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63EF840B-2F36-4043-A34D-1CCEEE1A7782}" xr6:coauthVersionLast="47" xr6:coauthVersionMax="47" xr10:uidLastSave="{00000000-0000-0000-0000-000000000000}"/>
  <bookViews>
    <workbookView xWindow="3168" yWindow="3168" windowWidth="17280" windowHeight="9024" firstSheet="4" activeTab="5" xr2:uid="{72E462CA-FEBC-4807-8FD8-6036594B7EC4}"/>
  </bookViews>
  <sheets>
    <sheet name="PDB Bill AMR" sheetId="12" r:id="rId1"/>
    <sheet name="PDB SUM AMR" sheetId="8" r:id="rId2"/>
    <sheet name="Transmission_Check" sheetId="17" r:id="rId3"/>
    <sheet name="DESCO_NEW_FORMAT" sheetId="15" r:id="rId4"/>
    <sheet name="%Loss " sheetId="6" r:id="rId5"/>
    <sheet name="NORTH-1" sheetId="9" r:id="rId6"/>
    <sheet name="NORTH-2" sheetId="1" r:id="rId7"/>
    <sheet name="SOUTH-1" sheetId="10" r:id="rId8"/>
    <sheet name="SOUTH-2" sheetId="11" r:id="rId9"/>
    <sheet name="Sheet3" sheetId="3" state="hidden" r:id="rId10"/>
    <sheet name="Sheet1" sheetId="14" state="hidden" r:id="rId11"/>
    <sheet name="Linked_11KV" sheetId="13" r:id="rId12"/>
    <sheet name="Summary" sheetId="16" r:id="rId13"/>
    <sheet name="Forwarding" sheetId="18" r:id="rId14"/>
    <sheet name="Sheet2" sheetId="2" state="hidden" r:id="rId15"/>
    <sheet name="Linked_33KV" sheetId="19" state="hidden" r:id="rId16"/>
    <sheet name="Linked_132KV" sheetId="20" state="hidden" r:id="rId17"/>
  </sheets>
  <externalReferences>
    <externalReference r:id="rId18"/>
    <externalReference r:id="rId19"/>
    <externalReference r:id="rId20"/>
    <externalReference r:id="rId21"/>
  </externalReferences>
  <definedNames>
    <definedName name="_xlnm._FilterDatabase" localSheetId="13" hidden="1">Forwarding!$C$1:$G$41</definedName>
    <definedName name="_xlnm._FilterDatabase" localSheetId="11" hidden="1">Linked_11KV!$N$1:$N$1157</definedName>
    <definedName name="_xlnm._FilterDatabase" localSheetId="12" hidden="1">Summary!$K$1:$AH$44</definedName>
    <definedName name="Beg_Bal" localSheetId="3">#REF!</definedName>
    <definedName name="Beg_Bal" localSheetId="13">#REF!</definedName>
    <definedName name="Beg_Bal" localSheetId="12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4">#N/A</definedName>
    <definedName name="Last_Row" localSheetId="3">#N/A</definedName>
    <definedName name="Last_Row" localSheetId="13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2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13">#REF!</definedName>
    <definedName name="Loan_Amount" localSheetId="0">#REF!</definedName>
    <definedName name="Loan_Amount" localSheetId="12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4">MATCH(0.01,End_Bal,-1)+1</definedName>
    <definedName name="Number_of_Payments" localSheetId="3">MATCH(0.01,DESCO_NEW_FORMAT!End_Bal,-1)+1</definedName>
    <definedName name="Number_of_Payments" localSheetId="13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2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13">#REF!</definedName>
    <definedName name="Pay_Date" localSheetId="0">#REF!</definedName>
    <definedName name="Pay_Date" localSheetId="12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4">DATE(YEAR(Loan_Start),MONTH(Loan_Start)+Payment_Number,DAY(Loan_Start))</definedName>
    <definedName name="Payment_Date" localSheetId="3">DATE(YEAR(DESCO_NEW_FORMAT!Loan_Start),MONTH(DESCO_NEW_FORMAT!Loan_Start)+Payment_Number,DAY(DESCO_NEW_FORMAT!Loan_Start))</definedName>
    <definedName name="Payment_Date" localSheetId="13">DATE(YEAR([0]!Loan_Start),MONTH([0]!Loan_Start)+Payment_Number,DAY([0]!Loan_Start))</definedName>
    <definedName name="Payment_Date" localSheetId="16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2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13">#REF!</definedName>
    <definedName name="Princ" localSheetId="0">#REF!</definedName>
    <definedName name="Princ" localSheetId="12">#REF!</definedName>
    <definedName name="Princ">#REF!</definedName>
    <definedName name="_xlnm.Print_Area" localSheetId="3">DESCO_NEW_FORMAT!$A$2:$Q$46</definedName>
    <definedName name="_xlnm.Print_Area" localSheetId="13">Forwarding!$C$4:$G$41</definedName>
    <definedName name="_xlnm.Print_Area" localSheetId="5">'NORTH-1'!$A$254:$O$287</definedName>
    <definedName name="_xlnm.Print_Area" localSheetId="6">'NORTH-2'!$A$224:$O$343</definedName>
    <definedName name="_xlnm.Print_Area" localSheetId="0">'PDB Bill AMR'!$A$1:$Y$180</definedName>
    <definedName name="_xlnm.Print_Area" localSheetId="1">'PDB SUM AMR'!$A$140:$F$202</definedName>
    <definedName name="_xlnm.Print_Area" localSheetId="12">Summary!$W$4:$AH$53</definedName>
    <definedName name="Print_Area_Reset" localSheetId="4">OFFSET(Full_Print,0,0,'%Loss '!Last_Row)</definedName>
    <definedName name="Print_Area_Reset" localSheetId="3">OFFSET(DESCO_NEW_FORMAT!Full_Print,0,0,DESCO_NEW_FORMAT!Last_Row)</definedName>
    <definedName name="Print_Area_Reset" localSheetId="13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2">OFFSET(Full_Print,0,0,Summary!Last_Row)</definedName>
    <definedName name="Print_Area_Reset">OFFSET(Full_Print,0,0,Last_Row)</definedName>
    <definedName name="sayem" localSheetId="3">#REF!</definedName>
    <definedName name="sayem" localSheetId="13">#REF!</definedName>
    <definedName name="sayem" localSheetId="0">#REF!</definedName>
    <definedName name="sayem" localSheetId="12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13">Forwarding!#REF!</definedName>
    <definedName name="single_page_ss">Summary!$W$4:$AH$44</definedName>
    <definedName name="Sold_input" localSheetId="13">Forwarding!#REF!</definedName>
    <definedName name="Sold_input">Summary!$AT$10:$AV$46</definedName>
    <definedName name="tbl_summary" localSheetId="13">Forwarding!$C$4:$G$41</definedName>
    <definedName name="tbl_summary">Summary!$L$7:$T$44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4">IF(Loan_Amount*Interest_Rate*Loan_Years*Loan_Start&gt;0,1,0)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13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2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87" i="10" l="1"/>
  <c r="K651" i="11"/>
  <c r="K489" i="11"/>
  <c r="K660" i="10"/>
  <c r="K573" i="9"/>
  <c r="K537" i="9"/>
  <c r="K132" i="1"/>
  <c r="K133" i="1"/>
  <c r="K74" i="1"/>
  <c r="L1179" i="9"/>
  <c r="L1180" i="9"/>
  <c r="K373" i="9"/>
  <c r="K446" i="10"/>
  <c r="L1477" i="11"/>
  <c r="L1465" i="11"/>
  <c r="K308" i="1"/>
  <c r="K109" i="10"/>
  <c r="K1034" i="9"/>
  <c r="K763" i="1"/>
  <c r="K1255" i="11"/>
  <c r="K1008" i="11"/>
  <c r="L763" i="1"/>
  <c r="K70" i="10"/>
  <c r="L1416" i="9"/>
  <c r="L1551" i="11"/>
  <c r="L113" i="1"/>
  <c r="L117" i="1"/>
  <c r="P973" i="11" l="1"/>
  <c r="P975" i="11" s="1"/>
  <c r="P976" i="11" s="1"/>
  <c r="L565" i="9"/>
  <c r="L567" i="9"/>
  <c r="P561" i="9"/>
  <c r="P562" i="9" s="1"/>
  <c r="P563" i="9" s="1"/>
  <c r="L1809" i="9"/>
  <c r="L193" i="9"/>
  <c r="L980" i="11" l="1"/>
  <c r="P765" i="11"/>
  <c r="P766" i="11" s="1"/>
  <c r="P767" i="11" s="1"/>
  <c r="P2037" i="9"/>
  <c r="P2038" i="9" s="1"/>
  <c r="P2039" i="9" s="1"/>
  <c r="P178" i="11"/>
  <c r="P179" i="11" s="1"/>
  <c r="P180" i="11" s="1"/>
  <c r="L184" i="11"/>
  <c r="L181" i="11"/>
  <c r="L648" i="9"/>
  <c r="L647" i="9"/>
  <c r="L645" i="9"/>
  <c r="L642" i="9"/>
  <c r="L1227" i="1"/>
  <c r="P329" i="1"/>
  <c r="P330" i="1" s="1"/>
  <c r="P331" i="1" s="1"/>
  <c r="P190" i="9"/>
  <c r="P191" i="9" s="1"/>
  <c r="P192" i="9" s="1"/>
  <c r="P827" i="1"/>
  <c r="P828" i="1" s="1"/>
  <c r="P829" i="1" s="1"/>
  <c r="P901" i="1"/>
  <c r="P902" i="1" s="1"/>
  <c r="P900" i="1"/>
  <c r="L485" i="10" l="1"/>
  <c r="L480" i="10"/>
  <c r="I192" i="10"/>
  <c r="K192" i="10" s="1"/>
  <c r="L434" i="1" l="1"/>
  <c r="J1410" i="9"/>
  <c r="J1409" i="9"/>
  <c r="M1341" i="1" l="1"/>
  <c r="M1342" i="1"/>
  <c r="M1100" i="1"/>
  <c r="M1101" i="1"/>
  <c r="Q113" i="12"/>
  <c r="U59" i="12" l="1"/>
  <c r="U62" i="12" s="1"/>
  <c r="N147" i="12"/>
  <c r="N93" i="12"/>
  <c r="N5" i="12"/>
  <c r="N4" i="12"/>
  <c r="I147" i="12"/>
  <c r="I146" i="12"/>
  <c r="N146" i="12" s="1"/>
  <c r="I93" i="12"/>
  <c r="I92" i="12"/>
  <c r="N92" i="12" s="1"/>
  <c r="I5" i="12"/>
  <c r="G1539" i="11"/>
  <c r="G1511" i="11"/>
  <c r="G1510" i="11"/>
  <c r="G1508" i="11"/>
  <c r="G1506" i="11"/>
  <c r="G1445" i="11"/>
  <c r="G1400" i="11"/>
  <c r="G1364" i="11"/>
  <c r="G1363" i="11"/>
  <c r="G1362" i="11"/>
  <c r="G1361" i="11"/>
  <c r="G1359" i="11"/>
  <c r="G1312" i="11"/>
  <c r="G1284" i="11"/>
  <c r="G1283" i="11"/>
  <c r="G1281" i="11"/>
  <c r="G1233" i="11"/>
  <c r="G1205" i="11"/>
  <c r="G1204" i="11"/>
  <c r="G1202" i="11"/>
  <c r="G1131" i="11"/>
  <c r="G1113" i="11"/>
  <c r="G1112" i="11"/>
  <c r="G1082" i="11"/>
  <c r="G1043" i="11"/>
  <c r="G1042" i="11"/>
  <c r="G1041" i="11"/>
  <c r="G1040" i="11"/>
  <c r="G1039" i="11"/>
  <c r="G1038" i="11"/>
  <c r="G1037" i="11"/>
  <c r="G1036" i="11"/>
  <c r="G1035" i="11"/>
  <c r="G1034" i="11"/>
  <c r="G1032" i="11"/>
  <c r="G970" i="11"/>
  <c r="G918" i="11"/>
  <c r="G917" i="11"/>
  <c r="G915" i="11"/>
  <c r="G914" i="11"/>
  <c r="G912" i="11"/>
  <c r="G873" i="11"/>
  <c r="G833" i="11"/>
  <c r="G805" i="11"/>
  <c r="G804" i="11"/>
  <c r="G802" i="11"/>
  <c r="G754" i="11"/>
  <c r="G724" i="11"/>
  <c r="G723" i="11"/>
  <c r="G721" i="11"/>
  <c r="G720" i="11"/>
  <c r="G718" i="11"/>
  <c r="G667" i="11"/>
  <c r="G633" i="11"/>
  <c r="G596" i="11"/>
  <c r="G547" i="11"/>
  <c r="G516" i="11"/>
  <c r="G515" i="11"/>
  <c r="G513" i="11"/>
  <c r="G465" i="11"/>
  <c r="G438" i="11"/>
  <c r="G437" i="11"/>
  <c r="G436" i="11"/>
  <c r="G435" i="11"/>
  <c r="G433" i="11"/>
  <c r="G385" i="11"/>
  <c r="G353" i="11"/>
  <c r="G350" i="11"/>
  <c r="G349" i="11"/>
  <c r="G348" i="11"/>
  <c r="G347" i="11"/>
  <c r="G345" i="11"/>
  <c r="G297" i="11"/>
  <c r="G249" i="11"/>
  <c r="G211" i="11"/>
  <c r="G210" i="11"/>
  <c r="G208" i="11"/>
  <c r="G166" i="11"/>
  <c r="G139" i="11"/>
  <c r="G138" i="11"/>
  <c r="G136" i="11"/>
  <c r="G110" i="11"/>
  <c r="G109" i="11"/>
  <c r="G88" i="11"/>
  <c r="G50" i="11"/>
  <c r="G12" i="11"/>
  <c r="G11" i="11"/>
  <c r="G9" i="11"/>
  <c r="G1451" i="10"/>
  <c r="G1450" i="10"/>
  <c r="G1448" i="10"/>
  <c r="G1412" i="10"/>
  <c r="G1383" i="10"/>
  <c r="G1381" i="10"/>
  <c r="G1330" i="10"/>
  <c r="G1282" i="10"/>
  <c r="G1246" i="10"/>
  <c r="G1245" i="10"/>
  <c r="G1243" i="10"/>
  <c r="G1197" i="10"/>
  <c r="G1165" i="10"/>
  <c r="G1164" i="10"/>
  <c r="G1162" i="10"/>
  <c r="G1161" i="10"/>
  <c r="G1159" i="10"/>
  <c r="G1110" i="10"/>
  <c r="G1082" i="10"/>
  <c r="G1081" i="10"/>
  <c r="G1079" i="10"/>
  <c r="G1049" i="10"/>
  <c r="G1003" i="10"/>
  <c r="G960" i="10"/>
  <c r="G925" i="10"/>
  <c r="G924" i="10"/>
  <c r="G923" i="10"/>
  <c r="G922" i="10"/>
  <c r="G920" i="10"/>
  <c r="G870" i="10"/>
  <c r="G840" i="10"/>
  <c r="G839" i="10"/>
  <c r="G838" i="10"/>
  <c r="G837" i="10"/>
  <c r="G835" i="10"/>
  <c r="G788" i="10"/>
  <c r="G739" i="10"/>
  <c r="G686" i="10"/>
  <c r="G630" i="10"/>
  <c r="G602" i="10"/>
  <c r="G601" i="10"/>
  <c r="G600" i="10"/>
  <c r="G599" i="10"/>
  <c r="G597" i="10"/>
  <c r="G596" i="10"/>
  <c r="G595" i="10"/>
  <c r="G594" i="10"/>
  <c r="G592" i="10"/>
  <c r="G545" i="10"/>
  <c r="G517" i="10"/>
  <c r="G516" i="10"/>
  <c r="G514" i="10"/>
  <c r="G462" i="10"/>
  <c r="G421" i="10"/>
  <c r="G379" i="10"/>
  <c r="G378" i="10"/>
  <c r="G376" i="10"/>
  <c r="G319" i="10"/>
  <c r="G289" i="10"/>
  <c r="G288" i="10"/>
  <c r="G287" i="10"/>
  <c r="G286" i="10"/>
  <c r="G284" i="10"/>
  <c r="G283" i="10"/>
  <c r="G281" i="10"/>
  <c r="G237" i="10"/>
  <c r="G208" i="10"/>
  <c r="G207" i="10"/>
  <c r="G206" i="10"/>
  <c r="G205" i="10"/>
  <c r="G203" i="10"/>
  <c r="G157" i="10"/>
  <c r="G131" i="10"/>
  <c r="G130" i="10"/>
  <c r="G129" i="10"/>
  <c r="G128" i="10"/>
  <c r="G126" i="10"/>
  <c r="G89" i="10"/>
  <c r="G35" i="10"/>
  <c r="G12" i="10"/>
  <c r="G11" i="10"/>
  <c r="G9" i="10"/>
  <c r="G1451" i="1"/>
  <c r="G1423" i="1"/>
  <c r="G1422" i="1"/>
  <c r="G1420" i="1"/>
  <c r="G1371" i="1"/>
  <c r="G1342" i="1"/>
  <c r="G1341" i="1"/>
  <c r="G1339" i="1"/>
  <c r="G1322" i="1"/>
  <c r="G1320" i="1"/>
  <c r="G1290" i="1"/>
  <c r="G1259" i="1"/>
  <c r="G1257" i="1"/>
  <c r="G1255" i="1"/>
  <c r="G1207" i="1"/>
  <c r="G1179" i="1"/>
  <c r="G1178" i="1"/>
  <c r="G1176" i="1"/>
  <c r="G1130" i="1"/>
  <c r="G1101" i="1"/>
  <c r="G1100" i="1"/>
  <c r="G1098" i="1"/>
  <c r="G1051" i="1"/>
  <c r="G1022" i="1"/>
  <c r="G1021" i="1"/>
  <c r="G1019" i="1"/>
  <c r="G972" i="1"/>
  <c r="G942" i="1"/>
  <c r="G941" i="1"/>
  <c r="G938" i="1"/>
  <c r="G936" i="1"/>
  <c r="G893" i="1"/>
  <c r="G865" i="1"/>
  <c r="G864" i="1"/>
  <c r="G862" i="1"/>
  <c r="G819" i="1"/>
  <c r="G790" i="1"/>
  <c r="G788" i="1"/>
  <c r="G747" i="1"/>
  <c r="G718" i="1"/>
  <c r="G716" i="1"/>
  <c r="G714" i="1"/>
  <c r="G672" i="1"/>
  <c r="G643" i="1"/>
  <c r="G642" i="1"/>
  <c r="G640" i="1"/>
  <c r="G592" i="1"/>
  <c r="G564" i="1"/>
  <c r="G563" i="1"/>
  <c r="G561" i="1"/>
  <c r="G506" i="1"/>
  <c r="G476" i="1"/>
  <c r="G475" i="1"/>
  <c r="G474" i="1"/>
  <c r="G472" i="1"/>
  <c r="G425" i="1"/>
  <c r="G397" i="1"/>
  <c r="G363" i="1"/>
  <c r="G362" i="1"/>
  <c r="G360" i="1"/>
  <c r="G325" i="1"/>
  <c r="G289" i="1"/>
  <c r="G266" i="1"/>
  <c r="G265" i="1"/>
  <c r="G264" i="1"/>
  <c r="G247" i="1"/>
  <c r="G246" i="1"/>
  <c r="G245" i="1"/>
  <c r="G244" i="1"/>
  <c r="G240" i="1"/>
  <c r="G239" i="1"/>
  <c r="G235" i="1"/>
  <c r="G234" i="1"/>
  <c r="G233" i="1"/>
  <c r="G232" i="1"/>
  <c r="G230" i="1"/>
  <c r="G190" i="1"/>
  <c r="G161" i="1"/>
  <c r="G160" i="1"/>
  <c r="G159" i="1"/>
  <c r="G157" i="1"/>
  <c r="G93" i="1"/>
  <c r="G49" i="1"/>
  <c r="G14" i="1"/>
  <c r="G13" i="1"/>
  <c r="G12" i="1"/>
  <c r="G11" i="1"/>
  <c r="G9" i="1"/>
  <c r="G2034" i="9"/>
  <c r="G2008" i="9"/>
  <c r="G2006" i="9"/>
  <c r="G1973" i="9"/>
  <c r="G1972" i="9"/>
  <c r="G1971" i="9"/>
  <c r="G1970" i="9"/>
  <c r="G1969" i="9"/>
  <c r="G1968" i="9"/>
  <c r="G1967" i="9"/>
  <c r="G1950" i="9"/>
  <c r="G1920" i="9"/>
  <c r="G1919" i="9"/>
  <c r="G1917" i="9"/>
  <c r="G1870" i="9"/>
  <c r="G1842" i="9"/>
  <c r="G1841" i="9"/>
  <c r="G1839" i="9"/>
  <c r="G1792" i="9"/>
  <c r="G1763" i="9"/>
  <c r="G1760" i="9"/>
  <c r="G1759" i="9"/>
  <c r="G1757" i="9"/>
  <c r="G1718" i="9"/>
  <c r="G1687" i="9"/>
  <c r="G1685" i="9"/>
  <c r="G1684" i="9"/>
  <c r="G1682" i="9"/>
  <c r="G1635" i="9"/>
  <c r="G1597" i="9"/>
  <c r="G1563" i="9"/>
  <c r="G1562" i="9"/>
  <c r="G1561" i="9"/>
  <c r="G1560" i="9"/>
  <c r="G1558" i="9"/>
  <c r="G1514" i="9"/>
  <c r="G1486" i="9"/>
  <c r="G1485" i="9"/>
  <c r="G1484" i="9"/>
  <c r="G1482" i="9"/>
  <c r="G1435" i="9"/>
  <c r="G1401" i="9"/>
  <c r="G1368" i="9"/>
  <c r="G1367" i="9"/>
  <c r="G1366" i="9"/>
  <c r="G1365" i="9"/>
  <c r="G1364" i="9"/>
  <c r="G1362" i="9"/>
  <c r="G1312" i="9"/>
  <c r="G1281" i="9"/>
  <c r="G1280" i="9"/>
  <c r="G1277" i="9"/>
  <c r="G1276" i="9"/>
  <c r="G1274" i="9"/>
  <c r="G1226" i="9"/>
  <c r="G1197" i="9"/>
  <c r="G1194" i="9"/>
  <c r="G1193" i="9"/>
  <c r="G1191" i="9"/>
  <c r="G1175" i="9"/>
  <c r="G1171" i="9"/>
  <c r="G1133" i="9"/>
  <c r="G1095" i="9"/>
  <c r="G1063" i="9"/>
  <c r="G1062" i="9"/>
  <c r="G1060" i="9"/>
  <c r="G1009" i="9"/>
  <c r="G976" i="9"/>
  <c r="G975" i="9"/>
  <c r="G972" i="9"/>
  <c r="G969" i="9"/>
  <c r="G968" i="9"/>
  <c r="G966" i="9"/>
  <c r="G917" i="9"/>
  <c r="G879" i="9"/>
  <c r="G844" i="9"/>
  <c r="G843" i="9"/>
  <c r="G841" i="9"/>
  <c r="G794" i="9"/>
  <c r="G763" i="9"/>
  <c r="G762" i="9"/>
  <c r="G759" i="9"/>
  <c r="G758" i="9"/>
  <c r="G756" i="9"/>
  <c r="G712" i="9"/>
  <c r="G684" i="9"/>
  <c r="G683" i="9"/>
  <c r="G681" i="9"/>
  <c r="G632" i="9"/>
  <c r="G601" i="9"/>
  <c r="G598" i="9"/>
  <c r="G596" i="9"/>
  <c r="G553" i="9"/>
  <c r="G518" i="9"/>
  <c r="G480" i="9"/>
  <c r="G479" i="9"/>
  <c r="G478" i="9"/>
  <c r="G477" i="9"/>
  <c r="G476" i="9"/>
  <c r="G475" i="9"/>
  <c r="G473" i="9"/>
  <c r="G426" i="9"/>
  <c r="G397" i="9"/>
  <c r="G396" i="9"/>
  <c r="G394" i="9"/>
  <c r="G351" i="9"/>
  <c r="G321" i="9"/>
  <c r="G318" i="9"/>
  <c r="G315" i="9"/>
  <c r="G314" i="9"/>
  <c r="G312" i="9"/>
  <c r="G257" i="9"/>
  <c r="G227" i="9"/>
  <c r="G224" i="9"/>
  <c r="G223" i="9"/>
  <c r="G221" i="9"/>
  <c r="G182" i="9"/>
  <c r="G153" i="9"/>
  <c r="G150" i="9"/>
  <c r="G149" i="9"/>
  <c r="G147" i="9"/>
  <c r="G98" i="9"/>
  <c r="G53" i="9"/>
  <c r="G9" i="9"/>
  <c r="G8" i="9"/>
  <c r="G2005" i="9" s="1"/>
  <c r="G1225" i="9" l="1"/>
  <c r="G1002" i="10"/>
  <c r="G359" i="1"/>
  <c r="G396" i="1"/>
  <c r="G591" i="1"/>
  <c r="G236" i="10"/>
  <c r="G629" i="10"/>
  <c r="G1329" i="10"/>
  <c r="G560" i="1"/>
  <c r="G1634" i="9"/>
  <c r="G1838" i="9"/>
  <c r="G1869" i="9"/>
  <c r="G8" i="1"/>
  <c r="G189" i="1"/>
  <c r="G288" i="1"/>
  <c r="G935" i="1"/>
  <c r="G1078" i="10"/>
  <c r="G512" i="11"/>
  <c r="G1175" i="1"/>
  <c r="G1206" i="1"/>
  <c r="G88" i="10"/>
  <c r="G738" i="10"/>
  <c r="G1170" i="9"/>
  <c r="G1419" i="1"/>
  <c r="G1450" i="1"/>
  <c r="G513" i="10"/>
  <c r="G544" i="10"/>
  <c r="G919" i="10"/>
  <c r="G1447" i="10"/>
  <c r="G8" i="11"/>
  <c r="G49" i="11"/>
  <c r="G344" i="11"/>
  <c r="G432" i="11"/>
  <c r="G92" i="1"/>
  <c r="G471" i="1"/>
  <c r="G713" i="1"/>
  <c r="G746" i="1"/>
  <c r="G818" i="1"/>
  <c r="G1018" i="1"/>
  <c r="G1050" i="1"/>
  <c r="G1319" i="1"/>
  <c r="G375" i="10"/>
  <c r="G420" i="10"/>
  <c r="G834" i="10"/>
  <c r="G1196" i="10"/>
  <c r="G207" i="11"/>
  <c r="G248" i="11"/>
  <c r="G1109" i="10"/>
  <c r="G181" i="9"/>
  <c r="G1059" i="9"/>
  <c r="G1094" i="9"/>
  <c r="G1557" i="9"/>
  <c r="G229" i="1"/>
  <c r="G505" i="1"/>
  <c r="G639" i="1"/>
  <c r="G671" i="1"/>
  <c r="G787" i="1"/>
  <c r="G971" i="1"/>
  <c r="G1097" i="1"/>
  <c r="G1129" i="1"/>
  <c r="G1254" i="1"/>
  <c r="G1289" i="1"/>
  <c r="G1411" i="10"/>
  <c r="G87" i="11"/>
  <c r="G135" i="11"/>
  <c r="G165" i="11"/>
  <c r="G296" i="11"/>
  <c r="G1538" i="11"/>
  <c r="G546" i="11"/>
  <c r="G632" i="11"/>
  <c r="G717" i="11"/>
  <c r="G801" i="11"/>
  <c r="G832" i="11"/>
  <c r="G911" i="11"/>
  <c r="G1031" i="11"/>
  <c r="G1081" i="11"/>
  <c r="G1130" i="11"/>
  <c r="G1280" i="11"/>
  <c r="G1311" i="11"/>
  <c r="G1399" i="11"/>
  <c r="G1505" i="11"/>
  <c r="G1311" i="9"/>
  <c r="G48" i="1"/>
  <c r="G156" i="1"/>
  <c r="G324" i="1"/>
  <c r="G424" i="1"/>
  <c r="G861" i="1"/>
  <c r="G892" i="1"/>
  <c r="G1338" i="1"/>
  <c r="G1370" i="1"/>
  <c r="G8" i="10"/>
  <c r="G34" i="10"/>
  <c r="G125" i="10"/>
  <c r="G202" i="10"/>
  <c r="G280" i="10"/>
  <c r="G318" i="10"/>
  <c r="G461" i="10"/>
  <c r="G591" i="10"/>
  <c r="G685" i="10"/>
  <c r="G787" i="10"/>
  <c r="G869" i="10"/>
  <c r="G959" i="10"/>
  <c r="G1048" i="10"/>
  <c r="G1158" i="10"/>
  <c r="G1242" i="10"/>
  <c r="G1281" i="10"/>
  <c r="G1380" i="10"/>
  <c r="G384" i="11"/>
  <c r="G464" i="11"/>
  <c r="G595" i="11"/>
  <c r="G666" i="11"/>
  <c r="G753" i="11"/>
  <c r="G872" i="11"/>
  <c r="G969" i="11"/>
  <c r="G1201" i="11"/>
  <c r="G1232" i="11"/>
  <c r="G1358" i="11"/>
  <c r="G1444" i="11"/>
  <c r="G97" i="9"/>
  <c r="G311" i="9"/>
  <c r="G393" i="9"/>
  <c r="G425" i="9"/>
  <c r="G552" i="9"/>
  <c r="G680" i="9"/>
  <c r="G711" i="9"/>
  <c r="G793" i="9"/>
  <c r="G916" i="9"/>
  <c r="G1400" i="9"/>
  <c r="G1481" i="9"/>
  <c r="G1756" i="9"/>
  <c r="G220" i="9"/>
  <c r="G1008" i="9"/>
  <c r="G1132" i="9"/>
  <c r="G1273" i="9"/>
  <c r="G1361" i="9"/>
  <c r="G1513" i="9"/>
  <c r="G1596" i="9"/>
  <c r="G1681" i="9"/>
  <c r="G1791" i="9"/>
  <c r="G1916" i="9"/>
  <c r="G1949" i="9"/>
  <c r="G2033" i="9"/>
  <c r="G52" i="9"/>
  <c r="G146" i="9"/>
  <c r="G256" i="9"/>
  <c r="G350" i="9"/>
  <c r="G472" i="9"/>
  <c r="G517" i="9"/>
  <c r="G595" i="9"/>
  <c r="G631" i="9"/>
  <c r="G755" i="9"/>
  <c r="G840" i="9"/>
  <c r="G878" i="9"/>
  <c r="G965" i="9"/>
  <c r="G1190" i="9"/>
  <c r="G1434" i="9"/>
  <c r="G1717" i="9"/>
  <c r="B321" i="9" l="1"/>
  <c r="C321" i="9"/>
  <c r="E321" i="9"/>
  <c r="F321" i="9"/>
  <c r="H321" i="9"/>
  <c r="I321" i="9"/>
  <c r="J321" i="9"/>
  <c r="K321" i="9"/>
  <c r="M321" i="9"/>
  <c r="B666" i="13"/>
  <c r="B1155" i="13"/>
  <c r="D1155" i="13"/>
  <c r="E1155" i="13"/>
  <c r="F1155" i="13"/>
  <c r="G1155" i="13"/>
  <c r="H1155" i="13"/>
  <c r="I1155" i="13"/>
  <c r="J1155" i="13"/>
  <c r="K1155" i="13"/>
  <c r="N1155" i="13"/>
  <c r="B1156" i="13"/>
  <c r="D1156" i="13"/>
  <c r="E1156" i="13"/>
  <c r="F1156" i="13"/>
  <c r="G1156" i="13"/>
  <c r="H1156" i="13"/>
  <c r="J1156" i="13"/>
  <c r="K1156" i="13"/>
  <c r="N1156" i="13"/>
  <c r="B1157" i="13"/>
  <c r="D1157" i="13"/>
  <c r="E1157" i="13"/>
  <c r="F1157" i="13"/>
  <c r="G1157" i="13"/>
  <c r="H1157" i="13"/>
  <c r="I1157" i="13"/>
  <c r="J1157" i="13"/>
  <c r="K1157" i="13"/>
  <c r="N1157" i="13"/>
  <c r="L102" i="11"/>
  <c r="L103" i="11"/>
  <c r="L101" i="11"/>
  <c r="L1155" i="13" l="1"/>
  <c r="I1179" i="9"/>
  <c r="I1156" i="13" s="1"/>
  <c r="L1321" i="11"/>
  <c r="L768" i="11"/>
  <c r="L572" i="11"/>
  <c r="L568" i="11"/>
  <c r="L567" i="11"/>
  <c r="L565" i="11"/>
  <c r="L559" i="11"/>
  <c r="L553" i="11"/>
  <c r="L1156" i="13" l="1"/>
  <c r="L985" i="11"/>
  <c r="L982" i="11"/>
  <c r="L981" i="11"/>
  <c r="A1175" i="9"/>
  <c r="B1175" i="9"/>
  <c r="C1175" i="9"/>
  <c r="D1175" i="9"/>
  <c r="E1175" i="9"/>
  <c r="F1175" i="9"/>
  <c r="H1175" i="9"/>
  <c r="J1175" i="9"/>
  <c r="K1175" i="9"/>
  <c r="C1180" i="9"/>
  <c r="C1157" i="13" s="1"/>
  <c r="P642" i="9"/>
  <c r="P643" i="9" s="1"/>
  <c r="P644" i="9" s="1"/>
  <c r="S1227" i="1" l="1"/>
  <c r="L903" i="1"/>
  <c r="L908" i="1"/>
  <c r="L332" i="1"/>
  <c r="L333" i="1"/>
  <c r="L334" i="1"/>
  <c r="L335" i="1"/>
  <c r="L336" i="1"/>
  <c r="L331" i="1"/>
  <c r="L825" i="1"/>
  <c r="L2046" i="9"/>
  <c r="L2045" i="9"/>
  <c r="L2044" i="9"/>
  <c r="L2043" i="9"/>
  <c r="L2042" i="9"/>
  <c r="L2041" i="9"/>
  <c r="L2040" i="9"/>
  <c r="L935" i="9"/>
  <c r="L267" i="9"/>
  <c r="A353" i="11" l="1"/>
  <c r="B353" i="11"/>
  <c r="C353" i="11"/>
  <c r="D353" i="11"/>
  <c r="E353" i="11"/>
  <c r="F353" i="11"/>
  <c r="H353" i="11"/>
  <c r="J353" i="11"/>
  <c r="I445" i="11"/>
  <c r="L445" i="11" s="1"/>
  <c r="L353" i="11" s="1"/>
  <c r="I353" i="11" l="1"/>
  <c r="I1690" i="9"/>
  <c r="L1690" i="9" s="1"/>
  <c r="A1687" i="9"/>
  <c r="B1687" i="9"/>
  <c r="C1687" i="9"/>
  <c r="D1687" i="9"/>
  <c r="E1687" i="9"/>
  <c r="F1687" i="9"/>
  <c r="H1687" i="9"/>
  <c r="J1687" i="9"/>
  <c r="K1687" i="9"/>
  <c r="K1688" i="9" s="1"/>
  <c r="M1687" i="9"/>
  <c r="M1688" i="9" s="1"/>
  <c r="N1687" i="9"/>
  <c r="K1690" i="9"/>
  <c r="J432" i="1" l="1"/>
  <c r="X113" i="12" l="1"/>
  <c r="X98" i="12"/>
  <c r="X130" i="12"/>
  <c r="X127" i="12"/>
  <c r="X124" i="12"/>
  <c r="X117" i="12"/>
  <c r="X102" i="12"/>
  <c r="X131" i="12" l="1"/>
  <c r="C10" i="8"/>
  <c r="I443" i="1" l="1"/>
  <c r="H1539" i="11" l="1"/>
  <c r="H1506" i="11"/>
  <c r="H1445" i="11"/>
  <c r="H1400" i="11"/>
  <c r="H1359" i="11"/>
  <c r="H1312" i="11"/>
  <c r="H1281" i="11"/>
  <c r="H1233" i="11"/>
  <c r="H1202" i="11"/>
  <c r="H1131" i="11"/>
  <c r="H1082" i="11"/>
  <c r="H1032" i="11"/>
  <c r="H970" i="11"/>
  <c r="H912" i="11"/>
  <c r="H873" i="11"/>
  <c r="H833" i="11"/>
  <c r="H802" i="11"/>
  <c r="H754" i="11"/>
  <c r="H718" i="11"/>
  <c r="H667" i="11"/>
  <c r="H633" i="11"/>
  <c r="H596" i="11"/>
  <c r="H547" i="11"/>
  <c r="H513" i="11"/>
  <c r="H465" i="11"/>
  <c r="H433" i="11"/>
  <c r="H385" i="11"/>
  <c r="H345" i="11"/>
  <c r="H297" i="11"/>
  <c r="H249" i="11"/>
  <c r="H208" i="11"/>
  <c r="H166" i="11"/>
  <c r="H136" i="11"/>
  <c r="H88" i="11"/>
  <c r="H50" i="11"/>
  <c r="H9" i="11"/>
  <c r="H1448" i="10"/>
  <c r="H1412" i="10"/>
  <c r="H1381" i="10"/>
  <c r="H1330" i="10"/>
  <c r="H1282" i="10"/>
  <c r="H1243" i="10"/>
  <c r="H1197" i="10"/>
  <c r="H1159" i="10"/>
  <c r="H1110" i="10"/>
  <c r="H1079" i="10"/>
  <c r="H1049" i="10"/>
  <c r="H1003" i="10"/>
  <c r="H960" i="10"/>
  <c r="H920" i="10"/>
  <c r="H870" i="10"/>
  <c r="H835" i="10"/>
  <c r="H788" i="10"/>
  <c r="H739" i="10"/>
  <c r="H686" i="10"/>
  <c r="H630" i="10"/>
  <c r="H592" i="10"/>
  <c r="H545" i="10"/>
  <c r="H514" i="10"/>
  <c r="H462" i="10"/>
  <c r="H421" i="10"/>
  <c r="H376" i="10"/>
  <c r="H319" i="10"/>
  <c r="H281" i="10"/>
  <c r="H237" i="10"/>
  <c r="H203" i="10"/>
  <c r="H157" i="10"/>
  <c r="H126" i="10"/>
  <c r="H89" i="10"/>
  <c r="H35" i="10"/>
  <c r="H9" i="10"/>
  <c r="H1451" i="1"/>
  <c r="H1420" i="1"/>
  <c r="H1371" i="1"/>
  <c r="H1339" i="1"/>
  <c r="H1320" i="1"/>
  <c r="H1290" i="1"/>
  <c r="H1255" i="1"/>
  <c r="H1207" i="1"/>
  <c r="H1176" i="1"/>
  <c r="H1130" i="1"/>
  <c r="H1098" i="1"/>
  <c r="H1051" i="1"/>
  <c r="H1019" i="1"/>
  <c r="H972" i="1"/>
  <c r="H936" i="1"/>
  <c r="H893" i="1"/>
  <c r="H862" i="1"/>
  <c r="H819" i="1"/>
  <c r="H788" i="1"/>
  <c r="H747" i="1"/>
  <c r="H714" i="1"/>
  <c r="H672" i="1"/>
  <c r="H640" i="1"/>
  <c r="H592" i="1"/>
  <c r="H561" i="1"/>
  <c r="H506" i="1"/>
  <c r="H472" i="1"/>
  <c r="H425" i="1"/>
  <c r="H397" i="1"/>
  <c r="H360" i="1"/>
  <c r="H325" i="1"/>
  <c r="H289" i="1"/>
  <c r="H230" i="1"/>
  <c r="H190" i="1"/>
  <c r="H157" i="1"/>
  <c r="H93" i="1"/>
  <c r="H49" i="1"/>
  <c r="H2034" i="9"/>
  <c r="H2006" i="9"/>
  <c r="H1950" i="9"/>
  <c r="H1917" i="9"/>
  <c r="H1870" i="9"/>
  <c r="H1839" i="9"/>
  <c r="H1792" i="9"/>
  <c r="H1757" i="9"/>
  <c r="H1718" i="9"/>
  <c r="H1682" i="9"/>
  <c r="H1635" i="9"/>
  <c r="H1597" i="9"/>
  <c r="H1558" i="9"/>
  <c r="H1514" i="9"/>
  <c r="H1482" i="9"/>
  <c r="H1435" i="9"/>
  <c r="H1401" i="9"/>
  <c r="H1362" i="9"/>
  <c r="H1312" i="9"/>
  <c r="H1274" i="9"/>
  <c r="H1226" i="9"/>
  <c r="H1191" i="9"/>
  <c r="H1171" i="9"/>
  <c r="H1133" i="9"/>
  <c r="H1095" i="9"/>
  <c r="H1060" i="9"/>
  <c r="H1009" i="9"/>
  <c r="H966" i="9"/>
  <c r="H917" i="9"/>
  <c r="H879" i="9"/>
  <c r="H841" i="9"/>
  <c r="H794" i="9"/>
  <c r="H756" i="9"/>
  <c r="H712" i="9"/>
  <c r="H681" i="9"/>
  <c r="H632" i="9"/>
  <c r="H596" i="9"/>
  <c r="H553" i="9"/>
  <c r="H518" i="9"/>
  <c r="H473" i="9"/>
  <c r="H426" i="9"/>
  <c r="H394" i="9"/>
  <c r="H351" i="9"/>
  <c r="H312" i="9"/>
  <c r="H257" i="9"/>
  <c r="H221" i="9"/>
  <c r="H182" i="9"/>
  <c r="H147" i="9"/>
  <c r="H98" i="9"/>
  <c r="H53" i="9"/>
  <c r="H9" i="9"/>
  <c r="H9" i="1"/>
  <c r="J146" i="12"/>
  <c r="J92" i="12"/>
  <c r="O92" i="12" s="1"/>
  <c r="D3" i="6"/>
  <c r="D4" i="6"/>
  <c r="C4" i="6"/>
  <c r="D6" i="6"/>
  <c r="D5" i="6"/>
  <c r="C6" i="6"/>
  <c r="C5" i="6"/>
  <c r="C3" i="6"/>
  <c r="D7" i="6" l="1"/>
  <c r="E5" i="6"/>
  <c r="E3" i="6"/>
  <c r="E8" i="6" s="1"/>
  <c r="C7" i="6"/>
  <c r="N177" i="12"/>
  <c r="O4" i="12"/>
  <c r="D8" i="6" l="1"/>
  <c r="L144" i="12"/>
  <c r="L90" i="12"/>
  <c r="O147" i="12"/>
  <c r="J147" i="12"/>
  <c r="O146" i="12"/>
  <c r="O93" i="12"/>
  <c r="J93" i="12"/>
  <c r="O5" i="12"/>
  <c r="J5" i="12"/>
  <c r="Q29" i="12"/>
  <c r="L29" i="12"/>
  <c r="Q57" i="12"/>
  <c r="Q130" i="12"/>
  <c r="L130" i="12"/>
  <c r="Q127" i="12"/>
  <c r="L127" i="12"/>
  <c r="Q124" i="12"/>
  <c r="L124" i="12"/>
  <c r="Q117" i="12"/>
  <c r="L117" i="12"/>
  <c r="L113" i="12"/>
  <c r="L131" i="12" s="1"/>
  <c r="L102" i="12"/>
  <c r="Q102" i="12"/>
  <c r="Q98" i="12"/>
  <c r="L98" i="12"/>
  <c r="H8" i="9" l="1"/>
  <c r="G156" i="10" s="1"/>
  <c r="G191" i="10" s="1"/>
  <c r="H88" i="10" l="1"/>
  <c r="H146" i="9"/>
  <c r="H52" i="9"/>
  <c r="H202" i="10"/>
  <c r="H280" i="10"/>
  <c r="H375" i="10"/>
  <c r="H461" i="10"/>
  <c r="H544" i="10"/>
  <c r="H629" i="10"/>
  <c r="H738" i="10"/>
  <c r="H834" i="10"/>
  <c r="H919" i="10"/>
  <c r="H1002" i="10"/>
  <c r="H1078" i="10"/>
  <c r="H1158" i="10"/>
  <c r="H1242" i="10"/>
  <c r="H1329" i="10"/>
  <c r="H1411" i="10"/>
  <c r="H8" i="11"/>
  <c r="H87" i="11"/>
  <c r="H165" i="11"/>
  <c r="H248" i="11"/>
  <c r="H344" i="11"/>
  <c r="H432" i="11"/>
  <c r="H512" i="11"/>
  <c r="H595" i="11"/>
  <c r="H666" i="11"/>
  <c r="H753" i="11"/>
  <c r="H832" i="11"/>
  <c r="H911" i="11"/>
  <c r="H1031" i="11"/>
  <c r="H1130" i="11"/>
  <c r="H1232" i="11"/>
  <c r="H1311" i="11"/>
  <c r="H1399" i="11"/>
  <c r="H1505" i="11"/>
  <c r="H256" i="9"/>
  <c r="H350" i="9"/>
  <c r="H425" i="9"/>
  <c r="H517" i="9"/>
  <c r="H595" i="9"/>
  <c r="H680" i="9"/>
  <c r="H755" i="9"/>
  <c r="H840" i="9"/>
  <c r="H916" i="9"/>
  <c r="H1008" i="9"/>
  <c r="H1094" i="9"/>
  <c r="H1170" i="9"/>
  <c r="H1225" i="9"/>
  <c r="H1311" i="9"/>
  <c r="H1400" i="9"/>
  <c r="H1481" i="9"/>
  <c r="H1557" i="9"/>
  <c r="H1634" i="9"/>
  <c r="H1717" i="9"/>
  <c r="H1791" i="9"/>
  <c r="H1869" i="9"/>
  <c r="H1949" i="9"/>
  <c r="H2033" i="9"/>
  <c r="H48" i="1"/>
  <c r="H156" i="1"/>
  <c r="H229" i="1"/>
  <c r="H324" i="1"/>
  <c r="H396" i="1"/>
  <c r="H471" i="1"/>
  <c r="H560" i="1"/>
  <c r="H639" i="1"/>
  <c r="H713" i="1"/>
  <c r="H787" i="1"/>
  <c r="H861" i="1"/>
  <c r="H935" i="1"/>
  <c r="H1018" i="1"/>
  <c r="H1097" i="1"/>
  <c r="H1175" i="1"/>
  <c r="H1254" i="1"/>
  <c r="H1319" i="1"/>
  <c r="H1370" i="1"/>
  <c r="H1450" i="1"/>
  <c r="H34" i="10"/>
  <c r="H125" i="10"/>
  <c r="H236" i="10"/>
  <c r="H318" i="10"/>
  <c r="H420" i="10"/>
  <c r="H513" i="10"/>
  <c r="H591" i="10"/>
  <c r="H685" i="10"/>
  <c r="H787" i="10"/>
  <c r="H869" i="10"/>
  <c r="H959" i="10"/>
  <c r="H1048" i="10"/>
  <c r="H1109" i="10"/>
  <c r="H1196" i="10"/>
  <c r="H1281" i="10"/>
  <c r="H1380" i="10"/>
  <c r="H1447" i="10"/>
  <c r="H49" i="11"/>
  <c r="H135" i="11"/>
  <c r="H207" i="11"/>
  <c r="H296" i="11"/>
  <c r="H384" i="11"/>
  <c r="H464" i="11"/>
  <c r="H546" i="11"/>
  <c r="H632" i="11"/>
  <c r="H717" i="11"/>
  <c r="H801" i="11"/>
  <c r="H872" i="11"/>
  <c r="H969" i="11"/>
  <c r="H1081" i="11"/>
  <c r="H1201" i="11"/>
  <c r="H1280" i="11"/>
  <c r="H1358" i="11"/>
  <c r="H1444" i="11"/>
  <c r="H1538" i="11"/>
  <c r="H97" i="9"/>
  <c r="H181" i="9"/>
  <c r="H220" i="9"/>
  <c r="H311" i="9"/>
  <c r="H393" i="9"/>
  <c r="H472" i="9"/>
  <c r="H552" i="9"/>
  <c r="H631" i="9"/>
  <c r="H711" i="9"/>
  <c r="H793" i="9"/>
  <c r="H878" i="9"/>
  <c r="H965" i="9"/>
  <c r="H1059" i="9"/>
  <c r="H1132" i="9"/>
  <c r="H1190" i="9"/>
  <c r="H1273" i="9"/>
  <c r="H1361" i="9"/>
  <c r="H1434" i="9"/>
  <c r="H1513" i="9"/>
  <c r="H1596" i="9"/>
  <c r="H1681" i="9"/>
  <c r="H1756" i="9"/>
  <c r="H1838" i="9"/>
  <c r="H1916" i="9"/>
  <c r="H2005" i="9"/>
  <c r="H8" i="1"/>
  <c r="H92" i="1"/>
  <c r="H189" i="1"/>
  <c r="H288" i="1"/>
  <c r="H359" i="1"/>
  <c r="H424" i="1"/>
  <c r="H505" i="1"/>
  <c r="H591" i="1"/>
  <c r="H671" i="1"/>
  <c r="H746" i="1"/>
  <c r="H818" i="1"/>
  <c r="H892" i="1"/>
  <c r="H971" i="1"/>
  <c r="H1050" i="1"/>
  <c r="H1129" i="1"/>
  <c r="H1206" i="1"/>
  <c r="H1289" i="1"/>
  <c r="H1338" i="1"/>
  <c r="H1419" i="1"/>
  <c r="H8" i="10"/>
  <c r="B1153" i="13"/>
  <c r="C1153" i="13"/>
  <c r="D1153" i="13"/>
  <c r="F1153" i="13"/>
  <c r="N1153" i="13"/>
  <c r="B1154" i="13"/>
  <c r="C1154" i="13"/>
  <c r="D1154" i="13"/>
  <c r="F1154" i="13"/>
  <c r="N1154" i="13"/>
  <c r="B1152" i="13"/>
  <c r="C1152" i="13"/>
  <c r="D1152" i="13"/>
  <c r="E1152" i="13"/>
  <c r="F1152" i="13"/>
  <c r="G1152" i="13"/>
  <c r="H1152" i="13"/>
  <c r="J1152" i="13"/>
  <c r="B1150" i="13"/>
  <c r="C1150" i="13"/>
  <c r="D1150" i="13"/>
  <c r="E1150" i="13"/>
  <c r="K1150" i="13"/>
  <c r="N1150" i="13"/>
  <c r="B1151" i="13"/>
  <c r="C1151" i="13"/>
  <c r="D1151" i="13"/>
  <c r="E1151" i="13"/>
  <c r="K1151" i="13"/>
  <c r="N1151" i="13"/>
  <c r="B1149" i="13"/>
  <c r="C1149" i="13"/>
  <c r="D1149" i="13"/>
  <c r="E1149" i="13"/>
  <c r="F1149" i="13"/>
  <c r="G1149" i="13"/>
  <c r="H1149" i="13"/>
  <c r="J1149" i="13"/>
  <c r="K1149" i="13"/>
  <c r="N1149" i="13"/>
  <c r="B656" i="13"/>
  <c r="B1148" i="13"/>
  <c r="C1148" i="13"/>
  <c r="D1148" i="13"/>
  <c r="E1148" i="13"/>
  <c r="F1148" i="13"/>
  <c r="G1148" i="13"/>
  <c r="H1148" i="13"/>
  <c r="J1148" i="13"/>
  <c r="K1148" i="13"/>
  <c r="N1148" i="13"/>
  <c r="B1147" i="13"/>
  <c r="C1147" i="13"/>
  <c r="D1147" i="13"/>
  <c r="E1147" i="13"/>
  <c r="F1147" i="13"/>
  <c r="G1147" i="13"/>
  <c r="H1147" i="13"/>
  <c r="J1147" i="13"/>
  <c r="K1147" i="13"/>
  <c r="N1147" i="13"/>
  <c r="B1146" i="13"/>
  <c r="C1146" i="13"/>
  <c r="D1146" i="13"/>
  <c r="E1146" i="13"/>
  <c r="F1146" i="13"/>
  <c r="G1146" i="13"/>
  <c r="H1146" i="13"/>
  <c r="J1146" i="13"/>
  <c r="K1146" i="13"/>
  <c r="N1146" i="13"/>
  <c r="B1144" i="13"/>
  <c r="C1144" i="13"/>
  <c r="D1144" i="13"/>
  <c r="E1144" i="13"/>
  <c r="F1144" i="13"/>
  <c r="G1144" i="13"/>
  <c r="H1144" i="13"/>
  <c r="J1144" i="13"/>
  <c r="K1144" i="13"/>
  <c r="N1144" i="13"/>
  <c r="B1145" i="13"/>
  <c r="C1145" i="13"/>
  <c r="D1145" i="13"/>
  <c r="E1145" i="13"/>
  <c r="F1145" i="13"/>
  <c r="G1145" i="13"/>
  <c r="H1145" i="13"/>
  <c r="J1145" i="13"/>
  <c r="K1145" i="13"/>
  <c r="N1145" i="13"/>
  <c r="B1143" i="13"/>
  <c r="C1143" i="13"/>
  <c r="D1143" i="13"/>
  <c r="E1143" i="13"/>
  <c r="F1143" i="13"/>
  <c r="G1143" i="13"/>
  <c r="H1143" i="13"/>
  <c r="J1143" i="13"/>
  <c r="K1143" i="13"/>
  <c r="N1143" i="13"/>
  <c r="C1141" i="13"/>
  <c r="D1141" i="13"/>
  <c r="F1141" i="13"/>
  <c r="K1141" i="13"/>
  <c r="N1141" i="13"/>
  <c r="C1142" i="13"/>
  <c r="D1142" i="13"/>
  <c r="F1142" i="13"/>
  <c r="K1142" i="13"/>
  <c r="N1142" i="13"/>
  <c r="B1140" i="13"/>
  <c r="C1140" i="13"/>
  <c r="D1140" i="13"/>
  <c r="E1140" i="13"/>
  <c r="F1140" i="13"/>
  <c r="G1140" i="13"/>
  <c r="H1140" i="13"/>
  <c r="J1140" i="13"/>
  <c r="K1140" i="13"/>
  <c r="N1140" i="13"/>
  <c r="B1139" i="13"/>
  <c r="C1139" i="13"/>
  <c r="D1139" i="13"/>
  <c r="E1139" i="13"/>
  <c r="F1139" i="13"/>
  <c r="G1139" i="13"/>
  <c r="H1139" i="13"/>
  <c r="J1139" i="13"/>
  <c r="K1139" i="13"/>
  <c r="N1139" i="13"/>
  <c r="B1138" i="13"/>
  <c r="C1138" i="13"/>
  <c r="D1138" i="13"/>
  <c r="E1138" i="13"/>
  <c r="F1138" i="13"/>
  <c r="G1138" i="13"/>
  <c r="H1138" i="13"/>
  <c r="J1138" i="13"/>
  <c r="K1138" i="13"/>
  <c r="N1138" i="13"/>
  <c r="P1319" i="11" l="1"/>
  <c r="P1320" i="11" s="1"/>
  <c r="P1321" i="11" s="1"/>
  <c r="I935" i="9"/>
  <c r="B1136" i="13"/>
  <c r="C1136" i="13"/>
  <c r="D1136" i="13"/>
  <c r="E1136" i="13"/>
  <c r="F1136" i="13"/>
  <c r="G1136" i="13"/>
  <c r="H1136" i="13"/>
  <c r="J1136" i="13"/>
  <c r="K1136" i="13"/>
  <c r="N1136" i="13"/>
  <c r="B1137" i="13"/>
  <c r="C1137" i="13"/>
  <c r="D1137" i="13"/>
  <c r="E1137" i="13"/>
  <c r="F1137" i="13"/>
  <c r="G1137" i="13"/>
  <c r="H1137" i="13"/>
  <c r="J1137" i="13"/>
  <c r="K1137" i="13"/>
  <c r="N1137" i="13"/>
  <c r="B1134" i="13"/>
  <c r="C1134" i="13"/>
  <c r="D1134" i="13"/>
  <c r="E1134" i="13"/>
  <c r="F1134" i="13"/>
  <c r="G1134" i="13"/>
  <c r="H1134" i="13"/>
  <c r="J1134" i="13"/>
  <c r="K1134" i="13"/>
  <c r="N1134" i="13"/>
  <c r="B1135" i="13"/>
  <c r="C1135" i="13"/>
  <c r="D1135" i="13"/>
  <c r="E1135" i="13"/>
  <c r="F1135" i="13"/>
  <c r="G1135" i="13"/>
  <c r="H1135" i="13"/>
  <c r="J1135" i="13"/>
  <c r="K1135" i="13"/>
  <c r="N1135" i="13"/>
  <c r="B1133" i="13"/>
  <c r="C1133" i="13"/>
  <c r="D1133" i="13"/>
  <c r="E1133" i="13"/>
  <c r="F1133" i="13"/>
  <c r="G1133" i="13"/>
  <c r="H1133" i="13"/>
  <c r="J1133" i="13"/>
  <c r="K1133" i="13"/>
  <c r="N1133" i="13"/>
  <c r="B1131" i="13"/>
  <c r="C1131" i="13"/>
  <c r="D1131" i="13"/>
  <c r="E1131" i="13"/>
  <c r="F1131" i="13"/>
  <c r="G1131" i="13"/>
  <c r="H1131" i="13"/>
  <c r="J1131" i="13"/>
  <c r="K1131" i="13"/>
  <c r="N1131" i="13"/>
  <c r="B1132" i="13"/>
  <c r="C1132" i="13"/>
  <c r="D1132" i="13"/>
  <c r="E1132" i="13"/>
  <c r="F1132" i="13"/>
  <c r="G1132" i="13"/>
  <c r="H1132" i="13"/>
  <c r="J1132" i="13"/>
  <c r="K1132" i="13"/>
  <c r="N1132" i="13"/>
  <c r="B1127" i="13"/>
  <c r="C1127" i="13"/>
  <c r="D1127" i="13"/>
  <c r="E1127" i="13"/>
  <c r="F1127" i="13"/>
  <c r="J1127" i="13"/>
  <c r="K1127" i="13"/>
  <c r="N1127" i="13"/>
  <c r="B1128" i="13"/>
  <c r="C1128" i="13"/>
  <c r="D1128" i="13"/>
  <c r="E1128" i="13"/>
  <c r="F1128" i="13"/>
  <c r="J1128" i="13"/>
  <c r="K1128" i="13"/>
  <c r="N1128" i="13"/>
  <c r="B1129" i="13"/>
  <c r="C1129" i="13"/>
  <c r="D1129" i="13"/>
  <c r="E1129" i="13"/>
  <c r="F1129" i="13"/>
  <c r="J1129" i="13"/>
  <c r="K1129" i="13"/>
  <c r="N1129" i="13"/>
  <c r="B515" i="13"/>
  <c r="C515" i="13"/>
  <c r="D515" i="13"/>
  <c r="E515" i="13"/>
  <c r="F515" i="13"/>
  <c r="G515" i="13"/>
  <c r="H515" i="13"/>
  <c r="J515" i="13"/>
  <c r="K515" i="13"/>
  <c r="N515" i="13"/>
  <c r="L972" i="9"/>
  <c r="L558" i="11"/>
  <c r="A941" i="1" l="1"/>
  <c r="B941" i="1"/>
  <c r="C941" i="1"/>
  <c r="D941" i="1"/>
  <c r="E941" i="1"/>
  <c r="F941" i="1"/>
  <c r="H941" i="1"/>
  <c r="J941" i="1"/>
  <c r="K941" i="1"/>
  <c r="A942" i="1"/>
  <c r="B942" i="1"/>
  <c r="C942" i="1"/>
  <c r="D942" i="1"/>
  <c r="E942" i="1"/>
  <c r="F942" i="1"/>
  <c r="H942" i="1"/>
  <c r="J942" i="1"/>
  <c r="K942" i="1"/>
  <c r="I948" i="1"/>
  <c r="K948" i="1" s="1"/>
  <c r="L443" i="1"/>
  <c r="S447" i="1"/>
  <c r="S448" i="1"/>
  <c r="K943" i="1" l="1"/>
  <c r="L271" i="1"/>
  <c r="I1697" i="9" l="1"/>
  <c r="L1697" i="9" s="1"/>
  <c r="S111" i="12" l="1"/>
  <c r="T111" i="12"/>
  <c r="F1100" i="1"/>
  <c r="G1141" i="13" l="1"/>
  <c r="H109" i="11"/>
  <c r="H1141" i="13" s="1"/>
  <c r="G1142" i="13"/>
  <c r="H110" i="11"/>
  <c r="H1142" i="13" s="1"/>
  <c r="G1151" i="13" l="1"/>
  <c r="G1150" i="13"/>
  <c r="G1154" i="13"/>
  <c r="G1153" i="13"/>
  <c r="G1129" i="13"/>
  <c r="G1128" i="13"/>
  <c r="G1127" i="13"/>
  <c r="W4" i="16" l="1"/>
  <c r="N545" i="13"/>
  <c r="N531" i="13"/>
  <c r="N504" i="13"/>
  <c r="N503" i="13"/>
  <c r="N501" i="13"/>
  <c r="N500" i="13"/>
  <c r="N499" i="13"/>
  <c r="N498" i="13"/>
  <c r="N496" i="13"/>
  <c r="N495" i="13"/>
  <c r="N444" i="13"/>
  <c r="N443" i="13"/>
  <c r="N442" i="13"/>
  <c r="N369" i="13"/>
  <c r="N367" i="13"/>
  <c r="C522" i="13"/>
  <c r="D522" i="13"/>
  <c r="E522" i="13"/>
  <c r="G522" i="13"/>
  <c r="H522" i="13"/>
  <c r="J522" i="13"/>
  <c r="K522" i="13"/>
  <c r="B1124" i="13"/>
  <c r="C1124" i="13"/>
  <c r="D1124" i="13"/>
  <c r="E1124" i="13"/>
  <c r="F1124" i="13"/>
  <c r="G1124" i="13"/>
  <c r="H1124" i="13"/>
  <c r="J1124" i="13"/>
  <c r="K1124" i="13"/>
  <c r="N1124" i="13"/>
  <c r="B1125" i="13"/>
  <c r="C1125" i="13"/>
  <c r="D1125" i="13"/>
  <c r="E1125" i="13"/>
  <c r="F1125" i="13"/>
  <c r="G1125" i="13"/>
  <c r="H1125" i="13"/>
  <c r="J1125" i="13"/>
  <c r="K1125" i="13"/>
  <c r="L1125" i="13"/>
  <c r="N1125" i="13"/>
  <c r="B1126" i="13"/>
  <c r="C1126" i="13"/>
  <c r="D1126" i="13"/>
  <c r="E1126" i="13"/>
  <c r="F1126" i="13"/>
  <c r="G1126" i="13"/>
  <c r="H1126" i="13"/>
  <c r="J1126" i="13"/>
  <c r="K1126" i="13"/>
  <c r="L1126" i="13"/>
  <c r="N1126" i="13"/>
  <c r="E142" i="8" l="1"/>
  <c r="C196" i="8"/>
  <c r="D172" i="8"/>
  <c r="D173" i="8" s="1"/>
  <c r="D174" i="8" s="1"/>
  <c r="E173" i="8" l="1"/>
  <c r="E172" i="8"/>
  <c r="E174" i="8"/>
  <c r="D175" i="8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D195" i="8" l="1"/>
  <c r="E195" i="8" s="1"/>
  <c r="B1123" i="13" l="1"/>
  <c r="C1123" i="13"/>
  <c r="D1123" i="13"/>
  <c r="E1123" i="13"/>
  <c r="F1123" i="13"/>
  <c r="G1123" i="13"/>
  <c r="H1123" i="13"/>
  <c r="J1123" i="13"/>
  <c r="K1123" i="13"/>
  <c r="N1123" i="13"/>
  <c r="B1122" i="13"/>
  <c r="C1122" i="13"/>
  <c r="D1122" i="13"/>
  <c r="E1122" i="13"/>
  <c r="F1122" i="13"/>
  <c r="G1122" i="13"/>
  <c r="H1122" i="13"/>
  <c r="J1122" i="13"/>
  <c r="K1122" i="13"/>
  <c r="N1122" i="13"/>
  <c r="B1121" i="13"/>
  <c r="C1121" i="13"/>
  <c r="D1121" i="13"/>
  <c r="E1121" i="13"/>
  <c r="F1121" i="13"/>
  <c r="G1121" i="13"/>
  <c r="H1121" i="13"/>
  <c r="J1121" i="13"/>
  <c r="K1121" i="13"/>
  <c r="N1121" i="13"/>
  <c r="B1120" i="13"/>
  <c r="C1120" i="13"/>
  <c r="D1120" i="13"/>
  <c r="E1120" i="13"/>
  <c r="F1120" i="13"/>
  <c r="G1120" i="13"/>
  <c r="H1120" i="13"/>
  <c r="J1120" i="13"/>
  <c r="K1120" i="13"/>
  <c r="N1120" i="13"/>
  <c r="B1119" i="13"/>
  <c r="C1119" i="13"/>
  <c r="D1119" i="13"/>
  <c r="E1119" i="13"/>
  <c r="F1119" i="13"/>
  <c r="G1119" i="13"/>
  <c r="H1119" i="13"/>
  <c r="J1119" i="13"/>
  <c r="K1119" i="13"/>
  <c r="N1119" i="13"/>
  <c r="B1118" i="13"/>
  <c r="C1118" i="13"/>
  <c r="D1118" i="13"/>
  <c r="E1118" i="13"/>
  <c r="F1118" i="13"/>
  <c r="G1118" i="13"/>
  <c r="H1118" i="13"/>
  <c r="J1118" i="13"/>
  <c r="K1118" i="13"/>
  <c r="N1118" i="13"/>
  <c r="B1117" i="13"/>
  <c r="C1117" i="13"/>
  <c r="D1117" i="13"/>
  <c r="E1117" i="13"/>
  <c r="F1117" i="13"/>
  <c r="G1117" i="13"/>
  <c r="H1117" i="13"/>
  <c r="J1117" i="13"/>
  <c r="K1117" i="13"/>
  <c r="N1117" i="13"/>
  <c r="B1116" i="13"/>
  <c r="C1116" i="13"/>
  <c r="D1116" i="13"/>
  <c r="E1116" i="13"/>
  <c r="F1116" i="13"/>
  <c r="G1116" i="13"/>
  <c r="H1116" i="13"/>
  <c r="J1116" i="13"/>
  <c r="K1116" i="13"/>
  <c r="N1116" i="13"/>
  <c r="B1114" i="13"/>
  <c r="C1114" i="13"/>
  <c r="D1114" i="13"/>
  <c r="E1114" i="13"/>
  <c r="F1114" i="13"/>
  <c r="G1114" i="13"/>
  <c r="H1114" i="13"/>
  <c r="J1114" i="13"/>
  <c r="K1114" i="13"/>
  <c r="N1114" i="13"/>
  <c r="B1115" i="13"/>
  <c r="C1115" i="13"/>
  <c r="D1115" i="13"/>
  <c r="E1115" i="13"/>
  <c r="F1115" i="13"/>
  <c r="G1115" i="13"/>
  <c r="H1115" i="13"/>
  <c r="J1115" i="13"/>
  <c r="K1115" i="13"/>
  <c r="N1115" i="13"/>
  <c r="B1113" i="13"/>
  <c r="C1113" i="13"/>
  <c r="D1113" i="13"/>
  <c r="E1113" i="13"/>
  <c r="F1113" i="13"/>
  <c r="G1113" i="13"/>
  <c r="H1113" i="13"/>
  <c r="J1113" i="13"/>
  <c r="K1113" i="13"/>
  <c r="N1113" i="13"/>
  <c r="B1112" i="13"/>
  <c r="C1112" i="13"/>
  <c r="D1112" i="13"/>
  <c r="E1112" i="13"/>
  <c r="F1112" i="13"/>
  <c r="G1112" i="13"/>
  <c r="H1112" i="13"/>
  <c r="J1112" i="13"/>
  <c r="K1112" i="13"/>
  <c r="L1112" i="13"/>
  <c r="N1112" i="13"/>
  <c r="B1111" i="13"/>
  <c r="C1111" i="13"/>
  <c r="D1111" i="13"/>
  <c r="E1111" i="13"/>
  <c r="F1111" i="13"/>
  <c r="G1111" i="13"/>
  <c r="H1111" i="13"/>
  <c r="J1111" i="13"/>
  <c r="K1111" i="13"/>
  <c r="N1111" i="13"/>
  <c r="B1110" i="13"/>
  <c r="C1110" i="13"/>
  <c r="D1110" i="13"/>
  <c r="E1110" i="13"/>
  <c r="F1110" i="13"/>
  <c r="G1110" i="13"/>
  <c r="H1110" i="13"/>
  <c r="J1110" i="13"/>
  <c r="K1110" i="13"/>
  <c r="N1110" i="13"/>
  <c r="B1109" i="13"/>
  <c r="C1109" i="13"/>
  <c r="D1109" i="13"/>
  <c r="E1109" i="13"/>
  <c r="F1109" i="13"/>
  <c r="G1109" i="13"/>
  <c r="H1109" i="13"/>
  <c r="J1109" i="13"/>
  <c r="K1109" i="13"/>
  <c r="N1109" i="13"/>
  <c r="B1108" i="13"/>
  <c r="C1108" i="13"/>
  <c r="D1108" i="13"/>
  <c r="E1108" i="13"/>
  <c r="F1108" i="13"/>
  <c r="G1108" i="13"/>
  <c r="H1108" i="13"/>
  <c r="J1108" i="13"/>
  <c r="K1108" i="13"/>
  <c r="N1108" i="13"/>
  <c r="B1107" i="13"/>
  <c r="C1107" i="13"/>
  <c r="D1107" i="13"/>
  <c r="E1107" i="13"/>
  <c r="F1107" i="13"/>
  <c r="G1107" i="13"/>
  <c r="H1107" i="13"/>
  <c r="J1107" i="13"/>
  <c r="K1107" i="13"/>
  <c r="N1107" i="13"/>
  <c r="C1179" i="9"/>
  <c r="C1156" i="13" s="1"/>
  <c r="C1178" i="9"/>
  <c r="C1155" i="13" s="1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B1099" i="13"/>
  <c r="C1099" i="13"/>
  <c r="D1099" i="13"/>
  <c r="E1099" i="13"/>
  <c r="F1099" i="13"/>
  <c r="G1099" i="13"/>
  <c r="H1099" i="13"/>
  <c r="J1099" i="13"/>
  <c r="K1099" i="13"/>
  <c r="N1099" i="13"/>
  <c r="B1100" i="13"/>
  <c r="C1100" i="13"/>
  <c r="D1100" i="13"/>
  <c r="E1100" i="13"/>
  <c r="F1100" i="13"/>
  <c r="G1100" i="13"/>
  <c r="H1100" i="13"/>
  <c r="J1100" i="13"/>
  <c r="K1100" i="13"/>
  <c r="N1100" i="13"/>
  <c r="B1101" i="13"/>
  <c r="C1101" i="13"/>
  <c r="D1101" i="13"/>
  <c r="E1101" i="13"/>
  <c r="F1101" i="13"/>
  <c r="G1101" i="13"/>
  <c r="H1101" i="13"/>
  <c r="J1101" i="13"/>
  <c r="K1101" i="13"/>
  <c r="N1101" i="13"/>
  <c r="B1102" i="13"/>
  <c r="C1102" i="13"/>
  <c r="D1102" i="13"/>
  <c r="E1102" i="13"/>
  <c r="F1102" i="13"/>
  <c r="G1102" i="13"/>
  <c r="H1102" i="13"/>
  <c r="J1102" i="13"/>
  <c r="K1102" i="13"/>
  <c r="N1102" i="13"/>
  <c r="B1103" i="13"/>
  <c r="C1103" i="13"/>
  <c r="D1103" i="13"/>
  <c r="E1103" i="13"/>
  <c r="F1103" i="13"/>
  <c r="G1103" i="13"/>
  <c r="H1103" i="13"/>
  <c r="J1103" i="13"/>
  <c r="K1103" i="13"/>
  <c r="N1103" i="13"/>
  <c r="B1104" i="13"/>
  <c r="C1104" i="13"/>
  <c r="D1104" i="13"/>
  <c r="E1104" i="13"/>
  <c r="F1104" i="13"/>
  <c r="G1104" i="13"/>
  <c r="H1104" i="13"/>
  <c r="J1104" i="13"/>
  <c r="K1104" i="13"/>
  <c r="N1104" i="13"/>
  <c r="B1105" i="13"/>
  <c r="C1105" i="13"/>
  <c r="D1105" i="13"/>
  <c r="E1105" i="13"/>
  <c r="F1105" i="13"/>
  <c r="G1105" i="13"/>
  <c r="H1105" i="13"/>
  <c r="J1105" i="13"/>
  <c r="K1105" i="13"/>
  <c r="N1105" i="13"/>
  <c r="B1106" i="13"/>
  <c r="C1106" i="13"/>
  <c r="D1106" i="13"/>
  <c r="E1106" i="13"/>
  <c r="F1106" i="13"/>
  <c r="G1106" i="13"/>
  <c r="H1106" i="13"/>
  <c r="J1106" i="13"/>
  <c r="K1106" i="13"/>
  <c r="N1106" i="13"/>
  <c r="B570" i="13" l="1"/>
  <c r="C570" i="13"/>
  <c r="D570" i="13"/>
  <c r="E570" i="13"/>
  <c r="F570" i="13"/>
  <c r="G570" i="13"/>
  <c r="H570" i="13"/>
  <c r="J570" i="13"/>
  <c r="K570" i="13"/>
  <c r="N570" i="13"/>
  <c r="B571" i="13"/>
  <c r="C571" i="13"/>
  <c r="D571" i="13"/>
  <c r="E571" i="13"/>
  <c r="F571" i="13"/>
  <c r="G571" i="13"/>
  <c r="H571" i="13"/>
  <c r="J571" i="13"/>
  <c r="K571" i="13"/>
  <c r="N571" i="13"/>
  <c r="B572" i="13"/>
  <c r="C572" i="13"/>
  <c r="D572" i="13"/>
  <c r="E572" i="13"/>
  <c r="F572" i="13"/>
  <c r="G572" i="13"/>
  <c r="H572" i="13"/>
  <c r="J572" i="13"/>
  <c r="K572" i="13"/>
  <c r="N572" i="13"/>
  <c r="B573" i="13"/>
  <c r="C573" i="13"/>
  <c r="D573" i="13"/>
  <c r="E573" i="13"/>
  <c r="F573" i="13"/>
  <c r="G573" i="13"/>
  <c r="H573" i="13"/>
  <c r="J573" i="13"/>
  <c r="K573" i="13"/>
  <c r="N573" i="13"/>
  <c r="B574" i="13"/>
  <c r="C574" i="13"/>
  <c r="D574" i="13"/>
  <c r="E574" i="13"/>
  <c r="F574" i="13"/>
  <c r="G574" i="13"/>
  <c r="H574" i="13"/>
  <c r="J574" i="13"/>
  <c r="K574" i="13"/>
  <c r="N574" i="13"/>
  <c r="B575" i="13"/>
  <c r="C575" i="13"/>
  <c r="D575" i="13"/>
  <c r="E575" i="13"/>
  <c r="F575" i="13"/>
  <c r="G575" i="13"/>
  <c r="H575" i="13"/>
  <c r="J575" i="13"/>
  <c r="K575" i="13"/>
  <c r="N575" i="13"/>
  <c r="B576" i="13"/>
  <c r="C576" i="13"/>
  <c r="D576" i="13"/>
  <c r="E576" i="13"/>
  <c r="F576" i="13"/>
  <c r="G576" i="13"/>
  <c r="H576" i="13"/>
  <c r="J576" i="13"/>
  <c r="K576" i="13"/>
  <c r="N576" i="13"/>
  <c r="B577" i="13"/>
  <c r="C577" i="13"/>
  <c r="D577" i="13"/>
  <c r="E577" i="13"/>
  <c r="F577" i="13"/>
  <c r="G577" i="13"/>
  <c r="H577" i="13"/>
  <c r="J577" i="13"/>
  <c r="K577" i="13"/>
  <c r="N577" i="13"/>
  <c r="B578" i="13"/>
  <c r="C578" i="13"/>
  <c r="D578" i="13"/>
  <c r="E578" i="13"/>
  <c r="F578" i="13"/>
  <c r="G578" i="13"/>
  <c r="H578" i="13"/>
  <c r="J578" i="13"/>
  <c r="K578" i="13"/>
  <c r="N578" i="13"/>
  <c r="B579" i="13"/>
  <c r="C579" i="13"/>
  <c r="D579" i="13"/>
  <c r="E579" i="13"/>
  <c r="F579" i="13"/>
  <c r="G579" i="13"/>
  <c r="H579" i="13"/>
  <c r="J579" i="13"/>
  <c r="K579" i="13"/>
  <c r="N579" i="13"/>
  <c r="B580" i="13"/>
  <c r="C580" i="13"/>
  <c r="D580" i="13"/>
  <c r="E580" i="13"/>
  <c r="F580" i="13"/>
  <c r="G580" i="13"/>
  <c r="H580" i="13"/>
  <c r="J580" i="13"/>
  <c r="K580" i="13"/>
  <c r="N580" i="13"/>
  <c r="B581" i="13"/>
  <c r="C581" i="13"/>
  <c r="D581" i="13"/>
  <c r="E581" i="13"/>
  <c r="F581" i="13"/>
  <c r="G581" i="13"/>
  <c r="H581" i="13"/>
  <c r="J581" i="13"/>
  <c r="K581" i="13"/>
  <c r="N581" i="13"/>
  <c r="B582" i="13"/>
  <c r="C582" i="13"/>
  <c r="D582" i="13"/>
  <c r="E582" i="13"/>
  <c r="F582" i="13"/>
  <c r="G582" i="13"/>
  <c r="H582" i="13"/>
  <c r="J582" i="13"/>
  <c r="K582" i="13"/>
  <c r="N582" i="13"/>
  <c r="B583" i="13"/>
  <c r="C583" i="13"/>
  <c r="D583" i="13"/>
  <c r="E583" i="13"/>
  <c r="F583" i="13"/>
  <c r="G583" i="13"/>
  <c r="H583" i="13"/>
  <c r="J583" i="13"/>
  <c r="K583" i="13"/>
  <c r="N583" i="13"/>
  <c r="B584" i="13"/>
  <c r="C584" i="13"/>
  <c r="D584" i="13"/>
  <c r="E584" i="13"/>
  <c r="F584" i="13"/>
  <c r="G584" i="13"/>
  <c r="H584" i="13"/>
  <c r="J584" i="13"/>
  <c r="K584" i="13"/>
  <c r="N584" i="13"/>
  <c r="B585" i="13"/>
  <c r="C585" i="13"/>
  <c r="D585" i="13"/>
  <c r="E585" i="13"/>
  <c r="F585" i="13"/>
  <c r="G585" i="13"/>
  <c r="H585" i="13"/>
  <c r="J585" i="13"/>
  <c r="K585" i="13"/>
  <c r="N585" i="13"/>
  <c r="B586" i="13"/>
  <c r="C586" i="13"/>
  <c r="D586" i="13"/>
  <c r="E586" i="13"/>
  <c r="F586" i="13"/>
  <c r="G586" i="13"/>
  <c r="H586" i="13"/>
  <c r="J586" i="13"/>
  <c r="K586" i="13"/>
  <c r="N586" i="13"/>
  <c r="B587" i="13"/>
  <c r="C587" i="13"/>
  <c r="D587" i="13"/>
  <c r="E587" i="13"/>
  <c r="F587" i="13"/>
  <c r="G587" i="13"/>
  <c r="H587" i="13"/>
  <c r="J587" i="13"/>
  <c r="K587" i="13"/>
  <c r="N587" i="13"/>
  <c r="B540" i="13"/>
  <c r="C540" i="13"/>
  <c r="D540" i="13"/>
  <c r="E540" i="13"/>
  <c r="F540" i="13"/>
  <c r="G540" i="13"/>
  <c r="H540" i="13"/>
  <c r="J540" i="13"/>
  <c r="K540" i="13"/>
  <c r="L540" i="13"/>
  <c r="N540" i="13"/>
  <c r="B417" i="13"/>
  <c r="C417" i="13"/>
  <c r="D417" i="13"/>
  <c r="E417" i="13"/>
  <c r="F417" i="13"/>
  <c r="G417" i="13"/>
  <c r="H417" i="13"/>
  <c r="J417" i="13"/>
  <c r="K417" i="13"/>
  <c r="L417" i="13"/>
  <c r="N417" i="13"/>
  <c r="L5" i="16"/>
  <c r="L1100" i="13" l="1"/>
  <c r="L1101" i="13"/>
  <c r="L1102" i="13"/>
  <c r="L1103" i="13"/>
  <c r="L1105" i="13"/>
  <c r="L1099" i="13"/>
  <c r="L1035" i="11" l="1"/>
  <c r="K1034" i="11"/>
  <c r="J1035" i="11"/>
  <c r="H1035" i="11"/>
  <c r="J1034" i="11"/>
  <c r="H1034" i="11"/>
  <c r="L207" i="9" l="1"/>
  <c r="K188" i="9" s="1"/>
  <c r="L188" i="9" s="1"/>
  <c r="C1574" i="9" l="1"/>
  <c r="D1574" i="9"/>
  <c r="E1574" i="9"/>
  <c r="F1574" i="9"/>
  <c r="J1574" i="9"/>
  <c r="H1484" i="9" l="1"/>
  <c r="J1484" i="9"/>
  <c r="K1484" i="9"/>
  <c r="H1485" i="9"/>
  <c r="J1485" i="9"/>
  <c r="K1485" i="9"/>
  <c r="A1486" i="9"/>
  <c r="B1486" i="9"/>
  <c r="C1486" i="9"/>
  <c r="E1486" i="9"/>
  <c r="F1486" i="9"/>
  <c r="H1486" i="9"/>
  <c r="J1486" i="9"/>
  <c r="K1486" i="9"/>
  <c r="K1487" i="9" l="1"/>
  <c r="A972" i="9"/>
  <c r="B972" i="9"/>
  <c r="C972" i="9"/>
  <c r="D972" i="9"/>
  <c r="E972" i="9"/>
  <c r="F972" i="9"/>
  <c r="H972" i="9"/>
  <c r="J972" i="9"/>
  <c r="A975" i="9"/>
  <c r="B975" i="9"/>
  <c r="D975" i="9"/>
  <c r="E975" i="9"/>
  <c r="F975" i="9"/>
  <c r="H975" i="9"/>
  <c r="J975" i="9"/>
  <c r="K975" i="9"/>
  <c r="A976" i="9"/>
  <c r="B976" i="9"/>
  <c r="D976" i="9"/>
  <c r="E976" i="9"/>
  <c r="F976" i="9"/>
  <c r="H976" i="9"/>
  <c r="J976" i="9"/>
  <c r="K976" i="9"/>
  <c r="A969" i="9"/>
  <c r="B969" i="9"/>
  <c r="C969" i="9"/>
  <c r="D969" i="9"/>
  <c r="E969" i="9"/>
  <c r="F969" i="9"/>
  <c r="H969" i="9"/>
  <c r="J969" i="9"/>
  <c r="K969" i="9"/>
  <c r="A968" i="9"/>
  <c r="B968" i="9"/>
  <c r="C968" i="9"/>
  <c r="D968" i="9"/>
  <c r="E968" i="9"/>
  <c r="F968" i="9"/>
  <c r="H968" i="9"/>
  <c r="J968" i="9"/>
  <c r="K968" i="9"/>
  <c r="K1366" i="9"/>
  <c r="J1366" i="9"/>
  <c r="H1366" i="9"/>
  <c r="C1366" i="9"/>
  <c r="A1366" i="9"/>
  <c r="B1366" i="9"/>
  <c r="K977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D139" i="1" l="1"/>
  <c r="L124" i="1" s="1"/>
  <c r="AD138" i="1"/>
  <c r="AD137" i="1"/>
  <c r="L123" i="1" l="1"/>
  <c r="K35" i="1"/>
  <c r="I447" i="1" l="1"/>
  <c r="I448" i="1"/>
  <c r="L448" i="1" l="1"/>
  <c r="L1137" i="13" s="1"/>
  <c r="I1137" i="13"/>
  <c r="L447" i="1"/>
  <c r="L1136" i="13" s="1"/>
  <c r="I1136" i="13"/>
  <c r="I1253" i="10"/>
  <c r="K1253" i="10" s="1"/>
  <c r="I1252" i="10"/>
  <c r="K1252" i="10" s="1"/>
  <c r="I1251" i="10"/>
  <c r="K1251" i="10" s="1"/>
  <c r="I1250" i="10"/>
  <c r="K1250" i="10" s="1"/>
  <c r="B1187" i="10"/>
  <c r="B620" i="10"/>
  <c r="B619" i="10"/>
  <c r="K1254" i="10" l="1"/>
  <c r="P31" i="12"/>
  <c r="G86" i="17"/>
  <c r="G37" i="17"/>
  <c r="B2" i="13"/>
  <c r="C2" i="13"/>
  <c r="D2" i="13"/>
  <c r="E2" i="13"/>
  <c r="F2" i="13"/>
  <c r="G2" i="13"/>
  <c r="H2" i="13"/>
  <c r="J2" i="13"/>
  <c r="K2" i="13"/>
  <c r="N2" i="13"/>
  <c r="B3" i="13"/>
  <c r="C3" i="13"/>
  <c r="D3" i="13"/>
  <c r="E3" i="13"/>
  <c r="F3" i="13"/>
  <c r="G3" i="13"/>
  <c r="H3" i="13"/>
  <c r="J3" i="13"/>
  <c r="K3" i="13"/>
  <c r="N3" i="13"/>
  <c r="C60" i="8" l="1"/>
  <c r="D36" i="8"/>
  <c r="D37" i="8" s="1"/>
  <c r="E4" i="8"/>
  <c r="E36" i="8" l="1"/>
  <c r="D38" i="8"/>
  <c r="E37" i="8"/>
  <c r="D39" i="8" l="1"/>
  <c r="E38" i="8"/>
  <c r="D40" i="8" l="1"/>
  <c r="E39" i="8"/>
  <c r="D41" i="8" l="1"/>
  <c r="E40" i="8"/>
  <c r="D42" i="8" l="1"/>
  <c r="E41" i="8"/>
  <c r="D43" i="8" l="1"/>
  <c r="E42" i="8"/>
  <c r="D44" i="8" l="1"/>
  <c r="E43" i="8"/>
  <c r="D45" i="8" l="1"/>
  <c r="E44" i="8"/>
  <c r="D46" i="8" l="1"/>
  <c r="E45" i="8"/>
  <c r="D47" i="8" l="1"/>
  <c r="E46" i="8"/>
  <c r="D48" i="8" l="1"/>
  <c r="E47" i="8"/>
  <c r="D49" i="8" l="1"/>
  <c r="E48" i="8"/>
  <c r="D50" i="8" l="1"/>
  <c r="E49" i="8"/>
  <c r="D51" i="8" l="1"/>
  <c r="E50" i="8"/>
  <c r="D52" i="8" l="1"/>
  <c r="E51" i="8"/>
  <c r="D53" i="8" l="1"/>
  <c r="E52" i="8"/>
  <c r="D54" i="8" l="1"/>
  <c r="E53" i="8"/>
  <c r="D55" i="8" l="1"/>
  <c r="E54" i="8"/>
  <c r="D56" i="8" l="1"/>
  <c r="E55" i="8"/>
  <c r="D57" i="8" l="1"/>
  <c r="E56" i="8"/>
  <c r="D58" i="8" l="1"/>
  <c r="E57" i="8"/>
  <c r="D59" i="8" l="1"/>
  <c r="E59" i="8" s="1"/>
  <c r="E58" i="8"/>
  <c r="K1450" i="10" l="1"/>
  <c r="K1153" i="13" s="1"/>
  <c r="H1450" i="10"/>
  <c r="H1153" i="13" s="1"/>
  <c r="H1451" i="10"/>
  <c r="H1154" i="13" s="1"/>
  <c r="J1450" i="10"/>
  <c r="J1153" i="13" s="1"/>
  <c r="J1451" i="10"/>
  <c r="J1154" i="13" s="1"/>
  <c r="E1450" i="10"/>
  <c r="E1153" i="13" s="1"/>
  <c r="E1451" i="10"/>
  <c r="E1154" i="13" s="1"/>
  <c r="H1112" i="11"/>
  <c r="H1150" i="13" s="1"/>
  <c r="H1113" i="11"/>
  <c r="H1151" i="13" s="1"/>
  <c r="J1112" i="11"/>
  <c r="J1150" i="13" s="1"/>
  <c r="J1113" i="11"/>
  <c r="J1151" i="13" s="1"/>
  <c r="I952" i="11" l="1"/>
  <c r="L952" i="11" s="1"/>
  <c r="G32" i="16"/>
  <c r="I1493" i="9" l="1"/>
  <c r="L1493" i="9" l="1"/>
  <c r="I1133" i="13"/>
  <c r="I1312" i="10"/>
  <c r="L1312" i="10" s="1"/>
  <c r="I279" i="11"/>
  <c r="L279" i="11" s="1"/>
  <c r="L105" i="11"/>
  <c r="L1133" i="13" l="1"/>
  <c r="M1493" i="9"/>
  <c r="M1133" i="13" s="1"/>
  <c r="I973" i="11"/>
  <c r="K973" i="11" s="1"/>
  <c r="I1227" i="1" l="1"/>
  <c r="I540" i="13" s="1"/>
  <c r="I926" i="9" l="1"/>
  <c r="K1974" i="9"/>
  <c r="M1966" i="9"/>
  <c r="I535" i="1" l="1"/>
  <c r="I417" i="13" s="1"/>
  <c r="I126" i="1"/>
  <c r="I1452" i="11" l="1"/>
  <c r="K1452" i="11" s="1"/>
  <c r="I1453" i="11"/>
  <c r="K1453" i="11" s="1"/>
  <c r="I387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E210" i="11"/>
  <c r="E211" i="11"/>
  <c r="B210" i="11"/>
  <c r="C210" i="11"/>
  <c r="D210" i="11"/>
  <c r="F210" i="11"/>
  <c r="H210" i="11"/>
  <c r="J210" i="11"/>
  <c r="K210" i="11"/>
  <c r="B211" i="11"/>
  <c r="C211" i="11"/>
  <c r="F211" i="11"/>
  <c r="H211" i="11"/>
  <c r="J211" i="11"/>
  <c r="K211" i="11"/>
  <c r="I28" i="11"/>
  <c r="L28" i="11" s="1"/>
  <c r="I1386" i="10" l="1"/>
  <c r="K1386" i="10" s="1"/>
  <c r="K1389" i="10" s="1"/>
  <c r="I719" i="10"/>
  <c r="L719" i="10" s="1"/>
  <c r="I720" i="10"/>
  <c r="L720" i="10" s="1"/>
  <c r="I721" i="10"/>
  <c r="L721" i="10" s="1"/>
  <c r="I718" i="10"/>
  <c r="L718" i="10" s="1"/>
  <c r="I240" i="10"/>
  <c r="K240" i="10" s="1"/>
  <c r="I241" i="10"/>
  <c r="K241" i="10" s="1"/>
  <c r="I239" i="10"/>
  <c r="K239" i="10" s="1"/>
  <c r="I212" i="10"/>
  <c r="K212" i="10" s="1"/>
  <c r="I211" i="10"/>
  <c r="K211" i="10" s="1"/>
  <c r="K213" i="10" l="1"/>
  <c r="L722" i="10"/>
  <c r="L1059" i="11" s="1"/>
  <c r="K242" i="10"/>
  <c r="I164" i="10"/>
  <c r="L164" i="10" s="1"/>
  <c r="I165" i="10"/>
  <c r="L165" i="10" s="1"/>
  <c r="I166" i="10"/>
  <c r="L166" i="10" s="1"/>
  <c r="I167" i="10"/>
  <c r="L167" i="10" s="1"/>
  <c r="I168" i="10"/>
  <c r="L168" i="10" s="1"/>
  <c r="I169" i="10"/>
  <c r="L169" i="10" s="1"/>
  <c r="I170" i="10"/>
  <c r="L170" i="10" s="1"/>
  <c r="I171" i="10"/>
  <c r="L171" i="10" s="1"/>
  <c r="I172" i="10"/>
  <c r="L172" i="10" s="1"/>
  <c r="I173" i="10"/>
  <c r="L173" i="10" s="1"/>
  <c r="I174" i="10"/>
  <c r="L174" i="10" s="1"/>
  <c r="I175" i="10"/>
  <c r="L175" i="10" s="1"/>
  <c r="I176" i="10"/>
  <c r="L176" i="10" s="1"/>
  <c r="I177" i="10"/>
  <c r="L177" i="10" s="1"/>
  <c r="I178" i="10"/>
  <c r="L178" i="10" s="1"/>
  <c r="I179" i="10"/>
  <c r="L179" i="10" s="1"/>
  <c r="I163" i="10"/>
  <c r="L163" i="10" s="1"/>
  <c r="M227" i="10" l="1"/>
  <c r="C1364" i="9"/>
  <c r="I982" i="9"/>
  <c r="K982" i="9" s="1"/>
  <c r="I983" i="9"/>
  <c r="K983" i="9" s="1"/>
  <c r="I984" i="9"/>
  <c r="K984" i="9" s="1"/>
  <c r="I981" i="9"/>
  <c r="I2015" i="9"/>
  <c r="L2015" i="9" s="1"/>
  <c r="I2014" i="9"/>
  <c r="L2014" i="9" s="1"/>
  <c r="I855" i="9"/>
  <c r="L855" i="9" s="1"/>
  <c r="G129" i="12"/>
  <c r="F1113" i="11" s="1"/>
  <c r="F1151" i="13" s="1"/>
  <c r="G128" i="12"/>
  <c r="F1112" i="11" s="1"/>
  <c r="F1150" i="13" s="1"/>
  <c r="G126" i="12"/>
  <c r="G125" i="12"/>
  <c r="F1101" i="1"/>
  <c r="K981" i="9" l="1"/>
  <c r="M107" i="17" s="1"/>
  <c r="I972" i="9"/>
  <c r="L2016" i="9"/>
  <c r="I1846" i="9"/>
  <c r="L1846" i="9" s="1"/>
  <c r="I1845" i="9"/>
  <c r="L1845" i="9" s="1"/>
  <c r="I1767" i="9"/>
  <c r="L1767" i="9" s="1"/>
  <c r="I1768" i="9"/>
  <c r="L1768" i="9" s="1"/>
  <c r="I1766" i="9"/>
  <c r="L1766" i="9" s="1"/>
  <c r="I1691" i="9"/>
  <c r="L1691" i="9" s="1"/>
  <c r="I1692" i="9"/>
  <c r="L1692" i="9" s="1"/>
  <c r="I1693" i="9"/>
  <c r="K1693" i="9" s="1"/>
  <c r="I1694" i="9"/>
  <c r="L1694" i="9" s="1"/>
  <c r="I1568" i="9"/>
  <c r="L1568" i="9" s="1"/>
  <c r="I1569" i="9"/>
  <c r="L1569" i="9" s="1"/>
  <c r="I1570" i="9"/>
  <c r="L1570" i="9" s="1"/>
  <c r="I1567" i="9"/>
  <c r="L1567" i="9" s="1"/>
  <c r="K1367" i="9"/>
  <c r="K1368" i="9"/>
  <c r="H1367" i="9"/>
  <c r="H1368" i="9"/>
  <c r="J1367" i="9"/>
  <c r="J1368" i="9"/>
  <c r="E1367" i="9"/>
  <c r="E1368" i="9"/>
  <c r="C1367" i="9"/>
  <c r="C1368" i="9"/>
  <c r="A1367" i="9"/>
  <c r="B1367" i="9"/>
  <c r="A1368" i="9"/>
  <c r="B1368" i="9"/>
  <c r="K1364" i="9"/>
  <c r="K1365" i="9"/>
  <c r="H1364" i="9"/>
  <c r="H1365" i="9"/>
  <c r="J1364" i="9"/>
  <c r="J1365" i="9"/>
  <c r="E1364" i="9"/>
  <c r="E1365" i="9"/>
  <c r="C1365" i="9"/>
  <c r="A1364" i="9"/>
  <c r="B1364" i="9"/>
  <c r="A1365" i="9"/>
  <c r="B1365" i="9"/>
  <c r="L1571" i="9" l="1"/>
  <c r="K1572" i="9" s="1"/>
  <c r="L973" i="9"/>
  <c r="K1369" i="9"/>
  <c r="L1769" i="9"/>
  <c r="I1286" i="9"/>
  <c r="L1286" i="9" s="1"/>
  <c r="I1211" i="9"/>
  <c r="L1211" i="9" s="1"/>
  <c r="I1210" i="9"/>
  <c r="L1210" i="9" s="1"/>
  <c r="A1062" i="9"/>
  <c r="B1062" i="9"/>
  <c r="C1062" i="9"/>
  <c r="D1062" i="9"/>
  <c r="E1062" i="9"/>
  <c r="F1062" i="9"/>
  <c r="H1062" i="9"/>
  <c r="J1062" i="9"/>
  <c r="K1062" i="9"/>
  <c r="M1062" i="9"/>
  <c r="A1063" i="9"/>
  <c r="B1063" i="9"/>
  <c r="C1063" i="9"/>
  <c r="D1063" i="9"/>
  <c r="F1063" i="9"/>
  <c r="H1063" i="9"/>
  <c r="J1063" i="9"/>
  <c r="K1063" i="9"/>
  <c r="M1063" i="9"/>
  <c r="I849" i="9"/>
  <c r="L849" i="9" s="1"/>
  <c r="I850" i="9"/>
  <c r="K850" i="9" s="1"/>
  <c r="D866" i="9" s="1"/>
  <c r="I851" i="9"/>
  <c r="L851" i="9" s="1"/>
  <c r="I768" i="9"/>
  <c r="L768" i="9" s="1"/>
  <c r="I769" i="9"/>
  <c r="L769" i="9" s="1"/>
  <c r="I770" i="9"/>
  <c r="L770" i="9" s="1"/>
  <c r="I485" i="9"/>
  <c r="L485" i="9" s="1"/>
  <c r="I486" i="9"/>
  <c r="K486" i="9" s="1"/>
  <c r="I487" i="9"/>
  <c r="L487" i="9" s="1"/>
  <c r="I488" i="9"/>
  <c r="K488" i="9" s="1"/>
  <c r="I489" i="9"/>
  <c r="I490" i="9"/>
  <c r="K490" i="9" s="1"/>
  <c r="I491" i="9"/>
  <c r="L491" i="9" s="1"/>
  <c r="M973" i="9" l="1"/>
  <c r="L852" i="9"/>
  <c r="G143" i="16"/>
  <c r="A1174" i="9" l="1"/>
  <c r="B1174" i="9"/>
  <c r="C1174" i="9"/>
  <c r="D1174" i="9"/>
  <c r="E1174" i="9"/>
  <c r="F1174" i="9"/>
  <c r="J1174" i="9"/>
  <c r="K1174" i="9"/>
  <c r="I1325" i="1"/>
  <c r="I1124" i="13" s="1"/>
  <c r="I1326" i="1"/>
  <c r="I1125" i="13" s="1"/>
  <c r="I1327" i="1"/>
  <c r="I1126" i="13" s="1"/>
  <c r="E1322" i="1"/>
  <c r="F1322" i="1"/>
  <c r="H1322" i="1"/>
  <c r="J1322" i="1"/>
  <c r="C1322" i="1"/>
  <c r="B1322" i="1"/>
  <c r="AN9" i="16" l="1"/>
  <c r="AO9" i="16"/>
  <c r="AP9" i="16"/>
  <c r="AN10" i="16"/>
  <c r="AG9" i="16" s="1"/>
  <c r="AO10" i="16"/>
  <c r="AP10" i="16"/>
  <c r="AN11" i="16"/>
  <c r="AG10" i="16" s="1"/>
  <c r="AO11" i="16"/>
  <c r="AP11" i="16"/>
  <c r="AN12" i="16"/>
  <c r="AG11" i="16" s="1"/>
  <c r="AO12" i="16"/>
  <c r="AP12" i="16"/>
  <c r="AN13" i="16"/>
  <c r="AG12" i="16" s="1"/>
  <c r="AO13" i="16"/>
  <c r="AP13" i="16"/>
  <c r="AN14" i="16"/>
  <c r="AG13" i="16" s="1"/>
  <c r="AO14" i="16"/>
  <c r="AP14" i="16"/>
  <c r="AN15" i="16"/>
  <c r="AO15" i="16"/>
  <c r="AP15" i="16"/>
  <c r="AN16" i="16"/>
  <c r="AO16" i="16"/>
  <c r="AP16" i="16"/>
  <c r="AN17" i="16"/>
  <c r="AG16" i="16" s="1"/>
  <c r="AO17" i="16"/>
  <c r="AP17" i="16"/>
  <c r="AN18" i="16"/>
  <c r="AG17" i="16" s="1"/>
  <c r="AO18" i="16"/>
  <c r="AP18" i="16"/>
  <c r="AN19" i="16"/>
  <c r="AG18" i="16" s="1"/>
  <c r="AO19" i="16"/>
  <c r="AP19" i="16"/>
  <c r="AN20" i="16"/>
  <c r="AG19" i="16" s="1"/>
  <c r="AO20" i="16"/>
  <c r="AP20" i="16"/>
  <c r="AN21" i="16"/>
  <c r="AO21" i="16"/>
  <c r="AP21" i="16"/>
  <c r="AN22" i="16"/>
  <c r="AO22" i="16"/>
  <c r="AP22" i="16"/>
  <c r="AN23" i="16"/>
  <c r="AG22" i="16" s="1"/>
  <c r="AO23" i="16"/>
  <c r="AP23" i="16"/>
  <c r="AN24" i="16"/>
  <c r="AG23" i="16" s="1"/>
  <c r="AO24" i="16"/>
  <c r="AP24" i="16"/>
  <c r="AN25" i="16"/>
  <c r="AG24" i="16" s="1"/>
  <c r="AO25" i="16"/>
  <c r="AP25" i="16"/>
  <c r="AN26" i="16"/>
  <c r="AG25" i="16" s="1"/>
  <c r="AO26" i="16"/>
  <c r="AP26" i="16"/>
  <c r="AN27" i="16"/>
  <c r="AG26" i="16" s="1"/>
  <c r="AO27" i="16"/>
  <c r="AP27" i="16"/>
  <c r="AN28" i="16"/>
  <c r="AG27" i="16" s="1"/>
  <c r="AO28" i="16"/>
  <c r="AP28" i="16"/>
  <c r="AN29" i="16"/>
  <c r="AO29" i="16"/>
  <c r="AP29" i="16"/>
  <c r="AN30" i="16"/>
  <c r="AO30" i="16"/>
  <c r="AP30" i="16"/>
  <c r="AN31" i="16"/>
  <c r="AG30" i="16" s="1"/>
  <c r="AO31" i="16"/>
  <c r="AP31" i="16"/>
  <c r="AN32" i="16"/>
  <c r="AG31" i="16" s="1"/>
  <c r="AO32" i="16"/>
  <c r="AP32" i="16"/>
  <c r="AN33" i="16"/>
  <c r="AG32" i="16" s="1"/>
  <c r="AO33" i="16"/>
  <c r="AP33" i="16"/>
  <c r="AN34" i="16"/>
  <c r="AG33" i="16" s="1"/>
  <c r="AO34" i="16"/>
  <c r="AP34" i="16"/>
  <c r="AN35" i="16"/>
  <c r="AG34" i="16" s="1"/>
  <c r="AO35" i="16"/>
  <c r="AP35" i="16"/>
  <c r="AN36" i="16"/>
  <c r="AO36" i="16"/>
  <c r="AP36" i="16"/>
  <c r="AN37" i="16"/>
  <c r="AO37" i="16"/>
  <c r="AP37" i="16"/>
  <c r="AN38" i="16"/>
  <c r="AG37" i="16" s="1"/>
  <c r="AO38" i="16"/>
  <c r="AP38" i="16"/>
  <c r="AN39" i="16"/>
  <c r="AG38" i="16" s="1"/>
  <c r="AO39" i="16"/>
  <c r="AP39" i="16"/>
  <c r="AN40" i="16"/>
  <c r="AG39" i="16" s="1"/>
  <c r="AO40" i="16"/>
  <c r="AP40" i="16"/>
  <c r="AN41" i="16"/>
  <c r="AO41" i="16"/>
  <c r="AP41" i="16"/>
  <c r="AN42" i="16"/>
  <c r="AO42" i="16"/>
  <c r="AP42" i="16"/>
  <c r="AN43" i="16"/>
  <c r="AG42" i="16" s="1"/>
  <c r="AO43" i="16"/>
  <c r="AP43" i="16"/>
  <c r="AN44" i="16"/>
  <c r="AO44" i="16"/>
  <c r="AP44" i="16"/>
  <c r="G243" i="16"/>
  <c r="G140" i="16"/>
  <c r="H73" i="16"/>
  <c r="H48" i="16"/>
  <c r="AC32" i="16" l="1"/>
  <c r="AG40" i="16"/>
  <c r="AC24" i="16"/>
  <c r="AG8" i="16"/>
  <c r="AC8" i="16" s="1"/>
  <c r="AG29" i="16"/>
  <c r="AC30" i="16"/>
  <c r="AP45" i="16"/>
  <c r="AO45" i="16"/>
  <c r="AN45" i="16"/>
  <c r="AC38" i="16"/>
  <c r="AC18" i="16"/>
  <c r="AC10" i="16"/>
  <c r="AC12" i="16"/>
  <c r="AC26" i="16"/>
  <c r="AC16" i="16"/>
  <c r="AC22" i="16"/>
  <c r="AG36" i="16"/>
  <c r="AC36" i="16" s="1"/>
  <c r="AG41" i="16"/>
  <c r="AG21" i="16"/>
  <c r="AG20" i="16"/>
  <c r="AG14" i="16"/>
  <c r="AG28" i="16"/>
  <c r="AG35" i="16"/>
  <c r="AC34" i="16" s="1"/>
  <c r="AG15" i="16"/>
  <c r="AG43" i="16"/>
  <c r="AC42" i="16" s="1"/>
  <c r="H50" i="16"/>
  <c r="H184" i="16"/>
  <c r="AC40" i="16" l="1"/>
  <c r="Y32" i="16" s="1"/>
  <c r="AC28" i="16"/>
  <c r="AC14" i="16"/>
  <c r="AG44" i="16"/>
  <c r="AC20" i="16"/>
  <c r="AF49" i="16" l="1"/>
  <c r="Y20" i="16"/>
  <c r="AC44" i="16"/>
  <c r="Y8" i="16"/>
  <c r="Y44" i="16" l="1"/>
  <c r="A435" i="11"/>
  <c r="B435" i="11"/>
  <c r="C435" i="11"/>
  <c r="D435" i="11"/>
  <c r="E435" i="11"/>
  <c r="F435" i="11"/>
  <c r="H435" i="11"/>
  <c r="J435" i="11"/>
  <c r="K435" i="11"/>
  <c r="A436" i="11"/>
  <c r="B436" i="11"/>
  <c r="C436" i="11"/>
  <c r="D436" i="11"/>
  <c r="E436" i="11"/>
  <c r="F436" i="11"/>
  <c r="H436" i="11"/>
  <c r="J436" i="11"/>
  <c r="K436" i="11"/>
  <c r="A437" i="11"/>
  <c r="B437" i="11"/>
  <c r="C437" i="11"/>
  <c r="D437" i="11"/>
  <c r="E437" i="11"/>
  <c r="F437" i="11"/>
  <c r="H437" i="11"/>
  <c r="J437" i="11"/>
  <c r="K437" i="11"/>
  <c r="A438" i="11"/>
  <c r="B438" i="11"/>
  <c r="C438" i="11"/>
  <c r="D438" i="11"/>
  <c r="E438" i="11"/>
  <c r="F438" i="11"/>
  <c r="H438" i="11"/>
  <c r="J438" i="11"/>
  <c r="K438" i="11"/>
  <c r="M1695" i="9"/>
  <c r="L1695" i="9"/>
  <c r="D1707" i="9" s="1"/>
  <c r="A349" i="11"/>
  <c r="B349" i="11"/>
  <c r="C349" i="11"/>
  <c r="D349" i="11"/>
  <c r="E349" i="11"/>
  <c r="F349" i="11"/>
  <c r="H349" i="11"/>
  <c r="J349" i="11"/>
  <c r="K349" i="11"/>
  <c r="A350" i="11"/>
  <c r="B350" i="11"/>
  <c r="C350" i="11"/>
  <c r="D350" i="11"/>
  <c r="E350" i="11"/>
  <c r="F350" i="11"/>
  <c r="H350" i="11"/>
  <c r="J350" i="11"/>
  <c r="K350" i="11"/>
  <c r="A347" i="11"/>
  <c r="B347" i="11"/>
  <c r="C347" i="11"/>
  <c r="D347" i="11"/>
  <c r="E347" i="11"/>
  <c r="F347" i="11"/>
  <c r="H347" i="11"/>
  <c r="J347" i="11"/>
  <c r="K347" i="11"/>
  <c r="A348" i="11"/>
  <c r="B348" i="11"/>
  <c r="C348" i="11"/>
  <c r="D348" i="11"/>
  <c r="E348" i="11"/>
  <c r="F348" i="11"/>
  <c r="H348" i="11"/>
  <c r="J348" i="11"/>
  <c r="K348" i="11"/>
  <c r="A601" i="10"/>
  <c r="B601" i="10"/>
  <c r="C601" i="10"/>
  <c r="D601" i="10"/>
  <c r="E601" i="10"/>
  <c r="F601" i="10"/>
  <c r="H601" i="10"/>
  <c r="J601" i="10"/>
  <c r="K601" i="10"/>
  <c r="A602" i="10"/>
  <c r="B602" i="10"/>
  <c r="C602" i="10"/>
  <c r="D602" i="10"/>
  <c r="E602" i="10"/>
  <c r="F602" i="10"/>
  <c r="H602" i="10"/>
  <c r="J602" i="10"/>
  <c r="K602" i="10"/>
  <c r="A599" i="10"/>
  <c r="B599" i="10"/>
  <c r="C599" i="10"/>
  <c r="D599" i="10"/>
  <c r="E599" i="10"/>
  <c r="F599" i="10"/>
  <c r="H599" i="10"/>
  <c r="J599" i="10"/>
  <c r="K599" i="10"/>
  <c r="A600" i="10"/>
  <c r="B600" i="10"/>
  <c r="C600" i="10"/>
  <c r="D600" i="10"/>
  <c r="E600" i="10"/>
  <c r="F600" i="10"/>
  <c r="H600" i="10"/>
  <c r="J600" i="10"/>
  <c r="K600" i="10"/>
  <c r="B859" i="10"/>
  <c r="A839" i="10"/>
  <c r="B839" i="10"/>
  <c r="C839" i="10"/>
  <c r="D839" i="10"/>
  <c r="E839" i="10"/>
  <c r="F839" i="10"/>
  <c r="H839" i="10"/>
  <c r="J839" i="10"/>
  <c r="K839" i="10"/>
  <c r="A840" i="10"/>
  <c r="B840" i="10"/>
  <c r="C840" i="10"/>
  <c r="D840" i="10"/>
  <c r="E840" i="10"/>
  <c r="F840" i="10"/>
  <c r="H840" i="10"/>
  <c r="J840" i="10"/>
  <c r="K840" i="10"/>
  <c r="A837" i="10"/>
  <c r="B837" i="10"/>
  <c r="C837" i="10"/>
  <c r="D837" i="10"/>
  <c r="E837" i="10"/>
  <c r="F837" i="10"/>
  <c r="H837" i="10"/>
  <c r="J837" i="10"/>
  <c r="K837" i="10"/>
  <c r="A838" i="10"/>
  <c r="B838" i="10"/>
  <c r="C838" i="10"/>
  <c r="D838" i="10"/>
  <c r="E838" i="10"/>
  <c r="F838" i="10"/>
  <c r="H838" i="10"/>
  <c r="J838" i="10"/>
  <c r="K838" i="10"/>
  <c r="A1164" i="10"/>
  <c r="B1164" i="10"/>
  <c r="C1164" i="10"/>
  <c r="D1164" i="10"/>
  <c r="E1164" i="10"/>
  <c r="F1164" i="10"/>
  <c r="H1164" i="10"/>
  <c r="J1164" i="10"/>
  <c r="K1164" i="10"/>
  <c r="A1165" i="10"/>
  <c r="B1165" i="10"/>
  <c r="C1165" i="10"/>
  <c r="D1165" i="10"/>
  <c r="E1165" i="10"/>
  <c r="F1165" i="10"/>
  <c r="H1165" i="10"/>
  <c r="J1165" i="10"/>
  <c r="K1165" i="10"/>
  <c r="A596" i="10"/>
  <c r="B596" i="10"/>
  <c r="C596" i="10"/>
  <c r="D596" i="10"/>
  <c r="E596" i="10"/>
  <c r="F596" i="10"/>
  <c r="H596" i="10"/>
  <c r="J596" i="10"/>
  <c r="K596" i="10"/>
  <c r="A597" i="10"/>
  <c r="B597" i="10"/>
  <c r="C597" i="10"/>
  <c r="D597" i="10"/>
  <c r="E597" i="10"/>
  <c r="F597" i="10"/>
  <c r="H597" i="10"/>
  <c r="J597" i="10"/>
  <c r="K597" i="10"/>
  <c r="A594" i="10"/>
  <c r="B594" i="10"/>
  <c r="C594" i="10"/>
  <c r="D594" i="10"/>
  <c r="E594" i="10"/>
  <c r="F594" i="10"/>
  <c r="H594" i="10"/>
  <c r="J594" i="10"/>
  <c r="K594" i="10"/>
  <c r="A595" i="10"/>
  <c r="B595" i="10"/>
  <c r="C595" i="10"/>
  <c r="D595" i="10"/>
  <c r="E595" i="10"/>
  <c r="F595" i="10"/>
  <c r="H595" i="10"/>
  <c r="J595" i="10"/>
  <c r="K595" i="10"/>
  <c r="A517" i="10"/>
  <c r="B517" i="10"/>
  <c r="C517" i="10"/>
  <c r="E517" i="10"/>
  <c r="F517" i="10"/>
  <c r="H517" i="10"/>
  <c r="J517" i="10"/>
  <c r="K517" i="10"/>
  <c r="A516" i="10"/>
  <c r="B516" i="10"/>
  <c r="C516" i="10"/>
  <c r="D516" i="10"/>
  <c r="E516" i="10"/>
  <c r="F516" i="10"/>
  <c r="H516" i="10"/>
  <c r="J516" i="10"/>
  <c r="K516" i="10"/>
  <c r="A207" i="10"/>
  <c r="B207" i="10"/>
  <c r="C207" i="10"/>
  <c r="D207" i="10"/>
  <c r="E207" i="10"/>
  <c r="F207" i="10"/>
  <c r="H207" i="10"/>
  <c r="J207" i="10"/>
  <c r="K207" i="10"/>
  <c r="B208" i="10"/>
  <c r="C208" i="10"/>
  <c r="D208" i="10"/>
  <c r="E208" i="10"/>
  <c r="F208" i="10"/>
  <c r="H208" i="10"/>
  <c r="J208" i="10"/>
  <c r="K208" i="10"/>
  <c r="A205" i="10"/>
  <c r="B205" i="10"/>
  <c r="C205" i="10"/>
  <c r="D205" i="10"/>
  <c r="E205" i="10"/>
  <c r="F205" i="10"/>
  <c r="H205" i="10"/>
  <c r="J205" i="10"/>
  <c r="K205" i="10"/>
  <c r="A206" i="10"/>
  <c r="B206" i="10"/>
  <c r="C206" i="10"/>
  <c r="D206" i="10"/>
  <c r="E206" i="10"/>
  <c r="F206" i="10"/>
  <c r="H206" i="10"/>
  <c r="J206" i="10"/>
  <c r="K206" i="10"/>
  <c r="A128" i="10"/>
  <c r="B128" i="10"/>
  <c r="C128" i="10"/>
  <c r="D128" i="10"/>
  <c r="E128" i="10"/>
  <c r="F128" i="10"/>
  <c r="H128" i="10"/>
  <c r="J128" i="10"/>
  <c r="K128" i="10"/>
  <c r="A129" i="10"/>
  <c r="B129" i="10"/>
  <c r="C129" i="10"/>
  <c r="D129" i="10"/>
  <c r="E129" i="10"/>
  <c r="F129" i="10"/>
  <c r="H129" i="10"/>
  <c r="J129" i="10"/>
  <c r="K129" i="10"/>
  <c r="A130" i="10"/>
  <c r="B130" i="10"/>
  <c r="C130" i="10"/>
  <c r="D130" i="10"/>
  <c r="E130" i="10"/>
  <c r="F130" i="10"/>
  <c r="H130" i="10"/>
  <c r="J130" i="10"/>
  <c r="K130" i="10"/>
  <c r="A131" i="10"/>
  <c r="B131" i="10"/>
  <c r="C131" i="10"/>
  <c r="D131" i="10"/>
  <c r="E131" i="10"/>
  <c r="F131" i="10"/>
  <c r="H131" i="10"/>
  <c r="J131" i="10"/>
  <c r="K131" i="10"/>
  <c r="A288" i="10"/>
  <c r="B288" i="10"/>
  <c r="C288" i="10"/>
  <c r="D288" i="10"/>
  <c r="E288" i="10"/>
  <c r="F288" i="10"/>
  <c r="H288" i="10"/>
  <c r="J288" i="10"/>
  <c r="K288" i="10"/>
  <c r="A289" i="10"/>
  <c r="B289" i="10"/>
  <c r="C289" i="10"/>
  <c r="D289" i="10"/>
  <c r="E289" i="10"/>
  <c r="F289" i="10"/>
  <c r="H289" i="10"/>
  <c r="J289" i="10"/>
  <c r="K289" i="10"/>
  <c r="A286" i="10"/>
  <c r="B286" i="10"/>
  <c r="C286" i="10"/>
  <c r="D286" i="10"/>
  <c r="E286" i="10"/>
  <c r="F286" i="10"/>
  <c r="H286" i="10"/>
  <c r="J286" i="10"/>
  <c r="K286" i="10"/>
  <c r="A287" i="10"/>
  <c r="B287" i="10"/>
  <c r="C287" i="10"/>
  <c r="D287" i="10"/>
  <c r="E287" i="10"/>
  <c r="F287" i="10"/>
  <c r="H287" i="10"/>
  <c r="J287" i="10"/>
  <c r="K287" i="10"/>
  <c r="A1082" i="10"/>
  <c r="B1082" i="10"/>
  <c r="C1082" i="10"/>
  <c r="D1082" i="10"/>
  <c r="E1082" i="10"/>
  <c r="F1082" i="10"/>
  <c r="H1082" i="10"/>
  <c r="J1082" i="10"/>
  <c r="K1082" i="10"/>
  <c r="A1081" i="10"/>
  <c r="B1081" i="10"/>
  <c r="C1081" i="10"/>
  <c r="D1081" i="10"/>
  <c r="E1081" i="10"/>
  <c r="F1081" i="10"/>
  <c r="H1081" i="10"/>
  <c r="J1081" i="10"/>
  <c r="K1081" i="10"/>
  <c r="A284" i="10"/>
  <c r="B284" i="10"/>
  <c r="C284" i="10"/>
  <c r="D284" i="10"/>
  <c r="E284" i="10"/>
  <c r="F284" i="10"/>
  <c r="H284" i="10"/>
  <c r="J284" i="10"/>
  <c r="K284" i="10"/>
  <c r="A283" i="10"/>
  <c r="B283" i="10"/>
  <c r="C283" i="10"/>
  <c r="D283" i="10"/>
  <c r="E283" i="10"/>
  <c r="F283" i="10"/>
  <c r="H283" i="10"/>
  <c r="J283" i="10"/>
  <c r="K283" i="10"/>
  <c r="A1161" i="10"/>
  <c r="B1161" i="10"/>
  <c r="C1161" i="10"/>
  <c r="D1161" i="10"/>
  <c r="E1161" i="10"/>
  <c r="F1161" i="10"/>
  <c r="H1161" i="10"/>
  <c r="J1161" i="10"/>
  <c r="K1161" i="10"/>
  <c r="A1162" i="10"/>
  <c r="B1162" i="10"/>
  <c r="C1162" i="10"/>
  <c r="D1162" i="10"/>
  <c r="E1162" i="10"/>
  <c r="F1162" i="10"/>
  <c r="H1162" i="10"/>
  <c r="J1162" i="10"/>
  <c r="K1162" i="10"/>
  <c r="K598" i="10" l="1"/>
  <c r="K841" i="10"/>
  <c r="K351" i="11"/>
  <c r="A1511" i="11"/>
  <c r="B1511" i="11"/>
  <c r="C1511" i="11"/>
  <c r="D1511" i="11"/>
  <c r="E1511" i="11"/>
  <c r="F1511" i="11"/>
  <c r="H1511" i="11"/>
  <c r="J1511" i="11"/>
  <c r="K1511" i="11"/>
  <c r="A1510" i="11"/>
  <c r="B1510" i="11"/>
  <c r="C1510" i="11"/>
  <c r="D1510" i="11"/>
  <c r="E1510" i="11"/>
  <c r="F1510" i="11"/>
  <c r="H1510" i="11"/>
  <c r="J1510" i="11"/>
  <c r="K1510" i="11"/>
  <c r="A1508" i="11"/>
  <c r="B1508" i="11"/>
  <c r="C1508" i="11"/>
  <c r="D1508" i="11"/>
  <c r="E1508" i="11"/>
  <c r="F1508" i="11"/>
  <c r="H1508" i="11"/>
  <c r="J1508" i="11"/>
  <c r="K1508" i="11"/>
  <c r="K1509" i="11" s="1"/>
  <c r="A1205" i="11"/>
  <c r="B1205" i="11"/>
  <c r="C1205" i="11"/>
  <c r="E1205" i="11"/>
  <c r="F1205" i="11"/>
  <c r="H1205" i="11"/>
  <c r="J1205" i="11"/>
  <c r="K1205" i="11"/>
  <c r="A1204" i="11"/>
  <c r="B1204" i="11"/>
  <c r="C1204" i="11"/>
  <c r="D1204" i="11"/>
  <c r="E1204" i="11"/>
  <c r="F1204" i="11"/>
  <c r="H1204" i="11"/>
  <c r="J1204" i="11"/>
  <c r="K1204" i="11"/>
  <c r="A1283" i="11"/>
  <c r="B1283" i="11"/>
  <c r="C1283" i="11"/>
  <c r="D1283" i="11"/>
  <c r="E1283" i="11"/>
  <c r="F1283" i="11"/>
  <c r="H1283" i="11"/>
  <c r="J1283" i="11"/>
  <c r="K1283" i="11"/>
  <c r="A1284" i="11"/>
  <c r="B1284" i="11"/>
  <c r="C1284" i="11"/>
  <c r="E1284" i="11"/>
  <c r="F1284" i="11"/>
  <c r="H1284" i="11"/>
  <c r="J1284" i="11"/>
  <c r="K1284" i="11"/>
  <c r="K1512" i="11" l="1"/>
  <c r="A1383" i="10" l="1"/>
  <c r="B1383" i="10"/>
  <c r="C1383" i="10"/>
  <c r="D1383" i="10"/>
  <c r="E1383" i="10"/>
  <c r="F1383" i="10"/>
  <c r="H1383" i="10"/>
  <c r="J1383" i="10"/>
  <c r="K1383" i="10"/>
  <c r="A716" i="1"/>
  <c r="B716" i="1"/>
  <c r="C716" i="1"/>
  <c r="D716" i="1"/>
  <c r="E716" i="1"/>
  <c r="F716" i="1"/>
  <c r="H716" i="1"/>
  <c r="J716" i="1"/>
  <c r="K716" i="1"/>
  <c r="A643" i="1"/>
  <c r="B643" i="1"/>
  <c r="C643" i="1"/>
  <c r="D643" i="1"/>
  <c r="E643" i="1"/>
  <c r="F643" i="1"/>
  <c r="H643" i="1"/>
  <c r="J643" i="1"/>
  <c r="K643" i="1"/>
  <c r="A642" i="1"/>
  <c r="B642" i="1"/>
  <c r="C642" i="1"/>
  <c r="D642" i="1"/>
  <c r="E642" i="1"/>
  <c r="F642" i="1"/>
  <c r="H642" i="1"/>
  <c r="J642" i="1"/>
  <c r="K642" i="1"/>
  <c r="A1259" i="1"/>
  <c r="B1259" i="1"/>
  <c r="C1259" i="1"/>
  <c r="D1259" i="1"/>
  <c r="E1259" i="1"/>
  <c r="F1259" i="1"/>
  <c r="H1259" i="1"/>
  <c r="J1259" i="1"/>
  <c r="K1259" i="1"/>
  <c r="A918" i="11"/>
  <c r="B918" i="11"/>
  <c r="C918" i="11"/>
  <c r="D918" i="11"/>
  <c r="E918" i="11"/>
  <c r="F918" i="11"/>
  <c r="H918" i="11"/>
  <c r="J918" i="11"/>
  <c r="K918" i="11"/>
  <c r="A917" i="11"/>
  <c r="B917" i="11"/>
  <c r="C917" i="11"/>
  <c r="D917" i="11"/>
  <c r="E917" i="11"/>
  <c r="F917" i="11"/>
  <c r="H917" i="11"/>
  <c r="J917" i="11"/>
  <c r="K917" i="11"/>
  <c r="A1179" i="1"/>
  <c r="B1179" i="1"/>
  <c r="C1179" i="1"/>
  <c r="E1179" i="1"/>
  <c r="F1179" i="1"/>
  <c r="H1179" i="1"/>
  <c r="J1179" i="1"/>
  <c r="K1179" i="1"/>
  <c r="A1178" i="1"/>
  <c r="B1178" i="1"/>
  <c r="C1178" i="1"/>
  <c r="D1178" i="1"/>
  <c r="E1178" i="1"/>
  <c r="F1178" i="1"/>
  <c r="H1178" i="1"/>
  <c r="J1178" i="1"/>
  <c r="K1178" i="1"/>
  <c r="A139" i="11"/>
  <c r="B139" i="11"/>
  <c r="C139" i="11"/>
  <c r="D139" i="11"/>
  <c r="E139" i="11"/>
  <c r="F139" i="11"/>
  <c r="H139" i="11"/>
  <c r="J139" i="11"/>
  <c r="K139" i="11"/>
  <c r="A138" i="11"/>
  <c r="B138" i="11"/>
  <c r="C138" i="11"/>
  <c r="D138" i="11"/>
  <c r="E138" i="11"/>
  <c r="F138" i="11"/>
  <c r="H138" i="11"/>
  <c r="J138" i="11"/>
  <c r="K138" i="11"/>
  <c r="A227" i="9"/>
  <c r="B227" i="9"/>
  <c r="C227" i="9"/>
  <c r="D227" i="9"/>
  <c r="E227" i="9"/>
  <c r="F227" i="9"/>
  <c r="H227" i="9"/>
  <c r="J227" i="9"/>
  <c r="K227" i="9"/>
  <c r="A805" i="11"/>
  <c r="B805" i="11"/>
  <c r="C805" i="11"/>
  <c r="E805" i="11"/>
  <c r="F805" i="11"/>
  <c r="H805" i="11"/>
  <c r="J805" i="11"/>
  <c r="K805" i="11"/>
  <c r="A804" i="11"/>
  <c r="B804" i="11"/>
  <c r="C804" i="11"/>
  <c r="D804" i="11"/>
  <c r="E804" i="11"/>
  <c r="F804" i="11"/>
  <c r="H804" i="11"/>
  <c r="J804" i="11"/>
  <c r="K804" i="11"/>
  <c r="A915" i="11"/>
  <c r="B915" i="11"/>
  <c r="C915" i="11"/>
  <c r="D915" i="11"/>
  <c r="E915" i="11"/>
  <c r="F915" i="11"/>
  <c r="H915" i="11"/>
  <c r="J915" i="11"/>
  <c r="K915" i="11"/>
  <c r="A914" i="11"/>
  <c r="B914" i="11"/>
  <c r="C914" i="11"/>
  <c r="D914" i="11"/>
  <c r="E914" i="11"/>
  <c r="F914" i="11"/>
  <c r="H914" i="11"/>
  <c r="J914" i="11"/>
  <c r="K914" i="11"/>
  <c r="B744" i="11"/>
  <c r="A723" i="11"/>
  <c r="B723" i="11"/>
  <c r="C723" i="11"/>
  <c r="D723" i="11"/>
  <c r="E723" i="11"/>
  <c r="F723" i="11"/>
  <c r="H723" i="11"/>
  <c r="J723" i="11"/>
  <c r="K723" i="11"/>
  <c r="A724" i="11"/>
  <c r="B724" i="11"/>
  <c r="C724" i="11"/>
  <c r="D724" i="11"/>
  <c r="E724" i="11"/>
  <c r="F724" i="11"/>
  <c r="H724" i="11"/>
  <c r="J724" i="11"/>
  <c r="K724" i="11"/>
  <c r="A720" i="11"/>
  <c r="B720" i="11"/>
  <c r="C720" i="11"/>
  <c r="D720" i="11"/>
  <c r="E720" i="11"/>
  <c r="F720" i="11"/>
  <c r="H720" i="11"/>
  <c r="J720" i="11"/>
  <c r="K720" i="11"/>
  <c r="A721" i="11"/>
  <c r="B721" i="11"/>
  <c r="C721" i="11"/>
  <c r="D721" i="11"/>
  <c r="E721" i="11"/>
  <c r="F721" i="11"/>
  <c r="H721" i="11"/>
  <c r="J721" i="11"/>
  <c r="K721" i="11"/>
  <c r="A516" i="11"/>
  <c r="B516" i="11"/>
  <c r="C516" i="11"/>
  <c r="E516" i="11"/>
  <c r="F516" i="11"/>
  <c r="H516" i="11"/>
  <c r="J516" i="11"/>
  <c r="K516" i="11"/>
  <c r="M516" i="11"/>
  <c r="N516" i="11"/>
  <c r="O516" i="11"/>
  <c r="A515" i="11"/>
  <c r="B515" i="11"/>
  <c r="C515" i="11"/>
  <c r="D515" i="11"/>
  <c r="E515" i="11"/>
  <c r="F515" i="11"/>
  <c r="H515" i="11"/>
  <c r="J515" i="11"/>
  <c r="K515" i="11"/>
  <c r="M515" i="11"/>
  <c r="N515" i="11"/>
  <c r="O515" i="11"/>
  <c r="B1302" i="9" l="1"/>
  <c r="A1281" i="9"/>
  <c r="B1281" i="9"/>
  <c r="C1281" i="9"/>
  <c r="D1281" i="9"/>
  <c r="E1281" i="9"/>
  <c r="F1281" i="9"/>
  <c r="H1281" i="9"/>
  <c r="J1281" i="9"/>
  <c r="K1281" i="9"/>
  <c r="A1280" i="9"/>
  <c r="B1280" i="9"/>
  <c r="C1280" i="9"/>
  <c r="D1280" i="9"/>
  <c r="E1280" i="9"/>
  <c r="F1280" i="9"/>
  <c r="H1280" i="9"/>
  <c r="J1280" i="9"/>
  <c r="K1280" i="9"/>
  <c r="D1277" i="9"/>
  <c r="A938" i="1"/>
  <c r="B938" i="1"/>
  <c r="C938" i="1"/>
  <c r="D938" i="1"/>
  <c r="E938" i="1"/>
  <c r="F938" i="1"/>
  <c r="H938" i="1"/>
  <c r="J938" i="1"/>
  <c r="K938" i="1"/>
  <c r="B1762" i="9"/>
  <c r="B1782" i="9" s="1"/>
  <c r="B1758" i="9"/>
  <c r="A1763" i="9"/>
  <c r="B1763" i="9"/>
  <c r="C1763" i="9"/>
  <c r="D1763" i="9"/>
  <c r="E1763" i="9"/>
  <c r="F1763" i="9"/>
  <c r="H1763" i="9"/>
  <c r="J1763" i="9"/>
  <c r="K1763" i="9"/>
  <c r="A762" i="9"/>
  <c r="B762" i="9"/>
  <c r="C762" i="9"/>
  <c r="D762" i="9"/>
  <c r="E762" i="9"/>
  <c r="F762" i="9"/>
  <c r="H762" i="9"/>
  <c r="J762" i="9"/>
  <c r="K762" i="9"/>
  <c r="A763" i="9"/>
  <c r="B763" i="9"/>
  <c r="C763" i="9"/>
  <c r="D763" i="9"/>
  <c r="E763" i="9"/>
  <c r="F763" i="9"/>
  <c r="H763" i="9"/>
  <c r="J763" i="9"/>
  <c r="K763" i="9"/>
  <c r="D759" i="9"/>
  <c r="B761" i="9"/>
  <c r="B784" i="9" s="1"/>
  <c r="B757" i="9"/>
  <c r="A397" i="9"/>
  <c r="B397" i="9"/>
  <c r="C397" i="9"/>
  <c r="E397" i="9"/>
  <c r="F397" i="9"/>
  <c r="H397" i="9"/>
  <c r="J397" i="9"/>
  <c r="K397" i="9"/>
  <c r="A396" i="9"/>
  <c r="B396" i="9"/>
  <c r="C396" i="9"/>
  <c r="D396" i="9"/>
  <c r="E396" i="9"/>
  <c r="F396" i="9"/>
  <c r="H396" i="9"/>
  <c r="J396" i="9"/>
  <c r="K396" i="9"/>
  <c r="A865" i="1"/>
  <c r="B865" i="1"/>
  <c r="C865" i="1"/>
  <c r="D865" i="1"/>
  <c r="E865" i="1"/>
  <c r="F865" i="1"/>
  <c r="H865" i="1"/>
  <c r="J865" i="1"/>
  <c r="K865" i="1"/>
  <c r="A864" i="1"/>
  <c r="B864" i="1"/>
  <c r="C864" i="1"/>
  <c r="D864" i="1"/>
  <c r="E864" i="1"/>
  <c r="F864" i="1"/>
  <c r="H864" i="1"/>
  <c r="J864" i="1"/>
  <c r="K864" i="1"/>
  <c r="A150" i="9"/>
  <c r="B150" i="9"/>
  <c r="C150" i="9"/>
  <c r="E150" i="9"/>
  <c r="F150" i="9"/>
  <c r="H150" i="9"/>
  <c r="J150" i="9"/>
  <c r="K150" i="9"/>
  <c r="A149" i="9"/>
  <c r="B149" i="9"/>
  <c r="C149" i="9"/>
  <c r="D149" i="9"/>
  <c r="E149" i="9"/>
  <c r="F149" i="9"/>
  <c r="H149" i="9"/>
  <c r="J149" i="9"/>
  <c r="K149" i="9"/>
  <c r="A315" i="9"/>
  <c r="B315" i="9"/>
  <c r="C315" i="9"/>
  <c r="E315" i="9"/>
  <c r="F315" i="9"/>
  <c r="H315" i="9"/>
  <c r="J315" i="9"/>
  <c r="K315" i="9"/>
  <c r="A314" i="9"/>
  <c r="B314" i="9"/>
  <c r="C314" i="9"/>
  <c r="D314" i="9"/>
  <c r="E314" i="9"/>
  <c r="F314" i="9"/>
  <c r="H314" i="9"/>
  <c r="J314" i="9"/>
  <c r="K314" i="9"/>
  <c r="A224" i="9"/>
  <c r="B224" i="9"/>
  <c r="C224" i="9"/>
  <c r="D224" i="9"/>
  <c r="E224" i="9"/>
  <c r="F224" i="9"/>
  <c r="H224" i="9"/>
  <c r="J224" i="9"/>
  <c r="K224" i="9"/>
  <c r="A223" i="9"/>
  <c r="B223" i="9"/>
  <c r="C223" i="9"/>
  <c r="D223" i="9"/>
  <c r="E223" i="9"/>
  <c r="F223" i="9"/>
  <c r="H223" i="9"/>
  <c r="J223" i="9"/>
  <c r="K223" i="9"/>
  <c r="A1684" i="9"/>
  <c r="B1684" i="9"/>
  <c r="C1684" i="9"/>
  <c r="D1684" i="9"/>
  <c r="E1684" i="9"/>
  <c r="F1684" i="9"/>
  <c r="H1684" i="9"/>
  <c r="J1684" i="9"/>
  <c r="K1684" i="9"/>
  <c r="A1685" i="9"/>
  <c r="B1685" i="9"/>
  <c r="C1685" i="9"/>
  <c r="D1685" i="9"/>
  <c r="E1685" i="9"/>
  <c r="F1685" i="9"/>
  <c r="H1685" i="9"/>
  <c r="J1685" i="9"/>
  <c r="K1685" i="9"/>
  <c r="A1760" i="9"/>
  <c r="B1760" i="9"/>
  <c r="C1760" i="9"/>
  <c r="D1760" i="9"/>
  <c r="E1760" i="9"/>
  <c r="F1760" i="9"/>
  <c r="H1760" i="9"/>
  <c r="J1760" i="9"/>
  <c r="K1760" i="9"/>
  <c r="A1759" i="9"/>
  <c r="B1759" i="9"/>
  <c r="C1759" i="9"/>
  <c r="D1759" i="9"/>
  <c r="E1759" i="9"/>
  <c r="F1759" i="9"/>
  <c r="H1759" i="9"/>
  <c r="J1759" i="9"/>
  <c r="K1759" i="9"/>
  <c r="A1842" i="9"/>
  <c r="B1842" i="9"/>
  <c r="C1842" i="9"/>
  <c r="E1842" i="9"/>
  <c r="F1842" i="9"/>
  <c r="H1842" i="9"/>
  <c r="J1842" i="9"/>
  <c r="K1842" i="9"/>
  <c r="A1841" i="9"/>
  <c r="B1841" i="9"/>
  <c r="C1841" i="9"/>
  <c r="D1841" i="9"/>
  <c r="E1841" i="9"/>
  <c r="F1841" i="9"/>
  <c r="H1841" i="9"/>
  <c r="J1841" i="9"/>
  <c r="K1841" i="9"/>
  <c r="A790" i="1"/>
  <c r="B790" i="1"/>
  <c r="C790" i="1"/>
  <c r="D790" i="1"/>
  <c r="E790" i="1"/>
  <c r="F790" i="1"/>
  <c r="H790" i="1"/>
  <c r="J790" i="1"/>
  <c r="K790" i="1"/>
  <c r="B1216" i="9"/>
  <c r="A1197" i="9"/>
  <c r="B1197" i="9"/>
  <c r="C1197" i="9"/>
  <c r="D1197" i="9"/>
  <c r="E1197" i="9"/>
  <c r="F1197" i="9"/>
  <c r="H1197" i="9"/>
  <c r="J1197" i="9"/>
  <c r="K1197" i="9"/>
  <c r="A564" i="1"/>
  <c r="B564" i="1"/>
  <c r="C564" i="1"/>
  <c r="E564" i="1"/>
  <c r="F564" i="1"/>
  <c r="H564" i="1"/>
  <c r="J564" i="1"/>
  <c r="K564" i="1"/>
  <c r="A563" i="1"/>
  <c r="B563" i="1"/>
  <c r="C563" i="1"/>
  <c r="D563" i="1"/>
  <c r="E563" i="1"/>
  <c r="F563" i="1"/>
  <c r="H563" i="1"/>
  <c r="J563" i="1"/>
  <c r="K563" i="1"/>
  <c r="A684" i="9"/>
  <c r="B684" i="9"/>
  <c r="C684" i="9"/>
  <c r="D684" i="9"/>
  <c r="E684" i="9"/>
  <c r="F684" i="9"/>
  <c r="H684" i="9"/>
  <c r="J684" i="9"/>
  <c r="K684" i="9"/>
  <c r="A683" i="9"/>
  <c r="B683" i="9"/>
  <c r="C683" i="9"/>
  <c r="D683" i="9"/>
  <c r="E683" i="9"/>
  <c r="F683" i="9"/>
  <c r="H683" i="9"/>
  <c r="J683" i="9"/>
  <c r="K683" i="9"/>
  <c r="A758" i="9"/>
  <c r="B758" i="9"/>
  <c r="D758" i="9"/>
  <c r="E758" i="9"/>
  <c r="F758" i="9"/>
  <c r="H758" i="9"/>
  <c r="J758" i="9"/>
  <c r="K758" i="9"/>
  <c r="A759" i="9"/>
  <c r="B759" i="9"/>
  <c r="E759" i="9"/>
  <c r="F759" i="9"/>
  <c r="H759" i="9"/>
  <c r="J759" i="9"/>
  <c r="K759" i="9"/>
  <c r="A598" i="9"/>
  <c r="B598" i="9"/>
  <c r="C598" i="9"/>
  <c r="D598" i="9"/>
  <c r="E598" i="9"/>
  <c r="F598" i="9"/>
  <c r="H598" i="9"/>
  <c r="J598" i="9"/>
  <c r="K598" i="9"/>
  <c r="A1194" i="9"/>
  <c r="B1194" i="9"/>
  <c r="C1194" i="9"/>
  <c r="D1194" i="9"/>
  <c r="E1194" i="9"/>
  <c r="F1194" i="9"/>
  <c r="H1194" i="9"/>
  <c r="J1194" i="9"/>
  <c r="K1194" i="9"/>
  <c r="A1193" i="9"/>
  <c r="B1193" i="9"/>
  <c r="C1193" i="9"/>
  <c r="D1193" i="9"/>
  <c r="E1193" i="9"/>
  <c r="F1193" i="9"/>
  <c r="H1193" i="9"/>
  <c r="J1193" i="9"/>
  <c r="K1193" i="9"/>
  <c r="K1282" i="9" l="1"/>
  <c r="K1761" i="9"/>
  <c r="K1686" i="9"/>
  <c r="K764" i="9"/>
  <c r="K151" i="9"/>
  <c r="K760" i="9"/>
  <c r="A2008" i="9" l="1"/>
  <c r="B2008" i="9"/>
  <c r="C2008" i="9"/>
  <c r="D2008" i="9"/>
  <c r="E2008" i="9"/>
  <c r="F2008" i="9"/>
  <c r="H2008" i="9"/>
  <c r="J2008" i="9"/>
  <c r="K2008" i="9"/>
  <c r="A601" i="9"/>
  <c r="B601" i="9"/>
  <c r="C601" i="9"/>
  <c r="D601" i="9"/>
  <c r="E601" i="9"/>
  <c r="F601" i="9"/>
  <c r="H601" i="9"/>
  <c r="J601" i="9"/>
  <c r="K601" i="9"/>
  <c r="C1276" i="9"/>
  <c r="D1276" i="9"/>
  <c r="E1276" i="9"/>
  <c r="F1276" i="9"/>
  <c r="H1276" i="9"/>
  <c r="J1276" i="9"/>
  <c r="K1276" i="9"/>
  <c r="C1277" i="9"/>
  <c r="E1277" i="9"/>
  <c r="F1277" i="9"/>
  <c r="H1277" i="9"/>
  <c r="J1277" i="9"/>
  <c r="K1277" i="9"/>
  <c r="A1257" i="1"/>
  <c r="B1257" i="1"/>
  <c r="C1257" i="1"/>
  <c r="D1257" i="1"/>
  <c r="E1257" i="1"/>
  <c r="F1257" i="1"/>
  <c r="H1257" i="1"/>
  <c r="J1257" i="1"/>
  <c r="K1257" i="1"/>
  <c r="A476" i="1"/>
  <c r="B476" i="1"/>
  <c r="C476" i="1"/>
  <c r="D476" i="1"/>
  <c r="E476" i="1"/>
  <c r="F476" i="1"/>
  <c r="H476" i="1"/>
  <c r="J476" i="1"/>
  <c r="K476" i="1"/>
  <c r="A718" i="1"/>
  <c r="B718" i="1"/>
  <c r="C718" i="1"/>
  <c r="D718" i="1"/>
  <c r="E718" i="1"/>
  <c r="F718" i="1"/>
  <c r="H718" i="1"/>
  <c r="J718" i="1"/>
  <c r="K718" i="1"/>
  <c r="A318" i="9"/>
  <c r="B318" i="9"/>
  <c r="C318" i="9"/>
  <c r="D318" i="9"/>
  <c r="E318" i="9"/>
  <c r="F318" i="9"/>
  <c r="H318" i="9"/>
  <c r="J318" i="9"/>
  <c r="K318" i="9"/>
  <c r="A161" i="1"/>
  <c r="B161" i="1"/>
  <c r="C161" i="1"/>
  <c r="D161" i="1"/>
  <c r="E161" i="1"/>
  <c r="F161" i="1"/>
  <c r="H161" i="1"/>
  <c r="J161" i="1"/>
  <c r="K161" i="1"/>
  <c r="A1022" i="1"/>
  <c r="B1022" i="1"/>
  <c r="C1022" i="1"/>
  <c r="E1022" i="1"/>
  <c r="F1022" i="1"/>
  <c r="H1022" i="1"/>
  <c r="J1022" i="1"/>
  <c r="K1022" i="1"/>
  <c r="A1021" i="1"/>
  <c r="B1021" i="1"/>
  <c r="C1021" i="1"/>
  <c r="D1021" i="1"/>
  <c r="E1021" i="1"/>
  <c r="F1021" i="1"/>
  <c r="H1021" i="1"/>
  <c r="J1021" i="1"/>
  <c r="K1021" i="1"/>
  <c r="A153" i="9"/>
  <c r="B153" i="9"/>
  <c r="C153" i="9"/>
  <c r="D153" i="9"/>
  <c r="E153" i="9"/>
  <c r="F153" i="9"/>
  <c r="H153" i="9"/>
  <c r="J153" i="9"/>
  <c r="K153" i="9"/>
  <c r="K154" i="9" s="1"/>
  <c r="K1278" i="9" l="1"/>
  <c r="A159" i="1"/>
  <c r="B159" i="1"/>
  <c r="C159" i="1"/>
  <c r="D159" i="1"/>
  <c r="E159" i="1"/>
  <c r="F159" i="1"/>
  <c r="H159" i="1"/>
  <c r="J159" i="1"/>
  <c r="K159" i="1"/>
  <c r="A160" i="1"/>
  <c r="B160" i="1"/>
  <c r="C160" i="1"/>
  <c r="D160" i="1"/>
  <c r="E160" i="1"/>
  <c r="F160" i="1"/>
  <c r="H160" i="1"/>
  <c r="J160" i="1"/>
  <c r="K160" i="1"/>
  <c r="A1422" i="1"/>
  <c r="B1422" i="1"/>
  <c r="C1422" i="1"/>
  <c r="D1422" i="1"/>
  <c r="E1422" i="1"/>
  <c r="F1422" i="1"/>
  <c r="H1422" i="1"/>
  <c r="J1422" i="1"/>
  <c r="K1422" i="1"/>
  <c r="A1423" i="1"/>
  <c r="B1423" i="1"/>
  <c r="C1423" i="1"/>
  <c r="D1423" i="1"/>
  <c r="E1423" i="1"/>
  <c r="F1423" i="1"/>
  <c r="H1423" i="1"/>
  <c r="J1423" i="1"/>
  <c r="K1423" i="1"/>
  <c r="A474" i="1"/>
  <c r="B474" i="1"/>
  <c r="C474" i="1"/>
  <c r="D474" i="1"/>
  <c r="E474" i="1"/>
  <c r="F474" i="1"/>
  <c r="H474" i="1"/>
  <c r="J474" i="1"/>
  <c r="K474" i="1"/>
  <c r="A475" i="1"/>
  <c r="B475" i="1"/>
  <c r="C475" i="1"/>
  <c r="D475" i="1"/>
  <c r="E475" i="1"/>
  <c r="F475" i="1"/>
  <c r="H475" i="1"/>
  <c r="J475" i="1"/>
  <c r="K475" i="1"/>
  <c r="H1973" i="9" l="1"/>
  <c r="H1970" i="9"/>
  <c r="H1129" i="13" s="1"/>
  <c r="H1971" i="9"/>
  <c r="H1972" i="9"/>
  <c r="H1968" i="9"/>
  <c r="H1127" i="13" s="1"/>
  <c r="H1969" i="9"/>
  <c r="H1128" i="13" s="1"/>
  <c r="H1967" i="9"/>
  <c r="AG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G18" i="15"/>
  <c r="M18" i="15"/>
  <c r="L18" i="15"/>
  <c r="J18" i="15"/>
  <c r="AG17" i="15"/>
  <c r="M17" i="15"/>
  <c r="L17" i="15"/>
  <c r="J17" i="15"/>
  <c r="AF15" i="15"/>
  <c r="AG15" i="15" s="1"/>
  <c r="M16" i="15"/>
  <c r="L16" i="15"/>
  <c r="J16" i="15"/>
  <c r="AF14" i="15"/>
  <c r="AG14" i="15" s="1"/>
  <c r="M15" i="15"/>
  <c r="L15" i="15"/>
  <c r="J15" i="15"/>
  <c r="AF13" i="15"/>
  <c r="AG13" i="15" s="1"/>
  <c r="M13" i="15"/>
  <c r="L13" i="15"/>
  <c r="J13" i="15"/>
  <c r="AF12" i="15"/>
  <c r="AG12" i="15" s="1"/>
  <c r="M12" i="15"/>
  <c r="L12" i="15"/>
  <c r="J12" i="15"/>
  <c r="AF11" i="15"/>
  <c r="AG11" i="15" s="1"/>
  <c r="M11" i="15"/>
  <c r="L11" i="15"/>
  <c r="J11" i="15"/>
  <c r="AF10" i="15"/>
  <c r="AG10" i="15" s="1"/>
  <c r="AF9" i="15"/>
  <c r="AG9" i="15" s="1"/>
  <c r="M9" i="15"/>
  <c r="L9" i="15"/>
  <c r="J9" i="15"/>
  <c r="AF8" i="15"/>
  <c r="AG8" i="15" s="1"/>
  <c r="M8" i="15"/>
  <c r="L8" i="15"/>
  <c r="J8" i="15"/>
  <c r="M7" i="15"/>
  <c r="L7" i="15"/>
  <c r="J7" i="15"/>
  <c r="A3" i="15"/>
  <c r="J109" i="11"/>
  <c r="J1141" i="13" s="1"/>
  <c r="J110" i="11"/>
  <c r="J1142" i="13" s="1"/>
  <c r="E109" i="11"/>
  <c r="E1141" i="13" s="1"/>
  <c r="E110" i="11"/>
  <c r="E1142" i="13" s="1"/>
  <c r="B109" i="11"/>
  <c r="B110" i="11"/>
  <c r="K1341" i="1"/>
  <c r="K1342" i="1"/>
  <c r="H1341" i="1"/>
  <c r="H1342" i="1"/>
  <c r="J1341" i="1"/>
  <c r="J1342" i="1"/>
  <c r="K1100" i="1"/>
  <c r="K1101" i="1"/>
  <c r="H1100" i="1"/>
  <c r="H1101" i="1"/>
  <c r="J1100" i="1"/>
  <c r="J1101" i="1"/>
  <c r="R110" i="11" l="1"/>
  <c r="B1142" i="13"/>
  <c r="R109" i="11"/>
  <c r="B1141" i="13"/>
  <c r="AG22" i="15"/>
  <c r="N25" i="15"/>
  <c r="N12" i="15"/>
  <c r="N9" i="15"/>
  <c r="T10" i="15" s="1"/>
  <c r="O9" i="15" s="1"/>
  <c r="N27" i="15"/>
  <c r="N18" i="15"/>
  <c r="AG24" i="15"/>
  <c r="N15" i="15"/>
  <c r="N19" i="15"/>
  <c r="N22" i="15"/>
  <c r="N24" i="15"/>
  <c r="N26" i="15"/>
  <c r="N8" i="15"/>
  <c r="T9" i="15" s="1"/>
  <c r="O8" i="15" s="1"/>
  <c r="S19" i="15" s="1"/>
  <c r="N20" i="15"/>
  <c r="N17" i="15"/>
  <c r="AG21" i="15"/>
  <c r="N13" i="15"/>
  <c r="K33" i="15"/>
  <c r="K34" i="15" s="1"/>
  <c r="L33" i="15"/>
  <c r="L34" i="15" s="1"/>
  <c r="N23" i="15"/>
  <c r="N16" i="15"/>
  <c r="AG19" i="15"/>
  <c r="AG23" i="15"/>
  <c r="AG25" i="15"/>
  <c r="N7" i="15"/>
  <c r="T8" i="15" s="1"/>
  <c r="O7" i="15" s="1"/>
  <c r="N11" i="15"/>
  <c r="S25" i="15" l="1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R1451" i="10"/>
  <c r="R1450" i="10"/>
  <c r="U1447" i="10"/>
  <c r="V1447" i="10" s="1"/>
  <c r="W1447" i="10" s="1"/>
  <c r="K38" i="15" l="1"/>
  <c r="K843" i="9"/>
  <c r="L844" i="9"/>
  <c r="H843" i="9"/>
  <c r="H844" i="9"/>
  <c r="J843" i="9"/>
  <c r="J844" i="9"/>
  <c r="K1245" i="10"/>
  <c r="K1246" i="10"/>
  <c r="H1245" i="10"/>
  <c r="H1246" i="10"/>
  <c r="J1245" i="10"/>
  <c r="J1246" i="10"/>
  <c r="I1068" i="11"/>
  <c r="K1042" i="11"/>
  <c r="L1043" i="11"/>
  <c r="H1042" i="11"/>
  <c r="H1043" i="11"/>
  <c r="J1042" i="11"/>
  <c r="J1043" i="11"/>
  <c r="K1040" i="11"/>
  <c r="L1041" i="11"/>
  <c r="H1040" i="11"/>
  <c r="H1041" i="11"/>
  <c r="J1040" i="11"/>
  <c r="J1041" i="11"/>
  <c r="K1036" i="11"/>
  <c r="L1037" i="11"/>
  <c r="L1038" i="11"/>
  <c r="K1039" i="11"/>
  <c r="H1036" i="11"/>
  <c r="H1037" i="11"/>
  <c r="H1038" i="11"/>
  <c r="H1039" i="11"/>
  <c r="J1038" i="11"/>
  <c r="K11" i="11"/>
  <c r="K12" i="11"/>
  <c r="H11" i="11"/>
  <c r="H12" i="11"/>
  <c r="K1560" i="9"/>
  <c r="L1561" i="9"/>
  <c r="K1562" i="9"/>
  <c r="L1563" i="9"/>
  <c r="H1560" i="9"/>
  <c r="H1561" i="9"/>
  <c r="H1562" i="9"/>
  <c r="H1563" i="9"/>
  <c r="J1560" i="9"/>
  <c r="J1561" i="9"/>
  <c r="J1562" i="9"/>
  <c r="J1563" i="9"/>
  <c r="K363" i="1"/>
  <c r="K362" i="1"/>
  <c r="H363" i="1"/>
  <c r="H362" i="1"/>
  <c r="J363" i="1"/>
  <c r="J362" i="1"/>
  <c r="K378" i="10"/>
  <c r="L379" i="10"/>
  <c r="J378" i="10"/>
  <c r="J379" i="10"/>
  <c r="H378" i="10"/>
  <c r="H379" i="10"/>
  <c r="K11" i="10"/>
  <c r="K12" i="10"/>
  <c r="H11" i="10"/>
  <c r="H12" i="10"/>
  <c r="J11" i="10"/>
  <c r="J12" i="10"/>
  <c r="B11" i="10"/>
  <c r="B12" i="10"/>
  <c r="K922" i="10"/>
  <c r="K923" i="10"/>
  <c r="K924" i="10"/>
  <c r="K925" i="10"/>
  <c r="H922" i="10"/>
  <c r="H923" i="10"/>
  <c r="H924" i="10"/>
  <c r="H925" i="10"/>
  <c r="J922" i="10"/>
  <c r="J923" i="10"/>
  <c r="J924" i="10"/>
  <c r="J925" i="10"/>
  <c r="B922" i="10"/>
  <c r="B923" i="10"/>
  <c r="B924" i="10"/>
  <c r="B925" i="10"/>
  <c r="K479" i="9"/>
  <c r="L480" i="9"/>
  <c r="H479" i="9"/>
  <c r="H480" i="9"/>
  <c r="J479" i="9"/>
  <c r="J480" i="9"/>
  <c r="B479" i="9"/>
  <c r="K475" i="9"/>
  <c r="L476" i="9"/>
  <c r="K477" i="9"/>
  <c r="L478" i="9"/>
  <c r="H475" i="9"/>
  <c r="H476" i="9"/>
  <c r="H477" i="9"/>
  <c r="H478" i="9"/>
  <c r="J475" i="9"/>
  <c r="J476" i="9"/>
  <c r="J477" i="9"/>
  <c r="J478" i="9"/>
  <c r="B475" i="9"/>
  <c r="B477" i="9"/>
  <c r="K1361" i="11"/>
  <c r="L1362" i="11"/>
  <c r="K1363" i="11"/>
  <c r="L1364" i="11"/>
  <c r="H1361" i="11"/>
  <c r="H1362" i="11"/>
  <c r="H1363" i="11"/>
  <c r="H1364" i="11"/>
  <c r="J1361" i="11"/>
  <c r="J1362" i="11"/>
  <c r="J1363" i="11"/>
  <c r="J1364" i="11"/>
  <c r="E1361" i="11"/>
  <c r="E1363" i="11"/>
  <c r="B1361" i="11"/>
  <c r="B1363" i="11"/>
  <c r="K11" i="1"/>
  <c r="L12" i="1"/>
  <c r="K13" i="1"/>
  <c r="L14" i="1"/>
  <c r="H11" i="1"/>
  <c r="H12" i="1"/>
  <c r="H13" i="1"/>
  <c r="H14" i="1"/>
  <c r="J11" i="1"/>
  <c r="J12" i="1"/>
  <c r="J13" i="1"/>
  <c r="J14" i="1"/>
  <c r="K1247" i="10" l="1"/>
  <c r="K926" i="10"/>
  <c r="P267" i="1" l="1"/>
  <c r="K244" i="1" l="1"/>
  <c r="L245" i="1"/>
  <c r="K246" i="1"/>
  <c r="L247" i="1"/>
  <c r="J244" i="1"/>
  <c r="J245" i="1"/>
  <c r="J246" i="1"/>
  <c r="J247" i="1"/>
  <c r="H244" i="1"/>
  <c r="H245" i="1"/>
  <c r="H246" i="1"/>
  <c r="H247" i="1"/>
  <c r="J239" i="1"/>
  <c r="J240" i="1"/>
  <c r="K239" i="1"/>
  <c r="L240" i="1"/>
  <c r="H239" i="1"/>
  <c r="H240" i="1"/>
  <c r="K232" i="1"/>
  <c r="L233" i="1"/>
  <c r="K234" i="1"/>
  <c r="L235" i="1"/>
  <c r="J232" i="1"/>
  <c r="J233" i="1"/>
  <c r="J234" i="1"/>
  <c r="J235" i="1"/>
  <c r="H232" i="1"/>
  <c r="H233" i="1"/>
  <c r="H234" i="1"/>
  <c r="H235" i="1"/>
  <c r="P168" i="12"/>
  <c r="R168" i="12" s="1"/>
  <c r="T168" i="12" s="1"/>
  <c r="K168" i="12"/>
  <c r="P167" i="12"/>
  <c r="U167" i="12" s="1"/>
  <c r="V167" i="12" s="1"/>
  <c r="K167" i="12"/>
  <c r="M167" i="12" s="1"/>
  <c r="S167" i="12" s="1"/>
  <c r="P166" i="12"/>
  <c r="U166" i="12" s="1"/>
  <c r="V166" i="12" s="1"/>
  <c r="K166" i="12"/>
  <c r="P165" i="12"/>
  <c r="U165" i="12" s="1"/>
  <c r="V165" i="12" s="1"/>
  <c r="K165" i="12"/>
  <c r="P164" i="12"/>
  <c r="K164" i="12"/>
  <c r="M164" i="12" s="1"/>
  <c r="S164" i="12" s="1"/>
  <c r="P163" i="12"/>
  <c r="K163" i="12"/>
  <c r="L163" i="12" s="1"/>
  <c r="S163" i="12" s="1"/>
  <c r="P162" i="12"/>
  <c r="K162" i="12"/>
  <c r="L162" i="12" s="1"/>
  <c r="S162" i="12" s="1"/>
  <c r="P161" i="12"/>
  <c r="U161" i="12" s="1"/>
  <c r="V161" i="12" s="1"/>
  <c r="K161" i="12"/>
  <c r="L161" i="12" s="1"/>
  <c r="S161" i="12" s="1"/>
  <c r="P160" i="12"/>
  <c r="U160" i="12" s="1"/>
  <c r="V160" i="12" s="1"/>
  <c r="K160" i="12"/>
  <c r="L160" i="12" s="1"/>
  <c r="S160" i="12" s="1"/>
  <c r="P159" i="12"/>
  <c r="K159" i="12"/>
  <c r="L159" i="12" s="1"/>
  <c r="P158" i="12"/>
  <c r="R158" i="12" s="1"/>
  <c r="T158" i="12" s="1"/>
  <c r="K158" i="12"/>
  <c r="P157" i="12"/>
  <c r="R157" i="12" s="1"/>
  <c r="T157" i="12" s="1"/>
  <c r="K157" i="12"/>
  <c r="M157" i="12" s="1"/>
  <c r="P155" i="12"/>
  <c r="K155" i="12"/>
  <c r="I1967" i="9" s="1"/>
  <c r="L1967" i="9" s="1"/>
  <c r="M1967" i="9" s="1"/>
  <c r="P154" i="12"/>
  <c r="U154" i="12" s="1"/>
  <c r="V154" i="12" s="1"/>
  <c r="K154" i="12"/>
  <c r="M154" i="12" s="1"/>
  <c r="H153" i="17" s="1"/>
  <c r="P153" i="12"/>
  <c r="R153" i="12" s="1"/>
  <c r="K153" i="12"/>
  <c r="M153" i="12" s="1"/>
  <c r="H152" i="17" s="1"/>
  <c r="P152" i="12"/>
  <c r="U152" i="12" s="1"/>
  <c r="V152" i="12" s="1"/>
  <c r="K152" i="12"/>
  <c r="M152" i="12" s="1"/>
  <c r="H151" i="17" s="1"/>
  <c r="P151" i="12"/>
  <c r="K151" i="12"/>
  <c r="M151" i="12" s="1"/>
  <c r="H150" i="17" s="1"/>
  <c r="P150" i="12"/>
  <c r="U150" i="12" s="1"/>
  <c r="V150" i="12" s="1"/>
  <c r="K150" i="12"/>
  <c r="M150" i="12" s="1"/>
  <c r="H149" i="17" s="1"/>
  <c r="P149" i="12"/>
  <c r="R149" i="12" s="1"/>
  <c r="K149" i="12"/>
  <c r="M149" i="12" s="1"/>
  <c r="H148" i="17" s="1"/>
  <c r="Q131" i="12"/>
  <c r="P129" i="12"/>
  <c r="R129" i="12" s="1"/>
  <c r="T129" i="12" s="1"/>
  <c r="K129" i="12"/>
  <c r="P128" i="12"/>
  <c r="R128" i="12" s="1"/>
  <c r="K128" i="12"/>
  <c r="P126" i="12"/>
  <c r="R126" i="12" s="1"/>
  <c r="T126" i="12" s="1"/>
  <c r="K126" i="12"/>
  <c r="P125" i="12"/>
  <c r="R125" i="12" s="1"/>
  <c r="T125" i="12" s="1"/>
  <c r="K125" i="12"/>
  <c r="P123" i="12"/>
  <c r="R123" i="12" s="1"/>
  <c r="K123" i="12"/>
  <c r="I1342" i="1" s="1"/>
  <c r="P122" i="12"/>
  <c r="R122" i="12" s="1"/>
  <c r="K122" i="12"/>
  <c r="I1341" i="1" s="1"/>
  <c r="P121" i="12"/>
  <c r="R121" i="12" s="1"/>
  <c r="K121" i="12"/>
  <c r="P120" i="12"/>
  <c r="R120" i="12" s="1"/>
  <c r="K120" i="12"/>
  <c r="I1101" i="1" s="1"/>
  <c r="P119" i="12"/>
  <c r="R119" i="12" s="1"/>
  <c r="K119" i="12"/>
  <c r="P116" i="12"/>
  <c r="K116" i="12"/>
  <c r="I1368" i="9" s="1"/>
  <c r="P115" i="12"/>
  <c r="R115" i="12" s="1"/>
  <c r="K115" i="12"/>
  <c r="I1367" i="9" s="1"/>
  <c r="P112" i="12"/>
  <c r="R112" i="12" s="1"/>
  <c r="K112" i="12"/>
  <c r="M112" i="12" s="1"/>
  <c r="U111" i="12"/>
  <c r="V111" i="12" s="1"/>
  <c r="P110" i="12"/>
  <c r="R110" i="12" s="1"/>
  <c r="T110" i="12" s="1"/>
  <c r="K110" i="12"/>
  <c r="M110" i="12" s="1"/>
  <c r="P109" i="12"/>
  <c r="R109" i="12" s="1"/>
  <c r="T109" i="12" s="1"/>
  <c r="K109" i="12"/>
  <c r="M109" i="12" s="1"/>
  <c r="P108" i="12"/>
  <c r="R108" i="12" s="1"/>
  <c r="T108" i="12" s="1"/>
  <c r="K108" i="12"/>
  <c r="M108" i="12" s="1"/>
  <c r="P107" i="12"/>
  <c r="R107" i="12" s="1"/>
  <c r="T107" i="12" s="1"/>
  <c r="K107" i="12"/>
  <c r="I1485" i="9" s="1"/>
  <c r="P106" i="12"/>
  <c r="K106" i="12"/>
  <c r="P105" i="12"/>
  <c r="R105" i="12" s="1"/>
  <c r="T105" i="12" s="1"/>
  <c r="K105" i="12"/>
  <c r="M105" i="12" s="1"/>
  <c r="P104" i="12"/>
  <c r="R104" i="12" s="1"/>
  <c r="T104" i="12" s="1"/>
  <c r="K104" i="12"/>
  <c r="I1484" i="9" s="1"/>
  <c r="P103" i="12"/>
  <c r="R103" i="12" s="1"/>
  <c r="T103" i="12" s="1"/>
  <c r="K103" i="12"/>
  <c r="M103" i="12" s="1"/>
  <c r="P101" i="12"/>
  <c r="R101" i="12" s="1"/>
  <c r="T101" i="12" s="1"/>
  <c r="U101" i="12" s="1"/>
  <c r="V101" i="12" s="1"/>
  <c r="K101" i="12"/>
  <c r="P100" i="12"/>
  <c r="R100" i="12" s="1"/>
  <c r="T100" i="12" s="1"/>
  <c r="K100" i="12"/>
  <c r="U99" i="12"/>
  <c r="V99" i="12" s="1"/>
  <c r="P99" i="12"/>
  <c r="R99" i="12" s="1"/>
  <c r="K99" i="12"/>
  <c r="M99" i="12" s="1"/>
  <c r="P97" i="12"/>
  <c r="R97" i="12" s="1"/>
  <c r="K97" i="12"/>
  <c r="M97" i="12" s="1"/>
  <c r="P96" i="12"/>
  <c r="R96" i="12" s="1"/>
  <c r="K96" i="12"/>
  <c r="M96" i="12" s="1"/>
  <c r="P95" i="12"/>
  <c r="R95" i="12" s="1"/>
  <c r="K95" i="12"/>
  <c r="M95" i="12" s="1"/>
  <c r="P74" i="12"/>
  <c r="Q74" i="12" s="1"/>
  <c r="Q76" i="12" s="1"/>
  <c r="K74" i="12"/>
  <c r="L74" i="12" s="1"/>
  <c r="P73" i="12"/>
  <c r="R73" i="12" s="1"/>
  <c r="T73" i="12" s="1"/>
  <c r="K73" i="12"/>
  <c r="P71" i="12"/>
  <c r="R71" i="12" s="1"/>
  <c r="T71" i="12" s="1"/>
  <c r="K71" i="12"/>
  <c r="P69" i="12"/>
  <c r="R69" i="12" s="1"/>
  <c r="T69" i="12" s="1"/>
  <c r="K69" i="12"/>
  <c r="M69" i="12" s="1"/>
  <c r="T67" i="12"/>
  <c r="S67" i="12"/>
  <c r="P67" i="12"/>
  <c r="Q67" i="12" s="1"/>
  <c r="K67" i="12"/>
  <c r="P66" i="12"/>
  <c r="R66" i="12" s="1"/>
  <c r="K66" i="12"/>
  <c r="M66" i="12" s="1"/>
  <c r="P65" i="12"/>
  <c r="Q65" i="12" s="1"/>
  <c r="K65" i="12"/>
  <c r="P64" i="12"/>
  <c r="R64" i="12" s="1"/>
  <c r="K64" i="12"/>
  <c r="V62" i="12"/>
  <c r="P62" i="12"/>
  <c r="K62" i="12"/>
  <c r="I1039" i="11" s="1"/>
  <c r="H62" i="12"/>
  <c r="J1039" i="11" s="1"/>
  <c r="P61" i="12"/>
  <c r="Q61" i="12" s="1"/>
  <c r="K61" i="12"/>
  <c r="V60" i="12"/>
  <c r="P60" i="12"/>
  <c r="K60" i="12"/>
  <c r="I1037" i="11" s="1"/>
  <c r="H60" i="12"/>
  <c r="J1037" i="11" s="1"/>
  <c r="V59" i="12"/>
  <c r="P59" i="12"/>
  <c r="K59" i="12"/>
  <c r="H59" i="12"/>
  <c r="J1036" i="11" s="1"/>
  <c r="P56" i="12"/>
  <c r="K56" i="12"/>
  <c r="I12" i="11" s="1"/>
  <c r="H56" i="12"/>
  <c r="J12" i="11" s="1"/>
  <c r="P55" i="12"/>
  <c r="K55" i="12"/>
  <c r="I11" i="11" s="1"/>
  <c r="H55" i="12"/>
  <c r="J11" i="11" s="1"/>
  <c r="P53" i="12"/>
  <c r="Q53" i="12" s="1"/>
  <c r="K53" i="12"/>
  <c r="P52" i="12"/>
  <c r="R52" i="12" s="1"/>
  <c r="T52" i="12" s="1"/>
  <c r="K52" i="12"/>
  <c r="S51" i="12"/>
  <c r="P51" i="12"/>
  <c r="Q51" i="12" s="1"/>
  <c r="K51" i="12"/>
  <c r="P50" i="12"/>
  <c r="R50" i="12" s="1"/>
  <c r="T50" i="12" s="1"/>
  <c r="K50" i="12"/>
  <c r="P49" i="12"/>
  <c r="R49" i="12" s="1"/>
  <c r="T49" i="12" s="1"/>
  <c r="K49" i="12"/>
  <c r="P48" i="12"/>
  <c r="R48" i="12" s="1"/>
  <c r="T48" i="12" s="1"/>
  <c r="K48" i="12"/>
  <c r="W47" i="12"/>
  <c r="P47" i="12"/>
  <c r="Q47" i="12" s="1"/>
  <c r="K47" i="12"/>
  <c r="L47" i="12" s="1"/>
  <c r="P46" i="12"/>
  <c r="R46" i="12" s="1"/>
  <c r="K46" i="12"/>
  <c r="M46" i="12" s="1"/>
  <c r="W45" i="12"/>
  <c r="P45" i="12"/>
  <c r="Q45" i="12" s="1"/>
  <c r="K45" i="12"/>
  <c r="L45" i="12" s="1"/>
  <c r="P44" i="12"/>
  <c r="R44" i="12" s="1"/>
  <c r="K44" i="12"/>
  <c r="M44" i="12" s="1"/>
  <c r="W43" i="12"/>
  <c r="P43" i="12"/>
  <c r="Q43" i="12" s="1"/>
  <c r="K43" i="12"/>
  <c r="P42" i="12"/>
  <c r="R42" i="12" s="1"/>
  <c r="K42" i="12"/>
  <c r="W41" i="12"/>
  <c r="P41" i="12"/>
  <c r="Q41" i="12" s="1"/>
  <c r="K41" i="12"/>
  <c r="P40" i="12"/>
  <c r="R40" i="12" s="1"/>
  <c r="K40" i="12"/>
  <c r="W38" i="12"/>
  <c r="P38" i="12"/>
  <c r="Q38" i="12" s="1"/>
  <c r="K38" i="12"/>
  <c r="P37" i="12"/>
  <c r="R37" i="12" s="1"/>
  <c r="K37" i="12"/>
  <c r="W36" i="12"/>
  <c r="P36" i="12"/>
  <c r="Q36" i="12" s="1"/>
  <c r="K36" i="12"/>
  <c r="L36" i="12" s="1"/>
  <c r="G33" i="17" s="1"/>
  <c r="P35" i="12"/>
  <c r="R35" i="12" s="1"/>
  <c r="K35" i="12"/>
  <c r="M35" i="12" s="1"/>
  <c r="W34" i="12"/>
  <c r="P34" i="12"/>
  <c r="Q34" i="12" s="1"/>
  <c r="K34" i="12"/>
  <c r="I233" i="1" s="1"/>
  <c r="P33" i="12"/>
  <c r="R33" i="12" s="1"/>
  <c r="K33" i="12"/>
  <c r="M33" i="12" s="1"/>
  <c r="P32" i="12"/>
  <c r="R32" i="12" s="1"/>
  <c r="T32" i="12" s="1"/>
  <c r="K32" i="12"/>
  <c r="R31" i="12"/>
  <c r="T31" i="12" s="1"/>
  <c r="K31" i="12"/>
  <c r="P28" i="12"/>
  <c r="R28" i="12" s="1"/>
  <c r="T28" i="12" s="1"/>
  <c r="K28" i="12"/>
  <c r="P27" i="12"/>
  <c r="R27" i="12" s="1"/>
  <c r="T27" i="12" s="1"/>
  <c r="K27" i="12"/>
  <c r="P26" i="12"/>
  <c r="R26" i="12" s="1"/>
  <c r="T26" i="12" s="1"/>
  <c r="K26" i="12"/>
  <c r="P25" i="12"/>
  <c r="R25" i="12" s="1"/>
  <c r="T25" i="12" s="1"/>
  <c r="K25" i="12"/>
  <c r="P23" i="12"/>
  <c r="Q23" i="12" s="1"/>
  <c r="K23" i="12"/>
  <c r="P22" i="12"/>
  <c r="R22" i="12" s="1"/>
  <c r="K22" i="12"/>
  <c r="W21" i="12"/>
  <c r="P21" i="12"/>
  <c r="Q21" i="12" s="1"/>
  <c r="K21" i="12"/>
  <c r="P20" i="12"/>
  <c r="R20" i="12" s="1"/>
  <c r="K20" i="12"/>
  <c r="W18" i="12"/>
  <c r="P18" i="12"/>
  <c r="Q18" i="12" s="1"/>
  <c r="K18" i="12"/>
  <c r="L18" i="12" s="1"/>
  <c r="G16" i="17" s="1"/>
  <c r="P17" i="12"/>
  <c r="R17" i="12" s="1"/>
  <c r="K17" i="12"/>
  <c r="I239" i="1" s="1"/>
  <c r="W15" i="12"/>
  <c r="P15" i="12"/>
  <c r="Q15" i="12" s="1"/>
  <c r="K15" i="12"/>
  <c r="P14" i="12"/>
  <c r="R14" i="12" s="1"/>
  <c r="K14" i="12"/>
  <c r="W13" i="12"/>
  <c r="P13" i="12"/>
  <c r="Q13" i="12" s="1"/>
  <c r="K13" i="12"/>
  <c r="P12" i="12"/>
  <c r="R12" i="12" s="1"/>
  <c r="K12" i="12"/>
  <c r="W11" i="12"/>
  <c r="P11" i="12"/>
  <c r="Q11" i="12" s="1"/>
  <c r="K11" i="12"/>
  <c r="P10" i="12"/>
  <c r="R10" i="12" s="1"/>
  <c r="K10" i="12"/>
  <c r="W9" i="12"/>
  <c r="P9" i="12"/>
  <c r="Q9" i="12" s="1"/>
  <c r="K9" i="12"/>
  <c r="V8" i="12"/>
  <c r="P8" i="12"/>
  <c r="R8" i="12" s="1"/>
  <c r="K8" i="12"/>
  <c r="L170" i="12" l="1"/>
  <c r="M98" i="12"/>
  <c r="S98" i="12" s="1"/>
  <c r="S157" i="12"/>
  <c r="S159" i="12"/>
  <c r="L169" i="12"/>
  <c r="G168" i="17" s="1"/>
  <c r="M59" i="12"/>
  <c r="H58" i="17" s="1"/>
  <c r="T96" i="12"/>
  <c r="U96" i="12" s="1"/>
  <c r="V96" i="12" s="1"/>
  <c r="H91" i="17"/>
  <c r="R116" i="12"/>
  <c r="R117" i="12" s="1"/>
  <c r="T117" i="12" s="1"/>
  <c r="G169" i="17"/>
  <c r="T95" i="12"/>
  <c r="R98" i="12"/>
  <c r="T98" i="12" s="1"/>
  <c r="U98" i="12" s="1"/>
  <c r="T97" i="12"/>
  <c r="U97" i="12" s="1"/>
  <c r="V97" i="12" s="1"/>
  <c r="I1366" i="9"/>
  <c r="I1100" i="1"/>
  <c r="M119" i="12"/>
  <c r="G158" i="17"/>
  <c r="Q163" i="12"/>
  <c r="T163" i="12" s="1"/>
  <c r="L9" i="12"/>
  <c r="I1035" i="11"/>
  <c r="M8" i="12"/>
  <c r="I1034" i="11"/>
  <c r="Q16" i="12"/>
  <c r="L232" i="1"/>
  <c r="H30" i="17"/>
  <c r="K247" i="1"/>
  <c r="G45" i="17"/>
  <c r="S97" i="12"/>
  <c r="H93" i="17"/>
  <c r="S99" i="12"/>
  <c r="W99" i="12" s="1"/>
  <c r="H95" i="17"/>
  <c r="S103" i="12"/>
  <c r="H99" i="17"/>
  <c r="S105" i="12"/>
  <c r="H101" i="17"/>
  <c r="S109" i="12"/>
  <c r="U109" i="12" s="1"/>
  <c r="V109" i="12" s="1"/>
  <c r="W109" i="12" s="1"/>
  <c r="H109" i="17"/>
  <c r="G130" i="17"/>
  <c r="G113" i="17"/>
  <c r="G159" i="17"/>
  <c r="G161" i="17"/>
  <c r="L234" i="1"/>
  <c r="H32" i="17"/>
  <c r="L244" i="1"/>
  <c r="H42" i="17"/>
  <c r="L246" i="1"/>
  <c r="H44" i="17"/>
  <c r="S96" i="12"/>
  <c r="H92" i="17"/>
  <c r="S108" i="12"/>
  <c r="U108" i="12" s="1"/>
  <c r="V108" i="12" s="1"/>
  <c r="W108" i="12" s="1"/>
  <c r="H108" i="17"/>
  <c r="I108" i="17" s="1"/>
  <c r="S110" i="12"/>
  <c r="U110" i="12" s="1"/>
  <c r="V110" i="12" s="1"/>
  <c r="W110" i="12" s="1"/>
  <c r="H110" i="17"/>
  <c r="G160" i="17"/>
  <c r="G162" i="17"/>
  <c r="H166" i="17"/>
  <c r="K245" i="1"/>
  <c r="G43" i="17"/>
  <c r="R62" i="12"/>
  <c r="T62" i="12" s="1"/>
  <c r="R16" i="12"/>
  <c r="M128" i="12"/>
  <c r="H127" i="17" s="1"/>
  <c r="I1112" i="11"/>
  <c r="I1150" i="13" s="1"/>
  <c r="M100" i="12"/>
  <c r="S100" i="12" s="1"/>
  <c r="U100" i="12" s="1"/>
  <c r="I1450" i="10"/>
  <c r="I1153" i="13" s="1"/>
  <c r="M129" i="12"/>
  <c r="I1113" i="11"/>
  <c r="I1151" i="13" s="1"/>
  <c r="M101" i="12"/>
  <c r="H97" i="17" s="1"/>
  <c r="I1451" i="10"/>
  <c r="I1154" i="13" s="1"/>
  <c r="R59" i="12"/>
  <c r="T59" i="12" s="1"/>
  <c r="Q54" i="12"/>
  <c r="I1036" i="11"/>
  <c r="R55" i="12"/>
  <c r="T55" i="12" s="1"/>
  <c r="M106" i="12"/>
  <c r="S106" i="12" s="1"/>
  <c r="I1364" i="9"/>
  <c r="I1365" i="9"/>
  <c r="M107" i="12"/>
  <c r="U103" i="12"/>
  <c r="V103" i="12" s="1"/>
  <c r="T8" i="12"/>
  <c r="M26" i="12"/>
  <c r="H24" i="17" s="1"/>
  <c r="I923" i="10"/>
  <c r="M49" i="12"/>
  <c r="H47" i="17" s="1"/>
  <c r="I363" i="1"/>
  <c r="M125" i="12"/>
  <c r="I109" i="11"/>
  <c r="M165" i="12"/>
  <c r="S165" i="12" s="1"/>
  <c r="I1971" i="9"/>
  <c r="L1971" i="9" s="1"/>
  <c r="M1971" i="9" s="1"/>
  <c r="M10" i="12"/>
  <c r="I1361" i="11"/>
  <c r="M22" i="12"/>
  <c r="I477" i="9"/>
  <c r="L53" i="12"/>
  <c r="I1563" i="9"/>
  <c r="M64" i="12"/>
  <c r="I843" i="9"/>
  <c r="M73" i="12"/>
  <c r="H70" i="17" s="1"/>
  <c r="I1042" i="11"/>
  <c r="M27" i="12"/>
  <c r="H25" i="17" s="1"/>
  <c r="I924" i="10"/>
  <c r="M50" i="12"/>
  <c r="H48" i="17" s="1"/>
  <c r="I1560" i="9"/>
  <c r="L61" i="12"/>
  <c r="G60" i="17" s="1"/>
  <c r="I1038" i="11"/>
  <c r="R68" i="12"/>
  <c r="I1043" i="11"/>
  <c r="M158" i="12"/>
  <c r="S158" i="12" s="1"/>
  <c r="I1969" i="9"/>
  <c r="M166" i="12"/>
  <c r="S166" i="12" s="1"/>
  <c r="I1972" i="9"/>
  <c r="L1972" i="9" s="1"/>
  <c r="M1972" i="9" s="1"/>
  <c r="L23" i="12"/>
  <c r="I478" i="9"/>
  <c r="L65" i="12"/>
  <c r="G64" i="17" s="1"/>
  <c r="I844" i="9"/>
  <c r="M115" i="12"/>
  <c r="S115" i="12" s="1"/>
  <c r="M126" i="12"/>
  <c r="I110" i="11"/>
  <c r="M28" i="12"/>
  <c r="I925" i="10"/>
  <c r="M37" i="12"/>
  <c r="I378" i="10"/>
  <c r="L51" i="12"/>
  <c r="I1561" i="9"/>
  <c r="Q68" i="12"/>
  <c r="I1245" i="10"/>
  <c r="L13" i="12"/>
  <c r="I1364" i="11"/>
  <c r="L11" i="12"/>
  <c r="I1362" i="11"/>
  <c r="M20" i="12"/>
  <c r="I475" i="9"/>
  <c r="L15" i="12"/>
  <c r="I1041" i="11"/>
  <c r="I479" i="9"/>
  <c r="M104" i="12"/>
  <c r="M116" i="12"/>
  <c r="H116" i="17" s="1"/>
  <c r="M155" i="12"/>
  <c r="M32" i="12"/>
  <c r="H29" i="17" s="1"/>
  <c r="I12" i="10"/>
  <c r="M14" i="12"/>
  <c r="I1040" i="11"/>
  <c r="M48" i="12"/>
  <c r="I362" i="1"/>
  <c r="M12" i="12"/>
  <c r="I1363" i="11"/>
  <c r="L21" i="12"/>
  <c r="I476" i="9"/>
  <c r="M25" i="12"/>
  <c r="I922" i="10"/>
  <c r="M31" i="12"/>
  <c r="S31" i="12" s="1"/>
  <c r="U31" i="12" s="1"/>
  <c r="V31" i="12" s="1"/>
  <c r="W31" i="12" s="1"/>
  <c r="I11" i="10"/>
  <c r="L38" i="12"/>
  <c r="I379" i="10"/>
  <c r="M71" i="12"/>
  <c r="H69" i="17" s="1"/>
  <c r="I1246" i="10"/>
  <c r="I1970" i="9"/>
  <c r="M168" i="12"/>
  <c r="S168" i="12" s="1"/>
  <c r="I1973" i="9"/>
  <c r="L1973" i="9" s="1"/>
  <c r="M1973" i="9" s="1"/>
  <c r="M52" i="12"/>
  <c r="H50" i="17" s="1"/>
  <c r="I1562" i="9"/>
  <c r="L67" i="12"/>
  <c r="I480" i="9"/>
  <c r="I1968" i="9"/>
  <c r="R56" i="12"/>
  <c r="T56" i="12" s="1"/>
  <c r="T66" i="12"/>
  <c r="T14" i="12"/>
  <c r="L43" i="12"/>
  <c r="I14" i="1"/>
  <c r="Q39" i="12"/>
  <c r="L41" i="12"/>
  <c r="I12" i="1"/>
  <c r="M42" i="12"/>
  <c r="I13" i="1"/>
  <c r="T46" i="12"/>
  <c r="M62" i="12"/>
  <c r="H61" i="17" s="1"/>
  <c r="T119" i="12"/>
  <c r="T121" i="12"/>
  <c r="U121" i="12" s="1"/>
  <c r="V121" i="12" s="1"/>
  <c r="T122" i="12"/>
  <c r="M56" i="12"/>
  <c r="H54" i="17" s="1"/>
  <c r="L60" i="12"/>
  <c r="G59" i="17" s="1"/>
  <c r="T123" i="12"/>
  <c r="M40" i="12"/>
  <c r="I11" i="1"/>
  <c r="M120" i="12"/>
  <c r="H119" i="17" s="1"/>
  <c r="M121" i="12"/>
  <c r="I235" i="1"/>
  <c r="T10" i="12"/>
  <c r="I247" i="1"/>
  <c r="K235" i="1"/>
  <c r="S35" i="12"/>
  <c r="S95" i="12"/>
  <c r="T12" i="12"/>
  <c r="T37" i="12"/>
  <c r="T128" i="12"/>
  <c r="R130" i="12"/>
  <c r="T130" i="12" s="1"/>
  <c r="Q24" i="12"/>
  <c r="R76" i="12"/>
  <c r="T76" i="12" s="1"/>
  <c r="I240" i="1"/>
  <c r="T44" i="12"/>
  <c r="Q60" i="12"/>
  <c r="Q63" i="12" s="1"/>
  <c r="R152" i="12"/>
  <c r="U159" i="12"/>
  <c r="V159" i="12" s="1"/>
  <c r="I234" i="1"/>
  <c r="I244" i="1"/>
  <c r="T22" i="12"/>
  <c r="T35" i="12"/>
  <c r="U35" i="12" s="1"/>
  <c r="V35" i="12" s="1"/>
  <c r="T42" i="12"/>
  <c r="L34" i="12"/>
  <c r="Q19" i="12"/>
  <c r="M17" i="12"/>
  <c r="U104" i="12"/>
  <c r="V104" i="12" s="1"/>
  <c r="U106" i="12"/>
  <c r="V106" i="12" s="1"/>
  <c r="W111" i="12"/>
  <c r="U153" i="12"/>
  <c r="V153" i="12" s="1"/>
  <c r="R154" i="12"/>
  <c r="I245" i="1"/>
  <c r="T64" i="12"/>
  <c r="T17" i="12"/>
  <c r="S46" i="12"/>
  <c r="M123" i="12"/>
  <c r="H122" i="17" s="1"/>
  <c r="U149" i="12"/>
  <c r="V149" i="12" s="1"/>
  <c r="R150" i="12"/>
  <c r="U157" i="12"/>
  <c r="V157" i="12" s="1"/>
  <c r="I232" i="1"/>
  <c r="K240" i="1"/>
  <c r="I246" i="1"/>
  <c r="T33" i="12"/>
  <c r="R54" i="12"/>
  <c r="T40" i="12"/>
  <c r="S44" i="12"/>
  <c r="T115" i="12"/>
  <c r="L19" i="12"/>
  <c r="G17" i="17" s="1"/>
  <c r="T112" i="12"/>
  <c r="T20" i="12"/>
  <c r="R24" i="12"/>
  <c r="U162" i="12"/>
  <c r="V162" i="12" s="1"/>
  <c r="R19" i="12"/>
  <c r="R29" i="12"/>
  <c r="T29" i="12" s="1"/>
  <c r="R39" i="12"/>
  <c r="M55" i="12"/>
  <c r="R106" i="12"/>
  <c r="T106" i="12" s="1"/>
  <c r="U158" i="12"/>
  <c r="V158" i="12" s="1"/>
  <c r="U163" i="12"/>
  <c r="V163" i="12" s="1"/>
  <c r="R127" i="12"/>
  <c r="T127" i="12" s="1"/>
  <c r="U155" i="12"/>
  <c r="V155" i="12" s="1"/>
  <c r="R155" i="12"/>
  <c r="R102" i="12"/>
  <c r="T102" i="12" s="1"/>
  <c r="U151" i="12"/>
  <c r="V151" i="12" s="1"/>
  <c r="R151" i="12"/>
  <c r="M122" i="12"/>
  <c r="H121" i="17" s="1"/>
  <c r="U164" i="12"/>
  <c r="V164" i="12" s="1"/>
  <c r="Q159" i="12"/>
  <c r="T159" i="12" s="1"/>
  <c r="Q160" i="12"/>
  <c r="T160" i="12" s="1"/>
  <c r="Q161" i="12"/>
  <c r="T161" i="12" s="1"/>
  <c r="Q162" i="12"/>
  <c r="T162" i="12" s="1"/>
  <c r="R164" i="12"/>
  <c r="T164" i="12" s="1"/>
  <c r="R165" i="12"/>
  <c r="T165" i="12" s="1"/>
  <c r="R166" i="12"/>
  <c r="T166" i="12" s="1"/>
  <c r="R167" i="12"/>
  <c r="T167" i="12" s="1"/>
  <c r="R113" i="12" l="1"/>
  <c r="T113" i="12" s="1"/>
  <c r="M16" i="12"/>
  <c r="T39" i="12"/>
  <c r="W105" i="12"/>
  <c r="U105" i="12"/>
  <c r="M102" i="12"/>
  <c r="S102" i="12" s="1"/>
  <c r="U102" i="12" s="1"/>
  <c r="T120" i="12"/>
  <c r="R124" i="12"/>
  <c r="T124" i="12" s="1"/>
  <c r="T169" i="12"/>
  <c r="T172" i="12" s="1"/>
  <c r="H124" i="17"/>
  <c r="S125" i="12"/>
  <c r="M169" i="12"/>
  <c r="S169" i="12"/>
  <c r="S172" i="12" s="1"/>
  <c r="S22" i="12"/>
  <c r="U22" i="12" s="1"/>
  <c r="V22" i="12" s="1"/>
  <c r="W22" i="12" s="1"/>
  <c r="T54" i="12"/>
  <c r="T24" i="12"/>
  <c r="M113" i="12"/>
  <c r="S113" i="12" s="1"/>
  <c r="R169" i="12"/>
  <c r="T116" i="12"/>
  <c r="H94" i="17"/>
  <c r="Q169" i="12"/>
  <c r="Q170" i="12" s="1"/>
  <c r="T19" i="12"/>
  <c r="W19" i="12" s="1"/>
  <c r="T68" i="12"/>
  <c r="T16" i="12"/>
  <c r="W96" i="12"/>
  <c r="W97" i="12"/>
  <c r="E10" i="8"/>
  <c r="C149" i="8"/>
  <c r="E149" i="8" s="1"/>
  <c r="L110" i="11"/>
  <c r="L1142" i="13" s="1"/>
  <c r="I1142" i="13"/>
  <c r="L109" i="11"/>
  <c r="L1141" i="13" s="1"/>
  <c r="I1141" i="13"/>
  <c r="L1969" i="9"/>
  <c r="I1128" i="13"/>
  <c r="L1968" i="9"/>
  <c r="I1127" i="13"/>
  <c r="L1970" i="9"/>
  <c r="I1129" i="13"/>
  <c r="H68" i="17"/>
  <c r="I68" i="17" s="1"/>
  <c r="S69" i="12"/>
  <c r="U69" i="12" s="1"/>
  <c r="V69" i="12" s="1"/>
  <c r="W69" i="12" s="1"/>
  <c r="M76" i="12"/>
  <c r="H73" i="17" s="1"/>
  <c r="L236" i="1"/>
  <c r="W103" i="12"/>
  <c r="S8" i="12"/>
  <c r="L54" i="12"/>
  <c r="G52" i="17" s="1"/>
  <c r="S20" i="12"/>
  <c r="U20" i="12" s="1"/>
  <c r="V20" i="12" s="1"/>
  <c r="M68" i="12"/>
  <c r="I121" i="17"/>
  <c r="S128" i="12"/>
  <c r="U128" i="12" s="1"/>
  <c r="V128" i="12" s="1"/>
  <c r="L1036" i="11"/>
  <c r="L1100" i="1"/>
  <c r="H118" i="17"/>
  <c r="H156" i="17"/>
  <c r="H163" i="17"/>
  <c r="K379" i="10"/>
  <c r="G35" i="17"/>
  <c r="L922" i="10"/>
  <c r="H23" i="17"/>
  <c r="I23" i="17" s="1"/>
  <c r="L1363" i="11"/>
  <c r="H10" i="17"/>
  <c r="L1040" i="11"/>
  <c r="H12" i="17"/>
  <c r="L479" i="9"/>
  <c r="H65" i="17"/>
  <c r="L475" i="9"/>
  <c r="H18" i="17"/>
  <c r="K1364" i="11"/>
  <c r="G11" i="17"/>
  <c r="L1367" i="9"/>
  <c r="H115" i="17"/>
  <c r="K478" i="9"/>
  <c r="G21" i="17"/>
  <c r="H157" i="17"/>
  <c r="M130" i="12"/>
  <c r="H128" i="17"/>
  <c r="L11" i="11"/>
  <c r="H53" i="17"/>
  <c r="I53" i="17" s="1"/>
  <c r="K233" i="1"/>
  <c r="G31" i="17"/>
  <c r="L13" i="1"/>
  <c r="H40" i="17"/>
  <c r="L1366" i="9"/>
  <c r="H112" i="17"/>
  <c r="K1561" i="9"/>
  <c r="G49" i="17"/>
  <c r="M1051" i="10"/>
  <c r="H26" i="17"/>
  <c r="I26" i="17" s="1"/>
  <c r="L843" i="9"/>
  <c r="H63" i="17"/>
  <c r="L477" i="9"/>
  <c r="H20" i="17"/>
  <c r="H164" i="17"/>
  <c r="L1034" i="11"/>
  <c r="H6" i="17"/>
  <c r="S121" i="12"/>
  <c r="W121" i="12" s="1"/>
  <c r="H120" i="17"/>
  <c r="L11" i="1"/>
  <c r="H38" i="17"/>
  <c r="K14" i="1"/>
  <c r="G41" i="17"/>
  <c r="K480" i="9"/>
  <c r="G66" i="17"/>
  <c r="H167" i="17"/>
  <c r="L11" i="10"/>
  <c r="H28" i="17"/>
  <c r="I28" i="17" s="1"/>
  <c r="K476" i="9"/>
  <c r="G19" i="17"/>
  <c r="L362" i="1"/>
  <c r="H46" i="17"/>
  <c r="I46" i="17" s="1"/>
  <c r="L1484" i="9"/>
  <c r="M1484" i="9" s="1"/>
  <c r="H100" i="17"/>
  <c r="I99" i="17" s="1"/>
  <c r="N99" i="17" s="1"/>
  <c r="O99" i="17" s="1"/>
  <c r="K1041" i="11"/>
  <c r="G13" i="17"/>
  <c r="K1362" i="11"/>
  <c r="G9" i="17"/>
  <c r="H165" i="17"/>
  <c r="L76" i="12"/>
  <c r="G73" i="17" s="1"/>
  <c r="G71" i="17"/>
  <c r="L1364" i="9"/>
  <c r="H102" i="17"/>
  <c r="H96" i="17"/>
  <c r="I96" i="17" s="1"/>
  <c r="L1450" i="10"/>
  <c r="L239" i="1"/>
  <c r="H15" i="17"/>
  <c r="K12" i="1"/>
  <c r="G39" i="17"/>
  <c r="M156" i="12"/>
  <c r="H154" i="17"/>
  <c r="L378" i="10"/>
  <c r="D407" i="10" s="1"/>
  <c r="H34" i="17"/>
  <c r="I34" i="17" s="1"/>
  <c r="S126" i="12"/>
  <c r="U126" i="12" s="1"/>
  <c r="V126" i="12" s="1"/>
  <c r="H125" i="17"/>
  <c r="K1563" i="9"/>
  <c r="G51" i="17"/>
  <c r="L1361" i="11"/>
  <c r="H8" i="17"/>
  <c r="L1365" i="9"/>
  <c r="L1485" i="9"/>
  <c r="M1485" i="9" s="1"/>
  <c r="H103" i="17"/>
  <c r="K1035" i="11"/>
  <c r="G7" i="17"/>
  <c r="U44" i="12"/>
  <c r="V44" i="12" s="1"/>
  <c r="W44" i="12" s="1"/>
  <c r="S33" i="12"/>
  <c r="U33" i="12" s="1"/>
  <c r="V33" i="12" s="1"/>
  <c r="W33" i="12" s="1"/>
  <c r="M24" i="12"/>
  <c r="X158" i="12"/>
  <c r="I1974" i="9"/>
  <c r="S101" i="12"/>
  <c r="W101" i="12" s="1"/>
  <c r="L1451" i="10"/>
  <c r="L1154" i="13" s="1"/>
  <c r="K1451" i="10"/>
  <c r="K1154" i="13" s="1"/>
  <c r="S129" i="12"/>
  <c r="U129" i="12" s="1"/>
  <c r="V129" i="12" s="1"/>
  <c r="M1113" i="11"/>
  <c r="M1151" i="13" s="1"/>
  <c r="L1113" i="11"/>
  <c r="L1151" i="13" s="1"/>
  <c r="L1112" i="11"/>
  <c r="L1150" i="13" s="1"/>
  <c r="M1112" i="11"/>
  <c r="M1150" i="13" s="1"/>
  <c r="S37" i="12"/>
  <c r="U37" i="12" s="1"/>
  <c r="V37" i="12" s="1"/>
  <c r="W37" i="12" s="1"/>
  <c r="S64" i="12"/>
  <c r="U64" i="12" s="1"/>
  <c r="V64" i="12" s="1"/>
  <c r="W98" i="12"/>
  <c r="L1245" i="10"/>
  <c r="M63" i="12"/>
  <c r="M127" i="12"/>
  <c r="M117" i="12"/>
  <c r="L1368" i="9"/>
  <c r="S119" i="12"/>
  <c r="M39" i="12"/>
  <c r="S48" i="12"/>
  <c r="U48" i="12" s="1"/>
  <c r="V48" i="12" s="1"/>
  <c r="W48" i="12" s="1"/>
  <c r="S40" i="12"/>
  <c r="U40" i="12" s="1"/>
  <c r="V40" i="12" s="1"/>
  <c r="W40" i="12" s="1"/>
  <c r="M29" i="12"/>
  <c r="S29" i="12" s="1"/>
  <c r="S25" i="12"/>
  <c r="U25" i="12" s="1"/>
  <c r="V25" i="12" s="1"/>
  <c r="W25" i="12" s="1"/>
  <c r="R57" i="12"/>
  <c r="T57" i="12" s="1"/>
  <c r="L24" i="12"/>
  <c r="M54" i="12"/>
  <c r="U46" i="12"/>
  <c r="V46" i="12" s="1"/>
  <c r="W46" i="12" s="1"/>
  <c r="S59" i="12"/>
  <c r="W59" i="12" s="1"/>
  <c r="S66" i="12"/>
  <c r="U66" i="12" s="1"/>
  <c r="V66" i="12" s="1"/>
  <c r="W66" i="12" s="1"/>
  <c r="S123" i="12"/>
  <c r="U123" i="12" s="1"/>
  <c r="V123" i="12" s="1"/>
  <c r="W123" i="12" s="1"/>
  <c r="L1342" i="1"/>
  <c r="S104" i="12"/>
  <c r="S50" i="12"/>
  <c r="U50" i="12" s="1"/>
  <c r="V50" i="12" s="1"/>
  <c r="W50" i="12" s="1"/>
  <c r="L1560" i="9"/>
  <c r="S71" i="12"/>
  <c r="U71" i="12" s="1"/>
  <c r="V71" i="12" s="1"/>
  <c r="W71" i="12" s="1"/>
  <c r="L1246" i="10"/>
  <c r="S32" i="12"/>
  <c r="U32" i="12" s="1"/>
  <c r="V32" i="12" s="1"/>
  <c r="W32" i="12" s="1"/>
  <c r="L12" i="10"/>
  <c r="S107" i="12"/>
  <c r="U107" i="12" s="1"/>
  <c r="V107" i="12" s="1"/>
  <c r="W107" i="12" s="1"/>
  <c r="S10" i="12"/>
  <c r="U10" i="12" s="1"/>
  <c r="V10" i="12" s="1"/>
  <c r="W10" i="12" s="1"/>
  <c r="S27" i="12"/>
  <c r="U27" i="12" s="1"/>
  <c r="V27" i="12" s="1"/>
  <c r="W27" i="12" s="1"/>
  <c r="L924" i="10"/>
  <c r="S52" i="12"/>
  <c r="U52" i="12" s="1"/>
  <c r="V52" i="12" s="1"/>
  <c r="W52" i="12" s="1"/>
  <c r="L1562" i="9"/>
  <c r="S28" i="12"/>
  <c r="U28" i="12" s="1"/>
  <c r="V28" i="12" s="1"/>
  <c r="W28" i="12" s="1"/>
  <c r="L925" i="10"/>
  <c r="L68" i="12"/>
  <c r="G67" i="17" s="1"/>
  <c r="K844" i="9"/>
  <c r="K845" i="9" s="1"/>
  <c r="K1043" i="11"/>
  <c r="S14" i="12"/>
  <c r="W14" i="12" s="1"/>
  <c r="L63" i="12"/>
  <c r="G62" i="17" s="1"/>
  <c r="K1037" i="11"/>
  <c r="S116" i="12"/>
  <c r="S42" i="12"/>
  <c r="U42" i="12" s="1"/>
  <c r="V42" i="12" s="1"/>
  <c r="W42" i="12" s="1"/>
  <c r="S56" i="12"/>
  <c r="U56" i="12" s="1"/>
  <c r="V56" i="12" s="1"/>
  <c r="W56" i="12" s="1"/>
  <c r="L12" i="11"/>
  <c r="S62" i="12"/>
  <c r="W62" i="12" s="1"/>
  <c r="L1039" i="11"/>
  <c r="L16" i="12"/>
  <c r="G14" i="17" s="1"/>
  <c r="S73" i="12"/>
  <c r="L1042" i="11"/>
  <c r="S49" i="12"/>
  <c r="U49" i="12" s="1"/>
  <c r="V49" i="12" s="1"/>
  <c r="W49" i="12" s="1"/>
  <c r="L363" i="1"/>
  <c r="S122" i="12"/>
  <c r="U122" i="12" s="1"/>
  <c r="V122" i="12" s="1"/>
  <c r="W122" i="12" s="1"/>
  <c r="L1341" i="1"/>
  <c r="S120" i="12"/>
  <c r="L1101" i="1"/>
  <c r="S12" i="12"/>
  <c r="U12" i="12" s="1"/>
  <c r="V12" i="12" s="1"/>
  <c r="W12" i="12" s="1"/>
  <c r="S112" i="12"/>
  <c r="W60" i="12"/>
  <c r="K1038" i="11"/>
  <c r="L39" i="12"/>
  <c r="G36" i="17" s="1"/>
  <c r="W106" i="12"/>
  <c r="S26" i="12"/>
  <c r="U26" i="12" s="1"/>
  <c r="V26" i="12" s="1"/>
  <c r="W26" i="12" s="1"/>
  <c r="L923" i="10"/>
  <c r="W35" i="12"/>
  <c r="Q78" i="12"/>
  <c r="M124" i="12"/>
  <c r="S17" i="12"/>
  <c r="U17" i="12" s="1"/>
  <c r="V17" i="12" s="1"/>
  <c r="W17" i="12" s="1"/>
  <c r="M19" i="12"/>
  <c r="S19" i="12" s="1"/>
  <c r="R156" i="12"/>
  <c r="R63" i="12"/>
  <c r="U95" i="12"/>
  <c r="V95" i="12" s="1"/>
  <c r="W95" i="12" s="1"/>
  <c r="U115" i="12"/>
  <c r="V115" i="12" s="1"/>
  <c r="W115" i="12" s="1"/>
  <c r="M57" i="12"/>
  <c r="S57" i="12" s="1"/>
  <c r="S55" i="12"/>
  <c r="U55" i="12" s="1"/>
  <c r="V55" i="12" s="1"/>
  <c r="W55" i="12" s="1"/>
  <c r="M170" i="12" l="1"/>
  <c r="M171" i="12" s="1"/>
  <c r="M172" i="12" s="1"/>
  <c r="I124" i="17"/>
  <c r="U120" i="12"/>
  <c r="V120" i="12" s="1"/>
  <c r="W120" i="12" s="1"/>
  <c r="R78" i="12"/>
  <c r="R79" i="12" s="1"/>
  <c r="U169" i="12"/>
  <c r="M133" i="12"/>
  <c r="U172" i="12"/>
  <c r="W16" i="12"/>
  <c r="U112" i="12"/>
  <c r="V112" i="12" s="1"/>
  <c r="W112" i="12" s="1"/>
  <c r="H113" i="17"/>
  <c r="U113" i="12"/>
  <c r="S54" i="12"/>
  <c r="W54" i="12" s="1"/>
  <c r="U116" i="12"/>
  <c r="V116" i="12" s="1"/>
  <c r="W116" i="12" s="1"/>
  <c r="S16" i="12"/>
  <c r="H36" i="17"/>
  <c r="S39" i="12"/>
  <c r="W39" i="12" s="1"/>
  <c r="H126" i="17"/>
  <c r="S127" i="12"/>
  <c r="U127" i="12" s="1"/>
  <c r="H62" i="17"/>
  <c r="S63" i="12"/>
  <c r="H129" i="17"/>
  <c r="S130" i="12"/>
  <c r="U130" i="12" s="1"/>
  <c r="H67" i="17"/>
  <c r="S68" i="12"/>
  <c r="U68" i="12" s="1"/>
  <c r="S76" i="12"/>
  <c r="T63" i="12"/>
  <c r="T79" i="12" s="1"/>
  <c r="H123" i="17"/>
  <c r="S124" i="12"/>
  <c r="W124" i="12" s="1"/>
  <c r="H98" i="17"/>
  <c r="H117" i="17"/>
  <c r="S117" i="12"/>
  <c r="H22" i="17"/>
  <c r="S24" i="12"/>
  <c r="U24" i="12" s="1"/>
  <c r="R170" i="12"/>
  <c r="R171" i="12" s="1"/>
  <c r="M1450" i="10"/>
  <c r="M1153" i="13" s="1"/>
  <c r="L1153" i="13"/>
  <c r="I1065" i="10"/>
  <c r="M26" i="17" s="1"/>
  <c r="K26" i="17" s="1"/>
  <c r="M1152" i="13"/>
  <c r="L1152" i="13"/>
  <c r="M1968" i="9"/>
  <c r="M1127" i="13" s="1"/>
  <c r="L1127" i="13"/>
  <c r="M1130" i="13"/>
  <c r="L1130" i="13"/>
  <c r="M1970" i="9"/>
  <c r="M1129" i="13" s="1"/>
  <c r="L1129" i="13"/>
  <c r="M1969" i="9"/>
  <c r="M1128" i="13" s="1"/>
  <c r="L1128" i="13"/>
  <c r="R131" i="12"/>
  <c r="R132" i="12" s="1"/>
  <c r="I15" i="17"/>
  <c r="W20" i="12"/>
  <c r="M78" i="12"/>
  <c r="K15" i="1"/>
  <c r="L78" i="12"/>
  <c r="W64" i="12"/>
  <c r="L15" i="1"/>
  <c r="L1045" i="11"/>
  <c r="L13" i="10"/>
  <c r="I21" i="10" s="1"/>
  <c r="I8" i="17"/>
  <c r="I38" i="17"/>
  <c r="L1369" i="9"/>
  <c r="K1370" i="9" s="1"/>
  <c r="H168" i="17"/>
  <c r="H155" i="17"/>
  <c r="G22" i="17"/>
  <c r="H14" i="17"/>
  <c r="U19" i="12"/>
  <c r="H17" i="17"/>
  <c r="U57" i="12"/>
  <c r="H55" i="17"/>
  <c r="U29" i="12"/>
  <c r="H27" i="17"/>
  <c r="I102" i="17"/>
  <c r="I18" i="17"/>
  <c r="I118" i="17"/>
  <c r="H52" i="17"/>
  <c r="I5" i="17"/>
  <c r="K1045" i="11"/>
  <c r="M131" i="12"/>
  <c r="M132" i="12" s="1"/>
  <c r="T132" i="12"/>
  <c r="K138" i="12" s="1"/>
  <c r="M1451" i="10"/>
  <c r="L1452" i="10"/>
  <c r="W102" i="12"/>
  <c r="V100" i="12"/>
  <c r="W100" i="12" s="1"/>
  <c r="I1988" i="9"/>
  <c r="W104" i="12"/>
  <c r="U125" i="12"/>
  <c r="V125" i="12" s="1"/>
  <c r="U119" i="12"/>
  <c r="V119" i="12" s="1"/>
  <c r="W119" i="12" s="1"/>
  <c r="L926" i="10"/>
  <c r="K927" i="10" s="1"/>
  <c r="W79" i="12" l="1"/>
  <c r="S132" i="12"/>
  <c r="I138" i="12" s="1"/>
  <c r="S79" i="12"/>
  <c r="I84" i="12" s="1"/>
  <c r="K84" i="12"/>
  <c r="R172" i="12"/>
  <c r="Y172" i="12" s="1"/>
  <c r="I177" i="12"/>
  <c r="K179" i="12" s="1"/>
  <c r="M177" i="12"/>
  <c r="Y132" i="12"/>
  <c r="W127" i="12"/>
  <c r="U117" i="12"/>
  <c r="V117" i="12" s="1"/>
  <c r="W117" i="12" s="1"/>
  <c r="U124" i="12"/>
  <c r="N26" i="17"/>
  <c r="O26" i="17" s="1"/>
  <c r="G218" i="16"/>
  <c r="H218" i="16" s="1"/>
  <c r="M1452" i="10"/>
  <c r="I1455" i="10" s="1"/>
  <c r="M1154" i="13"/>
  <c r="U54" i="12"/>
  <c r="K16" i="1"/>
  <c r="D35" i="1" s="1"/>
  <c r="M79" i="12"/>
  <c r="C7" i="8" s="1"/>
  <c r="D20" i="10"/>
  <c r="K1046" i="11"/>
  <c r="D1068" i="11" s="1"/>
  <c r="I130" i="17"/>
  <c r="L74" i="17" s="1"/>
  <c r="D946" i="10"/>
  <c r="C8" i="8"/>
  <c r="H130" i="17"/>
  <c r="I73" i="17"/>
  <c r="H169" i="17"/>
  <c r="I156" i="17" s="1"/>
  <c r="I169" i="17" s="1"/>
  <c r="L75" i="17" s="1"/>
  <c r="U16" i="12"/>
  <c r="U39" i="12"/>
  <c r="C146" i="8" l="1"/>
  <c r="E146" i="8" s="1"/>
  <c r="K177" i="12"/>
  <c r="K180" i="12"/>
  <c r="K87" i="12"/>
  <c r="W132" i="12"/>
  <c r="K141" i="12"/>
  <c r="C14" i="8"/>
  <c r="C13" i="8"/>
  <c r="N84" i="12"/>
  <c r="K86" i="12" s="1"/>
  <c r="U132" i="12"/>
  <c r="M138" i="12" s="1"/>
  <c r="E8" i="8"/>
  <c r="C147" i="8"/>
  <c r="U79" i="12"/>
  <c r="M84" i="12" s="1"/>
  <c r="L76" i="17"/>
  <c r="G205" i="16"/>
  <c r="M96" i="17"/>
  <c r="K96" i="17" s="1"/>
  <c r="N96" i="17" s="1"/>
  <c r="O96" i="17" s="1"/>
  <c r="P133" i="12"/>
  <c r="C9" i="8"/>
  <c r="U76" i="12"/>
  <c r="E7" i="8"/>
  <c r="Y79" i="12"/>
  <c r="C148" i="8" l="1"/>
  <c r="C150" i="8" s="1"/>
  <c r="C151" i="8" s="1"/>
  <c r="E156" i="8" s="1"/>
  <c r="C11" i="8"/>
  <c r="C12" i="8" s="1"/>
  <c r="N138" i="12"/>
  <c r="K140" i="12" s="1"/>
  <c r="E147" i="8"/>
  <c r="E9" i="8"/>
  <c r="E11" i="8" s="1"/>
  <c r="E12" i="8" s="1"/>
  <c r="T56" i="1"/>
  <c r="V56" i="1" s="1"/>
  <c r="W56" i="1" s="1"/>
  <c r="X56" i="1" s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101" i="1"/>
  <c r="S102" i="1"/>
  <c r="S103" i="1"/>
  <c r="S104" i="1"/>
  <c r="S107" i="1"/>
  <c r="S113" i="1"/>
  <c r="S105" i="1"/>
  <c r="S108" i="1"/>
  <c r="S118" i="1"/>
  <c r="S109" i="1"/>
  <c r="S110" i="1"/>
  <c r="S114" i="1"/>
  <c r="S111" i="1"/>
  <c r="S115" i="1"/>
  <c r="S116" i="1"/>
  <c r="S117" i="1"/>
  <c r="S119" i="1"/>
  <c r="S121" i="1"/>
  <c r="S122" i="1"/>
  <c r="S123" i="1"/>
  <c r="S124" i="1"/>
  <c r="S125" i="1"/>
  <c r="S126" i="1"/>
  <c r="S127" i="1"/>
  <c r="S128" i="1"/>
  <c r="S129" i="1"/>
  <c r="S130" i="1"/>
  <c r="S131" i="1"/>
  <c r="S196" i="1"/>
  <c r="S197" i="1"/>
  <c r="S198" i="1"/>
  <c r="S199" i="1"/>
  <c r="S200" i="1"/>
  <c r="S201" i="1"/>
  <c r="S202" i="1"/>
  <c r="S203" i="1"/>
  <c r="S204" i="1"/>
  <c r="S205" i="1"/>
  <c r="S206" i="1"/>
  <c r="V190" i="1"/>
  <c r="W190" i="1" s="1"/>
  <c r="X190" i="1" s="1"/>
  <c r="V191" i="1"/>
  <c r="W191" i="1" s="1"/>
  <c r="X191" i="1" s="1"/>
  <c r="V192" i="1"/>
  <c r="W192" i="1" s="1"/>
  <c r="X192" i="1" s="1"/>
  <c r="V193" i="1"/>
  <c r="W193" i="1" s="1"/>
  <c r="X193" i="1" s="1"/>
  <c r="V194" i="1"/>
  <c r="W194" i="1" s="1"/>
  <c r="X194" i="1" s="1"/>
  <c r="V195" i="1"/>
  <c r="W195" i="1" s="1"/>
  <c r="X195" i="1" s="1"/>
  <c r="S296" i="1"/>
  <c r="S297" i="1"/>
  <c r="S298" i="1"/>
  <c r="S299" i="1"/>
  <c r="S300" i="1"/>
  <c r="S301" i="1"/>
  <c r="S302" i="1"/>
  <c r="S303" i="1"/>
  <c r="S304" i="1"/>
  <c r="S305" i="1"/>
  <c r="S306" i="1"/>
  <c r="S307" i="1"/>
  <c r="V289" i="1"/>
  <c r="W289" i="1" s="1"/>
  <c r="X289" i="1" s="1"/>
  <c r="V290" i="1"/>
  <c r="W290" i="1" s="1"/>
  <c r="X290" i="1" s="1"/>
  <c r="V291" i="1"/>
  <c r="W291" i="1" s="1"/>
  <c r="X291" i="1" s="1"/>
  <c r="V292" i="1"/>
  <c r="W292" i="1" s="1"/>
  <c r="X292" i="1" s="1"/>
  <c r="V293" i="1"/>
  <c r="W293" i="1" s="1"/>
  <c r="X293" i="1" s="1"/>
  <c r="V294" i="1"/>
  <c r="W294" i="1" s="1"/>
  <c r="X294" i="1" s="1"/>
  <c r="V295" i="1"/>
  <c r="W295" i="1" s="1"/>
  <c r="X295" i="1" s="1"/>
  <c r="S331" i="1"/>
  <c r="S332" i="1"/>
  <c r="S333" i="1"/>
  <c r="S334" i="1"/>
  <c r="S335" i="1"/>
  <c r="S336" i="1"/>
  <c r="S337" i="1"/>
  <c r="S338" i="1"/>
  <c r="S339" i="1"/>
  <c r="V325" i="1"/>
  <c r="W325" i="1" s="1"/>
  <c r="X325" i="1" s="1"/>
  <c r="V326" i="1"/>
  <c r="W326" i="1" s="1"/>
  <c r="X326" i="1" s="1"/>
  <c r="V327" i="1"/>
  <c r="W327" i="1" s="1"/>
  <c r="X327" i="1" s="1"/>
  <c r="V328" i="1"/>
  <c r="W328" i="1" s="1"/>
  <c r="X328" i="1" s="1"/>
  <c r="V329" i="1"/>
  <c r="W329" i="1" s="1"/>
  <c r="X329" i="1" s="1"/>
  <c r="V330" i="1"/>
  <c r="W330" i="1" s="1"/>
  <c r="X330" i="1" s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V425" i="1"/>
  <c r="W425" i="1" s="1"/>
  <c r="X425" i="1" s="1"/>
  <c r="V426" i="1"/>
  <c r="W426" i="1" s="1"/>
  <c r="X426" i="1" s="1"/>
  <c r="V427" i="1"/>
  <c r="W427" i="1" s="1"/>
  <c r="X427" i="1" s="1"/>
  <c r="V428" i="1"/>
  <c r="W428" i="1" s="1"/>
  <c r="X428" i="1" s="1"/>
  <c r="V429" i="1"/>
  <c r="W429" i="1" s="1"/>
  <c r="X429" i="1" s="1"/>
  <c r="V430" i="1"/>
  <c r="W430" i="1" s="1"/>
  <c r="X430" i="1" s="1"/>
  <c r="V431" i="1"/>
  <c r="W431" i="1" s="1"/>
  <c r="X431" i="1" s="1"/>
  <c r="V449" i="1"/>
  <c r="W449" i="1" s="1"/>
  <c r="X449" i="1" s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V506" i="1"/>
  <c r="W506" i="1" s="1"/>
  <c r="X506" i="1" s="1"/>
  <c r="V507" i="1"/>
  <c r="W507" i="1" s="1"/>
  <c r="X507" i="1" s="1"/>
  <c r="V508" i="1"/>
  <c r="W508" i="1" s="1"/>
  <c r="X508" i="1" s="1"/>
  <c r="V509" i="1"/>
  <c r="W509" i="1" s="1"/>
  <c r="X509" i="1" s="1"/>
  <c r="V510" i="1"/>
  <c r="W510" i="1" s="1"/>
  <c r="X510" i="1" s="1"/>
  <c r="V511" i="1"/>
  <c r="W511" i="1" s="1"/>
  <c r="X511" i="1" s="1"/>
  <c r="V512" i="1"/>
  <c r="W512" i="1" s="1"/>
  <c r="X512" i="1" s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V592" i="1"/>
  <c r="W592" i="1" s="1"/>
  <c r="X592" i="1" s="1"/>
  <c r="V593" i="1"/>
  <c r="W593" i="1" s="1"/>
  <c r="X593" i="1" s="1"/>
  <c r="V594" i="1"/>
  <c r="W594" i="1" s="1"/>
  <c r="X594" i="1" s="1"/>
  <c r="V595" i="1"/>
  <c r="W595" i="1" s="1"/>
  <c r="X595" i="1" s="1"/>
  <c r="V596" i="1"/>
  <c r="W596" i="1" s="1"/>
  <c r="X596" i="1" s="1"/>
  <c r="V597" i="1"/>
  <c r="W597" i="1" s="1"/>
  <c r="X597" i="1" s="1"/>
  <c r="S678" i="1"/>
  <c r="S679" i="1"/>
  <c r="S680" i="1"/>
  <c r="S681" i="1"/>
  <c r="S682" i="1"/>
  <c r="S683" i="1"/>
  <c r="S684" i="1"/>
  <c r="S685" i="1"/>
  <c r="S686" i="1"/>
  <c r="S687" i="1"/>
  <c r="S688" i="1"/>
  <c r="S689" i="1"/>
  <c r="V672" i="1"/>
  <c r="W672" i="1" s="1"/>
  <c r="X672" i="1" s="1"/>
  <c r="V673" i="1"/>
  <c r="W673" i="1" s="1"/>
  <c r="X673" i="1" s="1"/>
  <c r="V674" i="1"/>
  <c r="W674" i="1" s="1"/>
  <c r="X674" i="1" s="1"/>
  <c r="V675" i="1"/>
  <c r="W675" i="1" s="1"/>
  <c r="X675" i="1" s="1"/>
  <c r="V676" i="1"/>
  <c r="W676" i="1" s="1"/>
  <c r="X676" i="1" s="1"/>
  <c r="V677" i="1"/>
  <c r="W677" i="1" s="1"/>
  <c r="X677" i="1" s="1"/>
  <c r="S754" i="1"/>
  <c r="S755" i="1"/>
  <c r="S756" i="1"/>
  <c r="S757" i="1"/>
  <c r="S758" i="1"/>
  <c r="S759" i="1"/>
  <c r="S760" i="1"/>
  <c r="S761" i="1"/>
  <c r="S762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V819" i="1"/>
  <c r="W819" i="1" s="1"/>
  <c r="X819" i="1" s="1"/>
  <c r="V820" i="1"/>
  <c r="W820" i="1" s="1"/>
  <c r="X820" i="1" s="1"/>
  <c r="V821" i="1"/>
  <c r="W821" i="1" s="1"/>
  <c r="X821" i="1" s="1"/>
  <c r="V822" i="1"/>
  <c r="W822" i="1" s="1"/>
  <c r="X822" i="1" s="1"/>
  <c r="V823" i="1"/>
  <c r="W823" i="1" s="1"/>
  <c r="X823" i="1" s="1"/>
  <c r="V824" i="1"/>
  <c r="W824" i="1" s="1"/>
  <c r="X824" i="1" s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8" i="1"/>
  <c r="S1229" i="1"/>
  <c r="S1296" i="1"/>
  <c r="S1297" i="1"/>
  <c r="S1298" i="1"/>
  <c r="S1299" i="1"/>
  <c r="S1300" i="1"/>
  <c r="S1301" i="1"/>
  <c r="S1302" i="1"/>
  <c r="S1303" i="1"/>
  <c r="S1304" i="1"/>
  <c r="S1305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47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S429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U630" i="10"/>
  <c r="V630" i="10" s="1"/>
  <c r="W630" i="10" s="1"/>
  <c r="U631" i="10"/>
  <c r="V631" i="10" s="1"/>
  <c r="W631" i="10" s="1"/>
  <c r="U632" i="10"/>
  <c r="V632" i="10" s="1"/>
  <c r="W632" i="10" s="1"/>
  <c r="U633" i="10"/>
  <c r="V633" i="10" s="1"/>
  <c r="W633" i="10" s="1"/>
  <c r="U634" i="10"/>
  <c r="V634" i="10" s="1"/>
  <c r="W634" i="10" s="1"/>
  <c r="U635" i="10"/>
  <c r="V635" i="10" s="1"/>
  <c r="W635" i="10" s="1"/>
  <c r="U636" i="10"/>
  <c r="V636" i="10" s="1"/>
  <c r="W636" i="10" s="1"/>
  <c r="U637" i="10"/>
  <c r="V637" i="10" s="1"/>
  <c r="W637" i="10" s="1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S747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S969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S1290" i="10"/>
  <c r="U1290" i="10" s="1"/>
  <c r="V1290" i="10" s="1"/>
  <c r="W1290" i="10" s="1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3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O6" i="1"/>
  <c r="S56" i="11"/>
  <c r="U56" i="11" s="1"/>
  <c r="V56" i="11" s="1"/>
  <c r="W56" i="11" s="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1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S257" i="11"/>
  <c r="U257" i="11" s="1"/>
  <c r="V257" i="11" s="1"/>
  <c r="W257" i="11" s="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80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S639" i="11"/>
  <c r="U639" i="11" s="1"/>
  <c r="V639" i="11" s="1"/>
  <c r="W639" i="11" s="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S926" i="11"/>
  <c r="U926" i="11" s="1"/>
  <c r="V926" i="11" s="1"/>
  <c r="W926" i="11" s="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3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S1090" i="11"/>
  <c r="U1090" i="11" s="1"/>
  <c r="V1090" i="11" s="1"/>
  <c r="W1090" i="11" s="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4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S1408" i="11"/>
  <c r="U1408" i="11" s="1"/>
  <c r="V1408" i="11" s="1"/>
  <c r="W1408" i="11" s="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U1538" i="11"/>
  <c r="V1538" i="11" s="1"/>
  <c r="W1538" i="11" s="1"/>
  <c r="U1505" i="11"/>
  <c r="V1505" i="11" s="1"/>
  <c r="W1505" i="11" s="1"/>
  <c r="U1444" i="11"/>
  <c r="V1444" i="11" s="1"/>
  <c r="W1444" i="11" s="1"/>
  <c r="U1399" i="11"/>
  <c r="V1399" i="11" s="1"/>
  <c r="W1399" i="11" s="1"/>
  <c r="U1358" i="11"/>
  <c r="V1358" i="11" s="1"/>
  <c r="W1358" i="11" s="1"/>
  <c r="U1311" i="11"/>
  <c r="V1311" i="11" s="1"/>
  <c r="W1311" i="11" s="1"/>
  <c r="U1280" i="11"/>
  <c r="V1280" i="11" s="1"/>
  <c r="W1280" i="11" s="1"/>
  <c r="U1232" i="11"/>
  <c r="V1232" i="11" s="1"/>
  <c r="W1232" i="11" s="1"/>
  <c r="U1201" i="11"/>
  <c r="V1201" i="11" s="1"/>
  <c r="W1201" i="11" s="1"/>
  <c r="U1130" i="11"/>
  <c r="V1130" i="11" s="1"/>
  <c r="W1130" i="11" s="1"/>
  <c r="U1081" i="11"/>
  <c r="V1081" i="11" s="1"/>
  <c r="W1081" i="11" s="1"/>
  <c r="U1031" i="11"/>
  <c r="V1031" i="11" s="1"/>
  <c r="W1031" i="11" s="1"/>
  <c r="U969" i="11"/>
  <c r="V969" i="11" s="1"/>
  <c r="W969" i="11" s="1"/>
  <c r="U911" i="11"/>
  <c r="V911" i="11" s="1"/>
  <c r="W911" i="11" s="1"/>
  <c r="U872" i="11"/>
  <c r="V872" i="11" s="1"/>
  <c r="W872" i="11" s="1"/>
  <c r="U832" i="11"/>
  <c r="V832" i="11" s="1"/>
  <c r="W832" i="11" s="1"/>
  <c r="U801" i="11"/>
  <c r="V801" i="11" s="1"/>
  <c r="W801" i="11" s="1"/>
  <c r="U753" i="11"/>
  <c r="V753" i="11" s="1"/>
  <c r="W753" i="11" s="1"/>
  <c r="U717" i="11"/>
  <c r="V717" i="11" s="1"/>
  <c r="W717" i="11" s="1"/>
  <c r="U666" i="11"/>
  <c r="V666" i="11" s="1"/>
  <c r="W666" i="11" s="1"/>
  <c r="U632" i="11"/>
  <c r="V632" i="11" s="1"/>
  <c r="W632" i="11" s="1"/>
  <c r="U595" i="11"/>
  <c r="V595" i="11" s="1"/>
  <c r="W595" i="11" s="1"/>
  <c r="U546" i="11"/>
  <c r="V546" i="11" s="1"/>
  <c r="W546" i="11" s="1"/>
  <c r="U512" i="11"/>
  <c r="V512" i="11" s="1"/>
  <c r="W512" i="11" s="1"/>
  <c r="U464" i="11"/>
  <c r="V464" i="11" s="1"/>
  <c r="W464" i="11" s="1"/>
  <c r="U432" i="11"/>
  <c r="V432" i="11" s="1"/>
  <c r="W432" i="11" s="1"/>
  <c r="U384" i="11"/>
  <c r="V384" i="11" s="1"/>
  <c r="W384" i="11" s="1"/>
  <c r="U344" i="11"/>
  <c r="V344" i="11" s="1"/>
  <c r="W344" i="11" s="1"/>
  <c r="U296" i="11"/>
  <c r="V296" i="11" s="1"/>
  <c r="W296" i="11" s="1"/>
  <c r="U248" i="11"/>
  <c r="V248" i="11" s="1"/>
  <c r="W248" i="11" s="1"/>
  <c r="U207" i="11"/>
  <c r="V207" i="11" s="1"/>
  <c r="W207" i="11" s="1"/>
  <c r="U165" i="11"/>
  <c r="V165" i="11" s="1"/>
  <c r="W165" i="11" s="1"/>
  <c r="U135" i="11"/>
  <c r="V135" i="11" s="1"/>
  <c r="W135" i="11" s="1"/>
  <c r="U87" i="11"/>
  <c r="V87" i="11" s="1"/>
  <c r="W87" i="11" s="1"/>
  <c r="U49" i="11"/>
  <c r="V49" i="11" s="1"/>
  <c r="W49" i="11" s="1"/>
  <c r="O6" i="11"/>
  <c r="U8" i="11"/>
  <c r="V8" i="11" s="1"/>
  <c r="W8" i="11" s="1"/>
  <c r="U1411" i="10"/>
  <c r="V1411" i="10" s="1"/>
  <c r="W1411" i="10" s="1"/>
  <c r="U1380" i="10"/>
  <c r="V1380" i="10" s="1"/>
  <c r="W1380" i="10" s="1"/>
  <c r="U1329" i="10"/>
  <c r="V1329" i="10" s="1"/>
  <c r="W1329" i="10" s="1"/>
  <c r="U1281" i="10"/>
  <c r="V1281" i="10" s="1"/>
  <c r="W1281" i="10" s="1"/>
  <c r="U1242" i="10"/>
  <c r="V1242" i="10" s="1"/>
  <c r="W1242" i="10" s="1"/>
  <c r="U1196" i="10"/>
  <c r="V1196" i="10" s="1"/>
  <c r="W1196" i="10" s="1"/>
  <c r="U1158" i="10"/>
  <c r="V1158" i="10" s="1"/>
  <c r="W1158" i="10" s="1"/>
  <c r="U1109" i="10"/>
  <c r="V1109" i="10" s="1"/>
  <c r="W1109" i="10" s="1"/>
  <c r="U1078" i="10"/>
  <c r="V1078" i="10" s="1"/>
  <c r="W1078" i="10" s="1"/>
  <c r="U1048" i="10"/>
  <c r="V1048" i="10" s="1"/>
  <c r="W1048" i="10" s="1"/>
  <c r="U1002" i="10"/>
  <c r="V1002" i="10" s="1"/>
  <c r="W1002" i="10" s="1"/>
  <c r="U959" i="10"/>
  <c r="V959" i="10" s="1"/>
  <c r="W959" i="10" s="1"/>
  <c r="U919" i="10"/>
  <c r="V919" i="10" s="1"/>
  <c r="W919" i="10" s="1"/>
  <c r="U869" i="10"/>
  <c r="V869" i="10" s="1"/>
  <c r="W869" i="10" s="1"/>
  <c r="U834" i="10"/>
  <c r="V834" i="10" s="1"/>
  <c r="W834" i="10" s="1"/>
  <c r="U787" i="10"/>
  <c r="V787" i="10" s="1"/>
  <c r="W787" i="10" s="1"/>
  <c r="U738" i="10"/>
  <c r="V738" i="10" s="1"/>
  <c r="W738" i="10" s="1"/>
  <c r="U685" i="10"/>
  <c r="V685" i="10" s="1"/>
  <c r="W685" i="10" s="1"/>
  <c r="U629" i="10"/>
  <c r="V629" i="10" s="1"/>
  <c r="W629" i="10" s="1"/>
  <c r="U591" i="10"/>
  <c r="V591" i="10" s="1"/>
  <c r="W591" i="10" s="1"/>
  <c r="U544" i="10"/>
  <c r="V544" i="10" s="1"/>
  <c r="W544" i="10" s="1"/>
  <c r="U513" i="10"/>
  <c r="V513" i="10" s="1"/>
  <c r="W513" i="10" s="1"/>
  <c r="U461" i="10"/>
  <c r="V461" i="10" s="1"/>
  <c r="W461" i="10" s="1"/>
  <c r="U420" i="10"/>
  <c r="V420" i="10" s="1"/>
  <c r="W420" i="10" s="1"/>
  <c r="U375" i="10"/>
  <c r="V375" i="10" s="1"/>
  <c r="W375" i="10" s="1"/>
  <c r="U318" i="10"/>
  <c r="V318" i="10" s="1"/>
  <c r="W318" i="10" s="1"/>
  <c r="U280" i="10"/>
  <c r="V280" i="10" s="1"/>
  <c r="W280" i="10" s="1"/>
  <c r="U236" i="10"/>
  <c r="V236" i="10" s="1"/>
  <c r="W236" i="10" s="1"/>
  <c r="U202" i="10"/>
  <c r="V202" i="10" s="1"/>
  <c r="W202" i="10" s="1"/>
  <c r="U156" i="10"/>
  <c r="V156" i="10" s="1"/>
  <c r="W156" i="10" s="1"/>
  <c r="U125" i="10"/>
  <c r="V125" i="10" s="1"/>
  <c r="W125" i="10" s="1"/>
  <c r="U88" i="10"/>
  <c r="V88" i="10" s="1"/>
  <c r="W88" i="10" s="1"/>
  <c r="U34" i="10"/>
  <c r="V34" i="10" s="1"/>
  <c r="W34" i="10" s="1"/>
  <c r="U8" i="10"/>
  <c r="V8" i="10" s="1"/>
  <c r="W8" i="10" s="1"/>
  <c r="V1450" i="1"/>
  <c r="W1450" i="1" s="1"/>
  <c r="X1450" i="1" s="1"/>
  <c r="V1419" i="1"/>
  <c r="W1419" i="1" s="1"/>
  <c r="X1419" i="1" s="1"/>
  <c r="V1370" i="1"/>
  <c r="W1370" i="1" s="1"/>
  <c r="X1370" i="1" s="1"/>
  <c r="V1338" i="1"/>
  <c r="W1338" i="1" s="1"/>
  <c r="X1338" i="1" s="1"/>
  <c r="V1289" i="1"/>
  <c r="W1289" i="1" s="1"/>
  <c r="X1289" i="1" s="1"/>
  <c r="V1254" i="1"/>
  <c r="W1254" i="1" s="1"/>
  <c r="X1254" i="1" s="1"/>
  <c r="V1206" i="1"/>
  <c r="W1206" i="1" s="1"/>
  <c r="X1206" i="1" s="1"/>
  <c r="V1175" i="1"/>
  <c r="W1175" i="1" s="1"/>
  <c r="X1175" i="1" s="1"/>
  <c r="V1129" i="1"/>
  <c r="W1129" i="1" s="1"/>
  <c r="X1129" i="1" s="1"/>
  <c r="V1097" i="1"/>
  <c r="W1097" i="1" s="1"/>
  <c r="X1097" i="1" s="1"/>
  <c r="V1050" i="1"/>
  <c r="W1050" i="1" s="1"/>
  <c r="X1050" i="1" s="1"/>
  <c r="V1018" i="1"/>
  <c r="W1018" i="1" s="1"/>
  <c r="X1018" i="1" s="1"/>
  <c r="V971" i="1"/>
  <c r="W971" i="1" s="1"/>
  <c r="X971" i="1" s="1"/>
  <c r="V935" i="1"/>
  <c r="W935" i="1" s="1"/>
  <c r="X935" i="1" s="1"/>
  <c r="V892" i="1"/>
  <c r="W892" i="1" s="1"/>
  <c r="X892" i="1" s="1"/>
  <c r="V861" i="1"/>
  <c r="W861" i="1" s="1"/>
  <c r="X861" i="1" s="1"/>
  <c r="V818" i="1"/>
  <c r="W818" i="1" s="1"/>
  <c r="X818" i="1" s="1"/>
  <c r="V787" i="1"/>
  <c r="W787" i="1" s="1"/>
  <c r="X787" i="1" s="1"/>
  <c r="V746" i="1"/>
  <c r="W746" i="1" s="1"/>
  <c r="X746" i="1" s="1"/>
  <c r="V713" i="1"/>
  <c r="W713" i="1" s="1"/>
  <c r="X713" i="1" s="1"/>
  <c r="V671" i="1"/>
  <c r="W671" i="1" s="1"/>
  <c r="X671" i="1" s="1"/>
  <c r="V639" i="1"/>
  <c r="W639" i="1" s="1"/>
  <c r="X639" i="1" s="1"/>
  <c r="V591" i="1"/>
  <c r="W591" i="1" s="1"/>
  <c r="X591" i="1" s="1"/>
  <c r="V560" i="1"/>
  <c r="W560" i="1" s="1"/>
  <c r="X560" i="1" s="1"/>
  <c r="V505" i="1"/>
  <c r="W505" i="1" s="1"/>
  <c r="X505" i="1" s="1"/>
  <c r="V471" i="1"/>
  <c r="W471" i="1" s="1"/>
  <c r="X471" i="1" s="1"/>
  <c r="V424" i="1"/>
  <c r="W424" i="1" s="1"/>
  <c r="X424" i="1" s="1"/>
  <c r="V396" i="1"/>
  <c r="W396" i="1" s="1"/>
  <c r="X396" i="1" s="1"/>
  <c r="V359" i="1"/>
  <c r="W359" i="1" s="1"/>
  <c r="X359" i="1" s="1"/>
  <c r="V324" i="1"/>
  <c r="W324" i="1" s="1"/>
  <c r="X324" i="1" s="1"/>
  <c r="V288" i="1"/>
  <c r="W288" i="1" s="1"/>
  <c r="X288" i="1" s="1"/>
  <c r="V229" i="1"/>
  <c r="W229" i="1" s="1"/>
  <c r="X229" i="1" s="1"/>
  <c r="V189" i="1"/>
  <c r="W189" i="1" s="1"/>
  <c r="X189" i="1" s="1"/>
  <c r="V156" i="1"/>
  <c r="W156" i="1" s="1"/>
  <c r="X156" i="1" s="1"/>
  <c r="V92" i="1"/>
  <c r="W92" i="1" s="1"/>
  <c r="X92" i="1" s="1"/>
  <c r="V48" i="1"/>
  <c r="W48" i="1" s="1"/>
  <c r="X48" i="1" s="1"/>
  <c r="V8" i="1"/>
  <c r="W8" i="1" s="1"/>
  <c r="X8" i="1" s="1"/>
  <c r="T61" i="9"/>
  <c r="V61" i="9" s="1"/>
  <c r="W61" i="9" s="1"/>
  <c r="X61" i="9" s="1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88" i="9"/>
  <c r="S189" i="9"/>
  <c r="S190" i="9"/>
  <c r="S191" i="9"/>
  <c r="S192" i="9"/>
  <c r="S193" i="9"/>
  <c r="S194" i="9"/>
  <c r="S195" i="9"/>
  <c r="S196" i="9"/>
  <c r="S197" i="9"/>
  <c r="S198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T524" i="9"/>
  <c r="V524" i="9" s="1"/>
  <c r="W524" i="9" s="1"/>
  <c r="X524" i="9" s="1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T886" i="9"/>
  <c r="V886" i="9" s="1"/>
  <c r="W886" i="9" s="1"/>
  <c r="X886" i="9" s="1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40" i="9"/>
  <c r="S941" i="9"/>
  <c r="S900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T1101" i="9"/>
  <c r="V1101" i="9" s="1"/>
  <c r="W1101" i="9" s="1"/>
  <c r="X1101" i="9" s="1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T1408" i="9"/>
  <c r="V1408" i="9" s="1"/>
  <c r="W1408" i="9" s="1"/>
  <c r="X1408" i="9" s="1"/>
  <c r="S1408" i="9"/>
  <c r="S1409" i="9"/>
  <c r="S1410" i="9"/>
  <c r="S1411" i="9"/>
  <c r="S1412" i="9"/>
  <c r="S1413" i="9"/>
  <c r="S1414" i="9"/>
  <c r="S1415" i="9"/>
  <c r="S1416" i="9"/>
  <c r="S1417" i="9"/>
  <c r="S1418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T1603" i="9"/>
  <c r="V1603" i="9" s="1"/>
  <c r="W1603" i="9" s="1"/>
  <c r="X1603" i="9" s="1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724" i="9"/>
  <c r="S1725" i="9"/>
  <c r="S1726" i="9"/>
  <c r="S1727" i="9"/>
  <c r="S1728" i="9"/>
  <c r="S1729" i="9"/>
  <c r="S1730" i="9"/>
  <c r="S1731" i="9"/>
  <c r="S1732" i="9"/>
  <c r="S1733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962" i="9"/>
  <c r="S1958" i="9"/>
  <c r="S1960" i="9"/>
  <c r="S1965" i="9"/>
  <c r="S1975" i="9"/>
  <c r="S1959" i="9"/>
  <c r="S1976" i="9"/>
  <c r="S1977" i="9"/>
  <c r="S1963" i="9"/>
  <c r="S1978" i="9"/>
  <c r="S1964" i="9"/>
  <c r="S1961" i="9"/>
  <c r="S1979" i="9"/>
  <c r="S1980" i="9"/>
  <c r="S1981" i="9"/>
  <c r="S2040" i="9"/>
  <c r="S2041" i="9"/>
  <c r="S2042" i="9"/>
  <c r="S2043" i="9"/>
  <c r="S2044" i="9"/>
  <c r="S2045" i="9"/>
  <c r="S2046" i="9"/>
  <c r="S2047" i="9"/>
  <c r="V2034" i="9"/>
  <c r="W2034" i="9" s="1"/>
  <c r="X2034" i="9" s="1"/>
  <c r="V2006" i="9"/>
  <c r="W2006" i="9" s="1"/>
  <c r="X2006" i="9" s="1"/>
  <c r="V1950" i="9"/>
  <c r="W1950" i="9" s="1"/>
  <c r="X1950" i="9" s="1"/>
  <c r="V1917" i="9"/>
  <c r="W1917" i="9" s="1"/>
  <c r="X1917" i="9" s="1"/>
  <c r="V1870" i="9"/>
  <c r="W1870" i="9" s="1"/>
  <c r="X1870" i="9" s="1"/>
  <c r="V1839" i="9"/>
  <c r="W1839" i="9" s="1"/>
  <c r="X1839" i="9" s="1"/>
  <c r="V1792" i="9"/>
  <c r="W1792" i="9" s="1"/>
  <c r="X1792" i="9" s="1"/>
  <c r="V1757" i="9"/>
  <c r="W1757" i="9" s="1"/>
  <c r="X1757" i="9" s="1"/>
  <c r="V1718" i="9"/>
  <c r="W1718" i="9" s="1"/>
  <c r="X1718" i="9" s="1"/>
  <c r="V1682" i="9"/>
  <c r="W1682" i="9" s="1"/>
  <c r="X1682" i="9" s="1"/>
  <c r="V1635" i="9"/>
  <c r="W1635" i="9" s="1"/>
  <c r="X1635" i="9" s="1"/>
  <c r="V1597" i="9"/>
  <c r="W1597" i="9" s="1"/>
  <c r="X1597" i="9" s="1"/>
  <c r="V1558" i="9"/>
  <c r="W1558" i="9" s="1"/>
  <c r="X1558" i="9" s="1"/>
  <c r="V1514" i="9"/>
  <c r="W1514" i="9" s="1"/>
  <c r="X1514" i="9" s="1"/>
  <c r="V1482" i="9"/>
  <c r="W1482" i="9" s="1"/>
  <c r="X1482" i="9" s="1"/>
  <c r="V1435" i="9"/>
  <c r="W1435" i="9" s="1"/>
  <c r="X1435" i="9" s="1"/>
  <c r="V1401" i="9"/>
  <c r="W1401" i="9" s="1"/>
  <c r="X1401" i="9" s="1"/>
  <c r="V1362" i="9"/>
  <c r="W1362" i="9" s="1"/>
  <c r="X1362" i="9" s="1"/>
  <c r="V1312" i="9"/>
  <c r="W1312" i="9" s="1"/>
  <c r="X1312" i="9" s="1"/>
  <c r="V1274" i="9"/>
  <c r="W1274" i="9" s="1"/>
  <c r="X1274" i="9" s="1"/>
  <c r="V1226" i="9"/>
  <c r="W1226" i="9" s="1"/>
  <c r="X1226" i="9" s="1"/>
  <c r="V1191" i="9"/>
  <c r="W1191" i="9" s="1"/>
  <c r="X1191" i="9" s="1"/>
  <c r="V1133" i="9"/>
  <c r="W1133" i="9" s="1"/>
  <c r="X1133" i="9" s="1"/>
  <c r="V1095" i="9"/>
  <c r="W1095" i="9" s="1"/>
  <c r="X1095" i="9" s="1"/>
  <c r="V1060" i="9"/>
  <c r="W1060" i="9" s="1"/>
  <c r="X1060" i="9" s="1"/>
  <c r="V1009" i="9"/>
  <c r="W1009" i="9" s="1"/>
  <c r="X1009" i="9" s="1"/>
  <c r="V966" i="9"/>
  <c r="W966" i="9" s="1"/>
  <c r="X966" i="9" s="1"/>
  <c r="V917" i="9"/>
  <c r="W917" i="9" s="1"/>
  <c r="X917" i="9" s="1"/>
  <c r="V879" i="9"/>
  <c r="W879" i="9" s="1"/>
  <c r="X879" i="9" s="1"/>
  <c r="V841" i="9"/>
  <c r="W841" i="9" s="1"/>
  <c r="X841" i="9" s="1"/>
  <c r="V794" i="9"/>
  <c r="W794" i="9" s="1"/>
  <c r="X794" i="9" s="1"/>
  <c r="V756" i="9"/>
  <c r="W756" i="9" s="1"/>
  <c r="X756" i="9" s="1"/>
  <c r="V712" i="9"/>
  <c r="W712" i="9" s="1"/>
  <c r="X712" i="9" s="1"/>
  <c r="V681" i="9"/>
  <c r="W681" i="9" s="1"/>
  <c r="X681" i="9" s="1"/>
  <c r="V631" i="9"/>
  <c r="W631" i="9" s="1"/>
  <c r="X631" i="9" s="1"/>
  <c r="V595" i="9"/>
  <c r="W595" i="9" s="1"/>
  <c r="X595" i="9" s="1"/>
  <c r="V552" i="9"/>
  <c r="W552" i="9" s="1"/>
  <c r="X552" i="9" s="1"/>
  <c r="V517" i="9"/>
  <c r="W517" i="9" s="1"/>
  <c r="X517" i="9" s="1"/>
  <c r="V472" i="9"/>
  <c r="W472" i="9" s="1"/>
  <c r="X472" i="9" s="1"/>
  <c r="V425" i="9"/>
  <c r="W425" i="9" s="1"/>
  <c r="X425" i="9" s="1"/>
  <c r="V393" i="9"/>
  <c r="W393" i="9" s="1"/>
  <c r="X393" i="9" s="1"/>
  <c r="V350" i="9"/>
  <c r="W350" i="9" s="1"/>
  <c r="X350" i="9" s="1"/>
  <c r="V311" i="9"/>
  <c r="W311" i="9" s="1"/>
  <c r="X311" i="9" s="1"/>
  <c r="V256" i="9"/>
  <c r="W256" i="9" s="1"/>
  <c r="X256" i="9" s="1"/>
  <c r="V220" i="9"/>
  <c r="W220" i="9" s="1"/>
  <c r="X220" i="9" s="1"/>
  <c r="V181" i="9"/>
  <c r="W181" i="9" s="1"/>
  <c r="X181" i="9" s="1"/>
  <c r="V145" i="9"/>
  <c r="W145" i="9" s="1"/>
  <c r="X145" i="9" s="1"/>
  <c r="V96" i="9"/>
  <c r="W96" i="9" s="1"/>
  <c r="X96" i="9" s="1"/>
  <c r="V51" i="9"/>
  <c r="W51" i="9" s="1"/>
  <c r="X51" i="9" s="1"/>
  <c r="S2031" i="9"/>
  <c r="V2031" i="9"/>
  <c r="W2031" i="9"/>
  <c r="X2031" i="9"/>
  <c r="S2003" i="9"/>
  <c r="V2003" i="9"/>
  <c r="W2003" i="9"/>
  <c r="X2003" i="9"/>
  <c r="S1947" i="9"/>
  <c r="V1947" i="9"/>
  <c r="W1947" i="9"/>
  <c r="X1947" i="9"/>
  <c r="S1914" i="9"/>
  <c r="V1914" i="9"/>
  <c r="W1914" i="9"/>
  <c r="X1914" i="9"/>
  <c r="S1867" i="9"/>
  <c r="V1867" i="9"/>
  <c r="W1867" i="9"/>
  <c r="X1867" i="9"/>
  <c r="S1836" i="9"/>
  <c r="V1836" i="9"/>
  <c r="W1836" i="9"/>
  <c r="X1836" i="9"/>
  <c r="S1789" i="9"/>
  <c r="V1789" i="9"/>
  <c r="W1789" i="9"/>
  <c r="X1789" i="9"/>
  <c r="S1754" i="9"/>
  <c r="V1754" i="9"/>
  <c r="W1754" i="9"/>
  <c r="X1754" i="9"/>
  <c r="S1715" i="9"/>
  <c r="V1715" i="9"/>
  <c r="W1715" i="9"/>
  <c r="X1715" i="9"/>
  <c r="S1679" i="9"/>
  <c r="V1679" i="9"/>
  <c r="W1679" i="9"/>
  <c r="X1679" i="9"/>
  <c r="S1632" i="9"/>
  <c r="V1632" i="9"/>
  <c r="W1632" i="9"/>
  <c r="X1632" i="9"/>
  <c r="S1594" i="9"/>
  <c r="V1594" i="9"/>
  <c r="W1594" i="9"/>
  <c r="X1594" i="9"/>
  <c r="S1555" i="9"/>
  <c r="V1555" i="9"/>
  <c r="W1555" i="9"/>
  <c r="X1555" i="9"/>
  <c r="S1511" i="9"/>
  <c r="V1511" i="9"/>
  <c r="W1511" i="9"/>
  <c r="X1511" i="9"/>
  <c r="S1479" i="9"/>
  <c r="V1479" i="9"/>
  <c r="W1479" i="9"/>
  <c r="X1479" i="9"/>
  <c r="S1432" i="9"/>
  <c r="V1432" i="9"/>
  <c r="W1432" i="9"/>
  <c r="X1432" i="9"/>
  <c r="S1398" i="9"/>
  <c r="V1398" i="9"/>
  <c r="W1398" i="9"/>
  <c r="X1398" i="9"/>
  <c r="S1359" i="9"/>
  <c r="V1359" i="9"/>
  <c r="W1359" i="9"/>
  <c r="X1359" i="9"/>
  <c r="S1309" i="9"/>
  <c r="V1309" i="9"/>
  <c r="W1309" i="9"/>
  <c r="X1309" i="9"/>
  <c r="S1271" i="9"/>
  <c r="V1271" i="9"/>
  <c r="W1271" i="9"/>
  <c r="X1271" i="9"/>
  <c r="S1223" i="9"/>
  <c r="V1223" i="9"/>
  <c r="W1223" i="9"/>
  <c r="X1223" i="9"/>
  <c r="S1188" i="9"/>
  <c r="V1188" i="9"/>
  <c r="W1188" i="9"/>
  <c r="X1188" i="9"/>
  <c r="S1130" i="9"/>
  <c r="V1130" i="9"/>
  <c r="W1130" i="9"/>
  <c r="X1130" i="9"/>
  <c r="S1092" i="9"/>
  <c r="V1092" i="9"/>
  <c r="W1092" i="9"/>
  <c r="X1092" i="9"/>
  <c r="S1057" i="9"/>
  <c r="V1057" i="9"/>
  <c r="W1057" i="9"/>
  <c r="X1057" i="9"/>
  <c r="S1006" i="9"/>
  <c r="V1006" i="9"/>
  <c r="W1006" i="9"/>
  <c r="X1006" i="9"/>
  <c r="S963" i="9"/>
  <c r="V963" i="9"/>
  <c r="W963" i="9"/>
  <c r="X963" i="9"/>
  <c r="S914" i="9"/>
  <c r="V914" i="9"/>
  <c r="W914" i="9"/>
  <c r="X914" i="9"/>
  <c r="S876" i="9"/>
  <c r="V876" i="9"/>
  <c r="W876" i="9"/>
  <c r="X876" i="9"/>
  <c r="S838" i="9"/>
  <c r="V838" i="9"/>
  <c r="W838" i="9"/>
  <c r="X838" i="9"/>
  <c r="S791" i="9"/>
  <c r="V791" i="9"/>
  <c r="W791" i="9"/>
  <c r="X791" i="9"/>
  <c r="S753" i="9"/>
  <c r="V753" i="9"/>
  <c r="W753" i="9"/>
  <c r="X753" i="9"/>
  <c r="S709" i="9"/>
  <c r="V709" i="9"/>
  <c r="W709" i="9"/>
  <c r="X709" i="9"/>
  <c r="S678" i="9"/>
  <c r="V678" i="9"/>
  <c r="W678" i="9"/>
  <c r="X678" i="9"/>
  <c r="S629" i="9"/>
  <c r="V629" i="9"/>
  <c r="W629" i="9"/>
  <c r="X629" i="9"/>
  <c r="S593" i="9"/>
  <c r="V593" i="9"/>
  <c r="W593" i="9"/>
  <c r="X593" i="9"/>
  <c r="S550" i="9"/>
  <c r="V550" i="9"/>
  <c r="W550" i="9"/>
  <c r="X550" i="9"/>
  <c r="S515" i="9"/>
  <c r="V515" i="9"/>
  <c r="W515" i="9"/>
  <c r="X515" i="9"/>
  <c r="S470" i="9"/>
  <c r="V470" i="9"/>
  <c r="W470" i="9"/>
  <c r="X470" i="9"/>
  <c r="S423" i="9"/>
  <c r="V423" i="9"/>
  <c r="W423" i="9"/>
  <c r="X423" i="9"/>
  <c r="S391" i="9"/>
  <c r="V391" i="9"/>
  <c r="W391" i="9"/>
  <c r="X391" i="9"/>
  <c r="S348" i="9"/>
  <c r="V348" i="9"/>
  <c r="W348" i="9"/>
  <c r="X348" i="9"/>
  <c r="S309" i="9"/>
  <c r="V309" i="9"/>
  <c r="W309" i="9"/>
  <c r="X309" i="9"/>
  <c r="S254" i="9"/>
  <c r="V254" i="9"/>
  <c r="W254" i="9"/>
  <c r="X254" i="9"/>
  <c r="S218" i="9"/>
  <c r="V218" i="9"/>
  <c r="W218" i="9"/>
  <c r="X218" i="9"/>
  <c r="S179" i="9"/>
  <c r="V179" i="9"/>
  <c r="W179" i="9"/>
  <c r="X179" i="9"/>
  <c r="S144" i="9"/>
  <c r="V144" i="9"/>
  <c r="W144" i="9"/>
  <c r="X144" i="9"/>
  <c r="S95" i="9"/>
  <c r="V95" i="9"/>
  <c r="W95" i="9"/>
  <c r="X95" i="9"/>
  <c r="O6" i="9"/>
  <c r="O1168" i="9" s="1"/>
  <c r="S50" i="9"/>
  <c r="V50" i="9"/>
  <c r="W50" i="9"/>
  <c r="X50" i="9"/>
  <c r="V8" i="9"/>
  <c r="W8" i="9" s="1"/>
  <c r="X8" i="9" s="1"/>
  <c r="E148" i="8" l="1"/>
  <c r="E150" i="8" s="1"/>
  <c r="E151" i="8" s="1"/>
  <c r="E154" i="8" s="1"/>
  <c r="E158" i="8" s="1"/>
  <c r="T6" i="1"/>
  <c r="O1317" i="1"/>
  <c r="T6" i="9"/>
  <c r="T1555" i="9" s="1"/>
  <c r="O470" i="9"/>
  <c r="O1029" i="11"/>
  <c r="S1029" i="11" s="1"/>
  <c r="O870" i="11"/>
  <c r="S870" i="11" s="1"/>
  <c r="O593" i="11"/>
  <c r="S593" i="11" s="1"/>
  <c r="S6" i="11"/>
  <c r="O1356" i="11"/>
  <c r="S1356" i="11" s="1"/>
  <c r="O205" i="11"/>
  <c r="S205" i="11" s="1"/>
  <c r="L655" i="10"/>
  <c r="L656" i="10"/>
  <c r="I559" i="10"/>
  <c r="L559" i="10" s="1"/>
  <c r="K2012" i="9"/>
  <c r="K2009" i="9"/>
  <c r="I2047" i="9"/>
  <c r="I2046" i="9"/>
  <c r="I1105" i="13" s="1"/>
  <c r="I2045" i="9"/>
  <c r="I2044" i="9"/>
  <c r="I1103" i="13" s="1"/>
  <c r="I2043" i="9"/>
  <c r="I1102" i="13" s="1"/>
  <c r="I2042" i="9"/>
  <c r="I1101" i="13" s="1"/>
  <c r="I2041" i="9"/>
  <c r="I1100" i="13" s="1"/>
  <c r="I2040" i="9"/>
  <c r="I1099" i="13" s="1"/>
  <c r="I2037" i="9"/>
  <c r="K2037" i="9" s="1"/>
  <c r="I2036" i="9"/>
  <c r="K2036" i="9" s="1"/>
  <c r="K2023" i="9"/>
  <c r="B2023" i="9"/>
  <c r="M2020" i="9"/>
  <c r="I2019" i="9"/>
  <c r="L2019" i="9" s="1"/>
  <c r="I2018" i="9"/>
  <c r="L2018" i="9" s="1"/>
  <c r="E157" i="8" l="1"/>
  <c r="L2047" i="9"/>
  <c r="L1106" i="13" s="1"/>
  <c r="I1106" i="13"/>
  <c r="L1104" i="13"/>
  <c r="I1104" i="13"/>
  <c r="T678" i="9"/>
  <c r="T1006" i="9"/>
  <c r="T709" i="9"/>
  <c r="T1223" i="9"/>
  <c r="T1836" i="9"/>
  <c r="T2003" i="9"/>
  <c r="T963" i="9"/>
  <c r="T1479" i="9"/>
  <c r="T1632" i="9"/>
  <c r="T1947" i="9"/>
  <c r="T753" i="9"/>
  <c r="T1511" i="9"/>
  <c r="T914" i="9"/>
  <c r="T309" i="9"/>
  <c r="T1271" i="9"/>
  <c r="T629" i="9"/>
  <c r="T515" i="9"/>
  <c r="T470" i="9"/>
  <c r="T1789" i="9"/>
  <c r="T1092" i="9"/>
  <c r="T838" i="9"/>
  <c r="T1057" i="9"/>
  <c r="T791" i="9"/>
  <c r="T348" i="9"/>
  <c r="T1432" i="9"/>
  <c r="T1188" i="9"/>
  <c r="T1398" i="9"/>
  <c r="T1359" i="9"/>
  <c r="T1594" i="9"/>
  <c r="T144" i="9"/>
  <c r="T1715" i="9"/>
  <c r="T1679" i="9"/>
  <c r="T1130" i="9"/>
  <c r="T423" i="9"/>
  <c r="T1754" i="9"/>
  <c r="T95" i="9"/>
  <c r="T1867" i="9"/>
  <c r="T1309" i="9"/>
  <c r="T593" i="9"/>
  <c r="T1914" i="9"/>
  <c r="T254" i="9"/>
  <c r="T179" i="9"/>
  <c r="T550" i="9"/>
  <c r="T2031" i="9"/>
  <c r="T876" i="9"/>
  <c r="T218" i="9"/>
  <c r="K2038" i="9"/>
  <c r="T391" i="9"/>
  <c r="T50" i="9"/>
  <c r="I2023" i="9"/>
  <c r="L2020" i="9"/>
  <c r="L2048" i="9" l="1"/>
  <c r="I1530" i="9"/>
  <c r="L1530" i="9" s="1"/>
  <c r="F736" i="9"/>
  <c r="B1084" i="13"/>
  <c r="C1084" i="13"/>
  <c r="D1084" i="13"/>
  <c r="E1084" i="13"/>
  <c r="F1084" i="13"/>
  <c r="G1084" i="13"/>
  <c r="H1084" i="13"/>
  <c r="J1084" i="13"/>
  <c r="K1084" i="13"/>
  <c r="N1084" i="13"/>
  <c r="B1085" i="13"/>
  <c r="C1085" i="13"/>
  <c r="D1085" i="13"/>
  <c r="E1085" i="13"/>
  <c r="F1085" i="13"/>
  <c r="G1085" i="13"/>
  <c r="H1085" i="13"/>
  <c r="J1085" i="13"/>
  <c r="K1085" i="13"/>
  <c r="N1085" i="13"/>
  <c r="B1086" i="13"/>
  <c r="C1086" i="13"/>
  <c r="D1086" i="13"/>
  <c r="E1086" i="13"/>
  <c r="F1086" i="13"/>
  <c r="G1086" i="13"/>
  <c r="H1086" i="13"/>
  <c r="J1086" i="13"/>
  <c r="K1086" i="13"/>
  <c r="N1086" i="13"/>
  <c r="B1087" i="13"/>
  <c r="C1087" i="13"/>
  <c r="D1087" i="13"/>
  <c r="E1087" i="13"/>
  <c r="F1087" i="13"/>
  <c r="G1087" i="13"/>
  <c r="H1087" i="13"/>
  <c r="J1087" i="13"/>
  <c r="K1087" i="13"/>
  <c r="N1087" i="13"/>
  <c r="B1088" i="13"/>
  <c r="C1088" i="13"/>
  <c r="D1088" i="13"/>
  <c r="E1088" i="13"/>
  <c r="F1088" i="13"/>
  <c r="G1088" i="13"/>
  <c r="H1088" i="13"/>
  <c r="J1088" i="13"/>
  <c r="K1088" i="13"/>
  <c r="N1088" i="13"/>
  <c r="B1089" i="13"/>
  <c r="C1089" i="13"/>
  <c r="D1089" i="13"/>
  <c r="E1089" i="13"/>
  <c r="F1089" i="13"/>
  <c r="G1089" i="13"/>
  <c r="H1089" i="13"/>
  <c r="J1089" i="13"/>
  <c r="K1089" i="13"/>
  <c r="N1089" i="13"/>
  <c r="B1090" i="13"/>
  <c r="C1090" i="13"/>
  <c r="D1090" i="13"/>
  <c r="E1090" i="13"/>
  <c r="F1090" i="13"/>
  <c r="G1090" i="13"/>
  <c r="H1090" i="13"/>
  <c r="J1090" i="13"/>
  <c r="K1090" i="13"/>
  <c r="N1090" i="13"/>
  <c r="B1091" i="13"/>
  <c r="C1091" i="13"/>
  <c r="D1091" i="13"/>
  <c r="E1091" i="13"/>
  <c r="F1091" i="13"/>
  <c r="G1091" i="13"/>
  <c r="H1091" i="13"/>
  <c r="J1091" i="13"/>
  <c r="K1091" i="13"/>
  <c r="N1091" i="13"/>
  <c r="B1092" i="13"/>
  <c r="C1092" i="13"/>
  <c r="D1092" i="13"/>
  <c r="E1092" i="13"/>
  <c r="F1092" i="13"/>
  <c r="G1092" i="13"/>
  <c r="H1092" i="13"/>
  <c r="J1092" i="13"/>
  <c r="K1092" i="13"/>
  <c r="N1092" i="13"/>
  <c r="B1093" i="13"/>
  <c r="C1093" i="13"/>
  <c r="D1093" i="13"/>
  <c r="E1093" i="13"/>
  <c r="F1093" i="13"/>
  <c r="G1093" i="13"/>
  <c r="H1093" i="13"/>
  <c r="J1093" i="13"/>
  <c r="K1093" i="13"/>
  <c r="N1093" i="13"/>
  <c r="B1094" i="13"/>
  <c r="C1094" i="13"/>
  <c r="D1094" i="13"/>
  <c r="E1094" i="13"/>
  <c r="F1094" i="13"/>
  <c r="G1094" i="13"/>
  <c r="H1094" i="13"/>
  <c r="J1094" i="13"/>
  <c r="K1094" i="13"/>
  <c r="N1094" i="13"/>
  <c r="B1095" i="13"/>
  <c r="C1095" i="13"/>
  <c r="D1095" i="13"/>
  <c r="E1095" i="13"/>
  <c r="F1095" i="13"/>
  <c r="G1095" i="13"/>
  <c r="H1095" i="13"/>
  <c r="J1095" i="13"/>
  <c r="K1095" i="13"/>
  <c r="N1095" i="13"/>
  <c r="B1096" i="13"/>
  <c r="C1096" i="13"/>
  <c r="D1096" i="13"/>
  <c r="E1096" i="13"/>
  <c r="F1096" i="13"/>
  <c r="G1096" i="13"/>
  <c r="H1096" i="13"/>
  <c r="J1096" i="13"/>
  <c r="K1096" i="13"/>
  <c r="N1096" i="13"/>
  <c r="B1097" i="13"/>
  <c r="C1097" i="13"/>
  <c r="D1097" i="13"/>
  <c r="E1097" i="13"/>
  <c r="F1097" i="13"/>
  <c r="G1097" i="13"/>
  <c r="H1097" i="13"/>
  <c r="J1097" i="13"/>
  <c r="K1097" i="13"/>
  <c r="N1097" i="13"/>
  <c r="B1098" i="13"/>
  <c r="C1098" i="13"/>
  <c r="D1098" i="13"/>
  <c r="E1098" i="13"/>
  <c r="F1098" i="13"/>
  <c r="G1098" i="13"/>
  <c r="H1098" i="13"/>
  <c r="J1098" i="13"/>
  <c r="K1098" i="13"/>
  <c r="N1098" i="13"/>
  <c r="B1069" i="13"/>
  <c r="C1069" i="13"/>
  <c r="D1069" i="13"/>
  <c r="E1069" i="13"/>
  <c r="F1069" i="13"/>
  <c r="G1069" i="13"/>
  <c r="H1069" i="13"/>
  <c r="J1069" i="13"/>
  <c r="K1069" i="13"/>
  <c r="N1069" i="13"/>
  <c r="B1070" i="13"/>
  <c r="C1070" i="13"/>
  <c r="D1070" i="13"/>
  <c r="E1070" i="13"/>
  <c r="F1070" i="13"/>
  <c r="G1070" i="13"/>
  <c r="H1070" i="13"/>
  <c r="J1070" i="13"/>
  <c r="K1070" i="13"/>
  <c r="N1070" i="13"/>
  <c r="B1071" i="13"/>
  <c r="C1071" i="13"/>
  <c r="D1071" i="13"/>
  <c r="E1071" i="13"/>
  <c r="F1071" i="13"/>
  <c r="G1071" i="13"/>
  <c r="H1071" i="13"/>
  <c r="J1071" i="13"/>
  <c r="K1071" i="13"/>
  <c r="N1071" i="13"/>
  <c r="B1072" i="13"/>
  <c r="C1072" i="13"/>
  <c r="D1072" i="13"/>
  <c r="E1072" i="13"/>
  <c r="F1072" i="13"/>
  <c r="G1072" i="13"/>
  <c r="H1072" i="13"/>
  <c r="J1072" i="13"/>
  <c r="K1072" i="13"/>
  <c r="N1072" i="13"/>
  <c r="B1073" i="13"/>
  <c r="C1073" i="13"/>
  <c r="D1073" i="13"/>
  <c r="E1073" i="13"/>
  <c r="F1073" i="13"/>
  <c r="G1073" i="13"/>
  <c r="H1073" i="13"/>
  <c r="J1073" i="13"/>
  <c r="K1073" i="13"/>
  <c r="N1073" i="13"/>
  <c r="B1074" i="13"/>
  <c r="C1074" i="13"/>
  <c r="D1074" i="13"/>
  <c r="E1074" i="13"/>
  <c r="F1074" i="13"/>
  <c r="G1074" i="13"/>
  <c r="H1074" i="13"/>
  <c r="J1074" i="13"/>
  <c r="K1074" i="13"/>
  <c r="N1074" i="13"/>
  <c r="B1075" i="13"/>
  <c r="C1075" i="13"/>
  <c r="D1075" i="13"/>
  <c r="E1075" i="13"/>
  <c r="F1075" i="13"/>
  <c r="G1075" i="13"/>
  <c r="H1075" i="13"/>
  <c r="J1075" i="13"/>
  <c r="K1075" i="13"/>
  <c r="N1075" i="13"/>
  <c r="B1076" i="13"/>
  <c r="C1076" i="13"/>
  <c r="D1076" i="13"/>
  <c r="E1076" i="13"/>
  <c r="F1076" i="13"/>
  <c r="G1076" i="13"/>
  <c r="H1076" i="13"/>
  <c r="J1076" i="13"/>
  <c r="K1076" i="13"/>
  <c r="N1076" i="13"/>
  <c r="B1077" i="13"/>
  <c r="C1077" i="13"/>
  <c r="D1077" i="13"/>
  <c r="E1077" i="13"/>
  <c r="F1077" i="13"/>
  <c r="G1077" i="13"/>
  <c r="H1077" i="13"/>
  <c r="J1077" i="13"/>
  <c r="K1077" i="13"/>
  <c r="N1077" i="13"/>
  <c r="B1078" i="13"/>
  <c r="C1078" i="13"/>
  <c r="D1078" i="13"/>
  <c r="E1078" i="13"/>
  <c r="F1078" i="13"/>
  <c r="G1078" i="13"/>
  <c r="H1078" i="13"/>
  <c r="J1078" i="13"/>
  <c r="K1078" i="13"/>
  <c r="N1078" i="13"/>
  <c r="B1079" i="13"/>
  <c r="C1079" i="13"/>
  <c r="D1079" i="13"/>
  <c r="E1079" i="13"/>
  <c r="F1079" i="13"/>
  <c r="G1079" i="13"/>
  <c r="H1079" i="13"/>
  <c r="J1079" i="13"/>
  <c r="K1079" i="13"/>
  <c r="N1079" i="13"/>
  <c r="B1080" i="13"/>
  <c r="C1080" i="13"/>
  <c r="D1080" i="13"/>
  <c r="E1080" i="13"/>
  <c r="F1080" i="13"/>
  <c r="G1080" i="13"/>
  <c r="H1080" i="13"/>
  <c r="J1080" i="13"/>
  <c r="K1080" i="13"/>
  <c r="N1080" i="13"/>
  <c r="B1081" i="13"/>
  <c r="C1081" i="13"/>
  <c r="D1081" i="13"/>
  <c r="E1081" i="13"/>
  <c r="F1081" i="13"/>
  <c r="G1081" i="13"/>
  <c r="H1081" i="13"/>
  <c r="J1081" i="13"/>
  <c r="K1081" i="13"/>
  <c r="N1081" i="13"/>
  <c r="B1082" i="13"/>
  <c r="C1082" i="13"/>
  <c r="D1082" i="13"/>
  <c r="E1082" i="13"/>
  <c r="F1082" i="13"/>
  <c r="G1082" i="13"/>
  <c r="H1082" i="13"/>
  <c r="J1082" i="13"/>
  <c r="K1082" i="13"/>
  <c r="N1082" i="13"/>
  <c r="B1083" i="13"/>
  <c r="C1083" i="13"/>
  <c r="D1083" i="13"/>
  <c r="E1083" i="13"/>
  <c r="F1083" i="13"/>
  <c r="G1083" i="13"/>
  <c r="H1083" i="13"/>
  <c r="J1083" i="13"/>
  <c r="K1083" i="13"/>
  <c r="N1083" i="13"/>
  <c r="B1051" i="13"/>
  <c r="C1051" i="13"/>
  <c r="D1051" i="13"/>
  <c r="E1051" i="13"/>
  <c r="F1051" i="13"/>
  <c r="G1051" i="13"/>
  <c r="H1051" i="13"/>
  <c r="J1051" i="13"/>
  <c r="K1051" i="13"/>
  <c r="N1051" i="13"/>
  <c r="B1052" i="13"/>
  <c r="C1052" i="13"/>
  <c r="D1052" i="13"/>
  <c r="E1052" i="13"/>
  <c r="F1052" i="13"/>
  <c r="G1052" i="13"/>
  <c r="H1052" i="13"/>
  <c r="J1052" i="13"/>
  <c r="K1052" i="13"/>
  <c r="N1052" i="13"/>
  <c r="B1053" i="13"/>
  <c r="C1053" i="13"/>
  <c r="D1053" i="13"/>
  <c r="E1053" i="13"/>
  <c r="F1053" i="13"/>
  <c r="G1053" i="13"/>
  <c r="H1053" i="13"/>
  <c r="J1053" i="13"/>
  <c r="K1053" i="13"/>
  <c r="N1053" i="13"/>
  <c r="B1054" i="13"/>
  <c r="C1054" i="13"/>
  <c r="D1054" i="13"/>
  <c r="E1054" i="13"/>
  <c r="F1054" i="13"/>
  <c r="G1054" i="13"/>
  <c r="H1054" i="13"/>
  <c r="J1054" i="13"/>
  <c r="K1054" i="13"/>
  <c r="N1054" i="13"/>
  <c r="B1055" i="13"/>
  <c r="C1055" i="13"/>
  <c r="D1055" i="13"/>
  <c r="E1055" i="13"/>
  <c r="F1055" i="13"/>
  <c r="G1055" i="13"/>
  <c r="H1055" i="13"/>
  <c r="J1055" i="13"/>
  <c r="K1055" i="13"/>
  <c r="N1055" i="13"/>
  <c r="B1056" i="13"/>
  <c r="C1056" i="13"/>
  <c r="D1056" i="13"/>
  <c r="E1056" i="13"/>
  <c r="F1056" i="13"/>
  <c r="G1056" i="13"/>
  <c r="H1056" i="13"/>
  <c r="J1056" i="13"/>
  <c r="K1056" i="13"/>
  <c r="N1056" i="13"/>
  <c r="B1057" i="13"/>
  <c r="C1057" i="13"/>
  <c r="D1057" i="13"/>
  <c r="E1057" i="13"/>
  <c r="F1057" i="13"/>
  <c r="G1057" i="13"/>
  <c r="H1057" i="13"/>
  <c r="J1057" i="13"/>
  <c r="K1057" i="13"/>
  <c r="N1057" i="13"/>
  <c r="B1058" i="13"/>
  <c r="C1058" i="13"/>
  <c r="D1058" i="13"/>
  <c r="E1058" i="13"/>
  <c r="F1058" i="13"/>
  <c r="G1058" i="13"/>
  <c r="H1058" i="13"/>
  <c r="J1058" i="13"/>
  <c r="K1058" i="13"/>
  <c r="N1058" i="13"/>
  <c r="B1059" i="13"/>
  <c r="C1059" i="13"/>
  <c r="D1059" i="13"/>
  <c r="E1059" i="13"/>
  <c r="F1059" i="13"/>
  <c r="G1059" i="13"/>
  <c r="H1059" i="13"/>
  <c r="J1059" i="13"/>
  <c r="K1059" i="13"/>
  <c r="N1059" i="13"/>
  <c r="B1060" i="13"/>
  <c r="C1060" i="13"/>
  <c r="D1060" i="13"/>
  <c r="E1060" i="13"/>
  <c r="F1060" i="13"/>
  <c r="G1060" i="13"/>
  <c r="H1060" i="13"/>
  <c r="J1060" i="13"/>
  <c r="K1060" i="13"/>
  <c r="N1060" i="13"/>
  <c r="B1061" i="13"/>
  <c r="C1061" i="13"/>
  <c r="D1061" i="13"/>
  <c r="E1061" i="13"/>
  <c r="F1061" i="13"/>
  <c r="G1061" i="13"/>
  <c r="H1061" i="13"/>
  <c r="J1061" i="13"/>
  <c r="K1061" i="13"/>
  <c r="N1061" i="13"/>
  <c r="B1062" i="13"/>
  <c r="C1062" i="13"/>
  <c r="D1062" i="13"/>
  <c r="E1062" i="13"/>
  <c r="F1062" i="13"/>
  <c r="G1062" i="13"/>
  <c r="H1062" i="13"/>
  <c r="J1062" i="13"/>
  <c r="K1062" i="13"/>
  <c r="N1062" i="13"/>
  <c r="B1063" i="13"/>
  <c r="C1063" i="13"/>
  <c r="D1063" i="13"/>
  <c r="E1063" i="13"/>
  <c r="F1063" i="13"/>
  <c r="G1063" i="13"/>
  <c r="H1063" i="13"/>
  <c r="J1063" i="13"/>
  <c r="K1063" i="13"/>
  <c r="N1063" i="13"/>
  <c r="B1064" i="13"/>
  <c r="C1064" i="13"/>
  <c r="D1064" i="13"/>
  <c r="E1064" i="13"/>
  <c r="F1064" i="13"/>
  <c r="G1064" i="13"/>
  <c r="H1064" i="13"/>
  <c r="J1064" i="13"/>
  <c r="K1064" i="13"/>
  <c r="N1064" i="13"/>
  <c r="B1065" i="13"/>
  <c r="C1065" i="13"/>
  <c r="D1065" i="13"/>
  <c r="E1065" i="13"/>
  <c r="F1065" i="13"/>
  <c r="G1065" i="13"/>
  <c r="H1065" i="13"/>
  <c r="J1065" i="13"/>
  <c r="K1065" i="13"/>
  <c r="N1065" i="13"/>
  <c r="B1066" i="13"/>
  <c r="C1066" i="13"/>
  <c r="D1066" i="13"/>
  <c r="E1066" i="13"/>
  <c r="F1066" i="13"/>
  <c r="G1066" i="13"/>
  <c r="H1066" i="13"/>
  <c r="J1066" i="13"/>
  <c r="K1066" i="13"/>
  <c r="N1066" i="13"/>
  <c r="B1067" i="13"/>
  <c r="C1067" i="13"/>
  <c r="D1067" i="13"/>
  <c r="E1067" i="13"/>
  <c r="F1067" i="13"/>
  <c r="G1067" i="13"/>
  <c r="H1067" i="13"/>
  <c r="J1067" i="13"/>
  <c r="K1067" i="13"/>
  <c r="N1067" i="13"/>
  <c r="B1068" i="13"/>
  <c r="C1068" i="13"/>
  <c r="D1068" i="13"/>
  <c r="E1068" i="13"/>
  <c r="F1068" i="13"/>
  <c r="G1068" i="13"/>
  <c r="H1068" i="13"/>
  <c r="J1068" i="13"/>
  <c r="N1068" i="13"/>
  <c r="B1035" i="13"/>
  <c r="C1035" i="13"/>
  <c r="D1035" i="13"/>
  <c r="E1035" i="13"/>
  <c r="F1035" i="13"/>
  <c r="G1035" i="13"/>
  <c r="H1035" i="13"/>
  <c r="J1035" i="13"/>
  <c r="K1035" i="13"/>
  <c r="N1035" i="13"/>
  <c r="B1036" i="13"/>
  <c r="C1036" i="13"/>
  <c r="D1036" i="13"/>
  <c r="E1036" i="13"/>
  <c r="F1036" i="13"/>
  <c r="G1036" i="13"/>
  <c r="H1036" i="13"/>
  <c r="J1036" i="13"/>
  <c r="K1036" i="13"/>
  <c r="N1036" i="13"/>
  <c r="B1037" i="13"/>
  <c r="C1037" i="13"/>
  <c r="D1037" i="13"/>
  <c r="E1037" i="13"/>
  <c r="F1037" i="13"/>
  <c r="G1037" i="13"/>
  <c r="H1037" i="13"/>
  <c r="J1037" i="13"/>
  <c r="K1037" i="13"/>
  <c r="N1037" i="13"/>
  <c r="B1038" i="13"/>
  <c r="C1038" i="13"/>
  <c r="D1038" i="13"/>
  <c r="E1038" i="13"/>
  <c r="F1038" i="13"/>
  <c r="G1038" i="13"/>
  <c r="H1038" i="13"/>
  <c r="J1038" i="13"/>
  <c r="N1038" i="13"/>
  <c r="B1039" i="13"/>
  <c r="C1039" i="13"/>
  <c r="D1039" i="13"/>
  <c r="E1039" i="13"/>
  <c r="F1039" i="13"/>
  <c r="G1039" i="13"/>
  <c r="H1039" i="13"/>
  <c r="J1039" i="13"/>
  <c r="K1039" i="13"/>
  <c r="N1039" i="13"/>
  <c r="B1040" i="13"/>
  <c r="C1040" i="13"/>
  <c r="D1040" i="13"/>
  <c r="E1040" i="13"/>
  <c r="F1040" i="13"/>
  <c r="G1040" i="13"/>
  <c r="H1040" i="13"/>
  <c r="J1040" i="13"/>
  <c r="K1040" i="13"/>
  <c r="N1040" i="13"/>
  <c r="B1041" i="13"/>
  <c r="C1041" i="13"/>
  <c r="D1041" i="13"/>
  <c r="E1041" i="13"/>
  <c r="F1041" i="13"/>
  <c r="G1041" i="13"/>
  <c r="H1041" i="13"/>
  <c r="J1041" i="13"/>
  <c r="K1041" i="13"/>
  <c r="N1041" i="13"/>
  <c r="B1042" i="13"/>
  <c r="C1042" i="13"/>
  <c r="D1042" i="13"/>
  <c r="E1042" i="13"/>
  <c r="F1042" i="13"/>
  <c r="G1042" i="13"/>
  <c r="H1042" i="13"/>
  <c r="J1042" i="13"/>
  <c r="K1042" i="13"/>
  <c r="N1042" i="13"/>
  <c r="B1043" i="13"/>
  <c r="C1043" i="13"/>
  <c r="D1043" i="13"/>
  <c r="E1043" i="13"/>
  <c r="F1043" i="13"/>
  <c r="G1043" i="13"/>
  <c r="H1043" i="13"/>
  <c r="J1043" i="13"/>
  <c r="K1043" i="13"/>
  <c r="N1043" i="13"/>
  <c r="B1044" i="13"/>
  <c r="C1044" i="13"/>
  <c r="D1044" i="13"/>
  <c r="E1044" i="13"/>
  <c r="F1044" i="13"/>
  <c r="G1044" i="13"/>
  <c r="H1044" i="13"/>
  <c r="J1044" i="13"/>
  <c r="K1044" i="13"/>
  <c r="N1044" i="13"/>
  <c r="B1045" i="13"/>
  <c r="C1045" i="13"/>
  <c r="D1045" i="13"/>
  <c r="E1045" i="13"/>
  <c r="F1045" i="13"/>
  <c r="G1045" i="13"/>
  <c r="H1045" i="13"/>
  <c r="J1045" i="13"/>
  <c r="K1045" i="13"/>
  <c r="N1045" i="13"/>
  <c r="B1046" i="13"/>
  <c r="C1046" i="13"/>
  <c r="D1046" i="13"/>
  <c r="E1046" i="13"/>
  <c r="F1046" i="13"/>
  <c r="G1046" i="13"/>
  <c r="H1046" i="13"/>
  <c r="J1046" i="13"/>
  <c r="K1046" i="13"/>
  <c r="N1046" i="13"/>
  <c r="B1047" i="13"/>
  <c r="C1047" i="13"/>
  <c r="D1047" i="13"/>
  <c r="E1047" i="13"/>
  <c r="F1047" i="13"/>
  <c r="G1047" i="13"/>
  <c r="H1047" i="13"/>
  <c r="J1047" i="13"/>
  <c r="K1047" i="13"/>
  <c r="N1047" i="13"/>
  <c r="B1048" i="13"/>
  <c r="C1048" i="13"/>
  <c r="D1048" i="13"/>
  <c r="E1048" i="13"/>
  <c r="F1048" i="13"/>
  <c r="G1048" i="13"/>
  <c r="H1048" i="13"/>
  <c r="J1048" i="13"/>
  <c r="K1048" i="13"/>
  <c r="N1048" i="13"/>
  <c r="B1049" i="13"/>
  <c r="C1049" i="13"/>
  <c r="D1049" i="13"/>
  <c r="E1049" i="13"/>
  <c r="F1049" i="13"/>
  <c r="G1049" i="13"/>
  <c r="H1049" i="13"/>
  <c r="J1049" i="13"/>
  <c r="K1049" i="13"/>
  <c r="N1049" i="13"/>
  <c r="B1050" i="13"/>
  <c r="C1050" i="13"/>
  <c r="D1050" i="13"/>
  <c r="E1050" i="13"/>
  <c r="F1050" i="13"/>
  <c r="G1050" i="13"/>
  <c r="H1050" i="13"/>
  <c r="J1050" i="13"/>
  <c r="K1050" i="13"/>
  <c r="N1050" i="13"/>
  <c r="B999" i="13"/>
  <c r="C999" i="13"/>
  <c r="D999" i="13"/>
  <c r="E999" i="13"/>
  <c r="F999" i="13"/>
  <c r="G999" i="13"/>
  <c r="H999" i="13"/>
  <c r="J999" i="13"/>
  <c r="K999" i="13"/>
  <c r="N999" i="13"/>
  <c r="B1000" i="13"/>
  <c r="C1000" i="13"/>
  <c r="D1000" i="13"/>
  <c r="E1000" i="13"/>
  <c r="F1000" i="13"/>
  <c r="G1000" i="13"/>
  <c r="H1000" i="13"/>
  <c r="J1000" i="13"/>
  <c r="K1000" i="13"/>
  <c r="N1000" i="13"/>
  <c r="B1001" i="13"/>
  <c r="C1001" i="13"/>
  <c r="D1001" i="13"/>
  <c r="E1001" i="13"/>
  <c r="F1001" i="13"/>
  <c r="G1001" i="13"/>
  <c r="H1001" i="13"/>
  <c r="J1001" i="13"/>
  <c r="K1001" i="13"/>
  <c r="N1001" i="13"/>
  <c r="B1002" i="13"/>
  <c r="C1002" i="13"/>
  <c r="D1002" i="13"/>
  <c r="E1002" i="13"/>
  <c r="F1002" i="13"/>
  <c r="G1002" i="13"/>
  <c r="H1002" i="13"/>
  <c r="J1002" i="13"/>
  <c r="K1002" i="13"/>
  <c r="N1002" i="13"/>
  <c r="B1003" i="13"/>
  <c r="C1003" i="13"/>
  <c r="D1003" i="13"/>
  <c r="E1003" i="13"/>
  <c r="F1003" i="13"/>
  <c r="G1003" i="13"/>
  <c r="H1003" i="13"/>
  <c r="J1003" i="13"/>
  <c r="K1003" i="13"/>
  <c r="N1003" i="13"/>
  <c r="B1004" i="13"/>
  <c r="C1004" i="13"/>
  <c r="D1004" i="13"/>
  <c r="E1004" i="13"/>
  <c r="F1004" i="13"/>
  <c r="G1004" i="13"/>
  <c r="H1004" i="13"/>
  <c r="J1004" i="13"/>
  <c r="K1004" i="13"/>
  <c r="N1004" i="13"/>
  <c r="B1005" i="13"/>
  <c r="C1005" i="13"/>
  <c r="D1005" i="13"/>
  <c r="E1005" i="13"/>
  <c r="F1005" i="13"/>
  <c r="G1005" i="13"/>
  <c r="H1005" i="13"/>
  <c r="J1005" i="13"/>
  <c r="K1005" i="13"/>
  <c r="N1005" i="13"/>
  <c r="B1006" i="13"/>
  <c r="C1006" i="13"/>
  <c r="D1006" i="13"/>
  <c r="E1006" i="13"/>
  <c r="F1006" i="13"/>
  <c r="G1006" i="13"/>
  <c r="H1006" i="13"/>
  <c r="J1006" i="13"/>
  <c r="K1006" i="13"/>
  <c r="N1006" i="13"/>
  <c r="B1007" i="13"/>
  <c r="C1007" i="13"/>
  <c r="D1007" i="13"/>
  <c r="E1007" i="13"/>
  <c r="F1007" i="13"/>
  <c r="G1007" i="13"/>
  <c r="H1007" i="13"/>
  <c r="J1007" i="13"/>
  <c r="K1007" i="13"/>
  <c r="N1007" i="13"/>
  <c r="B1008" i="13"/>
  <c r="C1008" i="13"/>
  <c r="D1008" i="13"/>
  <c r="E1008" i="13"/>
  <c r="F1008" i="13"/>
  <c r="G1008" i="13"/>
  <c r="H1008" i="13"/>
  <c r="J1008" i="13"/>
  <c r="K1008" i="13"/>
  <c r="N1008" i="13"/>
  <c r="B1009" i="13"/>
  <c r="C1009" i="13"/>
  <c r="D1009" i="13"/>
  <c r="E1009" i="13"/>
  <c r="F1009" i="13"/>
  <c r="G1009" i="13"/>
  <c r="H1009" i="13"/>
  <c r="J1009" i="13"/>
  <c r="K1009" i="13"/>
  <c r="N1009" i="13"/>
  <c r="B1010" i="13"/>
  <c r="C1010" i="13"/>
  <c r="D1010" i="13"/>
  <c r="E1010" i="13"/>
  <c r="F1010" i="13"/>
  <c r="G1010" i="13"/>
  <c r="H1010" i="13"/>
  <c r="J1010" i="13"/>
  <c r="K1010" i="13"/>
  <c r="N1010" i="13"/>
  <c r="B1011" i="13"/>
  <c r="C1011" i="13"/>
  <c r="D1011" i="13"/>
  <c r="E1011" i="13"/>
  <c r="F1011" i="13"/>
  <c r="G1011" i="13"/>
  <c r="H1011" i="13"/>
  <c r="J1011" i="13"/>
  <c r="K1011" i="13"/>
  <c r="N1011" i="13"/>
  <c r="B1012" i="13"/>
  <c r="C1012" i="13"/>
  <c r="D1012" i="13"/>
  <c r="E1012" i="13"/>
  <c r="F1012" i="13"/>
  <c r="G1012" i="13"/>
  <c r="H1012" i="13"/>
  <c r="J1012" i="13"/>
  <c r="K1012" i="13"/>
  <c r="N1012" i="13"/>
  <c r="B1013" i="13"/>
  <c r="C1013" i="13"/>
  <c r="D1013" i="13"/>
  <c r="E1013" i="13"/>
  <c r="F1013" i="13"/>
  <c r="G1013" i="13"/>
  <c r="H1013" i="13"/>
  <c r="J1013" i="13"/>
  <c r="K1013" i="13"/>
  <c r="N1013" i="13"/>
  <c r="B1014" i="13"/>
  <c r="C1014" i="13"/>
  <c r="D1014" i="13"/>
  <c r="E1014" i="13"/>
  <c r="F1014" i="13"/>
  <c r="G1014" i="13"/>
  <c r="H1014" i="13"/>
  <c r="J1014" i="13"/>
  <c r="K1014" i="13"/>
  <c r="N1014" i="13"/>
  <c r="B1015" i="13"/>
  <c r="C1015" i="13"/>
  <c r="D1015" i="13"/>
  <c r="E1015" i="13"/>
  <c r="F1015" i="13"/>
  <c r="G1015" i="13"/>
  <c r="H1015" i="13"/>
  <c r="J1015" i="13"/>
  <c r="K1015" i="13"/>
  <c r="N1015" i="13"/>
  <c r="B1016" i="13"/>
  <c r="C1016" i="13"/>
  <c r="D1016" i="13"/>
  <c r="E1016" i="13"/>
  <c r="F1016" i="13"/>
  <c r="G1016" i="13"/>
  <c r="H1016" i="13"/>
  <c r="J1016" i="13"/>
  <c r="K1016" i="13"/>
  <c r="N1016" i="13"/>
  <c r="B1017" i="13"/>
  <c r="C1017" i="13"/>
  <c r="D1017" i="13"/>
  <c r="E1017" i="13"/>
  <c r="F1017" i="13"/>
  <c r="G1017" i="13"/>
  <c r="H1017" i="13"/>
  <c r="J1017" i="13"/>
  <c r="K1017" i="13"/>
  <c r="N1017" i="13"/>
  <c r="B1018" i="13"/>
  <c r="C1018" i="13"/>
  <c r="D1018" i="13"/>
  <c r="E1018" i="13"/>
  <c r="F1018" i="13"/>
  <c r="G1018" i="13"/>
  <c r="H1018" i="13"/>
  <c r="J1018" i="13"/>
  <c r="K1018" i="13"/>
  <c r="N1018" i="13"/>
  <c r="B1019" i="13"/>
  <c r="C1019" i="13"/>
  <c r="D1019" i="13"/>
  <c r="E1019" i="13"/>
  <c r="F1019" i="13"/>
  <c r="G1019" i="13"/>
  <c r="H1019" i="13"/>
  <c r="J1019" i="13"/>
  <c r="K1019" i="13"/>
  <c r="N1019" i="13"/>
  <c r="B1020" i="13"/>
  <c r="C1020" i="13"/>
  <c r="D1020" i="13"/>
  <c r="E1020" i="13"/>
  <c r="F1020" i="13"/>
  <c r="G1020" i="13"/>
  <c r="H1020" i="13"/>
  <c r="J1020" i="13"/>
  <c r="K1020" i="13"/>
  <c r="N1020" i="13"/>
  <c r="B1021" i="13"/>
  <c r="C1021" i="13"/>
  <c r="D1021" i="13"/>
  <c r="E1021" i="13"/>
  <c r="F1021" i="13"/>
  <c r="G1021" i="13"/>
  <c r="H1021" i="13"/>
  <c r="J1021" i="13"/>
  <c r="K1021" i="13"/>
  <c r="N1021" i="13"/>
  <c r="B1022" i="13"/>
  <c r="C1022" i="13"/>
  <c r="D1022" i="13"/>
  <c r="E1022" i="13"/>
  <c r="F1022" i="13"/>
  <c r="G1022" i="13"/>
  <c r="H1022" i="13"/>
  <c r="J1022" i="13"/>
  <c r="K1022" i="13"/>
  <c r="N1022" i="13"/>
  <c r="B1023" i="13"/>
  <c r="C1023" i="13"/>
  <c r="D1023" i="13"/>
  <c r="E1023" i="13"/>
  <c r="F1023" i="13"/>
  <c r="G1023" i="13"/>
  <c r="H1023" i="13"/>
  <c r="J1023" i="13"/>
  <c r="K1023" i="13"/>
  <c r="N1023" i="13"/>
  <c r="B1024" i="13"/>
  <c r="C1024" i="13"/>
  <c r="D1024" i="13"/>
  <c r="E1024" i="13"/>
  <c r="F1024" i="13"/>
  <c r="G1024" i="13"/>
  <c r="H1024" i="13"/>
  <c r="J1024" i="13"/>
  <c r="K1024" i="13"/>
  <c r="N1024" i="13"/>
  <c r="B1025" i="13"/>
  <c r="C1025" i="13"/>
  <c r="D1025" i="13"/>
  <c r="E1025" i="13"/>
  <c r="F1025" i="13"/>
  <c r="G1025" i="13"/>
  <c r="H1025" i="13"/>
  <c r="J1025" i="13"/>
  <c r="K1025" i="13"/>
  <c r="N1025" i="13"/>
  <c r="B1026" i="13"/>
  <c r="C1026" i="13"/>
  <c r="D1026" i="13"/>
  <c r="E1026" i="13"/>
  <c r="F1026" i="13"/>
  <c r="G1026" i="13"/>
  <c r="H1026" i="13"/>
  <c r="J1026" i="13"/>
  <c r="K1026" i="13"/>
  <c r="N1026" i="13"/>
  <c r="B1027" i="13"/>
  <c r="C1027" i="13"/>
  <c r="D1027" i="13"/>
  <c r="E1027" i="13"/>
  <c r="F1027" i="13"/>
  <c r="G1027" i="13"/>
  <c r="H1027" i="13"/>
  <c r="J1027" i="13"/>
  <c r="K1027" i="13"/>
  <c r="N1027" i="13"/>
  <c r="B1028" i="13"/>
  <c r="C1028" i="13"/>
  <c r="D1028" i="13"/>
  <c r="E1028" i="13"/>
  <c r="F1028" i="13"/>
  <c r="G1028" i="13"/>
  <c r="H1028" i="13"/>
  <c r="J1028" i="13"/>
  <c r="K1028" i="13"/>
  <c r="N1028" i="13"/>
  <c r="B1029" i="13"/>
  <c r="C1029" i="13"/>
  <c r="D1029" i="13"/>
  <c r="E1029" i="13"/>
  <c r="F1029" i="13"/>
  <c r="G1029" i="13"/>
  <c r="H1029" i="13"/>
  <c r="J1029" i="13"/>
  <c r="K1029" i="13"/>
  <c r="N1029" i="13"/>
  <c r="B1030" i="13"/>
  <c r="C1030" i="13"/>
  <c r="D1030" i="13"/>
  <c r="E1030" i="13"/>
  <c r="F1030" i="13"/>
  <c r="G1030" i="13"/>
  <c r="H1030" i="13"/>
  <c r="J1030" i="13"/>
  <c r="K1030" i="13"/>
  <c r="N1030" i="13"/>
  <c r="B1031" i="13"/>
  <c r="C1031" i="13"/>
  <c r="D1031" i="13"/>
  <c r="E1031" i="13"/>
  <c r="F1031" i="13"/>
  <c r="G1031" i="13"/>
  <c r="H1031" i="13"/>
  <c r="J1031" i="13"/>
  <c r="N1031" i="13"/>
  <c r="B1032" i="13"/>
  <c r="C1032" i="13"/>
  <c r="D1032" i="13"/>
  <c r="E1032" i="13"/>
  <c r="F1032" i="13"/>
  <c r="G1032" i="13"/>
  <c r="H1032" i="13"/>
  <c r="J1032" i="13"/>
  <c r="K1032" i="13"/>
  <c r="N1032" i="13"/>
  <c r="B1033" i="13"/>
  <c r="C1033" i="13"/>
  <c r="D1033" i="13"/>
  <c r="E1033" i="13"/>
  <c r="F1033" i="13"/>
  <c r="G1033" i="13"/>
  <c r="H1033" i="13"/>
  <c r="J1033" i="13"/>
  <c r="K1033" i="13"/>
  <c r="N1033" i="13"/>
  <c r="B1034" i="13"/>
  <c r="C1034" i="13"/>
  <c r="D1034" i="13"/>
  <c r="E1034" i="13"/>
  <c r="F1034" i="13"/>
  <c r="G1034" i="13"/>
  <c r="H1034" i="13"/>
  <c r="J1034" i="13"/>
  <c r="N1034" i="13"/>
  <c r="B970" i="13"/>
  <c r="C970" i="13"/>
  <c r="D970" i="13"/>
  <c r="E970" i="13"/>
  <c r="F970" i="13"/>
  <c r="G970" i="13"/>
  <c r="H970" i="13"/>
  <c r="J970" i="13"/>
  <c r="K970" i="13"/>
  <c r="N970" i="13"/>
  <c r="B971" i="13"/>
  <c r="C971" i="13"/>
  <c r="D971" i="13"/>
  <c r="E971" i="13"/>
  <c r="F971" i="13"/>
  <c r="G971" i="13"/>
  <c r="H971" i="13"/>
  <c r="J971" i="13"/>
  <c r="K971" i="13"/>
  <c r="N971" i="13"/>
  <c r="B972" i="13"/>
  <c r="C972" i="13"/>
  <c r="D972" i="13"/>
  <c r="E972" i="13"/>
  <c r="F972" i="13"/>
  <c r="G972" i="13"/>
  <c r="H972" i="13"/>
  <c r="J972" i="13"/>
  <c r="K972" i="13"/>
  <c r="N972" i="13"/>
  <c r="B973" i="13"/>
  <c r="C973" i="13"/>
  <c r="D973" i="13"/>
  <c r="E973" i="13"/>
  <c r="F973" i="13"/>
  <c r="G973" i="13"/>
  <c r="H973" i="13"/>
  <c r="J973" i="13"/>
  <c r="K973" i="13"/>
  <c r="N973" i="13"/>
  <c r="B974" i="13"/>
  <c r="C974" i="13"/>
  <c r="D974" i="13"/>
  <c r="E974" i="13"/>
  <c r="F974" i="13"/>
  <c r="G974" i="13"/>
  <c r="H974" i="13"/>
  <c r="J974" i="13"/>
  <c r="K974" i="13"/>
  <c r="N974" i="13"/>
  <c r="B975" i="13"/>
  <c r="C975" i="13"/>
  <c r="D975" i="13"/>
  <c r="E975" i="13"/>
  <c r="F975" i="13"/>
  <c r="G975" i="13"/>
  <c r="H975" i="13"/>
  <c r="J975" i="13"/>
  <c r="K975" i="13"/>
  <c r="N975" i="13"/>
  <c r="B976" i="13"/>
  <c r="C976" i="13"/>
  <c r="D976" i="13"/>
  <c r="E976" i="13"/>
  <c r="F976" i="13"/>
  <c r="G976" i="13"/>
  <c r="H976" i="13"/>
  <c r="J976" i="13"/>
  <c r="K976" i="13"/>
  <c r="N976" i="13"/>
  <c r="B977" i="13"/>
  <c r="C977" i="13"/>
  <c r="D977" i="13"/>
  <c r="E977" i="13"/>
  <c r="F977" i="13"/>
  <c r="G977" i="13"/>
  <c r="H977" i="13"/>
  <c r="J977" i="13"/>
  <c r="K977" i="13"/>
  <c r="N977" i="13"/>
  <c r="B978" i="13"/>
  <c r="C978" i="13"/>
  <c r="D978" i="13"/>
  <c r="E978" i="13"/>
  <c r="F978" i="13"/>
  <c r="G978" i="13"/>
  <c r="H978" i="13"/>
  <c r="J978" i="13"/>
  <c r="K978" i="13"/>
  <c r="N978" i="13"/>
  <c r="B979" i="13"/>
  <c r="C979" i="13"/>
  <c r="D979" i="13"/>
  <c r="E979" i="13"/>
  <c r="F979" i="13"/>
  <c r="G979" i="13"/>
  <c r="H979" i="13"/>
  <c r="J979" i="13"/>
  <c r="K979" i="13"/>
  <c r="N979" i="13"/>
  <c r="B980" i="13"/>
  <c r="C980" i="13"/>
  <c r="D980" i="13"/>
  <c r="E980" i="13"/>
  <c r="F980" i="13"/>
  <c r="G980" i="13"/>
  <c r="H980" i="13"/>
  <c r="J980" i="13"/>
  <c r="K980" i="13"/>
  <c r="N980" i="13"/>
  <c r="B981" i="13"/>
  <c r="C981" i="13"/>
  <c r="D981" i="13"/>
  <c r="E981" i="13"/>
  <c r="F981" i="13"/>
  <c r="G981" i="13"/>
  <c r="H981" i="13"/>
  <c r="J981" i="13"/>
  <c r="K981" i="13"/>
  <c r="N981" i="13"/>
  <c r="B982" i="13"/>
  <c r="C982" i="13"/>
  <c r="D982" i="13"/>
  <c r="E982" i="13"/>
  <c r="F982" i="13"/>
  <c r="G982" i="13"/>
  <c r="H982" i="13"/>
  <c r="J982" i="13"/>
  <c r="K982" i="13"/>
  <c r="N982" i="13"/>
  <c r="B983" i="13"/>
  <c r="C983" i="13"/>
  <c r="D983" i="13"/>
  <c r="E983" i="13"/>
  <c r="F983" i="13"/>
  <c r="G983" i="13"/>
  <c r="H983" i="13"/>
  <c r="J983" i="13"/>
  <c r="K983" i="13"/>
  <c r="N983" i="13"/>
  <c r="B984" i="13"/>
  <c r="C984" i="13"/>
  <c r="D984" i="13"/>
  <c r="E984" i="13"/>
  <c r="F984" i="13"/>
  <c r="G984" i="13"/>
  <c r="H984" i="13"/>
  <c r="J984" i="13"/>
  <c r="K984" i="13"/>
  <c r="N984" i="13"/>
  <c r="B985" i="13"/>
  <c r="C985" i="13"/>
  <c r="D985" i="13"/>
  <c r="E985" i="13"/>
  <c r="F985" i="13"/>
  <c r="G985" i="13"/>
  <c r="H985" i="13"/>
  <c r="J985" i="13"/>
  <c r="K985" i="13"/>
  <c r="N985" i="13"/>
  <c r="B986" i="13"/>
  <c r="C986" i="13"/>
  <c r="D986" i="13"/>
  <c r="E986" i="13"/>
  <c r="F986" i="13"/>
  <c r="G986" i="13"/>
  <c r="H986" i="13"/>
  <c r="J986" i="13"/>
  <c r="K986" i="13"/>
  <c r="N986" i="13"/>
  <c r="B987" i="13"/>
  <c r="C987" i="13"/>
  <c r="D987" i="13"/>
  <c r="E987" i="13"/>
  <c r="F987" i="13"/>
  <c r="G987" i="13"/>
  <c r="H987" i="13"/>
  <c r="J987" i="13"/>
  <c r="K987" i="13"/>
  <c r="N987" i="13"/>
  <c r="B988" i="13"/>
  <c r="C988" i="13"/>
  <c r="D988" i="13"/>
  <c r="E988" i="13"/>
  <c r="F988" i="13"/>
  <c r="G988" i="13"/>
  <c r="H988" i="13"/>
  <c r="J988" i="13"/>
  <c r="K988" i="13"/>
  <c r="N988" i="13"/>
  <c r="B989" i="13"/>
  <c r="C989" i="13"/>
  <c r="D989" i="13"/>
  <c r="E989" i="13"/>
  <c r="F989" i="13"/>
  <c r="G989" i="13"/>
  <c r="H989" i="13"/>
  <c r="J989" i="13"/>
  <c r="K989" i="13"/>
  <c r="N989" i="13"/>
  <c r="B990" i="13"/>
  <c r="C990" i="13"/>
  <c r="D990" i="13"/>
  <c r="E990" i="13"/>
  <c r="F990" i="13"/>
  <c r="G990" i="13"/>
  <c r="H990" i="13"/>
  <c r="J990" i="13"/>
  <c r="K990" i="13"/>
  <c r="N990" i="13"/>
  <c r="B991" i="13"/>
  <c r="C991" i="13"/>
  <c r="D991" i="13"/>
  <c r="E991" i="13"/>
  <c r="F991" i="13"/>
  <c r="G991" i="13"/>
  <c r="H991" i="13"/>
  <c r="J991" i="13"/>
  <c r="K991" i="13"/>
  <c r="N991" i="13"/>
  <c r="B992" i="13"/>
  <c r="C992" i="13"/>
  <c r="D992" i="13"/>
  <c r="E992" i="13"/>
  <c r="F992" i="13"/>
  <c r="G992" i="13"/>
  <c r="H992" i="13"/>
  <c r="J992" i="13"/>
  <c r="K992" i="13"/>
  <c r="N992" i="13"/>
  <c r="B993" i="13"/>
  <c r="C993" i="13"/>
  <c r="D993" i="13"/>
  <c r="E993" i="13"/>
  <c r="F993" i="13"/>
  <c r="G993" i="13"/>
  <c r="H993" i="13"/>
  <c r="J993" i="13"/>
  <c r="K993" i="13"/>
  <c r="N993" i="13"/>
  <c r="B994" i="13"/>
  <c r="C994" i="13"/>
  <c r="D994" i="13"/>
  <c r="E994" i="13"/>
  <c r="F994" i="13"/>
  <c r="G994" i="13"/>
  <c r="H994" i="13"/>
  <c r="J994" i="13"/>
  <c r="K994" i="13"/>
  <c r="N994" i="13"/>
  <c r="B995" i="13"/>
  <c r="C995" i="13"/>
  <c r="D995" i="13"/>
  <c r="E995" i="13"/>
  <c r="F995" i="13"/>
  <c r="G995" i="13"/>
  <c r="H995" i="13"/>
  <c r="J995" i="13"/>
  <c r="K995" i="13"/>
  <c r="N995" i="13"/>
  <c r="B996" i="13"/>
  <c r="C996" i="13"/>
  <c r="D996" i="13"/>
  <c r="E996" i="13"/>
  <c r="F996" i="13"/>
  <c r="G996" i="13"/>
  <c r="H996" i="13"/>
  <c r="J996" i="13"/>
  <c r="N996" i="13"/>
  <c r="B997" i="13"/>
  <c r="C997" i="13"/>
  <c r="D997" i="13"/>
  <c r="E997" i="13"/>
  <c r="F997" i="13"/>
  <c r="G997" i="13"/>
  <c r="H997" i="13"/>
  <c r="J997" i="13"/>
  <c r="N997" i="13"/>
  <c r="B998" i="13"/>
  <c r="C998" i="13"/>
  <c r="D998" i="13"/>
  <c r="E998" i="13"/>
  <c r="F998" i="13"/>
  <c r="G998" i="13"/>
  <c r="H998" i="13"/>
  <c r="J998" i="13"/>
  <c r="K998" i="13"/>
  <c r="N998" i="13"/>
  <c r="B958" i="13"/>
  <c r="C958" i="13"/>
  <c r="D958" i="13"/>
  <c r="E958" i="13"/>
  <c r="F958" i="13"/>
  <c r="G958" i="13"/>
  <c r="H958" i="13"/>
  <c r="J958" i="13"/>
  <c r="K958" i="13"/>
  <c r="N958" i="13"/>
  <c r="B959" i="13"/>
  <c r="C959" i="13"/>
  <c r="D959" i="13"/>
  <c r="E959" i="13"/>
  <c r="F959" i="13"/>
  <c r="G959" i="13"/>
  <c r="H959" i="13"/>
  <c r="J959" i="13"/>
  <c r="K959" i="13"/>
  <c r="N959" i="13"/>
  <c r="B960" i="13"/>
  <c r="C960" i="13"/>
  <c r="D960" i="13"/>
  <c r="E960" i="13"/>
  <c r="F960" i="13"/>
  <c r="G960" i="13"/>
  <c r="H960" i="13"/>
  <c r="J960" i="13"/>
  <c r="K960" i="13"/>
  <c r="N960" i="13"/>
  <c r="B961" i="13"/>
  <c r="C961" i="13"/>
  <c r="D961" i="13"/>
  <c r="E961" i="13"/>
  <c r="F961" i="13"/>
  <c r="G961" i="13"/>
  <c r="H961" i="13"/>
  <c r="J961" i="13"/>
  <c r="K961" i="13"/>
  <c r="N961" i="13"/>
  <c r="B962" i="13"/>
  <c r="C962" i="13"/>
  <c r="D962" i="13"/>
  <c r="E962" i="13"/>
  <c r="F962" i="13"/>
  <c r="G962" i="13"/>
  <c r="H962" i="13"/>
  <c r="J962" i="13"/>
  <c r="K962" i="13"/>
  <c r="N962" i="13"/>
  <c r="B963" i="13"/>
  <c r="C963" i="13"/>
  <c r="D963" i="13"/>
  <c r="E963" i="13"/>
  <c r="F963" i="13"/>
  <c r="G963" i="13"/>
  <c r="H963" i="13"/>
  <c r="J963" i="13"/>
  <c r="K963" i="13"/>
  <c r="N963" i="13"/>
  <c r="B964" i="13"/>
  <c r="C964" i="13"/>
  <c r="D964" i="13"/>
  <c r="E964" i="13"/>
  <c r="F964" i="13"/>
  <c r="G964" i="13"/>
  <c r="H964" i="13"/>
  <c r="J964" i="13"/>
  <c r="K964" i="13"/>
  <c r="N964" i="13"/>
  <c r="B965" i="13"/>
  <c r="C965" i="13"/>
  <c r="D965" i="13"/>
  <c r="E965" i="13"/>
  <c r="F965" i="13"/>
  <c r="G965" i="13"/>
  <c r="H965" i="13"/>
  <c r="J965" i="13"/>
  <c r="K965" i="13"/>
  <c r="N965" i="13"/>
  <c r="B966" i="13"/>
  <c r="C966" i="13"/>
  <c r="D966" i="13"/>
  <c r="E966" i="13"/>
  <c r="F966" i="13"/>
  <c r="G966" i="13"/>
  <c r="H966" i="13"/>
  <c r="J966" i="13"/>
  <c r="K966" i="13"/>
  <c r="N966" i="13"/>
  <c r="B967" i="13"/>
  <c r="C967" i="13"/>
  <c r="D967" i="13"/>
  <c r="E967" i="13"/>
  <c r="F967" i="13"/>
  <c r="G967" i="13"/>
  <c r="H967" i="13"/>
  <c r="J967" i="13"/>
  <c r="K967" i="13"/>
  <c r="N967" i="13"/>
  <c r="B968" i="13"/>
  <c r="C968" i="13"/>
  <c r="D968" i="13"/>
  <c r="E968" i="13"/>
  <c r="F968" i="13"/>
  <c r="G968" i="13"/>
  <c r="H968" i="13"/>
  <c r="J968" i="13"/>
  <c r="K968" i="13"/>
  <c r="N968" i="13"/>
  <c r="B969" i="13"/>
  <c r="C969" i="13"/>
  <c r="D969" i="13"/>
  <c r="E969" i="13"/>
  <c r="F969" i="13"/>
  <c r="G969" i="13"/>
  <c r="H969" i="13"/>
  <c r="J969" i="13"/>
  <c r="K969" i="13"/>
  <c r="N969" i="13"/>
  <c r="B942" i="13"/>
  <c r="C942" i="13"/>
  <c r="D942" i="13"/>
  <c r="E942" i="13"/>
  <c r="F942" i="13"/>
  <c r="G942" i="13"/>
  <c r="H942" i="13"/>
  <c r="J942" i="13"/>
  <c r="K942" i="13"/>
  <c r="N942" i="13"/>
  <c r="B943" i="13"/>
  <c r="C943" i="13"/>
  <c r="D943" i="13"/>
  <c r="E943" i="13"/>
  <c r="F943" i="13"/>
  <c r="G943" i="13"/>
  <c r="H943" i="13"/>
  <c r="J943" i="13"/>
  <c r="K943" i="13"/>
  <c r="N943" i="13"/>
  <c r="B944" i="13"/>
  <c r="C944" i="13"/>
  <c r="D944" i="13"/>
  <c r="E944" i="13"/>
  <c r="F944" i="13"/>
  <c r="G944" i="13"/>
  <c r="H944" i="13"/>
  <c r="J944" i="13"/>
  <c r="K944" i="13"/>
  <c r="N944" i="13"/>
  <c r="B945" i="13"/>
  <c r="C945" i="13"/>
  <c r="D945" i="13"/>
  <c r="E945" i="13"/>
  <c r="F945" i="13"/>
  <c r="G945" i="13"/>
  <c r="H945" i="13"/>
  <c r="J945" i="13"/>
  <c r="K945" i="13"/>
  <c r="N945" i="13"/>
  <c r="B946" i="13"/>
  <c r="C946" i="13"/>
  <c r="D946" i="13"/>
  <c r="E946" i="13"/>
  <c r="F946" i="13"/>
  <c r="G946" i="13"/>
  <c r="H946" i="13"/>
  <c r="J946" i="13"/>
  <c r="K946" i="13"/>
  <c r="N946" i="13"/>
  <c r="B947" i="13"/>
  <c r="C947" i="13"/>
  <c r="D947" i="13"/>
  <c r="E947" i="13"/>
  <c r="F947" i="13"/>
  <c r="G947" i="13"/>
  <c r="H947" i="13"/>
  <c r="J947" i="13"/>
  <c r="K947" i="13"/>
  <c r="N947" i="13"/>
  <c r="B948" i="13"/>
  <c r="C948" i="13"/>
  <c r="D948" i="13"/>
  <c r="E948" i="13"/>
  <c r="F948" i="13"/>
  <c r="G948" i="13"/>
  <c r="H948" i="13"/>
  <c r="J948" i="13"/>
  <c r="K948" i="13"/>
  <c r="N948" i="13"/>
  <c r="B949" i="13"/>
  <c r="C949" i="13"/>
  <c r="D949" i="13"/>
  <c r="E949" i="13"/>
  <c r="F949" i="13"/>
  <c r="G949" i="13"/>
  <c r="H949" i="13"/>
  <c r="J949" i="13"/>
  <c r="K949" i="13"/>
  <c r="N949" i="13"/>
  <c r="B950" i="13"/>
  <c r="C950" i="13"/>
  <c r="D950" i="13"/>
  <c r="E950" i="13"/>
  <c r="F950" i="13"/>
  <c r="G950" i="13"/>
  <c r="H950" i="13"/>
  <c r="J950" i="13"/>
  <c r="K950" i="13"/>
  <c r="N950" i="13"/>
  <c r="B951" i="13"/>
  <c r="C951" i="13"/>
  <c r="D951" i="13"/>
  <c r="E951" i="13"/>
  <c r="F951" i="13"/>
  <c r="G951" i="13"/>
  <c r="H951" i="13"/>
  <c r="J951" i="13"/>
  <c r="K951" i="13"/>
  <c r="N951" i="13"/>
  <c r="B952" i="13"/>
  <c r="C952" i="13"/>
  <c r="D952" i="13"/>
  <c r="E952" i="13"/>
  <c r="F952" i="13"/>
  <c r="G952" i="13"/>
  <c r="H952" i="13"/>
  <c r="J952" i="13"/>
  <c r="K952" i="13"/>
  <c r="N952" i="13"/>
  <c r="B953" i="13"/>
  <c r="C953" i="13"/>
  <c r="D953" i="13"/>
  <c r="E953" i="13"/>
  <c r="F953" i="13"/>
  <c r="G953" i="13"/>
  <c r="H953" i="13"/>
  <c r="J953" i="13"/>
  <c r="K953" i="13"/>
  <c r="N953" i="13"/>
  <c r="B954" i="13"/>
  <c r="C954" i="13"/>
  <c r="D954" i="13"/>
  <c r="E954" i="13"/>
  <c r="F954" i="13"/>
  <c r="G954" i="13"/>
  <c r="H954" i="13"/>
  <c r="J954" i="13"/>
  <c r="K954" i="13"/>
  <c r="N954" i="13"/>
  <c r="B955" i="13"/>
  <c r="C955" i="13"/>
  <c r="D955" i="13"/>
  <c r="E955" i="13"/>
  <c r="F955" i="13"/>
  <c r="G955" i="13"/>
  <c r="H955" i="13"/>
  <c r="J955" i="13"/>
  <c r="K955" i="13"/>
  <c r="N955" i="13"/>
  <c r="B956" i="13"/>
  <c r="C956" i="13"/>
  <c r="D956" i="13"/>
  <c r="E956" i="13"/>
  <c r="F956" i="13"/>
  <c r="G956" i="13"/>
  <c r="H956" i="13"/>
  <c r="J956" i="13"/>
  <c r="K956" i="13"/>
  <c r="N956" i="13"/>
  <c r="B957" i="13"/>
  <c r="C957" i="13"/>
  <c r="D957" i="13"/>
  <c r="E957" i="13"/>
  <c r="F957" i="13"/>
  <c r="G957" i="13"/>
  <c r="H957" i="13"/>
  <c r="J957" i="13"/>
  <c r="K957" i="13"/>
  <c r="N957" i="13"/>
  <c r="B924" i="13"/>
  <c r="C924" i="13"/>
  <c r="D924" i="13"/>
  <c r="E924" i="13"/>
  <c r="F924" i="13"/>
  <c r="G924" i="13"/>
  <c r="H924" i="13"/>
  <c r="J924" i="13"/>
  <c r="K924" i="13"/>
  <c r="N924" i="13"/>
  <c r="B925" i="13"/>
  <c r="C925" i="13"/>
  <c r="D925" i="13"/>
  <c r="E925" i="13"/>
  <c r="F925" i="13"/>
  <c r="G925" i="13"/>
  <c r="H925" i="13"/>
  <c r="J925" i="13"/>
  <c r="K925" i="13"/>
  <c r="N925" i="13"/>
  <c r="B926" i="13"/>
  <c r="C926" i="13"/>
  <c r="D926" i="13"/>
  <c r="E926" i="13"/>
  <c r="F926" i="13"/>
  <c r="G926" i="13"/>
  <c r="H926" i="13"/>
  <c r="J926" i="13"/>
  <c r="K926" i="13"/>
  <c r="N926" i="13"/>
  <c r="B927" i="13"/>
  <c r="C927" i="13"/>
  <c r="D927" i="13"/>
  <c r="E927" i="13"/>
  <c r="F927" i="13"/>
  <c r="G927" i="13"/>
  <c r="H927" i="13"/>
  <c r="J927" i="13"/>
  <c r="K927" i="13"/>
  <c r="N927" i="13"/>
  <c r="B928" i="13"/>
  <c r="C928" i="13"/>
  <c r="D928" i="13"/>
  <c r="E928" i="13"/>
  <c r="F928" i="13"/>
  <c r="G928" i="13"/>
  <c r="H928" i="13"/>
  <c r="J928" i="13"/>
  <c r="K928" i="13"/>
  <c r="N928" i="13"/>
  <c r="B929" i="13"/>
  <c r="C929" i="13"/>
  <c r="D929" i="13"/>
  <c r="E929" i="13"/>
  <c r="F929" i="13"/>
  <c r="G929" i="13"/>
  <c r="H929" i="13"/>
  <c r="J929" i="13"/>
  <c r="K929" i="13"/>
  <c r="N929" i="13"/>
  <c r="B930" i="13"/>
  <c r="C930" i="13"/>
  <c r="D930" i="13"/>
  <c r="E930" i="13"/>
  <c r="F930" i="13"/>
  <c r="G930" i="13"/>
  <c r="H930" i="13"/>
  <c r="J930" i="13"/>
  <c r="K930" i="13"/>
  <c r="N930" i="13"/>
  <c r="B931" i="13"/>
  <c r="C931" i="13"/>
  <c r="D931" i="13"/>
  <c r="E931" i="13"/>
  <c r="F931" i="13"/>
  <c r="G931" i="13"/>
  <c r="H931" i="13"/>
  <c r="J931" i="13"/>
  <c r="K931" i="13"/>
  <c r="N931" i="13"/>
  <c r="B932" i="13"/>
  <c r="C932" i="13"/>
  <c r="D932" i="13"/>
  <c r="E932" i="13"/>
  <c r="F932" i="13"/>
  <c r="G932" i="13"/>
  <c r="H932" i="13"/>
  <c r="J932" i="13"/>
  <c r="K932" i="13"/>
  <c r="N932" i="13"/>
  <c r="B933" i="13"/>
  <c r="C933" i="13"/>
  <c r="D933" i="13"/>
  <c r="E933" i="13"/>
  <c r="F933" i="13"/>
  <c r="G933" i="13"/>
  <c r="H933" i="13"/>
  <c r="J933" i="13"/>
  <c r="K933" i="13"/>
  <c r="N933" i="13"/>
  <c r="B934" i="13"/>
  <c r="C934" i="13"/>
  <c r="D934" i="13"/>
  <c r="E934" i="13"/>
  <c r="F934" i="13"/>
  <c r="G934" i="13"/>
  <c r="H934" i="13"/>
  <c r="J934" i="13"/>
  <c r="K934" i="13"/>
  <c r="N934" i="13"/>
  <c r="B935" i="13"/>
  <c r="C935" i="13"/>
  <c r="D935" i="13"/>
  <c r="E935" i="13"/>
  <c r="F935" i="13"/>
  <c r="G935" i="13"/>
  <c r="H935" i="13"/>
  <c r="J935" i="13"/>
  <c r="K935" i="13"/>
  <c r="N935" i="13"/>
  <c r="B936" i="13"/>
  <c r="C936" i="13"/>
  <c r="D936" i="13"/>
  <c r="E936" i="13"/>
  <c r="F936" i="13"/>
  <c r="G936" i="13"/>
  <c r="H936" i="13"/>
  <c r="J936" i="13"/>
  <c r="K936" i="13"/>
  <c r="N936" i="13"/>
  <c r="B937" i="13"/>
  <c r="C937" i="13"/>
  <c r="D937" i="13"/>
  <c r="E937" i="13"/>
  <c r="F937" i="13"/>
  <c r="G937" i="13"/>
  <c r="H937" i="13"/>
  <c r="J937" i="13"/>
  <c r="K937" i="13"/>
  <c r="N937" i="13"/>
  <c r="B938" i="13"/>
  <c r="C938" i="13"/>
  <c r="D938" i="13"/>
  <c r="E938" i="13"/>
  <c r="F938" i="13"/>
  <c r="G938" i="13"/>
  <c r="H938" i="13"/>
  <c r="J938" i="13"/>
  <c r="K938" i="13"/>
  <c r="N938" i="13"/>
  <c r="B939" i="13"/>
  <c r="C939" i="13"/>
  <c r="D939" i="13"/>
  <c r="E939" i="13"/>
  <c r="F939" i="13"/>
  <c r="G939" i="13"/>
  <c r="H939" i="13"/>
  <c r="J939" i="13"/>
  <c r="K939" i="13"/>
  <c r="N939" i="13"/>
  <c r="B940" i="13"/>
  <c r="C940" i="13"/>
  <c r="D940" i="13"/>
  <c r="E940" i="13"/>
  <c r="F940" i="13"/>
  <c r="G940" i="13"/>
  <c r="H940" i="13"/>
  <c r="J940" i="13"/>
  <c r="K940" i="13"/>
  <c r="N940" i="13"/>
  <c r="B941" i="13"/>
  <c r="C941" i="13"/>
  <c r="D941" i="13"/>
  <c r="E941" i="13"/>
  <c r="F941" i="13"/>
  <c r="G941" i="13"/>
  <c r="H941" i="13"/>
  <c r="J941" i="13"/>
  <c r="K941" i="13"/>
  <c r="N941" i="13"/>
  <c r="B902" i="13"/>
  <c r="C902" i="13"/>
  <c r="D902" i="13"/>
  <c r="E902" i="13"/>
  <c r="F902" i="13"/>
  <c r="G902" i="13"/>
  <c r="H902" i="13"/>
  <c r="J902" i="13"/>
  <c r="K902" i="13"/>
  <c r="N902" i="13"/>
  <c r="B903" i="13"/>
  <c r="C903" i="13"/>
  <c r="D903" i="13"/>
  <c r="E903" i="13"/>
  <c r="F903" i="13"/>
  <c r="G903" i="13"/>
  <c r="H903" i="13"/>
  <c r="J903" i="13"/>
  <c r="K903" i="13"/>
  <c r="N903" i="13"/>
  <c r="B904" i="13"/>
  <c r="C904" i="13"/>
  <c r="D904" i="13"/>
  <c r="E904" i="13"/>
  <c r="F904" i="13"/>
  <c r="G904" i="13"/>
  <c r="H904" i="13"/>
  <c r="J904" i="13"/>
  <c r="K904" i="13"/>
  <c r="N904" i="13"/>
  <c r="B905" i="13"/>
  <c r="C905" i="13"/>
  <c r="D905" i="13"/>
  <c r="E905" i="13"/>
  <c r="F905" i="13"/>
  <c r="G905" i="13"/>
  <c r="H905" i="13"/>
  <c r="J905" i="13"/>
  <c r="K905" i="13"/>
  <c r="N905" i="13"/>
  <c r="B906" i="13"/>
  <c r="C906" i="13"/>
  <c r="D906" i="13"/>
  <c r="E906" i="13"/>
  <c r="F906" i="13"/>
  <c r="G906" i="13"/>
  <c r="H906" i="13"/>
  <c r="J906" i="13"/>
  <c r="K906" i="13"/>
  <c r="N906" i="13"/>
  <c r="B907" i="13"/>
  <c r="C907" i="13"/>
  <c r="D907" i="13"/>
  <c r="E907" i="13"/>
  <c r="F907" i="13"/>
  <c r="G907" i="13"/>
  <c r="H907" i="13"/>
  <c r="J907" i="13"/>
  <c r="K907" i="13"/>
  <c r="N907" i="13"/>
  <c r="B908" i="13"/>
  <c r="C908" i="13"/>
  <c r="D908" i="13"/>
  <c r="E908" i="13"/>
  <c r="F908" i="13"/>
  <c r="G908" i="13"/>
  <c r="H908" i="13"/>
  <c r="J908" i="13"/>
  <c r="K908" i="13"/>
  <c r="N908" i="13"/>
  <c r="B909" i="13"/>
  <c r="C909" i="13"/>
  <c r="D909" i="13"/>
  <c r="E909" i="13"/>
  <c r="F909" i="13"/>
  <c r="G909" i="13"/>
  <c r="H909" i="13"/>
  <c r="J909" i="13"/>
  <c r="K909" i="13"/>
  <c r="N909" i="13"/>
  <c r="B910" i="13"/>
  <c r="C910" i="13"/>
  <c r="D910" i="13"/>
  <c r="E910" i="13"/>
  <c r="F910" i="13"/>
  <c r="G910" i="13"/>
  <c r="H910" i="13"/>
  <c r="J910" i="13"/>
  <c r="K910" i="13"/>
  <c r="N910" i="13"/>
  <c r="B911" i="13"/>
  <c r="C911" i="13"/>
  <c r="D911" i="13"/>
  <c r="E911" i="13"/>
  <c r="F911" i="13"/>
  <c r="G911" i="13"/>
  <c r="H911" i="13"/>
  <c r="J911" i="13"/>
  <c r="K911" i="13"/>
  <c r="N911" i="13"/>
  <c r="B912" i="13"/>
  <c r="C912" i="13"/>
  <c r="D912" i="13"/>
  <c r="E912" i="13"/>
  <c r="F912" i="13"/>
  <c r="G912" i="13"/>
  <c r="H912" i="13"/>
  <c r="J912" i="13"/>
  <c r="K912" i="13"/>
  <c r="N912" i="13"/>
  <c r="B913" i="13"/>
  <c r="C913" i="13"/>
  <c r="D913" i="13"/>
  <c r="E913" i="13"/>
  <c r="F913" i="13"/>
  <c r="G913" i="13"/>
  <c r="H913" i="13"/>
  <c r="J913" i="13"/>
  <c r="K913" i="13"/>
  <c r="N913" i="13"/>
  <c r="B914" i="13"/>
  <c r="C914" i="13"/>
  <c r="D914" i="13"/>
  <c r="E914" i="13"/>
  <c r="F914" i="13"/>
  <c r="G914" i="13"/>
  <c r="H914" i="13"/>
  <c r="J914" i="13"/>
  <c r="K914" i="13"/>
  <c r="N914" i="13"/>
  <c r="B915" i="13"/>
  <c r="C915" i="13"/>
  <c r="D915" i="13"/>
  <c r="E915" i="13"/>
  <c r="F915" i="13"/>
  <c r="G915" i="13"/>
  <c r="H915" i="13"/>
  <c r="J915" i="13"/>
  <c r="K915" i="13"/>
  <c r="N915" i="13"/>
  <c r="B916" i="13"/>
  <c r="C916" i="13"/>
  <c r="D916" i="13"/>
  <c r="E916" i="13"/>
  <c r="F916" i="13"/>
  <c r="G916" i="13"/>
  <c r="H916" i="13"/>
  <c r="J916" i="13"/>
  <c r="K916" i="13"/>
  <c r="N916" i="13"/>
  <c r="B917" i="13"/>
  <c r="C917" i="13"/>
  <c r="D917" i="13"/>
  <c r="E917" i="13"/>
  <c r="F917" i="13"/>
  <c r="G917" i="13"/>
  <c r="H917" i="13"/>
  <c r="J917" i="13"/>
  <c r="K917" i="13"/>
  <c r="N917" i="13"/>
  <c r="B918" i="13"/>
  <c r="C918" i="13"/>
  <c r="D918" i="13"/>
  <c r="E918" i="13"/>
  <c r="F918" i="13"/>
  <c r="G918" i="13"/>
  <c r="H918" i="13"/>
  <c r="J918" i="13"/>
  <c r="K918" i="13"/>
  <c r="N918" i="13"/>
  <c r="B919" i="13"/>
  <c r="C919" i="13"/>
  <c r="D919" i="13"/>
  <c r="E919" i="13"/>
  <c r="F919" i="13"/>
  <c r="G919" i="13"/>
  <c r="H919" i="13"/>
  <c r="J919" i="13"/>
  <c r="K919" i="13"/>
  <c r="N919" i="13"/>
  <c r="B920" i="13"/>
  <c r="C920" i="13"/>
  <c r="D920" i="13"/>
  <c r="E920" i="13"/>
  <c r="F920" i="13"/>
  <c r="G920" i="13"/>
  <c r="H920" i="13"/>
  <c r="J920" i="13"/>
  <c r="K920" i="13"/>
  <c r="N920" i="13"/>
  <c r="B921" i="13"/>
  <c r="C921" i="13"/>
  <c r="D921" i="13"/>
  <c r="E921" i="13"/>
  <c r="F921" i="13"/>
  <c r="G921" i="13"/>
  <c r="H921" i="13"/>
  <c r="J921" i="13"/>
  <c r="K921" i="13"/>
  <c r="N921" i="13"/>
  <c r="B922" i="13"/>
  <c r="C922" i="13"/>
  <c r="D922" i="13"/>
  <c r="E922" i="13"/>
  <c r="F922" i="13"/>
  <c r="G922" i="13"/>
  <c r="H922" i="13"/>
  <c r="J922" i="13"/>
  <c r="K922" i="13"/>
  <c r="N922" i="13"/>
  <c r="B923" i="13"/>
  <c r="C923" i="13"/>
  <c r="D923" i="13"/>
  <c r="E923" i="13"/>
  <c r="F923" i="13"/>
  <c r="G923" i="13"/>
  <c r="H923" i="13"/>
  <c r="J923" i="13"/>
  <c r="K923" i="13"/>
  <c r="N923" i="13"/>
  <c r="B884" i="13"/>
  <c r="C884" i="13"/>
  <c r="D884" i="13"/>
  <c r="E884" i="13"/>
  <c r="F884" i="13"/>
  <c r="G884" i="13"/>
  <c r="H884" i="13"/>
  <c r="J884" i="13"/>
  <c r="K884" i="13"/>
  <c r="N884" i="13"/>
  <c r="B885" i="13"/>
  <c r="C885" i="13"/>
  <c r="D885" i="13"/>
  <c r="E885" i="13"/>
  <c r="F885" i="13"/>
  <c r="G885" i="13"/>
  <c r="H885" i="13"/>
  <c r="J885" i="13"/>
  <c r="K885" i="13"/>
  <c r="N885" i="13"/>
  <c r="B886" i="13"/>
  <c r="C886" i="13"/>
  <c r="D886" i="13"/>
  <c r="E886" i="13"/>
  <c r="F886" i="13"/>
  <c r="G886" i="13"/>
  <c r="H886" i="13"/>
  <c r="J886" i="13"/>
  <c r="K886" i="13"/>
  <c r="N886" i="13"/>
  <c r="B887" i="13"/>
  <c r="C887" i="13"/>
  <c r="D887" i="13"/>
  <c r="E887" i="13"/>
  <c r="F887" i="13"/>
  <c r="G887" i="13"/>
  <c r="H887" i="13"/>
  <c r="J887" i="13"/>
  <c r="K887" i="13"/>
  <c r="N887" i="13"/>
  <c r="B888" i="13"/>
  <c r="C888" i="13"/>
  <c r="D888" i="13"/>
  <c r="E888" i="13"/>
  <c r="F888" i="13"/>
  <c r="G888" i="13"/>
  <c r="H888" i="13"/>
  <c r="J888" i="13"/>
  <c r="K888" i="13"/>
  <c r="N888" i="13"/>
  <c r="B889" i="13"/>
  <c r="C889" i="13"/>
  <c r="D889" i="13"/>
  <c r="E889" i="13"/>
  <c r="F889" i="13"/>
  <c r="G889" i="13"/>
  <c r="H889" i="13"/>
  <c r="J889" i="13"/>
  <c r="K889" i="13"/>
  <c r="N889" i="13"/>
  <c r="B890" i="13"/>
  <c r="C890" i="13"/>
  <c r="D890" i="13"/>
  <c r="E890" i="13"/>
  <c r="F890" i="13"/>
  <c r="G890" i="13"/>
  <c r="H890" i="13"/>
  <c r="J890" i="13"/>
  <c r="K890" i="13"/>
  <c r="N890" i="13"/>
  <c r="B891" i="13"/>
  <c r="C891" i="13"/>
  <c r="D891" i="13"/>
  <c r="E891" i="13"/>
  <c r="F891" i="13"/>
  <c r="G891" i="13"/>
  <c r="H891" i="13"/>
  <c r="J891" i="13"/>
  <c r="K891" i="13"/>
  <c r="N891" i="13"/>
  <c r="B892" i="13"/>
  <c r="C892" i="13"/>
  <c r="D892" i="13"/>
  <c r="E892" i="13"/>
  <c r="F892" i="13"/>
  <c r="G892" i="13"/>
  <c r="H892" i="13"/>
  <c r="J892" i="13"/>
  <c r="K892" i="13"/>
  <c r="N892" i="13"/>
  <c r="B893" i="13"/>
  <c r="C893" i="13"/>
  <c r="D893" i="13"/>
  <c r="E893" i="13"/>
  <c r="F893" i="13"/>
  <c r="G893" i="13"/>
  <c r="H893" i="13"/>
  <c r="J893" i="13"/>
  <c r="K893" i="13"/>
  <c r="N893" i="13"/>
  <c r="B894" i="13"/>
  <c r="C894" i="13"/>
  <c r="D894" i="13"/>
  <c r="E894" i="13"/>
  <c r="F894" i="13"/>
  <c r="G894" i="13"/>
  <c r="H894" i="13"/>
  <c r="J894" i="13"/>
  <c r="K894" i="13"/>
  <c r="N894" i="13"/>
  <c r="B895" i="13"/>
  <c r="C895" i="13"/>
  <c r="D895" i="13"/>
  <c r="E895" i="13"/>
  <c r="F895" i="13"/>
  <c r="G895" i="13"/>
  <c r="H895" i="13"/>
  <c r="J895" i="13"/>
  <c r="K895" i="13"/>
  <c r="N895" i="13"/>
  <c r="B896" i="13"/>
  <c r="C896" i="13"/>
  <c r="D896" i="13"/>
  <c r="E896" i="13"/>
  <c r="F896" i="13"/>
  <c r="G896" i="13"/>
  <c r="H896" i="13"/>
  <c r="J896" i="13"/>
  <c r="K896" i="13"/>
  <c r="N896" i="13"/>
  <c r="B897" i="13"/>
  <c r="C897" i="13"/>
  <c r="D897" i="13"/>
  <c r="E897" i="13"/>
  <c r="F897" i="13"/>
  <c r="G897" i="13"/>
  <c r="H897" i="13"/>
  <c r="J897" i="13"/>
  <c r="K897" i="13"/>
  <c r="N897" i="13"/>
  <c r="B898" i="13"/>
  <c r="C898" i="13"/>
  <c r="D898" i="13"/>
  <c r="E898" i="13"/>
  <c r="F898" i="13"/>
  <c r="G898" i="13"/>
  <c r="H898" i="13"/>
  <c r="J898" i="13"/>
  <c r="K898" i="13"/>
  <c r="N898" i="13"/>
  <c r="B899" i="13"/>
  <c r="C899" i="13"/>
  <c r="D899" i="13"/>
  <c r="E899" i="13"/>
  <c r="F899" i="13"/>
  <c r="G899" i="13"/>
  <c r="H899" i="13"/>
  <c r="J899" i="13"/>
  <c r="K899" i="13"/>
  <c r="N899" i="13"/>
  <c r="B900" i="13"/>
  <c r="C900" i="13"/>
  <c r="D900" i="13"/>
  <c r="E900" i="13"/>
  <c r="F900" i="13"/>
  <c r="G900" i="13"/>
  <c r="H900" i="13"/>
  <c r="J900" i="13"/>
  <c r="K900" i="13"/>
  <c r="N900" i="13"/>
  <c r="B901" i="13"/>
  <c r="C901" i="13"/>
  <c r="D901" i="13"/>
  <c r="E901" i="13"/>
  <c r="F901" i="13"/>
  <c r="G901" i="13"/>
  <c r="H901" i="13"/>
  <c r="J901" i="13"/>
  <c r="K901" i="13"/>
  <c r="N901" i="13"/>
  <c r="B868" i="13"/>
  <c r="C868" i="13"/>
  <c r="D868" i="13"/>
  <c r="E868" i="13"/>
  <c r="F868" i="13"/>
  <c r="G868" i="13"/>
  <c r="H868" i="13"/>
  <c r="J868" i="13"/>
  <c r="K868" i="13"/>
  <c r="N868" i="13"/>
  <c r="B869" i="13"/>
  <c r="C869" i="13"/>
  <c r="D869" i="13"/>
  <c r="E869" i="13"/>
  <c r="F869" i="13"/>
  <c r="G869" i="13"/>
  <c r="H869" i="13"/>
  <c r="J869" i="13"/>
  <c r="K869" i="13"/>
  <c r="N869" i="13"/>
  <c r="B870" i="13"/>
  <c r="C870" i="13"/>
  <c r="D870" i="13"/>
  <c r="E870" i="13"/>
  <c r="F870" i="13"/>
  <c r="G870" i="13"/>
  <c r="H870" i="13"/>
  <c r="J870" i="13"/>
  <c r="K870" i="13"/>
  <c r="N870" i="13"/>
  <c r="B871" i="13"/>
  <c r="C871" i="13"/>
  <c r="D871" i="13"/>
  <c r="E871" i="13"/>
  <c r="F871" i="13"/>
  <c r="G871" i="13"/>
  <c r="H871" i="13"/>
  <c r="J871" i="13"/>
  <c r="K871" i="13"/>
  <c r="N871" i="13"/>
  <c r="B872" i="13"/>
  <c r="C872" i="13"/>
  <c r="D872" i="13"/>
  <c r="E872" i="13"/>
  <c r="F872" i="13"/>
  <c r="G872" i="13"/>
  <c r="H872" i="13"/>
  <c r="J872" i="13"/>
  <c r="K872" i="13"/>
  <c r="N872" i="13"/>
  <c r="B873" i="13"/>
  <c r="C873" i="13"/>
  <c r="D873" i="13"/>
  <c r="E873" i="13"/>
  <c r="F873" i="13"/>
  <c r="G873" i="13"/>
  <c r="H873" i="13"/>
  <c r="J873" i="13"/>
  <c r="K873" i="13"/>
  <c r="N873" i="13"/>
  <c r="B874" i="13"/>
  <c r="C874" i="13"/>
  <c r="D874" i="13"/>
  <c r="E874" i="13"/>
  <c r="F874" i="13"/>
  <c r="G874" i="13"/>
  <c r="H874" i="13"/>
  <c r="J874" i="13"/>
  <c r="K874" i="13"/>
  <c r="N874" i="13"/>
  <c r="B875" i="13"/>
  <c r="C875" i="13"/>
  <c r="D875" i="13"/>
  <c r="E875" i="13"/>
  <c r="F875" i="13"/>
  <c r="G875" i="13"/>
  <c r="H875" i="13"/>
  <c r="J875" i="13"/>
  <c r="K875" i="13"/>
  <c r="N875" i="13"/>
  <c r="B876" i="13"/>
  <c r="C876" i="13"/>
  <c r="D876" i="13"/>
  <c r="E876" i="13"/>
  <c r="F876" i="13"/>
  <c r="G876" i="13"/>
  <c r="H876" i="13"/>
  <c r="J876" i="13"/>
  <c r="K876" i="13"/>
  <c r="N876" i="13"/>
  <c r="B877" i="13"/>
  <c r="C877" i="13"/>
  <c r="D877" i="13"/>
  <c r="E877" i="13"/>
  <c r="F877" i="13"/>
  <c r="G877" i="13"/>
  <c r="H877" i="13"/>
  <c r="J877" i="13"/>
  <c r="K877" i="13"/>
  <c r="N877" i="13"/>
  <c r="B878" i="13"/>
  <c r="C878" i="13"/>
  <c r="D878" i="13"/>
  <c r="E878" i="13"/>
  <c r="F878" i="13"/>
  <c r="G878" i="13"/>
  <c r="H878" i="13"/>
  <c r="J878" i="13"/>
  <c r="K878" i="13"/>
  <c r="N878" i="13"/>
  <c r="B879" i="13"/>
  <c r="C879" i="13"/>
  <c r="D879" i="13"/>
  <c r="E879" i="13"/>
  <c r="F879" i="13"/>
  <c r="G879" i="13"/>
  <c r="H879" i="13"/>
  <c r="J879" i="13"/>
  <c r="K879" i="13"/>
  <c r="N879" i="13"/>
  <c r="B880" i="13"/>
  <c r="C880" i="13"/>
  <c r="D880" i="13"/>
  <c r="E880" i="13"/>
  <c r="F880" i="13"/>
  <c r="G880" i="13"/>
  <c r="H880" i="13"/>
  <c r="J880" i="13"/>
  <c r="K880" i="13"/>
  <c r="N880" i="13"/>
  <c r="B881" i="13"/>
  <c r="C881" i="13"/>
  <c r="D881" i="13"/>
  <c r="E881" i="13"/>
  <c r="F881" i="13"/>
  <c r="G881" i="13"/>
  <c r="H881" i="13"/>
  <c r="J881" i="13"/>
  <c r="K881" i="13"/>
  <c r="N881" i="13"/>
  <c r="B882" i="13"/>
  <c r="C882" i="13"/>
  <c r="D882" i="13"/>
  <c r="E882" i="13"/>
  <c r="F882" i="13"/>
  <c r="G882" i="13"/>
  <c r="H882" i="13"/>
  <c r="J882" i="13"/>
  <c r="K882" i="13"/>
  <c r="N882" i="13"/>
  <c r="B883" i="13"/>
  <c r="C883" i="13"/>
  <c r="D883" i="13"/>
  <c r="E883" i="13"/>
  <c r="F883" i="13"/>
  <c r="G883" i="13"/>
  <c r="H883" i="13"/>
  <c r="J883" i="13"/>
  <c r="K883" i="13"/>
  <c r="N883" i="13"/>
  <c r="B851" i="13"/>
  <c r="C851" i="13"/>
  <c r="D851" i="13"/>
  <c r="E851" i="13"/>
  <c r="F851" i="13"/>
  <c r="G851" i="13"/>
  <c r="H851" i="13"/>
  <c r="J851" i="13"/>
  <c r="K851" i="13"/>
  <c r="N851" i="13"/>
  <c r="B852" i="13"/>
  <c r="C852" i="13"/>
  <c r="D852" i="13"/>
  <c r="E852" i="13"/>
  <c r="F852" i="13"/>
  <c r="G852" i="13"/>
  <c r="H852" i="13"/>
  <c r="J852" i="13"/>
  <c r="K852" i="13"/>
  <c r="N852" i="13"/>
  <c r="B853" i="13"/>
  <c r="C853" i="13"/>
  <c r="D853" i="13"/>
  <c r="E853" i="13"/>
  <c r="F853" i="13"/>
  <c r="G853" i="13"/>
  <c r="H853" i="13"/>
  <c r="J853" i="13"/>
  <c r="K853" i="13"/>
  <c r="N853" i="13"/>
  <c r="B854" i="13"/>
  <c r="C854" i="13"/>
  <c r="D854" i="13"/>
  <c r="E854" i="13"/>
  <c r="F854" i="13"/>
  <c r="G854" i="13"/>
  <c r="H854" i="13"/>
  <c r="J854" i="13"/>
  <c r="K854" i="13"/>
  <c r="N854" i="13"/>
  <c r="B855" i="13"/>
  <c r="C855" i="13"/>
  <c r="D855" i="13"/>
  <c r="E855" i="13"/>
  <c r="F855" i="13"/>
  <c r="G855" i="13"/>
  <c r="H855" i="13"/>
  <c r="I855" i="13"/>
  <c r="J855" i="13"/>
  <c r="K855" i="13"/>
  <c r="N855" i="13"/>
  <c r="B856" i="13"/>
  <c r="C856" i="13"/>
  <c r="D856" i="13"/>
  <c r="E856" i="13"/>
  <c r="F856" i="13"/>
  <c r="G856" i="13"/>
  <c r="H856" i="13"/>
  <c r="J856" i="13"/>
  <c r="K856" i="13"/>
  <c r="N856" i="13"/>
  <c r="B857" i="13"/>
  <c r="C857" i="13"/>
  <c r="D857" i="13"/>
  <c r="E857" i="13"/>
  <c r="F857" i="13"/>
  <c r="G857" i="13"/>
  <c r="H857" i="13"/>
  <c r="J857" i="13"/>
  <c r="K857" i="13"/>
  <c r="N857" i="13"/>
  <c r="B858" i="13"/>
  <c r="C858" i="13"/>
  <c r="D858" i="13"/>
  <c r="E858" i="13"/>
  <c r="F858" i="13"/>
  <c r="G858" i="13"/>
  <c r="H858" i="13"/>
  <c r="J858" i="13"/>
  <c r="K858" i="13"/>
  <c r="N858" i="13"/>
  <c r="B859" i="13"/>
  <c r="C859" i="13"/>
  <c r="D859" i="13"/>
  <c r="E859" i="13"/>
  <c r="F859" i="13"/>
  <c r="G859" i="13"/>
  <c r="H859" i="13"/>
  <c r="J859" i="13"/>
  <c r="K859" i="13"/>
  <c r="N859" i="13"/>
  <c r="B860" i="13"/>
  <c r="C860" i="13"/>
  <c r="D860" i="13"/>
  <c r="E860" i="13"/>
  <c r="F860" i="13"/>
  <c r="G860" i="13"/>
  <c r="H860" i="13"/>
  <c r="J860" i="13"/>
  <c r="K860" i="13"/>
  <c r="N860" i="13"/>
  <c r="B861" i="13"/>
  <c r="C861" i="13"/>
  <c r="D861" i="13"/>
  <c r="E861" i="13"/>
  <c r="F861" i="13"/>
  <c r="G861" i="13"/>
  <c r="H861" i="13"/>
  <c r="J861" i="13"/>
  <c r="K861" i="13"/>
  <c r="N861" i="13"/>
  <c r="B862" i="13"/>
  <c r="C862" i="13"/>
  <c r="D862" i="13"/>
  <c r="E862" i="13"/>
  <c r="F862" i="13"/>
  <c r="G862" i="13"/>
  <c r="H862" i="13"/>
  <c r="J862" i="13"/>
  <c r="K862" i="13"/>
  <c r="N862" i="13"/>
  <c r="B863" i="13"/>
  <c r="C863" i="13"/>
  <c r="D863" i="13"/>
  <c r="E863" i="13"/>
  <c r="F863" i="13"/>
  <c r="G863" i="13"/>
  <c r="H863" i="13"/>
  <c r="J863" i="13"/>
  <c r="K863" i="13"/>
  <c r="N863" i="13"/>
  <c r="B864" i="13"/>
  <c r="C864" i="13"/>
  <c r="D864" i="13"/>
  <c r="E864" i="13"/>
  <c r="F864" i="13"/>
  <c r="G864" i="13"/>
  <c r="H864" i="13"/>
  <c r="J864" i="13"/>
  <c r="K864" i="13"/>
  <c r="N864" i="13"/>
  <c r="B865" i="13"/>
  <c r="C865" i="13"/>
  <c r="D865" i="13"/>
  <c r="E865" i="13"/>
  <c r="F865" i="13"/>
  <c r="G865" i="13"/>
  <c r="H865" i="13"/>
  <c r="J865" i="13"/>
  <c r="K865" i="13"/>
  <c r="N865" i="13"/>
  <c r="B866" i="13"/>
  <c r="C866" i="13"/>
  <c r="D866" i="13"/>
  <c r="E866" i="13"/>
  <c r="F866" i="13"/>
  <c r="G866" i="13"/>
  <c r="H866" i="13"/>
  <c r="J866" i="13"/>
  <c r="K866" i="13"/>
  <c r="N866" i="13"/>
  <c r="B867" i="13"/>
  <c r="C867" i="13"/>
  <c r="D867" i="13"/>
  <c r="E867" i="13"/>
  <c r="F867" i="13"/>
  <c r="G867" i="13"/>
  <c r="H867" i="13"/>
  <c r="J867" i="13"/>
  <c r="K867" i="13"/>
  <c r="N867" i="13"/>
  <c r="B835" i="13"/>
  <c r="C835" i="13"/>
  <c r="D835" i="13"/>
  <c r="E835" i="13"/>
  <c r="F835" i="13"/>
  <c r="G835" i="13"/>
  <c r="H835" i="13"/>
  <c r="J835" i="13"/>
  <c r="K835" i="13"/>
  <c r="N835" i="13"/>
  <c r="B836" i="13"/>
  <c r="C836" i="13"/>
  <c r="D836" i="13"/>
  <c r="E836" i="13"/>
  <c r="F836" i="13"/>
  <c r="G836" i="13"/>
  <c r="H836" i="13"/>
  <c r="J836" i="13"/>
  <c r="K836" i="13"/>
  <c r="N836" i="13"/>
  <c r="B837" i="13"/>
  <c r="C837" i="13"/>
  <c r="D837" i="13"/>
  <c r="E837" i="13"/>
  <c r="F837" i="13"/>
  <c r="G837" i="13"/>
  <c r="H837" i="13"/>
  <c r="J837" i="13"/>
  <c r="K837" i="13"/>
  <c r="N837" i="13"/>
  <c r="B838" i="13"/>
  <c r="C838" i="13"/>
  <c r="D838" i="13"/>
  <c r="E838" i="13"/>
  <c r="F838" i="13"/>
  <c r="G838" i="13"/>
  <c r="H838" i="13"/>
  <c r="J838" i="13"/>
  <c r="K838" i="13"/>
  <c r="N838" i="13"/>
  <c r="B839" i="13"/>
  <c r="C839" i="13"/>
  <c r="D839" i="13"/>
  <c r="E839" i="13"/>
  <c r="F839" i="13"/>
  <c r="G839" i="13"/>
  <c r="H839" i="13"/>
  <c r="J839" i="13"/>
  <c r="K839" i="13"/>
  <c r="N839" i="13"/>
  <c r="B840" i="13"/>
  <c r="C840" i="13"/>
  <c r="D840" i="13"/>
  <c r="E840" i="13"/>
  <c r="F840" i="13"/>
  <c r="G840" i="13"/>
  <c r="H840" i="13"/>
  <c r="J840" i="13"/>
  <c r="K840" i="13"/>
  <c r="N840" i="13"/>
  <c r="B841" i="13"/>
  <c r="C841" i="13"/>
  <c r="D841" i="13"/>
  <c r="E841" i="13"/>
  <c r="F841" i="13"/>
  <c r="G841" i="13"/>
  <c r="H841" i="13"/>
  <c r="J841" i="13"/>
  <c r="K841" i="13"/>
  <c r="N841" i="13"/>
  <c r="B842" i="13"/>
  <c r="C842" i="13"/>
  <c r="D842" i="13"/>
  <c r="E842" i="13"/>
  <c r="F842" i="13"/>
  <c r="G842" i="13"/>
  <c r="H842" i="13"/>
  <c r="J842" i="13"/>
  <c r="K842" i="13"/>
  <c r="N842" i="13"/>
  <c r="B843" i="13"/>
  <c r="C843" i="13"/>
  <c r="D843" i="13"/>
  <c r="E843" i="13"/>
  <c r="F843" i="13"/>
  <c r="G843" i="13"/>
  <c r="H843" i="13"/>
  <c r="J843" i="13"/>
  <c r="K843" i="13"/>
  <c r="N843" i="13"/>
  <c r="B844" i="13"/>
  <c r="C844" i="13"/>
  <c r="D844" i="13"/>
  <c r="E844" i="13"/>
  <c r="F844" i="13"/>
  <c r="G844" i="13"/>
  <c r="H844" i="13"/>
  <c r="J844" i="13"/>
  <c r="K844" i="13"/>
  <c r="N844" i="13"/>
  <c r="B845" i="13"/>
  <c r="C845" i="13"/>
  <c r="D845" i="13"/>
  <c r="E845" i="13"/>
  <c r="F845" i="13"/>
  <c r="G845" i="13"/>
  <c r="H845" i="13"/>
  <c r="J845" i="13"/>
  <c r="K845" i="13"/>
  <c r="N845" i="13"/>
  <c r="B846" i="13"/>
  <c r="C846" i="13"/>
  <c r="D846" i="13"/>
  <c r="E846" i="13"/>
  <c r="F846" i="13"/>
  <c r="G846" i="13"/>
  <c r="H846" i="13"/>
  <c r="J846" i="13"/>
  <c r="K846" i="13"/>
  <c r="N846" i="13"/>
  <c r="B847" i="13"/>
  <c r="C847" i="13"/>
  <c r="D847" i="13"/>
  <c r="E847" i="13"/>
  <c r="F847" i="13"/>
  <c r="G847" i="13"/>
  <c r="H847" i="13"/>
  <c r="J847" i="13"/>
  <c r="K847" i="13"/>
  <c r="N847" i="13"/>
  <c r="B848" i="13"/>
  <c r="C848" i="13"/>
  <c r="D848" i="13"/>
  <c r="E848" i="13"/>
  <c r="F848" i="13"/>
  <c r="G848" i="13"/>
  <c r="H848" i="13"/>
  <c r="J848" i="13"/>
  <c r="K848" i="13"/>
  <c r="N848" i="13"/>
  <c r="B849" i="13"/>
  <c r="C849" i="13"/>
  <c r="D849" i="13"/>
  <c r="E849" i="13"/>
  <c r="F849" i="13"/>
  <c r="G849" i="13"/>
  <c r="H849" i="13"/>
  <c r="J849" i="13"/>
  <c r="K849" i="13"/>
  <c r="N849" i="13"/>
  <c r="B850" i="13"/>
  <c r="C850" i="13"/>
  <c r="D850" i="13"/>
  <c r="E850" i="13"/>
  <c r="F850" i="13"/>
  <c r="G850" i="13"/>
  <c r="H850" i="13"/>
  <c r="J850" i="13"/>
  <c r="K850" i="13"/>
  <c r="N850" i="13"/>
  <c r="B819" i="13"/>
  <c r="C819" i="13"/>
  <c r="D819" i="13"/>
  <c r="E819" i="13"/>
  <c r="F819" i="13"/>
  <c r="G819" i="13"/>
  <c r="H819" i="13"/>
  <c r="J819" i="13"/>
  <c r="K819" i="13"/>
  <c r="N819" i="13"/>
  <c r="B820" i="13"/>
  <c r="C820" i="13"/>
  <c r="D820" i="13"/>
  <c r="E820" i="13"/>
  <c r="F820" i="13"/>
  <c r="G820" i="13"/>
  <c r="H820" i="13"/>
  <c r="J820" i="13"/>
  <c r="K820" i="13"/>
  <c r="N820" i="13"/>
  <c r="B821" i="13"/>
  <c r="C821" i="13"/>
  <c r="D821" i="13"/>
  <c r="E821" i="13"/>
  <c r="F821" i="13"/>
  <c r="G821" i="13"/>
  <c r="H821" i="13"/>
  <c r="J821" i="13"/>
  <c r="K821" i="13"/>
  <c r="N821" i="13"/>
  <c r="B822" i="13"/>
  <c r="C822" i="13"/>
  <c r="D822" i="13"/>
  <c r="E822" i="13"/>
  <c r="F822" i="13"/>
  <c r="G822" i="13"/>
  <c r="H822" i="13"/>
  <c r="J822" i="13"/>
  <c r="K822" i="13"/>
  <c r="N822" i="13"/>
  <c r="B823" i="13"/>
  <c r="C823" i="13"/>
  <c r="D823" i="13"/>
  <c r="E823" i="13"/>
  <c r="F823" i="13"/>
  <c r="G823" i="13"/>
  <c r="H823" i="13"/>
  <c r="J823" i="13"/>
  <c r="K823" i="13"/>
  <c r="N823" i="13"/>
  <c r="B824" i="13"/>
  <c r="C824" i="13"/>
  <c r="D824" i="13"/>
  <c r="E824" i="13"/>
  <c r="F824" i="13"/>
  <c r="G824" i="13"/>
  <c r="H824" i="13"/>
  <c r="J824" i="13"/>
  <c r="K824" i="13"/>
  <c r="N824" i="13"/>
  <c r="B825" i="13"/>
  <c r="C825" i="13"/>
  <c r="D825" i="13"/>
  <c r="E825" i="13"/>
  <c r="F825" i="13"/>
  <c r="G825" i="13"/>
  <c r="H825" i="13"/>
  <c r="J825" i="13"/>
  <c r="K825" i="13"/>
  <c r="N825" i="13"/>
  <c r="B826" i="13"/>
  <c r="C826" i="13"/>
  <c r="D826" i="13"/>
  <c r="E826" i="13"/>
  <c r="F826" i="13"/>
  <c r="G826" i="13"/>
  <c r="H826" i="13"/>
  <c r="J826" i="13"/>
  <c r="K826" i="13"/>
  <c r="N826" i="13"/>
  <c r="B827" i="13"/>
  <c r="C827" i="13"/>
  <c r="D827" i="13"/>
  <c r="E827" i="13"/>
  <c r="F827" i="13"/>
  <c r="G827" i="13"/>
  <c r="H827" i="13"/>
  <c r="J827" i="13"/>
  <c r="K827" i="13"/>
  <c r="N827" i="13"/>
  <c r="B828" i="13"/>
  <c r="C828" i="13"/>
  <c r="D828" i="13"/>
  <c r="E828" i="13"/>
  <c r="F828" i="13"/>
  <c r="G828" i="13"/>
  <c r="H828" i="13"/>
  <c r="J828" i="13"/>
  <c r="K828" i="13"/>
  <c r="N828" i="13"/>
  <c r="B829" i="13"/>
  <c r="C829" i="13"/>
  <c r="D829" i="13"/>
  <c r="E829" i="13"/>
  <c r="F829" i="13"/>
  <c r="G829" i="13"/>
  <c r="H829" i="13"/>
  <c r="J829" i="13"/>
  <c r="K829" i="13"/>
  <c r="N829" i="13"/>
  <c r="B830" i="13"/>
  <c r="C830" i="13"/>
  <c r="D830" i="13"/>
  <c r="E830" i="13"/>
  <c r="F830" i="13"/>
  <c r="G830" i="13"/>
  <c r="H830" i="13"/>
  <c r="I830" i="13"/>
  <c r="J830" i="13"/>
  <c r="K830" i="13"/>
  <c r="N830" i="13"/>
  <c r="B831" i="13"/>
  <c r="C831" i="13"/>
  <c r="D831" i="13"/>
  <c r="E831" i="13"/>
  <c r="F831" i="13"/>
  <c r="G831" i="13"/>
  <c r="H831" i="13"/>
  <c r="J831" i="13"/>
  <c r="K831" i="13"/>
  <c r="N831" i="13"/>
  <c r="B832" i="13"/>
  <c r="C832" i="13"/>
  <c r="D832" i="13"/>
  <c r="E832" i="13"/>
  <c r="F832" i="13"/>
  <c r="G832" i="13"/>
  <c r="H832" i="13"/>
  <c r="J832" i="13"/>
  <c r="K832" i="13"/>
  <c r="N832" i="13"/>
  <c r="B833" i="13"/>
  <c r="C833" i="13"/>
  <c r="D833" i="13"/>
  <c r="E833" i="13"/>
  <c r="F833" i="13"/>
  <c r="G833" i="13"/>
  <c r="H833" i="13"/>
  <c r="J833" i="13"/>
  <c r="K833" i="13"/>
  <c r="N833" i="13"/>
  <c r="B834" i="13"/>
  <c r="C834" i="13"/>
  <c r="D834" i="13"/>
  <c r="E834" i="13"/>
  <c r="F834" i="13"/>
  <c r="G834" i="13"/>
  <c r="H834" i="13"/>
  <c r="I834" i="13"/>
  <c r="J834" i="13"/>
  <c r="K834" i="13"/>
  <c r="N834" i="13"/>
  <c r="B808" i="13"/>
  <c r="C808" i="13"/>
  <c r="D808" i="13"/>
  <c r="E808" i="13"/>
  <c r="F808" i="13"/>
  <c r="G808" i="13"/>
  <c r="H808" i="13"/>
  <c r="J808" i="13"/>
  <c r="K808" i="13"/>
  <c r="N808" i="13"/>
  <c r="B809" i="13"/>
  <c r="C809" i="13"/>
  <c r="D809" i="13"/>
  <c r="E809" i="13"/>
  <c r="F809" i="13"/>
  <c r="G809" i="13"/>
  <c r="H809" i="13"/>
  <c r="J809" i="13"/>
  <c r="K809" i="13"/>
  <c r="N809" i="13"/>
  <c r="B810" i="13"/>
  <c r="C810" i="13"/>
  <c r="D810" i="13"/>
  <c r="E810" i="13"/>
  <c r="F810" i="13"/>
  <c r="G810" i="13"/>
  <c r="H810" i="13"/>
  <c r="J810" i="13"/>
  <c r="K810" i="13"/>
  <c r="N810" i="13"/>
  <c r="B811" i="13"/>
  <c r="C811" i="13"/>
  <c r="D811" i="13"/>
  <c r="E811" i="13"/>
  <c r="F811" i="13"/>
  <c r="G811" i="13"/>
  <c r="H811" i="13"/>
  <c r="J811" i="13"/>
  <c r="K811" i="13"/>
  <c r="N811" i="13"/>
  <c r="B812" i="13"/>
  <c r="C812" i="13"/>
  <c r="D812" i="13"/>
  <c r="E812" i="13"/>
  <c r="F812" i="13"/>
  <c r="G812" i="13"/>
  <c r="H812" i="13"/>
  <c r="J812" i="13"/>
  <c r="K812" i="13"/>
  <c r="N812" i="13"/>
  <c r="B813" i="13"/>
  <c r="C813" i="13"/>
  <c r="D813" i="13"/>
  <c r="E813" i="13"/>
  <c r="F813" i="13"/>
  <c r="G813" i="13"/>
  <c r="H813" i="13"/>
  <c r="J813" i="13"/>
  <c r="K813" i="13"/>
  <c r="N813" i="13"/>
  <c r="B814" i="13"/>
  <c r="C814" i="13"/>
  <c r="D814" i="13"/>
  <c r="E814" i="13"/>
  <c r="F814" i="13"/>
  <c r="G814" i="13"/>
  <c r="H814" i="13"/>
  <c r="J814" i="13"/>
  <c r="K814" i="13"/>
  <c r="N814" i="13"/>
  <c r="B815" i="13"/>
  <c r="C815" i="13"/>
  <c r="D815" i="13"/>
  <c r="E815" i="13"/>
  <c r="F815" i="13"/>
  <c r="G815" i="13"/>
  <c r="H815" i="13"/>
  <c r="J815" i="13"/>
  <c r="K815" i="13"/>
  <c r="N815" i="13"/>
  <c r="B816" i="13"/>
  <c r="C816" i="13"/>
  <c r="D816" i="13"/>
  <c r="E816" i="13"/>
  <c r="F816" i="13"/>
  <c r="G816" i="13"/>
  <c r="H816" i="13"/>
  <c r="I816" i="13"/>
  <c r="J816" i="13"/>
  <c r="K816" i="13"/>
  <c r="N816" i="13"/>
  <c r="B817" i="13"/>
  <c r="C817" i="13"/>
  <c r="D817" i="13"/>
  <c r="E817" i="13"/>
  <c r="F817" i="13"/>
  <c r="G817" i="13"/>
  <c r="H817" i="13"/>
  <c r="I817" i="13"/>
  <c r="J817" i="13"/>
  <c r="K817" i="13"/>
  <c r="N817" i="13"/>
  <c r="B818" i="13"/>
  <c r="C818" i="13"/>
  <c r="D818" i="13"/>
  <c r="E818" i="13"/>
  <c r="F818" i="13"/>
  <c r="G818" i="13"/>
  <c r="H818" i="13"/>
  <c r="J818" i="13"/>
  <c r="K818" i="13"/>
  <c r="N818" i="13"/>
  <c r="B790" i="13"/>
  <c r="C790" i="13"/>
  <c r="D790" i="13"/>
  <c r="E790" i="13"/>
  <c r="F790" i="13"/>
  <c r="G790" i="13"/>
  <c r="H790" i="13"/>
  <c r="J790" i="13"/>
  <c r="K790" i="13"/>
  <c r="N790" i="13"/>
  <c r="B791" i="13"/>
  <c r="C791" i="13"/>
  <c r="D791" i="13"/>
  <c r="E791" i="13"/>
  <c r="F791" i="13"/>
  <c r="G791" i="13"/>
  <c r="H791" i="13"/>
  <c r="J791" i="13"/>
  <c r="K791" i="13"/>
  <c r="N791" i="13"/>
  <c r="B792" i="13"/>
  <c r="C792" i="13"/>
  <c r="D792" i="13"/>
  <c r="E792" i="13"/>
  <c r="F792" i="13"/>
  <c r="G792" i="13"/>
  <c r="H792" i="13"/>
  <c r="J792" i="13"/>
  <c r="K792" i="13"/>
  <c r="N792" i="13"/>
  <c r="B793" i="13"/>
  <c r="C793" i="13"/>
  <c r="D793" i="13"/>
  <c r="E793" i="13"/>
  <c r="F793" i="13"/>
  <c r="G793" i="13"/>
  <c r="H793" i="13"/>
  <c r="J793" i="13"/>
  <c r="K793" i="13"/>
  <c r="N793" i="13"/>
  <c r="B794" i="13"/>
  <c r="C794" i="13"/>
  <c r="D794" i="13"/>
  <c r="E794" i="13"/>
  <c r="F794" i="13"/>
  <c r="G794" i="13"/>
  <c r="H794" i="13"/>
  <c r="J794" i="13"/>
  <c r="K794" i="13"/>
  <c r="N794" i="13"/>
  <c r="B795" i="13"/>
  <c r="C795" i="13"/>
  <c r="D795" i="13"/>
  <c r="E795" i="13"/>
  <c r="F795" i="13"/>
  <c r="G795" i="13"/>
  <c r="H795" i="13"/>
  <c r="J795" i="13"/>
  <c r="K795" i="13"/>
  <c r="N795" i="13"/>
  <c r="B796" i="13"/>
  <c r="C796" i="13"/>
  <c r="D796" i="13"/>
  <c r="E796" i="13"/>
  <c r="F796" i="13"/>
  <c r="G796" i="13"/>
  <c r="H796" i="13"/>
  <c r="J796" i="13"/>
  <c r="K796" i="13"/>
  <c r="N796" i="13"/>
  <c r="B797" i="13"/>
  <c r="C797" i="13"/>
  <c r="D797" i="13"/>
  <c r="E797" i="13"/>
  <c r="F797" i="13"/>
  <c r="G797" i="13"/>
  <c r="H797" i="13"/>
  <c r="J797" i="13"/>
  <c r="K797" i="13"/>
  <c r="N797" i="13"/>
  <c r="B798" i="13"/>
  <c r="C798" i="13"/>
  <c r="D798" i="13"/>
  <c r="E798" i="13"/>
  <c r="F798" i="13"/>
  <c r="G798" i="13"/>
  <c r="H798" i="13"/>
  <c r="J798" i="13"/>
  <c r="K798" i="13"/>
  <c r="N798" i="13"/>
  <c r="B799" i="13"/>
  <c r="C799" i="13"/>
  <c r="D799" i="13"/>
  <c r="E799" i="13"/>
  <c r="F799" i="13"/>
  <c r="G799" i="13"/>
  <c r="H799" i="13"/>
  <c r="J799" i="13"/>
  <c r="K799" i="13"/>
  <c r="N799" i="13"/>
  <c r="B800" i="13"/>
  <c r="C800" i="13"/>
  <c r="D800" i="13"/>
  <c r="E800" i="13"/>
  <c r="F800" i="13"/>
  <c r="G800" i="13"/>
  <c r="H800" i="13"/>
  <c r="J800" i="13"/>
  <c r="K800" i="13"/>
  <c r="N800" i="13"/>
  <c r="B801" i="13"/>
  <c r="C801" i="13"/>
  <c r="D801" i="13"/>
  <c r="E801" i="13"/>
  <c r="F801" i="13"/>
  <c r="G801" i="13"/>
  <c r="H801" i="13"/>
  <c r="J801" i="13"/>
  <c r="K801" i="13"/>
  <c r="N801" i="13"/>
  <c r="B802" i="13"/>
  <c r="C802" i="13"/>
  <c r="D802" i="13"/>
  <c r="E802" i="13"/>
  <c r="F802" i="13"/>
  <c r="G802" i="13"/>
  <c r="H802" i="13"/>
  <c r="J802" i="13"/>
  <c r="K802" i="13"/>
  <c r="N802" i="13"/>
  <c r="B803" i="13"/>
  <c r="C803" i="13"/>
  <c r="D803" i="13"/>
  <c r="E803" i="13"/>
  <c r="F803" i="13"/>
  <c r="G803" i="13"/>
  <c r="H803" i="13"/>
  <c r="J803" i="13"/>
  <c r="K803" i="13"/>
  <c r="N803" i="13"/>
  <c r="B804" i="13"/>
  <c r="C804" i="13"/>
  <c r="D804" i="13"/>
  <c r="E804" i="13"/>
  <c r="F804" i="13"/>
  <c r="G804" i="13"/>
  <c r="H804" i="13"/>
  <c r="J804" i="13"/>
  <c r="K804" i="13"/>
  <c r="N804" i="13"/>
  <c r="B805" i="13"/>
  <c r="C805" i="13"/>
  <c r="D805" i="13"/>
  <c r="E805" i="13"/>
  <c r="F805" i="13"/>
  <c r="G805" i="13"/>
  <c r="H805" i="13"/>
  <c r="J805" i="13"/>
  <c r="K805" i="13"/>
  <c r="N805" i="13"/>
  <c r="B806" i="13"/>
  <c r="C806" i="13"/>
  <c r="D806" i="13"/>
  <c r="E806" i="13"/>
  <c r="F806" i="13"/>
  <c r="G806" i="13"/>
  <c r="H806" i="13"/>
  <c r="J806" i="13"/>
  <c r="K806" i="13"/>
  <c r="N806" i="13"/>
  <c r="B807" i="13"/>
  <c r="C807" i="13"/>
  <c r="D807" i="13"/>
  <c r="E807" i="13"/>
  <c r="F807" i="13"/>
  <c r="G807" i="13"/>
  <c r="H807" i="13"/>
  <c r="J807" i="13"/>
  <c r="K807" i="13"/>
  <c r="N807" i="13"/>
  <c r="B777" i="13"/>
  <c r="C777" i="13"/>
  <c r="D777" i="13"/>
  <c r="E777" i="13"/>
  <c r="F777" i="13"/>
  <c r="G777" i="13"/>
  <c r="H777" i="13"/>
  <c r="J777" i="13"/>
  <c r="K777" i="13"/>
  <c r="N777" i="13"/>
  <c r="B778" i="13"/>
  <c r="C778" i="13"/>
  <c r="D778" i="13"/>
  <c r="E778" i="13"/>
  <c r="F778" i="13"/>
  <c r="G778" i="13"/>
  <c r="H778" i="13"/>
  <c r="J778" i="13"/>
  <c r="K778" i="13"/>
  <c r="N778" i="13"/>
  <c r="B779" i="13"/>
  <c r="C779" i="13"/>
  <c r="D779" i="13"/>
  <c r="E779" i="13"/>
  <c r="F779" i="13"/>
  <c r="G779" i="13"/>
  <c r="H779" i="13"/>
  <c r="J779" i="13"/>
  <c r="K779" i="13"/>
  <c r="N779" i="13"/>
  <c r="B780" i="13"/>
  <c r="C780" i="13"/>
  <c r="D780" i="13"/>
  <c r="E780" i="13"/>
  <c r="F780" i="13"/>
  <c r="G780" i="13"/>
  <c r="H780" i="13"/>
  <c r="J780" i="13"/>
  <c r="K780" i="13"/>
  <c r="N780" i="13"/>
  <c r="B781" i="13"/>
  <c r="C781" i="13"/>
  <c r="D781" i="13"/>
  <c r="E781" i="13"/>
  <c r="F781" i="13"/>
  <c r="G781" i="13"/>
  <c r="H781" i="13"/>
  <c r="J781" i="13"/>
  <c r="K781" i="13"/>
  <c r="N781" i="13"/>
  <c r="B782" i="13"/>
  <c r="C782" i="13"/>
  <c r="D782" i="13"/>
  <c r="E782" i="13"/>
  <c r="F782" i="13"/>
  <c r="G782" i="13"/>
  <c r="H782" i="13"/>
  <c r="J782" i="13"/>
  <c r="K782" i="13"/>
  <c r="N782" i="13"/>
  <c r="B783" i="13"/>
  <c r="C783" i="13"/>
  <c r="D783" i="13"/>
  <c r="E783" i="13"/>
  <c r="F783" i="13"/>
  <c r="G783" i="13"/>
  <c r="H783" i="13"/>
  <c r="J783" i="13"/>
  <c r="K783" i="13"/>
  <c r="N783" i="13"/>
  <c r="B784" i="13"/>
  <c r="C784" i="13"/>
  <c r="D784" i="13"/>
  <c r="E784" i="13"/>
  <c r="F784" i="13"/>
  <c r="G784" i="13"/>
  <c r="H784" i="13"/>
  <c r="J784" i="13"/>
  <c r="K784" i="13"/>
  <c r="N784" i="13"/>
  <c r="B785" i="13"/>
  <c r="C785" i="13"/>
  <c r="D785" i="13"/>
  <c r="E785" i="13"/>
  <c r="F785" i="13"/>
  <c r="G785" i="13"/>
  <c r="H785" i="13"/>
  <c r="J785" i="13"/>
  <c r="K785" i="13"/>
  <c r="N785" i="13"/>
  <c r="B786" i="13"/>
  <c r="C786" i="13"/>
  <c r="D786" i="13"/>
  <c r="E786" i="13"/>
  <c r="F786" i="13"/>
  <c r="G786" i="13"/>
  <c r="H786" i="13"/>
  <c r="J786" i="13"/>
  <c r="K786" i="13"/>
  <c r="N786" i="13"/>
  <c r="B787" i="13"/>
  <c r="C787" i="13"/>
  <c r="D787" i="13"/>
  <c r="E787" i="13"/>
  <c r="F787" i="13"/>
  <c r="G787" i="13"/>
  <c r="H787" i="13"/>
  <c r="J787" i="13"/>
  <c r="K787" i="13"/>
  <c r="N787" i="13"/>
  <c r="B788" i="13"/>
  <c r="C788" i="13"/>
  <c r="D788" i="13"/>
  <c r="E788" i="13"/>
  <c r="F788" i="13"/>
  <c r="G788" i="13"/>
  <c r="H788" i="13"/>
  <c r="J788" i="13"/>
  <c r="K788" i="13"/>
  <c r="N788" i="13"/>
  <c r="B789" i="13"/>
  <c r="C789" i="13"/>
  <c r="D789" i="13"/>
  <c r="E789" i="13"/>
  <c r="F789" i="13"/>
  <c r="G789" i="13"/>
  <c r="H789" i="13"/>
  <c r="J789" i="13"/>
  <c r="K789" i="13"/>
  <c r="N789" i="13"/>
  <c r="B759" i="13"/>
  <c r="C759" i="13"/>
  <c r="D759" i="13"/>
  <c r="E759" i="13"/>
  <c r="F759" i="13"/>
  <c r="G759" i="13"/>
  <c r="H759" i="13"/>
  <c r="J759" i="13"/>
  <c r="K759" i="13"/>
  <c r="N759" i="13"/>
  <c r="B760" i="13"/>
  <c r="C760" i="13"/>
  <c r="D760" i="13"/>
  <c r="E760" i="13"/>
  <c r="F760" i="13"/>
  <c r="G760" i="13"/>
  <c r="H760" i="13"/>
  <c r="J760" i="13"/>
  <c r="K760" i="13"/>
  <c r="N760" i="13"/>
  <c r="B761" i="13"/>
  <c r="C761" i="13"/>
  <c r="D761" i="13"/>
  <c r="E761" i="13"/>
  <c r="F761" i="13"/>
  <c r="G761" i="13"/>
  <c r="H761" i="13"/>
  <c r="J761" i="13"/>
  <c r="K761" i="13"/>
  <c r="N761" i="13"/>
  <c r="B762" i="13"/>
  <c r="C762" i="13"/>
  <c r="D762" i="13"/>
  <c r="E762" i="13"/>
  <c r="F762" i="13"/>
  <c r="G762" i="13"/>
  <c r="H762" i="13"/>
  <c r="J762" i="13"/>
  <c r="K762" i="13"/>
  <c r="N762" i="13"/>
  <c r="B763" i="13"/>
  <c r="C763" i="13"/>
  <c r="D763" i="13"/>
  <c r="E763" i="13"/>
  <c r="F763" i="13"/>
  <c r="G763" i="13"/>
  <c r="H763" i="13"/>
  <c r="J763" i="13"/>
  <c r="K763" i="13"/>
  <c r="N763" i="13"/>
  <c r="B764" i="13"/>
  <c r="C764" i="13"/>
  <c r="D764" i="13"/>
  <c r="E764" i="13"/>
  <c r="F764" i="13"/>
  <c r="G764" i="13"/>
  <c r="H764" i="13"/>
  <c r="J764" i="13"/>
  <c r="K764" i="13"/>
  <c r="N764" i="13"/>
  <c r="B765" i="13"/>
  <c r="C765" i="13"/>
  <c r="D765" i="13"/>
  <c r="E765" i="13"/>
  <c r="F765" i="13"/>
  <c r="G765" i="13"/>
  <c r="H765" i="13"/>
  <c r="J765" i="13"/>
  <c r="K765" i="13"/>
  <c r="N765" i="13"/>
  <c r="B766" i="13"/>
  <c r="C766" i="13"/>
  <c r="D766" i="13"/>
  <c r="E766" i="13"/>
  <c r="F766" i="13"/>
  <c r="G766" i="13"/>
  <c r="H766" i="13"/>
  <c r="J766" i="13"/>
  <c r="K766" i="13"/>
  <c r="N766" i="13"/>
  <c r="B767" i="13"/>
  <c r="C767" i="13"/>
  <c r="D767" i="13"/>
  <c r="E767" i="13"/>
  <c r="F767" i="13"/>
  <c r="G767" i="13"/>
  <c r="H767" i="13"/>
  <c r="J767" i="13"/>
  <c r="K767" i="13"/>
  <c r="N767" i="13"/>
  <c r="B768" i="13"/>
  <c r="C768" i="13"/>
  <c r="D768" i="13"/>
  <c r="E768" i="13"/>
  <c r="F768" i="13"/>
  <c r="G768" i="13"/>
  <c r="H768" i="13"/>
  <c r="J768" i="13"/>
  <c r="K768" i="13"/>
  <c r="N768" i="13"/>
  <c r="B769" i="13"/>
  <c r="C769" i="13"/>
  <c r="D769" i="13"/>
  <c r="E769" i="13"/>
  <c r="F769" i="13"/>
  <c r="G769" i="13"/>
  <c r="H769" i="13"/>
  <c r="J769" i="13"/>
  <c r="K769" i="13"/>
  <c r="N769" i="13"/>
  <c r="B770" i="13"/>
  <c r="C770" i="13"/>
  <c r="D770" i="13"/>
  <c r="E770" i="13"/>
  <c r="F770" i="13"/>
  <c r="G770" i="13"/>
  <c r="H770" i="13"/>
  <c r="J770" i="13"/>
  <c r="K770" i="13"/>
  <c r="N770" i="13"/>
  <c r="B771" i="13"/>
  <c r="C771" i="13"/>
  <c r="D771" i="13"/>
  <c r="E771" i="13"/>
  <c r="F771" i="13"/>
  <c r="G771" i="13"/>
  <c r="H771" i="13"/>
  <c r="J771" i="13"/>
  <c r="K771" i="13"/>
  <c r="N771" i="13"/>
  <c r="B772" i="13"/>
  <c r="C772" i="13"/>
  <c r="D772" i="13"/>
  <c r="E772" i="13"/>
  <c r="F772" i="13"/>
  <c r="G772" i="13"/>
  <c r="H772" i="13"/>
  <c r="J772" i="13"/>
  <c r="K772" i="13"/>
  <c r="N772" i="13"/>
  <c r="B773" i="13"/>
  <c r="C773" i="13"/>
  <c r="D773" i="13"/>
  <c r="E773" i="13"/>
  <c r="F773" i="13"/>
  <c r="G773" i="13"/>
  <c r="H773" i="13"/>
  <c r="J773" i="13"/>
  <c r="K773" i="13"/>
  <c r="N773" i="13"/>
  <c r="B774" i="13"/>
  <c r="C774" i="13"/>
  <c r="D774" i="13"/>
  <c r="E774" i="13"/>
  <c r="F774" i="13"/>
  <c r="G774" i="13"/>
  <c r="H774" i="13"/>
  <c r="J774" i="13"/>
  <c r="K774" i="13"/>
  <c r="N774" i="13"/>
  <c r="B775" i="13"/>
  <c r="C775" i="13"/>
  <c r="D775" i="13"/>
  <c r="E775" i="13"/>
  <c r="F775" i="13"/>
  <c r="G775" i="13"/>
  <c r="H775" i="13"/>
  <c r="J775" i="13"/>
  <c r="K775" i="13"/>
  <c r="N775" i="13"/>
  <c r="B776" i="13"/>
  <c r="C776" i="13"/>
  <c r="D776" i="13"/>
  <c r="E776" i="13"/>
  <c r="F776" i="13"/>
  <c r="G776" i="13"/>
  <c r="H776" i="13"/>
  <c r="J776" i="13"/>
  <c r="K776" i="13"/>
  <c r="N776" i="13"/>
  <c r="B747" i="13"/>
  <c r="C747" i="13"/>
  <c r="D747" i="13"/>
  <c r="E747" i="13"/>
  <c r="F747" i="13"/>
  <c r="G747" i="13"/>
  <c r="H747" i="13"/>
  <c r="J747" i="13"/>
  <c r="K747" i="13"/>
  <c r="N747" i="13"/>
  <c r="B748" i="13"/>
  <c r="C748" i="13"/>
  <c r="D748" i="13"/>
  <c r="E748" i="13"/>
  <c r="F748" i="13"/>
  <c r="G748" i="13"/>
  <c r="H748" i="13"/>
  <c r="J748" i="13"/>
  <c r="K748" i="13"/>
  <c r="N748" i="13"/>
  <c r="B749" i="13"/>
  <c r="C749" i="13"/>
  <c r="D749" i="13"/>
  <c r="E749" i="13"/>
  <c r="F749" i="13"/>
  <c r="G749" i="13"/>
  <c r="H749" i="13"/>
  <c r="J749" i="13"/>
  <c r="K749" i="13"/>
  <c r="N749" i="13"/>
  <c r="B750" i="13"/>
  <c r="C750" i="13"/>
  <c r="D750" i="13"/>
  <c r="E750" i="13"/>
  <c r="F750" i="13"/>
  <c r="G750" i="13"/>
  <c r="H750" i="13"/>
  <c r="J750" i="13"/>
  <c r="K750" i="13"/>
  <c r="N750" i="13"/>
  <c r="B751" i="13"/>
  <c r="C751" i="13"/>
  <c r="D751" i="13"/>
  <c r="E751" i="13"/>
  <c r="F751" i="13"/>
  <c r="G751" i="13"/>
  <c r="H751" i="13"/>
  <c r="J751" i="13"/>
  <c r="K751" i="13"/>
  <c r="N751" i="13"/>
  <c r="B752" i="13"/>
  <c r="C752" i="13"/>
  <c r="D752" i="13"/>
  <c r="E752" i="13"/>
  <c r="F752" i="13"/>
  <c r="G752" i="13"/>
  <c r="H752" i="13"/>
  <c r="J752" i="13"/>
  <c r="K752" i="13"/>
  <c r="N752" i="13"/>
  <c r="B753" i="13"/>
  <c r="C753" i="13"/>
  <c r="D753" i="13"/>
  <c r="E753" i="13"/>
  <c r="F753" i="13"/>
  <c r="G753" i="13"/>
  <c r="H753" i="13"/>
  <c r="J753" i="13"/>
  <c r="K753" i="13"/>
  <c r="N753" i="13"/>
  <c r="B754" i="13"/>
  <c r="C754" i="13"/>
  <c r="D754" i="13"/>
  <c r="E754" i="13"/>
  <c r="F754" i="13"/>
  <c r="G754" i="13"/>
  <c r="H754" i="13"/>
  <c r="J754" i="13"/>
  <c r="K754" i="13"/>
  <c r="N754" i="13"/>
  <c r="B755" i="13"/>
  <c r="C755" i="13"/>
  <c r="D755" i="13"/>
  <c r="E755" i="13"/>
  <c r="F755" i="13"/>
  <c r="G755" i="13"/>
  <c r="H755" i="13"/>
  <c r="I755" i="13"/>
  <c r="J755" i="13"/>
  <c r="K755" i="13"/>
  <c r="L755" i="13"/>
  <c r="N755" i="13"/>
  <c r="B756" i="13"/>
  <c r="C756" i="13"/>
  <c r="D756" i="13"/>
  <c r="E756" i="13"/>
  <c r="F756" i="13"/>
  <c r="G756" i="13"/>
  <c r="H756" i="13"/>
  <c r="J756" i="13"/>
  <c r="K756" i="13"/>
  <c r="N756" i="13"/>
  <c r="B757" i="13"/>
  <c r="C757" i="13"/>
  <c r="D757" i="13"/>
  <c r="E757" i="13"/>
  <c r="F757" i="13"/>
  <c r="G757" i="13"/>
  <c r="H757" i="13"/>
  <c r="J757" i="13"/>
  <c r="K757" i="13"/>
  <c r="N757" i="13"/>
  <c r="B758" i="13"/>
  <c r="C758" i="13"/>
  <c r="D758" i="13"/>
  <c r="E758" i="13"/>
  <c r="F758" i="13"/>
  <c r="G758" i="13"/>
  <c r="H758" i="13"/>
  <c r="J758" i="13"/>
  <c r="K758" i="13"/>
  <c r="N758" i="13"/>
  <c r="B729" i="13"/>
  <c r="C729" i="13"/>
  <c r="D729" i="13"/>
  <c r="E729" i="13"/>
  <c r="F729" i="13"/>
  <c r="G729" i="13"/>
  <c r="H729" i="13"/>
  <c r="J729" i="13"/>
  <c r="K729" i="13"/>
  <c r="N729" i="13"/>
  <c r="B730" i="13"/>
  <c r="C730" i="13"/>
  <c r="D730" i="13"/>
  <c r="E730" i="13"/>
  <c r="F730" i="13"/>
  <c r="G730" i="13"/>
  <c r="H730" i="13"/>
  <c r="J730" i="13"/>
  <c r="K730" i="13"/>
  <c r="N730" i="13"/>
  <c r="B731" i="13"/>
  <c r="C731" i="13"/>
  <c r="D731" i="13"/>
  <c r="E731" i="13"/>
  <c r="F731" i="13"/>
  <c r="G731" i="13"/>
  <c r="H731" i="13"/>
  <c r="J731" i="13"/>
  <c r="K731" i="13"/>
  <c r="N731" i="13"/>
  <c r="B732" i="13"/>
  <c r="C732" i="13"/>
  <c r="D732" i="13"/>
  <c r="E732" i="13"/>
  <c r="F732" i="13"/>
  <c r="G732" i="13"/>
  <c r="H732" i="13"/>
  <c r="J732" i="13"/>
  <c r="K732" i="13"/>
  <c r="N732" i="13"/>
  <c r="B733" i="13"/>
  <c r="C733" i="13"/>
  <c r="D733" i="13"/>
  <c r="E733" i="13"/>
  <c r="F733" i="13"/>
  <c r="G733" i="13"/>
  <c r="H733" i="13"/>
  <c r="J733" i="13"/>
  <c r="K733" i="13"/>
  <c r="N733" i="13"/>
  <c r="B734" i="13"/>
  <c r="C734" i="13"/>
  <c r="D734" i="13"/>
  <c r="E734" i="13"/>
  <c r="F734" i="13"/>
  <c r="G734" i="13"/>
  <c r="H734" i="13"/>
  <c r="J734" i="13"/>
  <c r="K734" i="13"/>
  <c r="L734" i="13"/>
  <c r="N734" i="13"/>
  <c r="B735" i="13"/>
  <c r="C735" i="13"/>
  <c r="D735" i="13"/>
  <c r="E735" i="13"/>
  <c r="F735" i="13"/>
  <c r="G735" i="13"/>
  <c r="H735" i="13"/>
  <c r="J735" i="13"/>
  <c r="K735" i="13"/>
  <c r="N735" i="13"/>
  <c r="B736" i="13"/>
  <c r="C736" i="13"/>
  <c r="D736" i="13"/>
  <c r="E736" i="13"/>
  <c r="F736" i="13"/>
  <c r="G736" i="13"/>
  <c r="H736" i="13"/>
  <c r="J736" i="13"/>
  <c r="K736" i="13"/>
  <c r="L736" i="13"/>
  <c r="N736" i="13"/>
  <c r="B737" i="13"/>
  <c r="C737" i="13"/>
  <c r="D737" i="13"/>
  <c r="E737" i="13"/>
  <c r="F737" i="13"/>
  <c r="G737" i="13"/>
  <c r="H737" i="13"/>
  <c r="J737" i="13"/>
  <c r="K737" i="13"/>
  <c r="N737" i="13"/>
  <c r="B738" i="13"/>
  <c r="C738" i="13"/>
  <c r="D738" i="13"/>
  <c r="E738" i="13"/>
  <c r="F738" i="13"/>
  <c r="G738" i="13"/>
  <c r="H738" i="13"/>
  <c r="J738" i="13"/>
  <c r="K738" i="13"/>
  <c r="N738" i="13"/>
  <c r="B739" i="13"/>
  <c r="C739" i="13"/>
  <c r="D739" i="13"/>
  <c r="E739" i="13"/>
  <c r="F739" i="13"/>
  <c r="G739" i="13"/>
  <c r="H739" i="13"/>
  <c r="J739" i="13"/>
  <c r="K739" i="13"/>
  <c r="N739" i="13"/>
  <c r="B740" i="13"/>
  <c r="C740" i="13"/>
  <c r="D740" i="13"/>
  <c r="E740" i="13"/>
  <c r="F740" i="13"/>
  <c r="G740" i="13"/>
  <c r="H740" i="13"/>
  <c r="J740" i="13"/>
  <c r="K740" i="13"/>
  <c r="N740" i="13"/>
  <c r="B741" i="13"/>
  <c r="C741" i="13"/>
  <c r="D741" i="13"/>
  <c r="E741" i="13"/>
  <c r="F741" i="13"/>
  <c r="G741" i="13"/>
  <c r="H741" i="13"/>
  <c r="J741" i="13"/>
  <c r="K741" i="13"/>
  <c r="N741" i="13"/>
  <c r="B742" i="13"/>
  <c r="C742" i="13"/>
  <c r="D742" i="13"/>
  <c r="E742" i="13"/>
  <c r="F742" i="13"/>
  <c r="G742" i="13"/>
  <c r="H742" i="13"/>
  <c r="J742" i="13"/>
  <c r="K742" i="13"/>
  <c r="N742" i="13"/>
  <c r="B743" i="13"/>
  <c r="C743" i="13"/>
  <c r="D743" i="13"/>
  <c r="E743" i="13"/>
  <c r="F743" i="13"/>
  <c r="G743" i="13"/>
  <c r="H743" i="13"/>
  <c r="J743" i="13"/>
  <c r="K743" i="13"/>
  <c r="N743" i="13"/>
  <c r="B744" i="13"/>
  <c r="C744" i="13"/>
  <c r="D744" i="13"/>
  <c r="E744" i="13"/>
  <c r="F744" i="13"/>
  <c r="G744" i="13"/>
  <c r="H744" i="13"/>
  <c r="J744" i="13"/>
  <c r="K744" i="13"/>
  <c r="N744" i="13"/>
  <c r="B745" i="13"/>
  <c r="C745" i="13"/>
  <c r="D745" i="13"/>
  <c r="E745" i="13"/>
  <c r="F745" i="13"/>
  <c r="G745" i="13"/>
  <c r="H745" i="13"/>
  <c r="J745" i="13"/>
  <c r="K745" i="13"/>
  <c r="N745" i="13"/>
  <c r="B746" i="13"/>
  <c r="C746" i="13"/>
  <c r="D746" i="13"/>
  <c r="E746" i="13"/>
  <c r="F746" i="13"/>
  <c r="G746" i="13"/>
  <c r="H746" i="13"/>
  <c r="J746" i="13"/>
  <c r="N746" i="13"/>
  <c r="B713" i="13"/>
  <c r="C713" i="13"/>
  <c r="D713" i="13"/>
  <c r="E713" i="13"/>
  <c r="F713" i="13"/>
  <c r="G713" i="13"/>
  <c r="H713" i="13"/>
  <c r="J713" i="13"/>
  <c r="K713" i="13"/>
  <c r="N713" i="13"/>
  <c r="B714" i="13"/>
  <c r="C714" i="13"/>
  <c r="D714" i="13"/>
  <c r="E714" i="13"/>
  <c r="F714" i="13"/>
  <c r="G714" i="13"/>
  <c r="H714" i="13"/>
  <c r="J714" i="13"/>
  <c r="K714" i="13"/>
  <c r="N714" i="13"/>
  <c r="B715" i="13"/>
  <c r="C715" i="13"/>
  <c r="D715" i="13"/>
  <c r="E715" i="13"/>
  <c r="F715" i="13"/>
  <c r="G715" i="13"/>
  <c r="H715" i="13"/>
  <c r="J715" i="13"/>
  <c r="K715" i="13"/>
  <c r="N715" i="13"/>
  <c r="B716" i="13"/>
  <c r="C716" i="13"/>
  <c r="D716" i="13"/>
  <c r="E716" i="13"/>
  <c r="F716" i="13"/>
  <c r="G716" i="13"/>
  <c r="H716" i="13"/>
  <c r="J716" i="13"/>
  <c r="K716" i="13"/>
  <c r="N716" i="13"/>
  <c r="B717" i="13"/>
  <c r="C717" i="13"/>
  <c r="D717" i="13"/>
  <c r="E717" i="13"/>
  <c r="F717" i="13"/>
  <c r="G717" i="13"/>
  <c r="H717" i="13"/>
  <c r="J717" i="13"/>
  <c r="K717" i="13"/>
  <c r="N717" i="13"/>
  <c r="B718" i="13"/>
  <c r="C718" i="13"/>
  <c r="D718" i="13"/>
  <c r="E718" i="13"/>
  <c r="F718" i="13"/>
  <c r="G718" i="13"/>
  <c r="H718" i="13"/>
  <c r="J718" i="13"/>
  <c r="K718" i="13"/>
  <c r="N718" i="13"/>
  <c r="B719" i="13"/>
  <c r="C719" i="13"/>
  <c r="D719" i="13"/>
  <c r="E719" i="13"/>
  <c r="F719" i="13"/>
  <c r="G719" i="13"/>
  <c r="H719" i="13"/>
  <c r="J719" i="13"/>
  <c r="K719" i="13"/>
  <c r="N719" i="13"/>
  <c r="B720" i="13"/>
  <c r="C720" i="13"/>
  <c r="D720" i="13"/>
  <c r="E720" i="13"/>
  <c r="F720" i="13"/>
  <c r="G720" i="13"/>
  <c r="H720" i="13"/>
  <c r="J720" i="13"/>
  <c r="K720" i="13"/>
  <c r="N720" i="13"/>
  <c r="B721" i="13"/>
  <c r="C721" i="13"/>
  <c r="D721" i="13"/>
  <c r="E721" i="13"/>
  <c r="F721" i="13"/>
  <c r="G721" i="13"/>
  <c r="H721" i="13"/>
  <c r="J721" i="13"/>
  <c r="K721" i="13"/>
  <c r="N721" i="13"/>
  <c r="B722" i="13"/>
  <c r="C722" i="13"/>
  <c r="D722" i="13"/>
  <c r="E722" i="13"/>
  <c r="F722" i="13"/>
  <c r="G722" i="13"/>
  <c r="H722" i="13"/>
  <c r="J722" i="13"/>
  <c r="K722" i="13"/>
  <c r="N722" i="13"/>
  <c r="B723" i="13"/>
  <c r="C723" i="13"/>
  <c r="D723" i="13"/>
  <c r="E723" i="13"/>
  <c r="F723" i="13"/>
  <c r="G723" i="13"/>
  <c r="H723" i="13"/>
  <c r="J723" i="13"/>
  <c r="K723" i="13"/>
  <c r="N723" i="13"/>
  <c r="B724" i="13"/>
  <c r="C724" i="13"/>
  <c r="D724" i="13"/>
  <c r="E724" i="13"/>
  <c r="F724" i="13"/>
  <c r="G724" i="13"/>
  <c r="H724" i="13"/>
  <c r="J724" i="13"/>
  <c r="K724" i="13"/>
  <c r="N724" i="13"/>
  <c r="B725" i="13"/>
  <c r="C725" i="13"/>
  <c r="D725" i="13"/>
  <c r="E725" i="13"/>
  <c r="F725" i="13"/>
  <c r="G725" i="13"/>
  <c r="H725" i="13"/>
  <c r="J725" i="13"/>
  <c r="K725" i="13"/>
  <c r="N725" i="13"/>
  <c r="B726" i="13"/>
  <c r="C726" i="13"/>
  <c r="D726" i="13"/>
  <c r="E726" i="13"/>
  <c r="F726" i="13"/>
  <c r="G726" i="13"/>
  <c r="H726" i="13"/>
  <c r="J726" i="13"/>
  <c r="K726" i="13"/>
  <c r="N726" i="13"/>
  <c r="B727" i="13"/>
  <c r="C727" i="13"/>
  <c r="D727" i="13"/>
  <c r="E727" i="13"/>
  <c r="F727" i="13"/>
  <c r="G727" i="13"/>
  <c r="H727" i="13"/>
  <c r="J727" i="13"/>
  <c r="K727" i="13"/>
  <c r="N727" i="13"/>
  <c r="B728" i="13"/>
  <c r="C728" i="13"/>
  <c r="D728" i="13"/>
  <c r="E728" i="13"/>
  <c r="F728" i="13"/>
  <c r="G728" i="13"/>
  <c r="H728" i="13"/>
  <c r="J728" i="13"/>
  <c r="K728" i="13"/>
  <c r="N728" i="13"/>
  <c r="B691" i="13"/>
  <c r="C691" i="13"/>
  <c r="D691" i="13"/>
  <c r="E691" i="13"/>
  <c r="F691" i="13"/>
  <c r="G691" i="13"/>
  <c r="H691" i="13"/>
  <c r="J691" i="13"/>
  <c r="K691" i="13"/>
  <c r="N691" i="13"/>
  <c r="B692" i="13"/>
  <c r="C692" i="13"/>
  <c r="D692" i="13"/>
  <c r="E692" i="13"/>
  <c r="F692" i="13"/>
  <c r="G692" i="13"/>
  <c r="H692" i="13"/>
  <c r="J692" i="13"/>
  <c r="K692" i="13"/>
  <c r="N692" i="13"/>
  <c r="B693" i="13"/>
  <c r="C693" i="13"/>
  <c r="D693" i="13"/>
  <c r="E693" i="13"/>
  <c r="F693" i="13"/>
  <c r="G693" i="13"/>
  <c r="H693" i="13"/>
  <c r="J693" i="13"/>
  <c r="K693" i="13"/>
  <c r="N693" i="13"/>
  <c r="B694" i="13"/>
  <c r="C694" i="13"/>
  <c r="D694" i="13"/>
  <c r="E694" i="13"/>
  <c r="F694" i="13"/>
  <c r="G694" i="13"/>
  <c r="H694" i="13"/>
  <c r="J694" i="13"/>
  <c r="K694" i="13"/>
  <c r="N694" i="13"/>
  <c r="B695" i="13"/>
  <c r="C695" i="13"/>
  <c r="D695" i="13"/>
  <c r="E695" i="13"/>
  <c r="F695" i="13"/>
  <c r="G695" i="13"/>
  <c r="H695" i="13"/>
  <c r="J695" i="13"/>
  <c r="K695" i="13"/>
  <c r="N695" i="13"/>
  <c r="B696" i="13"/>
  <c r="C696" i="13"/>
  <c r="D696" i="13"/>
  <c r="E696" i="13"/>
  <c r="F696" i="13"/>
  <c r="G696" i="13"/>
  <c r="H696" i="13"/>
  <c r="J696" i="13"/>
  <c r="K696" i="13"/>
  <c r="N696" i="13"/>
  <c r="B697" i="13"/>
  <c r="C697" i="13"/>
  <c r="D697" i="13"/>
  <c r="E697" i="13"/>
  <c r="F697" i="13"/>
  <c r="G697" i="13"/>
  <c r="H697" i="13"/>
  <c r="J697" i="13"/>
  <c r="K697" i="13"/>
  <c r="N697" i="13"/>
  <c r="B698" i="13"/>
  <c r="C698" i="13"/>
  <c r="D698" i="13"/>
  <c r="E698" i="13"/>
  <c r="F698" i="13"/>
  <c r="G698" i="13"/>
  <c r="H698" i="13"/>
  <c r="J698" i="13"/>
  <c r="K698" i="13"/>
  <c r="N698" i="13"/>
  <c r="B699" i="13"/>
  <c r="C699" i="13"/>
  <c r="D699" i="13"/>
  <c r="E699" i="13"/>
  <c r="F699" i="13"/>
  <c r="G699" i="13"/>
  <c r="H699" i="13"/>
  <c r="J699" i="13"/>
  <c r="K699" i="13"/>
  <c r="N699" i="13"/>
  <c r="B700" i="13"/>
  <c r="C700" i="13"/>
  <c r="D700" i="13"/>
  <c r="E700" i="13"/>
  <c r="F700" i="13"/>
  <c r="G700" i="13"/>
  <c r="H700" i="13"/>
  <c r="J700" i="13"/>
  <c r="K700" i="13"/>
  <c r="N700" i="13"/>
  <c r="B701" i="13"/>
  <c r="C701" i="13"/>
  <c r="D701" i="13"/>
  <c r="E701" i="13"/>
  <c r="F701" i="13"/>
  <c r="G701" i="13"/>
  <c r="H701" i="13"/>
  <c r="J701" i="13"/>
  <c r="K701" i="13"/>
  <c r="N701" i="13"/>
  <c r="B702" i="13"/>
  <c r="C702" i="13"/>
  <c r="D702" i="13"/>
  <c r="E702" i="13"/>
  <c r="F702" i="13"/>
  <c r="G702" i="13"/>
  <c r="H702" i="13"/>
  <c r="J702" i="13"/>
  <c r="K702" i="13"/>
  <c r="N702" i="13"/>
  <c r="B703" i="13"/>
  <c r="C703" i="13"/>
  <c r="D703" i="13"/>
  <c r="E703" i="13"/>
  <c r="F703" i="13"/>
  <c r="G703" i="13"/>
  <c r="H703" i="13"/>
  <c r="J703" i="13"/>
  <c r="K703" i="13"/>
  <c r="N703" i="13"/>
  <c r="B704" i="13"/>
  <c r="C704" i="13"/>
  <c r="D704" i="13"/>
  <c r="E704" i="13"/>
  <c r="F704" i="13"/>
  <c r="G704" i="13"/>
  <c r="H704" i="13"/>
  <c r="J704" i="13"/>
  <c r="K704" i="13"/>
  <c r="N704" i="13"/>
  <c r="B705" i="13"/>
  <c r="C705" i="13"/>
  <c r="D705" i="13"/>
  <c r="E705" i="13"/>
  <c r="F705" i="13"/>
  <c r="G705" i="13"/>
  <c r="H705" i="13"/>
  <c r="J705" i="13"/>
  <c r="K705" i="13"/>
  <c r="N705" i="13"/>
  <c r="B706" i="13"/>
  <c r="C706" i="13"/>
  <c r="D706" i="13"/>
  <c r="E706" i="13"/>
  <c r="F706" i="13"/>
  <c r="G706" i="13"/>
  <c r="H706" i="13"/>
  <c r="J706" i="13"/>
  <c r="K706" i="13"/>
  <c r="N706" i="13"/>
  <c r="B707" i="13"/>
  <c r="C707" i="13"/>
  <c r="D707" i="13"/>
  <c r="E707" i="13"/>
  <c r="F707" i="13"/>
  <c r="G707" i="13"/>
  <c r="H707" i="13"/>
  <c r="J707" i="13"/>
  <c r="K707" i="13"/>
  <c r="N707" i="13"/>
  <c r="B708" i="13"/>
  <c r="C708" i="13"/>
  <c r="D708" i="13"/>
  <c r="E708" i="13"/>
  <c r="F708" i="13"/>
  <c r="G708" i="13"/>
  <c r="H708" i="13"/>
  <c r="I708" i="13"/>
  <c r="J708" i="13"/>
  <c r="K708" i="13"/>
  <c r="L708" i="13"/>
  <c r="N708" i="13"/>
  <c r="B709" i="13"/>
  <c r="C709" i="13"/>
  <c r="D709" i="13"/>
  <c r="E709" i="13"/>
  <c r="F709" i="13"/>
  <c r="G709" i="13"/>
  <c r="H709" i="13"/>
  <c r="I709" i="13"/>
  <c r="J709" i="13"/>
  <c r="K709" i="13"/>
  <c r="L709" i="13"/>
  <c r="N709" i="13"/>
  <c r="B710" i="13"/>
  <c r="C710" i="13"/>
  <c r="D710" i="13"/>
  <c r="E710" i="13"/>
  <c r="F710" i="13"/>
  <c r="G710" i="13"/>
  <c r="H710" i="13"/>
  <c r="J710" i="13"/>
  <c r="K710" i="13"/>
  <c r="N710" i="13"/>
  <c r="B711" i="13"/>
  <c r="C711" i="13"/>
  <c r="D711" i="13"/>
  <c r="E711" i="13"/>
  <c r="F711" i="13"/>
  <c r="G711" i="13"/>
  <c r="H711" i="13"/>
  <c r="J711" i="13"/>
  <c r="K711" i="13"/>
  <c r="N711" i="13"/>
  <c r="B712" i="13"/>
  <c r="C712" i="13"/>
  <c r="D712" i="13"/>
  <c r="E712" i="13"/>
  <c r="F712" i="13"/>
  <c r="G712" i="13"/>
  <c r="H712" i="13"/>
  <c r="J712" i="13"/>
  <c r="K712" i="13"/>
  <c r="N712" i="13"/>
  <c r="B673" i="13"/>
  <c r="C673" i="13"/>
  <c r="D673" i="13"/>
  <c r="E673" i="13"/>
  <c r="F673" i="13"/>
  <c r="G673" i="13"/>
  <c r="H673" i="13"/>
  <c r="J673" i="13"/>
  <c r="K673" i="13"/>
  <c r="N673" i="13"/>
  <c r="B674" i="13"/>
  <c r="C674" i="13"/>
  <c r="D674" i="13"/>
  <c r="E674" i="13"/>
  <c r="F674" i="13"/>
  <c r="G674" i="13"/>
  <c r="H674" i="13"/>
  <c r="J674" i="13"/>
  <c r="K674" i="13"/>
  <c r="N674" i="13"/>
  <c r="B675" i="13"/>
  <c r="C675" i="13"/>
  <c r="D675" i="13"/>
  <c r="E675" i="13"/>
  <c r="F675" i="13"/>
  <c r="G675" i="13"/>
  <c r="H675" i="13"/>
  <c r="J675" i="13"/>
  <c r="K675" i="13"/>
  <c r="N675" i="13"/>
  <c r="B676" i="13"/>
  <c r="C676" i="13"/>
  <c r="D676" i="13"/>
  <c r="E676" i="13"/>
  <c r="F676" i="13"/>
  <c r="G676" i="13"/>
  <c r="H676" i="13"/>
  <c r="J676" i="13"/>
  <c r="K676" i="13"/>
  <c r="N676" i="13"/>
  <c r="B677" i="13"/>
  <c r="C677" i="13"/>
  <c r="D677" i="13"/>
  <c r="E677" i="13"/>
  <c r="F677" i="13"/>
  <c r="G677" i="13"/>
  <c r="H677" i="13"/>
  <c r="J677" i="13"/>
  <c r="K677" i="13"/>
  <c r="N677" i="13"/>
  <c r="B678" i="13"/>
  <c r="C678" i="13"/>
  <c r="D678" i="13"/>
  <c r="E678" i="13"/>
  <c r="F678" i="13"/>
  <c r="G678" i="13"/>
  <c r="H678" i="13"/>
  <c r="J678" i="13"/>
  <c r="K678" i="13"/>
  <c r="N678" i="13"/>
  <c r="B679" i="13"/>
  <c r="C679" i="13"/>
  <c r="D679" i="13"/>
  <c r="E679" i="13"/>
  <c r="F679" i="13"/>
  <c r="G679" i="13"/>
  <c r="H679" i="13"/>
  <c r="J679" i="13"/>
  <c r="K679" i="13"/>
  <c r="N679" i="13"/>
  <c r="B680" i="13"/>
  <c r="C680" i="13"/>
  <c r="D680" i="13"/>
  <c r="E680" i="13"/>
  <c r="F680" i="13"/>
  <c r="G680" i="13"/>
  <c r="H680" i="13"/>
  <c r="J680" i="13"/>
  <c r="K680" i="13"/>
  <c r="N680" i="13"/>
  <c r="B681" i="13"/>
  <c r="C681" i="13"/>
  <c r="D681" i="13"/>
  <c r="E681" i="13"/>
  <c r="F681" i="13"/>
  <c r="G681" i="13"/>
  <c r="H681" i="13"/>
  <c r="I681" i="13"/>
  <c r="J681" i="13"/>
  <c r="K681" i="13"/>
  <c r="L681" i="13"/>
  <c r="N681" i="13"/>
  <c r="B682" i="13"/>
  <c r="C682" i="13"/>
  <c r="D682" i="13"/>
  <c r="E682" i="13"/>
  <c r="F682" i="13"/>
  <c r="G682" i="13"/>
  <c r="H682" i="13"/>
  <c r="J682" i="13"/>
  <c r="K682" i="13"/>
  <c r="N682" i="13"/>
  <c r="B683" i="13"/>
  <c r="C683" i="13"/>
  <c r="D683" i="13"/>
  <c r="E683" i="13"/>
  <c r="F683" i="13"/>
  <c r="G683" i="13"/>
  <c r="H683" i="13"/>
  <c r="J683" i="13"/>
  <c r="K683" i="13"/>
  <c r="N683" i="13"/>
  <c r="B684" i="13"/>
  <c r="C684" i="13"/>
  <c r="D684" i="13"/>
  <c r="E684" i="13"/>
  <c r="F684" i="13"/>
  <c r="G684" i="13"/>
  <c r="H684" i="13"/>
  <c r="J684" i="13"/>
  <c r="K684" i="13"/>
  <c r="N684" i="13"/>
  <c r="B685" i="13"/>
  <c r="C685" i="13"/>
  <c r="D685" i="13"/>
  <c r="E685" i="13"/>
  <c r="F685" i="13"/>
  <c r="G685" i="13"/>
  <c r="H685" i="13"/>
  <c r="J685" i="13"/>
  <c r="K685" i="13"/>
  <c r="N685" i="13"/>
  <c r="B686" i="13"/>
  <c r="C686" i="13"/>
  <c r="D686" i="13"/>
  <c r="E686" i="13"/>
  <c r="F686" i="13"/>
  <c r="G686" i="13"/>
  <c r="H686" i="13"/>
  <c r="J686" i="13"/>
  <c r="K686" i="13"/>
  <c r="N686" i="13"/>
  <c r="B687" i="13"/>
  <c r="C687" i="13"/>
  <c r="D687" i="13"/>
  <c r="E687" i="13"/>
  <c r="F687" i="13"/>
  <c r="G687" i="13"/>
  <c r="H687" i="13"/>
  <c r="J687" i="13"/>
  <c r="K687" i="13"/>
  <c r="N687" i="13"/>
  <c r="B688" i="13"/>
  <c r="C688" i="13"/>
  <c r="D688" i="13"/>
  <c r="E688" i="13"/>
  <c r="F688" i="13"/>
  <c r="G688" i="13"/>
  <c r="H688" i="13"/>
  <c r="I688" i="13"/>
  <c r="J688" i="13"/>
  <c r="K688" i="13"/>
  <c r="N688" i="13"/>
  <c r="B689" i="13"/>
  <c r="C689" i="13"/>
  <c r="D689" i="13"/>
  <c r="E689" i="13"/>
  <c r="F689" i="13"/>
  <c r="G689" i="13"/>
  <c r="H689" i="13"/>
  <c r="J689" i="13"/>
  <c r="K689" i="13"/>
  <c r="N689" i="13"/>
  <c r="B690" i="13"/>
  <c r="C690" i="13"/>
  <c r="D690" i="13"/>
  <c r="E690" i="13"/>
  <c r="F690" i="13"/>
  <c r="G690" i="13"/>
  <c r="H690" i="13"/>
  <c r="J690" i="13"/>
  <c r="K690" i="13"/>
  <c r="N690" i="13"/>
  <c r="C656" i="13"/>
  <c r="D656" i="13"/>
  <c r="E656" i="13"/>
  <c r="F656" i="13"/>
  <c r="G656" i="13"/>
  <c r="H656" i="13"/>
  <c r="J656" i="13"/>
  <c r="K656" i="13"/>
  <c r="N656" i="13"/>
  <c r="B657" i="13"/>
  <c r="C657" i="13"/>
  <c r="D657" i="13"/>
  <c r="E657" i="13"/>
  <c r="F657" i="13"/>
  <c r="G657" i="13"/>
  <c r="H657" i="13"/>
  <c r="J657" i="13"/>
  <c r="K657" i="13"/>
  <c r="N657" i="13"/>
  <c r="B658" i="13"/>
  <c r="C658" i="13"/>
  <c r="D658" i="13"/>
  <c r="E658" i="13"/>
  <c r="F658" i="13"/>
  <c r="G658" i="13"/>
  <c r="H658" i="13"/>
  <c r="J658" i="13"/>
  <c r="K658" i="13"/>
  <c r="N658" i="13"/>
  <c r="B659" i="13"/>
  <c r="C659" i="13"/>
  <c r="D659" i="13"/>
  <c r="E659" i="13"/>
  <c r="F659" i="13"/>
  <c r="G659" i="13"/>
  <c r="H659" i="13"/>
  <c r="J659" i="13"/>
  <c r="K659" i="13"/>
  <c r="N659" i="13"/>
  <c r="B660" i="13"/>
  <c r="C660" i="13"/>
  <c r="D660" i="13"/>
  <c r="E660" i="13"/>
  <c r="F660" i="13"/>
  <c r="G660" i="13"/>
  <c r="H660" i="13"/>
  <c r="J660" i="13"/>
  <c r="K660" i="13"/>
  <c r="N660" i="13"/>
  <c r="B661" i="13"/>
  <c r="C661" i="13"/>
  <c r="D661" i="13"/>
  <c r="E661" i="13"/>
  <c r="F661" i="13"/>
  <c r="G661" i="13"/>
  <c r="H661" i="13"/>
  <c r="J661" i="13"/>
  <c r="K661" i="13"/>
  <c r="N661" i="13"/>
  <c r="B662" i="13"/>
  <c r="C662" i="13"/>
  <c r="D662" i="13"/>
  <c r="E662" i="13"/>
  <c r="F662" i="13"/>
  <c r="G662" i="13"/>
  <c r="H662" i="13"/>
  <c r="J662" i="13"/>
  <c r="K662" i="13"/>
  <c r="N662" i="13"/>
  <c r="B663" i="13"/>
  <c r="C663" i="13"/>
  <c r="D663" i="13"/>
  <c r="E663" i="13"/>
  <c r="F663" i="13"/>
  <c r="G663" i="13"/>
  <c r="H663" i="13"/>
  <c r="J663" i="13"/>
  <c r="K663" i="13"/>
  <c r="N663" i="13"/>
  <c r="B664" i="13"/>
  <c r="C664" i="13"/>
  <c r="D664" i="13"/>
  <c r="E664" i="13"/>
  <c r="F664" i="13"/>
  <c r="G664" i="13"/>
  <c r="H664" i="13"/>
  <c r="J664" i="13"/>
  <c r="K664" i="13"/>
  <c r="N664" i="13"/>
  <c r="B665" i="13"/>
  <c r="C665" i="13"/>
  <c r="D665" i="13"/>
  <c r="E665" i="13"/>
  <c r="F665" i="13"/>
  <c r="G665" i="13"/>
  <c r="H665" i="13"/>
  <c r="J665" i="13"/>
  <c r="K665" i="13"/>
  <c r="N665" i="13"/>
  <c r="C666" i="13"/>
  <c r="D666" i="13"/>
  <c r="E666" i="13"/>
  <c r="F666" i="13"/>
  <c r="G666" i="13"/>
  <c r="H666" i="13"/>
  <c r="J666" i="13"/>
  <c r="K666" i="13"/>
  <c r="N666" i="13"/>
  <c r="B667" i="13"/>
  <c r="C667" i="13"/>
  <c r="D667" i="13"/>
  <c r="E667" i="13"/>
  <c r="F667" i="13"/>
  <c r="G667" i="13"/>
  <c r="H667" i="13"/>
  <c r="J667" i="13"/>
  <c r="K667" i="13"/>
  <c r="N667" i="13"/>
  <c r="B668" i="13"/>
  <c r="C668" i="13"/>
  <c r="D668" i="13"/>
  <c r="E668" i="13"/>
  <c r="F668" i="13"/>
  <c r="G668" i="13"/>
  <c r="H668" i="13"/>
  <c r="J668" i="13"/>
  <c r="K668" i="13"/>
  <c r="N668" i="13"/>
  <c r="B669" i="13"/>
  <c r="C669" i="13"/>
  <c r="D669" i="13"/>
  <c r="E669" i="13"/>
  <c r="F669" i="13"/>
  <c r="G669" i="13"/>
  <c r="H669" i="13"/>
  <c r="J669" i="13"/>
  <c r="K669" i="13"/>
  <c r="N669" i="13"/>
  <c r="B670" i="13"/>
  <c r="C670" i="13"/>
  <c r="D670" i="13"/>
  <c r="E670" i="13"/>
  <c r="F670" i="13"/>
  <c r="G670" i="13"/>
  <c r="H670" i="13"/>
  <c r="J670" i="13"/>
  <c r="K670" i="13"/>
  <c r="N670" i="13"/>
  <c r="B671" i="13"/>
  <c r="C671" i="13"/>
  <c r="D671" i="13"/>
  <c r="E671" i="13"/>
  <c r="F671" i="13"/>
  <c r="G671" i="13"/>
  <c r="H671" i="13"/>
  <c r="J671" i="13"/>
  <c r="K671" i="13"/>
  <c r="N671" i="13"/>
  <c r="B672" i="13"/>
  <c r="C672" i="13"/>
  <c r="D672" i="13"/>
  <c r="E672" i="13"/>
  <c r="F672" i="13"/>
  <c r="G672" i="13"/>
  <c r="H672" i="13"/>
  <c r="J672" i="13"/>
  <c r="K672" i="13"/>
  <c r="N672" i="13"/>
  <c r="B633" i="13"/>
  <c r="C633" i="13"/>
  <c r="D633" i="13"/>
  <c r="E633" i="13"/>
  <c r="F633" i="13"/>
  <c r="G633" i="13"/>
  <c r="H633" i="13"/>
  <c r="J633" i="13"/>
  <c r="K633" i="13"/>
  <c r="N633" i="13"/>
  <c r="B634" i="13"/>
  <c r="C634" i="13"/>
  <c r="D634" i="13"/>
  <c r="E634" i="13"/>
  <c r="F634" i="13"/>
  <c r="G634" i="13"/>
  <c r="H634" i="13"/>
  <c r="J634" i="13"/>
  <c r="K634" i="13"/>
  <c r="N634" i="13"/>
  <c r="B635" i="13"/>
  <c r="C635" i="13"/>
  <c r="D635" i="13"/>
  <c r="E635" i="13"/>
  <c r="F635" i="13"/>
  <c r="G635" i="13"/>
  <c r="H635" i="13"/>
  <c r="J635" i="13"/>
  <c r="K635" i="13"/>
  <c r="N635" i="13"/>
  <c r="B636" i="13"/>
  <c r="C636" i="13"/>
  <c r="D636" i="13"/>
  <c r="E636" i="13"/>
  <c r="F636" i="13"/>
  <c r="G636" i="13"/>
  <c r="H636" i="13"/>
  <c r="J636" i="13"/>
  <c r="K636" i="13"/>
  <c r="N636" i="13"/>
  <c r="B637" i="13"/>
  <c r="C637" i="13"/>
  <c r="D637" i="13"/>
  <c r="E637" i="13"/>
  <c r="F637" i="13"/>
  <c r="G637" i="13"/>
  <c r="H637" i="13"/>
  <c r="J637" i="13"/>
  <c r="K637" i="13"/>
  <c r="N637" i="13"/>
  <c r="B638" i="13"/>
  <c r="C638" i="13"/>
  <c r="D638" i="13"/>
  <c r="E638" i="13"/>
  <c r="F638" i="13"/>
  <c r="G638" i="13"/>
  <c r="H638" i="13"/>
  <c r="J638" i="13"/>
  <c r="K638" i="13"/>
  <c r="N638" i="13"/>
  <c r="B639" i="13"/>
  <c r="C639" i="13"/>
  <c r="D639" i="13"/>
  <c r="E639" i="13"/>
  <c r="F639" i="13"/>
  <c r="G639" i="13"/>
  <c r="H639" i="13"/>
  <c r="J639" i="13"/>
  <c r="K639" i="13"/>
  <c r="N639" i="13"/>
  <c r="B640" i="13"/>
  <c r="C640" i="13"/>
  <c r="D640" i="13"/>
  <c r="E640" i="13"/>
  <c r="F640" i="13"/>
  <c r="G640" i="13"/>
  <c r="H640" i="13"/>
  <c r="J640" i="13"/>
  <c r="K640" i="13"/>
  <c r="N640" i="13"/>
  <c r="B641" i="13"/>
  <c r="C641" i="13"/>
  <c r="D641" i="13"/>
  <c r="E641" i="13"/>
  <c r="F641" i="13"/>
  <c r="G641" i="13"/>
  <c r="H641" i="13"/>
  <c r="J641" i="13"/>
  <c r="K641" i="13"/>
  <c r="N641" i="13"/>
  <c r="B642" i="13"/>
  <c r="C642" i="13"/>
  <c r="D642" i="13"/>
  <c r="E642" i="13"/>
  <c r="F642" i="13"/>
  <c r="G642" i="13"/>
  <c r="H642" i="13"/>
  <c r="J642" i="13"/>
  <c r="K642" i="13"/>
  <c r="N642" i="13"/>
  <c r="B643" i="13"/>
  <c r="C643" i="13"/>
  <c r="D643" i="13"/>
  <c r="E643" i="13"/>
  <c r="F643" i="13"/>
  <c r="G643" i="13"/>
  <c r="H643" i="13"/>
  <c r="J643" i="13"/>
  <c r="K643" i="13"/>
  <c r="N643" i="13"/>
  <c r="B644" i="13"/>
  <c r="C644" i="13"/>
  <c r="D644" i="13"/>
  <c r="E644" i="13"/>
  <c r="F644" i="13"/>
  <c r="G644" i="13"/>
  <c r="H644" i="13"/>
  <c r="J644" i="13"/>
  <c r="K644" i="13"/>
  <c r="N644" i="13"/>
  <c r="B645" i="13"/>
  <c r="C645" i="13"/>
  <c r="D645" i="13"/>
  <c r="E645" i="13"/>
  <c r="F645" i="13"/>
  <c r="G645" i="13"/>
  <c r="H645" i="13"/>
  <c r="J645" i="13"/>
  <c r="K645" i="13"/>
  <c r="N645" i="13"/>
  <c r="B646" i="13"/>
  <c r="C646" i="13"/>
  <c r="D646" i="13"/>
  <c r="E646" i="13"/>
  <c r="F646" i="13"/>
  <c r="G646" i="13"/>
  <c r="H646" i="13"/>
  <c r="J646" i="13"/>
  <c r="K646" i="13"/>
  <c r="N646" i="13"/>
  <c r="B647" i="13"/>
  <c r="C647" i="13"/>
  <c r="D647" i="13"/>
  <c r="E647" i="13"/>
  <c r="F647" i="13"/>
  <c r="G647" i="13"/>
  <c r="H647" i="13"/>
  <c r="J647" i="13"/>
  <c r="K647" i="13"/>
  <c r="N647" i="13"/>
  <c r="B648" i="13"/>
  <c r="C648" i="13"/>
  <c r="D648" i="13"/>
  <c r="E648" i="13"/>
  <c r="F648" i="13"/>
  <c r="G648" i="13"/>
  <c r="H648" i="13"/>
  <c r="J648" i="13"/>
  <c r="K648" i="13"/>
  <c r="N648" i="13"/>
  <c r="B649" i="13"/>
  <c r="C649" i="13"/>
  <c r="D649" i="13"/>
  <c r="E649" i="13"/>
  <c r="F649" i="13"/>
  <c r="G649" i="13"/>
  <c r="H649" i="13"/>
  <c r="J649" i="13"/>
  <c r="K649" i="13"/>
  <c r="N649" i="13"/>
  <c r="B650" i="13"/>
  <c r="C650" i="13"/>
  <c r="D650" i="13"/>
  <c r="E650" i="13"/>
  <c r="F650" i="13"/>
  <c r="G650" i="13"/>
  <c r="H650" i="13"/>
  <c r="J650" i="13"/>
  <c r="K650" i="13"/>
  <c r="N650" i="13"/>
  <c r="B651" i="13"/>
  <c r="C651" i="13"/>
  <c r="D651" i="13"/>
  <c r="E651" i="13"/>
  <c r="F651" i="13"/>
  <c r="G651" i="13"/>
  <c r="H651" i="13"/>
  <c r="J651" i="13"/>
  <c r="K651" i="13"/>
  <c r="N651" i="13"/>
  <c r="B652" i="13"/>
  <c r="C652" i="13"/>
  <c r="D652" i="13"/>
  <c r="E652" i="13"/>
  <c r="F652" i="13"/>
  <c r="G652" i="13"/>
  <c r="H652" i="13"/>
  <c r="J652" i="13"/>
  <c r="K652" i="13"/>
  <c r="N652" i="13"/>
  <c r="B653" i="13"/>
  <c r="C653" i="13"/>
  <c r="D653" i="13"/>
  <c r="E653" i="13"/>
  <c r="F653" i="13"/>
  <c r="G653" i="13"/>
  <c r="H653" i="13"/>
  <c r="J653" i="13"/>
  <c r="K653" i="13"/>
  <c r="N653" i="13"/>
  <c r="B654" i="13"/>
  <c r="C654" i="13"/>
  <c r="D654" i="13"/>
  <c r="E654" i="13"/>
  <c r="F654" i="13"/>
  <c r="G654" i="13"/>
  <c r="H654" i="13"/>
  <c r="J654" i="13"/>
  <c r="K654" i="13"/>
  <c r="N654" i="13"/>
  <c r="B655" i="13"/>
  <c r="C655" i="13"/>
  <c r="D655" i="13"/>
  <c r="E655" i="13"/>
  <c r="F655" i="13"/>
  <c r="G655" i="13"/>
  <c r="H655" i="13"/>
  <c r="J655" i="13"/>
  <c r="K655" i="13"/>
  <c r="N655" i="13"/>
  <c r="B619" i="13"/>
  <c r="C619" i="13"/>
  <c r="D619" i="13"/>
  <c r="E619" i="13"/>
  <c r="F619" i="13"/>
  <c r="G619" i="13"/>
  <c r="H619" i="13"/>
  <c r="J619" i="13"/>
  <c r="K619" i="13"/>
  <c r="N619" i="13"/>
  <c r="B620" i="13"/>
  <c r="C620" i="13"/>
  <c r="D620" i="13"/>
  <c r="E620" i="13"/>
  <c r="F620" i="13"/>
  <c r="G620" i="13"/>
  <c r="H620" i="13"/>
  <c r="J620" i="13"/>
  <c r="K620" i="13"/>
  <c r="N620" i="13"/>
  <c r="B621" i="13"/>
  <c r="C621" i="13"/>
  <c r="D621" i="13"/>
  <c r="E621" i="13"/>
  <c r="F621" i="13"/>
  <c r="G621" i="13"/>
  <c r="H621" i="13"/>
  <c r="J621" i="13"/>
  <c r="K621" i="13"/>
  <c r="N621" i="13"/>
  <c r="B622" i="13"/>
  <c r="C622" i="13"/>
  <c r="D622" i="13"/>
  <c r="E622" i="13"/>
  <c r="F622" i="13"/>
  <c r="G622" i="13"/>
  <c r="H622" i="13"/>
  <c r="J622" i="13"/>
  <c r="K622" i="13"/>
  <c r="N622" i="13"/>
  <c r="B623" i="13"/>
  <c r="C623" i="13"/>
  <c r="D623" i="13"/>
  <c r="E623" i="13"/>
  <c r="F623" i="13"/>
  <c r="G623" i="13"/>
  <c r="H623" i="13"/>
  <c r="J623" i="13"/>
  <c r="K623" i="13"/>
  <c r="N623" i="13"/>
  <c r="B624" i="13"/>
  <c r="C624" i="13"/>
  <c r="D624" i="13"/>
  <c r="E624" i="13"/>
  <c r="F624" i="13"/>
  <c r="G624" i="13"/>
  <c r="H624" i="13"/>
  <c r="J624" i="13"/>
  <c r="K624" i="13"/>
  <c r="N624" i="13"/>
  <c r="B625" i="13"/>
  <c r="C625" i="13"/>
  <c r="D625" i="13"/>
  <c r="E625" i="13"/>
  <c r="F625" i="13"/>
  <c r="G625" i="13"/>
  <c r="H625" i="13"/>
  <c r="J625" i="13"/>
  <c r="K625" i="13"/>
  <c r="N625" i="13"/>
  <c r="B626" i="13"/>
  <c r="C626" i="13"/>
  <c r="D626" i="13"/>
  <c r="E626" i="13"/>
  <c r="F626" i="13"/>
  <c r="G626" i="13"/>
  <c r="H626" i="13"/>
  <c r="J626" i="13"/>
  <c r="K626" i="13"/>
  <c r="N626" i="13"/>
  <c r="B627" i="13"/>
  <c r="C627" i="13"/>
  <c r="D627" i="13"/>
  <c r="E627" i="13"/>
  <c r="F627" i="13"/>
  <c r="G627" i="13"/>
  <c r="H627" i="13"/>
  <c r="J627" i="13"/>
  <c r="K627" i="13"/>
  <c r="N627" i="13"/>
  <c r="B628" i="13"/>
  <c r="C628" i="13"/>
  <c r="D628" i="13"/>
  <c r="E628" i="13"/>
  <c r="F628" i="13"/>
  <c r="G628" i="13"/>
  <c r="H628" i="13"/>
  <c r="J628" i="13"/>
  <c r="K628" i="13"/>
  <c r="N628" i="13"/>
  <c r="B629" i="13"/>
  <c r="C629" i="13"/>
  <c r="D629" i="13"/>
  <c r="E629" i="13"/>
  <c r="F629" i="13"/>
  <c r="G629" i="13"/>
  <c r="H629" i="13"/>
  <c r="J629" i="13"/>
  <c r="K629" i="13"/>
  <c r="N629" i="13"/>
  <c r="B630" i="13"/>
  <c r="C630" i="13"/>
  <c r="D630" i="13"/>
  <c r="E630" i="13"/>
  <c r="F630" i="13"/>
  <c r="G630" i="13"/>
  <c r="H630" i="13"/>
  <c r="J630" i="13"/>
  <c r="K630" i="13"/>
  <c r="N630" i="13"/>
  <c r="B631" i="13"/>
  <c r="C631" i="13"/>
  <c r="D631" i="13"/>
  <c r="E631" i="13"/>
  <c r="F631" i="13"/>
  <c r="G631" i="13"/>
  <c r="H631" i="13"/>
  <c r="J631" i="13"/>
  <c r="K631" i="13"/>
  <c r="N631" i="13"/>
  <c r="B632" i="13"/>
  <c r="C632" i="13"/>
  <c r="D632" i="13"/>
  <c r="E632" i="13"/>
  <c r="F632" i="13"/>
  <c r="G632" i="13"/>
  <c r="H632" i="13"/>
  <c r="J632" i="13"/>
  <c r="K632" i="13"/>
  <c r="N632" i="13"/>
  <c r="B602" i="13"/>
  <c r="C602" i="13"/>
  <c r="D602" i="13"/>
  <c r="E602" i="13"/>
  <c r="F602" i="13"/>
  <c r="G602" i="13"/>
  <c r="H602" i="13"/>
  <c r="I602" i="13"/>
  <c r="J602" i="13"/>
  <c r="K602" i="13"/>
  <c r="L602" i="13"/>
  <c r="N602" i="13"/>
  <c r="B603" i="13"/>
  <c r="C603" i="13"/>
  <c r="D603" i="13"/>
  <c r="E603" i="13"/>
  <c r="F603" i="13"/>
  <c r="G603" i="13"/>
  <c r="H603" i="13"/>
  <c r="I603" i="13"/>
  <c r="J603" i="13"/>
  <c r="K603" i="13"/>
  <c r="L603" i="13"/>
  <c r="N603" i="13"/>
  <c r="B604" i="13"/>
  <c r="C604" i="13"/>
  <c r="D604" i="13"/>
  <c r="E604" i="13"/>
  <c r="F604" i="13"/>
  <c r="G604" i="13"/>
  <c r="H604" i="13"/>
  <c r="I604" i="13"/>
  <c r="J604" i="13"/>
  <c r="K604" i="13"/>
  <c r="L604" i="13"/>
  <c r="N604" i="13"/>
  <c r="B605" i="13"/>
  <c r="C605" i="13"/>
  <c r="D605" i="13"/>
  <c r="E605" i="13"/>
  <c r="F605" i="13"/>
  <c r="G605" i="13"/>
  <c r="H605" i="13"/>
  <c r="I605" i="13"/>
  <c r="J605" i="13"/>
  <c r="K605" i="13"/>
  <c r="L605" i="13"/>
  <c r="N605" i="13"/>
  <c r="B606" i="13"/>
  <c r="C606" i="13"/>
  <c r="D606" i="13"/>
  <c r="E606" i="13"/>
  <c r="F606" i="13"/>
  <c r="G606" i="13"/>
  <c r="H606" i="13"/>
  <c r="I606" i="13"/>
  <c r="J606" i="13"/>
  <c r="K606" i="13"/>
  <c r="L606" i="13"/>
  <c r="N606" i="13"/>
  <c r="B607" i="13"/>
  <c r="C607" i="13"/>
  <c r="D607" i="13"/>
  <c r="E607" i="13"/>
  <c r="F607" i="13"/>
  <c r="G607" i="13"/>
  <c r="H607" i="13"/>
  <c r="I607" i="13"/>
  <c r="J607" i="13"/>
  <c r="K607" i="13"/>
  <c r="L607" i="13"/>
  <c r="N607" i="13"/>
  <c r="B608" i="13"/>
  <c r="C608" i="13"/>
  <c r="D608" i="13"/>
  <c r="E608" i="13"/>
  <c r="F608" i="13"/>
  <c r="G608" i="13"/>
  <c r="H608" i="13"/>
  <c r="I608" i="13"/>
  <c r="J608" i="13"/>
  <c r="K608" i="13"/>
  <c r="L608" i="13"/>
  <c r="N608" i="13"/>
  <c r="B609" i="13"/>
  <c r="C609" i="13"/>
  <c r="D609" i="13"/>
  <c r="E609" i="13"/>
  <c r="F609" i="13"/>
  <c r="G609" i="13"/>
  <c r="H609" i="13"/>
  <c r="I609" i="13"/>
  <c r="J609" i="13"/>
  <c r="K609" i="13"/>
  <c r="L609" i="13"/>
  <c r="N609" i="13"/>
  <c r="B610" i="13"/>
  <c r="C610" i="13"/>
  <c r="D610" i="13"/>
  <c r="E610" i="13"/>
  <c r="F610" i="13"/>
  <c r="G610" i="13"/>
  <c r="H610" i="13"/>
  <c r="I610" i="13"/>
  <c r="J610" i="13"/>
  <c r="K610" i="13"/>
  <c r="L610" i="13"/>
  <c r="N610" i="13"/>
  <c r="B611" i="13"/>
  <c r="C611" i="13"/>
  <c r="D611" i="13"/>
  <c r="E611" i="13"/>
  <c r="F611" i="13"/>
  <c r="G611" i="13"/>
  <c r="H611" i="13"/>
  <c r="I611" i="13"/>
  <c r="J611" i="13"/>
  <c r="K611" i="13"/>
  <c r="L611" i="13"/>
  <c r="N611" i="13"/>
  <c r="B612" i="13"/>
  <c r="C612" i="13"/>
  <c r="D612" i="13"/>
  <c r="E612" i="13"/>
  <c r="F612" i="13"/>
  <c r="G612" i="13"/>
  <c r="H612" i="13"/>
  <c r="I612" i="13"/>
  <c r="J612" i="13"/>
  <c r="K612" i="13"/>
  <c r="L612" i="13"/>
  <c r="N612" i="13"/>
  <c r="B613" i="13"/>
  <c r="C613" i="13"/>
  <c r="D613" i="13"/>
  <c r="E613" i="13"/>
  <c r="F613" i="13"/>
  <c r="G613" i="13"/>
  <c r="H613" i="13"/>
  <c r="I613" i="13"/>
  <c r="J613" i="13"/>
  <c r="K613" i="13"/>
  <c r="L613" i="13"/>
  <c r="N613" i="13"/>
  <c r="B614" i="13"/>
  <c r="C614" i="13"/>
  <c r="D614" i="13"/>
  <c r="E614" i="13"/>
  <c r="F614" i="13"/>
  <c r="G614" i="13"/>
  <c r="H614" i="13"/>
  <c r="I614" i="13"/>
  <c r="J614" i="13"/>
  <c r="K614" i="13"/>
  <c r="L614" i="13"/>
  <c r="N614" i="13"/>
  <c r="B615" i="13"/>
  <c r="C615" i="13"/>
  <c r="D615" i="13"/>
  <c r="E615" i="13"/>
  <c r="F615" i="13"/>
  <c r="G615" i="13"/>
  <c r="H615" i="13"/>
  <c r="I615" i="13"/>
  <c r="J615" i="13"/>
  <c r="K615" i="13"/>
  <c r="L615" i="13"/>
  <c r="N615" i="13"/>
  <c r="B616" i="13"/>
  <c r="C616" i="13"/>
  <c r="D616" i="13"/>
  <c r="E616" i="13"/>
  <c r="F616" i="13"/>
  <c r="G616" i="13"/>
  <c r="H616" i="13"/>
  <c r="I616" i="13"/>
  <c r="J616" i="13"/>
  <c r="K616" i="13"/>
  <c r="L616" i="13"/>
  <c r="N616" i="13"/>
  <c r="B617" i="13"/>
  <c r="C617" i="13"/>
  <c r="D617" i="13"/>
  <c r="E617" i="13"/>
  <c r="F617" i="13"/>
  <c r="G617" i="13"/>
  <c r="H617" i="13"/>
  <c r="I617" i="13"/>
  <c r="J617" i="13"/>
  <c r="K617" i="13"/>
  <c r="L617" i="13"/>
  <c r="N617" i="13"/>
  <c r="B618" i="13"/>
  <c r="C618" i="13"/>
  <c r="D618" i="13"/>
  <c r="E618" i="13"/>
  <c r="F618" i="13"/>
  <c r="G618" i="13"/>
  <c r="H618" i="13"/>
  <c r="I618" i="13"/>
  <c r="J618" i="13"/>
  <c r="K618" i="13"/>
  <c r="L618" i="13"/>
  <c r="N618" i="13"/>
  <c r="B588" i="13"/>
  <c r="C588" i="13"/>
  <c r="D588" i="13"/>
  <c r="E588" i="13"/>
  <c r="F588" i="13"/>
  <c r="G588" i="13"/>
  <c r="H588" i="13"/>
  <c r="J588" i="13"/>
  <c r="K588" i="13"/>
  <c r="N588" i="13"/>
  <c r="B589" i="13"/>
  <c r="C589" i="13"/>
  <c r="D589" i="13"/>
  <c r="E589" i="13"/>
  <c r="F589" i="13"/>
  <c r="G589" i="13"/>
  <c r="H589" i="13"/>
  <c r="J589" i="13"/>
  <c r="K589" i="13"/>
  <c r="N589" i="13"/>
  <c r="B590" i="13"/>
  <c r="C590" i="13"/>
  <c r="D590" i="13"/>
  <c r="E590" i="13"/>
  <c r="F590" i="13"/>
  <c r="G590" i="13"/>
  <c r="H590" i="13"/>
  <c r="J590" i="13"/>
  <c r="K590" i="13"/>
  <c r="N590" i="13"/>
  <c r="B591" i="13"/>
  <c r="C591" i="13"/>
  <c r="D591" i="13"/>
  <c r="E591" i="13"/>
  <c r="F591" i="13"/>
  <c r="G591" i="13"/>
  <c r="H591" i="13"/>
  <c r="J591" i="13"/>
  <c r="K591" i="13"/>
  <c r="N591" i="13"/>
  <c r="B592" i="13"/>
  <c r="C592" i="13"/>
  <c r="D592" i="13"/>
  <c r="E592" i="13"/>
  <c r="F592" i="13"/>
  <c r="G592" i="13"/>
  <c r="H592" i="13"/>
  <c r="J592" i="13"/>
  <c r="K592" i="13"/>
  <c r="N592" i="13"/>
  <c r="B593" i="13"/>
  <c r="C593" i="13"/>
  <c r="D593" i="13"/>
  <c r="E593" i="13"/>
  <c r="F593" i="13"/>
  <c r="G593" i="13"/>
  <c r="H593" i="13"/>
  <c r="J593" i="13"/>
  <c r="K593" i="13"/>
  <c r="N593" i="13"/>
  <c r="B594" i="13"/>
  <c r="C594" i="13"/>
  <c r="D594" i="13"/>
  <c r="E594" i="13"/>
  <c r="F594" i="13"/>
  <c r="G594" i="13"/>
  <c r="H594" i="13"/>
  <c r="J594" i="13"/>
  <c r="K594" i="13"/>
  <c r="N594" i="13"/>
  <c r="B595" i="13"/>
  <c r="C595" i="13"/>
  <c r="D595" i="13"/>
  <c r="E595" i="13"/>
  <c r="F595" i="13"/>
  <c r="G595" i="13"/>
  <c r="H595" i="13"/>
  <c r="J595" i="13"/>
  <c r="K595" i="13"/>
  <c r="N595" i="13"/>
  <c r="B596" i="13"/>
  <c r="C596" i="13"/>
  <c r="D596" i="13"/>
  <c r="E596" i="13"/>
  <c r="F596" i="13"/>
  <c r="G596" i="13"/>
  <c r="H596" i="13"/>
  <c r="J596" i="13"/>
  <c r="K596" i="13"/>
  <c r="N596" i="13"/>
  <c r="B597" i="13"/>
  <c r="C597" i="13"/>
  <c r="D597" i="13"/>
  <c r="E597" i="13"/>
  <c r="F597" i="13"/>
  <c r="G597" i="13"/>
  <c r="H597" i="13"/>
  <c r="J597" i="13"/>
  <c r="K597" i="13"/>
  <c r="N597" i="13"/>
  <c r="B598" i="13"/>
  <c r="C598" i="13"/>
  <c r="D598" i="13"/>
  <c r="E598" i="13"/>
  <c r="F598" i="13"/>
  <c r="G598" i="13"/>
  <c r="H598" i="13"/>
  <c r="J598" i="13"/>
  <c r="K598" i="13"/>
  <c r="N598" i="13"/>
  <c r="B599" i="13"/>
  <c r="C599" i="13"/>
  <c r="D599" i="13"/>
  <c r="E599" i="13"/>
  <c r="F599" i="13"/>
  <c r="G599" i="13"/>
  <c r="H599" i="13"/>
  <c r="J599" i="13"/>
  <c r="K599" i="13"/>
  <c r="N599" i="13"/>
  <c r="B600" i="13"/>
  <c r="C600" i="13"/>
  <c r="D600" i="13"/>
  <c r="E600" i="13"/>
  <c r="F600" i="13"/>
  <c r="G600" i="13"/>
  <c r="H600" i="13"/>
  <c r="J600" i="13"/>
  <c r="K600" i="13"/>
  <c r="N600" i="13"/>
  <c r="B601" i="13"/>
  <c r="C601" i="13"/>
  <c r="D601" i="13"/>
  <c r="E601" i="13"/>
  <c r="F601" i="13"/>
  <c r="G601" i="13"/>
  <c r="H601" i="13"/>
  <c r="J601" i="13"/>
  <c r="K601" i="13"/>
  <c r="N601" i="13"/>
  <c r="B552" i="13"/>
  <c r="C552" i="13"/>
  <c r="D552" i="13"/>
  <c r="E552" i="13"/>
  <c r="F552" i="13"/>
  <c r="G552" i="13"/>
  <c r="H552" i="13"/>
  <c r="J552" i="13"/>
  <c r="K552" i="13"/>
  <c r="N552" i="13"/>
  <c r="B553" i="13"/>
  <c r="C553" i="13"/>
  <c r="D553" i="13"/>
  <c r="E553" i="13"/>
  <c r="F553" i="13"/>
  <c r="G553" i="13"/>
  <c r="H553" i="13"/>
  <c r="J553" i="13"/>
  <c r="K553" i="13"/>
  <c r="N553" i="13"/>
  <c r="B554" i="13"/>
  <c r="C554" i="13"/>
  <c r="D554" i="13"/>
  <c r="E554" i="13"/>
  <c r="F554" i="13"/>
  <c r="G554" i="13"/>
  <c r="H554" i="13"/>
  <c r="J554" i="13"/>
  <c r="K554" i="13"/>
  <c r="N554" i="13"/>
  <c r="B555" i="13"/>
  <c r="C555" i="13"/>
  <c r="D555" i="13"/>
  <c r="E555" i="13"/>
  <c r="F555" i="13"/>
  <c r="G555" i="13"/>
  <c r="H555" i="13"/>
  <c r="J555" i="13"/>
  <c r="K555" i="13"/>
  <c r="N555" i="13"/>
  <c r="B556" i="13"/>
  <c r="C556" i="13"/>
  <c r="D556" i="13"/>
  <c r="E556" i="13"/>
  <c r="F556" i="13"/>
  <c r="G556" i="13"/>
  <c r="H556" i="13"/>
  <c r="J556" i="13"/>
  <c r="K556" i="13"/>
  <c r="N556" i="13"/>
  <c r="B557" i="13"/>
  <c r="C557" i="13"/>
  <c r="D557" i="13"/>
  <c r="E557" i="13"/>
  <c r="F557" i="13"/>
  <c r="G557" i="13"/>
  <c r="H557" i="13"/>
  <c r="J557" i="13"/>
  <c r="K557" i="13"/>
  <c r="N557" i="13"/>
  <c r="B558" i="13"/>
  <c r="C558" i="13"/>
  <c r="D558" i="13"/>
  <c r="E558" i="13"/>
  <c r="F558" i="13"/>
  <c r="G558" i="13"/>
  <c r="H558" i="13"/>
  <c r="J558" i="13"/>
  <c r="K558" i="13"/>
  <c r="N558" i="13"/>
  <c r="B559" i="13"/>
  <c r="C559" i="13"/>
  <c r="D559" i="13"/>
  <c r="E559" i="13"/>
  <c r="F559" i="13"/>
  <c r="G559" i="13"/>
  <c r="H559" i="13"/>
  <c r="J559" i="13"/>
  <c r="K559" i="13"/>
  <c r="N559" i="13"/>
  <c r="B560" i="13"/>
  <c r="C560" i="13"/>
  <c r="D560" i="13"/>
  <c r="E560" i="13"/>
  <c r="F560" i="13"/>
  <c r="G560" i="13"/>
  <c r="H560" i="13"/>
  <c r="J560" i="13"/>
  <c r="K560" i="13"/>
  <c r="N560" i="13"/>
  <c r="B561" i="13"/>
  <c r="C561" i="13"/>
  <c r="D561" i="13"/>
  <c r="E561" i="13"/>
  <c r="F561" i="13"/>
  <c r="G561" i="13"/>
  <c r="H561" i="13"/>
  <c r="J561" i="13"/>
  <c r="K561" i="13"/>
  <c r="N561" i="13"/>
  <c r="B562" i="13"/>
  <c r="C562" i="13"/>
  <c r="D562" i="13"/>
  <c r="E562" i="13"/>
  <c r="F562" i="13"/>
  <c r="G562" i="13"/>
  <c r="H562" i="13"/>
  <c r="J562" i="13"/>
  <c r="K562" i="13"/>
  <c r="N562" i="13"/>
  <c r="B563" i="13"/>
  <c r="C563" i="13"/>
  <c r="D563" i="13"/>
  <c r="E563" i="13"/>
  <c r="F563" i="13"/>
  <c r="G563" i="13"/>
  <c r="H563" i="13"/>
  <c r="J563" i="13"/>
  <c r="K563" i="13"/>
  <c r="N563" i="13"/>
  <c r="B564" i="13"/>
  <c r="C564" i="13"/>
  <c r="D564" i="13"/>
  <c r="E564" i="13"/>
  <c r="F564" i="13"/>
  <c r="G564" i="13"/>
  <c r="H564" i="13"/>
  <c r="J564" i="13"/>
  <c r="K564" i="13"/>
  <c r="N564" i="13"/>
  <c r="B565" i="13"/>
  <c r="C565" i="13"/>
  <c r="D565" i="13"/>
  <c r="E565" i="13"/>
  <c r="F565" i="13"/>
  <c r="G565" i="13"/>
  <c r="H565" i="13"/>
  <c r="J565" i="13"/>
  <c r="K565" i="13"/>
  <c r="N565" i="13"/>
  <c r="B566" i="13"/>
  <c r="C566" i="13"/>
  <c r="D566" i="13"/>
  <c r="E566" i="13"/>
  <c r="F566" i="13"/>
  <c r="G566" i="13"/>
  <c r="H566" i="13"/>
  <c r="J566" i="13"/>
  <c r="K566" i="13"/>
  <c r="N566" i="13"/>
  <c r="B567" i="13"/>
  <c r="C567" i="13"/>
  <c r="D567" i="13"/>
  <c r="E567" i="13"/>
  <c r="F567" i="13"/>
  <c r="G567" i="13"/>
  <c r="H567" i="13"/>
  <c r="J567" i="13"/>
  <c r="K567" i="13"/>
  <c r="N567" i="13"/>
  <c r="B568" i="13"/>
  <c r="C568" i="13"/>
  <c r="D568" i="13"/>
  <c r="E568" i="13"/>
  <c r="F568" i="13"/>
  <c r="G568" i="13"/>
  <c r="H568" i="13"/>
  <c r="J568" i="13"/>
  <c r="K568" i="13"/>
  <c r="N568" i="13"/>
  <c r="B569" i="13"/>
  <c r="C569" i="13"/>
  <c r="D569" i="13"/>
  <c r="E569" i="13"/>
  <c r="F569" i="13"/>
  <c r="G569" i="13"/>
  <c r="H569" i="13"/>
  <c r="J569" i="13"/>
  <c r="K569" i="13"/>
  <c r="N569" i="13"/>
  <c r="B543" i="13"/>
  <c r="C543" i="13"/>
  <c r="D543" i="13"/>
  <c r="E543" i="13"/>
  <c r="F543" i="13"/>
  <c r="G543" i="13"/>
  <c r="H543" i="13"/>
  <c r="J543" i="13"/>
  <c r="K543" i="13"/>
  <c r="N543" i="13"/>
  <c r="B544" i="13"/>
  <c r="C544" i="13"/>
  <c r="D544" i="13"/>
  <c r="E544" i="13"/>
  <c r="F544" i="13"/>
  <c r="G544" i="13"/>
  <c r="H544" i="13"/>
  <c r="J544" i="13"/>
  <c r="K544" i="13"/>
  <c r="N544" i="13"/>
  <c r="B545" i="13"/>
  <c r="C545" i="13"/>
  <c r="D545" i="13"/>
  <c r="E545" i="13"/>
  <c r="F545" i="13"/>
  <c r="G545" i="13"/>
  <c r="H545" i="13"/>
  <c r="J545" i="13"/>
  <c r="K545" i="13"/>
  <c r="B546" i="13"/>
  <c r="C546" i="13"/>
  <c r="D546" i="13"/>
  <c r="E546" i="13"/>
  <c r="F546" i="13"/>
  <c r="G546" i="13"/>
  <c r="H546" i="13"/>
  <c r="J546" i="13"/>
  <c r="K546" i="13"/>
  <c r="N546" i="13"/>
  <c r="B547" i="13"/>
  <c r="C547" i="13"/>
  <c r="D547" i="13"/>
  <c r="E547" i="13"/>
  <c r="F547" i="13"/>
  <c r="G547" i="13"/>
  <c r="H547" i="13"/>
  <c r="J547" i="13"/>
  <c r="K547" i="13"/>
  <c r="N547" i="13"/>
  <c r="B548" i="13"/>
  <c r="C548" i="13"/>
  <c r="D548" i="13"/>
  <c r="E548" i="13"/>
  <c r="F548" i="13"/>
  <c r="G548" i="13"/>
  <c r="H548" i="13"/>
  <c r="J548" i="13"/>
  <c r="K548" i="13"/>
  <c r="N548" i="13"/>
  <c r="B549" i="13"/>
  <c r="C549" i="13"/>
  <c r="D549" i="13"/>
  <c r="E549" i="13"/>
  <c r="F549" i="13"/>
  <c r="G549" i="13"/>
  <c r="H549" i="13"/>
  <c r="J549" i="13"/>
  <c r="K549" i="13"/>
  <c r="N549" i="13"/>
  <c r="B550" i="13"/>
  <c r="C550" i="13"/>
  <c r="D550" i="13"/>
  <c r="E550" i="13"/>
  <c r="F550" i="13"/>
  <c r="G550" i="13"/>
  <c r="H550" i="13"/>
  <c r="J550" i="13"/>
  <c r="K550" i="13"/>
  <c r="N550" i="13"/>
  <c r="B551" i="13"/>
  <c r="C551" i="13"/>
  <c r="D551" i="13"/>
  <c r="E551" i="13"/>
  <c r="F551" i="13"/>
  <c r="G551" i="13"/>
  <c r="H551" i="13"/>
  <c r="J551" i="13"/>
  <c r="K551" i="13"/>
  <c r="N551" i="13"/>
  <c r="B526" i="13"/>
  <c r="C526" i="13"/>
  <c r="D526" i="13"/>
  <c r="E526" i="13"/>
  <c r="F526" i="13"/>
  <c r="G526" i="13"/>
  <c r="H526" i="13"/>
  <c r="J526" i="13"/>
  <c r="K526" i="13"/>
  <c r="N526" i="13"/>
  <c r="B527" i="13"/>
  <c r="C527" i="13"/>
  <c r="D527" i="13"/>
  <c r="E527" i="13"/>
  <c r="F527" i="13"/>
  <c r="G527" i="13"/>
  <c r="H527" i="13"/>
  <c r="J527" i="13"/>
  <c r="K527" i="13"/>
  <c r="N527" i="13"/>
  <c r="B528" i="13"/>
  <c r="C528" i="13"/>
  <c r="D528" i="13"/>
  <c r="E528" i="13"/>
  <c r="F528" i="13"/>
  <c r="G528" i="13"/>
  <c r="H528" i="13"/>
  <c r="J528" i="13"/>
  <c r="K528" i="13"/>
  <c r="N528" i="13"/>
  <c r="B529" i="13"/>
  <c r="C529" i="13"/>
  <c r="D529" i="13"/>
  <c r="E529" i="13"/>
  <c r="F529" i="13"/>
  <c r="G529" i="13"/>
  <c r="H529" i="13"/>
  <c r="J529" i="13"/>
  <c r="K529" i="13"/>
  <c r="N529" i="13"/>
  <c r="B530" i="13"/>
  <c r="C530" i="13"/>
  <c r="D530" i="13"/>
  <c r="E530" i="13"/>
  <c r="F530" i="13"/>
  <c r="G530" i="13"/>
  <c r="H530" i="13"/>
  <c r="J530" i="13"/>
  <c r="K530" i="13"/>
  <c r="N530" i="13"/>
  <c r="B531" i="13"/>
  <c r="C531" i="13"/>
  <c r="D531" i="13"/>
  <c r="E531" i="13"/>
  <c r="F531" i="13"/>
  <c r="G531" i="13"/>
  <c r="H531" i="13"/>
  <c r="J531" i="13"/>
  <c r="K531" i="13"/>
  <c r="B532" i="13"/>
  <c r="C532" i="13"/>
  <c r="D532" i="13"/>
  <c r="E532" i="13"/>
  <c r="F532" i="13"/>
  <c r="G532" i="13"/>
  <c r="H532" i="13"/>
  <c r="J532" i="13"/>
  <c r="K532" i="13"/>
  <c r="N532" i="13"/>
  <c r="B533" i="13"/>
  <c r="C533" i="13"/>
  <c r="D533" i="13"/>
  <c r="E533" i="13"/>
  <c r="F533" i="13"/>
  <c r="G533" i="13"/>
  <c r="H533" i="13"/>
  <c r="J533" i="13"/>
  <c r="K533" i="13"/>
  <c r="N533" i="13"/>
  <c r="B534" i="13"/>
  <c r="C534" i="13"/>
  <c r="D534" i="13"/>
  <c r="E534" i="13"/>
  <c r="F534" i="13"/>
  <c r="G534" i="13"/>
  <c r="H534" i="13"/>
  <c r="J534" i="13"/>
  <c r="K534" i="13"/>
  <c r="N534" i="13"/>
  <c r="B535" i="13"/>
  <c r="C535" i="13"/>
  <c r="D535" i="13"/>
  <c r="E535" i="13"/>
  <c r="F535" i="13"/>
  <c r="G535" i="13"/>
  <c r="H535" i="13"/>
  <c r="J535" i="13"/>
  <c r="K535" i="13"/>
  <c r="N535" i="13"/>
  <c r="B536" i="13"/>
  <c r="C536" i="13"/>
  <c r="D536" i="13"/>
  <c r="E536" i="13"/>
  <c r="F536" i="13"/>
  <c r="G536" i="13"/>
  <c r="H536" i="13"/>
  <c r="J536" i="13"/>
  <c r="K536" i="13"/>
  <c r="N536" i="13"/>
  <c r="B537" i="13"/>
  <c r="C537" i="13"/>
  <c r="D537" i="13"/>
  <c r="E537" i="13"/>
  <c r="F537" i="13"/>
  <c r="G537" i="13"/>
  <c r="H537" i="13"/>
  <c r="J537" i="13"/>
  <c r="K537" i="13"/>
  <c r="N537" i="13"/>
  <c r="B538" i="13"/>
  <c r="C538" i="13"/>
  <c r="D538" i="13"/>
  <c r="E538" i="13"/>
  <c r="F538" i="13"/>
  <c r="G538" i="13"/>
  <c r="H538" i="13"/>
  <c r="J538" i="13"/>
  <c r="K538" i="13"/>
  <c r="N538" i="13"/>
  <c r="B539" i="13"/>
  <c r="C539" i="13"/>
  <c r="D539" i="13"/>
  <c r="E539" i="13"/>
  <c r="F539" i="13"/>
  <c r="G539" i="13"/>
  <c r="H539" i="13"/>
  <c r="J539" i="13"/>
  <c r="K539" i="13"/>
  <c r="N539" i="13"/>
  <c r="B541" i="13"/>
  <c r="C541" i="13"/>
  <c r="D541" i="13"/>
  <c r="E541" i="13"/>
  <c r="F541" i="13"/>
  <c r="G541" i="13"/>
  <c r="H541" i="13"/>
  <c r="J541" i="13"/>
  <c r="K541" i="13"/>
  <c r="N541" i="13"/>
  <c r="B542" i="13"/>
  <c r="C542" i="13"/>
  <c r="D542" i="13"/>
  <c r="E542" i="13"/>
  <c r="F542" i="13"/>
  <c r="G542" i="13"/>
  <c r="H542" i="13"/>
  <c r="J542" i="13"/>
  <c r="K542" i="13"/>
  <c r="N542" i="13"/>
  <c r="B510" i="13"/>
  <c r="C510" i="13"/>
  <c r="D510" i="13"/>
  <c r="E510" i="13"/>
  <c r="F510" i="13"/>
  <c r="G510" i="13"/>
  <c r="H510" i="13"/>
  <c r="J510" i="13"/>
  <c r="K510" i="13"/>
  <c r="N510" i="13"/>
  <c r="B511" i="13"/>
  <c r="C511" i="13"/>
  <c r="D511" i="13"/>
  <c r="E511" i="13"/>
  <c r="F511" i="13"/>
  <c r="G511" i="13"/>
  <c r="H511" i="13"/>
  <c r="J511" i="13"/>
  <c r="K511" i="13"/>
  <c r="N511" i="13"/>
  <c r="B512" i="13"/>
  <c r="C512" i="13"/>
  <c r="D512" i="13"/>
  <c r="E512" i="13"/>
  <c r="F512" i="13"/>
  <c r="G512" i="13"/>
  <c r="H512" i="13"/>
  <c r="J512" i="13"/>
  <c r="K512" i="13"/>
  <c r="N512" i="13"/>
  <c r="B513" i="13"/>
  <c r="C513" i="13"/>
  <c r="D513" i="13"/>
  <c r="E513" i="13"/>
  <c r="F513" i="13"/>
  <c r="G513" i="13"/>
  <c r="H513" i="13"/>
  <c r="J513" i="13"/>
  <c r="K513" i="13"/>
  <c r="N513" i="13"/>
  <c r="B514" i="13"/>
  <c r="C514" i="13"/>
  <c r="D514" i="13"/>
  <c r="E514" i="13"/>
  <c r="F514" i="13"/>
  <c r="G514" i="13"/>
  <c r="H514" i="13"/>
  <c r="J514" i="13"/>
  <c r="K514" i="13"/>
  <c r="N514" i="13"/>
  <c r="B516" i="13"/>
  <c r="C516" i="13"/>
  <c r="D516" i="13"/>
  <c r="E516" i="13"/>
  <c r="F516" i="13"/>
  <c r="G516" i="13"/>
  <c r="H516" i="13"/>
  <c r="J516" i="13"/>
  <c r="K516" i="13"/>
  <c r="N516" i="13"/>
  <c r="B517" i="13"/>
  <c r="C517" i="13"/>
  <c r="D517" i="13"/>
  <c r="E517" i="13"/>
  <c r="F517" i="13"/>
  <c r="G517" i="13"/>
  <c r="H517" i="13"/>
  <c r="J517" i="13"/>
  <c r="K517" i="13"/>
  <c r="N517" i="13"/>
  <c r="B518" i="13"/>
  <c r="C518" i="13"/>
  <c r="D518" i="13"/>
  <c r="E518" i="13"/>
  <c r="F518" i="13"/>
  <c r="G518" i="13"/>
  <c r="H518" i="13"/>
  <c r="J518" i="13"/>
  <c r="K518" i="13"/>
  <c r="N518" i="13"/>
  <c r="B519" i="13"/>
  <c r="C519" i="13"/>
  <c r="D519" i="13"/>
  <c r="E519" i="13"/>
  <c r="F519" i="13"/>
  <c r="G519" i="13"/>
  <c r="H519" i="13"/>
  <c r="J519" i="13"/>
  <c r="K519" i="13"/>
  <c r="N519" i="13"/>
  <c r="B520" i="13"/>
  <c r="C520" i="13"/>
  <c r="D520" i="13"/>
  <c r="E520" i="13"/>
  <c r="F520" i="13"/>
  <c r="G520" i="13"/>
  <c r="H520" i="13"/>
  <c r="J520" i="13"/>
  <c r="K520" i="13"/>
  <c r="N520" i="13"/>
  <c r="C521" i="13"/>
  <c r="D521" i="13"/>
  <c r="E521" i="13"/>
  <c r="G521" i="13"/>
  <c r="H521" i="13"/>
  <c r="J521" i="13"/>
  <c r="K521" i="13"/>
  <c r="B523" i="13"/>
  <c r="C523" i="13"/>
  <c r="D523" i="13"/>
  <c r="E523" i="13"/>
  <c r="F523" i="13"/>
  <c r="G523" i="13"/>
  <c r="H523" i="13"/>
  <c r="J523" i="13"/>
  <c r="K523" i="13"/>
  <c r="N523" i="13"/>
  <c r="B524" i="13"/>
  <c r="C524" i="13"/>
  <c r="D524" i="13"/>
  <c r="E524" i="13"/>
  <c r="F524" i="13"/>
  <c r="G524" i="13"/>
  <c r="H524" i="13"/>
  <c r="J524" i="13"/>
  <c r="K524" i="13"/>
  <c r="N524" i="13"/>
  <c r="B525" i="13"/>
  <c r="C525" i="13"/>
  <c r="D525" i="13"/>
  <c r="E525" i="13"/>
  <c r="F525" i="13"/>
  <c r="G525" i="13"/>
  <c r="H525" i="13"/>
  <c r="J525" i="13"/>
  <c r="K525" i="13"/>
  <c r="N525" i="13"/>
  <c r="B495" i="13"/>
  <c r="C495" i="13"/>
  <c r="D495" i="13"/>
  <c r="E495" i="13"/>
  <c r="F495" i="13"/>
  <c r="G495" i="13"/>
  <c r="H495" i="13"/>
  <c r="J495" i="13"/>
  <c r="K495" i="13"/>
  <c r="B496" i="13"/>
  <c r="C496" i="13"/>
  <c r="D496" i="13"/>
  <c r="E496" i="13"/>
  <c r="F496" i="13"/>
  <c r="G496" i="13"/>
  <c r="H496" i="13"/>
  <c r="J496" i="13"/>
  <c r="K496" i="13"/>
  <c r="B497" i="13"/>
  <c r="C497" i="13"/>
  <c r="D497" i="13"/>
  <c r="E497" i="13"/>
  <c r="F497" i="13"/>
  <c r="G497" i="13"/>
  <c r="H497" i="13"/>
  <c r="J497" i="13"/>
  <c r="K497" i="13"/>
  <c r="N497" i="13"/>
  <c r="B498" i="13"/>
  <c r="C498" i="13"/>
  <c r="D498" i="13"/>
  <c r="E498" i="13"/>
  <c r="F498" i="13"/>
  <c r="G498" i="13"/>
  <c r="H498" i="13"/>
  <c r="J498" i="13"/>
  <c r="K498" i="13"/>
  <c r="B499" i="13"/>
  <c r="C499" i="13"/>
  <c r="D499" i="13"/>
  <c r="E499" i="13"/>
  <c r="F499" i="13"/>
  <c r="G499" i="13"/>
  <c r="H499" i="13"/>
  <c r="J499" i="13"/>
  <c r="K499" i="13"/>
  <c r="B500" i="13"/>
  <c r="C500" i="13"/>
  <c r="D500" i="13"/>
  <c r="E500" i="13"/>
  <c r="F500" i="13"/>
  <c r="G500" i="13"/>
  <c r="H500" i="13"/>
  <c r="J500" i="13"/>
  <c r="K500" i="13"/>
  <c r="B501" i="13"/>
  <c r="C501" i="13"/>
  <c r="D501" i="13"/>
  <c r="E501" i="13"/>
  <c r="F501" i="13"/>
  <c r="G501" i="13"/>
  <c r="H501" i="13"/>
  <c r="J501" i="13"/>
  <c r="K501" i="13"/>
  <c r="B502" i="13"/>
  <c r="C502" i="13"/>
  <c r="D502" i="13"/>
  <c r="E502" i="13"/>
  <c r="F502" i="13"/>
  <c r="G502" i="13"/>
  <c r="H502" i="13"/>
  <c r="J502" i="13"/>
  <c r="K502" i="13"/>
  <c r="N502" i="13"/>
  <c r="B503" i="13"/>
  <c r="C503" i="13"/>
  <c r="D503" i="13"/>
  <c r="E503" i="13"/>
  <c r="F503" i="13"/>
  <c r="G503" i="13"/>
  <c r="H503" i="13"/>
  <c r="J503" i="13"/>
  <c r="K503" i="13"/>
  <c r="B504" i="13"/>
  <c r="C504" i="13"/>
  <c r="D504" i="13"/>
  <c r="E504" i="13"/>
  <c r="F504" i="13"/>
  <c r="G504" i="13"/>
  <c r="H504" i="13"/>
  <c r="J504" i="13"/>
  <c r="K504" i="13"/>
  <c r="B505" i="13"/>
  <c r="C505" i="13"/>
  <c r="D505" i="13"/>
  <c r="E505" i="13"/>
  <c r="F505" i="13"/>
  <c r="G505" i="13"/>
  <c r="H505" i="13"/>
  <c r="J505" i="13"/>
  <c r="K505" i="13"/>
  <c r="N505" i="13"/>
  <c r="B506" i="13"/>
  <c r="C506" i="13"/>
  <c r="D506" i="13"/>
  <c r="E506" i="13"/>
  <c r="F506" i="13"/>
  <c r="G506" i="13"/>
  <c r="H506" i="13"/>
  <c r="J506" i="13"/>
  <c r="K506" i="13"/>
  <c r="N506" i="13"/>
  <c r="B507" i="13"/>
  <c r="C507" i="13"/>
  <c r="D507" i="13"/>
  <c r="E507" i="13"/>
  <c r="F507" i="13"/>
  <c r="G507" i="13"/>
  <c r="H507" i="13"/>
  <c r="J507" i="13"/>
  <c r="K507" i="13"/>
  <c r="N507" i="13"/>
  <c r="B508" i="13"/>
  <c r="C508" i="13"/>
  <c r="D508" i="13"/>
  <c r="E508" i="13"/>
  <c r="F508" i="13"/>
  <c r="G508" i="13"/>
  <c r="H508" i="13"/>
  <c r="J508" i="13"/>
  <c r="K508" i="13"/>
  <c r="N508" i="13"/>
  <c r="B509" i="13"/>
  <c r="C509" i="13"/>
  <c r="D509" i="13"/>
  <c r="E509" i="13"/>
  <c r="F509" i="13"/>
  <c r="G509" i="13"/>
  <c r="H509" i="13"/>
  <c r="J509" i="13"/>
  <c r="K509" i="13"/>
  <c r="N509" i="13"/>
  <c r="B480" i="13"/>
  <c r="C480" i="13"/>
  <c r="D480" i="13"/>
  <c r="E480" i="13"/>
  <c r="F480" i="13"/>
  <c r="G480" i="13"/>
  <c r="H480" i="13"/>
  <c r="J480" i="13"/>
  <c r="K480" i="13"/>
  <c r="N480" i="13"/>
  <c r="B481" i="13"/>
  <c r="C481" i="13"/>
  <c r="D481" i="13"/>
  <c r="E481" i="13"/>
  <c r="F481" i="13"/>
  <c r="G481" i="13"/>
  <c r="H481" i="13"/>
  <c r="J481" i="13"/>
  <c r="K481" i="13"/>
  <c r="N481" i="13"/>
  <c r="B482" i="13"/>
  <c r="C482" i="13"/>
  <c r="D482" i="13"/>
  <c r="E482" i="13"/>
  <c r="F482" i="13"/>
  <c r="G482" i="13"/>
  <c r="H482" i="13"/>
  <c r="J482" i="13"/>
  <c r="K482" i="13"/>
  <c r="N482" i="13"/>
  <c r="B483" i="13"/>
  <c r="C483" i="13"/>
  <c r="D483" i="13"/>
  <c r="E483" i="13"/>
  <c r="F483" i="13"/>
  <c r="G483" i="13"/>
  <c r="H483" i="13"/>
  <c r="J483" i="13"/>
  <c r="K483" i="13"/>
  <c r="N483" i="13"/>
  <c r="B484" i="13"/>
  <c r="C484" i="13"/>
  <c r="D484" i="13"/>
  <c r="E484" i="13"/>
  <c r="F484" i="13"/>
  <c r="G484" i="13"/>
  <c r="H484" i="13"/>
  <c r="J484" i="13"/>
  <c r="K484" i="13"/>
  <c r="N484" i="13"/>
  <c r="B485" i="13"/>
  <c r="C485" i="13"/>
  <c r="D485" i="13"/>
  <c r="E485" i="13"/>
  <c r="F485" i="13"/>
  <c r="G485" i="13"/>
  <c r="H485" i="13"/>
  <c r="J485" i="13"/>
  <c r="K485" i="13"/>
  <c r="N485" i="13"/>
  <c r="B486" i="13"/>
  <c r="C486" i="13"/>
  <c r="D486" i="13"/>
  <c r="E486" i="13"/>
  <c r="F486" i="13"/>
  <c r="G486" i="13"/>
  <c r="H486" i="13"/>
  <c r="J486" i="13"/>
  <c r="K486" i="13"/>
  <c r="N486" i="13"/>
  <c r="B487" i="13"/>
  <c r="C487" i="13"/>
  <c r="D487" i="13"/>
  <c r="E487" i="13"/>
  <c r="F487" i="13"/>
  <c r="G487" i="13"/>
  <c r="H487" i="13"/>
  <c r="J487" i="13"/>
  <c r="K487" i="13"/>
  <c r="N487" i="13"/>
  <c r="B488" i="13"/>
  <c r="C488" i="13"/>
  <c r="D488" i="13"/>
  <c r="E488" i="13"/>
  <c r="F488" i="13"/>
  <c r="G488" i="13"/>
  <c r="H488" i="13"/>
  <c r="J488" i="13"/>
  <c r="K488" i="13"/>
  <c r="N488" i="13"/>
  <c r="B489" i="13"/>
  <c r="C489" i="13"/>
  <c r="D489" i="13"/>
  <c r="E489" i="13"/>
  <c r="F489" i="13"/>
  <c r="G489" i="13"/>
  <c r="H489" i="13"/>
  <c r="J489" i="13"/>
  <c r="K489" i="13"/>
  <c r="N489" i="13"/>
  <c r="B490" i="13"/>
  <c r="C490" i="13"/>
  <c r="D490" i="13"/>
  <c r="E490" i="13"/>
  <c r="F490" i="13"/>
  <c r="G490" i="13"/>
  <c r="H490" i="13"/>
  <c r="J490" i="13"/>
  <c r="K490" i="13"/>
  <c r="N490" i="13"/>
  <c r="B491" i="13"/>
  <c r="C491" i="13"/>
  <c r="D491" i="13"/>
  <c r="E491" i="13"/>
  <c r="F491" i="13"/>
  <c r="G491" i="13"/>
  <c r="H491" i="13"/>
  <c r="J491" i="13"/>
  <c r="K491" i="13"/>
  <c r="N491" i="13"/>
  <c r="B492" i="13"/>
  <c r="C492" i="13"/>
  <c r="D492" i="13"/>
  <c r="E492" i="13"/>
  <c r="F492" i="13"/>
  <c r="G492" i="13"/>
  <c r="H492" i="13"/>
  <c r="J492" i="13"/>
  <c r="K492" i="13"/>
  <c r="N492" i="13"/>
  <c r="B493" i="13"/>
  <c r="C493" i="13"/>
  <c r="D493" i="13"/>
  <c r="E493" i="13"/>
  <c r="F493" i="13"/>
  <c r="G493" i="13"/>
  <c r="H493" i="13"/>
  <c r="J493" i="13"/>
  <c r="K493" i="13"/>
  <c r="N493" i="13"/>
  <c r="B494" i="13"/>
  <c r="C494" i="13"/>
  <c r="D494" i="13"/>
  <c r="E494" i="13"/>
  <c r="F494" i="13"/>
  <c r="G494" i="13"/>
  <c r="H494" i="13"/>
  <c r="J494" i="13"/>
  <c r="K494" i="13"/>
  <c r="N494" i="13"/>
  <c r="B468" i="13"/>
  <c r="C468" i="13"/>
  <c r="D468" i="13"/>
  <c r="E468" i="13"/>
  <c r="F468" i="13"/>
  <c r="G468" i="13"/>
  <c r="H468" i="13"/>
  <c r="J468" i="13"/>
  <c r="K468" i="13"/>
  <c r="N468" i="13"/>
  <c r="B469" i="13"/>
  <c r="C469" i="13"/>
  <c r="D469" i="13"/>
  <c r="E469" i="13"/>
  <c r="F469" i="13"/>
  <c r="G469" i="13"/>
  <c r="H469" i="13"/>
  <c r="J469" i="13"/>
  <c r="K469" i="13"/>
  <c r="N469" i="13"/>
  <c r="B470" i="13"/>
  <c r="C470" i="13"/>
  <c r="D470" i="13"/>
  <c r="E470" i="13"/>
  <c r="F470" i="13"/>
  <c r="G470" i="13"/>
  <c r="H470" i="13"/>
  <c r="J470" i="13"/>
  <c r="K470" i="13"/>
  <c r="N470" i="13"/>
  <c r="B471" i="13"/>
  <c r="C471" i="13"/>
  <c r="D471" i="13"/>
  <c r="E471" i="13"/>
  <c r="F471" i="13"/>
  <c r="G471" i="13"/>
  <c r="H471" i="13"/>
  <c r="J471" i="13"/>
  <c r="K471" i="13"/>
  <c r="N471" i="13"/>
  <c r="B472" i="13"/>
  <c r="C472" i="13"/>
  <c r="D472" i="13"/>
  <c r="E472" i="13"/>
  <c r="F472" i="13"/>
  <c r="G472" i="13"/>
  <c r="H472" i="13"/>
  <c r="J472" i="13"/>
  <c r="K472" i="13"/>
  <c r="L472" i="13"/>
  <c r="N472" i="13"/>
  <c r="B473" i="13"/>
  <c r="C473" i="13"/>
  <c r="D473" i="13"/>
  <c r="E473" i="13"/>
  <c r="F473" i="13"/>
  <c r="G473" i="13"/>
  <c r="H473" i="13"/>
  <c r="J473" i="13"/>
  <c r="K473" i="13"/>
  <c r="N473" i="13"/>
  <c r="B474" i="13"/>
  <c r="C474" i="13"/>
  <c r="D474" i="13"/>
  <c r="E474" i="13"/>
  <c r="F474" i="13"/>
  <c r="G474" i="13"/>
  <c r="H474" i="13"/>
  <c r="J474" i="13"/>
  <c r="K474" i="13"/>
  <c r="N474" i="13"/>
  <c r="B475" i="13"/>
  <c r="C475" i="13"/>
  <c r="D475" i="13"/>
  <c r="E475" i="13"/>
  <c r="F475" i="13"/>
  <c r="G475" i="13"/>
  <c r="H475" i="13"/>
  <c r="J475" i="13"/>
  <c r="K475" i="13"/>
  <c r="N475" i="13"/>
  <c r="B476" i="13"/>
  <c r="C476" i="13"/>
  <c r="D476" i="13"/>
  <c r="E476" i="13"/>
  <c r="F476" i="13"/>
  <c r="G476" i="13"/>
  <c r="H476" i="13"/>
  <c r="J476" i="13"/>
  <c r="K476" i="13"/>
  <c r="N476" i="13"/>
  <c r="B477" i="13"/>
  <c r="C477" i="13"/>
  <c r="D477" i="13"/>
  <c r="E477" i="13"/>
  <c r="F477" i="13"/>
  <c r="G477" i="13"/>
  <c r="H477" i="13"/>
  <c r="J477" i="13"/>
  <c r="K477" i="13"/>
  <c r="L477" i="13"/>
  <c r="N477" i="13"/>
  <c r="B478" i="13"/>
  <c r="C478" i="13"/>
  <c r="D478" i="13"/>
  <c r="E478" i="13"/>
  <c r="F478" i="13"/>
  <c r="G478" i="13"/>
  <c r="H478" i="13"/>
  <c r="J478" i="13"/>
  <c r="K478" i="13"/>
  <c r="N478" i="13"/>
  <c r="B479" i="13"/>
  <c r="C479" i="13"/>
  <c r="D479" i="13"/>
  <c r="E479" i="13"/>
  <c r="F479" i="13"/>
  <c r="G479" i="13"/>
  <c r="H479" i="13"/>
  <c r="I479" i="13"/>
  <c r="J479" i="13"/>
  <c r="K479" i="13"/>
  <c r="L479" i="13"/>
  <c r="N479" i="13"/>
  <c r="B456" i="13"/>
  <c r="C456" i="13"/>
  <c r="D456" i="13"/>
  <c r="E456" i="13"/>
  <c r="F456" i="13"/>
  <c r="G456" i="13"/>
  <c r="H456" i="13"/>
  <c r="J456" i="13"/>
  <c r="K456" i="13"/>
  <c r="N456" i="13"/>
  <c r="B457" i="13"/>
  <c r="C457" i="13"/>
  <c r="D457" i="13"/>
  <c r="E457" i="13"/>
  <c r="F457" i="13"/>
  <c r="G457" i="13"/>
  <c r="H457" i="13"/>
  <c r="J457" i="13"/>
  <c r="K457" i="13"/>
  <c r="N457" i="13"/>
  <c r="B458" i="13"/>
  <c r="C458" i="13"/>
  <c r="D458" i="13"/>
  <c r="E458" i="13"/>
  <c r="F458" i="13"/>
  <c r="G458" i="13"/>
  <c r="H458" i="13"/>
  <c r="J458" i="13"/>
  <c r="K458" i="13"/>
  <c r="N458" i="13"/>
  <c r="B459" i="13"/>
  <c r="C459" i="13"/>
  <c r="D459" i="13"/>
  <c r="E459" i="13"/>
  <c r="F459" i="13"/>
  <c r="G459" i="13"/>
  <c r="H459" i="13"/>
  <c r="J459" i="13"/>
  <c r="K459" i="13"/>
  <c r="N459" i="13"/>
  <c r="B460" i="13"/>
  <c r="C460" i="13"/>
  <c r="D460" i="13"/>
  <c r="E460" i="13"/>
  <c r="F460" i="13"/>
  <c r="G460" i="13"/>
  <c r="H460" i="13"/>
  <c r="J460" i="13"/>
  <c r="K460" i="13"/>
  <c r="N460" i="13"/>
  <c r="B461" i="13"/>
  <c r="C461" i="13"/>
  <c r="D461" i="13"/>
  <c r="E461" i="13"/>
  <c r="F461" i="13"/>
  <c r="G461" i="13"/>
  <c r="H461" i="13"/>
  <c r="J461" i="13"/>
  <c r="K461" i="13"/>
  <c r="N461" i="13"/>
  <c r="B462" i="13"/>
  <c r="C462" i="13"/>
  <c r="D462" i="13"/>
  <c r="E462" i="13"/>
  <c r="F462" i="13"/>
  <c r="G462" i="13"/>
  <c r="H462" i="13"/>
  <c r="J462" i="13"/>
  <c r="K462" i="13"/>
  <c r="N462" i="13"/>
  <c r="B463" i="13"/>
  <c r="C463" i="13"/>
  <c r="D463" i="13"/>
  <c r="E463" i="13"/>
  <c r="F463" i="13"/>
  <c r="G463" i="13"/>
  <c r="H463" i="13"/>
  <c r="J463" i="13"/>
  <c r="K463" i="13"/>
  <c r="N463" i="13"/>
  <c r="B464" i="13"/>
  <c r="C464" i="13"/>
  <c r="D464" i="13"/>
  <c r="E464" i="13"/>
  <c r="F464" i="13"/>
  <c r="G464" i="13"/>
  <c r="H464" i="13"/>
  <c r="J464" i="13"/>
  <c r="K464" i="13"/>
  <c r="N464" i="13"/>
  <c r="B465" i="13"/>
  <c r="C465" i="13"/>
  <c r="D465" i="13"/>
  <c r="E465" i="13"/>
  <c r="F465" i="13"/>
  <c r="G465" i="13"/>
  <c r="H465" i="13"/>
  <c r="J465" i="13"/>
  <c r="K465" i="13"/>
  <c r="N465" i="13"/>
  <c r="B466" i="13"/>
  <c r="C466" i="13"/>
  <c r="D466" i="13"/>
  <c r="E466" i="13"/>
  <c r="F466" i="13"/>
  <c r="G466" i="13"/>
  <c r="H466" i="13"/>
  <c r="J466" i="13"/>
  <c r="K466" i="13"/>
  <c r="N466" i="13"/>
  <c r="B467" i="13"/>
  <c r="C467" i="13"/>
  <c r="D467" i="13"/>
  <c r="E467" i="13"/>
  <c r="F467" i="13"/>
  <c r="G467" i="13"/>
  <c r="H467" i="13"/>
  <c r="J467" i="13"/>
  <c r="K467" i="13"/>
  <c r="N467" i="13"/>
  <c r="B447" i="13"/>
  <c r="C447" i="13"/>
  <c r="D447" i="13"/>
  <c r="E447" i="13"/>
  <c r="F447" i="13"/>
  <c r="G447" i="13"/>
  <c r="H447" i="13"/>
  <c r="J447" i="13"/>
  <c r="K447" i="13"/>
  <c r="N447" i="13"/>
  <c r="B448" i="13"/>
  <c r="C448" i="13"/>
  <c r="D448" i="13"/>
  <c r="E448" i="13"/>
  <c r="F448" i="13"/>
  <c r="G448" i="13"/>
  <c r="H448" i="13"/>
  <c r="J448" i="13"/>
  <c r="K448" i="13"/>
  <c r="N448" i="13"/>
  <c r="B449" i="13"/>
  <c r="C449" i="13"/>
  <c r="D449" i="13"/>
  <c r="E449" i="13"/>
  <c r="F449" i="13"/>
  <c r="G449" i="13"/>
  <c r="H449" i="13"/>
  <c r="J449" i="13"/>
  <c r="K449" i="13"/>
  <c r="N449" i="13"/>
  <c r="B450" i="13"/>
  <c r="C450" i="13"/>
  <c r="D450" i="13"/>
  <c r="E450" i="13"/>
  <c r="F450" i="13"/>
  <c r="G450" i="13"/>
  <c r="H450" i="13"/>
  <c r="J450" i="13"/>
  <c r="K450" i="13"/>
  <c r="N450" i="13"/>
  <c r="B451" i="13"/>
  <c r="C451" i="13"/>
  <c r="D451" i="13"/>
  <c r="E451" i="13"/>
  <c r="F451" i="13"/>
  <c r="G451" i="13"/>
  <c r="H451" i="13"/>
  <c r="J451" i="13"/>
  <c r="K451" i="13"/>
  <c r="N451" i="13"/>
  <c r="B452" i="13"/>
  <c r="C452" i="13"/>
  <c r="D452" i="13"/>
  <c r="E452" i="13"/>
  <c r="F452" i="13"/>
  <c r="G452" i="13"/>
  <c r="H452" i="13"/>
  <c r="J452" i="13"/>
  <c r="K452" i="13"/>
  <c r="N452" i="13"/>
  <c r="B453" i="13"/>
  <c r="C453" i="13"/>
  <c r="D453" i="13"/>
  <c r="E453" i="13"/>
  <c r="F453" i="13"/>
  <c r="G453" i="13"/>
  <c r="H453" i="13"/>
  <c r="J453" i="13"/>
  <c r="K453" i="13"/>
  <c r="N453" i="13"/>
  <c r="B454" i="13"/>
  <c r="C454" i="13"/>
  <c r="D454" i="13"/>
  <c r="E454" i="13"/>
  <c r="F454" i="13"/>
  <c r="G454" i="13"/>
  <c r="H454" i="13"/>
  <c r="J454" i="13"/>
  <c r="K454" i="13"/>
  <c r="N454" i="13"/>
  <c r="B455" i="13"/>
  <c r="C455" i="13"/>
  <c r="D455" i="13"/>
  <c r="E455" i="13"/>
  <c r="F455" i="13"/>
  <c r="G455" i="13"/>
  <c r="H455" i="13"/>
  <c r="J455" i="13"/>
  <c r="K455" i="13"/>
  <c r="N455" i="13"/>
  <c r="B435" i="13"/>
  <c r="C435" i="13"/>
  <c r="D435" i="13"/>
  <c r="E435" i="13"/>
  <c r="F435" i="13"/>
  <c r="G435" i="13"/>
  <c r="H435" i="13"/>
  <c r="J435" i="13"/>
  <c r="K435" i="13"/>
  <c r="N435" i="13"/>
  <c r="B436" i="13"/>
  <c r="C436" i="13"/>
  <c r="D436" i="13"/>
  <c r="E436" i="13"/>
  <c r="F436" i="13"/>
  <c r="G436" i="13"/>
  <c r="H436" i="13"/>
  <c r="J436" i="13"/>
  <c r="K436" i="13"/>
  <c r="N436" i="13"/>
  <c r="B437" i="13"/>
  <c r="C437" i="13"/>
  <c r="D437" i="13"/>
  <c r="E437" i="13"/>
  <c r="F437" i="13"/>
  <c r="G437" i="13"/>
  <c r="H437" i="13"/>
  <c r="J437" i="13"/>
  <c r="K437" i="13"/>
  <c r="N437" i="13"/>
  <c r="B438" i="13"/>
  <c r="C438" i="13"/>
  <c r="D438" i="13"/>
  <c r="E438" i="13"/>
  <c r="F438" i="13"/>
  <c r="G438" i="13"/>
  <c r="H438" i="13"/>
  <c r="J438" i="13"/>
  <c r="K438" i="13"/>
  <c r="N438" i="13"/>
  <c r="B439" i="13"/>
  <c r="C439" i="13"/>
  <c r="D439" i="13"/>
  <c r="E439" i="13"/>
  <c r="F439" i="13"/>
  <c r="G439" i="13"/>
  <c r="H439" i="13"/>
  <c r="J439" i="13"/>
  <c r="K439" i="13"/>
  <c r="N439" i="13"/>
  <c r="B440" i="13"/>
  <c r="C440" i="13"/>
  <c r="D440" i="13"/>
  <c r="E440" i="13"/>
  <c r="F440" i="13"/>
  <c r="G440" i="13"/>
  <c r="H440" i="13"/>
  <c r="J440" i="13"/>
  <c r="K440" i="13"/>
  <c r="N440" i="13"/>
  <c r="B441" i="13"/>
  <c r="C441" i="13"/>
  <c r="D441" i="13"/>
  <c r="E441" i="13"/>
  <c r="F441" i="13"/>
  <c r="G441" i="13"/>
  <c r="H441" i="13"/>
  <c r="J441" i="13"/>
  <c r="K441" i="13"/>
  <c r="N441" i="13"/>
  <c r="B442" i="13"/>
  <c r="C442" i="13"/>
  <c r="D442" i="13"/>
  <c r="E442" i="13"/>
  <c r="F442" i="13"/>
  <c r="G442" i="13"/>
  <c r="H442" i="13"/>
  <c r="J442" i="13"/>
  <c r="K442" i="13"/>
  <c r="B443" i="13"/>
  <c r="C443" i="13"/>
  <c r="D443" i="13"/>
  <c r="E443" i="13"/>
  <c r="F443" i="13"/>
  <c r="G443" i="13"/>
  <c r="H443" i="13"/>
  <c r="J443" i="13"/>
  <c r="K443" i="13"/>
  <c r="B444" i="13"/>
  <c r="C444" i="13"/>
  <c r="D444" i="13"/>
  <c r="E444" i="13"/>
  <c r="F444" i="13"/>
  <c r="G444" i="13"/>
  <c r="H444" i="13"/>
  <c r="J444" i="13"/>
  <c r="K444" i="13"/>
  <c r="B445" i="13"/>
  <c r="C445" i="13"/>
  <c r="D445" i="13"/>
  <c r="E445" i="13"/>
  <c r="F445" i="13"/>
  <c r="G445" i="13"/>
  <c r="H445" i="13"/>
  <c r="J445" i="13"/>
  <c r="K445" i="13"/>
  <c r="N445" i="13"/>
  <c r="B446" i="13"/>
  <c r="C446" i="13"/>
  <c r="D446" i="13"/>
  <c r="E446" i="13"/>
  <c r="F446" i="13"/>
  <c r="G446" i="13"/>
  <c r="H446" i="13"/>
  <c r="J446" i="13"/>
  <c r="K446" i="13"/>
  <c r="N446" i="13"/>
  <c r="B418" i="13"/>
  <c r="C418" i="13"/>
  <c r="D418" i="13"/>
  <c r="E418" i="13"/>
  <c r="F418" i="13"/>
  <c r="G418" i="13"/>
  <c r="H418" i="13"/>
  <c r="J418" i="13"/>
  <c r="K418" i="13"/>
  <c r="N418" i="13"/>
  <c r="B419" i="13"/>
  <c r="C419" i="13"/>
  <c r="D419" i="13"/>
  <c r="E419" i="13"/>
  <c r="F419" i="13"/>
  <c r="G419" i="13"/>
  <c r="H419" i="13"/>
  <c r="J419" i="13"/>
  <c r="K419" i="13"/>
  <c r="N419" i="13"/>
  <c r="B420" i="13"/>
  <c r="C420" i="13"/>
  <c r="D420" i="13"/>
  <c r="E420" i="13"/>
  <c r="F420" i="13"/>
  <c r="G420" i="13"/>
  <c r="H420" i="13"/>
  <c r="J420" i="13"/>
  <c r="K420" i="13"/>
  <c r="N420" i="13"/>
  <c r="B421" i="13"/>
  <c r="C421" i="13"/>
  <c r="D421" i="13"/>
  <c r="E421" i="13"/>
  <c r="F421" i="13"/>
  <c r="G421" i="13"/>
  <c r="H421" i="13"/>
  <c r="J421" i="13"/>
  <c r="K421" i="13"/>
  <c r="N421" i="13"/>
  <c r="B422" i="13"/>
  <c r="C422" i="13"/>
  <c r="D422" i="13"/>
  <c r="E422" i="13"/>
  <c r="F422" i="13"/>
  <c r="G422" i="13"/>
  <c r="H422" i="13"/>
  <c r="J422" i="13"/>
  <c r="K422" i="13"/>
  <c r="N422" i="13"/>
  <c r="B423" i="13"/>
  <c r="C423" i="13"/>
  <c r="D423" i="13"/>
  <c r="E423" i="13"/>
  <c r="F423" i="13"/>
  <c r="G423" i="13"/>
  <c r="H423" i="13"/>
  <c r="J423" i="13"/>
  <c r="K423" i="13"/>
  <c r="N423" i="13"/>
  <c r="B424" i="13"/>
  <c r="C424" i="13"/>
  <c r="D424" i="13"/>
  <c r="E424" i="13"/>
  <c r="F424" i="13"/>
  <c r="G424" i="13"/>
  <c r="H424" i="13"/>
  <c r="J424" i="13"/>
  <c r="K424" i="13"/>
  <c r="N424" i="13"/>
  <c r="B425" i="13"/>
  <c r="C425" i="13"/>
  <c r="D425" i="13"/>
  <c r="E425" i="13"/>
  <c r="F425" i="13"/>
  <c r="G425" i="13"/>
  <c r="H425" i="13"/>
  <c r="J425" i="13"/>
  <c r="K425" i="13"/>
  <c r="N425" i="13"/>
  <c r="B426" i="13"/>
  <c r="C426" i="13"/>
  <c r="D426" i="13"/>
  <c r="E426" i="13"/>
  <c r="F426" i="13"/>
  <c r="G426" i="13"/>
  <c r="H426" i="13"/>
  <c r="J426" i="13"/>
  <c r="K426" i="13"/>
  <c r="N426" i="13"/>
  <c r="B427" i="13"/>
  <c r="C427" i="13"/>
  <c r="D427" i="13"/>
  <c r="E427" i="13"/>
  <c r="F427" i="13"/>
  <c r="G427" i="13"/>
  <c r="H427" i="13"/>
  <c r="J427" i="13"/>
  <c r="K427" i="13"/>
  <c r="N427" i="13"/>
  <c r="B428" i="13"/>
  <c r="C428" i="13"/>
  <c r="D428" i="13"/>
  <c r="E428" i="13"/>
  <c r="F428" i="13"/>
  <c r="G428" i="13"/>
  <c r="H428" i="13"/>
  <c r="J428" i="13"/>
  <c r="K428" i="13"/>
  <c r="N428" i="13"/>
  <c r="B429" i="13"/>
  <c r="C429" i="13"/>
  <c r="D429" i="13"/>
  <c r="E429" i="13"/>
  <c r="F429" i="13"/>
  <c r="G429" i="13"/>
  <c r="H429" i="13"/>
  <c r="J429" i="13"/>
  <c r="K429" i="13"/>
  <c r="N429" i="13"/>
  <c r="B430" i="13"/>
  <c r="C430" i="13"/>
  <c r="D430" i="13"/>
  <c r="E430" i="13"/>
  <c r="F430" i="13"/>
  <c r="G430" i="13"/>
  <c r="H430" i="13"/>
  <c r="J430" i="13"/>
  <c r="K430" i="13"/>
  <c r="N430" i="13"/>
  <c r="B431" i="13"/>
  <c r="C431" i="13"/>
  <c r="D431" i="13"/>
  <c r="E431" i="13"/>
  <c r="F431" i="13"/>
  <c r="G431" i="13"/>
  <c r="H431" i="13"/>
  <c r="J431" i="13"/>
  <c r="K431" i="13"/>
  <c r="N431" i="13"/>
  <c r="B432" i="13"/>
  <c r="C432" i="13"/>
  <c r="D432" i="13"/>
  <c r="E432" i="13"/>
  <c r="F432" i="13"/>
  <c r="G432" i="13"/>
  <c r="H432" i="13"/>
  <c r="J432" i="13"/>
  <c r="K432" i="13"/>
  <c r="N432" i="13"/>
  <c r="B433" i="13"/>
  <c r="C433" i="13"/>
  <c r="D433" i="13"/>
  <c r="E433" i="13"/>
  <c r="F433" i="13"/>
  <c r="G433" i="13"/>
  <c r="H433" i="13"/>
  <c r="J433" i="13"/>
  <c r="K433" i="13"/>
  <c r="N433" i="13"/>
  <c r="B434" i="13"/>
  <c r="C434" i="13"/>
  <c r="D434" i="13"/>
  <c r="E434" i="13"/>
  <c r="F434" i="13"/>
  <c r="G434" i="13"/>
  <c r="H434" i="13"/>
  <c r="J434" i="13"/>
  <c r="K434" i="13"/>
  <c r="N434" i="13"/>
  <c r="B395" i="13"/>
  <c r="C395" i="13"/>
  <c r="D395" i="13"/>
  <c r="E395" i="13"/>
  <c r="F395" i="13"/>
  <c r="G395" i="13"/>
  <c r="H395" i="13"/>
  <c r="J395" i="13"/>
  <c r="K395" i="13"/>
  <c r="N395" i="13"/>
  <c r="B396" i="13"/>
  <c r="C396" i="13"/>
  <c r="D396" i="13"/>
  <c r="E396" i="13"/>
  <c r="F396" i="13"/>
  <c r="G396" i="13"/>
  <c r="H396" i="13"/>
  <c r="J396" i="13"/>
  <c r="K396" i="13"/>
  <c r="N396" i="13"/>
  <c r="B397" i="13"/>
  <c r="C397" i="13"/>
  <c r="D397" i="13"/>
  <c r="E397" i="13"/>
  <c r="F397" i="13"/>
  <c r="G397" i="13"/>
  <c r="H397" i="13"/>
  <c r="J397" i="13"/>
  <c r="K397" i="13"/>
  <c r="N397" i="13"/>
  <c r="B398" i="13"/>
  <c r="C398" i="13"/>
  <c r="D398" i="13"/>
  <c r="E398" i="13"/>
  <c r="F398" i="13"/>
  <c r="G398" i="13"/>
  <c r="H398" i="13"/>
  <c r="J398" i="13"/>
  <c r="K398" i="13"/>
  <c r="N398" i="13"/>
  <c r="B399" i="13"/>
  <c r="C399" i="13"/>
  <c r="D399" i="13"/>
  <c r="E399" i="13"/>
  <c r="F399" i="13"/>
  <c r="G399" i="13"/>
  <c r="H399" i="13"/>
  <c r="J399" i="13"/>
  <c r="K399" i="13"/>
  <c r="N399" i="13"/>
  <c r="B400" i="13"/>
  <c r="C400" i="13"/>
  <c r="D400" i="13"/>
  <c r="E400" i="13"/>
  <c r="F400" i="13"/>
  <c r="G400" i="13"/>
  <c r="H400" i="13"/>
  <c r="J400" i="13"/>
  <c r="K400" i="13"/>
  <c r="N400" i="13"/>
  <c r="B401" i="13"/>
  <c r="C401" i="13"/>
  <c r="D401" i="13"/>
  <c r="E401" i="13"/>
  <c r="F401" i="13"/>
  <c r="G401" i="13"/>
  <c r="H401" i="13"/>
  <c r="J401" i="13"/>
  <c r="K401" i="13"/>
  <c r="N401" i="13"/>
  <c r="B402" i="13"/>
  <c r="C402" i="13"/>
  <c r="D402" i="13"/>
  <c r="E402" i="13"/>
  <c r="F402" i="13"/>
  <c r="G402" i="13"/>
  <c r="H402" i="13"/>
  <c r="J402" i="13"/>
  <c r="K402" i="13"/>
  <c r="N402" i="13"/>
  <c r="B403" i="13"/>
  <c r="C403" i="13"/>
  <c r="D403" i="13"/>
  <c r="E403" i="13"/>
  <c r="F403" i="13"/>
  <c r="G403" i="13"/>
  <c r="H403" i="13"/>
  <c r="J403" i="13"/>
  <c r="K403" i="13"/>
  <c r="N403" i="13"/>
  <c r="B404" i="13"/>
  <c r="C404" i="13"/>
  <c r="D404" i="13"/>
  <c r="E404" i="13"/>
  <c r="F404" i="13"/>
  <c r="G404" i="13"/>
  <c r="H404" i="13"/>
  <c r="J404" i="13"/>
  <c r="K404" i="13"/>
  <c r="N404" i="13"/>
  <c r="B405" i="13"/>
  <c r="C405" i="13"/>
  <c r="D405" i="13"/>
  <c r="E405" i="13"/>
  <c r="F405" i="13"/>
  <c r="G405" i="13"/>
  <c r="H405" i="13"/>
  <c r="J405" i="13"/>
  <c r="K405" i="13"/>
  <c r="N405" i="13"/>
  <c r="B406" i="13"/>
  <c r="C406" i="13"/>
  <c r="D406" i="13"/>
  <c r="E406" i="13"/>
  <c r="F406" i="13"/>
  <c r="G406" i="13"/>
  <c r="H406" i="13"/>
  <c r="J406" i="13"/>
  <c r="K406" i="13"/>
  <c r="N406" i="13"/>
  <c r="B407" i="13"/>
  <c r="C407" i="13"/>
  <c r="D407" i="13"/>
  <c r="E407" i="13"/>
  <c r="F407" i="13"/>
  <c r="G407" i="13"/>
  <c r="H407" i="13"/>
  <c r="J407" i="13"/>
  <c r="K407" i="13"/>
  <c r="N407" i="13"/>
  <c r="B408" i="13"/>
  <c r="C408" i="13"/>
  <c r="D408" i="13"/>
  <c r="E408" i="13"/>
  <c r="F408" i="13"/>
  <c r="G408" i="13"/>
  <c r="H408" i="13"/>
  <c r="J408" i="13"/>
  <c r="K408" i="13"/>
  <c r="N408" i="13"/>
  <c r="B409" i="13"/>
  <c r="C409" i="13"/>
  <c r="D409" i="13"/>
  <c r="E409" i="13"/>
  <c r="F409" i="13"/>
  <c r="G409" i="13"/>
  <c r="H409" i="13"/>
  <c r="J409" i="13"/>
  <c r="K409" i="13"/>
  <c r="N409" i="13"/>
  <c r="B410" i="13"/>
  <c r="C410" i="13"/>
  <c r="D410" i="13"/>
  <c r="E410" i="13"/>
  <c r="F410" i="13"/>
  <c r="G410" i="13"/>
  <c r="H410" i="13"/>
  <c r="J410" i="13"/>
  <c r="K410" i="13"/>
  <c r="N410" i="13"/>
  <c r="B411" i="13"/>
  <c r="C411" i="13"/>
  <c r="D411" i="13"/>
  <c r="E411" i="13"/>
  <c r="F411" i="13"/>
  <c r="G411" i="13"/>
  <c r="H411" i="13"/>
  <c r="J411" i="13"/>
  <c r="K411" i="13"/>
  <c r="N411" i="13"/>
  <c r="B412" i="13"/>
  <c r="C412" i="13"/>
  <c r="D412" i="13"/>
  <c r="E412" i="13"/>
  <c r="F412" i="13"/>
  <c r="G412" i="13"/>
  <c r="H412" i="13"/>
  <c r="J412" i="13"/>
  <c r="K412" i="13"/>
  <c r="N412" i="13"/>
  <c r="B413" i="13"/>
  <c r="C413" i="13"/>
  <c r="D413" i="13"/>
  <c r="E413" i="13"/>
  <c r="F413" i="13"/>
  <c r="G413" i="13"/>
  <c r="H413" i="13"/>
  <c r="J413" i="13"/>
  <c r="K413" i="13"/>
  <c r="N413" i="13"/>
  <c r="B414" i="13"/>
  <c r="C414" i="13"/>
  <c r="D414" i="13"/>
  <c r="E414" i="13"/>
  <c r="F414" i="13"/>
  <c r="G414" i="13"/>
  <c r="H414" i="13"/>
  <c r="J414" i="13"/>
  <c r="K414" i="13"/>
  <c r="N414" i="13"/>
  <c r="B415" i="13"/>
  <c r="C415" i="13"/>
  <c r="D415" i="13"/>
  <c r="E415" i="13"/>
  <c r="F415" i="13"/>
  <c r="G415" i="13"/>
  <c r="H415" i="13"/>
  <c r="J415" i="13"/>
  <c r="K415" i="13"/>
  <c r="N415" i="13"/>
  <c r="B416" i="13"/>
  <c r="C416" i="13"/>
  <c r="D416" i="13"/>
  <c r="E416" i="13"/>
  <c r="F416" i="13"/>
  <c r="G416" i="13"/>
  <c r="H416" i="13"/>
  <c r="J416" i="13"/>
  <c r="K416" i="13"/>
  <c r="N416" i="13"/>
  <c r="B380" i="13"/>
  <c r="C380" i="13"/>
  <c r="D380" i="13"/>
  <c r="E380" i="13"/>
  <c r="F380" i="13"/>
  <c r="G380" i="13"/>
  <c r="H380" i="13"/>
  <c r="J380" i="13"/>
  <c r="K380" i="13"/>
  <c r="N380" i="13"/>
  <c r="B381" i="13"/>
  <c r="C381" i="13"/>
  <c r="D381" i="13"/>
  <c r="E381" i="13"/>
  <c r="F381" i="13"/>
  <c r="G381" i="13"/>
  <c r="H381" i="13"/>
  <c r="J381" i="13"/>
  <c r="K381" i="13"/>
  <c r="N381" i="13"/>
  <c r="B382" i="13"/>
  <c r="C382" i="13"/>
  <c r="D382" i="13"/>
  <c r="E382" i="13"/>
  <c r="F382" i="13"/>
  <c r="G382" i="13"/>
  <c r="H382" i="13"/>
  <c r="J382" i="13"/>
  <c r="K382" i="13"/>
  <c r="N382" i="13"/>
  <c r="B383" i="13"/>
  <c r="C383" i="13"/>
  <c r="D383" i="13"/>
  <c r="E383" i="13"/>
  <c r="F383" i="13"/>
  <c r="G383" i="13"/>
  <c r="H383" i="13"/>
  <c r="J383" i="13"/>
  <c r="K383" i="13"/>
  <c r="N383" i="13"/>
  <c r="B384" i="13"/>
  <c r="C384" i="13"/>
  <c r="D384" i="13"/>
  <c r="E384" i="13"/>
  <c r="F384" i="13"/>
  <c r="G384" i="13"/>
  <c r="H384" i="13"/>
  <c r="J384" i="13"/>
  <c r="K384" i="13"/>
  <c r="N384" i="13"/>
  <c r="B385" i="13"/>
  <c r="C385" i="13"/>
  <c r="D385" i="13"/>
  <c r="E385" i="13"/>
  <c r="F385" i="13"/>
  <c r="G385" i="13"/>
  <c r="H385" i="13"/>
  <c r="J385" i="13"/>
  <c r="K385" i="13"/>
  <c r="N385" i="13"/>
  <c r="B386" i="13"/>
  <c r="C386" i="13"/>
  <c r="D386" i="13"/>
  <c r="E386" i="13"/>
  <c r="F386" i="13"/>
  <c r="G386" i="13"/>
  <c r="H386" i="13"/>
  <c r="J386" i="13"/>
  <c r="K386" i="13"/>
  <c r="N386" i="13"/>
  <c r="B387" i="13"/>
  <c r="C387" i="13"/>
  <c r="D387" i="13"/>
  <c r="E387" i="13"/>
  <c r="F387" i="13"/>
  <c r="G387" i="13"/>
  <c r="H387" i="13"/>
  <c r="J387" i="13"/>
  <c r="K387" i="13"/>
  <c r="N387" i="13"/>
  <c r="B388" i="13"/>
  <c r="C388" i="13"/>
  <c r="D388" i="13"/>
  <c r="E388" i="13"/>
  <c r="F388" i="13"/>
  <c r="G388" i="13"/>
  <c r="H388" i="13"/>
  <c r="J388" i="13"/>
  <c r="K388" i="13"/>
  <c r="N388" i="13"/>
  <c r="B389" i="13"/>
  <c r="C389" i="13"/>
  <c r="D389" i="13"/>
  <c r="E389" i="13"/>
  <c r="F389" i="13"/>
  <c r="G389" i="13"/>
  <c r="H389" i="13"/>
  <c r="J389" i="13"/>
  <c r="K389" i="13"/>
  <c r="N389" i="13"/>
  <c r="B390" i="13"/>
  <c r="C390" i="13"/>
  <c r="D390" i="13"/>
  <c r="E390" i="13"/>
  <c r="F390" i="13"/>
  <c r="G390" i="13"/>
  <c r="H390" i="13"/>
  <c r="J390" i="13"/>
  <c r="K390" i="13"/>
  <c r="N390" i="13"/>
  <c r="B391" i="13"/>
  <c r="C391" i="13"/>
  <c r="D391" i="13"/>
  <c r="E391" i="13"/>
  <c r="F391" i="13"/>
  <c r="G391" i="13"/>
  <c r="H391" i="13"/>
  <c r="J391" i="13"/>
  <c r="K391" i="13"/>
  <c r="N391" i="13"/>
  <c r="B392" i="13"/>
  <c r="C392" i="13"/>
  <c r="D392" i="13"/>
  <c r="E392" i="13"/>
  <c r="F392" i="13"/>
  <c r="G392" i="13"/>
  <c r="H392" i="13"/>
  <c r="J392" i="13"/>
  <c r="K392" i="13"/>
  <c r="N392" i="13"/>
  <c r="B393" i="13"/>
  <c r="C393" i="13"/>
  <c r="D393" i="13"/>
  <c r="E393" i="13"/>
  <c r="F393" i="13"/>
  <c r="G393" i="13"/>
  <c r="H393" i="13"/>
  <c r="J393" i="13"/>
  <c r="K393" i="13"/>
  <c r="N393" i="13"/>
  <c r="B394" i="13"/>
  <c r="C394" i="13"/>
  <c r="D394" i="13"/>
  <c r="E394" i="13"/>
  <c r="F394" i="13"/>
  <c r="G394" i="13"/>
  <c r="H394" i="13"/>
  <c r="J394" i="13"/>
  <c r="K394" i="13"/>
  <c r="N394" i="13"/>
  <c r="B371" i="13"/>
  <c r="C371" i="13"/>
  <c r="D371" i="13"/>
  <c r="E371" i="13"/>
  <c r="F371" i="13"/>
  <c r="G371" i="13"/>
  <c r="H371" i="13"/>
  <c r="J371" i="13"/>
  <c r="K371" i="13"/>
  <c r="N371" i="13"/>
  <c r="B372" i="13"/>
  <c r="C372" i="13"/>
  <c r="D372" i="13"/>
  <c r="E372" i="13"/>
  <c r="F372" i="13"/>
  <c r="G372" i="13"/>
  <c r="H372" i="13"/>
  <c r="J372" i="13"/>
  <c r="K372" i="13"/>
  <c r="N372" i="13"/>
  <c r="B373" i="13"/>
  <c r="C373" i="13"/>
  <c r="D373" i="13"/>
  <c r="E373" i="13"/>
  <c r="F373" i="13"/>
  <c r="G373" i="13"/>
  <c r="H373" i="13"/>
  <c r="J373" i="13"/>
  <c r="K373" i="13"/>
  <c r="N373" i="13"/>
  <c r="B374" i="13"/>
  <c r="C374" i="13"/>
  <c r="D374" i="13"/>
  <c r="E374" i="13"/>
  <c r="F374" i="13"/>
  <c r="G374" i="13"/>
  <c r="H374" i="13"/>
  <c r="J374" i="13"/>
  <c r="K374" i="13"/>
  <c r="L374" i="13"/>
  <c r="N374" i="13"/>
  <c r="B375" i="13"/>
  <c r="C375" i="13"/>
  <c r="D375" i="13"/>
  <c r="E375" i="13"/>
  <c r="F375" i="13"/>
  <c r="G375" i="13"/>
  <c r="H375" i="13"/>
  <c r="J375" i="13"/>
  <c r="K375" i="13"/>
  <c r="N375" i="13"/>
  <c r="B376" i="13"/>
  <c r="C376" i="13"/>
  <c r="D376" i="13"/>
  <c r="E376" i="13"/>
  <c r="F376" i="13"/>
  <c r="G376" i="13"/>
  <c r="H376" i="13"/>
  <c r="J376" i="13"/>
  <c r="K376" i="13"/>
  <c r="N376" i="13"/>
  <c r="B377" i="13"/>
  <c r="C377" i="13"/>
  <c r="D377" i="13"/>
  <c r="E377" i="13"/>
  <c r="F377" i="13"/>
  <c r="G377" i="13"/>
  <c r="H377" i="13"/>
  <c r="J377" i="13"/>
  <c r="K377" i="13"/>
  <c r="N377" i="13"/>
  <c r="B378" i="13"/>
  <c r="C378" i="13"/>
  <c r="D378" i="13"/>
  <c r="E378" i="13"/>
  <c r="F378" i="13"/>
  <c r="G378" i="13"/>
  <c r="H378" i="13"/>
  <c r="J378" i="13"/>
  <c r="K378" i="13"/>
  <c r="N378" i="13"/>
  <c r="B379" i="13"/>
  <c r="C379" i="13"/>
  <c r="D379" i="13"/>
  <c r="E379" i="13"/>
  <c r="F379" i="13"/>
  <c r="G379" i="13"/>
  <c r="H379" i="13"/>
  <c r="J379" i="13"/>
  <c r="K379" i="13"/>
  <c r="N379" i="13"/>
  <c r="B360" i="13"/>
  <c r="C360" i="13"/>
  <c r="D360" i="13"/>
  <c r="E360" i="13"/>
  <c r="F360" i="13"/>
  <c r="G360" i="13"/>
  <c r="H360" i="13"/>
  <c r="J360" i="13"/>
  <c r="K360" i="13"/>
  <c r="N360" i="13"/>
  <c r="B361" i="13"/>
  <c r="C361" i="13"/>
  <c r="D361" i="13"/>
  <c r="E361" i="13"/>
  <c r="F361" i="13"/>
  <c r="G361" i="13"/>
  <c r="H361" i="13"/>
  <c r="J361" i="13"/>
  <c r="K361" i="13"/>
  <c r="N361" i="13"/>
  <c r="B362" i="13"/>
  <c r="C362" i="13"/>
  <c r="D362" i="13"/>
  <c r="E362" i="13"/>
  <c r="F362" i="13"/>
  <c r="G362" i="13"/>
  <c r="H362" i="13"/>
  <c r="J362" i="13"/>
  <c r="K362" i="13"/>
  <c r="N362" i="13"/>
  <c r="B363" i="13"/>
  <c r="C363" i="13"/>
  <c r="D363" i="13"/>
  <c r="E363" i="13"/>
  <c r="F363" i="13"/>
  <c r="G363" i="13"/>
  <c r="H363" i="13"/>
  <c r="J363" i="13"/>
  <c r="K363" i="13"/>
  <c r="N363" i="13"/>
  <c r="B364" i="13"/>
  <c r="C364" i="13"/>
  <c r="D364" i="13"/>
  <c r="E364" i="13"/>
  <c r="F364" i="13"/>
  <c r="G364" i="13"/>
  <c r="H364" i="13"/>
  <c r="J364" i="13"/>
  <c r="K364" i="13"/>
  <c r="N364" i="13"/>
  <c r="B365" i="13"/>
  <c r="C365" i="13"/>
  <c r="D365" i="13"/>
  <c r="E365" i="13"/>
  <c r="F365" i="13"/>
  <c r="G365" i="13"/>
  <c r="H365" i="13"/>
  <c r="J365" i="13"/>
  <c r="K365" i="13"/>
  <c r="N365" i="13"/>
  <c r="B366" i="13"/>
  <c r="C366" i="13"/>
  <c r="D366" i="13"/>
  <c r="E366" i="13"/>
  <c r="F366" i="13"/>
  <c r="G366" i="13"/>
  <c r="H366" i="13"/>
  <c r="J366" i="13"/>
  <c r="K366" i="13"/>
  <c r="N366" i="13"/>
  <c r="B367" i="13"/>
  <c r="C367" i="13"/>
  <c r="D367" i="13"/>
  <c r="E367" i="13"/>
  <c r="F367" i="13"/>
  <c r="G367" i="13"/>
  <c r="H367" i="13"/>
  <c r="J367" i="13"/>
  <c r="K367" i="13"/>
  <c r="B368" i="13"/>
  <c r="C368" i="13"/>
  <c r="D368" i="13"/>
  <c r="E368" i="13"/>
  <c r="F368" i="13"/>
  <c r="G368" i="13"/>
  <c r="H368" i="13"/>
  <c r="J368" i="13"/>
  <c r="K368" i="13"/>
  <c r="N368" i="13"/>
  <c r="B369" i="13"/>
  <c r="C369" i="13"/>
  <c r="D369" i="13"/>
  <c r="E369" i="13"/>
  <c r="F369" i="13"/>
  <c r="G369" i="13"/>
  <c r="H369" i="13"/>
  <c r="J369" i="13"/>
  <c r="K369" i="13"/>
  <c r="B370" i="13"/>
  <c r="C370" i="13"/>
  <c r="D370" i="13"/>
  <c r="E370" i="13"/>
  <c r="F370" i="13"/>
  <c r="G370" i="13"/>
  <c r="H370" i="13"/>
  <c r="J370" i="13"/>
  <c r="K370" i="13"/>
  <c r="N370" i="13"/>
  <c r="B332" i="13"/>
  <c r="C332" i="13"/>
  <c r="D332" i="13"/>
  <c r="E332" i="13"/>
  <c r="F332" i="13"/>
  <c r="G332" i="13"/>
  <c r="H332" i="13"/>
  <c r="J332" i="13"/>
  <c r="K332" i="13"/>
  <c r="N332" i="13"/>
  <c r="B333" i="13"/>
  <c r="C333" i="13"/>
  <c r="D333" i="13"/>
  <c r="E333" i="13"/>
  <c r="F333" i="13"/>
  <c r="G333" i="13"/>
  <c r="H333" i="13"/>
  <c r="J333" i="13"/>
  <c r="K333" i="13"/>
  <c r="N333" i="13"/>
  <c r="B334" i="13"/>
  <c r="C334" i="13"/>
  <c r="D334" i="13"/>
  <c r="E334" i="13"/>
  <c r="F334" i="13"/>
  <c r="G334" i="13"/>
  <c r="H334" i="13"/>
  <c r="J334" i="13"/>
  <c r="K334" i="13"/>
  <c r="N334" i="13"/>
  <c r="B335" i="13"/>
  <c r="C335" i="13"/>
  <c r="D335" i="13"/>
  <c r="E335" i="13"/>
  <c r="F335" i="13"/>
  <c r="G335" i="13"/>
  <c r="H335" i="13"/>
  <c r="J335" i="13"/>
  <c r="K335" i="13"/>
  <c r="N335" i="13"/>
  <c r="B336" i="13"/>
  <c r="C336" i="13"/>
  <c r="D336" i="13"/>
  <c r="E336" i="13"/>
  <c r="F336" i="13"/>
  <c r="G336" i="13"/>
  <c r="H336" i="13"/>
  <c r="J336" i="13"/>
  <c r="K336" i="13"/>
  <c r="N336" i="13"/>
  <c r="B337" i="13"/>
  <c r="C337" i="13"/>
  <c r="D337" i="13"/>
  <c r="E337" i="13"/>
  <c r="F337" i="13"/>
  <c r="G337" i="13"/>
  <c r="H337" i="13"/>
  <c r="J337" i="13"/>
  <c r="K337" i="13"/>
  <c r="N337" i="13"/>
  <c r="B338" i="13"/>
  <c r="C338" i="13"/>
  <c r="D338" i="13"/>
  <c r="E338" i="13"/>
  <c r="F338" i="13"/>
  <c r="G338" i="13"/>
  <c r="H338" i="13"/>
  <c r="J338" i="13"/>
  <c r="K338" i="13"/>
  <c r="N338" i="13"/>
  <c r="B339" i="13"/>
  <c r="C339" i="13"/>
  <c r="D339" i="13"/>
  <c r="E339" i="13"/>
  <c r="F339" i="13"/>
  <c r="G339" i="13"/>
  <c r="H339" i="13"/>
  <c r="J339" i="13"/>
  <c r="K339" i="13"/>
  <c r="N339" i="13"/>
  <c r="B340" i="13"/>
  <c r="C340" i="13"/>
  <c r="D340" i="13"/>
  <c r="E340" i="13"/>
  <c r="F340" i="13"/>
  <c r="G340" i="13"/>
  <c r="H340" i="13"/>
  <c r="J340" i="13"/>
  <c r="K340" i="13"/>
  <c r="N340" i="13"/>
  <c r="B341" i="13"/>
  <c r="C341" i="13"/>
  <c r="D341" i="13"/>
  <c r="E341" i="13"/>
  <c r="F341" i="13"/>
  <c r="G341" i="13"/>
  <c r="H341" i="13"/>
  <c r="J341" i="13"/>
  <c r="K341" i="13"/>
  <c r="N341" i="13"/>
  <c r="B342" i="13"/>
  <c r="C342" i="13"/>
  <c r="D342" i="13"/>
  <c r="E342" i="13"/>
  <c r="F342" i="13"/>
  <c r="G342" i="13"/>
  <c r="H342" i="13"/>
  <c r="J342" i="13"/>
  <c r="K342" i="13"/>
  <c r="N342" i="13"/>
  <c r="B343" i="13"/>
  <c r="C343" i="13"/>
  <c r="D343" i="13"/>
  <c r="E343" i="13"/>
  <c r="F343" i="13"/>
  <c r="G343" i="13"/>
  <c r="H343" i="13"/>
  <c r="J343" i="13"/>
  <c r="K343" i="13"/>
  <c r="N343" i="13"/>
  <c r="B344" i="13"/>
  <c r="C344" i="13"/>
  <c r="D344" i="13"/>
  <c r="E344" i="13"/>
  <c r="F344" i="13"/>
  <c r="G344" i="13"/>
  <c r="H344" i="13"/>
  <c r="J344" i="13"/>
  <c r="K344" i="13"/>
  <c r="N344" i="13"/>
  <c r="B345" i="13"/>
  <c r="C345" i="13"/>
  <c r="D345" i="13"/>
  <c r="E345" i="13"/>
  <c r="F345" i="13"/>
  <c r="G345" i="13"/>
  <c r="H345" i="13"/>
  <c r="J345" i="13"/>
  <c r="K345" i="13"/>
  <c r="N345" i="13"/>
  <c r="B346" i="13"/>
  <c r="C346" i="13"/>
  <c r="D346" i="13"/>
  <c r="E346" i="13"/>
  <c r="F346" i="13"/>
  <c r="G346" i="13"/>
  <c r="H346" i="13"/>
  <c r="J346" i="13"/>
  <c r="K346" i="13"/>
  <c r="N346" i="13"/>
  <c r="B347" i="13"/>
  <c r="C347" i="13"/>
  <c r="D347" i="13"/>
  <c r="E347" i="13"/>
  <c r="F347" i="13"/>
  <c r="G347" i="13"/>
  <c r="H347" i="13"/>
  <c r="J347" i="13"/>
  <c r="K347" i="13"/>
  <c r="N347" i="13"/>
  <c r="B348" i="13"/>
  <c r="C348" i="13"/>
  <c r="D348" i="13"/>
  <c r="E348" i="13"/>
  <c r="F348" i="13"/>
  <c r="G348" i="13"/>
  <c r="H348" i="13"/>
  <c r="J348" i="13"/>
  <c r="N348" i="13"/>
  <c r="B349" i="13"/>
  <c r="C349" i="13"/>
  <c r="D349" i="13"/>
  <c r="E349" i="13"/>
  <c r="F349" i="13"/>
  <c r="G349" i="13"/>
  <c r="H349" i="13"/>
  <c r="J349" i="13"/>
  <c r="K349" i="13"/>
  <c r="N349" i="13"/>
  <c r="B350" i="13"/>
  <c r="C350" i="13"/>
  <c r="D350" i="13"/>
  <c r="E350" i="13"/>
  <c r="F350" i="13"/>
  <c r="G350" i="13"/>
  <c r="H350" i="13"/>
  <c r="J350" i="13"/>
  <c r="K350" i="13"/>
  <c r="N350" i="13"/>
  <c r="B351" i="13"/>
  <c r="C351" i="13"/>
  <c r="D351" i="13"/>
  <c r="E351" i="13"/>
  <c r="F351" i="13"/>
  <c r="G351" i="13"/>
  <c r="H351" i="13"/>
  <c r="J351" i="13"/>
  <c r="K351" i="13"/>
  <c r="N351" i="13"/>
  <c r="B352" i="13"/>
  <c r="C352" i="13"/>
  <c r="D352" i="13"/>
  <c r="E352" i="13"/>
  <c r="F352" i="13"/>
  <c r="G352" i="13"/>
  <c r="H352" i="13"/>
  <c r="J352" i="13"/>
  <c r="K352" i="13"/>
  <c r="N352" i="13"/>
  <c r="B353" i="13"/>
  <c r="C353" i="13"/>
  <c r="D353" i="13"/>
  <c r="E353" i="13"/>
  <c r="F353" i="13"/>
  <c r="G353" i="13"/>
  <c r="H353" i="13"/>
  <c r="J353" i="13"/>
  <c r="K353" i="13"/>
  <c r="N353" i="13"/>
  <c r="B354" i="13"/>
  <c r="C354" i="13"/>
  <c r="D354" i="13"/>
  <c r="E354" i="13"/>
  <c r="F354" i="13"/>
  <c r="G354" i="13"/>
  <c r="H354" i="13"/>
  <c r="J354" i="13"/>
  <c r="K354" i="13"/>
  <c r="N354" i="13"/>
  <c r="B355" i="13"/>
  <c r="C355" i="13"/>
  <c r="D355" i="13"/>
  <c r="E355" i="13"/>
  <c r="F355" i="13"/>
  <c r="G355" i="13"/>
  <c r="H355" i="13"/>
  <c r="J355" i="13"/>
  <c r="K355" i="13"/>
  <c r="N355" i="13"/>
  <c r="B356" i="13"/>
  <c r="C356" i="13"/>
  <c r="D356" i="13"/>
  <c r="E356" i="13"/>
  <c r="F356" i="13"/>
  <c r="G356" i="13"/>
  <c r="H356" i="13"/>
  <c r="J356" i="13"/>
  <c r="K356" i="13"/>
  <c r="N356" i="13"/>
  <c r="B357" i="13"/>
  <c r="C357" i="13"/>
  <c r="D357" i="13"/>
  <c r="E357" i="13"/>
  <c r="F357" i="13"/>
  <c r="G357" i="13"/>
  <c r="H357" i="13"/>
  <c r="J357" i="13"/>
  <c r="K357" i="13"/>
  <c r="N357" i="13"/>
  <c r="B358" i="13"/>
  <c r="C358" i="13"/>
  <c r="D358" i="13"/>
  <c r="E358" i="13"/>
  <c r="F358" i="13"/>
  <c r="G358" i="13"/>
  <c r="H358" i="13"/>
  <c r="J358" i="13"/>
  <c r="K358" i="13"/>
  <c r="L358" i="13"/>
  <c r="N358" i="13"/>
  <c r="B359" i="13"/>
  <c r="C359" i="13"/>
  <c r="D359" i="13"/>
  <c r="E359" i="13"/>
  <c r="F359" i="13"/>
  <c r="G359" i="13"/>
  <c r="H359" i="13"/>
  <c r="J359" i="13"/>
  <c r="N359" i="13"/>
  <c r="B324" i="13"/>
  <c r="C324" i="13"/>
  <c r="D324" i="13"/>
  <c r="E324" i="13"/>
  <c r="F324" i="13"/>
  <c r="G324" i="13"/>
  <c r="H324" i="13"/>
  <c r="J324" i="13"/>
  <c r="K324" i="13"/>
  <c r="N324" i="13"/>
  <c r="B325" i="13"/>
  <c r="C325" i="13"/>
  <c r="D325" i="13"/>
  <c r="E325" i="13"/>
  <c r="F325" i="13"/>
  <c r="G325" i="13"/>
  <c r="H325" i="13"/>
  <c r="J325" i="13"/>
  <c r="K325" i="13"/>
  <c r="N325" i="13"/>
  <c r="B326" i="13"/>
  <c r="C326" i="13"/>
  <c r="D326" i="13"/>
  <c r="E326" i="13"/>
  <c r="F326" i="13"/>
  <c r="G326" i="13"/>
  <c r="H326" i="13"/>
  <c r="J326" i="13"/>
  <c r="K326" i="13"/>
  <c r="N326" i="13"/>
  <c r="B327" i="13"/>
  <c r="C327" i="13"/>
  <c r="D327" i="13"/>
  <c r="E327" i="13"/>
  <c r="F327" i="13"/>
  <c r="G327" i="13"/>
  <c r="H327" i="13"/>
  <c r="J327" i="13"/>
  <c r="K327" i="13"/>
  <c r="N327" i="13"/>
  <c r="B328" i="13"/>
  <c r="C328" i="13"/>
  <c r="D328" i="13"/>
  <c r="E328" i="13"/>
  <c r="F328" i="13"/>
  <c r="G328" i="13"/>
  <c r="H328" i="13"/>
  <c r="J328" i="13"/>
  <c r="K328" i="13"/>
  <c r="N328" i="13"/>
  <c r="B329" i="13"/>
  <c r="C329" i="13"/>
  <c r="D329" i="13"/>
  <c r="E329" i="13"/>
  <c r="F329" i="13"/>
  <c r="G329" i="13"/>
  <c r="H329" i="13"/>
  <c r="J329" i="13"/>
  <c r="K329" i="13"/>
  <c r="N329" i="13"/>
  <c r="B330" i="13"/>
  <c r="C330" i="13"/>
  <c r="D330" i="13"/>
  <c r="E330" i="13"/>
  <c r="F330" i="13"/>
  <c r="G330" i="13"/>
  <c r="H330" i="13"/>
  <c r="J330" i="13"/>
  <c r="K330" i="13"/>
  <c r="N330" i="13"/>
  <c r="B331" i="13"/>
  <c r="C331" i="13"/>
  <c r="D331" i="13"/>
  <c r="E331" i="13"/>
  <c r="F331" i="13"/>
  <c r="G331" i="13"/>
  <c r="H331" i="13"/>
  <c r="J331" i="13"/>
  <c r="K331" i="13"/>
  <c r="N331" i="13"/>
  <c r="B306" i="13"/>
  <c r="C306" i="13"/>
  <c r="D306" i="13"/>
  <c r="E306" i="13"/>
  <c r="F306" i="13"/>
  <c r="G306" i="13"/>
  <c r="H306" i="13"/>
  <c r="J306" i="13"/>
  <c r="K306" i="13"/>
  <c r="N306" i="13"/>
  <c r="B307" i="13"/>
  <c r="C307" i="13"/>
  <c r="D307" i="13"/>
  <c r="E307" i="13"/>
  <c r="F307" i="13"/>
  <c r="G307" i="13"/>
  <c r="H307" i="13"/>
  <c r="J307" i="13"/>
  <c r="K307" i="13"/>
  <c r="N307" i="13"/>
  <c r="B308" i="13"/>
  <c r="C308" i="13"/>
  <c r="D308" i="13"/>
  <c r="E308" i="13"/>
  <c r="F308" i="13"/>
  <c r="G308" i="13"/>
  <c r="H308" i="13"/>
  <c r="J308" i="13"/>
  <c r="K308" i="13"/>
  <c r="N308" i="13"/>
  <c r="B309" i="13"/>
  <c r="C309" i="13"/>
  <c r="D309" i="13"/>
  <c r="E309" i="13"/>
  <c r="F309" i="13"/>
  <c r="G309" i="13"/>
  <c r="H309" i="13"/>
  <c r="J309" i="13"/>
  <c r="K309" i="13"/>
  <c r="N309" i="13"/>
  <c r="B310" i="13"/>
  <c r="C310" i="13"/>
  <c r="D310" i="13"/>
  <c r="E310" i="13"/>
  <c r="F310" i="13"/>
  <c r="G310" i="13"/>
  <c r="H310" i="13"/>
  <c r="J310" i="13"/>
  <c r="K310" i="13"/>
  <c r="N310" i="13"/>
  <c r="B311" i="13"/>
  <c r="C311" i="13"/>
  <c r="D311" i="13"/>
  <c r="E311" i="13"/>
  <c r="F311" i="13"/>
  <c r="G311" i="13"/>
  <c r="H311" i="13"/>
  <c r="J311" i="13"/>
  <c r="K311" i="13"/>
  <c r="N311" i="13"/>
  <c r="B312" i="13"/>
  <c r="C312" i="13"/>
  <c r="D312" i="13"/>
  <c r="E312" i="13"/>
  <c r="F312" i="13"/>
  <c r="G312" i="13"/>
  <c r="H312" i="13"/>
  <c r="J312" i="13"/>
  <c r="K312" i="13"/>
  <c r="N312" i="13"/>
  <c r="B313" i="13"/>
  <c r="C313" i="13"/>
  <c r="D313" i="13"/>
  <c r="E313" i="13"/>
  <c r="F313" i="13"/>
  <c r="G313" i="13"/>
  <c r="H313" i="13"/>
  <c r="J313" i="13"/>
  <c r="K313" i="13"/>
  <c r="N313" i="13"/>
  <c r="B314" i="13"/>
  <c r="C314" i="13"/>
  <c r="D314" i="13"/>
  <c r="E314" i="13"/>
  <c r="F314" i="13"/>
  <c r="G314" i="13"/>
  <c r="H314" i="13"/>
  <c r="J314" i="13"/>
  <c r="K314" i="13"/>
  <c r="N314" i="13"/>
  <c r="B315" i="13"/>
  <c r="C315" i="13"/>
  <c r="D315" i="13"/>
  <c r="E315" i="13"/>
  <c r="F315" i="13"/>
  <c r="G315" i="13"/>
  <c r="H315" i="13"/>
  <c r="J315" i="13"/>
  <c r="K315" i="13"/>
  <c r="N315" i="13"/>
  <c r="B316" i="13"/>
  <c r="C316" i="13"/>
  <c r="D316" i="13"/>
  <c r="E316" i="13"/>
  <c r="F316" i="13"/>
  <c r="G316" i="13"/>
  <c r="H316" i="13"/>
  <c r="J316" i="13"/>
  <c r="K316" i="13"/>
  <c r="N316" i="13"/>
  <c r="B317" i="13"/>
  <c r="C317" i="13"/>
  <c r="D317" i="13"/>
  <c r="E317" i="13"/>
  <c r="F317" i="13"/>
  <c r="G317" i="13"/>
  <c r="H317" i="13"/>
  <c r="J317" i="13"/>
  <c r="K317" i="13"/>
  <c r="N317" i="13"/>
  <c r="B318" i="13"/>
  <c r="C318" i="13"/>
  <c r="D318" i="13"/>
  <c r="E318" i="13"/>
  <c r="F318" i="13"/>
  <c r="G318" i="13"/>
  <c r="H318" i="13"/>
  <c r="J318" i="13"/>
  <c r="K318" i="13"/>
  <c r="N318" i="13"/>
  <c r="B319" i="13"/>
  <c r="C319" i="13"/>
  <c r="D319" i="13"/>
  <c r="E319" i="13"/>
  <c r="F319" i="13"/>
  <c r="G319" i="13"/>
  <c r="H319" i="13"/>
  <c r="J319" i="13"/>
  <c r="K319" i="13"/>
  <c r="N319" i="13"/>
  <c r="B320" i="13"/>
  <c r="C320" i="13"/>
  <c r="D320" i="13"/>
  <c r="E320" i="13"/>
  <c r="F320" i="13"/>
  <c r="G320" i="13"/>
  <c r="H320" i="13"/>
  <c r="J320" i="13"/>
  <c r="K320" i="13"/>
  <c r="N320" i="13"/>
  <c r="B321" i="13"/>
  <c r="C321" i="13"/>
  <c r="D321" i="13"/>
  <c r="E321" i="13"/>
  <c r="F321" i="13"/>
  <c r="G321" i="13"/>
  <c r="H321" i="13"/>
  <c r="J321" i="13"/>
  <c r="K321" i="13"/>
  <c r="N321" i="13"/>
  <c r="B322" i="13"/>
  <c r="C322" i="13"/>
  <c r="D322" i="13"/>
  <c r="E322" i="13"/>
  <c r="F322" i="13"/>
  <c r="G322" i="13"/>
  <c r="H322" i="13"/>
  <c r="J322" i="13"/>
  <c r="K322" i="13"/>
  <c r="N322" i="13"/>
  <c r="B323" i="13"/>
  <c r="C323" i="13"/>
  <c r="D323" i="13"/>
  <c r="E323" i="13"/>
  <c r="F323" i="13"/>
  <c r="G323" i="13"/>
  <c r="H323" i="13"/>
  <c r="J323" i="13"/>
  <c r="K323" i="13"/>
  <c r="N323" i="13"/>
  <c r="B288" i="13"/>
  <c r="C288" i="13"/>
  <c r="D288" i="13"/>
  <c r="E288" i="13"/>
  <c r="F288" i="13"/>
  <c r="G288" i="13"/>
  <c r="H288" i="13"/>
  <c r="J288" i="13"/>
  <c r="K288" i="13"/>
  <c r="N288" i="13"/>
  <c r="B289" i="13"/>
  <c r="C289" i="13"/>
  <c r="D289" i="13"/>
  <c r="E289" i="13"/>
  <c r="F289" i="13"/>
  <c r="G289" i="13"/>
  <c r="H289" i="13"/>
  <c r="J289" i="13"/>
  <c r="K289" i="13"/>
  <c r="N289" i="13"/>
  <c r="B290" i="13"/>
  <c r="C290" i="13"/>
  <c r="D290" i="13"/>
  <c r="E290" i="13"/>
  <c r="F290" i="13"/>
  <c r="G290" i="13"/>
  <c r="H290" i="13"/>
  <c r="J290" i="13"/>
  <c r="K290" i="13"/>
  <c r="N290" i="13"/>
  <c r="B291" i="13"/>
  <c r="C291" i="13"/>
  <c r="D291" i="13"/>
  <c r="E291" i="13"/>
  <c r="F291" i="13"/>
  <c r="G291" i="13"/>
  <c r="H291" i="13"/>
  <c r="J291" i="13"/>
  <c r="K291" i="13"/>
  <c r="N291" i="13"/>
  <c r="B292" i="13"/>
  <c r="C292" i="13"/>
  <c r="D292" i="13"/>
  <c r="E292" i="13"/>
  <c r="F292" i="13"/>
  <c r="G292" i="13"/>
  <c r="H292" i="13"/>
  <c r="J292" i="13"/>
  <c r="K292" i="13"/>
  <c r="N292" i="13"/>
  <c r="B293" i="13"/>
  <c r="C293" i="13"/>
  <c r="D293" i="13"/>
  <c r="E293" i="13"/>
  <c r="F293" i="13"/>
  <c r="G293" i="13"/>
  <c r="H293" i="13"/>
  <c r="J293" i="13"/>
  <c r="K293" i="13"/>
  <c r="N293" i="13"/>
  <c r="B294" i="13"/>
  <c r="C294" i="13"/>
  <c r="D294" i="13"/>
  <c r="E294" i="13"/>
  <c r="F294" i="13"/>
  <c r="G294" i="13"/>
  <c r="H294" i="13"/>
  <c r="J294" i="13"/>
  <c r="K294" i="13"/>
  <c r="N294" i="13"/>
  <c r="B295" i="13"/>
  <c r="C295" i="13"/>
  <c r="D295" i="13"/>
  <c r="E295" i="13"/>
  <c r="F295" i="13"/>
  <c r="G295" i="13"/>
  <c r="H295" i="13"/>
  <c r="J295" i="13"/>
  <c r="K295" i="13"/>
  <c r="N295" i="13"/>
  <c r="B296" i="13"/>
  <c r="C296" i="13"/>
  <c r="D296" i="13"/>
  <c r="E296" i="13"/>
  <c r="F296" i="13"/>
  <c r="G296" i="13"/>
  <c r="H296" i="13"/>
  <c r="J296" i="13"/>
  <c r="K296" i="13"/>
  <c r="N296" i="13"/>
  <c r="B297" i="13"/>
  <c r="C297" i="13"/>
  <c r="D297" i="13"/>
  <c r="E297" i="13"/>
  <c r="F297" i="13"/>
  <c r="G297" i="13"/>
  <c r="H297" i="13"/>
  <c r="J297" i="13"/>
  <c r="K297" i="13"/>
  <c r="N297" i="13"/>
  <c r="B298" i="13"/>
  <c r="C298" i="13"/>
  <c r="D298" i="13"/>
  <c r="E298" i="13"/>
  <c r="F298" i="13"/>
  <c r="G298" i="13"/>
  <c r="H298" i="13"/>
  <c r="J298" i="13"/>
  <c r="K298" i="13"/>
  <c r="N298" i="13"/>
  <c r="B299" i="13"/>
  <c r="C299" i="13"/>
  <c r="D299" i="13"/>
  <c r="E299" i="13"/>
  <c r="F299" i="13"/>
  <c r="G299" i="13"/>
  <c r="H299" i="13"/>
  <c r="J299" i="13"/>
  <c r="K299" i="13"/>
  <c r="N299" i="13"/>
  <c r="B300" i="13"/>
  <c r="C300" i="13"/>
  <c r="D300" i="13"/>
  <c r="E300" i="13"/>
  <c r="F300" i="13"/>
  <c r="G300" i="13"/>
  <c r="H300" i="13"/>
  <c r="J300" i="13"/>
  <c r="K300" i="13"/>
  <c r="N300" i="13"/>
  <c r="B301" i="13"/>
  <c r="C301" i="13"/>
  <c r="D301" i="13"/>
  <c r="E301" i="13"/>
  <c r="F301" i="13"/>
  <c r="G301" i="13"/>
  <c r="H301" i="13"/>
  <c r="J301" i="13"/>
  <c r="K301" i="13"/>
  <c r="N301" i="13"/>
  <c r="B302" i="13"/>
  <c r="C302" i="13"/>
  <c r="D302" i="13"/>
  <c r="E302" i="13"/>
  <c r="F302" i="13"/>
  <c r="G302" i="13"/>
  <c r="H302" i="13"/>
  <c r="J302" i="13"/>
  <c r="K302" i="13"/>
  <c r="N302" i="13"/>
  <c r="B303" i="13"/>
  <c r="C303" i="13"/>
  <c r="D303" i="13"/>
  <c r="E303" i="13"/>
  <c r="F303" i="13"/>
  <c r="G303" i="13"/>
  <c r="H303" i="13"/>
  <c r="J303" i="13"/>
  <c r="K303" i="13"/>
  <c r="N303" i="13"/>
  <c r="B304" i="13"/>
  <c r="C304" i="13"/>
  <c r="D304" i="13"/>
  <c r="E304" i="13"/>
  <c r="F304" i="13"/>
  <c r="G304" i="13"/>
  <c r="H304" i="13"/>
  <c r="J304" i="13"/>
  <c r="K304" i="13"/>
  <c r="N304" i="13"/>
  <c r="B305" i="13"/>
  <c r="C305" i="13"/>
  <c r="D305" i="13"/>
  <c r="E305" i="13"/>
  <c r="F305" i="13"/>
  <c r="G305" i="13"/>
  <c r="H305" i="13"/>
  <c r="J305" i="13"/>
  <c r="N305" i="13"/>
  <c r="B278" i="13"/>
  <c r="C278" i="13"/>
  <c r="D278" i="13"/>
  <c r="E278" i="13"/>
  <c r="F278" i="13"/>
  <c r="G278" i="13"/>
  <c r="H278" i="13"/>
  <c r="J278" i="13"/>
  <c r="K278" i="13"/>
  <c r="N278" i="13"/>
  <c r="B279" i="13"/>
  <c r="C279" i="13"/>
  <c r="D279" i="13"/>
  <c r="E279" i="13"/>
  <c r="F279" i="13"/>
  <c r="G279" i="13"/>
  <c r="H279" i="13"/>
  <c r="J279" i="13"/>
  <c r="K279" i="13"/>
  <c r="N279" i="13"/>
  <c r="B280" i="13"/>
  <c r="C280" i="13"/>
  <c r="D280" i="13"/>
  <c r="E280" i="13"/>
  <c r="F280" i="13"/>
  <c r="G280" i="13"/>
  <c r="H280" i="13"/>
  <c r="J280" i="13"/>
  <c r="K280" i="13"/>
  <c r="N280" i="13"/>
  <c r="B281" i="13"/>
  <c r="C281" i="13"/>
  <c r="D281" i="13"/>
  <c r="E281" i="13"/>
  <c r="F281" i="13"/>
  <c r="G281" i="13"/>
  <c r="H281" i="13"/>
  <c r="J281" i="13"/>
  <c r="K281" i="13"/>
  <c r="N281" i="13"/>
  <c r="B282" i="13"/>
  <c r="C282" i="13"/>
  <c r="D282" i="13"/>
  <c r="E282" i="13"/>
  <c r="F282" i="13"/>
  <c r="G282" i="13"/>
  <c r="H282" i="13"/>
  <c r="J282" i="13"/>
  <c r="K282" i="13"/>
  <c r="N282" i="13"/>
  <c r="B283" i="13"/>
  <c r="C283" i="13"/>
  <c r="D283" i="13"/>
  <c r="E283" i="13"/>
  <c r="F283" i="13"/>
  <c r="G283" i="13"/>
  <c r="H283" i="13"/>
  <c r="J283" i="13"/>
  <c r="K283" i="13"/>
  <c r="N283" i="13"/>
  <c r="B284" i="13"/>
  <c r="C284" i="13"/>
  <c r="D284" i="13"/>
  <c r="E284" i="13"/>
  <c r="F284" i="13"/>
  <c r="G284" i="13"/>
  <c r="H284" i="13"/>
  <c r="J284" i="13"/>
  <c r="K284" i="13"/>
  <c r="N284" i="13"/>
  <c r="B285" i="13"/>
  <c r="C285" i="13"/>
  <c r="D285" i="13"/>
  <c r="E285" i="13"/>
  <c r="F285" i="13"/>
  <c r="G285" i="13"/>
  <c r="H285" i="13"/>
  <c r="J285" i="13"/>
  <c r="K285" i="13"/>
  <c r="N285" i="13"/>
  <c r="B286" i="13"/>
  <c r="C286" i="13"/>
  <c r="D286" i="13"/>
  <c r="E286" i="13"/>
  <c r="F286" i="13"/>
  <c r="G286" i="13"/>
  <c r="H286" i="13"/>
  <c r="J286" i="13"/>
  <c r="K286" i="13"/>
  <c r="N286" i="13"/>
  <c r="B287" i="13"/>
  <c r="C287" i="13"/>
  <c r="D287" i="13"/>
  <c r="E287" i="13"/>
  <c r="F287" i="13"/>
  <c r="G287" i="13"/>
  <c r="H287" i="13"/>
  <c r="J287" i="13"/>
  <c r="K287" i="13"/>
  <c r="N287" i="13"/>
  <c r="B262" i="13"/>
  <c r="C262" i="13"/>
  <c r="D262" i="13"/>
  <c r="E262" i="13"/>
  <c r="F262" i="13"/>
  <c r="G262" i="13"/>
  <c r="H262" i="13"/>
  <c r="J262" i="13"/>
  <c r="K262" i="13"/>
  <c r="N262" i="13"/>
  <c r="B263" i="13"/>
  <c r="C263" i="13"/>
  <c r="D263" i="13"/>
  <c r="E263" i="13"/>
  <c r="F263" i="13"/>
  <c r="G263" i="13"/>
  <c r="H263" i="13"/>
  <c r="J263" i="13"/>
  <c r="K263" i="13"/>
  <c r="N263" i="13"/>
  <c r="B264" i="13"/>
  <c r="C264" i="13"/>
  <c r="D264" i="13"/>
  <c r="E264" i="13"/>
  <c r="F264" i="13"/>
  <c r="G264" i="13"/>
  <c r="H264" i="13"/>
  <c r="J264" i="13"/>
  <c r="K264" i="13"/>
  <c r="N264" i="13"/>
  <c r="B265" i="13"/>
  <c r="C265" i="13"/>
  <c r="D265" i="13"/>
  <c r="E265" i="13"/>
  <c r="F265" i="13"/>
  <c r="G265" i="13"/>
  <c r="H265" i="13"/>
  <c r="J265" i="13"/>
  <c r="K265" i="13"/>
  <c r="N265" i="13"/>
  <c r="B266" i="13"/>
  <c r="C266" i="13"/>
  <c r="D266" i="13"/>
  <c r="E266" i="13"/>
  <c r="F266" i="13"/>
  <c r="G266" i="13"/>
  <c r="H266" i="13"/>
  <c r="J266" i="13"/>
  <c r="K266" i="13"/>
  <c r="N266" i="13"/>
  <c r="B267" i="13"/>
  <c r="C267" i="13"/>
  <c r="D267" i="13"/>
  <c r="E267" i="13"/>
  <c r="F267" i="13"/>
  <c r="G267" i="13"/>
  <c r="H267" i="13"/>
  <c r="J267" i="13"/>
  <c r="K267" i="13"/>
  <c r="N267" i="13"/>
  <c r="B268" i="13"/>
  <c r="C268" i="13"/>
  <c r="D268" i="13"/>
  <c r="E268" i="13"/>
  <c r="F268" i="13"/>
  <c r="G268" i="13"/>
  <c r="H268" i="13"/>
  <c r="J268" i="13"/>
  <c r="K268" i="13"/>
  <c r="N268" i="13"/>
  <c r="B269" i="13"/>
  <c r="C269" i="13"/>
  <c r="D269" i="13"/>
  <c r="E269" i="13"/>
  <c r="F269" i="13"/>
  <c r="G269" i="13"/>
  <c r="H269" i="13"/>
  <c r="J269" i="13"/>
  <c r="K269" i="13"/>
  <c r="N269" i="13"/>
  <c r="B270" i="13"/>
  <c r="C270" i="13"/>
  <c r="D270" i="13"/>
  <c r="E270" i="13"/>
  <c r="F270" i="13"/>
  <c r="G270" i="13"/>
  <c r="H270" i="13"/>
  <c r="J270" i="13"/>
  <c r="K270" i="13"/>
  <c r="N270" i="13"/>
  <c r="B271" i="13"/>
  <c r="C271" i="13"/>
  <c r="D271" i="13"/>
  <c r="E271" i="13"/>
  <c r="F271" i="13"/>
  <c r="G271" i="13"/>
  <c r="H271" i="13"/>
  <c r="J271" i="13"/>
  <c r="K271" i="13"/>
  <c r="N271" i="13"/>
  <c r="B272" i="13"/>
  <c r="C272" i="13"/>
  <c r="D272" i="13"/>
  <c r="E272" i="13"/>
  <c r="F272" i="13"/>
  <c r="G272" i="13"/>
  <c r="H272" i="13"/>
  <c r="J272" i="13"/>
  <c r="K272" i="13"/>
  <c r="N272" i="13"/>
  <c r="B273" i="13"/>
  <c r="C273" i="13"/>
  <c r="D273" i="13"/>
  <c r="E273" i="13"/>
  <c r="F273" i="13"/>
  <c r="G273" i="13"/>
  <c r="H273" i="13"/>
  <c r="J273" i="13"/>
  <c r="K273" i="13"/>
  <c r="N273" i="13"/>
  <c r="B274" i="13"/>
  <c r="C274" i="13"/>
  <c r="D274" i="13"/>
  <c r="E274" i="13"/>
  <c r="F274" i="13"/>
  <c r="G274" i="13"/>
  <c r="H274" i="13"/>
  <c r="J274" i="13"/>
  <c r="K274" i="13"/>
  <c r="N274" i="13"/>
  <c r="B275" i="13"/>
  <c r="C275" i="13"/>
  <c r="D275" i="13"/>
  <c r="E275" i="13"/>
  <c r="F275" i="13"/>
  <c r="G275" i="13"/>
  <c r="H275" i="13"/>
  <c r="J275" i="13"/>
  <c r="K275" i="13"/>
  <c r="N275" i="13"/>
  <c r="B276" i="13"/>
  <c r="C276" i="13"/>
  <c r="D276" i="13"/>
  <c r="E276" i="13"/>
  <c r="F276" i="13"/>
  <c r="G276" i="13"/>
  <c r="H276" i="13"/>
  <c r="J276" i="13"/>
  <c r="K276" i="13"/>
  <c r="N276" i="13"/>
  <c r="B277" i="13"/>
  <c r="C277" i="13"/>
  <c r="D277" i="13"/>
  <c r="E277" i="13"/>
  <c r="F277" i="13"/>
  <c r="G277" i="13"/>
  <c r="H277" i="13"/>
  <c r="J277" i="13"/>
  <c r="K277" i="13"/>
  <c r="N277" i="13"/>
  <c r="B250" i="13"/>
  <c r="C250" i="13"/>
  <c r="D250" i="13"/>
  <c r="E250" i="13"/>
  <c r="F250" i="13"/>
  <c r="G250" i="13"/>
  <c r="H250" i="13"/>
  <c r="J250" i="13"/>
  <c r="K250" i="13"/>
  <c r="N250" i="13"/>
  <c r="B251" i="13"/>
  <c r="C251" i="13"/>
  <c r="D251" i="13"/>
  <c r="E251" i="13"/>
  <c r="F251" i="13"/>
  <c r="G251" i="13"/>
  <c r="H251" i="13"/>
  <c r="J251" i="13"/>
  <c r="K251" i="13"/>
  <c r="N251" i="13"/>
  <c r="B252" i="13"/>
  <c r="C252" i="13"/>
  <c r="D252" i="13"/>
  <c r="E252" i="13"/>
  <c r="F252" i="13"/>
  <c r="G252" i="13"/>
  <c r="H252" i="13"/>
  <c r="J252" i="13"/>
  <c r="K252" i="13"/>
  <c r="N252" i="13"/>
  <c r="B253" i="13"/>
  <c r="C253" i="13"/>
  <c r="D253" i="13"/>
  <c r="E253" i="13"/>
  <c r="F253" i="13"/>
  <c r="G253" i="13"/>
  <c r="H253" i="13"/>
  <c r="J253" i="13"/>
  <c r="K253" i="13"/>
  <c r="N253" i="13"/>
  <c r="B254" i="13"/>
  <c r="C254" i="13"/>
  <c r="D254" i="13"/>
  <c r="E254" i="13"/>
  <c r="F254" i="13"/>
  <c r="G254" i="13"/>
  <c r="H254" i="13"/>
  <c r="J254" i="13"/>
  <c r="K254" i="13"/>
  <c r="N254" i="13"/>
  <c r="B255" i="13"/>
  <c r="C255" i="13"/>
  <c r="D255" i="13"/>
  <c r="E255" i="13"/>
  <c r="F255" i="13"/>
  <c r="G255" i="13"/>
  <c r="H255" i="13"/>
  <c r="J255" i="13"/>
  <c r="K255" i="13"/>
  <c r="N255" i="13"/>
  <c r="B256" i="13"/>
  <c r="C256" i="13"/>
  <c r="D256" i="13"/>
  <c r="E256" i="13"/>
  <c r="F256" i="13"/>
  <c r="G256" i="13"/>
  <c r="H256" i="13"/>
  <c r="J256" i="13"/>
  <c r="K256" i="13"/>
  <c r="N256" i="13"/>
  <c r="B257" i="13"/>
  <c r="C257" i="13"/>
  <c r="D257" i="13"/>
  <c r="E257" i="13"/>
  <c r="F257" i="13"/>
  <c r="G257" i="13"/>
  <c r="H257" i="13"/>
  <c r="J257" i="13"/>
  <c r="K257" i="13"/>
  <c r="N257" i="13"/>
  <c r="B258" i="13"/>
  <c r="C258" i="13"/>
  <c r="D258" i="13"/>
  <c r="E258" i="13"/>
  <c r="F258" i="13"/>
  <c r="G258" i="13"/>
  <c r="H258" i="13"/>
  <c r="J258" i="13"/>
  <c r="K258" i="13"/>
  <c r="N258" i="13"/>
  <c r="B259" i="13"/>
  <c r="C259" i="13"/>
  <c r="D259" i="13"/>
  <c r="E259" i="13"/>
  <c r="F259" i="13"/>
  <c r="G259" i="13"/>
  <c r="H259" i="13"/>
  <c r="J259" i="13"/>
  <c r="K259" i="13"/>
  <c r="N259" i="13"/>
  <c r="B260" i="13"/>
  <c r="C260" i="13"/>
  <c r="D260" i="13"/>
  <c r="E260" i="13"/>
  <c r="F260" i="13"/>
  <c r="G260" i="13"/>
  <c r="H260" i="13"/>
  <c r="J260" i="13"/>
  <c r="N260" i="13"/>
  <c r="B261" i="13"/>
  <c r="C261" i="13"/>
  <c r="D261" i="13"/>
  <c r="E261" i="13"/>
  <c r="F261" i="13"/>
  <c r="G261" i="13"/>
  <c r="H261" i="13"/>
  <c r="J261" i="13"/>
  <c r="K261" i="13"/>
  <c r="N261" i="13"/>
  <c r="B233" i="13"/>
  <c r="C233" i="13"/>
  <c r="D233" i="13"/>
  <c r="E233" i="13"/>
  <c r="F233" i="13"/>
  <c r="G233" i="13"/>
  <c r="H233" i="13"/>
  <c r="J233" i="13"/>
  <c r="K233" i="13"/>
  <c r="N233" i="13"/>
  <c r="B234" i="13"/>
  <c r="C234" i="13"/>
  <c r="D234" i="13"/>
  <c r="E234" i="13"/>
  <c r="F234" i="13"/>
  <c r="G234" i="13"/>
  <c r="H234" i="13"/>
  <c r="J234" i="13"/>
  <c r="K234" i="13"/>
  <c r="N234" i="13"/>
  <c r="B235" i="13"/>
  <c r="C235" i="13"/>
  <c r="D235" i="13"/>
  <c r="E235" i="13"/>
  <c r="F235" i="13"/>
  <c r="G235" i="13"/>
  <c r="H235" i="13"/>
  <c r="J235" i="13"/>
  <c r="K235" i="13"/>
  <c r="N235" i="13"/>
  <c r="B236" i="13"/>
  <c r="C236" i="13"/>
  <c r="D236" i="13"/>
  <c r="E236" i="13"/>
  <c r="F236" i="13"/>
  <c r="G236" i="13"/>
  <c r="H236" i="13"/>
  <c r="J236" i="13"/>
  <c r="K236" i="13"/>
  <c r="N236" i="13"/>
  <c r="B237" i="13"/>
  <c r="C237" i="13"/>
  <c r="D237" i="13"/>
  <c r="E237" i="13"/>
  <c r="F237" i="13"/>
  <c r="G237" i="13"/>
  <c r="H237" i="13"/>
  <c r="J237" i="13"/>
  <c r="K237" i="13"/>
  <c r="N237" i="13"/>
  <c r="B238" i="13"/>
  <c r="C238" i="13"/>
  <c r="D238" i="13"/>
  <c r="E238" i="13"/>
  <c r="F238" i="13"/>
  <c r="G238" i="13"/>
  <c r="H238" i="13"/>
  <c r="J238" i="13"/>
  <c r="K238" i="13"/>
  <c r="N238" i="13"/>
  <c r="B239" i="13"/>
  <c r="C239" i="13"/>
  <c r="D239" i="13"/>
  <c r="E239" i="13"/>
  <c r="F239" i="13"/>
  <c r="G239" i="13"/>
  <c r="H239" i="13"/>
  <c r="J239" i="13"/>
  <c r="K239" i="13"/>
  <c r="N239" i="13"/>
  <c r="B240" i="13"/>
  <c r="C240" i="13"/>
  <c r="D240" i="13"/>
  <c r="E240" i="13"/>
  <c r="F240" i="13"/>
  <c r="G240" i="13"/>
  <c r="H240" i="13"/>
  <c r="J240" i="13"/>
  <c r="K240" i="13"/>
  <c r="N240" i="13"/>
  <c r="B241" i="13"/>
  <c r="C241" i="13"/>
  <c r="D241" i="13"/>
  <c r="E241" i="13"/>
  <c r="F241" i="13"/>
  <c r="G241" i="13"/>
  <c r="H241" i="13"/>
  <c r="J241" i="13"/>
  <c r="K241" i="13"/>
  <c r="N241" i="13"/>
  <c r="B242" i="13"/>
  <c r="C242" i="13"/>
  <c r="D242" i="13"/>
  <c r="E242" i="13"/>
  <c r="F242" i="13"/>
  <c r="G242" i="13"/>
  <c r="H242" i="13"/>
  <c r="J242" i="13"/>
  <c r="K242" i="13"/>
  <c r="N242" i="13"/>
  <c r="B243" i="13"/>
  <c r="C243" i="13"/>
  <c r="D243" i="13"/>
  <c r="E243" i="13"/>
  <c r="F243" i="13"/>
  <c r="G243" i="13"/>
  <c r="H243" i="13"/>
  <c r="J243" i="13"/>
  <c r="K243" i="13"/>
  <c r="N243" i="13"/>
  <c r="B244" i="13"/>
  <c r="C244" i="13"/>
  <c r="D244" i="13"/>
  <c r="E244" i="13"/>
  <c r="F244" i="13"/>
  <c r="G244" i="13"/>
  <c r="H244" i="13"/>
  <c r="J244" i="13"/>
  <c r="K244" i="13"/>
  <c r="N244" i="13"/>
  <c r="B245" i="13"/>
  <c r="C245" i="13"/>
  <c r="D245" i="13"/>
  <c r="E245" i="13"/>
  <c r="F245" i="13"/>
  <c r="G245" i="13"/>
  <c r="H245" i="13"/>
  <c r="J245" i="13"/>
  <c r="K245" i="13"/>
  <c r="N245" i="13"/>
  <c r="B246" i="13"/>
  <c r="C246" i="13"/>
  <c r="D246" i="13"/>
  <c r="E246" i="13"/>
  <c r="F246" i="13"/>
  <c r="G246" i="13"/>
  <c r="H246" i="13"/>
  <c r="J246" i="13"/>
  <c r="K246" i="13"/>
  <c r="N246" i="13"/>
  <c r="B247" i="13"/>
  <c r="C247" i="13"/>
  <c r="D247" i="13"/>
  <c r="E247" i="13"/>
  <c r="F247" i="13"/>
  <c r="G247" i="13"/>
  <c r="H247" i="13"/>
  <c r="J247" i="13"/>
  <c r="K247" i="13"/>
  <c r="N247" i="13"/>
  <c r="B248" i="13"/>
  <c r="C248" i="13"/>
  <c r="D248" i="13"/>
  <c r="E248" i="13"/>
  <c r="F248" i="13"/>
  <c r="G248" i="13"/>
  <c r="H248" i="13"/>
  <c r="J248" i="13"/>
  <c r="K248" i="13"/>
  <c r="N248" i="13"/>
  <c r="B249" i="13"/>
  <c r="C249" i="13"/>
  <c r="D249" i="13"/>
  <c r="E249" i="13"/>
  <c r="F249" i="13"/>
  <c r="G249" i="13"/>
  <c r="H249" i="13"/>
  <c r="J249" i="13"/>
  <c r="K249" i="13"/>
  <c r="N249" i="13"/>
  <c r="B215" i="13"/>
  <c r="C215" i="13"/>
  <c r="D215" i="13"/>
  <c r="E215" i="13"/>
  <c r="F215" i="13"/>
  <c r="G215" i="13"/>
  <c r="H215" i="13"/>
  <c r="J215" i="13"/>
  <c r="K215" i="13"/>
  <c r="N215" i="13"/>
  <c r="B216" i="13"/>
  <c r="C216" i="13"/>
  <c r="D216" i="13"/>
  <c r="E216" i="13"/>
  <c r="F216" i="13"/>
  <c r="G216" i="13"/>
  <c r="H216" i="13"/>
  <c r="J216" i="13"/>
  <c r="K216" i="13"/>
  <c r="N216" i="13"/>
  <c r="B217" i="13"/>
  <c r="C217" i="13"/>
  <c r="D217" i="13"/>
  <c r="E217" i="13"/>
  <c r="F217" i="13"/>
  <c r="G217" i="13"/>
  <c r="H217" i="13"/>
  <c r="J217" i="13"/>
  <c r="K217" i="13"/>
  <c r="N217" i="13"/>
  <c r="B218" i="13"/>
  <c r="C218" i="13"/>
  <c r="D218" i="13"/>
  <c r="E218" i="13"/>
  <c r="F218" i="13"/>
  <c r="G218" i="13"/>
  <c r="H218" i="13"/>
  <c r="J218" i="13"/>
  <c r="K218" i="13"/>
  <c r="N218" i="13"/>
  <c r="B219" i="13"/>
  <c r="C219" i="13"/>
  <c r="D219" i="13"/>
  <c r="E219" i="13"/>
  <c r="F219" i="13"/>
  <c r="G219" i="13"/>
  <c r="H219" i="13"/>
  <c r="J219" i="13"/>
  <c r="K219" i="13"/>
  <c r="N219" i="13"/>
  <c r="B220" i="13"/>
  <c r="C220" i="13"/>
  <c r="D220" i="13"/>
  <c r="E220" i="13"/>
  <c r="F220" i="13"/>
  <c r="G220" i="13"/>
  <c r="H220" i="13"/>
  <c r="J220" i="13"/>
  <c r="K220" i="13"/>
  <c r="N220" i="13"/>
  <c r="B221" i="13"/>
  <c r="C221" i="13"/>
  <c r="D221" i="13"/>
  <c r="E221" i="13"/>
  <c r="F221" i="13"/>
  <c r="G221" i="13"/>
  <c r="H221" i="13"/>
  <c r="J221" i="13"/>
  <c r="K221" i="13"/>
  <c r="N221" i="13"/>
  <c r="B222" i="13"/>
  <c r="C222" i="13"/>
  <c r="D222" i="13"/>
  <c r="E222" i="13"/>
  <c r="F222" i="13"/>
  <c r="G222" i="13"/>
  <c r="H222" i="13"/>
  <c r="J222" i="13"/>
  <c r="K222" i="13"/>
  <c r="N222" i="13"/>
  <c r="B223" i="13"/>
  <c r="C223" i="13"/>
  <c r="D223" i="13"/>
  <c r="E223" i="13"/>
  <c r="F223" i="13"/>
  <c r="G223" i="13"/>
  <c r="H223" i="13"/>
  <c r="J223" i="13"/>
  <c r="K223" i="13"/>
  <c r="N223" i="13"/>
  <c r="B224" i="13"/>
  <c r="C224" i="13"/>
  <c r="D224" i="13"/>
  <c r="E224" i="13"/>
  <c r="F224" i="13"/>
  <c r="G224" i="13"/>
  <c r="H224" i="13"/>
  <c r="J224" i="13"/>
  <c r="K224" i="13"/>
  <c r="N224" i="13"/>
  <c r="B225" i="13"/>
  <c r="C225" i="13"/>
  <c r="D225" i="13"/>
  <c r="E225" i="13"/>
  <c r="F225" i="13"/>
  <c r="G225" i="13"/>
  <c r="H225" i="13"/>
  <c r="J225" i="13"/>
  <c r="K225" i="13"/>
  <c r="N225" i="13"/>
  <c r="B226" i="13"/>
  <c r="C226" i="13"/>
  <c r="D226" i="13"/>
  <c r="E226" i="13"/>
  <c r="F226" i="13"/>
  <c r="G226" i="13"/>
  <c r="H226" i="13"/>
  <c r="J226" i="13"/>
  <c r="K226" i="13"/>
  <c r="N226" i="13"/>
  <c r="B227" i="13"/>
  <c r="C227" i="13"/>
  <c r="D227" i="13"/>
  <c r="E227" i="13"/>
  <c r="F227" i="13"/>
  <c r="G227" i="13"/>
  <c r="H227" i="13"/>
  <c r="J227" i="13"/>
  <c r="K227" i="13"/>
  <c r="N227" i="13"/>
  <c r="B228" i="13"/>
  <c r="C228" i="13"/>
  <c r="D228" i="13"/>
  <c r="E228" i="13"/>
  <c r="F228" i="13"/>
  <c r="G228" i="13"/>
  <c r="H228" i="13"/>
  <c r="J228" i="13"/>
  <c r="K228" i="13"/>
  <c r="N228" i="13"/>
  <c r="B229" i="13"/>
  <c r="C229" i="13"/>
  <c r="D229" i="13"/>
  <c r="E229" i="13"/>
  <c r="F229" i="13"/>
  <c r="G229" i="13"/>
  <c r="H229" i="13"/>
  <c r="J229" i="13"/>
  <c r="K229" i="13"/>
  <c r="N229" i="13"/>
  <c r="B230" i="13"/>
  <c r="C230" i="13"/>
  <c r="D230" i="13"/>
  <c r="E230" i="13"/>
  <c r="F230" i="13"/>
  <c r="G230" i="13"/>
  <c r="H230" i="13"/>
  <c r="J230" i="13"/>
  <c r="K230" i="13"/>
  <c r="N230" i="13"/>
  <c r="B231" i="13"/>
  <c r="C231" i="13"/>
  <c r="D231" i="13"/>
  <c r="E231" i="13"/>
  <c r="F231" i="13"/>
  <c r="G231" i="13"/>
  <c r="H231" i="13"/>
  <c r="J231" i="13"/>
  <c r="K231" i="13"/>
  <c r="N231" i="13"/>
  <c r="B232" i="13"/>
  <c r="C232" i="13"/>
  <c r="D232" i="13"/>
  <c r="E232" i="13"/>
  <c r="F232" i="13"/>
  <c r="G232" i="13"/>
  <c r="H232" i="13"/>
  <c r="J232" i="13"/>
  <c r="K232" i="13"/>
  <c r="N232" i="13"/>
  <c r="B199" i="13"/>
  <c r="C199" i="13"/>
  <c r="D199" i="13"/>
  <c r="E199" i="13"/>
  <c r="F199" i="13"/>
  <c r="G199" i="13"/>
  <c r="H199" i="13"/>
  <c r="J199" i="13"/>
  <c r="K199" i="13"/>
  <c r="N199" i="13"/>
  <c r="B200" i="13"/>
  <c r="C200" i="13"/>
  <c r="D200" i="13"/>
  <c r="E200" i="13"/>
  <c r="F200" i="13"/>
  <c r="G200" i="13"/>
  <c r="H200" i="13"/>
  <c r="J200" i="13"/>
  <c r="K200" i="13"/>
  <c r="N200" i="13"/>
  <c r="B201" i="13"/>
  <c r="C201" i="13"/>
  <c r="D201" i="13"/>
  <c r="E201" i="13"/>
  <c r="F201" i="13"/>
  <c r="G201" i="13"/>
  <c r="H201" i="13"/>
  <c r="J201" i="13"/>
  <c r="K201" i="13"/>
  <c r="N201" i="13"/>
  <c r="B202" i="13"/>
  <c r="C202" i="13"/>
  <c r="D202" i="13"/>
  <c r="E202" i="13"/>
  <c r="F202" i="13"/>
  <c r="G202" i="13"/>
  <c r="H202" i="13"/>
  <c r="J202" i="13"/>
  <c r="K202" i="13"/>
  <c r="N202" i="13"/>
  <c r="B203" i="13"/>
  <c r="C203" i="13"/>
  <c r="D203" i="13"/>
  <c r="E203" i="13"/>
  <c r="F203" i="13"/>
  <c r="G203" i="13"/>
  <c r="H203" i="13"/>
  <c r="J203" i="13"/>
  <c r="K203" i="13"/>
  <c r="N203" i="13"/>
  <c r="B204" i="13"/>
  <c r="C204" i="13"/>
  <c r="D204" i="13"/>
  <c r="E204" i="13"/>
  <c r="F204" i="13"/>
  <c r="G204" i="13"/>
  <c r="H204" i="13"/>
  <c r="J204" i="13"/>
  <c r="K204" i="13"/>
  <c r="N204" i="13"/>
  <c r="B205" i="13"/>
  <c r="C205" i="13"/>
  <c r="D205" i="13"/>
  <c r="E205" i="13"/>
  <c r="F205" i="13"/>
  <c r="G205" i="13"/>
  <c r="H205" i="13"/>
  <c r="J205" i="13"/>
  <c r="K205" i="13"/>
  <c r="N205" i="13"/>
  <c r="B206" i="13"/>
  <c r="C206" i="13"/>
  <c r="D206" i="13"/>
  <c r="E206" i="13"/>
  <c r="F206" i="13"/>
  <c r="G206" i="13"/>
  <c r="H206" i="13"/>
  <c r="J206" i="13"/>
  <c r="K206" i="13"/>
  <c r="N206" i="13"/>
  <c r="B207" i="13"/>
  <c r="C207" i="13"/>
  <c r="D207" i="13"/>
  <c r="E207" i="13"/>
  <c r="F207" i="13"/>
  <c r="G207" i="13"/>
  <c r="H207" i="13"/>
  <c r="J207" i="13"/>
  <c r="K207" i="13"/>
  <c r="N207" i="13"/>
  <c r="B208" i="13"/>
  <c r="C208" i="13"/>
  <c r="D208" i="13"/>
  <c r="E208" i="13"/>
  <c r="F208" i="13"/>
  <c r="G208" i="13"/>
  <c r="H208" i="13"/>
  <c r="J208" i="13"/>
  <c r="K208" i="13"/>
  <c r="N208" i="13"/>
  <c r="B209" i="13"/>
  <c r="C209" i="13"/>
  <c r="D209" i="13"/>
  <c r="E209" i="13"/>
  <c r="F209" i="13"/>
  <c r="G209" i="13"/>
  <c r="H209" i="13"/>
  <c r="J209" i="13"/>
  <c r="K209" i="13"/>
  <c r="N209" i="13"/>
  <c r="B210" i="13"/>
  <c r="C210" i="13"/>
  <c r="D210" i="13"/>
  <c r="E210" i="13"/>
  <c r="F210" i="13"/>
  <c r="G210" i="13"/>
  <c r="H210" i="13"/>
  <c r="J210" i="13"/>
  <c r="K210" i="13"/>
  <c r="N210" i="13"/>
  <c r="B211" i="13"/>
  <c r="C211" i="13"/>
  <c r="D211" i="13"/>
  <c r="E211" i="13"/>
  <c r="F211" i="13"/>
  <c r="G211" i="13"/>
  <c r="H211" i="13"/>
  <c r="J211" i="13"/>
  <c r="K211" i="13"/>
  <c r="N211" i="13"/>
  <c r="B212" i="13"/>
  <c r="C212" i="13"/>
  <c r="D212" i="13"/>
  <c r="E212" i="13"/>
  <c r="F212" i="13"/>
  <c r="G212" i="13"/>
  <c r="H212" i="13"/>
  <c r="J212" i="13"/>
  <c r="K212" i="13"/>
  <c r="N212" i="13"/>
  <c r="B213" i="13"/>
  <c r="C213" i="13"/>
  <c r="D213" i="13"/>
  <c r="E213" i="13"/>
  <c r="F213" i="13"/>
  <c r="G213" i="13"/>
  <c r="H213" i="13"/>
  <c r="J213" i="13"/>
  <c r="K213" i="13"/>
  <c r="N213" i="13"/>
  <c r="B214" i="13"/>
  <c r="C214" i="13"/>
  <c r="D214" i="13"/>
  <c r="E214" i="13"/>
  <c r="F214" i="13"/>
  <c r="G214" i="13"/>
  <c r="H214" i="13"/>
  <c r="J214" i="13"/>
  <c r="K214" i="13"/>
  <c r="N214" i="13"/>
  <c r="B185" i="13"/>
  <c r="C185" i="13"/>
  <c r="D185" i="13"/>
  <c r="E185" i="13"/>
  <c r="F185" i="13"/>
  <c r="G185" i="13"/>
  <c r="H185" i="13"/>
  <c r="J185" i="13"/>
  <c r="K185" i="13"/>
  <c r="N185" i="13"/>
  <c r="B186" i="13"/>
  <c r="C186" i="13"/>
  <c r="D186" i="13"/>
  <c r="E186" i="13"/>
  <c r="F186" i="13"/>
  <c r="G186" i="13"/>
  <c r="H186" i="13"/>
  <c r="J186" i="13"/>
  <c r="K186" i="13"/>
  <c r="N186" i="13"/>
  <c r="B187" i="13"/>
  <c r="C187" i="13"/>
  <c r="D187" i="13"/>
  <c r="E187" i="13"/>
  <c r="F187" i="13"/>
  <c r="G187" i="13"/>
  <c r="H187" i="13"/>
  <c r="J187" i="13"/>
  <c r="K187" i="13"/>
  <c r="N187" i="13"/>
  <c r="B188" i="13"/>
  <c r="C188" i="13"/>
  <c r="D188" i="13"/>
  <c r="E188" i="13"/>
  <c r="F188" i="13"/>
  <c r="G188" i="13"/>
  <c r="H188" i="13"/>
  <c r="J188" i="13"/>
  <c r="K188" i="13"/>
  <c r="N188" i="13"/>
  <c r="B189" i="13"/>
  <c r="C189" i="13"/>
  <c r="D189" i="13"/>
  <c r="E189" i="13"/>
  <c r="F189" i="13"/>
  <c r="G189" i="13"/>
  <c r="H189" i="13"/>
  <c r="J189" i="13"/>
  <c r="K189" i="13"/>
  <c r="N189" i="13"/>
  <c r="B190" i="13"/>
  <c r="C190" i="13"/>
  <c r="D190" i="13"/>
  <c r="E190" i="13"/>
  <c r="F190" i="13"/>
  <c r="G190" i="13"/>
  <c r="H190" i="13"/>
  <c r="J190" i="13"/>
  <c r="K190" i="13"/>
  <c r="N190" i="13"/>
  <c r="B191" i="13"/>
  <c r="C191" i="13"/>
  <c r="D191" i="13"/>
  <c r="E191" i="13"/>
  <c r="F191" i="13"/>
  <c r="G191" i="13"/>
  <c r="H191" i="13"/>
  <c r="J191" i="13"/>
  <c r="K191" i="13"/>
  <c r="N191" i="13"/>
  <c r="B192" i="13"/>
  <c r="C192" i="13"/>
  <c r="D192" i="13"/>
  <c r="E192" i="13"/>
  <c r="F192" i="13"/>
  <c r="G192" i="13"/>
  <c r="H192" i="13"/>
  <c r="J192" i="13"/>
  <c r="K192" i="13"/>
  <c r="N192" i="13"/>
  <c r="B193" i="13"/>
  <c r="C193" i="13"/>
  <c r="D193" i="13"/>
  <c r="E193" i="13"/>
  <c r="F193" i="13"/>
  <c r="G193" i="13"/>
  <c r="H193" i="13"/>
  <c r="J193" i="13"/>
  <c r="K193" i="13"/>
  <c r="N193" i="13"/>
  <c r="B194" i="13"/>
  <c r="C194" i="13"/>
  <c r="D194" i="13"/>
  <c r="E194" i="13"/>
  <c r="F194" i="13"/>
  <c r="G194" i="13"/>
  <c r="H194" i="13"/>
  <c r="J194" i="13"/>
  <c r="K194" i="13"/>
  <c r="N194" i="13"/>
  <c r="B195" i="13"/>
  <c r="C195" i="13"/>
  <c r="D195" i="13"/>
  <c r="E195" i="13"/>
  <c r="F195" i="13"/>
  <c r="G195" i="13"/>
  <c r="H195" i="13"/>
  <c r="J195" i="13"/>
  <c r="K195" i="13"/>
  <c r="N195" i="13"/>
  <c r="B196" i="13"/>
  <c r="C196" i="13"/>
  <c r="D196" i="13"/>
  <c r="E196" i="13"/>
  <c r="F196" i="13"/>
  <c r="G196" i="13"/>
  <c r="H196" i="13"/>
  <c r="J196" i="13"/>
  <c r="K196" i="13"/>
  <c r="N196" i="13"/>
  <c r="B197" i="13"/>
  <c r="C197" i="13"/>
  <c r="D197" i="13"/>
  <c r="E197" i="13"/>
  <c r="F197" i="13"/>
  <c r="G197" i="13"/>
  <c r="H197" i="13"/>
  <c r="J197" i="13"/>
  <c r="K197" i="13"/>
  <c r="N197" i="13"/>
  <c r="B198" i="13"/>
  <c r="C198" i="13"/>
  <c r="D198" i="13"/>
  <c r="E198" i="13"/>
  <c r="F198" i="13"/>
  <c r="G198" i="13"/>
  <c r="H198" i="13"/>
  <c r="J198" i="13"/>
  <c r="K198" i="13"/>
  <c r="N198" i="13"/>
  <c r="B167" i="13"/>
  <c r="C167" i="13"/>
  <c r="D167" i="13"/>
  <c r="E167" i="13"/>
  <c r="F167" i="13"/>
  <c r="G167" i="13"/>
  <c r="H167" i="13"/>
  <c r="J167" i="13"/>
  <c r="K167" i="13"/>
  <c r="N167" i="13"/>
  <c r="B168" i="13"/>
  <c r="C168" i="13"/>
  <c r="D168" i="13"/>
  <c r="E168" i="13"/>
  <c r="F168" i="13"/>
  <c r="G168" i="13"/>
  <c r="H168" i="13"/>
  <c r="J168" i="13"/>
  <c r="K168" i="13"/>
  <c r="N168" i="13"/>
  <c r="B169" i="13"/>
  <c r="C169" i="13"/>
  <c r="D169" i="13"/>
  <c r="E169" i="13"/>
  <c r="F169" i="13"/>
  <c r="G169" i="13"/>
  <c r="H169" i="13"/>
  <c r="J169" i="13"/>
  <c r="K169" i="13"/>
  <c r="N169" i="13"/>
  <c r="B170" i="13"/>
  <c r="C170" i="13"/>
  <c r="D170" i="13"/>
  <c r="E170" i="13"/>
  <c r="F170" i="13"/>
  <c r="G170" i="13"/>
  <c r="H170" i="13"/>
  <c r="J170" i="13"/>
  <c r="K170" i="13"/>
  <c r="N170" i="13"/>
  <c r="B171" i="13"/>
  <c r="C171" i="13"/>
  <c r="D171" i="13"/>
  <c r="E171" i="13"/>
  <c r="F171" i="13"/>
  <c r="G171" i="13"/>
  <c r="H171" i="13"/>
  <c r="J171" i="13"/>
  <c r="K171" i="13"/>
  <c r="N171" i="13"/>
  <c r="B172" i="13"/>
  <c r="C172" i="13"/>
  <c r="D172" i="13"/>
  <c r="E172" i="13"/>
  <c r="F172" i="13"/>
  <c r="G172" i="13"/>
  <c r="H172" i="13"/>
  <c r="J172" i="13"/>
  <c r="K172" i="13"/>
  <c r="N172" i="13"/>
  <c r="B173" i="13"/>
  <c r="C173" i="13"/>
  <c r="D173" i="13"/>
  <c r="E173" i="13"/>
  <c r="F173" i="13"/>
  <c r="G173" i="13"/>
  <c r="H173" i="13"/>
  <c r="J173" i="13"/>
  <c r="K173" i="13"/>
  <c r="N173" i="13"/>
  <c r="B174" i="13"/>
  <c r="C174" i="13"/>
  <c r="D174" i="13"/>
  <c r="E174" i="13"/>
  <c r="F174" i="13"/>
  <c r="G174" i="13"/>
  <c r="H174" i="13"/>
  <c r="J174" i="13"/>
  <c r="K174" i="13"/>
  <c r="N174" i="13"/>
  <c r="B175" i="13"/>
  <c r="C175" i="13"/>
  <c r="D175" i="13"/>
  <c r="E175" i="13"/>
  <c r="F175" i="13"/>
  <c r="G175" i="13"/>
  <c r="H175" i="13"/>
  <c r="J175" i="13"/>
  <c r="K175" i="13"/>
  <c r="N175" i="13"/>
  <c r="B176" i="13"/>
  <c r="C176" i="13"/>
  <c r="D176" i="13"/>
  <c r="E176" i="13"/>
  <c r="F176" i="13"/>
  <c r="G176" i="13"/>
  <c r="H176" i="13"/>
  <c r="J176" i="13"/>
  <c r="K176" i="13"/>
  <c r="N176" i="13"/>
  <c r="B177" i="13"/>
  <c r="C177" i="13"/>
  <c r="D177" i="13"/>
  <c r="E177" i="13"/>
  <c r="F177" i="13"/>
  <c r="G177" i="13"/>
  <c r="H177" i="13"/>
  <c r="J177" i="13"/>
  <c r="K177" i="13"/>
  <c r="N177" i="13"/>
  <c r="B178" i="13"/>
  <c r="C178" i="13"/>
  <c r="D178" i="13"/>
  <c r="E178" i="13"/>
  <c r="F178" i="13"/>
  <c r="G178" i="13"/>
  <c r="H178" i="13"/>
  <c r="J178" i="13"/>
  <c r="K178" i="13"/>
  <c r="N178" i="13"/>
  <c r="B179" i="13"/>
  <c r="C179" i="13"/>
  <c r="D179" i="13"/>
  <c r="E179" i="13"/>
  <c r="F179" i="13"/>
  <c r="G179" i="13"/>
  <c r="H179" i="13"/>
  <c r="J179" i="13"/>
  <c r="K179" i="13"/>
  <c r="N179" i="13"/>
  <c r="B180" i="13"/>
  <c r="C180" i="13"/>
  <c r="D180" i="13"/>
  <c r="E180" i="13"/>
  <c r="F180" i="13"/>
  <c r="G180" i="13"/>
  <c r="H180" i="13"/>
  <c r="J180" i="13"/>
  <c r="K180" i="13"/>
  <c r="N180" i="13"/>
  <c r="B181" i="13"/>
  <c r="C181" i="13"/>
  <c r="D181" i="13"/>
  <c r="E181" i="13"/>
  <c r="F181" i="13"/>
  <c r="G181" i="13"/>
  <c r="H181" i="13"/>
  <c r="J181" i="13"/>
  <c r="K181" i="13"/>
  <c r="N181" i="13"/>
  <c r="B182" i="13"/>
  <c r="C182" i="13"/>
  <c r="D182" i="13"/>
  <c r="E182" i="13"/>
  <c r="F182" i="13"/>
  <c r="G182" i="13"/>
  <c r="H182" i="13"/>
  <c r="J182" i="13"/>
  <c r="K182" i="13"/>
  <c r="N182" i="13"/>
  <c r="B183" i="13"/>
  <c r="C183" i="13"/>
  <c r="D183" i="13"/>
  <c r="E183" i="13"/>
  <c r="F183" i="13"/>
  <c r="G183" i="13"/>
  <c r="H183" i="13"/>
  <c r="J183" i="13"/>
  <c r="K183" i="13"/>
  <c r="N183" i="13"/>
  <c r="B184" i="13"/>
  <c r="C184" i="13"/>
  <c r="D184" i="13"/>
  <c r="E184" i="13"/>
  <c r="F184" i="13"/>
  <c r="G184" i="13"/>
  <c r="H184" i="13"/>
  <c r="J184" i="13"/>
  <c r="K184" i="13"/>
  <c r="N184" i="13"/>
  <c r="B151" i="13"/>
  <c r="C151" i="13"/>
  <c r="D151" i="13"/>
  <c r="E151" i="13"/>
  <c r="F151" i="13"/>
  <c r="G151" i="13"/>
  <c r="H151" i="13"/>
  <c r="J151" i="13"/>
  <c r="K151" i="13"/>
  <c r="N151" i="13"/>
  <c r="B152" i="13"/>
  <c r="C152" i="13"/>
  <c r="D152" i="13"/>
  <c r="E152" i="13"/>
  <c r="F152" i="13"/>
  <c r="G152" i="13"/>
  <c r="H152" i="13"/>
  <c r="J152" i="13"/>
  <c r="K152" i="13"/>
  <c r="N152" i="13"/>
  <c r="B153" i="13"/>
  <c r="C153" i="13"/>
  <c r="D153" i="13"/>
  <c r="E153" i="13"/>
  <c r="F153" i="13"/>
  <c r="G153" i="13"/>
  <c r="H153" i="13"/>
  <c r="J153" i="13"/>
  <c r="K153" i="13"/>
  <c r="N153" i="13"/>
  <c r="B154" i="13"/>
  <c r="C154" i="13"/>
  <c r="D154" i="13"/>
  <c r="E154" i="13"/>
  <c r="F154" i="13"/>
  <c r="G154" i="13"/>
  <c r="H154" i="13"/>
  <c r="J154" i="13"/>
  <c r="K154" i="13"/>
  <c r="N154" i="13"/>
  <c r="B155" i="13"/>
  <c r="C155" i="13"/>
  <c r="D155" i="13"/>
  <c r="E155" i="13"/>
  <c r="F155" i="13"/>
  <c r="G155" i="13"/>
  <c r="H155" i="13"/>
  <c r="J155" i="13"/>
  <c r="K155" i="13"/>
  <c r="N155" i="13"/>
  <c r="B156" i="13"/>
  <c r="C156" i="13"/>
  <c r="D156" i="13"/>
  <c r="E156" i="13"/>
  <c r="F156" i="13"/>
  <c r="G156" i="13"/>
  <c r="H156" i="13"/>
  <c r="J156" i="13"/>
  <c r="K156" i="13"/>
  <c r="N156" i="13"/>
  <c r="B157" i="13"/>
  <c r="C157" i="13"/>
  <c r="D157" i="13"/>
  <c r="E157" i="13"/>
  <c r="F157" i="13"/>
  <c r="G157" i="13"/>
  <c r="H157" i="13"/>
  <c r="J157" i="13"/>
  <c r="K157" i="13"/>
  <c r="N157" i="13"/>
  <c r="B158" i="13"/>
  <c r="C158" i="13"/>
  <c r="D158" i="13"/>
  <c r="E158" i="13"/>
  <c r="F158" i="13"/>
  <c r="G158" i="13"/>
  <c r="H158" i="13"/>
  <c r="J158" i="13"/>
  <c r="K158" i="13"/>
  <c r="N158" i="13"/>
  <c r="B159" i="13"/>
  <c r="C159" i="13"/>
  <c r="D159" i="13"/>
  <c r="E159" i="13"/>
  <c r="F159" i="13"/>
  <c r="G159" i="13"/>
  <c r="H159" i="13"/>
  <c r="J159" i="13"/>
  <c r="K159" i="13"/>
  <c r="N159" i="13"/>
  <c r="B160" i="13"/>
  <c r="C160" i="13"/>
  <c r="D160" i="13"/>
  <c r="E160" i="13"/>
  <c r="F160" i="13"/>
  <c r="G160" i="13"/>
  <c r="H160" i="13"/>
  <c r="J160" i="13"/>
  <c r="K160" i="13"/>
  <c r="N160" i="13"/>
  <c r="B161" i="13"/>
  <c r="C161" i="13"/>
  <c r="D161" i="13"/>
  <c r="E161" i="13"/>
  <c r="F161" i="13"/>
  <c r="G161" i="13"/>
  <c r="H161" i="13"/>
  <c r="J161" i="13"/>
  <c r="K161" i="13"/>
  <c r="N161" i="13"/>
  <c r="B162" i="13"/>
  <c r="C162" i="13"/>
  <c r="D162" i="13"/>
  <c r="E162" i="13"/>
  <c r="F162" i="13"/>
  <c r="G162" i="13"/>
  <c r="H162" i="13"/>
  <c r="J162" i="13"/>
  <c r="K162" i="13"/>
  <c r="N162" i="13"/>
  <c r="B163" i="13"/>
  <c r="C163" i="13"/>
  <c r="D163" i="13"/>
  <c r="E163" i="13"/>
  <c r="F163" i="13"/>
  <c r="G163" i="13"/>
  <c r="H163" i="13"/>
  <c r="J163" i="13"/>
  <c r="K163" i="13"/>
  <c r="N163" i="13"/>
  <c r="B164" i="13"/>
  <c r="C164" i="13"/>
  <c r="D164" i="13"/>
  <c r="E164" i="13"/>
  <c r="F164" i="13"/>
  <c r="G164" i="13"/>
  <c r="H164" i="13"/>
  <c r="J164" i="13"/>
  <c r="K164" i="13"/>
  <c r="N164" i="13"/>
  <c r="B165" i="13"/>
  <c r="C165" i="13"/>
  <c r="D165" i="13"/>
  <c r="E165" i="13"/>
  <c r="F165" i="13"/>
  <c r="G165" i="13"/>
  <c r="H165" i="13"/>
  <c r="J165" i="13"/>
  <c r="K165" i="13"/>
  <c r="N165" i="13"/>
  <c r="B166" i="13"/>
  <c r="C166" i="13"/>
  <c r="D166" i="13"/>
  <c r="E166" i="13"/>
  <c r="F166" i="13"/>
  <c r="G166" i="13"/>
  <c r="H166" i="13"/>
  <c r="J166" i="13"/>
  <c r="K166" i="13"/>
  <c r="N166" i="13"/>
  <c r="B136" i="13"/>
  <c r="C136" i="13"/>
  <c r="D136" i="13"/>
  <c r="E136" i="13"/>
  <c r="F136" i="13"/>
  <c r="G136" i="13"/>
  <c r="H136" i="13"/>
  <c r="J136" i="13"/>
  <c r="K136" i="13"/>
  <c r="N136" i="13"/>
  <c r="B137" i="13"/>
  <c r="C137" i="13"/>
  <c r="D137" i="13"/>
  <c r="E137" i="13"/>
  <c r="F137" i="13"/>
  <c r="G137" i="13"/>
  <c r="H137" i="13"/>
  <c r="J137" i="13"/>
  <c r="K137" i="13"/>
  <c r="N137" i="13"/>
  <c r="B138" i="13"/>
  <c r="C138" i="13"/>
  <c r="D138" i="13"/>
  <c r="E138" i="13"/>
  <c r="F138" i="13"/>
  <c r="G138" i="13"/>
  <c r="H138" i="13"/>
  <c r="J138" i="13"/>
  <c r="K138" i="13"/>
  <c r="N138" i="13"/>
  <c r="B139" i="13"/>
  <c r="C139" i="13"/>
  <c r="D139" i="13"/>
  <c r="E139" i="13"/>
  <c r="F139" i="13"/>
  <c r="G139" i="13"/>
  <c r="H139" i="13"/>
  <c r="J139" i="13"/>
  <c r="K139" i="13"/>
  <c r="N139" i="13"/>
  <c r="B140" i="13"/>
  <c r="C140" i="13"/>
  <c r="D140" i="13"/>
  <c r="E140" i="13"/>
  <c r="F140" i="13"/>
  <c r="G140" i="13"/>
  <c r="H140" i="13"/>
  <c r="J140" i="13"/>
  <c r="K140" i="13"/>
  <c r="N140" i="13"/>
  <c r="B141" i="13"/>
  <c r="C141" i="13"/>
  <c r="D141" i="13"/>
  <c r="E141" i="13"/>
  <c r="F141" i="13"/>
  <c r="G141" i="13"/>
  <c r="H141" i="13"/>
  <c r="J141" i="13"/>
  <c r="K141" i="13"/>
  <c r="N141" i="13"/>
  <c r="B142" i="13"/>
  <c r="C142" i="13"/>
  <c r="D142" i="13"/>
  <c r="E142" i="13"/>
  <c r="F142" i="13"/>
  <c r="G142" i="13"/>
  <c r="H142" i="13"/>
  <c r="J142" i="13"/>
  <c r="K142" i="13"/>
  <c r="N142" i="13"/>
  <c r="B143" i="13"/>
  <c r="C143" i="13"/>
  <c r="D143" i="13"/>
  <c r="E143" i="13"/>
  <c r="F143" i="13"/>
  <c r="G143" i="13"/>
  <c r="H143" i="13"/>
  <c r="J143" i="13"/>
  <c r="K143" i="13"/>
  <c r="N143" i="13"/>
  <c r="B144" i="13"/>
  <c r="C144" i="13"/>
  <c r="D144" i="13"/>
  <c r="E144" i="13"/>
  <c r="F144" i="13"/>
  <c r="G144" i="13"/>
  <c r="H144" i="13"/>
  <c r="J144" i="13"/>
  <c r="K144" i="13"/>
  <c r="N144" i="13"/>
  <c r="B145" i="13"/>
  <c r="C145" i="13"/>
  <c r="D145" i="13"/>
  <c r="E145" i="13"/>
  <c r="F145" i="13"/>
  <c r="G145" i="13"/>
  <c r="H145" i="13"/>
  <c r="J145" i="13"/>
  <c r="K145" i="13"/>
  <c r="N145" i="13"/>
  <c r="B146" i="13"/>
  <c r="C146" i="13"/>
  <c r="D146" i="13"/>
  <c r="E146" i="13"/>
  <c r="F146" i="13"/>
  <c r="G146" i="13"/>
  <c r="H146" i="13"/>
  <c r="J146" i="13"/>
  <c r="K146" i="13"/>
  <c r="N146" i="13"/>
  <c r="B147" i="13"/>
  <c r="C147" i="13"/>
  <c r="D147" i="13"/>
  <c r="E147" i="13"/>
  <c r="F147" i="13"/>
  <c r="G147" i="13"/>
  <c r="H147" i="13"/>
  <c r="J147" i="13"/>
  <c r="K147" i="13"/>
  <c r="N147" i="13"/>
  <c r="B148" i="13"/>
  <c r="C148" i="13"/>
  <c r="D148" i="13"/>
  <c r="E148" i="13"/>
  <c r="F148" i="13"/>
  <c r="G148" i="13"/>
  <c r="H148" i="13"/>
  <c r="J148" i="13"/>
  <c r="K148" i="13"/>
  <c r="N148" i="13"/>
  <c r="B149" i="13"/>
  <c r="C149" i="13"/>
  <c r="D149" i="13"/>
  <c r="E149" i="13"/>
  <c r="F149" i="13"/>
  <c r="G149" i="13"/>
  <c r="H149" i="13"/>
  <c r="J149" i="13"/>
  <c r="K149" i="13"/>
  <c r="N149" i="13"/>
  <c r="B150" i="13"/>
  <c r="C150" i="13"/>
  <c r="D150" i="13"/>
  <c r="E150" i="13"/>
  <c r="F150" i="13"/>
  <c r="G150" i="13"/>
  <c r="H150" i="13"/>
  <c r="J150" i="13"/>
  <c r="K150" i="13"/>
  <c r="N150" i="13"/>
  <c r="B121" i="13"/>
  <c r="C121" i="13"/>
  <c r="D121" i="13"/>
  <c r="E121" i="13"/>
  <c r="F121" i="13"/>
  <c r="G121" i="13"/>
  <c r="H121" i="13"/>
  <c r="J121" i="13"/>
  <c r="K121" i="13"/>
  <c r="N121" i="13"/>
  <c r="B122" i="13"/>
  <c r="C122" i="13"/>
  <c r="D122" i="13"/>
  <c r="E122" i="13"/>
  <c r="F122" i="13"/>
  <c r="G122" i="13"/>
  <c r="H122" i="13"/>
  <c r="J122" i="13"/>
  <c r="K122" i="13"/>
  <c r="N122" i="13"/>
  <c r="B123" i="13"/>
  <c r="C123" i="13"/>
  <c r="D123" i="13"/>
  <c r="E123" i="13"/>
  <c r="F123" i="13"/>
  <c r="G123" i="13"/>
  <c r="H123" i="13"/>
  <c r="J123" i="13"/>
  <c r="K123" i="13"/>
  <c r="N123" i="13"/>
  <c r="B124" i="13"/>
  <c r="C124" i="13"/>
  <c r="D124" i="13"/>
  <c r="E124" i="13"/>
  <c r="F124" i="13"/>
  <c r="G124" i="13"/>
  <c r="H124" i="13"/>
  <c r="J124" i="13"/>
  <c r="K124" i="13"/>
  <c r="N124" i="13"/>
  <c r="B125" i="13"/>
  <c r="C125" i="13"/>
  <c r="D125" i="13"/>
  <c r="E125" i="13"/>
  <c r="F125" i="13"/>
  <c r="G125" i="13"/>
  <c r="H125" i="13"/>
  <c r="J125" i="13"/>
  <c r="K125" i="13"/>
  <c r="N125" i="13"/>
  <c r="B126" i="13"/>
  <c r="C126" i="13"/>
  <c r="D126" i="13"/>
  <c r="E126" i="13"/>
  <c r="F126" i="13"/>
  <c r="G126" i="13"/>
  <c r="H126" i="13"/>
  <c r="J126" i="13"/>
  <c r="K126" i="13"/>
  <c r="N126" i="13"/>
  <c r="B127" i="13"/>
  <c r="C127" i="13"/>
  <c r="D127" i="13"/>
  <c r="E127" i="13"/>
  <c r="F127" i="13"/>
  <c r="G127" i="13"/>
  <c r="H127" i="13"/>
  <c r="J127" i="13"/>
  <c r="K127" i="13"/>
  <c r="N127" i="13"/>
  <c r="B128" i="13"/>
  <c r="C128" i="13"/>
  <c r="D128" i="13"/>
  <c r="E128" i="13"/>
  <c r="F128" i="13"/>
  <c r="G128" i="13"/>
  <c r="H128" i="13"/>
  <c r="J128" i="13"/>
  <c r="K128" i="13"/>
  <c r="N128" i="13"/>
  <c r="B129" i="13"/>
  <c r="C129" i="13"/>
  <c r="D129" i="13"/>
  <c r="E129" i="13"/>
  <c r="F129" i="13"/>
  <c r="G129" i="13"/>
  <c r="H129" i="13"/>
  <c r="J129" i="13"/>
  <c r="K129" i="13"/>
  <c r="N129" i="13"/>
  <c r="B130" i="13"/>
  <c r="C130" i="13"/>
  <c r="D130" i="13"/>
  <c r="E130" i="13"/>
  <c r="F130" i="13"/>
  <c r="G130" i="13"/>
  <c r="H130" i="13"/>
  <c r="J130" i="13"/>
  <c r="K130" i="13"/>
  <c r="N130" i="13"/>
  <c r="B131" i="13"/>
  <c r="C131" i="13"/>
  <c r="D131" i="13"/>
  <c r="E131" i="13"/>
  <c r="F131" i="13"/>
  <c r="G131" i="13"/>
  <c r="H131" i="13"/>
  <c r="J131" i="13"/>
  <c r="K131" i="13"/>
  <c r="N131" i="13"/>
  <c r="B132" i="13"/>
  <c r="C132" i="13"/>
  <c r="D132" i="13"/>
  <c r="E132" i="13"/>
  <c r="F132" i="13"/>
  <c r="G132" i="13"/>
  <c r="H132" i="13"/>
  <c r="J132" i="13"/>
  <c r="K132" i="13"/>
  <c r="N132" i="13"/>
  <c r="B133" i="13"/>
  <c r="C133" i="13"/>
  <c r="D133" i="13"/>
  <c r="E133" i="13"/>
  <c r="F133" i="13"/>
  <c r="G133" i="13"/>
  <c r="H133" i="13"/>
  <c r="J133" i="13"/>
  <c r="K133" i="13"/>
  <c r="N133" i="13"/>
  <c r="B134" i="13"/>
  <c r="C134" i="13"/>
  <c r="D134" i="13"/>
  <c r="E134" i="13"/>
  <c r="F134" i="13"/>
  <c r="G134" i="13"/>
  <c r="H134" i="13"/>
  <c r="J134" i="13"/>
  <c r="K134" i="13"/>
  <c r="N134" i="13"/>
  <c r="B135" i="13"/>
  <c r="C135" i="13"/>
  <c r="D135" i="13"/>
  <c r="E135" i="13"/>
  <c r="F135" i="13"/>
  <c r="G135" i="13"/>
  <c r="H135" i="13"/>
  <c r="J135" i="13"/>
  <c r="K135" i="13"/>
  <c r="N135" i="13"/>
  <c r="B103" i="13"/>
  <c r="C103" i="13"/>
  <c r="D103" i="13"/>
  <c r="E103" i="13"/>
  <c r="F103" i="13"/>
  <c r="G103" i="13"/>
  <c r="H103" i="13"/>
  <c r="J103" i="13"/>
  <c r="K103" i="13"/>
  <c r="N103" i="13"/>
  <c r="B104" i="13"/>
  <c r="C104" i="13"/>
  <c r="D104" i="13"/>
  <c r="E104" i="13"/>
  <c r="F104" i="13"/>
  <c r="G104" i="13"/>
  <c r="H104" i="13"/>
  <c r="J104" i="13"/>
  <c r="K104" i="13"/>
  <c r="N104" i="13"/>
  <c r="B105" i="13"/>
  <c r="C105" i="13"/>
  <c r="D105" i="13"/>
  <c r="E105" i="13"/>
  <c r="F105" i="13"/>
  <c r="G105" i="13"/>
  <c r="H105" i="13"/>
  <c r="J105" i="13"/>
  <c r="K105" i="13"/>
  <c r="N105" i="13"/>
  <c r="B106" i="13"/>
  <c r="C106" i="13"/>
  <c r="D106" i="13"/>
  <c r="E106" i="13"/>
  <c r="F106" i="13"/>
  <c r="G106" i="13"/>
  <c r="H106" i="13"/>
  <c r="J106" i="13"/>
  <c r="K106" i="13"/>
  <c r="N106" i="13"/>
  <c r="B107" i="13"/>
  <c r="C107" i="13"/>
  <c r="D107" i="13"/>
  <c r="E107" i="13"/>
  <c r="F107" i="13"/>
  <c r="G107" i="13"/>
  <c r="H107" i="13"/>
  <c r="J107" i="13"/>
  <c r="K107" i="13"/>
  <c r="N107" i="13"/>
  <c r="B108" i="13"/>
  <c r="C108" i="13"/>
  <c r="D108" i="13"/>
  <c r="E108" i="13"/>
  <c r="F108" i="13"/>
  <c r="G108" i="13"/>
  <c r="H108" i="13"/>
  <c r="J108" i="13"/>
  <c r="K108" i="13"/>
  <c r="N108" i="13"/>
  <c r="B109" i="13"/>
  <c r="C109" i="13"/>
  <c r="D109" i="13"/>
  <c r="E109" i="13"/>
  <c r="F109" i="13"/>
  <c r="G109" i="13"/>
  <c r="H109" i="13"/>
  <c r="J109" i="13"/>
  <c r="K109" i="13"/>
  <c r="N109" i="13"/>
  <c r="B110" i="13"/>
  <c r="C110" i="13"/>
  <c r="D110" i="13"/>
  <c r="E110" i="13"/>
  <c r="F110" i="13"/>
  <c r="G110" i="13"/>
  <c r="H110" i="13"/>
  <c r="J110" i="13"/>
  <c r="K110" i="13"/>
  <c r="N110" i="13"/>
  <c r="B111" i="13"/>
  <c r="C111" i="13"/>
  <c r="D111" i="13"/>
  <c r="E111" i="13"/>
  <c r="F111" i="13"/>
  <c r="G111" i="13"/>
  <c r="H111" i="13"/>
  <c r="J111" i="13"/>
  <c r="K111" i="13"/>
  <c r="N111" i="13"/>
  <c r="B112" i="13"/>
  <c r="C112" i="13"/>
  <c r="D112" i="13"/>
  <c r="E112" i="13"/>
  <c r="F112" i="13"/>
  <c r="G112" i="13"/>
  <c r="H112" i="13"/>
  <c r="J112" i="13"/>
  <c r="K112" i="13"/>
  <c r="N112" i="13"/>
  <c r="B113" i="13"/>
  <c r="C113" i="13"/>
  <c r="D113" i="13"/>
  <c r="E113" i="13"/>
  <c r="F113" i="13"/>
  <c r="G113" i="13"/>
  <c r="H113" i="13"/>
  <c r="J113" i="13"/>
  <c r="K113" i="13"/>
  <c r="N113" i="13"/>
  <c r="B114" i="13"/>
  <c r="C114" i="13"/>
  <c r="D114" i="13"/>
  <c r="E114" i="13"/>
  <c r="F114" i="13"/>
  <c r="G114" i="13"/>
  <c r="H114" i="13"/>
  <c r="J114" i="13"/>
  <c r="K114" i="13"/>
  <c r="N114" i="13"/>
  <c r="B115" i="13"/>
  <c r="C115" i="13"/>
  <c r="D115" i="13"/>
  <c r="E115" i="13"/>
  <c r="F115" i="13"/>
  <c r="G115" i="13"/>
  <c r="H115" i="13"/>
  <c r="J115" i="13"/>
  <c r="K115" i="13"/>
  <c r="N115" i="13"/>
  <c r="B116" i="13"/>
  <c r="C116" i="13"/>
  <c r="D116" i="13"/>
  <c r="E116" i="13"/>
  <c r="F116" i="13"/>
  <c r="G116" i="13"/>
  <c r="H116" i="13"/>
  <c r="J116" i="13"/>
  <c r="K116" i="13"/>
  <c r="N116" i="13"/>
  <c r="B117" i="13"/>
  <c r="C117" i="13"/>
  <c r="D117" i="13"/>
  <c r="E117" i="13"/>
  <c r="F117" i="13"/>
  <c r="G117" i="13"/>
  <c r="H117" i="13"/>
  <c r="J117" i="13"/>
  <c r="K117" i="13"/>
  <c r="N117" i="13"/>
  <c r="B118" i="13"/>
  <c r="C118" i="13"/>
  <c r="D118" i="13"/>
  <c r="E118" i="13"/>
  <c r="F118" i="13"/>
  <c r="G118" i="13"/>
  <c r="H118" i="13"/>
  <c r="J118" i="13"/>
  <c r="K118" i="13"/>
  <c r="N118" i="13"/>
  <c r="B119" i="13"/>
  <c r="C119" i="13"/>
  <c r="D119" i="13"/>
  <c r="E119" i="13"/>
  <c r="F119" i="13"/>
  <c r="G119" i="13"/>
  <c r="H119" i="13"/>
  <c r="J119" i="13"/>
  <c r="K119" i="13"/>
  <c r="N119" i="13"/>
  <c r="B120" i="13"/>
  <c r="C120" i="13"/>
  <c r="D120" i="13"/>
  <c r="E120" i="13"/>
  <c r="F120" i="13"/>
  <c r="G120" i="13"/>
  <c r="H120" i="13"/>
  <c r="J120" i="13"/>
  <c r="K120" i="13"/>
  <c r="N120" i="13"/>
  <c r="B89" i="13"/>
  <c r="C89" i="13"/>
  <c r="D89" i="13"/>
  <c r="E89" i="13"/>
  <c r="F89" i="13"/>
  <c r="G89" i="13"/>
  <c r="H89" i="13"/>
  <c r="J89" i="13"/>
  <c r="K89" i="13"/>
  <c r="N89" i="13"/>
  <c r="B90" i="13"/>
  <c r="C90" i="13"/>
  <c r="D90" i="13"/>
  <c r="E90" i="13"/>
  <c r="F90" i="13"/>
  <c r="G90" i="13"/>
  <c r="H90" i="13"/>
  <c r="J90" i="13"/>
  <c r="K90" i="13"/>
  <c r="N90" i="13"/>
  <c r="B91" i="13"/>
  <c r="C91" i="13"/>
  <c r="D91" i="13"/>
  <c r="E91" i="13"/>
  <c r="F91" i="13"/>
  <c r="G91" i="13"/>
  <c r="H91" i="13"/>
  <c r="J91" i="13"/>
  <c r="K91" i="13"/>
  <c r="N91" i="13"/>
  <c r="B92" i="13"/>
  <c r="C92" i="13"/>
  <c r="D92" i="13"/>
  <c r="E92" i="13"/>
  <c r="F92" i="13"/>
  <c r="G92" i="13"/>
  <c r="H92" i="13"/>
  <c r="J92" i="13"/>
  <c r="K92" i="13"/>
  <c r="N92" i="13"/>
  <c r="B93" i="13"/>
  <c r="C93" i="13"/>
  <c r="D93" i="13"/>
  <c r="E93" i="13"/>
  <c r="F93" i="13"/>
  <c r="G93" i="13"/>
  <c r="H93" i="13"/>
  <c r="J93" i="13"/>
  <c r="K93" i="13"/>
  <c r="N93" i="13"/>
  <c r="B94" i="13"/>
  <c r="C94" i="13"/>
  <c r="D94" i="13"/>
  <c r="E94" i="13"/>
  <c r="F94" i="13"/>
  <c r="G94" i="13"/>
  <c r="H94" i="13"/>
  <c r="J94" i="13"/>
  <c r="K94" i="13"/>
  <c r="N94" i="13"/>
  <c r="B95" i="13"/>
  <c r="C95" i="13"/>
  <c r="D95" i="13"/>
  <c r="E95" i="13"/>
  <c r="F95" i="13"/>
  <c r="G95" i="13"/>
  <c r="H95" i="13"/>
  <c r="J95" i="13"/>
  <c r="K95" i="13"/>
  <c r="N95" i="13"/>
  <c r="B96" i="13"/>
  <c r="C96" i="13"/>
  <c r="D96" i="13"/>
  <c r="E96" i="13"/>
  <c r="F96" i="13"/>
  <c r="G96" i="13"/>
  <c r="H96" i="13"/>
  <c r="J96" i="13"/>
  <c r="K96" i="13"/>
  <c r="N96" i="13"/>
  <c r="B97" i="13"/>
  <c r="C97" i="13"/>
  <c r="D97" i="13"/>
  <c r="E97" i="13"/>
  <c r="F97" i="13"/>
  <c r="G97" i="13"/>
  <c r="H97" i="13"/>
  <c r="J97" i="13"/>
  <c r="K97" i="13"/>
  <c r="N97" i="13"/>
  <c r="B98" i="13"/>
  <c r="C98" i="13"/>
  <c r="D98" i="13"/>
  <c r="E98" i="13"/>
  <c r="F98" i="13"/>
  <c r="G98" i="13"/>
  <c r="H98" i="13"/>
  <c r="J98" i="13"/>
  <c r="K98" i="13"/>
  <c r="N98" i="13"/>
  <c r="B99" i="13"/>
  <c r="C99" i="13"/>
  <c r="D99" i="13"/>
  <c r="E99" i="13"/>
  <c r="F99" i="13"/>
  <c r="G99" i="13"/>
  <c r="H99" i="13"/>
  <c r="J99" i="13"/>
  <c r="K99" i="13"/>
  <c r="N99" i="13"/>
  <c r="B100" i="13"/>
  <c r="C100" i="13"/>
  <c r="D100" i="13"/>
  <c r="E100" i="13"/>
  <c r="F100" i="13"/>
  <c r="G100" i="13"/>
  <c r="H100" i="13"/>
  <c r="J100" i="13"/>
  <c r="K100" i="13"/>
  <c r="N100" i="13"/>
  <c r="B101" i="13"/>
  <c r="C101" i="13"/>
  <c r="D101" i="13"/>
  <c r="E101" i="13"/>
  <c r="F101" i="13"/>
  <c r="G101" i="13"/>
  <c r="H101" i="13"/>
  <c r="J101" i="13"/>
  <c r="K101" i="13"/>
  <c r="N101" i="13"/>
  <c r="B102" i="13"/>
  <c r="C102" i="13"/>
  <c r="D102" i="13"/>
  <c r="E102" i="13"/>
  <c r="F102" i="13"/>
  <c r="G102" i="13"/>
  <c r="H102" i="13"/>
  <c r="J102" i="13"/>
  <c r="K102" i="13"/>
  <c r="N102" i="13"/>
  <c r="B71" i="13"/>
  <c r="C71" i="13"/>
  <c r="D71" i="13"/>
  <c r="E71" i="13"/>
  <c r="F71" i="13"/>
  <c r="G71" i="13"/>
  <c r="H71" i="13"/>
  <c r="J71" i="13"/>
  <c r="K71" i="13"/>
  <c r="N71" i="13"/>
  <c r="B72" i="13"/>
  <c r="C72" i="13"/>
  <c r="D72" i="13"/>
  <c r="E72" i="13"/>
  <c r="F72" i="13"/>
  <c r="G72" i="13"/>
  <c r="H72" i="13"/>
  <c r="J72" i="13"/>
  <c r="K72" i="13"/>
  <c r="N72" i="13"/>
  <c r="B73" i="13"/>
  <c r="C73" i="13"/>
  <c r="D73" i="13"/>
  <c r="E73" i="13"/>
  <c r="F73" i="13"/>
  <c r="G73" i="13"/>
  <c r="H73" i="13"/>
  <c r="J73" i="13"/>
  <c r="K73" i="13"/>
  <c r="N73" i="13"/>
  <c r="B74" i="13"/>
  <c r="C74" i="13"/>
  <c r="D74" i="13"/>
  <c r="E74" i="13"/>
  <c r="F74" i="13"/>
  <c r="G74" i="13"/>
  <c r="H74" i="13"/>
  <c r="J74" i="13"/>
  <c r="K74" i="13"/>
  <c r="N74" i="13"/>
  <c r="B75" i="13"/>
  <c r="C75" i="13"/>
  <c r="D75" i="13"/>
  <c r="E75" i="13"/>
  <c r="F75" i="13"/>
  <c r="G75" i="13"/>
  <c r="H75" i="13"/>
  <c r="J75" i="13"/>
  <c r="K75" i="13"/>
  <c r="N75" i="13"/>
  <c r="B76" i="13"/>
  <c r="C76" i="13"/>
  <c r="D76" i="13"/>
  <c r="E76" i="13"/>
  <c r="F76" i="13"/>
  <c r="G76" i="13"/>
  <c r="H76" i="13"/>
  <c r="J76" i="13"/>
  <c r="K76" i="13"/>
  <c r="N76" i="13"/>
  <c r="B77" i="13"/>
  <c r="C77" i="13"/>
  <c r="D77" i="13"/>
  <c r="E77" i="13"/>
  <c r="F77" i="13"/>
  <c r="G77" i="13"/>
  <c r="H77" i="13"/>
  <c r="J77" i="13"/>
  <c r="K77" i="13"/>
  <c r="N77" i="13"/>
  <c r="B78" i="13"/>
  <c r="C78" i="13"/>
  <c r="D78" i="13"/>
  <c r="E78" i="13"/>
  <c r="F78" i="13"/>
  <c r="G78" i="13"/>
  <c r="H78" i="13"/>
  <c r="J78" i="13"/>
  <c r="K78" i="13"/>
  <c r="N78" i="13"/>
  <c r="B79" i="13"/>
  <c r="C79" i="13"/>
  <c r="D79" i="13"/>
  <c r="E79" i="13"/>
  <c r="F79" i="13"/>
  <c r="G79" i="13"/>
  <c r="H79" i="13"/>
  <c r="J79" i="13"/>
  <c r="K79" i="13"/>
  <c r="N79" i="13"/>
  <c r="B80" i="13"/>
  <c r="C80" i="13"/>
  <c r="D80" i="13"/>
  <c r="E80" i="13"/>
  <c r="F80" i="13"/>
  <c r="G80" i="13"/>
  <c r="H80" i="13"/>
  <c r="J80" i="13"/>
  <c r="K80" i="13"/>
  <c r="N80" i="13"/>
  <c r="B81" i="13"/>
  <c r="C81" i="13"/>
  <c r="D81" i="13"/>
  <c r="E81" i="13"/>
  <c r="F81" i="13"/>
  <c r="G81" i="13"/>
  <c r="H81" i="13"/>
  <c r="J81" i="13"/>
  <c r="K81" i="13"/>
  <c r="N81" i="13"/>
  <c r="B82" i="13"/>
  <c r="C82" i="13"/>
  <c r="D82" i="13"/>
  <c r="E82" i="13"/>
  <c r="F82" i="13"/>
  <c r="G82" i="13"/>
  <c r="H82" i="13"/>
  <c r="J82" i="13"/>
  <c r="K82" i="13"/>
  <c r="N82" i="13"/>
  <c r="B83" i="13"/>
  <c r="C83" i="13"/>
  <c r="D83" i="13"/>
  <c r="E83" i="13"/>
  <c r="F83" i="13"/>
  <c r="G83" i="13"/>
  <c r="H83" i="13"/>
  <c r="J83" i="13"/>
  <c r="K83" i="13"/>
  <c r="N83" i="13"/>
  <c r="B84" i="13"/>
  <c r="C84" i="13"/>
  <c r="D84" i="13"/>
  <c r="E84" i="13"/>
  <c r="F84" i="13"/>
  <c r="G84" i="13"/>
  <c r="H84" i="13"/>
  <c r="J84" i="13"/>
  <c r="K84" i="13"/>
  <c r="N84" i="13"/>
  <c r="B85" i="13"/>
  <c r="C85" i="13"/>
  <c r="D85" i="13"/>
  <c r="E85" i="13"/>
  <c r="F85" i="13"/>
  <c r="G85" i="13"/>
  <c r="H85" i="13"/>
  <c r="J85" i="13"/>
  <c r="K85" i="13"/>
  <c r="N85" i="13"/>
  <c r="B86" i="13"/>
  <c r="C86" i="13"/>
  <c r="D86" i="13"/>
  <c r="E86" i="13"/>
  <c r="F86" i="13"/>
  <c r="G86" i="13"/>
  <c r="H86" i="13"/>
  <c r="J86" i="13"/>
  <c r="K86" i="13"/>
  <c r="N86" i="13"/>
  <c r="B87" i="13"/>
  <c r="C87" i="13"/>
  <c r="D87" i="13"/>
  <c r="E87" i="13"/>
  <c r="F87" i="13"/>
  <c r="G87" i="13"/>
  <c r="H87" i="13"/>
  <c r="J87" i="13"/>
  <c r="N87" i="13"/>
  <c r="B88" i="13"/>
  <c r="C88" i="13"/>
  <c r="D88" i="13"/>
  <c r="E88" i="13"/>
  <c r="F88" i="13"/>
  <c r="G88" i="13"/>
  <c r="H88" i="13"/>
  <c r="J88" i="13"/>
  <c r="K88" i="13"/>
  <c r="N88" i="13"/>
  <c r="B55" i="13"/>
  <c r="C55" i="13"/>
  <c r="D55" i="13"/>
  <c r="E55" i="13"/>
  <c r="F55" i="13"/>
  <c r="G55" i="13"/>
  <c r="H55" i="13"/>
  <c r="J55" i="13"/>
  <c r="K55" i="13"/>
  <c r="N55" i="13"/>
  <c r="B56" i="13"/>
  <c r="C56" i="13"/>
  <c r="D56" i="13"/>
  <c r="E56" i="13"/>
  <c r="F56" i="13"/>
  <c r="G56" i="13"/>
  <c r="H56" i="13"/>
  <c r="J56" i="13"/>
  <c r="K56" i="13"/>
  <c r="N56" i="13"/>
  <c r="B57" i="13"/>
  <c r="C57" i="13"/>
  <c r="D57" i="13"/>
  <c r="E57" i="13"/>
  <c r="F57" i="13"/>
  <c r="G57" i="13"/>
  <c r="H57" i="13"/>
  <c r="J57" i="13"/>
  <c r="K57" i="13"/>
  <c r="N57" i="13"/>
  <c r="B58" i="13"/>
  <c r="C58" i="13"/>
  <c r="D58" i="13"/>
  <c r="E58" i="13"/>
  <c r="F58" i="13"/>
  <c r="G58" i="13"/>
  <c r="H58" i="13"/>
  <c r="J58" i="13"/>
  <c r="K58" i="13"/>
  <c r="N58" i="13"/>
  <c r="B59" i="13"/>
  <c r="C59" i="13"/>
  <c r="D59" i="13"/>
  <c r="E59" i="13"/>
  <c r="F59" i="13"/>
  <c r="G59" i="13"/>
  <c r="H59" i="13"/>
  <c r="J59" i="13"/>
  <c r="K59" i="13"/>
  <c r="N59" i="13"/>
  <c r="B60" i="13"/>
  <c r="C60" i="13"/>
  <c r="D60" i="13"/>
  <c r="E60" i="13"/>
  <c r="F60" i="13"/>
  <c r="G60" i="13"/>
  <c r="H60" i="13"/>
  <c r="J60" i="13"/>
  <c r="K60" i="13"/>
  <c r="N60" i="13"/>
  <c r="B61" i="13"/>
  <c r="C61" i="13"/>
  <c r="D61" i="13"/>
  <c r="E61" i="13"/>
  <c r="F61" i="13"/>
  <c r="G61" i="13"/>
  <c r="H61" i="13"/>
  <c r="J61" i="13"/>
  <c r="K61" i="13"/>
  <c r="N61" i="13"/>
  <c r="B62" i="13"/>
  <c r="C62" i="13"/>
  <c r="D62" i="13"/>
  <c r="E62" i="13"/>
  <c r="F62" i="13"/>
  <c r="G62" i="13"/>
  <c r="H62" i="13"/>
  <c r="J62" i="13"/>
  <c r="K62" i="13"/>
  <c r="N62" i="13"/>
  <c r="B63" i="13"/>
  <c r="C63" i="13"/>
  <c r="D63" i="13"/>
  <c r="E63" i="13"/>
  <c r="F63" i="13"/>
  <c r="G63" i="13"/>
  <c r="H63" i="13"/>
  <c r="J63" i="13"/>
  <c r="K63" i="13"/>
  <c r="N63" i="13"/>
  <c r="B64" i="13"/>
  <c r="C64" i="13"/>
  <c r="D64" i="13"/>
  <c r="E64" i="13"/>
  <c r="F64" i="13"/>
  <c r="G64" i="13"/>
  <c r="H64" i="13"/>
  <c r="J64" i="13"/>
  <c r="K64" i="13"/>
  <c r="N64" i="13"/>
  <c r="B65" i="13"/>
  <c r="C65" i="13"/>
  <c r="D65" i="13"/>
  <c r="E65" i="13"/>
  <c r="F65" i="13"/>
  <c r="G65" i="13"/>
  <c r="H65" i="13"/>
  <c r="J65" i="13"/>
  <c r="K65" i="13"/>
  <c r="N65" i="13"/>
  <c r="B66" i="13"/>
  <c r="C66" i="13"/>
  <c r="D66" i="13"/>
  <c r="E66" i="13"/>
  <c r="F66" i="13"/>
  <c r="G66" i="13"/>
  <c r="H66" i="13"/>
  <c r="J66" i="13"/>
  <c r="K66" i="13"/>
  <c r="N66" i="13"/>
  <c r="B67" i="13"/>
  <c r="C67" i="13"/>
  <c r="D67" i="13"/>
  <c r="E67" i="13"/>
  <c r="F67" i="13"/>
  <c r="G67" i="13"/>
  <c r="H67" i="13"/>
  <c r="J67" i="13"/>
  <c r="K67" i="13"/>
  <c r="N67" i="13"/>
  <c r="B68" i="13"/>
  <c r="C68" i="13"/>
  <c r="D68" i="13"/>
  <c r="E68" i="13"/>
  <c r="F68" i="13"/>
  <c r="G68" i="13"/>
  <c r="H68" i="13"/>
  <c r="J68" i="13"/>
  <c r="K68" i="13"/>
  <c r="N68" i="13"/>
  <c r="B69" i="13"/>
  <c r="C69" i="13"/>
  <c r="D69" i="13"/>
  <c r="E69" i="13"/>
  <c r="F69" i="13"/>
  <c r="G69" i="13"/>
  <c r="H69" i="13"/>
  <c r="J69" i="13"/>
  <c r="K69" i="13"/>
  <c r="N69" i="13"/>
  <c r="B70" i="13"/>
  <c r="C70" i="13"/>
  <c r="D70" i="13"/>
  <c r="E70" i="13"/>
  <c r="F70" i="13"/>
  <c r="G70" i="13"/>
  <c r="H70" i="13"/>
  <c r="J70" i="13"/>
  <c r="K70" i="13"/>
  <c r="N70" i="13"/>
  <c r="B32" i="13"/>
  <c r="C32" i="13"/>
  <c r="D32" i="13"/>
  <c r="E32" i="13"/>
  <c r="F32" i="13"/>
  <c r="G32" i="13"/>
  <c r="H32" i="13"/>
  <c r="J32" i="13"/>
  <c r="K32" i="13"/>
  <c r="N32" i="13"/>
  <c r="B33" i="13"/>
  <c r="C33" i="13"/>
  <c r="D33" i="13"/>
  <c r="E33" i="13"/>
  <c r="F33" i="13"/>
  <c r="G33" i="13"/>
  <c r="H33" i="13"/>
  <c r="J33" i="13"/>
  <c r="K33" i="13"/>
  <c r="N33" i="13"/>
  <c r="B34" i="13"/>
  <c r="C34" i="13"/>
  <c r="D34" i="13"/>
  <c r="E34" i="13"/>
  <c r="F34" i="13"/>
  <c r="G34" i="13"/>
  <c r="H34" i="13"/>
  <c r="J34" i="13"/>
  <c r="K34" i="13"/>
  <c r="N34" i="13"/>
  <c r="B35" i="13"/>
  <c r="C35" i="13"/>
  <c r="D35" i="13"/>
  <c r="E35" i="13"/>
  <c r="F35" i="13"/>
  <c r="G35" i="13"/>
  <c r="H35" i="13"/>
  <c r="J35" i="13"/>
  <c r="K35" i="13"/>
  <c r="N35" i="13"/>
  <c r="B36" i="13"/>
  <c r="C36" i="13"/>
  <c r="D36" i="13"/>
  <c r="E36" i="13"/>
  <c r="F36" i="13"/>
  <c r="G36" i="13"/>
  <c r="H36" i="13"/>
  <c r="J36" i="13"/>
  <c r="K36" i="13"/>
  <c r="N36" i="13"/>
  <c r="B37" i="13"/>
  <c r="C37" i="13"/>
  <c r="D37" i="13"/>
  <c r="E37" i="13"/>
  <c r="F37" i="13"/>
  <c r="G37" i="13"/>
  <c r="H37" i="13"/>
  <c r="J37" i="13"/>
  <c r="K37" i="13"/>
  <c r="N37" i="13"/>
  <c r="B38" i="13"/>
  <c r="C38" i="13"/>
  <c r="D38" i="13"/>
  <c r="E38" i="13"/>
  <c r="F38" i="13"/>
  <c r="G38" i="13"/>
  <c r="H38" i="13"/>
  <c r="J38" i="13"/>
  <c r="K38" i="13"/>
  <c r="N38" i="13"/>
  <c r="B39" i="13"/>
  <c r="C39" i="13"/>
  <c r="D39" i="13"/>
  <c r="E39" i="13"/>
  <c r="F39" i="13"/>
  <c r="G39" i="13"/>
  <c r="H39" i="13"/>
  <c r="J39" i="13"/>
  <c r="K39" i="13"/>
  <c r="N39" i="13"/>
  <c r="B40" i="13"/>
  <c r="C40" i="13"/>
  <c r="D40" i="13"/>
  <c r="E40" i="13"/>
  <c r="F40" i="13"/>
  <c r="G40" i="13"/>
  <c r="H40" i="13"/>
  <c r="J40" i="13"/>
  <c r="K40" i="13"/>
  <c r="N40" i="13"/>
  <c r="B41" i="13"/>
  <c r="C41" i="13"/>
  <c r="D41" i="13"/>
  <c r="E41" i="13"/>
  <c r="F41" i="13"/>
  <c r="G41" i="13"/>
  <c r="H41" i="13"/>
  <c r="J41" i="13"/>
  <c r="K41" i="13"/>
  <c r="N41" i="13"/>
  <c r="B42" i="13"/>
  <c r="C42" i="13"/>
  <c r="D42" i="13"/>
  <c r="E42" i="13"/>
  <c r="F42" i="13"/>
  <c r="G42" i="13"/>
  <c r="H42" i="13"/>
  <c r="J42" i="13"/>
  <c r="K42" i="13"/>
  <c r="N42" i="13"/>
  <c r="B43" i="13"/>
  <c r="C43" i="13"/>
  <c r="D43" i="13"/>
  <c r="E43" i="13"/>
  <c r="F43" i="13"/>
  <c r="G43" i="13"/>
  <c r="H43" i="13"/>
  <c r="J43" i="13"/>
  <c r="K43" i="13"/>
  <c r="N43" i="13"/>
  <c r="B44" i="13"/>
  <c r="C44" i="13"/>
  <c r="D44" i="13"/>
  <c r="E44" i="13"/>
  <c r="F44" i="13"/>
  <c r="G44" i="13"/>
  <c r="H44" i="13"/>
  <c r="J44" i="13"/>
  <c r="K44" i="13"/>
  <c r="N44" i="13"/>
  <c r="B45" i="13"/>
  <c r="C45" i="13"/>
  <c r="D45" i="13"/>
  <c r="E45" i="13"/>
  <c r="F45" i="13"/>
  <c r="G45" i="13"/>
  <c r="H45" i="13"/>
  <c r="J45" i="13"/>
  <c r="K45" i="13"/>
  <c r="N45" i="13"/>
  <c r="B46" i="13"/>
  <c r="C46" i="13"/>
  <c r="D46" i="13"/>
  <c r="E46" i="13"/>
  <c r="F46" i="13"/>
  <c r="G46" i="13"/>
  <c r="H46" i="13"/>
  <c r="J46" i="13"/>
  <c r="K46" i="13"/>
  <c r="N46" i="13"/>
  <c r="B47" i="13"/>
  <c r="C47" i="13"/>
  <c r="D47" i="13"/>
  <c r="E47" i="13"/>
  <c r="F47" i="13"/>
  <c r="G47" i="13"/>
  <c r="H47" i="13"/>
  <c r="J47" i="13"/>
  <c r="K47" i="13"/>
  <c r="N47" i="13"/>
  <c r="B48" i="13"/>
  <c r="C48" i="13"/>
  <c r="D48" i="13"/>
  <c r="E48" i="13"/>
  <c r="F48" i="13"/>
  <c r="G48" i="13"/>
  <c r="H48" i="13"/>
  <c r="J48" i="13"/>
  <c r="K48" i="13"/>
  <c r="N48" i="13"/>
  <c r="B49" i="13"/>
  <c r="C49" i="13"/>
  <c r="D49" i="13"/>
  <c r="E49" i="13"/>
  <c r="F49" i="13"/>
  <c r="G49" i="13"/>
  <c r="H49" i="13"/>
  <c r="J49" i="13"/>
  <c r="K49" i="13"/>
  <c r="N49" i="13"/>
  <c r="B50" i="13"/>
  <c r="C50" i="13"/>
  <c r="D50" i="13"/>
  <c r="E50" i="13"/>
  <c r="F50" i="13"/>
  <c r="G50" i="13"/>
  <c r="H50" i="13"/>
  <c r="J50" i="13"/>
  <c r="K50" i="13"/>
  <c r="N50" i="13"/>
  <c r="B51" i="13"/>
  <c r="C51" i="13"/>
  <c r="D51" i="13"/>
  <c r="E51" i="13"/>
  <c r="F51" i="13"/>
  <c r="G51" i="13"/>
  <c r="H51" i="13"/>
  <c r="J51" i="13"/>
  <c r="K51" i="13"/>
  <c r="N51" i="13"/>
  <c r="B52" i="13"/>
  <c r="C52" i="13"/>
  <c r="D52" i="13"/>
  <c r="E52" i="13"/>
  <c r="F52" i="13"/>
  <c r="G52" i="13"/>
  <c r="H52" i="13"/>
  <c r="J52" i="13"/>
  <c r="K52" i="13"/>
  <c r="N52" i="13"/>
  <c r="B53" i="13"/>
  <c r="C53" i="13"/>
  <c r="D53" i="13"/>
  <c r="E53" i="13"/>
  <c r="F53" i="13"/>
  <c r="G53" i="13"/>
  <c r="H53" i="13"/>
  <c r="J53" i="13"/>
  <c r="K53" i="13"/>
  <c r="N53" i="13"/>
  <c r="B54" i="13"/>
  <c r="C54" i="13"/>
  <c r="D54" i="13"/>
  <c r="E54" i="13"/>
  <c r="F54" i="13"/>
  <c r="G54" i="13"/>
  <c r="H54" i="13"/>
  <c r="J54" i="13"/>
  <c r="K54" i="13"/>
  <c r="N54" i="13"/>
  <c r="B21" i="13"/>
  <c r="C21" i="13"/>
  <c r="D21" i="13"/>
  <c r="E21" i="13"/>
  <c r="F21" i="13"/>
  <c r="G21" i="13"/>
  <c r="H21" i="13"/>
  <c r="J21" i="13"/>
  <c r="K21" i="13"/>
  <c r="N21" i="13"/>
  <c r="B22" i="13"/>
  <c r="C22" i="13"/>
  <c r="D22" i="13"/>
  <c r="E22" i="13"/>
  <c r="F22" i="13"/>
  <c r="G22" i="13"/>
  <c r="H22" i="13"/>
  <c r="J22" i="13"/>
  <c r="K22" i="13"/>
  <c r="N22" i="13"/>
  <c r="B23" i="13"/>
  <c r="C23" i="13"/>
  <c r="D23" i="13"/>
  <c r="E23" i="13"/>
  <c r="F23" i="13"/>
  <c r="G23" i="13"/>
  <c r="H23" i="13"/>
  <c r="J23" i="13"/>
  <c r="K23" i="13"/>
  <c r="N23" i="13"/>
  <c r="B24" i="13"/>
  <c r="C24" i="13"/>
  <c r="D24" i="13"/>
  <c r="E24" i="13"/>
  <c r="F24" i="13"/>
  <c r="G24" i="13"/>
  <c r="H24" i="13"/>
  <c r="J24" i="13"/>
  <c r="K24" i="13"/>
  <c r="N24" i="13"/>
  <c r="B25" i="13"/>
  <c r="C25" i="13"/>
  <c r="D25" i="13"/>
  <c r="E25" i="13"/>
  <c r="F25" i="13"/>
  <c r="G25" i="13"/>
  <c r="H25" i="13"/>
  <c r="J25" i="13"/>
  <c r="K25" i="13"/>
  <c r="N25" i="13"/>
  <c r="B26" i="13"/>
  <c r="C26" i="13"/>
  <c r="D26" i="13"/>
  <c r="E26" i="13"/>
  <c r="F26" i="13"/>
  <c r="G26" i="13"/>
  <c r="H26" i="13"/>
  <c r="J26" i="13"/>
  <c r="K26" i="13"/>
  <c r="N26" i="13"/>
  <c r="B27" i="13"/>
  <c r="C27" i="13"/>
  <c r="D27" i="13"/>
  <c r="E27" i="13"/>
  <c r="F27" i="13"/>
  <c r="G27" i="13"/>
  <c r="H27" i="13"/>
  <c r="J27" i="13"/>
  <c r="K27" i="13"/>
  <c r="N27" i="13"/>
  <c r="B28" i="13"/>
  <c r="C28" i="13"/>
  <c r="D28" i="13"/>
  <c r="E28" i="13"/>
  <c r="F28" i="13"/>
  <c r="G28" i="13"/>
  <c r="H28" i="13"/>
  <c r="J28" i="13"/>
  <c r="K28" i="13"/>
  <c r="N28" i="13"/>
  <c r="B29" i="13"/>
  <c r="C29" i="13"/>
  <c r="D29" i="13"/>
  <c r="E29" i="13"/>
  <c r="F29" i="13"/>
  <c r="G29" i="13"/>
  <c r="H29" i="13"/>
  <c r="J29" i="13"/>
  <c r="K29" i="13"/>
  <c r="N29" i="13"/>
  <c r="B30" i="13"/>
  <c r="C30" i="13"/>
  <c r="D30" i="13"/>
  <c r="E30" i="13"/>
  <c r="F30" i="13"/>
  <c r="G30" i="13"/>
  <c r="H30" i="13"/>
  <c r="J30" i="13"/>
  <c r="K30" i="13"/>
  <c r="N30" i="13"/>
  <c r="B31" i="13"/>
  <c r="C31" i="13"/>
  <c r="D31" i="13"/>
  <c r="E31" i="13"/>
  <c r="F31" i="13"/>
  <c r="G31" i="13"/>
  <c r="H31" i="13"/>
  <c r="J31" i="13"/>
  <c r="K31" i="13"/>
  <c r="N31" i="13"/>
  <c r="B4" i="13"/>
  <c r="C4" i="13"/>
  <c r="D4" i="13"/>
  <c r="E4" i="13"/>
  <c r="F4" i="13"/>
  <c r="G4" i="13"/>
  <c r="H4" i="13"/>
  <c r="J4" i="13"/>
  <c r="K4" i="13"/>
  <c r="N4" i="13"/>
  <c r="B5" i="13"/>
  <c r="C5" i="13"/>
  <c r="D5" i="13"/>
  <c r="E5" i="13"/>
  <c r="F5" i="13"/>
  <c r="G5" i="13"/>
  <c r="H5" i="13"/>
  <c r="J5" i="13"/>
  <c r="K5" i="13"/>
  <c r="N5" i="13"/>
  <c r="B6" i="13"/>
  <c r="C6" i="13"/>
  <c r="D6" i="13"/>
  <c r="E6" i="13"/>
  <c r="F6" i="13"/>
  <c r="G6" i="13"/>
  <c r="H6" i="13"/>
  <c r="J6" i="13"/>
  <c r="K6" i="13"/>
  <c r="N6" i="13"/>
  <c r="B7" i="13"/>
  <c r="C7" i="13"/>
  <c r="D7" i="13"/>
  <c r="E7" i="13"/>
  <c r="F7" i="13"/>
  <c r="G7" i="13"/>
  <c r="H7" i="13"/>
  <c r="J7" i="13"/>
  <c r="K7" i="13"/>
  <c r="N7" i="13"/>
  <c r="B8" i="13"/>
  <c r="C8" i="13"/>
  <c r="D8" i="13"/>
  <c r="E8" i="13"/>
  <c r="F8" i="13"/>
  <c r="G8" i="13"/>
  <c r="H8" i="13"/>
  <c r="J8" i="13"/>
  <c r="K8" i="13"/>
  <c r="N8" i="13"/>
  <c r="B9" i="13"/>
  <c r="C9" i="13"/>
  <c r="D9" i="13"/>
  <c r="E9" i="13"/>
  <c r="F9" i="13"/>
  <c r="G9" i="13"/>
  <c r="H9" i="13"/>
  <c r="J9" i="13"/>
  <c r="K9" i="13"/>
  <c r="N9" i="13"/>
  <c r="B10" i="13"/>
  <c r="C10" i="13"/>
  <c r="D10" i="13"/>
  <c r="E10" i="13"/>
  <c r="F10" i="13"/>
  <c r="G10" i="13"/>
  <c r="H10" i="13"/>
  <c r="J10" i="13"/>
  <c r="K10" i="13"/>
  <c r="N10" i="13"/>
  <c r="B11" i="13"/>
  <c r="C11" i="13"/>
  <c r="D11" i="13"/>
  <c r="E11" i="13"/>
  <c r="F11" i="13"/>
  <c r="G11" i="13"/>
  <c r="H11" i="13"/>
  <c r="J11" i="13"/>
  <c r="K11" i="13"/>
  <c r="N11" i="13"/>
  <c r="B12" i="13"/>
  <c r="C12" i="13"/>
  <c r="D12" i="13"/>
  <c r="E12" i="13"/>
  <c r="F12" i="13"/>
  <c r="G12" i="13"/>
  <c r="H12" i="13"/>
  <c r="J12" i="13"/>
  <c r="K12" i="13"/>
  <c r="N12" i="13"/>
  <c r="B13" i="13"/>
  <c r="C13" i="13"/>
  <c r="D13" i="13"/>
  <c r="E13" i="13"/>
  <c r="F13" i="13"/>
  <c r="G13" i="13"/>
  <c r="H13" i="13"/>
  <c r="J13" i="13"/>
  <c r="K13" i="13"/>
  <c r="N13" i="13"/>
  <c r="B14" i="13"/>
  <c r="C14" i="13"/>
  <c r="D14" i="13"/>
  <c r="E14" i="13"/>
  <c r="F14" i="13"/>
  <c r="G14" i="13"/>
  <c r="H14" i="13"/>
  <c r="J14" i="13"/>
  <c r="K14" i="13"/>
  <c r="N14" i="13"/>
  <c r="B15" i="13"/>
  <c r="C15" i="13"/>
  <c r="D15" i="13"/>
  <c r="E15" i="13"/>
  <c r="F15" i="13"/>
  <c r="G15" i="13"/>
  <c r="H15" i="13"/>
  <c r="J15" i="13"/>
  <c r="K15" i="13"/>
  <c r="N15" i="13"/>
  <c r="B16" i="13"/>
  <c r="C16" i="13"/>
  <c r="D16" i="13"/>
  <c r="E16" i="13"/>
  <c r="F16" i="13"/>
  <c r="G16" i="13"/>
  <c r="H16" i="13"/>
  <c r="J16" i="13"/>
  <c r="K16" i="13"/>
  <c r="N16" i="13"/>
  <c r="B17" i="13"/>
  <c r="C17" i="13"/>
  <c r="D17" i="13"/>
  <c r="E17" i="13"/>
  <c r="F17" i="13"/>
  <c r="G17" i="13"/>
  <c r="H17" i="13"/>
  <c r="J17" i="13"/>
  <c r="K17" i="13"/>
  <c r="N17" i="13"/>
  <c r="B18" i="13"/>
  <c r="C18" i="13"/>
  <c r="D18" i="13"/>
  <c r="E18" i="13"/>
  <c r="F18" i="13"/>
  <c r="G18" i="13"/>
  <c r="H18" i="13"/>
  <c r="J18" i="13"/>
  <c r="K18" i="13"/>
  <c r="N18" i="13"/>
  <c r="B19" i="13"/>
  <c r="C19" i="13"/>
  <c r="D19" i="13"/>
  <c r="E19" i="13"/>
  <c r="F19" i="13"/>
  <c r="G19" i="13"/>
  <c r="H19" i="13"/>
  <c r="J19" i="13"/>
  <c r="K19" i="13"/>
  <c r="N19" i="13"/>
  <c r="B20" i="13"/>
  <c r="C20" i="13"/>
  <c r="D20" i="13"/>
  <c r="E20" i="13"/>
  <c r="F20" i="13"/>
  <c r="G20" i="13"/>
  <c r="H20" i="13"/>
  <c r="J20" i="13"/>
  <c r="K20" i="13"/>
  <c r="N20" i="13"/>
  <c r="I101" i="9"/>
  <c r="K101" i="9" s="1"/>
  <c r="I100" i="9"/>
  <c r="K100" i="9" s="1"/>
  <c r="I1117" i="10"/>
  <c r="I760" i="13" s="1"/>
  <c r="I1118" i="10"/>
  <c r="I761" i="13" s="1"/>
  <c r="I1119" i="10"/>
  <c r="I762" i="13" s="1"/>
  <c r="I1120" i="10"/>
  <c r="I763" i="13" s="1"/>
  <c r="I1121" i="10"/>
  <c r="I764" i="13" s="1"/>
  <c r="I1122" i="10"/>
  <c r="I765" i="13" s="1"/>
  <c r="I1123" i="10"/>
  <c r="I766" i="13" s="1"/>
  <c r="I1124" i="10"/>
  <c r="I767" i="13" s="1"/>
  <c r="I1125" i="10"/>
  <c r="I768" i="13" s="1"/>
  <c r="I1126" i="10"/>
  <c r="I769" i="13" s="1"/>
  <c r="I1127" i="10"/>
  <c r="I770" i="13" s="1"/>
  <c r="I1128" i="10"/>
  <c r="I771" i="13" s="1"/>
  <c r="I1129" i="10"/>
  <c r="I772" i="13" s="1"/>
  <c r="I1130" i="10"/>
  <c r="I773" i="13" s="1"/>
  <c r="I1131" i="10"/>
  <c r="I774" i="13" s="1"/>
  <c r="I1132" i="10"/>
  <c r="I775" i="13" s="1"/>
  <c r="I1133" i="10"/>
  <c r="I776" i="13" s="1"/>
  <c r="K102" i="9" l="1"/>
  <c r="B1268" i="10"/>
  <c r="B235" i="11"/>
  <c r="M20" i="10"/>
  <c r="B20" i="10"/>
  <c r="B27" i="10"/>
  <c r="B946" i="10"/>
  <c r="B1386" i="11"/>
  <c r="B1068" i="11"/>
  <c r="B898" i="11"/>
  <c r="B383" i="1"/>
  <c r="B36" i="11"/>
  <c r="I22" i="10" l="1"/>
  <c r="B619" i="11"/>
  <c r="L529" i="11"/>
  <c r="L528" i="11"/>
  <c r="M521" i="11"/>
  <c r="L521" i="11"/>
  <c r="B533" i="11"/>
  <c r="B1081" i="9"/>
  <c r="B1583" i="9"/>
  <c r="B1387" i="9"/>
  <c r="B504" i="9"/>
  <c r="B865" i="9"/>
  <c r="B277" i="1"/>
  <c r="B276" i="1"/>
  <c r="B275" i="1"/>
  <c r="B39" i="9"/>
  <c r="I1981" i="9" l="1"/>
  <c r="I1980" i="9"/>
  <c r="I1979" i="9"/>
  <c r="I1961" i="9"/>
  <c r="I1964" i="9"/>
  <c r="I1978" i="9"/>
  <c r="I1963" i="9"/>
  <c r="I1977" i="9"/>
  <c r="I1976" i="9"/>
  <c r="I1959" i="9"/>
  <c r="I1975" i="9"/>
  <c r="I1965" i="9"/>
  <c r="I1960" i="9"/>
  <c r="I1958" i="9"/>
  <c r="I1962" i="9"/>
  <c r="I1954" i="9"/>
  <c r="I1953" i="9"/>
  <c r="K1953" i="9" s="1"/>
  <c r="I1952" i="9"/>
  <c r="K1952" i="9" s="1"/>
  <c r="I1935" i="9"/>
  <c r="L1935" i="9" s="1"/>
  <c r="I1934" i="9"/>
  <c r="L1934" i="9" s="1"/>
  <c r="I1933" i="9"/>
  <c r="L1933" i="9" s="1"/>
  <c r="L1960" i="9" l="1"/>
  <c r="M1960" i="9" s="1"/>
  <c r="I326" i="13"/>
  <c r="L1964" i="9"/>
  <c r="M1964" i="9" s="1"/>
  <c r="I330" i="13"/>
  <c r="L1978" i="9"/>
  <c r="M1978" i="9" s="1"/>
  <c r="L1965" i="9"/>
  <c r="M1965" i="9" s="1"/>
  <c r="I327" i="13"/>
  <c r="L1961" i="9"/>
  <c r="M1961" i="9" s="1"/>
  <c r="I1985" i="9" s="1"/>
  <c r="I331" i="13"/>
  <c r="L1975" i="9"/>
  <c r="L1979" i="9"/>
  <c r="M1979" i="9" s="1"/>
  <c r="L1976" i="9"/>
  <c r="M1976" i="9" s="1"/>
  <c r="L1959" i="9"/>
  <c r="M1959" i="9" s="1"/>
  <c r="I328" i="13"/>
  <c r="L1977" i="9"/>
  <c r="M1977" i="9" s="1"/>
  <c r="L1980" i="9"/>
  <c r="M1980" i="9" s="1"/>
  <c r="L1958" i="9"/>
  <c r="I325" i="13"/>
  <c r="L1962" i="9"/>
  <c r="M1962" i="9" s="1"/>
  <c r="I324" i="13"/>
  <c r="L1963" i="9"/>
  <c r="M1963" i="9" s="1"/>
  <c r="I329" i="13"/>
  <c r="L1981" i="9"/>
  <c r="M1981" i="9" s="1"/>
  <c r="I1893" i="9"/>
  <c r="L1893" i="9" s="1"/>
  <c r="I1892" i="9"/>
  <c r="L1892" i="9" s="1"/>
  <c r="I1891" i="9"/>
  <c r="L1891" i="9" s="1"/>
  <c r="I1890" i="9"/>
  <c r="L1890" i="9" s="1"/>
  <c r="I1889" i="9"/>
  <c r="L1889" i="9" s="1"/>
  <c r="I1888" i="9"/>
  <c r="L1888" i="9" s="1"/>
  <c r="I1887" i="9"/>
  <c r="L1887" i="9" s="1"/>
  <c r="I1886" i="9"/>
  <c r="L1886" i="9" s="1"/>
  <c r="I1885" i="9"/>
  <c r="L1885" i="9" s="1"/>
  <c r="I1884" i="9"/>
  <c r="L1884" i="9" s="1"/>
  <c r="I1883" i="9"/>
  <c r="L1883" i="9" s="1"/>
  <c r="I1882" i="9"/>
  <c r="L1882" i="9" s="1"/>
  <c r="I1881" i="9"/>
  <c r="L1881" i="9" s="1"/>
  <c r="I1880" i="9"/>
  <c r="L1880" i="9" s="1"/>
  <c r="I1879" i="9"/>
  <c r="L1879" i="9" s="1"/>
  <c r="I1878" i="9"/>
  <c r="L1878" i="9" s="1"/>
  <c r="I1877" i="9"/>
  <c r="L1877" i="9" s="1"/>
  <c r="I1876" i="9"/>
  <c r="I1873" i="9"/>
  <c r="K1873" i="9" s="1"/>
  <c r="I1872" i="9"/>
  <c r="K1872" i="9" s="1"/>
  <c r="I1855" i="9"/>
  <c r="L1855" i="9" s="1"/>
  <c r="I1854" i="9"/>
  <c r="L1854" i="9" s="1"/>
  <c r="K1847" i="9"/>
  <c r="M1847" i="9"/>
  <c r="I1815" i="9"/>
  <c r="I1814" i="9"/>
  <c r="I1813" i="9"/>
  <c r="L1813" i="9" s="1"/>
  <c r="I1812" i="9"/>
  <c r="L1812" i="9" s="1"/>
  <c r="I1811" i="9"/>
  <c r="L1811" i="9" s="1"/>
  <c r="I1810" i="9"/>
  <c r="L1810" i="9" s="1"/>
  <c r="I1809" i="9"/>
  <c r="I1808" i="9"/>
  <c r="L1808" i="9" s="1"/>
  <c r="I1807" i="9"/>
  <c r="L1807" i="9" s="1"/>
  <c r="I1806" i="9"/>
  <c r="L1806" i="9" s="1"/>
  <c r="I1805" i="9"/>
  <c r="L1805" i="9" s="1"/>
  <c r="I1804" i="9"/>
  <c r="L1804" i="9" s="1"/>
  <c r="I1803" i="9"/>
  <c r="L1803" i="9" s="1"/>
  <c r="I1802" i="9"/>
  <c r="L1802" i="9" s="1"/>
  <c r="I1801" i="9"/>
  <c r="L1801" i="9" s="1"/>
  <c r="I1800" i="9"/>
  <c r="L1800" i="9" s="1"/>
  <c r="I1799" i="9"/>
  <c r="L1799" i="9" s="1"/>
  <c r="I1798" i="9"/>
  <c r="I1795" i="9"/>
  <c r="K1795" i="9" s="1"/>
  <c r="I1794" i="9"/>
  <c r="K1794" i="9" s="1"/>
  <c r="M1769" i="9"/>
  <c r="I1777" i="9"/>
  <c r="L1777" i="9" s="1"/>
  <c r="I1776" i="9"/>
  <c r="L1776" i="9" s="1"/>
  <c r="M108" i="17" l="1"/>
  <c r="K108" i="17" s="1"/>
  <c r="N108" i="17" s="1"/>
  <c r="O108" i="17" s="1"/>
  <c r="L1974" i="9"/>
  <c r="M1958" i="9"/>
  <c r="I1986" i="9" s="1"/>
  <c r="M1975" i="9"/>
  <c r="M1982" i="9" s="1"/>
  <c r="L1982" i="9"/>
  <c r="I304" i="13"/>
  <c r="L1814" i="9"/>
  <c r="L304" i="13" s="1"/>
  <c r="L1815" i="9"/>
  <c r="L305" i="13" s="1"/>
  <c r="L329" i="13"/>
  <c r="L325" i="13"/>
  <c r="L327" i="13"/>
  <c r="L330" i="13"/>
  <c r="L324" i="13"/>
  <c r="L328" i="13"/>
  <c r="L331" i="13"/>
  <c r="L326" i="13"/>
  <c r="I315" i="13"/>
  <c r="I300" i="13"/>
  <c r="I308" i="13"/>
  <c r="I316" i="13"/>
  <c r="I307" i="13"/>
  <c r="I292" i="13"/>
  <c r="I293" i="13"/>
  <c r="I301" i="13"/>
  <c r="I309" i="13"/>
  <c r="I317" i="13"/>
  <c r="I291" i="13"/>
  <c r="I294" i="13"/>
  <c r="I302" i="13"/>
  <c r="I310" i="13"/>
  <c r="I318" i="13"/>
  <c r="I323" i="13"/>
  <c r="I295" i="13"/>
  <c r="I303" i="13"/>
  <c r="I311" i="13"/>
  <c r="I319" i="13"/>
  <c r="I299" i="13"/>
  <c r="L1798" i="9"/>
  <c r="I288" i="13"/>
  <c r="I296" i="13"/>
  <c r="I312" i="13"/>
  <c r="I320" i="13"/>
  <c r="L289" i="13"/>
  <c r="I289" i="13"/>
  <c r="I297" i="13"/>
  <c r="K305" i="13"/>
  <c r="I305" i="13"/>
  <c r="I313" i="13"/>
  <c r="I321" i="13"/>
  <c r="I290" i="13"/>
  <c r="I298" i="13"/>
  <c r="L1876" i="9"/>
  <c r="I306" i="13"/>
  <c r="I314" i="13"/>
  <c r="I322" i="13"/>
  <c r="K1843" i="9"/>
  <c r="L1778" i="9"/>
  <c r="M156" i="17" l="1"/>
  <c r="M1974" i="9"/>
  <c r="N1974" i="9" s="1"/>
  <c r="G53" i="16"/>
  <c r="L1816" i="9"/>
  <c r="L322" i="13"/>
  <c r="L306" i="13"/>
  <c r="L290" i="13"/>
  <c r="L313" i="13"/>
  <c r="L297" i="13"/>
  <c r="L320" i="13"/>
  <c r="L296" i="13"/>
  <c r="L299" i="13"/>
  <c r="L311" i="13"/>
  <c r="L295" i="13"/>
  <c r="L318" i="13"/>
  <c r="L302" i="13"/>
  <c r="L291" i="13"/>
  <c r="L309" i="13"/>
  <c r="L293" i="13"/>
  <c r="L307" i="13"/>
  <c r="L308" i="13"/>
  <c r="L315" i="13"/>
  <c r="L314" i="13"/>
  <c r="L298" i="13"/>
  <c r="L321" i="13"/>
  <c r="L312" i="13"/>
  <c r="L288" i="13"/>
  <c r="L319" i="13"/>
  <c r="L303" i="13"/>
  <c r="L323" i="13"/>
  <c r="L310" i="13"/>
  <c r="L294" i="13"/>
  <c r="L317" i="13"/>
  <c r="L301" i="13"/>
  <c r="L292" i="13"/>
  <c r="L316" i="13"/>
  <c r="L300" i="13"/>
  <c r="I1733" i="9"/>
  <c r="I1732" i="9"/>
  <c r="I1731" i="9"/>
  <c r="I1730" i="9"/>
  <c r="I1729" i="9"/>
  <c r="I1728" i="9"/>
  <c r="I1727" i="9"/>
  <c r="I1726" i="9"/>
  <c r="I1725" i="9"/>
  <c r="I1724" i="9"/>
  <c r="I1721" i="9"/>
  <c r="K1721" i="9" s="1"/>
  <c r="I1720" i="9"/>
  <c r="K1720" i="9" s="1"/>
  <c r="I1703" i="9"/>
  <c r="L1703" i="9" s="1"/>
  <c r="I1702" i="9"/>
  <c r="L1702" i="9" s="1"/>
  <c r="I1657" i="9"/>
  <c r="I1656" i="9"/>
  <c r="I1655" i="9"/>
  <c r="I1654" i="9"/>
  <c r="I1653" i="9"/>
  <c r="I1652" i="9"/>
  <c r="I1651" i="9"/>
  <c r="I1650" i="9"/>
  <c r="I1649" i="9"/>
  <c r="I1648" i="9"/>
  <c r="I1647" i="9"/>
  <c r="I1646" i="9"/>
  <c r="I1645" i="9"/>
  <c r="I1644" i="9"/>
  <c r="I1643" i="9"/>
  <c r="I1642" i="9"/>
  <c r="I1639" i="9"/>
  <c r="K1639" i="9" s="1"/>
  <c r="I1638" i="9"/>
  <c r="K1638" i="9" s="1"/>
  <c r="I1637" i="9"/>
  <c r="K1637" i="9" s="1"/>
  <c r="I1617" i="9"/>
  <c r="L1617" i="9" s="1"/>
  <c r="I1616" i="9"/>
  <c r="L1616" i="9" s="1"/>
  <c r="I1615" i="9"/>
  <c r="L1615" i="9" s="1"/>
  <c r="I1614" i="9"/>
  <c r="I1613" i="9"/>
  <c r="I1612" i="9"/>
  <c r="I1611" i="9"/>
  <c r="I1610" i="9"/>
  <c r="I1609" i="9"/>
  <c r="I1608" i="9"/>
  <c r="L1608" i="9" s="1"/>
  <c r="I1606" i="9"/>
  <c r="L1606" i="9" s="1"/>
  <c r="I1605" i="9"/>
  <c r="L1605" i="9" s="1"/>
  <c r="I1604" i="9"/>
  <c r="L1604" i="9" s="1"/>
  <c r="G54" i="16" l="1"/>
  <c r="M169" i="17"/>
  <c r="M75" i="17" s="1"/>
  <c r="K156" i="17"/>
  <c r="N156" i="17" s="1"/>
  <c r="I1990" i="9"/>
  <c r="J1990" i="9" s="1"/>
  <c r="L1610" i="9"/>
  <c r="L1759" i="9" s="1"/>
  <c r="I1759" i="9"/>
  <c r="L1611" i="9"/>
  <c r="L1684" i="9" s="1"/>
  <c r="I1684" i="9"/>
  <c r="L1612" i="9"/>
  <c r="L1685" i="9" s="1"/>
  <c r="I1685" i="9"/>
  <c r="L1614" i="9"/>
  <c r="L1842" i="9" s="1"/>
  <c r="I1842" i="9"/>
  <c r="L1609" i="9"/>
  <c r="L1841" i="9" s="1"/>
  <c r="I1841" i="9"/>
  <c r="L1613" i="9"/>
  <c r="L1760" i="9" s="1"/>
  <c r="I1760" i="9"/>
  <c r="L1645" i="9"/>
  <c r="I265" i="13"/>
  <c r="L1653" i="9"/>
  <c r="I273" i="13"/>
  <c r="L1727" i="9"/>
  <c r="I281" i="13"/>
  <c r="L1646" i="9"/>
  <c r="I266" i="13"/>
  <c r="L1654" i="9"/>
  <c r="I274" i="13"/>
  <c r="L1728" i="9"/>
  <c r="I282" i="13"/>
  <c r="L1652" i="9"/>
  <c r="I272" i="13"/>
  <c r="L1647" i="9"/>
  <c r="I267" i="13"/>
  <c r="L1655" i="9"/>
  <c r="I275" i="13"/>
  <c r="L1729" i="9"/>
  <c r="I283" i="13"/>
  <c r="L1648" i="9"/>
  <c r="I268" i="13"/>
  <c r="L1656" i="9"/>
  <c r="I276" i="13"/>
  <c r="L1730" i="9"/>
  <c r="I284" i="13"/>
  <c r="L1644" i="9"/>
  <c r="I264" i="13"/>
  <c r="L1726" i="9"/>
  <c r="I280" i="13"/>
  <c r="L1649" i="9"/>
  <c r="I269" i="13"/>
  <c r="L1657" i="9"/>
  <c r="I277" i="13"/>
  <c r="L1731" i="9"/>
  <c r="I285" i="13"/>
  <c r="L1642" i="9"/>
  <c r="I262" i="13"/>
  <c r="L1650" i="9"/>
  <c r="I270" i="13"/>
  <c r="L1724" i="9"/>
  <c r="I278" i="13"/>
  <c r="L1732" i="9"/>
  <c r="I286" i="13"/>
  <c r="L1643" i="9"/>
  <c r="I263" i="13"/>
  <c r="L1651" i="9"/>
  <c r="I271" i="13"/>
  <c r="L1725" i="9"/>
  <c r="I279" i="13"/>
  <c r="L1733" i="9"/>
  <c r="I287" i="13"/>
  <c r="I1600" i="9"/>
  <c r="K1600" i="9" s="1"/>
  <c r="I1599" i="9"/>
  <c r="K1599" i="9" s="1"/>
  <c r="I1579" i="9"/>
  <c r="L1579" i="9" s="1"/>
  <c r="I1578" i="9"/>
  <c r="L1578" i="9" s="1"/>
  <c r="I1531" i="9"/>
  <c r="L1531" i="9" s="1"/>
  <c r="I1529" i="9"/>
  <c r="L1529" i="9" s="1"/>
  <c r="I1528" i="9"/>
  <c r="L1528" i="9" s="1"/>
  <c r="I1527" i="9"/>
  <c r="L1527" i="9" s="1"/>
  <c r="I1526" i="9"/>
  <c r="L1526" i="9" s="1"/>
  <c r="I1525" i="9"/>
  <c r="L1525" i="9" s="1"/>
  <c r="I1524" i="9"/>
  <c r="L1524" i="9" s="1"/>
  <c r="I1523" i="9"/>
  <c r="L1523" i="9" s="1"/>
  <c r="I1522" i="9"/>
  <c r="L1522" i="9" s="1"/>
  <c r="I1521" i="9"/>
  <c r="L1521" i="9" s="1"/>
  <c r="I1520" i="9"/>
  <c r="I1517" i="9"/>
  <c r="K1517" i="9" s="1"/>
  <c r="I1516" i="9"/>
  <c r="K1516" i="9" s="1"/>
  <c r="I1499" i="9"/>
  <c r="L1499" i="9" s="1"/>
  <c r="I1498" i="9"/>
  <c r="L1498" i="9" s="1"/>
  <c r="I1457" i="9"/>
  <c r="L1457" i="9" s="1"/>
  <c r="I1456" i="9"/>
  <c r="I1455" i="9"/>
  <c r="I1454" i="9"/>
  <c r="I1453" i="9"/>
  <c r="I1452" i="9"/>
  <c r="I1451" i="9"/>
  <c r="I1450" i="9"/>
  <c r="I1449" i="9"/>
  <c r="I1448" i="9"/>
  <c r="I1447" i="9"/>
  <c r="I1446" i="9"/>
  <c r="I1445" i="9"/>
  <c r="I1444" i="9"/>
  <c r="I1443" i="9"/>
  <c r="I1442" i="9"/>
  <c r="I1441" i="9"/>
  <c r="I1438" i="9"/>
  <c r="K1438" i="9" s="1"/>
  <c r="L1410" i="9" s="1"/>
  <c r="I1437" i="9"/>
  <c r="K1437" i="9" s="1"/>
  <c r="L1409" i="9" s="1"/>
  <c r="I1417" i="9"/>
  <c r="I1486" i="9" s="1"/>
  <c r="I1416" i="9"/>
  <c r="I1415" i="9"/>
  <c r="I1414" i="9"/>
  <c r="I1413" i="9"/>
  <c r="I1412" i="9"/>
  <c r="I1410" i="9"/>
  <c r="I1409" i="9"/>
  <c r="I1404" i="9"/>
  <c r="K1404" i="9" s="1"/>
  <c r="I1403" i="9"/>
  <c r="K1403" i="9" s="1"/>
  <c r="I1335" i="9"/>
  <c r="L1335" i="9" s="1"/>
  <c r="I1334" i="9"/>
  <c r="I1333" i="9"/>
  <c r="L1333" i="9" s="1"/>
  <c r="I1332" i="9"/>
  <c r="L1332" i="9" s="1"/>
  <c r="I1331" i="9"/>
  <c r="L1331" i="9" s="1"/>
  <c r="I1330" i="9"/>
  <c r="L1330" i="9" s="1"/>
  <c r="I1329" i="9"/>
  <c r="L1329" i="9" s="1"/>
  <c r="I1328" i="9"/>
  <c r="L1328" i="9" s="1"/>
  <c r="I1327" i="9"/>
  <c r="L1327" i="9" s="1"/>
  <c r="I1326" i="9"/>
  <c r="L1326" i="9" s="1"/>
  <c r="I1325" i="9"/>
  <c r="L1325" i="9" s="1"/>
  <c r="I1324" i="9"/>
  <c r="L1324" i="9" s="1"/>
  <c r="I1323" i="9"/>
  <c r="L1323" i="9" s="1"/>
  <c r="I1322" i="9"/>
  <c r="L1322" i="9" s="1"/>
  <c r="I1321" i="9"/>
  <c r="L1321" i="9" s="1"/>
  <c r="I1320" i="9"/>
  <c r="L1320" i="9" s="1"/>
  <c r="I1319" i="9"/>
  <c r="L1319" i="9" s="1"/>
  <c r="I1318" i="9"/>
  <c r="I1315" i="9"/>
  <c r="K1315" i="9" s="1"/>
  <c r="I1314" i="9"/>
  <c r="K1314" i="9" s="1"/>
  <c r="M1288" i="9"/>
  <c r="I1297" i="9"/>
  <c r="L1297" i="9" s="1"/>
  <c r="L1296" i="9"/>
  <c r="I1295" i="9"/>
  <c r="L1295" i="9" s="1"/>
  <c r="I1250" i="9"/>
  <c r="I1249" i="9"/>
  <c r="L1249" i="9" s="1"/>
  <c r="I1248" i="9"/>
  <c r="L1248" i="9" s="1"/>
  <c r="I1247" i="9"/>
  <c r="L1247" i="9" s="1"/>
  <c r="I1246" i="9"/>
  <c r="L1246" i="9" s="1"/>
  <c r="I1245" i="9"/>
  <c r="L1245" i="9" s="1"/>
  <c r="I1244" i="9"/>
  <c r="L1244" i="9" s="1"/>
  <c r="I1243" i="9"/>
  <c r="L1243" i="9" s="1"/>
  <c r="I1242" i="9"/>
  <c r="L1242" i="9" s="1"/>
  <c r="I1241" i="9"/>
  <c r="L1241" i="9" s="1"/>
  <c r="I1240" i="9"/>
  <c r="L1240" i="9" s="1"/>
  <c r="I1239" i="9"/>
  <c r="L1239" i="9" s="1"/>
  <c r="I1238" i="9"/>
  <c r="L1238" i="9" s="1"/>
  <c r="I1237" i="9"/>
  <c r="L1237" i="9" s="1"/>
  <c r="I1236" i="9"/>
  <c r="L1236" i="9" s="1"/>
  <c r="I1235" i="9"/>
  <c r="L1235" i="9" s="1"/>
  <c r="I1234" i="9"/>
  <c r="L1234" i="9" s="1"/>
  <c r="I1233" i="9"/>
  <c r="I1230" i="9"/>
  <c r="K1230" i="9" s="1"/>
  <c r="I1229" i="9"/>
  <c r="K1229" i="9" s="1"/>
  <c r="I1228" i="9"/>
  <c r="K1228" i="9" s="1"/>
  <c r="M1203" i="9"/>
  <c r="K169" i="17" l="1"/>
  <c r="N169" i="17"/>
  <c r="O156" i="17"/>
  <c r="I213" i="13"/>
  <c r="L213" i="13"/>
  <c r="I231" i="13"/>
  <c r="L1334" i="9"/>
  <c r="L231" i="13" s="1"/>
  <c r="I214" i="13"/>
  <c r="L1250" i="9"/>
  <c r="L214" i="13" s="1"/>
  <c r="L1686" i="9"/>
  <c r="L1761" i="9"/>
  <c r="I790" i="1"/>
  <c r="I563" i="1"/>
  <c r="L1197" i="9"/>
  <c r="L1198" i="9" s="1"/>
  <c r="I1197" i="9"/>
  <c r="I564" i="1"/>
  <c r="I232" i="13"/>
  <c r="L232" i="13"/>
  <c r="L287" i="13"/>
  <c r="L271" i="13"/>
  <c r="L286" i="13"/>
  <c r="L270" i="13"/>
  <c r="L285" i="13"/>
  <c r="L269" i="13"/>
  <c r="L264" i="13"/>
  <c r="L276" i="13"/>
  <c r="L283" i="13"/>
  <c r="L267" i="13"/>
  <c r="L282" i="13"/>
  <c r="L266" i="13"/>
  <c r="L273" i="13"/>
  <c r="L279" i="13"/>
  <c r="L263" i="13"/>
  <c r="L278" i="13"/>
  <c r="L262" i="13"/>
  <c r="L277" i="13"/>
  <c r="L280" i="13"/>
  <c r="L284" i="13"/>
  <c r="L268" i="13"/>
  <c r="L275" i="13"/>
  <c r="L272" i="13"/>
  <c r="L274" i="13"/>
  <c r="L281" i="13"/>
  <c r="L265" i="13"/>
  <c r="I211" i="13"/>
  <c r="I224" i="13"/>
  <c r="I217" i="13"/>
  <c r="L1443" i="9"/>
  <c r="L235" i="13" s="1"/>
  <c r="I235" i="13"/>
  <c r="L1451" i="9"/>
  <c r="L243" i="13" s="1"/>
  <c r="I243" i="13"/>
  <c r="I205" i="13"/>
  <c r="I212" i="13"/>
  <c r="I218" i="13"/>
  <c r="I226" i="13"/>
  <c r="L1444" i="9"/>
  <c r="L236" i="13" s="1"/>
  <c r="I236" i="13"/>
  <c r="L1452" i="9"/>
  <c r="L244" i="13" s="1"/>
  <c r="I244" i="13"/>
  <c r="I252" i="13"/>
  <c r="I260" i="13"/>
  <c r="I203" i="13"/>
  <c r="I204" i="13"/>
  <c r="I225" i="13"/>
  <c r="I251" i="13"/>
  <c r="I259" i="13"/>
  <c r="L1233" i="9"/>
  <c r="I206" i="13"/>
  <c r="I219" i="13"/>
  <c r="I227" i="13"/>
  <c r="L1445" i="9"/>
  <c r="L237" i="13" s="1"/>
  <c r="I237" i="13"/>
  <c r="L1453" i="9"/>
  <c r="L245" i="13" s="1"/>
  <c r="I245" i="13"/>
  <c r="I253" i="13"/>
  <c r="I261" i="13"/>
  <c r="I220" i="13"/>
  <c r="L1446" i="9"/>
  <c r="L238" i="13" s="1"/>
  <c r="I238" i="13"/>
  <c r="L1454" i="9"/>
  <c r="L246" i="13" s="1"/>
  <c r="I246" i="13"/>
  <c r="I254" i="13"/>
  <c r="I199" i="13"/>
  <c r="I207" i="13"/>
  <c r="I229" i="13"/>
  <c r="L1455" i="9"/>
  <c r="L247" i="13" s="1"/>
  <c r="I247" i="13"/>
  <c r="I228" i="13"/>
  <c r="I200" i="13"/>
  <c r="I208" i="13"/>
  <c r="I221" i="13"/>
  <c r="L1447" i="9"/>
  <c r="L239" i="13" s="1"/>
  <c r="I239" i="13"/>
  <c r="I255" i="13"/>
  <c r="I201" i="13"/>
  <c r="I209" i="13"/>
  <c r="I222" i="13"/>
  <c r="I230" i="13"/>
  <c r="L1448" i="9"/>
  <c r="L240" i="13" s="1"/>
  <c r="I240" i="13"/>
  <c r="L1456" i="9"/>
  <c r="L248" i="13" s="1"/>
  <c r="I248" i="13"/>
  <c r="I256" i="13"/>
  <c r="I202" i="13"/>
  <c r="I210" i="13"/>
  <c r="L1318" i="9"/>
  <c r="I215" i="13"/>
  <c r="I223" i="13"/>
  <c r="L1441" i="9"/>
  <c r="L233" i="13" s="1"/>
  <c r="I233" i="13"/>
  <c r="L1449" i="9"/>
  <c r="L241" i="13" s="1"/>
  <c r="I241" i="13"/>
  <c r="L249" i="13"/>
  <c r="I249" i="13"/>
  <c r="I257" i="13"/>
  <c r="I216" i="13"/>
  <c r="L1442" i="9"/>
  <c r="L234" i="13" s="1"/>
  <c r="I234" i="13"/>
  <c r="L1450" i="9"/>
  <c r="L242" i="13" s="1"/>
  <c r="I242" i="13"/>
  <c r="L1520" i="9"/>
  <c r="I250" i="13"/>
  <c r="I258" i="13"/>
  <c r="L1580" i="9"/>
  <c r="I1584" i="9" s="1"/>
  <c r="M1583" i="9" s="1"/>
  <c r="K260" i="13"/>
  <c r="L1298" i="9"/>
  <c r="M1302" i="9" s="1"/>
  <c r="O169" i="17" l="1"/>
  <c r="N75" i="17"/>
  <c r="O75" i="17" s="1"/>
  <c r="L223" i="13"/>
  <c r="L210" i="13"/>
  <c r="L256" i="13"/>
  <c r="L222" i="13"/>
  <c r="L201" i="13"/>
  <c r="L208" i="13"/>
  <c r="L228" i="13"/>
  <c r="L229" i="13"/>
  <c r="L199" i="13"/>
  <c r="L220" i="13"/>
  <c r="L253" i="13"/>
  <c r="L219" i="13"/>
  <c r="L251" i="13"/>
  <c r="L203" i="13"/>
  <c r="L252" i="13"/>
  <c r="L218" i="13"/>
  <c r="L205" i="13"/>
  <c r="L224" i="13"/>
  <c r="L250" i="13"/>
  <c r="L257" i="13"/>
  <c r="L258" i="13"/>
  <c r="L216" i="13"/>
  <c r="L215" i="13"/>
  <c r="L202" i="13"/>
  <c r="L230" i="13"/>
  <c r="L209" i="13"/>
  <c r="L255" i="13"/>
  <c r="L221" i="13"/>
  <c r="L200" i="13"/>
  <c r="L207" i="13"/>
  <c r="L254" i="13"/>
  <c r="L261" i="13"/>
  <c r="L227" i="13"/>
  <c r="L206" i="13"/>
  <c r="L259" i="13"/>
  <c r="L225" i="13"/>
  <c r="L204" i="13"/>
  <c r="L260" i="13"/>
  <c r="L226" i="13"/>
  <c r="L212" i="13"/>
  <c r="L217" i="13"/>
  <c r="L211" i="13"/>
  <c r="L1336" i="9"/>
  <c r="I1155" i="9"/>
  <c r="L1155" i="9" s="1"/>
  <c r="I1154" i="9"/>
  <c r="L1154" i="9" s="1"/>
  <c r="I1153" i="9"/>
  <c r="L1153" i="9" s="1"/>
  <c r="I1152" i="9"/>
  <c r="L1152" i="9" s="1"/>
  <c r="I1151" i="9"/>
  <c r="L1151" i="9" s="1"/>
  <c r="I1150" i="9"/>
  <c r="L1150" i="9" s="1"/>
  <c r="I1149" i="9"/>
  <c r="I1148" i="9"/>
  <c r="L1148" i="9" s="1"/>
  <c r="I1147" i="9"/>
  <c r="L1147" i="9" s="1"/>
  <c r="I1146" i="9"/>
  <c r="L1146" i="9" s="1"/>
  <c r="I1145" i="9"/>
  <c r="L1145" i="9" s="1"/>
  <c r="I1144" i="9"/>
  <c r="L1144" i="9" s="1"/>
  <c r="I1143" i="9"/>
  <c r="L1143" i="9" s="1"/>
  <c r="I1142" i="9"/>
  <c r="I1141" i="9"/>
  <c r="L1141" i="9" s="1"/>
  <c r="I1140" i="9"/>
  <c r="I1137" i="9"/>
  <c r="K1137" i="9" s="1"/>
  <c r="I1136" i="9"/>
  <c r="K1136" i="9" s="1"/>
  <c r="I1135" i="9"/>
  <c r="K1135" i="9" s="1"/>
  <c r="I1115" i="9"/>
  <c r="L1115" i="9" s="1"/>
  <c r="I1114" i="9"/>
  <c r="L1114" i="9" s="1"/>
  <c r="I1113" i="9"/>
  <c r="L1113" i="9" s="1"/>
  <c r="I1112" i="9"/>
  <c r="I976" i="9" s="1"/>
  <c r="I1111" i="9"/>
  <c r="I1110" i="9"/>
  <c r="I1109" i="9"/>
  <c r="I1108" i="9"/>
  <c r="I1107" i="9"/>
  <c r="L1107" i="9" s="1"/>
  <c r="I1106" i="9"/>
  <c r="I975" i="9" s="1"/>
  <c r="I1104" i="9"/>
  <c r="L1104" i="9" s="1"/>
  <c r="I1103" i="9"/>
  <c r="L1103" i="9" s="1"/>
  <c r="I1102" i="9"/>
  <c r="L1102" i="9" s="1"/>
  <c r="I1098" i="9"/>
  <c r="K1098" i="9" s="1"/>
  <c r="I1097" i="9"/>
  <c r="K1097" i="9" s="1"/>
  <c r="I1077" i="9"/>
  <c r="L1077" i="9" s="1"/>
  <c r="I1076" i="9"/>
  <c r="L1076" i="9" s="1"/>
  <c r="I1033" i="9"/>
  <c r="L1033" i="9" s="1"/>
  <c r="I1032" i="9"/>
  <c r="L1032" i="9" s="1"/>
  <c r="I1031" i="9"/>
  <c r="L1031" i="9" s="1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3" i="9"/>
  <c r="K1013" i="9" s="1"/>
  <c r="I1012" i="9"/>
  <c r="K1012" i="9" s="1"/>
  <c r="I1011" i="9"/>
  <c r="K1011" i="9" s="1"/>
  <c r="I994" i="9"/>
  <c r="L994" i="9" s="1"/>
  <c r="I993" i="9"/>
  <c r="L993" i="9" s="1"/>
  <c r="I992" i="9"/>
  <c r="L992" i="9" s="1"/>
  <c r="M985" i="9"/>
  <c r="I980" i="9"/>
  <c r="K980" i="9" s="1"/>
  <c r="K985" i="9" s="1"/>
  <c r="I939" i="9"/>
  <c r="L939" i="9" s="1"/>
  <c r="I938" i="9"/>
  <c r="L938" i="9" s="1"/>
  <c r="I937" i="9"/>
  <c r="L937" i="9" s="1"/>
  <c r="I936" i="9"/>
  <c r="L936" i="9" s="1"/>
  <c r="I934" i="9"/>
  <c r="L934" i="9" s="1"/>
  <c r="I933" i="9"/>
  <c r="L933" i="9" s="1"/>
  <c r="I932" i="9"/>
  <c r="I931" i="9"/>
  <c r="I930" i="9"/>
  <c r="I929" i="9"/>
  <c r="I928" i="9"/>
  <c r="L928" i="9" s="1"/>
  <c r="I927" i="9"/>
  <c r="I925" i="9"/>
  <c r="I924" i="9"/>
  <c r="L924" i="9" s="1"/>
  <c r="I921" i="9"/>
  <c r="K921" i="9" s="1"/>
  <c r="I920" i="9"/>
  <c r="K920" i="9" s="1"/>
  <c r="I919" i="9"/>
  <c r="I941" i="9"/>
  <c r="L941" i="9" s="1"/>
  <c r="I940" i="9"/>
  <c r="L940" i="9" s="1"/>
  <c r="I899" i="9"/>
  <c r="I898" i="9"/>
  <c r="I897" i="9"/>
  <c r="L897" i="9" s="1"/>
  <c r="I896" i="9"/>
  <c r="I968" i="9" s="1"/>
  <c r="I895" i="9"/>
  <c r="I894" i="9"/>
  <c r="L894" i="9" s="1"/>
  <c r="I893" i="9"/>
  <c r="L893" i="9" s="1"/>
  <c r="I892" i="9"/>
  <c r="I891" i="9"/>
  <c r="I889" i="9"/>
  <c r="L889" i="9" s="1"/>
  <c r="I888" i="9"/>
  <c r="L888" i="9" s="1"/>
  <c r="I887" i="9"/>
  <c r="L887" i="9" s="1"/>
  <c r="I883" i="9"/>
  <c r="K883" i="9" s="1"/>
  <c r="I882" i="9"/>
  <c r="K882" i="9" s="1"/>
  <c r="I881" i="9"/>
  <c r="K881" i="9" s="1"/>
  <c r="I861" i="9"/>
  <c r="L861" i="9" s="1"/>
  <c r="I860" i="9"/>
  <c r="L860" i="9" s="1"/>
  <c r="I859" i="9"/>
  <c r="L859" i="9" s="1"/>
  <c r="I856" i="9"/>
  <c r="I814" i="9"/>
  <c r="L814" i="9" s="1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7" i="9"/>
  <c r="K797" i="9" s="1"/>
  <c r="I796" i="9"/>
  <c r="K796" i="9" s="1"/>
  <c r="I779" i="9"/>
  <c r="L779" i="9" s="1"/>
  <c r="I778" i="9"/>
  <c r="L778" i="9" s="1"/>
  <c r="I732" i="9"/>
  <c r="I731" i="9"/>
  <c r="L731" i="9" s="1"/>
  <c r="I730" i="9"/>
  <c r="L730" i="9" s="1"/>
  <c r="I729" i="9"/>
  <c r="L729" i="9" s="1"/>
  <c r="I728" i="9"/>
  <c r="L728" i="9" s="1"/>
  <c r="I727" i="9"/>
  <c r="L727" i="9" s="1"/>
  <c r="I726" i="9"/>
  <c r="L726" i="9" s="1"/>
  <c r="I725" i="9"/>
  <c r="L725" i="9" s="1"/>
  <c r="I724" i="9"/>
  <c r="L724" i="9" s="1"/>
  <c r="I723" i="9"/>
  <c r="L723" i="9" s="1"/>
  <c r="I722" i="9"/>
  <c r="L722" i="9" s="1"/>
  <c r="I721" i="9"/>
  <c r="L721" i="9" s="1"/>
  <c r="I720" i="9"/>
  <c r="L720" i="9" s="1"/>
  <c r="I719" i="9"/>
  <c r="L719" i="9" s="1"/>
  <c r="I718" i="9"/>
  <c r="I715" i="9"/>
  <c r="K715" i="9" s="1"/>
  <c r="I714" i="9"/>
  <c r="K714" i="9" s="1"/>
  <c r="L696" i="9" s="1"/>
  <c r="I692" i="9"/>
  <c r="I691" i="9"/>
  <c r="I697" i="9"/>
  <c r="L697" i="9" s="1"/>
  <c r="I696" i="9"/>
  <c r="I657" i="9"/>
  <c r="L657" i="9" s="1"/>
  <c r="I656" i="9"/>
  <c r="L656" i="9" s="1"/>
  <c r="I655" i="9"/>
  <c r="L655" i="9" s="1"/>
  <c r="I654" i="9"/>
  <c r="L654" i="9" s="1"/>
  <c r="I653" i="9"/>
  <c r="L653" i="9" s="1"/>
  <c r="I652" i="9"/>
  <c r="L652" i="9" s="1"/>
  <c r="I651" i="9"/>
  <c r="L651" i="9" s="1"/>
  <c r="I650" i="9"/>
  <c r="L650" i="9" s="1"/>
  <c r="I649" i="9"/>
  <c r="L649" i="9" s="1"/>
  <c r="I648" i="9"/>
  <c r="I647" i="9"/>
  <c r="I646" i="9"/>
  <c r="L646" i="9" s="1"/>
  <c r="I645" i="9"/>
  <c r="I644" i="9"/>
  <c r="L644" i="9" s="1"/>
  <c r="I643" i="9"/>
  <c r="L643" i="9" s="1"/>
  <c r="I642" i="9"/>
  <c r="I641" i="9"/>
  <c r="L641" i="9" s="1"/>
  <c r="I640" i="9"/>
  <c r="I617" i="9"/>
  <c r="L617" i="9" s="1"/>
  <c r="I616" i="9"/>
  <c r="L616" i="9" s="1"/>
  <c r="I615" i="9"/>
  <c r="L615" i="9" s="1"/>
  <c r="I614" i="9"/>
  <c r="L614" i="9" s="1"/>
  <c r="I636" i="9"/>
  <c r="K636" i="9" s="1"/>
  <c r="I635" i="9"/>
  <c r="K635" i="9" s="1"/>
  <c r="I634" i="9"/>
  <c r="K634" i="9" s="1"/>
  <c r="I572" i="9"/>
  <c r="I571" i="9"/>
  <c r="L571" i="9" s="1"/>
  <c r="I570" i="9"/>
  <c r="L570" i="9" s="1"/>
  <c r="I569" i="9"/>
  <c r="L569" i="9" s="1"/>
  <c r="I568" i="9"/>
  <c r="L568" i="9" s="1"/>
  <c r="I567" i="9"/>
  <c r="I566" i="9"/>
  <c r="L566" i="9" s="1"/>
  <c r="I565" i="9"/>
  <c r="I564" i="9"/>
  <c r="L564" i="9" s="1"/>
  <c r="I563" i="9"/>
  <c r="L563" i="9" s="1"/>
  <c r="I562" i="9"/>
  <c r="L562" i="9" s="1"/>
  <c r="I561" i="9"/>
  <c r="L561" i="9" s="1"/>
  <c r="I560" i="9"/>
  <c r="L560" i="9" s="1"/>
  <c r="I559" i="9"/>
  <c r="I556" i="9"/>
  <c r="K556" i="9" s="1"/>
  <c r="I555" i="9"/>
  <c r="K555" i="9" s="1"/>
  <c r="I535" i="9"/>
  <c r="I534" i="9"/>
  <c r="L534" i="9" s="1"/>
  <c r="I533" i="9"/>
  <c r="L533" i="9" s="1"/>
  <c r="I532" i="9"/>
  <c r="L532" i="9" s="1"/>
  <c r="I531" i="9"/>
  <c r="L531" i="9" s="1"/>
  <c r="I530" i="9"/>
  <c r="L530" i="9" s="1"/>
  <c r="I529" i="9"/>
  <c r="L529" i="9" s="1"/>
  <c r="L528" i="9"/>
  <c r="I526" i="9"/>
  <c r="L526" i="9" s="1"/>
  <c r="I525" i="9"/>
  <c r="L525" i="9" s="1"/>
  <c r="I521" i="9"/>
  <c r="K521" i="9" s="1"/>
  <c r="I520" i="9"/>
  <c r="K520" i="9" s="1"/>
  <c r="L1142" i="9" l="1"/>
  <c r="L1174" i="9" s="1"/>
  <c r="L1149" i="9"/>
  <c r="L1175" i="9" s="1"/>
  <c r="I1175" i="9"/>
  <c r="L1134" i="13"/>
  <c r="I1134" i="13"/>
  <c r="L1135" i="13"/>
  <c r="I1135" i="13"/>
  <c r="L1109" i="9"/>
  <c r="L941" i="1" s="1"/>
  <c r="I941" i="1"/>
  <c r="L1110" i="9"/>
  <c r="L942" i="1" s="1"/>
  <c r="I942" i="1"/>
  <c r="L862" i="9"/>
  <c r="K919" i="9"/>
  <c r="I1194" i="9"/>
  <c r="I969" i="9"/>
  <c r="K522" i="9"/>
  <c r="I1174" i="9"/>
  <c r="K1138" i="9"/>
  <c r="L1062" i="9"/>
  <c r="I1062" i="9"/>
  <c r="L856" i="9"/>
  <c r="L857" i="9" s="1"/>
  <c r="I1063" i="9"/>
  <c r="I135" i="13"/>
  <c r="L732" i="9"/>
  <c r="L135" i="13" s="1"/>
  <c r="I120" i="13"/>
  <c r="L120" i="13"/>
  <c r="L535" i="9"/>
  <c r="L536" i="9" s="1"/>
  <c r="L691" i="9"/>
  <c r="I723" i="11"/>
  <c r="L692" i="9"/>
  <c r="L724" i="11" s="1"/>
  <c r="M724" i="11" s="1"/>
  <c r="I724" i="11"/>
  <c r="L1111" i="9"/>
  <c r="L1281" i="9" s="1"/>
  <c r="I1281" i="9"/>
  <c r="L1108" i="9"/>
  <c r="L1280" i="9" s="1"/>
  <c r="I1280" i="9"/>
  <c r="L1112" i="9"/>
  <c r="L976" i="9" s="1"/>
  <c r="L1106" i="9"/>
  <c r="L975" i="9" s="1"/>
  <c r="L898" i="9"/>
  <c r="L2008" i="9" s="1"/>
  <c r="I2008" i="9"/>
  <c r="L684" i="9"/>
  <c r="I684" i="9"/>
  <c r="L683" i="9"/>
  <c r="I683" i="9"/>
  <c r="L758" i="9"/>
  <c r="I758" i="9"/>
  <c r="L759" i="9"/>
  <c r="I759" i="9"/>
  <c r="L598" i="9"/>
  <c r="I598" i="9"/>
  <c r="L896" i="9"/>
  <c r="I1193" i="9"/>
  <c r="L891" i="9"/>
  <c r="I1276" i="9"/>
  <c r="L895" i="9"/>
  <c r="L601" i="9" s="1"/>
  <c r="I601" i="9"/>
  <c r="L892" i="9"/>
  <c r="L1277" i="9" s="1"/>
  <c r="I1277" i="9"/>
  <c r="I94" i="13"/>
  <c r="I107" i="13"/>
  <c r="I131" i="13"/>
  <c r="L803" i="9"/>
  <c r="I139" i="13"/>
  <c r="L929" i="9"/>
  <c r="I156" i="13"/>
  <c r="L1026" i="9"/>
  <c r="I177" i="13"/>
  <c r="I95" i="13"/>
  <c r="I108" i="13"/>
  <c r="I116" i="13"/>
  <c r="I124" i="13"/>
  <c r="I132" i="13"/>
  <c r="L804" i="9"/>
  <c r="I140" i="13"/>
  <c r="L812" i="9"/>
  <c r="I148" i="13"/>
  <c r="L930" i="9"/>
  <c r="I157" i="13"/>
  <c r="I165" i="13"/>
  <c r="L1019" i="9"/>
  <c r="I170" i="13"/>
  <c r="L1027" i="9"/>
  <c r="I178" i="13"/>
  <c r="I193" i="13"/>
  <c r="I186" i="13"/>
  <c r="I96" i="13"/>
  <c r="I109" i="13"/>
  <c r="I117" i="13"/>
  <c r="I125" i="13"/>
  <c r="I133" i="13"/>
  <c r="L805" i="9"/>
  <c r="I141" i="13"/>
  <c r="L813" i="9"/>
  <c r="I149" i="13"/>
  <c r="L931" i="9"/>
  <c r="I158" i="13"/>
  <c r="I166" i="13"/>
  <c r="L1020" i="9"/>
  <c r="I171" i="13"/>
  <c r="L1028" i="9"/>
  <c r="I179" i="13"/>
  <c r="I187" i="13"/>
  <c r="I194" i="13"/>
  <c r="L1018" i="9"/>
  <c r="L169" i="13" s="1"/>
  <c r="I169" i="13"/>
  <c r="L559" i="9"/>
  <c r="I89" i="13"/>
  <c r="I97" i="13"/>
  <c r="I110" i="13"/>
  <c r="I118" i="13"/>
  <c r="I126" i="13"/>
  <c r="I134" i="13"/>
  <c r="L806" i="9"/>
  <c r="I142" i="13"/>
  <c r="I150" i="13"/>
  <c r="I151" i="13"/>
  <c r="L932" i="9"/>
  <c r="I159" i="13"/>
  <c r="L1021" i="9"/>
  <c r="I172" i="13"/>
  <c r="L1029" i="9"/>
  <c r="I180" i="13"/>
  <c r="I188" i="13"/>
  <c r="I195" i="13"/>
  <c r="L572" i="9"/>
  <c r="I102" i="13"/>
  <c r="I90" i="13"/>
  <c r="L640" i="9"/>
  <c r="I103" i="13"/>
  <c r="I111" i="13"/>
  <c r="I119" i="13"/>
  <c r="I127" i="13"/>
  <c r="L807" i="9"/>
  <c r="I143" i="13"/>
  <c r="L925" i="9"/>
  <c r="I152" i="13"/>
  <c r="I160" i="13"/>
  <c r="L1022" i="9"/>
  <c r="I173" i="13"/>
  <c r="L1030" i="9"/>
  <c r="I181" i="13"/>
  <c r="I189" i="13"/>
  <c r="I196" i="13"/>
  <c r="I115" i="13"/>
  <c r="I98" i="13"/>
  <c r="I91" i="13"/>
  <c r="I99" i="13"/>
  <c r="I104" i="13"/>
  <c r="I112" i="13"/>
  <c r="I128" i="13"/>
  <c r="L800" i="9"/>
  <c r="I136" i="13"/>
  <c r="L808" i="9"/>
  <c r="I144" i="13"/>
  <c r="L926" i="9"/>
  <c r="I153" i="13"/>
  <c r="I161" i="13"/>
  <c r="L1023" i="9"/>
  <c r="I174" i="13"/>
  <c r="I182" i="13"/>
  <c r="I190" i="13"/>
  <c r="I197" i="13"/>
  <c r="L92" i="13"/>
  <c r="I92" i="13"/>
  <c r="I105" i="13"/>
  <c r="I113" i="13"/>
  <c r="L718" i="9"/>
  <c r="I121" i="13"/>
  <c r="I129" i="13"/>
  <c r="L801" i="9"/>
  <c r="I137" i="13"/>
  <c r="L809" i="9"/>
  <c r="I145" i="13"/>
  <c r="L927" i="9"/>
  <c r="I154" i="13"/>
  <c r="I162" i="13"/>
  <c r="L1016" i="9"/>
  <c r="I167" i="13"/>
  <c r="L1024" i="9"/>
  <c r="I175" i="13"/>
  <c r="I183" i="13"/>
  <c r="I191" i="13"/>
  <c r="I198" i="13"/>
  <c r="I123" i="13"/>
  <c r="L811" i="9"/>
  <c r="I147" i="13"/>
  <c r="I164" i="13"/>
  <c r="I100" i="13"/>
  <c r="I93" i="13"/>
  <c r="I101" i="13"/>
  <c r="I106" i="13"/>
  <c r="I114" i="13"/>
  <c r="I122" i="13"/>
  <c r="I130" i="13"/>
  <c r="L802" i="9"/>
  <c r="I138" i="13"/>
  <c r="L810" i="9"/>
  <c r="I146" i="13"/>
  <c r="I155" i="13"/>
  <c r="I163" i="13"/>
  <c r="L1017" i="9"/>
  <c r="I168" i="13"/>
  <c r="L1025" i="9"/>
  <c r="I176" i="13"/>
  <c r="I184" i="13"/>
  <c r="L1140" i="9"/>
  <c r="I185" i="13"/>
  <c r="I192" i="13"/>
  <c r="L1078" i="9"/>
  <c r="L995" i="9"/>
  <c r="M999" i="9" s="1"/>
  <c r="L899" i="9"/>
  <c r="K685" i="9"/>
  <c r="L527" i="9"/>
  <c r="M862" i="9" l="1"/>
  <c r="I865" i="9"/>
  <c r="L1176" i="9"/>
  <c r="L1157" i="13" s="1"/>
  <c r="L942" i="9"/>
  <c r="L723" i="11"/>
  <c r="M723" i="11" s="1"/>
  <c r="M725" i="11" s="1"/>
  <c r="I743" i="11" s="1"/>
  <c r="L693" i="9"/>
  <c r="D702" i="9" s="1"/>
  <c r="L977" i="9"/>
  <c r="L1194" i="9"/>
  <c r="L969" i="9"/>
  <c r="L1193" i="9"/>
  <c r="L968" i="9"/>
  <c r="M505" i="9"/>
  <c r="L1276" i="9"/>
  <c r="L1278" i="9" s="1"/>
  <c r="L900" i="9"/>
  <c r="L1063" i="9"/>
  <c r="L1064" i="9" s="1"/>
  <c r="L1282" i="9"/>
  <c r="L760" i="9"/>
  <c r="L168" i="13"/>
  <c r="L122" i="13"/>
  <c r="L164" i="13"/>
  <c r="L191" i="13"/>
  <c r="L162" i="13"/>
  <c r="L113" i="13"/>
  <c r="L190" i="13"/>
  <c r="L112" i="13"/>
  <c r="L196" i="13"/>
  <c r="L181" i="13"/>
  <c r="L119" i="13"/>
  <c r="L151" i="13"/>
  <c r="L126" i="13"/>
  <c r="L110" i="13"/>
  <c r="L194" i="13"/>
  <c r="L166" i="13"/>
  <c r="L149" i="13"/>
  <c r="L133" i="13"/>
  <c r="L117" i="13"/>
  <c r="L193" i="13"/>
  <c r="L178" i="13"/>
  <c r="L165" i="13"/>
  <c r="L148" i="13"/>
  <c r="L132" i="13"/>
  <c r="L116" i="13"/>
  <c r="L177" i="13"/>
  <c r="L139" i="13"/>
  <c r="L107" i="13"/>
  <c r="L192" i="13"/>
  <c r="L155" i="13"/>
  <c r="L175" i="13"/>
  <c r="L129" i="13"/>
  <c r="L153" i="13"/>
  <c r="L143" i="13"/>
  <c r="L188" i="13"/>
  <c r="L179" i="13"/>
  <c r="L176" i="13"/>
  <c r="L146" i="13"/>
  <c r="L198" i="13"/>
  <c r="L154" i="13"/>
  <c r="L105" i="13"/>
  <c r="L182" i="13"/>
  <c r="L144" i="13"/>
  <c r="L128" i="13"/>
  <c r="L115" i="13"/>
  <c r="L189" i="13"/>
  <c r="L173" i="13"/>
  <c r="L152" i="13"/>
  <c r="L127" i="13"/>
  <c r="L111" i="13"/>
  <c r="L195" i="13"/>
  <c r="L180" i="13"/>
  <c r="L159" i="13"/>
  <c r="L150" i="13"/>
  <c r="L134" i="13"/>
  <c r="L118" i="13"/>
  <c r="L187" i="13"/>
  <c r="L171" i="13"/>
  <c r="L158" i="13"/>
  <c r="L141" i="13"/>
  <c r="L125" i="13"/>
  <c r="L109" i="13"/>
  <c r="L186" i="13"/>
  <c r="L170" i="13"/>
  <c r="L157" i="13"/>
  <c r="L140" i="13"/>
  <c r="L124" i="13"/>
  <c r="L108" i="13"/>
  <c r="L156" i="13"/>
  <c r="L131" i="13"/>
  <c r="L184" i="13"/>
  <c r="L138" i="13"/>
  <c r="L106" i="13"/>
  <c r="L123" i="13"/>
  <c r="L145" i="13"/>
  <c r="L174" i="13"/>
  <c r="L136" i="13"/>
  <c r="L160" i="13"/>
  <c r="L103" i="13"/>
  <c r="L172" i="13"/>
  <c r="L142" i="13"/>
  <c r="L185" i="13"/>
  <c r="L163" i="13"/>
  <c r="L130" i="13"/>
  <c r="L114" i="13"/>
  <c r="L147" i="13"/>
  <c r="L183" i="13"/>
  <c r="L167" i="13"/>
  <c r="L137" i="13"/>
  <c r="L121" i="13"/>
  <c r="L197" i="13"/>
  <c r="L161" i="13"/>
  <c r="L104" i="13"/>
  <c r="L90" i="13"/>
  <c r="L100" i="13"/>
  <c r="L102" i="13"/>
  <c r="L96" i="13"/>
  <c r="L99" i="13"/>
  <c r="L101" i="13"/>
  <c r="L94" i="13"/>
  <c r="L91" i="13"/>
  <c r="L97" i="13"/>
  <c r="L93" i="13"/>
  <c r="L98" i="13"/>
  <c r="L89" i="13"/>
  <c r="I500" i="9"/>
  <c r="L500" i="9" s="1"/>
  <c r="I499" i="9"/>
  <c r="L499" i="9" s="1"/>
  <c r="I496" i="9"/>
  <c r="L496" i="9" s="1"/>
  <c r="L497" i="9" s="1"/>
  <c r="I504" i="9" s="1"/>
  <c r="I495" i="9"/>
  <c r="K495" i="9" s="1"/>
  <c r="I449" i="9"/>
  <c r="I448" i="9"/>
  <c r="L448" i="9" s="1"/>
  <c r="L87" i="13" s="1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29" i="9"/>
  <c r="K429" i="9" s="1"/>
  <c r="I428" i="9"/>
  <c r="K428" i="9" s="1"/>
  <c r="I411" i="9"/>
  <c r="L411" i="9" s="1"/>
  <c r="I410" i="9"/>
  <c r="L410" i="9" s="1"/>
  <c r="M403" i="9"/>
  <c r="I401" i="9"/>
  <c r="K401" i="9" s="1"/>
  <c r="I400" i="9"/>
  <c r="K400" i="9" s="1"/>
  <c r="L725" i="11" l="1"/>
  <c r="L1195" i="9"/>
  <c r="L970" i="9"/>
  <c r="L978" i="9" s="1"/>
  <c r="I88" i="13"/>
  <c r="L449" i="9"/>
  <c r="L88" i="13" s="1"/>
  <c r="L435" i="9"/>
  <c r="I74" i="13"/>
  <c r="L438" i="9"/>
  <c r="I77" i="13"/>
  <c r="L446" i="9"/>
  <c r="I85" i="13"/>
  <c r="L436" i="9"/>
  <c r="I75" i="13"/>
  <c r="L444" i="9"/>
  <c r="I83" i="13"/>
  <c r="L437" i="9"/>
  <c r="I76" i="13"/>
  <c r="L445" i="9"/>
  <c r="I84" i="13"/>
  <c r="L439" i="9"/>
  <c r="I78" i="13"/>
  <c r="L447" i="9"/>
  <c r="I86" i="13"/>
  <c r="L432" i="9"/>
  <c r="I71" i="13"/>
  <c r="L440" i="9"/>
  <c r="I79" i="13"/>
  <c r="K87" i="13"/>
  <c r="I87" i="13"/>
  <c r="L443" i="9"/>
  <c r="I82" i="13"/>
  <c r="L433" i="9"/>
  <c r="I72" i="13"/>
  <c r="L441" i="9"/>
  <c r="I80" i="13"/>
  <c r="L434" i="9"/>
  <c r="I73" i="13"/>
  <c r="L442" i="9"/>
  <c r="I81" i="13"/>
  <c r="L501" i="9"/>
  <c r="I372" i="9"/>
  <c r="L372" i="9" s="1"/>
  <c r="I371" i="9"/>
  <c r="I370" i="9"/>
  <c r="I369" i="9"/>
  <c r="I368" i="9"/>
  <c r="I367" i="9"/>
  <c r="I366" i="9"/>
  <c r="I365" i="9"/>
  <c r="L365" i="9" s="1"/>
  <c r="I364" i="9"/>
  <c r="I363" i="9"/>
  <c r="I362" i="9"/>
  <c r="I361" i="9"/>
  <c r="I360" i="9"/>
  <c r="I359" i="9"/>
  <c r="I358" i="9"/>
  <c r="L358" i="9" s="1"/>
  <c r="I357" i="9"/>
  <c r="I354" i="9"/>
  <c r="K354" i="9" s="1"/>
  <c r="I353" i="9"/>
  <c r="K353" i="9" s="1"/>
  <c r="K322" i="9"/>
  <c r="K319" i="9"/>
  <c r="M328" i="9"/>
  <c r="I325" i="9"/>
  <c r="K325" i="9" s="1"/>
  <c r="I324" i="9"/>
  <c r="K324" i="9" s="1"/>
  <c r="I286" i="9"/>
  <c r="L286" i="9" s="1"/>
  <c r="I285" i="9"/>
  <c r="L285" i="9" s="1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1" i="9"/>
  <c r="K261" i="9" s="1"/>
  <c r="I260" i="9"/>
  <c r="K260" i="9" s="1"/>
  <c r="I259" i="9"/>
  <c r="K259" i="9" s="1"/>
  <c r="K228" i="9"/>
  <c r="I198" i="9"/>
  <c r="L198" i="9" s="1"/>
  <c r="I197" i="9"/>
  <c r="L197" i="9" s="1"/>
  <c r="I196" i="9"/>
  <c r="I195" i="9"/>
  <c r="L195" i="9" s="1"/>
  <c r="I194" i="9"/>
  <c r="I193" i="9"/>
  <c r="I192" i="9"/>
  <c r="I191" i="9"/>
  <c r="I190" i="9"/>
  <c r="I189" i="9"/>
  <c r="L189" i="9" s="1"/>
  <c r="I188" i="9"/>
  <c r="I185" i="9"/>
  <c r="K185" i="9" s="1"/>
  <c r="I184" i="9"/>
  <c r="K184" i="9" s="1"/>
  <c r="I167" i="9"/>
  <c r="L167" i="9" s="1"/>
  <c r="I166" i="9"/>
  <c r="L166" i="9" s="1"/>
  <c r="I158" i="9"/>
  <c r="K158" i="9" s="1"/>
  <c r="I157" i="9"/>
  <c r="K157" i="9" s="1"/>
  <c r="I156" i="9"/>
  <c r="K156" i="9" s="1"/>
  <c r="I122" i="9"/>
  <c r="L122" i="9" s="1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3" i="13" s="1"/>
  <c r="I104" i="9"/>
  <c r="I2" i="13" s="1"/>
  <c r="I79" i="9"/>
  <c r="I1132" i="13" s="1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3" i="9"/>
  <c r="I62" i="9"/>
  <c r="I58" i="9"/>
  <c r="I57" i="9"/>
  <c r="I56" i="9"/>
  <c r="I55" i="9"/>
  <c r="I35" i="9"/>
  <c r="L35" i="9" s="1"/>
  <c r="I34" i="9"/>
  <c r="L34" i="9" s="1"/>
  <c r="I33" i="9"/>
  <c r="L33" i="9" s="1"/>
  <c r="I32" i="9"/>
  <c r="L32" i="9" s="1"/>
  <c r="I24" i="9"/>
  <c r="K24" i="9" s="1"/>
  <c r="I23" i="9"/>
  <c r="K23" i="9" s="1"/>
  <c r="I22" i="9"/>
  <c r="L22" i="9" s="1"/>
  <c r="L25" i="9" s="1"/>
  <c r="I21" i="9"/>
  <c r="I20" i="9"/>
  <c r="K20" i="9" s="1"/>
  <c r="L78" i="9" l="1"/>
  <c r="L1131" i="13" s="1"/>
  <c r="I1131" i="13"/>
  <c r="L643" i="11"/>
  <c r="L283" i="9"/>
  <c r="L284" i="9"/>
  <c r="L281" i="9"/>
  <c r="L282" i="9"/>
  <c r="K55" i="9"/>
  <c r="I6" i="20"/>
  <c r="I6" i="19"/>
  <c r="I18" i="20"/>
  <c r="I18" i="19"/>
  <c r="K56" i="9"/>
  <c r="I7" i="20"/>
  <c r="I7" i="19"/>
  <c r="L63" i="9"/>
  <c r="I11" i="20"/>
  <c r="I11" i="19"/>
  <c r="I15" i="20"/>
  <c r="I15" i="19"/>
  <c r="I19" i="20"/>
  <c r="I19" i="19"/>
  <c r="I23" i="20"/>
  <c r="I23" i="19"/>
  <c r="I14" i="20"/>
  <c r="I14" i="19"/>
  <c r="K57" i="9"/>
  <c r="I8" i="20"/>
  <c r="I8" i="19"/>
  <c r="I12" i="20"/>
  <c r="I12" i="19"/>
  <c r="I16" i="20"/>
  <c r="I16" i="19"/>
  <c r="I20" i="20"/>
  <c r="I20" i="19"/>
  <c r="I24" i="20"/>
  <c r="I24" i="19"/>
  <c r="L62" i="9"/>
  <c r="I10" i="20"/>
  <c r="I10" i="19"/>
  <c r="I763" i="9"/>
  <c r="I22" i="20"/>
  <c r="I22" i="19"/>
  <c r="K58" i="9"/>
  <c r="I9" i="20"/>
  <c r="I9" i="19"/>
  <c r="I13" i="20"/>
  <c r="I13" i="19"/>
  <c r="I17" i="20"/>
  <c r="I17" i="19"/>
  <c r="I762" i="9"/>
  <c r="I21" i="20"/>
  <c r="I21" i="19"/>
  <c r="K21" i="9"/>
  <c r="L1574" i="9" s="1"/>
  <c r="I1574" i="9"/>
  <c r="I53" i="13"/>
  <c r="L53" i="13"/>
  <c r="I54" i="13"/>
  <c r="L54" i="13"/>
  <c r="I70" i="13"/>
  <c r="I69" i="13"/>
  <c r="L371" i="9"/>
  <c r="L69" i="13" s="1"/>
  <c r="L70" i="9"/>
  <c r="I1763" i="9"/>
  <c r="L75" i="9"/>
  <c r="L77" i="9"/>
  <c r="I865" i="1"/>
  <c r="L76" i="9"/>
  <c r="I397" i="9"/>
  <c r="L71" i="9"/>
  <c r="I864" i="1"/>
  <c r="L73" i="9"/>
  <c r="I396" i="9"/>
  <c r="L74" i="9"/>
  <c r="L67" i="9"/>
  <c r="I149" i="9"/>
  <c r="L68" i="9"/>
  <c r="I224" i="9"/>
  <c r="L69" i="9"/>
  <c r="I150" i="9"/>
  <c r="L72" i="9"/>
  <c r="I315" i="9"/>
  <c r="L65" i="9"/>
  <c r="I223" i="9"/>
  <c r="L66" i="9"/>
  <c r="I314" i="9"/>
  <c r="L73" i="13"/>
  <c r="L78" i="13"/>
  <c r="L75" i="13"/>
  <c r="L80" i="13"/>
  <c r="L79" i="13"/>
  <c r="L84" i="13"/>
  <c r="L85" i="13"/>
  <c r="L72" i="13"/>
  <c r="L71" i="13"/>
  <c r="L76" i="13"/>
  <c r="L77" i="13"/>
  <c r="L81" i="13"/>
  <c r="L82" i="13"/>
  <c r="L86" i="13"/>
  <c r="L83" i="13"/>
  <c r="L74" i="13"/>
  <c r="L265" i="9"/>
  <c r="I33" i="13"/>
  <c r="L360" i="9"/>
  <c r="I58" i="13"/>
  <c r="L368" i="9"/>
  <c r="I66" i="13"/>
  <c r="L110" i="9"/>
  <c r="L8" i="13" s="1"/>
  <c r="I8" i="13"/>
  <c r="L118" i="9"/>
  <c r="L16" i="13" s="1"/>
  <c r="I16" i="13"/>
  <c r="L191" i="9"/>
  <c r="L24" i="13" s="1"/>
  <c r="I24" i="13"/>
  <c r="L266" i="9"/>
  <c r="I34" i="13"/>
  <c r="L274" i="9"/>
  <c r="I42" i="13"/>
  <c r="I50" i="13"/>
  <c r="L361" i="9"/>
  <c r="I59" i="13"/>
  <c r="L369" i="9"/>
  <c r="I67" i="13"/>
  <c r="L117" i="9"/>
  <c r="L15" i="13" s="1"/>
  <c r="I15" i="13"/>
  <c r="L31" i="13"/>
  <c r="I31" i="13"/>
  <c r="L273" i="9"/>
  <c r="I41" i="13"/>
  <c r="L275" i="9"/>
  <c r="I43" i="13"/>
  <c r="L362" i="9"/>
  <c r="I60" i="13"/>
  <c r="L104" i="9"/>
  <c r="L2" i="13" s="1"/>
  <c r="L112" i="9"/>
  <c r="L10" i="13" s="1"/>
  <c r="I10" i="13"/>
  <c r="L120" i="9"/>
  <c r="L18" i="13" s="1"/>
  <c r="I18" i="13"/>
  <c r="L26" i="13"/>
  <c r="I26" i="13"/>
  <c r="L268" i="9"/>
  <c r="I36" i="13"/>
  <c r="L276" i="9"/>
  <c r="I44" i="13"/>
  <c r="I52" i="13"/>
  <c r="L363" i="9"/>
  <c r="I61" i="13"/>
  <c r="L192" i="9"/>
  <c r="L25" i="13" s="1"/>
  <c r="I25" i="13"/>
  <c r="L105" i="9"/>
  <c r="L3" i="13" s="1"/>
  <c r="L113" i="9"/>
  <c r="L11" i="13" s="1"/>
  <c r="I11" i="13"/>
  <c r="L121" i="9"/>
  <c r="L19" i="13" s="1"/>
  <c r="I19" i="13"/>
  <c r="L194" i="9"/>
  <c r="L27" i="13" s="1"/>
  <c r="I27" i="13"/>
  <c r="L269" i="9"/>
  <c r="I37" i="13"/>
  <c r="L277" i="9"/>
  <c r="I45" i="13"/>
  <c r="L364" i="9"/>
  <c r="I62" i="13"/>
  <c r="L109" i="9"/>
  <c r="L7" i="13" s="1"/>
  <c r="I7" i="13"/>
  <c r="L190" i="9"/>
  <c r="I23" i="13"/>
  <c r="I49" i="13"/>
  <c r="L119" i="9"/>
  <c r="L17" i="13" s="1"/>
  <c r="I17" i="13"/>
  <c r="I35" i="13"/>
  <c r="I51" i="13"/>
  <c r="L370" i="9"/>
  <c r="I68" i="13"/>
  <c r="L106" i="9"/>
  <c r="L4" i="13" s="1"/>
  <c r="I4" i="13"/>
  <c r="L114" i="9"/>
  <c r="L12" i="13" s="1"/>
  <c r="I12" i="13"/>
  <c r="L20" i="13"/>
  <c r="I20" i="13"/>
  <c r="L28" i="13"/>
  <c r="I28" i="13"/>
  <c r="L270" i="9"/>
  <c r="I38" i="13"/>
  <c r="L278" i="9"/>
  <c r="I46" i="13"/>
  <c r="L357" i="9"/>
  <c r="I55" i="13"/>
  <c r="I63" i="13"/>
  <c r="L107" i="9"/>
  <c r="L5" i="13" s="1"/>
  <c r="I5" i="13"/>
  <c r="L115" i="9"/>
  <c r="L13" i="13" s="1"/>
  <c r="I13" i="13"/>
  <c r="L21" i="13"/>
  <c r="I21" i="13"/>
  <c r="L196" i="9"/>
  <c r="L29" i="13" s="1"/>
  <c r="I29" i="13"/>
  <c r="L271" i="9"/>
  <c r="I39" i="13"/>
  <c r="L279" i="9"/>
  <c r="I47" i="13"/>
  <c r="I56" i="13"/>
  <c r="L366" i="9"/>
  <c r="I64" i="13"/>
  <c r="L111" i="9"/>
  <c r="L9" i="13" s="1"/>
  <c r="I9" i="13"/>
  <c r="L108" i="9"/>
  <c r="L6" i="13" s="1"/>
  <c r="I6" i="13"/>
  <c r="L116" i="9"/>
  <c r="L14" i="13" s="1"/>
  <c r="I14" i="13"/>
  <c r="L22" i="13"/>
  <c r="I22" i="13"/>
  <c r="L30" i="13"/>
  <c r="I30" i="13"/>
  <c r="L264" i="9"/>
  <c r="I32" i="13"/>
  <c r="L272" i="9"/>
  <c r="I40" i="13"/>
  <c r="L280" i="9"/>
  <c r="I48" i="13"/>
  <c r="L359" i="9"/>
  <c r="I57" i="13"/>
  <c r="L367" i="9"/>
  <c r="I65" i="13"/>
  <c r="L168" i="9"/>
  <c r="M172" i="9" s="1"/>
  <c r="K225" i="9"/>
  <c r="K159" i="9"/>
  <c r="L79" i="9"/>
  <c r="L1132" i="13" s="1"/>
  <c r="K25" i="9" l="1"/>
  <c r="K26" i="9" s="1"/>
  <c r="L762" i="9"/>
  <c r="L21" i="20"/>
  <c r="L21" i="19"/>
  <c r="K8" i="20"/>
  <c r="K8" i="19"/>
  <c r="L314" i="9"/>
  <c r="L13" i="20"/>
  <c r="L13" i="19"/>
  <c r="L315" i="9"/>
  <c r="L19" i="20"/>
  <c r="L19" i="19"/>
  <c r="L224" i="9"/>
  <c r="L15" i="20"/>
  <c r="L15" i="19"/>
  <c r="L763" i="9"/>
  <c r="L22" i="20"/>
  <c r="L22" i="19"/>
  <c r="L10" i="20"/>
  <c r="L10" i="19"/>
  <c r="L864" i="1"/>
  <c r="K896" i="1" s="1"/>
  <c r="L18" i="20"/>
  <c r="L18" i="19"/>
  <c r="L396" i="9"/>
  <c r="L20" i="20"/>
  <c r="L20" i="19"/>
  <c r="L397" i="9"/>
  <c r="L23" i="20"/>
  <c r="L23" i="19"/>
  <c r="K7" i="20"/>
  <c r="K7" i="19"/>
  <c r="L865" i="1"/>
  <c r="L24" i="20"/>
  <c r="L24" i="19"/>
  <c r="L12" i="20"/>
  <c r="L12" i="19"/>
  <c r="L150" i="9"/>
  <c r="L16" i="20"/>
  <c r="L16" i="19"/>
  <c r="L149" i="9"/>
  <c r="L14" i="20"/>
  <c r="L14" i="19"/>
  <c r="L1763" i="9"/>
  <c r="L1764" i="9" s="1"/>
  <c r="L17" i="20"/>
  <c r="L17" i="19"/>
  <c r="L64" i="9"/>
  <c r="K9" i="20"/>
  <c r="K9" i="19"/>
  <c r="L11" i="20"/>
  <c r="L11" i="19"/>
  <c r="K6" i="20"/>
  <c r="K6" i="19"/>
  <c r="L23" i="13"/>
  <c r="L199" i="9"/>
  <c r="L373" i="9"/>
  <c r="L80" i="9"/>
  <c r="L223" i="9"/>
  <c r="L70" i="13"/>
  <c r="L62" i="13"/>
  <c r="L64" i="13"/>
  <c r="L63" i="13"/>
  <c r="L68" i="13"/>
  <c r="L67" i="13"/>
  <c r="L66" i="13"/>
  <c r="L57" i="13"/>
  <c r="L59" i="13"/>
  <c r="L58" i="13"/>
  <c r="L60" i="13"/>
  <c r="L56" i="13"/>
  <c r="L55" i="13"/>
  <c r="L61" i="13"/>
  <c r="L65" i="13"/>
  <c r="L46" i="13"/>
  <c r="L39" i="13"/>
  <c r="L38" i="13"/>
  <c r="L42" i="13"/>
  <c r="L32" i="13"/>
  <c r="L35" i="13"/>
  <c r="L36" i="13"/>
  <c r="L45" i="13"/>
  <c r="L52" i="13"/>
  <c r="L48" i="13"/>
  <c r="L43" i="13"/>
  <c r="L34" i="13"/>
  <c r="L40" i="13"/>
  <c r="L51" i="13"/>
  <c r="L37" i="13"/>
  <c r="L44" i="13"/>
  <c r="L41" i="13"/>
  <c r="L47" i="13"/>
  <c r="L50" i="13"/>
  <c r="L33" i="13"/>
  <c r="I1474" i="1"/>
  <c r="I587" i="13" s="1"/>
  <c r="I1473" i="1"/>
  <c r="I586" i="13" s="1"/>
  <c r="I1472" i="1"/>
  <c r="I585" i="13" s="1"/>
  <c r="I1471" i="1"/>
  <c r="I584" i="13" s="1"/>
  <c r="I1470" i="1"/>
  <c r="I583" i="13" s="1"/>
  <c r="I1469" i="1"/>
  <c r="I582" i="13" s="1"/>
  <c r="I1468" i="1"/>
  <c r="I581" i="13" s="1"/>
  <c r="I1467" i="1"/>
  <c r="I580" i="13" s="1"/>
  <c r="I1466" i="1"/>
  <c r="I579" i="13" s="1"/>
  <c r="I1465" i="1"/>
  <c r="I578" i="13" s="1"/>
  <c r="I1464" i="1"/>
  <c r="I577" i="13" s="1"/>
  <c r="I1463" i="1"/>
  <c r="I576" i="13" s="1"/>
  <c r="I1462" i="1"/>
  <c r="I575" i="13" s="1"/>
  <c r="I1461" i="1"/>
  <c r="I574" i="13" s="1"/>
  <c r="I1460" i="1"/>
  <c r="I573" i="13" s="1"/>
  <c r="I1459" i="1"/>
  <c r="I572" i="13" s="1"/>
  <c r="I1458" i="1"/>
  <c r="I571" i="13" s="1"/>
  <c r="I1457" i="1"/>
  <c r="I570" i="13" s="1"/>
  <c r="I1454" i="1"/>
  <c r="I1453" i="1"/>
  <c r="K1453" i="1" s="1"/>
  <c r="I1436" i="1"/>
  <c r="L1436" i="1" s="1"/>
  <c r="K1454" i="1" s="1"/>
  <c r="I1435" i="1"/>
  <c r="L1435" i="1" s="1"/>
  <c r="I1427" i="1"/>
  <c r="K1427" i="1" s="1"/>
  <c r="I1426" i="1"/>
  <c r="K1426" i="1" s="1"/>
  <c r="L65" i="1" s="1"/>
  <c r="L1455" i="1"/>
  <c r="O1448" i="1"/>
  <c r="T1448" i="1" s="1"/>
  <c r="K1440" i="1"/>
  <c r="B1440" i="1"/>
  <c r="M1437" i="1"/>
  <c r="L1431" i="1"/>
  <c r="L1430" i="1"/>
  <c r="M1428" i="1"/>
  <c r="L1428" i="1"/>
  <c r="O1417" i="1"/>
  <c r="T1417" i="1" s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L1375" i="1"/>
  <c r="I1374" i="1"/>
  <c r="K1374" i="1" s="1"/>
  <c r="I1373" i="1"/>
  <c r="K1373" i="1" s="1"/>
  <c r="I1356" i="1"/>
  <c r="L1356" i="1" s="1"/>
  <c r="I1355" i="1"/>
  <c r="L1355" i="1" s="1"/>
  <c r="M1348" i="1"/>
  <c r="I1347" i="1"/>
  <c r="K1347" i="1" s="1"/>
  <c r="I1346" i="1"/>
  <c r="K1346" i="1" s="1"/>
  <c r="L1343" i="1"/>
  <c r="I1305" i="1"/>
  <c r="I1304" i="1"/>
  <c r="I1322" i="1" s="1"/>
  <c r="I1303" i="1"/>
  <c r="I1302" i="1"/>
  <c r="I1301" i="1"/>
  <c r="I1300" i="1"/>
  <c r="I1299" i="1"/>
  <c r="I1298" i="1"/>
  <c r="I1297" i="1"/>
  <c r="I1296" i="1"/>
  <c r="L1296" i="1" s="1"/>
  <c r="I1293" i="1"/>
  <c r="K1293" i="1" s="1"/>
  <c r="I1292" i="1"/>
  <c r="K1292" i="1" s="1"/>
  <c r="I1275" i="1"/>
  <c r="L1275" i="1" s="1"/>
  <c r="I1274" i="1"/>
  <c r="L1274" i="1" s="1"/>
  <c r="I1229" i="1"/>
  <c r="L1229" i="1" s="1"/>
  <c r="I1228" i="1"/>
  <c r="L1228" i="1" s="1"/>
  <c r="I1226" i="1"/>
  <c r="L1226" i="1" s="1"/>
  <c r="I1225" i="1"/>
  <c r="L1225" i="1" s="1"/>
  <c r="I1224" i="1"/>
  <c r="L1224" i="1" s="1"/>
  <c r="I1223" i="1"/>
  <c r="L1223" i="1" s="1"/>
  <c r="I1222" i="1"/>
  <c r="L1222" i="1" s="1"/>
  <c r="I1221" i="1"/>
  <c r="L1221" i="1" s="1"/>
  <c r="I1220" i="1"/>
  <c r="L1220" i="1" s="1"/>
  <c r="I1219" i="1"/>
  <c r="L1219" i="1" s="1"/>
  <c r="I1218" i="1"/>
  <c r="L1218" i="1" s="1"/>
  <c r="I1217" i="1"/>
  <c r="L1217" i="1" s="1"/>
  <c r="I1216" i="1"/>
  <c r="L1216" i="1" s="1"/>
  <c r="I1215" i="1"/>
  <c r="L1215" i="1" s="1"/>
  <c r="I1214" i="1"/>
  <c r="L1214" i="1" s="1"/>
  <c r="I1213" i="1"/>
  <c r="I1210" i="1"/>
  <c r="K1210" i="1" s="1"/>
  <c r="I1209" i="1"/>
  <c r="K1209" i="1" s="1"/>
  <c r="I1192" i="1"/>
  <c r="L1192" i="1" s="1"/>
  <c r="I1191" i="1"/>
  <c r="L1191" i="1" s="1"/>
  <c r="M1184" i="1"/>
  <c r="I1183" i="1"/>
  <c r="K1183" i="1" s="1"/>
  <c r="I1182" i="1"/>
  <c r="K1182" i="1" s="1"/>
  <c r="L63" i="11" s="1"/>
  <c r="I1150" i="1"/>
  <c r="L1150" i="1" s="1"/>
  <c r="I1149" i="1"/>
  <c r="L1149" i="1" s="1"/>
  <c r="I1148" i="1"/>
  <c r="L1148" i="1" s="1"/>
  <c r="I1147" i="1"/>
  <c r="I1146" i="1"/>
  <c r="L1146" i="1" s="1"/>
  <c r="I1145" i="1"/>
  <c r="L1145" i="1" s="1"/>
  <c r="I1144" i="1"/>
  <c r="L1144" i="1" s="1"/>
  <c r="I1143" i="1"/>
  <c r="L1143" i="1" s="1"/>
  <c r="I1142" i="1"/>
  <c r="L1142" i="1" s="1"/>
  <c r="I1141" i="1"/>
  <c r="I1140" i="1"/>
  <c r="L1140" i="1" s="1"/>
  <c r="I1139" i="1"/>
  <c r="L1139" i="1" s="1"/>
  <c r="I1138" i="1"/>
  <c r="L1138" i="1" s="1"/>
  <c r="I1137" i="1"/>
  <c r="L1137" i="1" s="1"/>
  <c r="I1136" i="1"/>
  <c r="I1133" i="1"/>
  <c r="K1133" i="1" s="1"/>
  <c r="I1132" i="1"/>
  <c r="K1132" i="1" s="1"/>
  <c r="I1115" i="1"/>
  <c r="L1115" i="1" s="1"/>
  <c r="I1114" i="1"/>
  <c r="L1114" i="1" s="1"/>
  <c r="M1107" i="1"/>
  <c r="I1106" i="1"/>
  <c r="K1106" i="1" s="1"/>
  <c r="I1105" i="1"/>
  <c r="K1105" i="1" s="1"/>
  <c r="I1072" i="1"/>
  <c r="L1072" i="1" s="1"/>
  <c r="I1071" i="1"/>
  <c r="L1071" i="1" s="1"/>
  <c r="I1070" i="1"/>
  <c r="L1070" i="1" s="1"/>
  <c r="I1069" i="1"/>
  <c r="L1069" i="1" s="1"/>
  <c r="I1068" i="1"/>
  <c r="L1068" i="1" s="1"/>
  <c r="I1067" i="1"/>
  <c r="L1067" i="1" s="1"/>
  <c r="I1066" i="1"/>
  <c r="L1066" i="1" s="1"/>
  <c r="I1065" i="1"/>
  <c r="L1065" i="1" s="1"/>
  <c r="I1064" i="1"/>
  <c r="L1064" i="1" s="1"/>
  <c r="I1063" i="1"/>
  <c r="L1063" i="1" s="1"/>
  <c r="I1062" i="1"/>
  <c r="L1062" i="1" s="1"/>
  <c r="I1061" i="1"/>
  <c r="L1061" i="1" s="1"/>
  <c r="I1060" i="1"/>
  <c r="L1060" i="1" s="1"/>
  <c r="I1059" i="1"/>
  <c r="L1059" i="1" s="1"/>
  <c r="I1058" i="1"/>
  <c r="I1055" i="1"/>
  <c r="K1055" i="1" s="1"/>
  <c r="I1054" i="1"/>
  <c r="K1054" i="1" s="1"/>
  <c r="I1053" i="1"/>
  <c r="K1053" i="1" s="1"/>
  <c r="I992" i="1"/>
  <c r="L992" i="1" s="1"/>
  <c r="I991" i="1"/>
  <c r="L991" i="1" s="1"/>
  <c r="I990" i="1"/>
  <c r="L990" i="1" s="1"/>
  <c r="I989" i="1"/>
  <c r="L989" i="1" s="1"/>
  <c r="I988" i="1"/>
  <c r="L988" i="1" s="1"/>
  <c r="I987" i="1"/>
  <c r="L987" i="1" s="1"/>
  <c r="I986" i="1"/>
  <c r="L986" i="1" s="1"/>
  <c r="I985" i="1"/>
  <c r="L985" i="1" s="1"/>
  <c r="I984" i="1"/>
  <c r="L984" i="1" s="1"/>
  <c r="I983" i="1"/>
  <c r="L983" i="1" s="1"/>
  <c r="I982" i="1"/>
  <c r="L982" i="1" s="1"/>
  <c r="I981" i="1"/>
  <c r="L981" i="1" s="1"/>
  <c r="I980" i="1"/>
  <c r="L980" i="1" s="1"/>
  <c r="I979" i="1"/>
  <c r="L979" i="1" s="1"/>
  <c r="I978" i="1"/>
  <c r="I975" i="1"/>
  <c r="K975" i="1" s="1"/>
  <c r="I974" i="1"/>
  <c r="K974" i="1" s="1"/>
  <c r="I957" i="1"/>
  <c r="L957" i="1" s="1"/>
  <c r="I956" i="1"/>
  <c r="L956" i="1" s="1"/>
  <c r="M949" i="1"/>
  <c r="I947" i="1"/>
  <c r="K947" i="1" s="1"/>
  <c r="I946" i="1"/>
  <c r="K946" i="1" s="1"/>
  <c r="I945" i="1"/>
  <c r="K945" i="1" s="1"/>
  <c r="I909" i="1"/>
  <c r="I908" i="1"/>
  <c r="I477" i="13" s="1"/>
  <c r="I907" i="1"/>
  <c r="I906" i="1"/>
  <c r="I905" i="1"/>
  <c r="I904" i="1"/>
  <c r="I903" i="1"/>
  <c r="I472" i="13" s="1"/>
  <c r="I902" i="1"/>
  <c r="I901" i="1"/>
  <c r="I900" i="1"/>
  <c r="I899" i="1"/>
  <c r="I896" i="1"/>
  <c r="I895" i="1"/>
  <c r="K895" i="1" s="1"/>
  <c r="B882" i="1"/>
  <c r="M870" i="1"/>
  <c r="I836" i="1"/>
  <c r="L836" i="1" s="1"/>
  <c r="I835" i="1"/>
  <c r="I834" i="1"/>
  <c r="I833" i="1"/>
  <c r="I832" i="1"/>
  <c r="I831" i="1"/>
  <c r="I830" i="1"/>
  <c r="I829" i="1"/>
  <c r="I828" i="1"/>
  <c r="I827" i="1"/>
  <c r="I826" i="1"/>
  <c r="I825" i="1"/>
  <c r="I822" i="1"/>
  <c r="K822" i="1" s="1"/>
  <c r="I821" i="1"/>
  <c r="K821" i="1" s="1"/>
  <c r="I804" i="1"/>
  <c r="L804" i="1" s="1"/>
  <c r="I803" i="1"/>
  <c r="L803" i="1" s="1"/>
  <c r="M796" i="1"/>
  <c r="I795" i="1"/>
  <c r="K795" i="1" s="1"/>
  <c r="I794" i="1"/>
  <c r="K794" i="1" s="1"/>
  <c r="I793" i="1"/>
  <c r="K793" i="1" s="1"/>
  <c r="I762" i="1"/>
  <c r="I761" i="1"/>
  <c r="I760" i="1"/>
  <c r="I759" i="1"/>
  <c r="I758" i="1"/>
  <c r="I757" i="1"/>
  <c r="I756" i="1"/>
  <c r="I755" i="1"/>
  <c r="I754" i="1"/>
  <c r="I732" i="1"/>
  <c r="I731" i="1"/>
  <c r="L731" i="1" s="1"/>
  <c r="I730" i="1"/>
  <c r="L730" i="1" s="1"/>
  <c r="M723" i="1"/>
  <c r="I722" i="1"/>
  <c r="K722" i="1" s="1"/>
  <c r="I721" i="1"/>
  <c r="K721" i="1" s="1"/>
  <c r="I689" i="1"/>
  <c r="L689" i="1" s="1"/>
  <c r="I688" i="1"/>
  <c r="L688" i="1" s="1"/>
  <c r="I687" i="1"/>
  <c r="I686" i="1"/>
  <c r="I685" i="1"/>
  <c r="I684" i="1"/>
  <c r="I683" i="1"/>
  <c r="I682" i="1"/>
  <c r="I681" i="1"/>
  <c r="I680" i="1"/>
  <c r="I679" i="1"/>
  <c r="I678" i="1"/>
  <c r="I675" i="1"/>
  <c r="I674" i="1"/>
  <c r="I657" i="1"/>
  <c r="I656" i="1"/>
  <c r="L656" i="1" s="1"/>
  <c r="K674" i="1" s="1"/>
  <c r="M649" i="1"/>
  <c r="I648" i="1"/>
  <c r="K648" i="1" s="1"/>
  <c r="I647" i="1"/>
  <c r="K647" i="1" s="1"/>
  <c r="I646" i="1"/>
  <c r="K646" i="1" s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5" i="1"/>
  <c r="K595" i="1" s="1"/>
  <c r="I594" i="1"/>
  <c r="I577" i="1"/>
  <c r="L577" i="1" s="1"/>
  <c r="I576" i="1"/>
  <c r="L576" i="1" s="1"/>
  <c r="I568" i="1"/>
  <c r="K568" i="1" s="1"/>
  <c r="I567" i="1"/>
  <c r="K567" i="1" s="1"/>
  <c r="I534" i="1"/>
  <c r="L534" i="1" s="1"/>
  <c r="I533" i="1"/>
  <c r="L533" i="1" s="1"/>
  <c r="I532" i="1"/>
  <c r="L532" i="1" s="1"/>
  <c r="I531" i="1"/>
  <c r="L531" i="1" s="1"/>
  <c r="I530" i="1"/>
  <c r="L530" i="1" s="1"/>
  <c r="I529" i="1"/>
  <c r="L529" i="1" s="1"/>
  <c r="I528" i="1"/>
  <c r="L528" i="1" s="1"/>
  <c r="I527" i="1"/>
  <c r="L527" i="1" s="1"/>
  <c r="I526" i="1"/>
  <c r="L526" i="1" s="1"/>
  <c r="I525" i="1"/>
  <c r="I524" i="1"/>
  <c r="I523" i="1"/>
  <c r="I522" i="1"/>
  <c r="I521" i="1"/>
  <c r="I520" i="1"/>
  <c r="I519" i="1"/>
  <c r="I518" i="1"/>
  <c r="I517" i="1"/>
  <c r="L517" i="1" s="1"/>
  <c r="I516" i="1"/>
  <c r="I515" i="1"/>
  <c r="I514" i="1"/>
  <c r="I513" i="1"/>
  <c r="I510" i="1"/>
  <c r="K510" i="1" s="1"/>
  <c r="L491" i="1" s="1"/>
  <c r="I509" i="1"/>
  <c r="K509" i="1" s="1"/>
  <c r="I508" i="1"/>
  <c r="K508" i="1" s="1"/>
  <c r="I491" i="1"/>
  <c r="I490" i="1"/>
  <c r="L490" i="1" s="1"/>
  <c r="I489" i="1"/>
  <c r="L489" i="1" s="1"/>
  <c r="I446" i="1"/>
  <c r="I445" i="1"/>
  <c r="I444" i="1"/>
  <c r="I442" i="1"/>
  <c r="I441" i="1"/>
  <c r="I440" i="1"/>
  <c r="I439" i="1"/>
  <c r="I438" i="1"/>
  <c r="I437" i="1"/>
  <c r="I436" i="1"/>
  <c r="I435" i="1"/>
  <c r="I434" i="1"/>
  <c r="I433" i="1"/>
  <c r="I432" i="1"/>
  <c r="I429" i="1"/>
  <c r="K429" i="1" s="1"/>
  <c r="I428" i="1"/>
  <c r="K428" i="1" s="1"/>
  <c r="I427" i="1"/>
  <c r="K427" i="1" s="1"/>
  <c r="I411" i="1"/>
  <c r="I410" i="1"/>
  <c r="I409" i="1"/>
  <c r="I408" i="1"/>
  <c r="I406" i="1"/>
  <c r="L406" i="1" s="1"/>
  <c r="I405" i="1"/>
  <c r="L405" i="1" s="1"/>
  <c r="I404" i="1"/>
  <c r="L404" i="1" s="1"/>
  <c r="I400" i="1"/>
  <c r="K400" i="1" s="1"/>
  <c r="I399" i="1"/>
  <c r="K399" i="1" s="1"/>
  <c r="I379" i="1"/>
  <c r="L379" i="1" s="1"/>
  <c r="I378" i="1"/>
  <c r="L378" i="1" s="1"/>
  <c r="I370" i="1"/>
  <c r="I369" i="1"/>
  <c r="K369" i="1" s="1"/>
  <c r="I368" i="1"/>
  <c r="I367" i="1"/>
  <c r="K367" i="1" s="1"/>
  <c r="I339" i="1"/>
  <c r="I338" i="1"/>
  <c r="I337" i="1"/>
  <c r="I336" i="1"/>
  <c r="I335" i="1"/>
  <c r="I334" i="1"/>
  <c r="I374" i="13" s="1"/>
  <c r="I333" i="1"/>
  <c r="I332" i="1"/>
  <c r="I331" i="1"/>
  <c r="I328" i="1"/>
  <c r="K328" i="1" s="1"/>
  <c r="I327" i="1"/>
  <c r="K327" i="1" s="1"/>
  <c r="I303" i="1"/>
  <c r="L303" i="1" s="1"/>
  <c r="I302" i="1"/>
  <c r="L302" i="1" s="1"/>
  <c r="I301" i="1"/>
  <c r="I300" i="1"/>
  <c r="I299" i="1"/>
  <c r="I298" i="1"/>
  <c r="L298" i="1" s="1"/>
  <c r="I297" i="1"/>
  <c r="I296" i="1"/>
  <c r="L296" i="1" s="1"/>
  <c r="I293" i="1"/>
  <c r="K293" i="1" s="1"/>
  <c r="I292" i="1"/>
  <c r="K292" i="1" s="1"/>
  <c r="I291" i="1"/>
  <c r="K291" i="1" s="1"/>
  <c r="L1415" i="9" l="1"/>
  <c r="L564" i="1" s="1"/>
  <c r="L657" i="1"/>
  <c r="K675" i="1" s="1"/>
  <c r="K676" i="1" s="1"/>
  <c r="L1141" i="1"/>
  <c r="L515" i="13" s="1"/>
  <c r="I515" i="13"/>
  <c r="L67" i="1"/>
  <c r="K949" i="1"/>
  <c r="K594" i="1"/>
  <c r="L81" i="9"/>
  <c r="L151" i="9"/>
  <c r="L764" i="9"/>
  <c r="L765" i="9" s="1"/>
  <c r="L1147" i="1"/>
  <c r="I522" i="13"/>
  <c r="K897" i="1"/>
  <c r="I467" i="13"/>
  <c r="L467" i="13"/>
  <c r="I521" i="13"/>
  <c r="I520" i="13"/>
  <c r="L520" i="13"/>
  <c r="L410" i="1"/>
  <c r="L1383" i="10" s="1"/>
  <c r="I1383" i="10"/>
  <c r="L409" i="1"/>
  <c r="L716" i="1" s="1"/>
  <c r="I716" i="1"/>
  <c r="L408" i="1"/>
  <c r="L642" i="1" s="1"/>
  <c r="I642" i="1"/>
  <c r="L411" i="1"/>
  <c r="L643" i="1" s="1"/>
  <c r="I643" i="1"/>
  <c r="L1257" i="1"/>
  <c r="I1257" i="1"/>
  <c r="I1021" i="1"/>
  <c r="L301" i="1"/>
  <c r="L476" i="1" s="1"/>
  <c r="I476" i="1"/>
  <c r="L318" i="9"/>
  <c r="I318" i="9"/>
  <c r="L299" i="1"/>
  <c r="L1022" i="1" s="1"/>
  <c r="I1022" i="1"/>
  <c r="L297" i="1"/>
  <c r="L161" i="1" s="1"/>
  <c r="I161" i="1"/>
  <c r="L300" i="1"/>
  <c r="L718" i="1" s="1"/>
  <c r="I718" i="1"/>
  <c r="L337" i="1"/>
  <c r="I377" i="13"/>
  <c r="L523" i="1"/>
  <c r="L405" i="13" s="1"/>
  <c r="I405" i="13"/>
  <c r="L604" i="1"/>
  <c r="I424" i="13"/>
  <c r="I447" i="13"/>
  <c r="I501" i="13"/>
  <c r="I525" i="13"/>
  <c r="I543" i="13"/>
  <c r="L1379" i="1"/>
  <c r="I554" i="13"/>
  <c r="L1387" i="1"/>
  <c r="I562" i="13"/>
  <c r="L1463" i="1"/>
  <c r="L576" i="13" s="1"/>
  <c r="L1470" i="1"/>
  <c r="L583" i="13" s="1"/>
  <c r="L338" i="1"/>
  <c r="I378" i="13"/>
  <c r="L432" i="1"/>
  <c r="I380" i="13"/>
  <c r="L440" i="1"/>
  <c r="I388" i="13"/>
  <c r="L516" i="1"/>
  <c r="L398" i="13" s="1"/>
  <c r="I398" i="13"/>
  <c r="L524" i="1"/>
  <c r="L406" i="13" s="1"/>
  <c r="I406" i="13"/>
  <c r="L414" i="13"/>
  <c r="I414" i="13"/>
  <c r="L605" i="1"/>
  <c r="I425" i="13"/>
  <c r="L613" i="1"/>
  <c r="I433" i="13"/>
  <c r="L684" i="1"/>
  <c r="I441" i="13"/>
  <c r="L755" i="1"/>
  <c r="I448" i="13"/>
  <c r="L830" i="1"/>
  <c r="I461" i="13"/>
  <c r="I481" i="13"/>
  <c r="I489" i="13"/>
  <c r="I502" i="13"/>
  <c r="I517" i="13"/>
  <c r="I527" i="13"/>
  <c r="I535" i="13"/>
  <c r="L1297" i="1"/>
  <c r="L544" i="13" s="1"/>
  <c r="I544" i="13"/>
  <c r="L1305" i="1"/>
  <c r="I551" i="13"/>
  <c r="L1380" i="1"/>
  <c r="I555" i="13"/>
  <c r="L1388" i="1"/>
  <c r="I563" i="13"/>
  <c r="L1464" i="1"/>
  <c r="L577" i="13" s="1"/>
  <c r="L1471" i="1"/>
  <c r="L584" i="13" s="1"/>
  <c r="L515" i="1"/>
  <c r="L397" i="13" s="1"/>
  <c r="I397" i="13"/>
  <c r="I371" i="13"/>
  <c r="L433" i="1"/>
  <c r="I381" i="13"/>
  <c r="L399" i="13"/>
  <c r="I399" i="13"/>
  <c r="I518" i="13"/>
  <c r="I528" i="13"/>
  <c r="L1298" i="1"/>
  <c r="I545" i="13"/>
  <c r="L1389" i="1"/>
  <c r="I564" i="13"/>
  <c r="L1472" i="1"/>
  <c r="L585" i="13" s="1"/>
  <c r="I372" i="13"/>
  <c r="I382" i="13"/>
  <c r="L442" i="1"/>
  <c r="I390" i="13"/>
  <c r="L518" i="1"/>
  <c r="L400" i="13" s="1"/>
  <c r="I400" i="13"/>
  <c r="I408" i="13"/>
  <c r="L416" i="13"/>
  <c r="I416" i="13"/>
  <c r="L599" i="1"/>
  <c r="I419" i="13"/>
  <c r="L607" i="1"/>
  <c r="I427" i="13"/>
  <c r="L678" i="1"/>
  <c r="I435" i="13"/>
  <c r="L686" i="1"/>
  <c r="I443" i="13"/>
  <c r="L757" i="1"/>
  <c r="I450" i="13"/>
  <c r="L832" i="1"/>
  <c r="I463" i="13"/>
  <c r="L905" i="1"/>
  <c r="I474" i="13"/>
  <c r="I483" i="13"/>
  <c r="I491" i="13"/>
  <c r="I496" i="13"/>
  <c r="I504" i="13"/>
  <c r="I511" i="13"/>
  <c r="I519" i="13"/>
  <c r="I529" i="13"/>
  <c r="I537" i="13"/>
  <c r="L1299" i="1"/>
  <c r="I546" i="13"/>
  <c r="L1382" i="1"/>
  <c r="I557" i="13"/>
  <c r="L1390" i="1"/>
  <c r="I565" i="13"/>
  <c r="L1466" i="1"/>
  <c r="L579" i="13" s="1"/>
  <c r="L612" i="1"/>
  <c r="I432" i="13"/>
  <c r="L762" i="1"/>
  <c r="I455" i="13"/>
  <c r="L902" i="1"/>
  <c r="L471" i="13" s="1"/>
  <c r="I471" i="13"/>
  <c r="I509" i="13"/>
  <c r="L1304" i="1"/>
  <c r="L598" i="1"/>
  <c r="I418" i="13"/>
  <c r="L685" i="1"/>
  <c r="I442" i="13"/>
  <c r="I490" i="13"/>
  <c r="I536" i="13"/>
  <c r="L1381" i="1"/>
  <c r="I556" i="13"/>
  <c r="I373" i="13"/>
  <c r="L435" i="1"/>
  <c r="I383" i="13"/>
  <c r="I391" i="13"/>
  <c r="L519" i="1"/>
  <c r="L401" i="13" s="1"/>
  <c r="I401" i="13"/>
  <c r="L409" i="13"/>
  <c r="I409" i="13"/>
  <c r="L600" i="1"/>
  <c r="I420" i="13"/>
  <c r="L608" i="1"/>
  <c r="I428" i="13"/>
  <c r="L679" i="1"/>
  <c r="I436" i="13"/>
  <c r="L687" i="1"/>
  <c r="I444" i="13"/>
  <c r="L758" i="1"/>
  <c r="I451" i="13"/>
  <c r="I456" i="13"/>
  <c r="L833" i="1"/>
  <c r="I464" i="13"/>
  <c r="L906" i="1"/>
  <c r="I475" i="13"/>
  <c r="I484" i="13"/>
  <c r="I492" i="13"/>
  <c r="I497" i="13"/>
  <c r="I505" i="13"/>
  <c r="I512" i="13"/>
  <c r="I530" i="13"/>
  <c r="I538" i="13"/>
  <c r="L1300" i="1"/>
  <c r="I547" i="13"/>
  <c r="L1383" i="1"/>
  <c r="I558" i="13"/>
  <c r="L1391" i="1"/>
  <c r="I566" i="13"/>
  <c r="L439" i="1"/>
  <c r="I387" i="13"/>
  <c r="I516" i="13"/>
  <c r="L441" i="1"/>
  <c r="I389" i="13"/>
  <c r="L415" i="13"/>
  <c r="I415" i="13"/>
  <c r="L614" i="1"/>
  <c r="I434" i="13"/>
  <c r="L756" i="1"/>
  <c r="I449" i="13"/>
  <c r="L831" i="1"/>
  <c r="I462" i="13"/>
  <c r="L1058" i="1"/>
  <c r="L1073" i="1" s="1"/>
  <c r="I495" i="13"/>
  <c r="L436" i="1"/>
  <c r="I384" i="13"/>
  <c r="L444" i="1"/>
  <c r="I392" i="13"/>
  <c r="L520" i="1"/>
  <c r="L402" i="13" s="1"/>
  <c r="I402" i="13"/>
  <c r="L410" i="13"/>
  <c r="I410" i="13"/>
  <c r="L601" i="1"/>
  <c r="I421" i="13"/>
  <c r="L609" i="1"/>
  <c r="I429" i="13"/>
  <c r="L680" i="1"/>
  <c r="I437" i="13"/>
  <c r="I445" i="13"/>
  <c r="L759" i="1"/>
  <c r="I452" i="13"/>
  <c r="L826" i="1"/>
  <c r="I457" i="13"/>
  <c r="L834" i="1"/>
  <c r="I465" i="13"/>
  <c r="L899" i="1"/>
  <c r="I468" i="13"/>
  <c r="L907" i="1"/>
  <c r="I476" i="13"/>
  <c r="I485" i="13"/>
  <c r="I493" i="13"/>
  <c r="I498" i="13"/>
  <c r="I506" i="13"/>
  <c r="I513" i="13"/>
  <c r="I531" i="13"/>
  <c r="I539" i="13"/>
  <c r="L1301" i="1"/>
  <c r="I548" i="13"/>
  <c r="L1384" i="1"/>
  <c r="I559" i="13"/>
  <c r="L1392" i="1"/>
  <c r="I567" i="13"/>
  <c r="L1467" i="1"/>
  <c r="L580" i="13" s="1"/>
  <c r="L413" i="13"/>
  <c r="I413" i="13"/>
  <c r="L978" i="1"/>
  <c r="L993" i="1" s="1"/>
  <c r="I480" i="13"/>
  <c r="L1213" i="1"/>
  <c r="L1230" i="1" s="1"/>
  <c r="I526" i="13"/>
  <c r="L339" i="1"/>
  <c r="I379" i="13"/>
  <c r="L606" i="1"/>
  <c r="I426" i="13"/>
  <c r="I482" i="13"/>
  <c r="L1136" i="1"/>
  <c r="L1151" i="1" s="1"/>
  <c r="I510" i="13"/>
  <c r="I375" i="13"/>
  <c r="L437" i="1"/>
  <c r="I385" i="13"/>
  <c r="L445" i="1"/>
  <c r="I393" i="13"/>
  <c r="L513" i="1"/>
  <c r="I395" i="13"/>
  <c r="L521" i="1"/>
  <c r="L403" i="13" s="1"/>
  <c r="I403" i="13"/>
  <c r="L411" i="13"/>
  <c r="I411" i="13"/>
  <c r="L602" i="1"/>
  <c r="I422" i="13"/>
  <c r="L610" i="1"/>
  <c r="I430" i="13"/>
  <c r="L681" i="1"/>
  <c r="I438" i="13"/>
  <c r="I446" i="13"/>
  <c r="L760" i="1"/>
  <c r="I453" i="13"/>
  <c r="L827" i="1"/>
  <c r="I458" i="13"/>
  <c r="L835" i="1"/>
  <c r="I466" i="13"/>
  <c r="L900" i="1"/>
  <c r="I469" i="13"/>
  <c r="I486" i="13"/>
  <c r="I494" i="13"/>
  <c r="I499" i="13"/>
  <c r="I507" i="13"/>
  <c r="I514" i="13"/>
  <c r="I523" i="13"/>
  <c r="I532" i="13"/>
  <c r="I541" i="13"/>
  <c r="L1302" i="1"/>
  <c r="I549" i="13"/>
  <c r="L1377" i="1"/>
  <c r="I552" i="13"/>
  <c r="L1385" i="1"/>
  <c r="I560" i="13"/>
  <c r="I568" i="13"/>
  <c r="L1468" i="1"/>
  <c r="L581" i="13" s="1"/>
  <c r="L683" i="1"/>
  <c r="I440" i="13"/>
  <c r="L829" i="1"/>
  <c r="I460" i="13"/>
  <c r="I488" i="13"/>
  <c r="I534" i="13"/>
  <c r="L525" i="1"/>
  <c r="L407" i="13" s="1"/>
  <c r="I407" i="13"/>
  <c r="L904" i="1"/>
  <c r="I473" i="13"/>
  <c r="I503" i="13"/>
  <c r="I376" i="13"/>
  <c r="L438" i="1"/>
  <c r="I386" i="13"/>
  <c r="L446" i="1"/>
  <c r="I394" i="13"/>
  <c r="L514" i="1"/>
  <c r="L396" i="13" s="1"/>
  <c r="I396" i="13"/>
  <c r="L522" i="1"/>
  <c r="L404" i="13" s="1"/>
  <c r="I404" i="13"/>
  <c r="L412" i="13"/>
  <c r="I412" i="13"/>
  <c r="L603" i="1"/>
  <c r="I423" i="13"/>
  <c r="L611" i="1"/>
  <c r="I431" i="13"/>
  <c r="L682" i="1"/>
  <c r="I439" i="13"/>
  <c r="L761" i="1"/>
  <c r="I454" i="13"/>
  <c r="L828" i="1"/>
  <c r="I459" i="13"/>
  <c r="L901" i="1"/>
  <c r="I470" i="13"/>
  <c r="L909" i="1"/>
  <c r="I478" i="13"/>
  <c r="I487" i="13"/>
  <c r="I500" i="13"/>
  <c r="I508" i="13"/>
  <c r="I524" i="13"/>
  <c r="I533" i="13"/>
  <c r="I542" i="13"/>
  <c r="L1303" i="1"/>
  <c r="I550" i="13"/>
  <c r="L1378" i="1"/>
  <c r="I553" i="13"/>
  <c r="L1386" i="1"/>
  <c r="I561" i="13"/>
  <c r="L1394" i="1"/>
  <c r="I569" i="13"/>
  <c r="L1469" i="1"/>
  <c r="L582" i="13" s="1"/>
  <c r="L1473" i="1"/>
  <c r="L586" i="13" s="1"/>
  <c r="L1474" i="1"/>
  <c r="L587" i="13" s="1"/>
  <c r="L1465" i="1"/>
  <c r="L578" i="13" s="1"/>
  <c r="L1459" i="1"/>
  <c r="L572" i="13" s="1"/>
  <c r="L1460" i="1"/>
  <c r="L573" i="13" s="1"/>
  <c r="L1457" i="1"/>
  <c r="L570" i="13" s="1"/>
  <c r="L1461" i="1"/>
  <c r="L574" i="13" s="1"/>
  <c r="L1458" i="1"/>
  <c r="L571" i="13" s="1"/>
  <c r="L1462" i="1"/>
  <c r="L575" i="13" s="1"/>
  <c r="L1432" i="1"/>
  <c r="I1440" i="1" s="1"/>
  <c r="K1428" i="1"/>
  <c r="K1348" i="1"/>
  <c r="K1455" i="1"/>
  <c r="L1437" i="1"/>
  <c r="K1424" i="1"/>
  <c r="K1343" i="1"/>
  <c r="K1260" i="1"/>
  <c r="K1184" i="1"/>
  <c r="L1116" i="1"/>
  <c r="K1102" i="1"/>
  <c r="K1107" i="1"/>
  <c r="K823" i="1"/>
  <c r="K837" i="1" s="1"/>
  <c r="K796" i="1"/>
  <c r="K719" i="1"/>
  <c r="K723" i="1"/>
  <c r="L578" i="1"/>
  <c r="K649" i="1"/>
  <c r="K569" i="1"/>
  <c r="L1322" i="1" l="1"/>
  <c r="K596" i="1"/>
  <c r="L1413" i="9"/>
  <c r="L563" i="1" s="1"/>
  <c r="L565" i="1" s="1"/>
  <c r="L395" i="13"/>
  <c r="L536" i="1"/>
  <c r="L1325" i="1"/>
  <c r="L1124" i="13" s="1"/>
  <c r="L658" i="1"/>
  <c r="L1395" i="1"/>
  <c r="L690" i="1"/>
  <c r="L304" i="1"/>
  <c r="L449" i="1"/>
  <c r="L450" i="1" s="1"/>
  <c r="L521" i="13"/>
  <c r="L522" i="13"/>
  <c r="L1414" i="9"/>
  <c r="L790" i="1" s="1"/>
  <c r="L791" i="1" s="1"/>
  <c r="M103" i="17"/>
  <c r="N1435" i="1"/>
  <c r="M1441" i="1"/>
  <c r="L340" i="1"/>
  <c r="L408" i="13"/>
  <c r="L837" i="1"/>
  <c r="L719" i="1"/>
  <c r="L732" i="1" s="1"/>
  <c r="K482" i="1"/>
  <c r="L524" i="13"/>
  <c r="L440" i="13"/>
  <c r="L559" i="13"/>
  <c r="L513" i="13"/>
  <c r="L485" i="13"/>
  <c r="L457" i="13"/>
  <c r="L429" i="13"/>
  <c r="L392" i="13"/>
  <c r="L449" i="13"/>
  <c r="L516" i="13"/>
  <c r="L547" i="13"/>
  <c r="L505" i="13"/>
  <c r="L475" i="13"/>
  <c r="L444" i="13"/>
  <c r="L373" i="13"/>
  <c r="L442" i="13"/>
  <c r="L565" i="13"/>
  <c r="L529" i="13"/>
  <c r="L496" i="13"/>
  <c r="L463" i="13"/>
  <c r="L427" i="13"/>
  <c r="L518" i="13"/>
  <c r="L555" i="13"/>
  <c r="L527" i="13"/>
  <c r="L481" i="13"/>
  <c r="L433" i="13"/>
  <c r="L543" i="13"/>
  <c r="L424" i="13"/>
  <c r="L454" i="13"/>
  <c r="L523" i="13"/>
  <c r="L526" i="13"/>
  <c r="L514" i="13"/>
  <c r="L482" i="13"/>
  <c r="L548" i="13"/>
  <c r="L506" i="13"/>
  <c r="L476" i="13"/>
  <c r="L452" i="13"/>
  <c r="L421" i="13"/>
  <c r="L384" i="13"/>
  <c r="L434" i="13"/>
  <c r="L387" i="13"/>
  <c r="L538" i="13"/>
  <c r="L497" i="13"/>
  <c r="L464" i="13"/>
  <c r="L436" i="13"/>
  <c r="L556" i="13"/>
  <c r="L418" i="13"/>
  <c r="L455" i="13"/>
  <c r="L557" i="13"/>
  <c r="L519" i="13"/>
  <c r="L491" i="13"/>
  <c r="L450" i="13"/>
  <c r="L419" i="13"/>
  <c r="L390" i="13"/>
  <c r="L564" i="13"/>
  <c r="L551" i="13"/>
  <c r="L517" i="13"/>
  <c r="L461" i="13"/>
  <c r="L425" i="13"/>
  <c r="L388" i="13"/>
  <c r="L525" i="13"/>
  <c r="L487" i="13"/>
  <c r="L552" i="13"/>
  <c r="L510" i="13"/>
  <c r="L550" i="13"/>
  <c r="L439" i="13"/>
  <c r="L549" i="13"/>
  <c r="L393" i="13"/>
  <c r="L569" i="13"/>
  <c r="L542" i="13"/>
  <c r="L508" i="13"/>
  <c r="L470" i="13"/>
  <c r="L431" i="13"/>
  <c r="L503" i="13"/>
  <c r="L488" i="13"/>
  <c r="L568" i="13"/>
  <c r="L541" i="13"/>
  <c r="L507" i="13"/>
  <c r="L469" i="13"/>
  <c r="L446" i="13"/>
  <c r="L385" i="13"/>
  <c r="L426" i="13"/>
  <c r="L386" i="13"/>
  <c r="L430" i="13"/>
  <c r="L534" i="13"/>
  <c r="L422" i="13"/>
  <c r="L1306" i="1"/>
  <c r="K1306" i="1" s="1"/>
  <c r="L539" i="13"/>
  <c r="L498" i="13"/>
  <c r="L911" i="1"/>
  <c r="L468" i="13"/>
  <c r="L445" i="13"/>
  <c r="L495" i="13"/>
  <c r="L566" i="13"/>
  <c r="L530" i="13"/>
  <c r="L492" i="13"/>
  <c r="L456" i="13"/>
  <c r="L428" i="13"/>
  <c r="L391" i="13"/>
  <c r="L536" i="13"/>
  <c r="L432" i="13"/>
  <c r="L546" i="13"/>
  <c r="L511" i="13"/>
  <c r="L483" i="13"/>
  <c r="L443" i="13"/>
  <c r="L382" i="13"/>
  <c r="L545" i="13"/>
  <c r="L381" i="13"/>
  <c r="L502" i="13"/>
  <c r="L448" i="13"/>
  <c r="L380" i="13"/>
  <c r="L562" i="13"/>
  <c r="L501" i="13"/>
  <c r="L553" i="13"/>
  <c r="L494" i="13"/>
  <c r="L376" i="13"/>
  <c r="L453" i="13"/>
  <c r="L561" i="13"/>
  <c r="L533" i="13"/>
  <c r="L500" i="13"/>
  <c r="L459" i="13"/>
  <c r="L423" i="13"/>
  <c r="L394" i="13"/>
  <c r="L473" i="13"/>
  <c r="L460" i="13"/>
  <c r="L560" i="13"/>
  <c r="L532" i="13"/>
  <c r="L499" i="13"/>
  <c r="L466" i="13"/>
  <c r="L438" i="13"/>
  <c r="L375" i="13"/>
  <c r="L379" i="13"/>
  <c r="L458" i="13"/>
  <c r="L478" i="13"/>
  <c r="L486" i="13"/>
  <c r="L480" i="13"/>
  <c r="L567" i="13"/>
  <c r="L531" i="13"/>
  <c r="L493" i="13"/>
  <c r="L465" i="13"/>
  <c r="L437" i="13"/>
  <c r="L462" i="13"/>
  <c r="L389" i="13"/>
  <c r="L558" i="13"/>
  <c r="L512" i="13"/>
  <c r="L484" i="13"/>
  <c r="L451" i="13"/>
  <c r="L420" i="13"/>
  <c r="L383" i="13"/>
  <c r="L490" i="13"/>
  <c r="L509" i="13"/>
  <c r="L537" i="13"/>
  <c r="L504" i="13"/>
  <c r="L474" i="13"/>
  <c r="L435" i="13"/>
  <c r="L372" i="13"/>
  <c r="L528" i="13"/>
  <c r="L371" i="13"/>
  <c r="L563" i="13"/>
  <c r="L535" i="13"/>
  <c r="L489" i="13"/>
  <c r="L441" i="13"/>
  <c r="L378" i="13"/>
  <c r="L554" i="13"/>
  <c r="L447" i="13"/>
  <c r="L377" i="13"/>
  <c r="L1475" i="1"/>
  <c r="L1328" i="1" l="1"/>
  <c r="L733" i="1"/>
  <c r="M737" i="1" s="1"/>
  <c r="I206" i="1"/>
  <c r="L206" i="1" s="1"/>
  <c r="I205" i="1"/>
  <c r="L205" i="1" s="1"/>
  <c r="I204" i="1"/>
  <c r="L204" i="1" s="1"/>
  <c r="I203" i="1"/>
  <c r="L203" i="1" s="1"/>
  <c r="I202" i="1"/>
  <c r="L202" i="1" s="1"/>
  <c r="I201" i="1"/>
  <c r="L201" i="1" s="1"/>
  <c r="I200" i="1"/>
  <c r="L200" i="1" s="1"/>
  <c r="I199" i="1"/>
  <c r="L199" i="1" s="1"/>
  <c r="I198" i="1"/>
  <c r="L198" i="1" s="1"/>
  <c r="I197" i="1"/>
  <c r="L197" i="1" s="1"/>
  <c r="I196" i="1"/>
  <c r="I193" i="1"/>
  <c r="K193" i="1" s="1"/>
  <c r="I192" i="1"/>
  <c r="K192" i="1" s="1"/>
  <c r="I175" i="1"/>
  <c r="I174" i="1"/>
  <c r="L174" i="1" s="1"/>
  <c r="M167" i="1"/>
  <c r="I166" i="1"/>
  <c r="K166" i="1" s="1"/>
  <c r="I165" i="1"/>
  <c r="K165" i="1" s="1"/>
  <c r="I164" i="1"/>
  <c r="K164" i="1" s="1"/>
  <c r="I129" i="1"/>
  <c r="I128" i="1"/>
  <c r="I127" i="1"/>
  <c r="I125" i="1"/>
  <c r="I124" i="1"/>
  <c r="I123" i="1"/>
  <c r="I122" i="1"/>
  <c r="I121" i="1"/>
  <c r="I119" i="1"/>
  <c r="I117" i="1"/>
  <c r="I116" i="1"/>
  <c r="I115" i="1"/>
  <c r="I111" i="1"/>
  <c r="I114" i="1"/>
  <c r="I110" i="1"/>
  <c r="I109" i="1"/>
  <c r="I118" i="1"/>
  <c r="I108" i="1"/>
  <c r="I105" i="1"/>
  <c r="I113" i="1"/>
  <c r="I107" i="1"/>
  <c r="I104" i="1"/>
  <c r="I103" i="1"/>
  <c r="I102" i="1"/>
  <c r="I101" i="1"/>
  <c r="I98" i="1"/>
  <c r="K98" i="1" s="1"/>
  <c r="L60" i="1" s="1"/>
  <c r="I97" i="1"/>
  <c r="K97" i="1" s="1"/>
  <c r="I96" i="1"/>
  <c r="K96" i="1" s="1"/>
  <c r="I95" i="1"/>
  <c r="K95" i="1" s="1"/>
  <c r="I62" i="1"/>
  <c r="I63" i="1"/>
  <c r="L63" i="1" s="1"/>
  <c r="I64" i="1"/>
  <c r="I65" i="1"/>
  <c r="I66" i="1"/>
  <c r="L66" i="1" s="1"/>
  <c r="I67" i="1"/>
  <c r="I68" i="1"/>
  <c r="L68" i="1" s="1"/>
  <c r="I69" i="1"/>
  <c r="L69" i="1" s="1"/>
  <c r="I70" i="1"/>
  <c r="L70" i="1" s="1"/>
  <c r="I71" i="1"/>
  <c r="L71" i="1" s="1"/>
  <c r="I72" i="1"/>
  <c r="L72" i="1" l="1"/>
  <c r="L943" i="1" s="1"/>
  <c r="L64" i="1"/>
  <c r="L1107" i="13" s="1"/>
  <c r="I1107" i="13"/>
  <c r="L58" i="1"/>
  <c r="K99" i="1"/>
  <c r="L938" i="1"/>
  <c r="L939" i="1" s="1"/>
  <c r="I938" i="1"/>
  <c r="L475" i="1"/>
  <c r="I475" i="1"/>
  <c r="L153" i="9"/>
  <c r="L154" i="9" s="1"/>
  <c r="I153" i="9"/>
  <c r="L62" i="1"/>
  <c r="I474" i="1"/>
  <c r="L159" i="1"/>
  <c r="I159" i="1"/>
  <c r="L160" i="1"/>
  <c r="L175" i="1" s="1"/>
  <c r="L176" i="1" s="1"/>
  <c r="I160" i="1"/>
  <c r="L1423" i="1"/>
  <c r="I1423" i="1"/>
  <c r="L1422" i="1"/>
  <c r="I1422" i="1"/>
  <c r="L103" i="1"/>
  <c r="I334" i="13"/>
  <c r="L110" i="1"/>
  <c r="I342" i="13"/>
  <c r="L122" i="1"/>
  <c r="I350" i="13"/>
  <c r="I365" i="13"/>
  <c r="L129" i="1"/>
  <c r="I357" i="13"/>
  <c r="L104" i="1"/>
  <c r="I335" i="13"/>
  <c r="L107" i="1"/>
  <c r="I336" i="13"/>
  <c r="L111" i="1"/>
  <c r="I344" i="13"/>
  <c r="I352" i="13"/>
  <c r="I367" i="13"/>
  <c r="L102" i="1"/>
  <c r="I333" i="13"/>
  <c r="L114" i="1"/>
  <c r="I343" i="13"/>
  <c r="L115" i="1"/>
  <c r="I345" i="13"/>
  <c r="L125" i="1"/>
  <c r="I353" i="13"/>
  <c r="L196" i="1"/>
  <c r="I360" i="13"/>
  <c r="I368" i="13"/>
  <c r="I337" i="13"/>
  <c r="L105" i="1"/>
  <c r="I338" i="13"/>
  <c r="L116" i="1"/>
  <c r="I346" i="13"/>
  <c r="L126" i="1"/>
  <c r="I354" i="13"/>
  <c r="I361" i="13"/>
  <c r="I369" i="13"/>
  <c r="L121" i="1"/>
  <c r="I349" i="13"/>
  <c r="I364" i="13"/>
  <c r="I351" i="13"/>
  <c r="L108" i="1"/>
  <c r="I339" i="13"/>
  <c r="I347" i="13"/>
  <c r="L127" i="1"/>
  <c r="I355" i="13"/>
  <c r="I362" i="13"/>
  <c r="I370" i="13"/>
  <c r="L109" i="1"/>
  <c r="I341" i="13"/>
  <c r="I366" i="13"/>
  <c r="L101" i="1"/>
  <c r="I332" i="13"/>
  <c r="L118" i="1"/>
  <c r="I340" i="13"/>
  <c r="L119" i="1"/>
  <c r="I348" i="13"/>
  <c r="L128" i="1"/>
  <c r="I356" i="13"/>
  <c r="I363" i="13"/>
  <c r="K167" i="1"/>
  <c r="K162" i="1"/>
  <c r="L944" i="1" l="1"/>
  <c r="L73" i="1"/>
  <c r="L120" i="1"/>
  <c r="L474" i="1"/>
  <c r="L477" i="1" s="1"/>
  <c r="L1424" i="1"/>
  <c r="L369" i="13"/>
  <c r="L336" i="13"/>
  <c r="L350" i="13"/>
  <c r="L353" i="13"/>
  <c r="L332" i="13"/>
  <c r="L361" i="13"/>
  <c r="L367" i="13"/>
  <c r="L335" i="13"/>
  <c r="L342" i="13"/>
  <c r="L339" i="13"/>
  <c r="L362" i="13"/>
  <c r="L345" i="13"/>
  <c r="L356" i="13"/>
  <c r="L366" i="13"/>
  <c r="L355" i="13"/>
  <c r="L364" i="13"/>
  <c r="L354" i="13"/>
  <c r="L368" i="13"/>
  <c r="L343" i="13"/>
  <c r="L370" i="13"/>
  <c r="L351" i="13"/>
  <c r="L352" i="13"/>
  <c r="L357" i="13"/>
  <c r="L334" i="13"/>
  <c r="L338" i="13"/>
  <c r="L363" i="13"/>
  <c r="L337" i="13"/>
  <c r="L348" i="13"/>
  <c r="L341" i="13"/>
  <c r="L347" i="13"/>
  <c r="L349" i="13"/>
  <c r="L346" i="13"/>
  <c r="L360" i="13"/>
  <c r="L333" i="13"/>
  <c r="L340" i="13"/>
  <c r="L344" i="13"/>
  <c r="L365" i="13"/>
  <c r="I18" i="1"/>
  <c r="I1559" i="11" l="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2" i="11"/>
  <c r="K1542" i="11" s="1"/>
  <c r="O1541" i="11"/>
  <c r="I1541" i="11"/>
  <c r="K1541" i="11" s="1"/>
  <c r="I1524" i="11"/>
  <c r="L1524" i="11" s="1"/>
  <c r="I1523" i="11"/>
  <c r="L1523" i="11" s="1"/>
  <c r="M1516" i="11"/>
  <c r="I1515" i="11"/>
  <c r="K1515" i="11" s="1"/>
  <c r="I1514" i="11"/>
  <c r="K1514" i="11" s="1"/>
  <c r="I1478" i="11"/>
  <c r="L1478" i="11" s="1"/>
  <c r="I1477" i="11"/>
  <c r="I1476" i="11"/>
  <c r="L1476" i="11" s="1"/>
  <c r="I1475" i="11"/>
  <c r="L1475" i="11" s="1"/>
  <c r="I1474" i="11"/>
  <c r="L1474" i="11" s="1"/>
  <c r="I1473" i="11"/>
  <c r="L1473" i="11" s="1"/>
  <c r="I1472" i="11"/>
  <c r="L1472" i="11" s="1"/>
  <c r="I1471" i="11"/>
  <c r="L1471" i="11" s="1"/>
  <c r="I1470" i="11"/>
  <c r="L1470" i="11" s="1"/>
  <c r="I1469" i="11"/>
  <c r="L1469" i="11" s="1"/>
  <c r="I1468" i="11"/>
  <c r="L1468" i="11" s="1"/>
  <c r="I1467" i="11"/>
  <c r="L1467" i="11" s="1"/>
  <c r="I1466" i="11"/>
  <c r="L1466" i="11" s="1"/>
  <c r="I1465" i="11"/>
  <c r="I1464" i="11"/>
  <c r="I1461" i="11"/>
  <c r="K1461" i="11" s="1"/>
  <c r="I1460" i="11"/>
  <c r="K1460" i="11" s="1"/>
  <c r="K1516" i="11" l="1"/>
  <c r="L1545" i="11"/>
  <c r="I1084" i="13"/>
  <c r="L1553" i="11"/>
  <c r="I1092" i="13"/>
  <c r="I1072" i="13"/>
  <c r="L1547" i="11"/>
  <c r="I1086" i="13"/>
  <c r="L1555" i="11"/>
  <c r="I1094" i="13"/>
  <c r="I1070" i="13"/>
  <c r="L1552" i="11"/>
  <c r="I1091" i="13"/>
  <c r="L1546" i="11"/>
  <c r="I1085" i="13"/>
  <c r="L1554" i="11"/>
  <c r="I1093" i="13"/>
  <c r="L1556" i="11"/>
  <c r="I1095" i="13"/>
  <c r="I1078" i="13"/>
  <c r="I1079" i="13"/>
  <c r="I1080" i="13"/>
  <c r="I1081" i="13"/>
  <c r="I1074" i="13"/>
  <c r="I1075" i="13"/>
  <c r="I1083" i="13"/>
  <c r="L1549" i="11"/>
  <c r="I1088" i="13"/>
  <c r="L1557" i="11"/>
  <c r="I1096" i="13"/>
  <c r="I1076" i="13"/>
  <c r="L1550" i="11"/>
  <c r="I1089" i="13"/>
  <c r="L1558" i="11"/>
  <c r="I1097" i="13"/>
  <c r="I1071" i="13"/>
  <c r="I1073" i="13"/>
  <c r="I1082" i="13"/>
  <c r="L1548" i="11"/>
  <c r="I1087" i="13"/>
  <c r="L1464" i="11"/>
  <c r="I1069" i="13"/>
  <c r="I1077" i="13"/>
  <c r="I1090" i="13"/>
  <c r="L1559" i="11"/>
  <c r="I1098" i="13"/>
  <c r="K1462" i="11"/>
  <c r="L1077" i="13" l="1"/>
  <c r="L1097" i="13"/>
  <c r="L1076" i="13"/>
  <c r="L1088" i="13"/>
  <c r="L1075" i="13"/>
  <c r="L1081" i="13"/>
  <c r="L1079" i="13"/>
  <c r="L1095" i="13"/>
  <c r="L1085" i="13"/>
  <c r="L1070" i="13"/>
  <c r="L1086" i="13"/>
  <c r="L1092" i="13"/>
  <c r="L1087" i="13"/>
  <c r="L1090" i="13"/>
  <c r="L1082" i="13"/>
  <c r="L1089" i="13"/>
  <c r="L1083" i="13"/>
  <c r="L1080" i="13"/>
  <c r="L1093" i="13"/>
  <c r="L1091" i="13"/>
  <c r="L1072" i="13"/>
  <c r="L1084" i="13"/>
  <c r="L1098" i="13"/>
  <c r="L1073" i="13"/>
  <c r="L1069" i="13"/>
  <c r="L1071" i="13"/>
  <c r="L1096" i="13"/>
  <c r="L1074" i="13"/>
  <c r="L1078" i="13"/>
  <c r="L1094" i="13"/>
  <c r="L1479" i="11"/>
  <c r="I1457" i="11"/>
  <c r="L1457" i="11" s="1"/>
  <c r="O1456" i="11"/>
  <c r="I1456" i="11"/>
  <c r="L1456" i="11" s="1"/>
  <c r="I1447" i="11"/>
  <c r="I1448" i="11"/>
  <c r="I1451" i="11"/>
  <c r="K1451" i="11" s="1"/>
  <c r="K1454" i="11" s="1"/>
  <c r="J1447" i="11"/>
  <c r="I1427" i="11"/>
  <c r="L1427" i="11" s="1"/>
  <c r="I1426" i="11"/>
  <c r="I1425" i="11"/>
  <c r="L1425" i="11" s="1"/>
  <c r="I1424" i="11"/>
  <c r="L1424" i="11" s="1"/>
  <c r="I1423" i="11"/>
  <c r="L1423" i="11" s="1"/>
  <c r="I1422" i="11"/>
  <c r="L1422" i="11" s="1"/>
  <c r="I1421" i="11"/>
  <c r="L1421" i="11" s="1"/>
  <c r="I1420" i="11"/>
  <c r="L1420" i="11" s="1"/>
  <c r="I1419" i="11"/>
  <c r="L1419" i="11" s="1"/>
  <c r="I1418" i="11"/>
  <c r="L1418" i="11" s="1"/>
  <c r="I1417" i="11"/>
  <c r="L1417" i="11" s="1"/>
  <c r="I1416" i="11"/>
  <c r="L1416" i="11" s="1"/>
  <c r="I1415" i="11"/>
  <c r="L1415" i="11" s="1"/>
  <c r="I1414" i="11"/>
  <c r="I1412" i="11"/>
  <c r="L1412" i="11" s="1"/>
  <c r="I1411" i="11"/>
  <c r="L1411" i="11" s="1"/>
  <c r="I1410" i="11"/>
  <c r="L1410" i="11" s="1"/>
  <c r="I1409" i="11"/>
  <c r="L1409" i="11" s="1"/>
  <c r="I1405" i="11"/>
  <c r="K1405" i="11" s="1"/>
  <c r="I1404" i="11"/>
  <c r="K1404" i="11" s="1"/>
  <c r="I1403" i="11"/>
  <c r="K1403" i="11" s="1"/>
  <c r="I1402" i="11"/>
  <c r="K1402" i="11" s="1"/>
  <c r="I1382" i="11"/>
  <c r="L1382" i="11" s="1"/>
  <c r="I1381" i="11"/>
  <c r="L1381" i="11" s="1"/>
  <c r="I1380" i="11"/>
  <c r="L1380" i="11" s="1"/>
  <c r="I1379" i="11"/>
  <c r="L1379" i="11" s="1"/>
  <c r="I1371" i="11"/>
  <c r="K1371" i="11" s="1"/>
  <c r="I1370" i="11"/>
  <c r="K1370" i="11" s="1"/>
  <c r="I1369" i="11"/>
  <c r="K1369" i="11" s="1"/>
  <c r="I1368" i="11"/>
  <c r="K1368" i="11" s="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5" i="11"/>
  <c r="K1315" i="11" s="1"/>
  <c r="O1314" i="11"/>
  <c r="I1314" i="11"/>
  <c r="K1314" i="11" s="1"/>
  <c r="I1297" i="11"/>
  <c r="L1297" i="11" s="1"/>
  <c r="I1296" i="11"/>
  <c r="L1296" i="11" s="1"/>
  <c r="M1289" i="11"/>
  <c r="I1288" i="11"/>
  <c r="K1288" i="11" s="1"/>
  <c r="I1287" i="11"/>
  <c r="K1287" i="11" s="1"/>
  <c r="I1254" i="11"/>
  <c r="L1254" i="11" s="1"/>
  <c r="I1253" i="11"/>
  <c r="L1253" i="11" s="1"/>
  <c r="I1252" i="11"/>
  <c r="L1252" i="11" s="1"/>
  <c r="I1251" i="11"/>
  <c r="L1251" i="11" s="1"/>
  <c r="I1250" i="11"/>
  <c r="L1250" i="11" s="1"/>
  <c r="I1249" i="11"/>
  <c r="L1249" i="11" s="1"/>
  <c r="I1248" i="11"/>
  <c r="L1248" i="11" s="1"/>
  <c r="I1247" i="11"/>
  <c r="L1247" i="11" s="1"/>
  <c r="I1246" i="11"/>
  <c r="L1246" i="11" s="1"/>
  <c r="I1245" i="11"/>
  <c r="L1245" i="11" s="1"/>
  <c r="I1244" i="11"/>
  <c r="L1244" i="11" s="1"/>
  <c r="I1243" i="11"/>
  <c r="L1243" i="11" s="1"/>
  <c r="I1242" i="11"/>
  <c r="L1242" i="11" s="1"/>
  <c r="L1038" i="13" s="1"/>
  <c r="I1241" i="11"/>
  <c r="L1241" i="11" s="1"/>
  <c r="I1240" i="11"/>
  <c r="L1240" i="11" s="1"/>
  <c r="I1239" i="11"/>
  <c r="I1236" i="11"/>
  <c r="K1236" i="11" s="1"/>
  <c r="O1235" i="11"/>
  <c r="I1235" i="11"/>
  <c r="K1235" i="11" s="1"/>
  <c r="I1218" i="11"/>
  <c r="L1218" i="11" s="1"/>
  <c r="I1217" i="11"/>
  <c r="L1217" i="11" s="1"/>
  <c r="M1210" i="11"/>
  <c r="I1209" i="11"/>
  <c r="K1209" i="11" s="1"/>
  <c r="I1208" i="11"/>
  <c r="K1208" i="11" s="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6" i="11"/>
  <c r="K1136" i="11" s="1"/>
  <c r="I1135" i="11"/>
  <c r="K1135" i="11" s="1"/>
  <c r="I1134" i="11"/>
  <c r="K1134" i="11" s="1"/>
  <c r="I1133" i="11"/>
  <c r="K1133" i="11" s="1"/>
  <c r="I1174" i="11"/>
  <c r="I1173" i="11"/>
  <c r="I1097" i="11"/>
  <c r="I1096" i="11"/>
  <c r="I1111" i="11"/>
  <c r="I1110" i="11"/>
  <c r="I1109" i="11"/>
  <c r="I1108" i="11"/>
  <c r="I1107" i="11"/>
  <c r="I1106" i="11"/>
  <c r="I1149" i="13" s="1"/>
  <c r="I1105" i="11"/>
  <c r="I1104" i="11"/>
  <c r="I1103" i="11"/>
  <c r="I1102" i="11"/>
  <c r="I1101" i="11"/>
  <c r="I1100" i="11"/>
  <c r="I1099" i="11"/>
  <c r="L1099" i="11" s="1"/>
  <c r="I1098" i="11"/>
  <c r="L1098" i="11" s="1"/>
  <c r="I1094" i="11"/>
  <c r="L1094" i="11" s="1"/>
  <c r="I1093" i="11"/>
  <c r="L1093" i="11" s="1"/>
  <c r="I1092" i="11"/>
  <c r="I1091" i="11"/>
  <c r="I1087" i="11"/>
  <c r="K1087" i="11" s="1"/>
  <c r="I1086" i="11"/>
  <c r="K1086" i="11" s="1"/>
  <c r="I1085" i="11"/>
  <c r="K1085" i="11" s="1"/>
  <c r="I1084" i="11"/>
  <c r="K1084" i="11" s="1"/>
  <c r="I1064" i="11"/>
  <c r="L1064" i="11" s="1"/>
  <c r="I1063" i="11"/>
  <c r="L1063" i="11" s="1"/>
  <c r="I1062" i="11"/>
  <c r="L1062" i="11" s="1"/>
  <c r="I1061" i="11"/>
  <c r="L1061" i="11" s="1"/>
  <c r="I1051" i="11"/>
  <c r="L1051" i="11" s="1"/>
  <c r="I1050" i="11"/>
  <c r="K1050" i="11" s="1"/>
  <c r="I1049" i="11"/>
  <c r="L1049" i="11" s="1"/>
  <c r="I1048" i="11"/>
  <c r="K1048" i="11" s="1"/>
  <c r="I1006" i="11"/>
  <c r="L997" i="13" s="1"/>
  <c r="I1005" i="11"/>
  <c r="I1004" i="11"/>
  <c r="L1004" i="11" s="1"/>
  <c r="I1003" i="11"/>
  <c r="L1003" i="11" s="1"/>
  <c r="I1002" i="11"/>
  <c r="L1002" i="11" s="1"/>
  <c r="I1001" i="11"/>
  <c r="L1001" i="11" s="1"/>
  <c r="I1000" i="11"/>
  <c r="L1000" i="11" s="1"/>
  <c r="I999" i="11"/>
  <c r="L999" i="11" s="1"/>
  <c r="I998" i="11"/>
  <c r="L998" i="11" s="1"/>
  <c r="I997" i="11"/>
  <c r="L997" i="11" s="1"/>
  <c r="I996" i="11"/>
  <c r="L996" i="11" s="1"/>
  <c r="I995" i="11"/>
  <c r="L995" i="11" s="1"/>
  <c r="I994" i="11"/>
  <c r="L994" i="11" s="1"/>
  <c r="I993" i="11"/>
  <c r="L993" i="11" s="1"/>
  <c r="I992" i="11"/>
  <c r="L992" i="11" s="1"/>
  <c r="I991" i="11"/>
  <c r="L991" i="11" s="1"/>
  <c r="I990" i="11"/>
  <c r="L990" i="11" s="1"/>
  <c r="I989" i="11"/>
  <c r="L989" i="11" s="1"/>
  <c r="I988" i="11"/>
  <c r="L988" i="11" s="1"/>
  <c r="I987" i="11"/>
  <c r="L987" i="11" s="1"/>
  <c r="I986" i="11"/>
  <c r="L986" i="11" s="1"/>
  <c r="I985" i="11"/>
  <c r="I984" i="11"/>
  <c r="L984" i="11" s="1"/>
  <c r="I983" i="11"/>
  <c r="L983" i="11" s="1"/>
  <c r="I982" i="11"/>
  <c r="I981" i="11"/>
  <c r="I980" i="11"/>
  <c r="I979" i="11"/>
  <c r="I976" i="11"/>
  <c r="K976" i="11" s="1"/>
  <c r="I975" i="11"/>
  <c r="K975" i="11" s="1"/>
  <c r="I974" i="11"/>
  <c r="K974" i="11" s="1"/>
  <c r="I972" i="11"/>
  <c r="K972" i="11" s="1"/>
  <c r="I1007" i="11"/>
  <c r="I951" i="11"/>
  <c r="L951" i="11" s="1"/>
  <c r="I950" i="11"/>
  <c r="I949" i="11"/>
  <c r="L949" i="11" s="1"/>
  <c r="I948" i="11"/>
  <c r="L948" i="11" s="1"/>
  <c r="I947" i="11"/>
  <c r="L947" i="11" s="1"/>
  <c r="I946" i="11"/>
  <c r="L946" i="11" s="1"/>
  <c r="I945" i="11"/>
  <c r="L945" i="11" s="1"/>
  <c r="I944" i="11"/>
  <c r="L944" i="11" s="1"/>
  <c r="I943" i="11"/>
  <c r="L943" i="11" s="1"/>
  <c r="I942" i="11"/>
  <c r="L942" i="11" s="1"/>
  <c r="I941" i="11"/>
  <c r="L941" i="11" s="1"/>
  <c r="I940" i="11"/>
  <c r="L940" i="11" s="1"/>
  <c r="I939" i="11"/>
  <c r="L939" i="11" s="1"/>
  <c r="I938" i="11"/>
  <c r="I936" i="11"/>
  <c r="L936" i="11" s="1"/>
  <c r="I935" i="11"/>
  <c r="L935" i="11" s="1"/>
  <c r="I934" i="11"/>
  <c r="L934" i="11" s="1"/>
  <c r="I933" i="11"/>
  <c r="L933" i="11" s="1"/>
  <c r="I932" i="11"/>
  <c r="L932" i="11" s="1"/>
  <c r="I931" i="11"/>
  <c r="L931" i="11" s="1"/>
  <c r="I930" i="11"/>
  <c r="L930" i="11" s="1"/>
  <c r="I929" i="11"/>
  <c r="L929" i="11" s="1"/>
  <c r="I928" i="11"/>
  <c r="L928" i="11" s="1"/>
  <c r="I927" i="11"/>
  <c r="L927" i="11" s="1"/>
  <c r="I923" i="11"/>
  <c r="K923" i="11" s="1"/>
  <c r="I922" i="11"/>
  <c r="K922" i="11" s="1"/>
  <c r="I921" i="11"/>
  <c r="K921" i="11" s="1"/>
  <c r="I920" i="11"/>
  <c r="K920" i="11" s="1"/>
  <c r="I894" i="11"/>
  <c r="L894" i="11" s="1"/>
  <c r="I893" i="11"/>
  <c r="L893" i="11" s="1"/>
  <c r="I892" i="11"/>
  <c r="L892" i="11" s="1"/>
  <c r="O891" i="11"/>
  <c r="I891" i="11"/>
  <c r="L891" i="11" s="1"/>
  <c r="I883" i="11"/>
  <c r="K883" i="11" s="1"/>
  <c r="I882" i="11"/>
  <c r="K882" i="11" s="1"/>
  <c r="I881" i="11"/>
  <c r="K881" i="11" s="1"/>
  <c r="I880" i="11"/>
  <c r="K880" i="11" s="1"/>
  <c r="J876" i="11"/>
  <c r="I876" i="11"/>
  <c r="J875" i="11"/>
  <c r="I875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6" i="11"/>
  <c r="K836" i="11" s="1"/>
  <c r="O835" i="11"/>
  <c r="I835" i="11"/>
  <c r="K835" i="11" s="1"/>
  <c r="O818" i="11"/>
  <c r="I818" i="11"/>
  <c r="L818" i="11" s="1"/>
  <c r="I817" i="11"/>
  <c r="L817" i="11" s="1"/>
  <c r="M810" i="11"/>
  <c r="I809" i="11"/>
  <c r="K809" i="11" s="1"/>
  <c r="I808" i="11"/>
  <c r="K808" i="11" s="1"/>
  <c r="I775" i="11"/>
  <c r="L775" i="11" s="1"/>
  <c r="I774" i="11"/>
  <c r="L774" i="11" s="1"/>
  <c r="I773" i="11"/>
  <c r="L773" i="11" s="1"/>
  <c r="I772" i="11"/>
  <c r="L772" i="11" s="1"/>
  <c r="I771" i="11"/>
  <c r="I770" i="11"/>
  <c r="I769" i="11"/>
  <c r="I768" i="11"/>
  <c r="I767" i="11"/>
  <c r="L767" i="11" s="1"/>
  <c r="I766" i="11"/>
  <c r="L766" i="11" s="1"/>
  <c r="I765" i="11"/>
  <c r="L765" i="11" s="1"/>
  <c r="I764" i="11"/>
  <c r="L764" i="11" s="1"/>
  <c r="I763" i="11"/>
  <c r="L763" i="11" s="1"/>
  <c r="I762" i="11"/>
  <c r="L762" i="11" s="1"/>
  <c r="I761" i="11"/>
  <c r="L761" i="11" s="1"/>
  <c r="I760" i="11"/>
  <c r="L760" i="11" s="1"/>
  <c r="I757" i="11"/>
  <c r="K757" i="11" s="1"/>
  <c r="I756" i="11"/>
  <c r="I739" i="11"/>
  <c r="L739" i="11" s="1"/>
  <c r="I738" i="11"/>
  <c r="L738" i="11" s="1"/>
  <c r="K756" i="11" s="1"/>
  <c r="M731" i="11"/>
  <c r="I730" i="11"/>
  <c r="K730" i="11" s="1"/>
  <c r="I729" i="11"/>
  <c r="K729" i="11" s="1"/>
  <c r="D744" i="11" s="1"/>
  <c r="I728" i="11"/>
  <c r="K728" i="11" s="1"/>
  <c r="I727" i="11"/>
  <c r="K727" i="11" s="1"/>
  <c r="I688" i="11"/>
  <c r="L688" i="11" s="1"/>
  <c r="I687" i="11"/>
  <c r="L687" i="11" s="1"/>
  <c r="I686" i="11"/>
  <c r="L686" i="11" s="1"/>
  <c r="I685" i="11"/>
  <c r="L685" i="11" s="1"/>
  <c r="I684" i="11"/>
  <c r="L684" i="11" s="1"/>
  <c r="I683" i="11"/>
  <c r="L683" i="11" s="1"/>
  <c r="I682" i="11"/>
  <c r="L682" i="11" s="1"/>
  <c r="I681" i="11"/>
  <c r="L681" i="11" s="1"/>
  <c r="I680" i="11"/>
  <c r="L680" i="11" s="1"/>
  <c r="I679" i="11"/>
  <c r="L679" i="11" s="1"/>
  <c r="I678" i="11"/>
  <c r="L678" i="11" s="1"/>
  <c r="I677" i="11"/>
  <c r="L677" i="11" s="1"/>
  <c r="I676" i="11"/>
  <c r="L676" i="11" s="1"/>
  <c r="I675" i="11"/>
  <c r="L675" i="11" s="1"/>
  <c r="I674" i="11"/>
  <c r="L674" i="11" s="1"/>
  <c r="I673" i="11"/>
  <c r="L673" i="11" s="1"/>
  <c r="I690" i="11"/>
  <c r="L690" i="11" s="1"/>
  <c r="I689" i="11"/>
  <c r="L689" i="11" s="1"/>
  <c r="I670" i="11"/>
  <c r="K670" i="11" s="1"/>
  <c r="I669" i="11"/>
  <c r="K669" i="11" s="1"/>
  <c r="I649" i="11"/>
  <c r="I644" i="11"/>
  <c r="I648" i="11"/>
  <c r="L648" i="11" s="1"/>
  <c r="I647" i="11"/>
  <c r="L647" i="11" s="1"/>
  <c r="I646" i="11"/>
  <c r="L646" i="11" s="1"/>
  <c r="I645" i="11"/>
  <c r="L645" i="11" s="1"/>
  <c r="I643" i="11"/>
  <c r="I641" i="11"/>
  <c r="L641" i="11" s="1"/>
  <c r="I640" i="11"/>
  <c r="L640" i="11" s="1"/>
  <c r="I636" i="11"/>
  <c r="K636" i="11" s="1"/>
  <c r="I635" i="11"/>
  <c r="K635" i="11" s="1"/>
  <c r="L23" i="11" s="1"/>
  <c r="I599" i="11"/>
  <c r="K599" i="11" s="1"/>
  <c r="I598" i="11"/>
  <c r="K598" i="11" s="1"/>
  <c r="I550" i="11"/>
  <c r="K550" i="11" s="1"/>
  <c r="I549" i="11"/>
  <c r="K549" i="11" s="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V516" i="11"/>
  <c r="R516" i="11"/>
  <c r="L937" i="11" l="1"/>
  <c r="K924" i="11"/>
  <c r="K954" i="11" s="1"/>
  <c r="L1096" i="11"/>
  <c r="L1143" i="13" s="1"/>
  <c r="I1143" i="13"/>
  <c r="L1109" i="11"/>
  <c r="L1147" i="13" s="1"/>
  <c r="I1147" i="13"/>
  <c r="L1102" i="11"/>
  <c r="L1144" i="13" s="1"/>
  <c r="I1144" i="13"/>
  <c r="L938" i="11"/>
  <c r="I1138" i="13"/>
  <c r="L950" i="11"/>
  <c r="L1139" i="13" s="1"/>
  <c r="I1139" i="13"/>
  <c r="L1103" i="11"/>
  <c r="L1145" i="13" s="1"/>
  <c r="I1145" i="13"/>
  <c r="L1107" i="11"/>
  <c r="L1146" i="13" s="1"/>
  <c r="I1146" i="13"/>
  <c r="L1111" i="11"/>
  <c r="L1148" i="13" s="1"/>
  <c r="I1148" i="13"/>
  <c r="K1406" i="11"/>
  <c r="K1429" i="11" s="1"/>
  <c r="M8" i="17" s="1"/>
  <c r="K8" i="17" s="1"/>
  <c r="N8" i="17" s="1"/>
  <c r="O8" i="17" s="1"/>
  <c r="L1283" i="11"/>
  <c r="O1133" i="11"/>
  <c r="L1091" i="11"/>
  <c r="L1092" i="11"/>
  <c r="L1005" i="11"/>
  <c r="L996" i="13" s="1"/>
  <c r="K977" i="11"/>
  <c r="L691" i="11"/>
  <c r="I804" i="11"/>
  <c r="L644" i="11"/>
  <c r="L804" i="11" s="1"/>
  <c r="I805" i="11"/>
  <c r="L1414" i="11"/>
  <c r="L1510" i="11" s="1"/>
  <c r="I1510" i="11"/>
  <c r="L1426" i="11"/>
  <c r="I1511" i="11"/>
  <c r="L1097" i="11"/>
  <c r="L1106" i="11"/>
  <c r="L1149" i="13" s="1"/>
  <c r="I1283" i="11"/>
  <c r="L1100" i="11"/>
  <c r="L1284" i="11" s="1"/>
  <c r="I1284" i="11"/>
  <c r="L1108" i="11"/>
  <c r="L1508" i="11" s="1"/>
  <c r="L1509" i="11" s="1"/>
  <c r="I1508" i="11"/>
  <c r="L1101" i="11"/>
  <c r="L1110" i="11"/>
  <c r="L1205" i="11" s="1"/>
  <c r="I1205" i="11"/>
  <c r="L1105" i="11"/>
  <c r="I1204" i="11"/>
  <c r="L1104" i="11"/>
  <c r="L915" i="11"/>
  <c r="I915" i="11"/>
  <c r="L914" i="11"/>
  <c r="I914" i="11"/>
  <c r="L227" i="9"/>
  <c r="I227" i="9"/>
  <c r="L720" i="11"/>
  <c r="I720" i="11"/>
  <c r="L721" i="11"/>
  <c r="I721" i="11"/>
  <c r="L1413" i="11"/>
  <c r="L642" i="11"/>
  <c r="K637" i="11"/>
  <c r="M620" i="11" s="1"/>
  <c r="L566" i="11"/>
  <c r="I915" i="13"/>
  <c r="I927" i="13"/>
  <c r="I946" i="13"/>
  <c r="I976" i="13"/>
  <c r="I992" i="13"/>
  <c r="L1144" i="11"/>
  <c r="I1004" i="13"/>
  <c r="L1152" i="11"/>
  <c r="I1012" i="13"/>
  <c r="L1160" i="11"/>
  <c r="I1020" i="13"/>
  <c r="L1168" i="11"/>
  <c r="I1028" i="13"/>
  <c r="I1042" i="13"/>
  <c r="I1050" i="13"/>
  <c r="L1322" i="11"/>
  <c r="I1055" i="13"/>
  <c r="L1330" i="11"/>
  <c r="I1063" i="13"/>
  <c r="K517" i="11"/>
  <c r="L530" i="11" s="1"/>
  <c r="I908" i="13"/>
  <c r="I916" i="13"/>
  <c r="I928" i="13"/>
  <c r="I936" i="13"/>
  <c r="I947" i="13"/>
  <c r="I955" i="13"/>
  <c r="L840" i="11"/>
  <c r="I959" i="13"/>
  <c r="L848" i="11"/>
  <c r="I967" i="13"/>
  <c r="I977" i="13"/>
  <c r="I985" i="13"/>
  <c r="I993" i="13"/>
  <c r="L1145" i="11"/>
  <c r="I1005" i="13"/>
  <c r="L1153" i="11"/>
  <c r="I1013" i="13"/>
  <c r="L1161" i="11"/>
  <c r="I1021" i="13"/>
  <c r="L1169" i="11"/>
  <c r="I1029" i="13"/>
  <c r="L1239" i="11"/>
  <c r="L1255" i="11" s="1"/>
  <c r="I1035" i="13"/>
  <c r="I1043" i="13"/>
  <c r="L1323" i="11"/>
  <c r="I1056" i="13"/>
  <c r="L1331" i="11"/>
  <c r="I1064" i="13"/>
  <c r="I907" i="13"/>
  <c r="I923" i="13"/>
  <c r="I935" i="13"/>
  <c r="L979" i="11"/>
  <c r="I970" i="13"/>
  <c r="L1154" i="11"/>
  <c r="I1014" i="13"/>
  <c r="I930" i="13"/>
  <c r="I938" i="13"/>
  <c r="I949" i="13"/>
  <c r="I957" i="13"/>
  <c r="L842" i="11"/>
  <c r="I961" i="13"/>
  <c r="I969" i="13"/>
  <c r="I971" i="13"/>
  <c r="I979" i="13"/>
  <c r="I987" i="13"/>
  <c r="I995" i="13"/>
  <c r="L1139" i="11"/>
  <c r="I999" i="13"/>
  <c r="L1147" i="11"/>
  <c r="I1007" i="13"/>
  <c r="L1155" i="11"/>
  <c r="I1015" i="13"/>
  <c r="L1163" i="11"/>
  <c r="I1023" i="13"/>
  <c r="K1031" i="13"/>
  <c r="I1031" i="13"/>
  <c r="I1037" i="13"/>
  <c r="I1045" i="13"/>
  <c r="L1325" i="11"/>
  <c r="I1058" i="13"/>
  <c r="L1333" i="11"/>
  <c r="I1066" i="13"/>
  <c r="L839" i="11"/>
  <c r="I958" i="13"/>
  <c r="L560" i="11"/>
  <c r="I909" i="13"/>
  <c r="I917" i="13"/>
  <c r="I929" i="13"/>
  <c r="I948" i="13"/>
  <c r="I968" i="13"/>
  <c r="I986" i="13"/>
  <c r="I1036" i="13"/>
  <c r="L569" i="11"/>
  <c r="I918" i="13"/>
  <c r="L570" i="11"/>
  <c r="I919" i="13"/>
  <c r="L843" i="11"/>
  <c r="I962" i="13"/>
  <c r="I972" i="13"/>
  <c r="I980" i="13"/>
  <c r="I988" i="13"/>
  <c r="K996" i="13"/>
  <c r="I996" i="13"/>
  <c r="L1140" i="11"/>
  <c r="I1000" i="13"/>
  <c r="L1148" i="11"/>
  <c r="I1008" i="13"/>
  <c r="L1156" i="11"/>
  <c r="I1016" i="13"/>
  <c r="L1164" i="11"/>
  <c r="I1024" i="13"/>
  <c r="I1032" i="13"/>
  <c r="K1242" i="11"/>
  <c r="K1038" i="13" s="1"/>
  <c r="I1038" i="13"/>
  <c r="I1046" i="13"/>
  <c r="L1318" i="11"/>
  <c r="I1051" i="13"/>
  <c r="L1326" i="11"/>
  <c r="I1059" i="13"/>
  <c r="L1334" i="11"/>
  <c r="I1067" i="13"/>
  <c r="I954" i="13"/>
  <c r="L847" i="11"/>
  <c r="I966" i="13"/>
  <c r="I984" i="13"/>
  <c r="I937" i="13"/>
  <c r="I956" i="13"/>
  <c r="L841" i="11"/>
  <c r="I960" i="13"/>
  <c r="I978" i="13"/>
  <c r="I994" i="13"/>
  <c r="L1146" i="11"/>
  <c r="I1006" i="13"/>
  <c r="L1170" i="11"/>
  <c r="I1030" i="13"/>
  <c r="I1044" i="13"/>
  <c r="L1324" i="11"/>
  <c r="I1057" i="13"/>
  <c r="L561" i="11"/>
  <c r="I910" i="13"/>
  <c r="I940" i="13"/>
  <c r="L562" i="11"/>
  <c r="I911" i="13"/>
  <c r="I931" i="13"/>
  <c r="I942" i="13"/>
  <c r="I950" i="13"/>
  <c r="L555" i="11"/>
  <c r="I904" i="13"/>
  <c r="L563" i="11"/>
  <c r="I912" i="13"/>
  <c r="L571" i="11"/>
  <c r="I920" i="13"/>
  <c r="I924" i="13"/>
  <c r="I932" i="13"/>
  <c r="I943" i="13"/>
  <c r="L769" i="11"/>
  <c r="I951" i="13"/>
  <c r="L844" i="11"/>
  <c r="I963" i="13"/>
  <c r="I973" i="13"/>
  <c r="I981" i="13"/>
  <c r="I989" i="13"/>
  <c r="K997" i="13"/>
  <c r="I997" i="13"/>
  <c r="I1033" i="13"/>
  <c r="L1141" i="11"/>
  <c r="I1001" i="13"/>
  <c r="L1149" i="11"/>
  <c r="I1009" i="13"/>
  <c r="L1157" i="11"/>
  <c r="I1017" i="13"/>
  <c r="L1165" i="11"/>
  <c r="I1025" i="13"/>
  <c r="I1039" i="13"/>
  <c r="I1047" i="13"/>
  <c r="L1319" i="11"/>
  <c r="I1052" i="13"/>
  <c r="L1327" i="11"/>
  <c r="I1060" i="13"/>
  <c r="L1335" i="11"/>
  <c r="I1068" i="13"/>
  <c r="L554" i="11"/>
  <c r="I903" i="13"/>
  <c r="I941" i="13"/>
  <c r="I939" i="13"/>
  <c r="L556" i="11"/>
  <c r="I905" i="13"/>
  <c r="L564" i="11"/>
  <c r="I913" i="13"/>
  <c r="I921" i="13"/>
  <c r="I925" i="13"/>
  <c r="I933" i="13"/>
  <c r="I944" i="13"/>
  <c r="L770" i="11"/>
  <c r="I952" i="13"/>
  <c r="L845" i="11"/>
  <c r="I964" i="13"/>
  <c r="I974" i="13"/>
  <c r="I982" i="13"/>
  <c r="I990" i="13"/>
  <c r="K1174" i="11"/>
  <c r="K1034" i="13" s="1"/>
  <c r="I1034" i="13"/>
  <c r="L1142" i="11"/>
  <c r="I1002" i="13"/>
  <c r="L1150" i="11"/>
  <c r="I1010" i="13"/>
  <c r="L1158" i="11"/>
  <c r="I1018" i="13"/>
  <c r="L1166" i="11"/>
  <c r="I1026" i="13"/>
  <c r="I1040" i="13"/>
  <c r="I1048" i="13"/>
  <c r="L1320" i="11"/>
  <c r="I1053" i="13"/>
  <c r="L1328" i="11"/>
  <c r="I1061" i="13"/>
  <c r="I998" i="13"/>
  <c r="L1162" i="11"/>
  <c r="I1022" i="13"/>
  <c r="L1332" i="11"/>
  <c r="I1065" i="13"/>
  <c r="I902" i="13"/>
  <c r="L557" i="11"/>
  <c r="I906" i="13"/>
  <c r="I914" i="13"/>
  <c r="L573" i="11"/>
  <c r="I922" i="13"/>
  <c r="I926" i="13"/>
  <c r="I934" i="13"/>
  <c r="I945" i="13"/>
  <c r="L771" i="11"/>
  <c r="I953" i="13"/>
  <c r="L846" i="11"/>
  <c r="I965" i="13"/>
  <c r="I975" i="13"/>
  <c r="I983" i="13"/>
  <c r="I991" i="13"/>
  <c r="L1143" i="11"/>
  <c r="I1003" i="13"/>
  <c r="L1151" i="11"/>
  <c r="I1011" i="13"/>
  <c r="L1159" i="11"/>
  <c r="I1019" i="13"/>
  <c r="L1167" i="11"/>
  <c r="I1027" i="13"/>
  <c r="I1041" i="13"/>
  <c r="I1049" i="13"/>
  <c r="I1054" i="13"/>
  <c r="L1329" i="11"/>
  <c r="I1062" i="13"/>
  <c r="L1458" i="11"/>
  <c r="K1448" i="11"/>
  <c r="K1447" i="11"/>
  <c r="L1383" i="11"/>
  <c r="K1365" i="11"/>
  <c r="K1372" i="11"/>
  <c r="K1285" i="11"/>
  <c r="K1289" i="11"/>
  <c r="K1335" i="11"/>
  <c r="K1068" i="13" s="1"/>
  <c r="K1206" i="11"/>
  <c r="K1210" i="11"/>
  <c r="K884" i="11"/>
  <c r="L895" i="11"/>
  <c r="K876" i="11"/>
  <c r="K875" i="11"/>
  <c r="K810" i="11"/>
  <c r="K806" i="11"/>
  <c r="K731" i="11"/>
  <c r="M744" i="11" s="1"/>
  <c r="K551" i="11"/>
  <c r="M1387" i="11" l="1"/>
  <c r="L953" i="11"/>
  <c r="L954" i="11" s="1"/>
  <c r="M927" i="11" s="1"/>
  <c r="M972" i="11" s="1"/>
  <c r="L1138" i="13"/>
  <c r="L1095" i="11"/>
  <c r="O1460" i="11"/>
  <c r="K1479" i="11"/>
  <c r="L1204" i="11"/>
  <c r="L1114" i="11"/>
  <c r="M899" i="11"/>
  <c r="M53" i="17"/>
  <c r="L1175" i="11"/>
  <c r="L1511" i="11"/>
  <c r="L1512" i="11" s="1"/>
  <c r="L1428" i="11"/>
  <c r="K521" i="11"/>
  <c r="L722" i="11"/>
  <c r="L1063" i="13"/>
  <c r="L1050" i="13"/>
  <c r="L1028" i="13"/>
  <c r="L1012" i="13"/>
  <c r="L992" i="13"/>
  <c r="L1054" i="13"/>
  <c r="L1041" i="13"/>
  <c r="L1019" i="13"/>
  <c r="L1003" i="13"/>
  <c r="L983" i="13"/>
  <c r="L1022" i="13"/>
  <c r="L1061" i="13"/>
  <c r="L1048" i="13"/>
  <c r="L1026" i="13"/>
  <c r="L1010" i="13"/>
  <c r="L982" i="13"/>
  <c r="L1060" i="13"/>
  <c r="L1047" i="13"/>
  <c r="L1025" i="13"/>
  <c r="L1009" i="13"/>
  <c r="L1033" i="13"/>
  <c r="L989" i="13"/>
  <c r="L973" i="13"/>
  <c r="L1044" i="13"/>
  <c r="L1006" i="13"/>
  <c r="L978" i="13"/>
  <c r="L984" i="13"/>
  <c r="L1059" i="13"/>
  <c r="L1046" i="13"/>
  <c r="L1032" i="13"/>
  <c r="L1016" i="13"/>
  <c r="L1000" i="13"/>
  <c r="L988" i="13"/>
  <c r="L972" i="13"/>
  <c r="L1036" i="13"/>
  <c r="L1066" i="13"/>
  <c r="L1045" i="13"/>
  <c r="L1015" i="13"/>
  <c r="L999" i="13"/>
  <c r="L987" i="13"/>
  <c r="L971" i="13"/>
  <c r="L970" i="13"/>
  <c r="L1064" i="13"/>
  <c r="L1043" i="13"/>
  <c r="L1029" i="13"/>
  <c r="L1013" i="13"/>
  <c r="L993" i="13"/>
  <c r="L977" i="13"/>
  <c r="L1034" i="13"/>
  <c r="L1055" i="13"/>
  <c r="L1042" i="13"/>
  <c r="L1020" i="13"/>
  <c r="L1004" i="13"/>
  <c r="L976" i="13"/>
  <c r="L1031" i="13"/>
  <c r="L1062" i="13"/>
  <c r="L1049" i="13"/>
  <c r="L1027" i="13"/>
  <c r="L1011" i="13"/>
  <c r="L991" i="13"/>
  <c r="L975" i="13"/>
  <c r="L1065" i="13"/>
  <c r="L998" i="13"/>
  <c r="L1053" i="13"/>
  <c r="L1040" i="13"/>
  <c r="L1018" i="13"/>
  <c r="L1002" i="13"/>
  <c r="L990" i="13"/>
  <c r="L974" i="13"/>
  <c r="L1068" i="13"/>
  <c r="L1052" i="13"/>
  <c r="L1039" i="13"/>
  <c r="L1017" i="13"/>
  <c r="L1001" i="13"/>
  <c r="L981" i="13"/>
  <c r="L1057" i="13"/>
  <c r="L1030" i="13"/>
  <c r="L994" i="13"/>
  <c r="L1067" i="13"/>
  <c r="L1051" i="13"/>
  <c r="L1024" i="13"/>
  <c r="L1008" i="13"/>
  <c r="L980" i="13"/>
  <c r="L986" i="13"/>
  <c r="L1058" i="13"/>
  <c r="L1037" i="13"/>
  <c r="L1023" i="13"/>
  <c r="L1007" i="13"/>
  <c r="L995" i="13"/>
  <c r="L979" i="13"/>
  <c r="L1014" i="13"/>
  <c r="L1056" i="13"/>
  <c r="L1035" i="13"/>
  <c r="L1021" i="13"/>
  <c r="L1005" i="13"/>
  <c r="L985" i="13"/>
  <c r="L939" i="13"/>
  <c r="L959" i="13"/>
  <c r="L960" i="13"/>
  <c r="L935" i="13"/>
  <c r="L941" i="13"/>
  <c r="L950" i="13"/>
  <c r="L938" i="13"/>
  <c r="L925" i="13"/>
  <c r="L932" i="13"/>
  <c r="L949" i="13"/>
  <c r="L940" i="13"/>
  <c r="L962" i="13"/>
  <c r="L969" i="13"/>
  <c r="L955" i="13"/>
  <c r="L945" i="13"/>
  <c r="L944" i="13"/>
  <c r="L951" i="13"/>
  <c r="L942" i="13"/>
  <c r="L956" i="13"/>
  <c r="L954" i="13"/>
  <c r="L968" i="13"/>
  <c r="L961" i="13"/>
  <c r="L930" i="13"/>
  <c r="L947" i="13"/>
  <c r="L966" i="13"/>
  <c r="L946" i="13"/>
  <c r="L927" i="13"/>
  <c r="L926" i="13"/>
  <c r="L929" i="13"/>
  <c r="L953" i="13"/>
  <c r="L924" i="13"/>
  <c r="L933" i="13"/>
  <c r="L943" i="13"/>
  <c r="L931" i="13"/>
  <c r="L937" i="13"/>
  <c r="L948" i="13"/>
  <c r="L958" i="13"/>
  <c r="L957" i="13"/>
  <c r="L967" i="13"/>
  <c r="L936" i="13"/>
  <c r="L965" i="13"/>
  <c r="L964" i="13"/>
  <c r="L928" i="13"/>
  <c r="L952" i="13"/>
  <c r="L963" i="13"/>
  <c r="L934" i="13"/>
  <c r="L902" i="13"/>
  <c r="L911" i="13"/>
  <c r="L904" i="13"/>
  <c r="L917" i="13"/>
  <c r="L916" i="13"/>
  <c r="L922" i="13"/>
  <c r="L914" i="13"/>
  <c r="L913" i="13"/>
  <c r="L903" i="13"/>
  <c r="L920" i="13"/>
  <c r="L910" i="13"/>
  <c r="L919" i="13"/>
  <c r="L909" i="13"/>
  <c r="L923" i="13"/>
  <c r="L908" i="13"/>
  <c r="L906" i="13"/>
  <c r="L905" i="13"/>
  <c r="L912" i="13"/>
  <c r="L918" i="13"/>
  <c r="L907" i="13"/>
  <c r="L921" i="13"/>
  <c r="L915" i="13"/>
  <c r="K144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L1115" i="11" l="1"/>
  <c r="M952" i="11"/>
  <c r="S952" i="11" s="1"/>
  <c r="L479" i="11"/>
  <c r="I892" i="13"/>
  <c r="L487" i="11"/>
  <c r="I900" i="13"/>
  <c r="L488" i="11"/>
  <c r="I901" i="13"/>
  <c r="L478" i="11"/>
  <c r="I891" i="13"/>
  <c r="L486" i="11"/>
  <c r="I899" i="13"/>
  <c r="L480" i="11"/>
  <c r="I893" i="13"/>
  <c r="L473" i="11"/>
  <c r="I886" i="13"/>
  <c r="L472" i="11"/>
  <c r="L885" i="13" s="1"/>
  <c r="I885" i="13"/>
  <c r="L481" i="11"/>
  <c r="I894" i="13"/>
  <c r="L482" i="11"/>
  <c r="I895" i="13"/>
  <c r="L475" i="11"/>
  <c r="I888" i="13"/>
  <c r="L484" i="11"/>
  <c r="I897" i="13"/>
  <c r="L471" i="11"/>
  <c r="I884" i="13"/>
  <c r="L474" i="11"/>
  <c r="I887" i="13"/>
  <c r="L483" i="11"/>
  <c r="I896" i="13"/>
  <c r="L476" i="11"/>
  <c r="I889" i="13"/>
  <c r="L477" i="11"/>
  <c r="I890" i="13"/>
  <c r="L485" i="11"/>
  <c r="I898" i="13"/>
  <c r="I468" i="11"/>
  <c r="K468" i="11" s="1"/>
  <c r="I467" i="11"/>
  <c r="K467" i="11" s="1"/>
  <c r="I450" i="11"/>
  <c r="L450" i="11" s="1"/>
  <c r="I449" i="11"/>
  <c r="L449" i="11" s="1"/>
  <c r="M443" i="11"/>
  <c r="I442" i="11"/>
  <c r="K442" i="11" s="1"/>
  <c r="I441" i="11"/>
  <c r="K441" i="11" s="1"/>
  <c r="K446" i="11"/>
  <c r="I398" i="11"/>
  <c r="I397" i="11"/>
  <c r="I396" i="11"/>
  <c r="I395" i="11"/>
  <c r="I394" i="11"/>
  <c r="I393" i="11"/>
  <c r="I392" i="11"/>
  <c r="I391" i="11"/>
  <c r="I399" i="11"/>
  <c r="I408" i="11"/>
  <c r="I407" i="11"/>
  <c r="I406" i="11"/>
  <c r="I405" i="11"/>
  <c r="I404" i="11"/>
  <c r="I403" i="11"/>
  <c r="I402" i="11"/>
  <c r="I401" i="11"/>
  <c r="I400" i="11"/>
  <c r="I388" i="11"/>
  <c r="K388" i="11" s="1"/>
  <c r="O387" i="11"/>
  <c r="I370" i="11"/>
  <c r="L370" i="11" s="1"/>
  <c r="I369" i="11"/>
  <c r="L369" i="11" s="1"/>
  <c r="K387" i="11" s="1"/>
  <c r="M362" i="11"/>
  <c r="I357" i="11"/>
  <c r="L357" i="11" s="1"/>
  <c r="I358" i="11"/>
  <c r="K358" i="11" s="1"/>
  <c r="I359" i="11"/>
  <c r="I360" i="11"/>
  <c r="K360" i="11" s="1"/>
  <c r="I361" i="11"/>
  <c r="L361" i="11" s="1"/>
  <c r="I356" i="11"/>
  <c r="K356" i="11" s="1"/>
  <c r="K389" i="11" l="1"/>
  <c r="L451" i="11"/>
  <c r="M455" i="11" s="1"/>
  <c r="L400" i="11"/>
  <c r="L875" i="13" s="1"/>
  <c r="I875" i="13"/>
  <c r="L408" i="11"/>
  <c r="L883" i="13" s="1"/>
  <c r="I883" i="13"/>
  <c r="L397" i="11"/>
  <c r="L873" i="13" s="1"/>
  <c r="I873" i="13"/>
  <c r="L889" i="13"/>
  <c r="L897" i="13"/>
  <c r="L891" i="13"/>
  <c r="L401" i="11"/>
  <c r="L876" i="13" s="1"/>
  <c r="I876" i="13"/>
  <c r="L896" i="13"/>
  <c r="L888" i="13"/>
  <c r="L886" i="13"/>
  <c r="L901" i="13"/>
  <c r="L399" i="11"/>
  <c r="L403" i="11"/>
  <c r="L878" i="13" s="1"/>
  <c r="I878" i="13"/>
  <c r="L392" i="11"/>
  <c r="L869" i="13" s="1"/>
  <c r="I869" i="13"/>
  <c r="L396" i="11"/>
  <c r="L872" i="13" s="1"/>
  <c r="I872" i="13"/>
  <c r="L402" i="11"/>
  <c r="L877" i="13" s="1"/>
  <c r="I877" i="13"/>
  <c r="L404" i="11"/>
  <c r="L879" i="13" s="1"/>
  <c r="I879" i="13"/>
  <c r="L393" i="11"/>
  <c r="L870" i="13" s="1"/>
  <c r="I870" i="13"/>
  <c r="L898" i="13"/>
  <c r="L887" i="13"/>
  <c r="L895" i="13"/>
  <c r="L893" i="13"/>
  <c r="L900" i="13"/>
  <c r="L405" i="11"/>
  <c r="L880" i="13" s="1"/>
  <c r="I880" i="13"/>
  <c r="L394" i="11"/>
  <c r="L407" i="11"/>
  <c r="L882" i="13" s="1"/>
  <c r="I882" i="13"/>
  <c r="L398" i="11"/>
  <c r="L874" i="13" s="1"/>
  <c r="I874" i="13"/>
  <c r="L391" i="11"/>
  <c r="L868" i="13" s="1"/>
  <c r="I868" i="13"/>
  <c r="L406" i="11"/>
  <c r="L881" i="13" s="1"/>
  <c r="I881" i="13"/>
  <c r="L395" i="11"/>
  <c r="L871" i="13" s="1"/>
  <c r="I871" i="13"/>
  <c r="L890" i="13"/>
  <c r="L884" i="13"/>
  <c r="L894" i="13"/>
  <c r="L899" i="13"/>
  <c r="L892" i="13"/>
  <c r="K443" i="11"/>
  <c r="K439" i="11" l="1"/>
  <c r="L307" i="11" l="1"/>
  <c r="I303" i="11"/>
  <c r="I300" i="11"/>
  <c r="K300" i="11" s="1"/>
  <c r="I299" i="11"/>
  <c r="K299" i="11" s="1"/>
  <c r="I261" i="11"/>
  <c r="L261" i="11" s="1"/>
  <c r="I260" i="11"/>
  <c r="L260" i="11" s="1"/>
  <c r="I259" i="11"/>
  <c r="L259" i="11" s="1"/>
  <c r="I258" i="11"/>
  <c r="L258" i="11" s="1"/>
  <c r="I278" i="11"/>
  <c r="L278" i="11" s="1"/>
  <c r="I277" i="11"/>
  <c r="L277" i="11" s="1"/>
  <c r="I276" i="11"/>
  <c r="L276" i="11" s="1"/>
  <c r="I275" i="11"/>
  <c r="L275" i="11" s="1"/>
  <c r="I274" i="11"/>
  <c r="I273" i="11"/>
  <c r="I272" i="11"/>
  <c r="I271" i="11"/>
  <c r="I270" i="11"/>
  <c r="I269" i="11"/>
  <c r="I268" i="11"/>
  <c r="I267" i="11"/>
  <c r="I266" i="11"/>
  <c r="L266" i="11" s="1"/>
  <c r="I265" i="11"/>
  <c r="L265" i="11" s="1"/>
  <c r="I264" i="11"/>
  <c r="L264" i="11" s="1"/>
  <c r="I263" i="11"/>
  <c r="L263" i="11" s="1"/>
  <c r="I254" i="11"/>
  <c r="K254" i="11" s="1"/>
  <c r="I253" i="11"/>
  <c r="K253" i="11" s="1"/>
  <c r="I252" i="11"/>
  <c r="K252" i="11" s="1"/>
  <c r="I251" i="11"/>
  <c r="K251" i="11" s="1"/>
  <c r="I225" i="11"/>
  <c r="L225" i="11" s="1"/>
  <c r="I224" i="11"/>
  <c r="I223" i="11"/>
  <c r="L223" i="11" s="1"/>
  <c r="I222" i="11"/>
  <c r="I231" i="11"/>
  <c r="L231" i="11" s="1"/>
  <c r="I230" i="11"/>
  <c r="L230" i="11" s="1"/>
  <c r="I229" i="11"/>
  <c r="L229" i="11" s="1"/>
  <c r="I228" i="11"/>
  <c r="L228" i="11" s="1"/>
  <c r="I218" i="11"/>
  <c r="K218" i="11" s="1"/>
  <c r="I217" i="11"/>
  <c r="K217" i="11" s="1"/>
  <c r="I216" i="11"/>
  <c r="K216" i="11" s="1"/>
  <c r="I215" i="11"/>
  <c r="K215" i="11" s="1"/>
  <c r="I187" i="11"/>
  <c r="I186" i="11"/>
  <c r="I185" i="11"/>
  <c r="L185" i="11" s="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69" i="11"/>
  <c r="K169" i="11" s="1"/>
  <c r="O168" i="11"/>
  <c r="I168" i="11"/>
  <c r="K168" i="11" s="1"/>
  <c r="I151" i="11"/>
  <c r="L151" i="11" s="1"/>
  <c r="I150" i="11"/>
  <c r="L150" i="11" s="1"/>
  <c r="I146" i="11"/>
  <c r="M144" i="11"/>
  <c r="I143" i="11"/>
  <c r="I142" i="11"/>
  <c r="K142" i="11" s="1"/>
  <c r="I108" i="11"/>
  <c r="L108" i="11" s="1"/>
  <c r="I107" i="11"/>
  <c r="L107" i="11" s="1"/>
  <c r="I106" i="11"/>
  <c r="L106" i="11" s="1"/>
  <c r="I104" i="11"/>
  <c r="L104" i="11" s="1"/>
  <c r="I103" i="11"/>
  <c r="I102" i="11"/>
  <c r="I101" i="11"/>
  <c r="I100" i="11"/>
  <c r="L100" i="11" s="1"/>
  <c r="I99" i="11"/>
  <c r="L99" i="11" s="1"/>
  <c r="I98" i="11"/>
  <c r="L98" i="11" s="1"/>
  <c r="I97" i="11"/>
  <c r="L97" i="11" s="1"/>
  <c r="I96" i="11"/>
  <c r="L96" i="11" s="1"/>
  <c r="I95" i="11"/>
  <c r="L95" i="11" s="1"/>
  <c r="I94" i="11"/>
  <c r="L111" i="11"/>
  <c r="I91" i="11"/>
  <c r="K91" i="11" s="1"/>
  <c r="I90" i="11"/>
  <c r="K90" i="11" s="1"/>
  <c r="I27" i="11"/>
  <c r="L27" i="11" s="1"/>
  <c r="I26" i="11"/>
  <c r="L26" i="11" s="1"/>
  <c r="I25" i="11"/>
  <c r="L25" i="11" s="1"/>
  <c r="I24" i="11"/>
  <c r="L24" i="11" s="1"/>
  <c r="I23" i="11"/>
  <c r="I17" i="11"/>
  <c r="I18" i="11"/>
  <c r="I19" i="11"/>
  <c r="I16" i="11"/>
  <c r="I59" i="11"/>
  <c r="L59" i="11" s="1"/>
  <c r="I58" i="11"/>
  <c r="I57" i="11"/>
  <c r="L57" i="11" s="1"/>
  <c r="I70" i="11"/>
  <c r="I69" i="11"/>
  <c r="L69" i="11" s="1"/>
  <c r="I68" i="11"/>
  <c r="I67" i="11"/>
  <c r="L67" i="11" s="1"/>
  <c r="I66" i="11"/>
  <c r="I65" i="11"/>
  <c r="I64" i="11"/>
  <c r="L64" i="11" s="1"/>
  <c r="I63" i="11"/>
  <c r="I61" i="11"/>
  <c r="L61" i="11" s="1"/>
  <c r="I53" i="11"/>
  <c r="K53" i="11" s="1"/>
  <c r="I52" i="11"/>
  <c r="K52" i="11" s="1"/>
  <c r="L31" i="11" s="1"/>
  <c r="I32" i="11"/>
  <c r="I31" i="11"/>
  <c r="L60" i="11" l="1"/>
  <c r="L146" i="11"/>
  <c r="L1687" i="9" s="1"/>
  <c r="L1688" i="9" s="1"/>
  <c r="I1687" i="9"/>
  <c r="L70" i="11"/>
  <c r="L1140" i="13" s="1"/>
  <c r="I1140" i="13"/>
  <c r="K255" i="11"/>
  <c r="L262" i="11"/>
  <c r="L211" i="11"/>
  <c r="I211" i="11"/>
  <c r="L32" i="11"/>
  <c r="L33" i="11" s="1"/>
  <c r="I210" i="11"/>
  <c r="L232" i="11"/>
  <c r="L270" i="11"/>
  <c r="L436" i="11" s="1"/>
  <c r="I436" i="11"/>
  <c r="L271" i="11"/>
  <c r="L437" i="11" s="1"/>
  <c r="I437" i="11"/>
  <c r="L272" i="11"/>
  <c r="L438" i="11" s="1"/>
  <c r="I438" i="11"/>
  <c r="L269" i="11"/>
  <c r="L435" i="11" s="1"/>
  <c r="I435" i="11"/>
  <c r="L273" i="11"/>
  <c r="L349" i="11" s="1"/>
  <c r="K359" i="11" s="1"/>
  <c r="I349" i="11"/>
  <c r="L274" i="11"/>
  <c r="L350" i="11" s="1"/>
  <c r="I350" i="11"/>
  <c r="L267" i="11"/>
  <c r="L347" i="11" s="1"/>
  <c r="I347" i="11"/>
  <c r="L268" i="11"/>
  <c r="L348" i="11" s="1"/>
  <c r="I348" i="11"/>
  <c r="L1259" i="1"/>
  <c r="L1260" i="1" s="1"/>
  <c r="I1259" i="1"/>
  <c r="L1178" i="1"/>
  <c r="I1178" i="1"/>
  <c r="L68" i="11"/>
  <c r="L918" i="11" s="1"/>
  <c r="I918" i="11"/>
  <c r="L65" i="11"/>
  <c r="L917" i="11" s="1"/>
  <c r="I917" i="11"/>
  <c r="L139" i="11"/>
  <c r="K143" i="11" s="1"/>
  <c r="K144" i="11" s="1"/>
  <c r="I139" i="11"/>
  <c r="L66" i="11"/>
  <c r="I1179" i="1"/>
  <c r="L222" i="11"/>
  <c r="L515" i="11" s="1"/>
  <c r="I515" i="11"/>
  <c r="L224" i="11"/>
  <c r="I516" i="11"/>
  <c r="L311" i="11"/>
  <c r="I859" i="13"/>
  <c r="I820" i="13"/>
  <c r="I828" i="13"/>
  <c r="L176" i="11"/>
  <c r="I839" i="13"/>
  <c r="I847" i="13"/>
  <c r="L304" i="11"/>
  <c r="I852" i="13"/>
  <c r="L312" i="11"/>
  <c r="I860" i="13"/>
  <c r="I827" i="13"/>
  <c r="L183" i="11"/>
  <c r="I846" i="13"/>
  <c r="L303" i="11"/>
  <c r="I851" i="13"/>
  <c r="I821" i="13"/>
  <c r="I829" i="13"/>
  <c r="L177" i="11"/>
  <c r="I840" i="13"/>
  <c r="I848" i="13"/>
  <c r="L305" i="11"/>
  <c r="I853" i="13"/>
  <c r="L313" i="11"/>
  <c r="I861" i="13"/>
  <c r="L94" i="11"/>
  <c r="L112" i="11" s="1"/>
  <c r="I819" i="13"/>
  <c r="I822" i="13"/>
  <c r="L830" i="13"/>
  <c r="L178" i="11"/>
  <c r="I841" i="13"/>
  <c r="L186" i="11"/>
  <c r="I849" i="13"/>
  <c r="L306" i="11"/>
  <c r="I854" i="13"/>
  <c r="L314" i="11"/>
  <c r="I862" i="13"/>
  <c r="L179" i="11"/>
  <c r="I842" i="13"/>
  <c r="L187" i="11"/>
  <c r="I850" i="13"/>
  <c r="L855" i="13"/>
  <c r="L315" i="11"/>
  <c r="I863" i="13"/>
  <c r="L175" i="11"/>
  <c r="I838" i="13"/>
  <c r="I831" i="13"/>
  <c r="I824" i="13"/>
  <c r="I832" i="13"/>
  <c r="L172" i="11"/>
  <c r="I835" i="13"/>
  <c r="L180" i="11"/>
  <c r="I843" i="13"/>
  <c r="L308" i="11"/>
  <c r="I856" i="13"/>
  <c r="L316" i="11"/>
  <c r="I864" i="13"/>
  <c r="I825" i="13"/>
  <c r="I833" i="13"/>
  <c r="L173" i="11"/>
  <c r="I836" i="13"/>
  <c r="I844" i="13"/>
  <c r="L309" i="11"/>
  <c r="I857" i="13"/>
  <c r="L317" i="11"/>
  <c r="I865" i="13"/>
  <c r="I823" i="13"/>
  <c r="L834" i="13"/>
  <c r="I826" i="13"/>
  <c r="L174" i="11"/>
  <c r="I837" i="13"/>
  <c r="L182" i="11"/>
  <c r="I845" i="13"/>
  <c r="I867" i="13"/>
  <c r="L310" i="11"/>
  <c r="I858" i="13"/>
  <c r="L318" i="11"/>
  <c r="I866" i="13"/>
  <c r="K219" i="11"/>
  <c r="K140" i="11"/>
  <c r="I62" i="11"/>
  <c r="L62" i="11" s="1"/>
  <c r="D155" i="11" l="1"/>
  <c r="K281" i="11"/>
  <c r="M54" i="17" s="1"/>
  <c r="M236" i="11"/>
  <c r="L280" i="11"/>
  <c r="O32" i="11"/>
  <c r="L226" i="11"/>
  <c r="I235" i="11" s="1"/>
  <c r="L210" i="11"/>
  <c r="L29" i="11"/>
  <c r="I36" i="11" s="1"/>
  <c r="L320" i="11"/>
  <c r="K362" i="11"/>
  <c r="L439" i="11"/>
  <c r="L351" i="11"/>
  <c r="L1179" i="1"/>
  <c r="L1180" i="1" s="1"/>
  <c r="I138" i="11"/>
  <c r="L516" i="11"/>
  <c r="L517" i="11" s="1"/>
  <c r="D533" i="11" s="1"/>
  <c r="D537" i="11" s="1"/>
  <c r="L858" i="13"/>
  <c r="L857" i="13"/>
  <c r="L825" i="13"/>
  <c r="L835" i="13"/>
  <c r="L838" i="13"/>
  <c r="L842" i="13"/>
  <c r="L841" i="13"/>
  <c r="L861" i="13"/>
  <c r="L829" i="13"/>
  <c r="L827" i="13"/>
  <c r="L839" i="13"/>
  <c r="L844" i="13"/>
  <c r="L864" i="13"/>
  <c r="L832" i="13"/>
  <c r="L863" i="13"/>
  <c r="L862" i="13"/>
  <c r="L853" i="13"/>
  <c r="L821" i="13"/>
  <c r="L860" i="13"/>
  <c r="L828" i="13"/>
  <c r="L826" i="13"/>
  <c r="L867" i="13"/>
  <c r="L845" i="13"/>
  <c r="L836" i="13"/>
  <c r="L824" i="13"/>
  <c r="L854" i="13"/>
  <c r="L822" i="13"/>
  <c r="L848" i="13"/>
  <c r="L851" i="13"/>
  <c r="L852" i="13"/>
  <c r="L820" i="13"/>
  <c r="L823" i="13"/>
  <c r="L856" i="13"/>
  <c r="L188" i="11"/>
  <c r="L866" i="13"/>
  <c r="L837" i="13"/>
  <c r="L865" i="13"/>
  <c r="L833" i="13"/>
  <c r="L843" i="13"/>
  <c r="L831" i="13"/>
  <c r="L850" i="13"/>
  <c r="L849" i="13"/>
  <c r="L819" i="13"/>
  <c r="L840" i="13"/>
  <c r="L846" i="13"/>
  <c r="L847" i="13"/>
  <c r="L859" i="13"/>
  <c r="L71" i="11" l="1"/>
  <c r="L72" i="11" s="1"/>
  <c r="L138" i="11"/>
  <c r="L140" i="11" s="1"/>
  <c r="I1428" i="10"/>
  <c r="L1427" i="10"/>
  <c r="L817" i="13" s="1"/>
  <c r="L1426" i="10"/>
  <c r="L816" i="13" s="1"/>
  <c r="I1425" i="10"/>
  <c r="I1424" i="10"/>
  <c r="I1423" i="10"/>
  <c r="I1422" i="10"/>
  <c r="I1421" i="10"/>
  <c r="L1421" i="10" s="1"/>
  <c r="I1420" i="10"/>
  <c r="I1419" i="10"/>
  <c r="I1418" i="10"/>
  <c r="I1415" i="10"/>
  <c r="K1415" i="10" s="1"/>
  <c r="I1414" i="10"/>
  <c r="K1414" i="10" s="1"/>
  <c r="M1389" i="10"/>
  <c r="I1397" i="10"/>
  <c r="L1397" i="10" s="1"/>
  <c r="I1396" i="10"/>
  <c r="L1396" i="10" s="1"/>
  <c r="I1333" i="10"/>
  <c r="K1333" i="10" s="1"/>
  <c r="I1332" i="10"/>
  <c r="K1332" i="10" s="1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53" i="10"/>
  <c r="I1352" i="10"/>
  <c r="I1294" i="10"/>
  <c r="L1294" i="10" s="1"/>
  <c r="I1293" i="10"/>
  <c r="L1293" i="10" s="1"/>
  <c r="I1292" i="10"/>
  <c r="L1292" i="10" s="1"/>
  <c r="I1291" i="10"/>
  <c r="L1291" i="10" s="1"/>
  <c r="I1311" i="10"/>
  <c r="L1311" i="10" s="1"/>
  <c r="I1310" i="10"/>
  <c r="I1309" i="10"/>
  <c r="L1309" i="10" s="1"/>
  <c r="I1308" i="10"/>
  <c r="I1307" i="10"/>
  <c r="L1307" i="10" s="1"/>
  <c r="I1306" i="10"/>
  <c r="I1305" i="10"/>
  <c r="L1305" i="10" s="1"/>
  <c r="I1304" i="10"/>
  <c r="I1303" i="10"/>
  <c r="L1303" i="10" s="1"/>
  <c r="I1302" i="10"/>
  <c r="I1301" i="10"/>
  <c r="L1301" i="10" s="1"/>
  <c r="I1300" i="10"/>
  <c r="I1299" i="10"/>
  <c r="L1299" i="10" s="1"/>
  <c r="I1298" i="10"/>
  <c r="I1297" i="10"/>
  <c r="L1297" i="10" s="1"/>
  <c r="I1296" i="10"/>
  <c r="I1287" i="10"/>
  <c r="K1287" i="10" s="1"/>
  <c r="I1286" i="10"/>
  <c r="K1286" i="10" s="1"/>
  <c r="I1285" i="10"/>
  <c r="K1285" i="10" s="1"/>
  <c r="I1284" i="10"/>
  <c r="K1284" i="10" s="1"/>
  <c r="M1254" i="10"/>
  <c r="M1247" i="10"/>
  <c r="I1264" i="10"/>
  <c r="K1264" i="10" s="1"/>
  <c r="I1263" i="10"/>
  <c r="K1263" i="10" s="1"/>
  <c r="I1262" i="10"/>
  <c r="K1262" i="10" s="1"/>
  <c r="I1261" i="10"/>
  <c r="K1261" i="10" s="1"/>
  <c r="I1216" i="10"/>
  <c r="L1216" i="10" s="1"/>
  <c r="I1215" i="10"/>
  <c r="L1215" i="10" s="1"/>
  <c r="I1214" i="10"/>
  <c r="L1214" i="10" s="1"/>
  <c r="I1213" i="10"/>
  <c r="L1213" i="10" s="1"/>
  <c r="I1212" i="10"/>
  <c r="L1212" i="10" s="1"/>
  <c r="I1211" i="10"/>
  <c r="L1211" i="10" s="1"/>
  <c r="I1210" i="10"/>
  <c r="L1210" i="10" s="1"/>
  <c r="I1209" i="10"/>
  <c r="L1209" i="10" s="1"/>
  <c r="I1208" i="10"/>
  <c r="L1208" i="10" s="1"/>
  <c r="I1207" i="10"/>
  <c r="L1207" i="10" s="1"/>
  <c r="I1206" i="10"/>
  <c r="L1206" i="10" s="1"/>
  <c r="I1205" i="10"/>
  <c r="L1205" i="10" s="1"/>
  <c r="I1204" i="10"/>
  <c r="I1201" i="10"/>
  <c r="K1201" i="10" s="1"/>
  <c r="I1200" i="10"/>
  <c r="K1200" i="10" s="1"/>
  <c r="I1199" i="10"/>
  <c r="K1199" i="10" s="1"/>
  <c r="I1182" i="10"/>
  <c r="L1182" i="10" s="1"/>
  <c r="I1181" i="10"/>
  <c r="L1181" i="10" s="1"/>
  <c r="I1180" i="10"/>
  <c r="L1180" i="10" s="1"/>
  <c r="I1179" i="10"/>
  <c r="L1179" i="10" s="1"/>
  <c r="I1178" i="10"/>
  <c r="L1178" i="10" s="1"/>
  <c r="M1171" i="10"/>
  <c r="I1170" i="10"/>
  <c r="K1170" i="10" s="1"/>
  <c r="I1169" i="10"/>
  <c r="K1169" i="10" s="1"/>
  <c r="I1168" i="10"/>
  <c r="K1168" i="10" s="1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I1116" i="10"/>
  <c r="I1113" i="10"/>
  <c r="K1113" i="10" s="1"/>
  <c r="I1112" i="10"/>
  <c r="K1112" i="10" s="1"/>
  <c r="I1095" i="10"/>
  <c r="L1095" i="10" s="1"/>
  <c r="I1094" i="10"/>
  <c r="L1094" i="10" s="1"/>
  <c r="M1087" i="10"/>
  <c r="I1086" i="10"/>
  <c r="K1086" i="10" s="1"/>
  <c r="I1085" i="10"/>
  <c r="K1085" i="10" s="1"/>
  <c r="K1171" i="10" l="1"/>
  <c r="L1298" i="10"/>
  <c r="L1117" i="13" s="1"/>
  <c r="I1117" i="13"/>
  <c r="L1302" i="10"/>
  <c r="L1119" i="13" s="1"/>
  <c r="I1119" i="13"/>
  <c r="L1306" i="10"/>
  <c r="L1121" i="13" s="1"/>
  <c r="I1121" i="13"/>
  <c r="L1310" i="10"/>
  <c r="L1123" i="13" s="1"/>
  <c r="I1123" i="13"/>
  <c r="L1296" i="10"/>
  <c r="L1116" i="13" s="1"/>
  <c r="I1116" i="13"/>
  <c r="L1300" i="10"/>
  <c r="L1118" i="13" s="1"/>
  <c r="I1118" i="13"/>
  <c r="L1304" i="10"/>
  <c r="L1120" i="13" s="1"/>
  <c r="I1120" i="13"/>
  <c r="L1308" i="10"/>
  <c r="L1122" i="13" s="1"/>
  <c r="I1122" i="13"/>
  <c r="L1295" i="10"/>
  <c r="K1202" i="10"/>
  <c r="K1288" i="10"/>
  <c r="L1183" i="10"/>
  <c r="M1187" i="10" s="1"/>
  <c r="K1416" i="10"/>
  <c r="L763" i="13"/>
  <c r="L772" i="13"/>
  <c r="I780" i="13"/>
  <c r="L1341" i="10"/>
  <c r="I795" i="13"/>
  <c r="L1422" i="10"/>
  <c r="L812" i="13" s="1"/>
  <c r="I812" i="13"/>
  <c r="L765" i="13"/>
  <c r="L773" i="13"/>
  <c r="I781" i="13"/>
  <c r="I789" i="13"/>
  <c r="I806" i="13"/>
  <c r="L1342" i="10"/>
  <c r="I796" i="13"/>
  <c r="L1350" i="10"/>
  <c r="I804" i="13"/>
  <c r="L1423" i="10"/>
  <c r="L813" i="13" s="1"/>
  <c r="I813" i="13"/>
  <c r="L1348" i="10"/>
  <c r="I802" i="13"/>
  <c r="L764" i="13"/>
  <c r="I788" i="13"/>
  <c r="L1349" i="10"/>
  <c r="I803" i="13"/>
  <c r="L766" i="13"/>
  <c r="L774" i="13"/>
  <c r="I782" i="13"/>
  <c r="L1353" i="10"/>
  <c r="I807" i="13"/>
  <c r="L1343" i="10"/>
  <c r="I797" i="13"/>
  <c r="L1351" i="10"/>
  <c r="I805" i="13"/>
  <c r="L1424" i="10"/>
  <c r="L814" i="13" s="1"/>
  <c r="I814" i="13"/>
  <c r="I779" i="13"/>
  <c r="L811" i="13"/>
  <c r="I811" i="13"/>
  <c r="L1116" i="10"/>
  <c r="I759" i="13"/>
  <c r="L767" i="13"/>
  <c r="L775" i="13"/>
  <c r="I783" i="13"/>
  <c r="L1336" i="10"/>
  <c r="I790" i="13"/>
  <c r="L1344" i="10"/>
  <c r="I798" i="13"/>
  <c r="L1425" i="10"/>
  <c r="L815" i="13" s="1"/>
  <c r="I815" i="13"/>
  <c r="L771" i="13"/>
  <c r="I787" i="13"/>
  <c r="L1340" i="10"/>
  <c r="I794" i="13"/>
  <c r="L768" i="13"/>
  <c r="L776" i="13"/>
  <c r="I784" i="13"/>
  <c r="L1337" i="10"/>
  <c r="I791" i="13"/>
  <c r="L1345" i="10"/>
  <c r="I799" i="13"/>
  <c r="L1418" i="10"/>
  <c r="I808" i="13"/>
  <c r="L760" i="13"/>
  <c r="L761" i="13"/>
  <c r="L769" i="13"/>
  <c r="L1204" i="10"/>
  <c r="L1217" i="10" s="1"/>
  <c r="I777" i="13"/>
  <c r="I785" i="13"/>
  <c r="L1338" i="10"/>
  <c r="I792" i="13"/>
  <c r="L1346" i="10"/>
  <c r="I800" i="13"/>
  <c r="L1419" i="10"/>
  <c r="L809" i="13" s="1"/>
  <c r="I809" i="13"/>
  <c r="L762" i="13"/>
  <c r="L770" i="13"/>
  <c r="I778" i="13"/>
  <c r="I786" i="13"/>
  <c r="L1339" i="10"/>
  <c r="I793" i="13"/>
  <c r="L1347" i="10"/>
  <c r="I801" i="13"/>
  <c r="L1420" i="10"/>
  <c r="L810" i="13" s="1"/>
  <c r="I810" i="13"/>
  <c r="L1428" i="10"/>
  <c r="L818" i="13" s="1"/>
  <c r="I818" i="13"/>
  <c r="L1398" i="10"/>
  <c r="M1402" i="10" s="1"/>
  <c r="K1166" i="10"/>
  <c r="L1261" i="10"/>
  <c r="L1264" i="10"/>
  <c r="L1263" i="10"/>
  <c r="L1262" i="10"/>
  <c r="K1087" i="10"/>
  <c r="K1083" i="10"/>
  <c r="M1269" i="10" l="1"/>
  <c r="K1314" i="10"/>
  <c r="L1354" i="10"/>
  <c r="L1313" i="10"/>
  <c r="L1134" i="10"/>
  <c r="L808" i="13"/>
  <c r="L1429" i="10"/>
  <c r="L800" i="13"/>
  <c r="L807" i="13"/>
  <c r="L791" i="13"/>
  <c r="L798" i="13"/>
  <c r="L782" i="13"/>
  <c r="L804" i="13"/>
  <c r="L779" i="13"/>
  <c r="L803" i="13"/>
  <c r="L792" i="13"/>
  <c r="L794" i="13"/>
  <c r="L788" i="13"/>
  <c r="L795" i="13"/>
  <c r="L793" i="13"/>
  <c r="L787" i="13"/>
  <c r="L759" i="13"/>
  <c r="L805" i="13"/>
  <c r="L796" i="13"/>
  <c r="L780" i="13"/>
  <c r="L781" i="13"/>
  <c r="L785" i="13"/>
  <c r="L784" i="13"/>
  <c r="L790" i="13"/>
  <c r="L789" i="13"/>
  <c r="L799" i="13"/>
  <c r="L801" i="13"/>
  <c r="L786" i="13"/>
  <c r="L777" i="13"/>
  <c r="L783" i="13"/>
  <c r="L797" i="13"/>
  <c r="L802" i="13"/>
  <c r="L806" i="13"/>
  <c r="L778" i="13"/>
  <c r="L1314" i="10"/>
  <c r="L1265" i="10"/>
  <c r="I1269" i="10" l="1"/>
  <c r="I1059" i="10"/>
  <c r="I1058" i="10"/>
  <c r="L1058" i="10" s="1"/>
  <c r="I1057" i="10"/>
  <c r="K1057" i="10" s="1"/>
  <c r="I1053" i="10"/>
  <c r="L1053" i="10" s="1"/>
  <c r="I1052" i="10"/>
  <c r="K1052" i="10" s="1"/>
  <c r="K1054" i="10" s="1"/>
  <c r="I1051" i="10"/>
  <c r="I1020" i="10"/>
  <c r="I1019" i="10"/>
  <c r="I1018" i="10"/>
  <c r="I1016" i="10"/>
  <c r="I1015" i="10"/>
  <c r="I1014" i="10"/>
  <c r="I1013" i="10"/>
  <c r="I1012" i="10"/>
  <c r="I1011" i="10"/>
  <c r="I1010" i="10"/>
  <c r="I1009" i="10"/>
  <c r="I1006" i="10"/>
  <c r="K1006" i="10" s="1"/>
  <c r="I1005" i="10"/>
  <c r="K1005" i="10" s="1"/>
  <c r="I987" i="10"/>
  <c r="I986" i="10"/>
  <c r="I985" i="10"/>
  <c r="I984" i="10"/>
  <c r="I983" i="10"/>
  <c r="I982" i="10"/>
  <c r="L982" i="10" s="1"/>
  <c r="I981" i="10"/>
  <c r="I980" i="10"/>
  <c r="L980" i="10" s="1"/>
  <c r="I979" i="10"/>
  <c r="I978" i="10"/>
  <c r="I977" i="10"/>
  <c r="I976" i="10"/>
  <c r="L976" i="10" s="1"/>
  <c r="I975" i="10"/>
  <c r="L975" i="10" s="1"/>
  <c r="I973" i="10"/>
  <c r="L973" i="10" s="1"/>
  <c r="I972" i="10"/>
  <c r="L972" i="10" s="1"/>
  <c r="I971" i="10"/>
  <c r="L971" i="10" s="1"/>
  <c r="I970" i="10"/>
  <c r="L970" i="10" s="1"/>
  <c r="I966" i="10"/>
  <c r="K966" i="10" s="1"/>
  <c r="I965" i="10"/>
  <c r="K965" i="10" s="1"/>
  <c r="I964" i="10"/>
  <c r="K964" i="10" s="1"/>
  <c r="I963" i="10"/>
  <c r="K963" i="10" s="1"/>
  <c r="I962" i="10"/>
  <c r="K962" i="10" s="1"/>
  <c r="I937" i="10"/>
  <c r="L937" i="10" s="1"/>
  <c r="L938" i="10" s="1"/>
  <c r="I936" i="10"/>
  <c r="L936" i="10" s="1"/>
  <c r="I893" i="10"/>
  <c r="I892" i="10"/>
  <c r="I891" i="10"/>
  <c r="I890" i="10"/>
  <c r="I889" i="10"/>
  <c r="I888" i="10"/>
  <c r="I887" i="10"/>
  <c r="I886" i="10"/>
  <c r="I885" i="10"/>
  <c r="I884" i="10"/>
  <c r="I883" i="10"/>
  <c r="I736" i="13" s="1"/>
  <c r="I882" i="10"/>
  <c r="I881" i="10"/>
  <c r="I734" i="13" s="1"/>
  <c r="I880" i="10"/>
  <c r="I879" i="10"/>
  <c r="I878" i="10"/>
  <c r="I877" i="10"/>
  <c r="I876" i="10"/>
  <c r="I873" i="10"/>
  <c r="K873" i="10" s="1"/>
  <c r="I872" i="10"/>
  <c r="K872" i="10" s="1"/>
  <c r="I855" i="10"/>
  <c r="L855" i="10" s="1"/>
  <c r="I854" i="10"/>
  <c r="L854" i="10" s="1"/>
  <c r="M847" i="10"/>
  <c r="I846" i="10"/>
  <c r="K846" i="10" s="1"/>
  <c r="I845" i="10"/>
  <c r="K845" i="10" s="1"/>
  <c r="I844" i="10"/>
  <c r="L844" i="10" s="1"/>
  <c r="I843" i="10"/>
  <c r="K843" i="10" s="1"/>
  <c r="I842" i="10"/>
  <c r="K842" i="10" s="1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K1051" i="10" l="1"/>
  <c r="I1152" i="13"/>
  <c r="L986" i="10"/>
  <c r="L1114" i="13" s="1"/>
  <c r="I1114" i="13"/>
  <c r="L979" i="10"/>
  <c r="L1113" i="13" s="1"/>
  <c r="I1113" i="13"/>
  <c r="L987" i="10"/>
  <c r="L1115" i="13" s="1"/>
  <c r="I1115" i="13"/>
  <c r="M1285" i="10"/>
  <c r="M1286" i="10"/>
  <c r="M1287" i="10"/>
  <c r="M1284" i="10"/>
  <c r="M1268" i="10"/>
  <c r="M1270" i="10" s="1"/>
  <c r="M1271" i="10" s="1"/>
  <c r="L974" i="10"/>
  <c r="L943" i="10"/>
  <c r="K967" i="10"/>
  <c r="L981" i="10"/>
  <c r="L283" i="10" s="1"/>
  <c r="I283" i="10"/>
  <c r="L983" i="10"/>
  <c r="L1081" i="10" s="1"/>
  <c r="I1081" i="10"/>
  <c r="L984" i="10"/>
  <c r="L284" i="10" s="1"/>
  <c r="K293" i="10" s="1"/>
  <c r="I284" i="10"/>
  <c r="L977" i="10"/>
  <c r="L1161" i="10" s="1"/>
  <c r="L1163" i="10" s="1"/>
  <c r="I1161" i="10"/>
  <c r="L985" i="10"/>
  <c r="L1082" i="10" s="1"/>
  <c r="I1082" i="10"/>
  <c r="L978" i="10"/>
  <c r="L1162" i="10" s="1"/>
  <c r="I1162" i="10"/>
  <c r="L807" i="10"/>
  <c r="I726" i="13"/>
  <c r="L800" i="10"/>
  <c r="I719" i="13"/>
  <c r="L882" i="10"/>
  <c r="I735" i="13"/>
  <c r="L890" i="10"/>
  <c r="I743" i="13"/>
  <c r="L1011" i="10"/>
  <c r="I749" i="13"/>
  <c r="L1020" i="10"/>
  <c r="I758" i="13"/>
  <c r="L889" i="10"/>
  <c r="I742" i="13"/>
  <c r="L1010" i="10"/>
  <c r="I748" i="13"/>
  <c r="L801" i="10"/>
  <c r="I720" i="13"/>
  <c r="L891" i="10"/>
  <c r="I744" i="13"/>
  <c r="L1012" i="10"/>
  <c r="I750" i="13"/>
  <c r="L880" i="10"/>
  <c r="I733" i="13"/>
  <c r="L1019" i="10"/>
  <c r="I757" i="13"/>
  <c r="L809" i="10"/>
  <c r="I728" i="13"/>
  <c r="L794" i="10"/>
  <c r="I713" i="13"/>
  <c r="L802" i="10"/>
  <c r="I721" i="13"/>
  <c r="L795" i="10"/>
  <c r="L714" i="13" s="1"/>
  <c r="I714" i="13"/>
  <c r="L803" i="10"/>
  <c r="I722" i="13"/>
  <c r="L876" i="10"/>
  <c r="I729" i="13"/>
  <c r="L884" i="10"/>
  <c r="I737" i="13"/>
  <c r="L892" i="10"/>
  <c r="I745" i="13"/>
  <c r="L1013" i="10"/>
  <c r="I751" i="13"/>
  <c r="L804" i="10"/>
  <c r="I723" i="13"/>
  <c r="L893" i="10"/>
  <c r="I746" i="13"/>
  <c r="L796" i="10"/>
  <c r="I715" i="13"/>
  <c r="L885" i="10"/>
  <c r="I738" i="13"/>
  <c r="L797" i="10"/>
  <c r="I716" i="13"/>
  <c r="L805" i="10"/>
  <c r="I724" i="13"/>
  <c r="L878" i="10"/>
  <c r="I731" i="13"/>
  <c r="L886" i="10"/>
  <c r="I739" i="13"/>
  <c r="L1015" i="10"/>
  <c r="I753" i="13"/>
  <c r="L888" i="10"/>
  <c r="I741" i="13"/>
  <c r="L808" i="10"/>
  <c r="I727" i="13"/>
  <c r="L877" i="10"/>
  <c r="I730" i="13"/>
  <c r="L1014" i="10"/>
  <c r="I752" i="13"/>
  <c r="L798" i="10"/>
  <c r="I717" i="13"/>
  <c r="L806" i="10"/>
  <c r="I725" i="13"/>
  <c r="L879" i="10"/>
  <c r="I732" i="13"/>
  <c r="L887" i="10"/>
  <c r="I740" i="13"/>
  <c r="L1016" i="10"/>
  <c r="I754" i="13"/>
  <c r="L799" i="10"/>
  <c r="I718" i="13"/>
  <c r="L1009" i="10"/>
  <c r="I747" i="13"/>
  <c r="L1018" i="10"/>
  <c r="I756" i="13"/>
  <c r="L1059" i="10"/>
  <c r="K847" i="10"/>
  <c r="K893" i="10"/>
  <c r="K746" i="13" s="1"/>
  <c r="M947" i="10" l="1"/>
  <c r="K989" i="10"/>
  <c r="M23" i="17" s="1"/>
  <c r="K23" i="17" s="1"/>
  <c r="N23" i="17" s="1"/>
  <c r="O23" i="17" s="1"/>
  <c r="M1288" i="10"/>
  <c r="L988" i="10"/>
  <c r="L989" i="10" s="1"/>
  <c r="I946" i="10"/>
  <c r="L285" i="10"/>
  <c r="L810" i="10"/>
  <c r="L1021" i="10"/>
  <c r="L894" i="10"/>
  <c r="L718" i="13"/>
  <c r="L715" i="13"/>
  <c r="L717" i="13"/>
  <c r="L737" i="13"/>
  <c r="L731" i="13"/>
  <c r="L741" i="13"/>
  <c r="L746" i="13"/>
  <c r="L733" i="13"/>
  <c r="L743" i="13"/>
  <c r="L756" i="13"/>
  <c r="L740" i="13"/>
  <c r="L753" i="13"/>
  <c r="L716" i="13"/>
  <c r="L723" i="13"/>
  <c r="L729" i="13"/>
  <c r="L713" i="13"/>
  <c r="L750" i="13"/>
  <c r="L742" i="13"/>
  <c r="L735" i="13"/>
  <c r="L754" i="13"/>
  <c r="L724" i="13"/>
  <c r="L721" i="13"/>
  <c r="L748" i="13"/>
  <c r="L752" i="13"/>
  <c r="L727" i="13"/>
  <c r="L747" i="13"/>
  <c r="L739" i="13"/>
  <c r="L728" i="13"/>
  <c r="L725" i="13"/>
  <c r="L732" i="13"/>
  <c r="L730" i="13"/>
  <c r="L738" i="13"/>
  <c r="L751" i="13"/>
  <c r="L722" i="13"/>
  <c r="L744" i="13"/>
  <c r="L758" i="13"/>
  <c r="L719" i="13"/>
  <c r="L745" i="13"/>
  <c r="L757" i="13"/>
  <c r="L720" i="13"/>
  <c r="L749" i="13"/>
  <c r="L726" i="13"/>
  <c r="I791" i="10"/>
  <c r="K791" i="10" s="1"/>
  <c r="I790" i="10"/>
  <c r="K790" i="10" s="1"/>
  <c r="L770" i="10"/>
  <c r="I769" i="10"/>
  <c r="I768" i="10"/>
  <c r="L768" i="10" s="1"/>
  <c r="I767" i="10"/>
  <c r="L767" i="10" s="1"/>
  <c r="I766" i="10"/>
  <c r="L766" i="10" s="1"/>
  <c r="I765" i="10"/>
  <c r="L765" i="10" s="1"/>
  <c r="I764" i="10"/>
  <c r="I763" i="10"/>
  <c r="I762" i="10"/>
  <c r="I761" i="10"/>
  <c r="I760" i="10"/>
  <c r="L760" i="10" s="1"/>
  <c r="I759" i="10"/>
  <c r="L759" i="10" s="1"/>
  <c r="I758" i="10"/>
  <c r="I757" i="10"/>
  <c r="I756" i="10"/>
  <c r="L756" i="10" s="1"/>
  <c r="I755" i="10"/>
  <c r="L755" i="10" s="1"/>
  <c r="I754" i="10"/>
  <c r="I753" i="10"/>
  <c r="I751" i="10"/>
  <c r="L751" i="10" s="1"/>
  <c r="I750" i="10"/>
  <c r="L750" i="10" s="1"/>
  <c r="I749" i="10"/>
  <c r="L749" i="10" s="1"/>
  <c r="I748" i="10"/>
  <c r="L748" i="10" s="1"/>
  <c r="I744" i="10"/>
  <c r="K744" i="10" s="1"/>
  <c r="I743" i="10"/>
  <c r="K743" i="10" s="1"/>
  <c r="I742" i="10"/>
  <c r="K742" i="10" s="1"/>
  <c r="I741" i="10"/>
  <c r="K741" i="10" s="1"/>
  <c r="K711" i="10"/>
  <c r="I703" i="10"/>
  <c r="K703" i="10" s="1"/>
  <c r="I702" i="10"/>
  <c r="K702" i="10" s="1"/>
  <c r="I701" i="10"/>
  <c r="L701" i="10" s="1"/>
  <c r="I700" i="10"/>
  <c r="L700" i="10" s="1"/>
  <c r="I699" i="10"/>
  <c r="K699" i="10" s="1"/>
  <c r="I698" i="10"/>
  <c r="K698" i="10" s="1"/>
  <c r="I697" i="10"/>
  <c r="L697" i="10" s="1"/>
  <c r="I696" i="10"/>
  <c r="L696" i="10" s="1"/>
  <c r="I695" i="10"/>
  <c r="K695" i="10" s="1"/>
  <c r="I694" i="10"/>
  <c r="K694" i="10" s="1"/>
  <c r="I693" i="10"/>
  <c r="L693" i="10" s="1"/>
  <c r="I692" i="10"/>
  <c r="L692" i="10" s="1"/>
  <c r="I691" i="10"/>
  <c r="K691" i="10" s="1"/>
  <c r="I690" i="10"/>
  <c r="K690" i="10" s="1"/>
  <c r="I689" i="10"/>
  <c r="L689" i="10" s="1"/>
  <c r="I688" i="10"/>
  <c r="L688" i="10" s="1"/>
  <c r="I659" i="10"/>
  <c r="I658" i="10"/>
  <c r="I657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5" i="10"/>
  <c r="K635" i="10" s="1"/>
  <c r="I634" i="10"/>
  <c r="K634" i="10" s="1"/>
  <c r="I633" i="10"/>
  <c r="K633" i="10" s="1"/>
  <c r="I632" i="10"/>
  <c r="K632" i="10" s="1"/>
  <c r="I615" i="10"/>
  <c r="I614" i="10"/>
  <c r="L614" i="10" s="1"/>
  <c r="M607" i="10"/>
  <c r="I606" i="10"/>
  <c r="K606" i="10" s="1"/>
  <c r="I605" i="10"/>
  <c r="K605" i="10" s="1"/>
  <c r="L615" i="10" s="1"/>
  <c r="I568" i="10"/>
  <c r="I567" i="10"/>
  <c r="L566" i="10"/>
  <c r="L688" i="13" s="1"/>
  <c r="I565" i="10"/>
  <c r="I564" i="10"/>
  <c r="I563" i="10"/>
  <c r="I562" i="10"/>
  <c r="I561" i="10"/>
  <c r="I560" i="10"/>
  <c r="I558" i="10"/>
  <c r="I557" i="10"/>
  <c r="I556" i="10"/>
  <c r="I555" i="10"/>
  <c r="I554" i="10"/>
  <c r="I553" i="10"/>
  <c r="I552" i="10"/>
  <c r="I551" i="10"/>
  <c r="I548" i="10"/>
  <c r="K548" i="10" s="1"/>
  <c r="I547" i="10"/>
  <c r="K547" i="10" s="1"/>
  <c r="I530" i="10"/>
  <c r="L530" i="10" s="1"/>
  <c r="I529" i="10"/>
  <c r="L529" i="10" s="1"/>
  <c r="L524" i="10"/>
  <c r="L525" i="10"/>
  <c r="M522" i="10"/>
  <c r="I521" i="10"/>
  <c r="K521" i="10" s="1"/>
  <c r="I520" i="10"/>
  <c r="K520" i="10" s="1"/>
  <c r="I489" i="10"/>
  <c r="L489" i="10" s="1"/>
  <c r="I488" i="10"/>
  <c r="L488" i="10" s="1"/>
  <c r="I487" i="10"/>
  <c r="L487" i="10" s="1"/>
  <c r="I486" i="10"/>
  <c r="L486" i="10" s="1"/>
  <c r="I485" i="10"/>
  <c r="I484" i="10"/>
  <c r="L484" i="10" s="1"/>
  <c r="I483" i="10"/>
  <c r="L483" i="10" s="1"/>
  <c r="I482" i="10"/>
  <c r="L482" i="10" s="1"/>
  <c r="I481" i="10"/>
  <c r="L481" i="10" s="1"/>
  <c r="I480" i="10"/>
  <c r="I479" i="10"/>
  <c r="L479" i="10" s="1"/>
  <c r="I478" i="10"/>
  <c r="L478" i="10" s="1"/>
  <c r="I477" i="10"/>
  <c r="L477" i="10" s="1"/>
  <c r="I476" i="10"/>
  <c r="L476" i="10" s="1"/>
  <c r="I475" i="10"/>
  <c r="L475" i="10" s="1"/>
  <c r="I474" i="10"/>
  <c r="L474" i="10" s="1"/>
  <c r="I473" i="10"/>
  <c r="L473" i="10" s="1"/>
  <c r="I472" i="10"/>
  <c r="L472" i="10" s="1"/>
  <c r="I471" i="10"/>
  <c r="L471" i="10" s="1"/>
  <c r="I470" i="10"/>
  <c r="L470" i="10" s="1"/>
  <c r="I469" i="10"/>
  <c r="L469" i="10" s="1"/>
  <c r="I468" i="10"/>
  <c r="I465" i="10"/>
  <c r="K465" i="10" s="1"/>
  <c r="I464" i="10"/>
  <c r="K464" i="10" s="1"/>
  <c r="I433" i="10"/>
  <c r="L433" i="10" s="1"/>
  <c r="I432" i="10"/>
  <c r="L432" i="10" s="1"/>
  <c r="I431" i="10"/>
  <c r="L431" i="10" s="1"/>
  <c r="I430" i="10"/>
  <c r="L430" i="10" s="1"/>
  <c r="I444" i="10"/>
  <c r="I443" i="10"/>
  <c r="I442" i="10"/>
  <c r="I441" i="10"/>
  <c r="I440" i="10"/>
  <c r="I439" i="10"/>
  <c r="L439" i="10" s="1"/>
  <c r="I438" i="10"/>
  <c r="I1112" i="13" s="1"/>
  <c r="I437" i="10"/>
  <c r="I436" i="10"/>
  <c r="I435" i="10"/>
  <c r="I426" i="10"/>
  <c r="K426" i="10" s="1"/>
  <c r="I425" i="10"/>
  <c r="K425" i="10" s="1"/>
  <c r="I424" i="10"/>
  <c r="K424" i="10" s="1"/>
  <c r="I423" i="10"/>
  <c r="K423" i="10" s="1"/>
  <c r="I403" i="10"/>
  <c r="L403" i="10" s="1"/>
  <c r="I402" i="10"/>
  <c r="L402" i="10" s="1"/>
  <c r="I401" i="10"/>
  <c r="L401" i="10" s="1"/>
  <c r="I400" i="10"/>
  <c r="L400" i="10" s="1"/>
  <c r="I392" i="10"/>
  <c r="L392" i="10" s="1"/>
  <c r="I391" i="10"/>
  <c r="L391" i="10" s="1"/>
  <c r="I390" i="10"/>
  <c r="K390" i="10" s="1"/>
  <c r="I389" i="10"/>
  <c r="I388" i="10"/>
  <c r="L388" i="10" s="1"/>
  <c r="I387" i="10"/>
  <c r="K387" i="10" s="1"/>
  <c r="I386" i="10"/>
  <c r="K386" i="10" s="1"/>
  <c r="L380" i="10" s="1"/>
  <c r="I385" i="10"/>
  <c r="K385" i="10" s="1"/>
  <c r="I381" i="10"/>
  <c r="K381" i="10" s="1"/>
  <c r="I380" i="10"/>
  <c r="K380" i="10" s="1"/>
  <c r="L490" i="10" l="1"/>
  <c r="L404" i="10"/>
  <c r="M68" i="17"/>
  <c r="K68" i="17" s="1"/>
  <c r="N68" i="17" s="1"/>
  <c r="O68" i="17" s="1"/>
  <c r="M1312" i="10"/>
  <c r="S1312" i="10" s="1"/>
  <c r="M1305" i="10"/>
  <c r="S1305" i="10" s="1"/>
  <c r="U1305" i="10" s="1"/>
  <c r="V1305" i="10" s="1"/>
  <c r="W1305" i="10" s="1"/>
  <c r="M1296" i="10"/>
  <c r="M1307" i="10"/>
  <c r="S1307" i="10" s="1"/>
  <c r="U1307" i="10" s="1"/>
  <c r="V1307" i="10" s="1"/>
  <c r="W1307" i="10" s="1"/>
  <c r="M1310" i="10"/>
  <c r="M1298" i="10"/>
  <c r="M1299" i="10"/>
  <c r="S1299" i="10" s="1"/>
  <c r="U1299" i="10" s="1"/>
  <c r="V1299" i="10" s="1"/>
  <c r="W1299" i="10" s="1"/>
  <c r="M1302" i="10"/>
  <c r="M1291" i="10"/>
  <c r="S1291" i="10" s="1"/>
  <c r="U1291" i="10" s="1"/>
  <c r="V1291" i="10" s="1"/>
  <c r="W1291" i="10" s="1"/>
  <c r="M1300" i="10"/>
  <c r="M1311" i="10"/>
  <c r="S1311" i="10" s="1"/>
  <c r="U1311" i="10" s="1"/>
  <c r="V1311" i="10" s="1"/>
  <c r="W1311" i="10" s="1"/>
  <c r="M1294" i="10"/>
  <c r="S1294" i="10" s="1"/>
  <c r="U1294" i="10" s="1"/>
  <c r="V1294" i="10" s="1"/>
  <c r="W1294" i="10" s="1"/>
  <c r="M1293" i="10"/>
  <c r="M1309" i="10"/>
  <c r="S1309" i="10" s="1"/>
  <c r="U1309" i="10" s="1"/>
  <c r="V1309" i="10" s="1"/>
  <c r="W1309" i="10" s="1"/>
  <c r="M1297" i="10"/>
  <c r="S1297" i="10" s="1"/>
  <c r="U1297" i="10" s="1"/>
  <c r="V1297" i="10" s="1"/>
  <c r="W1297" i="10" s="1"/>
  <c r="M1304" i="10"/>
  <c r="M1308" i="10"/>
  <c r="M1303" i="10"/>
  <c r="S1303" i="10" s="1"/>
  <c r="U1303" i="10" s="1"/>
  <c r="V1303" i="10" s="1"/>
  <c r="W1303" i="10" s="1"/>
  <c r="M1306" i="10"/>
  <c r="M1292" i="10"/>
  <c r="S1292" i="10" s="1"/>
  <c r="U1292" i="10" s="1"/>
  <c r="V1292" i="10" s="1"/>
  <c r="W1292" i="10" s="1"/>
  <c r="M1301" i="10"/>
  <c r="S1301" i="10" s="1"/>
  <c r="U1301" i="10" s="1"/>
  <c r="V1301" i="10" s="1"/>
  <c r="W1301" i="10" s="1"/>
  <c r="D408" i="10"/>
  <c r="D411" i="10" s="1"/>
  <c r="L382" i="10"/>
  <c r="L752" i="10"/>
  <c r="L434" i="10"/>
  <c r="L704" i="10"/>
  <c r="K704" i="10"/>
  <c r="L764" i="10"/>
  <c r="L602" i="10" s="1"/>
  <c r="I602" i="10"/>
  <c r="L757" i="10"/>
  <c r="L599" i="10" s="1"/>
  <c r="I599" i="10"/>
  <c r="L758" i="10"/>
  <c r="L600" i="10" s="1"/>
  <c r="I600" i="10"/>
  <c r="L763" i="10"/>
  <c r="L601" i="10" s="1"/>
  <c r="I601" i="10"/>
  <c r="L753" i="10"/>
  <c r="L837" i="10" s="1"/>
  <c r="I837" i="10"/>
  <c r="L761" i="10"/>
  <c r="L839" i="10" s="1"/>
  <c r="I839" i="10"/>
  <c r="L754" i="10"/>
  <c r="L838" i="10" s="1"/>
  <c r="I838" i="10"/>
  <c r="L762" i="10"/>
  <c r="L840" i="10" s="1"/>
  <c r="I840" i="10"/>
  <c r="L441" i="10"/>
  <c r="L1165" i="10" s="1"/>
  <c r="I1165" i="10"/>
  <c r="L442" i="10"/>
  <c r="L596" i="10" s="1"/>
  <c r="I596" i="10"/>
  <c r="L443" i="10"/>
  <c r="L597" i="10" s="1"/>
  <c r="I597" i="10"/>
  <c r="L436" i="10"/>
  <c r="I594" i="10"/>
  <c r="L437" i="10"/>
  <c r="L595" i="10" s="1"/>
  <c r="I595" i="10"/>
  <c r="L440" i="10"/>
  <c r="L1164" i="10" s="1"/>
  <c r="L1166" i="10" s="1"/>
  <c r="L1167" i="10" s="1"/>
  <c r="I1164" i="10"/>
  <c r="L435" i="10"/>
  <c r="I516" i="10"/>
  <c r="L444" i="10"/>
  <c r="L517" i="10" s="1"/>
  <c r="I517" i="10"/>
  <c r="L468" i="10"/>
  <c r="L657" i="10"/>
  <c r="I710" i="13"/>
  <c r="I656" i="13"/>
  <c r="I668" i="13"/>
  <c r="L551" i="10"/>
  <c r="L673" i="13" s="1"/>
  <c r="I673" i="13"/>
  <c r="L560" i="10"/>
  <c r="L682" i="13" s="1"/>
  <c r="I682" i="13"/>
  <c r="L568" i="10"/>
  <c r="L690" i="13" s="1"/>
  <c r="I690" i="13"/>
  <c r="L640" i="10"/>
  <c r="I693" i="13"/>
  <c r="L648" i="10"/>
  <c r="I701" i="13"/>
  <c r="L658" i="10"/>
  <c r="I711" i="13"/>
  <c r="L647" i="10"/>
  <c r="I700" i="13"/>
  <c r="I657" i="13"/>
  <c r="I662" i="13"/>
  <c r="I669" i="13"/>
  <c r="L552" i="10"/>
  <c r="L674" i="13" s="1"/>
  <c r="I674" i="13"/>
  <c r="L561" i="10"/>
  <c r="L683" i="13" s="1"/>
  <c r="I683" i="13"/>
  <c r="L641" i="10"/>
  <c r="I694" i="13"/>
  <c r="L649" i="10"/>
  <c r="I702" i="13"/>
  <c r="L659" i="10"/>
  <c r="I712" i="13"/>
  <c r="I667" i="13"/>
  <c r="L639" i="10"/>
  <c r="I692" i="13"/>
  <c r="I658" i="13"/>
  <c r="I663" i="13"/>
  <c r="I670" i="13"/>
  <c r="L553" i="10"/>
  <c r="L675" i="13" s="1"/>
  <c r="I675" i="13"/>
  <c r="L562" i="10"/>
  <c r="L684" i="13" s="1"/>
  <c r="I684" i="13"/>
  <c r="L642" i="10"/>
  <c r="I695" i="13"/>
  <c r="L650" i="10"/>
  <c r="I703" i="13"/>
  <c r="I661" i="13"/>
  <c r="I671" i="13"/>
  <c r="L554" i="10"/>
  <c r="L676" i="13" s="1"/>
  <c r="I676" i="13"/>
  <c r="L643" i="10"/>
  <c r="I696" i="13"/>
  <c r="L651" i="10"/>
  <c r="I704" i="13"/>
  <c r="L567" i="10"/>
  <c r="L689" i="13" s="1"/>
  <c r="I689" i="13"/>
  <c r="I664" i="13"/>
  <c r="I659" i="13"/>
  <c r="I665" i="13"/>
  <c r="I672" i="13"/>
  <c r="L555" i="10"/>
  <c r="L677" i="13" s="1"/>
  <c r="I677" i="13"/>
  <c r="L564" i="10"/>
  <c r="L686" i="13" s="1"/>
  <c r="I686" i="13"/>
  <c r="L644" i="10"/>
  <c r="I697" i="13"/>
  <c r="L652" i="10"/>
  <c r="I705" i="13"/>
  <c r="L563" i="10"/>
  <c r="L685" i="13" s="1"/>
  <c r="I685" i="13"/>
  <c r="L565" i="10"/>
  <c r="L687" i="13" s="1"/>
  <c r="I687" i="13"/>
  <c r="L645" i="10"/>
  <c r="I698" i="13"/>
  <c r="L653" i="10"/>
  <c r="I706" i="13"/>
  <c r="I660" i="13"/>
  <c r="I666" i="13"/>
  <c r="L638" i="10"/>
  <c r="I691" i="13"/>
  <c r="L646" i="10"/>
  <c r="I699" i="13"/>
  <c r="L654" i="10"/>
  <c r="I707" i="13"/>
  <c r="L557" i="10"/>
  <c r="L679" i="13" s="1"/>
  <c r="I679" i="13"/>
  <c r="L558" i="10"/>
  <c r="L680" i="13" s="1"/>
  <c r="I680" i="13"/>
  <c r="L556" i="10"/>
  <c r="I678" i="13"/>
  <c r="K792" i="10"/>
  <c r="K745" i="10"/>
  <c r="L531" i="10"/>
  <c r="M535" i="10" s="1"/>
  <c r="K607" i="10"/>
  <c r="K636" i="10"/>
  <c r="L526" i="10"/>
  <c r="K518" i="10"/>
  <c r="K603" i="10"/>
  <c r="K522" i="10"/>
  <c r="K549" i="10"/>
  <c r="M1313" i="10" l="1"/>
  <c r="S1300" i="10"/>
  <c r="U1300" i="10" s="1"/>
  <c r="V1300" i="10" s="1"/>
  <c r="W1300" i="10" s="1"/>
  <c r="M1118" i="13"/>
  <c r="S1298" i="10"/>
  <c r="U1298" i="10" s="1"/>
  <c r="V1298" i="10" s="1"/>
  <c r="W1298" i="10" s="1"/>
  <c r="M1117" i="13"/>
  <c r="S1308" i="10"/>
  <c r="U1308" i="10" s="1"/>
  <c r="V1308" i="10" s="1"/>
  <c r="W1308" i="10" s="1"/>
  <c r="M1122" i="13"/>
  <c r="M1123" i="13"/>
  <c r="S1304" i="10"/>
  <c r="U1304" i="10" s="1"/>
  <c r="V1304" i="10" s="1"/>
  <c r="W1304" i="10" s="1"/>
  <c r="M1120" i="13"/>
  <c r="S1302" i="10"/>
  <c r="U1302" i="10" s="1"/>
  <c r="V1302" i="10" s="1"/>
  <c r="W1302" i="10" s="1"/>
  <c r="M1119" i="13"/>
  <c r="L660" i="10"/>
  <c r="S1306" i="10"/>
  <c r="U1306" i="10" s="1"/>
  <c r="V1306" i="10" s="1"/>
  <c r="W1306" i="10" s="1"/>
  <c r="M1121" i="13"/>
  <c r="S1296" i="10"/>
  <c r="U1296" i="10" s="1"/>
  <c r="V1296" i="10" s="1"/>
  <c r="W1296" i="10" s="1"/>
  <c r="M1116" i="13"/>
  <c r="L771" i="10"/>
  <c r="L772" i="10" s="1"/>
  <c r="K705" i="10"/>
  <c r="D725" i="10" s="1"/>
  <c r="D729" i="10" s="1"/>
  <c r="M725" i="10" s="1"/>
  <c r="L516" i="10"/>
  <c r="L445" i="10"/>
  <c r="L446" i="10" s="1"/>
  <c r="M1295" i="10"/>
  <c r="S1293" i="10"/>
  <c r="U1293" i="10" s="1"/>
  <c r="V1293" i="10" s="1"/>
  <c r="W1293" i="10" s="1"/>
  <c r="S1310" i="10"/>
  <c r="U1310" i="10" s="1"/>
  <c r="V1310" i="10" s="1"/>
  <c r="W1310" i="10" s="1"/>
  <c r="M726" i="10"/>
  <c r="K772" i="10"/>
  <c r="M5" i="17" s="1"/>
  <c r="L841" i="10"/>
  <c r="L594" i="10"/>
  <c r="L598" i="10" s="1"/>
  <c r="L603" i="10"/>
  <c r="L569" i="10"/>
  <c r="L666" i="13"/>
  <c r="L664" i="13"/>
  <c r="L695" i="13"/>
  <c r="L663" i="13"/>
  <c r="L712" i="13"/>
  <c r="L700" i="13"/>
  <c r="L691" i="13"/>
  <c r="L696" i="13"/>
  <c r="L668" i="13"/>
  <c r="L657" i="13"/>
  <c r="L707" i="13"/>
  <c r="L660" i="13"/>
  <c r="L705" i="13"/>
  <c r="L672" i="13"/>
  <c r="L671" i="13"/>
  <c r="L658" i="13"/>
  <c r="L702" i="13"/>
  <c r="L669" i="13"/>
  <c r="L711" i="13"/>
  <c r="L656" i="13"/>
  <c r="L659" i="13"/>
  <c r="L667" i="13"/>
  <c r="L699" i="13"/>
  <c r="L706" i="13"/>
  <c r="L697" i="13"/>
  <c r="L665" i="13"/>
  <c r="L704" i="13"/>
  <c r="L661" i="13"/>
  <c r="L692" i="13"/>
  <c r="L694" i="13"/>
  <c r="L662" i="13"/>
  <c r="L701" i="13"/>
  <c r="L710" i="13"/>
  <c r="L698" i="13"/>
  <c r="L703" i="13"/>
  <c r="L693" i="13"/>
  <c r="L670" i="13"/>
  <c r="L678" i="13"/>
  <c r="M727" i="10" l="1"/>
  <c r="M728" i="10" s="1"/>
  <c r="M748" i="10"/>
  <c r="S748" i="10" s="1"/>
  <c r="U748" i="10" s="1"/>
  <c r="V748" i="10" s="1"/>
  <c r="W748" i="10" s="1"/>
  <c r="M768" i="10"/>
  <c r="S768" i="10" s="1"/>
  <c r="U768" i="10" s="1"/>
  <c r="V768" i="10" s="1"/>
  <c r="W768" i="10" s="1"/>
  <c r="M761" i="10"/>
  <c r="M766" i="10"/>
  <c r="S766" i="10" s="1"/>
  <c r="U766" i="10" s="1"/>
  <c r="V766" i="10" s="1"/>
  <c r="W766" i="10" s="1"/>
  <c r="M755" i="10"/>
  <c r="S755" i="10" s="1"/>
  <c r="U755" i="10" s="1"/>
  <c r="V755" i="10" s="1"/>
  <c r="W755" i="10" s="1"/>
  <c r="M756" i="10"/>
  <c r="S756" i="10" s="1"/>
  <c r="U756" i="10" s="1"/>
  <c r="V756" i="10" s="1"/>
  <c r="W756" i="10" s="1"/>
  <c r="M749" i="10"/>
  <c r="S749" i="10" s="1"/>
  <c r="U749" i="10" s="1"/>
  <c r="V749" i="10" s="1"/>
  <c r="W749" i="10" s="1"/>
  <c r="M765" i="10"/>
  <c r="S765" i="10" s="1"/>
  <c r="U765" i="10" s="1"/>
  <c r="V765" i="10" s="1"/>
  <c r="W765" i="10" s="1"/>
  <c r="M754" i="10"/>
  <c r="M759" i="10"/>
  <c r="S759" i="10" s="1"/>
  <c r="U759" i="10" s="1"/>
  <c r="V759" i="10" s="1"/>
  <c r="W759" i="10" s="1"/>
  <c r="M760" i="10"/>
  <c r="S760" i="10" s="1"/>
  <c r="U760" i="10" s="1"/>
  <c r="V760" i="10" s="1"/>
  <c r="W760" i="10" s="1"/>
  <c r="M753" i="10"/>
  <c r="M769" i="10"/>
  <c r="S769" i="10" s="1"/>
  <c r="U769" i="10" s="1"/>
  <c r="V769" i="10" s="1"/>
  <c r="W769" i="10" s="1"/>
  <c r="M758" i="10"/>
  <c r="M770" i="10"/>
  <c r="M763" i="10"/>
  <c r="M764" i="10"/>
  <c r="M757" i="10"/>
  <c r="M750" i="10"/>
  <c r="M762" i="10"/>
  <c r="M751" i="10"/>
  <c r="S751" i="10" s="1"/>
  <c r="U751" i="10" s="1"/>
  <c r="V751" i="10" s="1"/>
  <c r="W751" i="10" s="1"/>
  <c r="M767" i="10"/>
  <c r="S767" i="10" s="1"/>
  <c r="U767" i="10" s="1"/>
  <c r="V767" i="10" s="1"/>
  <c r="W767" i="10" s="1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4" i="10"/>
  <c r="K324" i="10" s="1"/>
  <c r="I323" i="10"/>
  <c r="K323" i="10" s="1"/>
  <c r="I322" i="10"/>
  <c r="K322" i="10" s="1"/>
  <c r="I321" i="10"/>
  <c r="K321" i="10" s="1"/>
  <c r="I304" i="10"/>
  <c r="L304" i="10" s="1"/>
  <c r="I303" i="10"/>
  <c r="L303" i="10" s="1"/>
  <c r="I298" i="10"/>
  <c r="M296" i="10"/>
  <c r="L296" i="10"/>
  <c r="I295" i="10"/>
  <c r="K295" i="10" s="1"/>
  <c r="I294" i="10"/>
  <c r="K294" i="10" s="1"/>
  <c r="I293" i="10"/>
  <c r="I292" i="10"/>
  <c r="K292" i="10" s="1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22" i="10"/>
  <c r="L222" i="10" s="1"/>
  <c r="I221" i="10"/>
  <c r="L221" i="10" s="1"/>
  <c r="I220" i="10"/>
  <c r="L220" i="10" s="1"/>
  <c r="M213" i="10"/>
  <c r="L213" i="10"/>
  <c r="L180" i="10"/>
  <c r="I160" i="10"/>
  <c r="K160" i="10" s="1"/>
  <c r="I159" i="10"/>
  <c r="K159" i="10" s="1"/>
  <c r="I138" i="10"/>
  <c r="M136" i="10"/>
  <c r="L145" i="10"/>
  <c r="L144" i="10"/>
  <c r="I143" i="10"/>
  <c r="L143" i="10" s="1"/>
  <c r="I135" i="10"/>
  <c r="K135" i="10" s="1"/>
  <c r="I134" i="10"/>
  <c r="K134" i="10" s="1"/>
  <c r="L138" i="10" l="1"/>
  <c r="I1110" i="13"/>
  <c r="L298" i="10"/>
  <c r="I1111" i="13"/>
  <c r="K161" i="10"/>
  <c r="M752" i="10"/>
  <c r="K296" i="10"/>
  <c r="M771" i="10"/>
  <c r="S771" i="10" s="1"/>
  <c r="U771" i="10" s="1"/>
  <c r="V771" i="10" s="1"/>
  <c r="W771" i="10" s="1"/>
  <c r="O757" i="10"/>
  <c r="O753" i="10"/>
  <c r="S763" i="10"/>
  <c r="U763" i="10" s="1"/>
  <c r="V763" i="10" s="1"/>
  <c r="W763" i="10" s="1"/>
  <c r="M601" i="10"/>
  <c r="S758" i="10"/>
  <c r="U758" i="10" s="1"/>
  <c r="V758" i="10" s="1"/>
  <c r="W758" i="10" s="1"/>
  <c r="M600" i="10"/>
  <c r="S757" i="10"/>
  <c r="U757" i="10" s="1"/>
  <c r="V757" i="10" s="1"/>
  <c r="W757" i="10" s="1"/>
  <c r="M599" i="10"/>
  <c r="M603" i="10" s="1"/>
  <c r="S764" i="10"/>
  <c r="U764" i="10" s="1"/>
  <c r="V764" i="10" s="1"/>
  <c r="W764" i="10" s="1"/>
  <c r="M602" i="10"/>
  <c r="S762" i="10"/>
  <c r="U762" i="10" s="1"/>
  <c r="V762" i="10" s="1"/>
  <c r="W762" i="10" s="1"/>
  <c r="M840" i="10"/>
  <c r="S753" i="10"/>
  <c r="U753" i="10" s="1"/>
  <c r="V753" i="10" s="1"/>
  <c r="W753" i="10" s="1"/>
  <c r="M837" i="10"/>
  <c r="S761" i="10"/>
  <c r="U761" i="10" s="1"/>
  <c r="V761" i="10" s="1"/>
  <c r="W761" i="10" s="1"/>
  <c r="M839" i="10"/>
  <c r="S754" i="10"/>
  <c r="U754" i="10" s="1"/>
  <c r="V754" i="10" s="1"/>
  <c r="W754" i="10" s="1"/>
  <c r="M838" i="10"/>
  <c r="S750" i="10"/>
  <c r="U750" i="10" s="1"/>
  <c r="V750" i="10" s="1"/>
  <c r="W750" i="10" s="1"/>
  <c r="S770" i="10"/>
  <c r="U770" i="10" s="1"/>
  <c r="V770" i="10" s="1"/>
  <c r="W770" i="10" s="1"/>
  <c r="L245" i="10"/>
  <c r="L620" i="13" s="1"/>
  <c r="I620" i="13"/>
  <c r="L341" i="10"/>
  <c r="L647" i="13" s="1"/>
  <c r="I647" i="13"/>
  <c r="L247" i="10"/>
  <c r="L622" i="13" s="1"/>
  <c r="I622" i="13"/>
  <c r="L255" i="10"/>
  <c r="L630" i="13" s="1"/>
  <c r="I630" i="13"/>
  <c r="L327" i="10"/>
  <c r="L633" i="13" s="1"/>
  <c r="I633" i="13"/>
  <c r="L335" i="10"/>
  <c r="L641" i="13" s="1"/>
  <c r="I641" i="13"/>
  <c r="L343" i="10"/>
  <c r="L649" i="13" s="1"/>
  <c r="I649" i="13"/>
  <c r="L248" i="10"/>
  <c r="L623" i="13" s="1"/>
  <c r="I623" i="13"/>
  <c r="L256" i="10"/>
  <c r="I631" i="13"/>
  <c r="L328" i="10"/>
  <c r="L634" i="13" s="1"/>
  <c r="I634" i="13"/>
  <c r="L336" i="10"/>
  <c r="L642" i="13" s="1"/>
  <c r="I642" i="13"/>
  <c r="L344" i="10"/>
  <c r="L650" i="13" s="1"/>
  <c r="I650" i="13"/>
  <c r="L337" i="10"/>
  <c r="L643" i="13" s="1"/>
  <c r="I643" i="13"/>
  <c r="L345" i="10"/>
  <c r="L651" i="13" s="1"/>
  <c r="I651" i="13"/>
  <c r="L250" i="10"/>
  <c r="L625" i="13" s="1"/>
  <c r="I625" i="13"/>
  <c r="L330" i="10"/>
  <c r="L636" i="13" s="1"/>
  <c r="I636" i="13"/>
  <c r="L338" i="10"/>
  <c r="L644" i="13" s="1"/>
  <c r="I644" i="13"/>
  <c r="L346" i="10"/>
  <c r="L652" i="13" s="1"/>
  <c r="I652" i="13"/>
  <c r="L253" i="10"/>
  <c r="L628" i="13" s="1"/>
  <c r="I628" i="13"/>
  <c r="L333" i="10"/>
  <c r="L639" i="13" s="1"/>
  <c r="I639" i="13"/>
  <c r="L249" i="10"/>
  <c r="L624" i="13" s="1"/>
  <c r="I624" i="13"/>
  <c r="L251" i="10"/>
  <c r="L626" i="13" s="1"/>
  <c r="I626" i="13"/>
  <c r="L331" i="10"/>
  <c r="L637" i="13" s="1"/>
  <c r="I637" i="13"/>
  <c r="L339" i="10"/>
  <c r="L645" i="13" s="1"/>
  <c r="I645" i="13"/>
  <c r="L347" i="10"/>
  <c r="L653" i="13" s="1"/>
  <c r="I653" i="13"/>
  <c r="L655" i="13"/>
  <c r="I655" i="13"/>
  <c r="L257" i="10"/>
  <c r="L632" i="13" s="1"/>
  <c r="I632" i="13"/>
  <c r="L329" i="10"/>
  <c r="L635" i="13" s="1"/>
  <c r="I635" i="13"/>
  <c r="L244" i="10"/>
  <c r="L619" i="13" s="1"/>
  <c r="I619" i="13"/>
  <c r="L252" i="10"/>
  <c r="L627" i="13" s="1"/>
  <c r="I627" i="13"/>
  <c r="L332" i="10"/>
  <c r="L638" i="13" s="1"/>
  <c r="I638" i="13"/>
  <c r="L340" i="10"/>
  <c r="L646" i="13" s="1"/>
  <c r="I646" i="13"/>
  <c r="L348" i="10"/>
  <c r="L654" i="13" s="1"/>
  <c r="I654" i="13"/>
  <c r="L246" i="10"/>
  <c r="L621" i="13" s="1"/>
  <c r="I621" i="13"/>
  <c r="L254" i="10"/>
  <c r="L629" i="13" s="1"/>
  <c r="I629" i="13"/>
  <c r="L334" i="10"/>
  <c r="L640" i="13" s="1"/>
  <c r="I640" i="13"/>
  <c r="L342" i="10"/>
  <c r="L648" i="13" s="1"/>
  <c r="I648" i="13"/>
  <c r="K325" i="10"/>
  <c r="L223" i="10"/>
  <c r="K209" i="10"/>
  <c r="L146" i="10"/>
  <c r="K136" i="10"/>
  <c r="L1110" i="13" l="1"/>
  <c r="M1110" i="13"/>
  <c r="M1111" i="13"/>
  <c r="L1111" i="13"/>
  <c r="O748" i="10"/>
  <c r="M790" i="10"/>
  <c r="M791" i="10"/>
  <c r="M841" i="10"/>
  <c r="D859" i="10" s="1"/>
  <c r="S752" i="10"/>
  <c r="U752" i="10" s="1"/>
  <c r="V752" i="10" s="1"/>
  <c r="W752" i="10" s="1"/>
  <c r="M772" i="10"/>
  <c r="D620" i="10"/>
  <c r="L258" i="10"/>
  <c r="L631" i="13"/>
  <c r="L350" i="10"/>
  <c r="K132" i="10" l="1"/>
  <c r="O6" i="10" l="1"/>
  <c r="O1445" i="10" s="1"/>
  <c r="S1445" i="10" s="1"/>
  <c r="O86" i="10" l="1"/>
  <c r="S86" i="10" s="1"/>
  <c r="O1240" i="10"/>
  <c r="S1240" i="10" s="1"/>
  <c r="O917" i="10"/>
  <c r="S917" i="10" s="1"/>
  <c r="S6" i="10"/>
  <c r="O1046" i="10"/>
  <c r="S1046" i="10" s="1"/>
  <c r="O373" i="10"/>
  <c r="S373" i="10" s="1"/>
  <c r="O683" i="10"/>
  <c r="S683" i="10" s="1"/>
  <c r="O32" i="10"/>
  <c r="S32" i="10" s="1"/>
  <c r="I108" i="10" l="1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2" i="10"/>
  <c r="K92" i="10" s="1"/>
  <c r="I91" i="10"/>
  <c r="K91" i="10" s="1"/>
  <c r="I69" i="10"/>
  <c r="I68" i="10"/>
  <c r="I67" i="10"/>
  <c r="I66" i="10"/>
  <c r="L66" i="10" s="1"/>
  <c r="I65" i="10"/>
  <c r="I64" i="10"/>
  <c r="I63" i="10"/>
  <c r="I62" i="10"/>
  <c r="I61" i="10"/>
  <c r="I60" i="10"/>
  <c r="I59" i="10"/>
  <c r="I58" i="10"/>
  <c r="I57" i="10"/>
  <c r="I56" i="10"/>
  <c r="L56" i="10" s="1"/>
  <c r="I55" i="10"/>
  <c r="L55" i="10" s="1"/>
  <c r="I54" i="10"/>
  <c r="I53" i="10"/>
  <c r="I51" i="10"/>
  <c r="L51" i="10" s="1"/>
  <c r="I50" i="10"/>
  <c r="L50" i="10" s="1"/>
  <c r="I49" i="10"/>
  <c r="L49" i="10" s="1"/>
  <c r="I48" i="10"/>
  <c r="L48" i="10" s="1"/>
  <c r="I44" i="10"/>
  <c r="K44" i="10" s="1"/>
  <c r="I43" i="10"/>
  <c r="K43" i="10" s="1"/>
  <c r="I41" i="10"/>
  <c r="K41" i="10" s="1"/>
  <c r="I40" i="10"/>
  <c r="K40" i="10" s="1"/>
  <c r="I38" i="10"/>
  <c r="K38" i="10" s="1"/>
  <c r="I37" i="10"/>
  <c r="K37" i="10" s="1"/>
  <c r="I16" i="10"/>
  <c r="K16" i="10" s="1"/>
  <c r="I15" i="10"/>
  <c r="K15" i="10" s="1"/>
  <c r="L65" i="10" l="1"/>
  <c r="L1108" i="13" s="1"/>
  <c r="I1108" i="13"/>
  <c r="L69" i="10"/>
  <c r="L1109" i="13" s="1"/>
  <c r="I1109" i="13"/>
  <c r="K45" i="10"/>
  <c r="L52" i="10"/>
  <c r="L62" i="10"/>
  <c r="L131" i="10" s="1"/>
  <c r="I131" i="10"/>
  <c r="L54" i="10"/>
  <c r="L206" i="10" s="1"/>
  <c r="I206" i="10"/>
  <c r="L59" i="10"/>
  <c r="L128" i="10" s="1"/>
  <c r="I128" i="10"/>
  <c r="L67" i="10"/>
  <c r="L207" i="10" s="1"/>
  <c r="I207" i="10"/>
  <c r="L60" i="10"/>
  <c r="L129" i="10" s="1"/>
  <c r="I129" i="10"/>
  <c r="L68" i="10"/>
  <c r="L208" i="10" s="1"/>
  <c r="I208" i="10"/>
  <c r="L53" i="10"/>
  <c r="I205" i="10"/>
  <c r="L61" i="10"/>
  <c r="L130" i="10" s="1"/>
  <c r="I130" i="10"/>
  <c r="L63" i="10"/>
  <c r="L288" i="10" s="1"/>
  <c r="I288" i="10"/>
  <c r="L64" i="10"/>
  <c r="L289" i="10" s="1"/>
  <c r="I289" i="10"/>
  <c r="L57" i="10"/>
  <c r="L286" i="10" s="1"/>
  <c r="I286" i="10"/>
  <c r="L58" i="10"/>
  <c r="L287" i="10" s="1"/>
  <c r="I287" i="10"/>
  <c r="L102" i="10"/>
  <c r="L595" i="13" s="1"/>
  <c r="I595" i="13"/>
  <c r="L103" i="10"/>
  <c r="L596" i="13" s="1"/>
  <c r="I596" i="13"/>
  <c r="L104" i="10"/>
  <c r="L597" i="13" s="1"/>
  <c r="I597" i="13"/>
  <c r="L97" i="10"/>
  <c r="L590" i="13" s="1"/>
  <c r="I590" i="13"/>
  <c r="L105" i="10"/>
  <c r="L598" i="13" s="1"/>
  <c r="I598" i="13"/>
  <c r="L95" i="10"/>
  <c r="I588" i="13"/>
  <c r="L98" i="10"/>
  <c r="L591" i="13" s="1"/>
  <c r="I591" i="13"/>
  <c r="L106" i="10"/>
  <c r="L599" i="13" s="1"/>
  <c r="I599" i="13"/>
  <c r="L101" i="10"/>
  <c r="L594" i="13" s="1"/>
  <c r="I594" i="13"/>
  <c r="L99" i="10"/>
  <c r="L592" i="13" s="1"/>
  <c r="I592" i="13"/>
  <c r="L107" i="10"/>
  <c r="L600" i="13" s="1"/>
  <c r="I600" i="13"/>
  <c r="L96" i="10"/>
  <c r="L589" i="13" s="1"/>
  <c r="I589" i="13"/>
  <c r="L100" i="10"/>
  <c r="L593" i="13" s="1"/>
  <c r="I593" i="13"/>
  <c r="L108" i="10"/>
  <c r="I601" i="13"/>
  <c r="K39" i="10"/>
  <c r="K42" i="10"/>
  <c r="K93" i="10"/>
  <c r="K13" i="10"/>
  <c r="D24" i="10" s="1"/>
  <c r="I23" i="10" s="1"/>
  <c r="K17" i="10"/>
  <c r="L209" i="10" l="1"/>
  <c r="D25" i="10"/>
  <c r="D26" i="10" s="1"/>
  <c r="D27" i="10" s="1"/>
  <c r="M28" i="17"/>
  <c r="K28" i="17" s="1"/>
  <c r="N28" i="17" s="1"/>
  <c r="O28" i="17" s="1"/>
  <c r="L109" i="10"/>
  <c r="L70" i="10"/>
  <c r="M48" i="10" s="1"/>
  <c r="L132" i="10"/>
  <c r="M21" i="10"/>
  <c r="M22" i="10" s="1"/>
  <c r="M23" i="10" s="1"/>
  <c r="L205" i="10"/>
  <c r="L290" i="10"/>
  <c r="L601" i="13"/>
  <c r="L588" i="13"/>
  <c r="I24" i="10"/>
  <c r="M53" i="10" l="1"/>
  <c r="M61" i="10"/>
  <c r="M55" i="10"/>
  <c r="S55" i="10" s="1"/>
  <c r="U55" i="10" s="1"/>
  <c r="V55" i="10" s="1"/>
  <c r="W55" i="10" s="1"/>
  <c r="M57" i="10"/>
  <c r="M51" i="10"/>
  <c r="S51" i="10" s="1"/>
  <c r="U51" i="10" s="1"/>
  <c r="V51" i="10" s="1"/>
  <c r="W51" i="10" s="1"/>
  <c r="M49" i="10"/>
  <c r="S49" i="10" s="1"/>
  <c r="U49" i="10" s="1"/>
  <c r="V49" i="10" s="1"/>
  <c r="W49" i="10" s="1"/>
  <c r="M54" i="10"/>
  <c r="M65" i="10"/>
  <c r="M1108" i="13" s="1"/>
  <c r="M63" i="10"/>
  <c r="M288" i="10" s="1"/>
  <c r="M66" i="10"/>
  <c r="S66" i="10" s="1"/>
  <c r="U66" i="10" s="1"/>
  <c r="V66" i="10" s="1"/>
  <c r="W66" i="10" s="1"/>
  <c r="M56" i="10"/>
  <c r="S56" i="10" s="1"/>
  <c r="U56" i="10" s="1"/>
  <c r="V56" i="10" s="1"/>
  <c r="W56" i="10" s="1"/>
  <c r="M50" i="10"/>
  <c r="S50" i="10" s="1"/>
  <c r="U50" i="10" s="1"/>
  <c r="V50" i="10" s="1"/>
  <c r="W50" i="10" s="1"/>
  <c r="M69" i="10"/>
  <c r="M62" i="10"/>
  <c r="M68" i="10"/>
  <c r="M59" i="10"/>
  <c r="M67" i="10"/>
  <c r="M207" i="10" s="1"/>
  <c r="M64" i="10"/>
  <c r="M289" i="10" s="1"/>
  <c r="M58" i="10"/>
  <c r="M60" i="10"/>
  <c r="S69" i="10" l="1"/>
  <c r="U69" i="10" s="1"/>
  <c r="V69" i="10" s="1"/>
  <c r="W69" i="10" s="1"/>
  <c r="M1109" i="13"/>
  <c r="I73" i="10"/>
  <c r="J78" i="10" s="1"/>
  <c r="S65" i="10"/>
  <c r="U65" i="10" s="1"/>
  <c r="V65" i="10" s="1"/>
  <c r="W65" i="10" s="1"/>
  <c r="O61" i="10"/>
  <c r="M52" i="10"/>
  <c r="S48" i="10"/>
  <c r="U48" i="10" s="1"/>
  <c r="V48" i="10" s="1"/>
  <c r="W48" i="10" s="1"/>
  <c r="M286" i="10"/>
  <c r="O57" i="10"/>
  <c r="M205" i="10"/>
  <c r="O53" i="10"/>
  <c r="S57" i="10"/>
  <c r="U57" i="10" s="1"/>
  <c r="V57" i="10" s="1"/>
  <c r="W57" i="10" s="1"/>
  <c r="S53" i="10"/>
  <c r="U53" i="10" s="1"/>
  <c r="V53" i="10" s="1"/>
  <c r="W53" i="10" s="1"/>
  <c r="S67" i="10"/>
  <c r="U67" i="10" s="1"/>
  <c r="V67" i="10" s="1"/>
  <c r="W67" i="10" s="1"/>
  <c r="S64" i="10"/>
  <c r="U64" i="10" s="1"/>
  <c r="V64" i="10" s="1"/>
  <c r="W64" i="10" s="1"/>
  <c r="S63" i="10"/>
  <c r="U63" i="10" s="1"/>
  <c r="V63" i="10" s="1"/>
  <c r="W63" i="10" s="1"/>
  <c r="S61" i="10"/>
  <c r="U61" i="10" s="1"/>
  <c r="V61" i="10" s="1"/>
  <c r="W61" i="10" s="1"/>
  <c r="M130" i="10"/>
  <c r="S62" i="10"/>
  <c r="U62" i="10" s="1"/>
  <c r="V62" i="10" s="1"/>
  <c r="W62" i="10" s="1"/>
  <c r="M131" i="10"/>
  <c r="S60" i="10"/>
  <c r="U60" i="10" s="1"/>
  <c r="V60" i="10" s="1"/>
  <c r="W60" i="10" s="1"/>
  <c r="M129" i="10"/>
  <c r="S59" i="10"/>
  <c r="U59" i="10" s="1"/>
  <c r="V59" i="10" s="1"/>
  <c r="W59" i="10" s="1"/>
  <c r="M128" i="10"/>
  <c r="M208" i="10"/>
  <c r="S54" i="10"/>
  <c r="U54" i="10" s="1"/>
  <c r="V54" i="10" s="1"/>
  <c r="W54" i="10" s="1"/>
  <c r="M206" i="10"/>
  <c r="M209" i="10" s="1"/>
  <c r="S68" i="10"/>
  <c r="U68" i="10" s="1"/>
  <c r="V68" i="10" s="1"/>
  <c r="W68" i="10" s="1"/>
  <c r="S58" i="10"/>
  <c r="U58" i="10" s="1"/>
  <c r="V58" i="10" s="1"/>
  <c r="W58" i="10" s="1"/>
  <c r="M287" i="10"/>
  <c r="D226" i="10" l="1"/>
  <c r="G186" i="16"/>
  <c r="H186" i="16" s="1"/>
  <c r="M132" i="10"/>
  <c r="I149" i="10" s="1"/>
  <c r="M91" i="10"/>
  <c r="M70" i="10"/>
  <c r="N70" i="10" s="1"/>
  <c r="E81" i="6" s="1"/>
  <c r="I78" i="10"/>
  <c r="M290" i="10"/>
  <c r="D309" i="10" s="1"/>
  <c r="S52" i="10"/>
  <c r="U52" i="10" s="1"/>
  <c r="V52" i="10" s="1"/>
  <c r="W52" i="10" s="1"/>
  <c r="O48" i="10"/>
  <c r="M92" i="10"/>
  <c r="M93" i="10" l="1"/>
  <c r="M99" i="10" l="1"/>
  <c r="M100" i="10" l="1"/>
  <c r="M593" i="13" s="1"/>
  <c r="M108" i="10"/>
  <c r="M601" i="13" s="1"/>
  <c r="M107" i="10"/>
  <c r="M600" i="13" s="1"/>
  <c r="M96" i="10"/>
  <c r="S96" i="10" s="1"/>
  <c r="U96" i="10" s="1"/>
  <c r="V96" i="10" s="1"/>
  <c r="W96" i="10" s="1"/>
  <c r="M103" i="10"/>
  <c r="M596" i="13" s="1"/>
  <c r="M97" i="10"/>
  <c r="S97" i="10" s="1"/>
  <c r="U97" i="10" s="1"/>
  <c r="V97" i="10" s="1"/>
  <c r="W97" i="10" s="1"/>
  <c r="M102" i="10"/>
  <c r="S102" i="10" s="1"/>
  <c r="U102" i="10" s="1"/>
  <c r="V102" i="10" s="1"/>
  <c r="W102" i="10" s="1"/>
  <c r="M105" i="10"/>
  <c r="S105" i="10" s="1"/>
  <c r="U105" i="10" s="1"/>
  <c r="V105" i="10" s="1"/>
  <c r="W105" i="10" s="1"/>
  <c r="M95" i="10"/>
  <c r="M588" i="13" s="1"/>
  <c r="M101" i="10"/>
  <c r="S101" i="10" s="1"/>
  <c r="U101" i="10" s="1"/>
  <c r="V101" i="10" s="1"/>
  <c r="W101" i="10" s="1"/>
  <c r="M104" i="10"/>
  <c r="I113" i="10" s="1"/>
  <c r="G189" i="16" s="1"/>
  <c r="S99" i="10"/>
  <c r="U99" i="10" s="1"/>
  <c r="V99" i="10" s="1"/>
  <c r="W99" i="10" s="1"/>
  <c r="M592" i="13"/>
  <c r="M98" i="10"/>
  <c r="M591" i="13" s="1"/>
  <c r="M106" i="10"/>
  <c r="M599" i="13" s="1"/>
  <c r="S107" i="10"/>
  <c r="U107" i="10" s="1"/>
  <c r="V107" i="10" s="1"/>
  <c r="W107" i="10" s="1"/>
  <c r="L845" i="9"/>
  <c r="K846" i="9" s="1"/>
  <c r="D865" i="9" s="1"/>
  <c r="S100" i="10" l="1"/>
  <c r="U100" i="10" s="1"/>
  <c r="V100" i="10" s="1"/>
  <c r="W100" i="10" s="1"/>
  <c r="S104" i="10"/>
  <c r="U104" i="10" s="1"/>
  <c r="V104" i="10" s="1"/>
  <c r="W104" i="10" s="1"/>
  <c r="M597" i="13"/>
  <c r="M595" i="13"/>
  <c r="S108" i="10"/>
  <c r="U108" i="10" s="1"/>
  <c r="V108" i="10" s="1"/>
  <c r="W108" i="10" s="1"/>
  <c r="M598" i="13"/>
  <c r="S95" i="10"/>
  <c r="U95" i="10" s="1"/>
  <c r="V95" i="10" s="1"/>
  <c r="W95" i="10" s="1"/>
  <c r="S103" i="10"/>
  <c r="U103" i="10" s="1"/>
  <c r="V103" i="10" s="1"/>
  <c r="W103" i="10" s="1"/>
  <c r="M590" i="13"/>
  <c r="M594" i="13"/>
  <c r="M589" i="13"/>
  <c r="M109" i="10"/>
  <c r="N109" i="10" s="1"/>
  <c r="Q48" i="10" s="1"/>
  <c r="S106" i="10"/>
  <c r="U106" i="10" s="1"/>
  <c r="V106" i="10" s="1"/>
  <c r="W106" i="10" s="1"/>
  <c r="S98" i="10"/>
  <c r="U98" i="10" s="1"/>
  <c r="V98" i="10" s="1"/>
  <c r="W98" i="10" s="1"/>
  <c r="I112" i="10"/>
  <c r="G188" i="16" s="1"/>
  <c r="H188" i="16" s="1"/>
  <c r="K1376" i="9"/>
  <c r="L1376" i="9" s="1"/>
  <c r="I1035" i="1"/>
  <c r="L1035" i="1" s="1"/>
  <c r="I1036" i="1"/>
  <c r="L1036" i="1" s="1"/>
  <c r="I751" i="1"/>
  <c r="K751" i="1" s="1"/>
  <c r="I1266" i="1"/>
  <c r="L1266" i="1" s="1"/>
  <c r="M322" i="9"/>
  <c r="D342" i="9" s="1"/>
  <c r="B342" i="9"/>
  <c r="B341" i="9"/>
  <c r="I326" i="9"/>
  <c r="K326" i="9" s="1"/>
  <c r="K328" i="9" s="1"/>
  <c r="I327" i="9"/>
  <c r="K327" i="9" s="1"/>
  <c r="E82" i="6" l="1"/>
  <c r="I117" i="10"/>
  <c r="J117" i="10" s="1"/>
  <c r="K1023" i="1"/>
  <c r="K316" i="9" l="1"/>
  <c r="H264" i="1"/>
  <c r="J264" i="1"/>
  <c r="L264" i="1"/>
  <c r="H265" i="1"/>
  <c r="J265" i="1"/>
  <c r="H266" i="1"/>
  <c r="J266" i="1"/>
  <c r="L266" i="1"/>
  <c r="K248" i="1" l="1"/>
  <c r="K236" i="1"/>
  <c r="K237" i="1" l="1"/>
  <c r="D275" i="1" s="1"/>
  <c r="I242" i="9" l="1"/>
  <c r="L242" i="9" s="1"/>
  <c r="M237" i="9"/>
  <c r="I241" i="9"/>
  <c r="L241" i="9" s="1"/>
  <c r="I240" i="9"/>
  <c r="L240" i="9" s="1"/>
  <c r="I236" i="9"/>
  <c r="I235" i="9"/>
  <c r="I29" i="9" l="1"/>
  <c r="I28" i="9"/>
  <c r="L28" i="9" s="1"/>
  <c r="L265" i="1" l="1"/>
  <c r="L267" i="1" s="1"/>
  <c r="I275" i="1" s="1"/>
  <c r="I265" i="1"/>
  <c r="I266" i="1"/>
  <c r="L866" i="1"/>
  <c r="I882" i="1"/>
  <c r="I869" i="1"/>
  <c r="K1528" i="11" l="1"/>
  <c r="B1528" i="11"/>
  <c r="L1519" i="11"/>
  <c r="L1518" i="11"/>
  <c r="L1376" i="11"/>
  <c r="L1375" i="11"/>
  <c r="K1301" i="11"/>
  <c r="B1301" i="11"/>
  <c r="L1292" i="11"/>
  <c r="L1291" i="11"/>
  <c r="K1222" i="11"/>
  <c r="B1222" i="11"/>
  <c r="L1213" i="11"/>
  <c r="L1212" i="11"/>
  <c r="O893" i="11"/>
  <c r="L888" i="11"/>
  <c r="L887" i="11"/>
  <c r="K822" i="11"/>
  <c r="B822" i="11"/>
  <c r="L813" i="11"/>
  <c r="L812" i="11"/>
  <c r="K743" i="11"/>
  <c r="B743" i="11"/>
  <c r="L734" i="11"/>
  <c r="L733" i="11"/>
  <c r="L615" i="11"/>
  <c r="L614" i="11"/>
  <c r="L611" i="11"/>
  <c r="L610" i="11"/>
  <c r="L524" i="11"/>
  <c r="L523" i="11"/>
  <c r="K454" i="11"/>
  <c r="B454" i="11"/>
  <c r="K374" i="11"/>
  <c r="L365" i="11"/>
  <c r="L364" i="11"/>
  <c r="L525" i="11" l="1"/>
  <c r="I533" i="11" s="1"/>
  <c r="I534" i="11" s="1"/>
  <c r="O1136" i="11"/>
  <c r="O1135" i="11"/>
  <c r="K758" i="11"/>
  <c r="K469" i="11"/>
  <c r="L443" i="11"/>
  <c r="L889" i="11"/>
  <c r="I898" i="11" s="1"/>
  <c r="L1285" i="11"/>
  <c r="L607" i="11"/>
  <c r="K607" i="11"/>
  <c r="K600" i="11"/>
  <c r="L612" i="11"/>
  <c r="I619" i="11" s="1"/>
  <c r="K1137" i="11"/>
  <c r="L446" i="11"/>
  <c r="I454" i="11" s="1"/>
  <c r="L884" i="11"/>
  <c r="L1365" i="11"/>
  <c r="K1366" i="11" s="1"/>
  <c r="L1377" i="11"/>
  <c r="I1386" i="11" s="1"/>
  <c r="L1520" i="11"/>
  <c r="I1528" i="11" s="1"/>
  <c r="L877" i="11"/>
  <c r="K1316" i="11"/>
  <c r="L366" i="11"/>
  <c r="I374" i="11" s="1"/>
  <c r="L600" i="11"/>
  <c r="L814" i="11"/>
  <c r="I822" i="11" s="1"/>
  <c r="K837" i="11"/>
  <c r="L649" i="11" s="1"/>
  <c r="L805" i="11" s="1"/>
  <c r="L806" i="11" s="1"/>
  <c r="L1052" i="11"/>
  <c r="L1214" i="11"/>
  <c r="I1222" i="11" s="1"/>
  <c r="M517" i="11"/>
  <c r="L735" i="11"/>
  <c r="K877" i="11"/>
  <c r="O876" i="11" s="1"/>
  <c r="K1237" i="11"/>
  <c r="L1210" i="11"/>
  <c r="L1293" i="11"/>
  <c r="I1301" i="11" s="1"/>
  <c r="K1052" i="11"/>
  <c r="L1372" i="11"/>
  <c r="K1543" i="11"/>
  <c r="L1516" i="11"/>
  <c r="L1560" i="11"/>
  <c r="L1525" i="11"/>
  <c r="M1529" i="11" s="1"/>
  <c r="L1336" i="11"/>
  <c r="L1289" i="11"/>
  <c r="L1298" i="11"/>
  <c r="M1302" i="11" s="1"/>
  <c r="L1219" i="11"/>
  <c r="M1223" i="11" s="1"/>
  <c r="K1088" i="11"/>
  <c r="K1115" i="11" s="1"/>
  <c r="M1106" i="11" s="1"/>
  <c r="M1149" i="13" s="1"/>
  <c r="L1008" i="11"/>
  <c r="L810" i="11"/>
  <c r="L851" i="11"/>
  <c r="L819" i="11"/>
  <c r="M823" i="11" s="1"/>
  <c r="L776" i="11"/>
  <c r="M768" i="11" s="1"/>
  <c r="L731" i="11"/>
  <c r="L740" i="11"/>
  <c r="K776" i="11" s="1"/>
  <c r="M55" i="17"/>
  <c r="K671" i="11"/>
  <c r="L575" i="11"/>
  <c r="L489" i="11"/>
  <c r="L409" i="11"/>
  <c r="L371" i="11"/>
  <c r="M375" i="11" s="1"/>
  <c r="L362" i="11"/>
  <c r="L219" i="11"/>
  <c r="L212" i="11"/>
  <c r="K212" i="11"/>
  <c r="K301" i="11"/>
  <c r="K1401" i="10"/>
  <c r="B1401" i="10"/>
  <c r="L1392" i="10"/>
  <c r="L1391" i="10"/>
  <c r="L1258" i="10"/>
  <c r="L1257" i="10"/>
  <c r="K1186" i="10"/>
  <c r="B1186" i="10"/>
  <c r="L1174" i="10"/>
  <c r="L1173" i="10"/>
  <c r="K1099" i="10"/>
  <c r="B1099" i="10"/>
  <c r="L1090" i="10"/>
  <c r="L1089" i="10"/>
  <c r="L942" i="10"/>
  <c r="L941" i="10"/>
  <c r="L940" i="10"/>
  <c r="K859" i="10"/>
  <c r="L850" i="10"/>
  <c r="L849" i="10"/>
  <c r="L715" i="10"/>
  <c r="L714" i="10"/>
  <c r="K619" i="10"/>
  <c r="L610" i="10"/>
  <c r="L609" i="10"/>
  <c r="K534" i="10"/>
  <c r="B534" i="10"/>
  <c r="L650" i="11" l="1"/>
  <c r="L651" i="11" s="1"/>
  <c r="M643" i="11" s="1"/>
  <c r="M1069" i="11"/>
  <c r="M6" i="17"/>
  <c r="K5" i="17" s="1"/>
  <c r="N5" i="17" s="1"/>
  <c r="O5" i="17" s="1"/>
  <c r="M534" i="11"/>
  <c r="M550" i="11"/>
  <c r="M549" i="11"/>
  <c r="M533" i="11"/>
  <c r="K213" i="11"/>
  <c r="D235" i="11" s="1"/>
  <c r="D239" i="11" s="1"/>
  <c r="I236" i="11" s="1"/>
  <c r="K878" i="11"/>
  <c r="L281" i="11"/>
  <c r="M279" i="11" s="1"/>
  <c r="S279" i="11" s="1"/>
  <c r="K601" i="11"/>
  <c r="I534" i="10"/>
  <c r="K885" i="11"/>
  <c r="L1060" i="10"/>
  <c r="K220" i="11"/>
  <c r="K1373" i="11"/>
  <c r="L1389" i="10"/>
  <c r="L1083" i="10"/>
  <c r="L1259" i="10"/>
  <c r="I1268" i="10" s="1"/>
  <c r="L851" i="10"/>
  <c r="I859" i="10" s="1"/>
  <c r="L1091" i="10"/>
  <c r="I1099" i="10" s="1"/>
  <c r="K1114" i="10"/>
  <c r="D1386" i="11"/>
  <c r="D1390" i="11" s="1"/>
  <c r="L1175" i="10"/>
  <c r="I1186" i="10" s="1"/>
  <c r="L1206" i="11"/>
  <c r="D1072" i="11"/>
  <c r="I1069" i="11" s="1"/>
  <c r="L611" i="10"/>
  <c r="I619" i="10" s="1"/>
  <c r="L711" i="10"/>
  <c r="L716" i="10"/>
  <c r="K874" i="10"/>
  <c r="M932" i="11"/>
  <c r="K1053" i="11"/>
  <c r="L1065" i="11" s="1"/>
  <c r="K1007" i="10"/>
  <c r="L1254" i="10"/>
  <c r="K933" i="10"/>
  <c r="L933" i="10"/>
  <c r="L1087" i="10"/>
  <c r="L1171" i="10"/>
  <c r="L1393" i="10"/>
  <c r="I1401" i="10" s="1"/>
  <c r="L847" i="10"/>
  <c r="L1054" i="10"/>
  <c r="L607" i="10"/>
  <c r="L1247" i="10"/>
  <c r="K1334" i="10"/>
  <c r="L1096" i="10"/>
  <c r="M1100" i="10" s="1"/>
  <c r="K1060" i="10"/>
  <c r="L856" i="10"/>
  <c r="M860" i="10" s="1"/>
  <c r="L616" i="10"/>
  <c r="M620" i="10" s="1"/>
  <c r="L522" i="10"/>
  <c r="M644" i="11" l="1"/>
  <c r="M804" i="11" s="1"/>
  <c r="M1332" i="10"/>
  <c r="M1333" i="10"/>
  <c r="I1387" i="11"/>
  <c r="M1386" i="11" s="1"/>
  <c r="M1388" i="11" s="1"/>
  <c r="M1389" i="11" s="1"/>
  <c r="M535" i="11"/>
  <c r="M536" i="11" s="1"/>
  <c r="D898" i="11"/>
  <c r="D902" i="11" s="1"/>
  <c r="I899" i="11" s="1"/>
  <c r="M898" i="11" s="1"/>
  <c r="M900" i="11" s="1"/>
  <c r="M901" i="11" s="1"/>
  <c r="M551" i="11"/>
  <c r="K575" i="11" s="1"/>
  <c r="M56" i="17" s="1"/>
  <c r="M235" i="11"/>
  <c r="M237" i="11" s="1"/>
  <c r="M238" i="11" s="1"/>
  <c r="S644" i="11"/>
  <c r="U644" i="11" s="1"/>
  <c r="V644" i="11" s="1"/>
  <c r="W644" i="11" s="1"/>
  <c r="M1068" i="11"/>
  <c r="K1248" i="10"/>
  <c r="S1451" i="10"/>
  <c r="U1451" i="10" s="1"/>
  <c r="V1451" i="10" s="1"/>
  <c r="W1451" i="10" s="1"/>
  <c r="S1450" i="10"/>
  <c r="U1450" i="10" s="1"/>
  <c r="V1450" i="10" s="1"/>
  <c r="W1450" i="10" s="1"/>
  <c r="M278" i="11"/>
  <c r="S278" i="11" s="1"/>
  <c r="U278" i="11" s="1"/>
  <c r="V278" i="11" s="1"/>
  <c r="W278" i="11" s="1"/>
  <c r="M260" i="11"/>
  <c r="M272" i="11"/>
  <c r="M258" i="11"/>
  <c r="S258" i="11" s="1"/>
  <c r="U258" i="11" s="1"/>
  <c r="V258" i="11" s="1"/>
  <c r="W258" i="11" s="1"/>
  <c r="M267" i="11"/>
  <c r="M271" i="11"/>
  <c r="M266" i="11"/>
  <c r="S266" i="11" s="1"/>
  <c r="U266" i="11" s="1"/>
  <c r="V266" i="11" s="1"/>
  <c r="W266" i="11" s="1"/>
  <c r="M269" i="11"/>
  <c r="M276" i="11"/>
  <c r="S276" i="11" s="1"/>
  <c r="U276" i="11" s="1"/>
  <c r="V276" i="11" s="1"/>
  <c r="W276" i="11" s="1"/>
  <c r="M264" i="11"/>
  <c r="S264" i="11" s="1"/>
  <c r="U264" i="11" s="1"/>
  <c r="V264" i="11" s="1"/>
  <c r="W264" i="11" s="1"/>
  <c r="M268" i="11"/>
  <c r="M261" i="11"/>
  <c r="S261" i="11" s="1"/>
  <c r="U261" i="11" s="1"/>
  <c r="V261" i="11" s="1"/>
  <c r="W261" i="11" s="1"/>
  <c r="M270" i="11"/>
  <c r="M273" i="11"/>
  <c r="M259" i="11"/>
  <c r="S259" i="11" s="1"/>
  <c r="U259" i="11" s="1"/>
  <c r="V259" i="11" s="1"/>
  <c r="W259" i="11" s="1"/>
  <c r="M265" i="11"/>
  <c r="S265" i="11" s="1"/>
  <c r="U265" i="11" s="1"/>
  <c r="V265" i="11" s="1"/>
  <c r="W265" i="11" s="1"/>
  <c r="M275" i="11"/>
  <c r="S275" i="11" s="1"/>
  <c r="U275" i="11" s="1"/>
  <c r="V275" i="11" s="1"/>
  <c r="W275" i="11" s="1"/>
  <c r="M263" i="11"/>
  <c r="S263" i="11" s="1"/>
  <c r="U263" i="11" s="1"/>
  <c r="V263" i="11" s="1"/>
  <c r="W263" i="11" s="1"/>
  <c r="M274" i="11"/>
  <c r="M277" i="11"/>
  <c r="M648" i="11"/>
  <c r="M645" i="11"/>
  <c r="M646" i="11"/>
  <c r="M649" i="11"/>
  <c r="O645" i="11" s="1"/>
  <c r="M933" i="11"/>
  <c r="M948" i="11"/>
  <c r="S948" i="11" s="1"/>
  <c r="U948" i="11" s="1"/>
  <c r="V948" i="11" s="1"/>
  <c r="W948" i="11" s="1"/>
  <c r="M935" i="11"/>
  <c r="M947" i="11"/>
  <c r="S947" i="11" s="1"/>
  <c r="U947" i="11" s="1"/>
  <c r="V947" i="11" s="1"/>
  <c r="W947" i="11" s="1"/>
  <c r="M929" i="11"/>
  <c r="M950" i="11"/>
  <c r="M936" i="11"/>
  <c r="S936" i="11" s="1"/>
  <c r="U936" i="11" s="1"/>
  <c r="V936" i="11" s="1"/>
  <c r="W936" i="11" s="1"/>
  <c r="M941" i="11"/>
  <c r="S941" i="11" s="1"/>
  <c r="U941" i="11" s="1"/>
  <c r="V941" i="11" s="1"/>
  <c r="W941" i="11" s="1"/>
  <c r="M940" i="11"/>
  <c r="M946" i="11"/>
  <c r="S946" i="11" s="1"/>
  <c r="U946" i="11" s="1"/>
  <c r="V946" i="11" s="1"/>
  <c r="W946" i="11" s="1"/>
  <c r="M944" i="11"/>
  <c r="S944" i="11" s="1"/>
  <c r="U944" i="11" s="1"/>
  <c r="V944" i="11" s="1"/>
  <c r="W944" i="11" s="1"/>
  <c r="M939" i="11"/>
  <c r="S939" i="11" s="1"/>
  <c r="U939" i="11" s="1"/>
  <c r="V939" i="11" s="1"/>
  <c r="W939" i="11" s="1"/>
  <c r="M938" i="11"/>
  <c r="M1138" i="13" s="1"/>
  <c r="M942" i="11"/>
  <c r="S942" i="11" s="1"/>
  <c r="U942" i="11" s="1"/>
  <c r="V942" i="11" s="1"/>
  <c r="W942" i="11" s="1"/>
  <c r="M928" i="11"/>
  <c r="S928" i="11" s="1"/>
  <c r="U928" i="11" s="1"/>
  <c r="V928" i="11" s="1"/>
  <c r="W928" i="11" s="1"/>
  <c r="M934" i="11"/>
  <c r="S934" i="11" s="1"/>
  <c r="U934" i="11" s="1"/>
  <c r="V934" i="11" s="1"/>
  <c r="W934" i="11" s="1"/>
  <c r="S932" i="11"/>
  <c r="U932" i="11" s="1"/>
  <c r="V932" i="11" s="1"/>
  <c r="W932" i="11" s="1"/>
  <c r="M931" i="11"/>
  <c r="M943" i="11"/>
  <c r="S943" i="11" s="1"/>
  <c r="U943" i="11" s="1"/>
  <c r="V943" i="11" s="1"/>
  <c r="W943" i="11" s="1"/>
  <c r="M930" i="11"/>
  <c r="S930" i="11" s="1"/>
  <c r="U930" i="11" s="1"/>
  <c r="V930" i="11" s="1"/>
  <c r="W930" i="11" s="1"/>
  <c r="M945" i="11"/>
  <c r="S945" i="11" s="1"/>
  <c r="U945" i="11" s="1"/>
  <c r="V945" i="11" s="1"/>
  <c r="W945" i="11" s="1"/>
  <c r="M951" i="11"/>
  <c r="S951" i="11" s="1"/>
  <c r="U951" i="11" s="1"/>
  <c r="V951" i="11" s="1"/>
  <c r="W951" i="11" s="1"/>
  <c r="M949" i="11"/>
  <c r="S949" i="11" s="1"/>
  <c r="U949" i="11" s="1"/>
  <c r="V949" i="11" s="1"/>
  <c r="W949" i="11" s="1"/>
  <c r="M647" i="11"/>
  <c r="M1104" i="11"/>
  <c r="O1104" i="11" s="1"/>
  <c r="M1096" i="11"/>
  <c r="M1143" i="13" s="1"/>
  <c r="M1097" i="11"/>
  <c r="M1105" i="11"/>
  <c r="M1098" i="11"/>
  <c r="I1119" i="11" s="1"/>
  <c r="M1092" i="11"/>
  <c r="S1092" i="11" s="1"/>
  <c r="U1092" i="11" s="1"/>
  <c r="V1092" i="11" s="1"/>
  <c r="W1092" i="11" s="1"/>
  <c r="M1099" i="11"/>
  <c r="M1283" i="11" s="1"/>
  <c r="M1107" i="11"/>
  <c r="M1093" i="11"/>
  <c r="S1093" i="11" s="1"/>
  <c r="U1093" i="11" s="1"/>
  <c r="V1093" i="11" s="1"/>
  <c r="W1093" i="11" s="1"/>
  <c r="M1100" i="11"/>
  <c r="M1108" i="11"/>
  <c r="M1094" i="11"/>
  <c r="S1094" i="11" s="1"/>
  <c r="U1094" i="11" s="1"/>
  <c r="V1094" i="11" s="1"/>
  <c r="W1094" i="11" s="1"/>
  <c r="M1101" i="11"/>
  <c r="M1448" i="11" s="1"/>
  <c r="M1109" i="11"/>
  <c r="M1091" i="11"/>
  <c r="M1111" i="11"/>
  <c r="M1102" i="11"/>
  <c r="M1110" i="11"/>
  <c r="M1103" i="11"/>
  <c r="M641" i="11"/>
  <c r="S641" i="11" s="1"/>
  <c r="U641" i="11" s="1"/>
  <c r="V641" i="11" s="1"/>
  <c r="W641" i="11" s="1"/>
  <c r="M640" i="11"/>
  <c r="M970" i="10"/>
  <c r="K608" i="11"/>
  <c r="L616" i="11" s="1"/>
  <c r="I620" i="11" s="1"/>
  <c r="M619" i="11" s="1"/>
  <c r="M621" i="11" s="1"/>
  <c r="M622" i="11" s="1"/>
  <c r="D619" i="11"/>
  <c r="D623" i="11" s="1"/>
  <c r="L1429" i="11"/>
  <c r="K1061" i="10"/>
  <c r="L1384" i="10"/>
  <c r="K712" i="10"/>
  <c r="K1255" i="10"/>
  <c r="K934" i="10"/>
  <c r="O1097" i="11" l="1"/>
  <c r="S1103" i="11"/>
  <c r="U1103" i="11" s="1"/>
  <c r="V1103" i="11" s="1"/>
  <c r="W1103" i="11" s="1"/>
  <c r="M1145" i="13"/>
  <c r="S1109" i="11"/>
  <c r="U1109" i="11" s="1"/>
  <c r="V1109" i="11" s="1"/>
  <c r="W1109" i="11" s="1"/>
  <c r="M1147" i="13"/>
  <c r="S950" i="11"/>
  <c r="U950" i="11" s="1"/>
  <c r="V950" i="11" s="1"/>
  <c r="W950" i="11" s="1"/>
  <c r="M1139" i="13"/>
  <c r="S1102" i="11"/>
  <c r="U1102" i="11" s="1"/>
  <c r="V1102" i="11" s="1"/>
  <c r="W1102" i="11" s="1"/>
  <c r="M1144" i="13"/>
  <c r="S1111" i="11"/>
  <c r="U1111" i="11" s="1"/>
  <c r="V1111" i="11" s="1"/>
  <c r="W1111" i="11" s="1"/>
  <c r="M1148" i="13"/>
  <c r="S1107" i="11"/>
  <c r="U1107" i="11" s="1"/>
  <c r="V1107" i="11" s="1"/>
  <c r="W1107" i="11" s="1"/>
  <c r="M1146" i="13"/>
  <c r="D1268" i="10"/>
  <c r="D1272" i="10" s="1"/>
  <c r="M1114" i="11"/>
  <c r="J957" i="11"/>
  <c r="G228" i="16" s="1"/>
  <c r="I1118" i="11"/>
  <c r="M953" i="11"/>
  <c r="M937" i="11"/>
  <c r="J958" i="11" s="1"/>
  <c r="M262" i="11"/>
  <c r="M280" i="11"/>
  <c r="S929" i="11"/>
  <c r="U929" i="11" s="1"/>
  <c r="V929" i="11" s="1"/>
  <c r="W929" i="11" s="1"/>
  <c r="M976" i="11"/>
  <c r="S933" i="11"/>
  <c r="U933" i="11" s="1"/>
  <c r="V933" i="11" s="1"/>
  <c r="W933" i="11" s="1"/>
  <c r="M974" i="11"/>
  <c r="S931" i="11"/>
  <c r="U931" i="11" s="1"/>
  <c r="V931" i="11" s="1"/>
  <c r="W931" i="11" s="1"/>
  <c r="M973" i="11"/>
  <c r="S935" i="11"/>
  <c r="U935" i="11" s="1"/>
  <c r="V935" i="11" s="1"/>
  <c r="W935" i="11" s="1"/>
  <c r="M975" i="11"/>
  <c r="O647" i="11"/>
  <c r="M1070" i="11"/>
  <c r="M1071" i="11" s="1"/>
  <c r="O649" i="11"/>
  <c r="O270" i="11"/>
  <c r="M1508" i="11"/>
  <c r="M1509" i="11" s="1"/>
  <c r="O1108" i="11"/>
  <c r="M1204" i="11"/>
  <c r="O1106" i="11"/>
  <c r="M227" i="9"/>
  <c r="O643" i="11"/>
  <c r="O267" i="11"/>
  <c r="S1098" i="11"/>
  <c r="U1098" i="11" s="1"/>
  <c r="V1098" i="11" s="1"/>
  <c r="W1098" i="11" s="1"/>
  <c r="G166" i="16"/>
  <c r="S269" i="11"/>
  <c r="U269" i="11" s="1"/>
  <c r="V269" i="11" s="1"/>
  <c r="W269" i="11" s="1"/>
  <c r="M435" i="11"/>
  <c r="S271" i="11"/>
  <c r="U271" i="11" s="1"/>
  <c r="V271" i="11" s="1"/>
  <c r="W271" i="11" s="1"/>
  <c r="M437" i="11"/>
  <c r="S270" i="11"/>
  <c r="U270" i="11" s="1"/>
  <c r="V270" i="11" s="1"/>
  <c r="W270" i="11" s="1"/>
  <c r="M436" i="11"/>
  <c r="S272" i="11"/>
  <c r="U272" i="11" s="1"/>
  <c r="V272" i="11" s="1"/>
  <c r="W272" i="11" s="1"/>
  <c r="M438" i="11"/>
  <c r="I1068" i="10"/>
  <c r="S273" i="11"/>
  <c r="U273" i="11" s="1"/>
  <c r="V273" i="11" s="1"/>
  <c r="W273" i="11" s="1"/>
  <c r="M349" i="11"/>
  <c r="S267" i="11"/>
  <c r="U267" i="11" s="1"/>
  <c r="V267" i="11" s="1"/>
  <c r="W267" i="11" s="1"/>
  <c r="M347" i="11"/>
  <c r="S274" i="11"/>
  <c r="U274" i="11" s="1"/>
  <c r="V274" i="11" s="1"/>
  <c r="W274" i="11" s="1"/>
  <c r="M350" i="11"/>
  <c r="S268" i="11"/>
  <c r="U268" i="11" s="1"/>
  <c r="V268" i="11" s="1"/>
  <c r="W268" i="11" s="1"/>
  <c r="M348" i="11"/>
  <c r="S1101" i="11"/>
  <c r="U1101" i="11" s="1"/>
  <c r="V1101" i="11" s="1"/>
  <c r="W1101" i="11" s="1"/>
  <c r="S1106" i="11"/>
  <c r="U1106" i="11" s="1"/>
  <c r="V1106" i="11" s="1"/>
  <c r="W1106" i="11" s="1"/>
  <c r="S1110" i="11"/>
  <c r="U1110" i="11" s="1"/>
  <c r="V1110" i="11" s="1"/>
  <c r="W1110" i="11" s="1"/>
  <c r="M1205" i="11"/>
  <c r="S1100" i="11"/>
  <c r="U1100" i="11" s="1"/>
  <c r="V1100" i="11" s="1"/>
  <c r="W1100" i="11" s="1"/>
  <c r="M1284" i="11"/>
  <c r="M1285" i="11" s="1"/>
  <c r="D1301" i="11" s="1"/>
  <c r="O1091" i="11"/>
  <c r="S1099" i="11"/>
  <c r="U1099" i="11" s="1"/>
  <c r="V1099" i="11" s="1"/>
  <c r="W1099" i="11" s="1"/>
  <c r="O1099" i="11"/>
  <c r="S1108" i="11"/>
  <c r="U1108" i="11" s="1"/>
  <c r="V1108" i="11" s="1"/>
  <c r="W1108" i="11" s="1"/>
  <c r="S1105" i="11"/>
  <c r="U1105" i="11" s="1"/>
  <c r="V1105" i="11" s="1"/>
  <c r="W1105" i="11" s="1"/>
  <c r="S1097" i="11"/>
  <c r="U1097" i="11" s="1"/>
  <c r="V1097" i="11" s="1"/>
  <c r="W1097" i="11" s="1"/>
  <c r="S1104" i="11"/>
  <c r="U1104" i="11" s="1"/>
  <c r="V1104" i="11" s="1"/>
  <c r="W1104" i="11" s="1"/>
  <c r="S940" i="11"/>
  <c r="U940" i="11" s="1"/>
  <c r="V940" i="11" s="1"/>
  <c r="W940" i="11" s="1"/>
  <c r="S648" i="11"/>
  <c r="U648" i="11" s="1"/>
  <c r="V648" i="11" s="1"/>
  <c r="W648" i="11" s="1"/>
  <c r="M915" i="11"/>
  <c r="S649" i="11"/>
  <c r="U649" i="11" s="1"/>
  <c r="V649" i="11" s="1"/>
  <c r="W649" i="11" s="1"/>
  <c r="M805" i="11"/>
  <c r="M806" i="11" s="1"/>
  <c r="S645" i="11"/>
  <c r="U645" i="11" s="1"/>
  <c r="V645" i="11" s="1"/>
  <c r="W645" i="11" s="1"/>
  <c r="M914" i="11"/>
  <c r="S646" i="11"/>
  <c r="U646" i="11" s="1"/>
  <c r="V646" i="11" s="1"/>
  <c r="W646" i="11" s="1"/>
  <c r="M720" i="11"/>
  <c r="S647" i="11"/>
  <c r="U647" i="11" s="1"/>
  <c r="V647" i="11" s="1"/>
  <c r="W647" i="11" s="1"/>
  <c r="M721" i="11"/>
  <c r="S640" i="11"/>
  <c r="U640" i="11" s="1"/>
  <c r="V640" i="11" s="1"/>
  <c r="W640" i="11" s="1"/>
  <c r="M642" i="11"/>
  <c r="S1096" i="11"/>
  <c r="U1096" i="11" s="1"/>
  <c r="V1096" i="11" s="1"/>
  <c r="W1096" i="11" s="1"/>
  <c r="S277" i="11"/>
  <c r="U277" i="11" s="1"/>
  <c r="V277" i="11" s="1"/>
  <c r="W277" i="11" s="1"/>
  <c r="M973" i="10"/>
  <c r="S973" i="10" s="1"/>
  <c r="U973" i="10" s="1"/>
  <c r="V973" i="10" s="1"/>
  <c r="W973" i="10" s="1"/>
  <c r="M971" i="10"/>
  <c r="S971" i="10" s="1"/>
  <c r="U971" i="10" s="1"/>
  <c r="V971" i="10" s="1"/>
  <c r="W971" i="10" s="1"/>
  <c r="M984" i="10"/>
  <c r="M985" i="10"/>
  <c r="M979" i="10"/>
  <c r="M1113" i="13" s="1"/>
  <c r="M986" i="10"/>
  <c r="M976" i="10"/>
  <c r="M972" i="10"/>
  <c r="M974" i="10" s="1"/>
  <c r="M982" i="10"/>
  <c r="S982" i="10" s="1"/>
  <c r="U982" i="10" s="1"/>
  <c r="V982" i="10" s="1"/>
  <c r="W982" i="10" s="1"/>
  <c r="M983" i="10"/>
  <c r="M977" i="10"/>
  <c r="O977" i="10" s="1"/>
  <c r="S970" i="10"/>
  <c r="U970" i="10" s="1"/>
  <c r="V970" i="10" s="1"/>
  <c r="W970" i="10" s="1"/>
  <c r="M987" i="10"/>
  <c r="M980" i="10"/>
  <c r="S980" i="10" s="1"/>
  <c r="U980" i="10" s="1"/>
  <c r="V980" i="10" s="1"/>
  <c r="W980" i="10" s="1"/>
  <c r="M978" i="10"/>
  <c r="M981" i="10"/>
  <c r="M975" i="10"/>
  <c r="S938" i="11"/>
  <c r="U938" i="11" s="1"/>
  <c r="V938" i="11" s="1"/>
  <c r="W938" i="11" s="1"/>
  <c r="S927" i="11"/>
  <c r="U927" i="11" s="1"/>
  <c r="V927" i="11" s="1"/>
  <c r="W927" i="11" s="1"/>
  <c r="M1095" i="11"/>
  <c r="I1120" i="11" s="1"/>
  <c r="S260" i="11"/>
  <c r="U260" i="11" s="1"/>
  <c r="V260" i="11" s="1"/>
  <c r="W260" i="11" s="1"/>
  <c r="S643" i="11"/>
  <c r="U643" i="11" s="1"/>
  <c r="V643" i="11" s="1"/>
  <c r="W643" i="11" s="1"/>
  <c r="M650" i="11"/>
  <c r="M1420" i="11"/>
  <c r="S1420" i="11" s="1"/>
  <c r="U1420" i="11" s="1"/>
  <c r="V1420" i="11" s="1"/>
  <c r="W1420" i="11" s="1"/>
  <c r="M1414" i="11"/>
  <c r="M1421" i="11"/>
  <c r="S1421" i="11" s="1"/>
  <c r="U1421" i="11" s="1"/>
  <c r="V1421" i="11" s="1"/>
  <c r="W1421" i="11" s="1"/>
  <c r="M1422" i="11"/>
  <c r="S1422" i="11" s="1"/>
  <c r="U1422" i="11" s="1"/>
  <c r="V1422" i="11" s="1"/>
  <c r="W1422" i="11" s="1"/>
  <c r="M1415" i="11"/>
  <c r="S1415" i="11" s="1"/>
  <c r="U1415" i="11" s="1"/>
  <c r="V1415" i="11" s="1"/>
  <c r="W1415" i="11" s="1"/>
  <c r="M1423" i="11"/>
  <c r="S1423" i="11" s="1"/>
  <c r="U1423" i="11" s="1"/>
  <c r="V1423" i="11" s="1"/>
  <c r="W1423" i="11" s="1"/>
  <c r="M1416" i="11"/>
  <c r="S1416" i="11" s="1"/>
  <c r="U1416" i="11" s="1"/>
  <c r="V1416" i="11" s="1"/>
  <c r="W1416" i="11" s="1"/>
  <c r="M1424" i="11"/>
  <c r="S1424" i="11" s="1"/>
  <c r="U1424" i="11" s="1"/>
  <c r="V1424" i="11" s="1"/>
  <c r="W1424" i="11" s="1"/>
  <c r="M1417" i="11"/>
  <c r="S1417" i="11" s="1"/>
  <c r="U1417" i="11" s="1"/>
  <c r="V1417" i="11" s="1"/>
  <c r="W1417" i="11" s="1"/>
  <c r="M1425" i="11"/>
  <c r="S1425" i="11" s="1"/>
  <c r="U1425" i="11" s="1"/>
  <c r="V1425" i="11" s="1"/>
  <c r="W1425" i="11" s="1"/>
  <c r="M1427" i="11"/>
  <c r="S1427" i="11" s="1"/>
  <c r="U1427" i="11" s="1"/>
  <c r="V1427" i="11" s="1"/>
  <c r="W1427" i="11" s="1"/>
  <c r="M1418" i="11"/>
  <c r="S1418" i="11" s="1"/>
  <c r="U1418" i="11" s="1"/>
  <c r="V1418" i="11" s="1"/>
  <c r="W1418" i="11" s="1"/>
  <c r="M1426" i="11"/>
  <c r="M1419" i="11"/>
  <c r="M1410" i="11"/>
  <c r="S1410" i="11" s="1"/>
  <c r="U1410" i="11" s="1"/>
  <c r="V1410" i="11" s="1"/>
  <c r="W1410" i="11" s="1"/>
  <c r="M1411" i="11"/>
  <c r="S1411" i="11" s="1"/>
  <c r="U1411" i="11" s="1"/>
  <c r="V1411" i="11" s="1"/>
  <c r="W1411" i="11" s="1"/>
  <c r="M1412" i="11"/>
  <c r="S1412" i="11" s="1"/>
  <c r="U1412" i="11" s="1"/>
  <c r="V1412" i="11" s="1"/>
  <c r="W1412" i="11" s="1"/>
  <c r="M1409" i="11"/>
  <c r="S1091" i="11"/>
  <c r="U1091" i="11" s="1"/>
  <c r="D950" i="10"/>
  <c r="I947" i="10" s="1"/>
  <c r="S987" i="10" l="1"/>
  <c r="U987" i="10" s="1"/>
  <c r="V987" i="10" s="1"/>
  <c r="W987" i="10" s="1"/>
  <c r="M1115" i="13"/>
  <c r="S986" i="10"/>
  <c r="U986" i="10" s="1"/>
  <c r="V986" i="10" s="1"/>
  <c r="W986" i="10" s="1"/>
  <c r="M1114" i="13"/>
  <c r="I1124" i="11"/>
  <c r="I992" i="10"/>
  <c r="G181" i="16" s="1"/>
  <c r="M1005" i="10"/>
  <c r="M1006" i="10"/>
  <c r="M1115" i="11"/>
  <c r="N1115" i="11" s="1"/>
  <c r="S1419" i="11"/>
  <c r="U1419" i="11" s="1"/>
  <c r="V1419" i="11" s="1"/>
  <c r="W1419" i="11" s="1"/>
  <c r="M1447" i="11"/>
  <c r="M1449" i="11" s="1"/>
  <c r="M1133" i="11"/>
  <c r="M1135" i="11"/>
  <c r="M1136" i="11"/>
  <c r="M1134" i="11"/>
  <c r="D822" i="11"/>
  <c r="D826" i="11" s="1"/>
  <c r="I823" i="11" s="1"/>
  <c r="O258" i="11"/>
  <c r="M300" i="11"/>
  <c r="M299" i="11"/>
  <c r="O640" i="11"/>
  <c r="M670" i="11"/>
  <c r="M669" i="11"/>
  <c r="M977" i="11"/>
  <c r="O927" i="11"/>
  <c r="J965" i="11"/>
  <c r="O983" i="10"/>
  <c r="O970" i="10"/>
  <c r="O980" i="10"/>
  <c r="M1510" i="11"/>
  <c r="O1414" i="11"/>
  <c r="S975" i="10"/>
  <c r="U975" i="10" s="1"/>
  <c r="V975" i="10" s="1"/>
  <c r="W975" i="10" s="1"/>
  <c r="O975" i="10"/>
  <c r="S979" i="10"/>
  <c r="U979" i="10" s="1"/>
  <c r="V979" i="10" s="1"/>
  <c r="W979" i="10" s="1"/>
  <c r="G165" i="16"/>
  <c r="H165" i="16" s="1"/>
  <c r="M351" i="11"/>
  <c r="L354" i="11" s="1"/>
  <c r="D374" i="11" s="1"/>
  <c r="M439" i="11"/>
  <c r="D454" i="11" s="1"/>
  <c r="S1426" i="11"/>
  <c r="U1426" i="11" s="1"/>
  <c r="V1426" i="11" s="1"/>
  <c r="W1426" i="11" s="1"/>
  <c r="M1511" i="11"/>
  <c r="S985" i="10"/>
  <c r="U985" i="10" s="1"/>
  <c r="V985" i="10" s="1"/>
  <c r="W985" i="10" s="1"/>
  <c r="M1082" i="10"/>
  <c r="S977" i="10"/>
  <c r="U977" i="10" s="1"/>
  <c r="V977" i="10" s="1"/>
  <c r="W977" i="10" s="1"/>
  <c r="M1161" i="10"/>
  <c r="M1163" i="10" s="1"/>
  <c r="S984" i="10"/>
  <c r="U984" i="10" s="1"/>
  <c r="V984" i="10" s="1"/>
  <c r="W984" i="10" s="1"/>
  <c r="M284" i="10"/>
  <c r="S983" i="10"/>
  <c r="U983" i="10" s="1"/>
  <c r="V983" i="10" s="1"/>
  <c r="W983" i="10" s="1"/>
  <c r="M1081" i="10"/>
  <c r="S981" i="10"/>
  <c r="U981" i="10" s="1"/>
  <c r="V981" i="10" s="1"/>
  <c r="W981" i="10" s="1"/>
  <c r="M283" i="10"/>
  <c r="S978" i="10"/>
  <c r="U978" i="10" s="1"/>
  <c r="V978" i="10" s="1"/>
  <c r="W978" i="10" s="1"/>
  <c r="M1162" i="10"/>
  <c r="M954" i="11"/>
  <c r="M722" i="11"/>
  <c r="N1452" i="10"/>
  <c r="E105" i="6" s="1"/>
  <c r="V1091" i="11"/>
  <c r="W1091" i="11" s="1"/>
  <c r="M1413" i="11"/>
  <c r="O1409" i="11" s="1"/>
  <c r="M1428" i="11"/>
  <c r="S972" i="10"/>
  <c r="U972" i="10" s="1"/>
  <c r="V972" i="10" s="1"/>
  <c r="W972" i="10" s="1"/>
  <c r="S976" i="10"/>
  <c r="U976" i="10" s="1"/>
  <c r="V976" i="10" s="1"/>
  <c r="W976" i="10" s="1"/>
  <c r="M988" i="10"/>
  <c r="S1409" i="11"/>
  <c r="U1409" i="11" s="1"/>
  <c r="V1409" i="11" s="1"/>
  <c r="W1409" i="11" s="1"/>
  <c r="S1414" i="11"/>
  <c r="U1414" i="11" s="1"/>
  <c r="V1414" i="11" s="1"/>
  <c r="W1414" i="11" s="1"/>
  <c r="M946" i="10"/>
  <c r="M948" i="10" s="1"/>
  <c r="M949" i="10" s="1"/>
  <c r="L397" i="10"/>
  <c r="L396" i="10"/>
  <c r="K308" i="10"/>
  <c r="B308" i="10"/>
  <c r="L299" i="10"/>
  <c r="K226" i="10"/>
  <c r="B226" i="10"/>
  <c r="L216" i="10"/>
  <c r="L215" i="10"/>
  <c r="K1939" i="9"/>
  <c r="B1939" i="9"/>
  <c r="L1929" i="9"/>
  <c r="L1928" i="9"/>
  <c r="M1920" i="9"/>
  <c r="L1920" i="9"/>
  <c r="K1920" i="9"/>
  <c r="J1920" i="9"/>
  <c r="I1920" i="9"/>
  <c r="H1920" i="9"/>
  <c r="E1920" i="9"/>
  <c r="C1920" i="9"/>
  <c r="B1920" i="9"/>
  <c r="M1919" i="9"/>
  <c r="L1919" i="9"/>
  <c r="K1919" i="9"/>
  <c r="J1919" i="9"/>
  <c r="I1919" i="9"/>
  <c r="H1919" i="9"/>
  <c r="E1919" i="9"/>
  <c r="C1919" i="9"/>
  <c r="B1919" i="9"/>
  <c r="K1859" i="9"/>
  <c r="B1859" i="9"/>
  <c r="K1781" i="9"/>
  <c r="B1781" i="9"/>
  <c r="L1772" i="9"/>
  <c r="L1771" i="9"/>
  <c r="M726" i="11" l="1"/>
  <c r="D743" i="11"/>
  <c r="D747" i="11" s="1"/>
  <c r="I744" i="11" s="1"/>
  <c r="D1186" i="10"/>
  <c r="M836" i="11"/>
  <c r="M835" i="11"/>
  <c r="M822" i="11"/>
  <c r="M982" i="11"/>
  <c r="M1002" i="11"/>
  <c r="M990" i="11"/>
  <c r="M991" i="11"/>
  <c r="M996" i="11"/>
  <c r="M1000" i="11"/>
  <c r="M988" i="11"/>
  <c r="M1004" i="11"/>
  <c r="M980" i="11"/>
  <c r="M992" i="11"/>
  <c r="M985" i="11"/>
  <c r="M1005" i="11"/>
  <c r="M993" i="11"/>
  <c r="M984" i="11"/>
  <c r="M989" i="11"/>
  <c r="M998" i="11"/>
  <c r="M979" i="11"/>
  <c r="M999" i="11"/>
  <c r="M994" i="11"/>
  <c r="M1006" i="11"/>
  <c r="M997" i="11"/>
  <c r="M1007" i="11"/>
  <c r="M987" i="11"/>
  <c r="M986" i="11"/>
  <c r="M1003" i="11"/>
  <c r="M1001" i="11"/>
  <c r="M983" i="11"/>
  <c r="M981" i="11"/>
  <c r="M995" i="11"/>
  <c r="M1461" i="11"/>
  <c r="M1460" i="11"/>
  <c r="M1512" i="11"/>
  <c r="D1528" i="11" s="1"/>
  <c r="K965" i="11"/>
  <c r="I995" i="10"/>
  <c r="I1460" i="10"/>
  <c r="J1460" i="10" s="1"/>
  <c r="J1124" i="11"/>
  <c r="M285" i="10"/>
  <c r="D308" i="10" s="1"/>
  <c r="D312" i="10" s="1"/>
  <c r="M989" i="10"/>
  <c r="N989" i="10" s="1"/>
  <c r="L398" i="10"/>
  <c r="I407" i="10" s="1"/>
  <c r="I408" i="10" s="1"/>
  <c r="M407" i="10" s="1"/>
  <c r="K427" i="10"/>
  <c r="L1851" i="9"/>
  <c r="I1859" i="9" s="1"/>
  <c r="L217" i="10"/>
  <c r="L300" i="10"/>
  <c r="K393" i="10"/>
  <c r="M1921" i="9"/>
  <c r="D1939" i="9" s="1"/>
  <c r="K382" i="10"/>
  <c r="K383" i="10" s="1"/>
  <c r="L1773" i="9"/>
  <c r="I1781" i="9" s="1"/>
  <c r="L1930" i="9"/>
  <c r="I1939" i="9" s="1"/>
  <c r="K1796" i="9"/>
  <c r="L1936" i="9"/>
  <c r="K1874" i="9"/>
  <c r="L1921" i="9"/>
  <c r="L1843" i="9"/>
  <c r="L1847" i="9"/>
  <c r="L393" i="10"/>
  <c r="K466" i="10"/>
  <c r="L1926" i="9"/>
  <c r="K1955" i="9"/>
  <c r="L1856" i="9"/>
  <c r="M1860" i="9" s="1"/>
  <c r="L1894" i="9"/>
  <c r="I308" i="10" l="1"/>
  <c r="I309" i="10" s="1"/>
  <c r="M308" i="10" s="1"/>
  <c r="L305" i="10"/>
  <c r="M309" i="10" s="1"/>
  <c r="M408" i="10"/>
  <c r="M409" i="10" s="1"/>
  <c r="M410" i="10" s="1"/>
  <c r="M34" i="17"/>
  <c r="K34" i="17" s="1"/>
  <c r="N34" i="17" s="1"/>
  <c r="O34" i="17" s="1"/>
  <c r="M1462" i="11"/>
  <c r="M994" i="13"/>
  <c r="S1003" i="11"/>
  <c r="U1003" i="11" s="1"/>
  <c r="V1003" i="11" s="1"/>
  <c r="W1003" i="11" s="1"/>
  <c r="S979" i="11"/>
  <c r="U979" i="11" s="1"/>
  <c r="V979" i="11" s="1"/>
  <c r="W979" i="11" s="1"/>
  <c r="I1016" i="11"/>
  <c r="G164" i="16" s="1"/>
  <c r="Q32" i="16" s="1"/>
  <c r="E29" i="18" s="1"/>
  <c r="I29" i="18" s="1"/>
  <c r="M970" i="13"/>
  <c r="M1008" i="11"/>
  <c r="S980" i="11"/>
  <c r="U980" i="11" s="1"/>
  <c r="V980" i="11" s="1"/>
  <c r="W980" i="11" s="1"/>
  <c r="M971" i="13"/>
  <c r="M987" i="13"/>
  <c r="S996" i="11"/>
  <c r="U996" i="11" s="1"/>
  <c r="V996" i="11" s="1"/>
  <c r="W996" i="11" s="1"/>
  <c r="S981" i="11"/>
  <c r="U981" i="11" s="1"/>
  <c r="V981" i="11" s="1"/>
  <c r="W981" i="11" s="1"/>
  <c r="M972" i="13"/>
  <c r="S1006" i="11"/>
  <c r="U1006" i="11" s="1"/>
  <c r="V1006" i="11" s="1"/>
  <c r="W1006" i="11" s="1"/>
  <c r="M997" i="13"/>
  <c r="S1005" i="11"/>
  <c r="U1005" i="11" s="1"/>
  <c r="V1005" i="11" s="1"/>
  <c r="W1005" i="11" s="1"/>
  <c r="M996" i="13"/>
  <c r="S1004" i="11"/>
  <c r="U1004" i="11" s="1"/>
  <c r="V1004" i="11" s="1"/>
  <c r="W1004" i="11" s="1"/>
  <c r="M995" i="13"/>
  <c r="S991" i="11"/>
  <c r="U991" i="11" s="1"/>
  <c r="V991" i="11" s="1"/>
  <c r="W991" i="11" s="1"/>
  <c r="M982" i="13"/>
  <c r="M1467" i="11"/>
  <c r="M1478" i="11"/>
  <c r="M1473" i="11"/>
  <c r="M1474" i="11"/>
  <c r="M1466" i="11"/>
  <c r="M1465" i="11"/>
  <c r="M1469" i="11"/>
  <c r="M1475" i="11"/>
  <c r="M1464" i="11"/>
  <c r="M1470" i="11"/>
  <c r="M1471" i="11"/>
  <c r="M1477" i="11"/>
  <c r="M1472" i="11"/>
  <c r="M1476" i="11"/>
  <c r="M1468" i="11"/>
  <c r="S983" i="11"/>
  <c r="U983" i="11" s="1"/>
  <c r="V983" i="11" s="1"/>
  <c r="W983" i="11" s="1"/>
  <c r="M974" i="13"/>
  <c r="S987" i="11"/>
  <c r="U987" i="11" s="1"/>
  <c r="V987" i="11" s="1"/>
  <c r="W987" i="11" s="1"/>
  <c r="M978" i="13"/>
  <c r="S994" i="11"/>
  <c r="U994" i="11" s="1"/>
  <c r="V994" i="11" s="1"/>
  <c r="W994" i="11" s="1"/>
  <c r="M985" i="13"/>
  <c r="S989" i="11"/>
  <c r="U989" i="11" s="1"/>
  <c r="V989" i="11" s="1"/>
  <c r="W989" i="11" s="1"/>
  <c r="M980" i="13"/>
  <c r="S985" i="11"/>
  <c r="U985" i="11" s="1"/>
  <c r="V985" i="11" s="1"/>
  <c r="W985" i="11" s="1"/>
  <c r="M976" i="13"/>
  <c r="S988" i="11"/>
  <c r="U988" i="11" s="1"/>
  <c r="V988" i="11" s="1"/>
  <c r="W988" i="11" s="1"/>
  <c r="M979" i="13"/>
  <c r="S990" i="11"/>
  <c r="U990" i="11" s="1"/>
  <c r="V990" i="11" s="1"/>
  <c r="W990" i="11" s="1"/>
  <c r="I1013" i="11"/>
  <c r="G161" i="16" s="1"/>
  <c r="M981" i="13"/>
  <c r="S995" i="11"/>
  <c r="U995" i="11" s="1"/>
  <c r="V995" i="11" s="1"/>
  <c r="W995" i="11" s="1"/>
  <c r="M986" i="13"/>
  <c r="S997" i="11"/>
  <c r="U997" i="11" s="1"/>
  <c r="V997" i="11" s="1"/>
  <c r="W997" i="11" s="1"/>
  <c r="M988" i="13"/>
  <c r="S993" i="11"/>
  <c r="U993" i="11" s="1"/>
  <c r="V993" i="11" s="1"/>
  <c r="W993" i="11" s="1"/>
  <c r="I1011" i="11"/>
  <c r="M984" i="13"/>
  <c r="S982" i="11"/>
  <c r="U982" i="11" s="1"/>
  <c r="V982" i="11" s="1"/>
  <c r="W982" i="11" s="1"/>
  <c r="I1014" i="11"/>
  <c r="G162" i="16" s="1"/>
  <c r="M973" i="13"/>
  <c r="S986" i="11"/>
  <c r="U986" i="11" s="1"/>
  <c r="V986" i="11" s="1"/>
  <c r="W986" i="11" s="1"/>
  <c r="M977" i="13"/>
  <c r="S998" i="11"/>
  <c r="U998" i="11" s="1"/>
  <c r="V998" i="11" s="1"/>
  <c r="W998" i="11" s="1"/>
  <c r="M989" i="13"/>
  <c r="S1001" i="11"/>
  <c r="U1001" i="11" s="1"/>
  <c r="V1001" i="11" s="1"/>
  <c r="W1001" i="11" s="1"/>
  <c r="M992" i="13"/>
  <c r="M998" i="13"/>
  <c r="S1007" i="11"/>
  <c r="U1007" i="11" s="1"/>
  <c r="V1007" i="11" s="1"/>
  <c r="W1007" i="11" s="1"/>
  <c r="S999" i="11"/>
  <c r="U999" i="11" s="1"/>
  <c r="V999" i="11" s="1"/>
  <c r="W999" i="11" s="1"/>
  <c r="M990" i="13"/>
  <c r="S984" i="11"/>
  <c r="U984" i="11" s="1"/>
  <c r="V984" i="11" s="1"/>
  <c r="W984" i="11" s="1"/>
  <c r="I1012" i="11"/>
  <c r="G160" i="16" s="1"/>
  <c r="M975" i="13"/>
  <c r="S992" i="11"/>
  <c r="U992" i="11" s="1"/>
  <c r="V992" i="11" s="1"/>
  <c r="W992" i="11" s="1"/>
  <c r="I1015" i="11"/>
  <c r="G163" i="16" s="1"/>
  <c r="M983" i="13"/>
  <c r="S1000" i="11"/>
  <c r="U1000" i="11" s="1"/>
  <c r="V1000" i="11" s="1"/>
  <c r="W1000" i="11" s="1"/>
  <c r="M991" i="13"/>
  <c r="S1002" i="11"/>
  <c r="U1002" i="11" s="1"/>
  <c r="V1002" i="11" s="1"/>
  <c r="W1002" i="11" s="1"/>
  <c r="M993" i="13"/>
  <c r="H205" i="16"/>
  <c r="T1975" i="9"/>
  <c r="V1975" i="9" s="1"/>
  <c r="W1975" i="9" s="1"/>
  <c r="X1975" i="9" s="1"/>
  <c r="T1962" i="9"/>
  <c r="V1962" i="9" s="1"/>
  <c r="W1962" i="9" s="1"/>
  <c r="X1962" i="9" s="1"/>
  <c r="K394" i="10"/>
  <c r="N1921" i="9"/>
  <c r="L518" i="10"/>
  <c r="F29" i="18" l="1"/>
  <c r="G29" i="18" s="1"/>
  <c r="M440" i="10"/>
  <c r="O442" i="10" s="1"/>
  <c r="M1082" i="13"/>
  <c r="S1477" i="11"/>
  <c r="U1477" i="11" s="1"/>
  <c r="V1477" i="11" s="1"/>
  <c r="W1477" i="11" s="1"/>
  <c r="AF32" i="16"/>
  <c r="S32" i="16"/>
  <c r="T32" i="16" s="1"/>
  <c r="M1076" i="13"/>
  <c r="S1471" i="11"/>
  <c r="U1471" i="11" s="1"/>
  <c r="V1471" i="11" s="1"/>
  <c r="W1471" i="11" s="1"/>
  <c r="S1476" i="11"/>
  <c r="U1476" i="11" s="1"/>
  <c r="V1476" i="11" s="1"/>
  <c r="W1476" i="11" s="1"/>
  <c r="M1081" i="13"/>
  <c r="S1470" i="11"/>
  <c r="U1470" i="11" s="1"/>
  <c r="V1470" i="11" s="1"/>
  <c r="W1470" i="11" s="1"/>
  <c r="M1075" i="13"/>
  <c r="M1070" i="13"/>
  <c r="S1465" i="11"/>
  <c r="U1465" i="11" s="1"/>
  <c r="V1465" i="11" s="1"/>
  <c r="W1465" i="11" s="1"/>
  <c r="I1483" i="11"/>
  <c r="G172" i="16" s="1"/>
  <c r="S1478" i="11"/>
  <c r="U1478" i="11" s="1"/>
  <c r="V1478" i="11" s="1"/>
  <c r="W1478" i="11" s="1"/>
  <c r="M1083" i="13"/>
  <c r="G159" i="16"/>
  <c r="H159" i="16" s="1"/>
  <c r="I1017" i="11"/>
  <c r="J1017" i="11" s="1"/>
  <c r="S1475" i="11"/>
  <c r="U1475" i="11" s="1"/>
  <c r="V1475" i="11" s="1"/>
  <c r="W1475" i="11" s="1"/>
  <c r="M1080" i="13"/>
  <c r="S1474" i="11"/>
  <c r="U1474" i="11" s="1"/>
  <c r="V1474" i="11" s="1"/>
  <c r="W1474" i="11" s="1"/>
  <c r="M1079" i="13"/>
  <c r="S1468" i="11"/>
  <c r="U1468" i="11" s="1"/>
  <c r="V1468" i="11" s="1"/>
  <c r="W1468" i="11" s="1"/>
  <c r="M1073" i="13"/>
  <c r="S1469" i="11"/>
  <c r="U1469" i="11" s="1"/>
  <c r="V1469" i="11" s="1"/>
  <c r="W1469" i="11" s="1"/>
  <c r="M1074" i="13"/>
  <c r="S1473" i="11"/>
  <c r="U1473" i="11" s="1"/>
  <c r="V1473" i="11" s="1"/>
  <c r="W1473" i="11" s="1"/>
  <c r="M1078" i="13"/>
  <c r="S1472" i="11"/>
  <c r="U1472" i="11" s="1"/>
  <c r="V1472" i="11" s="1"/>
  <c r="W1472" i="11" s="1"/>
  <c r="M1077" i="13"/>
  <c r="S1464" i="11"/>
  <c r="U1464" i="11" s="1"/>
  <c r="V1464" i="11" s="1"/>
  <c r="W1464" i="11" s="1"/>
  <c r="M1069" i="13"/>
  <c r="I1482" i="11"/>
  <c r="M1071" i="13"/>
  <c r="S1466" i="11"/>
  <c r="U1466" i="11" s="1"/>
  <c r="V1466" i="11" s="1"/>
  <c r="W1466" i="11" s="1"/>
  <c r="S1467" i="11"/>
  <c r="U1467" i="11" s="1"/>
  <c r="V1467" i="11" s="1"/>
  <c r="W1467" i="11" s="1"/>
  <c r="M1072" i="13"/>
  <c r="T1958" i="9"/>
  <c r="V1958" i="9" s="1"/>
  <c r="W1958" i="9" s="1"/>
  <c r="X1958" i="9" s="1"/>
  <c r="T1977" i="9"/>
  <c r="V1977" i="9" s="1"/>
  <c r="W1977" i="9" s="1"/>
  <c r="X1977" i="9" s="1"/>
  <c r="M331" i="13"/>
  <c r="T1961" i="9"/>
  <c r="V1961" i="9" s="1"/>
  <c r="W1961" i="9" s="1"/>
  <c r="X1961" i="9" s="1"/>
  <c r="T1981" i="9"/>
  <c r="V1981" i="9" s="1"/>
  <c r="W1981" i="9" s="1"/>
  <c r="X1981" i="9" s="1"/>
  <c r="M330" i="13"/>
  <c r="T1964" i="9"/>
  <c r="V1964" i="9" s="1"/>
  <c r="W1964" i="9" s="1"/>
  <c r="X1964" i="9" s="1"/>
  <c r="M329" i="13"/>
  <c r="T1963" i="9"/>
  <c r="V1963" i="9" s="1"/>
  <c r="W1963" i="9" s="1"/>
  <c r="X1963" i="9" s="1"/>
  <c r="M327" i="13"/>
  <c r="T1965" i="9"/>
  <c r="V1965" i="9" s="1"/>
  <c r="W1965" i="9" s="1"/>
  <c r="X1965" i="9" s="1"/>
  <c r="M326" i="13"/>
  <c r="T1960" i="9"/>
  <c r="V1960" i="9" s="1"/>
  <c r="W1960" i="9" s="1"/>
  <c r="X1960" i="9" s="1"/>
  <c r="T1979" i="9"/>
  <c r="V1979" i="9" s="1"/>
  <c r="W1979" i="9" s="1"/>
  <c r="X1979" i="9" s="1"/>
  <c r="M328" i="13"/>
  <c r="T1959" i="9"/>
  <c r="V1959" i="9" s="1"/>
  <c r="W1959" i="9" s="1"/>
  <c r="X1959" i="9" s="1"/>
  <c r="T1976" i="9"/>
  <c r="V1976" i="9" s="1"/>
  <c r="W1976" i="9" s="1"/>
  <c r="X1976" i="9" s="1"/>
  <c r="T1978" i="9"/>
  <c r="V1978" i="9" s="1"/>
  <c r="W1978" i="9" s="1"/>
  <c r="X1978" i="9" s="1"/>
  <c r="T1980" i="9"/>
  <c r="V1980" i="9" s="1"/>
  <c r="W1980" i="9" s="1"/>
  <c r="X1980" i="9" s="1"/>
  <c r="M435" i="10"/>
  <c r="M325" i="13"/>
  <c r="M324" i="13"/>
  <c r="M436" i="10"/>
  <c r="M432" i="10"/>
  <c r="S432" i="10" s="1"/>
  <c r="U432" i="10" s="1"/>
  <c r="V432" i="10" s="1"/>
  <c r="W432" i="10" s="1"/>
  <c r="M433" i="10"/>
  <c r="S433" i="10" s="1"/>
  <c r="U433" i="10" s="1"/>
  <c r="V433" i="10" s="1"/>
  <c r="W433" i="10" s="1"/>
  <c r="M443" i="10"/>
  <c r="M438" i="10"/>
  <c r="M444" i="10"/>
  <c r="M441" i="10"/>
  <c r="M431" i="10"/>
  <c r="S431" i="10" s="1"/>
  <c r="U431" i="10" s="1"/>
  <c r="V431" i="10" s="1"/>
  <c r="W431" i="10" s="1"/>
  <c r="M439" i="10"/>
  <c r="S439" i="10" s="1"/>
  <c r="U439" i="10" s="1"/>
  <c r="V439" i="10" s="1"/>
  <c r="W439" i="10" s="1"/>
  <c r="M442" i="10"/>
  <c r="M437" i="10"/>
  <c r="M430" i="10"/>
  <c r="AH32" i="16" l="1"/>
  <c r="M1164" i="10"/>
  <c r="M1166" i="10" s="1"/>
  <c r="M1167" i="10" s="1"/>
  <c r="M1112" i="13"/>
  <c r="I451" i="10"/>
  <c r="I452" i="10" s="1"/>
  <c r="J452" i="10" s="1"/>
  <c r="S440" i="10"/>
  <c r="U440" i="10" s="1"/>
  <c r="V440" i="10" s="1"/>
  <c r="W440" i="10" s="1"/>
  <c r="D1190" i="10"/>
  <c r="I1187" i="10" s="1"/>
  <c r="S438" i="10"/>
  <c r="U438" i="10" s="1"/>
  <c r="V438" i="10" s="1"/>
  <c r="W438" i="10" s="1"/>
  <c r="I1488" i="11"/>
  <c r="G174" i="16"/>
  <c r="M434" i="10"/>
  <c r="O439" i="10"/>
  <c r="O435" i="10"/>
  <c r="H53" i="16"/>
  <c r="S441" i="10"/>
  <c r="U441" i="10" s="1"/>
  <c r="V441" i="10" s="1"/>
  <c r="W441" i="10" s="1"/>
  <c r="M1165" i="10"/>
  <c r="S436" i="10"/>
  <c r="U436" i="10" s="1"/>
  <c r="V436" i="10" s="1"/>
  <c r="W436" i="10" s="1"/>
  <c r="M594" i="10"/>
  <c r="S443" i="10"/>
  <c r="U443" i="10" s="1"/>
  <c r="V443" i="10" s="1"/>
  <c r="W443" i="10" s="1"/>
  <c r="M597" i="10"/>
  <c r="S437" i="10"/>
  <c r="U437" i="10" s="1"/>
  <c r="V437" i="10" s="1"/>
  <c r="W437" i="10" s="1"/>
  <c r="M595" i="10"/>
  <c r="S442" i="10"/>
  <c r="U442" i="10" s="1"/>
  <c r="V442" i="10" s="1"/>
  <c r="W442" i="10" s="1"/>
  <c r="M596" i="10"/>
  <c r="S444" i="10"/>
  <c r="U444" i="10" s="1"/>
  <c r="V444" i="10" s="1"/>
  <c r="W444" i="10" s="1"/>
  <c r="M517" i="10"/>
  <c r="S435" i="10"/>
  <c r="U435" i="10" s="1"/>
  <c r="V435" i="10" s="1"/>
  <c r="W435" i="10" s="1"/>
  <c r="M516" i="10"/>
  <c r="S430" i="10"/>
  <c r="U430" i="10" s="1"/>
  <c r="V430" i="10" s="1"/>
  <c r="W430" i="10" s="1"/>
  <c r="M445" i="10"/>
  <c r="S445" i="10" s="1"/>
  <c r="U445" i="10" s="1"/>
  <c r="V445" i="10" s="1"/>
  <c r="W445" i="10" s="1"/>
  <c r="K1707" i="9"/>
  <c r="B1707" i="9"/>
  <c r="O1555" i="9"/>
  <c r="K1503" i="9"/>
  <c r="B1503" i="9"/>
  <c r="I1490" i="9"/>
  <c r="L1490" i="9" s="1"/>
  <c r="I1489" i="9"/>
  <c r="L1489" i="9" s="1"/>
  <c r="I1405" i="9"/>
  <c r="K1405" i="9" s="1"/>
  <c r="L1384" i="9"/>
  <c r="L1379" i="9"/>
  <c r="L1378" i="9"/>
  <c r="I1374" i="9"/>
  <c r="I1373" i="9"/>
  <c r="I1372" i="9"/>
  <c r="O1359" i="9"/>
  <c r="K1301" i="9"/>
  <c r="B1301" i="9"/>
  <c r="L1291" i="9"/>
  <c r="L1290" i="9"/>
  <c r="I1287" i="9"/>
  <c r="L1287" i="9" s="1"/>
  <c r="I1285" i="9"/>
  <c r="L1285" i="9" s="1"/>
  <c r="I1284" i="9"/>
  <c r="L1284" i="9" s="1"/>
  <c r="K1215" i="9"/>
  <c r="B1215" i="9"/>
  <c r="L1206" i="9"/>
  <c r="L1205" i="9"/>
  <c r="I1202" i="9"/>
  <c r="L1202" i="9" s="1"/>
  <c r="I1201" i="9"/>
  <c r="L1201" i="9" s="1"/>
  <c r="I1200" i="9"/>
  <c r="L1200" i="9" s="1"/>
  <c r="L1073" i="9"/>
  <c r="L1072" i="9"/>
  <c r="I1068" i="9"/>
  <c r="K1068" i="9" s="1"/>
  <c r="I1067" i="9"/>
  <c r="K1067" i="9" s="1"/>
  <c r="K998" i="9"/>
  <c r="B998" i="9"/>
  <c r="L988" i="9"/>
  <c r="L987" i="9"/>
  <c r="I848" i="9"/>
  <c r="K848" i="9" s="1"/>
  <c r="K852" i="9" s="1"/>
  <c r="K853" i="9" s="1"/>
  <c r="O838" i="9"/>
  <c r="K783" i="9"/>
  <c r="B783" i="9"/>
  <c r="L774" i="9"/>
  <c r="L773" i="9"/>
  <c r="I767" i="9"/>
  <c r="L767" i="9" s="1"/>
  <c r="K701" i="9"/>
  <c r="B701" i="9"/>
  <c r="I688" i="9"/>
  <c r="L688" i="9" s="1"/>
  <c r="I687" i="9"/>
  <c r="L687" i="9" s="1"/>
  <c r="B622" i="9"/>
  <c r="K621" i="9"/>
  <c r="B621" i="9"/>
  <c r="L610" i="9"/>
  <c r="L609" i="9"/>
  <c r="I606" i="9"/>
  <c r="L606" i="9" s="1"/>
  <c r="I605" i="9"/>
  <c r="L605" i="9" s="1"/>
  <c r="I604" i="9"/>
  <c r="L604" i="9" s="1"/>
  <c r="L602" i="9"/>
  <c r="L489" i="9"/>
  <c r="L492" i="9" s="1"/>
  <c r="I484" i="9"/>
  <c r="K484" i="9" s="1"/>
  <c r="K492" i="9" s="1"/>
  <c r="K493" i="9" s="1"/>
  <c r="K415" i="9"/>
  <c r="B415" i="9"/>
  <c r="I402" i="9"/>
  <c r="K402" i="9" s="1"/>
  <c r="K403" i="9" s="1"/>
  <c r="K340" i="9"/>
  <c r="B340" i="9"/>
  <c r="I336" i="9"/>
  <c r="L336" i="9" s="1"/>
  <c r="I335" i="9"/>
  <c r="L335" i="9" s="1"/>
  <c r="L331" i="9"/>
  <c r="L330" i="9"/>
  <c r="L319" i="9"/>
  <c r="B247" i="9"/>
  <c r="K246" i="9"/>
  <c r="B246" i="9"/>
  <c r="L236" i="9"/>
  <c r="L235" i="9"/>
  <c r="I232" i="9"/>
  <c r="L232" i="9" s="1"/>
  <c r="I231" i="9"/>
  <c r="L231" i="9" s="1"/>
  <c r="I230" i="9"/>
  <c r="L230" i="9" s="1"/>
  <c r="L228" i="9"/>
  <c r="M465" i="10" l="1"/>
  <c r="M464" i="10"/>
  <c r="M1199" i="10"/>
  <c r="M1200" i="10"/>
  <c r="M1201" i="10"/>
  <c r="H172" i="16"/>
  <c r="S434" i="10"/>
  <c r="U434" i="10" s="1"/>
  <c r="V434" i="10" s="1"/>
  <c r="W434" i="10" s="1"/>
  <c r="O430" i="10"/>
  <c r="M598" i="10"/>
  <c r="D619" i="10" s="1"/>
  <c r="D623" i="10" s="1"/>
  <c r="I620" i="10" s="1"/>
  <c r="M632" i="10" s="1"/>
  <c r="L658" i="9"/>
  <c r="L890" i="9"/>
  <c r="L901" i="9" s="1"/>
  <c r="K884" i="9"/>
  <c r="K901" i="9" s="1"/>
  <c r="K1439" i="9"/>
  <c r="K1458" i="9" s="1"/>
  <c r="L1458" i="9"/>
  <c r="L332" i="9"/>
  <c r="I340" i="9" s="1"/>
  <c r="K262" i="9"/>
  <c r="L1564" i="9"/>
  <c r="K1722" i="9"/>
  <c r="K1231" i="9"/>
  <c r="L1576" i="9"/>
  <c r="I1583" i="9" s="1"/>
  <c r="L775" i="9"/>
  <c r="I783" i="9" s="1"/>
  <c r="L1380" i="9"/>
  <c r="I1387" i="9" s="1"/>
  <c r="L1495" i="9"/>
  <c r="I1503" i="9" s="1"/>
  <c r="G49" i="16" s="1"/>
  <c r="H49" i="16" s="1"/>
  <c r="L611" i="9"/>
  <c r="I621" i="9" s="1"/>
  <c r="L685" i="9"/>
  <c r="L989" i="9"/>
  <c r="I998" i="9" s="1"/>
  <c r="L237" i="9"/>
  <c r="I246" i="9" s="1"/>
  <c r="L1292" i="9"/>
  <c r="I1301" i="9" s="1"/>
  <c r="L337" i="9"/>
  <c r="L1207" i="9"/>
  <c r="I1215" i="9" s="1"/>
  <c r="K1069" i="9"/>
  <c r="K1564" i="9"/>
  <c r="K1571" i="9"/>
  <c r="K1064" i="9"/>
  <c r="K1065" i="9" s="1"/>
  <c r="K1518" i="9"/>
  <c r="K1532" i="9" s="1"/>
  <c r="L1699" i="9"/>
  <c r="L1069" i="9"/>
  <c r="L1074" i="9"/>
  <c r="I1081" i="9" s="1"/>
  <c r="K1316" i="9"/>
  <c r="L316" i="9"/>
  <c r="K1640" i="9"/>
  <c r="K1658" i="9" s="1"/>
  <c r="I415" i="9"/>
  <c r="L1607" i="9"/>
  <c r="K430" i="9"/>
  <c r="K481" i="9"/>
  <c r="L689" i="9"/>
  <c r="L1203" i="9"/>
  <c r="L1288" i="9"/>
  <c r="L1491" i="9"/>
  <c r="K1406" i="9"/>
  <c r="L1411" i="9"/>
  <c r="L1704" i="9"/>
  <c r="M1708" i="9" s="1"/>
  <c r="L1734" i="9"/>
  <c r="K1601" i="9"/>
  <c r="L1658" i="9"/>
  <c r="L1532" i="9"/>
  <c r="L1500" i="9"/>
  <c r="L1251" i="9"/>
  <c r="L1105" i="9"/>
  <c r="K1099" i="9"/>
  <c r="L1156" i="9"/>
  <c r="L1212" i="9"/>
  <c r="M1231" i="9" s="1"/>
  <c r="K1251" i="9" s="1"/>
  <c r="L1116" i="9"/>
  <c r="L1034" i="9"/>
  <c r="L985" i="9"/>
  <c r="K1014" i="9"/>
  <c r="M1011" i="9" s="1"/>
  <c r="K922" i="9"/>
  <c r="L780" i="9"/>
  <c r="M784" i="9" s="1"/>
  <c r="K798" i="9"/>
  <c r="L771" i="9"/>
  <c r="L815" i="9"/>
  <c r="K716" i="9"/>
  <c r="L698" i="9"/>
  <c r="L733" i="9"/>
  <c r="L398" i="9"/>
  <c r="L403" i="9"/>
  <c r="L233" i="9"/>
  <c r="K355" i="9"/>
  <c r="M341" i="9" s="1"/>
  <c r="L618" i="9"/>
  <c r="K638" i="9"/>
  <c r="L481" i="9"/>
  <c r="K557" i="9"/>
  <c r="L607" i="9"/>
  <c r="L412" i="9"/>
  <c r="L450" i="9"/>
  <c r="L328" i="9"/>
  <c r="L243" i="9"/>
  <c r="M1704" i="9" l="1"/>
  <c r="M634" i="10"/>
  <c r="M635" i="10"/>
  <c r="I1707" i="9"/>
  <c r="M1012" i="9"/>
  <c r="M1013" i="9"/>
  <c r="M1216" i="9"/>
  <c r="L1117" i="9"/>
  <c r="M416" i="9"/>
  <c r="K1619" i="9"/>
  <c r="M17" i="17" s="1"/>
  <c r="M1584" i="9"/>
  <c r="M1585" i="9" s="1"/>
  <c r="M1586" i="9" s="1"/>
  <c r="M633" i="10"/>
  <c r="M702" i="9"/>
  <c r="M1504" i="9"/>
  <c r="D1503" i="9"/>
  <c r="L1417" i="9" s="1"/>
  <c r="L1486" i="9" s="1"/>
  <c r="L1487" i="9" s="1"/>
  <c r="K1117" i="9"/>
  <c r="M20" i="17" s="1"/>
  <c r="M1082" i="9"/>
  <c r="M1186" i="10"/>
  <c r="M866" i="9"/>
  <c r="K482" i="9"/>
  <c r="D504" i="9" s="1"/>
  <c r="D1387" i="9"/>
  <c r="D1391" i="9" s="1"/>
  <c r="K1565" i="9"/>
  <c r="D1583" i="9" s="1"/>
  <c r="D1587" i="9" s="1"/>
  <c r="M18" i="17"/>
  <c r="K1070" i="9"/>
  <c r="L599" i="9"/>
  <c r="D1081" i="9"/>
  <c r="D1085" i="9" s="1"/>
  <c r="I1082" i="9" s="1"/>
  <c r="M1081" i="9" s="1"/>
  <c r="L537" i="9"/>
  <c r="L1618" i="9"/>
  <c r="L1619" i="9" s="1"/>
  <c r="M533" i="9" l="1"/>
  <c r="M534" i="9"/>
  <c r="M1014" i="9"/>
  <c r="M1112" i="9"/>
  <c r="M976" i="9" s="1"/>
  <c r="M1108" i="9"/>
  <c r="M1083" i="9"/>
  <c r="M1084" i="9" s="1"/>
  <c r="M1114" i="9"/>
  <c r="T1114" i="9" s="1"/>
  <c r="V1114" i="9" s="1"/>
  <c r="W1114" i="9" s="1"/>
  <c r="X1114" i="9" s="1"/>
  <c r="M1107" i="9"/>
  <c r="T1107" i="9" s="1"/>
  <c r="V1107" i="9" s="1"/>
  <c r="W1107" i="9" s="1"/>
  <c r="X1107" i="9" s="1"/>
  <c r="M1113" i="9"/>
  <c r="M1115" i="9"/>
  <c r="T1115" i="9" s="1"/>
  <c r="V1115" i="9" s="1"/>
  <c r="W1115" i="9" s="1"/>
  <c r="X1115" i="9" s="1"/>
  <c r="M1110" i="9"/>
  <c r="M1109" i="9"/>
  <c r="M941" i="1" s="1"/>
  <c r="M1111" i="9"/>
  <c r="O1109" i="9" s="1"/>
  <c r="M1406" i="9"/>
  <c r="K1419" i="9" s="1"/>
  <c r="I1388" i="9"/>
  <c r="M1387" i="9" s="1"/>
  <c r="M1614" i="9"/>
  <c r="M1608" i="9"/>
  <c r="T1608" i="9" s="1"/>
  <c r="V1608" i="9" s="1"/>
  <c r="W1608" i="9" s="1"/>
  <c r="X1608" i="9" s="1"/>
  <c r="M1617" i="9"/>
  <c r="T1617" i="9" s="1"/>
  <c r="V1617" i="9" s="1"/>
  <c r="W1617" i="9" s="1"/>
  <c r="X1617" i="9" s="1"/>
  <c r="M1615" i="9"/>
  <c r="T1615" i="9" s="1"/>
  <c r="V1615" i="9" s="1"/>
  <c r="W1615" i="9" s="1"/>
  <c r="X1615" i="9" s="1"/>
  <c r="M1612" i="9"/>
  <c r="M1604" i="9"/>
  <c r="T1604" i="9" s="1"/>
  <c r="V1604" i="9" s="1"/>
  <c r="W1604" i="9" s="1"/>
  <c r="X1604" i="9" s="1"/>
  <c r="M1605" i="9"/>
  <c r="T1605" i="9" s="1"/>
  <c r="V1605" i="9" s="1"/>
  <c r="W1605" i="9" s="1"/>
  <c r="X1605" i="9" s="1"/>
  <c r="M1616" i="9"/>
  <c r="T1616" i="9" s="1"/>
  <c r="V1616" i="9" s="1"/>
  <c r="W1616" i="9" s="1"/>
  <c r="X1616" i="9" s="1"/>
  <c r="M1609" i="9"/>
  <c r="Q1609" i="9" s="1"/>
  <c r="M1606" i="9"/>
  <c r="T1606" i="9" s="1"/>
  <c r="V1606" i="9" s="1"/>
  <c r="W1606" i="9" s="1"/>
  <c r="X1606" i="9" s="1"/>
  <c r="M1610" i="9"/>
  <c r="M1613" i="9"/>
  <c r="M1611" i="9"/>
  <c r="M1103" i="9"/>
  <c r="T1103" i="9" s="1"/>
  <c r="V1103" i="9" s="1"/>
  <c r="W1103" i="9" s="1"/>
  <c r="X1103" i="9" s="1"/>
  <c r="M1106" i="9"/>
  <c r="M1102" i="9"/>
  <c r="T1102" i="9" s="1"/>
  <c r="V1102" i="9" s="1"/>
  <c r="W1102" i="9" s="1"/>
  <c r="X1102" i="9" s="1"/>
  <c r="M1104" i="9"/>
  <c r="T1104" i="9" s="1"/>
  <c r="V1104" i="9" s="1"/>
  <c r="W1104" i="9" s="1"/>
  <c r="X1104" i="9" s="1"/>
  <c r="M535" i="9"/>
  <c r="T535" i="9" s="1"/>
  <c r="V535" i="9" s="1"/>
  <c r="W535" i="9" s="1"/>
  <c r="X535" i="9" s="1"/>
  <c r="T534" i="9"/>
  <c r="V534" i="9" s="1"/>
  <c r="W534" i="9" s="1"/>
  <c r="X534" i="9" s="1"/>
  <c r="M525" i="9"/>
  <c r="T525" i="9" s="1"/>
  <c r="V525" i="9" s="1"/>
  <c r="W525" i="9" s="1"/>
  <c r="X525" i="9" s="1"/>
  <c r="M530" i="9"/>
  <c r="M531" i="9"/>
  <c r="M532" i="9"/>
  <c r="O532" i="9" s="1"/>
  <c r="M526" i="9"/>
  <c r="T526" i="9" s="1"/>
  <c r="V526" i="9" s="1"/>
  <c r="W526" i="9" s="1"/>
  <c r="X526" i="9" s="1"/>
  <c r="M528" i="9"/>
  <c r="M529" i="9"/>
  <c r="D508" i="9"/>
  <c r="D869" i="9"/>
  <c r="I866" i="9" s="1"/>
  <c r="M881" i="9" s="1"/>
  <c r="T1109" i="9" l="1"/>
  <c r="V1109" i="9" s="1"/>
  <c r="W1109" i="9" s="1"/>
  <c r="X1109" i="9" s="1"/>
  <c r="I505" i="9"/>
  <c r="M504" i="9" s="1"/>
  <c r="M506" i="9" s="1"/>
  <c r="M507" i="9" s="1"/>
  <c r="T1110" i="9"/>
  <c r="V1110" i="9" s="1"/>
  <c r="W1110" i="9" s="1"/>
  <c r="X1110" i="9" s="1"/>
  <c r="M942" i="1"/>
  <c r="Q1613" i="9"/>
  <c r="Q1611" i="9"/>
  <c r="M975" i="9"/>
  <c r="M977" i="9" s="1"/>
  <c r="O1106" i="9"/>
  <c r="M882" i="9"/>
  <c r="M883" i="9"/>
  <c r="M1388" i="9"/>
  <c r="M1389" i="9" s="1"/>
  <c r="M1390" i="9" s="1"/>
  <c r="M865" i="9"/>
  <c r="M867" i="9" s="1"/>
  <c r="M868" i="9" s="1"/>
  <c r="T1113" i="9"/>
  <c r="V1113" i="9" s="1"/>
  <c r="W1113" i="9" s="1"/>
  <c r="X1113" i="9" s="1"/>
  <c r="O1112" i="9"/>
  <c r="O528" i="9"/>
  <c r="O530" i="9"/>
  <c r="T1108" i="9"/>
  <c r="V1108" i="9" s="1"/>
  <c r="W1108" i="9" s="1"/>
  <c r="X1108" i="9" s="1"/>
  <c r="M1280" i="9"/>
  <c r="T1111" i="9"/>
  <c r="V1111" i="9" s="1"/>
  <c r="W1111" i="9" s="1"/>
  <c r="X1111" i="9" s="1"/>
  <c r="M1281" i="9"/>
  <c r="T1106" i="9"/>
  <c r="V1106" i="9" s="1"/>
  <c r="W1106" i="9" s="1"/>
  <c r="X1106" i="9" s="1"/>
  <c r="T1112" i="9"/>
  <c r="V1112" i="9" s="1"/>
  <c r="W1112" i="9" s="1"/>
  <c r="X1112" i="9" s="1"/>
  <c r="T1611" i="9"/>
  <c r="V1611" i="9" s="1"/>
  <c r="W1611" i="9" s="1"/>
  <c r="X1611" i="9" s="1"/>
  <c r="M1684" i="9"/>
  <c r="T1612" i="9"/>
  <c r="V1612" i="9" s="1"/>
  <c r="W1612" i="9" s="1"/>
  <c r="X1612" i="9" s="1"/>
  <c r="M1685" i="9"/>
  <c r="T1613" i="9"/>
  <c r="V1613" i="9" s="1"/>
  <c r="W1613" i="9" s="1"/>
  <c r="X1613" i="9" s="1"/>
  <c r="M1760" i="9"/>
  <c r="T1610" i="9"/>
  <c r="V1610" i="9" s="1"/>
  <c r="W1610" i="9" s="1"/>
  <c r="X1610" i="9" s="1"/>
  <c r="M1759" i="9"/>
  <c r="T1609" i="9"/>
  <c r="V1609" i="9" s="1"/>
  <c r="W1609" i="9" s="1"/>
  <c r="X1609" i="9" s="1"/>
  <c r="M1841" i="9"/>
  <c r="T1614" i="9"/>
  <c r="V1614" i="9" s="1"/>
  <c r="W1614" i="9" s="1"/>
  <c r="X1614" i="9" s="1"/>
  <c r="M1842" i="9"/>
  <c r="T532" i="9"/>
  <c r="V532" i="9" s="1"/>
  <c r="W532" i="9" s="1"/>
  <c r="X532" i="9" s="1"/>
  <c r="M598" i="9"/>
  <c r="T531" i="9"/>
  <c r="V531" i="9" s="1"/>
  <c r="W531" i="9" s="1"/>
  <c r="X531" i="9" s="1"/>
  <c r="M759" i="9"/>
  <c r="T530" i="9"/>
  <c r="V530" i="9" s="1"/>
  <c r="W530" i="9" s="1"/>
  <c r="X530" i="9" s="1"/>
  <c r="M758" i="9"/>
  <c r="T533" i="9"/>
  <c r="V533" i="9" s="1"/>
  <c r="W533" i="9" s="1"/>
  <c r="X533" i="9" s="1"/>
  <c r="M684" i="9"/>
  <c r="T529" i="9"/>
  <c r="V529" i="9" s="1"/>
  <c r="W529" i="9" s="1"/>
  <c r="X529" i="9" s="1"/>
  <c r="M683" i="9"/>
  <c r="M536" i="9"/>
  <c r="T528" i="9"/>
  <c r="V528" i="9" s="1"/>
  <c r="W528" i="9" s="1"/>
  <c r="X528" i="9" s="1"/>
  <c r="K155" i="11"/>
  <c r="B155" i="11"/>
  <c r="H156" i="10"/>
  <c r="H191" i="10" s="1"/>
  <c r="L139" i="10"/>
  <c r="L140" i="10" s="1"/>
  <c r="I150" i="10" s="1"/>
  <c r="I151" i="10" s="1"/>
  <c r="O1287" i="1"/>
  <c r="T1287" i="1" s="1"/>
  <c r="B172" i="9"/>
  <c r="K171" i="9"/>
  <c r="B171" i="9"/>
  <c r="L162" i="9"/>
  <c r="L161" i="9"/>
  <c r="L29" i="9"/>
  <c r="L14" i="9"/>
  <c r="K13" i="9"/>
  <c r="L12" i="9"/>
  <c r="K11" i="9"/>
  <c r="K180" i="10" l="1"/>
  <c r="M159" i="10"/>
  <c r="M160" i="10"/>
  <c r="M1761" i="9"/>
  <c r="D1781" i="9" s="1"/>
  <c r="M685" i="9"/>
  <c r="M760" i="9"/>
  <c r="M1686" i="9"/>
  <c r="M1282" i="9"/>
  <c r="D1302" i="9" s="1"/>
  <c r="M1843" i="9"/>
  <c r="D1859" i="9" s="1"/>
  <c r="O2031" i="9"/>
  <c r="O2003" i="9"/>
  <c r="I264" i="1"/>
  <c r="L123" i="9"/>
  <c r="L36" i="9"/>
  <c r="D39" i="9" s="1"/>
  <c r="D43" i="9" s="1"/>
  <c r="I40" i="9" s="1"/>
  <c r="M39" i="9" s="1"/>
  <c r="K59" i="9"/>
  <c r="K81" i="9" s="1"/>
  <c r="L147" i="11"/>
  <c r="K148" i="11" s="1"/>
  <c r="O286" i="1"/>
  <c r="T286" i="1" s="1"/>
  <c r="O711" i="1"/>
  <c r="T711" i="1" s="1"/>
  <c r="O1095" i="1"/>
  <c r="T1095" i="1" s="1"/>
  <c r="O322" i="1"/>
  <c r="T322" i="1" s="1"/>
  <c r="O744" i="1"/>
  <c r="T744" i="1" s="1"/>
  <c r="O1173" i="1"/>
  <c r="T1173" i="1" s="1"/>
  <c r="O46" i="1"/>
  <c r="T46" i="1" s="1"/>
  <c r="O469" i="1"/>
  <c r="T469" i="1" s="1"/>
  <c r="O890" i="1"/>
  <c r="T890" i="1" s="1"/>
  <c r="O1336" i="1"/>
  <c r="T1336" i="1" s="1"/>
  <c r="O90" i="1"/>
  <c r="T90" i="1" s="1"/>
  <c r="O558" i="1"/>
  <c r="T558" i="1" s="1"/>
  <c r="O933" i="1"/>
  <c r="T933" i="1" s="1"/>
  <c r="O1368" i="1"/>
  <c r="T1368" i="1" s="1"/>
  <c r="O154" i="1"/>
  <c r="T154" i="1" s="1"/>
  <c r="O394" i="1"/>
  <c r="T394" i="1" s="1"/>
  <c r="O589" i="1"/>
  <c r="T589" i="1" s="1"/>
  <c r="O785" i="1"/>
  <c r="T785" i="1" s="1"/>
  <c r="O1016" i="1"/>
  <c r="T1016" i="1" s="1"/>
  <c r="O1204" i="1"/>
  <c r="T1204" i="1" s="1"/>
  <c r="O1536" i="11"/>
  <c r="S1536" i="11" s="1"/>
  <c r="O1230" i="11"/>
  <c r="S1230" i="11" s="1"/>
  <c r="O909" i="11"/>
  <c r="S909" i="11" s="1"/>
  <c r="O1309" i="11"/>
  <c r="S1309" i="11" s="1"/>
  <c r="O1199" i="11"/>
  <c r="S1199" i="11" s="1"/>
  <c r="O1128" i="11"/>
  <c r="S1128" i="11" s="1"/>
  <c r="O1397" i="11"/>
  <c r="S1397" i="11" s="1"/>
  <c r="O799" i="11"/>
  <c r="S799" i="11" s="1"/>
  <c r="O830" i="11"/>
  <c r="S830" i="11" s="1"/>
  <c r="O751" i="11"/>
  <c r="S751" i="11" s="1"/>
  <c r="O630" i="11"/>
  <c r="S630" i="11" s="1"/>
  <c r="O544" i="11"/>
  <c r="S544" i="11" s="1"/>
  <c r="O342" i="11"/>
  <c r="S342" i="11" s="1"/>
  <c r="O1442" i="11"/>
  <c r="S1442" i="11" s="1"/>
  <c r="O1079" i="11"/>
  <c r="S1079" i="11" s="1"/>
  <c r="O430" i="11"/>
  <c r="S430" i="11" s="1"/>
  <c r="O382" i="11"/>
  <c r="S382" i="11" s="1"/>
  <c r="O715" i="11"/>
  <c r="S715" i="11" s="1"/>
  <c r="O664" i="11"/>
  <c r="S664" i="11" s="1"/>
  <c r="O510" i="11"/>
  <c r="S510" i="11" s="1"/>
  <c r="O462" i="11"/>
  <c r="S462" i="11" s="1"/>
  <c r="O1503" i="11"/>
  <c r="S1503" i="11" s="1"/>
  <c r="O1278" i="11"/>
  <c r="S1278" i="11" s="1"/>
  <c r="O967" i="11"/>
  <c r="S967" i="11" s="1"/>
  <c r="O227" i="1"/>
  <c r="T227" i="1" s="1"/>
  <c r="O422" i="1"/>
  <c r="T422" i="1" s="1"/>
  <c r="O637" i="1"/>
  <c r="T637" i="1" s="1"/>
  <c r="O859" i="1"/>
  <c r="T859" i="1" s="1"/>
  <c r="O1048" i="1"/>
  <c r="T1048" i="1" s="1"/>
  <c r="O1252" i="1"/>
  <c r="T1252" i="1" s="1"/>
  <c r="K13" i="11"/>
  <c r="O47" i="11"/>
  <c r="S47" i="11" s="1"/>
  <c r="O294" i="11"/>
  <c r="S294" i="11" s="1"/>
  <c r="O246" i="11"/>
  <c r="S246" i="11" s="1"/>
  <c r="L20" i="11"/>
  <c r="M163" i="10"/>
  <c r="L13" i="11"/>
  <c r="O1378" i="10"/>
  <c r="S1378" i="10" s="1"/>
  <c r="O1156" i="10"/>
  <c r="S1156" i="10" s="1"/>
  <c r="O1076" i="10"/>
  <c r="S1076" i="10" s="1"/>
  <c r="O957" i="10"/>
  <c r="S957" i="10" s="1"/>
  <c r="O785" i="10"/>
  <c r="S785" i="10" s="1"/>
  <c r="O736" i="10"/>
  <c r="S736" i="10" s="1"/>
  <c r="O627" i="10"/>
  <c r="S627" i="10" s="1"/>
  <c r="O867" i="10"/>
  <c r="S867" i="10" s="1"/>
  <c r="O832" i="10"/>
  <c r="S832" i="10" s="1"/>
  <c r="O1327" i="10"/>
  <c r="S1327" i="10" s="1"/>
  <c r="O1000" i="10"/>
  <c r="S1000" i="10" s="1"/>
  <c r="O1409" i="10"/>
  <c r="S1409" i="10" s="1"/>
  <c r="O1107" i="10"/>
  <c r="S1107" i="10" s="1"/>
  <c r="O542" i="10"/>
  <c r="S542" i="10" s="1"/>
  <c r="O589" i="10"/>
  <c r="S589" i="10" s="1"/>
  <c r="O511" i="10"/>
  <c r="S511" i="10" s="1"/>
  <c r="O1279" i="10"/>
  <c r="S1279" i="10" s="1"/>
  <c r="O1194" i="10"/>
  <c r="S1194" i="10" s="1"/>
  <c r="O418" i="10"/>
  <c r="S418" i="10" s="1"/>
  <c r="O278" i="10"/>
  <c r="S278" i="10" s="1"/>
  <c r="O316" i="10"/>
  <c r="S316" i="10" s="1"/>
  <c r="O459" i="10"/>
  <c r="S459" i="10" s="1"/>
  <c r="O234" i="10"/>
  <c r="S234" i="10" s="1"/>
  <c r="O200" i="10"/>
  <c r="S200" i="10" s="1"/>
  <c r="L136" i="10"/>
  <c r="O187" i="1"/>
  <c r="T187" i="1" s="1"/>
  <c r="O357" i="1"/>
  <c r="T357" i="1" s="1"/>
  <c r="O503" i="1"/>
  <c r="T503" i="1" s="1"/>
  <c r="O669" i="1"/>
  <c r="T669" i="1" s="1"/>
  <c r="O816" i="1"/>
  <c r="T816" i="1" s="1"/>
  <c r="O969" i="1"/>
  <c r="T969" i="1" s="1"/>
  <c r="O1127" i="1"/>
  <c r="T1127" i="1" s="1"/>
  <c r="L163" i="9"/>
  <c r="I171" i="9" s="1"/>
  <c r="L30" i="9"/>
  <c r="K18" i="9" s="1"/>
  <c r="L159" i="9"/>
  <c r="O1914" i="9"/>
  <c r="O1867" i="9"/>
  <c r="O1836" i="9"/>
  <c r="O1754" i="9"/>
  <c r="O1947" i="9"/>
  <c r="O1789" i="9"/>
  <c r="O1715" i="9"/>
  <c r="O1398" i="9"/>
  <c r="O1632" i="9"/>
  <c r="O1432" i="9"/>
  <c r="O1309" i="9"/>
  <c r="O1188" i="9"/>
  <c r="O1092" i="9"/>
  <c r="O1679" i="9"/>
  <c r="O1511" i="9"/>
  <c r="O1479" i="9"/>
  <c r="O1271" i="9"/>
  <c r="O1223" i="9"/>
  <c r="O1130" i="9"/>
  <c r="O1594" i="9"/>
  <c r="O963" i="9"/>
  <c r="O876" i="9"/>
  <c r="O1006" i="9"/>
  <c r="O1057" i="9" s="1"/>
  <c r="O791" i="9"/>
  <c r="O914" i="9"/>
  <c r="O753" i="9"/>
  <c r="O709" i="9"/>
  <c r="O678" i="9"/>
  <c r="K17" i="9"/>
  <c r="L17" i="9"/>
  <c r="O348" i="9"/>
  <c r="O629" i="9"/>
  <c r="O593" i="9"/>
  <c r="O515" i="9"/>
  <c r="O423" i="9"/>
  <c r="O391" i="9"/>
  <c r="O309" i="9"/>
  <c r="O550" i="9"/>
  <c r="O254" i="9"/>
  <c r="O218" i="9"/>
  <c r="O50" i="9"/>
  <c r="O95" i="9"/>
  <c r="O179" i="9"/>
  <c r="O144" i="9"/>
  <c r="L152" i="11"/>
  <c r="M156" i="11" s="1"/>
  <c r="K170" i="11"/>
  <c r="L144" i="11"/>
  <c r="K20" i="11"/>
  <c r="K54" i="11"/>
  <c r="K72" i="11" s="1"/>
  <c r="M58" i="11" s="1"/>
  <c r="O163" i="11"/>
  <c r="S163" i="11" s="1"/>
  <c r="K92" i="11"/>
  <c r="O133" i="11"/>
  <c r="S133" i="11" s="1"/>
  <c r="O85" i="11"/>
  <c r="S85" i="11" s="1"/>
  <c r="O154" i="10"/>
  <c r="S154" i="10" s="1"/>
  <c r="O123" i="10"/>
  <c r="S123" i="10" s="1"/>
  <c r="K186" i="9"/>
  <c r="D701" i="9" l="1"/>
  <c r="D705" i="9" s="1"/>
  <c r="I702" i="9"/>
  <c r="D783" i="9"/>
  <c r="M57" i="17"/>
  <c r="K53" i="17" s="1"/>
  <c r="N53" i="17" s="1"/>
  <c r="O53" i="17" s="1"/>
  <c r="M37" i="11"/>
  <c r="M16" i="17"/>
  <c r="M40" i="9"/>
  <c r="K14" i="11"/>
  <c r="S937" i="11"/>
  <c r="U937" i="11" s="1"/>
  <c r="V937" i="11" s="1"/>
  <c r="W937" i="11" s="1"/>
  <c r="I155" i="11"/>
  <c r="L225" i="9"/>
  <c r="M68" i="9" l="1"/>
  <c r="T68" i="9" s="1"/>
  <c r="V68" i="9" s="1"/>
  <c r="W68" i="9" s="1"/>
  <c r="X68" i="9" s="1"/>
  <c r="M69" i="11"/>
  <c r="M64" i="11"/>
  <c r="S64" i="11" s="1"/>
  <c r="U64" i="11" s="1"/>
  <c r="V64" i="11" s="1"/>
  <c r="W64" i="11" s="1"/>
  <c r="M68" i="11"/>
  <c r="M57" i="11"/>
  <c r="M62" i="11"/>
  <c r="M65" i="11"/>
  <c r="M61" i="11"/>
  <c r="M70" i="11"/>
  <c r="M1140" i="13" s="1"/>
  <c r="M66" i="11"/>
  <c r="S66" i="11" s="1"/>
  <c r="S58" i="11"/>
  <c r="U58" i="11" s="1"/>
  <c r="M63" i="11"/>
  <c r="M67" i="11"/>
  <c r="O69" i="11" s="1"/>
  <c r="M59" i="11"/>
  <c r="S59" i="11" s="1"/>
  <c r="U59" i="11" s="1"/>
  <c r="M73" i="9"/>
  <c r="M78" i="9"/>
  <c r="M66" i="9"/>
  <c r="M74" i="9"/>
  <c r="M62" i="9"/>
  <c r="M69" i="9"/>
  <c r="M67" i="9"/>
  <c r="M63" i="9"/>
  <c r="M71" i="9"/>
  <c r="M76" i="9"/>
  <c r="M65" i="9"/>
  <c r="M72" i="9"/>
  <c r="M77" i="9"/>
  <c r="M70" i="9"/>
  <c r="M79" i="9"/>
  <c r="M75" i="9"/>
  <c r="D36" i="11"/>
  <c r="D40" i="11" s="1"/>
  <c r="I37" i="11" s="1"/>
  <c r="M36" i="11" s="1"/>
  <c r="M38" i="11" s="1"/>
  <c r="M39" i="11" s="1"/>
  <c r="K21" i="11"/>
  <c r="M54" i="11"/>
  <c r="V58" i="11" l="1"/>
  <c r="W58" i="11" s="1"/>
  <c r="V59" i="11"/>
  <c r="W59" i="11" s="1"/>
  <c r="M1131" i="13"/>
  <c r="T79" i="9"/>
  <c r="V79" i="9" s="1"/>
  <c r="W79" i="9" s="1"/>
  <c r="X79" i="9" s="1"/>
  <c r="M1132" i="13"/>
  <c r="M224" i="9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M763" i="9"/>
  <c r="M22" i="20"/>
  <c r="M22" i="19"/>
  <c r="M19" i="20"/>
  <c r="M19" i="19"/>
  <c r="T63" i="9"/>
  <c r="V63" i="9" s="1"/>
  <c r="W63" i="9" s="1"/>
  <c r="X63" i="9" s="1"/>
  <c r="M11" i="20"/>
  <c r="M11" i="19"/>
  <c r="M21" i="20"/>
  <c r="M21" i="19"/>
  <c r="M15" i="20"/>
  <c r="M15" i="19"/>
  <c r="O61" i="11"/>
  <c r="I75" i="11"/>
  <c r="G206" i="16" s="1"/>
  <c r="O65" i="9"/>
  <c r="M80" i="9"/>
  <c r="T62" i="9"/>
  <c r="V62" i="9" s="1"/>
  <c r="W62" i="9" s="1"/>
  <c r="X62" i="9" s="1"/>
  <c r="M64" i="9"/>
  <c r="O64" i="11"/>
  <c r="O67" i="11"/>
  <c r="O75" i="9"/>
  <c r="O69" i="9"/>
  <c r="O67" i="9"/>
  <c r="M1763" i="9"/>
  <c r="M1764" i="9" s="1"/>
  <c r="O71" i="9"/>
  <c r="O73" i="9"/>
  <c r="M762" i="9"/>
  <c r="O77" i="9"/>
  <c r="S70" i="11"/>
  <c r="U70" i="11" s="1"/>
  <c r="V70" i="11" s="1"/>
  <c r="W70" i="11" s="1"/>
  <c r="M223" i="9"/>
  <c r="T78" i="9"/>
  <c r="V78" i="9" s="1"/>
  <c r="W78" i="9" s="1"/>
  <c r="X78" i="9" s="1"/>
  <c r="H32" i="16"/>
  <c r="S67" i="11"/>
  <c r="U67" i="11" s="1"/>
  <c r="V67" i="11" s="1"/>
  <c r="W67" i="11" s="1"/>
  <c r="M1259" i="1"/>
  <c r="S63" i="11"/>
  <c r="U63" i="11" s="1"/>
  <c r="V63" i="11" s="1"/>
  <c r="W63" i="11" s="1"/>
  <c r="M1178" i="1"/>
  <c r="S68" i="11"/>
  <c r="U68" i="11" s="1"/>
  <c r="V68" i="11" s="1"/>
  <c r="W68" i="11" s="1"/>
  <c r="M918" i="11"/>
  <c r="S65" i="11"/>
  <c r="U65" i="11" s="1"/>
  <c r="V65" i="11" s="1"/>
  <c r="W65" i="11" s="1"/>
  <c r="M917" i="11"/>
  <c r="U66" i="11"/>
  <c r="V66" i="11" s="1"/>
  <c r="W66" i="11" s="1"/>
  <c r="M1179" i="1"/>
  <c r="S62" i="11"/>
  <c r="U62" i="11" s="1"/>
  <c r="V62" i="11" s="1"/>
  <c r="W62" i="11" s="1"/>
  <c r="M138" i="11"/>
  <c r="S69" i="11"/>
  <c r="U69" i="11" s="1"/>
  <c r="V69" i="11" s="1"/>
  <c r="W69" i="11" s="1"/>
  <c r="M139" i="11"/>
  <c r="T77" i="9"/>
  <c r="V77" i="9" s="1"/>
  <c r="W77" i="9" s="1"/>
  <c r="X77" i="9" s="1"/>
  <c r="M865" i="1"/>
  <c r="T74" i="9"/>
  <c r="V74" i="9" s="1"/>
  <c r="W74" i="9" s="1"/>
  <c r="X74" i="9" s="1"/>
  <c r="T76" i="9"/>
  <c r="V76" i="9" s="1"/>
  <c r="W76" i="9" s="1"/>
  <c r="X76" i="9" s="1"/>
  <c r="M397" i="9"/>
  <c r="T71" i="9"/>
  <c r="V71" i="9" s="1"/>
  <c r="W71" i="9" s="1"/>
  <c r="X71" i="9" s="1"/>
  <c r="M864" i="1"/>
  <c r="T73" i="9"/>
  <c r="V73" i="9" s="1"/>
  <c r="W73" i="9" s="1"/>
  <c r="X73" i="9" s="1"/>
  <c r="M396" i="9"/>
  <c r="T75" i="9"/>
  <c r="V75" i="9" s="1"/>
  <c r="W75" i="9" s="1"/>
  <c r="X75" i="9" s="1"/>
  <c r="T67" i="9"/>
  <c r="V67" i="9" s="1"/>
  <c r="W67" i="9" s="1"/>
  <c r="X67" i="9" s="1"/>
  <c r="M149" i="9"/>
  <c r="T69" i="9"/>
  <c r="V69" i="9" s="1"/>
  <c r="W69" i="9" s="1"/>
  <c r="X69" i="9" s="1"/>
  <c r="M150" i="9"/>
  <c r="T72" i="9"/>
  <c r="V72" i="9" s="1"/>
  <c r="W72" i="9" s="1"/>
  <c r="X72" i="9" s="1"/>
  <c r="M315" i="9"/>
  <c r="T66" i="9"/>
  <c r="V66" i="9" s="1"/>
  <c r="W66" i="9" s="1"/>
  <c r="X66" i="9" s="1"/>
  <c r="M314" i="9"/>
  <c r="M41" i="9"/>
  <c r="M42" i="9" s="1"/>
  <c r="S57" i="11"/>
  <c r="U57" i="11" s="1"/>
  <c r="V57" i="11" s="1"/>
  <c r="W57" i="11" s="1"/>
  <c r="M60" i="11"/>
  <c r="S61" i="11"/>
  <c r="U61" i="11" s="1"/>
  <c r="V61" i="11" s="1"/>
  <c r="W61" i="11" s="1"/>
  <c r="M71" i="11"/>
  <c r="T65" i="9"/>
  <c r="V65" i="9" s="1"/>
  <c r="W65" i="9" s="1"/>
  <c r="X65" i="9" s="1"/>
  <c r="T70" i="9"/>
  <c r="V70" i="9" s="1"/>
  <c r="W70" i="9" s="1"/>
  <c r="X70" i="9" s="1"/>
  <c r="N1982" i="9"/>
  <c r="M924" i="11"/>
  <c r="M1406" i="11"/>
  <c r="M255" i="11"/>
  <c r="M637" i="11"/>
  <c r="M1765" i="9" l="1"/>
  <c r="D1782" i="9"/>
  <c r="M764" i="9"/>
  <c r="D784" i="9" s="1"/>
  <c r="O57" i="11"/>
  <c r="M91" i="11"/>
  <c r="M90" i="11"/>
  <c r="M1405" i="9"/>
  <c r="M100" i="9"/>
  <c r="M101" i="9"/>
  <c r="I80" i="11"/>
  <c r="J80" i="11" s="1"/>
  <c r="M866" i="1"/>
  <c r="M897" i="1" s="1"/>
  <c r="K911" i="1" s="1"/>
  <c r="M140" i="11"/>
  <c r="M1180" i="1"/>
  <c r="D1196" i="1" s="1"/>
  <c r="M316" i="9"/>
  <c r="D340" i="9" s="1"/>
  <c r="M151" i="9"/>
  <c r="D171" i="9" s="1"/>
  <c r="M398" i="9"/>
  <c r="D415" i="9" s="1"/>
  <c r="M522" i="9"/>
  <c r="M1601" i="9"/>
  <c r="M1099" i="9"/>
  <c r="M59" i="9"/>
  <c r="M884" i="9"/>
  <c r="M745" i="10"/>
  <c r="M967" i="10"/>
  <c r="S650" i="11"/>
  <c r="U650" i="11" s="1"/>
  <c r="V650" i="11" s="1"/>
  <c r="W650" i="11" s="1"/>
  <c r="S1428" i="11"/>
  <c r="U1428" i="11" s="1"/>
  <c r="V1428" i="11" s="1"/>
  <c r="W1428" i="11" s="1"/>
  <c r="S953" i="11"/>
  <c r="U953" i="11" s="1"/>
  <c r="V953" i="11" s="1"/>
  <c r="W953" i="11" s="1"/>
  <c r="M427" i="10"/>
  <c r="S1114" i="11"/>
  <c r="U1114" i="11" s="1"/>
  <c r="V1114" i="11" s="1"/>
  <c r="W1114" i="11" s="1"/>
  <c r="S280" i="11"/>
  <c r="U280" i="11" s="1"/>
  <c r="V280" i="11" s="1"/>
  <c r="W280" i="11" s="1"/>
  <c r="S71" i="11"/>
  <c r="U71" i="11" s="1"/>
  <c r="V71" i="11" s="1"/>
  <c r="W71" i="11" s="1"/>
  <c r="S60" i="11"/>
  <c r="U60" i="11" s="1"/>
  <c r="V60" i="11" s="1"/>
  <c r="W60" i="11" s="1"/>
  <c r="M765" i="9" l="1"/>
  <c r="D882" i="1"/>
  <c r="M19" i="17"/>
  <c r="K18" i="17" s="1"/>
  <c r="N18" i="17" s="1"/>
  <c r="M102" i="9"/>
  <c r="K123" i="9" s="1"/>
  <c r="M122" i="9" s="1"/>
  <c r="N398" i="9"/>
  <c r="S262" i="11"/>
  <c r="U262" i="11" s="1"/>
  <c r="V262" i="11" s="1"/>
  <c r="W262" i="11" s="1"/>
  <c r="S642" i="11"/>
  <c r="U642" i="11" s="1"/>
  <c r="V642" i="11" s="1"/>
  <c r="W642" i="11" s="1"/>
  <c r="S1095" i="11"/>
  <c r="U1095" i="11" s="1"/>
  <c r="V1095" i="11" s="1"/>
  <c r="W1095" i="11" s="1"/>
  <c r="S1413" i="11"/>
  <c r="U1413" i="11" s="1"/>
  <c r="V1413" i="11" s="1"/>
  <c r="W1413" i="11" s="1"/>
  <c r="M1206" i="11"/>
  <c r="D1222" i="11" s="1"/>
  <c r="M1429" i="11"/>
  <c r="M651" i="11"/>
  <c r="M72" i="11"/>
  <c r="M281" i="11"/>
  <c r="M907" i="1" l="1"/>
  <c r="M599" i="9"/>
  <c r="D621" i="9" s="1"/>
  <c r="N72" i="11"/>
  <c r="E65" i="6" s="1"/>
  <c r="E71" i="6"/>
  <c r="M671" i="11"/>
  <c r="K691" i="11" s="1"/>
  <c r="N1429" i="11"/>
  <c r="E74" i="6" s="1"/>
  <c r="N954" i="11"/>
  <c r="E69" i="6" s="1"/>
  <c r="M1137" i="11"/>
  <c r="K1175" i="11" s="1"/>
  <c r="N651" i="11"/>
  <c r="E62" i="6" s="1"/>
  <c r="M92" i="11"/>
  <c r="K112" i="11" s="1"/>
  <c r="M301" i="11"/>
  <c r="K320" i="11" s="1"/>
  <c r="N281" i="11"/>
  <c r="E100" i="6" s="1"/>
  <c r="M518" i="10"/>
  <c r="S988" i="10"/>
  <c r="U988" i="10" s="1"/>
  <c r="V988" i="10" s="1"/>
  <c r="W988" i="10" s="1"/>
  <c r="S1313" i="10"/>
  <c r="U1313" i="10" s="1"/>
  <c r="V1313" i="10" s="1"/>
  <c r="W1313" i="10" s="1"/>
  <c r="M305" i="11" l="1"/>
  <c r="M309" i="11"/>
  <c r="M312" i="11"/>
  <c r="M313" i="11"/>
  <c r="M310" i="11"/>
  <c r="M308" i="11"/>
  <c r="M306" i="11"/>
  <c r="M318" i="11"/>
  <c r="M316" i="11"/>
  <c r="M304" i="11"/>
  <c r="M311" i="11"/>
  <c r="M307" i="11"/>
  <c r="J325" i="11" s="1"/>
  <c r="M303" i="11"/>
  <c r="M319" i="11"/>
  <c r="M315" i="11"/>
  <c r="M314" i="11"/>
  <c r="M317" i="11"/>
  <c r="M1165" i="11"/>
  <c r="M1152" i="11"/>
  <c r="M1143" i="11"/>
  <c r="M1163" i="11"/>
  <c r="M1147" i="11"/>
  <c r="M1157" i="11"/>
  <c r="M1158" i="11"/>
  <c r="M1171" i="11"/>
  <c r="M1153" i="11"/>
  <c r="M1161" i="11"/>
  <c r="M1141" i="11"/>
  <c r="M1160" i="11"/>
  <c r="M1140" i="11"/>
  <c r="M1166" i="11"/>
  <c r="M1145" i="11"/>
  <c r="M1148" i="11"/>
  <c r="M1155" i="11"/>
  <c r="M1149" i="11"/>
  <c r="M1139" i="11"/>
  <c r="M1172" i="11"/>
  <c r="M1173" i="11"/>
  <c r="M1159" i="11"/>
  <c r="M1162" i="11"/>
  <c r="M1154" i="11"/>
  <c r="M1170" i="11"/>
  <c r="M1144" i="11"/>
  <c r="M1151" i="11"/>
  <c r="M1169" i="11"/>
  <c r="M1146" i="11"/>
  <c r="M1150" i="11"/>
  <c r="M1168" i="11"/>
  <c r="M1164" i="11"/>
  <c r="M1142" i="11"/>
  <c r="M1167" i="11"/>
  <c r="M1174" i="11"/>
  <c r="M1156" i="11"/>
  <c r="M675" i="11"/>
  <c r="I695" i="11" s="1"/>
  <c r="M683" i="11"/>
  <c r="M681" i="11"/>
  <c r="M676" i="11"/>
  <c r="M684" i="11"/>
  <c r="M682" i="11"/>
  <c r="M679" i="11"/>
  <c r="M687" i="11"/>
  <c r="M673" i="11"/>
  <c r="M674" i="11"/>
  <c r="M689" i="11"/>
  <c r="M685" i="11"/>
  <c r="M688" i="11"/>
  <c r="M678" i="11"/>
  <c r="M686" i="11"/>
  <c r="M680" i="11"/>
  <c r="M677" i="11"/>
  <c r="M690" i="11"/>
  <c r="M109" i="11"/>
  <c r="M1141" i="13" s="1"/>
  <c r="M110" i="11"/>
  <c r="M94" i="11"/>
  <c r="M102" i="11"/>
  <c r="M104" i="11"/>
  <c r="M107" i="11"/>
  <c r="M98" i="11"/>
  <c r="M106" i="11"/>
  <c r="M99" i="11"/>
  <c r="M97" i="11"/>
  <c r="M111" i="11"/>
  <c r="M95" i="11"/>
  <c r="M103" i="11"/>
  <c r="M101" i="11"/>
  <c r="M96" i="11"/>
  <c r="M100" i="11"/>
  <c r="M105" i="11"/>
  <c r="M108" i="11"/>
  <c r="O18" i="17"/>
  <c r="O61" i="9"/>
  <c r="M104" i="9"/>
  <c r="S974" i="10"/>
  <c r="U974" i="10" s="1"/>
  <c r="V974" i="10" s="1"/>
  <c r="W974" i="10" s="1"/>
  <c r="T64" i="9"/>
  <c r="V64" i="9" s="1"/>
  <c r="W64" i="9" s="1"/>
  <c r="X64" i="9" s="1"/>
  <c r="S1295" i="10"/>
  <c r="U1295" i="10" s="1"/>
  <c r="V1295" i="10" s="1"/>
  <c r="W1295" i="10" s="1"/>
  <c r="N772" i="10"/>
  <c r="E97" i="6" s="1"/>
  <c r="M225" i="9"/>
  <c r="M1607" i="9"/>
  <c r="Q1604" i="9" s="1"/>
  <c r="T536" i="9"/>
  <c r="V536" i="9" s="1"/>
  <c r="W536" i="9" s="1"/>
  <c r="X536" i="9" s="1"/>
  <c r="M1116" i="9"/>
  <c r="T1116" i="9" s="1"/>
  <c r="V1116" i="9" s="1"/>
  <c r="W1116" i="9" s="1"/>
  <c r="X1116" i="9" s="1"/>
  <c r="N599" i="9"/>
  <c r="M1105" i="9"/>
  <c r="O1102" i="9" s="1"/>
  <c r="M527" i="9"/>
  <c r="M555" i="9" s="1"/>
  <c r="M1618" i="9"/>
  <c r="T1618" i="9" s="1"/>
  <c r="V1618" i="9" s="1"/>
  <c r="W1618" i="9" s="1"/>
  <c r="X1618" i="9" s="1"/>
  <c r="M446" i="10"/>
  <c r="N446" i="10" s="1"/>
  <c r="E86" i="6" s="1"/>
  <c r="E77" i="6"/>
  <c r="M1314" i="10"/>
  <c r="D534" i="10"/>
  <c r="I1179" i="11" l="1"/>
  <c r="I696" i="11"/>
  <c r="I694" i="11"/>
  <c r="J323" i="11"/>
  <c r="G169" i="16"/>
  <c r="G146" i="16"/>
  <c r="S110" i="11"/>
  <c r="U110" i="11" s="1"/>
  <c r="V110" i="11" s="1"/>
  <c r="W110" i="11" s="1"/>
  <c r="M1142" i="13"/>
  <c r="I1178" i="11"/>
  <c r="S1174" i="11"/>
  <c r="U1174" i="11" s="1"/>
  <c r="V1174" i="11" s="1"/>
  <c r="W1174" i="11" s="1"/>
  <c r="M1034" i="13"/>
  <c r="M1005" i="13"/>
  <c r="S1145" i="11"/>
  <c r="U1145" i="11" s="1"/>
  <c r="V1145" i="11" s="1"/>
  <c r="W1145" i="11" s="1"/>
  <c r="S1167" i="11"/>
  <c r="U1167" i="11" s="1"/>
  <c r="V1167" i="11" s="1"/>
  <c r="W1167" i="11" s="1"/>
  <c r="M1027" i="13"/>
  <c r="S1150" i="11"/>
  <c r="U1150" i="11" s="1"/>
  <c r="V1150" i="11" s="1"/>
  <c r="W1150" i="11" s="1"/>
  <c r="M1010" i="13"/>
  <c r="M1004" i="13"/>
  <c r="S1144" i="11"/>
  <c r="U1144" i="11" s="1"/>
  <c r="V1144" i="11" s="1"/>
  <c r="W1144" i="11" s="1"/>
  <c r="M1019" i="13"/>
  <c r="S1159" i="11"/>
  <c r="U1159" i="11" s="1"/>
  <c r="V1159" i="11" s="1"/>
  <c r="W1159" i="11" s="1"/>
  <c r="M1009" i="13"/>
  <c r="S1149" i="11"/>
  <c r="U1149" i="11" s="1"/>
  <c r="V1149" i="11" s="1"/>
  <c r="W1149" i="11" s="1"/>
  <c r="S1166" i="11"/>
  <c r="U1166" i="11" s="1"/>
  <c r="V1166" i="11" s="1"/>
  <c r="W1166" i="11" s="1"/>
  <c r="M1026" i="13"/>
  <c r="M1021" i="13"/>
  <c r="S1161" i="11"/>
  <c r="U1161" i="11" s="1"/>
  <c r="V1161" i="11" s="1"/>
  <c r="W1161" i="11" s="1"/>
  <c r="M1017" i="13"/>
  <c r="S1157" i="11"/>
  <c r="U1157" i="11" s="1"/>
  <c r="V1157" i="11" s="1"/>
  <c r="W1157" i="11" s="1"/>
  <c r="S1152" i="11"/>
  <c r="U1152" i="11" s="1"/>
  <c r="V1152" i="11" s="1"/>
  <c r="W1152" i="11" s="1"/>
  <c r="M1012" i="13"/>
  <c r="M863" i="13"/>
  <c r="S315" i="11"/>
  <c r="U315" i="11" s="1"/>
  <c r="V315" i="11" s="1"/>
  <c r="W315" i="11" s="1"/>
  <c r="M859" i="13"/>
  <c r="S311" i="11"/>
  <c r="U311" i="11" s="1"/>
  <c r="V311" i="11" s="1"/>
  <c r="W311" i="11" s="1"/>
  <c r="S306" i="11"/>
  <c r="U306" i="11" s="1"/>
  <c r="V306" i="11" s="1"/>
  <c r="W306" i="11" s="1"/>
  <c r="M854" i="13"/>
  <c r="S312" i="11"/>
  <c r="U312" i="11" s="1"/>
  <c r="V312" i="11" s="1"/>
  <c r="W312" i="11" s="1"/>
  <c r="M860" i="13"/>
  <c r="S1168" i="11"/>
  <c r="U1168" i="11" s="1"/>
  <c r="V1168" i="11" s="1"/>
  <c r="W1168" i="11" s="1"/>
  <c r="M1028" i="13"/>
  <c r="M1022" i="13"/>
  <c r="S1162" i="11"/>
  <c r="U1162" i="11" s="1"/>
  <c r="V1162" i="11" s="1"/>
  <c r="W1162" i="11" s="1"/>
  <c r="S1141" i="11"/>
  <c r="U1141" i="11" s="1"/>
  <c r="V1141" i="11" s="1"/>
  <c r="W1141" i="11" s="1"/>
  <c r="M1001" i="13"/>
  <c r="S1158" i="11"/>
  <c r="U1158" i="11" s="1"/>
  <c r="V1158" i="11" s="1"/>
  <c r="W1158" i="11" s="1"/>
  <c r="M1018" i="13"/>
  <c r="S314" i="11"/>
  <c r="U314" i="11" s="1"/>
  <c r="V314" i="11" s="1"/>
  <c r="W314" i="11" s="1"/>
  <c r="M862" i="13"/>
  <c r="S313" i="11"/>
  <c r="U313" i="11" s="1"/>
  <c r="V313" i="11" s="1"/>
  <c r="W313" i="11" s="1"/>
  <c r="M861" i="13"/>
  <c r="M1002" i="13"/>
  <c r="S1142" i="11"/>
  <c r="U1142" i="11" s="1"/>
  <c r="V1142" i="11" s="1"/>
  <c r="W1142" i="11" s="1"/>
  <c r="S1146" i="11"/>
  <c r="U1146" i="11" s="1"/>
  <c r="V1146" i="11" s="1"/>
  <c r="W1146" i="11" s="1"/>
  <c r="M1006" i="13"/>
  <c r="M1030" i="13"/>
  <c r="S1170" i="11"/>
  <c r="U1170" i="11" s="1"/>
  <c r="V1170" i="11" s="1"/>
  <c r="W1170" i="11" s="1"/>
  <c r="M1033" i="13"/>
  <c r="S1173" i="11"/>
  <c r="U1173" i="11" s="1"/>
  <c r="V1173" i="11" s="1"/>
  <c r="W1173" i="11" s="1"/>
  <c r="S1155" i="11"/>
  <c r="U1155" i="11" s="1"/>
  <c r="V1155" i="11" s="1"/>
  <c r="W1155" i="11" s="1"/>
  <c r="M1015" i="13"/>
  <c r="M1000" i="13"/>
  <c r="S1140" i="11"/>
  <c r="U1140" i="11" s="1"/>
  <c r="V1140" i="11" s="1"/>
  <c r="W1140" i="11" s="1"/>
  <c r="M1013" i="13"/>
  <c r="S1153" i="11"/>
  <c r="U1153" i="11" s="1"/>
  <c r="V1153" i="11" s="1"/>
  <c r="W1153" i="11" s="1"/>
  <c r="S1147" i="11"/>
  <c r="U1147" i="11" s="1"/>
  <c r="V1147" i="11" s="1"/>
  <c r="W1147" i="11" s="1"/>
  <c r="M1007" i="13"/>
  <c r="S1165" i="11"/>
  <c r="U1165" i="11" s="1"/>
  <c r="V1165" i="11" s="1"/>
  <c r="W1165" i="11" s="1"/>
  <c r="M1025" i="13"/>
  <c r="M867" i="13"/>
  <c r="S319" i="11"/>
  <c r="U319" i="11" s="1"/>
  <c r="V319" i="11" s="1"/>
  <c r="W319" i="11" s="1"/>
  <c r="M852" i="13"/>
  <c r="S304" i="11"/>
  <c r="U304" i="11" s="1"/>
  <c r="V304" i="11" s="1"/>
  <c r="W304" i="11" s="1"/>
  <c r="M856" i="13"/>
  <c r="S308" i="11"/>
  <c r="U308" i="11" s="1"/>
  <c r="V308" i="11" s="1"/>
  <c r="W308" i="11" s="1"/>
  <c r="M857" i="13"/>
  <c r="S309" i="11"/>
  <c r="U309" i="11" s="1"/>
  <c r="V309" i="11" s="1"/>
  <c r="W309" i="11" s="1"/>
  <c r="S1151" i="11"/>
  <c r="U1151" i="11" s="1"/>
  <c r="V1151" i="11" s="1"/>
  <c r="W1151" i="11" s="1"/>
  <c r="M1011" i="13"/>
  <c r="S1139" i="11"/>
  <c r="U1139" i="11" s="1"/>
  <c r="V1139" i="11" s="1"/>
  <c r="W1139" i="11" s="1"/>
  <c r="M999" i="13"/>
  <c r="S1143" i="11"/>
  <c r="U1143" i="11" s="1"/>
  <c r="V1143" i="11" s="1"/>
  <c r="W1143" i="11" s="1"/>
  <c r="M1003" i="13"/>
  <c r="G234" i="16"/>
  <c r="M855" i="13"/>
  <c r="S307" i="11"/>
  <c r="U307" i="11" s="1"/>
  <c r="V307" i="11" s="1"/>
  <c r="W307" i="11" s="1"/>
  <c r="S318" i="11"/>
  <c r="U318" i="11" s="1"/>
  <c r="V318" i="11" s="1"/>
  <c r="W318" i="11" s="1"/>
  <c r="M866" i="13"/>
  <c r="S1156" i="11"/>
  <c r="U1156" i="11" s="1"/>
  <c r="V1156" i="11" s="1"/>
  <c r="W1156" i="11" s="1"/>
  <c r="M1016" i="13"/>
  <c r="M1024" i="13"/>
  <c r="S1164" i="11"/>
  <c r="U1164" i="11" s="1"/>
  <c r="V1164" i="11" s="1"/>
  <c r="W1164" i="11" s="1"/>
  <c r="S1169" i="11"/>
  <c r="U1169" i="11" s="1"/>
  <c r="V1169" i="11" s="1"/>
  <c r="W1169" i="11" s="1"/>
  <c r="M1029" i="13"/>
  <c r="S1154" i="11"/>
  <c r="U1154" i="11" s="1"/>
  <c r="V1154" i="11" s="1"/>
  <c r="W1154" i="11" s="1"/>
  <c r="M1014" i="13"/>
  <c r="S1172" i="11"/>
  <c r="U1172" i="11" s="1"/>
  <c r="V1172" i="11" s="1"/>
  <c r="W1172" i="11" s="1"/>
  <c r="M1032" i="13"/>
  <c r="S1148" i="11"/>
  <c r="U1148" i="11" s="1"/>
  <c r="V1148" i="11" s="1"/>
  <c r="W1148" i="11" s="1"/>
  <c r="M1008" i="13"/>
  <c r="S1160" i="11"/>
  <c r="U1160" i="11" s="1"/>
  <c r="V1160" i="11" s="1"/>
  <c r="W1160" i="11" s="1"/>
  <c r="M1020" i="13"/>
  <c r="S1171" i="11"/>
  <c r="U1171" i="11" s="1"/>
  <c r="V1171" i="11" s="1"/>
  <c r="W1171" i="11" s="1"/>
  <c r="M1031" i="13"/>
  <c r="M1023" i="13"/>
  <c r="S1163" i="11"/>
  <c r="U1163" i="11" s="1"/>
  <c r="V1163" i="11" s="1"/>
  <c r="W1163" i="11" s="1"/>
  <c r="S317" i="11"/>
  <c r="U317" i="11" s="1"/>
  <c r="V317" i="11" s="1"/>
  <c r="W317" i="11" s="1"/>
  <c r="M865" i="13"/>
  <c r="M851" i="13"/>
  <c r="S303" i="11"/>
  <c r="U303" i="11" s="1"/>
  <c r="V303" i="11" s="1"/>
  <c r="W303" i="11" s="1"/>
  <c r="S316" i="11"/>
  <c r="U316" i="11" s="1"/>
  <c r="V316" i="11" s="1"/>
  <c r="W316" i="11" s="1"/>
  <c r="M864" i="13"/>
  <c r="M858" i="13"/>
  <c r="S310" i="11"/>
  <c r="U310" i="11" s="1"/>
  <c r="V310" i="11" s="1"/>
  <c r="W310" i="11" s="1"/>
  <c r="M853" i="13"/>
  <c r="S305" i="11"/>
  <c r="U305" i="11" s="1"/>
  <c r="V305" i="11" s="1"/>
  <c r="W305" i="11" s="1"/>
  <c r="J324" i="11"/>
  <c r="G233" i="16" s="1"/>
  <c r="S687" i="11"/>
  <c r="U687" i="11" s="1"/>
  <c r="V687" i="11" s="1"/>
  <c r="W687" i="11" s="1"/>
  <c r="M938" i="13"/>
  <c r="S676" i="11"/>
  <c r="U676" i="11" s="1"/>
  <c r="V676" i="11" s="1"/>
  <c r="W676" i="11" s="1"/>
  <c r="M927" i="13"/>
  <c r="S673" i="11"/>
  <c r="U673" i="11" s="1"/>
  <c r="V673" i="11" s="1"/>
  <c r="W673" i="11" s="1"/>
  <c r="M924" i="13"/>
  <c r="M940" i="13"/>
  <c r="S689" i="11"/>
  <c r="U689" i="11" s="1"/>
  <c r="V689" i="11" s="1"/>
  <c r="W689" i="11" s="1"/>
  <c r="M932" i="13"/>
  <c r="S681" i="11"/>
  <c r="U681" i="11" s="1"/>
  <c r="V681" i="11" s="1"/>
  <c r="W681" i="11" s="1"/>
  <c r="M928" i="13"/>
  <c r="S677" i="11"/>
  <c r="U677" i="11" s="1"/>
  <c r="V677" i="11" s="1"/>
  <c r="W677" i="11" s="1"/>
  <c r="S680" i="11"/>
  <c r="U680" i="11" s="1"/>
  <c r="V680" i="11" s="1"/>
  <c r="W680" i="11" s="1"/>
  <c r="M931" i="13"/>
  <c r="S685" i="11"/>
  <c r="U685" i="11" s="1"/>
  <c r="V685" i="11" s="1"/>
  <c r="W685" i="11" s="1"/>
  <c r="M936" i="13"/>
  <c r="M937" i="13"/>
  <c r="S686" i="11"/>
  <c r="U686" i="11" s="1"/>
  <c r="V686" i="11" s="1"/>
  <c r="W686" i="11" s="1"/>
  <c r="S679" i="11"/>
  <c r="U679" i="11" s="1"/>
  <c r="V679" i="11" s="1"/>
  <c r="W679" i="11" s="1"/>
  <c r="M930" i="13"/>
  <c r="S690" i="11"/>
  <c r="U690" i="11" s="1"/>
  <c r="V690" i="11" s="1"/>
  <c r="W690" i="11" s="1"/>
  <c r="M941" i="13"/>
  <c r="S678" i="11"/>
  <c r="U678" i="11" s="1"/>
  <c r="V678" i="11" s="1"/>
  <c r="W678" i="11" s="1"/>
  <c r="M929" i="13"/>
  <c r="S674" i="11"/>
  <c r="U674" i="11" s="1"/>
  <c r="V674" i="11" s="1"/>
  <c r="W674" i="11" s="1"/>
  <c r="M925" i="13"/>
  <c r="M933" i="13"/>
  <c r="S682" i="11"/>
  <c r="U682" i="11" s="1"/>
  <c r="V682" i="11" s="1"/>
  <c r="W682" i="11" s="1"/>
  <c r="M934" i="13"/>
  <c r="S683" i="11"/>
  <c r="U683" i="11" s="1"/>
  <c r="V683" i="11" s="1"/>
  <c r="W683" i="11" s="1"/>
  <c r="S688" i="11"/>
  <c r="U688" i="11" s="1"/>
  <c r="V688" i="11" s="1"/>
  <c r="W688" i="11" s="1"/>
  <c r="M939" i="13"/>
  <c r="S684" i="11"/>
  <c r="U684" i="11" s="1"/>
  <c r="V684" i="11" s="1"/>
  <c r="W684" i="11" s="1"/>
  <c r="M935" i="13"/>
  <c r="S675" i="11"/>
  <c r="U675" i="11" s="1"/>
  <c r="V675" i="11" s="1"/>
  <c r="W675" i="11" s="1"/>
  <c r="G145" i="16"/>
  <c r="M926" i="13"/>
  <c r="M833" i="13"/>
  <c r="S108" i="11"/>
  <c r="U108" i="11" s="1"/>
  <c r="V108" i="11" s="1"/>
  <c r="W108" i="11" s="1"/>
  <c r="M826" i="13"/>
  <c r="S101" i="11"/>
  <c r="U101" i="11" s="1"/>
  <c r="V101" i="11" s="1"/>
  <c r="W101" i="11" s="1"/>
  <c r="M822" i="13"/>
  <c r="S97" i="11"/>
  <c r="U97" i="11" s="1"/>
  <c r="V97" i="11" s="1"/>
  <c r="W97" i="11" s="1"/>
  <c r="M832" i="13"/>
  <c r="S107" i="11"/>
  <c r="U107" i="11" s="1"/>
  <c r="V107" i="11" s="1"/>
  <c r="W107" i="11" s="1"/>
  <c r="I115" i="11"/>
  <c r="S95" i="11"/>
  <c r="U95" i="11" s="1"/>
  <c r="V95" i="11" s="1"/>
  <c r="W95" i="11" s="1"/>
  <c r="M820" i="13"/>
  <c r="S106" i="11"/>
  <c r="U106" i="11" s="1"/>
  <c r="V106" i="11" s="1"/>
  <c r="W106" i="11" s="1"/>
  <c r="M831" i="13"/>
  <c r="M827" i="13"/>
  <c r="S102" i="11"/>
  <c r="U102" i="11" s="1"/>
  <c r="V102" i="11" s="1"/>
  <c r="W102" i="11" s="1"/>
  <c r="M830" i="13"/>
  <c r="S105" i="11"/>
  <c r="U105" i="11" s="1"/>
  <c r="V105" i="11" s="1"/>
  <c r="W105" i="11" s="1"/>
  <c r="S103" i="11"/>
  <c r="U103" i="11" s="1"/>
  <c r="V103" i="11" s="1"/>
  <c r="W103" i="11" s="1"/>
  <c r="M828" i="13"/>
  <c r="S99" i="11"/>
  <c r="U99" i="11" s="1"/>
  <c r="V99" i="11" s="1"/>
  <c r="W99" i="11" s="1"/>
  <c r="M824" i="13"/>
  <c r="S104" i="11"/>
  <c r="U104" i="11" s="1"/>
  <c r="V104" i="11" s="1"/>
  <c r="W104" i="11" s="1"/>
  <c r="M829" i="13"/>
  <c r="S109" i="11"/>
  <c r="U109" i="11" s="1"/>
  <c r="V109" i="11" s="1"/>
  <c r="W109" i="11" s="1"/>
  <c r="M124" i="17"/>
  <c r="K124" i="17" s="1"/>
  <c r="N124" i="17" s="1"/>
  <c r="O124" i="17" s="1"/>
  <c r="M825" i="13"/>
  <c r="S100" i="11"/>
  <c r="U100" i="11" s="1"/>
  <c r="V100" i="11" s="1"/>
  <c r="W100" i="11" s="1"/>
  <c r="M821" i="13"/>
  <c r="S96" i="11"/>
  <c r="U96" i="11" s="1"/>
  <c r="V96" i="11" s="1"/>
  <c r="W96" i="11" s="1"/>
  <c r="M834" i="13"/>
  <c r="S111" i="11"/>
  <c r="U111" i="11" s="1"/>
  <c r="V111" i="11" s="1"/>
  <c r="W111" i="11" s="1"/>
  <c r="M823" i="13"/>
  <c r="S98" i="11"/>
  <c r="U98" i="11" s="1"/>
  <c r="V98" i="11" s="1"/>
  <c r="W98" i="11" s="1"/>
  <c r="S94" i="11"/>
  <c r="U94" i="11" s="1"/>
  <c r="V94" i="11" s="1"/>
  <c r="W94" i="11" s="1"/>
  <c r="M819" i="13"/>
  <c r="M112" i="11"/>
  <c r="M1637" i="9"/>
  <c r="M1638" i="9"/>
  <c r="M1639" i="9"/>
  <c r="M1135" i="9"/>
  <c r="M1137" i="9"/>
  <c r="M1136" i="9"/>
  <c r="O525" i="9"/>
  <c r="M556" i="9"/>
  <c r="M2" i="13"/>
  <c r="T104" i="9"/>
  <c r="V104" i="9" s="1"/>
  <c r="W104" i="9" s="1"/>
  <c r="X104" i="9" s="1"/>
  <c r="M110" i="9"/>
  <c r="M108" i="9"/>
  <c r="M6" i="13" s="1"/>
  <c r="M119" i="9"/>
  <c r="M17" i="13" s="1"/>
  <c r="M120" i="9"/>
  <c r="M114" i="9"/>
  <c r="M12" i="13" s="1"/>
  <c r="M115" i="9"/>
  <c r="M13" i="13" s="1"/>
  <c r="M105" i="9"/>
  <c r="M113" i="9"/>
  <c r="M11" i="13" s="1"/>
  <c r="M112" i="9"/>
  <c r="M10" i="13" s="1"/>
  <c r="M109" i="9"/>
  <c r="M7" i="13" s="1"/>
  <c r="M118" i="9"/>
  <c r="T118" i="9" s="1"/>
  <c r="V118" i="9" s="1"/>
  <c r="W118" i="9" s="1"/>
  <c r="X118" i="9" s="1"/>
  <c r="M121" i="9"/>
  <c r="T121" i="9" s="1"/>
  <c r="V121" i="9" s="1"/>
  <c r="W121" i="9" s="1"/>
  <c r="X121" i="9" s="1"/>
  <c r="M107" i="9"/>
  <c r="T107" i="9" s="1"/>
  <c r="V107" i="9" s="1"/>
  <c r="W107" i="9" s="1"/>
  <c r="X107" i="9" s="1"/>
  <c r="M117" i="9"/>
  <c r="M15" i="13" s="1"/>
  <c r="M20" i="13"/>
  <c r="M116" i="9"/>
  <c r="T116" i="9" s="1"/>
  <c r="V116" i="9" s="1"/>
  <c r="W116" i="9" s="1"/>
  <c r="X116" i="9" s="1"/>
  <c r="M111" i="9"/>
  <c r="T111" i="9" s="1"/>
  <c r="V111" i="9" s="1"/>
  <c r="W111" i="9" s="1"/>
  <c r="X111" i="9" s="1"/>
  <c r="M106" i="9"/>
  <c r="T106" i="9" s="1"/>
  <c r="V106" i="9" s="1"/>
  <c r="W106" i="9" s="1"/>
  <c r="X106" i="9" s="1"/>
  <c r="T527" i="9"/>
  <c r="V527" i="9" s="1"/>
  <c r="W527" i="9" s="1"/>
  <c r="X527" i="9" s="1"/>
  <c r="M81" i="9"/>
  <c r="N81" i="9" s="1"/>
  <c r="E19" i="6" s="1"/>
  <c r="T80" i="9"/>
  <c r="V80" i="9" s="1"/>
  <c r="W80" i="9" s="1"/>
  <c r="X80" i="9" s="1"/>
  <c r="T1105" i="9"/>
  <c r="V1105" i="9" s="1"/>
  <c r="W1105" i="9" s="1"/>
  <c r="X1105" i="9" s="1"/>
  <c r="T1607" i="9"/>
  <c r="V1607" i="9" s="1"/>
  <c r="W1607" i="9" s="1"/>
  <c r="X1607" i="9" s="1"/>
  <c r="D246" i="9"/>
  <c r="M1619" i="9"/>
  <c r="N1619" i="9" s="1"/>
  <c r="E49" i="6" s="1"/>
  <c r="M537" i="9"/>
  <c r="N537" i="9" s="1"/>
  <c r="M1117" i="9"/>
  <c r="D1532" i="11"/>
  <c r="I1529" i="11" s="1"/>
  <c r="M691" i="11"/>
  <c r="D378" i="11"/>
  <c r="I375" i="11" s="1"/>
  <c r="N1008" i="11"/>
  <c r="D1226" i="11"/>
  <c r="I1223" i="11" s="1"/>
  <c r="M1479" i="11"/>
  <c r="M1175" i="11"/>
  <c r="M756" i="11"/>
  <c r="D159" i="11"/>
  <c r="I156" i="11" s="1"/>
  <c r="M320" i="11"/>
  <c r="N1314" i="10"/>
  <c r="E103" i="6" s="1"/>
  <c r="M466" i="10"/>
  <c r="K490" i="10" s="1"/>
  <c r="M792" i="10"/>
  <c r="K810" i="10" s="1"/>
  <c r="M1334" i="10"/>
  <c r="K1354" i="10" s="1"/>
  <c r="M1007" i="10"/>
  <c r="K1021" i="10" s="1"/>
  <c r="J126" i="9" l="1"/>
  <c r="G22" i="16" s="1"/>
  <c r="M1640" i="9"/>
  <c r="J129" i="9"/>
  <c r="J128" i="9"/>
  <c r="G20" i="16" s="1"/>
  <c r="M1138" i="9"/>
  <c r="K1156" i="9" s="1"/>
  <c r="M1154" i="9" s="1"/>
  <c r="M795" i="10"/>
  <c r="M808" i="10"/>
  <c r="M804" i="10"/>
  <c r="M799" i="10"/>
  <c r="M806" i="10"/>
  <c r="M802" i="10"/>
  <c r="M794" i="10"/>
  <c r="M801" i="10"/>
  <c r="M798" i="10"/>
  <c r="M797" i="10"/>
  <c r="M800" i="10"/>
  <c r="M803" i="10"/>
  <c r="M809" i="10"/>
  <c r="M805" i="10"/>
  <c r="M796" i="10"/>
  <c r="M807" i="10"/>
  <c r="M1017" i="10"/>
  <c r="M1012" i="10"/>
  <c r="M1009" i="10"/>
  <c r="M1016" i="10"/>
  <c r="M1019" i="10"/>
  <c r="M1013" i="10"/>
  <c r="M1010" i="10"/>
  <c r="M1014" i="10"/>
  <c r="M1020" i="10"/>
  <c r="M1018" i="10"/>
  <c r="M1011" i="10"/>
  <c r="M1015" i="10"/>
  <c r="M1353" i="10"/>
  <c r="M1348" i="10"/>
  <c r="M1349" i="10"/>
  <c r="M1343" i="10"/>
  <c r="M1346" i="10"/>
  <c r="M1350" i="10"/>
  <c r="M1337" i="10"/>
  <c r="M1341" i="10"/>
  <c r="M1339" i="10"/>
  <c r="M1338" i="10"/>
  <c r="M1340" i="10"/>
  <c r="M1352" i="10"/>
  <c r="M1351" i="10"/>
  <c r="M1347" i="10"/>
  <c r="M1336" i="10"/>
  <c r="M1344" i="10"/>
  <c r="M1342" i="10"/>
  <c r="M1345" i="10"/>
  <c r="M483" i="10"/>
  <c r="M486" i="10"/>
  <c r="M480" i="10"/>
  <c r="M468" i="10"/>
  <c r="M482" i="10"/>
  <c r="M473" i="10"/>
  <c r="M484" i="10"/>
  <c r="M471" i="10"/>
  <c r="M479" i="10"/>
  <c r="M485" i="10"/>
  <c r="M487" i="10"/>
  <c r="M478" i="10"/>
  <c r="M472" i="10"/>
  <c r="M474" i="10"/>
  <c r="M475" i="10"/>
  <c r="M477" i="10"/>
  <c r="M469" i="10"/>
  <c r="M489" i="10"/>
  <c r="M476" i="10"/>
  <c r="M470" i="10"/>
  <c r="M481" i="10"/>
  <c r="M488" i="10"/>
  <c r="M1236" i="11"/>
  <c r="M1235" i="11"/>
  <c r="M1542" i="11"/>
  <c r="M1541" i="11"/>
  <c r="G232" i="16"/>
  <c r="J328" i="11"/>
  <c r="K328" i="11" s="1"/>
  <c r="I1184" i="11"/>
  <c r="J1184" i="11" s="1"/>
  <c r="G168" i="16"/>
  <c r="H167" i="16" s="1"/>
  <c r="M374" i="11"/>
  <c r="M388" i="11"/>
  <c r="M387" i="11"/>
  <c r="M757" i="11"/>
  <c r="M743" i="11"/>
  <c r="G151" i="16"/>
  <c r="H145" i="16" s="1"/>
  <c r="I700" i="11"/>
  <c r="J700" i="11" s="1"/>
  <c r="M168" i="11"/>
  <c r="M169" i="11"/>
  <c r="G207" i="16"/>
  <c r="H207" i="16" s="1"/>
  <c r="I120" i="11"/>
  <c r="J120" i="11" s="1"/>
  <c r="M557" i="9"/>
  <c r="M123" i="9"/>
  <c r="T110" i="9"/>
  <c r="V110" i="9" s="1"/>
  <c r="W110" i="9" s="1"/>
  <c r="X110" i="9" s="1"/>
  <c r="T105" i="9"/>
  <c r="V105" i="9" s="1"/>
  <c r="W105" i="9" s="1"/>
  <c r="X105" i="9" s="1"/>
  <c r="M3" i="13"/>
  <c r="M8" i="13"/>
  <c r="T120" i="9"/>
  <c r="V120" i="9" s="1"/>
  <c r="W120" i="9" s="1"/>
  <c r="X120" i="9" s="1"/>
  <c r="E70" i="6"/>
  <c r="Q927" i="11"/>
  <c r="M14" i="13"/>
  <c r="M19" i="13"/>
  <c r="T108" i="9"/>
  <c r="V108" i="9" s="1"/>
  <c r="W108" i="9" s="1"/>
  <c r="X108" i="9" s="1"/>
  <c r="T119" i="9"/>
  <c r="V119" i="9" s="1"/>
  <c r="W119" i="9" s="1"/>
  <c r="X119" i="9" s="1"/>
  <c r="T109" i="9"/>
  <c r="V109" i="9" s="1"/>
  <c r="W109" i="9" s="1"/>
  <c r="X109" i="9" s="1"/>
  <c r="M9" i="13"/>
  <c r="M4" i="13"/>
  <c r="M18" i="13"/>
  <c r="T113" i="9"/>
  <c r="V113" i="9" s="1"/>
  <c r="W113" i="9" s="1"/>
  <c r="X113" i="9" s="1"/>
  <c r="T117" i="9"/>
  <c r="V117" i="9" s="1"/>
  <c r="W117" i="9" s="1"/>
  <c r="X117" i="9" s="1"/>
  <c r="M16" i="13"/>
  <c r="T114" i="9"/>
  <c r="V114" i="9" s="1"/>
  <c r="W114" i="9" s="1"/>
  <c r="X114" i="9" s="1"/>
  <c r="J127" i="9"/>
  <c r="G21" i="16"/>
  <c r="T115" i="9"/>
  <c r="V115" i="9" s="1"/>
  <c r="W115" i="9" s="1"/>
  <c r="X115" i="9" s="1"/>
  <c r="M5" i="13"/>
  <c r="T112" i="9"/>
  <c r="V112" i="9" s="1"/>
  <c r="W112" i="9" s="1"/>
  <c r="X112" i="9" s="1"/>
  <c r="T122" i="9"/>
  <c r="V122" i="9" s="1"/>
  <c r="W122" i="9" s="1"/>
  <c r="X122" i="9" s="1"/>
  <c r="N1479" i="11"/>
  <c r="E75" i="6" s="1"/>
  <c r="J1488" i="11"/>
  <c r="N1175" i="11"/>
  <c r="E72" i="6" s="1"/>
  <c r="N691" i="11"/>
  <c r="E63" i="6" s="1"/>
  <c r="N320" i="11"/>
  <c r="E101" i="6" s="1"/>
  <c r="N112" i="11"/>
  <c r="E66" i="6" s="1"/>
  <c r="N1117" i="9"/>
  <c r="E54" i="6" s="1"/>
  <c r="E39" i="6"/>
  <c r="M1222" i="11"/>
  <c r="M1528" i="11"/>
  <c r="M155" i="11"/>
  <c r="D863" i="10"/>
  <c r="I860" i="10" s="1"/>
  <c r="M1083" i="10"/>
  <c r="D1099" i="10" s="1"/>
  <c r="D538" i="10"/>
  <c r="I535" i="10" s="1"/>
  <c r="I496" i="10" l="1"/>
  <c r="G204" i="16" s="1"/>
  <c r="I494" i="10"/>
  <c r="M1645" i="9"/>
  <c r="M1149" i="9"/>
  <c r="M1175" i="9" s="1"/>
  <c r="M1144" i="9"/>
  <c r="I493" i="10"/>
  <c r="M1142" i="9"/>
  <c r="M1145" i="9"/>
  <c r="G202" i="16"/>
  <c r="M1153" i="9"/>
  <c r="M196" i="13" s="1"/>
  <c r="I495" i="10"/>
  <c r="G203" i="16" s="1"/>
  <c r="I1357" i="10"/>
  <c r="M1146" i="9"/>
  <c r="T1146" i="9" s="1"/>
  <c r="V1146" i="9" s="1"/>
  <c r="W1146" i="9" s="1"/>
  <c r="X1146" i="9" s="1"/>
  <c r="M1155" i="9"/>
  <c r="T1155" i="9" s="1"/>
  <c r="V1155" i="9" s="1"/>
  <c r="W1155" i="9" s="1"/>
  <c r="X1155" i="9" s="1"/>
  <c r="M1140" i="9"/>
  <c r="M1151" i="9"/>
  <c r="T1151" i="9" s="1"/>
  <c r="V1151" i="9" s="1"/>
  <c r="W1151" i="9" s="1"/>
  <c r="X1151" i="9" s="1"/>
  <c r="J130" i="9"/>
  <c r="K130" i="9" s="1"/>
  <c r="M1654" i="9"/>
  <c r="M274" i="13" s="1"/>
  <c r="M1643" i="9"/>
  <c r="M263" i="13" s="1"/>
  <c r="M1652" i="9"/>
  <c r="T1652" i="9" s="1"/>
  <c r="V1652" i="9" s="1"/>
  <c r="W1652" i="9" s="1"/>
  <c r="X1652" i="9" s="1"/>
  <c r="M1653" i="9"/>
  <c r="M273" i="13" s="1"/>
  <c r="M1656" i="9"/>
  <c r="T1656" i="9" s="1"/>
  <c r="V1656" i="9" s="1"/>
  <c r="W1656" i="9" s="1"/>
  <c r="X1656" i="9" s="1"/>
  <c r="M1657" i="9"/>
  <c r="T1657" i="9" s="1"/>
  <c r="V1657" i="9" s="1"/>
  <c r="W1657" i="9" s="1"/>
  <c r="X1657" i="9" s="1"/>
  <c r="M1649" i="9"/>
  <c r="M269" i="13" s="1"/>
  <c r="M1655" i="9"/>
  <c r="T1655" i="9" s="1"/>
  <c r="V1655" i="9" s="1"/>
  <c r="W1655" i="9" s="1"/>
  <c r="X1655" i="9" s="1"/>
  <c r="M1648" i="9"/>
  <c r="M268" i="13" s="1"/>
  <c r="M1647" i="9"/>
  <c r="M267" i="13" s="1"/>
  <c r="M1651" i="9"/>
  <c r="T1651" i="9" s="1"/>
  <c r="V1651" i="9" s="1"/>
  <c r="W1651" i="9" s="1"/>
  <c r="X1651" i="9" s="1"/>
  <c r="M1642" i="9"/>
  <c r="T1642" i="9" s="1"/>
  <c r="V1642" i="9" s="1"/>
  <c r="W1642" i="9" s="1"/>
  <c r="X1642" i="9" s="1"/>
  <c r="M1646" i="9"/>
  <c r="M266" i="13" s="1"/>
  <c r="M1644" i="9"/>
  <c r="M264" i="13" s="1"/>
  <c r="M1650" i="9"/>
  <c r="M270" i="13" s="1"/>
  <c r="M1152" i="9"/>
  <c r="T1152" i="9" s="1"/>
  <c r="V1152" i="9" s="1"/>
  <c r="W1152" i="9" s="1"/>
  <c r="X1152" i="9" s="1"/>
  <c r="M1150" i="9"/>
  <c r="T1150" i="9" s="1"/>
  <c r="V1150" i="9" s="1"/>
  <c r="W1150" i="9" s="1"/>
  <c r="X1150" i="9" s="1"/>
  <c r="M1143" i="9"/>
  <c r="T1143" i="9" s="1"/>
  <c r="V1143" i="9" s="1"/>
  <c r="W1143" i="9" s="1"/>
  <c r="X1143" i="9" s="1"/>
  <c r="M1141" i="9"/>
  <c r="M186" i="13" s="1"/>
  <c r="M1148" i="9"/>
  <c r="M192" i="13" s="1"/>
  <c r="M1147" i="9"/>
  <c r="M191" i="13" s="1"/>
  <c r="M1021" i="10"/>
  <c r="N1021" i="10" s="1"/>
  <c r="E78" i="6" s="1"/>
  <c r="M872" i="10"/>
  <c r="M873" i="10"/>
  <c r="M672" i="13"/>
  <c r="S489" i="10"/>
  <c r="U489" i="10" s="1"/>
  <c r="V489" i="10" s="1"/>
  <c r="W489" i="10" s="1"/>
  <c r="S474" i="10"/>
  <c r="U474" i="10" s="1"/>
  <c r="V474" i="10" s="1"/>
  <c r="W474" i="10" s="1"/>
  <c r="M669" i="13"/>
  <c r="S486" i="10"/>
  <c r="U486" i="10" s="1"/>
  <c r="V486" i="10" s="1"/>
  <c r="W486" i="10" s="1"/>
  <c r="S1341" i="10"/>
  <c r="U1341" i="10" s="1"/>
  <c r="V1341" i="10" s="1"/>
  <c r="W1341" i="10" s="1"/>
  <c r="M795" i="13"/>
  <c r="S1015" i="10"/>
  <c r="U1015" i="10" s="1"/>
  <c r="V1015" i="10" s="1"/>
  <c r="W1015" i="10" s="1"/>
  <c r="I1024" i="10"/>
  <c r="M753" i="13"/>
  <c r="S1016" i="10"/>
  <c r="U1016" i="10" s="1"/>
  <c r="V1016" i="10" s="1"/>
  <c r="W1016" i="10" s="1"/>
  <c r="M754" i="13"/>
  <c r="M726" i="13"/>
  <c r="S807" i="10"/>
  <c r="U807" i="10" s="1"/>
  <c r="V807" i="10" s="1"/>
  <c r="W807" i="10" s="1"/>
  <c r="M722" i="13"/>
  <c r="S803" i="10"/>
  <c r="U803" i="10" s="1"/>
  <c r="V803" i="10" s="1"/>
  <c r="W803" i="10" s="1"/>
  <c r="M665" i="13"/>
  <c r="S481" i="10"/>
  <c r="U481" i="10" s="1"/>
  <c r="V481" i="10" s="1"/>
  <c r="W481" i="10" s="1"/>
  <c r="S469" i="10"/>
  <c r="U469" i="10" s="1"/>
  <c r="V469" i="10" s="1"/>
  <c r="W469" i="10" s="1"/>
  <c r="M490" i="10"/>
  <c r="N490" i="10" s="1"/>
  <c r="M656" i="13"/>
  <c r="S472" i="10"/>
  <c r="U472" i="10" s="1"/>
  <c r="V472" i="10" s="1"/>
  <c r="W472" i="10" s="1"/>
  <c r="S479" i="10"/>
  <c r="U479" i="10" s="1"/>
  <c r="V479" i="10" s="1"/>
  <c r="W479" i="10" s="1"/>
  <c r="M663" i="13"/>
  <c r="S482" i="10"/>
  <c r="U482" i="10" s="1"/>
  <c r="V482" i="10" s="1"/>
  <c r="W482" i="10" s="1"/>
  <c r="M666" i="13"/>
  <c r="S483" i="10"/>
  <c r="U483" i="10" s="1"/>
  <c r="V483" i="10" s="1"/>
  <c r="W483" i="10" s="1"/>
  <c r="M790" i="13"/>
  <c r="S1336" i="10"/>
  <c r="U1336" i="10" s="1"/>
  <c r="V1336" i="10" s="1"/>
  <c r="W1336" i="10" s="1"/>
  <c r="M794" i="13"/>
  <c r="S1340" i="10"/>
  <c r="U1340" i="10" s="1"/>
  <c r="V1340" i="10" s="1"/>
  <c r="W1340" i="10" s="1"/>
  <c r="S1337" i="10"/>
  <c r="U1337" i="10" s="1"/>
  <c r="V1337" i="10" s="1"/>
  <c r="W1337" i="10" s="1"/>
  <c r="M791" i="13"/>
  <c r="M803" i="13"/>
  <c r="S1349" i="10"/>
  <c r="U1349" i="10" s="1"/>
  <c r="V1349" i="10" s="1"/>
  <c r="W1349" i="10" s="1"/>
  <c r="S1011" i="10"/>
  <c r="U1011" i="10" s="1"/>
  <c r="V1011" i="10" s="1"/>
  <c r="W1011" i="10" s="1"/>
  <c r="M749" i="13"/>
  <c r="I1026" i="10"/>
  <c r="G180" i="16" s="1"/>
  <c r="M748" i="13"/>
  <c r="S1010" i="10"/>
  <c r="U1010" i="10" s="1"/>
  <c r="V1010" i="10" s="1"/>
  <c r="W1010" i="10" s="1"/>
  <c r="S1009" i="10"/>
  <c r="M747" i="13"/>
  <c r="I1025" i="10"/>
  <c r="G179" i="16" s="1"/>
  <c r="S796" i="10"/>
  <c r="U796" i="10" s="1"/>
  <c r="V796" i="10" s="1"/>
  <c r="W796" i="10" s="1"/>
  <c r="M715" i="13"/>
  <c r="I813" i="10"/>
  <c r="M719" i="13"/>
  <c r="S800" i="10"/>
  <c r="U800" i="10" s="1"/>
  <c r="V800" i="10" s="1"/>
  <c r="W800" i="10" s="1"/>
  <c r="S794" i="10"/>
  <c r="U794" i="10" s="1"/>
  <c r="V794" i="10" s="1"/>
  <c r="W794" i="10" s="1"/>
  <c r="M713" i="13"/>
  <c r="S804" i="10"/>
  <c r="U804" i="10" s="1"/>
  <c r="V804" i="10" s="1"/>
  <c r="W804" i="10" s="1"/>
  <c r="M723" i="13"/>
  <c r="M548" i="10"/>
  <c r="M547" i="10"/>
  <c r="M659" i="13"/>
  <c r="S473" i="10"/>
  <c r="U473" i="10" s="1"/>
  <c r="V473" i="10" s="1"/>
  <c r="W473" i="10" s="1"/>
  <c r="S1352" i="10"/>
  <c r="U1352" i="10" s="1"/>
  <c r="V1352" i="10" s="1"/>
  <c r="W1352" i="10" s="1"/>
  <c r="M806" i="13"/>
  <c r="M752" i="13"/>
  <c r="S1014" i="10"/>
  <c r="U1014" i="10" s="1"/>
  <c r="V1014" i="10" s="1"/>
  <c r="W1014" i="10" s="1"/>
  <c r="M720" i="13"/>
  <c r="S801" i="10"/>
  <c r="U801" i="10" s="1"/>
  <c r="V801" i="10" s="1"/>
  <c r="W801" i="10" s="1"/>
  <c r="M657" i="13"/>
  <c r="S470" i="10"/>
  <c r="U470" i="10" s="1"/>
  <c r="V470" i="10" s="1"/>
  <c r="W470" i="10" s="1"/>
  <c r="S477" i="10"/>
  <c r="U477" i="10" s="1"/>
  <c r="V477" i="10" s="1"/>
  <c r="W477" i="10" s="1"/>
  <c r="M662" i="13"/>
  <c r="S478" i="10"/>
  <c r="U478" i="10" s="1"/>
  <c r="V478" i="10" s="1"/>
  <c r="W478" i="10" s="1"/>
  <c r="S471" i="10"/>
  <c r="U471" i="10" s="1"/>
  <c r="V471" i="10" s="1"/>
  <c r="W471" i="10" s="1"/>
  <c r="M658" i="13"/>
  <c r="S468" i="10"/>
  <c r="U468" i="10" s="1"/>
  <c r="V468" i="10" s="1"/>
  <c r="W468" i="10" s="1"/>
  <c r="S1345" i="10"/>
  <c r="U1345" i="10" s="1"/>
  <c r="V1345" i="10" s="1"/>
  <c r="W1345" i="10" s="1"/>
  <c r="M799" i="13"/>
  <c r="M801" i="13"/>
  <c r="S1347" i="10"/>
  <c r="U1347" i="10" s="1"/>
  <c r="V1347" i="10" s="1"/>
  <c r="W1347" i="10" s="1"/>
  <c r="M792" i="13"/>
  <c r="S1338" i="10"/>
  <c r="U1338" i="10" s="1"/>
  <c r="V1338" i="10" s="1"/>
  <c r="W1338" i="10" s="1"/>
  <c r="M804" i="13"/>
  <c r="S1350" i="10"/>
  <c r="U1350" i="10" s="1"/>
  <c r="V1350" i="10" s="1"/>
  <c r="W1350" i="10" s="1"/>
  <c r="M802" i="13"/>
  <c r="S1348" i="10"/>
  <c r="U1348" i="10" s="1"/>
  <c r="V1348" i="10" s="1"/>
  <c r="W1348" i="10" s="1"/>
  <c r="M756" i="13"/>
  <c r="S1018" i="10"/>
  <c r="U1018" i="10" s="1"/>
  <c r="V1018" i="10" s="1"/>
  <c r="W1018" i="10" s="1"/>
  <c r="S1013" i="10"/>
  <c r="U1013" i="10" s="1"/>
  <c r="V1013" i="10" s="1"/>
  <c r="W1013" i="10" s="1"/>
  <c r="M751" i="13"/>
  <c r="M750" i="13"/>
  <c r="S1012" i="10"/>
  <c r="U1012" i="10" s="1"/>
  <c r="V1012" i="10" s="1"/>
  <c r="W1012" i="10" s="1"/>
  <c r="S805" i="10"/>
  <c r="U805" i="10" s="1"/>
  <c r="V805" i="10" s="1"/>
  <c r="W805" i="10" s="1"/>
  <c r="M724" i="13"/>
  <c r="S797" i="10"/>
  <c r="U797" i="10" s="1"/>
  <c r="V797" i="10" s="1"/>
  <c r="W797" i="10" s="1"/>
  <c r="M716" i="13"/>
  <c r="M721" i="13"/>
  <c r="S802" i="10"/>
  <c r="U802" i="10" s="1"/>
  <c r="V802" i="10" s="1"/>
  <c r="W802" i="10" s="1"/>
  <c r="M727" i="13"/>
  <c r="S808" i="10"/>
  <c r="U808" i="10" s="1"/>
  <c r="V808" i="10" s="1"/>
  <c r="W808" i="10" s="1"/>
  <c r="S488" i="10"/>
  <c r="U488" i="10" s="1"/>
  <c r="V488" i="10" s="1"/>
  <c r="W488" i="10" s="1"/>
  <c r="M671" i="13"/>
  <c r="M668" i="13"/>
  <c r="S485" i="10"/>
  <c r="U485" i="10" s="1"/>
  <c r="V485" i="10" s="1"/>
  <c r="W485" i="10" s="1"/>
  <c r="M798" i="13"/>
  <c r="S1344" i="10"/>
  <c r="U1344" i="10" s="1"/>
  <c r="V1344" i="10" s="1"/>
  <c r="W1344" i="10" s="1"/>
  <c r="S1343" i="10"/>
  <c r="U1343" i="10" s="1"/>
  <c r="V1343" i="10" s="1"/>
  <c r="W1343" i="10" s="1"/>
  <c r="M797" i="13"/>
  <c r="S799" i="10"/>
  <c r="U799" i="10" s="1"/>
  <c r="V799" i="10" s="1"/>
  <c r="W799" i="10" s="1"/>
  <c r="M718" i="13"/>
  <c r="M810" i="10"/>
  <c r="N810" i="10" s="1"/>
  <c r="M1354" i="10"/>
  <c r="N1354" i="10" s="1"/>
  <c r="E104" i="6" s="1"/>
  <c r="M661" i="13"/>
  <c r="S476" i="10"/>
  <c r="U476" i="10" s="1"/>
  <c r="V476" i="10" s="1"/>
  <c r="W476" i="10" s="1"/>
  <c r="S475" i="10"/>
  <c r="U475" i="10" s="1"/>
  <c r="V475" i="10" s="1"/>
  <c r="W475" i="10" s="1"/>
  <c r="M660" i="13"/>
  <c r="M670" i="13"/>
  <c r="S487" i="10"/>
  <c r="U487" i="10" s="1"/>
  <c r="V487" i="10" s="1"/>
  <c r="W487" i="10" s="1"/>
  <c r="S484" i="10"/>
  <c r="U484" i="10" s="1"/>
  <c r="V484" i="10" s="1"/>
  <c r="W484" i="10" s="1"/>
  <c r="M667" i="13"/>
  <c r="M664" i="13"/>
  <c r="S480" i="10"/>
  <c r="U480" i="10" s="1"/>
  <c r="V480" i="10" s="1"/>
  <c r="W480" i="10" s="1"/>
  <c r="S1342" i="10"/>
  <c r="U1342" i="10" s="1"/>
  <c r="V1342" i="10" s="1"/>
  <c r="W1342" i="10" s="1"/>
  <c r="M796" i="13"/>
  <c r="M805" i="13"/>
  <c r="S1351" i="10"/>
  <c r="U1351" i="10" s="1"/>
  <c r="V1351" i="10" s="1"/>
  <c r="W1351" i="10" s="1"/>
  <c r="M793" i="13"/>
  <c r="S1339" i="10"/>
  <c r="U1339" i="10" s="1"/>
  <c r="V1339" i="10" s="1"/>
  <c r="W1339" i="10" s="1"/>
  <c r="M800" i="13"/>
  <c r="S1346" i="10"/>
  <c r="U1346" i="10" s="1"/>
  <c r="V1346" i="10" s="1"/>
  <c r="W1346" i="10" s="1"/>
  <c r="M807" i="13"/>
  <c r="S1353" i="10"/>
  <c r="U1353" i="10" s="1"/>
  <c r="V1353" i="10" s="1"/>
  <c r="W1353" i="10" s="1"/>
  <c r="S1020" i="10"/>
  <c r="U1020" i="10" s="1"/>
  <c r="V1020" i="10" s="1"/>
  <c r="W1020" i="10" s="1"/>
  <c r="M758" i="13"/>
  <c r="M757" i="13"/>
  <c r="S1019" i="10"/>
  <c r="U1019" i="10" s="1"/>
  <c r="V1019" i="10" s="1"/>
  <c r="W1019" i="10" s="1"/>
  <c r="S1017" i="10"/>
  <c r="U1017" i="10" s="1"/>
  <c r="V1017" i="10" s="1"/>
  <c r="W1017" i="10" s="1"/>
  <c r="M755" i="13"/>
  <c r="S809" i="10"/>
  <c r="U809" i="10" s="1"/>
  <c r="V809" i="10" s="1"/>
  <c r="W809" i="10" s="1"/>
  <c r="M728" i="13"/>
  <c r="S798" i="10"/>
  <c r="U798" i="10" s="1"/>
  <c r="V798" i="10" s="1"/>
  <c r="W798" i="10" s="1"/>
  <c r="M717" i="13"/>
  <c r="M725" i="13"/>
  <c r="S806" i="10"/>
  <c r="U806" i="10" s="1"/>
  <c r="V806" i="10" s="1"/>
  <c r="W806" i="10" s="1"/>
  <c r="M714" i="13"/>
  <c r="S795" i="10"/>
  <c r="U795" i="10" s="1"/>
  <c r="V795" i="10" s="1"/>
  <c r="W795" i="10" s="1"/>
  <c r="M758" i="11"/>
  <c r="M389" i="11"/>
  <c r="K409" i="11" s="1"/>
  <c r="T1149" i="9"/>
  <c r="V1149" i="9" s="1"/>
  <c r="W1149" i="9" s="1"/>
  <c r="X1149" i="9" s="1"/>
  <c r="M189" i="13"/>
  <c r="T1145" i="9"/>
  <c r="V1145" i="9" s="1"/>
  <c r="W1145" i="9" s="1"/>
  <c r="X1145" i="9" s="1"/>
  <c r="T1144" i="9"/>
  <c r="V1144" i="9" s="1"/>
  <c r="W1144" i="9" s="1"/>
  <c r="X1144" i="9" s="1"/>
  <c r="M188" i="13"/>
  <c r="M1174" i="9"/>
  <c r="M1176" i="9" s="1"/>
  <c r="T1142" i="9"/>
  <c r="V1142" i="9" s="1"/>
  <c r="W1142" i="9" s="1"/>
  <c r="X1142" i="9" s="1"/>
  <c r="T1154" i="9"/>
  <c r="V1154" i="9" s="1"/>
  <c r="W1154" i="9" s="1"/>
  <c r="X1154" i="9" s="1"/>
  <c r="M197" i="13"/>
  <c r="G19" i="16"/>
  <c r="M530" i="11"/>
  <c r="M1298" i="11"/>
  <c r="M1219" i="11"/>
  <c r="D1103" i="10"/>
  <c r="I1100" i="10" s="1"/>
  <c r="M223" i="10"/>
  <c r="M534" i="10"/>
  <c r="M859" i="10"/>
  <c r="T1645" i="9" l="1"/>
  <c r="V1645" i="9" s="1"/>
  <c r="W1645" i="9" s="1"/>
  <c r="X1645" i="9" s="1"/>
  <c r="M265" i="13"/>
  <c r="T1646" i="9"/>
  <c r="V1646" i="9" s="1"/>
  <c r="W1646" i="9" s="1"/>
  <c r="X1646" i="9" s="1"/>
  <c r="M193" i="13"/>
  <c r="U1009" i="10"/>
  <c r="V1009" i="10" s="1"/>
  <c r="W1009" i="10" s="1"/>
  <c r="M187" i="13"/>
  <c r="T1147" i="9"/>
  <c r="V1147" i="9" s="1"/>
  <c r="W1147" i="9" s="1"/>
  <c r="X1147" i="9" s="1"/>
  <c r="T1153" i="9"/>
  <c r="V1153" i="9" s="1"/>
  <c r="W1153" i="9" s="1"/>
  <c r="X1153" i="9" s="1"/>
  <c r="M198" i="13"/>
  <c r="M276" i="13"/>
  <c r="M1178" i="9"/>
  <c r="M1155" i="13" s="1"/>
  <c r="M1179" i="9"/>
  <c r="M1180" i="9"/>
  <c r="M1157" i="13" s="1"/>
  <c r="T1148" i="9"/>
  <c r="V1148" i="9" s="1"/>
  <c r="W1148" i="9" s="1"/>
  <c r="X1148" i="9" s="1"/>
  <c r="M275" i="13"/>
  <c r="M190" i="13"/>
  <c r="T1653" i="9"/>
  <c r="V1653" i="9" s="1"/>
  <c r="W1653" i="9" s="1"/>
  <c r="X1653" i="9" s="1"/>
  <c r="M262" i="13"/>
  <c r="M195" i="13"/>
  <c r="T1141" i="9"/>
  <c r="V1141" i="9" s="1"/>
  <c r="W1141" i="9" s="1"/>
  <c r="X1141" i="9" s="1"/>
  <c r="T1644" i="9"/>
  <c r="V1644" i="9" s="1"/>
  <c r="W1644" i="9" s="1"/>
  <c r="X1644" i="9" s="1"/>
  <c r="M185" i="13"/>
  <c r="T1140" i="9"/>
  <c r="V1140" i="9" s="1"/>
  <c r="W1140" i="9" s="1"/>
  <c r="X1140" i="9" s="1"/>
  <c r="M194" i="13"/>
  <c r="M762" i="11"/>
  <c r="S762" i="11" s="1"/>
  <c r="U762" i="11" s="1"/>
  <c r="V762" i="11" s="1"/>
  <c r="W762" i="11" s="1"/>
  <c r="T1647" i="9"/>
  <c r="V1647" i="9" s="1"/>
  <c r="W1647" i="9" s="1"/>
  <c r="X1647" i="9" s="1"/>
  <c r="M277" i="13"/>
  <c r="T1643" i="9"/>
  <c r="V1643" i="9" s="1"/>
  <c r="W1643" i="9" s="1"/>
  <c r="X1643" i="9" s="1"/>
  <c r="T1649" i="9"/>
  <c r="V1649" i="9" s="1"/>
  <c r="W1649" i="9" s="1"/>
  <c r="X1649" i="9" s="1"/>
  <c r="T1650" i="9"/>
  <c r="V1650" i="9" s="1"/>
  <c r="W1650" i="9" s="1"/>
  <c r="X1650" i="9" s="1"/>
  <c r="M271" i="13"/>
  <c r="M272" i="13"/>
  <c r="T1648" i="9"/>
  <c r="V1648" i="9" s="1"/>
  <c r="W1648" i="9" s="1"/>
  <c r="X1648" i="9" s="1"/>
  <c r="I1661" i="9"/>
  <c r="I1666" i="9" s="1"/>
  <c r="T1654" i="9"/>
  <c r="V1654" i="9" s="1"/>
  <c r="W1654" i="9" s="1"/>
  <c r="X1654" i="9" s="1"/>
  <c r="M772" i="11"/>
  <c r="M954" i="13" s="1"/>
  <c r="G200" i="16"/>
  <c r="H200" i="16" s="1"/>
  <c r="I498" i="10"/>
  <c r="J498" i="10" s="1"/>
  <c r="M1113" i="10"/>
  <c r="M1112" i="10"/>
  <c r="G231" i="16"/>
  <c r="I1362" i="10"/>
  <c r="J1362" i="10" s="1"/>
  <c r="I1029" i="10"/>
  <c r="J1029" i="10" s="1"/>
  <c r="G178" i="16"/>
  <c r="G224" i="16"/>
  <c r="I818" i="10"/>
  <c r="J818" i="10" s="1"/>
  <c r="M764" i="11"/>
  <c r="S764" i="11" s="1"/>
  <c r="U764" i="11" s="1"/>
  <c r="V764" i="11" s="1"/>
  <c r="W764" i="11" s="1"/>
  <c r="H19" i="16"/>
  <c r="E98" i="6"/>
  <c r="Q748" i="10"/>
  <c r="E87" i="6"/>
  <c r="Q430" i="10"/>
  <c r="M1398" i="10"/>
  <c r="D1711" i="9"/>
  <c r="I1708" i="9" s="1"/>
  <c r="M1720" i="9" s="1"/>
  <c r="M1156" i="9"/>
  <c r="N123" i="9"/>
  <c r="E20" i="6" s="1"/>
  <c r="Q61" i="9" s="1"/>
  <c r="M1658" i="9"/>
  <c r="M305" i="10"/>
  <c r="M616" i="10"/>
  <c r="M1099" i="10"/>
  <c r="M146" i="10"/>
  <c r="M856" i="10"/>
  <c r="M1156" i="13" l="1"/>
  <c r="I1159" i="9"/>
  <c r="G121" i="16" s="1"/>
  <c r="I1160" i="9"/>
  <c r="G122" i="16" s="1"/>
  <c r="M774" i="11"/>
  <c r="M956" i="13" s="1"/>
  <c r="M766" i="11"/>
  <c r="M948" i="13" s="1"/>
  <c r="M775" i="11"/>
  <c r="M957" i="13" s="1"/>
  <c r="M773" i="11"/>
  <c r="S773" i="11" s="1"/>
  <c r="U773" i="11" s="1"/>
  <c r="V773" i="11" s="1"/>
  <c r="W773" i="11" s="1"/>
  <c r="M761" i="11"/>
  <c r="M943" i="13" s="1"/>
  <c r="S768" i="11"/>
  <c r="U768" i="11" s="1"/>
  <c r="V768" i="11" s="1"/>
  <c r="W768" i="11" s="1"/>
  <c r="M765" i="11"/>
  <c r="S765" i="11" s="1"/>
  <c r="U765" i="11" s="1"/>
  <c r="V765" i="11" s="1"/>
  <c r="W765" i="11" s="1"/>
  <c r="G111" i="16"/>
  <c r="M769" i="11"/>
  <c r="S769" i="11" s="1"/>
  <c r="U769" i="11" s="1"/>
  <c r="V769" i="11" s="1"/>
  <c r="W769" i="11" s="1"/>
  <c r="M763" i="11"/>
  <c r="S763" i="11" s="1"/>
  <c r="U763" i="11" s="1"/>
  <c r="V763" i="11" s="1"/>
  <c r="W763" i="11" s="1"/>
  <c r="M770" i="11"/>
  <c r="S770" i="11" s="1"/>
  <c r="U770" i="11" s="1"/>
  <c r="V770" i="11" s="1"/>
  <c r="W770" i="11" s="1"/>
  <c r="M760" i="11"/>
  <c r="S760" i="11" s="1"/>
  <c r="U760" i="11" s="1"/>
  <c r="V760" i="11" s="1"/>
  <c r="W760" i="11" s="1"/>
  <c r="M767" i="11"/>
  <c r="S767" i="11" s="1"/>
  <c r="U767" i="11" s="1"/>
  <c r="V767" i="11" s="1"/>
  <c r="W767" i="11" s="1"/>
  <c r="M771" i="11"/>
  <c r="H178" i="16"/>
  <c r="S772" i="11"/>
  <c r="U772" i="11" s="1"/>
  <c r="V772" i="11" s="1"/>
  <c r="W772" i="11" s="1"/>
  <c r="M946" i="13"/>
  <c r="M944" i="13"/>
  <c r="M1721" i="9"/>
  <c r="N1658" i="9"/>
  <c r="J1666" i="9"/>
  <c r="N1156" i="9"/>
  <c r="M837" i="11"/>
  <c r="K851" i="11" s="1"/>
  <c r="M1707" i="9"/>
  <c r="M228" i="9"/>
  <c r="M771" i="9"/>
  <c r="M170" i="11"/>
  <c r="K188" i="11" s="1"/>
  <c r="M1926" i="9"/>
  <c r="D1863" i="9"/>
  <c r="I1860" i="9" s="1"/>
  <c r="M1955" i="9"/>
  <c r="E31" i="6" s="1"/>
  <c r="M1543" i="11"/>
  <c r="K1560" i="11" s="1"/>
  <c r="M1237" i="11"/>
  <c r="M950" i="13" l="1"/>
  <c r="S766" i="11"/>
  <c r="U766" i="11" s="1"/>
  <c r="V766" i="11" s="1"/>
  <c r="W766" i="11" s="1"/>
  <c r="I779" i="11"/>
  <c r="G153" i="16" s="1"/>
  <c r="I1164" i="9"/>
  <c r="J1164" i="9" s="1"/>
  <c r="M949" i="13"/>
  <c r="M951" i="13"/>
  <c r="S761" i="11"/>
  <c r="U761" i="11" s="1"/>
  <c r="V761" i="11" s="1"/>
  <c r="W761" i="11" s="1"/>
  <c r="S774" i="11"/>
  <c r="U774" i="11" s="1"/>
  <c r="V774" i="11" s="1"/>
  <c r="W774" i="11" s="1"/>
  <c r="S775" i="11"/>
  <c r="U775" i="11" s="1"/>
  <c r="V775" i="11" s="1"/>
  <c r="W775" i="11" s="1"/>
  <c r="M947" i="13"/>
  <c r="M942" i="13"/>
  <c r="M945" i="13"/>
  <c r="M955" i="13"/>
  <c r="M952" i="13"/>
  <c r="I780" i="11"/>
  <c r="G154" i="16" s="1"/>
  <c r="S771" i="11"/>
  <c r="U771" i="11" s="1"/>
  <c r="V771" i="11" s="1"/>
  <c r="W771" i="11" s="1"/>
  <c r="M953" i="13"/>
  <c r="E55" i="6"/>
  <c r="Q1102" i="9"/>
  <c r="E50" i="6"/>
  <c r="O1604" i="9"/>
  <c r="M1250" i="11"/>
  <c r="M1253" i="11"/>
  <c r="M1251" i="11"/>
  <c r="M1241" i="11"/>
  <c r="M1240" i="11"/>
  <c r="M1244" i="11"/>
  <c r="M1245" i="11"/>
  <c r="M1249" i="11"/>
  <c r="M1243" i="11"/>
  <c r="M1242" i="11"/>
  <c r="M1248" i="11"/>
  <c r="M1247" i="11"/>
  <c r="M1252" i="11"/>
  <c r="M1246" i="11"/>
  <c r="M1254" i="11"/>
  <c r="M1239" i="11"/>
  <c r="M1548" i="11"/>
  <c r="M1558" i="11"/>
  <c r="M1551" i="11"/>
  <c r="M1555" i="11"/>
  <c r="M1546" i="11"/>
  <c r="M1559" i="11"/>
  <c r="M1556" i="11"/>
  <c r="M1552" i="11"/>
  <c r="M1547" i="11"/>
  <c r="M1557" i="11"/>
  <c r="M1553" i="11"/>
  <c r="M1545" i="11"/>
  <c r="M1554" i="11"/>
  <c r="M1549" i="11"/>
  <c r="M1550" i="11"/>
  <c r="M847" i="11"/>
  <c r="M845" i="11"/>
  <c r="M843" i="11"/>
  <c r="M850" i="11"/>
  <c r="M846" i="11"/>
  <c r="M842" i="11"/>
  <c r="M849" i="11"/>
  <c r="M844" i="11"/>
  <c r="M848" i="11"/>
  <c r="M841" i="11"/>
  <c r="M839" i="11"/>
  <c r="M840" i="11"/>
  <c r="M183" i="11"/>
  <c r="M176" i="11"/>
  <c r="M180" i="11"/>
  <c r="M177" i="11"/>
  <c r="M187" i="11"/>
  <c r="M185" i="11"/>
  <c r="M179" i="11"/>
  <c r="M182" i="11"/>
  <c r="M181" i="11"/>
  <c r="M172" i="11"/>
  <c r="M173" i="11"/>
  <c r="M184" i="11"/>
  <c r="M175" i="11"/>
  <c r="M186" i="11"/>
  <c r="M178" i="11"/>
  <c r="M174" i="11"/>
  <c r="M1873" i="9"/>
  <c r="M1872" i="9"/>
  <c r="M394" i="11"/>
  <c r="M398" i="11"/>
  <c r="M402" i="11"/>
  <c r="M406" i="11"/>
  <c r="M397" i="11"/>
  <c r="M391" i="11"/>
  <c r="S391" i="11" s="1"/>
  <c r="U391" i="11" s="1"/>
  <c r="V391" i="11" s="1"/>
  <c r="W391" i="11" s="1"/>
  <c r="M395" i="11"/>
  <c r="M399" i="11"/>
  <c r="M403" i="11"/>
  <c r="M407" i="11"/>
  <c r="M401" i="11"/>
  <c r="M392" i="11"/>
  <c r="S392" i="11" s="1"/>
  <c r="U392" i="11" s="1"/>
  <c r="V392" i="11" s="1"/>
  <c r="W392" i="11" s="1"/>
  <c r="M396" i="11"/>
  <c r="M400" i="11"/>
  <c r="M404" i="11"/>
  <c r="M408" i="11"/>
  <c r="M393" i="11"/>
  <c r="S393" i="11" s="1"/>
  <c r="U393" i="11" s="1"/>
  <c r="V393" i="11" s="1"/>
  <c r="W393" i="11" s="1"/>
  <c r="M405" i="11"/>
  <c r="M1114" i="10"/>
  <c r="K1134" i="10" s="1"/>
  <c r="M549" i="10"/>
  <c r="K569" i="10" s="1"/>
  <c r="M161" i="10"/>
  <c r="D247" i="9"/>
  <c r="D250" i="9" s="1"/>
  <c r="I247" i="9" s="1"/>
  <c r="M261" i="9" s="1"/>
  <c r="M233" i="9"/>
  <c r="M243" i="9" s="1"/>
  <c r="N243" i="9" s="1"/>
  <c r="D787" i="9"/>
  <c r="I784" i="9" s="1"/>
  <c r="D1785" i="9"/>
  <c r="I1782" i="9" s="1"/>
  <c r="M1795" i="9" s="1"/>
  <c r="D1943" i="9"/>
  <c r="I1940" i="9" s="1"/>
  <c r="M1939" i="9" s="1"/>
  <c r="D230" i="10"/>
  <c r="I227" i="10" s="1"/>
  <c r="M1722" i="9"/>
  <c r="K1734" i="9" s="1"/>
  <c r="M636" i="10"/>
  <c r="D458" i="11"/>
  <c r="I455" i="11" s="1"/>
  <c r="M619" i="10"/>
  <c r="M1202" i="10"/>
  <c r="K1217" i="10" s="1"/>
  <c r="M874" i="10"/>
  <c r="K894" i="10" s="1"/>
  <c r="M1859" i="9"/>
  <c r="H152" i="16" l="1"/>
  <c r="I785" i="11"/>
  <c r="M876" i="10"/>
  <c r="M890" i="10"/>
  <c r="M892" i="10"/>
  <c r="M882" i="10"/>
  <c r="M884" i="10"/>
  <c r="M883" i="10"/>
  <c r="M888" i="10"/>
  <c r="M893" i="10"/>
  <c r="M886" i="10"/>
  <c r="M880" i="10"/>
  <c r="M879" i="10"/>
  <c r="M881" i="10"/>
  <c r="M889" i="10"/>
  <c r="M887" i="10"/>
  <c r="M877" i="10"/>
  <c r="M885" i="10"/>
  <c r="M878" i="10"/>
  <c r="M891" i="10"/>
  <c r="I191" i="11"/>
  <c r="M1874" i="9"/>
  <c r="K1894" i="9" s="1"/>
  <c r="M1880" i="9" s="1"/>
  <c r="M226" i="10"/>
  <c r="M564" i="10"/>
  <c r="M560" i="10"/>
  <c r="M555" i="10"/>
  <c r="M556" i="10"/>
  <c r="M567" i="10"/>
  <c r="M565" i="10"/>
  <c r="M568" i="10"/>
  <c r="M557" i="10"/>
  <c r="M554" i="10"/>
  <c r="M561" i="10"/>
  <c r="M562" i="10"/>
  <c r="M552" i="10"/>
  <c r="M563" i="10"/>
  <c r="M566" i="10"/>
  <c r="M553" i="10"/>
  <c r="M551" i="10"/>
  <c r="M558" i="10"/>
  <c r="M559" i="10"/>
  <c r="M1129" i="10"/>
  <c r="M1133" i="10"/>
  <c r="M1122" i="10"/>
  <c r="M1121" i="10"/>
  <c r="M1116" i="10"/>
  <c r="M1123" i="10"/>
  <c r="M1118" i="10"/>
  <c r="M1130" i="10"/>
  <c r="M1119" i="10"/>
  <c r="M1126" i="10"/>
  <c r="M1127" i="10"/>
  <c r="M1131" i="10"/>
  <c r="M1125" i="10"/>
  <c r="M1117" i="10"/>
  <c r="M1132" i="10"/>
  <c r="M1120" i="10"/>
  <c r="M1124" i="10"/>
  <c r="M1128" i="10"/>
  <c r="M1214" i="10"/>
  <c r="M1215" i="10"/>
  <c r="M1210" i="10"/>
  <c r="M1207" i="10"/>
  <c r="M1208" i="10"/>
  <c r="M1205" i="10"/>
  <c r="M1204" i="10"/>
  <c r="M1212" i="10"/>
  <c r="M1213" i="10"/>
  <c r="M1216" i="10"/>
  <c r="M1209" i="10"/>
  <c r="M1206" i="10"/>
  <c r="M1211" i="10"/>
  <c r="M1725" i="9"/>
  <c r="M1731" i="9"/>
  <c r="M1727" i="9"/>
  <c r="M1730" i="9"/>
  <c r="M1724" i="9"/>
  <c r="M1728" i="9"/>
  <c r="M1726" i="9"/>
  <c r="M1729" i="9"/>
  <c r="M1733" i="9"/>
  <c r="M1732" i="9"/>
  <c r="M1047" i="13"/>
  <c r="S1251" i="11"/>
  <c r="U1251" i="11" s="1"/>
  <c r="V1251" i="11" s="1"/>
  <c r="W1251" i="11" s="1"/>
  <c r="S1239" i="11"/>
  <c r="U1239" i="11" s="1"/>
  <c r="V1239" i="11" s="1"/>
  <c r="W1239" i="11" s="1"/>
  <c r="M1035" i="13"/>
  <c r="I1258" i="11"/>
  <c r="G170" i="16" s="1"/>
  <c r="M1043" i="13"/>
  <c r="S1247" i="11"/>
  <c r="U1247" i="11" s="1"/>
  <c r="V1247" i="11" s="1"/>
  <c r="W1247" i="11" s="1"/>
  <c r="S1249" i="11"/>
  <c r="U1249" i="11" s="1"/>
  <c r="V1249" i="11" s="1"/>
  <c r="W1249" i="11" s="1"/>
  <c r="M1045" i="13"/>
  <c r="M1050" i="13"/>
  <c r="S1254" i="11"/>
  <c r="U1254" i="11" s="1"/>
  <c r="V1254" i="11" s="1"/>
  <c r="W1254" i="11" s="1"/>
  <c r="M1044" i="13"/>
  <c r="S1248" i="11"/>
  <c r="U1248" i="11" s="1"/>
  <c r="V1248" i="11" s="1"/>
  <c r="W1248" i="11" s="1"/>
  <c r="M1041" i="13"/>
  <c r="S1245" i="11"/>
  <c r="U1245" i="11" s="1"/>
  <c r="V1245" i="11" s="1"/>
  <c r="W1245" i="11" s="1"/>
  <c r="M1042" i="13"/>
  <c r="S1246" i="11"/>
  <c r="U1246" i="11" s="1"/>
  <c r="V1246" i="11" s="1"/>
  <c r="W1246" i="11" s="1"/>
  <c r="S1244" i="11"/>
  <c r="U1244" i="11" s="1"/>
  <c r="V1244" i="11" s="1"/>
  <c r="W1244" i="11" s="1"/>
  <c r="M1040" i="13"/>
  <c r="M1049" i="13"/>
  <c r="S1253" i="11"/>
  <c r="U1253" i="11" s="1"/>
  <c r="V1253" i="11" s="1"/>
  <c r="W1253" i="11" s="1"/>
  <c r="S1241" i="11"/>
  <c r="U1241" i="11" s="1"/>
  <c r="V1241" i="11" s="1"/>
  <c r="W1241" i="11" s="1"/>
  <c r="M1037" i="13"/>
  <c r="M1038" i="13"/>
  <c r="S1242" i="11"/>
  <c r="U1242" i="11" s="1"/>
  <c r="V1242" i="11" s="1"/>
  <c r="W1242" i="11" s="1"/>
  <c r="S1252" i="11"/>
  <c r="U1252" i="11" s="1"/>
  <c r="V1252" i="11" s="1"/>
  <c r="W1252" i="11" s="1"/>
  <c r="M1048" i="13"/>
  <c r="S1243" i="11"/>
  <c r="U1243" i="11" s="1"/>
  <c r="V1243" i="11" s="1"/>
  <c r="W1243" i="11" s="1"/>
  <c r="M1039" i="13"/>
  <c r="S1240" i="11"/>
  <c r="U1240" i="11" s="1"/>
  <c r="V1240" i="11" s="1"/>
  <c r="W1240" i="11" s="1"/>
  <c r="I1259" i="11"/>
  <c r="G171" i="16" s="1"/>
  <c r="Q37" i="16" s="1"/>
  <c r="M1036" i="13"/>
  <c r="S1250" i="11"/>
  <c r="U1250" i="11" s="1"/>
  <c r="V1250" i="11" s="1"/>
  <c r="W1250" i="11" s="1"/>
  <c r="M1046" i="13"/>
  <c r="S848" i="11"/>
  <c r="U848" i="11" s="1"/>
  <c r="V848" i="11" s="1"/>
  <c r="W848" i="11" s="1"/>
  <c r="I856" i="11"/>
  <c r="G72" i="16" s="1"/>
  <c r="M967" i="13"/>
  <c r="M966" i="13"/>
  <c r="S847" i="11"/>
  <c r="U847" i="11" s="1"/>
  <c r="V847" i="11" s="1"/>
  <c r="W847" i="11" s="1"/>
  <c r="M1091" i="13"/>
  <c r="S1552" i="11"/>
  <c r="U1552" i="11" s="1"/>
  <c r="V1552" i="11" s="1"/>
  <c r="W1552" i="11" s="1"/>
  <c r="M959" i="13"/>
  <c r="S840" i="11"/>
  <c r="U840" i="11" s="1"/>
  <c r="V840" i="11" s="1"/>
  <c r="W840" i="11" s="1"/>
  <c r="S844" i="11"/>
  <c r="U844" i="11" s="1"/>
  <c r="V844" i="11" s="1"/>
  <c r="W844" i="11" s="1"/>
  <c r="M963" i="13"/>
  <c r="M969" i="13"/>
  <c r="S850" i="11"/>
  <c r="U850" i="11" s="1"/>
  <c r="V850" i="11" s="1"/>
  <c r="W850" i="11" s="1"/>
  <c r="M1089" i="13"/>
  <c r="S1550" i="11"/>
  <c r="U1550" i="11" s="1"/>
  <c r="V1550" i="11" s="1"/>
  <c r="W1550" i="11" s="1"/>
  <c r="M1092" i="13"/>
  <c r="S1553" i="11"/>
  <c r="U1553" i="11" s="1"/>
  <c r="V1553" i="11" s="1"/>
  <c r="W1553" i="11" s="1"/>
  <c r="S1556" i="11"/>
  <c r="U1556" i="11" s="1"/>
  <c r="V1556" i="11" s="1"/>
  <c r="W1556" i="11" s="1"/>
  <c r="M1095" i="13"/>
  <c r="S1551" i="11"/>
  <c r="U1551" i="11" s="1"/>
  <c r="V1551" i="11" s="1"/>
  <c r="W1551" i="11" s="1"/>
  <c r="I1563" i="11"/>
  <c r="M1090" i="13"/>
  <c r="S846" i="11"/>
  <c r="U846" i="11" s="1"/>
  <c r="V846" i="11" s="1"/>
  <c r="W846" i="11" s="1"/>
  <c r="M965" i="13"/>
  <c r="M1094" i="13"/>
  <c r="S1555" i="11"/>
  <c r="U1555" i="11" s="1"/>
  <c r="V1555" i="11" s="1"/>
  <c r="W1555" i="11" s="1"/>
  <c r="M468" i="11"/>
  <c r="M467" i="11"/>
  <c r="S839" i="11"/>
  <c r="U839" i="11" s="1"/>
  <c r="V839" i="11" s="1"/>
  <c r="W839" i="11" s="1"/>
  <c r="I854" i="11"/>
  <c r="M958" i="13"/>
  <c r="S849" i="11"/>
  <c r="U849" i="11" s="1"/>
  <c r="V849" i="11" s="1"/>
  <c r="W849" i="11" s="1"/>
  <c r="M968" i="13"/>
  <c r="S843" i="11"/>
  <c r="U843" i="11" s="1"/>
  <c r="V843" i="11" s="1"/>
  <c r="W843" i="11" s="1"/>
  <c r="M962" i="13"/>
  <c r="M1088" i="13"/>
  <c r="S1549" i="11"/>
  <c r="U1549" i="11" s="1"/>
  <c r="V1549" i="11" s="1"/>
  <c r="W1549" i="11" s="1"/>
  <c r="S1557" i="11"/>
  <c r="U1557" i="11" s="1"/>
  <c r="V1557" i="11" s="1"/>
  <c r="W1557" i="11" s="1"/>
  <c r="M1096" i="13"/>
  <c r="S1559" i="11"/>
  <c r="U1559" i="11" s="1"/>
  <c r="V1559" i="11" s="1"/>
  <c r="W1559" i="11" s="1"/>
  <c r="M1098" i="13"/>
  <c r="S1558" i="11"/>
  <c r="U1558" i="11" s="1"/>
  <c r="V1558" i="11" s="1"/>
  <c r="W1558" i="11" s="1"/>
  <c r="M1097" i="13"/>
  <c r="M1084" i="13"/>
  <c r="S1545" i="11"/>
  <c r="U1545" i="11" s="1"/>
  <c r="V1545" i="11" s="1"/>
  <c r="W1545" i="11" s="1"/>
  <c r="S841" i="11"/>
  <c r="U841" i="11" s="1"/>
  <c r="V841" i="11" s="1"/>
  <c r="W841" i="11" s="1"/>
  <c r="M960" i="13"/>
  <c r="S842" i="11"/>
  <c r="U842" i="11" s="1"/>
  <c r="V842" i="11" s="1"/>
  <c r="W842" i="11" s="1"/>
  <c r="I855" i="11"/>
  <c r="G71" i="16" s="1"/>
  <c r="M961" i="13"/>
  <c r="S845" i="11"/>
  <c r="U845" i="11" s="1"/>
  <c r="V845" i="11" s="1"/>
  <c r="W845" i="11" s="1"/>
  <c r="M964" i="13"/>
  <c r="S1554" i="11"/>
  <c r="U1554" i="11" s="1"/>
  <c r="V1554" i="11" s="1"/>
  <c r="W1554" i="11" s="1"/>
  <c r="M1093" i="13"/>
  <c r="S1547" i="11"/>
  <c r="U1547" i="11" s="1"/>
  <c r="V1547" i="11" s="1"/>
  <c r="W1547" i="11" s="1"/>
  <c r="I1564" i="11"/>
  <c r="G209" i="16" s="1"/>
  <c r="M1086" i="13"/>
  <c r="M1085" i="13"/>
  <c r="S1546" i="11"/>
  <c r="U1546" i="11" s="1"/>
  <c r="V1546" i="11" s="1"/>
  <c r="W1546" i="11" s="1"/>
  <c r="S1548" i="11"/>
  <c r="U1548" i="11" s="1"/>
  <c r="V1548" i="11" s="1"/>
  <c r="W1548" i="11" s="1"/>
  <c r="I1565" i="11"/>
  <c r="G210" i="16" s="1"/>
  <c r="Q36" i="16" s="1"/>
  <c r="E33" i="18" s="1"/>
  <c r="I33" i="18" s="1"/>
  <c r="M1087" i="13"/>
  <c r="S182" i="11"/>
  <c r="U182" i="11" s="1"/>
  <c r="V182" i="11" s="1"/>
  <c r="W182" i="11" s="1"/>
  <c r="M845" i="13"/>
  <c r="M841" i="13"/>
  <c r="S178" i="11"/>
  <c r="U178" i="11" s="1"/>
  <c r="V178" i="11" s="1"/>
  <c r="W178" i="11" s="1"/>
  <c r="M842" i="13"/>
  <c r="S179" i="11"/>
  <c r="U179" i="11" s="1"/>
  <c r="V179" i="11" s="1"/>
  <c r="W179" i="11" s="1"/>
  <c r="S180" i="11"/>
  <c r="U180" i="11" s="1"/>
  <c r="V180" i="11" s="1"/>
  <c r="W180" i="11" s="1"/>
  <c r="M843" i="13"/>
  <c r="I192" i="11"/>
  <c r="G212" i="16" s="1"/>
  <c r="M837" i="13"/>
  <c r="S174" i="11"/>
  <c r="U174" i="11" s="1"/>
  <c r="V174" i="11" s="1"/>
  <c r="W174" i="11" s="1"/>
  <c r="M847" i="13"/>
  <c r="S184" i="11"/>
  <c r="U184" i="11" s="1"/>
  <c r="V184" i="11" s="1"/>
  <c r="W184" i="11" s="1"/>
  <c r="M840" i="13"/>
  <c r="S177" i="11"/>
  <c r="U177" i="11" s="1"/>
  <c r="V177" i="11" s="1"/>
  <c r="W177" i="11" s="1"/>
  <c r="S173" i="11"/>
  <c r="U173" i="11" s="1"/>
  <c r="V173" i="11" s="1"/>
  <c r="W173" i="11" s="1"/>
  <c r="M836" i="13"/>
  <c r="M849" i="13"/>
  <c r="S186" i="11"/>
  <c r="U186" i="11" s="1"/>
  <c r="V186" i="11" s="1"/>
  <c r="W186" i="11" s="1"/>
  <c r="S172" i="11"/>
  <c r="U172" i="11" s="1"/>
  <c r="V172" i="11" s="1"/>
  <c r="W172" i="11" s="1"/>
  <c r="M835" i="13"/>
  <c r="M848" i="13"/>
  <c r="S185" i="11"/>
  <c r="U185" i="11" s="1"/>
  <c r="V185" i="11" s="1"/>
  <c r="W185" i="11" s="1"/>
  <c r="S176" i="11"/>
  <c r="U176" i="11" s="1"/>
  <c r="V176" i="11" s="1"/>
  <c r="W176" i="11" s="1"/>
  <c r="M839" i="13"/>
  <c r="S175" i="11"/>
  <c r="U175" i="11" s="1"/>
  <c r="V175" i="11" s="1"/>
  <c r="W175" i="11" s="1"/>
  <c r="M838" i="13"/>
  <c r="M844" i="13"/>
  <c r="S181" i="11"/>
  <c r="U181" i="11" s="1"/>
  <c r="V181" i="11" s="1"/>
  <c r="W181" i="11" s="1"/>
  <c r="M850" i="13"/>
  <c r="S187" i="11"/>
  <c r="U187" i="11" s="1"/>
  <c r="V187" i="11" s="1"/>
  <c r="W187" i="11" s="1"/>
  <c r="S183" i="11"/>
  <c r="U183" i="11" s="1"/>
  <c r="V183" i="11" s="1"/>
  <c r="W183" i="11" s="1"/>
  <c r="M846" i="13"/>
  <c r="M259" i="9"/>
  <c r="M247" i="9"/>
  <c r="M260" i="9"/>
  <c r="M1794" i="9"/>
  <c r="M1782" i="9"/>
  <c r="M797" i="9"/>
  <c r="M796" i="9"/>
  <c r="M701" i="9"/>
  <c r="M715" i="9"/>
  <c r="M714" i="9"/>
  <c r="M648" i="10"/>
  <c r="M653" i="10"/>
  <c r="M659" i="10"/>
  <c r="M652" i="10"/>
  <c r="M645" i="10"/>
  <c r="M638" i="10"/>
  <c r="M654" i="10"/>
  <c r="M646" i="10"/>
  <c r="M655" i="10"/>
  <c r="M644" i="10"/>
  <c r="M650" i="10"/>
  <c r="M639" i="10"/>
  <c r="M641" i="10"/>
  <c r="M643" i="10"/>
  <c r="M640" i="10"/>
  <c r="M657" i="10"/>
  <c r="M656" i="10"/>
  <c r="M658" i="10"/>
  <c r="M651" i="10"/>
  <c r="M649" i="10"/>
  <c r="M647" i="10"/>
  <c r="M642" i="10"/>
  <c r="M878" i="13"/>
  <c r="S403" i="11"/>
  <c r="U403" i="11" s="1"/>
  <c r="V403" i="11" s="1"/>
  <c r="W403" i="11" s="1"/>
  <c r="M883" i="13"/>
  <c r="S408" i="11"/>
  <c r="U408" i="11" s="1"/>
  <c r="V408" i="11" s="1"/>
  <c r="W408" i="11" s="1"/>
  <c r="S399" i="11"/>
  <c r="U399" i="11" s="1"/>
  <c r="V399" i="11" s="1"/>
  <c r="W399" i="11" s="1"/>
  <c r="M879" i="13"/>
  <c r="S404" i="11"/>
  <c r="U404" i="11" s="1"/>
  <c r="V404" i="11" s="1"/>
  <c r="W404" i="11" s="1"/>
  <c r="M871" i="13"/>
  <c r="S395" i="11"/>
  <c r="U395" i="11" s="1"/>
  <c r="V395" i="11" s="1"/>
  <c r="W395" i="11" s="1"/>
  <c r="M872" i="13"/>
  <c r="S396" i="11"/>
  <c r="U396" i="11" s="1"/>
  <c r="V396" i="11" s="1"/>
  <c r="W396" i="11" s="1"/>
  <c r="M873" i="13"/>
  <c r="S397" i="11"/>
  <c r="U397" i="11" s="1"/>
  <c r="V397" i="11" s="1"/>
  <c r="W397" i="11" s="1"/>
  <c r="M881" i="13"/>
  <c r="S406" i="11"/>
  <c r="U406" i="11" s="1"/>
  <c r="V406" i="11" s="1"/>
  <c r="W406" i="11" s="1"/>
  <c r="M875" i="13"/>
  <c r="S400" i="11"/>
  <c r="U400" i="11" s="1"/>
  <c r="V400" i="11" s="1"/>
  <c r="W400" i="11" s="1"/>
  <c r="M876" i="13"/>
  <c r="S401" i="11"/>
  <c r="U401" i="11" s="1"/>
  <c r="V401" i="11" s="1"/>
  <c r="W401" i="11" s="1"/>
  <c r="M877" i="13"/>
  <c r="S402" i="11"/>
  <c r="U402" i="11" s="1"/>
  <c r="V402" i="11" s="1"/>
  <c r="W402" i="11" s="1"/>
  <c r="M880" i="13"/>
  <c r="S405" i="11"/>
  <c r="U405" i="11" s="1"/>
  <c r="V405" i="11" s="1"/>
  <c r="W405" i="11" s="1"/>
  <c r="M882" i="13"/>
  <c r="S407" i="11"/>
  <c r="U407" i="11" s="1"/>
  <c r="V407" i="11" s="1"/>
  <c r="W407" i="11" s="1"/>
  <c r="M874" i="13"/>
  <c r="S398" i="11"/>
  <c r="U398" i="11" s="1"/>
  <c r="V398" i="11" s="1"/>
  <c r="W398" i="11" s="1"/>
  <c r="S394" i="11"/>
  <c r="U394" i="11" s="1"/>
  <c r="V394" i="11" s="1"/>
  <c r="W394" i="11" s="1"/>
  <c r="M868" i="13"/>
  <c r="I412" i="11"/>
  <c r="G225" i="16" s="1"/>
  <c r="M409" i="11"/>
  <c r="M869" i="13"/>
  <c r="I413" i="11"/>
  <c r="G226" i="16" s="1"/>
  <c r="M870" i="13"/>
  <c r="I414" i="11"/>
  <c r="G227" i="16" s="1"/>
  <c r="M188" i="11"/>
  <c r="M776" i="11"/>
  <c r="M165" i="10"/>
  <c r="M173" i="10"/>
  <c r="M168" i="10"/>
  <c r="M170" i="10"/>
  <c r="M176" i="10"/>
  <c r="M166" i="10"/>
  <c r="M174" i="10"/>
  <c r="M164" i="10"/>
  <c r="S163" i="10"/>
  <c r="U163" i="10" s="1"/>
  <c r="V163" i="10" s="1"/>
  <c r="W163" i="10" s="1"/>
  <c r="M169" i="10"/>
  <c r="M177" i="10"/>
  <c r="M178" i="10"/>
  <c r="M172" i="10"/>
  <c r="M167" i="10"/>
  <c r="M179" i="10"/>
  <c r="M175" i="10"/>
  <c r="M171" i="10"/>
  <c r="M246" i="9"/>
  <c r="M1255" i="11"/>
  <c r="N1255" i="11" s="1"/>
  <c r="E73" i="6" s="1"/>
  <c r="D1305" i="11"/>
  <c r="I1302" i="11" s="1"/>
  <c r="M1560" i="11"/>
  <c r="N1560" i="11" s="1"/>
  <c r="M783" i="9"/>
  <c r="I1941" i="9"/>
  <c r="I1942" i="9" s="1"/>
  <c r="M1781" i="9"/>
  <c r="M851" i="11"/>
  <c r="M454" i="11"/>
  <c r="I185" i="10" l="1"/>
  <c r="I183" i="10"/>
  <c r="I184" i="10"/>
  <c r="G193" i="16" s="1"/>
  <c r="Q28" i="16"/>
  <c r="E25" i="18" s="1"/>
  <c r="I25" i="18" s="1"/>
  <c r="F33" i="18"/>
  <c r="G33" i="18" s="1"/>
  <c r="M738" i="13"/>
  <c r="S885" i="10"/>
  <c r="U885" i="10" s="1"/>
  <c r="V885" i="10" s="1"/>
  <c r="W885" i="10" s="1"/>
  <c r="M734" i="13"/>
  <c r="S881" i="10"/>
  <c r="U881" i="10" s="1"/>
  <c r="V881" i="10" s="1"/>
  <c r="W881" i="10" s="1"/>
  <c r="S893" i="10"/>
  <c r="U893" i="10" s="1"/>
  <c r="V893" i="10" s="1"/>
  <c r="W893" i="10" s="1"/>
  <c r="M746" i="13"/>
  <c r="S882" i="10"/>
  <c r="U882" i="10" s="1"/>
  <c r="V882" i="10" s="1"/>
  <c r="W882" i="10" s="1"/>
  <c r="M735" i="13"/>
  <c r="S877" i="10"/>
  <c r="U877" i="10" s="1"/>
  <c r="V877" i="10" s="1"/>
  <c r="W877" i="10" s="1"/>
  <c r="M730" i="13"/>
  <c r="M732" i="13"/>
  <c r="S879" i="10"/>
  <c r="U879" i="10" s="1"/>
  <c r="V879" i="10" s="1"/>
  <c r="W879" i="10" s="1"/>
  <c r="M741" i="13"/>
  <c r="S888" i="10"/>
  <c r="U888" i="10" s="1"/>
  <c r="V888" i="10" s="1"/>
  <c r="W888" i="10" s="1"/>
  <c r="M745" i="13"/>
  <c r="S892" i="10"/>
  <c r="U892" i="10" s="1"/>
  <c r="V892" i="10" s="1"/>
  <c r="W892" i="10" s="1"/>
  <c r="S891" i="10"/>
  <c r="U891" i="10" s="1"/>
  <c r="V891" i="10" s="1"/>
  <c r="W891" i="10" s="1"/>
  <c r="M744" i="13"/>
  <c r="S887" i="10"/>
  <c r="U887" i="10" s="1"/>
  <c r="V887" i="10" s="1"/>
  <c r="W887" i="10" s="1"/>
  <c r="M740" i="13"/>
  <c r="M733" i="13"/>
  <c r="S880" i="10"/>
  <c r="U880" i="10" s="1"/>
  <c r="V880" i="10" s="1"/>
  <c r="W880" i="10" s="1"/>
  <c r="M736" i="13"/>
  <c r="S883" i="10"/>
  <c r="U883" i="10" s="1"/>
  <c r="V883" i="10" s="1"/>
  <c r="W883" i="10" s="1"/>
  <c r="M743" i="13"/>
  <c r="S890" i="10"/>
  <c r="U890" i="10" s="1"/>
  <c r="V890" i="10" s="1"/>
  <c r="W890" i="10" s="1"/>
  <c r="M731" i="13"/>
  <c r="S878" i="10"/>
  <c r="U878" i="10" s="1"/>
  <c r="V878" i="10" s="1"/>
  <c r="W878" i="10" s="1"/>
  <c r="M742" i="13"/>
  <c r="S889" i="10"/>
  <c r="U889" i="10" s="1"/>
  <c r="V889" i="10" s="1"/>
  <c r="W889" i="10" s="1"/>
  <c r="S886" i="10"/>
  <c r="U886" i="10" s="1"/>
  <c r="V886" i="10" s="1"/>
  <c r="W886" i="10" s="1"/>
  <c r="M739" i="13"/>
  <c r="S884" i="10"/>
  <c r="U884" i="10" s="1"/>
  <c r="V884" i="10" s="1"/>
  <c r="W884" i="10" s="1"/>
  <c r="M737" i="13"/>
  <c r="S876" i="10"/>
  <c r="U876" i="10" s="1"/>
  <c r="V876" i="10" s="1"/>
  <c r="W876" i="10" s="1"/>
  <c r="I897" i="10"/>
  <c r="M729" i="13"/>
  <c r="M1888" i="9"/>
  <c r="M318" i="13" s="1"/>
  <c r="M1885" i="9"/>
  <c r="M315" i="13" s="1"/>
  <c r="M1893" i="9"/>
  <c r="T1893" i="9" s="1"/>
  <c r="V1893" i="9" s="1"/>
  <c r="W1893" i="9" s="1"/>
  <c r="X1893" i="9" s="1"/>
  <c r="M1877" i="9"/>
  <c r="M307" i="13" s="1"/>
  <c r="M1891" i="9"/>
  <c r="T1891" i="9" s="1"/>
  <c r="V1891" i="9" s="1"/>
  <c r="W1891" i="9" s="1"/>
  <c r="X1891" i="9" s="1"/>
  <c r="M1876" i="9"/>
  <c r="T1876" i="9" s="1"/>
  <c r="V1876" i="9" s="1"/>
  <c r="W1876" i="9" s="1"/>
  <c r="X1876" i="9" s="1"/>
  <c r="M1886" i="9"/>
  <c r="T1886" i="9" s="1"/>
  <c r="V1886" i="9" s="1"/>
  <c r="W1886" i="9" s="1"/>
  <c r="X1886" i="9" s="1"/>
  <c r="M1879" i="9"/>
  <c r="T1879" i="9" s="1"/>
  <c r="V1879" i="9" s="1"/>
  <c r="W1879" i="9" s="1"/>
  <c r="X1879" i="9" s="1"/>
  <c r="M1883" i="9"/>
  <c r="T1883" i="9" s="1"/>
  <c r="V1883" i="9" s="1"/>
  <c r="W1883" i="9" s="1"/>
  <c r="X1883" i="9" s="1"/>
  <c r="M1881" i="9"/>
  <c r="T1881" i="9" s="1"/>
  <c r="V1881" i="9" s="1"/>
  <c r="W1881" i="9" s="1"/>
  <c r="X1881" i="9" s="1"/>
  <c r="M1892" i="9"/>
  <c r="M322" i="13" s="1"/>
  <c r="M1887" i="9"/>
  <c r="M317" i="13" s="1"/>
  <c r="M1882" i="9"/>
  <c r="M312" i="13" s="1"/>
  <c r="M1878" i="9"/>
  <c r="T1878" i="9" s="1"/>
  <c r="V1878" i="9" s="1"/>
  <c r="W1878" i="9" s="1"/>
  <c r="X1878" i="9" s="1"/>
  <c r="M1884" i="9"/>
  <c r="T1884" i="9" s="1"/>
  <c r="V1884" i="9" s="1"/>
  <c r="W1884" i="9" s="1"/>
  <c r="X1884" i="9" s="1"/>
  <c r="M1889" i="9"/>
  <c r="T1889" i="9" s="1"/>
  <c r="V1889" i="9" s="1"/>
  <c r="W1889" i="9" s="1"/>
  <c r="X1889" i="9" s="1"/>
  <c r="M1890" i="9"/>
  <c r="M320" i="13" s="1"/>
  <c r="M287" i="13"/>
  <c r="T1733" i="9"/>
  <c r="V1733" i="9" s="1"/>
  <c r="W1733" i="9" s="1"/>
  <c r="X1733" i="9" s="1"/>
  <c r="T1725" i="9"/>
  <c r="V1725" i="9" s="1"/>
  <c r="W1725" i="9" s="1"/>
  <c r="X1725" i="9" s="1"/>
  <c r="M279" i="13"/>
  <c r="M789" i="13"/>
  <c r="S1216" i="10"/>
  <c r="U1216" i="10" s="1"/>
  <c r="V1216" i="10" s="1"/>
  <c r="W1216" i="10" s="1"/>
  <c r="S1205" i="10"/>
  <c r="U1205" i="10" s="1"/>
  <c r="V1205" i="10" s="1"/>
  <c r="W1205" i="10" s="1"/>
  <c r="M778" i="13"/>
  <c r="M788" i="13"/>
  <c r="S1215" i="10"/>
  <c r="U1215" i="10" s="1"/>
  <c r="V1215" i="10" s="1"/>
  <c r="W1215" i="10" s="1"/>
  <c r="M763" i="13"/>
  <c r="S1120" i="10"/>
  <c r="U1120" i="10" s="1"/>
  <c r="V1120" i="10" s="1"/>
  <c r="W1120" i="10" s="1"/>
  <c r="S1131" i="10"/>
  <c r="U1131" i="10" s="1"/>
  <c r="V1131" i="10" s="1"/>
  <c r="W1131" i="10" s="1"/>
  <c r="M774" i="13"/>
  <c r="S1130" i="10"/>
  <c r="U1130" i="10" s="1"/>
  <c r="V1130" i="10" s="1"/>
  <c r="W1130" i="10" s="1"/>
  <c r="M773" i="13"/>
  <c r="S1121" i="10"/>
  <c r="U1121" i="10" s="1"/>
  <c r="V1121" i="10" s="1"/>
  <c r="W1121" i="10" s="1"/>
  <c r="M764" i="13"/>
  <c r="S566" i="10"/>
  <c r="U566" i="10" s="1"/>
  <c r="V566" i="10" s="1"/>
  <c r="W566" i="10" s="1"/>
  <c r="M688" i="13"/>
  <c r="M687" i="13"/>
  <c r="S565" i="10"/>
  <c r="U565" i="10" s="1"/>
  <c r="V565" i="10" s="1"/>
  <c r="W565" i="10" s="1"/>
  <c r="M682" i="13"/>
  <c r="S560" i="10"/>
  <c r="U560" i="10" s="1"/>
  <c r="V560" i="10" s="1"/>
  <c r="W560" i="10" s="1"/>
  <c r="M283" i="13"/>
  <c r="T1729" i="9"/>
  <c r="V1729" i="9" s="1"/>
  <c r="W1729" i="9" s="1"/>
  <c r="X1729" i="9" s="1"/>
  <c r="T1730" i="9"/>
  <c r="V1730" i="9" s="1"/>
  <c r="W1730" i="9" s="1"/>
  <c r="X1730" i="9" s="1"/>
  <c r="M284" i="13"/>
  <c r="M784" i="13"/>
  <c r="S1211" i="10"/>
  <c r="U1211" i="10" s="1"/>
  <c r="V1211" i="10" s="1"/>
  <c r="W1211" i="10" s="1"/>
  <c r="M786" i="13"/>
  <c r="S1213" i="10"/>
  <c r="U1213" i="10" s="1"/>
  <c r="V1213" i="10" s="1"/>
  <c r="W1213" i="10" s="1"/>
  <c r="M781" i="13"/>
  <c r="S1208" i="10"/>
  <c r="U1208" i="10" s="1"/>
  <c r="V1208" i="10" s="1"/>
  <c r="W1208" i="10" s="1"/>
  <c r="S1214" i="10"/>
  <c r="U1214" i="10" s="1"/>
  <c r="V1214" i="10" s="1"/>
  <c r="W1214" i="10" s="1"/>
  <c r="M787" i="13"/>
  <c r="S1132" i="10"/>
  <c r="U1132" i="10" s="1"/>
  <c r="V1132" i="10" s="1"/>
  <c r="W1132" i="10" s="1"/>
  <c r="M775" i="13"/>
  <c r="M770" i="13"/>
  <c r="S1127" i="10"/>
  <c r="U1127" i="10" s="1"/>
  <c r="V1127" i="10" s="1"/>
  <c r="W1127" i="10" s="1"/>
  <c r="S1118" i="10"/>
  <c r="U1118" i="10" s="1"/>
  <c r="V1118" i="10" s="1"/>
  <c r="W1118" i="10" s="1"/>
  <c r="M761" i="13"/>
  <c r="I1139" i="10"/>
  <c r="G197" i="16" s="1"/>
  <c r="M765" i="13"/>
  <c r="S1122" i="10"/>
  <c r="U1122" i="10" s="1"/>
  <c r="V1122" i="10" s="1"/>
  <c r="W1122" i="10" s="1"/>
  <c r="S558" i="10"/>
  <c r="U558" i="10" s="1"/>
  <c r="V558" i="10" s="1"/>
  <c r="W558" i="10" s="1"/>
  <c r="M680" i="13"/>
  <c r="S563" i="10"/>
  <c r="U563" i="10" s="1"/>
  <c r="V563" i="10" s="1"/>
  <c r="W563" i="10" s="1"/>
  <c r="M685" i="13"/>
  <c r="S554" i="10"/>
  <c r="U554" i="10" s="1"/>
  <c r="V554" i="10" s="1"/>
  <c r="W554" i="10" s="1"/>
  <c r="M676" i="13"/>
  <c r="S567" i="10"/>
  <c r="U567" i="10" s="1"/>
  <c r="V567" i="10" s="1"/>
  <c r="W567" i="10" s="1"/>
  <c r="M689" i="13"/>
  <c r="S564" i="10"/>
  <c r="U564" i="10" s="1"/>
  <c r="V564" i="10" s="1"/>
  <c r="W564" i="10" s="1"/>
  <c r="M686" i="13"/>
  <c r="T1724" i="9"/>
  <c r="V1724" i="9" s="1"/>
  <c r="W1724" i="9" s="1"/>
  <c r="X1724" i="9" s="1"/>
  <c r="M278" i="13"/>
  <c r="I1737" i="9"/>
  <c r="M681" i="13"/>
  <c r="S559" i="10"/>
  <c r="U559" i="10" s="1"/>
  <c r="V559" i="10" s="1"/>
  <c r="W559" i="10" s="1"/>
  <c r="M280" i="13"/>
  <c r="T1726" i="9"/>
  <c r="V1726" i="9" s="1"/>
  <c r="W1726" i="9" s="1"/>
  <c r="X1726" i="9" s="1"/>
  <c r="M281" i="13"/>
  <c r="T1727" i="9"/>
  <c r="V1727" i="9" s="1"/>
  <c r="W1727" i="9" s="1"/>
  <c r="X1727" i="9" s="1"/>
  <c r="M779" i="13"/>
  <c r="S1206" i="10"/>
  <c r="U1206" i="10" s="1"/>
  <c r="V1206" i="10" s="1"/>
  <c r="W1206" i="10" s="1"/>
  <c r="M785" i="13"/>
  <c r="S1212" i="10"/>
  <c r="U1212" i="10" s="1"/>
  <c r="V1212" i="10" s="1"/>
  <c r="W1212" i="10" s="1"/>
  <c r="M780" i="13"/>
  <c r="S1207" i="10"/>
  <c r="U1207" i="10" s="1"/>
  <c r="V1207" i="10" s="1"/>
  <c r="W1207" i="10" s="1"/>
  <c r="M771" i="13"/>
  <c r="S1128" i="10"/>
  <c r="U1128" i="10" s="1"/>
  <c r="V1128" i="10" s="1"/>
  <c r="W1128" i="10" s="1"/>
  <c r="M760" i="13"/>
  <c r="S1117" i="10"/>
  <c r="U1117" i="10" s="1"/>
  <c r="V1117" i="10" s="1"/>
  <c r="W1117" i="10" s="1"/>
  <c r="I1137" i="10"/>
  <c r="M769" i="13"/>
  <c r="S1126" i="10"/>
  <c r="U1126" i="10" s="1"/>
  <c r="V1126" i="10" s="1"/>
  <c r="W1126" i="10" s="1"/>
  <c r="M766" i="13"/>
  <c r="S1123" i="10"/>
  <c r="U1123" i="10" s="1"/>
  <c r="V1123" i="10" s="1"/>
  <c r="W1123" i="10" s="1"/>
  <c r="S1133" i="10"/>
  <c r="U1133" i="10" s="1"/>
  <c r="V1133" i="10" s="1"/>
  <c r="W1133" i="10" s="1"/>
  <c r="M776" i="13"/>
  <c r="S551" i="10"/>
  <c r="U551" i="10" s="1"/>
  <c r="V551" i="10" s="1"/>
  <c r="W551" i="10" s="1"/>
  <c r="I573" i="10"/>
  <c r="G221" i="16" s="1"/>
  <c r="M673" i="13"/>
  <c r="S552" i="10"/>
  <c r="U552" i="10" s="1"/>
  <c r="V552" i="10" s="1"/>
  <c r="W552" i="10" s="1"/>
  <c r="I572" i="10"/>
  <c r="M674" i="13"/>
  <c r="M679" i="13"/>
  <c r="S557" i="10"/>
  <c r="U557" i="10" s="1"/>
  <c r="V557" i="10" s="1"/>
  <c r="W557" i="10" s="1"/>
  <c r="S556" i="10"/>
  <c r="U556" i="10" s="1"/>
  <c r="V556" i="10" s="1"/>
  <c r="W556" i="10" s="1"/>
  <c r="M678" i="13"/>
  <c r="M683" i="13"/>
  <c r="S561" i="10"/>
  <c r="U561" i="10" s="1"/>
  <c r="V561" i="10" s="1"/>
  <c r="W561" i="10" s="1"/>
  <c r="T1732" i="9"/>
  <c r="V1732" i="9" s="1"/>
  <c r="W1732" i="9" s="1"/>
  <c r="X1732" i="9" s="1"/>
  <c r="M286" i="13"/>
  <c r="I1738" i="9"/>
  <c r="G91" i="16" s="1"/>
  <c r="T1728" i="9"/>
  <c r="V1728" i="9" s="1"/>
  <c r="W1728" i="9" s="1"/>
  <c r="X1728" i="9" s="1"/>
  <c r="M282" i="13"/>
  <c r="T1731" i="9"/>
  <c r="V1731" i="9" s="1"/>
  <c r="W1731" i="9" s="1"/>
  <c r="X1731" i="9" s="1"/>
  <c r="M285" i="13"/>
  <c r="S1209" i="10"/>
  <c r="U1209" i="10" s="1"/>
  <c r="V1209" i="10" s="1"/>
  <c r="W1209" i="10" s="1"/>
  <c r="M782" i="13"/>
  <c r="I1221" i="10"/>
  <c r="G183" i="16" s="1"/>
  <c r="M777" i="13"/>
  <c r="S1204" i="10"/>
  <c r="U1204" i="10" s="1"/>
  <c r="V1204" i="10" s="1"/>
  <c r="W1204" i="10" s="1"/>
  <c r="I1220" i="10"/>
  <c r="S1210" i="10"/>
  <c r="U1210" i="10" s="1"/>
  <c r="V1210" i="10" s="1"/>
  <c r="W1210" i="10" s="1"/>
  <c r="M783" i="13"/>
  <c r="M767" i="13"/>
  <c r="S1124" i="10"/>
  <c r="U1124" i="10" s="1"/>
  <c r="V1124" i="10" s="1"/>
  <c r="W1124" i="10" s="1"/>
  <c r="S1125" i="10"/>
  <c r="U1125" i="10" s="1"/>
  <c r="V1125" i="10" s="1"/>
  <c r="W1125" i="10" s="1"/>
  <c r="M768" i="13"/>
  <c r="M762" i="13"/>
  <c r="S1119" i="10"/>
  <c r="U1119" i="10" s="1"/>
  <c r="V1119" i="10" s="1"/>
  <c r="W1119" i="10" s="1"/>
  <c r="M1134" i="10"/>
  <c r="I1138" i="10"/>
  <c r="G196" i="16" s="1"/>
  <c r="S1116" i="10"/>
  <c r="U1116" i="10" s="1"/>
  <c r="V1116" i="10" s="1"/>
  <c r="W1116" i="10" s="1"/>
  <c r="M759" i="13"/>
  <c r="M772" i="13"/>
  <c r="S1129" i="10"/>
  <c r="U1129" i="10" s="1"/>
  <c r="V1129" i="10" s="1"/>
  <c r="W1129" i="10" s="1"/>
  <c r="M675" i="13"/>
  <c r="S553" i="10"/>
  <c r="U553" i="10" s="1"/>
  <c r="V553" i="10" s="1"/>
  <c r="W553" i="10" s="1"/>
  <c r="M684" i="13"/>
  <c r="S562" i="10"/>
  <c r="U562" i="10" s="1"/>
  <c r="V562" i="10" s="1"/>
  <c r="W562" i="10" s="1"/>
  <c r="M690" i="13"/>
  <c r="S568" i="10"/>
  <c r="U568" i="10" s="1"/>
  <c r="V568" i="10" s="1"/>
  <c r="W568" i="10" s="1"/>
  <c r="S555" i="10"/>
  <c r="U555" i="10" s="1"/>
  <c r="V555" i="10" s="1"/>
  <c r="W555" i="10" s="1"/>
  <c r="M677" i="13"/>
  <c r="I228" i="10"/>
  <c r="I229" i="10" s="1"/>
  <c r="M1315" i="11"/>
  <c r="M1314" i="11"/>
  <c r="M469" i="11"/>
  <c r="M474" i="11" s="1"/>
  <c r="H170" i="16"/>
  <c r="E34" i="18"/>
  <c r="I34" i="18" s="1"/>
  <c r="G70" i="16"/>
  <c r="H70" i="16" s="1"/>
  <c r="I859" i="11"/>
  <c r="J859" i="11" s="1"/>
  <c r="AF36" i="16"/>
  <c r="S36" i="16"/>
  <c r="T36" i="16" s="1"/>
  <c r="G208" i="16"/>
  <c r="Q31" i="16" s="1"/>
  <c r="I1569" i="11"/>
  <c r="J1569" i="11" s="1"/>
  <c r="G211" i="16"/>
  <c r="H211" i="16" s="1"/>
  <c r="I196" i="11"/>
  <c r="J196" i="11" s="1"/>
  <c r="M321" i="13"/>
  <c r="T1880" i="9"/>
  <c r="V1880" i="9" s="1"/>
  <c r="W1880" i="9" s="1"/>
  <c r="X1880" i="9" s="1"/>
  <c r="M310" i="13"/>
  <c r="M798" i="9"/>
  <c r="K815" i="9" s="1"/>
  <c r="M801" i="9" s="1"/>
  <c r="M1796" i="9"/>
  <c r="M716" i="9"/>
  <c r="K733" i="9" s="1"/>
  <c r="M710" i="13"/>
  <c r="S657" i="10"/>
  <c r="U657" i="10" s="1"/>
  <c r="V657" i="10" s="1"/>
  <c r="W657" i="10" s="1"/>
  <c r="S652" i="10"/>
  <c r="U652" i="10" s="1"/>
  <c r="V652" i="10" s="1"/>
  <c r="W652" i="10" s="1"/>
  <c r="M705" i="13"/>
  <c r="M704" i="13"/>
  <c r="S651" i="10"/>
  <c r="U651" i="10" s="1"/>
  <c r="V651" i="10" s="1"/>
  <c r="W651" i="10" s="1"/>
  <c r="S640" i="10"/>
  <c r="U640" i="10" s="1"/>
  <c r="V640" i="10" s="1"/>
  <c r="W640" i="10" s="1"/>
  <c r="I663" i="10"/>
  <c r="M693" i="13"/>
  <c r="S650" i="10"/>
  <c r="U650" i="10" s="1"/>
  <c r="V650" i="10" s="1"/>
  <c r="W650" i="10" s="1"/>
  <c r="M703" i="13"/>
  <c r="M707" i="13"/>
  <c r="S654" i="10"/>
  <c r="U654" i="10" s="1"/>
  <c r="V654" i="10" s="1"/>
  <c r="W654" i="10" s="1"/>
  <c r="S659" i="10"/>
  <c r="U659" i="10" s="1"/>
  <c r="V659" i="10" s="1"/>
  <c r="W659" i="10" s="1"/>
  <c r="M712" i="13"/>
  <c r="S649" i="10"/>
  <c r="U649" i="10" s="1"/>
  <c r="V649" i="10" s="1"/>
  <c r="W649" i="10" s="1"/>
  <c r="I665" i="10"/>
  <c r="G177" i="16" s="1"/>
  <c r="M702" i="13"/>
  <c r="S639" i="10"/>
  <c r="U639" i="10" s="1"/>
  <c r="V639" i="10" s="1"/>
  <c r="W639" i="10" s="1"/>
  <c r="M692" i="13"/>
  <c r="M695" i="13"/>
  <c r="S642" i="10"/>
  <c r="U642" i="10" s="1"/>
  <c r="V642" i="10" s="1"/>
  <c r="W642" i="10" s="1"/>
  <c r="M711" i="13"/>
  <c r="S658" i="10"/>
  <c r="U658" i="10" s="1"/>
  <c r="V658" i="10" s="1"/>
  <c r="W658" i="10" s="1"/>
  <c r="M696" i="13"/>
  <c r="S643" i="10"/>
  <c r="U643" i="10" s="1"/>
  <c r="V643" i="10" s="1"/>
  <c r="W643" i="10" s="1"/>
  <c r="S644" i="10"/>
  <c r="U644" i="10" s="1"/>
  <c r="V644" i="10" s="1"/>
  <c r="W644" i="10" s="1"/>
  <c r="M697" i="13"/>
  <c r="M691" i="13"/>
  <c r="S638" i="10"/>
  <c r="U638" i="10" s="1"/>
  <c r="V638" i="10" s="1"/>
  <c r="W638" i="10" s="1"/>
  <c r="I664" i="10"/>
  <c r="G176" i="16" s="1"/>
  <c r="S653" i="10"/>
  <c r="U653" i="10" s="1"/>
  <c r="V653" i="10" s="1"/>
  <c r="W653" i="10" s="1"/>
  <c r="M706" i="13"/>
  <c r="S646" i="10"/>
  <c r="U646" i="10" s="1"/>
  <c r="V646" i="10" s="1"/>
  <c r="W646" i="10" s="1"/>
  <c r="M699" i="13"/>
  <c r="M700" i="13"/>
  <c r="S647" i="10"/>
  <c r="U647" i="10" s="1"/>
  <c r="V647" i="10" s="1"/>
  <c r="W647" i="10" s="1"/>
  <c r="M709" i="13"/>
  <c r="S656" i="10"/>
  <c r="U656" i="10" s="1"/>
  <c r="V656" i="10" s="1"/>
  <c r="W656" i="10" s="1"/>
  <c r="S641" i="10"/>
  <c r="U641" i="10" s="1"/>
  <c r="V641" i="10" s="1"/>
  <c r="W641" i="10" s="1"/>
  <c r="M694" i="13"/>
  <c r="S655" i="10"/>
  <c r="U655" i="10" s="1"/>
  <c r="V655" i="10" s="1"/>
  <c r="W655" i="10" s="1"/>
  <c r="M708" i="13"/>
  <c r="S645" i="10"/>
  <c r="U645" i="10" s="1"/>
  <c r="V645" i="10" s="1"/>
  <c r="W645" i="10" s="1"/>
  <c r="M698" i="13"/>
  <c r="S648" i="10"/>
  <c r="U648" i="10" s="1"/>
  <c r="V648" i="10" s="1"/>
  <c r="W648" i="10" s="1"/>
  <c r="M701" i="13"/>
  <c r="G194" i="16"/>
  <c r="S164" i="10"/>
  <c r="U164" i="10" s="1"/>
  <c r="V164" i="10" s="1"/>
  <c r="W164" i="10" s="1"/>
  <c r="S173" i="10"/>
  <c r="U173" i="10" s="1"/>
  <c r="V173" i="10" s="1"/>
  <c r="W173" i="10" s="1"/>
  <c r="M614" i="13"/>
  <c r="S175" i="10"/>
  <c r="U175" i="10" s="1"/>
  <c r="V175" i="10" s="1"/>
  <c r="W175" i="10" s="1"/>
  <c r="M618" i="13"/>
  <c r="S179" i="10"/>
  <c r="U179" i="10" s="1"/>
  <c r="V179" i="10" s="1"/>
  <c r="W179" i="10" s="1"/>
  <c r="M613" i="13"/>
  <c r="S174" i="10"/>
  <c r="U174" i="10" s="1"/>
  <c r="V174" i="10" s="1"/>
  <c r="W174" i="10" s="1"/>
  <c r="M611" i="13"/>
  <c r="S172" i="10"/>
  <c r="U172" i="10" s="1"/>
  <c r="V172" i="10" s="1"/>
  <c r="W172" i="10" s="1"/>
  <c r="M615" i="13"/>
  <c r="S176" i="10"/>
  <c r="U176" i="10" s="1"/>
  <c r="V176" i="10" s="1"/>
  <c r="W176" i="10" s="1"/>
  <c r="M605" i="13"/>
  <c r="S166" i="10"/>
  <c r="U166" i="10" s="1"/>
  <c r="V166" i="10" s="1"/>
  <c r="W166" i="10" s="1"/>
  <c r="M617" i="13"/>
  <c r="S178" i="10"/>
  <c r="U178" i="10" s="1"/>
  <c r="V178" i="10" s="1"/>
  <c r="W178" i="10" s="1"/>
  <c r="M609" i="13"/>
  <c r="S170" i="10"/>
  <c r="U170" i="10" s="1"/>
  <c r="V170" i="10" s="1"/>
  <c r="W170" i="10" s="1"/>
  <c r="M606" i="13"/>
  <c r="S167" i="10"/>
  <c r="U167" i="10" s="1"/>
  <c r="V167" i="10" s="1"/>
  <c r="W167" i="10" s="1"/>
  <c r="M616" i="13"/>
  <c r="S177" i="10"/>
  <c r="U177" i="10" s="1"/>
  <c r="V177" i="10" s="1"/>
  <c r="W177" i="10" s="1"/>
  <c r="M607" i="13"/>
  <c r="S168" i="10"/>
  <c r="U168" i="10" s="1"/>
  <c r="V168" i="10" s="1"/>
  <c r="W168" i="10" s="1"/>
  <c r="M608" i="13"/>
  <c r="S169" i="10"/>
  <c r="U169" i="10" s="1"/>
  <c r="V169" i="10" s="1"/>
  <c r="W169" i="10" s="1"/>
  <c r="M610" i="13"/>
  <c r="S171" i="10"/>
  <c r="U171" i="10" s="1"/>
  <c r="V171" i="10" s="1"/>
  <c r="W171" i="10" s="1"/>
  <c r="M604" i="13"/>
  <c r="S165" i="10"/>
  <c r="U165" i="10" s="1"/>
  <c r="V165" i="10" s="1"/>
  <c r="W165" i="10" s="1"/>
  <c r="M1530" i="11"/>
  <c r="M1531" i="11" s="1"/>
  <c r="N851" i="11"/>
  <c r="E35" i="6" s="1"/>
  <c r="M745" i="11"/>
  <c r="M746" i="11" s="1"/>
  <c r="J785" i="11"/>
  <c r="M602" i="13"/>
  <c r="M603" i="13"/>
  <c r="I417" i="11"/>
  <c r="J417" i="11" s="1"/>
  <c r="M612" i="13"/>
  <c r="N409" i="11"/>
  <c r="E99" i="6" s="1"/>
  <c r="M157" i="11"/>
  <c r="M158" i="11" s="1"/>
  <c r="N188" i="11"/>
  <c r="E90" i="6" s="1"/>
  <c r="M824" i="11"/>
  <c r="M825" i="11" s="1"/>
  <c r="M456" i="11"/>
  <c r="M457" i="11" s="1"/>
  <c r="N776" i="11"/>
  <c r="E64" i="6" s="1"/>
  <c r="M376" i="11"/>
  <c r="M377" i="11" s="1"/>
  <c r="M239" i="10"/>
  <c r="M241" i="10"/>
  <c r="M240" i="10"/>
  <c r="M180" i="10"/>
  <c r="N180" i="10" s="1"/>
  <c r="E83" i="6" s="1"/>
  <c r="M660" i="10"/>
  <c r="E89" i="6"/>
  <c r="M1301" i="11"/>
  <c r="M313" i="13" l="1"/>
  <c r="T1888" i="9"/>
  <c r="V1888" i="9" s="1"/>
  <c r="W1888" i="9" s="1"/>
  <c r="X1888" i="9" s="1"/>
  <c r="T1890" i="9"/>
  <c r="V1890" i="9" s="1"/>
  <c r="W1890" i="9" s="1"/>
  <c r="X1890" i="9" s="1"/>
  <c r="M316" i="13"/>
  <c r="T1882" i="9"/>
  <c r="V1882" i="9" s="1"/>
  <c r="W1882" i="9" s="1"/>
  <c r="X1882" i="9" s="1"/>
  <c r="M308" i="13"/>
  <c r="M306" i="13"/>
  <c r="T1885" i="9"/>
  <c r="V1885" i="9" s="1"/>
  <c r="W1885" i="9" s="1"/>
  <c r="X1885" i="9" s="1"/>
  <c r="M311" i="13"/>
  <c r="F25" i="18"/>
  <c r="G25" i="18" s="1"/>
  <c r="F34" i="18"/>
  <c r="G34" i="18" s="1"/>
  <c r="G219" i="16"/>
  <c r="H219" i="16" s="1"/>
  <c r="I902" i="10"/>
  <c r="K1816" i="9"/>
  <c r="M1814" i="9" s="1"/>
  <c r="T1892" i="9"/>
  <c r="V1892" i="9" s="1"/>
  <c r="W1892" i="9" s="1"/>
  <c r="X1892" i="9" s="1"/>
  <c r="M319" i="13"/>
  <c r="M314" i="13"/>
  <c r="I1897" i="9"/>
  <c r="G120" i="16" s="1"/>
  <c r="I1898" i="9"/>
  <c r="G119" i="16" s="1"/>
  <c r="T1887" i="9"/>
  <c r="V1887" i="9" s="1"/>
  <c r="W1887" i="9" s="1"/>
  <c r="X1887" i="9" s="1"/>
  <c r="M323" i="13"/>
  <c r="T1877" i="9"/>
  <c r="V1877" i="9" s="1"/>
  <c r="W1877" i="9" s="1"/>
  <c r="X1877" i="9" s="1"/>
  <c r="M309" i="13"/>
  <c r="M481" i="11"/>
  <c r="S481" i="11" s="1"/>
  <c r="U481" i="11" s="1"/>
  <c r="V481" i="11" s="1"/>
  <c r="W481" i="11" s="1"/>
  <c r="M812" i="9"/>
  <c r="T812" i="9" s="1"/>
  <c r="V812" i="9" s="1"/>
  <c r="W812" i="9" s="1"/>
  <c r="X812" i="9" s="1"/>
  <c r="M487" i="11"/>
  <c r="M900" i="13" s="1"/>
  <c r="M806" i="9"/>
  <c r="T806" i="9" s="1"/>
  <c r="V806" i="9" s="1"/>
  <c r="W806" i="9" s="1"/>
  <c r="X806" i="9" s="1"/>
  <c r="M802" i="9"/>
  <c r="T802" i="9" s="1"/>
  <c r="V802" i="9" s="1"/>
  <c r="W802" i="9" s="1"/>
  <c r="X802" i="9" s="1"/>
  <c r="O36" i="16"/>
  <c r="M488" i="11"/>
  <c r="M901" i="13" s="1"/>
  <c r="M480" i="11"/>
  <c r="S480" i="11" s="1"/>
  <c r="U480" i="11" s="1"/>
  <c r="V480" i="11" s="1"/>
  <c r="W480" i="11" s="1"/>
  <c r="M805" i="9"/>
  <c r="M141" i="13" s="1"/>
  <c r="M808" i="9"/>
  <c r="T808" i="9" s="1"/>
  <c r="V808" i="9" s="1"/>
  <c r="W808" i="9" s="1"/>
  <c r="X808" i="9" s="1"/>
  <c r="M814" i="9"/>
  <c r="T814" i="9" s="1"/>
  <c r="V814" i="9" s="1"/>
  <c r="W814" i="9" s="1"/>
  <c r="X814" i="9" s="1"/>
  <c r="M813" i="9"/>
  <c r="T813" i="9" s="1"/>
  <c r="V813" i="9" s="1"/>
  <c r="W813" i="9" s="1"/>
  <c r="X813" i="9" s="1"/>
  <c r="M485" i="11"/>
  <c r="M898" i="13" s="1"/>
  <c r="M479" i="11"/>
  <c r="S479" i="11" s="1"/>
  <c r="U479" i="11" s="1"/>
  <c r="V479" i="11" s="1"/>
  <c r="W479" i="11" s="1"/>
  <c r="M477" i="11"/>
  <c r="S477" i="11" s="1"/>
  <c r="U477" i="11" s="1"/>
  <c r="V477" i="11" s="1"/>
  <c r="W477" i="11" s="1"/>
  <c r="M475" i="11"/>
  <c r="S475" i="11" s="1"/>
  <c r="U475" i="11" s="1"/>
  <c r="V475" i="11" s="1"/>
  <c r="W475" i="11" s="1"/>
  <c r="M1316" i="11"/>
  <c r="K1336" i="11" s="1"/>
  <c r="M1334" i="11" s="1"/>
  <c r="G195" i="16"/>
  <c r="I1142" i="10"/>
  <c r="J1142" i="10" s="1"/>
  <c r="H196" i="16"/>
  <c r="M800" i="9"/>
  <c r="I818" i="9" s="1"/>
  <c r="M807" i="9"/>
  <c r="T807" i="9" s="1"/>
  <c r="V807" i="9" s="1"/>
  <c r="W807" i="9" s="1"/>
  <c r="X807" i="9" s="1"/>
  <c r="M811" i="9"/>
  <c r="M147" i="13" s="1"/>
  <c r="M810" i="9"/>
  <c r="M483" i="11"/>
  <c r="S483" i="11" s="1"/>
  <c r="U483" i="11" s="1"/>
  <c r="V483" i="11" s="1"/>
  <c r="W483" i="11" s="1"/>
  <c r="M476" i="11"/>
  <c r="M889" i="13" s="1"/>
  <c r="M478" i="11"/>
  <c r="S478" i="11" s="1"/>
  <c r="U478" i="11" s="1"/>
  <c r="V478" i="11" s="1"/>
  <c r="W478" i="11" s="1"/>
  <c r="M471" i="11"/>
  <c r="S471" i="11" s="1"/>
  <c r="U471" i="11" s="1"/>
  <c r="V471" i="11" s="1"/>
  <c r="W471" i="11" s="1"/>
  <c r="G182" i="16"/>
  <c r="H183" i="16" s="1"/>
  <c r="I1225" i="10"/>
  <c r="G220" i="16"/>
  <c r="H220" i="16" s="1"/>
  <c r="I577" i="10"/>
  <c r="G90" i="16"/>
  <c r="H90" i="16" s="1"/>
  <c r="I1742" i="9"/>
  <c r="M804" i="9"/>
  <c r="T804" i="9" s="1"/>
  <c r="V804" i="9" s="1"/>
  <c r="W804" i="9" s="1"/>
  <c r="X804" i="9" s="1"/>
  <c r="M803" i="9"/>
  <c r="M139" i="13" s="1"/>
  <c r="M809" i="9"/>
  <c r="M482" i="11"/>
  <c r="M895" i="13" s="1"/>
  <c r="M486" i="11"/>
  <c r="S486" i="11" s="1"/>
  <c r="U486" i="11" s="1"/>
  <c r="V486" i="11" s="1"/>
  <c r="W486" i="11" s="1"/>
  <c r="M484" i="11"/>
  <c r="S484" i="11" s="1"/>
  <c r="U484" i="11" s="1"/>
  <c r="V484" i="11" s="1"/>
  <c r="W484" i="11" s="1"/>
  <c r="M472" i="11"/>
  <c r="M473" i="11"/>
  <c r="M886" i="13" s="1"/>
  <c r="S37" i="16"/>
  <c r="T37" i="16" s="1"/>
  <c r="AF37" i="16"/>
  <c r="S474" i="11"/>
  <c r="U474" i="11" s="1"/>
  <c r="V474" i="11" s="1"/>
  <c r="W474" i="11" s="1"/>
  <c r="M887" i="13"/>
  <c r="H208" i="16"/>
  <c r="E28" i="18"/>
  <c r="I28" i="18" s="1"/>
  <c r="AF28" i="16"/>
  <c r="S28" i="16"/>
  <c r="T28" i="16" s="1"/>
  <c r="AH36" i="16"/>
  <c r="T801" i="9"/>
  <c r="V801" i="9" s="1"/>
  <c r="W801" i="9" s="1"/>
  <c r="X801" i="9" s="1"/>
  <c r="I819" i="9"/>
  <c r="G77" i="16" s="1"/>
  <c r="M137" i="13"/>
  <c r="M726" i="9"/>
  <c r="M731" i="9"/>
  <c r="M730" i="9"/>
  <c r="M720" i="9"/>
  <c r="M718" i="9"/>
  <c r="M722" i="9"/>
  <c r="M725" i="9"/>
  <c r="M732" i="9"/>
  <c r="M723" i="9"/>
  <c r="M727" i="9"/>
  <c r="M721" i="9"/>
  <c r="M729" i="9"/>
  <c r="M724" i="9"/>
  <c r="M719" i="9"/>
  <c r="M728" i="9"/>
  <c r="G175" i="16"/>
  <c r="I668" i="10"/>
  <c r="J668" i="10" s="1"/>
  <c r="I188" i="10"/>
  <c r="J188" i="10" s="1"/>
  <c r="G192" i="16"/>
  <c r="Q41" i="16"/>
  <c r="E38" i="18" s="1"/>
  <c r="I38" i="18" s="1"/>
  <c r="M1303" i="11"/>
  <c r="M1304" i="11" s="1"/>
  <c r="M1224" i="11"/>
  <c r="M553" i="11"/>
  <c r="S553" i="11" s="1"/>
  <c r="U553" i="11" s="1"/>
  <c r="V553" i="11" s="1"/>
  <c r="W553" i="11" s="1"/>
  <c r="M557" i="11"/>
  <c r="M558" i="11"/>
  <c r="M561" i="11"/>
  <c r="M566" i="11"/>
  <c r="M567" i="11"/>
  <c r="M554" i="11"/>
  <c r="M560" i="11"/>
  <c r="M572" i="11"/>
  <c r="M555" i="11"/>
  <c r="M562" i="11"/>
  <c r="M556" i="11"/>
  <c r="M559" i="11"/>
  <c r="M570" i="11"/>
  <c r="M573" i="11"/>
  <c r="M571" i="11"/>
  <c r="M574" i="11"/>
  <c r="M568" i="11"/>
  <c r="M563" i="11"/>
  <c r="M565" i="11"/>
  <c r="M569" i="11"/>
  <c r="M564" i="11"/>
  <c r="M1101" i="10"/>
  <c r="M1102" i="10" s="1"/>
  <c r="N1134" i="10"/>
  <c r="E84" i="6" s="1"/>
  <c r="N660" i="10"/>
  <c r="E76" i="6" s="1"/>
  <c r="M242" i="10"/>
  <c r="K258" i="10" s="1"/>
  <c r="M894" i="10"/>
  <c r="M569" i="10"/>
  <c r="M1217" i="10"/>
  <c r="M621" i="10"/>
  <c r="M622" i="10" s="1"/>
  <c r="M262" i="9"/>
  <c r="K287" i="9" s="1"/>
  <c r="K1360" i="1"/>
  <c r="B1360" i="1"/>
  <c r="L1351" i="1"/>
  <c r="L1350" i="1"/>
  <c r="K1279" i="1"/>
  <c r="B1279" i="1"/>
  <c r="L1270" i="1"/>
  <c r="L1269" i="1"/>
  <c r="I1265" i="1"/>
  <c r="L1265" i="1" s="1"/>
  <c r="I1264" i="1"/>
  <c r="L1264" i="1" s="1"/>
  <c r="I1263" i="1"/>
  <c r="L1263" i="1" s="1"/>
  <c r="K1196" i="1"/>
  <c r="B1196" i="1"/>
  <c r="L1187" i="1"/>
  <c r="L1186" i="1"/>
  <c r="K1119" i="1"/>
  <c r="B1119" i="1"/>
  <c r="L1110" i="1"/>
  <c r="L1109" i="1"/>
  <c r="K1040" i="1"/>
  <c r="B1040" i="1"/>
  <c r="I1034" i="1"/>
  <c r="L1034" i="1" s="1"/>
  <c r="L1030" i="1"/>
  <c r="L1029" i="1"/>
  <c r="L321" i="9" s="1"/>
  <c r="L322" i="9" s="1"/>
  <c r="I1026" i="1"/>
  <c r="I1025" i="1"/>
  <c r="K961" i="1"/>
  <c r="B961" i="1"/>
  <c r="L952" i="1"/>
  <c r="L951" i="1"/>
  <c r="K882" i="1"/>
  <c r="I878" i="1"/>
  <c r="L878" i="1" s="1"/>
  <c r="I877" i="1"/>
  <c r="L877" i="1" s="1"/>
  <c r="L873" i="1"/>
  <c r="L872" i="1"/>
  <c r="I868" i="1"/>
  <c r="L868" i="1" s="1"/>
  <c r="K866" i="1"/>
  <c r="K808" i="1"/>
  <c r="B808" i="1"/>
  <c r="L799" i="1"/>
  <c r="L798" i="1"/>
  <c r="I750" i="1"/>
  <c r="K750" i="1" s="1"/>
  <c r="I749" i="1"/>
  <c r="K749" i="1" s="1"/>
  <c r="K736" i="1"/>
  <c r="B736" i="1"/>
  <c r="L726" i="1"/>
  <c r="L725" i="1"/>
  <c r="K661" i="1"/>
  <c r="B661" i="1"/>
  <c r="L652" i="1"/>
  <c r="L651" i="1"/>
  <c r="K581" i="1"/>
  <c r="B581" i="1"/>
  <c r="L572" i="1"/>
  <c r="L571" i="1"/>
  <c r="K495" i="1"/>
  <c r="B495" i="1"/>
  <c r="L485" i="1"/>
  <c r="L484" i="1"/>
  <c r="M1811" i="9" l="1"/>
  <c r="M301" i="13" s="1"/>
  <c r="M1812" i="9"/>
  <c r="T1812" i="9" s="1"/>
  <c r="V1812" i="9" s="1"/>
  <c r="W1812" i="9" s="1"/>
  <c r="X1812" i="9" s="1"/>
  <c r="I821" i="9"/>
  <c r="G79" i="16" s="1"/>
  <c r="S485" i="11"/>
  <c r="U485" i="11" s="1"/>
  <c r="V485" i="11" s="1"/>
  <c r="W485" i="11" s="1"/>
  <c r="M894" i="13"/>
  <c r="H192" i="16"/>
  <c r="T811" i="9"/>
  <c r="V811" i="9" s="1"/>
  <c r="W811" i="9" s="1"/>
  <c r="X811" i="9" s="1"/>
  <c r="M150" i="13"/>
  <c r="M1808" i="9"/>
  <c r="T1808" i="9" s="1"/>
  <c r="V1808" i="9" s="1"/>
  <c r="W1808" i="9" s="1"/>
  <c r="X1808" i="9" s="1"/>
  <c r="S476" i="11"/>
  <c r="U476" i="11" s="1"/>
  <c r="V476" i="11" s="1"/>
  <c r="W476" i="11" s="1"/>
  <c r="M891" i="13"/>
  <c r="S487" i="11"/>
  <c r="U487" i="11" s="1"/>
  <c r="V487" i="11" s="1"/>
  <c r="W487" i="11" s="1"/>
  <c r="S488" i="11"/>
  <c r="U488" i="11" s="1"/>
  <c r="V488" i="11" s="1"/>
  <c r="W488" i="11" s="1"/>
  <c r="M140" i="13"/>
  <c r="M1813" i="9"/>
  <c r="T1813" i="9" s="1"/>
  <c r="V1813" i="9" s="1"/>
  <c r="W1813" i="9" s="1"/>
  <c r="X1813" i="9" s="1"/>
  <c r="M1800" i="9"/>
  <c r="M290" i="13" s="1"/>
  <c r="M1815" i="9"/>
  <c r="M305" i="13" s="1"/>
  <c r="M1798" i="9"/>
  <c r="T1798" i="9" s="1"/>
  <c r="V1798" i="9" s="1"/>
  <c r="W1798" i="9" s="1"/>
  <c r="X1798" i="9" s="1"/>
  <c r="M1809" i="9"/>
  <c r="T1809" i="9" s="1"/>
  <c r="V1809" i="9" s="1"/>
  <c r="W1809" i="9" s="1"/>
  <c r="X1809" i="9" s="1"/>
  <c r="M1799" i="9"/>
  <c r="M289" i="13" s="1"/>
  <c r="M1805" i="9"/>
  <c r="M295" i="13" s="1"/>
  <c r="M1806" i="9"/>
  <c r="M296" i="13" s="1"/>
  <c r="M1803" i="9"/>
  <c r="T1803" i="9" s="1"/>
  <c r="V1803" i="9" s="1"/>
  <c r="W1803" i="9" s="1"/>
  <c r="X1803" i="9" s="1"/>
  <c r="M1807" i="9"/>
  <c r="M297" i="13" s="1"/>
  <c r="M1802" i="9"/>
  <c r="T1802" i="9" s="1"/>
  <c r="V1802" i="9" s="1"/>
  <c r="W1802" i="9" s="1"/>
  <c r="X1802" i="9" s="1"/>
  <c r="M1804" i="9"/>
  <c r="M294" i="13" s="1"/>
  <c r="M1801" i="9"/>
  <c r="T1801" i="9" s="1"/>
  <c r="V1801" i="9" s="1"/>
  <c r="W1801" i="9" s="1"/>
  <c r="X1801" i="9" s="1"/>
  <c r="M1810" i="9"/>
  <c r="T1810" i="9" s="1"/>
  <c r="V1810" i="9" s="1"/>
  <c r="W1810" i="9" s="1"/>
  <c r="X1810" i="9" s="1"/>
  <c r="M143" i="13"/>
  <c r="M148" i="13"/>
  <c r="S473" i="11"/>
  <c r="U473" i="11" s="1"/>
  <c r="V473" i="11" s="1"/>
  <c r="W473" i="11" s="1"/>
  <c r="S482" i="11"/>
  <c r="U482" i="11" s="1"/>
  <c r="V482" i="11" s="1"/>
  <c r="W482" i="11" s="1"/>
  <c r="M892" i="13"/>
  <c r="AH37" i="16"/>
  <c r="AH28" i="16"/>
  <c r="M1335" i="11"/>
  <c r="S1335" i="11" s="1"/>
  <c r="U1335" i="11" s="1"/>
  <c r="V1335" i="11" s="1"/>
  <c r="W1335" i="11" s="1"/>
  <c r="F38" i="18"/>
  <c r="G38" i="18" s="1"/>
  <c r="F28" i="18"/>
  <c r="G28" i="18" s="1"/>
  <c r="M304" i="13"/>
  <c r="T1814" i="9"/>
  <c r="V1814" i="9" s="1"/>
  <c r="W1814" i="9" s="1"/>
  <c r="X1814" i="9" s="1"/>
  <c r="Q43" i="16"/>
  <c r="E40" i="18" s="1"/>
  <c r="I40" i="18" s="1"/>
  <c r="I1902" i="9"/>
  <c r="M1321" i="11"/>
  <c r="M1054" i="13" s="1"/>
  <c r="M1333" i="11"/>
  <c r="M1066" i="13" s="1"/>
  <c r="M1325" i="11"/>
  <c r="S1325" i="11" s="1"/>
  <c r="U1325" i="11" s="1"/>
  <c r="V1325" i="11" s="1"/>
  <c r="W1325" i="11" s="1"/>
  <c r="M1324" i="11"/>
  <c r="S1324" i="11" s="1"/>
  <c r="U1324" i="11" s="1"/>
  <c r="V1324" i="11" s="1"/>
  <c r="W1324" i="11" s="1"/>
  <c r="M142" i="13"/>
  <c r="M1331" i="11"/>
  <c r="S1331" i="11" s="1"/>
  <c r="U1331" i="11" s="1"/>
  <c r="V1331" i="11" s="1"/>
  <c r="W1331" i="11" s="1"/>
  <c r="M1328" i="11"/>
  <c r="S1328" i="11" s="1"/>
  <c r="U1328" i="11" s="1"/>
  <c r="V1328" i="11" s="1"/>
  <c r="W1328" i="11" s="1"/>
  <c r="M1329" i="11"/>
  <c r="M1062" i="13" s="1"/>
  <c r="M1322" i="11"/>
  <c r="M1055" i="13" s="1"/>
  <c r="M1319" i="11"/>
  <c r="M1052" i="13" s="1"/>
  <c r="M1318" i="11"/>
  <c r="M1051" i="13" s="1"/>
  <c r="M1323" i="11"/>
  <c r="M1056" i="13" s="1"/>
  <c r="M1330" i="11"/>
  <c r="S1330" i="11" s="1"/>
  <c r="U1330" i="11" s="1"/>
  <c r="V1330" i="11" s="1"/>
  <c r="W1330" i="11" s="1"/>
  <c r="M1320" i="11"/>
  <c r="M1053" i="13" s="1"/>
  <c r="M144" i="13"/>
  <c r="T810" i="9"/>
  <c r="V810" i="9" s="1"/>
  <c r="W810" i="9" s="1"/>
  <c r="X810" i="9" s="1"/>
  <c r="M149" i="13"/>
  <c r="AB36" i="16"/>
  <c r="AD36" i="16" s="1"/>
  <c r="M1332" i="11"/>
  <c r="S1332" i="11" s="1"/>
  <c r="U1332" i="11" s="1"/>
  <c r="V1332" i="11" s="1"/>
  <c r="W1332" i="11" s="1"/>
  <c r="M1326" i="11"/>
  <c r="S1326" i="11" s="1"/>
  <c r="U1326" i="11" s="1"/>
  <c r="V1326" i="11" s="1"/>
  <c r="W1326" i="11" s="1"/>
  <c r="M1327" i="11"/>
  <c r="M1060" i="13" s="1"/>
  <c r="M888" i="13"/>
  <c r="M893" i="13"/>
  <c r="M899" i="13"/>
  <c r="T803" i="9"/>
  <c r="V803" i="9" s="1"/>
  <c r="W803" i="9" s="1"/>
  <c r="X803" i="9" s="1"/>
  <c r="M897" i="13"/>
  <c r="M884" i="13"/>
  <c r="M146" i="13"/>
  <c r="I492" i="11"/>
  <c r="I820" i="9"/>
  <c r="G78" i="16" s="1"/>
  <c r="T805" i="9"/>
  <c r="V805" i="9" s="1"/>
  <c r="W805" i="9" s="1"/>
  <c r="X805" i="9" s="1"/>
  <c r="M138" i="13"/>
  <c r="M136" i="13"/>
  <c r="M302" i="13"/>
  <c r="T800" i="9"/>
  <c r="V800" i="9" s="1"/>
  <c r="W800" i="9" s="1"/>
  <c r="X800" i="9" s="1"/>
  <c r="M145" i="13"/>
  <c r="M489" i="11"/>
  <c r="N489" i="11" s="1"/>
  <c r="E102" i="6" s="1"/>
  <c r="M896" i="13"/>
  <c r="M815" i="9"/>
  <c r="T809" i="9"/>
  <c r="V809" i="9" s="1"/>
  <c r="W809" i="9" s="1"/>
  <c r="X809" i="9" s="1"/>
  <c r="S472" i="11"/>
  <c r="U472" i="11" s="1"/>
  <c r="V472" i="11" s="1"/>
  <c r="W472" i="11" s="1"/>
  <c r="I493" i="11"/>
  <c r="G230" i="16" s="1"/>
  <c r="M890" i="13"/>
  <c r="M249" i="10"/>
  <c r="M885" i="13"/>
  <c r="M1067" i="13"/>
  <c r="S1334" i="11"/>
  <c r="U1334" i="11" s="1"/>
  <c r="V1334" i="11" s="1"/>
  <c r="W1334" i="11" s="1"/>
  <c r="S31" i="16"/>
  <c r="T31" i="16" s="1"/>
  <c r="AF31" i="16"/>
  <c r="G80" i="16"/>
  <c r="M132" i="13"/>
  <c r="T729" i="9"/>
  <c r="V729" i="9" s="1"/>
  <c r="W729" i="9" s="1"/>
  <c r="X729" i="9" s="1"/>
  <c r="M135" i="13"/>
  <c r="T732" i="9"/>
  <c r="V732" i="9" s="1"/>
  <c r="W732" i="9" s="1"/>
  <c r="X732" i="9" s="1"/>
  <c r="T720" i="9"/>
  <c r="V720" i="9" s="1"/>
  <c r="W720" i="9" s="1"/>
  <c r="X720" i="9" s="1"/>
  <c r="I737" i="9"/>
  <c r="G214" i="16" s="1"/>
  <c r="M123" i="13"/>
  <c r="T728" i="9"/>
  <c r="V728" i="9" s="1"/>
  <c r="W728" i="9" s="1"/>
  <c r="X728" i="9" s="1"/>
  <c r="M131" i="13"/>
  <c r="M124" i="13"/>
  <c r="T721" i="9"/>
  <c r="V721" i="9" s="1"/>
  <c r="W721" i="9" s="1"/>
  <c r="X721" i="9" s="1"/>
  <c r="T725" i="9"/>
  <c r="V725" i="9" s="1"/>
  <c r="W725" i="9" s="1"/>
  <c r="X725" i="9" s="1"/>
  <c r="M128" i="13"/>
  <c r="T730" i="9"/>
  <c r="V730" i="9" s="1"/>
  <c r="W730" i="9" s="1"/>
  <c r="X730" i="9" s="1"/>
  <c r="M133" i="13"/>
  <c r="M122" i="13"/>
  <c r="T719" i="9"/>
  <c r="V719" i="9" s="1"/>
  <c r="W719" i="9" s="1"/>
  <c r="X719" i="9" s="1"/>
  <c r="T727" i="9"/>
  <c r="V727" i="9" s="1"/>
  <c r="W727" i="9" s="1"/>
  <c r="X727" i="9" s="1"/>
  <c r="M130" i="13"/>
  <c r="T722" i="9"/>
  <c r="V722" i="9" s="1"/>
  <c r="W722" i="9" s="1"/>
  <c r="X722" i="9" s="1"/>
  <c r="I736" i="9"/>
  <c r="M125" i="13"/>
  <c r="M134" i="13"/>
  <c r="T731" i="9"/>
  <c r="V731" i="9" s="1"/>
  <c r="W731" i="9" s="1"/>
  <c r="X731" i="9" s="1"/>
  <c r="M127" i="13"/>
  <c r="T724" i="9"/>
  <c r="V724" i="9" s="1"/>
  <c r="W724" i="9" s="1"/>
  <c r="X724" i="9" s="1"/>
  <c r="T723" i="9"/>
  <c r="V723" i="9" s="1"/>
  <c r="W723" i="9" s="1"/>
  <c r="X723" i="9" s="1"/>
  <c r="M126" i="13"/>
  <c r="M121" i="13"/>
  <c r="T718" i="9"/>
  <c r="V718" i="9" s="1"/>
  <c r="W718" i="9" s="1"/>
  <c r="X718" i="9" s="1"/>
  <c r="M129" i="13"/>
  <c r="T726" i="9"/>
  <c r="V726" i="9" s="1"/>
  <c r="W726" i="9" s="1"/>
  <c r="X726" i="9" s="1"/>
  <c r="H175" i="16"/>
  <c r="S41" i="16"/>
  <c r="T41" i="16" s="1"/>
  <c r="AF41" i="16"/>
  <c r="M922" i="13"/>
  <c r="S573" i="11"/>
  <c r="U573" i="11" s="1"/>
  <c r="V573" i="11" s="1"/>
  <c r="W573" i="11" s="1"/>
  <c r="M903" i="13"/>
  <c r="S554" i="11"/>
  <c r="U554" i="11" s="1"/>
  <c r="V554" i="11" s="1"/>
  <c r="W554" i="11" s="1"/>
  <c r="M913" i="13"/>
  <c r="S564" i="11"/>
  <c r="U564" i="11" s="1"/>
  <c r="V564" i="11" s="1"/>
  <c r="W564" i="11" s="1"/>
  <c r="M919" i="13"/>
  <c r="S570" i="11"/>
  <c r="U570" i="11" s="1"/>
  <c r="V570" i="11" s="1"/>
  <c r="W570" i="11" s="1"/>
  <c r="M916" i="13"/>
  <c r="S567" i="11"/>
  <c r="U567" i="11" s="1"/>
  <c r="V567" i="11" s="1"/>
  <c r="W567" i="11" s="1"/>
  <c r="M918" i="13"/>
  <c r="S569" i="11"/>
  <c r="U569" i="11" s="1"/>
  <c r="V569" i="11" s="1"/>
  <c r="W569" i="11" s="1"/>
  <c r="M908" i="13"/>
  <c r="S559" i="11"/>
  <c r="U559" i="11" s="1"/>
  <c r="V559" i="11" s="1"/>
  <c r="W559" i="11" s="1"/>
  <c r="M915" i="13"/>
  <c r="S566" i="11"/>
  <c r="U566" i="11" s="1"/>
  <c r="V566" i="11" s="1"/>
  <c r="W566" i="11" s="1"/>
  <c r="M914" i="13"/>
  <c r="S565" i="11"/>
  <c r="U565" i="11" s="1"/>
  <c r="V565" i="11" s="1"/>
  <c r="W565" i="11" s="1"/>
  <c r="M905" i="13"/>
  <c r="S556" i="11"/>
  <c r="U556" i="11" s="1"/>
  <c r="V556" i="11" s="1"/>
  <c r="W556" i="11" s="1"/>
  <c r="M910" i="13"/>
  <c r="S561" i="11"/>
  <c r="U561" i="11" s="1"/>
  <c r="V561" i="11" s="1"/>
  <c r="W561" i="11" s="1"/>
  <c r="M912" i="13"/>
  <c r="S563" i="11"/>
  <c r="U563" i="11" s="1"/>
  <c r="V563" i="11" s="1"/>
  <c r="W563" i="11" s="1"/>
  <c r="M911" i="13"/>
  <c r="S562" i="11"/>
  <c r="U562" i="11" s="1"/>
  <c r="V562" i="11" s="1"/>
  <c r="W562" i="11" s="1"/>
  <c r="I579" i="11"/>
  <c r="G142" i="16" s="1"/>
  <c r="S558" i="11"/>
  <c r="U558" i="11" s="1"/>
  <c r="V558" i="11" s="1"/>
  <c r="W558" i="11" s="1"/>
  <c r="M917" i="13"/>
  <c r="S568" i="11"/>
  <c r="U568" i="11" s="1"/>
  <c r="V568" i="11" s="1"/>
  <c r="W568" i="11" s="1"/>
  <c r="I578" i="11"/>
  <c r="S555" i="11"/>
  <c r="U555" i="11" s="1"/>
  <c r="V555" i="11" s="1"/>
  <c r="W555" i="11" s="1"/>
  <c r="M906" i="13"/>
  <c r="S557" i="11"/>
  <c r="U557" i="11" s="1"/>
  <c r="V557" i="11" s="1"/>
  <c r="W557" i="11" s="1"/>
  <c r="M923" i="13"/>
  <c r="S574" i="11"/>
  <c r="U574" i="11" s="1"/>
  <c r="V574" i="11" s="1"/>
  <c r="W574" i="11" s="1"/>
  <c r="M921" i="13"/>
  <c r="S572" i="11"/>
  <c r="U572" i="11" s="1"/>
  <c r="V572" i="11" s="1"/>
  <c r="W572" i="11" s="1"/>
  <c r="M920" i="13"/>
  <c r="S571" i="11"/>
  <c r="U571" i="11" s="1"/>
  <c r="V571" i="11" s="1"/>
  <c r="W571" i="11" s="1"/>
  <c r="M909" i="13"/>
  <c r="S560" i="11"/>
  <c r="U560" i="11" s="1"/>
  <c r="V560" i="11" s="1"/>
  <c r="W560" i="11" s="1"/>
  <c r="M1225" i="11"/>
  <c r="I1264" i="11" s="1"/>
  <c r="J1264" i="11" s="1"/>
  <c r="I581" i="11"/>
  <c r="G144" i="16" s="1"/>
  <c r="M907" i="13"/>
  <c r="M904" i="13"/>
  <c r="M902" i="13"/>
  <c r="M575" i="11"/>
  <c r="N1217" i="10"/>
  <c r="E79" i="6" s="1"/>
  <c r="J1225" i="10"/>
  <c r="N894" i="10"/>
  <c r="E94" i="6" s="1"/>
  <c r="J902" i="10"/>
  <c r="N569" i="10"/>
  <c r="E95" i="6" s="1"/>
  <c r="J577" i="10"/>
  <c r="L1025" i="1"/>
  <c r="K1025" i="1"/>
  <c r="L1026" i="1"/>
  <c r="K1026" i="1"/>
  <c r="K939" i="1"/>
  <c r="L879" i="1"/>
  <c r="D886" i="1"/>
  <c r="K870" i="1"/>
  <c r="M1188" i="10"/>
  <c r="M1189" i="10" s="1"/>
  <c r="M536" i="10"/>
  <c r="M537" i="10" s="1"/>
  <c r="M861" i="10"/>
  <c r="M862" i="10" s="1"/>
  <c r="L615" i="1"/>
  <c r="K615" i="1" s="1"/>
  <c r="K1056" i="1"/>
  <c r="L1267" i="1"/>
  <c r="K752" i="1"/>
  <c r="L1276" i="1"/>
  <c r="I1280" i="1" s="1"/>
  <c r="K1294" i="1"/>
  <c r="K976" i="1"/>
  <c r="K511" i="1"/>
  <c r="K1375" i="1"/>
  <c r="L492" i="1"/>
  <c r="M496" i="1" s="1"/>
  <c r="L1111" i="1"/>
  <c r="I1119" i="1" s="1"/>
  <c r="M662" i="1"/>
  <c r="L1031" i="1"/>
  <c r="I1040" i="1" s="1"/>
  <c r="L727" i="1"/>
  <c r="I736" i="1" s="1"/>
  <c r="L800" i="1"/>
  <c r="I808" i="1" s="1"/>
  <c r="L653" i="1"/>
  <c r="I661" i="1" s="1"/>
  <c r="L486" i="1"/>
  <c r="I495" i="1" s="1"/>
  <c r="M1102" i="1"/>
  <c r="K1134" i="1"/>
  <c r="K1151" i="1" s="1"/>
  <c r="L1188" i="1"/>
  <c r="I1196" i="1" s="1"/>
  <c r="L805" i="1"/>
  <c r="L953" i="1"/>
  <c r="I961" i="1" s="1"/>
  <c r="L573" i="1"/>
  <c r="I581" i="1" s="1"/>
  <c r="L649" i="1"/>
  <c r="L958" i="1"/>
  <c r="L1102" i="1"/>
  <c r="K1103" i="1" s="1"/>
  <c r="L1037" i="1"/>
  <c r="L723" i="1"/>
  <c r="L644" i="1"/>
  <c r="L949" i="1"/>
  <c r="L1184" i="1"/>
  <c r="M1343" i="1"/>
  <c r="L870" i="1"/>
  <c r="L1271" i="1"/>
  <c r="I1279" i="1" s="1"/>
  <c r="L1352" i="1"/>
  <c r="I1360" i="1" s="1"/>
  <c r="L1357" i="1"/>
  <c r="M1361" i="1" s="1"/>
  <c r="L1348" i="1"/>
  <c r="K1211" i="1"/>
  <c r="L1193" i="1"/>
  <c r="M1197" i="1" s="1"/>
  <c r="L1107" i="1"/>
  <c r="L796" i="1"/>
  <c r="T1811" i="9" l="1"/>
  <c r="V1811" i="9" s="1"/>
  <c r="W1811" i="9" s="1"/>
  <c r="X1811" i="9" s="1"/>
  <c r="D1119" i="1"/>
  <c r="K1344" i="1"/>
  <c r="D1360" i="1" s="1"/>
  <c r="D1364" i="1" s="1"/>
  <c r="I1361" i="1" s="1"/>
  <c r="T1807" i="9"/>
  <c r="V1807" i="9" s="1"/>
  <c r="W1807" i="9" s="1"/>
  <c r="X1807" i="9" s="1"/>
  <c r="M298" i="13"/>
  <c r="T1799" i="9"/>
  <c r="V1799" i="9" s="1"/>
  <c r="W1799" i="9" s="1"/>
  <c r="X1799" i="9" s="1"/>
  <c r="M288" i="13"/>
  <c r="T1800" i="9"/>
  <c r="V1800" i="9" s="1"/>
  <c r="W1800" i="9" s="1"/>
  <c r="X1800" i="9" s="1"/>
  <c r="T1815" i="9"/>
  <c r="V1815" i="9" s="1"/>
  <c r="W1815" i="9" s="1"/>
  <c r="X1815" i="9" s="1"/>
  <c r="M300" i="13"/>
  <c r="M292" i="13"/>
  <c r="I1821" i="9"/>
  <c r="G102" i="16" s="1"/>
  <c r="T1805" i="9"/>
  <c r="V1805" i="9" s="1"/>
  <c r="W1805" i="9" s="1"/>
  <c r="X1805" i="9" s="1"/>
  <c r="M1068" i="13"/>
  <c r="I497" i="11"/>
  <c r="J497" i="11" s="1"/>
  <c r="G229" i="16"/>
  <c r="M303" i="13"/>
  <c r="M299" i="13"/>
  <c r="M293" i="13"/>
  <c r="T1804" i="9"/>
  <c r="V1804" i="9" s="1"/>
  <c r="W1804" i="9" s="1"/>
  <c r="X1804" i="9" s="1"/>
  <c r="T1806" i="9"/>
  <c r="V1806" i="9" s="1"/>
  <c r="W1806" i="9" s="1"/>
  <c r="X1806" i="9" s="1"/>
  <c r="I1819" i="9"/>
  <c r="G103" i="16" s="1"/>
  <c r="I1820" i="9"/>
  <c r="G104" i="16" s="1"/>
  <c r="M291" i="13"/>
  <c r="AH31" i="16"/>
  <c r="AH41" i="16"/>
  <c r="M1061" i="13"/>
  <c r="F40" i="18"/>
  <c r="G40" i="18" s="1"/>
  <c r="M1059" i="13"/>
  <c r="S1322" i="11"/>
  <c r="U1322" i="11" s="1"/>
  <c r="V1322" i="11" s="1"/>
  <c r="W1322" i="11" s="1"/>
  <c r="S1333" i="11"/>
  <c r="U1333" i="11" s="1"/>
  <c r="V1333" i="11" s="1"/>
  <c r="W1333" i="11" s="1"/>
  <c r="M1057" i="13"/>
  <c r="M1058" i="13"/>
  <c r="S1327" i="11"/>
  <c r="U1327" i="11" s="1"/>
  <c r="V1327" i="11" s="1"/>
  <c r="W1327" i="11" s="1"/>
  <c r="S1321" i="11"/>
  <c r="U1321" i="11" s="1"/>
  <c r="V1321" i="11" s="1"/>
  <c r="W1321" i="11" s="1"/>
  <c r="S1320" i="11"/>
  <c r="U1320" i="11" s="1"/>
  <c r="V1320" i="11" s="1"/>
  <c r="W1320" i="11" s="1"/>
  <c r="S1319" i="11"/>
  <c r="U1319" i="11" s="1"/>
  <c r="V1319" i="11" s="1"/>
  <c r="W1319" i="11" s="1"/>
  <c r="M1064" i="13"/>
  <c r="I883" i="1"/>
  <c r="I884" i="1" s="1"/>
  <c r="I823" i="9"/>
  <c r="J823" i="9" s="1"/>
  <c r="M1063" i="13"/>
  <c r="S1323" i="11"/>
  <c r="U1323" i="11" s="1"/>
  <c r="V1323" i="11" s="1"/>
  <c r="W1323" i="11" s="1"/>
  <c r="I1339" i="11"/>
  <c r="G215" i="16" s="1"/>
  <c r="Q34" i="16" s="1"/>
  <c r="S1329" i="11"/>
  <c r="U1329" i="11" s="1"/>
  <c r="V1329" i="11" s="1"/>
  <c r="W1329" i="11" s="1"/>
  <c r="I1341" i="11"/>
  <c r="G217" i="16" s="1"/>
  <c r="M1065" i="13"/>
  <c r="I1340" i="11"/>
  <c r="G216" i="16" s="1"/>
  <c r="Q42" i="16" s="1"/>
  <c r="E39" i="18" s="1"/>
  <c r="I39" i="18" s="1"/>
  <c r="M1336" i="11"/>
  <c r="N1336" i="11" s="1"/>
  <c r="E93" i="6" s="1"/>
  <c r="S1318" i="11"/>
  <c r="U1318" i="11" s="1"/>
  <c r="V1318" i="11" s="1"/>
  <c r="W1318" i="11" s="1"/>
  <c r="H77" i="16"/>
  <c r="M255" i="10"/>
  <c r="S255" i="10" s="1"/>
  <c r="U255" i="10" s="1"/>
  <c r="V255" i="10" s="1"/>
  <c r="W255" i="10" s="1"/>
  <c r="M254" i="10"/>
  <c r="M629" i="13" s="1"/>
  <c r="M245" i="10"/>
  <c r="M620" i="13" s="1"/>
  <c r="M252" i="10"/>
  <c r="M627" i="13" s="1"/>
  <c r="M257" i="10"/>
  <c r="S257" i="10" s="1"/>
  <c r="U257" i="10" s="1"/>
  <c r="V257" i="10" s="1"/>
  <c r="W257" i="10" s="1"/>
  <c r="M247" i="10"/>
  <c r="S247" i="10" s="1"/>
  <c r="U247" i="10" s="1"/>
  <c r="V247" i="10" s="1"/>
  <c r="W247" i="10" s="1"/>
  <c r="M244" i="10"/>
  <c r="S244" i="10" s="1"/>
  <c r="U244" i="10" s="1"/>
  <c r="V244" i="10" s="1"/>
  <c r="W244" i="10" s="1"/>
  <c r="M256" i="10"/>
  <c r="M1280" i="1"/>
  <c r="M253" i="10"/>
  <c r="S253" i="10" s="1"/>
  <c r="U253" i="10" s="1"/>
  <c r="V253" i="10" s="1"/>
  <c r="W253" i="10" s="1"/>
  <c r="M246" i="10"/>
  <c r="M621" i="13" s="1"/>
  <c r="M251" i="10"/>
  <c r="M626" i="13" s="1"/>
  <c r="M248" i="10"/>
  <c r="M623" i="13" s="1"/>
  <c r="M250" i="10"/>
  <c r="M625" i="13" s="1"/>
  <c r="S43" i="16"/>
  <c r="T43" i="16" s="1"/>
  <c r="AF43" i="16"/>
  <c r="G213" i="16"/>
  <c r="I741" i="9"/>
  <c r="G141" i="16"/>
  <c r="I583" i="11"/>
  <c r="J583" i="11" s="1"/>
  <c r="M624" i="13"/>
  <c r="S249" i="10"/>
  <c r="U249" i="10" s="1"/>
  <c r="V249" i="10" s="1"/>
  <c r="W249" i="10" s="1"/>
  <c r="N575" i="11"/>
  <c r="E61" i="6" s="1"/>
  <c r="M836" i="1"/>
  <c r="M828" i="1"/>
  <c r="M829" i="1"/>
  <c r="M835" i="1"/>
  <c r="M834" i="1"/>
  <c r="M826" i="1"/>
  <c r="M827" i="1"/>
  <c r="M831" i="1"/>
  <c r="M830" i="1"/>
  <c r="M825" i="1"/>
  <c r="T825" i="1" s="1"/>
  <c r="V825" i="1" s="1"/>
  <c r="W825" i="1" s="1"/>
  <c r="X825" i="1" s="1"/>
  <c r="M832" i="1"/>
  <c r="M833" i="1"/>
  <c r="M903" i="1"/>
  <c r="M908" i="1"/>
  <c r="M910" i="1"/>
  <c r="M901" i="1"/>
  <c r="M904" i="1"/>
  <c r="M906" i="1"/>
  <c r="M899" i="1"/>
  <c r="T899" i="1" s="1"/>
  <c r="V899" i="1" s="1"/>
  <c r="W899" i="1" s="1"/>
  <c r="X899" i="1" s="1"/>
  <c r="M905" i="1"/>
  <c r="M909" i="1"/>
  <c r="M900" i="1"/>
  <c r="M902" i="1"/>
  <c r="T902" i="1" s="1"/>
  <c r="V902" i="1" s="1"/>
  <c r="W902" i="1" s="1"/>
  <c r="X902" i="1" s="1"/>
  <c r="K1180" i="1"/>
  <c r="K1027" i="1"/>
  <c r="L1027" i="1"/>
  <c r="K477" i="1"/>
  <c r="M323" i="10"/>
  <c r="M324" i="10"/>
  <c r="M321" i="10"/>
  <c r="M322" i="10"/>
  <c r="L1418" i="9"/>
  <c r="L1419" i="9" s="1"/>
  <c r="D419" i="9"/>
  <c r="I416" i="9" s="1"/>
  <c r="D1200" i="1"/>
  <c r="I1197" i="1" s="1"/>
  <c r="M1210" i="1" s="1"/>
  <c r="D1123" i="1"/>
  <c r="I1120" i="1" s="1"/>
  <c r="J307" i="1"/>
  <c r="K179" i="1"/>
  <c r="B179" i="1"/>
  <c r="L170" i="1"/>
  <c r="L169" i="1"/>
  <c r="M630" i="13" l="1"/>
  <c r="S254" i="10"/>
  <c r="U254" i="10" s="1"/>
  <c r="V254" i="10" s="1"/>
  <c r="W254" i="10" s="1"/>
  <c r="I1824" i="9"/>
  <c r="H103" i="16"/>
  <c r="AH43" i="16"/>
  <c r="F39" i="18"/>
  <c r="G39" i="18" s="1"/>
  <c r="O42" i="16"/>
  <c r="I1345" i="11"/>
  <c r="J1345" i="11" s="1"/>
  <c r="S42" i="16"/>
  <c r="T42" i="16" s="1"/>
  <c r="AF42" i="16"/>
  <c r="M622" i="13"/>
  <c r="I262" i="10"/>
  <c r="G191" i="16" s="1"/>
  <c r="S246" i="10"/>
  <c r="U246" i="10" s="1"/>
  <c r="V246" i="10" s="1"/>
  <c r="W246" i="10" s="1"/>
  <c r="S252" i="10"/>
  <c r="U252" i="10" s="1"/>
  <c r="V252" i="10" s="1"/>
  <c r="W252" i="10" s="1"/>
  <c r="S248" i="10"/>
  <c r="U248" i="10" s="1"/>
  <c r="V248" i="10" s="1"/>
  <c r="W248" i="10" s="1"/>
  <c r="S245" i="10"/>
  <c r="U245" i="10" s="1"/>
  <c r="V245" i="10" s="1"/>
  <c r="W245" i="10" s="1"/>
  <c r="M628" i="13"/>
  <c r="M619" i="13"/>
  <c r="S251" i="10"/>
  <c r="U251" i="10" s="1"/>
  <c r="V251" i="10" s="1"/>
  <c r="W251" i="10" s="1"/>
  <c r="M632" i="13"/>
  <c r="I261" i="10"/>
  <c r="G190" i="16" s="1"/>
  <c r="S250" i="10"/>
  <c r="U250" i="10" s="1"/>
  <c r="V250" i="10" s="1"/>
  <c r="W250" i="10" s="1"/>
  <c r="M258" i="10"/>
  <c r="N258" i="10" s="1"/>
  <c r="E88" i="6" s="1"/>
  <c r="M631" i="13"/>
  <c r="S256" i="10"/>
  <c r="U256" i="10" s="1"/>
  <c r="V256" i="10" s="1"/>
  <c r="W256" i="10" s="1"/>
  <c r="M1373" i="1"/>
  <c r="M1374" i="1"/>
  <c r="M1120" i="1"/>
  <c r="M1132" i="1"/>
  <c r="M1133" i="1"/>
  <c r="M1209" i="1"/>
  <c r="L1021" i="1"/>
  <c r="L1023" i="1" s="1"/>
  <c r="H215" i="16"/>
  <c r="E31" i="18"/>
  <c r="I31" i="18" s="1"/>
  <c r="H213" i="16"/>
  <c r="M429" i="9"/>
  <c r="M428" i="9"/>
  <c r="H141" i="16"/>
  <c r="M1409" i="9"/>
  <c r="T1409" i="9" s="1"/>
  <c r="V1409" i="9" s="1"/>
  <c r="W1409" i="9" s="1"/>
  <c r="X1409" i="9" s="1"/>
  <c r="M1416" i="9"/>
  <c r="Q1415" i="9" s="1"/>
  <c r="M1413" i="9"/>
  <c r="M1417" i="9"/>
  <c r="M1414" i="9"/>
  <c r="Q1414" i="9" s="1"/>
  <c r="M1412" i="9"/>
  <c r="M1415" i="9"/>
  <c r="M1410" i="9"/>
  <c r="T1410" i="9" s="1"/>
  <c r="V1410" i="9" s="1"/>
  <c r="W1410" i="9" s="1"/>
  <c r="X1410" i="9" s="1"/>
  <c r="M475" i="13"/>
  <c r="T906" i="1"/>
  <c r="V906" i="1" s="1"/>
  <c r="W906" i="1" s="1"/>
  <c r="X906" i="1" s="1"/>
  <c r="M457" i="13"/>
  <c r="T826" i="1"/>
  <c r="V826" i="1" s="1"/>
  <c r="W826" i="1" s="1"/>
  <c r="X826" i="1" s="1"/>
  <c r="M473" i="13"/>
  <c r="T904" i="1"/>
  <c r="V904" i="1" s="1"/>
  <c r="W904" i="1" s="1"/>
  <c r="X904" i="1" s="1"/>
  <c r="M465" i="13"/>
  <c r="T834" i="1"/>
  <c r="V834" i="1" s="1"/>
  <c r="W834" i="1" s="1"/>
  <c r="X834" i="1" s="1"/>
  <c r="M470" i="13"/>
  <c r="T901" i="1"/>
  <c r="V901" i="1" s="1"/>
  <c r="W901" i="1" s="1"/>
  <c r="X901" i="1" s="1"/>
  <c r="M464" i="13"/>
  <c r="T833" i="1"/>
  <c r="V833" i="1" s="1"/>
  <c r="W833" i="1" s="1"/>
  <c r="X833" i="1" s="1"/>
  <c r="M466" i="13"/>
  <c r="T835" i="1"/>
  <c r="V835" i="1" s="1"/>
  <c r="W835" i="1" s="1"/>
  <c r="X835" i="1" s="1"/>
  <c r="M469" i="13"/>
  <c r="T900" i="1"/>
  <c r="V900" i="1" s="1"/>
  <c r="W900" i="1" s="1"/>
  <c r="X900" i="1" s="1"/>
  <c r="M479" i="13"/>
  <c r="T910" i="1"/>
  <c r="V910" i="1" s="1"/>
  <c r="W910" i="1" s="1"/>
  <c r="X910" i="1" s="1"/>
  <c r="M463" i="13"/>
  <c r="T832" i="1"/>
  <c r="V832" i="1" s="1"/>
  <c r="W832" i="1" s="1"/>
  <c r="X832" i="1" s="1"/>
  <c r="M460" i="13"/>
  <c r="T829" i="1"/>
  <c r="V829" i="1" s="1"/>
  <c r="W829" i="1" s="1"/>
  <c r="X829" i="1" s="1"/>
  <c r="M476" i="13"/>
  <c r="T907" i="1"/>
  <c r="V907" i="1" s="1"/>
  <c r="W907" i="1" s="1"/>
  <c r="X907" i="1" s="1"/>
  <c r="M477" i="13"/>
  <c r="T908" i="1"/>
  <c r="V908" i="1" s="1"/>
  <c r="W908" i="1" s="1"/>
  <c r="X908" i="1" s="1"/>
  <c r="M459" i="13"/>
  <c r="T828" i="1"/>
  <c r="V828" i="1" s="1"/>
  <c r="W828" i="1" s="1"/>
  <c r="X828" i="1" s="1"/>
  <c r="M478" i="13"/>
  <c r="T909" i="1"/>
  <c r="V909" i="1" s="1"/>
  <c r="W909" i="1" s="1"/>
  <c r="X909" i="1" s="1"/>
  <c r="M472" i="13"/>
  <c r="T903" i="1"/>
  <c r="V903" i="1" s="1"/>
  <c r="W903" i="1" s="1"/>
  <c r="X903" i="1" s="1"/>
  <c r="M461" i="13"/>
  <c r="T830" i="1"/>
  <c r="V830" i="1" s="1"/>
  <c r="W830" i="1" s="1"/>
  <c r="X830" i="1" s="1"/>
  <c r="M467" i="13"/>
  <c r="T836" i="1"/>
  <c r="V836" i="1" s="1"/>
  <c r="W836" i="1" s="1"/>
  <c r="X836" i="1" s="1"/>
  <c r="M474" i="13"/>
  <c r="T905" i="1"/>
  <c r="V905" i="1" s="1"/>
  <c r="W905" i="1" s="1"/>
  <c r="X905" i="1" s="1"/>
  <c r="M462" i="13"/>
  <c r="T831" i="1"/>
  <c r="V831" i="1" s="1"/>
  <c r="W831" i="1" s="1"/>
  <c r="X831" i="1" s="1"/>
  <c r="M458" i="13"/>
  <c r="T827" i="1"/>
  <c r="V827" i="1" s="1"/>
  <c r="W827" i="1" s="1"/>
  <c r="X827" i="1" s="1"/>
  <c r="I840" i="1"/>
  <c r="G17" i="16" s="1"/>
  <c r="M456" i="13"/>
  <c r="I914" i="1"/>
  <c r="G13" i="16" s="1"/>
  <c r="M911" i="1"/>
  <c r="M468" i="13"/>
  <c r="M471" i="13"/>
  <c r="I915" i="1"/>
  <c r="M325" i="10"/>
  <c r="K350" i="10" s="1"/>
  <c r="M228" i="10"/>
  <c r="M229" i="10" s="1"/>
  <c r="M1276" i="1"/>
  <c r="M415" i="9"/>
  <c r="M1360" i="1"/>
  <c r="M1196" i="1"/>
  <c r="M1119" i="1"/>
  <c r="M882" i="1"/>
  <c r="I885" i="1"/>
  <c r="L171" i="1"/>
  <c r="I179" i="1" s="1"/>
  <c r="B35" i="1"/>
  <c r="Q35" i="16" l="1"/>
  <c r="E32" i="18" s="1"/>
  <c r="H190" i="16"/>
  <c r="AH42" i="16"/>
  <c r="F31" i="18"/>
  <c r="G31" i="18" s="1"/>
  <c r="Q1412" i="9"/>
  <c r="M972" i="9"/>
  <c r="AB42" i="16"/>
  <c r="AD42" i="16" s="1"/>
  <c r="I266" i="10"/>
  <c r="J266" i="10" s="1"/>
  <c r="M430" i="9"/>
  <c r="K450" i="9" s="1"/>
  <c r="M1486" i="9"/>
  <c r="M1487" i="9" s="1"/>
  <c r="Q1416" i="9"/>
  <c r="Q1413" i="9"/>
  <c r="M1375" i="1"/>
  <c r="K1395" i="1" s="1"/>
  <c r="AF34" i="16"/>
  <c r="S34" i="16"/>
  <c r="T34" i="16" s="1"/>
  <c r="M449" i="9"/>
  <c r="G12" i="16"/>
  <c r="H11" i="16" s="1"/>
  <c r="I845" i="1"/>
  <c r="T1412" i="9"/>
  <c r="V1412" i="9" s="1"/>
  <c r="W1412" i="9" s="1"/>
  <c r="X1412" i="9" s="1"/>
  <c r="T1417" i="9"/>
  <c r="V1417" i="9" s="1"/>
  <c r="W1417" i="9" s="1"/>
  <c r="X1417" i="9" s="1"/>
  <c r="T1414" i="9"/>
  <c r="V1414" i="9" s="1"/>
  <c r="W1414" i="9" s="1"/>
  <c r="X1414" i="9" s="1"/>
  <c r="M790" i="1"/>
  <c r="T1415" i="9"/>
  <c r="V1415" i="9" s="1"/>
  <c r="W1415" i="9" s="1"/>
  <c r="X1415" i="9" s="1"/>
  <c r="M564" i="1"/>
  <c r="T1413" i="9"/>
  <c r="V1413" i="9" s="1"/>
  <c r="W1413" i="9" s="1"/>
  <c r="X1413" i="9" s="1"/>
  <c r="M563" i="1"/>
  <c r="T1416" i="9"/>
  <c r="V1416" i="9" s="1"/>
  <c r="W1416" i="9" s="1"/>
  <c r="X1416" i="9" s="1"/>
  <c r="M1197" i="9"/>
  <c r="M1198" i="9" s="1"/>
  <c r="D1216" i="9" s="1"/>
  <c r="I919" i="1"/>
  <c r="M328" i="10"/>
  <c r="M336" i="10"/>
  <c r="M344" i="10"/>
  <c r="M329" i="10"/>
  <c r="M337" i="10"/>
  <c r="M345" i="10"/>
  <c r="M330" i="10"/>
  <c r="M338" i="10"/>
  <c r="M346" i="10"/>
  <c r="M340" i="10"/>
  <c r="M348" i="10"/>
  <c r="M335" i="10"/>
  <c r="M331" i="10"/>
  <c r="M339" i="10"/>
  <c r="M347" i="10"/>
  <c r="M332" i="10"/>
  <c r="M343" i="10"/>
  <c r="M333" i="10"/>
  <c r="M341" i="10"/>
  <c r="M349" i="10"/>
  <c r="M334" i="10"/>
  <c r="M342" i="10"/>
  <c r="M327" i="10"/>
  <c r="M1411" i="9"/>
  <c r="M1418" i="9"/>
  <c r="T1418" i="9" s="1"/>
  <c r="V1418" i="9" s="1"/>
  <c r="W1418" i="9" s="1"/>
  <c r="X1418" i="9" s="1"/>
  <c r="O34" i="16" l="1"/>
  <c r="S35" i="16"/>
  <c r="T35" i="16" s="1"/>
  <c r="I32" i="18"/>
  <c r="F32" i="18"/>
  <c r="G32" i="18" s="1"/>
  <c r="AF35" i="16"/>
  <c r="AB34" i="16" s="1"/>
  <c r="AD34" i="16" s="1"/>
  <c r="Q1409" i="9"/>
  <c r="M1437" i="9"/>
  <c r="M565" i="1"/>
  <c r="D581" i="1" s="1"/>
  <c r="D585" i="1" s="1"/>
  <c r="I582" i="1" s="1"/>
  <c r="AH34" i="16"/>
  <c r="M441" i="9"/>
  <c r="T441" i="9" s="1"/>
  <c r="V441" i="9" s="1"/>
  <c r="W441" i="9" s="1"/>
  <c r="X441" i="9" s="1"/>
  <c r="M438" i="9"/>
  <c r="M77" i="13" s="1"/>
  <c r="M443" i="9"/>
  <c r="M82" i="13" s="1"/>
  <c r="I354" i="10"/>
  <c r="G199" i="16" s="1"/>
  <c r="Q39" i="16" s="1"/>
  <c r="M121" i="17"/>
  <c r="K121" i="17" s="1"/>
  <c r="N121" i="17" s="1"/>
  <c r="O121" i="17" s="1"/>
  <c r="M1393" i="1"/>
  <c r="M1379" i="1"/>
  <c r="M1386" i="1"/>
  <c r="M1378" i="1"/>
  <c r="M1387" i="1"/>
  <c r="M1383" i="1"/>
  <c r="M1381" i="1"/>
  <c r="M1385" i="1"/>
  <c r="M1380" i="1"/>
  <c r="M1382" i="1"/>
  <c r="M1394" i="1"/>
  <c r="M1389" i="1"/>
  <c r="M1390" i="1"/>
  <c r="M1388" i="1"/>
  <c r="M1377" i="1"/>
  <c r="M1384" i="1"/>
  <c r="M1391" i="1"/>
  <c r="M1392" i="1"/>
  <c r="M442" i="9"/>
  <c r="M81" i="13" s="1"/>
  <c r="T1411" i="9"/>
  <c r="V1411" i="9" s="1"/>
  <c r="W1411" i="9" s="1"/>
  <c r="X1411" i="9" s="1"/>
  <c r="M1438" i="9"/>
  <c r="M448" i="9"/>
  <c r="T448" i="9" s="1"/>
  <c r="V448" i="9" s="1"/>
  <c r="W448" i="9" s="1"/>
  <c r="X448" i="9" s="1"/>
  <c r="M439" i="9"/>
  <c r="T439" i="9" s="1"/>
  <c r="V439" i="9" s="1"/>
  <c r="W439" i="9" s="1"/>
  <c r="X439" i="9" s="1"/>
  <c r="M435" i="9"/>
  <c r="M74" i="13" s="1"/>
  <c r="M433" i="9"/>
  <c r="T433" i="9" s="1"/>
  <c r="V433" i="9" s="1"/>
  <c r="W433" i="9" s="1"/>
  <c r="X433" i="9" s="1"/>
  <c r="M434" i="9"/>
  <c r="M73" i="13" s="1"/>
  <c r="M446" i="9"/>
  <c r="M85" i="13" s="1"/>
  <c r="M444" i="9"/>
  <c r="T444" i="9" s="1"/>
  <c r="V444" i="9" s="1"/>
  <c r="W444" i="9" s="1"/>
  <c r="X444" i="9" s="1"/>
  <c r="M436" i="9"/>
  <c r="M75" i="13" s="1"/>
  <c r="M440" i="9"/>
  <c r="T440" i="9" s="1"/>
  <c r="V440" i="9" s="1"/>
  <c r="W440" i="9" s="1"/>
  <c r="X440" i="9" s="1"/>
  <c r="M447" i="9"/>
  <c r="T447" i="9" s="1"/>
  <c r="V447" i="9" s="1"/>
  <c r="W447" i="9" s="1"/>
  <c r="X447" i="9" s="1"/>
  <c r="M445" i="9"/>
  <c r="M84" i="13" s="1"/>
  <c r="M437" i="9"/>
  <c r="M76" i="13" s="1"/>
  <c r="M432" i="9"/>
  <c r="T432" i="9" s="1"/>
  <c r="V432" i="9" s="1"/>
  <c r="W432" i="9" s="1"/>
  <c r="X432" i="9" s="1"/>
  <c r="T449" i="9"/>
  <c r="V449" i="9" s="1"/>
  <c r="W449" i="9" s="1"/>
  <c r="X449" i="9" s="1"/>
  <c r="M88" i="13"/>
  <c r="S327" i="10"/>
  <c r="U327" i="10" s="1"/>
  <c r="V327" i="10" s="1"/>
  <c r="W327" i="10" s="1"/>
  <c r="S337" i="10"/>
  <c r="U337" i="10" s="1"/>
  <c r="V337" i="10" s="1"/>
  <c r="W337" i="10" s="1"/>
  <c r="I353" i="10"/>
  <c r="H14" i="16"/>
  <c r="D1507" i="9"/>
  <c r="I1504" i="9" s="1"/>
  <c r="M791" i="1"/>
  <c r="D808" i="1" s="1"/>
  <c r="M655" i="13"/>
  <c r="S349" i="10"/>
  <c r="U349" i="10" s="1"/>
  <c r="V349" i="10" s="1"/>
  <c r="W349" i="10" s="1"/>
  <c r="M635" i="13"/>
  <c r="S329" i="10"/>
  <c r="U329" i="10" s="1"/>
  <c r="V329" i="10" s="1"/>
  <c r="W329" i="10" s="1"/>
  <c r="M647" i="13"/>
  <c r="S341" i="10"/>
  <c r="U341" i="10" s="1"/>
  <c r="V341" i="10" s="1"/>
  <c r="W341" i="10" s="1"/>
  <c r="M654" i="13"/>
  <c r="S348" i="10"/>
  <c r="U348" i="10" s="1"/>
  <c r="V348" i="10" s="1"/>
  <c r="W348" i="10" s="1"/>
  <c r="M650" i="13"/>
  <c r="S344" i="10"/>
  <c r="U344" i="10" s="1"/>
  <c r="V344" i="10" s="1"/>
  <c r="W344" i="10" s="1"/>
  <c r="M639" i="13"/>
  <c r="S333" i="10"/>
  <c r="U333" i="10" s="1"/>
  <c r="V333" i="10" s="1"/>
  <c r="W333" i="10" s="1"/>
  <c r="M646" i="13"/>
  <c r="S340" i="10"/>
  <c r="U340" i="10" s="1"/>
  <c r="V340" i="10" s="1"/>
  <c r="W340" i="10" s="1"/>
  <c r="M642" i="13"/>
  <c r="S336" i="10"/>
  <c r="U336" i="10" s="1"/>
  <c r="V336" i="10" s="1"/>
  <c r="W336" i="10" s="1"/>
  <c r="M637" i="13"/>
  <c r="S331" i="10"/>
  <c r="U331" i="10" s="1"/>
  <c r="V331" i="10" s="1"/>
  <c r="W331" i="10" s="1"/>
  <c r="M649" i="13"/>
  <c r="S343" i="10"/>
  <c r="U343" i="10" s="1"/>
  <c r="V343" i="10" s="1"/>
  <c r="W343" i="10" s="1"/>
  <c r="M652" i="13"/>
  <c r="S346" i="10"/>
  <c r="U346" i="10" s="1"/>
  <c r="V346" i="10" s="1"/>
  <c r="W346" i="10" s="1"/>
  <c r="M634" i="13"/>
  <c r="S328" i="10"/>
  <c r="U328" i="10" s="1"/>
  <c r="V328" i="10" s="1"/>
  <c r="W328" i="10" s="1"/>
  <c r="M638" i="13"/>
  <c r="S332" i="10"/>
  <c r="U332" i="10" s="1"/>
  <c r="V332" i="10" s="1"/>
  <c r="W332" i="10" s="1"/>
  <c r="M644" i="13"/>
  <c r="S338" i="10"/>
  <c r="U338" i="10" s="1"/>
  <c r="V338" i="10" s="1"/>
  <c r="W338" i="10" s="1"/>
  <c r="M653" i="13"/>
  <c r="S347" i="10"/>
  <c r="U347" i="10" s="1"/>
  <c r="V347" i="10" s="1"/>
  <c r="W347" i="10" s="1"/>
  <c r="M636" i="13"/>
  <c r="S330" i="10"/>
  <c r="U330" i="10" s="1"/>
  <c r="V330" i="10" s="1"/>
  <c r="W330" i="10" s="1"/>
  <c r="M648" i="13"/>
  <c r="S342" i="10"/>
  <c r="U342" i="10" s="1"/>
  <c r="V342" i="10" s="1"/>
  <c r="W342" i="10" s="1"/>
  <c r="M645" i="13"/>
  <c r="S339" i="10"/>
  <c r="U339" i="10" s="1"/>
  <c r="V339" i="10" s="1"/>
  <c r="W339" i="10" s="1"/>
  <c r="M651" i="13"/>
  <c r="S345" i="10"/>
  <c r="U345" i="10" s="1"/>
  <c r="V345" i="10" s="1"/>
  <c r="W345" i="10" s="1"/>
  <c r="M640" i="13"/>
  <c r="S334" i="10"/>
  <c r="U334" i="10" s="1"/>
  <c r="V334" i="10" s="1"/>
  <c r="W334" i="10" s="1"/>
  <c r="M641" i="13"/>
  <c r="S335" i="10"/>
  <c r="U335" i="10" s="1"/>
  <c r="V335" i="10" s="1"/>
  <c r="W335" i="10" s="1"/>
  <c r="M633" i="13"/>
  <c r="M643" i="13"/>
  <c r="M350" i="10"/>
  <c r="M1419" i="9"/>
  <c r="L270" i="1"/>
  <c r="L269" i="1"/>
  <c r="L375" i="1"/>
  <c r="L374" i="1"/>
  <c r="L31" i="1"/>
  <c r="L30" i="1"/>
  <c r="L29" i="1"/>
  <c r="L26" i="1"/>
  <c r="L25" i="1"/>
  <c r="T443" i="9" l="1"/>
  <c r="V443" i="9" s="1"/>
  <c r="W443" i="9" s="1"/>
  <c r="X443" i="9" s="1"/>
  <c r="AH35" i="16"/>
  <c r="I1398" i="1"/>
  <c r="M581" i="1"/>
  <c r="M596" i="1" s="1"/>
  <c r="M607" i="1"/>
  <c r="M612" i="1"/>
  <c r="M611" i="1"/>
  <c r="M608" i="1"/>
  <c r="M602" i="1"/>
  <c r="M102" i="17"/>
  <c r="M601" i="1"/>
  <c r="M604" i="1"/>
  <c r="M613" i="1"/>
  <c r="M610" i="1"/>
  <c r="M614" i="1"/>
  <c r="M599" i="1"/>
  <c r="M603" i="1"/>
  <c r="M598" i="1"/>
  <c r="M609" i="1"/>
  <c r="M606" i="1"/>
  <c r="M605" i="1"/>
  <c r="M600" i="1"/>
  <c r="T442" i="9"/>
  <c r="V442" i="9" s="1"/>
  <c r="W442" i="9" s="1"/>
  <c r="X442" i="9" s="1"/>
  <c r="M80" i="13"/>
  <c r="T438" i="9"/>
  <c r="V438" i="9" s="1"/>
  <c r="W438" i="9" s="1"/>
  <c r="X438" i="9" s="1"/>
  <c r="T446" i="9"/>
  <c r="V446" i="9" s="1"/>
  <c r="W446" i="9" s="1"/>
  <c r="X446" i="9" s="1"/>
  <c r="T436" i="9"/>
  <c r="V436" i="9" s="1"/>
  <c r="W436" i="9" s="1"/>
  <c r="X436" i="9" s="1"/>
  <c r="M72" i="13"/>
  <c r="M78" i="13"/>
  <c r="M86" i="13"/>
  <c r="T434" i="9"/>
  <c r="V434" i="9" s="1"/>
  <c r="W434" i="9" s="1"/>
  <c r="X434" i="9" s="1"/>
  <c r="M71" i="13"/>
  <c r="M552" i="13"/>
  <c r="T1377" i="1"/>
  <c r="V1377" i="1" s="1"/>
  <c r="W1377" i="1" s="1"/>
  <c r="X1377" i="1" s="1"/>
  <c r="M556" i="13"/>
  <c r="T1381" i="1"/>
  <c r="V1381" i="1" s="1"/>
  <c r="W1381" i="1" s="1"/>
  <c r="X1381" i="1" s="1"/>
  <c r="M567" i="13"/>
  <c r="T1392" i="1"/>
  <c r="V1392" i="1" s="1"/>
  <c r="W1392" i="1" s="1"/>
  <c r="X1392" i="1" s="1"/>
  <c r="M563" i="13"/>
  <c r="T1388" i="1"/>
  <c r="V1388" i="1" s="1"/>
  <c r="W1388" i="1" s="1"/>
  <c r="X1388" i="1" s="1"/>
  <c r="M557" i="13"/>
  <c r="T1382" i="1"/>
  <c r="V1382" i="1" s="1"/>
  <c r="W1382" i="1" s="1"/>
  <c r="X1382" i="1" s="1"/>
  <c r="M558" i="13"/>
  <c r="T1383" i="1"/>
  <c r="V1383" i="1" s="1"/>
  <c r="W1383" i="1" s="1"/>
  <c r="X1383" i="1" s="1"/>
  <c r="T1379" i="1"/>
  <c r="V1379" i="1" s="1"/>
  <c r="W1379" i="1" s="1"/>
  <c r="X1379" i="1" s="1"/>
  <c r="I1399" i="1"/>
  <c r="G113" i="16" s="1"/>
  <c r="M554" i="13"/>
  <c r="M569" i="13"/>
  <c r="T1394" i="1"/>
  <c r="V1394" i="1" s="1"/>
  <c r="W1394" i="1" s="1"/>
  <c r="X1394" i="1" s="1"/>
  <c r="M566" i="13"/>
  <c r="T1391" i="1"/>
  <c r="V1391" i="1" s="1"/>
  <c r="W1391" i="1" s="1"/>
  <c r="X1391" i="1" s="1"/>
  <c r="M565" i="13"/>
  <c r="T1390" i="1"/>
  <c r="V1390" i="1" s="1"/>
  <c r="W1390" i="1" s="1"/>
  <c r="X1390" i="1" s="1"/>
  <c r="M555" i="13"/>
  <c r="T1380" i="1"/>
  <c r="V1380" i="1" s="1"/>
  <c r="W1380" i="1" s="1"/>
  <c r="X1380" i="1" s="1"/>
  <c r="M562" i="13"/>
  <c r="T1387" i="1"/>
  <c r="V1387" i="1" s="1"/>
  <c r="W1387" i="1" s="1"/>
  <c r="X1387" i="1" s="1"/>
  <c r="M568" i="13"/>
  <c r="T1393" i="1"/>
  <c r="V1393" i="1" s="1"/>
  <c r="W1393" i="1" s="1"/>
  <c r="X1393" i="1" s="1"/>
  <c r="M561" i="13"/>
  <c r="T1386" i="1"/>
  <c r="V1386" i="1" s="1"/>
  <c r="W1386" i="1" s="1"/>
  <c r="X1386" i="1" s="1"/>
  <c r="T1384" i="1"/>
  <c r="V1384" i="1" s="1"/>
  <c r="W1384" i="1" s="1"/>
  <c r="X1384" i="1" s="1"/>
  <c r="M559" i="13"/>
  <c r="T1389" i="1"/>
  <c r="V1389" i="1" s="1"/>
  <c r="W1389" i="1" s="1"/>
  <c r="X1389" i="1" s="1"/>
  <c r="M564" i="13"/>
  <c r="I1400" i="1"/>
  <c r="G114" i="16" s="1"/>
  <c r="M560" i="13"/>
  <c r="T1385" i="1"/>
  <c r="V1385" i="1" s="1"/>
  <c r="W1385" i="1" s="1"/>
  <c r="X1385" i="1" s="1"/>
  <c r="T1378" i="1"/>
  <c r="V1378" i="1" s="1"/>
  <c r="W1378" i="1" s="1"/>
  <c r="X1378" i="1" s="1"/>
  <c r="M553" i="13"/>
  <c r="M1517" i="9"/>
  <c r="M1516" i="9"/>
  <c r="T435" i="9"/>
  <c r="V435" i="9" s="1"/>
  <c r="W435" i="9" s="1"/>
  <c r="X435" i="9" s="1"/>
  <c r="M83" i="13"/>
  <c r="T445" i="9"/>
  <c r="V445" i="9" s="1"/>
  <c r="W445" i="9" s="1"/>
  <c r="X445" i="9" s="1"/>
  <c r="M1439" i="9"/>
  <c r="M1446" i="9" s="1"/>
  <c r="M87" i="13"/>
  <c r="T437" i="9"/>
  <c r="V437" i="9" s="1"/>
  <c r="W437" i="9" s="1"/>
  <c r="X437" i="9" s="1"/>
  <c r="I453" i="9"/>
  <c r="G107" i="16" s="1"/>
  <c r="I454" i="9"/>
  <c r="G108" i="16" s="1"/>
  <c r="M79" i="13"/>
  <c r="G198" i="16"/>
  <c r="H198" i="16" s="1"/>
  <c r="I358" i="10"/>
  <c r="J358" i="10" s="1"/>
  <c r="E36" i="18"/>
  <c r="I36" i="18" s="1"/>
  <c r="M1503" i="9"/>
  <c r="M310" i="10"/>
  <c r="M311" i="10" s="1"/>
  <c r="N350" i="10"/>
  <c r="E85" i="6" s="1"/>
  <c r="N1419" i="9"/>
  <c r="E42" i="6" s="1"/>
  <c r="L376" i="1"/>
  <c r="I383" i="1" s="1"/>
  <c r="L27" i="1"/>
  <c r="I35" i="1" s="1"/>
  <c r="I619" i="1" l="1"/>
  <c r="G92" i="16" s="1"/>
  <c r="T599" i="1"/>
  <c r="V599" i="1" s="1"/>
  <c r="W599" i="1" s="1"/>
  <c r="X599" i="1" s="1"/>
  <c r="M419" i="13"/>
  <c r="M428" i="13"/>
  <c r="T608" i="1"/>
  <c r="V608" i="1" s="1"/>
  <c r="W608" i="1" s="1"/>
  <c r="X608" i="1" s="1"/>
  <c r="M434" i="13"/>
  <c r="T614" i="1"/>
  <c r="V614" i="1" s="1"/>
  <c r="W614" i="1" s="1"/>
  <c r="X614" i="1" s="1"/>
  <c r="I620" i="1"/>
  <c r="G95" i="16" s="1"/>
  <c r="T601" i="1"/>
  <c r="V601" i="1" s="1"/>
  <c r="W601" i="1" s="1"/>
  <c r="X601" i="1" s="1"/>
  <c r="M421" i="13"/>
  <c r="T611" i="1"/>
  <c r="V611" i="1" s="1"/>
  <c r="W611" i="1" s="1"/>
  <c r="X611" i="1" s="1"/>
  <c r="M431" i="13"/>
  <c r="T600" i="1"/>
  <c r="V600" i="1" s="1"/>
  <c r="W600" i="1" s="1"/>
  <c r="X600" i="1" s="1"/>
  <c r="M420" i="13"/>
  <c r="T598" i="1"/>
  <c r="V598" i="1" s="1"/>
  <c r="W598" i="1" s="1"/>
  <c r="X598" i="1" s="1"/>
  <c r="I618" i="1"/>
  <c r="M418" i="13"/>
  <c r="M430" i="13"/>
  <c r="T610" i="1"/>
  <c r="V610" i="1" s="1"/>
  <c r="W610" i="1" s="1"/>
  <c r="X610" i="1" s="1"/>
  <c r="T612" i="1"/>
  <c r="V612" i="1" s="1"/>
  <c r="W612" i="1" s="1"/>
  <c r="X612" i="1" s="1"/>
  <c r="M432" i="13"/>
  <c r="M426" i="13"/>
  <c r="T606" i="1"/>
  <c r="V606" i="1" s="1"/>
  <c r="W606" i="1" s="1"/>
  <c r="X606" i="1" s="1"/>
  <c r="T604" i="1"/>
  <c r="V604" i="1" s="1"/>
  <c r="W604" i="1" s="1"/>
  <c r="X604" i="1" s="1"/>
  <c r="M424" i="13"/>
  <c r="T609" i="1"/>
  <c r="V609" i="1" s="1"/>
  <c r="W609" i="1" s="1"/>
  <c r="X609" i="1" s="1"/>
  <c r="M429" i="13"/>
  <c r="T605" i="1"/>
  <c r="V605" i="1" s="1"/>
  <c r="W605" i="1" s="1"/>
  <c r="X605" i="1" s="1"/>
  <c r="M425" i="13"/>
  <c r="I621" i="1"/>
  <c r="G94" i="16" s="1"/>
  <c r="T603" i="1"/>
  <c r="V603" i="1" s="1"/>
  <c r="W603" i="1" s="1"/>
  <c r="X603" i="1" s="1"/>
  <c r="M423" i="13"/>
  <c r="T613" i="1"/>
  <c r="V613" i="1" s="1"/>
  <c r="W613" i="1" s="1"/>
  <c r="X613" i="1" s="1"/>
  <c r="M433" i="13"/>
  <c r="M422" i="13"/>
  <c r="T602" i="1"/>
  <c r="V602" i="1" s="1"/>
  <c r="W602" i="1" s="1"/>
  <c r="X602" i="1" s="1"/>
  <c r="M427" i="13"/>
  <c r="T607" i="1"/>
  <c r="V607" i="1" s="1"/>
  <c r="W607" i="1" s="1"/>
  <c r="X607" i="1" s="1"/>
  <c r="F36" i="18"/>
  <c r="G36" i="18" s="1"/>
  <c r="M1518" i="9"/>
  <c r="M1531" i="9" s="1"/>
  <c r="G112" i="16"/>
  <c r="I1403" i="1"/>
  <c r="M1528" i="9"/>
  <c r="M1521" i="9"/>
  <c r="M1449" i="9"/>
  <c r="T1449" i="9" s="1"/>
  <c r="V1449" i="9" s="1"/>
  <c r="W1449" i="9" s="1"/>
  <c r="X1449" i="9" s="1"/>
  <c r="M1443" i="9"/>
  <c r="M1454" i="9"/>
  <c r="T1454" i="9" s="1"/>
  <c r="V1454" i="9" s="1"/>
  <c r="W1454" i="9" s="1"/>
  <c r="X1454" i="9" s="1"/>
  <c r="M1456" i="9"/>
  <c r="T1456" i="9" s="1"/>
  <c r="V1456" i="9" s="1"/>
  <c r="W1456" i="9" s="1"/>
  <c r="X1456" i="9" s="1"/>
  <c r="M1457" i="9"/>
  <c r="M249" i="13" s="1"/>
  <c r="M1444" i="9"/>
  <c r="M236" i="13" s="1"/>
  <c r="M1451" i="9"/>
  <c r="T1451" i="9" s="1"/>
  <c r="V1451" i="9" s="1"/>
  <c r="W1451" i="9" s="1"/>
  <c r="X1451" i="9" s="1"/>
  <c r="M1448" i="9"/>
  <c r="T1448" i="9" s="1"/>
  <c r="V1448" i="9" s="1"/>
  <c r="W1448" i="9" s="1"/>
  <c r="X1448" i="9" s="1"/>
  <c r="M1447" i="9"/>
  <c r="M239" i="13" s="1"/>
  <c r="M1452" i="9"/>
  <c r="M244" i="13" s="1"/>
  <c r="M1450" i="9"/>
  <c r="T1450" i="9" s="1"/>
  <c r="V1450" i="9" s="1"/>
  <c r="W1450" i="9" s="1"/>
  <c r="X1450" i="9" s="1"/>
  <c r="M1453" i="9"/>
  <c r="T1453" i="9" s="1"/>
  <c r="V1453" i="9" s="1"/>
  <c r="W1453" i="9" s="1"/>
  <c r="X1453" i="9" s="1"/>
  <c r="M1455" i="9"/>
  <c r="T1455" i="9" s="1"/>
  <c r="V1455" i="9" s="1"/>
  <c r="W1455" i="9" s="1"/>
  <c r="X1455" i="9" s="1"/>
  <c r="M1445" i="9"/>
  <c r="T1445" i="9" s="1"/>
  <c r="V1445" i="9" s="1"/>
  <c r="W1445" i="9" s="1"/>
  <c r="X1445" i="9" s="1"/>
  <c r="M1442" i="9"/>
  <c r="T1442" i="9" s="1"/>
  <c r="V1442" i="9" s="1"/>
  <c r="W1442" i="9" s="1"/>
  <c r="X1442" i="9" s="1"/>
  <c r="M1441" i="9"/>
  <c r="M106" i="17"/>
  <c r="T1446" i="9"/>
  <c r="V1446" i="9" s="1"/>
  <c r="W1446" i="9" s="1"/>
  <c r="X1446" i="9" s="1"/>
  <c r="M238" i="13"/>
  <c r="I455" i="9"/>
  <c r="AF39" i="16"/>
  <c r="S39" i="16"/>
  <c r="T39" i="16" s="1"/>
  <c r="Q38" i="16"/>
  <c r="E35" i="18" s="1"/>
  <c r="I35" i="18" s="1"/>
  <c r="D812" i="1"/>
  <c r="I809" i="1" s="1"/>
  <c r="G93" i="16" l="1"/>
  <c r="I623" i="1"/>
  <c r="AH39" i="16"/>
  <c r="F35" i="18"/>
  <c r="G35" i="18" s="1"/>
  <c r="M1530" i="9"/>
  <c r="M260" i="13" s="1"/>
  <c r="M1526" i="9"/>
  <c r="T1526" i="9" s="1"/>
  <c r="V1526" i="9" s="1"/>
  <c r="W1526" i="9" s="1"/>
  <c r="X1526" i="9" s="1"/>
  <c r="M1524" i="9"/>
  <c r="M254" i="13" s="1"/>
  <c r="I1461" i="9"/>
  <c r="M1529" i="9"/>
  <c r="M259" i="13" s="1"/>
  <c r="M1527" i="9"/>
  <c r="I1462" i="9"/>
  <c r="G44" i="16" s="1"/>
  <c r="M235" i="13"/>
  <c r="T1443" i="9"/>
  <c r="V1443" i="9" s="1"/>
  <c r="W1443" i="9" s="1"/>
  <c r="X1443" i="9" s="1"/>
  <c r="M1520" i="9"/>
  <c r="M237" i="13"/>
  <c r="T1444" i="9"/>
  <c r="V1444" i="9" s="1"/>
  <c r="W1444" i="9" s="1"/>
  <c r="X1444" i="9" s="1"/>
  <c r="T1452" i="9"/>
  <c r="V1452" i="9" s="1"/>
  <c r="W1452" i="9" s="1"/>
  <c r="X1452" i="9" s="1"/>
  <c r="T1447" i="9"/>
  <c r="V1447" i="9" s="1"/>
  <c r="W1447" i="9" s="1"/>
  <c r="X1447" i="9" s="1"/>
  <c r="M247" i="13"/>
  <c r="M1525" i="9"/>
  <c r="T1525" i="9" s="1"/>
  <c r="V1525" i="9" s="1"/>
  <c r="W1525" i="9" s="1"/>
  <c r="X1525" i="9" s="1"/>
  <c r="M1522" i="9"/>
  <c r="M1523" i="9"/>
  <c r="M253" i="13" s="1"/>
  <c r="M104" i="17"/>
  <c r="T1457" i="9"/>
  <c r="V1457" i="9" s="1"/>
  <c r="W1457" i="9" s="1"/>
  <c r="X1457" i="9" s="1"/>
  <c r="M234" i="13"/>
  <c r="T1521" i="9"/>
  <c r="V1521" i="9" s="1"/>
  <c r="W1521" i="9" s="1"/>
  <c r="X1521" i="9" s="1"/>
  <c r="M251" i="13"/>
  <c r="M261" i="13"/>
  <c r="T1531" i="9"/>
  <c r="V1531" i="9" s="1"/>
  <c r="W1531" i="9" s="1"/>
  <c r="X1531" i="9" s="1"/>
  <c r="M258" i="13"/>
  <c r="T1528" i="9"/>
  <c r="V1528" i="9" s="1"/>
  <c r="W1528" i="9" s="1"/>
  <c r="X1528" i="9" s="1"/>
  <c r="M1458" i="9"/>
  <c r="N1458" i="9" s="1"/>
  <c r="M242" i="13"/>
  <c r="M246" i="13"/>
  <c r="M243" i="13"/>
  <c r="I1463" i="9"/>
  <c r="G47" i="16" s="1"/>
  <c r="Q14" i="16" s="1"/>
  <c r="E11" i="18" s="1"/>
  <c r="I11" i="18" s="1"/>
  <c r="M241" i="13"/>
  <c r="M233" i="13"/>
  <c r="M248" i="13"/>
  <c r="T1441" i="9"/>
  <c r="V1441" i="9" s="1"/>
  <c r="W1441" i="9" s="1"/>
  <c r="X1441" i="9" s="1"/>
  <c r="M245" i="13"/>
  <c r="M240" i="13"/>
  <c r="AF38" i="16"/>
  <c r="O38" i="16"/>
  <c r="S38" i="16"/>
  <c r="T38" i="16" s="1"/>
  <c r="M808" i="1"/>
  <c r="K430" i="1"/>
  <c r="K371" i="1"/>
  <c r="L380" i="1"/>
  <c r="K401" i="1"/>
  <c r="M384" i="1" s="1"/>
  <c r="L371" i="1"/>
  <c r="L412" i="1"/>
  <c r="T1520" i="9" l="1"/>
  <c r="V1520" i="9" s="1"/>
  <c r="W1520" i="9" s="1"/>
  <c r="X1520" i="9" s="1"/>
  <c r="I1535" i="9"/>
  <c r="I1537" i="9"/>
  <c r="G76" i="16" s="1"/>
  <c r="I1536" i="9"/>
  <c r="M256" i="13"/>
  <c r="M257" i="13"/>
  <c r="T1527" i="9"/>
  <c r="V1527" i="9" s="1"/>
  <c r="W1527" i="9" s="1"/>
  <c r="X1527" i="9" s="1"/>
  <c r="T1530" i="9"/>
  <c r="V1530" i="9" s="1"/>
  <c r="W1530" i="9" s="1"/>
  <c r="X1530" i="9" s="1"/>
  <c r="T1529" i="9"/>
  <c r="V1529" i="9" s="1"/>
  <c r="W1529" i="9" s="1"/>
  <c r="X1529" i="9" s="1"/>
  <c r="F11" i="18"/>
  <c r="G11" i="18" s="1"/>
  <c r="M250" i="13"/>
  <c r="G74" i="16"/>
  <c r="T1524" i="9"/>
  <c r="V1524" i="9" s="1"/>
  <c r="W1524" i="9" s="1"/>
  <c r="X1524" i="9" s="1"/>
  <c r="M255" i="13"/>
  <c r="M252" i="13"/>
  <c r="T1523" i="9"/>
  <c r="V1523" i="9" s="1"/>
  <c r="W1523" i="9" s="1"/>
  <c r="X1523" i="9" s="1"/>
  <c r="G75" i="16"/>
  <c r="T1522" i="9"/>
  <c r="V1522" i="9" s="1"/>
  <c r="W1522" i="9" s="1"/>
  <c r="X1522" i="9" s="1"/>
  <c r="E29" i="6"/>
  <c r="O1409" i="9"/>
  <c r="I1466" i="9"/>
  <c r="J1466" i="9" s="1"/>
  <c r="G46" i="16"/>
  <c r="H43" i="16" s="1"/>
  <c r="AF14" i="16"/>
  <c r="S14" i="16"/>
  <c r="T14" i="16" s="1"/>
  <c r="AB38" i="16"/>
  <c r="AH38" i="16"/>
  <c r="L364" i="1"/>
  <c r="L407" i="1"/>
  <c r="K364" i="1"/>
  <c r="K372" i="1"/>
  <c r="AH14" i="16" l="1"/>
  <c r="I1540" i="9"/>
  <c r="H74" i="16"/>
  <c r="AD38" i="16"/>
  <c r="K365" i="1"/>
  <c r="L413" i="1"/>
  <c r="D387" i="8"/>
  <c r="C387" i="8"/>
  <c r="D386" i="8"/>
  <c r="C386" i="8"/>
  <c r="D385" i="8"/>
  <c r="C385" i="8"/>
  <c r="U147" i="8"/>
  <c r="M146" i="8"/>
  <c r="E106" i="8"/>
  <c r="F101" i="8"/>
  <c r="D82" i="8"/>
  <c r="C82" i="8"/>
  <c r="D81" i="8"/>
  <c r="C81" i="8"/>
  <c r="D80" i="8"/>
  <c r="C80" i="8"/>
  <c r="G35" i="8"/>
  <c r="D14" i="8"/>
  <c r="E14" i="8" s="1"/>
  <c r="K14" i="8"/>
  <c r="D13" i="8"/>
  <c r="E13" i="8" s="1"/>
  <c r="L13" i="8"/>
  <c r="L9" i="8"/>
  <c r="L8" i="8"/>
  <c r="L7" i="8"/>
  <c r="E80" i="6"/>
  <c r="FT60" i="6"/>
  <c r="FS60" i="6"/>
  <c r="FR60" i="6"/>
  <c r="FQ60" i="6"/>
  <c r="FP60" i="6"/>
  <c r="FG60" i="6"/>
  <c r="FD60" i="6"/>
  <c r="EY60" i="6"/>
  <c r="EQ60" i="6"/>
  <c r="EP60" i="6"/>
  <c r="DL60" i="6"/>
  <c r="DH60" i="6"/>
  <c r="DG60" i="6"/>
  <c r="DE60" i="6"/>
  <c r="DC60" i="6"/>
  <c r="DB60" i="6"/>
  <c r="E60" i="6"/>
  <c r="D383" i="1" l="1"/>
  <c r="D387" i="1" s="1"/>
  <c r="I384" i="1" s="1"/>
  <c r="M399" i="1" s="1"/>
  <c r="S8" i="8"/>
  <c r="S147" i="8" s="1"/>
  <c r="E387" i="8"/>
  <c r="E386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5" i="8"/>
  <c r="D83" i="8"/>
  <c r="E90" i="8" s="1"/>
  <c r="D388" i="8"/>
  <c r="S9" i="8"/>
  <c r="S148" i="8" s="1"/>
  <c r="E80" i="8"/>
  <c r="M149" i="8"/>
  <c r="L149" i="8"/>
  <c r="L14" i="8"/>
  <c r="M14" i="8" s="1"/>
  <c r="K7" i="8"/>
  <c r="K8" i="8"/>
  <c r="L147" i="8" s="1"/>
  <c r="K9" i="8"/>
  <c r="K10" i="8"/>
  <c r="C15" i="8"/>
  <c r="G34" i="8"/>
  <c r="G36" i="8" s="1"/>
  <c r="M147" i="8"/>
  <c r="U148" i="8"/>
  <c r="C388" i="8"/>
  <c r="L10" i="8"/>
  <c r="K13" i="8"/>
  <c r="M400" i="1" l="1"/>
  <c r="M383" i="1"/>
  <c r="M385" i="1" s="1"/>
  <c r="M386" i="1" s="1"/>
  <c r="T10" i="8"/>
  <c r="U10" i="8" s="1"/>
  <c r="T8" i="8"/>
  <c r="U8" i="8" s="1"/>
  <c r="E388" i="8"/>
  <c r="M150" i="8"/>
  <c r="M151" i="8" s="1"/>
  <c r="S7" i="8"/>
  <c r="U7" i="8" s="1"/>
  <c r="T9" i="8"/>
  <c r="U9" i="8" s="1"/>
  <c r="D102" i="8"/>
  <c r="E83" i="8"/>
  <c r="AF46" i="16"/>
  <c r="AF50" i="16" s="1"/>
  <c r="L11" i="8"/>
  <c r="L12" i="8" s="1"/>
  <c r="K11" i="8"/>
  <c r="F90" i="8"/>
  <c r="E109" i="8"/>
  <c r="E102" i="8"/>
  <c r="N149" i="8"/>
  <c r="T149" i="8"/>
  <c r="M9" i="8"/>
  <c r="K148" i="8"/>
  <c r="U149" i="8"/>
  <c r="U150" i="8" s="1"/>
  <c r="U151" i="8" s="1"/>
  <c r="T14" i="8"/>
  <c r="E15" i="8"/>
  <c r="S14" i="8"/>
  <c r="M10" i="8"/>
  <c r="K149" i="8"/>
  <c r="K147" i="8"/>
  <c r="M8" i="8"/>
  <c r="T13" i="8"/>
  <c r="S13" i="8"/>
  <c r="K15" i="8"/>
  <c r="M13" i="8"/>
  <c r="M7" i="8"/>
  <c r="K146" i="8"/>
  <c r="M153" i="8"/>
  <c r="L15" i="8"/>
  <c r="M401" i="1" l="1"/>
  <c r="K413" i="1" s="1"/>
  <c r="M406" i="1" s="1"/>
  <c r="C16" i="8"/>
  <c r="Q47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E16" i="8"/>
  <c r="G16" i="8" s="1"/>
  <c r="L148" i="8"/>
  <c r="L150" i="8" s="1"/>
  <c r="N150" i="8" s="1"/>
  <c r="S12" i="8"/>
  <c r="T12" i="8"/>
  <c r="F109" i="8"/>
  <c r="E113" i="8"/>
  <c r="F113" i="8" s="1"/>
  <c r="T147" i="8"/>
  <c r="N147" i="8"/>
  <c r="Y149" i="8" s="1"/>
  <c r="V149" i="8"/>
  <c r="M411" i="1" l="1"/>
  <c r="M643" i="1" s="1"/>
  <c r="M410" i="1"/>
  <c r="O411" i="1" s="1"/>
  <c r="E17" i="8"/>
  <c r="E18" i="8" s="1"/>
  <c r="E20" i="8" s="1"/>
  <c r="M409" i="1"/>
  <c r="O409" i="1" s="1"/>
  <c r="M46" i="17"/>
  <c r="K46" i="17" s="1"/>
  <c r="N46" i="17" s="1"/>
  <c r="O46" i="17" s="1"/>
  <c r="M405" i="1"/>
  <c r="M404" i="1"/>
  <c r="M408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M1383" i="10" l="1"/>
  <c r="M1384" i="10" s="1"/>
  <c r="D1401" i="10" s="1"/>
  <c r="D1405" i="10" s="1"/>
  <c r="I1402" i="10" s="1"/>
  <c r="O407" i="1"/>
  <c r="M716" i="1"/>
  <c r="M642" i="1"/>
  <c r="M644" i="1" s="1"/>
  <c r="D661" i="1" s="1"/>
  <c r="D665" i="1" s="1"/>
  <c r="U16" i="8"/>
  <c r="Y147" i="8"/>
  <c r="T150" i="8"/>
  <c r="V150" i="8" s="1"/>
  <c r="T153" i="8"/>
  <c r="V153" i="8" s="1"/>
  <c r="V146" i="8"/>
  <c r="I662" i="1" l="1"/>
  <c r="M675" i="1" s="1"/>
  <c r="N644" i="1"/>
  <c r="M1414" i="10"/>
  <c r="M1415" i="10"/>
  <c r="M1401" i="10"/>
  <c r="M1403" i="10" s="1"/>
  <c r="M1404" i="10" s="1"/>
  <c r="T151" i="8"/>
  <c r="V151" i="8" s="1"/>
  <c r="M674" i="1" l="1"/>
  <c r="M661" i="1"/>
  <c r="M676" i="1" s="1"/>
  <c r="K690" i="1" s="1"/>
  <c r="M687" i="1" s="1"/>
  <c r="M1416" i="10"/>
  <c r="K1429" i="10" s="1"/>
  <c r="M1421" i="10" s="1"/>
  <c r="I255" i="1"/>
  <c r="K255" i="1" s="1"/>
  <c r="I256" i="1"/>
  <c r="L256" i="1" s="1"/>
  <c r="I257" i="1"/>
  <c r="K257" i="1" s="1"/>
  <c r="I258" i="1"/>
  <c r="L258" i="1" s="1"/>
  <c r="I259" i="1"/>
  <c r="K259" i="1" s="1"/>
  <c r="I260" i="1"/>
  <c r="L260" i="1" s="1"/>
  <c r="I306" i="1"/>
  <c r="I305" i="1"/>
  <c r="L305" i="1" s="1"/>
  <c r="I254" i="1"/>
  <c r="L254" i="1" s="1"/>
  <c r="I253" i="1"/>
  <c r="K253" i="1" s="1"/>
  <c r="I252" i="1"/>
  <c r="L252" i="1" s="1"/>
  <c r="I251" i="1"/>
  <c r="K251" i="1" s="1"/>
  <c r="M688" i="1" l="1"/>
  <c r="T688" i="1" s="1"/>
  <c r="V688" i="1" s="1"/>
  <c r="W688" i="1" s="1"/>
  <c r="X688" i="1" s="1"/>
  <c r="M678" i="1"/>
  <c r="M435" i="13" s="1"/>
  <c r="M689" i="1"/>
  <c r="T689" i="1" s="1"/>
  <c r="V689" i="1" s="1"/>
  <c r="W689" i="1" s="1"/>
  <c r="X689" i="1" s="1"/>
  <c r="M682" i="1"/>
  <c r="T682" i="1" s="1"/>
  <c r="V682" i="1" s="1"/>
  <c r="W682" i="1" s="1"/>
  <c r="X682" i="1" s="1"/>
  <c r="M681" i="1"/>
  <c r="M438" i="13" s="1"/>
  <c r="M680" i="1"/>
  <c r="M683" i="1"/>
  <c r="T683" i="1" s="1"/>
  <c r="V683" i="1" s="1"/>
  <c r="W683" i="1" s="1"/>
  <c r="X683" i="1" s="1"/>
  <c r="M686" i="1"/>
  <c r="T686" i="1" s="1"/>
  <c r="V686" i="1" s="1"/>
  <c r="W686" i="1" s="1"/>
  <c r="X686" i="1" s="1"/>
  <c r="M685" i="1"/>
  <c r="T685" i="1" s="1"/>
  <c r="V685" i="1" s="1"/>
  <c r="W685" i="1" s="1"/>
  <c r="X685" i="1" s="1"/>
  <c r="M684" i="1"/>
  <c r="T684" i="1" s="1"/>
  <c r="V684" i="1" s="1"/>
  <c r="W684" i="1" s="1"/>
  <c r="X684" i="1" s="1"/>
  <c r="M679" i="1"/>
  <c r="M436" i="13" s="1"/>
  <c r="T678" i="1"/>
  <c r="V678" i="1" s="1"/>
  <c r="W678" i="1" s="1"/>
  <c r="X678" i="1" s="1"/>
  <c r="M445" i="13"/>
  <c r="M437" i="13"/>
  <c r="T680" i="1"/>
  <c r="V680" i="1" s="1"/>
  <c r="W680" i="1" s="1"/>
  <c r="X680" i="1" s="1"/>
  <c r="M444" i="13"/>
  <c r="T687" i="1"/>
  <c r="V687" i="1" s="1"/>
  <c r="W687" i="1" s="1"/>
  <c r="X687" i="1" s="1"/>
  <c r="M1426" i="10"/>
  <c r="M1420" i="10"/>
  <c r="M1425" i="10"/>
  <c r="M1419" i="10"/>
  <c r="M1424" i="10"/>
  <c r="M1418" i="10"/>
  <c r="M1423" i="10"/>
  <c r="M1428" i="10"/>
  <c r="M1422" i="10"/>
  <c r="M1427" i="10"/>
  <c r="K294" i="1"/>
  <c r="K194" i="1"/>
  <c r="L306" i="1"/>
  <c r="K261" i="1"/>
  <c r="L261" i="1"/>
  <c r="L248" i="1"/>
  <c r="K249" i="1" s="1"/>
  <c r="L241" i="1"/>
  <c r="K241" i="1"/>
  <c r="M446" i="13" l="1"/>
  <c r="M441" i="13"/>
  <c r="M440" i="13"/>
  <c r="T679" i="1"/>
  <c r="V679" i="1" s="1"/>
  <c r="W679" i="1" s="1"/>
  <c r="X679" i="1" s="1"/>
  <c r="M439" i="13"/>
  <c r="T681" i="1"/>
  <c r="V681" i="1" s="1"/>
  <c r="W681" i="1" s="1"/>
  <c r="X681" i="1" s="1"/>
  <c r="M442" i="13"/>
  <c r="I694" i="1"/>
  <c r="G96" i="16" s="1"/>
  <c r="M443" i="13"/>
  <c r="I693" i="1"/>
  <c r="G97" i="16" s="1"/>
  <c r="H97" i="16" s="1"/>
  <c r="M180" i="1"/>
  <c r="L307" i="1"/>
  <c r="L308" i="1" s="1"/>
  <c r="M276" i="1"/>
  <c r="M811" i="13"/>
  <c r="S1421" i="10"/>
  <c r="U1421" i="10" s="1"/>
  <c r="V1421" i="10" s="1"/>
  <c r="W1421" i="10" s="1"/>
  <c r="S1423" i="10"/>
  <c r="U1423" i="10" s="1"/>
  <c r="V1423" i="10" s="1"/>
  <c r="W1423" i="10" s="1"/>
  <c r="M813" i="13"/>
  <c r="M815" i="13"/>
  <c r="S1425" i="10"/>
  <c r="U1425" i="10" s="1"/>
  <c r="V1425" i="10" s="1"/>
  <c r="W1425" i="10" s="1"/>
  <c r="M809" i="13"/>
  <c r="S1419" i="10"/>
  <c r="U1419" i="10" s="1"/>
  <c r="V1419" i="10" s="1"/>
  <c r="W1419" i="10" s="1"/>
  <c r="S1427" i="10"/>
  <c r="U1427" i="10" s="1"/>
  <c r="V1427" i="10" s="1"/>
  <c r="W1427" i="10" s="1"/>
  <c r="M817" i="13"/>
  <c r="S1420" i="10"/>
  <c r="U1420" i="10" s="1"/>
  <c r="V1420" i="10" s="1"/>
  <c r="W1420" i="10" s="1"/>
  <c r="I1433" i="10"/>
  <c r="G223" i="16" s="1"/>
  <c r="Q40" i="16" s="1"/>
  <c r="E37" i="18" s="1"/>
  <c r="I37" i="18" s="1"/>
  <c r="M810" i="13"/>
  <c r="S1428" i="10"/>
  <c r="U1428" i="10" s="1"/>
  <c r="V1428" i="10" s="1"/>
  <c r="W1428" i="10" s="1"/>
  <c r="M818" i="13"/>
  <c r="S1418" i="10"/>
  <c r="U1418" i="10" s="1"/>
  <c r="V1418" i="10" s="1"/>
  <c r="W1418" i="10" s="1"/>
  <c r="M808" i="13"/>
  <c r="I1432" i="10"/>
  <c r="M1429" i="10"/>
  <c r="N1429" i="10" s="1"/>
  <c r="E96" i="6" s="1"/>
  <c r="M812" i="13"/>
  <c r="S1422" i="10"/>
  <c r="U1422" i="10" s="1"/>
  <c r="V1422" i="10" s="1"/>
  <c r="W1422" i="10" s="1"/>
  <c r="M814" i="13"/>
  <c r="S1424" i="10"/>
  <c r="U1424" i="10" s="1"/>
  <c r="V1424" i="10" s="1"/>
  <c r="W1424" i="10" s="1"/>
  <c r="S1426" i="10"/>
  <c r="U1426" i="10" s="1"/>
  <c r="V1426" i="10" s="1"/>
  <c r="W1426" i="10" s="1"/>
  <c r="M816" i="13"/>
  <c r="K242" i="1"/>
  <c r="D276" i="1" s="1"/>
  <c r="D277" i="1"/>
  <c r="I697" i="1" l="1"/>
  <c r="F37" i="18"/>
  <c r="G37" i="18" s="1"/>
  <c r="K329" i="1"/>
  <c r="O40" i="16"/>
  <c r="AF40" i="16"/>
  <c r="S40" i="16"/>
  <c r="T40" i="16" s="1"/>
  <c r="G222" i="16"/>
  <c r="H222" i="16" s="1"/>
  <c r="I1437" i="10"/>
  <c r="J1437" i="10" s="1"/>
  <c r="D279" i="1"/>
  <c r="K262" i="1"/>
  <c r="I276" i="1" l="1"/>
  <c r="L272" i="1"/>
  <c r="M15" i="17"/>
  <c r="K15" i="17" s="1"/>
  <c r="N15" i="17" s="1"/>
  <c r="AB40" i="16"/>
  <c r="AD40" i="16" s="1"/>
  <c r="AH40" i="16"/>
  <c r="M296" i="1"/>
  <c r="M298" i="1"/>
  <c r="O300" i="1" s="1"/>
  <c r="M300" i="1"/>
  <c r="O301" i="1" s="1"/>
  <c r="M297" i="1"/>
  <c r="O298" i="1" s="1"/>
  <c r="M299" i="1"/>
  <c r="M407" i="1"/>
  <c r="M412" i="1"/>
  <c r="M301" i="1" l="1"/>
  <c r="O302" i="1" s="1"/>
  <c r="M302" i="1"/>
  <c r="O303" i="1" s="1"/>
  <c r="M303" i="1"/>
  <c r="T303" i="1" s="1"/>
  <c r="V303" i="1" s="1"/>
  <c r="W303" i="1" s="1"/>
  <c r="X303" i="1" s="1"/>
  <c r="O15" i="17"/>
  <c r="M275" i="1"/>
  <c r="M277" i="1" s="1"/>
  <c r="M278" i="1" s="1"/>
  <c r="M429" i="1"/>
  <c r="M427" i="1"/>
  <c r="M428" i="1"/>
  <c r="O296" i="1"/>
  <c r="O404" i="1"/>
  <c r="T297" i="1"/>
  <c r="V297" i="1" s="1"/>
  <c r="W297" i="1" s="1"/>
  <c r="X297" i="1" s="1"/>
  <c r="M161" i="1"/>
  <c r="T299" i="1"/>
  <c r="V299" i="1" s="1"/>
  <c r="W299" i="1" s="1"/>
  <c r="X299" i="1" s="1"/>
  <c r="M1022" i="1"/>
  <c r="T301" i="1"/>
  <c r="V301" i="1" s="1"/>
  <c r="W301" i="1" s="1"/>
  <c r="X301" i="1" s="1"/>
  <c r="T300" i="1"/>
  <c r="V300" i="1" s="1"/>
  <c r="W300" i="1" s="1"/>
  <c r="X300" i="1" s="1"/>
  <c r="M718" i="1"/>
  <c r="M719" i="1" s="1"/>
  <c r="D736" i="1" s="1"/>
  <c r="T298" i="1"/>
  <c r="V298" i="1" s="1"/>
  <c r="W298" i="1" s="1"/>
  <c r="X298" i="1" s="1"/>
  <c r="M318" i="9"/>
  <c r="M319" i="9" s="1"/>
  <c r="D341" i="9" s="1"/>
  <c r="D344" i="9" s="1"/>
  <c r="I341" i="9" s="1"/>
  <c r="M353" i="9" s="1"/>
  <c r="T296" i="1"/>
  <c r="V296" i="1" s="1"/>
  <c r="W296" i="1" s="1"/>
  <c r="X296" i="1" s="1"/>
  <c r="M1021" i="1"/>
  <c r="M413" i="1"/>
  <c r="L167" i="1"/>
  <c r="M1257" i="1" l="1"/>
  <c r="T302" i="1"/>
  <c r="V302" i="1" s="1"/>
  <c r="W302" i="1" s="1"/>
  <c r="X302" i="1" s="1"/>
  <c r="M476" i="1"/>
  <c r="M354" i="9"/>
  <c r="M1023" i="1"/>
  <c r="M1260" i="1"/>
  <c r="D1279" i="1" s="1"/>
  <c r="D1283" i="1" s="1"/>
  <c r="M340" i="9"/>
  <c r="M294" i="1"/>
  <c r="M430" i="1"/>
  <c r="K449" i="1" s="1"/>
  <c r="K450" i="1" s="1"/>
  <c r="N413" i="1"/>
  <c r="E67" i="6" s="1"/>
  <c r="M1027" i="1" l="1"/>
  <c r="M1037" i="1" s="1"/>
  <c r="D1040" i="1"/>
  <c r="M447" i="1"/>
  <c r="M355" i="9"/>
  <c r="M1292" i="1"/>
  <c r="M1293" i="1"/>
  <c r="M443" i="1"/>
  <c r="M434" i="1"/>
  <c r="M445" i="1"/>
  <c r="M438" i="1"/>
  <c r="M439" i="1"/>
  <c r="M442" i="1"/>
  <c r="M444" i="1"/>
  <c r="M441" i="1"/>
  <c r="M433" i="1"/>
  <c r="M435" i="1"/>
  <c r="M432" i="1"/>
  <c r="M436" i="1"/>
  <c r="M1279" i="1"/>
  <c r="M306" i="1"/>
  <c r="T306" i="1" s="1"/>
  <c r="V306" i="1" s="1"/>
  <c r="W306" i="1" s="1"/>
  <c r="X306" i="1" s="1"/>
  <c r="M305" i="1"/>
  <c r="T305" i="1" s="1"/>
  <c r="V305" i="1" s="1"/>
  <c r="W305" i="1" s="1"/>
  <c r="X305" i="1" s="1"/>
  <c r="L207" i="1"/>
  <c r="T447" i="1" l="1"/>
  <c r="V447" i="1" s="1"/>
  <c r="W447" i="1" s="1"/>
  <c r="X447" i="1" s="1"/>
  <c r="M1136" i="13"/>
  <c r="M440" i="1"/>
  <c r="M388" i="13" s="1"/>
  <c r="M448" i="1"/>
  <c r="M446" i="1"/>
  <c r="M394" i="13" s="1"/>
  <c r="M437" i="1"/>
  <c r="M385" i="13" s="1"/>
  <c r="M382" i="13"/>
  <c r="T434" i="1"/>
  <c r="V434" i="1" s="1"/>
  <c r="W434" i="1" s="1"/>
  <c r="X434" i="1" s="1"/>
  <c r="T432" i="1"/>
  <c r="V432" i="1" s="1"/>
  <c r="W432" i="1" s="1"/>
  <c r="X432" i="1" s="1"/>
  <c r="M380" i="13"/>
  <c r="T441" i="1"/>
  <c r="V441" i="1" s="1"/>
  <c r="W441" i="1" s="1"/>
  <c r="X441" i="1" s="1"/>
  <c r="M389" i="13"/>
  <c r="I453" i="1"/>
  <c r="T439" i="1"/>
  <c r="V439" i="1" s="1"/>
  <c r="W439" i="1" s="1"/>
  <c r="X439" i="1" s="1"/>
  <c r="M387" i="13"/>
  <c r="T435" i="1"/>
  <c r="V435" i="1" s="1"/>
  <c r="W435" i="1" s="1"/>
  <c r="X435" i="1" s="1"/>
  <c r="M383" i="13"/>
  <c r="I454" i="1"/>
  <c r="G156" i="16" s="1"/>
  <c r="T444" i="1"/>
  <c r="V444" i="1" s="1"/>
  <c r="W444" i="1" s="1"/>
  <c r="X444" i="1" s="1"/>
  <c r="M392" i="13"/>
  <c r="M386" i="13"/>
  <c r="T438" i="1"/>
  <c r="V438" i="1" s="1"/>
  <c r="W438" i="1" s="1"/>
  <c r="X438" i="1" s="1"/>
  <c r="M391" i="13"/>
  <c r="T443" i="1"/>
  <c r="V443" i="1" s="1"/>
  <c r="W443" i="1" s="1"/>
  <c r="X443" i="1" s="1"/>
  <c r="M384" i="13"/>
  <c r="T436" i="1"/>
  <c r="V436" i="1" s="1"/>
  <c r="W436" i="1" s="1"/>
  <c r="X436" i="1" s="1"/>
  <c r="T433" i="1"/>
  <c r="V433" i="1" s="1"/>
  <c r="W433" i="1" s="1"/>
  <c r="X433" i="1" s="1"/>
  <c r="M381" i="13"/>
  <c r="M390" i="13"/>
  <c r="T442" i="1"/>
  <c r="V442" i="1" s="1"/>
  <c r="W442" i="1" s="1"/>
  <c r="X442" i="1" s="1"/>
  <c r="M393" i="13"/>
  <c r="T445" i="1"/>
  <c r="V445" i="1" s="1"/>
  <c r="W445" i="1" s="1"/>
  <c r="X445" i="1" s="1"/>
  <c r="M307" i="1"/>
  <c r="M329" i="1" s="1"/>
  <c r="K340" i="1" s="1"/>
  <c r="M304" i="1"/>
  <c r="T304" i="1" s="1"/>
  <c r="V304" i="1" s="1"/>
  <c r="W304" i="1" s="1"/>
  <c r="X304" i="1" s="1"/>
  <c r="D740" i="1"/>
  <c r="I737" i="1" s="1"/>
  <c r="M749" i="1" s="1"/>
  <c r="T448" i="1" l="1"/>
  <c r="V448" i="1" s="1"/>
  <c r="W448" i="1" s="1"/>
  <c r="X448" i="1" s="1"/>
  <c r="M1137" i="13"/>
  <c r="I456" i="1"/>
  <c r="G158" i="16" s="1"/>
  <c r="O428" i="1"/>
  <c r="O430" i="1" s="1"/>
  <c r="T440" i="1"/>
  <c r="V440" i="1" s="1"/>
  <c r="W440" i="1" s="1"/>
  <c r="X440" i="1" s="1"/>
  <c r="T446" i="1"/>
  <c r="V446" i="1" s="1"/>
  <c r="W446" i="1" s="1"/>
  <c r="X446" i="1" s="1"/>
  <c r="I455" i="1"/>
  <c r="G157" i="16" s="1"/>
  <c r="M338" i="1"/>
  <c r="M333" i="1"/>
  <c r="M336" i="1"/>
  <c r="M334" i="1"/>
  <c r="M331" i="1"/>
  <c r="M335" i="1"/>
  <c r="M337" i="1"/>
  <c r="M339" i="1"/>
  <c r="M332" i="1"/>
  <c r="T437" i="1"/>
  <c r="V437" i="1" s="1"/>
  <c r="W437" i="1" s="1"/>
  <c r="X437" i="1" s="1"/>
  <c r="M449" i="1"/>
  <c r="M751" i="1"/>
  <c r="M750" i="1"/>
  <c r="M736" i="1"/>
  <c r="M371" i="9"/>
  <c r="M364" i="9"/>
  <c r="M367" i="9"/>
  <c r="M358" i="9"/>
  <c r="M370" i="9"/>
  <c r="M368" i="9"/>
  <c r="M362" i="9"/>
  <c r="M369" i="9"/>
  <c r="M365" i="9"/>
  <c r="M366" i="9"/>
  <c r="M360" i="9"/>
  <c r="M357" i="9"/>
  <c r="M361" i="9"/>
  <c r="M359" i="9"/>
  <c r="M372" i="9"/>
  <c r="M363" i="9"/>
  <c r="G155" i="16"/>
  <c r="T307" i="1"/>
  <c r="V307" i="1" s="1"/>
  <c r="W307" i="1" s="1"/>
  <c r="X307" i="1" s="1"/>
  <c r="O305" i="1"/>
  <c r="M690" i="1"/>
  <c r="N690" i="1" s="1"/>
  <c r="I130" i="1"/>
  <c r="I358" i="13" s="1"/>
  <c r="I131" i="1"/>
  <c r="L131" i="1" s="1"/>
  <c r="I378" i="9" l="1"/>
  <c r="I376" i="9"/>
  <c r="I377" i="9"/>
  <c r="I343" i="1"/>
  <c r="G235" i="16"/>
  <c r="G244" i="16" s="1"/>
  <c r="G245" i="16" s="1"/>
  <c r="M752" i="1"/>
  <c r="M762" i="1" s="1"/>
  <c r="I458" i="1"/>
  <c r="M379" i="13"/>
  <c r="T339" i="1"/>
  <c r="V339" i="1" s="1"/>
  <c r="W339" i="1" s="1"/>
  <c r="X339" i="1" s="1"/>
  <c r="M377" i="13"/>
  <c r="T337" i="1"/>
  <c r="V337" i="1" s="1"/>
  <c r="W337" i="1" s="1"/>
  <c r="X337" i="1" s="1"/>
  <c r="M376" i="13"/>
  <c r="T336" i="1"/>
  <c r="V336" i="1" s="1"/>
  <c r="W336" i="1" s="1"/>
  <c r="X336" i="1" s="1"/>
  <c r="M375" i="13"/>
  <c r="T335" i="1"/>
  <c r="V335" i="1" s="1"/>
  <c r="W335" i="1" s="1"/>
  <c r="X335" i="1" s="1"/>
  <c r="T333" i="1"/>
  <c r="V333" i="1" s="1"/>
  <c r="W333" i="1" s="1"/>
  <c r="X333" i="1" s="1"/>
  <c r="M373" i="13"/>
  <c r="M374" i="13"/>
  <c r="T334" i="1"/>
  <c r="V334" i="1" s="1"/>
  <c r="W334" i="1" s="1"/>
  <c r="X334" i="1" s="1"/>
  <c r="M372" i="13"/>
  <c r="T332" i="1"/>
  <c r="V332" i="1" s="1"/>
  <c r="W332" i="1" s="1"/>
  <c r="X332" i="1" s="1"/>
  <c r="T331" i="1"/>
  <c r="V331" i="1" s="1"/>
  <c r="W331" i="1" s="1"/>
  <c r="X331" i="1" s="1"/>
  <c r="M371" i="13"/>
  <c r="M378" i="13"/>
  <c r="T338" i="1"/>
  <c r="V338" i="1" s="1"/>
  <c r="W338" i="1" s="1"/>
  <c r="X338" i="1" s="1"/>
  <c r="T360" i="9"/>
  <c r="V360" i="9" s="1"/>
  <c r="W360" i="9" s="1"/>
  <c r="X360" i="9" s="1"/>
  <c r="M58" i="13"/>
  <c r="M68" i="13"/>
  <c r="T370" i="9"/>
  <c r="V370" i="9" s="1"/>
  <c r="W370" i="9" s="1"/>
  <c r="X370" i="9" s="1"/>
  <c r="M70" i="13"/>
  <c r="T372" i="9"/>
  <c r="V372" i="9" s="1"/>
  <c r="W372" i="9" s="1"/>
  <c r="X372" i="9" s="1"/>
  <c r="T362" i="9"/>
  <c r="V362" i="9" s="1"/>
  <c r="W362" i="9" s="1"/>
  <c r="X362" i="9" s="1"/>
  <c r="M60" i="13"/>
  <c r="M65" i="13"/>
  <c r="T367" i="9"/>
  <c r="V367" i="9" s="1"/>
  <c r="W367" i="9" s="1"/>
  <c r="X367" i="9" s="1"/>
  <c r="T359" i="9"/>
  <c r="V359" i="9" s="1"/>
  <c r="W359" i="9" s="1"/>
  <c r="X359" i="9" s="1"/>
  <c r="M57" i="13"/>
  <c r="T366" i="9"/>
  <c r="V366" i="9" s="1"/>
  <c r="W366" i="9" s="1"/>
  <c r="X366" i="9" s="1"/>
  <c r="M64" i="13"/>
  <c r="T368" i="9"/>
  <c r="V368" i="9" s="1"/>
  <c r="W368" i="9" s="1"/>
  <c r="X368" i="9" s="1"/>
  <c r="M66" i="13"/>
  <c r="M62" i="13"/>
  <c r="T364" i="9"/>
  <c r="V364" i="9" s="1"/>
  <c r="W364" i="9" s="1"/>
  <c r="X364" i="9" s="1"/>
  <c r="M59" i="13"/>
  <c r="T361" i="9"/>
  <c r="V361" i="9" s="1"/>
  <c r="W361" i="9" s="1"/>
  <c r="X361" i="9" s="1"/>
  <c r="M63" i="13"/>
  <c r="T365" i="9"/>
  <c r="V365" i="9" s="1"/>
  <c r="W365" i="9" s="1"/>
  <c r="X365" i="9" s="1"/>
  <c r="T371" i="9"/>
  <c r="V371" i="9" s="1"/>
  <c r="W371" i="9" s="1"/>
  <c r="X371" i="9" s="1"/>
  <c r="M69" i="13"/>
  <c r="T363" i="9"/>
  <c r="V363" i="9" s="1"/>
  <c r="W363" i="9" s="1"/>
  <c r="X363" i="9" s="1"/>
  <c r="M61" i="13"/>
  <c r="T357" i="9"/>
  <c r="V357" i="9" s="1"/>
  <c r="W357" i="9" s="1"/>
  <c r="X357" i="9" s="1"/>
  <c r="M55" i="13"/>
  <c r="M373" i="9"/>
  <c r="M67" i="13"/>
  <c r="T369" i="9"/>
  <c r="V369" i="9" s="1"/>
  <c r="W369" i="9" s="1"/>
  <c r="X369" i="9" s="1"/>
  <c r="T358" i="9"/>
  <c r="V358" i="9" s="1"/>
  <c r="W358" i="9" s="1"/>
  <c r="X358" i="9" s="1"/>
  <c r="M56" i="13"/>
  <c r="L132" i="1"/>
  <c r="L133" i="1" s="1"/>
  <c r="H155" i="16"/>
  <c r="H235" i="16" s="1"/>
  <c r="L359" i="13"/>
  <c r="I359" i="13"/>
  <c r="J697" i="1"/>
  <c r="I379" i="9" l="1"/>
  <c r="G69" i="16"/>
  <c r="G67" i="16"/>
  <c r="M757" i="1"/>
  <c r="M450" i="13" s="1"/>
  <c r="M758" i="1"/>
  <c r="M755" i="1"/>
  <c r="M761" i="1"/>
  <c r="T761" i="1" s="1"/>
  <c r="V761" i="1" s="1"/>
  <c r="W761" i="1" s="1"/>
  <c r="X761" i="1" s="1"/>
  <c r="T762" i="1"/>
  <c r="V762" i="1" s="1"/>
  <c r="W762" i="1" s="1"/>
  <c r="X762" i="1" s="1"/>
  <c r="M455" i="13"/>
  <c r="M759" i="1"/>
  <c r="T759" i="1" s="1"/>
  <c r="V759" i="1" s="1"/>
  <c r="W759" i="1" s="1"/>
  <c r="X759" i="1" s="1"/>
  <c r="M760" i="1"/>
  <c r="M756" i="1"/>
  <c r="M754" i="1"/>
  <c r="H69" i="16"/>
  <c r="G64" i="16"/>
  <c r="H62" i="16" s="1"/>
  <c r="I348" i="1"/>
  <c r="G66" i="16"/>
  <c r="I58" i="1"/>
  <c r="I59" i="1"/>
  <c r="L59" i="1" s="1"/>
  <c r="I60" i="1"/>
  <c r="I57" i="1"/>
  <c r="I53" i="1"/>
  <c r="K53" i="1" s="1"/>
  <c r="I52" i="1"/>
  <c r="K52" i="1" s="1"/>
  <c r="I51" i="1"/>
  <c r="K51" i="1" s="1"/>
  <c r="K18" i="1"/>
  <c r="I19" i="1"/>
  <c r="L19" i="1" s="1"/>
  <c r="I20" i="1"/>
  <c r="K20" i="1" s="1"/>
  <c r="I21" i="1"/>
  <c r="L21" i="1" s="1"/>
  <c r="J379" i="9" l="1"/>
  <c r="T757" i="1"/>
  <c r="V757" i="1" s="1"/>
  <c r="W757" i="1" s="1"/>
  <c r="X757" i="1" s="1"/>
  <c r="M454" i="13"/>
  <c r="T758" i="1"/>
  <c r="V758" i="1" s="1"/>
  <c r="W758" i="1" s="1"/>
  <c r="X758" i="1" s="1"/>
  <c r="M451" i="13"/>
  <c r="I766" i="1"/>
  <c r="G39" i="16" s="1"/>
  <c r="Q25" i="16" s="1"/>
  <c r="E22" i="18" s="1"/>
  <c r="I22" i="18" s="1"/>
  <c r="M448" i="13"/>
  <c r="T755" i="1"/>
  <c r="V755" i="1" s="1"/>
  <c r="W755" i="1" s="1"/>
  <c r="X755" i="1" s="1"/>
  <c r="I767" i="1"/>
  <c r="G37" i="16" s="1"/>
  <c r="M452" i="13"/>
  <c r="M453" i="13"/>
  <c r="T760" i="1"/>
  <c r="V760" i="1" s="1"/>
  <c r="W760" i="1" s="1"/>
  <c r="X760" i="1" s="1"/>
  <c r="T754" i="1"/>
  <c r="V754" i="1" s="1"/>
  <c r="W754" i="1" s="1"/>
  <c r="X754" i="1" s="1"/>
  <c r="M447" i="13"/>
  <c r="M449" i="13"/>
  <c r="T756" i="1"/>
  <c r="V756" i="1" s="1"/>
  <c r="W756" i="1" s="1"/>
  <c r="X756" i="1" s="1"/>
  <c r="H66" i="16"/>
  <c r="K54" i="1"/>
  <c r="L57" i="1"/>
  <c r="K22" i="1"/>
  <c r="L22" i="1"/>
  <c r="L23" i="1" s="1"/>
  <c r="F22" i="18" l="1"/>
  <c r="G22" i="18" s="1"/>
  <c r="I771" i="1"/>
  <c r="AF25" i="16"/>
  <c r="S25" i="16"/>
  <c r="T25" i="16" s="1"/>
  <c r="H37" i="16"/>
  <c r="M38" i="17"/>
  <c r="M36" i="1"/>
  <c r="L61" i="1"/>
  <c r="L74" i="1" s="1"/>
  <c r="K23" i="1"/>
  <c r="M763" i="1"/>
  <c r="L162" i="1"/>
  <c r="D39" i="1"/>
  <c r="I36" i="1" s="1"/>
  <c r="AH25" i="16" l="1"/>
  <c r="J771" i="1"/>
  <c r="K38" i="17"/>
  <c r="M73" i="17"/>
  <c r="M53" i="1"/>
  <c r="M51" i="1"/>
  <c r="M52" i="1"/>
  <c r="M57" i="1"/>
  <c r="M72" i="1"/>
  <c r="M70" i="1"/>
  <c r="O70" i="1" s="1"/>
  <c r="M66" i="1"/>
  <c r="M67" i="1"/>
  <c r="O66" i="1" s="1"/>
  <c r="M65" i="1"/>
  <c r="M64" i="1"/>
  <c r="M71" i="1"/>
  <c r="T71" i="1" s="1"/>
  <c r="V71" i="1" s="1"/>
  <c r="W71" i="1" s="1"/>
  <c r="X71" i="1" s="1"/>
  <c r="M69" i="1"/>
  <c r="M63" i="1"/>
  <c r="M68" i="1"/>
  <c r="M62" i="1"/>
  <c r="M60" i="1"/>
  <c r="L32" i="1"/>
  <c r="M308" i="1"/>
  <c r="T72" i="1" l="1"/>
  <c r="V72" i="1" s="1"/>
  <c r="W72" i="1" s="1"/>
  <c r="X72" i="1" s="1"/>
  <c r="M943" i="1"/>
  <c r="M1107" i="13"/>
  <c r="J77" i="1"/>
  <c r="J78" i="1" s="1"/>
  <c r="K78" i="1" s="1"/>
  <c r="O64" i="1"/>
  <c r="N38" i="17"/>
  <c r="N73" i="17" s="1"/>
  <c r="K73" i="17"/>
  <c r="M54" i="1"/>
  <c r="O62" i="1"/>
  <c r="O68" i="1"/>
  <c r="T64" i="1"/>
  <c r="V64" i="1" s="1"/>
  <c r="W64" i="1" s="1"/>
  <c r="X64" i="1" s="1"/>
  <c r="T67" i="1"/>
  <c r="V67" i="1" s="1"/>
  <c r="W67" i="1" s="1"/>
  <c r="X67" i="1" s="1"/>
  <c r="M938" i="1"/>
  <c r="T66" i="1"/>
  <c r="V66" i="1" s="1"/>
  <c r="W66" i="1" s="1"/>
  <c r="X66" i="1" s="1"/>
  <c r="M1423" i="1"/>
  <c r="T68" i="1"/>
  <c r="V68" i="1" s="1"/>
  <c r="W68" i="1" s="1"/>
  <c r="X68" i="1" s="1"/>
  <c r="M159" i="1"/>
  <c r="T70" i="1"/>
  <c r="V70" i="1" s="1"/>
  <c r="W70" i="1" s="1"/>
  <c r="X70" i="1" s="1"/>
  <c r="M153" i="9"/>
  <c r="M154" i="9" s="1"/>
  <c r="D172" i="9" s="1"/>
  <c r="T65" i="1"/>
  <c r="V65" i="1" s="1"/>
  <c r="W65" i="1" s="1"/>
  <c r="X65" i="1" s="1"/>
  <c r="M1422" i="1"/>
  <c r="T63" i="1"/>
  <c r="V63" i="1" s="1"/>
  <c r="W63" i="1" s="1"/>
  <c r="X63" i="1" s="1"/>
  <c r="M475" i="1"/>
  <c r="T62" i="1"/>
  <c r="V62" i="1" s="1"/>
  <c r="W62" i="1" s="1"/>
  <c r="X62" i="1" s="1"/>
  <c r="M474" i="1"/>
  <c r="T69" i="1"/>
  <c r="V69" i="1" s="1"/>
  <c r="W69" i="1" s="1"/>
  <c r="X69" i="1" s="1"/>
  <c r="M160" i="1"/>
  <c r="M35" i="1"/>
  <c r="M37" i="1" s="1"/>
  <c r="N308" i="1"/>
  <c r="E23" i="6" s="1"/>
  <c r="M939" i="1" l="1"/>
  <c r="M944" i="1" s="1"/>
  <c r="O38" i="17"/>
  <c r="O73" i="17"/>
  <c r="G118" i="16"/>
  <c r="M477" i="1"/>
  <c r="D495" i="1" s="1"/>
  <c r="M1424" i="1"/>
  <c r="D1440" i="1" s="1"/>
  <c r="D1444" i="1" s="1"/>
  <c r="I1441" i="1" s="1"/>
  <c r="D961" i="1" l="1"/>
  <c r="D965" i="1" s="1"/>
  <c r="I962" i="1" s="1"/>
  <c r="M961" i="1" s="1"/>
  <c r="M976" i="1" s="1"/>
  <c r="K993" i="1" s="1"/>
  <c r="M1440" i="1"/>
  <c r="M1442" i="1" s="1"/>
  <c r="M1443" i="1" s="1"/>
  <c r="M1454" i="1"/>
  <c r="M1453" i="1"/>
  <c r="M450" i="1"/>
  <c r="I963" i="1" l="1"/>
  <c r="I964" i="1" s="1"/>
  <c r="M992" i="1"/>
  <c r="T992" i="1" s="1"/>
  <c r="V992" i="1" s="1"/>
  <c r="W992" i="1" s="1"/>
  <c r="X992" i="1" s="1"/>
  <c r="M987" i="1"/>
  <c r="T987" i="1" s="1"/>
  <c r="V987" i="1" s="1"/>
  <c r="W987" i="1" s="1"/>
  <c r="X987" i="1" s="1"/>
  <c r="M981" i="1"/>
  <c r="T981" i="1" s="1"/>
  <c r="V981" i="1" s="1"/>
  <c r="W981" i="1" s="1"/>
  <c r="X981" i="1" s="1"/>
  <c r="M983" i="1"/>
  <c r="T983" i="1" s="1"/>
  <c r="V983" i="1" s="1"/>
  <c r="W983" i="1" s="1"/>
  <c r="X983" i="1" s="1"/>
  <c r="M986" i="1"/>
  <c r="M488" i="13" s="1"/>
  <c r="M984" i="1"/>
  <c r="M486" i="13" s="1"/>
  <c r="M979" i="1"/>
  <c r="T979" i="1" s="1"/>
  <c r="V979" i="1" s="1"/>
  <c r="W979" i="1" s="1"/>
  <c r="X979" i="1" s="1"/>
  <c r="M991" i="1"/>
  <c r="T991" i="1" s="1"/>
  <c r="V991" i="1" s="1"/>
  <c r="W991" i="1" s="1"/>
  <c r="X991" i="1" s="1"/>
  <c r="M980" i="1"/>
  <c r="M482" i="13" s="1"/>
  <c r="M982" i="1"/>
  <c r="T982" i="1" s="1"/>
  <c r="V982" i="1" s="1"/>
  <c r="W982" i="1" s="1"/>
  <c r="X982" i="1" s="1"/>
  <c r="M990" i="1"/>
  <c r="M492" i="13" s="1"/>
  <c r="M988" i="1"/>
  <c r="M490" i="13" s="1"/>
  <c r="M985" i="1"/>
  <c r="T985" i="1" s="1"/>
  <c r="V985" i="1" s="1"/>
  <c r="W985" i="1" s="1"/>
  <c r="X985" i="1" s="1"/>
  <c r="M978" i="1"/>
  <c r="M480" i="13" s="1"/>
  <c r="M989" i="1"/>
  <c r="T989" i="1" s="1"/>
  <c r="V989" i="1" s="1"/>
  <c r="W989" i="1" s="1"/>
  <c r="X989" i="1" s="1"/>
  <c r="M494" i="13"/>
  <c r="M1455" i="1"/>
  <c r="K1475" i="1" s="1"/>
  <c r="J458" i="1"/>
  <c r="N450" i="1"/>
  <c r="E68" i="6" s="1"/>
  <c r="M489" i="13" l="1"/>
  <c r="M485" i="13"/>
  <c r="T980" i="1"/>
  <c r="V980" i="1" s="1"/>
  <c r="W980" i="1" s="1"/>
  <c r="X980" i="1" s="1"/>
  <c r="M483" i="13"/>
  <c r="M1473" i="1"/>
  <c r="M586" i="13" s="1"/>
  <c r="M1467" i="1"/>
  <c r="M580" i="13" s="1"/>
  <c r="I997" i="1"/>
  <c r="G106" i="16" s="1"/>
  <c r="M484" i="13"/>
  <c r="I996" i="1"/>
  <c r="M481" i="13"/>
  <c r="T990" i="1"/>
  <c r="V990" i="1" s="1"/>
  <c r="W990" i="1" s="1"/>
  <c r="X990" i="1" s="1"/>
  <c r="M487" i="13"/>
  <c r="T986" i="1"/>
  <c r="V986" i="1" s="1"/>
  <c r="W986" i="1" s="1"/>
  <c r="X986" i="1" s="1"/>
  <c r="T978" i="1"/>
  <c r="V978" i="1" s="1"/>
  <c r="W978" i="1" s="1"/>
  <c r="X978" i="1" s="1"/>
  <c r="M493" i="13"/>
  <c r="T988" i="1"/>
  <c r="V988" i="1" s="1"/>
  <c r="W988" i="1" s="1"/>
  <c r="X988" i="1" s="1"/>
  <c r="M491" i="13"/>
  <c r="T984" i="1"/>
  <c r="V984" i="1" s="1"/>
  <c r="W984" i="1" s="1"/>
  <c r="X984" i="1" s="1"/>
  <c r="M1472" i="1"/>
  <c r="M585" i="13" s="1"/>
  <c r="M1466" i="1"/>
  <c r="M579" i="13" s="1"/>
  <c r="M1465" i="1"/>
  <c r="M578" i="13" s="1"/>
  <c r="M1474" i="1"/>
  <c r="M587" i="13" s="1"/>
  <c r="M1461" i="1"/>
  <c r="M574" i="13" s="1"/>
  <c r="M1464" i="1"/>
  <c r="M577" i="13" s="1"/>
  <c r="M1469" i="1"/>
  <c r="M582" i="13" s="1"/>
  <c r="M1471" i="1"/>
  <c r="M584" i="13" s="1"/>
  <c r="M1459" i="1"/>
  <c r="M1458" i="1"/>
  <c r="M571" i="13" s="1"/>
  <c r="M1468" i="1"/>
  <c r="M581" i="13" s="1"/>
  <c r="M1462" i="1"/>
  <c r="M575" i="13" s="1"/>
  <c r="M1463" i="1"/>
  <c r="M576" i="13" s="1"/>
  <c r="M1460" i="1"/>
  <c r="M573" i="13" s="1"/>
  <c r="M1457" i="1"/>
  <c r="M570" i="13" s="1"/>
  <c r="M1470" i="1"/>
  <c r="M583" i="13" s="1"/>
  <c r="M58" i="1"/>
  <c r="T60" i="1"/>
  <c r="V60" i="1" s="1"/>
  <c r="W60" i="1" s="1"/>
  <c r="X60" i="1" s="1"/>
  <c r="T57" i="1"/>
  <c r="V57" i="1" s="1"/>
  <c r="W57" i="1" s="1"/>
  <c r="X57" i="1" s="1"/>
  <c r="M59" i="1"/>
  <c r="T59" i="1" s="1"/>
  <c r="V59" i="1" s="1"/>
  <c r="W59" i="1" s="1"/>
  <c r="X59" i="1" s="1"/>
  <c r="T1466" i="1" l="1"/>
  <c r="V1466" i="1" s="1"/>
  <c r="W1466" i="1" s="1"/>
  <c r="X1466" i="1" s="1"/>
  <c r="T1473" i="1"/>
  <c r="V1473" i="1" s="1"/>
  <c r="W1473" i="1" s="1"/>
  <c r="X1473" i="1" s="1"/>
  <c r="T1468" i="1"/>
  <c r="V1468" i="1" s="1"/>
  <c r="W1468" i="1" s="1"/>
  <c r="X1468" i="1" s="1"/>
  <c r="M572" i="13"/>
  <c r="I1479" i="1"/>
  <c r="G124" i="16" s="1"/>
  <c r="I1001" i="1"/>
  <c r="G105" i="16"/>
  <c r="Q17" i="16" s="1"/>
  <c r="S17" i="16" s="1"/>
  <c r="T17" i="16" s="1"/>
  <c r="T1459" i="1"/>
  <c r="V1459" i="1" s="1"/>
  <c r="W1459" i="1" s="1"/>
  <c r="X1459" i="1" s="1"/>
  <c r="T1463" i="1"/>
  <c r="V1463" i="1" s="1"/>
  <c r="W1463" i="1" s="1"/>
  <c r="X1463" i="1" s="1"/>
  <c r="T1470" i="1"/>
  <c r="V1470" i="1" s="1"/>
  <c r="W1470" i="1" s="1"/>
  <c r="X1470" i="1" s="1"/>
  <c r="T1461" i="1"/>
  <c r="V1461" i="1" s="1"/>
  <c r="W1461" i="1" s="1"/>
  <c r="X1461" i="1" s="1"/>
  <c r="T1472" i="1"/>
  <c r="V1472" i="1" s="1"/>
  <c r="W1472" i="1" s="1"/>
  <c r="X1472" i="1" s="1"/>
  <c r="T1465" i="1"/>
  <c r="V1465" i="1" s="1"/>
  <c r="W1465" i="1" s="1"/>
  <c r="X1465" i="1" s="1"/>
  <c r="T1474" i="1"/>
  <c r="V1474" i="1" s="1"/>
  <c r="W1474" i="1" s="1"/>
  <c r="X1474" i="1" s="1"/>
  <c r="T1462" i="1"/>
  <c r="V1462" i="1" s="1"/>
  <c r="W1462" i="1" s="1"/>
  <c r="X1462" i="1" s="1"/>
  <c r="T1471" i="1"/>
  <c r="V1471" i="1" s="1"/>
  <c r="W1471" i="1" s="1"/>
  <c r="X1471" i="1" s="1"/>
  <c r="T1460" i="1"/>
  <c r="V1460" i="1" s="1"/>
  <c r="W1460" i="1" s="1"/>
  <c r="X1460" i="1" s="1"/>
  <c r="T1467" i="1"/>
  <c r="V1467" i="1" s="1"/>
  <c r="W1467" i="1" s="1"/>
  <c r="X1467" i="1" s="1"/>
  <c r="T1464" i="1"/>
  <c r="V1464" i="1" s="1"/>
  <c r="W1464" i="1" s="1"/>
  <c r="X1464" i="1" s="1"/>
  <c r="I1478" i="1"/>
  <c r="M1475" i="1"/>
  <c r="T1469" i="1"/>
  <c r="V1469" i="1" s="1"/>
  <c r="W1469" i="1" s="1"/>
  <c r="X1469" i="1" s="1"/>
  <c r="T1457" i="1"/>
  <c r="V1457" i="1" s="1"/>
  <c r="W1457" i="1" s="1"/>
  <c r="X1457" i="1" s="1"/>
  <c r="T1458" i="1"/>
  <c r="V1458" i="1" s="1"/>
  <c r="W1458" i="1" s="1"/>
  <c r="X1458" i="1" s="1"/>
  <c r="M61" i="1"/>
  <c r="O57" i="1" s="1"/>
  <c r="T58" i="1"/>
  <c r="V58" i="1" s="1"/>
  <c r="W58" i="1" s="1"/>
  <c r="X58" i="1" s="1"/>
  <c r="M162" i="1"/>
  <c r="D179" i="1" s="1"/>
  <c r="I1483" i="1" l="1"/>
  <c r="J1483" i="1" s="1"/>
  <c r="N1475" i="1"/>
  <c r="E56" i="6" s="1"/>
  <c r="Q64" i="1" s="1"/>
  <c r="AF17" i="16"/>
  <c r="AH17" i="16" s="1"/>
  <c r="E14" i="18"/>
  <c r="G123" i="16"/>
  <c r="T61" i="1"/>
  <c r="V61" i="1" s="1"/>
  <c r="W61" i="1" s="1"/>
  <c r="X61" i="1" s="1"/>
  <c r="M95" i="1"/>
  <c r="M96" i="1"/>
  <c r="M97" i="1"/>
  <c r="M98" i="1"/>
  <c r="M121" i="1" s="1"/>
  <c r="M340" i="1"/>
  <c r="M159" i="9"/>
  <c r="D175" i="9"/>
  <c r="I172" i="9" s="1"/>
  <c r="D499" i="1"/>
  <c r="I496" i="1" s="1"/>
  <c r="K120" i="1" l="1"/>
  <c r="F14" i="18"/>
  <c r="G14" i="18" s="1"/>
  <c r="I14" i="18"/>
  <c r="M116" i="1"/>
  <c r="K359" i="13"/>
  <c r="M184" i="9"/>
  <c r="M185" i="9"/>
  <c r="M495" i="1"/>
  <c r="M509" i="1"/>
  <c r="M510" i="1"/>
  <c r="M508" i="1"/>
  <c r="N340" i="1"/>
  <c r="J348" i="1"/>
  <c r="M171" i="9"/>
  <c r="M337" i="9"/>
  <c r="N337" i="9" s="1"/>
  <c r="M38" i="1"/>
  <c r="M99" i="1"/>
  <c r="M101" i="1" l="1"/>
  <c r="M126" i="1"/>
  <c r="M354" i="13" s="1"/>
  <c r="M122" i="1"/>
  <c r="M131" i="1"/>
  <c r="M124" i="1"/>
  <c r="M352" i="13" s="1"/>
  <c r="M130" i="1"/>
  <c r="M358" i="13" s="1"/>
  <c r="M127" i="1"/>
  <c r="I139" i="1" s="1"/>
  <c r="G9" i="16" s="1"/>
  <c r="M128" i="1"/>
  <c r="M123" i="1"/>
  <c r="M351" i="13" s="1"/>
  <c r="M125" i="1"/>
  <c r="M353" i="13" s="1"/>
  <c r="M129" i="1"/>
  <c r="T129" i="1" s="1"/>
  <c r="V129" i="1" s="1"/>
  <c r="W129" i="1" s="1"/>
  <c r="X129" i="1" s="1"/>
  <c r="E24" i="6"/>
  <c r="Q305" i="1"/>
  <c r="K348" i="13"/>
  <c r="M119" i="1"/>
  <c r="M113" i="1"/>
  <c r="M103" i="1"/>
  <c r="M114" i="1"/>
  <c r="M117" i="1"/>
  <c r="M111" i="1"/>
  <c r="M102" i="1"/>
  <c r="M107" i="1"/>
  <c r="M110" i="1"/>
  <c r="M109" i="1"/>
  <c r="M104" i="1"/>
  <c r="M105" i="1"/>
  <c r="M118" i="1"/>
  <c r="M108" i="1"/>
  <c r="M115" i="1"/>
  <c r="M780" i="9"/>
  <c r="M618" i="9"/>
  <c r="M1936" i="9"/>
  <c r="N1936" i="9" s="1"/>
  <c r="M1298" i="9"/>
  <c r="M1500" i="9"/>
  <c r="I137" i="1" l="1"/>
  <c r="I138" i="1"/>
  <c r="G7" i="16" s="1"/>
  <c r="I136" i="1"/>
  <c r="M349" i="13"/>
  <c r="M350" i="13"/>
  <c r="G8" i="16"/>
  <c r="T122" i="1"/>
  <c r="V122" i="1" s="1"/>
  <c r="W122" i="1" s="1"/>
  <c r="X122" i="1" s="1"/>
  <c r="M356" i="13"/>
  <c r="T126" i="1"/>
  <c r="V126" i="1" s="1"/>
  <c r="W126" i="1" s="1"/>
  <c r="X126" i="1" s="1"/>
  <c r="T128" i="1"/>
  <c r="V128" i="1" s="1"/>
  <c r="W128" i="1" s="1"/>
  <c r="X128" i="1" s="1"/>
  <c r="M357" i="13"/>
  <c r="T121" i="1"/>
  <c r="V121" i="1" s="1"/>
  <c r="W121" i="1" s="1"/>
  <c r="X121" i="1" s="1"/>
  <c r="M355" i="13"/>
  <c r="T127" i="1"/>
  <c r="V127" i="1" s="1"/>
  <c r="W127" i="1" s="1"/>
  <c r="X127" i="1" s="1"/>
  <c r="T130" i="1"/>
  <c r="V130" i="1" s="1"/>
  <c r="W130" i="1" s="1"/>
  <c r="X130" i="1" s="1"/>
  <c r="T125" i="1"/>
  <c r="V125" i="1" s="1"/>
  <c r="W125" i="1" s="1"/>
  <c r="X125" i="1" s="1"/>
  <c r="T124" i="1"/>
  <c r="V124" i="1" s="1"/>
  <c r="W124" i="1" s="1"/>
  <c r="X124" i="1" s="1"/>
  <c r="M132" i="1"/>
  <c r="N132" i="1" s="1"/>
  <c r="T123" i="1"/>
  <c r="V123" i="1" s="1"/>
  <c r="W123" i="1" s="1"/>
  <c r="X123" i="1" s="1"/>
  <c r="M340" i="13"/>
  <c r="T118" i="1"/>
  <c r="V118" i="1" s="1"/>
  <c r="W118" i="1" s="1"/>
  <c r="X118" i="1" s="1"/>
  <c r="M338" i="13"/>
  <c r="T105" i="1"/>
  <c r="V105" i="1" s="1"/>
  <c r="W105" i="1" s="1"/>
  <c r="X105" i="1" s="1"/>
  <c r="M336" i="13"/>
  <c r="T107" i="1"/>
  <c r="V107" i="1" s="1"/>
  <c r="W107" i="1" s="1"/>
  <c r="X107" i="1" s="1"/>
  <c r="M343" i="13"/>
  <c r="T114" i="1"/>
  <c r="V114" i="1" s="1"/>
  <c r="W114" i="1" s="1"/>
  <c r="X114" i="1" s="1"/>
  <c r="M345" i="13"/>
  <c r="T115" i="1"/>
  <c r="V115" i="1" s="1"/>
  <c r="W115" i="1" s="1"/>
  <c r="X115" i="1" s="1"/>
  <c r="M342" i="13"/>
  <c r="T110" i="1"/>
  <c r="V110" i="1" s="1"/>
  <c r="W110" i="1" s="1"/>
  <c r="X110" i="1" s="1"/>
  <c r="M347" i="13"/>
  <c r="T117" i="1"/>
  <c r="V117" i="1" s="1"/>
  <c r="W117" i="1" s="1"/>
  <c r="X117" i="1" s="1"/>
  <c r="M339" i="13"/>
  <c r="T108" i="1"/>
  <c r="V108" i="1" s="1"/>
  <c r="W108" i="1" s="1"/>
  <c r="X108" i="1" s="1"/>
  <c r="M346" i="13"/>
  <c r="T116" i="1"/>
  <c r="V116" i="1" s="1"/>
  <c r="W116" i="1" s="1"/>
  <c r="X116" i="1" s="1"/>
  <c r="M120" i="1"/>
  <c r="N120" i="1" s="1"/>
  <c r="M335" i="13"/>
  <c r="T104" i="1"/>
  <c r="V104" i="1" s="1"/>
  <c r="W104" i="1" s="1"/>
  <c r="X104" i="1" s="1"/>
  <c r="T102" i="1"/>
  <c r="V102" i="1" s="1"/>
  <c r="W102" i="1" s="1"/>
  <c r="X102" i="1" s="1"/>
  <c r="M333" i="13"/>
  <c r="M334" i="13"/>
  <c r="T103" i="1"/>
  <c r="V103" i="1" s="1"/>
  <c r="W103" i="1" s="1"/>
  <c r="X103" i="1" s="1"/>
  <c r="T101" i="1"/>
  <c r="V101" i="1" s="1"/>
  <c r="W101" i="1" s="1"/>
  <c r="X101" i="1" s="1"/>
  <c r="M332" i="13"/>
  <c r="M341" i="13"/>
  <c r="T109" i="1"/>
  <c r="V109" i="1" s="1"/>
  <c r="W109" i="1" s="1"/>
  <c r="X109" i="1" s="1"/>
  <c r="M344" i="13"/>
  <c r="T111" i="1"/>
  <c r="V111" i="1" s="1"/>
  <c r="W111" i="1" s="1"/>
  <c r="X111" i="1" s="1"/>
  <c r="T113" i="1"/>
  <c r="V113" i="1" s="1"/>
  <c r="W113" i="1" s="1"/>
  <c r="X113" i="1" s="1"/>
  <c r="M337" i="13"/>
  <c r="T131" i="1"/>
  <c r="V131" i="1" s="1"/>
  <c r="W131" i="1" s="1"/>
  <c r="X131" i="1" s="1"/>
  <c r="M359" i="13"/>
  <c r="T119" i="1"/>
  <c r="V119" i="1" s="1"/>
  <c r="W119" i="1" s="1"/>
  <c r="X119" i="1" s="1"/>
  <c r="M348" i="13"/>
  <c r="M186" i="9"/>
  <c r="K199" i="9" s="1"/>
  <c r="M511" i="1"/>
  <c r="K536" i="1" s="1"/>
  <c r="M492" i="1"/>
  <c r="D183" i="1"/>
  <c r="I180" i="1" s="1"/>
  <c r="M193" i="1" s="1"/>
  <c r="T120" i="1" l="1"/>
  <c r="M133" i="1"/>
  <c r="N133" i="1" s="1"/>
  <c r="I141" i="1"/>
  <c r="M190" i="9"/>
  <c r="M197" i="9"/>
  <c r="M198" i="9"/>
  <c r="M194" i="9"/>
  <c r="M192" i="9"/>
  <c r="M191" i="9"/>
  <c r="M193" i="9"/>
  <c r="M196" i="9"/>
  <c r="M189" i="9"/>
  <c r="M195" i="9"/>
  <c r="M188" i="9"/>
  <c r="M535" i="1"/>
  <c r="M417" i="13" s="1"/>
  <c r="M527" i="1"/>
  <c r="M522" i="1"/>
  <c r="M529" i="1"/>
  <c r="M516" i="1"/>
  <c r="M514" i="1"/>
  <c r="M524" i="1"/>
  <c r="M521" i="1"/>
  <c r="M520" i="1"/>
  <c r="M533" i="1"/>
  <c r="M531" i="1"/>
  <c r="M532" i="1"/>
  <c r="M534" i="1"/>
  <c r="M528" i="1"/>
  <c r="M515" i="1"/>
  <c r="M513" i="1"/>
  <c r="M530" i="1"/>
  <c r="M517" i="1"/>
  <c r="M523" i="1"/>
  <c r="M525" i="1"/>
  <c r="M519" i="1"/>
  <c r="M518" i="1"/>
  <c r="M526" i="1"/>
  <c r="M179" i="1"/>
  <c r="M192" i="1"/>
  <c r="M194" i="1" s="1"/>
  <c r="K207" i="1" s="1"/>
  <c r="G10" i="16"/>
  <c r="M1035" i="1"/>
  <c r="M1036" i="1"/>
  <c r="M1034" i="1"/>
  <c r="M878" i="1"/>
  <c r="M877" i="1"/>
  <c r="Q57" i="1" l="1"/>
  <c r="J141" i="1"/>
  <c r="I202" i="9"/>
  <c r="I203" i="9"/>
  <c r="G26" i="16" s="1"/>
  <c r="I539" i="1"/>
  <c r="M21" i="13"/>
  <c r="M199" i="9"/>
  <c r="T188" i="9"/>
  <c r="V188" i="9" s="1"/>
  <c r="W188" i="9" s="1"/>
  <c r="X188" i="9" s="1"/>
  <c r="M28" i="13"/>
  <c r="T195" i="9"/>
  <c r="V195" i="9" s="1"/>
  <c r="W195" i="9" s="1"/>
  <c r="X195" i="9" s="1"/>
  <c r="T191" i="9"/>
  <c r="V191" i="9" s="1"/>
  <c r="W191" i="9" s="1"/>
  <c r="X191" i="9" s="1"/>
  <c r="M24" i="13"/>
  <c r="T197" i="9"/>
  <c r="V197" i="9" s="1"/>
  <c r="W197" i="9" s="1"/>
  <c r="X197" i="9" s="1"/>
  <c r="M30" i="13"/>
  <c r="M31" i="13"/>
  <c r="T198" i="9"/>
  <c r="V198" i="9" s="1"/>
  <c r="W198" i="9" s="1"/>
  <c r="X198" i="9" s="1"/>
  <c r="T189" i="9"/>
  <c r="V189" i="9" s="1"/>
  <c r="W189" i="9" s="1"/>
  <c r="X189" i="9" s="1"/>
  <c r="M22" i="13"/>
  <c r="M25" i="13"/>
  <c r="T192" i="9"/>
  <c r="V192" i="9" s="1"/>
  <c r="W192" i="9" s="1"/>
  <c r="X192" i="9" s="1"/>
  <c r="T190" i="9"/>
  <c r="V190" i="9" s="1"/>
  <c r="W190" i="9" s="1"/>
  <c r="X190" i="9" s="1"/>
  <c r="M23" i="13"/>
  <c r="T193" i="9"/>
  <c r="V193" i="9" s="1"/>
  <c r="W193" i="9" s="1"/>
  <c r="X193" i="9" s="1"/>
  <c r="M26" i="13"/>
  <c r="T196" i="9"/>
  <c r="V196" i="9" s="1"/>
  <c r="W196" i="9" s="1"/>
  <c r="X196" i="9" s="1"/>
  <c r="M29" i="13"/>
  <c r="M27" i="13"/>
  <c r="T194" i="9"/>
  <c r="V194" i="9" s="1"/>
  <c r="W194" i="9" s="1"/>
  <c r="X194" i="9" s="1"/>
  <c r="M536" i="1"/>
  <c r="T513" i="1"/>
  <c r="V513" i="1" s="1"/>
  <c r="W513" i="1" s="1"/>
  <c r="X513" i="1" s="1"/>
  <c r="M395" i="13"/>
  <c r="M403" i="13"/>
  <c r="T521" i="1"/>
  <c r="V521" i="1" s="1"/>
  <c r="W521" i="1" s="1"/>
  <c r="X521" i="1" s="1"/>
  <c r="T526" i="1"/>
  <c r="V526" i="1" s="1"/>
  <c r="W526" i="1" s="1"/>
  <c r="X526" i="1" s="1"/>
  <c r="M408" i="13"/>
  <c r="T515" i="1"/>
  <c r="V515" i="1" s="1"/>
  <c r="W515" i="1" s="1"/>
  <c r="X515" i="1" s="1"/>
  <c r="M397" i="13"/>
  <c r="M406" i="13"/>
  <c r="T524" i="1"/>
  <c r="V524" i="1" s="1"/>
  <c r="W524" i="1" s="1"/>
  <c r="X524" i="1" s="1"/>
  <c r="T518" i="1"/>
  <c r="V518" i="1" s="1"/>
  <c r="W518" i="1" s="1"/>
  <c r="X518" i="1" s="1"/>
  <c r="M400" i="13"/>
  <c r="M399" i="13"/>
  <c r="T517" i="1"/>
  <c r="V517" i="1" s="1"/>
  <c r="W517" i="1" s="1"/>
  <c r="X517" i="1" s="1"/>
  <c r="M410" i="13"/>
  <c r="T528" i="1"/>
  <c r="V528" i="1" s="1"/>
  <c r="W528" i="1" s="1"/>
  <c r="X528" i="1" s="1"/>
  <c r="M415" i="13"/>
  <c r="T533" i="1"/>
  <c r="V533" i="1" s="1"/>
  <c r="W533" i="1" s="1"/>
  <c r="X533" i="1" s="1"/>
  <c r="T514" i="1"/>
  <c r="V514" i="1" s="1"/>
  <c r="W514" i="1" s="1"/>
  <c r="X514" i="1" s="1"/>
  <c r="M396" i="13"/>
  <c r="T527" i="1"/>
  <c r="V527" i="1" s="1"/>
  <c r="W527" i="1" s="1"/>
  <c r="X527" i="1" s="1"/>
  <c r="M409" i="13"/>
  <c r="T525" i="1"/>
  <c r="V525" i="1" s="1"/>
  <c r="W525" i="1" s="1"/>
  <c r="X525" i="1" s="1"/>
  <c r="M407" i="13"/>
  <c r="T532" i="1"/>
  <c r="V532" i="1" s="1"/>
  <c r="W532" i="1" s="1"/>
  <c r="X532" i="1" s="1"/>
  <c r="M414" i="13"/>
  <c r="M411" i="13"/>
  <c r="T529" i="1"/>
  <c r="V529" i="1" s="1"/>
  <c r="W529" i="1" s="1"/>
  <c r="X529" i="1" s="1"/>
  <c r="M405" i="13"/>
  <c r="T523" i="1"/>
  <c r="V523" i="1" s="1"/>
  <c r="W523" i="1" s="1"/>
  <c r="X523" i="1" s="1"/>
  <c r="T531" i="1"/>
  <c r="V531" i="1" s="1"/>
  <c r="W531" i="1" s="1"/>
  <c r="X531" i="1" s="1"/>
  <c r="M413" i="13"/>
  <c r="M404" i="13"/>
  <c r="T522" i="1"/>
  <c r="V522" i="1" s="1"/>
  <c r="W522" i="1" s="1"/>
  <c r="X522" i="1" s="1"/>
  <c r="M401" i="13"/>
  <c r="T519" i="1"/>
  <c r="V519" i="1" s="1"/>
  <c r="W519" i="1" s="1"/>
  <c r="X519" i="1" s="1"/>
  <c r="M412" i="13"/>
  <c r="T530" i="1"/>
  <c r="V530" i="1" s="1"/>
  <c r="W530" i="1" s="1"/>
  <c r="X530" i="1" s="1"/>
  <c r="M416" i="13"/>
  <c r="T534" i="1"/>
  <c r="V534" i="1" s="1"/>
  <c r="W534" i="1" s="1"/>
  <c r="X534" i="1" s="1"/>
  <c r="M402" i="13"/>
  <c r="T520" i="1"/>
  <c r="V520" i="1" s="1"/>
  <c r="W520" i="1" s="1"/>
  <c r="X520" i="1" s="1"/>
  <c r="T516" i="1"/>
  <c r="V516" i="1" s="1"/>
  <c r="W516" i="1" s="1"/>
  <c r="X516" i="1" s="1"/>
  <c r="M398" i="13"/>
  <c r="E14" i="6"/>
  <c r="H7" i="16"/>
  <c r="M73" i="1"/>
  <c r="M74" i="1" s="1"/>
  <c r="M173" i="9"/>
  <c r="M174" i="9" s="1"/>
  <c r="M1734" i="9"/>
  <c r="M1894" i="9"/>
  <c r="M450" i="9"/>
  <c r="N450" i="9" s="1"/>
  <c r="M1816" i="9"/>
  <c r="M1532" i="9"/>
  <c r="M733" i="9"/>
  <c r="N373" i="9"/>
  <c r="E25" i="6" s="1"/>
  <c r="M342" i="9"/>
  <c r="M343" i="9" s="1"/>
  <c r="N1037" i="1"/>
  <c r="M578" i="1"/>
  <c r="M958" i="1"/>
  <c r="M879" i="1"/>
  <c r="M1116" i="1"/>
  <c r="M1193" i="1"/>
  <c r="M176" i="1"/>
  <c r="M805" i="1"/>
  <c r="M1357" i="1"/>
  <c r="Q67" i="9" l="1"/>
  <c r="Q300" i="1"/>
  <c r="G24" i="16"/>
  <c r="I204" i="9"/>
  <c r="J204" i="9" s="1"/>
  <c r="G18" i="16"/>
  <c r="I544" i="1"/>
  <c r="J544" i="1" s="1"/>
  <c r="T73" i="1"/>
  <c r="V73" i="1" s="1"/>
  <c r="W73" i="1" s="1"/>
  <c r="X73" i="1" s="1"/>
  <c r="N536" i="1"/>
  <c r="M1861" i="9"/>
  <c r="M1862" i="9" s="1"/>
  <c r="J1902" i="9"/>
  <c r="N1816" i="9"/>
  <c r="E45" i="6" s="1"/>
  <c r="J1824" i="9"/>
  <c r="N1734" i="9"/>
  <c r="E92" i="6" s="1"/>
  <c r="O1613" i="9" s="1"/>
  <c r="J1742" i="9"/>
  <c r="N1532" i="9"/>
  <c r="E36" i="6" s="1"/>
  <c r="O1416" i="9" s="1"/>
  <c r="J1540" i="9"/>
  <c r="M785" i="9"/>
  <c r="M786" i="9" s="1"/>
  <c r="N733" i="9"/>
  <c r="E91" i="6" s="1"/>
  <c r="Q528" i="9" s="1"/>
  <c r="J741" i="9"/>
  <c r="E47" i="6"/>
  <c r="Q75" i="9" s="1"/>
  <c r="J455" i="9"/>
  <c r="N74" i="1"/>
  <c r="E13" i="6" s="1"/>
  <c r="N1894" i="9"/>
  <c r="E53" i="6" s="1"/>
  <c r="O1609" i="9" s="1"/>
  <c r="M417" i="9"/>
  <c r="M418" i="9" s="1"/>
  <c r="M1709" i="9"/>
  <c r="M1710" i="9" s="1"/>
  <c r="N199" i="9"/>
  <c r="E21" i="6" s="1"/>
  <c r="N815" i="9"/>
  <c r="E37" i="6" s="1"/>
  <c r="M1940" i="9"/>
  <c r="M1941" i="9" s="1"/>
  <c r="M1942" i="9" s="1"/>
  <c r="M1783" i="9"/>
  <c r="M1784" i="9" s="1"/>
  <c r="M1505" i="9"/>
  <c r="M1506" i="9" s="1"/>
  <c r="M703" i="9"/>
  <c r="M704" i="9" s="1"/>
  <c r="H23" i="16" l="1"/>
  <c r="Q69" i="9"/>
  <c r="Q70" i="1"/>
  <c r="Q71" i="9"/>
  <c r="O1611" i="9"/>
  <c r="Q530" i="9"/>
  <c r="Q77" i="9"/>
  <c r="H18" i="16"/>
  <c r="M1294" i="1"/>
  <c r="M1134" i="1"/>
  <c r="M823" i="1"/>
  <c r="M1211" i="1"/>
  <c r="K1230" i="1" s="1"/>
  <c r="M1148" i="1" l="1"/>
  <c r="M1137" i="1"/>
  <c r="M1139" i="1"/>
  <c r="M1144" i="1"/>
  <c r="M1140" i="1"/>
  <c r="M1138" i="1"/>
  <c r="M1136" i="1"/>
  <c r="M1143" i="1"/>
  <c r="M1150" i="1"/>
  <c r="M1147" i="1"/>
  <c r="M1141" i="1"/>
  <c r="M1227" i="1"/>
  <c r="M1228" i="1"/>
  <c r="M1229" i="1"/>
  <c r="M1226" i="1"/>
  <c r="M1222" i="1"/>
  <c r="M1223" i="1"/>
  <c r="M1221" i="1"/>
  <c r="M1214" i="1"/>
  <c r="M1216" i="1"/>
  <c r="M1218" i="1"/>
  <c r="M1220" i="1"/>
  <c r="M1224" i="1"/>
  <c r="M1225" i="1"/>
  <c r="M1217" i="1"/>
  <c r="M1213" i="1"/>
  <c r="M1215" i="1"/>
  <c r="M1219" i="1"/>
  <c r="M1299" i="1"/>
  <c r="M1298" i="1"/>
  <c r="M1301" i="1"/>
  <c r="M1304" i="1"/>
  <c r="M1302" i="1"/>
  <c r="M1296" i="1"/>
  <c r="M1300" i="1"/>
  <c r="M1305" i="1"/>
  <c r="M1303" i="1"/>
  <c r="M1297" i="1"/>
  <c r="N194" i="1"/>
  <c r="M993" i="1"/>
  <c r="J1001" i="1" s="1"/>
  <c r="M1395" i="1"/>
  <c r="J1403" i="1" s="1"/>
  <c r="M1145" i="1" l="1"/>
  <c r="M519" i="13" s="1"/>
  <c r="M1142" i="1"/>
  <c r="M1149" i="1"/>
  <c r="M1146" i="1"/>
  <c r="M520" i="13" s="1"/>
  <c r="M118" i="17"/>
  <c r="K118" i="17" s="1"/>
  <c r="N118" i="17" s="1"/>
  <c r="O118" i="17" s="1"/>
  <c r="M540" i="13"/>
  <c r="T1227" i="1"/>
  <c r="V1227" i="1" s="1"/>
  <c r="W1227" i="1" s="1"/>
  <c r="M1151" i="1"/>
  <c r="N1151" i="1" s="1"/>
  <c r="I1156" i="1"/>
  <c r="G87" i="16" s="1"/>
  <c r="M515" i="13"/>
  <c r="M521" i="13"/>
  <c r="M522" i="13"/>
  <c r="I1157" i="1"/>
  <c r="G86" i="16" s="1"/>
  <c r="I1155" i="1"/>
  <c r="G85" i="16" s="1"/>
  <c r="Q18" i="16" s="1"/>
  <c r="E15" i="18" s="1"/>
  <c r="I15" i="18" s="1"/>
  <c r="T1215" i="1"/>
  <c r="V1215" i="1" s="1"/>
  <c r="W1215" i="1" s="1"/>
  <c r="X1215" i="1" s="1"/>
  <c r="M528" i="13"/>
  <c r="M539" i="13"/>
  <c r="T1226" i="1"/>
  <c r="V1226" i="1" s="1"/>
  <c r="W1226" i="1" s="1"/>
  <c r="X1226" i="1" s="1"/>
  <c r="M523" i="13"/>
  <c r="T1148" i="1"/>
  <c r="V1148" i="1" s="1"/>
  <c r="W1148" i="1" s="1"/>
  <c r="X1148" i="1" s="1"/>
  <c r="M518" i="13"/>
  <c r="T1144" i="1"/>
  <c r="V1144" i="1" s="1"/>
  <c r="W1144" i="1" s="1"/>
  <c r="X1144" i="1" s="1"/>
  <c r="T1213" i="1"/>
  <c r="V1213" i="1" s="1"/>
  <c r="W1213" i="1" s="1"/>
  <c r="X1213" i="1" s="1"/>
  <c r="M526" i="13"/>
  <c r="M1230" i="1"/>
  <c r="N1230" i="1" s="1"/>
  <c r="E44" i="6" s="1"/>
  <c r="T1220" i="1"/>
  <c r="V1220" i="1" s="1"/>
  <c r="W1220" i="1" s="1"/>
  <c r="X1220" i="1" s="1"/>
  <c r="M533" i="13"/>
  <c r="T1221" i="1"/>
  <c r="V1221" i="1" s="1"/>
  <c r="W1221" i="1" s="1"/>
  <c r="X1221" i="1" s="1"/>
  <c r="M534" i="13"/>
  <c r="M542" i="13"/>
  <c r="T1229" i="1"/>
  <c r="V1229" i="1" s="1"/>
  <c r="W1229" i="1" s="1"/>
  <c r="X1229" i="1" s="1"/>
  <c r="T1147" i="1"/>
  <c r="V1147" i="1" s="1"/>
  <c r="W1147" i="1" s="1"/>
  <c r="X1147" i="1" s="1"/>
  <c r="T1136" i="1"/>
  <c r="V1136" i="1" s="1"/>
  <c r="W1136" i="1" s="1"/>
  <c r="X1136" i="1" s="1"/>
  <c r="M510" i="13"/>
  <c r="T1145" i="1"/>
  <c r="V1145" i="1" s="1"/>
  <c r="W1145" i="1" s="1"/>
  <c r="X1145" i="1" s="1"/>
  <c r="M516" i="13"/>
  <c r="T1142" i="1"/>
  <c r="V1142" i="1" s="1"/>
  <c r="W1142" i="1" s="1"/>
  <c r="X1142" i="1" s="1"/>
  <c r="T1214" i="1"/>
  <c r="V1214" i="1" s="1"/>
  <c r="W1214" i="1" s="1"/>
  <c r="X1214" i="1" s="1"/>
  <c r="M527" i="13"/>
  <c r="I1234" i="1"/>
  <c r="G101" i="16" s="1"/>
  <c r="M530" i="13"/>
  <c r="T1217" i="1"/>
  <c r="V1217" i="1" s="1"/>
  <c r="W1217" i="1" s="1"/>
  <c r="X1217" i="1" s="1"/>
  <c r="T1218" i="1"/>
  <c r="V1218" i="1" s="1"/>
  <c r="W1218" i="1" s="1"/>
  <c r="X1218" i="1" s="1"/>
  <c r="M531" i="13"/>
  <c r="I1236" i="1"/>
  <c r="G98" i="16" s="1"/>
  <c r="T1223" i="1"/>
  <c r="V1223" i="1" s="1"/>
  <c r="W1223" i="1" s="1"/>
  <c r="X1223" i="1" s="1"/>
  <c r="I1235" i="1"/>
  <c r="G100" i="16" s="1"/>
  <c r="M536" i="13"/>
  <c r="T1228" i="1"/>
  <c r="V1228" i="1" s="1"/>
  <c r="M541" i="13"/>
  <c r="M525" i="13"/>
  <c r="T1150" i="1"/>
  <c r="V1150" i="1" s="1"/>
  <c r="W1150" i="1" s="1"/>
  <c r="X1150" i="1" s="1"/>
  <c r="M512" i="13"/>
  <c r="T1138" i="1"/>
  <c r="V1138" i="1" s="1"/>
  <c r="W1138" i="1" s="1"/>
  <c r="X1138" i="1" s="1"/>
  <c r="T1149" i="1"/>
  <c r="V1149" i="1" s="1"/>
  <c r="W1149" i="1" s="1"/>
  <c r="X1149" i="1" s="1"/>
  <c r="M524" i="13"/>
  <c r="T1224" i="1"/>
  <c r="V1224" i="1" s="1"/>
  <c r="W1224" i="1" s="1"/>
  <c r="X1224" i="1" s="1"/>
  <c r="M537" i="13"/>
  <c r="T1141" i="1"/>
  <c r="V1141" i="1" s="1"/>
  <c r="W1141" i="1" s="1"/>
  <c r="X1141" i="1" s="1"/>
  <c r="M511" i="13"/>
  <c r="T1137" i="1"/>
  <c r="V1137" i="1" s="1"/>
  <c r="W1137" i="1" s="1"/>
  <c r="X1137" i="1" s="1"/>
  <c r="T1219" i="1"/>
  <c r="V1219" i="1" s="1"/>
  <c r="W1219" i="1" s="1"/>
  <c r="X1219" i="1" s="1"/>
  <c r="M532" i="13"/>
  <c r="M538" i="13"/>
  <c r="T1225" i="1"/>
  <c r="V1225" i="1" s="1"/>
  <c r="W1225" i="1" s="1"/>
  <c r="X1225" i="1" s="1"/>
  <c r="M529" i="13"/>
  <c r="T1216" i="1"/>
  <c r="V1216" i="1" s="1"/>
  <c r="W1216" i="1" s="1"/>
  <c r="X1216" i="1" s="1"/>
  <c r="M535" i="13"/>
  <c r="T1222" i="1"/>
  <c r="V1222" i="1" s="1"/>
  <c r="W1222" i="1" s="1"/>
  <c r="X1222" i="1" s="1"/>
  <c r="I1233" i="1"/>
  <c r="M517" i="13"/>
  <c r="T1143" i="1"/>
  <c r="V1143" i="1" s="1"/>
  <c r="W1143" i="1" s="1"/>
  <c r="X1143" i="1" s="1"/>
  <c r="M514" i="13"/>
  <c r="T1140" i="1"/>
  <c r="V1140" i="1" s="1"/>
  <c r="W1140" i="1" s="1"/>
  <c r="X1140" i="1" s="1"/>
  <c r="T1139" i="1"/>
  <c r="V1139" i="1" s="1"/>
  <c r="W1139" i="1" s="1"/>
  <c r="X1139" i="1" s="1"/>
  <c r="M513" i="13"/>
  <c r="I1310" i="1"/>
  <c r="M545" i="13"/>
  <c r="T1298" i="1"/>
  <c r="V1298" i="1" s="1"/>
  <c r="W1298" i="1" s="1"/>
  <c r="X1298" i="1" s="1"/>
  <c r="T1305" i="1"/>
  <c r="V1305" i="1" s="1"/>
  <c r="W1305" i="1" s="1"/>
  <c r="X1305" i="1" s="1"/>
  <c r="M551" i="13"/>
  <c r="M1322" i="1"/>
  <c r="T1304" i="1"/>
  <c r="V1304" i="1" s="1"/>
  <c r="W1304" i="1" s="1"/>
  <c r="X1304" i="1" s="1"/>
  <c r="M547" i="13"/>
  <c r="T1300" i="1"/>
  <c r="V1300" i="1" s="1"/>
  <c r="W1300" i="1" s="1"/>
  <c r="X1300" i="1" s="1"/>
  <c r="M548" i="13"/>
  <c r="T1301" i="1"/>
  <c r="V1301" i="1" s="1"/>
  <c r="W1301" i="1" s="1"/>
  <c r="X1301" i="1" s="1"/>
  <c r="T1297" i="1"/>
  <c r="V1297" i="1" s="1"/>
  <c r="W1297" i="1" s="1"/>
  <c r="X1297" i="1" s="1"/>
  <c r="M544" i="13"/>
  <c r="M543" i="13"/>
  <c r="T1296" i="1"/>
  <c r="V1296" i="1" s="1"/>
  <c r="W1296" i="1" s="1"/>
  <c r="X1296" i="1" s="1"/>
  <c r="M550" i="13"/>
  <c r="T1303" i="1"/>
  <c r="V1303" i="1" s="1"/>
  <c r="W1303" i="1" s="1"/>
  <c r="X1303" i="1" s="1"/>
  <c r="M549" i="13"/>
  <c r="T1302" i="1"/>
  <c r="V1302" i="1" s="1"/>
  <c r="W1302" i="1" s="1"/>
  <c r="X1302" i="1" s="1"/>
  <c r="T1299" i="1"/>
  <c r="V1299" i="1" s="1"/>
  <c r="W1299" i="1" s="1"/>
  <c r="X1299" i="1" s="1"/>
  <c r="M546" i="13"/>
  <c r="M198" i="1"/>
  <c r="M202" i="1"/>
  <c r="M196" i="1"/>
  <c r="M200" i="1"/>
  <c r="M205" i="1"/>
  <c r="M201" i="1"/>
  <c r="M197" i="1"/>
  <c r="M203" i="1"/>
  <c r="I212" i="1" s="1"/>
  <c r="M206" i="1"/>
  <c r="M199" i="1"/>
  <c r="M204" i="1"/>
  <c r="M615" i="1"/>
  <c r="M1306" i="1"/>
  <c r="E17" i="6"/>
  <c r="M837" i="1"/>
  <c r="J845" i="1" s="1"/>
  <c r="E43" i="6"/>
  <c r="M663" i="1"/>
  <c r="M664" i="1" s="1"/>
  <c r="M1198" i="1"/>
  <c r="M1199" i="1" s="1"/>
  <c r="N993" i="1"/>
  <c r="E46" i="6" s="1"/>
  <c r="Q66" i="1" s="1"/>
  <c r="M962" i="1"/>
  <c r="M963" i="1" s="1"/>
  <c r="M964" i="1" s="1"/>
  <c r="M1121" i="1"/>
  <c r="M1122" i="1" s="1"/>
  <c r="N1395" i="1"/>
  <c r="E51" i="6" s="1"/>
  <c r="M1362" i="1"/>
  <c r="M1363" i="1" s="1"/>
  <c r="N763" i="1"/>
  <c r="E27" i="6" s="1"/>
  <c r="Q301" i="1" s="1"/>
  <c r="M738" i="1"/>
  <c r="M739" i="1" s="1"/>
  <c r="D1044" i="1"/>
  <c r="I1041" i="1" s="1"/>
  <c r="T1146" i="1" l="1"/>
  <c r="V1146" i="1" s="1"/>
  <c r="W1146" i="1" s="1"/>
  <c r="X1146" i="1" s="1"/>
  <c r="W1228" i="1"/>
  <c r="X1228" i="1" s="1"/>
  <c r="I1154" i="1"/>
  <c r="G84" i="16" s="1"/>
  <c r="Q13" i="16" s="1"/>
  <c r="G34" i="16"/>
  <c r="F15" i="18"/>
  <c r="G15" i="18" s="1"/>
  <c r="I211" i="1"/>
  <c r="Q33" i="16"/>
  <c r="E30" i="18" s="1"/>
  <c r="I30" i="18" s="1"/>
  <c r="Q27" i="16"/>
  <c r="S27" i="16" s="1"/>
  <c r="T27" i="16" s="1"/>
  <c r="Q8" i="16"/>
  <c r="E5" i="18" s="1"/>
  <c r="I5" i="18" s="1"/>
  <c r="N1322" i="1"/>
  <c r="M1326" i="1"/>
  <c r="M1327" i="1"/>
  <c r="M1325" i="1"/>
  <c r="M1124" i="13" s="1"/>
  <c r="Q302" i="1"/>
  <c r="Q62" i="1"/>
  <c r="S18" i="16"/>
  <c r="T18" i="16" s="1"/>
  <c r="AF18" i="16"/>
  <c r="I1159" i="1"/>
  <c r="J1159" i="1" s="1"/>
  <c r="E38" i="6"/>
  <c r="G99" i="16"/>
  <c r="I1238" i="1"/>
  <c r="J1238" i="1" s="1"/>
  <c r="M367" i="13"/>
  <c r="G83" i="16"/>
  <c r="T203" i="1"/>
  <c r="V203" i="1" s="1"/>
  <c r="W203" i="1" s="1"/>
  <c r="X203" i="1" s="1"/>
  <c r="M364" i="13"/>
  <c r="T200" i="1"/>
  <c r="V200" i="1" s="1"/>
  <c r="W200" i="1" s="1"/>
  <c r="X200" i="1" s="1"/>
  <c r="M368" i="13"/>
  <c r="T204" i="1"/>
  <c r="V204" i="1" s="1"/>
  <c r="W204" i="1" s="1"/>
  <c r="X204" i="1" s="1"/>
  <c r="M361" i="13"/>
  <c r="T197" i="1"/>
  <c r="V197" i="1" s="1"/>
  <c r="W197" i="1" s="1"/>
  <c r="X197" i="1" s="1"/>
  <c r="T196" i="1"/>
  <c r="V196" i="1" s="1"/>
  <c r="W196" i="1" s="1"/>
  <c r="X196" i="1" s="1"/>
  <c r="I210" i="1"/>
  <c r="G81" i="16" s="1"/>
  <c r="M360" i="13"/>
  <c r="M207" i="1"/>
  <c r="N207" i="1" s="1"/>
  <c r="E18" i="6" s="1"/>
  <c r="M363" i="13"/>
  <c r="T199" i="1"/>
  <c r="V199" i="1" s="1"/>
  <c r="W199" i="1" s="1"/>
  <c r="X199" i="1" s="1"/>
  <c r="M365" i="13"/>
  <c r="T201" i="1"/>
  <c r="V201" i="1" s="1"/>
  <c r="W201" i="1" s="1"/>
  <c r="X201" i="1" s="1"/>
  <c r="M366" i="13"/>
  <c r="T202" i="1"/>
  <c r="V202" i="1" s="1"/>
  <c r="W202" i="1" s="1"/>
  <c r="X202" i="1" s="1"/>
  <c r="M370" i="13"/>
  <c r="T206" i="1"/>
  <c r="V206" i="1" s="1"/>
  <c r="W206" i="1" s="1"/>
  <c r="X206" i="1" s="1"/>
  <c r="M369" i="13"/>
  <c r="T205" i="1"/>
  <c r="V205" i="1" s="1"/>
  <c r="W205" i="1" s="1"/>
  <c r="X205" i="1" s="1"/>
  <c r="G82" i="16"/>
  <c r="T198" i="1"/>
  <c r="V198" i="1" s="1"/>
  <c r="W198" i="1" s="1"/>
  <c r="X198" i="1" s="1"/>
  <c r="M362" i="13"/>
  <c r="M1281" i="1"/>
  <c r="M1282" i="1" s="1"/>
  <c r="N911" i="1"/>
  <c r="E15" i="6" s="1"/>
  <c r="Q73" i="9" s="1"/>
  <c r="J919" i="1"/>
  <c r="M582" i="1"/>
  <c r="M583" i="1" s="1"/>
  <c r="M584" i="1" s="1"/>
  <c r="N615" i="1"/>
  <c r="E41" i="6" s="1"/>
  <c r="O1413" i="9" s="1"/>
  <c r="J623" i="1"/>
  <c r="M181" i="1"/>
  <c r="M182" i="1" s="1"/>
  <c r="N837" i="1"/>
  <c r="E16" i="6" s="1"/>
  <c r="O1414" i="9" s="1"/>
  <c r="N1306" i="1"/>
  <c r="M497" i="1"/>
  <c r="M498" i="1" s="1"/>
  <c r="M883" i="1"/>
  <c r="M884" i="1" s="1"/>
  <c r="M885" i="1" s="1"/>
  <c r="M809" i="1"/>
  <c r="M810" i="1" s="1"/>
  <c r="M811" i="1" s="1"/>
  <c r="M1040" i="1"/>
  <c r="M1056" i="1" s="1"/>
  <c r="K1073" i="1" s="1"/>
  <c r="I1042" i="1"/>
  <c r="I1043" i="1" s="1"/>
  <c r="E26" i="6" l="1"/>
  <c r="Q303" i="1" s="1"/>
  <c r="AH18" i="16"/>
  <c r="AF27" i="16"/>
  <c r="F30" i="18"/>
  <c r="G30" i="18" s="1"/>
  <c r="F5" i="18"/>
  <c r="G5" i="18" s="1"/>
  <c r="S33" i="16"/>
  <c r="T33" i="16" s="1"/>
  <c r="AF33" i="16"/>
  <c r="S8" i="16"/>
  <c r="T8" i="16" s="1"/>
  <c r="AF8" i="16"/>
  <c r="E24" i="18"/>
  <c r="I24" i="18" s="1"/>
  <c r="O32" i="16"/>
  <c r="M32" i="16" s="1"/>
  <c r="M1062" i="1"/>
  <c r="M1068" i="1"/>
  <c r="M1069" i="1"/>
  <c r="M1064" i="1"/>
  <c r="M1063" i="1"/>
  <c r="M1071" i="1"/>
  <c r="M1072" i="1"/>
  <c r="M1060" i="1"/>
  <c r="M1070" i="1"/>
  <c r="M1067" i="1"/>
  <c r="M1061" i="1"/>
  <c r="M1059" i="1"/>
  <c r="M1058" i="1"/>
  <c r="M1066" i="1"/>
  <c r="M1065" i="1"/>
  <c r="M1126" i="13"/>
  <c r="I1312" i="1"/>
  <c r="I1311" i="1"/>
  <c r="M1125" i="13"/>
  <c r="M1328" i="1"/>
  <c r="N1328" i="1" s="1"/>
  <c r="I1309" i="1"/>
  <c r="Q298" i="1"/>
  <c r="Q68" i="1"/>
  <c r="H84" i="16"/>
  <c r="E10" i="18"/>
  <c r="I10" i="18" s="1"/>
  <c r="H98" i="16"/>
  <c r="H81" i="16"/>
  <c r="I215" i="1"/>
  <c r="J215" i="1" s="1"/>
  <c r="G35" i="16" l="1"/>
  <c r="Q10" i="16" s="1"/>
  <c r="G33" i="16"/>
  <c r="Q9" i="16" s="1"/>
  <c r="E6" i="18" s="1"/>
  <c r="I6" i="18" s="1"/>
  <c r="AH8" i="16"/>
  <c r="AB32" i="16"/>
  <c r="AD32" i="16" s="1"/>
  <c r="AH27" i="16"/>
  <c r="F24" i="18"/>
  <c r="G24" i="18" s="1"/>
  <c r="F10" i="18"/>
  <c r="G10" i="18" s="1"/>
  <c r="AH33" i="16"/>
  <c r="E7" i="18"/>
  <c r="I7" i="18" s="1"/>
  <c r="T1059" i="1"/>
  <c r="V1059" i="1" s="1"/>
  <c r="W1059" i="1" s="1"/>
  <c r="X1059" i="1" s="1"/>
  <c r="M496" i="13"/>
  <c r="T1060" i="1"/>
  <c r="V1060" i="1" s="1"/>
  <c r="W1060" i="1" s="1"/>
  <c r="X1060" i="1" s="1"/>
  <c r="M497" i="13"/>
  <c r="I1077" i="1"/>
  <c r="G42" i="16" s="1"/>
  <c r="M501" i="13"/>
  <c r="T1064" i="1"/>
  <c r="V1064" i="1" s="1"/>
  <c r="W1064" i="1" s="1"/>
  <c r="X1064" i="1" s="1"/>
  <c r="T1061" i="1"/>
  <c r="V1061" i="1" s="1"/>
  <c r="W1061" i="1" s="1"/>
  <c r="X1061" i="1" s="1"/>
  <c r="M498" i="13"/>
  <c r="M509" i="13"/>
  <c r="T1072" i="1"/>
  <c r="V1072" i="1" s="1"/>
  <c r="W1072" i="1" s="1"/>
  <c r="X1072" i="1" s="1"/>
  <c r="M506" i="13"/>
  <c r="T1069" i="1"/>
  <c r="V1069" i="1" s="1"/>
  <c r="W1069" i="1" s="1"/>
  <c r="X1069" i="1" s="1"/>
  <c r="M503" i="13"/>
  <c r="T1066" i="1"/>
  <c r="V1066" i="1" s="1"/>
  <c r="W1066" i="1" s="1"/>
  <c r="X1066" i="1" s="1"/>
  <c r="M504" i="13"/>
  <c r="T1067" i="1"/>
  <c r="V1067" i="1" s="1"/>
  <c r="W1067" i="1" s="1"/>
  <c r="X1067" i="1" s="1"/>
  <c r="M508" i="13"/>
  <c r="T1071" i="1"/>
  <c r="V1071" i="1" s="1"/>
  <c r="W1071" i="1" s="1"/>
  <c r="X1071" i="1" s="1"/>
  <c r="M505" i="13"/>
  <c r="T1068" i="1"/>
  <c r="V1068" i="1" s="1"/>
  <c r="W1068" i="1" s="1"/>
  <c r="X1068" i="1" s="1"/>
  <c r="M502" i="13"/>
  <c r="T1065" i="1"/>
  <c r="V1065" i="1" s="1"/>
  <c r="W1065" i="1" s="1"/>
  <c r="X1065" i="1" s="1"/>
  <c r="T1058" i="1"/>
  <c r="V1058" i="1" s="1"/>
  <c r="W1058" i="1" s="1"/>
  <c r="X1058" i="1" s="1"/>
  <c r="M495" i="13"/>
  <c r="I1076" i="1"/>
  <c r="M507" i="13"/>
  <c r="T1070" i="1"/>
  <c r="V1070" i="1" s="1"/>
  <c r="W1070" i="1" s="1"/>
  <c r="X1070" i="1" s="1"/>
  <c r="M500" i="13"/>
  <c r="T1063" i="1"/>
  <c r="V1063" i="1" s="1"/>
  <c r="W1063" i="1" s="1"/>
  <c r="X1063" i="1" s="1"/>
  <c r="M499" i="13"/>
  <c r="T1062" i="1"/>
  <c r="V1062" i="1" s="1"/>
  <c r="W1062" i="1" s="1"/>
  <c r="X1062" i="1" s="1"/>
  <c r="I1314" i="1"/>
  <c r="G36" i="16"/>
  <c r="Q23" i="16" s="1"/>
  <c r="S13" i="16"/>
  <c r="T13" i="16" s="1"/>
  <c r="AF13" i="16"/>
  <c r="M1073" i="1"/>
  <c r="BO9" i="16" l="1"/>
  <c r="O8" i="16"/>
  <c r="S9" i="16"/>
  <c r="T9" i="16" s="1"/>
  <c r="AF9" i="16"/>
  <c r="J1314" i="1"/>
  <c r="X32" i="16"/>
  <c r="Z32" i="16" s="1"/>
  <c r="AH13" i="16"/>
  <c r="S10" i="16"/>
  <c r="T10" i="16" s="1"/>
  <c r="F7" i="18"/>
  <c r="G7" i="18" s="1"/>
  <c r="F6" i="18"/>
  <c r="G6" i="18" s="1"/>
  <c r="AF10" i="16"/>
  <c r="G40" i="16"/>
  <c r="Q11" i="16" s="1"/>
  <c r="I1081" i="1"/>
  <c r="J1081" i="1" s="1"/>
  <c r="Q24" i="16"/>
  <c r="H33" i="16"/>
  <c r="N1073" i="1"/>
  <c r="E28" i="6" s="1"/>
  <c r="Q296" i="1" s="1"/>
  <c r="M1041" i="1"/>
  <c r="M1042" i="1" s="1"/>
  <c r="M1043" i="1" s="1"/>
  <c r="AB8" i="16" l="1"/>
  <c r="AD8" i="16" s="1"/>
  <c r="AH9" i="16"/>
  <c r="AH10" i="16"/>
  <c r="H40" i="16"/>
  <c r="E21" i="18"/>
  <c r="I21" i="18" s="1"/>
  <c r="O24" i="16"/>
  <c r="AF24" i="16"/>
  <c r="S24" i="16"/>
  <c r="T24" i="16" s="1"/>
  <c r="E8" i="18"/>
  <c r="I8" i="18" s="1"/>
  <c r="AF11" i="16"/>
  <c r="S11" i="16"/>
  <c r="T11" i="16" s="1"/>
  <c r="O10" i="16"/>
  <c r="E20" i="18"/>
  <c r="I20" i="18" s="1"/>
  <c r="AF23" i="16"/>
  <c r="S23" i="16"/>
  <c r="T23" i="16" s="1"/>
  <c r="M894" i="9"/>
  <c r="T894" i="9" s="1"/>
  <c r="V894" i="9" s="1"/>
  <c r="W894" i="9" s="1"/>
  <c r="X894" i="9" s="1"/>
  <c r="AH23" i="16" l="1"/>
  <c r="F20" i="18"/>
  <c r="G20" i="18" s="1"/>
  <c r="F8" i="18"/>
  <c r="G8" i="18" s="1"/>
  <c r="F21" i="18"/>
  <c r="G21" i="18" s="1"/>
  <c r="AH24" i="16"/>
  <c r="AB24" i="16"/>
  <c r="AD24" i="16" s="1"/>
  <c r="AH11" i="16"/>
  <c r="AB10" i="16"/>
  <c r="AD10" i="16" s="1"/>
  <c r="M891" i="9"/>
  <c r="M889" i="9"/>
  <c r="T889" i="9" s="1"/>
  <c r="V889" i="9" s="1"/>
  <c r="W889" i="9" s="1"/>
  <c r="X889" i="9" s="1"/>
  <c r="M896" i="9"/>
  <c r="M892" i="9"/>
  <c r="M887" i="9"/>
  <c r="M898" i="9"/>
  <c r="M888" i="9"/>
  <c r="T888" i="9" s="1"/>
  <c r="V888" i="9" s="1"/>
  <c r="W888" i="9" s="1"/>
  <c r="X888" i="9" s="1"/>
  <c r="M899" i="9"/>
  <c r="M969" i="9" s="1"/>
  <c r="M895" i="9"/>
  <c r="M893" i="9"/>
  <c r="T893" i="9" s="1"/>
  <c r="V893" i="9" s="1"/>
  <c r="W893" i="9" s="1"/>
  <c r="X893" i="9" s="1"/>
  <c r="M897" i="9"/>
  <c r="T897" i="9" s="1"/>
  <c r="V897" i="9" s="1"/>
  <c r="W897" i="9" s="1"/>
  <c r="X897" i="9" s="1"/>
  <c r="O895" i="9" l="1"/>
  <c r="M1276" i="9"/>
  <c r="O891" i="9"/>
  <c r="T896" i="9"/>
  <c r="V896" i="9" s="1"/>
  <c r="W896" i="9" s="1"/>
  <c r="X896" i="9" s="1"/>
  <c r="M968" i="9"/>
  <c r="M970" i="9" s="1"/>
  <c r="M978" i="9" s="1"/>
  <c r="D998" i="9" s="1"/>
  <c r="D1002" i="9" s="1"/>
  <c r="O898" i="9"/>
  <c r="M1193" i="9"/>
  <c r="T891" i="9"/>
  <c r="V891" i="9" s="1"/>
  <c r="W891" i="9" s="1"/>
  <c r="X891" i="9" s="1"/>
  <c r="M900" i="9"/>
  <c r="M1194" i="9"/>
  <c r="T899" i="9"/>
  <c r="V899" i="9" s="1"/>
  <c r="W899" i="9" s="1"/>
  <c r="X899" i="9" s="1"/>
  <c r="T898" i="9"/>
  <c r="V898" i="9" s="1"/>
  <c r="W898" i="9" s="1"/>
  <c r="X898" i="9" s="1"/>
  <c r="M2008" i="9"/>
  <c r="M2009" i="9" s="1"/>
  <c r="D2023" i="9" s="1"/>
  <c r="D2027" i="9" s="1"/>
  <c r="I2024" i="9" s="1"/>
  <c r="T887" i="9"/>
  <c r="V887" i="9" s="1"/>
  <c r="W887" i="9" s="1"/>
  <c r="X887" i="9" s="1"/>
  <c r="M890" i="9"/>
  <c r="M601" i="9"/>
  <c r="M602" i="9" s="1"/>
  <c r="T895" i="9"/>
  <c r="V895" i="9" s="1"/>
  <c r="W895" i="9" s="1"/>
  <c r="X895" i="9" s="1"/>
  <c r="M1277" i="9"/>
  <c r="M1278" i="9" s="1"/>
  <c r="D1301" i="9" s="1"/>
  <c r="D1305" i="9" s="1"/>
  <c r="I1302" i="9" s="1"/>
  <c r="M1314" i="9" s="1"/>
  <c r="T892" i="9"/>
  <c r="V892" i="9" s="1"/>
  <c r="W892" i="9" s="1"/>
  <c r="X892" i="9" s="1"/>
  <c r="O887" i="9" l="1"/>
  <c r="M921" i="9"/>
  <c r="M1315" i="9"/>
  <c r="M920" i="9"/>
  <c r="M919" i="9"/>
  <c r="I999" i="9"/>
  <c r="M1195" i="9"/>
  <c r="D1219" i="9" s="1"/>
  <c r="I1216" i="9" s="1"/>
  <c r="T890" i="9"/>
  <c r="V890" i="9" s="1"/>
  <c r="W890" i="9" s="1"/>
  <c r="X890" i="9" s="1"/>
  <c r="D622" i="9"/>
  <c r="D625" i="9" s="1"/>
  <c r="M607" i="9"/>
  <c r="M1215" i="9" l="1"/>
  <c r="M1217" i="9" s="1"/>
  <c r="M1218" i="9" s="1"/>
  <c r="M922" i="9"/>
  <c r="K942" i="9" s="1"/>
  <c r="M1316" i="9"/>
  <c r="K1336" i="9" s="1"/>
  <c r="M998" i="9"/>
  <c r="M1000" i="9" s="1"/>
  <c r="M1001" i="9" s="1"/>
  <c r="I622" i="9"/>
  <c r="M2023" i="9"/>
  <c r="M1301" i="9"/>
  <c r="M1303" i="9" s="1"/>
  <c r="M1304" i="9" s="1"/>
  <c r="M1250" i="9" l="1"/>
  <c r="M1326" i="9"/>
  <c r="M1330" i="9"/>
  <c r="M1323" i="9"/>
  <c r="M1332" i="9"/>
  <c r="M1325" i="9"/>
  <c r="M1335" i="9"/>
  <c r="M1331" i="9"/>
  <c r="M1329" i="9"/>
  <c r="M1327" i="9"/>
  <c r="M1322" i="9"/>
  <c r="M1324" i="9"/>
  <c r="M1328" i="9"/>
  <c r="M1334" i="9"/>
  <c r="M1318" i="9"/>
  <c r="M1320" i="9"/>
  <c r="M1319" i="9"/>
  <c r="M1321" i="9"/>
  <c r="M1333" i="9"/>
  <c r="M941" i="9"/>
  <c r="M939" i="9"/>
  <c r="M940" i="9"/>
  <c r="M937" i="9"/>
  <c r="M931" i="9"/>
  <c r="M938" i="9"/>
  <c r="M933" i="9"/>
  <c r="M925" i="9"/>
  <c r="M935" i="9"/>
  <c r="M929" i="9"/>
  <c r="M928" i="9"/>
  <c r="M934" i="9"/>
  <c r="M926" i="9"/>
  <c r="M936" i="9"/>
  <c r="M927" i="9"/>
  <c r="M930" i="9"/>
  <c r="M932" i="9"/>
  <c r="M924" i="9"/>
  <c r="M636" i="9"/>
  <c r="M634" i="9"/>
  <c r="M635" i="9"/>
  <c r="M2038" i="9"/>
  <c r="K2048" i="9" s="1"/>
  <c r="M621" i="9"/>
  <c r="T941" i="9" l="1"/>
  <c r="V941" i="9" s="1"/>
  <c r="W941" i="9" s="1"/>
  <c r="X941" i="9" s="1"/>
  <c r="M1135" i="13"/>
  <c r="T940" i="9"/>
  <c r="V940" i="9" s="1"/>
  <c r="W940" i="9" s="1"/>
  <c r="X940" i="9" s="1"/>
  <c r="M1134" i="13"/>
  <c r="I945" i="9"/>
  <c r="M1233" i="9"/>
  <c r="T1233" i="9" s="1"/>
  <c r="V1233" i="9" s="1"/>
  <c r="W1233" i="9" s="1"/>
  <c r="X1233" i="9" s="1"/>
  <c r="M1240" i="9"/>
  <c r="T1240" i="9" s="1"/>
  <c r="V1240" i="9" s="1"/>
  <c r="W1240" i="9" s="1"/>
  <c r="X1240" i="9" s="1"/>
  <c r="M105" i="17"/>
  <c r="M130" i="17" s="1"/>
  <c r="M74" i="17" s="1"/>
  <c r="M76" i="17" s="1"/>
  <c r="M1245" i="9"/>
  <c r="M210" i="13" s="1"/>
  <c r="M1246" i="9"/>
  <c r="M211" i="13" s="1"/>
  <c r="M1238" i="9"/>
  <c r="M203" i="13" s="1"/>
  <c r="M1247" i="9"/>
  <c r="M1243" i="9"/>
  <c r="M208" i="13" s="1"/>
  <c r="M1237" i="9"/>
  <c r="M202" i="13" s="1"/>
  <c r="M1248" i="9"/>
  <c r="M212" i="13" s="1"/>
  <c r="M1241" i="9"/>
  <c r="T1241" i="9" s="1"/>
  <c r="V1241" i="9" s="1"/>
  <c r="W1241" i="9" s="1"/>
  <c r="X1241" i="9" s="1"/>
  <c r="M1236" i="9"/>
  <c r="M201" i="13" s="1"/>
  <c r="M1249" i="9"/>
  <c r="M1242" i="9"/>
  <c r="T1242" i="9" s="1"/>
  <c r="V1242" i="9" s="1"/>
  <c r="W1242" i="9" s="1"/>
  <c r="X1242" i="9" s="1"/>
  <c r="M1235" i="9"/>
  <c r="M200" i="13" s="1"/>
  <c r="M1234" i="9"/>
  <c r="M199" i="13" s="1"/>
  <c r="M1239" i="9"/>
  <c r="M204" i="13" s="1"/>
  <c r="M1244" i="9"/>
  <c r="M209" i="13" s="1"/>
  <c r="M214" i="13"/>
  <c r="T1250" i="9"/>
  <c r="V1250" i="9" s="1"/>
  <c r="W1250" i="9" s="1"/>
  <c r="X1250" i="9" s="1"/>
  <c r="T924" i="9"/>
  <c r="V924" i="9" s="1"/>
  <c r="W924" i="9" s="1"/>
  <c r="X924" i="9" s="1"/>
  <c r="M942" i="9"/>
  <c r="N942" i="9" s="1"/>
  <c r="M151" i="13"/>
  <c r="M217" i="13"/>
  <c r="T1320" i="9"/>
  <c r="V1320" i="9" s="1"/>
  <c r="W1320" i="9" s="1"/>
  <c r="X1320" i="9" s="1"/>
  <c r="T1324" i="9"/>
  <c r="V1324" i="9" s="1"/>
  <c r="W1324" i="9" s="1"/>
  <c r="X1324" i="9" s="1"/>
  <c r="M221" i="13"/>
  <c r="T1331" i="9"/>
  <c r="V1331" i="9" s="1"/>
  <c r="W1331" i="9" s="1"/>
  <c r="X1331" i="9" s="1"/>
  <c r="M228" i="13"/>
  <c r="T1323" i="9"/>
  <c r="V1323" i="9" s="1"/>
  <c r="W1323" i="9" s="1"/>
  <c r="X1323" i="9" s="1"/>
  <c r="M220" i="13"/>
  <c r="M163" i="13"/>
  <c r="T936" i="9"/>
  <c r="V936" i="9" s="1"/>
  <c r="W936" i="9" s="1"/>
  <c r="X936" i="9" s="1"/>
  <c r="T938" i="9"/>
  <c r="V938" i="9" s="1"/>
  <c r="W938" i="9" s="1"/>
  <c r="X938" i="9" s="1"/>
  <c r="M165" i="13"/>
  <c r="T1319" i="9"/>
  <c r="V1319" i="9" s="1"/>
  <c r="W1319" i="9" s="1"/>
  <c r="X1319" i="9" s="1"/>
  <c r="M216" i="13"/>
  <c r="T1328" i="9"/>
  <c r="V1328" i="9" s="1"/>
  <c r="W1328" i="9" s="1"/>
  <c r="X1328" i="9" s="1"/>
  <c r="M225" i="13"/>
  <c r="I1340" i="9"/>
  <c r="G110" i="16" s="1"/>
  <c r="M229" i="13"/>
  <c r="T1332" i="9"/>
  <c r="V1332" i="9" s="1"/>
  <c r="W1332" i="9" s="1"/>
  <c r="X1332" i="9" s="1"/>
  <c r="M159" i="13"/>
  <c r="T932" i="9"/>
  <c r="V932" i="9" s="1"/>
  <c r="W932" i="9" s="1"/>
  <c r="X932" i="9" s="1"/>
  <c r="M162" i="13"/>
  <c r="T935" i="9"/>
  <c r="V935" i="9" s="1"/>
  <c r="W935" i="9" s="1"/>
  <c r="X935" i="9" s="1"/>
  <c r="M157" i="13"/>
  <c r="T930" i="9"/>
  <c r="V930" i="9" s="1"/>
  <c r="W930" i="9" s="1"/>
  <c r="X930" i="9" s="1"/>
  <c r="T934" i="9"/>
  <c r="V934" i="9" s="1"/>
  <c r="W934" i="9" s="1"/>
  <c r="X934" i="9" s="1"/>
  <c r="M161" i="13"/>
  <c r="T925" i="9"/>
  <c r="V925" i="9" s="1"/>
  <c r="W925" i="9" s="1"/>
  <c r="X925" i="9" s="1"/>
  <c r="M152" i="13"/>
  <c r="M164" i="13"/>
  <c r="T937" i="9"/>
  <c r="V937" i="9" s="1"/>
  <c r="W937" i="9" s="1"/>
  <c r="X937" i="9" s="1"/>
  <c r="M230" i="13"/>
  <c r="T1333" i="9"/>
  <c r="V1333" i="9" s="1"/>
  <c r="W1333" i="9" s="1"/>
  <c r="X1333" i="9" s="1"/>
  <c r="T1318" i="9"/>
  <c r="V1318" i="9" s="1"/>
  <c r="W1318" i="9" s="1"/>
  <c r="X1318" i="9" s="1"/>
  <c r="M215" i="13"/>
  <c r="I1339" i="9"/>
  <c r="M1336" i="9"/>
  <c r="N1336" i="9" s="1"/>
  <c r="E48" i="6" s="1"/>
  <c r="M219" i="13"/>
  <c r="T1322" i="9"/>
  <c r="V1322" i="9" s="1"/>
  <c r="W1322" i="9" s="1"/>
  <c r="X1322" i="9" s="1"/>
  <c r="M232" i="13"/>
  <c r="T1335" i="9"/>
  <c r="V1335" i="9" s="1"/>
  <c r="W1335" i="9" s="1"/>
  <c r="X1335" i="9" s="1"/>
  <c r="M227" i="13"/>
  <c r="T1330" i="9"/>
  <c r="V1330" i="9" s="1"/>
  <c r="W1330" i="9" s="1"/>
  <c r="X1330" i="9" s="1"/>
  <c r="T929" i="9"/>
  <c r="V929" i="9" s="1"/>
  <c r="W929" i="9" s="1"/>
  <c r="X929" i="9" s="1"/>
  <c r="I946" i="9"/>
  <c r="G58" i="16" s="1"/>
  <c r="M156" i="13"/>
  <c r="T939" i="9"/>
  <c r="V939" i="9" s="1"/>
  <c r="W939" i="9" s="1"/>
  <c r="X939" i="9" s="1"/>
  <c r="M166" i="13"/>
  <c r="M226" i="13"/>
  <c r="T1329" i="9"/>
  <c r="V1329" i="9" s="1"/>
  <c r="W1329" i="9" s="1"/>
  <c r="X1329" i="9" s="1"/>
  <c r="T926" i="9"/>
  <c r="V926" i="9" s="1"/>
  <c r="W926" i="9" s="1"/>
  <c r="X926" i="9" s="1"/>
  <c r="M153" i="13"/>
  <c r="T931" i="9"/>
  <c r="V931" i="9" s="1"/>
  <c r="W931" i="9" s="1"/>
  <c r="X931" i="9" s="1"/>
  <c r="M158" i="13"/>
  <c r="M154" i="13"/>
  <c r="T927" i="9"/>
  <c r="V927" i="9" s="1"/>
  <c r="W927" i="9" s="1"/>
  <c r="X927" i="9" s="1"/>
  <c r="T928" i="9"/>
  <c r="V928" i="9" s="1"/>
  <c r="W928" i="9" s="1"/>
  <c r="X928" i="9" s="1"/>
  <c r="M155" i="13"/>
  <c r="M160" i="13"/>
  <c r="T933" i="9"/>
  <c r="V933" i="9" s="1"/>
  <c r="W933" i="9" s="1"/>
  <c r="X933" i="9" s="1"/>
  <c r="T1321" i="9"/>
  <c r="V1321" i="9" s="1"/>
  <c r="W1321" i="9" s="1"/>
  <c r="X1321" i="9" s="1"/>
  <c r="M218" i="13"/>
  <c r="M231" i="13"/>
  <c r="T1334" i="9"/>
  <c r="V1334" i="9" s="1"/>
  <c r="W1334" i="9" s="1"/>
  <c r="X1334" i="9" s="1"/>
  <c r="T1327" i="9"/>
  <c r="V1327" i="9" s="1"/>
  <c r="W1327" i="9" s="1"/>
  <c r="X1327" i="9" s="1"/>
  <c r="M224" i="13"/>
  <c r="T1325" i="9"/>
  <c r="V1325" i="9" s="1"/>
  <c r="W1325" i="9" s="1"/>
  <c r="X1325" i="9" s="1"/>
  <c r="M222" i="13"/>
  <c r="T1326" i="9"/>
  <c r="V1326" i="9" s="1"/>
  <c r="W1326" i="9" s="1"/>
  <c r="X1326" i="9" s="1"/>
  <c r="M223" i="13"/>
  <c r="M1031" i="9"/>
  <c r="M1017" i="9"/>
  <c r="M1022" i="9"/>
  <c r="M1026" i="9"/>
  <c r="M1018" i="9"/>
  <c r="M1020" i="9"/>
  <c r="M1027" i="9"/>
  <c r="M1019" i="9"/>
  <c r="M1029" i="9"/>
  <c r="M1030" i="9"/>
  <c r="M1023" i="9"/>
  <c r="M1024" i="9"/>
  <c r="M1033" i="9"/>
  <c r="M1016" i="9"/>
  <c r="M1028" i="9"/>
  <c r="M1021" i="9"/>
  <c r="M1025" i="9"/>
  <c r="M1032" i="9"/>
  <c r="M638" i="9"/>
  <c r="K658" i="9" s="1"/>
  <c r="M2040" i="9"/>
  <c r="M1099" i="13" s="1"/>
  <c r="M2046" i="9"/>
  <c r="M2043" i="9"/>
  <c r="M2047" i="9"/>
  <c r="M2045" i="9"/>
  <c r="M2044" i="9"/>
  <c r="M2041" i="9"/>
  <c r="M2042" i="9"/>
  <c r="I1037" i="9" l="1"/>
  <c r="M205" i="13"/>
  <c r="M213" i="13"/>
  <c r="I1254" i="9"/>
  <c r="I1259" i="9" s="1"/>
  <c r="K102" i="17"/>
  <c r="N102" i="17" s="1"/>
  <c r="Q12" i="16"/>
  <c r="E9" i="18" s="1"/>
  <c r="I9" i="18" s="1"/>
  <c r="M207" i="13"/>
  <c r="T1238" i="9"/>
  <c r="V1238" i="9" s="1"/>
  <c r="W1238" i="9" s="1"/>
  <c r="X1238" i="9" s="1"/>
  <c r="M206" i="13"/>
  <c r="T1248" i="9"/>
  <c r="V1248" i="9" s="1"/>
  <c r="W1248" i="9" s="1"/>
  <c r="X1248" i="9" s="1"/>
  <c r="T1243" i="9"/>
  <c r="V1243" i="9" s="1"/>
  <c r="W1243" i="9" s="1"/>
  <c r="X1243" i="9" s="1"/>
  <c r="T1234" i="9"/>
  <c r="V1234" i="9" s="1"/>
  <c r="W1234" i="9" s="1"/>
  <c r="X1234" i="9" s="1"/>
  <c r="T1237" i="9"/>
  <c r="V1237" i="9" s="1"/>
  <c r="W1237" i="9" s="1"/>
  <c r="X1237" i="9" s="1"/>
  <c r="T1247" i="9"/>
  <c r="V1247" i="9" s="1"/>
  <c r="W1247" i="9" s="1"/>
  <c r="X1247" i="9" s="1"/>
  <c r="T1235" i="9"/>
  <c r="V1235" i="9" s="1"/>
  <c r="W1235" i="9" s="1"/>
  <c r="X1235" i="9" s="1"/>
  <c r="T1244" i="9"/>
  <c r="V1244" i="9" s="1"/>
  <c r="W1244" i="9" s="1"/>
  <c r="X1244" i="9" s="1"/>
  <c r="T2044" i="9"/>
  <c r="V2044" i="9" s="1"/>
  <c r="W2044" i="9" s="1"/>
  <c r="X2044" i="9" s="1"/>
  <c r="M1103" i="13"/>
  <c r="T2042" i="9"/>
  <c r="V2042" i="9" s="1"/>
  <c r="W2042" i="9" s="1"/>
  <c r="X2042" i="9" s="1"/>
  <c r="M1101" i="13"/>
  <c r="T2041" i="9"/>
  <c r="V2041" i="9" s="1"/>
  <c r="W2041" i="9" s="1"/>
  <c r="X2041" i="9" s="1"/>
  <c r="M1100" i="13"/>
  <c r="T2043" i="9"/>
  <c r="V2043" i="9" s="1"/>
  <c r="W2043" i="9" s="1"/>
  <c r="X2043" i="9" s="1"/>
  <c r="M1102" i="13"/>
  <c r="T2046" i="9"/>
  <c r="V2046" i="9" s="1"/>
  <c r="W2046" i="9" s="1"/>
  <c r="X2046" i="9" s="1"/>
  <c r="M1105" i="13"/>
  <c r="T2045" i="9"/>
  <c r="V2045" i="9" s="1"/>
  <c r="W2045" i="9" s="1"/>
  <c r="X2045" i="9" s="1"/>
  <c r="M1104" i="13"/>
  <c r="T2047" i="9"/>
  <c r="V2047" i="9" s="1"/>
  <c r="W2047" i="9" s="1"/>
  <c r="X2047" i="9" s="1"/>
  <c r="M1106" i="13"/>
  <c r="T1245" i="9"/>
  <c r="V1245" i="9" s="1"/>
  <c r="W1245" i="9" s="1"/>
  <c r="X1245" i="9" s="1"/>
  <c r="T1246" i="9"/>
  <c r="V1246" i="9" s="1"/>
  <c r="W1246" i="9" s="1"/>
  <c r="X1246" i="9" s="1"/>
  <c r="T1236" i="9"/>
  <c r="V1236" i="9" s="1"/>
  <c r="W1236" i="9" s="1"/>
  <c r="X1236" i="9" s="1"/>
  <c r="T1239" i="9"/>
  <c r="V1239" i="9" s="1"/>
  <c r="W1239" i="9" s="1"/>
  <c r="X1239" i="9" s="1"/>
  <c r="T1249" i="9"/>
  <c r="V1249" i="9" s="1"/>
  <c r="W1249" i="9" s="1"/>
  <c r="X1249" i="9" s="1"/>
  <c r="M1251" i="9"/>
  <c r="E33" i="6"/>
  <c r="Q887" i="9"/>
  <c r="Q1109" i="9"/>
  <c r="Q891" i="9"/>
  <c r="G109" i="16"/>
  <c r="I1344" i="9"/>
  <c r="J1344" i="9" s="1"/>
  <c r="G57" i="16"/>
  <c r="I950" i="9"/>
  <c r="J950" i="9" s="1"/>
  <c r="M647" i="9"/>
  <c r="M656" i="9"/>
  <c r="M652" i="9"/>
  <c r="M651" i="9"/>
  <c r="M655" i="9"/>
  <c r="M644" i="9"/>
  <c r="M654" i="9"/>
  <c r="M645" i="9"/>
  <c r="M641" i="9"/>
  <c r="M648" i="9"/>
  <c r="M653" i="9"/>
  <c r="M643" i="9"/>
  <c r="M650" i="9"/>
  <c r="M657" i="9"/>
  <c r="M646" i="9"/>
  <c r="M642" i="9"/>
  <c r="M640" i="9"/>
  <c r="M649" i="9"/>
  <c r="T1021" i="9"/>
  <c r="V1021" i="9" s="1"/>
  <c r="W1021" i="9" s="1"/>
  <c r="X1021" i="9" s="1"/>
  <c r="M172" i="13"/>
  <c r="T1024" i="9"/>
  <c r="V1024" i="9" s="1"/>
  <c r="W1024" i="9" s="1"/>
  <c r="X1024" i="9" s="1"/>
  <c r="I1039" i="9"/>
  <c r="G116" i="16" s="1"/>
  <c r="M175" i="13"/>
  <c r="T1019" i="9"/>
  <c r="V1019" i="9" s="1"/>
  <c r="W1019" i="9" s="1"/>
  <c r="X1019" i="9" s="1"/>
  <c r="M170" i="13"/>
  <c r="M177" i="13"/>
  <c r="T1026" i="9"/>
  <c r="V1026" i="9" s="1"/>
  <c r="W1026" i="9" s="1"/>
  <c r="X1026" i="9" s="1"/>
  <c r="T1028" i="9"/>
  <c r="V1028" i="9" s="1"/>
  <c r="W1028" i="9" s="1"/>
  <c r="X1028" i="9" s="1"/>
  <c r="M179" i="13"/>
  <c r="T1023" i="9"/>
  <c r="V1023" i="9" s="1"/>
  <c r="W1023" i="9" s="1"/>
  <c r="X1023" i="9" s="1"/>
  <c r="M174" i="13"/>
  <c r="T1027" i="9"/>
  <c r="V1027" i="9" s="1"/>
  <c r="W1027" i="9" s="1"/>
  <c r="X1027" i="9" s="1"/>
  <c r="M178" i="13"/>
  <c r="T1022" i="9"/>
  <c r="V1022" i="9" s="1"/>
  <c r="W1022" i="9" s="1"/>
  <c r="X1022" i="9" s="1"/>
  <c r="M173" i="13"/>
  <c r="M183" i="13"/>
  <c r="T1032" i="9"/>
  <c r="V1032" i="9" s="1"/>
  <c r="W1032" i="9" s="1"/>
  <c r="X1032" i="9" s="1"/>
  <c r="M167" i="13"/>
  <c r="T1016" i="9"/>
  <c r="V1016" i="9" s="1"/>
  <c r="W1016" i="9" s="1"/>
  <c r="X1016" i="9" s="1"/>
  <c r="M1034" i="9"/>
  <c r="T1030" i="9"/>
  <c r="V1030" i="9" s="1"/>
  <c r="W1030" i="9" s="1"/>
  <c r="X1030" i="9" s="1"/>
  <c r="M181" i="13"/>
  <c r="T1020" i="9"/>
  <c r="V1020" i="9" s="1"/>
  <c r="W1020" i="9" s="1"/>
  <c r="X1020" i="9" s="1"/>
  <c r="M171" i="13"/>
  <c r="I1038" i="9"/>
  <c r="G115" i="16" s="1"/>
  <c r="M168" i="13"/>
  <c r="T1017" i="9"/>
  <c r="V1017" i="9" s="1"/>
  <c r="W1017" i="9" s="1"/>
  <c r="X1017" i="9" s="1"/>
  <c r="M176" i="13"/>
  <c r="T1025" i="9"/>
  <c r="V1025" i="9" s="1"/>
  <c r="W1025" i="9" s="1"/>
  <c r="X1025" i="9" s="1"/>
  <c r="M184" i="13"/>
  <c r="T1033" i="9"/>
  <c r="V1033" i="9" s="1"/>
  <c r="W1033" i="9" s="1"/>
  <c r="X1033" i="9" s="1"/>
  <c r="M180" i="13"/>
  <c r="T1029" i="9"/>
  <c r="V1029" i="9" s="1"/>
  <c r="W1029" i="9" s="1"/>
  <c r="X1029" i="9" s="1"/>
  <c r="M169" i="13"/>
  <c r="T1018" i="9"/>
  <c r="V1018" i="9" s="1"/>
  <c r="W1018" i="9" s="1"/>
  <c r="X1018" i="9" s="1"/>
  <c r="M182" i="13"/>
  <c r="T1031" i="9"/>
  <c r="V1031" i="9" s="1"/>
  <c r="W1031" i="9" s="1"/>
  <c r="X1031" i="9" s="1"/>
  <c r="M2048" i="9"/>
  <c r="I2051" i="9"/>
  <c r="G125" i="16" s="1"/>
  <c r="T2040" i="9"/>
  <c r="V2040" i="9" s="1"/>
  <c r="W2040" i="9" s="1"/>
  <c r="X2040" i="9" s="1"/>
  <c r="N1251" i="9" l="1"/>
  <c r="E30" i="6" s="1"/>
  <c r="Q1112" i="9" s="1"/>
  <c r="K130" i="17"/>
  <c r="F9" i="18"/>
  <c r="G9" i="18" s="1"/>
  <c r="O12" i="16"/>
  <c r="S12" i="16"/>
  <c r="T12" i="16" s="1"/>
  <c r="AF12" i="16"/>
  <c r="Q19" i="16"/>
  <c r="E16" i="18" s="1"/>
  <c r="I16" i="18" s="1"/>
  <c r="H57" i="16"/>
  <c r="G51" i="16"/>
  <c r="J1259" i="9"/>
  <c r="O1415" i="9"/>
  <c r="O102" i="17"/>
  <c r="N130" i="17"/>
  <c r="M105" i="13"/>
  <c r="T642" i="9"/>
  <c r="V642" i="9" s="1"/>
  <c r="W642" i="9" s="1"/>
  <c r="X642" i="9" s="1"/>
  <c r="M106" i="13"/>
  <c r="T643" i="9"/>
  <c r="V643" i="9" s="1"/>
  <c r="W643" i="9" s="1"/>
  <c r="X643" i="9" s="1"/>
  <c r="T645" i="9"/>
  <c r="V645" i="9" s="1"/>
  <c r="W645" i="9" s="1"/>
  <c r="X645" i="9" s="1"/>
  <c r="M108" i="13"/>
  <c r="T651" i="9"/>
  <c r="V651" i="9" s="1"/>
  <c r="W651" i="9" s="1"/>
  <c r="X651" i="9" s="1"/>
  <c r="M114" i="13"/>
  <c r="M109" i="13"/>
  <c r="T646" i="9"/>
  <c r="V646" i="9" s="1"/>
  <c r="W646" i="9" s="1"/>
  <c r="X646" i="9" s="1"/>
  <c r="T653" i="9"/>
  <c r="V653" i="9" s="1"/>
  <c r="W653" i="9" s="1"/>
  <c r="X653" i="9" s="1"/>
  <c r="M116" i="13"/>
  <c r="M117" i="13"/>
  <c r="T654" i="9"/>
  <c r="V654" i="9" s="1"/>
  <c r="W654" i="9" s="1"/>
  <c r="X654" i="9" s="1"/>
  <c r="M115" i="13"/>
  <c r="T652" i="9"/>
  <c r="V652" i="9" s="1"/>
  <c r="W652" i="9" s="1"/>
  <c r="X652" i="9" s="1"/>
  <c r="M112" i="13"/>
  <c r="T649" i="9"/>
  <c r="V649" i="9" s="1"/>
  <c r="W649" i="9" s="1"/>
  <c r="X649" i="9" s="1"/>
  <c r="M120" i="13"/>
  <c r="T657" i="9"/>
  <c r="V657" i="9" s="1"/>
  <c r="W657" i="9" s="1"/>
  <c r="X657" i="9" s="1"/>
  <c r="M111" i="13"/>
  <c r="T648" i="9"/>
  <c r="V648" i="9" s="1"/>
  <c r="W648" i="9" s="1"/>
  <c r="X648" i="9" s="1"/>
  <c r="M107" i="13"/>
  <c r="T644" i="9"/>
  <c r="V644" i="9" s="1"/>
  <c r="W644" i="9" s="1"/>
  <c r="X644" i="9" s="1"/>
  <c r="M119" i="13"/>
  <c r="T656" i="9"/>
  <c r="V656" i="9" s="1"/>
  <c r="W656" i="9" s="1"/>
  <c r="X656" i="9" s="1"/>
  <c r="N1034" i="9"/>
  <c r="E52" i="6" s="1"/>
  <c r="G117" i="16"/>
  <c r="I1042" i="9"/>
  <c r="J1042" i="9" s="1"/>
  <c r="T640" i="9"/>
  <c r="V640" i="9" s="1"/>
  <c r="W640" i="9" s="1"/>
  <c r="X640" i="9" s="1"/>
  <c r="I661" i="9"/>
  <c r="M103" i="13"/>
  <c r="M658" i="9"/>
  <c r="M113" i="13"/>
  <c r="T650" i="9"/>
  <c r="V650" i="9" s="1"/>
  <c r="W650" i="9" s="1"/>
  <c r="X650" i="9" s="1"/>
  <c r="T641" i="9"/>
  <c r="V641" i="9" s="1"/>
  <c r="W641" i="9" s="1"/>
  <c r="X641" i="9" s="1"/>
  <c r="M104" i="13"/>
  <c r="T655" i="9"/>
  <c r="V655" i="9" s="1"/>
  <c r="W655" i="9" s="1"/>
  <c r="X655" i="9" s="1"/>
  <c r="M118" i="13"/>
  <c r="I662" i="9"/>
  <c r="G60" i="16" s="1"/>
  <c r="M110" i="13"/>
  <c r="T647" i="9"/>
  <c r="V647" i="9" s="1"/>
  <c r="W647" i="9" s="1"/>
  <c r="X647" i="9" s="1"/>
  <c r="I2056" i="9"/>
  <c r="J2056" i="9" s="1"/>
  <c r="N2048" i="9"/>
  <c r="E57" i="6" s="1"/>
  <c r="Q895" i="9" s="1"/>
  <c r="M2024" i="9"/>
  <c r="M2025" i="9" s="1"/>
  <c r="M2026" i="9" s="1"/>
  <c r="Q16" i="16" l="1"/>
  <c r="AB12" i="16"/>
  <c r="AD12" i="16" s="1"/>
  <c r="F16" i="18"/>
  <c r="G16" i="18" s="1"/>
  <c r="O18" i="16"/>
  <c r="AF19" i="16"/>
  <c r="AH12" i="16"/>
  <c r="S19" i="16"/>
  <c r="T19" i="16" s="1"/>
  <c r="H51" i="16"/>
  <c r="Q15" i="16"/>
  <c r="AF15" i="16" s="1"/>
  <c r="Q1106" i="9"/>
  <c r="Q898" i="9"/>
  <c r="O1412" i="9"/>
  <c r="O130" i="17"/>
  <c r="N74" i="17"/>
  <c r="G61" i="16"/>
  <c r="I666" i="9"/>
  <c r="J666" i="9" s="1"/>
  <c r="N658" i="9"/>
  <c r="E34" i="6" s="1"/>
  <c r="M622" i="9"/>
  <c r="M623" i="9" s="1"/>
  <c r="M624" i="9" s="1"/>
  <c r="AB18" i="16" l="1"/>
  <c r="AD18" i="16" s="1"/>
  <c r="AH15" i="16"/>
  <c r="AH19" i="16"/>
  <c r="S15" i="16"/>
  <c r="T15" i="16" s="1"/>
  <c r="AB14" i="16"/>
  <c r="AD14" i="16" s="1"/>
  <c r="O14" i="16"/>
  <c r="E12" i="18"/>
  <c r="I12" i="18" s="1"/>
  <c r="O16" i="16"/>
  <c r="E13" i="18"/>
  <c r="I13" i="18" s="1"/>
  <c r="Q532" i="9"/>
  <c r="O74" i="17"/>
  <c r="N76" i="17"/>
  <c r="O76" i="17" s="1"/>
  <c r="AF16" i="16"/>
  <c r="S16" i="16"/>
  <c r="T16" i="16" s="1"/>
  <c r="H60" i="16"/>
  <c r="AH16" i="16" l="1"/>
  <c r="F13" i="18"/>
  <c r="G13" i="18" s="1"/>
  <c r="F12" i="18"/>
  <c r="G12" i="18" s="1"/>
  <c r="M8" i="16"/>
  <c r="AB16" i="16"/>
  <c r="AD16" i="16" s="1"/>
  <c r="X8" i="16" l="1"/>
  <c r="Z8" i="16" s="1"/>
  <c r="M901" i="9"/>
  <c r="N901" i="9" s="1"/>
  <c r="E32" i="6" s="1"/>
  <c r="T900" i="9"/>
  <c r="V900" i="9" s="1"/>
  <c r="W900" i="9" s="1"/>
  <c r="X900" i="9" s="1"/>
  <c r="M248" i="9"/>
  <c r="M249" i="9" s="1"/>
  <c r="L287" i="9"/>
  <c r="M286" i="9" s="1"/>
  <c r="L49" i="13"/>
  <c r="M270" i="9" l="1"/>
  <c r="T270" i="9" s="1"/>
  <c r="V270" i="9" s="1"/>
  <c r="W270" i="9" s="1"/>
  <c r="X270" i="9" s="1"/>
  <c r="M275" i="9"/>
  <c r="T275" i="9" s="1"/>
  <c r="V275" i="9" s="1"/>
  <c r="W275" i="9" s="1"/>
  <c r="X275" i="9" s="1"/>
  <c r="M283" i="9"/>
  <c r="M51" i="13" s="1"/>
  <c r="M272" i="9"/>
  <c r="T272" i="9" s="1"/>
  <c r="V272" i="9" s="1"/>
  <c r="W272" i="9" s="1"/>
  <c r="X272" i="9" s="1"/>
  <c r="M274" i="9"/>
  <c r="T274" i="9" s="1"/>
  <c r="V274" i="9" s="1"/>
  <c r="W274" i="9" s="1"/>
  <c r="X274" i="9" s="1"/>
  <c r="T286" i="9"/>
  <c r="V286" i="9" s="1"/>
  <c r="W286" i="9" s="1"/>
  <c r="X286" i="9" s="1"/>
  <c r="M54" i="13"/>
  <c r="M271" i="9"/>
  <c r="M265" i="9"/>
  <c r="M279" i="9"/>
  <c r="M277" i="9"/>
  <c r="M266" i="9"/>
  <c r="M281" i="9"/>
  <c r="M278" i="9"/>
  <c r="M264" i="9"/>
  <c r="M267" i="9"/>
  <c r="M269" i="9"/>
  <c r="M282" i="9"/>
  <c r="M280" i="9"/>
  <c r="M285" i="9"/>
  <c r="M273" i="9"/>
  <c r="M276" i="9"/>
  <c r="M268" i="9"/>
  <c r="M284" i="9"/>
  <c r="T283" i="9" l="1"/>
  <c r="V283" i="9" s="1"/>
  <c r="W283" i="9" s="1"/>
  <c r="X283" i="9" s="1"/>
  <c r="M43" i="13"/>
  <c r="M38" i="13"/>
  <c r="M42" i="13"/>
  <c r="M40" i="13"/>
  <c r="T284" i="9"/>
  <c r="V284" i="9" s="1"/>
  <c r="W284" i="9" s="1"/>
  <c r="X284" i="9" s="1"/>
  <c r="M52" i="13"/>
  <c r="M35" i="13"/>
  <c r="T267" i="9"/>
  <c r="V267" i="9" s="1"/>
  <c r="W267" i="9" s="1"/>
  <c r="X267" i="9" s="1"/>
  <c r="T268" i="9"/>
  <c r="V268" i="9" s="1"/>
  <c r="W268" i="9" s="1"/>
  <c r="X268" i="9" s="1"/>
  <c r="M36" i="13"/>
  <c r="M287" i="9"/>
  <c r="N287" i="9" s="1"/>
  <c r="E22" i="6" s="1"/>
  <c r="Q65" i="9" s="1"/>
  <c r="M32" i="13"/>
  <c r="I290" i="9"/>
  <c r="T264" i="9"/>
  <c r="V264" i="9" s="1"/>
  <c r="W264" i="9" s="1"/>
  <c r="X264" i="9" s="1"/>
  <c r="T276" i="9"/>
  <c r="V276" i="9" s="1"/>
  <c r="W276" i="9" s="1"/>
  <c r="X276" i="9" s="1"/>
  <c r="M44" i="13"/>
  <c r="T271" i="9"/>
  <c r="V271" i="9" s="1"/>
  <c r="W271" i="9" s="1"/>
  <c r="X271" i="9" s="1"/>
  <c r="M39" i="13"/>
  <c r="M53" i="13"/>
  <c r="T285" i="9"/>
  <c r="V285" i="9" s="1"/>
  <c r="W285" i="9" s="1"/>
  <c r="X285" i="9" s="1"/>
  <c r="M34" i="13"/>
  <c r="T266" i="9"/>
  <c r="V266" i="9" s="1"/>
  <c r="W266" i="9" s="1"/>
  <c r="X266" i="9" s="1"/>
  <c r="M48" i="13"/>
  <c r="T280" i="9"/>
  <c r="V280" i="9" s="1"/>
  <c r="W280" i="9" s="1"/>
  <c r="X280" i="9" s="1"/>
  <c r="I291" i="9"/>
  <c r="G28" i="16" s="1"/>
  <c r="M33" i="13"/>
  <c r="T265" i="9"/>
  <c r="V265" i="9" s="1"/>
  <c r="W265" i="9" s="1"/>
  <c r="X265" i="9" s="1"/>
  <c r="M50" i="13"/>
  <c r="I294" i="9"/>
  <c r="G29" i="16" s="1"/>
  <c r="Q30" i="16" s="1"/>
  <c r="E27" i="18" s="1"/>
  <c r="I27" i="18" s="1"/>
  <c r="T282" i="9"/>
  <c r="V282" i="9" s="1"/>
  <c r="W282" i="9" s="1"/>
  <c r="X282" i="9" s="1"/>
  <c r="T278" i="9"/>
  <c r="V278" i="9" s="1"/>
  <c r="W278" i="9" s="1"/>
  <c r="X278" i="9" s="1"/>
  <c r="M46" i="13"/>
  <c r="T277" i="9"/>
  <c r="V277" i="9" s="1"/>
  <c r="W277" i="9" s="1"/>
  <c r="X277" i="9" s="1"/>
  <c r="M45" i="13"/>
  <c r="T273" i="9"/>
  <c r="V273" i="9" s="1"/>
  <c r="W273" i="9" s="1"/>
  <c r="X273" i="9" s="1"/>
  <c r="M41" i="13"/>
  <c r="I293" i="9"/>
  <c r="G30" i="16" s="1"/>
  <c r="Q26" i="16" s="1"/>
  <c r="E23" i="18" s="1"/>
  <c r="I23" i="18" s="1"/>
  <c r="M37" i="13"/>
  <c r="I292" i="9"/>
  <c r="G27" i="16" s="1"/>
  <c r="Q29" i="16" s="1"/>
  <c r="T269" i="9"/>
  <c r="V269" i="9" s="1"/>
  <c r="W269" i="9" s="1"/>
  <c r="X269" i="9" s="1"/>
  <c r="T281" i="9"/>
  <c r="V281" i="9" s="1"/>
  <c r="W281" i="9" s="1"/>
  <c r="X281" i="9" s="1"/>
  <c r="M49" i="13"/>
  <c r="T279" i="9"/>
  <c r="V279" i="9" s="1"/>
  <c r="W279" i="9" s="1"/>
  <c r="X279" i="9" s="1"/>
  <c r="M47" i="13"/>
  <c r="F23" i="18" l="1"/>
  <c r="G23" i="18" s="1"/>
  <c r="F27" i="18"/>
  <c r="G27" i="18" s="1"/>
  <c r="O26" i="16"/>
  <c r="AF26" i="16"/>
  <c r="S26" i="16"/>
  <c r="T26" i="16" s="1"/>
  <c r="E26" i="18"/>
  <c r="I26" i="18" s="1"/>
  <c r="S30" i="16"/>
  <c r="T30" i="16" s="1"/>
  <c r="O30" i="16"/>
  <c r="AF30" i="16"/>
  <c r="G31" i="16"/>
  <c r="I295" i="9"/>
  <c r="J295" i="9" s="1"/>
  <c r="F26" i="18" l="1"/>
  <c r="G26" i="18" s="1"/>
  <c r="H27" i="16"/>
  <c r="Q22" i="16"/>
  <c r="E19" i="18" s="1"/>
  <c r="I19" i="18" s="1"/>
  <c r="O28" i="16"/>
  <c r="AF29" i="16"/>
  <c r="S29" i="16"/>
  <c r="T29" i="16" s="1"/>
  <c r="AH26" i="16"/>
  <c r="AB26" i="16"/>
  <c r="AD26" i="16" s="1"/>
  <c r="AB30" i="16"/>
  <c r="AD30" i="16" s="1"/>
  <c r="AH30" i="16"/>
  <c r="F19" i="18" l="1"/>
  <c r="G19" i="18" s="1"/>
  <c r="AH29" i="16"/>
  <c r="AB28" i="16"/>
  <c r="AD28" i="16" s="1"/>
  <c r="AF22" i="16"/>
  <c r="S22" i="16"/>
  <c r="T22" i="16" s="1"/>
  <c r="O22" i="16"/>
  <c r="AH22" i="16" l="1"/>
  <c r="AB22" i="16"/>
  <c r="AD22" i="16" l="1"/>
  <c r="L573" i="9"/>
  <c r="M562" i="9" s="1"/>
  <c r="L95" i="13"/>
  <c r="M560" i="9" l="1"/>
  <c r="T560" i="9" s="1"/>
  <c r="V560" i="9" s="1"/>
  <c r="W560" i="9" s="1"/>
  <c r="X560" i="9" s="1"/>
  <c r="M572" i="9"/>
  <c r="M102" i="13" s="1"/>
  <c r="M561" i="9"/>
  <c r="M91" i="13" s="1"/>
  <c r="M567" i="9"/>
  <c r="M97" i="13" s="1"/>
  <c r="M559" i="9"/>
  <c r="T559" i="9" s="1"/>
  <c r="V559" i="9" s="1"/>
  <c r="W559" i="9" s="1"/>
  <c r="X559" i="9" s="1"/>
  <c r="M571" i="9"/>
  <c r="T571" i="9" s="1"/>
  <c r="V571" i="9" s="1"/>
  <c r="W571" i="9" s="1"/>
  <c r="X571" i="9" s="1"/>
  <c r="M565" i="9"/>
  <c r="M568" i="9"/>
  <c r="M98" i="13" s="1"/>
  <c r="M570" i="9"/>
  <c r="M100" i="13" s="1"/>
  <c r="T562" i="9"/>
  <c r="V562" i="9" s="1"/>
  <c r="W562" i="9" s="1"/>
  <c r="X562" i="9" s="1"/>
  <c r="M92" i="13"/>
  <c r="M90" i="13"/>
  <c r="M563" i="9"/>
  <c r="M566" i="9"/>
  <c r="T572" i="9"/>
  <c r="V572" i="9" s="1"/>
  <c r="W572" i="9" s="1"/>
  <c r="X572" i="9" s="1"/>
  <c r="M564" i="9"/>
  <c r="M569" i="9"/>
  <c r="I576" i="9" l="1"/>
  <c r="M89" i="13"/>
  <c r="M101" i="13"/>
  <c r="T570" i="9"/>
  <c r="V570" i="9" s="1"/>
  <c r="W570" i="9" s="1"/>
  <c r="X570" i="9" s="1"/>
  <c r="T567" i="9"/>
  <c r="V567" i="9" s="1"/>
  <c r="W567" i="9" s="1"/>
  <c r="X567" i="9" s="1"/>
  <c r="T561" i="9"/>
  <c r="V561" i="9" s="1"/>
  <c r="W561" i="9" s="1"/>
  <c r="X561" i="9" s="1"/>
  <c r="T565" i="9"/>
  <c r="V565" i="9" s="1"/>
  <c r="W565" i="9" s="1"/>
  <c r="X565" i="9" s="1"/>
  <c r="M95" i="13"/>
  <c r="T568" i="9"/>
  <c r="V568" i="9" s="1"/>
  <c r="W568" i="9" s="1"/>
  <c r="X568" i="9" s="1"/>
  <c r="G89" i="16"/>
  <c r="Q21" i="16" s="1"/>
  <c r="M94" i="13"/>
  <c r="T564" i="9"/>
  <c r="V564" i="9" s="1"/>
  <c r="W564" i="9" s="1"/>
  <c r="X564" i="9" s="1"/>
  <c r="T569" i="9"/>
  <c r="V569" i="9" s="1"/>
  <c r="W569" i="9" s="1"/>
  <c r="X569" i="9" s="1"/>
  <c r="M99" i="13"/>
  <c r="T563" i="9"/>
  <c r="V563" i="9" s="1"/>
  <c r="W563" i="9" s="1"/>
  <c r="X563" i="9" s="1"/>
  <c r="M93" i="13"/>
  <c r="T566" i="9"/>
  <c r="V566" i="9" s="1"/>
  <c r="W566" i="9" s="1"/>
  <c r="X566" i="9" s="1"/>
  <c r="M96" i="13"/>
  <c r="M573" i="9"/>
  <c r="N573" i="9" s="1"/>
  <c r="I577" i="9"/>
  <c r="G88" i="16" s="1"/>
  <c r="H88" i="16" l="1"/>
  <c r="H126" i="16" s="1"/>
  <c r="G126" i="16"/>
  <c r="F128" i="16" s="1"/>
  <c r="G129" i="16" s="1"/>
  <c r="Q20" i="16"/>
  <c r="E40" i="6"/>
  <c r="Q525" i="9"/>
  <c r="E18" i="18"/>
  <c r="AF21" i="16"/>
  <c r="AH21" i="16" s="1"/>
  <c r="S21" i="16"/>
  <c r="T21" i="16" s="1"/>
  <c r="I578" i="9"/>
  <c r="J578" i="9" s="1"/>
  <c r="O20" i="16" l="1"/>
  <c r="AF20" i="16"/>
  <c r="E17" i="18"/>
  <c r="Q44" i="16"/>
  <c r="S20" i="16"/>
  <c r="T20" i="16" s="1"/>
  <c r="I18" i="18"/>
  <c r="F18" i="18"/>
  <c r="G18" i="18" s="1"/>
  <c r="E41" i="18" l="1"/>
  <c r="S44" i="16"/>
  <c r="T44" i="16" s="1"/>
  <c r="Q48" i="16"/>
  <c r="F17" i="18"/>
  <c r="G17" i="18" s="1"/>
  <c r="I17" i="18"/>
  <c r="AF44" i="16"/>
  <c r="AB20" i="16"/>
  <c r="AH20" i="16"/>
  <c r="M20" i="16"/>
  <c r="M44" i="16" s="1"/>
  <c r="O44" i="16"/>
  <c r="Q49" i="16" l="1"/>
  <c r="O77" i="17" s="1"/>
  <c r="P50" i="16"/>
  <c r="N77" i="17" s="1"/>
  <c r="N78" i="17" s="1"/>
  <c r="AB44" i="16"/>
  <c r="X20" i="16"/>
  <c r="AD20" i="16"/>
  <c r="AH44" i="16"/>
  <c r="AF47" i="16"/>
  <c r="AF48" i="16" s="1"/>
  <c r="I41" i="18"/>
  <c r="F41" i="18"/>
  <c r="G41" i="18" s="1"/>
  <c r="X44" i="16" l="1"/>
  <c r="Z20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F935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G480" authorId="0" shapeId="0" xr:uid="{23BD2893-0DC3-4A4D-90EB-C71EC3B2B0B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  <comment ref="H480" authorId="0" shapeId="0" xr:uid="{47274608-3515-4C89-95E9-3918EC16EFA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I387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K387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I644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L644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L649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<sst xmlns="http://schemas.openxmlformats.org/spreadsheetml/2006/main" count="16428" uniqueCount="5093">
  <si>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</si>
  <si>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</si>
  <si>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</si>
  <si>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</si>
  <si>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</si>
  <si>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</si>
  <si>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</si>
  <si>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</si>
  <si>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</si>
  <si>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</si>
  <si>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</si>
  <si>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</si>
  <si>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</si>
  <si>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</si>
  <si>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</si>
  <si>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</si>
  <si>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</si>
  <si>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</si>
  <si>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</si>
  <si>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</si>
  <si>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</si>
  <si>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</si>
  <si>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</si>
  <si>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</si>
  <si>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</si>
  <si>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</si>
  <si>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</si>
  <si>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</si>
  <si>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</si>
  <si>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</si>
  <si>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</si>
  <si>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</si>
  <si>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</si>
  <si>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</si>
  <si>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</si>
  <si>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</si>
  <si>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</si>
  <si>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</si>
  <si>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</si>
  <si>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</si>
  <si>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</si>
  <si>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</si>
  <si>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</si>
  <si>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</si>
  <si>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</si>
  <si>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</si>
  <si>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</si>
  <si>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</si>
  <si>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</si>
  <si>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</si>
  <si>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</si>
  <si>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</si>
  <si>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</si>
  <si>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</si>
  <si>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</si>
  <si>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</si>
  <si>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</si>
  <si>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</si>
  <si>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</si>
  <si>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</si>
  <si>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</si>
  <si>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</si>
  <si>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</si>
  <si>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</si>
  <si>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</si>
  <si>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</si>
  <si>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</si>
  <si>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</si>
  <si>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</si>
  <si>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</si>
  <si>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</si>
  <si>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</si>
  <si>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</si>
  <si>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</si>
  <si>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</si>
  <si>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</si>
  <si>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</si>
  <si>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</si>
  <si>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</si>
  <si>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</si>
  <si>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</si>
  <si>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</si>
  <si>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</si>
  <si>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</si>
  <si>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</si>
  <si>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</si>
  <si>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</si>
  <si>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</si>
  <si>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</si>
  <si>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</si>
  <si>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</si>
  <si>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</si>
  <si>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</si>
  <si>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</si>
  <si>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</si>
  <si>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</si>
  <si>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</si>
  <si>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</si>
  <si>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</si>
  <si>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</si>
  <si>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</si>
  <si>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</si>
  <si>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</si>
  <si>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</si>
  <si>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</si>
  <si>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</si>
  <si>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</si>
  <si>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</si>
  <si>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</si>
  <si>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</si>
  <si>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</si>
  <si>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</si>
  <si>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</si>
  <si>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</si>
  <si>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</si>
  <si>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</si>
  <si>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</si>
  <si>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</si>
  <si>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</si>
  <si>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</si>
  <si>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</si>
  <si>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</si>
  <si>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</si>
  <si>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</si>
  <si>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</si>
  <si>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</si>
  <si>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</si>
  <si>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</si>
  <si>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</si>
  <si>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</si>
  <si>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</si>
  <si>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</si>
  <si>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</si>
  <si>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</si>
  <si>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</si>
  <si>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</si>
  <si>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</si>
  <si>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</si>
  <si>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</si>
  <si>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</si>
  <si>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</si>
  <si>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</si>
  <si>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</si>
  <si>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</si>
  <si>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</si>
  <si>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</si>
  <si>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</si>
  <si>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</si>
  <si>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</si>
  <si>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</si>
  <si>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</si>
  <si>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</si>
  <si>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</si>
  <si>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</si>
  <si>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</si>
  <si>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</si>
  <si>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</si>
  <si>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</si>
  <si>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</si>
  <si>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</si>
  <si>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</si>
  <si>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</si>
  <si>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</si>
  <si>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</si>
  <si>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</si>
  <si>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</si>
  <si>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</si>
  <si>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</si>
  <si>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</si>
  <si>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</si>
  <si>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</si>
  <si>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</si>
  <si>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</si>
  <si>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</si>
  <si>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</si>
  <si>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</si>
  <si>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</si>
  <si>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</si>
  <si>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</si>
  <si>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</si>
  <si>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</si>
  <si>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</si>
  <si>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</si>
  <si>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</si>
  <si>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</si>
  <si>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</si>
  <si>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</si>
  <si>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</si>
  <si>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</si>
  <si>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</si>
  <si>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</si>
  <si>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</si>
  <si>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</si>
  <si>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</si>
  <si>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</si>
  <si>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</si>
  <si>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</si>
  <si>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</si>
  <si>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</si>
  <si>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</si>
  <si>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</si>
  <si>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</si>
  <si>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</si>
  <si>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</si>
  <si>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</si>
  <si>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</si>
  <si>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</si>
  <si>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</si>
  <si>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</si>
  <si>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</si>
  <si>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</si>
  <si>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</si>
  <si>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</si>
  <si>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</si>
  <si>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</si>
  <si>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</si>
  <si>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</si>
  <si>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</si>
  <si>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</si>
  <si>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</si>
  <si>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</si>
  <si>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</si>
  <si>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</si>
  <si>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</si>
  <si>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</si>
  <si>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</si>
  <si>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</si>
  <si>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</si>
  <si>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</si>
  <si>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</si>
  <si>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</si>
  <si>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</si>
  <si>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</si>
  <si>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</si>
  <si>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</si>
  <si>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</si>
  <si>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</si>
  <si>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</si>
  <si>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</si>
  <si>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</si>
  <si>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</si>
  <si>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</si>
  <si>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</si>
  <si>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</si>
  <si>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</si>
  <si>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</si>
  <si>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</si>
  <si>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</si>
  <si>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</si>
  <si>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</si>
  <si>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</si>
  <si>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</si>
  <si>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</si>
  <si>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</si>
  <si>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</si>
  <si>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</si>
  <si>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</si>
  <si>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</si>
  <si>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</si>
  <si>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</si>
  <si>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</si>
  <si>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</si>
  <si>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</si>
  <si>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</si>
  <si>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</si>
  <si>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</si>
  <si>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</si>
  <si>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</si>
  <si>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</si>
  <si>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</si>
  <si>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</si>
  <si>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</si>
  <si>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</si>
  <si>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</si>
  <si>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</si>
  <si>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</si>
  <si>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</si>
  <si>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11 kV import converted into 33 kV import (Adding 2.5%) =&gt;  ( BPDB &amp; PGCB)</t>
  </si>
  <si>
    <t>NET TOTAL  IMPORT (Energy export - Energy import)  =&gt;</t>
  </si>
  <si>
    <t>TOTAL =&gt;</t>
  </si>
  <si>
    <t>Manikmia Avenue</t>
  </si>
  <si>
    <t>Total=&gt;</t>
  </si>
  <si>
    <t>Digital</t>
  </si>
  <si>
    <t>DHK27341</t>
  </si>
  <si>
    <t>Export</t>
  </si>
  <si>
    <t>NEC</t>
  </si>
  <si>
    <t>BICC - U/G</t>
  </si>
  <si>
    <t xml:space="preserve">11 KV Sher-e-banglanagar </t>
  </si>
  <si>
    <t>11 KV R.M.U Feeder</t>
  </si>
  <si>
    <t>Dhk-59122</t>
  </si>
  <si>
    <t>Import</t>
  </si>
  <si>
    <t>NINS &amp; H</t>
  </si>
  <si>
    <t>Estimated</t>
  </si>
  <si>
    <t>SE,NB,Betar</t>
  </si>
  <si>
    <t>3c</t>
  </si>
  <si>
    <t>3b</t>
  </si>
  <si>
    <t>PD Betar</t>
  </si>
  <si>
    <t>3a</t>
  </si>
  <si>
    <t>Agargaon 33/11KV</t>
  </si>
  <si>
    <t>Shyamoli 11KV O/H</t>
  </si>
  <si>
    <t>RMU Feeder KVARH Back Calculation as per KWH Percentage</t>
  </si>
  <si>
    <t>AGARGAON 33/11 KV S/S (Tel: 8122865)</t>
  </si>
  <si>
    <t>P.C Culture Housing 11 KV</t>
  </si>
  <si>
    <t>Dhk-15019</t>
  </si>
  <si>
    <t xml:space="preserve">RMU Feeder </t>
  </si>
  <si>
    <t>`</t>
  </si>
  <si>
    <t>Ring Road 11KV O/H</t>
  </si>
  <si>
    <t xml:space="preserve">Swerage 11KV O/H </t>
  </si>
  <si>
    <t>Beri Bandh 11KV O/H</t>
  </si>
  <si>
    <t>Monsurabab 11KV O/H</t>
  </si>
  <si>
    <t>Kallyanpur 33/11KV</t>
  </si>
  <si>
    <t xml:space="preserve">Adabor 11KV O/H </t>
  </si>
  <si>
    <t>KALLYANPUR 33/11 KV S/S (Tel: 01719-634120)</t>
  </si>
  <si>
    <t>Voltage Level (KV)</t>
  </si>
  <si>
    <t>Meter Location</t>
  </si>
  <si>
    <t>NAME OF THE CIRCUIT</t>
  </si>
  <si>
    <t>Sl No.</t>
  </si>
  <si>
    <t>Diff.</t>
  </si>
  <si>
    <t>Meter No.</t>
  </si>
  <si>
    <t>Meter  ID</t>
  </si>
  <si>
    <t>Diff</t>
  </si>
  <si>
    <t>BICC</t>
  </si>
  <si>
    <t>P.F.C Corr. Factor</t>
  </si>
  <si>
    <t>P.F</t>
  </si>
  <si>
    <t>Remark</t>
  </si>
  <si>
    <t>KWH CALCULATION</t>
  </si>
  <si>
    <t>SUBSTATION-FEEDER-METERS INFORMATION</t>
  </si>
  <si>
    <t xml:space="preserve">11&amp;0.4 KV LEVEL </t>
  </si>
  <si>
    <t>KVARH</t>
  </si>
  <si>
    <t>PGCB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</si>
  <si>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</si>
  <si>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</si>
  <si>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</si>
  <si>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</si>
  <si>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</si>
  <si>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</si>
  <si>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</si>
  <si>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</si>
  <si>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</si>
  <si>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</si>
  <si>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</si>
  <si>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</si>
  <si>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</si>
  <si>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</si>
  <si>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</si>
  <si>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</si>
  <si>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</si>
  <si>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</si>
  <si>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</si>
  <si>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</si>
  <si>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</si>
  <si>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</si>
  <si>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</si>
  <si>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</si>
  <si>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</si>
  <si>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</si>
  <si>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</si>
  <si>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</si>
  <si>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</si>
  <si>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</si>
  <si>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</si>
  <si>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</si>
  <si>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8993669E</t>
  </si>
  <si>
    <t>Satmosjid -2</t>
  </si>
  <si>
    <t>8993638E</t>
  </si>
  <si>
    <t>Satmosjid-1</t>
  </si>
  <si>
    <t xml:space="preserve">Shere Bangla </t>
  </si>
  <si>
    <t>38992490 
(new)</t>
  </si>
  <si>
    <t xml:space="preserve">Kallyanpur </t>
  </si>
  <si>
    <t>Jigatala
(JP garden)</t>
  </si>
  <si>
    <t>8993834 
(old)</t>
  </si>
  <si>
    <t>KALLYANPUR 132/33 KV S/S (Tel: 9007406)</t>
  </si>
  <si>
    <t>Analog</t>
  </si>
  <si>
    <t>Mandal para</t>
  </si>
  <si>
    <t>Shah Cement</t>
  </si>
  <si>
    <t>Madangonj Grid</t>
  </si>
  <si>
    <t>import</t>
  </si>
  <si>
    <t>33 KV Buss Loss</t>
  </si>
  <si>
    <t xml:space="preserve">MADANGONJ 132/33 KV S/S (Tel: 01711-202009) </t>
  </si>
  <si>
    <t>REB</t>
  </si>
  <si>
    <t>Lalbag-2</t>
  </si>
  <si>
    <t>8993861E</t>
  </si>
  <si>
    <t>Lalbag-1</t>
  </si>
  <si>
    <t>8993640E</t>
  </si>
  <si>
    <t>Hasnabad 132/33 kV</t>
  </si>
  <si>
    <t>Postagola
(IG GATE)</t>
  </si>
  <si>
    <t>HASNABAD 132/33 KV S/S (Tel: 01936-016025, PBS)</t>
  </si>
  <si>
    <t>PDB</t>
  </si>
  <si>
    <t>PF</t>
  </si>
  <si>
    <t>Net Energy (KVARH)</t>
  </si>
  <si>
    <t>Net Energy (KWH)</t>
  </si>
  <si>
    <t>DPDC</t>
  </si>
  <si>
    <t>PFC Calculation</t>
  </si>
  <si>
    <t>33 KV LEVEL</t>
  </si>
  <si>
    <t xml:space="preserve">33 KV LEVEL </t>
  </si>
  <si>
    <t>Char Syedpur Ckt-2</t>
  </si>
  <si>
    <t xml:space="preserve">Madonganj 132/33 KV </t>
  </si>
  <si>
    <t>Char Syedpur Ckt-1</t>
  </si>
  <si>
    <t>Keraniganj
230/132</t>
  </si>
  <si>
    <t>Loop PFC is Considered</t>
  </si>
  <si>
    <t>Tranformer - 2</t>
  </si>
  <si>
    <t>wp002497</t>
  </si>
  <si>
    <t>Shyampur
230/132</t>
  </si>
  <si>
    <t>Tranformer - 1</t>
  </si>
  <si>
    <t>Maniknagar-2</t>
  </si>
  <si>
    <t>Maniknagar-1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</si>
  <si>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</si>
  <si>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</si>
  <si>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</si>
  <si>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</si>
  <si>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</si>
  <si>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</si>
  <si>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</si>
  <si>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</si>
  <si>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</si>
  <si>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</si>
  <si>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</si>
  <si>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</si>
  <si>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</si>
  <si>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RAMPURA 230/132 KV S/S 8853954,01711644817(anis SDE)</t>
  </si>
  <si>
    <t>D</t>
  </si>
  <si>
    <t xml:space="preserve">XFR- T2 </t>
  </si>
  <si>
    <t>Siddhirgonj 
Grid</t>
  </si>
  <si>
    <t xml:space="preserve">XFR- T1 </t>
  </si>
  <si>
    <t>SIDDHIRGANJ 132 kV S/S (Tel: 7694743)</t>
  </si>
  <si>
    <t>38992489 (New)</t>
  </si>
  <si>
    <t>MI CEMENT</t>
  </si>
  <si>
    <t>Tranformer 2</t>
  </si>
  <si>
    <t>Feeder Name</t>
  </si>
  <si>
    <t>Tranformer 1</t>
  </si>
  <si>
    <t>Shitalakhya 
Grid</t>
  </si>
  <si>
    <t>Tranformer 3</t>
  </si>
  <si>
    <t>132/33 KV SHITALAKHYA S/S (Tel: 7647373 / 01778500119) Plant Mn-01755525013</t>
  </si>
  <si>
    <t xml:space="preserve">Kallyanpur to Lalbagh 2 </t>
  </si>
  <si>
    <t>Kallyanpur 
Grid</t>
  </si>
  <si>
    <t xml:space="preserve">Kallyanpur to Lalbagh 1 </t>
  </si>
  <si>
    <t>HARIPUR 230/132 KV S/S (Tel: 01711644856)</t>
  </si>
  <si>
    <t>Hasnabad to Postogola-2</t>
  </si>
  <si>
    <t>Hasnabad to Postogola-1</t>
  </si>
  <si>
    <t xml:space="preserve">PN-1711A04601 </t>
  </si>
  <si>
    <t>Aggrekko 
100 MW (Brammhongao)</t>
  </si>
  <si>
    <t>Hasnabad to Shyampur</t>
  </si>
  <si>
    <t>HASNABAD 132/33 KV S/S (Tel: 03894180291 Ex-101,01936016025 /01755582416)</t>
  </si>
  <si>
    <t>PFC Unit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</si>
  <si>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</si>
  <si>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</si>
  <si>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</si>
  <si>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</si>
  <si>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</si>
  <si>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</si>
  <si>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</si>
  <si>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</si>
  <si>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</si>
  <si>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</si>
  <si>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</si>
  <si>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</si>
  <si>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</si>
  <si>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</si>
  <si>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</si>
  <si>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</si>
  <si>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</si>
  <si>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</si>
  <si>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</si>
  <si>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</si>
  <si>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</si>
  <si>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</si>
  <si>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</si>
  <si>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</si>
  <si>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</si>
  <si>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</si>
  <si>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</si>
  <si>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</si>
  <si>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</si>
  <si>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</si>
  <si>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</si>
  <si>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</si>
  <si>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</si>
  <si>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</si>
  <si>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</si>
  <si>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</si>
  <si>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</si>
  <si>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</si>
  <si>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</si>
  <si>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</si>
  <si>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</si>
  <si>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</si>
  <si>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</si>
  <si>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</si>
  <si>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</si>
  <si>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</si>
  <si>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</si>
  <si>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</si>
  <si>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</si>
  <si>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</si>
  <si>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</si>
  <si>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</si>
  <si>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</si>
  <si>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</si>
  <si>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</si>
  <si>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</si>
  <si>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</si>
  <si>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</si>
  <si>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</si>
  <si>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</si>
  <si>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</si>
  <si>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</si>
  <si>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</si>
  <si>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</si>
  <si>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</si>
  <si>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</si>
  <si>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</si>
  <si>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</si>
  <si>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</si>
  <si>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</si>
  <si>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</si>
  <si>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</si>
  <si>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</si>
  <si>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</si>
  <si>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</si>
  <si>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</si>
  <si>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</si>
  <si>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</si>
  <si>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</si>
  <si>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</si>
  <si>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</si>
  <si>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</si>
  <si>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</si>
  <si>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</si>
  <si>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</si>
  <si>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</si>
  <si>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</si>
  <si>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</si>
  <si>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</si>
  <si>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</si>
  <si>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</si>
  <si>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</si>
  <si>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</si>
  <si>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</si>
  <si>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</si>
  <si>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</si>
  <si>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</si>
  <si>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</si>
  <si>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</si>
  <si>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</si>
  <si>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</si>
  <si>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</si>
  <si>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</si>
  <si>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</si>
  <si>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</si>
  <si>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</si>
  <si>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</si>
  <si>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</si>
  <si>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</si>
  <si>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</si>
  <si>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</si>
  <si>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</si>
  <si>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</si>
  <si>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</si>
  <si>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</si>
  <si>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</si>
  <si>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</si>
  <si>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</si>
  <si>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</si>
  <si>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</si>
  <si>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</si>
  <si>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</si>
  <si>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</si>
  <si>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</si>
  <si>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</si>
  <si>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</si>
  <si>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</si>
  <si>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</si>
  <si>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</si>
  <si>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</si>
  <si>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</si>
  <si>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</si>
  <si>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</si>
  <si>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</si>
  <si>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</si>
  <si>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</si>
  <si>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</si>
  <si>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</si>
  <si>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</si>
  <si>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</si>
  <si>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</si>
  <si>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</si>
  <si>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</si>
  <si>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</si>
  <si>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</si>
  <si>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</si>
  <si>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</si>
  <si>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</si>
  <si>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</si>
  <si>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</si>
  <si>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</si>
  <si>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</si>
  <si>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</si>
  <si>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</si>
  <si>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</si>
  <si>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</si>
  <si>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</si>
  <si>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</si>
  <si>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</si>
  <si>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</si>
  <si>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</si>
  <si>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</si>
  <si>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</si>
  <si>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</si>
  <si>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</si>
  <si>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</si>
  <si>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</si>
  <si>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</si>
  <si>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</si>
  <si>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</si>
  <si>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</si>
  <si>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</si>
  <si>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</si>
  <si>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</si>
  <si>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</si>
  <si>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</si>
  <si>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</si>
  <si>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</si>
  <si>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</si>
  <si>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</si>
  <si>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</si>
  <si>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</si>
  <si>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</si>
  <si>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</si>
  <si>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</si>
  <si>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</si>
  <si>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</si>
  <si>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</si>
  <si>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</si>
  <si>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</si>
  <si>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</si>
  <si>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</si>
  <si>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</si>
  <si>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</si>
  <si>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</si>
  <si>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</si>
  <si>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</si>
  <si>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</si>
  <si>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</si>
  <si>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</si>
  <si>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</si>
  <si>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</si>
  <si>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</si>
  <si>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</si>
  <si>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</si>
  <si>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</si>
  <si>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</si>
  <si>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</si>
  <si>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</si>
  <si>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</si>
  <si>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</si>
  <si>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</si>
  <si>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</si>
  <si>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</si>
  <si>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</si>
  <si>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</si>
  <si>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</si>
  <si>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</si>
  <si>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</si>
  <si>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</si>
  <si>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</si>
  <si>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</si>
  <si>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</si>
  <si>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</si>
  <si>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</si>
  <si>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</si>
  <si>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</si>
  <si>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</si>
  <si>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</si>
  <si>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</si>
  <si>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</si>
  <si>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</si>
  <si>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</si>
  <si>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</si>
  <si>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</si>
  <si>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</si>
  <si>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</si>
  <si>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</si>
  <si>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</si>
  <si>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</si>
  <si>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</si>
  <si>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</si>
  <si>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</si>
  <si>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</si>
  <si>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</si>
  <si>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</si>
  <si>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</si>
  <si>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</si>
  <si>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</si>
  <si>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</si>
  <si>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</si>
  <si>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</si>
  <si>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</si>
  <si>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</si>
  <si>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</si>
  <si>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</si>
  <si>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</si>
  <si>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</si>
  <si>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</si>
  <si>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</si>
  <si>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</si>
  <si>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</si>
  <si>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</si>
  <si>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</si>
  <si>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</si>
  <si>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</si>
  <si>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</si>
  <si>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</si>
  <si>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</si>
  <si>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</si>
  <si>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</si>
  <si>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</si>
  <si>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</si>
  <si>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</si>
  <si>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</si>
  <si>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</si>
  <si>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</si>
  <si>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</si>
  <si>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</si>
  <si>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</si>
  <si>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</si>
  <si>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</si>
  <si>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</si>
  <si>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</si>
  <si>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</si>
  <si>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</si>
  <si>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</si>
  <si>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</si>
  <si>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</si>
  <si>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</si>
  <si>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</si>
  <si>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</si>
  <si>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</si>
  <si>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</si>
  <si>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</si>
  <si>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</si>
  <si>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</si>
  <si>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</si>
  <si>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</si>
  <si>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</si>
  <si>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</si>
  <si>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</si>
  <si>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</si>
  <si>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</si>
  <si>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</si>
  <si>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</si>
  <si>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</si>
  <si>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</si>
  <si>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</si>
  <si>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</si>
  <si>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</si>
  <si>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</si>
  <si>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</si>
  <si>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</si>
  <si>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</si>
  <si>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</si>
  <si>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</si>
  <si>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</si>
  <si>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</si>
  <si>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</si>
  <si>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</si>
  <si>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</si>
  <si>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</si>
  <si>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</si>
  <si>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</si>
  <si>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evsjv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</si>
  <si>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</si>
  <si>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</si>
  <si>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</si>
  <si>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</si>
  <si>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</si>
  <si>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</si>
  <si>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</si>
  <si>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</si>
  <si>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</si>
  <si>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</si>
  <si>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</si>
  <si>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</si>
  <si>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</si>
  <si>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</si>
  <si>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</si>
  <si>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</si>
  <si>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</si>
  <si>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</si>
  <si>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</si>
  <si>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</si>
  <si>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</si>
  <si>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</si>
  <si>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</si>
  <si>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</si>
  <si>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</si>
  <si>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</si>
  <si>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</si>
  <si>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</si>
  <si>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</si>
  <si>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</si>
  <si>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</si>
  <si>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</si>
  <si>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</si>
  <si>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</si>
  <si>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</si>
  <si>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</si>
  <si>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</si>
  <si>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</si>
  <si>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</si>
  <si>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</si>
  <si>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</si>
  <si>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</si>
  <si>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</si>
  <si>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</si>
  <si>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</si>
  <si>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</si>
  <si>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</si>
  <si>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</si>
  <si>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</si>
  <si>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</si>
  <si>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</si>
  <si>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</si>
  <si>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</si>
  <si>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</si>
  <si>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</si>
  <si>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</si>
  <si>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</si>
  <si>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</si>
  <si>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</si>
  <si>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</si>
  <si>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</si>
  <si>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</si>
  <si>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</si>
  <si>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</si>
  <si>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</si>
  <si>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</si>
  <si>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</si>
  <si>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</si>
  <si>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</si>
  <si>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</si>
  <si>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</si>
  <si>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</si>
  <si>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</si>
  <si>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</si>
  <si>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</si>
  <si>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</si>
  <si>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</si>
  <si>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</si>
  <si>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</si>
  <si>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</si>
  <si>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</si>
  <si>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</si>
  <si>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</si>
  <si>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</si>
  <si>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</si>
  <si>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</si>
  <si>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</si>
  <si>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</si>
  <si>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</si>
  <si>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</si>
  <si>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</si>
  <si>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</si>
  <si>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</si>
  <si>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</si>
  <si>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</si>
  <si>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</si>
  <si>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</si>
  <si>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</si>
  <si>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</si>
  <si>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</si>
  <si>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</si>
  <si>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</si>
  <si>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</si>
  <si>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</si>
  <si>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</si>
  <si>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</si>
  <si>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</si>
  <si>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</si>
  <si>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</si>
  <si>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</si>
  <si>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</si>
  <si>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</si>
  <si>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</si>
  <si>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</si>
  <si>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</si>
  <si>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</si>
  <si>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</si>
  <si>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</si>
  <si>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</si>
  <si>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</si>
  <si>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</si>
  <si>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</si>
  <si>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</si>
  <si>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</si>
  <si>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</si>
  <si>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</si>
  <si>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</si>
  <si>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</si>
  <si>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</si>
  <si>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</si>
  <si>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</si>
  <si>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</si>
  <si>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</si>
  <si>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</si>
  <si>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</si>
  <si>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</si>
  <si>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</si>
  <si>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</si>
  <si>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</si>
  <si>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</si>
  <si>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</si>
  <si>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</si>
  <si>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</si>
  <si>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</si>
  <si>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</si>
  <si>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</si>
  <si>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</si>
  <si>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</si>
  <si>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</si>
  <si>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</si>
  <si>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</si>
  <si>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</si>
  <si>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</si>
  <si>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</si>
  <si>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</si>
  <si>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</si>
  <si>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</si>
  <si>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</si>
  <si>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</si>
  <si>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</si>
  <si>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</si>
  <si>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</si>
  <si>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</si>
  <si>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</si>
  <si>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</si>
  <si>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</si>
  <si>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</si>
  <si>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</si>
  <si>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</si>
  <si>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</si>
  <si>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</si>
  <si>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</si>
  <si>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</si>
  <si>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</si>
  <si>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</si>
  <si>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</si>
  <si>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</si>
  <si>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</si>
  <si>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</si>
  <si>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</si>
  <si>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</si>
  <si>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</si>
  <si>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</si>
  <si>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</si>
  <si>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</si>
  <si>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</si>
  <si>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</si>
  <si>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</si>
  <si>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</si>
  <si>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</si>
  <si>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</si>
  <si>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</si>
  <si>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</si>
  <si>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</si>
  <si>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</si>
  <si>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</si>
  <si>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</si>
  <si>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</si>
  <si>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</si>
  <si>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</si>
  <si>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</si>
  <si>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</si>
  <si>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</si>
  <si>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</si>
  <si>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</si>
  <si>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</si>
  <si>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</si>
  <si>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</si>
  <si>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</si>
  <si>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</si>
  <si>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</si>
  <si>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</si>
  <si>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</si>
  <si>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</si>
  <si>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</si>
  <si>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</si>
  <si>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</si>
  <si>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</si>
  <si>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</si>
  <si>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</si>
  <si>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</si>
  <si>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</si>
  <si>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</si>
  <si>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</si>
  <si>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</si>
  <si>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</si>
  <si>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</si>
  <si>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</si>
  <si>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</si>
  <si>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</si>
  <si>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</si>
  <si>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</si>
  <si>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</si>
  <si>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</si>
  <si>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</si>
  <si>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</si>
  <si>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</si>
  <si>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</si>
  <si>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</si>
  <si>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</si>
  <si>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</si>
  <si>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</si>
  <si>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</si>
  <si>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</si>
  <si>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</si>
  <si>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</si>
  <si>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</si>
  <si>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</si>
  <si>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</si>
  <si>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</si>
  <si>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</si>
  <si>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</si>
  <si>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</si>
  <si>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</si>
  <si>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</si>
  <si>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</si>
  <si>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</si>
  <si>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</si>
  <si>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</si>
  <si>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</si>
  <si>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</si>
  <si>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</si>
  <si>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</si>
  <si>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</si>
  <si>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</si>
  <si>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</si>
  <si>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</si>
  <si>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</si>
  <si>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</si>
  <si>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</si>
  <si>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</si>
  <si>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</si>
  <si>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</si>
  <si>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</si>
  <si>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</si>
  <si>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</si>
  <si>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</si>
  <si>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</si>
  <si>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</si>
  <si>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</si>
  <si>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</si>
  <si>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</si>
  <si>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</si>
  <si>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</si>
  <si>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</si>
  <si>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</si>
  <si>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</si>
  <si>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</si>
  <si>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</si>
  <si>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</si>
  <si>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</si>
  <si>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</si>
  <si>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</si>
  <si>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</si>
  <si>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</si>
  <si>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</si>
  <si>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</si>
  <si>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</si>
  <si>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</si>
  <si>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</si>
  <si>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</si>
  <si>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</si>
  <si>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</si>
  <si>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</si>
  <si>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</si>
  <si>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</si>
  <si>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</si>
  <si>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</si>
  <si>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</si>
  <si>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</si>
  <si>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</si>
  <si>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</si>
  <si>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</si>
  <si>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</si>
  <si>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</si>
  <si>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</si>
  <si>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</si>
  <si>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</si>
  <si>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</si>
  <si>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</si>
  <si>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</si>
  <si>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</si>
  <si>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</si>
  <si>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</si>
  <si>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</si>
  <si>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</si>
  <si>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132 KV HORIPUR Feeder. (IMP)</t>
  </si>
  <si>
    <t>Dhanmondi 33 KV SIDE</t>
  </si>
  <si>
    <t>Taltola 33 KV SIDE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</si>
  <si>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</si>
  <si>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</si>
  <si>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</si>
  <si>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</si>
  <si>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</si>
  <si>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</si>
  <si>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</si>
  <si>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</si>
  <si>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</si>
  <si>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</si>
  <si>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</si>
  <si>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</si>
  <si>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</si>
  <si>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</si>
  <si>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</si>
  <si>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</si>
  <si>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</si>
  <si>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</si>
  <si>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</si>
  <si>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</si>
  <si>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</si>
  <si>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</si>
  <si>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</si>
  <si>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</si>
  <si>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</si>
  <si>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</si>
  <si>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</si>
  <si>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</si>
  <si>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</si>
  <si>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</si>
  <si>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</si>
  <si>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</si>
  <si>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</si>
  <si>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</si>
  <si>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</si>
  <si>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</si>
  <si>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</si>
  <si>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</si>
  <si>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</si>
  <si>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</si>
  <si>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</si>
  <si>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</si>
  <si>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</si>
  <si>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</si>
  <si>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</si>
  <si>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</si>
  <si>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</si>
  <si>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</si>
  <si>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</si>
  <si>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</si>
  <si>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</si>
  <si>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</si>
  <si>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</si>
  <si>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</si>
  <si>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</si>
  <si>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</si>
  <si>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</si>
  <si>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</si>
  <si>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</si>
  <si>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</si>
  <si>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</si>
  <si>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</si>
  <si>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</si>
  <si>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</si>
  <si>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</si>
  <si>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</si>
  <si>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</si>
  <si>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</si>
  <si>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</si>
  <si>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</si>
  <si>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</si>
  <si>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</si>
  <si>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</si>
  <si>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</si>
  <si>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</si>
  <si>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</si>
  <si>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</si>
  <si>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</si>
  <si>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</si>
  <si>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</si>
  <si>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</si>
  <si>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</si>
  <si>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</si>
  <si>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</si>
  <si>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</si>
  <si>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</si>
  <si>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</si>
  <si>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</si>
  <si>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</si>
  <si>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</si>
  <si>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</si>
  <si>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</si>
  <si>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</si>
  <si>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</si>
  <si>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</si>
  <si>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</si>
  <si>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</si>
  <si>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</si>
  <si>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</si>
  <si>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</si>
  <si>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</si>
  <si>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</si>
  <si>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</si>
  <si>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</si>
  <si>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</si>
  <si>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</si>
  <si>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</si>
  <si>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</si>
  <si>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</si>
  <si>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</si>
  <si>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</si>
  <si>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</si>
  <si>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</si>
  <si>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</si>
  <si>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</si>
  <si>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</si>
  <si>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</si>
  <si>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</si>
  <si>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</si>
  <si>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</si>
  <si>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</si>
  <si>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</si>
  <si>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</si>
  <si>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</si>
  <si>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</si>
  <si>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</si>
  <si>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</si>
  <si>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</si>
  <si>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</si>
  <si>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</si>
  <si>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</si>
  <si>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</si>
  <si>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</si>
  <si>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</si>
  <si>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</si>
  <si>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</si>
  <si>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</si>
  <si>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</si>
  <si>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</si>
  <si>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</si>
  <si>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</si>
  <si>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</si>
  <si>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</si>
  <si>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</si>
  <si>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</si>
  <si>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</si>
  <si>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</si>
  <si>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</si>
  <si>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</si>
  <si>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</si>
  <si>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</si>
  <si>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</si>
  <si>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</si>
  <si>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</si>
  <si>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</si>
  <si>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</si>
  <si>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</si>
  <si>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</si>
  <si>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</si>
  <si>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</si>
  <si>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</si>
  <si>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</si>
  <si>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</si>
  <si>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</si>
  <si>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</si>
  <si>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</si>
  <si>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</si>
  <si>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</si>
  <si>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</si>
  <si>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</si>
  <si>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</si>
  <si>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</si>
  <si>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</si>
  <si>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</si>
  <si>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</si>
  <si>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</si>
  <si>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</si>
  <si>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</si>
  <si>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</si>
  <si>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</si>
  <si>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</si>
  <si>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</si>
  <si>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</si>
  <si>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</si>
  <si>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</si>
  <si>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</si>
  <si>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</si>
  <si>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</si>
  <si>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</si>
  <si>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</si>
  <si>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</si>
  <si>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</si>
  <si>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</si>
  <si>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</si>
  <si>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</si>
  <si>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</si>
  <si>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</si>
  <si>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</si>
  <si>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</si>
  <si>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</si>
  <si>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</si>
  <si>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</si>
  <si>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</si>
  <si>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</si>
  <si>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</si>
  <si>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</si>
  <si>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</si>
  <si>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</si>
  <si>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</si>
  <si>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</si>
  <si>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</si>
  <si>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</si>
  <si>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</si>
  <si>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</si>
  <si>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</si>
  <si>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</si>
  <si>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</si>
  <si>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</si>
  <si>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</si>
  <si>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</si>
  <si>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</si>
  <si>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</si>
  <si>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</si>
  <si>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</si>
  <si>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</si>
  <si>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</si>
  <si>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</si>
  <si>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</si>
  <si>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</si>
  <si>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</si>
  <si>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</si>
  <si>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</si>
  <si>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</si>
  <si>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</si>
  <si>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</si>
  <si>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</si>
  <si>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</si>
  <si>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</si>
  <si>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</si>
  <si>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</si>
  <si>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</si>
  <si>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</si>
  <si>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</si>
  <si>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</si>
  <si>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</si>
  <si>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</si>
  <si>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</si>
  <si>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</si>
  <si>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</si>
  <si>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</si>
  <si>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</si>
  <si>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</si>
  <si>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</si>
  <si>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</si>
  <si>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</si>
  <si>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</si>
  <si>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</si>
  <si>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</si>
  <si>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</si>
  <si>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</si>
  <si>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</si>
  <si>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</si>
  <si>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</si>
  <si>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</si>
  <si>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</si>
  <si>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</si>
  <si>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</si>
  <si>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</si>
  <si>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</si>
  <si>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</si>
  <si>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</si>
  <si>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</si>
  <si>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</si>
  <si>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</si>
  <si>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</si>
  <si>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</si>
  <si>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</si>
  <si>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</si>
  <si>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</si>
  <si>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</si>
  <si>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</si>
  <si>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</si>
  <si>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</si>
  <si>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</si>
  <si>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</si>
  <si>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</si>
  <si>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</si>
  <si>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</si>
  <si>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</si>
  <si>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</si>
  <si>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</si>
  <si>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</si>
  <si>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</si>
  <si>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</si>
  <si>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</si>
  <si>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</si>
  <si>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</si>
  <si>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</si>
  <si>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</si>
  <si>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</si>
  <si>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</si>
  <si>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</si>
  <si>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</si>
  <si>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</si>
  <si>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</si>
  <si>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</si>
  <si>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</si>
  <si>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</si>
  <si>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</si>
  <si>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</si>
  <si>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</si>
  <si>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</si>
  <si>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</si>
  <si>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</si>
  <si>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</si>
  <si>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</si>
  <si>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</si>
  <si>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</si>
  <si>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</si>
  <si>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</si>
  <si>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</si>
  <si>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</si>
  <si>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</si>
  <si>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</si>
  <si>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</si>
  <si>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</si>
  <si>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</si>
  <si>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</si>
  <si>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</si>
  <si>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</si>
  <si>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</si>
  <si>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</si>
  <si>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</si>
  <si>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</si>
  <si>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</si>
  <si>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</si>
  <si>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</si>
  <si>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</si>
  <si>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</si>
  <si>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</si>
  <si>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</si>
  <si>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</si>
  <si>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</si>
  <si>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</si>
  <si>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</si>
  <si>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</si>
  <si>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</si>
  <si>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</si>
  <si>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</si>
  <si>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</si>
  <si>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</si>
  <si>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</si>
  <si>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</si>
  <si>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</si>
  <si>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</si>
  <si>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</si>
  <si>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</si>
  <si>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</si>
  <si>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</si>
  <si>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</si>
  <si>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</si>
  <si>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</si>
  <si>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</si>
  <si>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</si>
  <si>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</si>
  <si>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</si>
  <si>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</si>
  <si>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</si>
  <si>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</si>
  <si>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</si>
  <si>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</si>
  <si>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</si>
  <si>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</si>
  <si>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</si>
  <si>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</si>
  <si>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</si>
  <si>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</si>
  <si>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</si>
  <si>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</si>
  <si>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</si>
  <si>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</si>
  <si>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</si>
  <si>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</si>
  <si>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</si>
  <si>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</si>
  <si>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</si>
  <si>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</si>
  <si>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</si>
  <si>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</si>
  <si>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</si>
  <si>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</si>
  <si>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</si>
  <si>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</si>
  <si>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</si>
  <si>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</si>
  <si>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</si>
  <si>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</si>
  <si>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</si>
  <si>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</si>
  <si>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</si>
  <si>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</si>
  <si>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</si>
  <si>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</si>
  <si>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</si>
  <si>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</si>
  <si>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</si>
  <si>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</si>
  <si>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</si>
  <si>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</si>
  <si>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</si>
  <si>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</si>
  <si>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</si>
  <si>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</si>
  <si>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</si>
  <si>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</si>
  <si>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</si>
  <si>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</si>
  <si>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</si>
  <si>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</si>
  <si>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</si>
  <si>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</si>
  <si>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</si>
  <si>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</si>
  <si>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</si>
  <si>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</si>
  <si>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</si>
  <si>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</si>
  <si>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</si>
  <si>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</si>
  <si>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</si>
  <si>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</si>
  <si>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</si>
  <si>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</si>
  <si>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</si>
  <si>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</si>
  <si>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</si>
  <si>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</si>
  <si>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</si>
  <si>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</si>
  <si>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</si>
  <si>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</si>
  <si>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</si>
  <si>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</si>
  <si>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</si>
  <si>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</si>
  <si>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</si>
  <si>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</si>
  <si>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</si>
  <si>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</si>
  <si>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</si>
  <si>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</si>
  <si>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</si>
  <si>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</si>
  <si>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</si>
  <si>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</si>
  <si>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</si>
  <si>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</si>
  <si>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</si>
  <si>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</si>
  <si>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</si>
  <si>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</si>
  <si>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</si>
  <si>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</si>
  <si>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</si>
  <si>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</si>
  <si>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</si>
  <si>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</si>
  <si>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</si>
  <si>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</si>
  <si>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</si>
  <si>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</si>
  <si>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</si>
  <si>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</si>
  <si>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</si>
  <si>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</si>
  <si>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</si>
  <si>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</si>
  <si>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</si>
  <si>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</si>
  <si>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</si>
  <si>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</si>
  <si>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</si>
  <si>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</si>
  <si>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</si>
  <si>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</si>
  <si>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</si>
  <si>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</si>
  <si>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</si>
  <si>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</si>
  <si>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</si>
  <si>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</si>
  <si>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</si>
  <si>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</si>
  <si>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</si>
  <si>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</si>
  <si>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</si>
  <si>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</si>
  <si>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</si>
  <si>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</si>
  <si>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</si>
  <si>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</si>
  <si>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</si>
  <si>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</si>
  <si>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</si>
  <si>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</si>
  <si>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</si>
  <si>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</si>
  <si>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</si>
  <si>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</si>
  <si>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</si>
  <si>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</si>
  <si>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</si>
  <si>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</si>
  <si>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</si>
  <si>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</si>
  <si>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</si>
  <si>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</si>
  <si>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</si>
  <si>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</si>
  <si>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</si>
  <si>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</si>
  <si>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</si>
  <si>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</si>
  <si>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</si>
  <si>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</si>
  <si>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</si>
  <si>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</si>
  <si>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</si>
  <si>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</si>
  <si>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</si>
  <si>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</si>
  <si>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</si>
  <si>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</si>
  <si>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</si>
  <si>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</si>
  <si>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</si>
  <si>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</si>
  <si>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</si>
  <si>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</si>
  <si>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</si>
  <si>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</si>
  <si>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</si>
  <si>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</si>
  <si>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</si>
  <si>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</si>
  <si>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</si>
  <si>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</si>
  <si>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</si>
  <si>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</si>
  <si>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</si>
  <si>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</si>
  <si>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</si>
  <si>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</si>
  <si>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</si>
  <si>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</si>
  <si>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</si>
  <si>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</si>
  <si>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</si>
  <si>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</si>
  <si>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</si>
  <si>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</si>
  <si>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</si>
  <si>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</si>
  <si>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</si>
  <si>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</si>
  <si>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</si>
  <si>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</si>
  <si>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</si>
  <si>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</si>
  <si>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</si>
  <si>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</si>
  <si>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</si>
  <si>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</si>
  <si>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</si>
  <si>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</si>
  <si>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</si>
  <si>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</si>
  <si>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</si>
  <si>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</si>
  <si>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</si>
  <si>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</si>
  <si>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</si>
  <si>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</si>
  <si>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</si>
  <si>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</si>
  <si>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</si>
  <si>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</si>
  <si>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</si>
  <si>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</si>
  <si>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</si>
  <si>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</si>
  <si>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</si>
  <si>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</si>
  <si>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</si>
  <si>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</si>
  <si>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</si>
  <si>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</si>
  <si>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</si>
  <si>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</si>
  <si>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</si>
  <si>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</si>
  <si>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</si>
  <si>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</si>
  <si>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</si>
  <si>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</si>
  <si>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</si>
  <si>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</si>
  <si>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</si>
  <si>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</si>
  <si>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</si>
  <si>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</si>
  <si>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</si>
  <si>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</si>
  <si>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</si>
  <si>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</si>
  <si>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</si>
  <si>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</si>
  <si>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</si>
  <si>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</si>
  <si>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</si>
  <si>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</si>
  <si>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</si>
  <si>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</si>
  <si>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</si>
  <si>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</si>
  <si>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</si>
  <si>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</si>
  <si>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</si>
  <si>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</si>
  <si>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</si>
  <si>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</si>
  <si>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</si>
  <si>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</si>
  <si>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</si>
  <si>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</si>
  <si>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</si>
  <si>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</si>
  <si>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</si>
  <si>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</si>
  <si>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</si>
  <si>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</si>
  <si>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</si>
  <si>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</si>
  <si>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</si>
  <si>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</si>
  <si>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</si>
  <si>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</si>
  <si>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</si>
  <si>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</si>
  <si>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</si>
  <si>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</si>
  <si>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</si>
  <si>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</si>
  <si>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</si>
  <si>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</si>
  <si>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</si>
  <si>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</si>
  <si>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</si>
  <si>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</si>
  <si>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</si>
  <si>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</si>
  <si>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</si>
  <si>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</si>
  <si>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</si>
  <si>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</si>
  <si>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</si>
  <si>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</si>
  <si>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</si>
  <si>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</si>
  <si>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</si>
  <si>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</si>
  <si>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</si>
  <si>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</si>
  <si>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</si>
  <si>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</si>
  <si>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</si>
  <si>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</si>
  <si>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</si>
  <si>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</si>
  <si>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</si>
  <si>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</si>
  <si>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</si>
  <si>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</si>
  <si>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</si>
  <si>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</si>
  <si>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</si>
  <si>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</si>
  <si>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</si>
  <si>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</si>
  <si>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</si>
  <si>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</si>
  <si>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</si>
  <si>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</si>
  <si>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</si>
  <si>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</si>
  <si>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</si>
  <si>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</si>
  <si>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</si>
  <si>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</si>
  <si>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</si>
  <si>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</si>
  <si>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</si>
  <si>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</si>
  <si>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</si>
  <si>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</si>
  <si>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</si>
  <si>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</si>
  <si>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</si>
  <si>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</si>
  <si>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</si>
  <si>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</si>
  <si>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</si>
  <si>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</si>
  <si>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</si>
  <si>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</si>
  <si>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</si>
  <si>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</si>
  <si>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</si>
  <si>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</si>
  <si>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</si>
  <si>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</si>
  <si>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</si>
  <si>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</si>
  <si>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</si>
  <si>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</si>
  <si>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</si>
  <si>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</si>
  <si>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</si>
  <si>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</si>
  <si>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</si>
  <si>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</si>
  <si>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</si>
  <si>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</si>
  <si>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</si>
  <si>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</si>
  <si>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</si>
  <si>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</si>
  <si>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</si>
  <si>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</si>
  <si>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</si>
  <si>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</si>
  <si>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</si>
  <si>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</si>
  <si>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</si>
  <si>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</si>
  <si>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</si>
  <si>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</si>
  <si>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</si>
  <si>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</si>
  <si>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</si>
  <si>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</si>
  <si>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</si>
  <si>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</si>
  <si>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</si>
  <si>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</si>
  <si>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</si>
  <si>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</si>
  <si>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</si>
  <si>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</si>
  <si>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</si>
  <si>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</si>
  <si>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</si>
  <si>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</si>
  <si>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</si>
  <si>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</si>
  <si>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</si>
  <si>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</si>
  <si>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</si>
  <si>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</si>
  <si>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</si>
  <si>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</si>
  <si>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</si>
  <si>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</si>
  <si>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</si>
  <si>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</si>
  <si>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</si>
  <si>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</si>
  <si>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</si>
  <si>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</si>
  <si>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</si>
  <si>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</si>
  <si>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</si>
  <si>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</si>
  <si>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</si>
  <si>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</si>
  <si>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</si>
  <si>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</si>
  <si>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</si>
  <si>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</si>
  <si>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</si>
  <si>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</si>
  <si>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</si>
  <si>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</si>
  <si>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</si>
  <si>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</si>
  <si>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</si>
  <si>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</si>
  <si>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</si>
  <si>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</si>
  <si>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</si>
  <si>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</si>
  <si>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</si>
  <si>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</si>
  <si>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</si>
  <si>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</si>
  <si>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</si>
  <si>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</si>
  <si>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</si>
  <si>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</si>
  <si>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</si>
  <si>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</si>
  <si>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</si>
  <si>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</si>
  <si>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</si>
  <si>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</si>
  <si>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</si>
  <si>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</si>
  <si>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</si>
  <si>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</si>
  <si>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</si>
  <si>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</si>
  <si>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</si>
  <si>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</si>
  <si>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</si>
  <si>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</si>
  <si>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</si>
  <si>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</si>
  <si>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</si>
  <si>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</si>
  <si>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</si>
  <si>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</si>
  <si>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</si>
  <si>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</si>
  <si>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</si>
  <si>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</si>
  <si>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</si>
  <si>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</si>
  <si>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</si>
  <si>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</si>
  <si>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</si>
  <si>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</si>
  <si>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</si>
  <si>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</si>
  <si>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</si>
  <si>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</si>
  <si>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</si>
  <si>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</si>
  <si>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</si>
  <si>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</si>
  <si>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</si>
  <si>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</si>
  <si>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</si>
  <si>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</si>
  <si>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</si>
  <si>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</si>
  <si>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</si>
  <si>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</si>
  <si>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</si>
  <si>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</si>
  <si>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</si>
  <si>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</si>
  <si>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</si>
  <si>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</si>
  <si>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</si>
  <si>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</si>
  <si>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</si>
  <si>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</si>
  <si>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</si>
  <si>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</si>
  <si>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</si>
  <si>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</si>
  <si>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</si>
  <si>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</si>
  <si>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</si>
  <si>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</si>
  <si>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</si>
  <si>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</si>
  <si>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</si>
  <si>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</si>
  <si>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</si>
  <si>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</si>
  <si>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</si>
  <si>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</si>
  <si>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</si>
  <si>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</si>
  <si>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</si>
  <si>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</si>
  <si>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</si>
  <si>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</si>
  <si>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</si>
  <si>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</si>
  <si>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</si>
  <si>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</si>
  <si>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</si>
  <si>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</si>
  <si>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</si>
  <si>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</si>
  <si>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</si>
  <si>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</si>
  <si>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</si>
  <si>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</si>
  <si>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</si>
  <si>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</si>
  <si>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</si>
  <si>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</si>
  <si>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</si>
  <si>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</si>
  <si>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</si>
  <si>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</si>
  <si>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</si>
  <si>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</si>
  <si>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</si>
  <si>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</si>
  <si>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</si>
  <si>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</si>
  <si>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</si>
  <si>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</si>
  <si>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</si>
  <si>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</si>
  <si>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</si>
  <si>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</si>
  <si>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</si>
  <si>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</si>
  <si>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</si>
  <si>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</si>
  <si>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</si>
  <si>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</si>
  <si>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</si>
  <si>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</si>
  <si>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</si>
  <si>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</si>
  <si>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</si>
  <si>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</si>
  <si>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</si>
  <si>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</si>
  <si>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</si>
  <si>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</si>
  <si>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</si>
  <si>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</si>
  <si>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</si>
  <si>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</si>
  <si>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</si>
  <si>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</si>
  <si>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</si>
  <si>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</si>
  <si>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</si>
  <si>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</si>
  <si>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</si>
  <si>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</si>
  <si>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</si>
  <si>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</si>
  <si>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</si>
  <si>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</si>
  <si>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</si>
  <si>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</si>
  <si>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</si>
  <si>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</si>
  <si>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</si>
  <si>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</si>
  <si>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</si>
  <si>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</si>
  <si>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</si>
  <si>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</si>
  <si>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</si>
  <si>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</si>
  <si>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</si>
  <si>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</si>
  <si>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</si>
  <si>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</si>
  <si>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</si>
  <si>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</si>
  <si>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</si>
  <si>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</si>
  <si>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</si>
  <si>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</si>
  <si>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</si>
  <si>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</si>
  <si>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</si>
  <si>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</si>
  <si>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</si>
  <si>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</si>
  <si>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</si>
  <si>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</si>
  <si>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</si>
  <si>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</si>
  <si>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</si>
  <si>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</si>
  <si>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</si>
  <si>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</si>
  <si>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</si>
  <si>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</si>
  <si>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</si>
  <si>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</si>
  <si>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</si>
  <si>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</si>
  <si>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</si>
  <si>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</si>
  <si>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</si>
  <si>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</si>
  <si>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</si>
  <si>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</si>
  <si>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</si>
  <si>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</si>
  <si>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</si>
  <si>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</si>
  <si>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</si>
  <si>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</si>
  <si>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</si>
  <si>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</si>
  <si>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</si>
  <si>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</si>
  <si>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</si>
  <si>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</si>
  <si>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</si>
  <si>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</si>
  <si>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</si>
  <si>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</si>
  <si>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</si>
  <si>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</si>
  <si>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</si>
  <si>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</si>
  <si>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</si>
  <si>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</si>
  <si>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</si>
  <si>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</si>
  <si>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</si>
  <si>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</si>
  <si>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</si>
  <si>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</si>
  <si>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</si>
  <si>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</si>
  <si>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</si>
  <si>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</si>
  <si>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</si>
  <si>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</si>
  <si>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</si>
  <si>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</si>
  <si>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</si>
  <si>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</si>
  <si>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</si>
  <si>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</si>
  <si>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</si>
  <si>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</si>
  <si>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</si>
  <si>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</si>
  <si>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</si>
  <si>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</si>
  <si>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</si>
  <si>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</si>
  <si>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</si>
  <si>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</si>
  <si>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</si>
  <si>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</si>
  <si>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</si>
  <si>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</si>
  <si>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</si>
  <si>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</si>
  <si>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</si>
  <si>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</si>
  <si>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</si>
  <si>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</si>
  <si>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</si>
  <si>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</si>
  <si>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</si>
  <si>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</si>
  <si>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</si>
  <si>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</si>
  <si>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</si>
  <si>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</si>
  <si>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</si>
  <si>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</si>
  <si>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</si>
  <si>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</si>
  <si>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</si>
  <si>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</si>
  <si>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</si>
  <si>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</si>
  <si>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</si>
  <si>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</si>
  <si>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</si>
  <si>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</si>
  <si>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</si>
  <si>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</si>
  <si>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</si>
  <si>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</si>
  <si>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</si>
  <si>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</si>
  <si>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</si>
  <si>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</si>
  <si>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</si>
  <si>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</si>
  <si>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</si>
  <si>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</si>
  <si>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</si>
  <si>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</si>
  <si>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</si>
  <si>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</si>
  <si>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</si>
  <si>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</si>
  <si>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</si>
  <si>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</si>
  <si>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</si>
  <si>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</si>
  <si>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</si>
  <si>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</si>
  <si>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</si>
  <si>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</si>
  <si>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</si>
  <si>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</si>
  <si>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</si>
  <si>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</si>
  <si>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</si>
  <si>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</si>
  <si>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</si>
  <si>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</si>
  <si>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</si>
  <si>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</si>
  <si>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</si>
  <si>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</si>
  <si>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</si>
  <si>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</si>
  <si>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</si>
  <si>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</si>
  <si>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</si>
  <si>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</si>
  <si>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</si>
  <si>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</si>
  <si>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</si>
  <si>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</si>
  <si>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</si>
  <si>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</si>
  <si>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</si>
  <si>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</si>
  <si>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</si>
  <si>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</si>
  <si>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</si>
  <si>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</si>
  <si>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</si>
  <si>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</si>
  <si>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</si>
  <si>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</si>
  <si>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</si>
  <si>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</si>
  <si>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</si>
  <si>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</si>
  <si>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</si>
  <si>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</si>
  <si>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</si>
  <si>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</si>
  <si>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</si>
  <si>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</si>
  <si>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</si>
  <si>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</si>
  <si>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</si>
  <si>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</si>
  <si>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</si>
  <si>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</si>
  <si>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</si>
  <si>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</si>
  <si>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</si>
  <si>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</si>
  <si>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</si>
  <si>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</si>
  <si>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</si>
  <si>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</si>
  <si>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</si>
  <si>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</si>
  <si>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</si>
  <si>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</si>
  <si>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</si>
  <si>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</si>
  <si>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</si>
  <si>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</si>
  <si>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</si>
  <si>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</si>
  <si>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</si>
  <si>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</si>
  <si>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</si>
  <si>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</si>
  <si>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</si>
  <si>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</si>
  <si>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</si>
  <si>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</si>
  <si>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</si>
  <si>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</si>
  <si>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</si>
  <si>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</si>
  <si>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</si>
  <si>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</si>
  <si>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</si>
  <si>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</si>
  <si>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</si>
  <si>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</si>
  <si>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</si>
  <si>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</si>
  <si>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</si>
  <si>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</si>
  <si>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</si>
  <si>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</si>
  <si>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</si>
  <si>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</si>
  <si>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</si>
  <si>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</si>
  <si>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</si>
  <si>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</si>
  <si>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</si>
  <si>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</si>
  <si>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</si>
  <si>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</si>
  <si>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</si>
  <si>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</si>
  <si>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</si>
  <si>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</si>
  <si>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</si>
  <si>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</si>
  <si>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132 kV Maniknagar Circuit-1 at Maniknagar</t>
  </si>
  <si>
    <t>06604331</t>
  </si>
  <si>
    <t>132 kV Maniknagar Circui-2 at Maniknagar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</si>
  <si>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</si>
  <si>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</si>
  <si>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</si>
  <si>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</si>
  <si>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</si>
  <si>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</si>
  <si>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</si>
  <si>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</si>
  <si>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</si>
  <si>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</si>
  <si>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</si>
  <si>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</si>
  <si>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</si>
  <si>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</si>
  <si>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</si>
  <si>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</si>
  <si>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</si>
  <si>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</si>
  <si>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</si>
  <si>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</si>
  <si>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</si>
  <si>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</si>
  <si>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</si>
  <si>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</si>
  <si>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</si>
  <si>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</si>
  <si>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</si>
  <si>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</si>
  <si>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</si>
  <si>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</si>
  <si>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</si>
  <si>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</si>
  <si>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</si>
  <si>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</si>
  <si>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</si>
  <si>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</si>
  <si>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</si>
  <si>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</si>
  <si>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</si>
  <si>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</si>
  <si>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</si>
  <si>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</si>
  <si>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</si>
  <si>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</si>
  <si>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</si>
  <si>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</si>
  <si>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</si>
  <si>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</si>
  <si>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</si>
  <si>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</si>
  <si>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</si>
  <si>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</si>
  <si>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</si>
  <si>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</si>
  <si>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</si>
  <si>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</si>
  <si>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</si>
  <si>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</si>
  <si>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</si>
  <si>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</si>
  <si>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</si>
  <si>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</si>
  <si>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</si>
  <si>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</si>
  <si>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</si>
  <si>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</si>
  <si>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</si>
  <si>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</si>
  <si>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</si>
  <si>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</si>
  <si>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</si>
  <si>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</si>
  <si>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</si>
  <si>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</si>
  <si>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</si>
  <si>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</si>
  <si>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</si>
  <si>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</si>
  <si>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</si>
  <si>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</si>
  <si>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</si>
  <si>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</si>
  <si>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</si>
  <si>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</si>
  <si>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</si>
  <si>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</si>
  <si>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</si>
  <si>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</si>
  <si>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</si>
  <si>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</si>
  <si>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</si>
  <si>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</si>
  <si>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</si>
  <si>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</si>
  <si>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</si>
  <si>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</si>
  <si>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</si>
  <si>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</si>
  <si>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</si>
  <si>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</si>
  <si>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</si>
  <si>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</si>
  <si>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</si>
  <si>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</si>
  <si>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</si>
  <si>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</si>
  <si>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</si>
  <si>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</si>
  <si>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</si>
  <si>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</si>
  <si>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</si>
  <si>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</si>
  <si>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</si>
  <si>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</si>
  <si>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</si>
  <si>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</si>
  <si>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</si>
  <si>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</si>
  <si>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</si>
  <si>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</si>
  <si>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</si>
  <si>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</si>
  <si>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</si>
  <si>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</si>
  <si>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</si>
  <si>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</si>
  <si>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</si>
  <si>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</si>
  <si>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</si>
  <si>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132kV Kazla Circuit-1 at Maniknagar</t>
  </si>
  <si>
    <t>ABB03905</t>
  </si>
  <si>
    <t>132 kV line Loss=</t>
  </si>
  <si>
    <t>132kV Kazla Circuit-2 at Maniknagar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</si>
  <si>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</si>
  <si>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</si>
  <si>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</si>
  <si>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</si>
  <si>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</si>
  <si>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</si>
  <si>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</si>
  <si>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</si>
  <si>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</si>
  <si>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</si>
  <si>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</si>
  <si>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</si>
  <si>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</si>
  <si>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</si>
  <si>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</si>
  <si>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</si>
  <si>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</si>
  <si>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</si>
  <si>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Spare Feeder 7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</si>
  <si>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</si>
  <si>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</si>
  <si>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</si>
  <si>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</si>
  <si>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</si>
  <si>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</si>
  <si>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</si>
  <si>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</si>
  <si>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</si>
  <si>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</si>
  <si>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</si>
  <si>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</si>
  <si>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</si>
  <si>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</si>
  <si>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</si>
  <si>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</si>
  <si>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</si>
  <si>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</si>
  <si>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</si>
  <si>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</si>
  <si>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</si>
  <si>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</si>
  <si>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</si>
  <si>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</si>
  <si>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</si>
  <si>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</si>
  <si>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</si>
  <si>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</si>
  <si>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</si>
  <si>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</si>
  <si>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</si>
  <si>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</si>
  <si>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</si>
  <si>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</si>
  <si>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</si>
  <si>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</si>
  <si>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</si>
  <si>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</si>
  <si>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</si>
  <si>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</si>
  <si>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</si>
  <si>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</si>
  <si>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</si>
  <si>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</si>
  <si>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</si>
  <si>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</si>
  <si>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</si>
  <si>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</si>
  <si>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</si>
  <si>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</si>
  <si>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</si>
  <si>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</si>
  <si>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</si>
  <si>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</si>
  <si>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</si>
  <si>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</si>
  <si>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</si>
  <si>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</si>
  <si>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</si>
  <si>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</si>
  <si>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</si>
  <si>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</si>
  <si>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</si>
  <si>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</si>
  <si>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</si>
  <si>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</si>
  <si>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</si>
  <si>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</si>
  <si>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</si>
  <si>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</si>
  <si>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</si>
  <si>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</si>
  <si>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</si>
  <si>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</si>
  <si>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</si>
  <si>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</si>
  <si>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</si>
  <si>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</si>
  <si>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</si>
  <si>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</si>
  <si>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</si>
  <si>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</si>
  <si>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</si>
  <si>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</si>
  <si>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</si>
  <si>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</si>
  <si>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</si>
  <si>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</si>
  <si>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</si>
  <si>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</si>
  <si>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</si>
  <si>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</si>
  <si>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</si>
  <si>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</si>
  <si>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</si>
  <si>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</si>
  <si>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</si>
  <si>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</si>
  <si>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</si>
  <si>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</si>
  <si>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</si>
  <si>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</si>
  <si>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</si>
  <si>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</si>
  <si>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</si>
  <si>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</si>
  <si>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</si>
  <si>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</si>
  <si>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</si>
  <si>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</si>
  <si>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</si>
  <si>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</si>
  <si>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</si>
  <si>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</si>
  <si>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</si>
  <si>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</si>
  <si>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</si>
  <si>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</si>
  <si>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</si>
  <si>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</si>
  <si>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</si>
  <si>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</si>
  <si>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</si>
  <si>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</si>
  <si>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</si>
  <si>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</si>
  <si>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</si>
  <si>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</si>
  <si>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</si>
  <si>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</si>
  <si>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</si>
  <si>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</si>
  <si>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</si>
  <si>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</si>
  <si>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</si>
  <si>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</si>
  <si>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</si>
  <si>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</si>
  <si>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</si>
  <si>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</si>
  <si>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</si>
  <si>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</si>
  <si>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</si>
  <si>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</si>
  <si>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</si>
  <si>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</si>
  <si>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</si>
  <si>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</si>
  <si>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</si>
  <si>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</si>
  <si>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</si>
  <si>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</si>
  <si>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</si>
  <si>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</si>
  <si>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</si>
  <si>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</si>
  <si>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</si>
  <si>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</si>
  <si>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</si>
  <si>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</si>
  <si>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</si>
  <si>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</si>
  <si>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</si>
  <si>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</si>
  <si>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</si>
  <si>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</si>
  <si>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</si>
  <si>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</si>
  <si>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</si>
  <si>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</si>
  <si>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</si>
  <si>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</si>
  <si>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</si>
  <si>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</si>
  <si>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</si>
  <si>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</si>
  <si>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</si>
  <si>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</si>
  <si>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</si>
  <si>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</si>
  <si>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</si>
  <si>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</si>
  <si>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</si>
  <si>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</si>
  <si>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</si>
  <si>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</si>
  <si>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</si>
  <si>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</si>
  <si>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</si>
  <si>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</si>
  <si>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</si>
  <si>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</si>
  <si>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</si>
  <si>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</si>
  <si>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</si>
  <si>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</si>
  <si>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</si>
  <si>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</si>
  <si>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</si>
  <si>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</si>
  <si>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</si>
  <si>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</si>
  <si>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</si>
  <si>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</si>
  <si>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</si>
  <si>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</si>
  <si>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</si>
  <si>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</si>
  <si>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</si>
  <si>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</si>
  <si>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</si>
  <si>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</si>
  <si>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</si>
  <si>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</si>
  <si>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</si>
  <si>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</si>
  <si>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</si>
  <si>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</si>
  <si>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</si>
  <si>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</si>
  <si>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</si>
  <si>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</si>
  <si>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</si>
  <si>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</si>
  <si>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</si>
  <si>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</si>
  <si>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</si>
  <si>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</si>
  <si>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</si>
  <si>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</si>
  <si>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</si>
  <si>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</si>
  <si>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</si>
  <si>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</si>
  <si>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</si>
  <si>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</si>
  <si>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</si>
  <si>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</si>
  <si>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</si>
  <si>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</si>
  <si>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</si>
  <si>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</si>
  <si>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</si>
  <si>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</si>
  <si>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</si>
  <si>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</si>
  <si>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</si>
  <si>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</si>
  <si>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</si>
  <si>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</si>
  <si>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</si>
  <si>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</si>
  <si>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</si>
  <si>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</si>
  <si>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</si>
  <si>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</si>
  <si>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</si>
  <si>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</si>
  <si>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</si>
  <si>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</si>
  <si>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</si>
  <si>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</si>
  <si>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</si>
  <si>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</si>
  <si>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</si>
  <si>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</si>
  <si>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</si>
  <si>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</si>
  <si>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</si>
  <si>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</si>
  <si>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</si>
  <si>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</si>
  <si>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</si>
  <si>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</si>
  <si>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</si>
  <si>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</si>
  <si>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</si>
  <si>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</si>
  <si>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</si>
  <si>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</si>
  <si>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</si>
  <si>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</si>
  <si>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</si>
  <si>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</si>
  <si>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</si>
  <si>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</si>
  <si>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</si>
  <si>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</si>
  <si>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</si>
  <si>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</si>
  <si>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</si>
  <si>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</si>
  <si>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</si>
  <si>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</si>
  <si>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</si>
  <si>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</si>
  <si>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</si>
  <si>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</si>
  <si>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</si>
  <si>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</si>
  <si>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</si>
  <si>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</si>
  <si>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</si>
  <si>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</si>
  <si>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</si>
  <si>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</si>
  <si>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</si>
  <si>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</si>
  <si>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</si>
  <si>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</si>
  <si>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</si>
  <si>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</si>
  <si>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</si>
  <si>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</si>
  <si>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</si>
  <si>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</si>
  <si>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</si>
  <si>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</si>
  <si>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</si>
  <si>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</si>
  <si>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</si>
  <si>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</si>
  <si>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</si>
  <si>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</si>
  <si>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</si>
  <si>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</si>
  <si>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</si>
  <si>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</si>
  <si>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</si>
  <si>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</si>
  <si>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</si>
  <si>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</si>
  <si>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</si>
  <si>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</si>
  <si>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</si>
  <si>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</si>
  <si>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</si>
  <si>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</si>
  <si>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</si>
  <si>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</si>
  <si>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</si>
  <si>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</si>
  <si>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</si>
  <si>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</si>
  <si>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</si>
  <si>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</si>
  <si>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</si>
  <si>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</si>
  <si>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</si>
  <si>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</si>
  <si>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</si>
  <si>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</si>
  <si>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</si>
  <si>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</si>
  <si>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</si>
  <si>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</si>
  <si>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</si>
  <si>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</si>
  <si>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</si>
  <si>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</si>
  <si>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</si>
  <si>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</si>
  <si>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</si>
  <si>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</si>
  <si>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</si>
  <si>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</si>
  <si>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</si>
  <si>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</si>
  <si>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</si>
  <si>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</si>
  <si>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</si>
  <si>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</si>
  <si>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</si>
  <si>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</si>
  <si>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</si>
  <si>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</si>
  <si>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</si>
  <si>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</si>
  <si>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</si>
  <si>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</si>
  <si>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</si>
  <si>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</si>
  <si>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</si>
  <si>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</si>
  <si>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</si>
  <si>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</si>
  <si>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</si>
  <si>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</si>
  <si>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</si>
  <si>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</si>
  <si>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</si>
  <si>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</si>
  <si>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</si>
  <si>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</si>
  <si>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</si>
  <si>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</si>
  <si>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</si>
  <si>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</si>
  <si>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</si>
  <si>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</si>
  <si>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</si>
  <si>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</si>
  <si>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</si>
  <si>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</si>
  <si>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</si>
  <si>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</si>
  <si>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</si>
  <si>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</si>
  <si>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</si>
  <si>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</si>
  <si>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</si>
  <si>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</si>
  <si>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</si>
  <si>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</si>
  <si>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</si>
  <si>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</si>
  <si>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</si>
  <si>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</si>
  <si>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</si>
  <si>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</si>
  <si>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</si>
  <si>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</si>
  <si>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</si>
  <si>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</si>
  <si>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</si>
  <si>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</si>
  <si>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</si>
  <si>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</si>
  <si>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</si>
  <si>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</si>
  <si>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</si>
  <si>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</si>
  <si>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</si>
  <si>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</si>
  <si>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</si>
  <si>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</si>
  <si>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</si>
  <si>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</si>
  <si>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</si>
  <si>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</si>
  <si>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</si>
  <si>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</si>
  <si>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</si>
  <si>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</si>
  <si>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</si>
  <si>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</si>
  <si>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</si>
  <si>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</si>
  <si>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</si>
  <si>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</si>
  <si>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</si>
  <si>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</si>
  <si>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</si>
  <si>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</si>
  <si>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</si>
  <si>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</si>
  <si>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</si>
  <si>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</si>
  <si>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</si>
  <si>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</si>
  <si>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</si>
  <si>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</si>
  <si>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</si>
  <si>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</si>
  <si>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</si>
  <si>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</si>
  <si>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</si>
  <si>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</si>
  <si>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</si>
  <si>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</si>
  <si>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</si>
  <si>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</si>
  <si>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</si>
  <si>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</si>
  <si>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</si>
  <si>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</si>
  <si>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</si>
  <si>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</si>
  <si>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</si>
  <si>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</si>
  <si>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</si>
  <si>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</si>
  <si>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</si>
  <si>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</si>
  <si>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</si>
  <si>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</si>
  <si>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</si>
  <si>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</si>
  <si>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</si>
  <si>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</si>
  <si>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</si>
  <si>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</si>
  <si>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</si>
  <si>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</si>
  <si>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</si>
  <si>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</si>
  <si>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</si>
  <si>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</si>
  <si>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</si>
  <si>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</si>
  <si>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</si>
  <si>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</si>
  <si>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</si>
  <si>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</si>
  <si>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</si>
  <si>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</si>
  <si>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</si>
  <si>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</si>
  <si>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</si>
  <si>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</si>
  <si>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</si>
  <si>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</si>
  <si>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</si>
  <si>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</si>
  <si>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</si>
  <si>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</si>
  <si>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</si>
  <si>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</si>
  <si>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</si>
  <si>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</si>
  <si>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</si>
  <si>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</si>
  <si>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</si>
  <si>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</si>
  <si>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</si>
  <si>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</si>
  <si>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</si>
  <si>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</si>
  <si>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</si>
  <si>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</si>
  <si>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</si>
  <si>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</si>
  <si>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</si>
  <si>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</si>
  <si>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</si>
  <si>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</si>
  <si>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</si>
  <si>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</si>
  <si>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</si>
  <si>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</si>
  <si>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</si>
  <si>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</si>
  <si>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</si>
  <si>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</si>
  <si>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</si>
  <si>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</si>
  <si>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</si>
  <si>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</si>
  <si>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</si>
  <si>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</si>
  <si>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</si>
  <si>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</si>
  <si>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</si>
  <si>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</si>
  <si>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</si>
  <si>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</si>
  <si>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</si>
  <si>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</si>
  <si>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</si>
  <si>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</si>
  <si>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</si>
  <si>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</si>
  <si>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</si>
  <si>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</si>
  <si>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</si>
  <si>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</si>
  <si>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</si>
  <si>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</si>
  <si>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</si>
  <si>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</si>
  <si>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</si>
  <si>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</si>
  <si>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</si>
  <si>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</si>
  <si>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</si>
  <si>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</si>
  <si>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</si>
  <si>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</si>
  <si>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</si>
  <si>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</si>
  <si>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</si>
  <si>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</si>
  <si>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</si>
  <si>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</si>
  <si>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</si>
  <si>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</si>
  <si>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</si>
  <si>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</si>
  <si>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</si>
  <si>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</si>
  <si>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</si>
  <si>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</si>
  <si>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</si>
  <si>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</si>
  <si>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</si>
  <si>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</si>
  <si>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</si>
  <si>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</si>
  <si>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</si>
  <si>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</si>
  <si>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</si>
  <si>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</si>
  <si>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</si>
  <si>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</si>
  <si>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</si>
  <si>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</si>
  <si>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</si>
  <si>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</si>
  <si>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</si>
  <si>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</si>
  <si>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</si>
  <si>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</si>
  <si>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</si>
  <si>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</si>
  <si>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</si>
  <si>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</si>
  <si>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</si>
  <si>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</si>
  <si>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</si>
  <si>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</si>
  <si>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</si>
  <si>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</si>
  <si>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</si>
  <si>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</si>
  <si>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</si>
  <si>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</si>
  <si>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</si>
  <si>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</si>
  <si>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</si>
  <si>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</si>
  <si>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</si>
  <si>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</si>
  <si>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</si>
  <si>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</si>
  <si>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</si>
  <si>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</si>
  <si>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</si>
  <si>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</si>
  <si>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</si>
  <si>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</si>
  <si>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</si>
  <si>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</si>
  <si>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</si>
  <si>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</si>
  <si>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</si>
  <si>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</si>
  <si>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</si>
  <si>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</si>
  <si>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</si>
  <si>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</si>
  <si>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</si>
  <si>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</si>
  <si>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</si>
  <si>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</si>
  <si>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</si>
  <si>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</si>
  <si>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</si>
  <si>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</si>
  <si>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</si>
  <si>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</si>
  <si>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</si>
  <si>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</si>
  <si>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</si>
  <si>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</si>
  <si>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</si>
  <si>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</si>
  <si>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</si>
  <si>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</si>
  <si>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</si>
  <si>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</si>
  <si>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</si>
  <si>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</si>
  <si>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</si>
  <si>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</si>
  <si>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</si>
  <si>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</si>
  <si>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</si>
  <si>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</si>
  <si>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</si>
  <si>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</si>
  <si>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</si>
  <si>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</si>
  <si>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Tilpa Para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</si>
  <si>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</si>
  <si>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</si>
  <si>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</si>
  <si>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</si>
  <si>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</si>
  <si>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</si>
  <si>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</si>
  <si>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</si>
  <si>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</si>
  <si>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</si>
  <si>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</si>
  <si>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</si>
  <si>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</si>
  <si>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</si>
  <si>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</si>
  <si>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</si>
  <si>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</si>
  <si>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</si>
  <si>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</si>
  <si>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</si>
  <si>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</si>
  <si>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</si>
  <si>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</si>
  <si>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</si>
  <si>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</si>
  <si>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</si>
  <si>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</si>
  <si>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</si>
  <si>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</si>
  <si>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</si>
  <si>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</si>
  <si>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</si>
  <si>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</si>
  <si>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</si>
  <si>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</si>
  <si>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</si>
  <si>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</si>
  <si>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</si>
  <si>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</si>
  <si>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</si>
  <si>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</si>
  <si>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</si>
  <si>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</si>
  <si>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</si>
  <si>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</si>
  <si>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</si>
  <si>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</si>
  <si>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</si>
  <si>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</si>
  <si>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</si>
  <si>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</si>
  <si>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</si>
  <si>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</si>
  <si>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</si>
  <si>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</si>
  <si>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</si>
  <si>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</si>
  <si>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</si>
  <si>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</si>
  <si>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</si>
  <si>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</si>
  <si>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</si>
  <si>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</si>
  <si>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</si>
  <si>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</si>
  <si>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</si>
  <si>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</si>
  <si>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</si>
  <si>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</si>
  <si>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</si>
  <si>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</si>
  <si>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</si>
  <si>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</si>
  <si>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</si>
  <si>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</si>
  <si>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</si>
  <si>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</si>
  <si>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</si>
  <si>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</si>
  <si>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</si>
  <si>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</si>
  <si>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</si>
  <si>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</si>
  <si>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</si>
  <si>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</si>
  <si>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</si>
  <si>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</si>
  <si>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</si>
  <si>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</si>
  <si>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</si>
  <si>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</si>
  <si>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</si>
  <si>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</si>
  <si>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</si>
  <si>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</si>
  <si>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</si>
  <si>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</si>
  <si>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</si>
  <si>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</si>
  <si>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</si>
  <si>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</si>
  <si>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</si>
  <si>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</si>
  <si>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</si>
  <si>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</si>
  <si>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</si>
  <si>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</si>
  <si>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</si>
  <si>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</si>
  <si>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</si>
  <si>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</si>
  <si>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</si>
  <si>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</si>
  <si>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</si>
  <si>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</si>
  <si>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</si>
  <si>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</si>
  <si>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</si>
  <si>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</si>
  <si>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</si>
  <si>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</si>
  <si>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</si>
  <si>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</si>
  <si>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</si>
  <si>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</si>
  <si>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</si>
  <si>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</si>
  <si>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</si>
  <si>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</si>
  <si>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</si>
  <si>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</si>
  <si>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</si>
  <si>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</si>
  <si>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</si>
  <si>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</si>
  <si>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</si>
  <si>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</si>
  <si>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</si>
  <si>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</si>
  <si>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</si>
  <si>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</si>
  <si>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</si>
  <si>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</si>
  <si>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</si>
  <si>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</si>
  <si>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</si>
  <si>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</si>
  <si>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</si>
  <si>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</si>
  <si>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</si>
  <si>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</si>
  <si>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</si>
  <si>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</si>
  <si>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</si>
  <si>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</si>
  <si>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</si>
  <si>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</si>
  <si>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</si>
  <si>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</si>
  <si>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</si>
  <si>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</si>
  <si>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</si>
  <si>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</si>
  <si>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</si>
  <si>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</si>
  <si>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</si>
  <si>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</si>
  <si>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</si>
  <si>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</si>
  <si>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</si>
  <si>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</si>
  <si>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</si>
  <si>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</si>
  <si>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</si>
  <si>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</si>
  <si>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</si>
  <si>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</si>
  <si>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</si>
  <si>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</si>
  <si>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</si>
  <si>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</si>
  <si>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</si>
  <si>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</si>
  <si>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</si>
  <si>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</si>
  <si>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</si>
  <si>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</si>
  <si>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</si>
  <si>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</si>
  <si>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</si>
  <si>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</si>
  <si>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</si>
  <si>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</si>
  <si>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</si>
  <si>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</si>
  <si>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</si>
  <si>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</si>
  <si>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</si>
  <si>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</si>
  <si>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</si>
  <si>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</si>
  <si>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</si>
  <si>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</si>
  <si>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</si>
  <si>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</si>
  <si>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</si>
  <si>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</si>
  <si>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</si>
  <si>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</si>
  <si>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</si>
  <si>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</si>
  <si>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</si>
  <si>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</si>
  <si>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</si>
  <si>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</si>
  <si>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</si>
  <si>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</si>
  <si>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</si>
  <si>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</si>
  <si>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</si>
  <si>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</si>
  <si>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</si>
  <si>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</si>
  <si>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</si>
  <si>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</si>
  <si>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</si>
  <si>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</si>
  <si>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</si>
  <si>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</si>
  <si>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</si>
  <si>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</si>
  <si>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</si>
  <si>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</si>
  <si>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</si>
  <si>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</si>
  <si>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</si>
  <si>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</si>
  <si>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</si>
  <si>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</si>
  <si>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</si>
  <si>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</si>
  <si>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</si>
  <si>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</si>
  <si>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</si>
  <si>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</si>
  <si>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</si>
  <si>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</si>
  <si>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</si>
  <si>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</si>
  <si>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</si>
  <si>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</si>
  <si>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</si>
  <si>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</si>
  <si>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</si>
  <si>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</si>
  <si>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</si>
  <si>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</si>
  <si>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</si>
  <si>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</si>
  <si>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</si>
  <si>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</si>
  <si>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</si>
  <si>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</si>
  <si>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</si>
  <si>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</si>
  <si>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</si>
  <si>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</si>
  <si>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</si>
  <si>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</si>
  <si>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</si>
  <si>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</si>
  <si>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</si>
  <si>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</si>
  <si>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</si>
  <si>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</si>
  <si>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</si>
  <si>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</si>
  <si>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</si>
  <si>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</si>
  <si>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</si>
  <si>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</si>
  <si>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</si>
  <si>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</si>
  <si>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</si>
  <si>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</si>
  <si>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</si>
  <si>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</si>
  <si>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</si>
  <si>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</si>
  <si>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</si>
  <si>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</si>
  <si>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</si>
  <si>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</si>
  <si>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</si>
  <si>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</si>
  <si>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</si>
  <si>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</si>
  <si>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</si>
  <si>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</si>
  <si>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</si>
  <si>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</si>
  <si>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</si>
  <si>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</si>
  <si>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</si>
  <si>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</si>
  <si>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</si>
  <si>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</si>
  <si>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</si>
  <si>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</si>
  <si>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</si>
  <si>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</si>
  <si>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</si>
  <si>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</si>
  <si>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</si>
  <si>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</si>
  <si>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</si>
  <si>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</si>
  <si>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</si>
  <si>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</si>
  <si>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</si>
  <si>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</si>
  <si>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</si>
  <si>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</si>
  <si>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</si>
  <si>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</si>
  <si>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</si>
  <si>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</si>
  <si>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</si>
  <si>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</si>
  <si>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</si>
  <si>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</si>
  <si>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</si>
  <si>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</si>
  <si>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</si>
  <si>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</si>
  <si>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</si>
  <si>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</si>
  <si>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</si>
  <si>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</si>
  <si>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</si>
  <si>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</si>
  <si>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</si>
  <si>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</si>
  <si>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</si>
  <si>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</si>
  <si>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</si>
  <si>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</si>
  <si>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</si>
  <si>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</si>
  <si>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</si>
  <si>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</si>
  <si>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</si>
  <si>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</si>
  <si>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</si>
  <si>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</si>
  <si>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</si>
  <si>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</si>
  <si>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</si>
  <si>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</si>
  <si>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</si>
  <si>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</si>
  <si>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</si>
  <si>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</si>
  <si>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</si>
  <si>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</si>
  <si>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</si>
  <si>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</si>
  <si>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</si>
  <si>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</si>
  <si>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</si>
  <si>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</si>
  <si>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</si>
  <si>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</si>
  <si>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</si>
  <si>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</si>
  <si>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</si>
  <si>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</si>
  <si>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</si>
  <si>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</si>
  <si>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</si>
  <si>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</si>
  <si>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</si>
  <si>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</si>
  <si>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</si>
  <si>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</si>
  <si>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</si>
  <si>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</si>
  <si>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</si>
  <si>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</si>
  <si>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</si>
  <si>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</si>
  <si>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</si>
  <si>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</si>
  <si>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</si>
  <si>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</si>
  <si>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</si>
  <si>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</si>
  <si>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</si>
  <si>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</si>
  <si>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</si>
  <si>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</si>
  <si>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</si>
  <si>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</si>
  <si>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</si>
  <si>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</si>
  <si>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</si>
  <si>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</si>
  <si>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</si>
  <si>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</si>
  <si>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</si>
  <si>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</si>
  <si>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</si>
  <si>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</si>
  <si>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</si>
  <si>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</si>
  <si>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</si>
  <si>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</si>
  <si>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</si>
  <si>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</si>
  <si>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</si>
  <si>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</si>
  <si>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</si>
  <si>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</si>
  <si>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</si>
  <si>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</si>
  <si>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</si>
  <si>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</si>
  <si>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</si>
  <si>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</si>
  <si>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</si>
  <si>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</si>
  <si>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</si>
  <si>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</si>
  <si>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</si>
  <si>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</si>
  <si>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</si>
  <si>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</si>
  <si>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</si>
  <si>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</si>
  <si>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</si>
  <si>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</si>
  <si>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</si>
  <si>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</si>
  <si>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</si>
  <si>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</si>
  <si>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</si>
  <si>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</si>
  <si>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</si>
  <si>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</si>
  <si>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</si>
  <si>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</si>
  <si>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</si>
  <si>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</si>
  <si>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</si>
  <si>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</si>
  <si>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</si>
  <si>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</si>
  <si>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</si>
  <si>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</si>
  <si>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</si>
  <si>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</si>
  <si>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</si>
  <si>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</si>
  <si>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</si>
  <si>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</si>
  <si>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</si>
  <si>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</si>
  <si>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</si>
  <si>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</si>
  <si>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</si>
  <si>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</si>
  <si>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</si>
  <si>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</si>
  <si>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</si>
  <si>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</si>
  <si>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</si>
  <si>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</si>
  <si>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</si>
  <si>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</si>
  <si>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</si>
  <si>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</si>
  <si>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</si>
  <si>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</si>
  <si>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</si>
  <si>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</si>
  <si>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</si>
  <si>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</si>
  <si>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</si>
  <si>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</si>
  <si>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</si>
  <si>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</si>
  <si>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</si>
  <si>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</si>
  <si>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</si>
  <si>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</si>
  <si>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</si>
  <si>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</si>
  <si>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</si>
  <si>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</si>
  <si>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</si>
  <si>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</si>
  <si>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</si>
  <si>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</si>
  <si>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</si>
  <si>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</si>
  <si>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</si>
  <si>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</si>
  <si>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</si>
  <si>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</si>
  <si>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</si>
  <si>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</si>
  <si>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</si>
  <si>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</si>
  <si>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</si>
  <si>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</si>
  <si>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</si>
  <si>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</si>
  <si>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</si>
  <si>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</si>
  <si>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</si>
  <si>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</si>
  <si>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</si>
  <si>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</si>
  <si>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</si>
  <si>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</si>
  <si>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</si>
  <si>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</si>
  <si>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</si>
  <si>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</si>
  <si>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</si>
  <si>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</si>
  <si>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</si>
  <si>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</si>
  <si>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</si>
  <si>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</si>
  <si>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</si>
  <si>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</si>
  <si>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</si>
  <si>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</si>
  <si>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</si>
  <si>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</si>
  <si>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</si>
  <si>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</si>
  <si>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</si>
  <si>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</si>
  <si>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</si>
  <si>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</si>
  <si>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</si>
  <si>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</si>
  <si>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</si>
  <si>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</si>
  <si>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</si>
  <si>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</si>
  <si>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</si>
  <si>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</si>
  <si>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</si>
  <si>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</si>
  <si>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</si>
  <si>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</si>
  <si>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</si>
  <si>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</si>
  <si>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</si>
  <si>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</si>
  <si>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</si>
  <si>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</si>
  <si>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</si>
  <si>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</si>
  <si>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</si>
  <si>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</si>
  <si>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</si>
  <si>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</si>
  <si>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</si>
  <si>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</si>
  <si>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</si>
  <si>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</si>
  <si>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</si>
  <si>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</si>
  <si>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</si>
  <si>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</si>
  <si>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</si>
  <si>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</si>
  <si>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</si>
  <si>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</si>
  <si>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</si>
  <si>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</si>
  <si>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</si>
  <si>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</si>
  <si>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</si>
  <si>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</si>
  <si>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</si>
  <si>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</si>
  <si>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</si>
  <si>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</si>
  <si>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</si>
  <si>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</si>
  <si>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</si>
  <si>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</si>
  <si>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</si>
  <si>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</si>
  <si>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</si>
  <si>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</si>
  <si>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</si>
  <si>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</si>
  <si>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</si>
  <si>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</si>
  <si>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</si>
  <si>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</si>
  <si>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</si>
  <si>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</si>
  <si>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</si>
  <si>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</si>
  <si>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</si>
  <si>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</si>
  <si>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</si>
  <si>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</si>
  <si>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</si>
  <si>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</si>
  <si>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</si>
  <si>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</si>
  <si>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</si>
  <si>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</si>
  <si>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</si>
  <si>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</si>
  <si>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</si>
  <si>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</si>
  <si>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</si>
  <si>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</si>
  <si>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</si>
  <si>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</si>
  <si>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</si>
  <si>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</si>
  <si>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</si>
  <si>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</si>
  <si>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</si>
  <si>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</si>
  <si>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</si>
  <si>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</si>
  <si>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</si>
  <si>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</si>
  <si>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</si>
  <si>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</si>
  <si>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</si>
  <si>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</si>
  <si>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</si>
  <si>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</si>
  <si>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</si>
  <si>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</si>
  <si>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</si>
  <si>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</si>
  <si>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</si>
  <si>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</si>
  <si>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</si>
  <si>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</si>
  <si>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</si>
  <si>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</si>
  <si>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</si>
  <si>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</si>
  <si>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</si>
  <si>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</si>
  <si>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</si>
  <si>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</si>
  <si>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</si>
  <si>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</si>
  <si>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</si>
  <si>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</si>
  <si>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</si>
  <si>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</si>
  <si>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</si>
  <si>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</si>
  <si>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</si>
  <si>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</si>
  <si>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</si>
  <si>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</si>
  <si>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</si>
  <si>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</si>
  <si>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</si>
  <si>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</si>
  <si>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</si>
  <si>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</si>
  <si>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</si>
  <si>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</si>
  <si>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</si>
  <si>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</si>
  <si>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</si>
  <si>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</si>
  <si>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</si>
  <si>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</si>
  <si>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</si>
  <si>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</si>
  <si>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</si>
  <si>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</si>
  <si>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</si>
  <si>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</si>
  <si>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</si>
  <si>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</si>
  <si>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</si>
  <si>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</si>
  <si>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</si>
  <si>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</si>
  <si>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</si>
  <si>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</si>
  <si>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</si>
  <si>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</si>
  <si>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</si>
  <si>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</si>
  <si>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</si>
  <si>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</si>
  <si>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</si>
  <si>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</si>
  <si>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</si>
  <si>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</si>
  <si>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</si>
  <si>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</si>
  <si>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</si>
  <si>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</si>
  <si>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</si>
  <si>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</si>
  <si>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</si>
  <si>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</si>
  <si>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</si>
  <si>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</si>
  <si>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</si>
  <si>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</si>
  <si>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</si>
  <si>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</si>
  <si>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</si>
  <si>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</si>
  <si>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</si>
  <si>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</si>
  <si>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</si>
  <si>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</si>
  <si>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</si>
  <si>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</si>
  <si>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</si>
  <si>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</si>
  <si>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</si>
  <si>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</si>
  <si>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</si>
  <si>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</si>
  <si>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</si>
  <si>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</si>
  <si>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</si>
  <si>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</si>
  <si>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</si>
  <si>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</si>
  <si>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</si>
  <si>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</si>
  <si>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</si>
  <si>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</si>
  <si>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</si>
  <si>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</si>
  <si>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</si>
  <si>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</si>
  <si>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</si>
  <si>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</si>
  <si>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</si>
  <si>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</si>
  <si>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</si>
  <si>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</si>
  <si>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</si>
  <si>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</si>
  <si>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</si>
  <si>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</si>
  <si>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</si>
  <si>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</si>
  <si>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</si>
  <si>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</si>
  <si>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</si>
  <si>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</si>
  <si>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</si>
  <si>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</si>
  <si>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</si>
  <si>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</si>
  <si>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</si>
  <si>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</si>
  <si>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</si>
  <si>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</si>
  <si>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</si>
  <si>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</si>
  <si>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</si>
  <si>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</si>
  <si>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</si>
  <si>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</si>
  <si>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</si>
  <si>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</si>
  <si>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</si>
  <si>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</si>
  <si>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</si>
  <si>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</si>
  <si>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</si>
  <si>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</si>
  <si>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</si>
  <si>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</si>
  <si>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</si>
  <si>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</si>
  <si>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</si>
  <si>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</si>
  <si>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</si>
  <si>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</si>
  <si>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</si>
  <si>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</si>
  <si>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</si>
  <si>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</si>
  <si>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</si>
  <si>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</si>
  <si>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</si>
  <si>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</si>
  <si>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</si>
  <si>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</si>
  <si>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</si>
  <si>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</si>
  <si>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</si>
  <si>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</si>
  <si>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</si>
  <si>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</si>
  <si>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</si>
  <si>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</si>
  <si>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</si>
  <si>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</si>
  <si>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</si>
  <si>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</si>
  <si>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</si>
  <si>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</si>
  <si>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</si>
  <si>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</si>
  <si>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</si>
  <si>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</si>
  <si>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</si>
  <si>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</si>
  <si>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</si>
  <si>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</si>
  <si>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</si>
  <si>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</si>
  <si>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</si>
  <si>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</si>
  <si>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</si>
  <si>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</si>
  <si>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</si>
  <si>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</si>
  <si>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</si>
  <si>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</si>
  <si>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</si>
  <si>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</si>
  <si>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</si>
  <si>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</si>
  <si>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</si>
  <si>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</si>
  <si>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</si>
  <si>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</si>
  <si>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</si>
  <si>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</si>
  <si>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</si>
  <si>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</si>
  <si>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</si>
  <si>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</si>
  <si>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</si>
  <si>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</si>
  <si>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</si>
  <si>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</si>
  <si>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</si>
  <si>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</si>
  <si>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</si>
  <si>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</si>
  <si>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</si>
  <si>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</si>
  <si>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</si>
  <si>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</si>
  <si>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</si>
  <si>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</si>
  <si>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</si>
  <si>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</si>
  <si>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</si>
  <si>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</si>
  <si>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</si>
  <si>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</si>
  <si>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</si>
  <si>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</si>
  <si>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</si>
  <si>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</si>
  <si>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</si>
  <si>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</si>
  <si>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</si>
  <si>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</si>
  <si>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</si>
  <si>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</si>
  <si>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</si>
  <si>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</si>
  <si>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</si>
  <si>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</si>
  <si>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</si>
  <si>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Lalmatia SW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</si>
  <si>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</si>
  <si>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</si>
  <si>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</si>
  <si>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</si>
  <si>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</si>
  <si>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</si>
  <si>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</si>
  <si>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</si>
  <si>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</si>
  <si>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</si>
  <si>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</si>
  <si>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</si>
  <si>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</si>
  <si>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</si>
  <si>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</si>
  <si>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</si>
  <si>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</si>
  <si>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</si>
  <si>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</si>
  <si>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</si>
  <si>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</si>
  <si>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</si>
  <si>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</si>
  <si>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</si>
  <si>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</si>
  <si>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</si>
  <si>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</si>
  <si>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</si>
  <si>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</si>
  <si>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</si>
  <si>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</si>
  <si>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</si>
  <si>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</si>
  <si>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</si>
  <si>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</si>
  <si>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</si>
  <si>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</si>
  <si>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</si>
  <si>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</si>
  <si>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</si>
  <si>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</si>
  <si>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</si>
  <si>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</si>
  <si>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</si>
  <si>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</si>
  <si>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</si>
  <si>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</si>
  <si>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</si>
  <si>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</si>
  <si>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</si>
  <si>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</si>
  <si>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</si>
  <si>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</si>
  <si>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</si>
  <si>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</si>
  <si>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</si>
  <si>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</si>
  <si>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</si>
  <si>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</si>
  <si>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</si>
  <si>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</si>
  <si>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</si>
  <si>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</si>
  <si>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</si>
  <si>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</si>
  <si>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</si>
  <si>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</si>
  <si>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</si>
  <si>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</si>
  <si>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</si>
  <si>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</si>
  <si>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</si>
  <si>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</si>
  <si>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</si>
  <si>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</si>
  <si>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</si>
  <si>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</si>
  <si>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</si>
  <si>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</si>
  <si>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</si>
  <si>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</si>
  <si>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</si>
  <si>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</si>
  <si>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</si>
  <si>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</si>
  <si>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</si>
  <si>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</si>
  <si>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</si>
  <si>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</si>
  <si>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</si>
  <si>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</si>
  <si>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</si>
  <si>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</si>
  <si>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</si>
  <si>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</si>
  <si>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</si>
  <si>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</si>
  <si>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</si>
  <si>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</si>
  <si>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</si>
  <si>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</si>
  <si>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</si>
  <si>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</si>
  <si>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</si>
  <si>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</si>
  <si>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</si>
  <si>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</si>
  <si>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</si>
  <si>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</si>
  <si>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</si>
  <si>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</si>
  <si>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</si>
  <si>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</si>
  <si>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</si>
  <si>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</si>
  <si>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</si>
  <si>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</si>
  <si>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</si>
  <si>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</si>
  <si>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</si>
  <si>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</si>
  <si>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</si>
  <si>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</si>
  <si>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</si>
  <si>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</si>
  <si>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</si>
  <si>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</si>
  <si>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</si>
  <si>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</si>
  <si>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</si>
  <si>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</si>
  <si>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</si>
  <si>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</si>
  <si>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</si>
  <si>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</si>
  <si>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</si>
  <si>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</si>
  <si>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</si>
  <si>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</si>
  <si>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</si>
  <si>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</si>
  <si>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</si>
  <si>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</si>
  <si>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</si>
  <si>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</si>
  <si>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</si>
  <si>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</si>
  <si>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</si>
  <si>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</si>
  <si>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</si>
  <si>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</si>
  <si>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</si>
  <si>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</si>
  <si>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</si>
  <si>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</si>
  <si>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</si>
  <si>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</si>
  <si>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</si>
  <si>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</si>
  <si>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</si>
  <si>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</si>
  <si>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</si>
  <si>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</si>
  <si>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</si>
  <si>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</si>
  <si>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</si>
  <si>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</si>
  <si>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</si>
  <si>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</si>
  <si>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</si>
  <si>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</si>
  <si>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</si>
  <si>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</si>
  <si>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</si>
  <si>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</si>
  <si>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</si>
  <si>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</si>
  <si>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</si>
  <si>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Previous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</si>
  <si>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</si>
  <si>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</si>
  <si>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</si>
  <si>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</si>
  <si>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</si>
  <si>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</si>
  <si>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</si>
  <si>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</si>
  <si>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</si>
  <si>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</si>
  <si>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</si>
  <si>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</si>
  <si>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</si>
  <si>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</si>
  <si>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</si>
  <si>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</si>
  <si>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</si>
  <si>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</si>
  <si>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</si>
  <si>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</si>
  <si>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</si>
  <si>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</si>
  <si>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</si>
  <si>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</si>
  <si>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</si>
  <si>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</si>
  <si>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</si>
  <si>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</si>
  <si>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</si>
  <si>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</si>
  <si>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</si>
  <si>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</si>
  <si>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</si>
  <si>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</si>
  <si>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</si>
  <si>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</si>
  <si>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</si>
  <si>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</si>
  <si>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</si>
  <si>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</si>
  <si>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</si>
  <si>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</si>
  <si>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</si>
  <si>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</si>
  <si>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</si>
  <si>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</si>
  <si>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</si>
  <si>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</si>
  <si>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</si>
  <si>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</si>
  <si>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</si>
  <si>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</si>
  <si>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</si>
  <si>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</si>
  <si>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</si>
  <si>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</si>
  <si>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</si>
  <si>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</si>
  <si>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</si>
  <si>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</si>
  <si>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</si>
  <si>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</si>
  <si>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</si>
  <si>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</si>
  <si>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</si>
  <si>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</si>
  <si>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</si>
  <si>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</si>
  <si>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</si>
  <si>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</si>
  <si>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</si>
  <si>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</si>
  <si>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</si>
  <si>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</si>
  <si>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</si>
  <si>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</si>
  <si>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</si>
  <si>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BANGSHAL 33 KV SIDE (RECEIVING)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</si>
  <si>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</si>
  <si>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</si>
  <si>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</si>
  <si>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</si>
  <si>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</si>
  <si>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</si>
  <si>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</si>
  <si>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</si>
  <si>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</si>
  <si>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</si>
  <si>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</si>
  <si>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</si>
  <si>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</si>
  <si>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</si>
  <si>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</si>
  <si>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</si>
  <si>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</si>
  <si>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</si>
  <si>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</si>
  <si>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</si>
  <si>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</si>
  <si>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</si>
  <si>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</si>
  <si>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</si>
  <si>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</si>
  <si>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</si>
  <si>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</si>
  <si>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</si>
  <si>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</si>
  <si>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</si>
  <si>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</si>
  <si>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</si>
  <si>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</si>
  <si>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</si>
  <si>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</si>
  <si>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</si>
  <si>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</si>
  <si>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</si>
  <si>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</si>
  <si>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</si>
  <si>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</si>
  <si>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</si>
  <si>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</si>
  <si>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</si>
  <si>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</si>
  <si>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</si>
  <si>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</si>
  <si>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</si>
  <si>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</si>
  <si>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</si>
  <si>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</si>
  <si>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</si>
  <si>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</si>
  <si>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</si>
  <si>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</si>
  <si>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</si>
  <si>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</si>
  <si>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</si>
  <si>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</si>
  <si>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</si>
  <si>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</si>
  <si>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</si>
  <si>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</si>
  <si>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</si>
  <si>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</si>
  <si>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</si>
  <si>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</si>
  <si>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</si>
  <si>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</si>
  <si>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</si>
  <si>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</si>
  <si>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</si>
  <si>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</si>
  <si>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</si>
  <si>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</si>
  <si>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</si>
  <si>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</si>
  <si>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</si>
  <si>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</si>
  <si>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</si>
  <si>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</si>
  <si>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</si>
  <si>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</si>
  <si>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</si>
  <si>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</si>
  <si>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</si>
  <si>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</si>
  <si>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</si>
  <si>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</si>
  <si>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</si>
  <si>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</si>
  <si>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</si>
  <si>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</si>
  <si>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</si>
  <si>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</si>
  <si>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</si>
  <si>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</si>
  <si>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</si>
  <si>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</si>
  <si>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</si>
  <si>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</si>
  <si>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</si>
  <si>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</si>
  <si>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</si>
  <si>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</si>
  <si>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</si>
  <si>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</si>
  <si>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</si>
  <si>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</si>
  <si>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</si>
  <si>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</si>
  <si>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</si>
  <si>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</si>
  <si>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</si>
  <si>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</si>
  <si>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</si>
  <si>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</si>
  <si>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</si>
  <si>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</si>
  <si>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</si>
  <si>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</si>
  <si>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</si>
  <si>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</si>
  <si>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</si>
  <si>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</si>
  <si>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</si>
  <si>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</si>
  <si>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</si>
  <si>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</si>
  <si>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</si>
  <si>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</si>
  <si>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</si>
  <si>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</si>
  <si>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</si>
  <si>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</si>
  <si>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</si>
  <si>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</si>
  <si>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</si>
  <si>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</si>
  <si>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</si>
  <si>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</si>
  <si>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</si>
  <si>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</si>
  <si>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</si>
  <si>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</si>
  <si>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</si>
  <si>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</si>
  <si>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</si>
  <si>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</si>
  <si>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</si>
  <si>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</si>
  <si>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</si>
  <si>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</si>
  <si>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</si>
  <si>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</si>
  <si>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</si>
  <si>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</si>
  <si>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</si>
  <si>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</si>
  <si>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</si>
  <si>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</si>
  <si>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</si>
  <si>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</si>
  <si>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</si>
  <si>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</si>
  <si>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</si>
  <si>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</si>
  <si>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</si>
  <si>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</si>
  <si>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</si>
  <si>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</si>
  <si>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</si>
  <si>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</si>
  <si>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</si>
  <si>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</si>
  <si>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</si>
  <si>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</si>
  <si>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</si>
  <si>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</si>
  <si>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</si>
  <si>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</si>
  <si>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</si>
  <si>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</si>
  <si>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</si>
  <si>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</si>
  <si>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</si>
  <si>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</si>
  <si>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</si>
  <si>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</si>
  <si>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</si>
  <si>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</si>
  <si>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</si>
  <si>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</si>
  <si>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</si>
  <si>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</si>
  <si>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</si>
  <si>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</si>
  <si>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</si>
  <si>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</si>
  <si>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</si>
  <si>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</si>
  <si>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</si>
  <si>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</si>
  <si>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</si>
  <si>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</si>
  <si>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</si>
  <si>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</si>
  <si>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</si>
  <si>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</si>
  <si>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</si>
  <si>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</si>
  <si>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</si>
  <si>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</si>
  <si>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</si>
  <si>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</si>
  <si>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</si>
  <si>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</si>
  <si>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</si>
  <si>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</si>
  <si>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</si>
  <si>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</si>
  <si>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</si>
  <si>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</si>
  <si>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</si>
  <si>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</si>
  <si>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</si>
  <si>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</si>
  <si>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</si>
  <si>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</si>
  <si>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</si>
  <si>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</si>
  <si>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</si>
  <si>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</si>
  <si>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</si>
  <si>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</si>
  <si>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</si>
  <si>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</si>
  <si>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</si>
  <si>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</si>
  <si>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</si>
  <si>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</si>
  <si>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</si>
  <si>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</si>
  <si>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</si>
  <si>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</si>
  <si>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</si>
  <si>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</si>
  <si>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</si>
  <si>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</si>
  <si>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</si>
  <si>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</si>
  <si>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</si>
  <si>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</si>
  <si>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</si>
  <si>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</si>
  <si>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</si>
  <si>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</si>
  <si>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</si>
  <si>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</si>
  <si>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</si>
  <si>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</si>
  <si>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</si>
  <si>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</si>
  <si>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</si>
  <si>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</si>
  <si>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</si>
  <si>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</si>
  <si>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</si>
  <si>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</si>
  <si>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</si>
  <si>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</si>
  <si>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</si>
  <si>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</si>
  <si>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</si>
  <si>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</si>
  <si>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</si>
  <si>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</si>
  <si>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</si>
  <si>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</si>
  <si>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</si>
  <si>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</si>
  <si>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</si>
  <si>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</si>
  <si>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</si>
  <si>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</si>
  <si>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</si>
  <si>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</si>
  <si>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</si>
  <si>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</si>
  <si>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</si>
  <si>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</si>
  <si>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</si>
  <si>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</si>
  <si>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</si>
  <si>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</si>
  <si>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</si>
  <si>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</si>
  <si>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</si>
  <si>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</si>
  <si>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</si>
  <si>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</si>
  <si>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</si>
  <si>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</si>
  <si>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</si>
  <si>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</si>
  <si>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</si>
  <si>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</si>
  <si>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</si>
  <si>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</si>
  <si>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</si>
  <si>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</si>
  <si>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</si>
  <si>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</si>
  <si>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</si>
  <si>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</si>
  <si>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</si>
  <si>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</si>
  <si>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</si>
  <si>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</si>
  <si>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</si>
  <si>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</si>
  <si>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</si>
  <si>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</si>
  <si>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</si>
  <si>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</si>
  <si>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</si>
  <si>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</si>
  <si>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</si>
  <si>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</si>
  <si>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</si>
  <si>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</si>
  <si>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</si>
  <si>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</si>
  <si>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</si>
  <si>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</si>
  <si>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</si>
  <si>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</si>
  <si>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</si>
  <si>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</si>
  <si>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</si>
  <si>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</si>
  <si>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</si>
  <si>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</si>
  <si>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</si>
  <si>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</si>
  <si>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</si>
  <si>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</si>
  <si>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</si>
  <si>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</si>
  <si>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</si>
  <si>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</si>
  <si>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</si>
  <si>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</si>
  <si>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</si>
  <si>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</si>
  <si>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</si>
  <si>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</si>
  <si>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</si>
  <si>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</si>
  <si>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</si>
  <si>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</si>
  <si>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</si>
  <si>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</si>
  <si>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</si>
  <si>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</si>
  <si>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</si>
  <si>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</si>
  <si>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</si>
  <si>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</si>
  <si>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>Consumer meter damaged, 12 months average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</si>
  <si>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</si>
  <si>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</si>
  <si>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</si>
  <si>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</si>
  <si>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</si>
  <si>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</si>
  <si>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</si>
  <si>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</si>
  <si>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</si>
  <si>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</si>
  <si>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</si>
  <si>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</si>
  <si>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</si>
  <si>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</si>
  <si>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</si>
  <si>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</si>
  <si>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</si>
  <si>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</si>
  <si>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</si>
  <si>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</si>
  <si>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</si>
  <si>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</si>
  <si>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</si>
  <si>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</si>
  <si>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</si>
  <si>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</si>
  <si>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</si>
  <si>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</si>
  <si>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</si>
  <si>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</si>
  <si>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</si>
  <si>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</si>
  <si>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</si>
  <si>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</si>
  <si>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</si>
  <si>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</si>
  <si>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</si>
  <si>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</si>
  <si>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</si>
  <si>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</si>
  <si>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</si>
  <si>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</si>
  <si>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</si>
  <si>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</si>
  <si>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</si>
  <si>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</si>
  <si>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</si>
  <si>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</si>
  <si>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</si>
  <si>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</si>
  <si>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</si>
  <si>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</si>
  <si>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</si>
  <si>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</si>
  <si>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</si>
  <si>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</si>
  <si>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</si>
  <si>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</si>
  <si>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</si>
  <si>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</si>
  <si>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</si>
  <si>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</si>
  <si>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</si>
  <si>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</si>
  <si>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</si>
  <si>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</si>
  <si>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</si>
  <si>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</si>
  <si>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</si>
  <si>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</si>
  <si>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</si>
  <si>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</si>
  <si>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</si>
  <si>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</si>
  <si>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</si>
  <si>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</si>
  <si>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</si>
  <si>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</si>
  <si>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</si>
  <si>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</si>
  <si>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</si>
  <si>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</si>
  <si>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</si>
  <si>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</si>
  <si>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</si>
  <si>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</si>
  <si>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</si>
  <si>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</si>
  <si>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</si>
  <si>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</si>
  <si>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</si>
  <si>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</si>
  <si>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</si>
  <si>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</si>
  <si>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</si>
  <si>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</si>
  <si>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</si>
  <si>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</si>
  <si>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</si>
  <si>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</si>
  <si>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</si>
  <si>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</si>
  <si>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</si>
  <si>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</si>
  <si>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</si>
  <si>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</si>
  <si>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</si>
  <si>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</si>
  <si>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</si>
  <si>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</si>
  <si>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</si>
  <si>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</si>
  <si>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</si>
  <si>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</si>
  <si>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</si>
  <si>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</si>
  <si>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</si>
  <si>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</si>
  <si>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</si>
  <si>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</si>
  <si>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</si>
  <si>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</si>
  <si>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</si>
  <si>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</si>
  <si>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</si>
  <si>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</si>
  <si>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</si>
  <si>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</si>
  <si>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</si>
  <si>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</si>
  <si>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</si>
  <si>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</si>
  <si>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</si>
  <si>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</si>
  <si>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</si>
  <si>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</si>
  <si>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</si>
  <si>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</si>
  <si>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</si>
  <si>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</si>
  <si>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</si>
  <si>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</si>
  <si>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</si>
  <si>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</si>
  <si>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</si>
  <si>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</si>
  <si>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</si>
  <si>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</si>
  <si>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</si>
  <si>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</si>
  <si>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</si>
  <si>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</si>
  <si>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</si>
  <si>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</si>
  <si>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</si>
  <si>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</si>
  <si>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</si>
  <si>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</si>
  <si>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</si>
  <si>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</si>
  <si>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</si>
  <si>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</si>
  <si>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</si>
  <si>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</si>
  <si>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</si>
  <si>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</si>
  <si>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</si>
  <si>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</si>
  <si>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</si>
  <si>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</si>
  <si>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</si>
  <si>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</si>
  <si>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</si>
  <si>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</si>
  <si>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</si>
  <si>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</si>
  <si>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</si>
  <si>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</si>
  <si>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</si>
  <si>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</si>
  <si>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</si>
  <si>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</si>
  <si>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</si>
  <si>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</si>
  <si>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</si>
  <si>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</si>
  <si>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</si>
  <si>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33 KV IMPORT</t>
  </si>
  <si>
    <t>ESTIMATED</t>
  </si>
  <si>
    <t xml:space="preserve"> 33 KV TX HV SIDE</t>
  </si>
  <si>
    <t>HASNABAD TO SHYAMPUR CKT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</si>
  <si>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</si>
  <si>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</si>
  <si>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</si>
  <si>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</si>
  <si>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</si>
  <si>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</si>
  <si>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</si>
  <si>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</si>
  <si>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</si>
  <si>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</si>
  <si>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</si>
  <si>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</si>
  <si>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</si>
  <si>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</si>
  <si>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</si>
  <si>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</si>
  <si>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</si>
  <si>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</si>
  <si>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</si>
  <si>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</si>
  <si>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</si>
  <si>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</si>
  <si>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</si>
  <si>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</si>
  <si>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</si>
  <si>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</si>
  <si>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</si>
  <si>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</si>
  <si>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</si>
  <si>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</si>
  <si>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</si>
  <si>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</si>
  <si>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</si>
  <si>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</si>
  <si>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</si>
  <si>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</si>
  <si>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</si>
  <si>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</si>
  <si>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</si>
  <si>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</si>
  <si>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</si>
  <si>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</si>
  <si>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</si>
  <si>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</si>
  <si>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</si>
  <si>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</si>
  <si>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</si>
  <si>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</si>
  <si>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</si>
  <si>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June-2023
% of Loss</t>
  </si>
  <si>
    <t>Horipur Grid</t>
  </si>
  <si>
    <t>Calculated Unit for Char Sayedpur Ckt-1 due to PT MCB Trip</t>
  </si>
  <si>
    <t>Calculated Unit for Char Sayedpur Ckt-2 due PT MCB Trip</t>
  </si>
  <si>
    <t>Previous 
Off-Peak</t>
  </si>
  <si>
    <t>Present 
Peak</t>
  </si>
  <si>
    <t>NEW JIGATOLA 33 KV SIDE</t>
  </si>
  <si>
    <t>33 kV Satmojid Via  Zigatola Old</t>
  </si>
  <si>
    <t xml:space="preserve"> 33 KV Sending SIDE</t>
  </si>
  <si>
    <t>Jigatola Ckt-2</t>
  </si>
  <si>
    <t>NEW</t>
  </si>
  <si>
    <t>NEW FOUND</t>
  </si>
  <si>
    <t>May23_Consumption</t>
  </si>
  <si>
    <t>Consumption of Other NOCS</t>
  </si>
  <si>
    <t>Consumption of Mugpadara Check</t>
  </si>
  <si>
    <t>Closing Conveted to MWH from GWH</t>
  </si>
  <si>
    <t>Agargaon 33/11 KV S/S</t>
  </si>
  <si>
    <t>Export to DESCO</t>
  </si>
  <si>
    <t>Maniknagar 132/33 KV SS</t>
  </si>
  <si>
    <t>Madonganj 132/33 KV SS</t>
  </si>
  <si>
    <t>Maniknagar 33 kV SIDE</t>
  </si>
  <si>
    <t>Maniknagar 33 KV SIDE</t>
  </si>
  <si>
    <t>RMU-1 Feeder</t>
  </si>
  <si>
    <t>Motijheel 33 KV SIDE (EXPORT TO OTHER S/S)</t>
  </si>
  <si>
    <t>Motijheel 33 KV SIDE (RECEIVING)</t>
  </si>
  <si>
    <t>Motijheel 33 KV SIDE</t>
  </si>
  <si>
    <t xml:space="preserve">                      SUMMARY OF PGCB   WHEELING CHARGE  BILL</t>
  </si>
  <si>
    <t>Bus Loss</t>
  </si>
  <si>
    <t>KVARH CALCULATION</t>
  </si>
  <si>
    <t>Net Energy (KWH / KVARH) Calculaton</t>
  </si>
  <si>
    <t>11 KV LEVEL</t>
  </si>
  <si>
    <t>TOTAL ( Energy Import / Export )  =&gt;</t>
  </si>
  <si>
    <t>132 KV TOTAL</t>
  </si>
  <si>
    <t>PDB Unit</t>
  </si>
  <si>
    <t>PGCB Unit</t>
  </si>
  <si>
    <t>PFC</t>
  </si>
  <si>
    <t>33 KV TOTAL</t>
  </si>
  <si>
    <t>11 KV TOTAL</t>
  </si>
  <si>
    <t>11 kV Import Converted Into 33 kV Import (Adding 2.5%) =&gt;  ( BPDB &amp; PGCB)</t>
  </si>
  <si>
    <t>Detailed Calculation of PDB / PGCB Units</t>
  </si>
  <si>
    <t>Energy Exp (KWh)</t>
  </si>
  <si>
    <t xml:space="preserve">KVAR
Exp </t>
  </si>
  <si>
    <t>Exp</t>
  </si>
  <si>
    <t>Exp to Desco at 11 KV</t>
  </si>
  <si>
    <t>Energy Imp (KWh)</t>
  </si>
  <si>
    <t xml:space="preserve">KVAR Imp </t>
  </si>
  <si>
    <t>Imp</t>
  </si>
  <si>
    <t>Kallyanpur Grid</t>
  </si>
  <si>
    <t>HASNABAD 132/33 KV S/S 
(Tel: 03894180291 Ex-101,01936016025 /01755582416)</t>
  </si>
  <si>
    <t>132/33 KV SHITALAKHYA S/S 
(Tel: 7647373 / 01778500119) Plant Mn-01755525013</t>
  </si>
  <si>
    <t>Dhaka University-1</t>
  </si>
  <si>
    <t>Dhaka University-2</t>
  </si>
  <si>
    <t>Keranigonj  230/132 Kv s/s</t>
  </si>
  <si>
    <t>Madanganj-Fatullah</t>
  </si>
  <si>
    <t>8993
532</t>
  </si>
  <si>
    <t>4262
7826</t>
  </si>
  <si>
    <t>4262
7815</t>
  </si>
  <si>
    <t>8993
624</t>
  </si>
  <si>
    <t>8993
518</t>
  </si>
  <si>
    <t>5014
660</t>
  </si>
  <si>
    <t>5050
1730</t>
  </si>
  <si>
    <t>8050
5634</t>
  </si>
  <si>
    <t>8050
5637</t>
  </si>
  <si>
    <t>8993
683</t>
  </si>
  <si>
    <t>8993
682</t>
  </si>
  <si>
    <t>8993
681</t>
  </si>
  <si>
    <t>8993
680</t>
  </si>
  <si>
    <t>8993
555</t>
  </si>
  <si>
    <t>8993
631</t>
  </si>
  <si>
    <t>8993
659</t>
  </si>
  <si>
    <t>EnergyImp (KWh)</t>
  </si>
  <si>
    <t>TOTAL ( EnergyImp / Exp )  =&gt;</t>
  </si>
  <si>
    <t>NET TOTAL Imp (Energy Exp - EnergyImp)  =&gt;</t>
  </si>
  <si>
    <t>NET TOTAL Imp 33 KV  (Energy Exp - EnergyImp)  =&gt;</t>
  </si>
  <si>
    <t>NET TOTAL Imp 11 KV  (Energy Exp - EnergyImp)  =&gt;</t>
  </si>
  <si>
    <t>8993
660</t>
  </si>
  <si>
    <t>5014
6667</t>
  </si>
  <si>
    <t>5014
6668</t>
  </si>
  <si>
    <t>4262
7810</t>
  </si>
  <si>
    <t>4262
7812</t>
  </si>
  <si>
    <t>5014
7584</t>
  </si>
  <si>
    <t>5014
7585</t>
  </si>
  <si>
    <t>3899
2560</t>
  </si>
  <si>
    <t>3899
2559</t>
  </si>
  <si>
    <t>3899
2596</t>
  </si>
  <si>
    <t>3899
2597</t>
  </si>
  <si>
    <t>4262
7811</t>
  </si>
  <si>
    <t>4262
7824</t>
  </si>
  <si>
    <t>3899
2544</t>
  </si>
  <si>
    <t>8993
640E</t>
  </si>
  <si>
    <t>8993
798</t>
  </si>
  <si>
    <t>8993
841</t>
  </si>
  <si>
    <t>8993
842</t>
  </si>
  <si>
    <t>8993
833</t>
  </si>
  <si>
    <t>8993
638E</t>
  </si>
  <si>
    <t>8993
669E</t>
  </si>
  <si>
    <t>8993
831</t>
  </si>
  <si>
    <t>8993
839</t>
  </si>
  <si>
    <t>3899
2611</t>
  </si>
  <si>
    <t>8993
836E</t>
  </si>
  <si>
    <t>3578
6569</t>
  </si>
  <si>
    <t>3578
6575</t>
  </si>
  <si>
    <t>3578
6580</t>
  </si>
  <si>
    <t>1502
6</t>
  </si>
  <si>
    <t>1502
7</t>
  </si>
  <si>
    <t>2612
100427</t>
  </si>
  <si>
    <t>2612
100517</t>
  </si>
  <si>
    <t>6450
15020085</t>
  </si>
  <si>
    <t>1502
5</t>
  </si>
  <si>
    <t>1502
4</t>
  </si>
  <si>
    <t>1502
3</t>
  </si>
  <si>
    <t>7602
6327</t>
  </si>
  <si>
    <t>NET TOTAL Import (Energy Export - Energy Import)  =&gt;</t>
  </si>
  <si>
    <t xml:space="preserve">SATMOSJID 132/33KV SS </t>
  </si>
  <si>
    <t xml:space="preserve">Maniknagar 230/132 KV SS </t>
  </si>
  <si>
    <t>July-2023
% of Loss</t>
  </si>
  <si>
    <t>132 KV SS</t>
  </si>
  <si>
    <t>33 KV SS</t>
  </si>
  <si>
    <t>DPDC TOTAL SS</t>
  </si>
  <si>
    <t>N-2</t>
  </si>
  <si>
    <t>N-1</t>
  </si>
  <si>
    <t>S-2</t>
  </si>
  <si>
    <t>S-1</t>
  </si>
  <si>
    <t>Moghbazar 132/33 KV S/S</t>
  </si>
  <si>
    <t>Dhanmondi 132/33 KV S/S</t>
  </si>
  <si>
    <t>Dhanmondi 33/11 KV S/S</t>
  </si>
  <si>
    <t>SIDDHIRGANJ 33 kV SIDE</t>
  </si>
  <si>
    <t>Month July-2023</t>
  </si>
  <si>
    <t>Reading at 00.00hr 
01.08.2023</t>
  </si>
  <si>
    <t>11=10*9*6</t>
  </si>
  <si>
    <t>12=10*9*6</t>
  </si>
  <si>
    <t>12=6*9*10</t>
  </si>
  <si>
    <t>June23_Consumption</t>
  </si>
  <si>
    <t>Total Bus Loss Unit</t>
  </si>
  <si>
    <t>OASIS</t>
  </si>
  <si>
    <t>Opening Conveted to GWH from MWH</t>
  </si>
  <si>
    <t>OMF Corrected</t>
  </si>
  <si>
    <t>Meter Reset</t>
  </si>
  <si>
    <t>Kamalapur Railway 33 KV SIDE</t>
  </si>
  <si>
    <t>Kamalapur Railway 33 KV SIDE (Sending)</t>
  </si>
  <si>
    <t>Kamalapur Railway 33 KV SIDE (RECEIVING)</t>
  </si>
  <si>
    <t>MOTIJHEEL 33 KV SIDE (Sending)</t>
  </si>
  <si>
    <t>Sending Side</t>
  </si>
  <si>
    <t>From Upstream</t>
  </si>
  <si>
    <t>20 days converted to 31 days</t>
  </si>
  <si>
    <t>MANIKNAGAR 11 KV SIDE</t>
  </si>
  <si>
    <t>MANIKNAGAR 11 kV SIDE</t>
  </si>
  <si>
    <t xml:space="preserve">132 KV Dhanmondi </t>
  </si>
  <si>
    <t>No Load Due to Fdr Trip from 29/06/23</t>
  </si>
  <si>
    <t>Cable Fault No Load</t>
  </si>
  <si>
    <t>Wrong Reading by Grid</t>
  </si>
  <si>
    <t>Reading Corrected</t>
  </si>
  <si>
    <t>11 kV Mitali</t>
  </si>
  <si>
    <t>Switching Total - Madina - Rayer Bazar</t>
  </si>
  <si>
    <t>11 KV SIDE of___ Ispahani 33/11 KV S/S Phone No: 222227907</t>
  </si>
  <si>
    <t>Estimated from Grid SAS Data</t>
  </si>
  <si>
    <t>Jigatola Switching</t>
  </si>
  <si>
    <t>"In word:  Taka Seven Hundred Ninety Seven Crore Thirteen Lac Twenty Three Thousand Two Hundred Three and Poisa Ninety Four"</t>
  </si>
  <si>
    <t>Add: Ref.No:  27.87.0000.517.31.031.20.43; Date: 09/11/2022 
( 10th Installment )</t>
  </si>
  <si>
    <t>23th Installment for PDB's PFC Surcharge Due (Oct-2009 to Nov-2017)</t>
  </si>
  <si>
    <t>CERTIFIED UNITS</t>
  </si>
  <si>
    <t>CERTIFIED TAKA</t>
  </si>
  <si>
    <t>CERTIFIED TAKA 
(After Shitalkhya SS Maintenance Charge Deduction &amp; Adding 
10th Installment of Wheeling Charge Due)</t>
  </si>
  <si>
    <t>In word: Taka Thirty Two Crore Four Lac Eighty Two Thousand Seven Hundred and Eighty</t>
  </si>
  <si>
    <t>Date: 03.09.2023</t>
  </si>
  <si>
    <t>August-2023
% of Loss</t>
  </si>
  <si>
    <t>Month August-2023</t>
  </si>
  <si>
    <t>Reading at 00.00hr 
01.09.2023</t>
  </si>
  <si>
    <t>33/0.4 kV Auxiliary Transformer meter change at 30 April 2023</t>
  </si>
  <si>
    <t>No Reading in Grid</t>
  </si>
  <si>
    <t>Grid Has No Reading</t>
  </si>
  <si>
    <t>July23_Consumption</t>
  </si>
  <si>
    <t>Grid has No Reading</t>
  </si>
  <si>
    <t>DHKD9104</t>
  </si>
  <si>
    <t>Meter Replaced on 03.08.23</t>
  </si>
  <si>
    <t>29 days reading Converted</t>
  </si>
  <si>
    <t>From GWH to MWH</t>
  </si>
  <si>
    <t>Double Switchgear</t>
  </si>
  <si>
    <t>Calculation for Second Switchgear</t>
  </si>
  <si>
    <t>Second Swtichgear Consumption Added</t>
  </si>
  <si>
    <t xml:space="preserve"> 7 days load Estimated </t>
  </si>
  <si>
    <t>Load Zero</t>
  </si>
  <si>
    <t>Converted to 31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</si>
</sst>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0.00000000"/>
    <numFmt numFmtId="174" formatCode="0E+00"/>
    <numFmt numFmtId="175" formatCode="_(* #,##0.0000000_);_(* \(#,##0.0000000\);_(* &quot;-&quot;??_);_(@_)"/>
    <numFmt numFmtId="176" formatCode="#,##0.000"/>
    <numFmt numFmtId="177" formatCode="_(* #,##0.0000_);_(* \(#,##0.0000\);_(* &quot;-&quot;??_);_(@_)"/>
    <numFmt numFmtId="178" formatCode="_(* #,##0.00000_);_(* \(#,##0.00000\);_(* &quot;-&quot;??_);_(@_)"/>
    <numFmt numFmtId="179" formatCode="0.0000000000"/>
    <numFmt numFmtId="180" formatCode="[$-5000445]0"/>
    <numFmt numFmtId="181" formatCode="_(* #,##0.0_);_(* \(#,##0.0\);_(* &quot;-&quot;??_);_(@_)"/>
    <numFmt numFmtId="182" formatCode="_(* #,##0.000_);_(* \(#,##0.000\);_(* &quot;-&quot;??_);_(@_)"/>
    <numFmt numFmtId="183" formatCode="_(* #,##0.00_);_(* \(#,##0.00\);_(* \-??_);_(@_)"/>
    <numFmt numFmtId="184" formatCode="###,###,##0"/>
    <numFmt numFmtId="185" formatCode="[$-409]d\-mmm\-yyyy;@"/>
    <numFmt numFmtId="186" formatCode="_(* #,##0.000_);_(* \(#,##0.000\);_(* &quot;-&quot;???_);_(@_)"/>
    <numFmt numFmtId="187" formatCode="0.0000000"/>
    <numFmt numFmtId="188" formatCode="dd/mmm/yyyy"/>
    <numFmt numFmtId="189" formatCode="##\,##\,###"/>
    <numFmt numFmtId="190" formatCode="###\,##\,##\,###.##"/>
  </numFmts>
  <fonts count="279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8"/>
      <name val="Arial"/>
      <family val="2"/>
    </font>
    <font>
      <i/>
      <sz val="10"/>
      <name val="Arial"/>
      <family val="2"/>
    </font>
    <font>
      <b/>
      <sz val="18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sz val="11"/>
      <name val="Calibri Light"/>
      <family val="2"/>
      <scheme val="major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b/>
      <sz val="11"/>
      <name val="Calibri Light"/>
      <family val="2"/>
      <scheme val="major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1"/>
      <color theme="3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u/>
      <sz val="11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3"/>
      <name val="Calibri"/>
      <family val="2"/>
      <scheme val="minor"/>
    </font>
    <font>
      <sz val="14"/>
      <color rgb="FF009900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rgb="FFEFE5F7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i/>
      <sz val="14"/>
      <color rgb="FF009900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009900"/>
      <name val="Calibri"/>
      <family val="2"/>
      <scheme val="minor"/>
    </font>
    <font>
      <b/>
      <i/>
      <sz val="14"/>
      <color rgb="FF009900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i/>
      <sz val="14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Arial"/>
      <family val="2"/>
    </font>
    <font>
      <b/>
      <sz val="20"/>
      <color theme="1"/>
      <name val="Calibri"/>
      <family val="2"/>
      <scheme val="minor"/>
    </font>
    <font>
      <b/>
      <sz val="20"/>
      <name val="Arial"/>
      <family val="2"/>
    </font>
    <font>
      <b/>
      <sz val="16"/>
      <color rgb="FF0000FF"/>
      <name val="Calibri"/>
      <family val="2"/>
      <scheme val="minor"/>
    </font>
    <font>
      <sz val="16"/>
      <color rgb="FF0000FF"/>
      <name val="Times New Roman"/>
      <family val="1"/>
    </font>
    <font>
      <b/>
      <sz val="20"/>
      <color rgb="FFFF0000"/>
      <name val="Times New Roman"/>
      <family val="1"/>
    </font>
    <font>
      <sz val="14"/>
      <color theme="0"/>
      <name val="Calibri"/>
      <family val="2"/>
      <scheme val="minor"/>
    </font>
    <font>
      <b/>
      <sz val="14"/>
      <color rgb="FFFF0000"/>
      <name val="Times New Roman"/>
      <family val="1"/>
    </font>
    <font>
      <b/>
      <sz val="1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Times New Roman"/>
      <family val="1"/>
    </font>
  </fonts>
  <fills count="45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4B4BFF"/>
        <bgColor indexed="64"/>
      </patternFill>
    </fill>
  </fills>
  <borders count="14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76" fillId="0" borderId="0" applyNumberFormat="0" applyFill="0" applyBorder="0" applyAlignment="0" applyProtection="0"/>
    <xf numFmtId="0" fontId="127" fillId="0" borderId="0"/>
    <xf numFmtId="0" fontId="130" fillId="0" borderId="0"/>
    <xf numFmtId="0" fontId="131" fillId="0" borderId="0"/>
    <xf numFmtId="183" fontId="131" fillId="0" borderId="0" applyFill="0" applyBorder="0" applyAlignment="0" applyProtection="0"/>
    <xf numFmtId="0" fontId="132" fillId="0" borderId="0"/>
    <xf numFmtId="0" fontId="30" fillId="0" borderId="0"/>
    <xf numFmtId="0" fontId="177" fillId="0" borderId="0"/>
    <xf numFmtId="0" fontId="18" fillId="0" borderId="0"/>
  </cellStyleXfs>
  <cellXfs count="3550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5" fillId="0" borderId="0" xfId="4" applyNumberFormat="1" applyFont="1" applyAlignment="1">
      <alignment horizontal="center" vertical="center" wrapText="1"/>
    </xf>
    <xf numFmtId="0" fontId="34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166" fontId="31" fillId="0" borderId="7" xfId="5" applyNumberFormat="1" applyFont="1" applyFill="1" applyBorder="1" applyAlignment="1">
      <alignment horizontal="center" vertical="center" wrapText="1"/>
    </xf>
    <xf numFmtId="0" fontId="47" fillId="0" borderId="7" xfId="4" applyFont="1" applyBorder="1" applyAlignment="1">
      <alignment horizontal="center" vertical="center" wrapText="1"/>
    </xf>
    <xf numFmtId="1" fontId="30" fillId="0" borderId="0" xfId="4" applyNumberFormat="1"/>
    <xf numFmtId="166" fontId="30" fillId="0" borderId="0" xfId="4" applyNumberFormat="1"/>
    <xf numFmtId="1" fontId="34" fillId="0" borderId="0" xfId="4" applyNumberFormat="1" applyFont="1" applyAlignment="1">
      <alignment horizontal="center" vertical="center" wrapText="1"/>
    </xf>
    <xf numFmtId="1" fontId="34" fillId="0" borderId="0" xfId="4" applyNumberFormat="1" applyFont="1" applyAlignment="1">
      <alignment vertical="center" wrapText="1"/>
    </xf>
    <xf numFmtId="0" fontId="47" fillId="0" borderId="0" xfId="4" applyFont="1" applyAlignment="1">
      <alignment horizontal="center" vertical="center" wrapText="1"/>
    </xf>
    <xf numFmtId="0" fontId="34" fillId="0" borderId="0" xfId="4" applyFont="1" applyAlignment="1">
      <alignment vertical="center" wrapText="1"/>
    </xf>
    <xf numFmtId="0" fontId="34" fillId="0" borderId="0" xfId="4" applyFont="1"/>
    <xf numFmtId="0" fontId="51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52" fillId="0" borderId="0" xfId="4" applyFont="1" applyAlignment="1">
      <alignment horizontal="center"/>
    </xf>
    <xf numFmtId="0" fontId="52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53" fillId="10" borderId="0" xfId="4" applyFont="1" applyFill="1"/>
    <xf numFmtId="0" fontId="54" fillId="0" borderId="0" xfId="4" applyFont="1" applyAlignment="1">
      <alignment horizontal="center"/>
    </xf>
    <xf numFmtId="0" fontId="54" fillId="10" borderId="0" xfId="4" applyFont="1" applyFill="1" applyAlignment="1">
      <alignment horizontal="center"/>
    </xf>
    <xf numFmtId="0" fontId="53" fillId="10" borderId="0" xfId="4" applyFont="1" applyFill="1" applyAlignment="1">
      <alignment horizontal="center"/>
    </xf>
    <xf numFmtId="0" fontId="55" fillId="10" borderId="0" xfId="4" applyFont="1" applyFill="1"/>
    <xf numFmtId="2" fontId="52" fillId="0" borderId="0" xfId="4" applyNumberFormat="1" applyFont="1" applyAlignment="1">
      <alignment horizontal="center"/>
    </xf>
    <xf numFmtId="2" fontId="52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52" fillId="0" borderId="0" xfId="4" applyFont="1" applyAlignment="1">
      <alignment horizontal="center" vertical="center"/>
    </xf>
    <xf numFmtId="0" fontId="52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52" fillId="0" borderId="8" xfId="4" applyFont="1" applyBorder="1" applyAlignment="1">
      <alignment horizontal="center"/>
    </xf>
    <xf numFmtId="0" fontId="52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56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4" fillId="10" borderId="7" xfId="4" applyFont="1" applyFill="1" applyBorder="1" applyAlignment="1">
      <alignment horizontal="center" vertical="center" wrapText="1"/>
    </xf>
    <xf numFmtId="0" fontId="35" fillId="10" borderId="7" xfId="4" applyFont="1" applyFill="1" applyBorder="1" applyAlignment="1">
      <alignment horizontal="center" vertical="center" wrapText="1"/>
    </xf>
    <xf numFmtId="0" fontId="57" fillId="0" borderId="7" xfId="4" applyFont="1" applyBorder="1" applyAlignment="1">
      <alignment horizontal="center" vertical="center" wrapText="1"/>
    </xf>
    <xf numFmtId="0" fontId="57" fillId="10" borderId="7" xfId="4" applyFont="1" applyFill="1" applyBorder="1" applyAlignment="1">
      <alignment horizontal="center" vertical="center" wrapText="1"/>
    </xf>
    <xf numFmtId="14" fontId="35" fillId="10" borderId="40" xfId="4" applyNumberFormat="1" applyFont="1" applyFill="1" applyBorder="1" applyAlignment="1">
      <alignment horizontal="left" vertical="center"/>
    </xf>
    <xf numFmtId="16" fontId="35" fillId="10" borderId="7" xfId="4" applyNumberFormat="1" applyFont="1" applyFill="1" applyBorder="1" applyAlignment="1">
      <alignment horizontal="center" vertical="center" wrapText="1"/>
    </xf>
    <xf numFmtId="16" fontId="43" fillId="10" borderId="7" xfId="4" applyNumberFormat="1" applyFont="1" applyFill="1" applyBorder="1" applyAlignment="1">
      <alignment horizontal="center" vertical="center" wrapText="1"/>
    </xf>
    <xf numFmtId="0" fontId="43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58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 vertical="center"/>
    </xf>
    <xf numFmtId="2" fontId="34" fillId="10" borderId="7" xfId="4" applyNumberFormat="1" applyFont="1" applyFill="1" applyBorder="1" applyAlignment="1">
      <alignment horizontal="center" vertical="center"/>
    </xf>
    <xf numFmtId="2" fontId="59" fillId="10" borderId="7" xfId="4" applyNumberFormat="1" applyFont="1" applyFill="1" applyBorder="1" applyAlignment="1">
      <alignment horizontal="center" vertical="center"/>
    </xf>
    <xf numFmtId="2" fontId="60" fillId="10" borderId="7" xfId="4" applyNumberFormat="1" applyFont="1" applyFill="1" applyBorder="1" applyAlignment="1">
      <alignment horizontal="center" vertical="center"/>
    </xf>
    <xf numFmtId="2" fontId="61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62" fillId="10" borderId="7" xfId="4" applyNumberFormat="1" applyFont="1" applyFill="1" applyBorder="1" applyAlignment="1">
      <alignment horizontal="center" vertical="center"/>
    </xf>
    <xf numFmtId="2" fontId="63" fillId="10" borderId="7" xfId="4" applyNumberFormat="1" applyFont="1" applyFill="1" applyBorder="1" applyAlignment="1">
      <alignment horizontal="center" vertical="center"/>
    </xf>
    <xf numFmtId="2" fontId="64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65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52" fillId="10" borderId="10" xfId="4" applyNumberFormat="1" applyFont="1" applyFill="1" applyBorder="1" applyAlignment="1">
      <alignment horizontal="center" vertical="center"/>
    </xf>
    <xf numFmtId="2" fontId="52" fillId="10" borderId="0" xfId="4" applyNumberFormat="1" applyFont="1" applyFill="1" applyAlignment="1">
      <alignment horizontal="center" vertical="center"/>
    </xf>
    <xf numFmtId="2" fontId="58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51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66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 applyAlignment="1">
      <alignment horizontal="center" vertical="center"/>
    </xf>
    <xf numFmtId="2" fontId="46" fillId="10" borderId="7" xfId="4" applyNumberFormat="1" applyFont="1" applyFill="1" applyBorder="1" applyAlignment="1">
      <alignment horizontal="center" vertical="center"/>
    </xf>
    <xf numFmtId="2" fontId="67" fillId="10" borderId="7" xfId="4" applyNumberFormat="1" applyFont="1" applyFill="1" applyBorder="1" applyAlignment="1">
      <alignment horizontal="center" vertical="center"/>
    </xf>
    <xf numFmtId="2" fontId="68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58" fillId="10" borderId="7" xfId="4" applyNumberFormat="1" applyFont="1" applyFill="1" applyBorder="1"/>
    <xf numFmtId="2" fontId="52" fillId="0" borderId="11" xfId="4" applyNumberFormat="1" applyFont="1" applyBorder="1" applyAlignment="1">
      <alignment horizontal="center" vertical="center"/>
    </xf>
    <xf numFmtId="2" fontId="52" fillId="10" borderId="11" xfId="4" applyNumberFormat="1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4" fillId="10" borderId="0" xfId="4" applyFont="1" applyFill="1" applyAlignment="1">
      <alignment horizontal="center" vertical="center"/>
    </xf>
    <xf numFmtId="14" fontId="35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69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5" fillId="10" borderId="41" xfId="4" applyFont="1" applyFill="1" applyBorder="1" applyAlignment="1">
      <alignment horizontal="center" vertical="center" wrapText="1"/>
    </xf>
    <xf numFmtId="14" fontId="35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5" fillId="10" borderId="0" xfId="4" applyFont="1" applyFill="1" applyAlignment="1">
      <alignment horizontal="left" vertical="center"/>
    </xf>
    <xf numFmtId="14" fontId="56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70" fillId="10" borderId="7" xfId="4" applyNumberFormat="1" applyFont="1" applyFill="1" applyBorder="1" applyAlignment="1">
      <alignment horizontal="right" vertical="center" wrapText="1"/>
    </xf>
    <xf numFmtId="168" fontId="56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5" fillId="10" borderId="42" xfId="4" applyNumberFormat="1" applyFont="1" applyFill="1" applyBorder="1" applyAlignment="1">
      <alignment horizontal="center" vertical="center"/>
    </xf>
    <xf numFmtId="14" fontId="35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56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69" fillId="10" borderId="7" xfId="4" applyNumberFormat="1" applyFont="1" applyFill="1" applyBorder="1"/>
    <xf numFmtId="168" fontId="69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5" fillId="10" borderId="0" xfId="4" applyFont="1" applyFill="1"/>
    <xf numFmtId="14" fontId="35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71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70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69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69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horizontal="right" vertical="center"/>
    </xf>
    <xf numFmtId="0" fontId="35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5" fillId="10" borderId="0" xfId="4" applyFont="1" applyFill="1" applyAlignment="1">
      <alignment vertical="center"/>
    </xf>
    <xf numFmtId="0" fontId="44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6" fontId="72" fillId="10" borderId="7" xfId="4" applyNumberFormat="1" applyFont="1" applyFill="1" applyBorder="1" applyProtection="1">
      <protection locked="0"/>
    </xf>
    <xf numFmtId="2" fontId="71" fillId="10" borderId="7" xfId="4" applyNumberFormat="1" applyFont="1" applyFill="1" applyBorder="1"/>
    <xf numFmtId="1" fontId="35" fillId="10" borderId="7" xfId="4" applyNumberFormat="1" applyFont="1" applyFill="1" applyBorder="1" applyAlignment="1">
      <alignment horizontal="right" vertical="center"/>
    </xf>
    <xf numFmtId="2" fontId="71" fillId="10" borderId="7" xfId="4" applyNumberFormat="1" applyFont="1" applyFill="1" applyBorder="1" applyAlignment="1">
      <alignment vertical="center"/>
    </xf>
    <xf numFmtId="2" fontId="69" fillId="10" borderId="7" xfId="4" applyNumberFormat="1" applyFont="1" applyFill="1" applyBorder="1" applyAlignment="1">
      <alignment vertical="center"/>
    </xf>
    <xf numFmtId="14" fontId="35" fillId="10" borderId="45" xfId="4" applyNumberFormat="1" applyFont="1" applyFill="1" applyBorder="1" applyAlignment="1">
      <alignment horizontal="center" vertical="center"/>
    </xf>
    <xf numFmtId="165" fontId="69" fillId="10" borderId="7" xfId="4" applyNumberFormat="1" applyFont="1" applyFill="1" applyBorder="1"/>
    <xf numFmtId="165" fontId="69" fillId="10" borderId="7" xfId="4" applyNumberFormat="1" applyFont="1" applyFill="1" applyBorder="1" applyAlignment="1">
      <alignment horizontal="right" vertical="center"/>
    </xf>
    <xf numFmtId="165" fontId="69" fillId="10" borderId="7" xfId="4" applyNumberFormat="1" applyFont="1" applyFill="1" applyBorder="1" applyAlignment="1">
      <alignment vertical="center"/>
    </xf>
    <xf numFmtId="4" fontId="37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38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72" fillId="10" borderId="7" xfId="4" applyNumberFormat="1" applyFont="1" applyFill="1" applyBorder="1" applyAlignment="1">
      <alignment vertical="center" wrapText="1"/>
    </xf>
    <xf numFmtId="2" fontId="72" fillId="10" borderId="7" xfId="4" applyNumberFormat="1" applyFont="1" applyFill="1" applyBorder="1"/>
    <xf numFmtId="2" fontId="73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5" fillId="10" borderId="0" xfId="4" applyFont="1" applyFill="1" applyAlignment="1">
      <alignment vertical="center" wrapText="1"/>
    </xf>
    <xf numFmtId="4" fontId="37" fillId="10" borderId="0" xfId="4" applyNumberFormat="1" applyFont="1" applyFill="1" applyAlignment="1">
      <alignment horizontal="center" vertical="center" wrapText="1"/>
    </xf>
    <xf numFmtId="0" fontId="72" fillId="10" borderId="7" xfId="4" applyFont="1" applyFill="1" applyBorder="1" applyAlignment="1">
      <alignment horizontal="center" vertical="center"/>
    </xf>
    <xf numFmtId="0" fontId="35" fillId="10" borderId="7" xfId="4" applyFont="1" applyFill="1" applyBorder="1" applyAlignment="1">
      <alignment horizontal="center" vertical="center"/>
    </xf>
    <xf numFmtId="4" fontId="74" fillId="10" borderId="32" xfId="4" applyNumberFormat="1" applyFont="1" applyFill="1" applyBorder="1" applyAlignment="1">
      <alignment vertical="center" wrapText="1"/>
    </xf>
    <xf numFmtId="49" fontId="69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71" fillId="10" borderId="7" xfId="4" applyFont="1" applyFill="1" applyBorder="1"/>
    <xf numFmtId="0" fontId="71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5" fillId="10" borderId="0" xfId="4" applyFont="1" applyFill="1" applyAlignment="1">
      <alignment horizontal="left"/>
    </xf>
    <xf numFmtId="165" fontId="72" fillId="10" borderId="7" xfId="4" applyNumberFormat="1" applyFont="1" applyFill="1" applyBorder="1" applyAlignment="1">
      <alignment horizontal="center" vertical="center"/>
    </xf>
    <xf numFmtId="165" fontId="35" fillId="10" borderId="7" xfId="4" applyNumberFormat="1" applyFont="1" applyFill="1" applyBorder="1" applyAlignment="1">
      <alignment vertical="center"/>
    </xf>
    <xf numFmtId="2" fontId="72" fillId="10" borderId="7" xfId="4" applyNumberFormat="1" applyFont="1" applyFill="1" applyBorder="1" applyAlignment="1" applyProtection="1">
      <alignment horizontal="right" vertical="center"/>
      <protection locked="0"/>
    </xf>
    <xf numFmtId="1" fontId="72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69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/>
    </xf>
    <xf numFmtId="165" fontId="72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72" fillId="10" borderId="7" xfId="4" applyFont="1" applyFill="1" applyBorder="1"/>
    <xf numFmtId="2" fontId="35" fillId="10" borderId="7" xfId="4" applyNumberFormat="1" applyFont="1" applyFill="1" applyBorder="1" applyAlignment="1">
      <alignment horizontal="right" vertical="center"/>
    </xf>
    <xf numFmtId="2" fontId="69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71" fillId="10" borderId="7" xfId="4" applyNumberFormat="1" applyFont="1" applyFill="1" applyBorder="1" applyAlignment="1">
      <alignment horizontal="right"/>
    </xf>
    <xf numFmtId="0" fontId="35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69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69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5" fillId="10" borderId="0" xfId="4" applyNumberFormat="1" applyFont="1" applyFill="1" applyAlignment="1">
      <alignment horizontal="center" vertical="center"/>
    </xf>
    <xf numFmtId="2" fontId="71" fillId="10" borderId="7" xfId="4" applyNumberFormat="1" applyFont="1" applyFill="1" applyBorder="1" applyAlignment="1">
      <alignment horizontal="right"/>
    </xf>
    <xf numFmtId="0" fontId="71" fillId="10" borderId="7" xfId="4" applyFont="1" applyFill="1" applyBorder="1" applyAlignment="1">
      <alignment horizontal="right"/>
    </xf>
    <xf numFmtId="0" fontId="75" fillId="0" borderId="0" xfId="4" applyFont="1"/>
    <xf numFmtId="0" fontId="77" fillId="0" borderId="0" xfId="3" applyFont="1" applyFill="1" applyBorder="1"/>
    <xf numFmtId="0" fontId="77" fillId="0" borderId="0" xfId="3" applyFont="1" applyFill="1"/>
    <xf numFmtId="0" fontId="78" fillId="0" borderId="0" xfId="3" applyFont="1" applyFill="1" applyAlignment="1">
      <alignment horizontal="center"/>
    </xf>
    <xf numFmtId="0" fontId="79" fillId="0" borderId="0" xfId="4" applyFont="1" applyAlignment="1">
      <alignment horizontal="center" vertical="center" wrapText="1"/>
    </xf>
    <xf numFmtId="0" fontId="78" fillId="0" borderId="0" xfId="3" applyFont="1" applyFill="1"/>
    <xf numFmtId="0" fontId="81" fillId="0" borderId="7" xfId="4" applyFont="1" applyBorder="1" applyAlignment="1">
      <alignment horizontal="center" vertical="center" wrapText="1"/>
    </xf>
    <xf numFmtId="0" fontId="78" fillId="0" borderId="0" xfId="3" applyFont="1" applyFill="1" applyBorder="1"/>
    <xf numFmtId="0" fontId="82" fillId="0" borderId="7" xfId="4" applyFont="1" applyBorder="1" applyAlignment="1">
      <alignment horizontal="center" vertical="center" wrapText="1"/>
    </xf>
    <xf numFmtId="0" fontId="49" fillId="0" borderId="7" xfId="4" applyFont="1" applyBorder="1" applyAlignment="1">
      <alignment horizontal="center" vertical="center" wrapText="1"/>
    </xf>
    <xf numFmtId="179" fontId="83" fillId="0" borderId="0" xfId="3" applyNumberFormat="1" applyFont="1" applyFill="1" applyBorder="1" applyAlignment="1">
      <alignment horizontal="center" vertical="center" wrapText="1"/>
    </xf>
    <xf numFmtId="180" fontId="81" fillId="0" borderId="7" xfId="4" applyNumberFormat="1" applyFont="1" applyBorder="1" applyAlignment="1">
      <alignment horizontal="center" vertical="center" wrapText="1"/>
    </xf>
    <xf numFmtId="0" fontId="84" fillId="0" borderId="7" xfId="4" applyFont="1" applyBorder="1" applyAlignment="1">
      <alignment horizontal="center" vertical="center" wrapText="1"/>
    </xf>
    <xf numFmtId="166" fontId="85" fillId="0" borderId="7" xfId="5" applyNumberFormat="1" applyFont="1" applyBorder="1" applyAlignment="1">
      <alignment horizontal="center" vertical="center" wrapText="1"/>
    </xf>
    <xf numFmtId="181" fontId="86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85" fillId="0" borderId="7" xfId="5" applyFont="1" applyBorder="1" applyAlignment="1">
      <alignment horizontal="center" vertical="center" wrapText="1"/>
    </xf>
    <xf numFmtId="182" fontId="87" fillId="0" borderId="7" xfId="5" applyNumberFormat="1" applyFont="1" applyBorder="1" applyAlignment="1">
      <alignment horizontal="center" vertical="center" wrapText="1"/>
    </xf>
    <xf numFmtId="43" fontId="88" fillId="0" borderId="7" xfId="5" applyFont="1" applyBorder="1" applyAlignment="1">
      <alignment horizontal="center" vertical="center" wrapText="1"/>
    </xf>
    <xf numFmtId="167" fontId="83" fillId="0" borderId="0" xfId="3" applyNumberFormat="1" applyFont="1" applyFill="1" applyBorder="1" applyAlignment="1">
      <alignment horizontal="center" vertical="center" wrapText="1"/>
    </xf>
    <xf numFmtId="182" fontId="88" fillId="0" borderId="7" xfId="5" applyNumberFormat="1" applyFont="1" applyBorder="1" applyAlignment="1">
      <alignment horizontal="center" vertical="center" wrapText="1"/>
    </xf>
    <xf numFmtId="1" fontId="83" fillId="0" borderId="0" xfId="3" applyNumberFormat="1" applyFont="1" applyFill="1" applyBorder="1" applyAlignment="1">
      <alignment horizontal="center" vertical="center" wrapText="1"/>
    </xf>
    <xf numFmtId="2" fontId="83" fillId="0" borderId="0" xfId="3" applyNumberFormat="1" applyFont="1" applyFill="1" applyBorder="1" applyAlignment="1">
      <alignment horizontal="center" vertical="center" wrapText="1"/>
    </xf>
    <xf numFmtId="171" fontId="83" fillId="0" borderId="0" xfId="3" applyNumberFormat="1" applyFont="1" applyFill="1" applyBorder="1" applyAlignment="1">
      <alignment horizontal="center" vertical="center" wrapText="1"/>
    </xf>
    <xf numFmtId="0" fontId="84" fillId="0" borderId="8" xfId="4" applyFont="1" applyBorder="1" applyAlignment="1">
      <alignment horizontal="center" vertical="center" wrapText="1"/>
    </xf>
    <xf numFmtId="166" fontId="85" fillId="10" borderId="7" xfId="4" applyNumberFormat="1" applyFont="1" applyFill="1" applyBorder="1" applyAlignment="1">
      <alignment horizontal="center" vertical="center" wrapText="1"/>
    </xf>
    <xf numFmtId="2" fontId="87" fillId="0" borderId="7" xfId="4" applyNumberFormat="1" applyFont="1" applyBorder="1" applyAlignment="1">
      <alignment horizontal="center" vertical="center" wrapText="1"/>
    </xf>
    <xf numFmtId="43" fontId="85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81" fillId="0" borderId="8" xfId="4" applyFont="1" applyBorder="1" applyAlignment="1">
      <alignment horizontal="center" vertical="center" wrapText="1"/>
    </xf>
    <xf numFmtId="166" fontId="89" fillId="0" borderId="7" xfId="5" applyNumberFormat="1" applyFont="1" applyBorder="1" applyAlignment="1">
      <alignment horizontal="center" vertical="center" wrapText="1"/>
    </xf>
    <xf numFmtId="181" fontId="90" fillId="0" borderId="7" xfId="4" applyNumberFormat="1" applyFont="1" applyBorder="1" applyAlignment="1">
      <alignment vertical="center" wrapText="1"/>
    </xf>
    <xf numFmtId="0" fontId="88" fillId="0" borderId="7" xfId="4" applyFont="1" applyBorder="1" applyAlignment="1">
      <alignment horizontal="center" vertical="center" wrapText="1"/>
    </xf>
    <xf numFmtId="43" fontId="89" fillId="0" borderId="7" xfId="5" applyFont="1" applyBorder="1" applyAlignment="1">
      <alignment horizontal="center" vertical="center" wrapText="1"/>
    </xf>
    <xf numFmtId="181" fontId="91" fillId="0" borderId="7" xfId="5" applyNumberFormat="1" applyFont="1" applyBorder="1" applyAlignment="1">
      <alignment vertical="center" wrapText="1"/>
    </xf>
    <xf numFmtId="182" fontId="91" fillId="0" borderId="7" xfId="5" applyNumberFormat="1" applyFont="1" applyBorder="1" applyAlignment="1">
      <alignment horizontal="center" vertical="center" wrapText="1"/>
    </xf>
    <xf numFmtId="0" fontId="93" fillId="0" borderId="7" xfId="4" applyFont="1" applyBorder="1" applyAlignment="1">
      <alignment horizontal="center" vertical="center" wrapText="1"/>
    </xf>
    <xf numFmtId="43" fontId="93" fillId="0" borderId="7" xfId="5" applyFont="1" applyBorder="1" applyAlignment="1">
      <alignment horizontal="center" vertical="center" wrapText="1"/>
    </xf>
    <xf numFmtId="43" fontId="92" fillId="0" borderId="0" xfId="3" applyNumberFormat="1" applyFont="1" applyFill="1" applyBorder="1"/>
    <xf numFmtId="180" fontId="84" fillId="0" borderId="7" xfId="4" applyNumberFormat="1" applyFont="1" applyBorder="1" applyAlignment="1">
      <alignment horizontal="center" vertical="center" wrapText="1"/>
    </xf>
    <xf numFmtId="166" fontId="94" fillId="0" borderId="7" xfId="5" applyNumberFormat="1" applyFont="1" applyBorder="1" applyAlignment="1">
      <alignment horizontal="center" vertical="center" wrapText="1"/>
    </xf>
    <xf numFmtId="0" fontId="87" fillId="0" borderId="7" xfId="4" applyFont="1" applyBorder="1" applyAlignment="1">
      <alignment horizontal="center" vertical="center" wrapText="1"/>
    </xf>
    <xf numFmtId="43" fontId="94" fillId="0" borderId="7" xfId="5" applyFont="1" applyBorder="1" applyAlignment="1">
      <alignment horizontal="center" vertical="center" wrapText="1"/>
    </xf>
    <xf numFmtId="43" fontId="87" fillId="0" borderId="7" xfId="5" applyFont="1" applyBorder="1" applyAlignment="1">
      <alignment horizontal="center" vertical="center" wrapText="1"/>
    </xf>
    <xf numFmtId="0" fontId="95" fillId="0" borderId="0" xfId="3" applyFont="1" applyFill="1" applyBorder="1" applyAlignment="1">
      <alignment vertical="center" wrapText="1"/>
    </xf>
    <xf numFmtId="0" fontId="95" fillId="0" borderId="0" xfId="3" applyFont="1" applyFill="1" applyBorder="1" applyAlignment="1">
      <alignment horizontal="center" vertical="center" wrapText="1"/>
    </xf>
    <xf numFmtId="0" fontId="51" fillId="0" borderId="0" xfId="4" applyFont="1" applyAlignment="1">
      <alignment horizontal="center" vertical="center"/>
    </xf>
    <xf numFmtId="0" fontId="80" fillId="0" borderId="0" xfId="3" applyFont="1" applyFill="1" applyAlignment="1">
      <alignment horizontal="center"/>
    </xf>
    <xf numFmtId="0" fontId="97" fillId="0" borderId="0" xfId="3" applyFont="1" applyFill="1" applyBorder="1" applyAlignment="1">
      <alignment horizontal="center" vertical="center" wrapText="1"/>
    </xf>
    <xf numFmtId="43" fontId="95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 vertical="center" wrapText="1"/>
    </xf>
    <xf numFmtId="49" fontId="77" fillId="0" borderId="7" xfId="3" applyNumberFormat="1" applyFont="1" applyFill="1" applyBorder="1" applyAlignment="1">
      <alignment vertical="center"/>
    </xf>
    <xf numFmtId="0" fontId="77" fillId="0" borderId="7" xfId="3" applyFont="1" applyFill="1" applyBorder="1" applyAlignment="1">
      <alignment horizontal="center" vertical="center" wrapText="1"/>
    </xf>
    <xf numFmtId="1" fontId="77" fillId="0" borderId="7" xfId="3" applyNumberFormat="1" applyFont="1" applyFill="1" applyBorder="1" applyAlignment="1">
      <alignment horizontal="center" vertical="center" wrapText="1"/>
    </xf>
    <xf numFmtId="167" fontId="77" fillId="0" borderId="7" xfId="3" applyNumberFormat="1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right" vertical="center" wrapText="1"/>
    </xf>
    <xf numFmtId="1" fontId="77" fillId="0" borderId="0" xfId="3" applyNumberFormat="1" applyFont="1" applyFill="1"/>
    <xf numFmtId="49" fontId="77" fillId="0" borderId="26" xfId="3" applyNumberFormat="1" applyFont="1" applyFill="1" applyBorder="1" applyAlignment="1">
      <alignment vertical="center"/>
    </xf>
    <xf numFmtId="17" fontId="77" fillId="0" borderId="26" xfId="3" applyNumberFormat="1" applyFont="1" applyFill="1" applyBorder="1" applyAlignment="1">
      <alignment vertical="center"/>
    </xf>
    <xf numFmtId="17" fontId="77" fillId="0" borderId="7" xfId="3" applyNumberFormat="1" applyFont="1" applyFill="1" applyBorder="1" applyAlignment="1">
      <alignment horizontal="center" vertical="center"/>
    </xf>
    <xf numFmtId="1" fontId="99" fillId="0" borderId="7" xfId="3" applyNumberFormat="1" applyFont="1" applyFill="1" applyBorder="1" applyAlignment="1">
      <alignment horizontal="center" vertical="center"/>
    </xf>
    <xf numFmtId="0" fontId="99" fillId="0" borderId="7" xfId="3" applyFont="1" applyFill="1" applyBorder="1" applyAlignment="1">
      <alignment horizontal="center" vertical="center"/>
    </xf>
    <xf numFmtId="1" fontId="100" fillId="0" borderId="7" xfId="3" applyNumberFormat="1" applyFont="1" applyFill="1" applyBorder="1" applyAlignment="1">
      <alignment horizontal="center" vertical="center"/>
    </xf>
    <xf numFmtId="0" fontId="100" fillId="0" borderId="7" xfId="3" applyFont="1" applyFill="1" applyBorder="1" applyAlignment="1">
      <alignment horizontal="center" vertical="center"/>
    </xf>
    <xf numFmtId="167" fontId="77" fillId="10" borderId="7" xfId="3" applyNumberFormat="1" applyFont="1" applyFill="1" applyBorder="1" applyAlignment="1">
      <alignment horizontal="center" vertical="center" wrapText="1"/>
    </xf>
    <xf numFmtId="1" fontId="101" fillId="0" borderId="7" xfId="3" applyNumberFormat="1" applyFont="1" applyFill="1" applyBorder="1" applyAlignment="1">
      <alignment horizontal="center" vertical="center"/>
    </xf>
    <xf numFmtId="0" fontId="101" fillId="0" borderId="7" xfId="3" applyFont="1" applyFill="1" applyBorder="1" applyAlignment="1">
      <alignment horizontal="center" vertical="center"/>
    </xf>
    <xf numFmtId="0" fontId="102" fillId="0" borderId="0" xfId="4" applyFont="1"/>
    <xf numFmtId="49" fontId="101" fillId="0" borderId="7" xfId="3" applyNumberFormat="1" applyFont="1" applyFill="1" applyBorder="1" applyAlignment="1">
      <alignment horizontal="center" vertical="center"/>
    </xf>
    <xf numFmtId="1" fontId="101" fillId="0" borderId="7" xfId="3" applyNumberFormat="1" applyFont="1" applyFill="1" applyBorder="1" applyAlignment="1">
      <alignment horizontal="center" vertical="center" wrapText="1"/>
    </xf>
    <xf numFmtId="167" fontId="101" fillId="0" borderId="7" xfId="3" applyNumberFormat="1" applyFont="1" applyFill="1" applyBorder="1" applyAlignment="1">
      <alignment horizontal="center" vertical="center" wrapText="1"/>
    </xf>
    <xf numFmtId="1" fontId="103" fillId="0" borderId="7" xfId="3" applyNumberFormat="1" applyFont="1" applyFill="1" applyBorder="1" applyAlignment="1">
      <alignment horizontal="center" vertical="center"/>
    </xf>
    <xf numFmtId="49" fontId="103" fillId="0" borderId="7" xfId="3" applyNumberFormat="1" applyFont="1" applyFill="1" applyBorder="1" applyAlignment="1">
      <alignment horizontal="center" vertical="center"/>
    </xf>
    <xf numFmtId="167" fontId="103" fillId="0" borderId="7" xfId="3" applyNumberFormat="1" applyFont="1" applyFill="1" applyBorder="1" applyAlignment="1">
      <alignment horizontal="center" vertical="center"/>
    </xf>
    <xf numFmtId="0" fontId="104" fillId="0" borderId="0" xfId="4" applyFont="1"/>
    <xf numFmtId="167" fontId="95" fillId="10" borderId="7" xfId="3" applyNumberFormat="1" applyFont="1" applyFill="1" applyBorder="1" applyAlignment="1">
      <alignment horizontal="center" vertical="center" wrapText="1"/>
    </xf>
    <xf numFmtId="17" fontId="103" fillId="0" borderId="7" xfId="3" applyNumberFormat="1" applyFont="1" applyFill="1" applyBorder="1" applyAlignment="1">
      <alignment horizontal="center" vertical="center"/>
    </xf>
    <xf numFmtId="1" fontId="77" fillId="0" borderId="7" xfId="3" applyNumberFormat="1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" fontId="77" fillId="0" borderId="7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horizontal="center" vertical="center"/>
    </xf>
    <xf numFmtId="17" fontId="77" fillId="0" borderId="0" xfId="3" applyNumberFormat="1" applyFont="1" applyFill="1"/>
    <xf numFmtId="0" fontId="77" fillId="0" borderId="0" xfId="3" applyFont="1" applyFill="1" applyAlignment="1">
      <alignment horizontal="center" vertical="center"/>
    </xf>
    <xf numFmtId="0" fontId="77" fillId="0" borderId="7" xfId="3" applyFont="1" applyFill="1" applyBorder="1" applyAlignment="1">
      <alignment horizontal="center" vertical="center"/>
    </xf>
    <xf numFmtId="1" fontId="95" fillId="0" borderId="7" xfId="3" applyNumberFormat="1" applyFont="1" applyFill="1" applyBorder="1" applyAlignment="1">
      <alignment horizontal="center" vertical="center"/>
    </xf>
    <xf numFmtId="0" fontId="88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4" fillId="0" borderId="0" xfId="5" applyFont="1" applyFill="1"/>
    <xf numFmtId="166" fontId="34" fillId="0" borderId="0" xfId="5" applyNumberFormat="1" applyFont="1" applyFill="1"/>
    <xf numFmtId="43" fontId="30" fillId="0" borderId="0" xfId="5" applyFont="1" applyFill="1"/>
    <xf numFmtId="166" fontId="105" fillId="0" borderId="0" xfId="5" applyNumberFormat="1" applyFont="1" applyFill="1" applyAlignment="1">
      <alignment vertical="center"/>
    </xf>
    <xf numFmtId="43" fontId="30" fillId="0" borderId="0" xfId="4" applyNumberFormat="1"/>
    <xf numFmtId="166" fontId="106" fillId="0" borderId="0" xfId="5" applyNumberFormat="1" applyFont="1" applyFill="1" applyAlignment="1">
      <alignment vertical="center"/>
    </xf>
    <xf numFmtId="166" fontId="96" fillId="0" borderId="0" xfId="5" applyNumberFormat="1" applyFont="1" applyFill="1" applyAlignment="1">
      <alignment vertical="center"/>
    </xf>
    <xf numFmtId="0" fontId="77" fillId="0" borderId="0" xfId="3" applyFont="1" applyFill="1" applyAlignment="1">
      <alignment horizontal="center"/>
    </xf>
    <xf numFmtId="0" fontId="108" fillId="0" borderId="0" xfId="4" applyFont="1" applyAlignment="1">
      <alignment horizontal="center" vertical="center" wrapText="1"/>
    </xf>
    <xf numFmtId="0" fontId="107" fillId="0" borderId="0" xfId="3" applyFont="1" applyFill="1"/>
    <xf numFmtId="17" fontId="107" fillId="0" borderId="0" xfId="3" applyNumberFormat="1" applyFont="1" applyFill="1" applyAlignment="1">
      <alignment horizontal="right"/>
    </xf>
    <xf numFmtId="0" fontId="107" fillId="0" borderId="0" xfId="3" applyFont="1" applyFill="1" applyAlignment="1">
      <alignment horizontal="left"/>
    </xf>
    <xf numFmtId="0" fontId="77" fillId="0" borderId="0" xfId="3" applyFont="1" applyFill="1" applyAlignment="1">
      <alignment horizontal="left"/>
    </xf>
    <xf numFmtId="1" fontId="88" fillId="0" borderId="0" xfId="4" applyNumberFormat="1" applyFont="1" applyAlignment="1">
      <alignment horizontal="center" vertical="center" wrapText="1"/>
    </xf>
    <xf numFmtId="0" fontId="88" fillId="11" borderId="7" xfId="4" applyFont="1" applyFill="1" applyBorder="1" applyAlignment="1">
      <alignment horizontal="center" vertical="center" wrapText="1"/>
    </xf>
    <xf numFmtId="1" fontId="91" fillId="11" borderId="7" xfId="4" applyNumberFormat="1" applyFont="1" applyFill="1" applyBorder="1" applyAlignment="1">
      <alignment horizontal="center" vertical="center" wrapText="1"/>
    </xf>
    <xf numFmtId="1" fontId="90" fillId="0" borderId="7" xfId="4" applyNumberFormat="1" applyFont="1" applyBorder="1" applyAlignment="1">
      <alignment horizontal="center" vertical="center" wrapText="1"/>
    </xf>
    <xf numFmtId="0" fontId="109" fillId="0" borderId="0" xfId="4" applyFont="1" applyAlignment="1">
      <alignment horizontal="center" vertical="center" wrapText="1"/>
    </xf>
    <xf numFmtId="0" fontId="111" fillId="0" borderId="0" xfId="3" applyFont="1" applyFill="1" applyBorder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12" fillId="0" borderId="8" xfId="4" applyFont="1" applyBorder="1" applyAlignment="1">
      <alignment horizontal="center" vertical="center" wrapText="1"/>
    </xf>
    <xf numFmtId="0" fontId="112" fillId="0" borderId="10" xfId="4" applyFont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 vertical="center"/>
    </xf>
    <xf numFmtId="166" fontId="90" fillId="0" borderId="7" xfId="5" applyNumberFormat="1" applyFont="1" applyBorder="1" applyAlignment="1">
      <alignment horizontal="center" vertical="center" wrapText="1"/>
    </xf>
    <xf numFmtId="166" fontId="91" fillId="0" borderId="7" xfId="5" applyNumberFormat="1" applyFont="1" applyBorder="1" applyAlignment="1">
      <alignment horizontal="center" vertical="center" wrapText="1"/>
    </xf>
    <xf numFmtId="166" fontId="88" fillId="7" borderId="7" xfId="5" applyNumberFormat="1" applyFont="1" applyFill="1" applyBorder="1" applyAlignment="1">
      <alignment horizontal="center" vertical="center" wrapText="1"/>
    </xf>
    <xf numFmtId="166" fontId="113" fillId="7" borderId="7" xfId="5" applyNumberFormat="1" applyFont="1" applyFill="1" applyBorder="1" applyAlignment="1">
      <alignment horizontal="center" vertical="center" wrapText="1"/>
    </xf>
    <xf numFmtId="166" fontId="87" fillId="0" borderId="7" xfId="5" applyNumberFormat="1" applyFont="1" applyBorder="1" applyAlignment="1">
      <alignment horizontal="center" vertical="center" wrapText="1"/>
    </xf>
    <xf numFmtId="166" fontId="88" fillId="0" borderId="7" xfId="5" applyNumberFormat="1" applyFont="1" applyBorder="1" applyAlignment="1">
      <alignment horizontal="center" vertical="center" wrapText="1"/>
    </xf>
    <xf numFmtId="166" fontId="113" fillId="0" borderId="7" xfId="5" applyNumberFormat="1" applyFont="1" applyBorder="1" applyAlignment="1">
      <alignment horizontal="center" vertical="center" wrapText="1"/>
    </xf>
    <xf numFmtId="167" fontId="77" fillId="0" borderId="0" xfId="3" applyNumberFormat="1" applyFont="1" applyFill="1" applyBorder="1" applyAlignment="1">
      <alignment horizontal="center" vertical="center"/>
    </xf>
    <xf numFmtId="166" fontId="88" fillId="0" borderId="7" xfId="5" applyNumberFormat="1" applyFont="1" applyFill="1" applyBorder="1" applyAlignment="1">
      <alignment horizontal="center" vertical="center" wrapText="1"/>
    </xf>
    <xf numFmtId="166" fontId="88" fillId="12" borderId="7" xfId="5" applyNumberFormat="1" applyFont="1" applyFill="1" applyBorder="1" applyAlignment="1">
      <alignment horizontal="center" vertical="center" wrapText="1"/>
    </xf>
    <xf numFmtId="1" fontId="88" fillId="0" borderId="7" xfId="4" applyNumberFormat="1" applyFont="1" applyBorder="1" applyAlignment="1">
      <alignment horizontal="center" vertical="center" wrapText="1"/>
    </xf>
    <xf numFmtId="0" fontId="88" fillId="0" borderId="8" xfId="4" applyFont="1" applyBorder="1" applyAlignment="1">
      <alignment horizontal="center" vertical="center" wrapText="1"/>
    </xf>
    <xf numFmtId="2" fontId="77" fillId="0" borderId="0" xfId="3" applyNumberFormat="1" applyFont="1" applyFill="1" applyBorder="1" applyAlignment="1">
      <alignment horizontal="center" vertical="center"/>
    </xf>
    <xf numFmtId="2" fontId="30" fillId="0" borderId="0" xfId="4" applyNumberFormat="1"/>
    <xf numFmtId="1" fontId="90" fillId="7" borderId="7" xfId="4" applyNumberFormat="1" applyFont="1" applyFill="1" applyBorder="1" applyAlignment="1">
      <alignment horizontal="center" vertical="center" wrapText="1"/>
    </xf>
    <xf numFmtId="1" fontId="113" fillId="7" borderId="7" xfId="4" applyNumberFormat="1" applyFont="1" applyFill="1" applyBorder="1" applyAlignment="1">
      <alignment horizontal="center" vertical="center" wrapText="1"/>
    </xf>
    <xf numFmtId="1" fontId="88" fillId="7" borderId="7" xfId="4" applyNumberFormat="1" applyFont="1" applyFill="1" applyBorder="1" applyAlignment="1">
      <alignment horizontal="center" vertical="center" wrapText="1"/>
    </xf>
    <xf numFmtId="0" fontId="88" fillId="7" borderId="7" xfId="4" applyFont="1" applyFill="1" applyBorder="1" applyAlignment="1">
      <alignment horizontal="center" vertical="center" wrapText="1"/>
    </xf>
    <xf numFmtId="0" fontId="78" fillId="0" borderId="0" xfId="3" applyFont="1" applyFill="1" applyBorder="1" applyAlignment="1">
      <alignment horizontal="center" vertical="center" wrapText="1"/>
    </xf>
    <xf numFmtId="0" fontId="110" fillId="0" borderId="0" xfId="3" applyFont="1" applyFill="1" applyBorder="1" applyAlignment="1">
      <alignment horizontal="center" vertical="center" wrapText="1"/>
    </xf>
    <xf numFmtId="166" fontId="78" fillId="0" borderId="0" xfId="5" applyNumberFormat="1" applyFont="1" applyFill="1" applyBorder="1" applyAlignment="1">
      <alignment horizontal="center" vertical="center" wrapText="1"/>
    </xf>
    <xf numFmtId="1" fontId="78" fillId="0" borderId="0" xfId="3" applyNumberFormat="1" applyFont="1" applyFill="1" applyBorder="1" applyAlignment="1">
      <alignment horizontal="center" vertical="center" wrapText="1"/>
    </xf>
    <xf numFmtId="0" fontId="88" fillId="7" borderId="0" xfId="4" applyFont="1" applyFill="1" applyAlignment="1">
      <alignment horizontal="center" vertical="center" wrapText="1"/>
    </xf>
    <xf numFmtId="1" fontId="90" fillId="7" borderId="0" xfId="4" applyNumberFormat="1" applyFont="1" applyFill="1" applyAlignment="1">
      <alignment horizontal="center" vertical="center" wrapText="1"/>
    </xf>
    <xf numFmtId="1" fontId="113" fillId="7" borderId="0" xfId="4" applyNumberFormat="1" applyFont="1" applyFill="1" applyAlignment="1">
      <alignment horizontal="center" vertical="center" wrapText="1"/>
    </xf>
    <xf numFmtId="1" fontId="88" fillId="7" borderId="0" xfId="4" applyNumberFormat="1" applyFont="1" applyFill="1" applyAlignment="1">
      <alignment horizontal="center" vertical="center" wrapText="1"/>
    </xf>
    <xf numFmtId="166" fontId="78" fillId="0" borderId="0" xfId="3" applyNumberFormat="1" applyFont="1" applyFill="1"/>
    <xf numFmtId="2" fontId="88" fillId="0" borderId="0" xfId="4" applyNumberFormat="1" applyFont="1" applyAlignment="1">
      <alignment horizontal="center" vertical="center" wrapText="1"/>
    </xf>
    <xf numFmtId="0" fontId="77" fillId="0" borderId="0" xfId="3" applyFont="1" applyFill="1" applyAlignment="1">
      <alignment horizontal="left" vertical="center" wrapText="1"/>
    </xf>
    <xf numFmtId="0" fontId="93" fillId="0" borderId="0" xfId="4" applyFont="1"/>
    <xf numFmtId="0" fontId="114" fillId="0" borderId="0" xfId="4" applyFont="1" applyAlignment="1">
      <alignment horizontal="center" vertical="center"/>
    </xf>
    <xf numFmtId="0" fontId="77" fillId="0" borderId="0" xfId="3" applyFont="1" applyFill="1" applyBorder="1" applyAlignment="1">
      <alignment horizontal="center"/>
    </xf>
    <xf numFmtId="166" fontId="77" fillId="0" borderId="7" xfId="3" applyNumberFormat="1" applyFont="1" applyFill="1" applyBorder="1" applyAlignment="1">
      <alignment horizontal="center" vertical="center"/>
    </xf>
    <xf numFmtId="166" fontId="77" fillId="0" borderId="7" xfId="3" applyNumberFormat="1" applyFont="1" applyFill="1" applyBorder="1" applyAlignment="1">
      <alignment horizontal="center"/>
    </xf>
    <xf numFmtId="167" fontId="34" fillId="0" borderId="0" xfId="4" applyNumberFormat="1" applyFont="1" applyAlignment="1">
      <alignment vertical="center" wrapText="1"/>
    </xf>
    <xf numFmtId="1" fontId="77" fillId="0" borderId="0" xfId="3" applyNumberFormat="1" applyFont="1" applyFill="1" applyBorder="1"/>
    <xf numFmtId="1" fontId="77" fillId="0" borderId="0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vertical="center"/>
    </xf>
    <xf numFmtId="0" fontId="77" fillId="0" borderId="0" xfId="3" applyFont="1" applyFill="1" applyBorder="1" applyAlignment="1">
      <alignment vertical="center"/>
    </xf>
    <xf numFmtId="1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 vertical="center" wrapText="1"/>
    </xf>
    <xf numFmtId="165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/>
    </xf>
    <xf numFmtId="0" fontId="77" fillId="0" borderId="0" xfId="3" applyFont="1" applyFill="1" applyBorder="1" applyAlignment="1"/>
    <xf numFmtId="0" fontId="77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15" fillId="0" borderId="0" xfId="0" applyFont="1"/>
    <xf numFmtId="0" fontId="116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39" fillId="0" borderId="7" xfId="0" applyFont="1" applyBorder="1" applyAlignment="1">
      <alignment horizontal="left" vertical="center" wrapText="1"/>
    </xf>
    <xf numFmtId="0" fontId="39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17" fillId="0" borderId="0" xfId="0" applyFont="1"/>
    <xf numFmtId="0" fontId="115" fillId="0" borderId="7" xfId="0" applyFont="1" applyBorder="1"/>
    <xf numFmtId="0" fontId="117" fillId="0" borderId="7" xfId="0" applyFont="1" applyBorder="1"/>
    <xf numFmtId="0" fontId="117" fillId="0" borderId="0" xfId="0" applyFont="1" applyAlignment="1">
      <alignment horizontal="center" vertical="center"/>
    </xf>
    <xf numFmtId="0" fontId="115" fillId="0" borderId="7" xfId="0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/>
    </xf>
    <xf numFmtId="2" fontId="39" fillId="0" borderId="7" xfId="0" applyNumberFormat="1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 wrapText="1"/>
    </xf>
    <xf numFmtId="2" fontId="115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15" fillId="0" borderId="0" xfId="0" applyFont="1" applyAlignment="1">
      <alignment vertical="center"/>
    </xf>
    <xf numFmtId="0" fontId="118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15" fillId="0" borderId="0" xfId="0" applyFont="1" applyAlignment="1">
      <alignment horizontal="center"/>
    </xf>
    <xf numFmtId="170" fontId="115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15" fillId="0" borderId="37" xfId="0" applyNumberFormat="1" applyFont="1" applyBorder="1" applyAlignment="1">
      <alignment horizontal="center" vertical="center"/>
    </xf>
    <xf numFmtId="1" fontId="119" fillId="0" borderId="35" xfId="0" applyNumberFormat="1" applyFont="1" applyBorder="1" applyAlignment="1">
      <alignment horizontal="center" vertical="center"/>
    </xf>
    <xf numFmtId="1" fontId="119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20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15" fillId="0" borderId="7" xfId="0" applyNumberFormat="1" applyFont="1" applyBorder="1" applyAlignment="1">
      <alignment horizontal="center" vertical="center" wrapText="1"/>
    </xf>
    <xf numFmtId="1" fontId="120" fillId="0" borderId="7" xfId="0" applyNumberFormat="1" applyFont="1" applyBorder="1" applyAlignment="1">
      <alignment horizontal="center" vertical="center" wrapText="1"/>
    </xf>
    <xf numFmtId="2" fontId="120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15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20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53" fillId="0" borderId="9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15" fillId="9" borderId="0" xfId="0" applyFont="1" applyFill="1"/>
    <xf numFmtId="0" fontId="117" fillId="9" borderId="0" xfId="0" applyFont="1" applyFill="1" applyAlignment="1">
      <alignment horizontal="center" vertical="center"/>
    </xf>
    <xf numFmtId="0" fontId="117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25" fillId="0" borderId="18" xfId="0" applyFont="1" applyBorder="1" applyAlignment="1">
      <alignment horizontal="center" vertical="center"/>
    </xf>
    <xf numFmtId="0" fontId="125" fillId="0" borderId="29" xfId="0" applyFont="1" applyBorder="1" applyAlignment="1">
      <alignment horizontal="center" vertical="center"/>
    </xf>
    <xf numFmtId="0" fontId="125" fillId="7" borderId="29" xfId="0" applyFont="1" applyFill="1" applyBorder="1" applyAlignment="1">
      <alignment horizontal="center" vertical="center"/>
    </xf>
    <xf numFmtId="0" fontId="126" fillId="0" borderId="64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6" fillId="0" borderId="18" xfId="0" applyFont="1" applyBorder="1" applyAlignment="1">
      <alignment horizontal="center" vertical="center"/>
    </xf>
    <xf numFmtId="0" fontId="126" fillId="5" borderId="34" xfId="0" applyFont="1" applyFill="1" applyBorder="1" applyAlignment="1">
      <alignment horizontal="center" vertical="center" wrapText="1"/>
    </xf>
    <xf numFmtId="0" fontId="126" fillId="7" borderId="34" xfId="0" applyFont="1" applyFill="1" applyBorder="1" applyAlignment="1">
      <alignment horizontal="center" vertical="center" wrapText="1"/>
    </xf>
    <xf numFmtId="0" fontId="126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15" fillId="7" borderId="7" xfId="0" applyFont="1" applyFill="1" applyBorder="1"/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15" fillId="7" borderId="0" xfId="0" applyFont="1" applyFill="1"/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2" fontId="9" fillId="9" borderId="7" xfId="0" applyNumberFormat="1" applyFont="1" applyFill="1" applyBorder="1" applyAlignment="1">
      <alignment horizontal="right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15" fillId="0" borderId="0" xfId="0" applyNumberFormat="1" applyFont="1"/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15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19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20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1" fontId="1" fillId="7" borderId="8" xfId="0" applyNumberFormat="1" applyFont="1" applyFill="1" applyBorder="1" applyAlignment="1">
      <alignment vertical="center"/>
    </xf>
    <xf numFmtId="1" fontId="1" fillId="7" borderId="9" xfId="0" applyNumberFormat="1" applyFont="1" applyFill="1" applyBorder="1" applyAlignment="1">
      <alignment vertical="center"/>
    </xf>
    <xf numFmtId="1" fontId="1" fillId="7" borderId="10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33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34" fillId="0" borderId="0" xfId="12" applyFont="1"/>
    <xf numFmtId="0" fontId="135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0" fontId="5" fillId="0" borderId="6" xfId="12" applyFont="1" applyBorder="1"/>
    <xf numFmtId="0" fontId="136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37" fillId="0" borderId="78" xfId="12" applyFont="1" applyBorder="1" applyAlignment="1">
      <alignment horizontal="center" vertical="center"/>
    </xf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34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38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39" fillId="0" borderId="0" xfId="12" applyFont="1" applyAlignment="1">
      <alignment horizontal="center" vertical="center"/>
    </xf>
    <xf numFmtId="165" fontId="139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38" fillId="14" borderId="2" xfId="12" applyFont="1" applyFill="1" applyBorder="1" applyAlignment="1">
      <alignment horizontal="center" vertical="center"/>
    </xf>
    <xf numFmtId="0" fontId="138" fillId="0" borderId="2" xfId="12" applyFont="1" applyBorder="1" applyAlignment="1">
      <alignment horizontal="center" vertical="center"/>
    </xf>
    <xf numFmtId="2" fontId="138" fillId="0" borderId="2" xfId="12" applyNumberFormat="1" applyFont="1" applyBorder="1" applyAlignment="1">
      <alignment horizontal="center" vertical="center"/>
    </xf>
    <xf numFmtId="166" fontId="138" fillId="0" borderId="2" xfId="12" applyNumberFormat="1" applyFont="1" applyBorder="1" applyAlignment="1">
      <alignment vertical="center"/>
    </xf>
    <xf numFmtId="166" fontId="138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38" fillId="0" borderId="85" xfId="12" applyFont="1" applyBorder="1" applyAlignment="1">
      <alignment horizontal="center" vertical="center"/>
    </xf>
    <xf numFmtId="0" fontId="138" fillId="0" borderId="2" xfId="12" applyFont="1" applyBorder="1" applyAlignment="1">
      <alignment horizontal="left" vertical="center"/>
    </xf>
    <xf numFmtId="0" fontId="4" fillId="0" borderId="1" xfId="12" applyFont="1" applyBorder="1" applyAlignment="1">
      <alignment horizontal="left" vertical="center"/>
    </xf>
    <xf numFmtId="2" fontId="134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34" fillId="0" borderId="1" xfId="12" applyFont="1" applyBorder="1" applyAlignment="1">
      <alignment horizontal="center" vertical="center"/>
    </xf>
    <xf numFmtId="166" fontId="134" fillId="0" borderId="1" xfId="12" applyNumberFormat="1" applyFont="1" applyBorder="1" applyAlignment="1">
      <alignment vertical="center"/>
    </xf>
    <xf numFmtId="0" fontId="134" fillId="0" borderId="84" xfId="12" applyFont="1" applyBorder="1" applyAlignment="1">
      <alignment horizontal="center" vertical="center"/>
    </xf>
    <xf numFmtId="0" fontId="134" fillId="0" borderId="6" xfId="12" applyFont="1" applyBorder="1" applyAlignment="1">
      <alignment vertical="center"/>
    </xf>
    <xf numFmtId="0" fontId="134" fillId="0" borderId="6" xfId="12" applyFont="1" applyBorder="1" applyAlignment="1">
      <alignment horizontal="center" vertical="center"/>
    </xf>
    <xf numFmtId="166" fontId="134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34" fillId="0" borderId="87" xfId="12" applyFont="1" applyBorder="1" applyAlignment="1">
      <alignment vertical="center"/>
    </xf>
    <xf numFmtId="0" fontId="134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42" fillId="0" borderId="1" xfId="12" applyFont="1" applyBorder="1" applyAlignment="1">
      <alignment vertical="center"/>
    </xf>
    <xf numFmtId="168" fontId="142" fillId="0" borderId="1" xfId="12" applyNumberFormat="1" applyFont="1" applyBorder="1" applyAlignment="1">
      <alignment horizontal="center" vertical="center"/>
    </xf>
    <xf numFmtId="0" fontId="142" fillId="0" borderId="1" xfId="12" applyFont="1" applyBorder="1" applyAlignment="1">
      <alignment horizontal="center" vertical="center"/>
    </xf>
    <xf numFmtId="2" fontId="134" fillId="16" borderId="1" xfId="12" applyNumberFormat="1" applyFont="1" applyFill="1" applyBorder="1" applyAlignment="1">
      <alignment horizontal="center" vertical="center"/>
    </xf>
    <xf numFmtId="166" fontId="142" fillId="0" borderId="1" xfId="12" applyNumberFormat="1" applyFont="1" applyBorder="1" applyAlignment="1">
      <alignment vertical="center"/>
    </xf>
    <xf numFmtId="0" fontId="142" fillId="0" borderId="0" xfId="12" applyFont="1"/>
    <xf numFmtId="0" fontId="143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34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40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0" fontId="139" fillId="0" borderId="85" xfId="12" applyFont="1" applyBorder="1" applyAlignment="1">
      <alignment horizontal="center" vertical="center"/>
    </xf>
    <xf numFmtId="0" fontId="139" fillId="0" borderId="2" xfId="12" applyFont="1" applyBorder="1" applyAlignment="1">
      <alignment horizontal="left" vertical="center"/>
    </xf>
    <xf numFmtId="168" fontId="139" fillId="0" borderId="2" xfId="12" applyNumberFormat="1" applyFont="1" applyBorder="1" applyAlignment="1">
      <alignment horizontal="center" vertical="center"/>
    </xf>
    <xf numFmtId="0" fontId="139" fillId="0" borderId="2" xfId="12" applyFont="1" applyBorder="1" applyAlignment="1">
      <alignment horizontal="center" vertical="center"/>
    </xf>
    <xf numFmtId="2" fontId="139" fillId="0" borderId="2" xfId="12" applyNumberFormat="1" applyFont="1" applyBorder="1" applyAlignment="1">
      <alignment horizontal="center" vertical="center"/>
    </xf>
    <xf numFmtId="168" fontId="139" fillId="0" borderId="2" xfId="12" applyNumberFormat="1" applyFont="1" applyBorder="1" applyAlignment="1">
      <alignment horizontal="right" vertical="center"/>
    </xf>
    <xf numFmtId="166" fontId="139" fillId="0" borderId="2" xfId="12" applyNumberFormat="1" applyFont="1" applyBorder="1" applyAlignment="1">
      <alignment vertical="center"/>
    </xf>
    <xf numFmtId="0" fontId="139" fillId="0" borderId="87" xfId="12" applyFont="1" applyBorder="1" applyAlignment="1">
      <alignment horizontal="center" vertical="center"/>
    </xf>
    <xf numFmtId="0" fontId="139" fillId="0" borderId="1" xfId="12" applyFont="1" applyBorder="1" applyAlignment="1">
      <alignment horizontal="left" vertical="center"/>
    </xf>
    <xf numFmtId="168" fontId="139" fillId="0" borderId="1" xfId="12" applyNumberFormat="1" applyFont="1" applyBorder="1" applyAlignment="1">
      <alignment horizontal="center" vertical="center"/>
    </xf>
    <xf numFmtId="0" fontId="139" fillId="0" borderId="1" xfId="12" applyFont="1" applyBorder="1" applyAlignment="1">
      <alignment horizontal="center" vertical="center"/>
    </xf>
    <xf numFmtId="2" fontId="139" fillId="0" borderId="1" xfId="12" applyNumberFormat="1" applyFont="1" applyBorder="1" applyAlignment="1">
      <alignment horizontal="center" vertical="center"/>
    </xf>
    <xf numFmtId="165" fontId="139" fillId="0" borderId="1" xfId="12" applyNumberFormat="1" applyFont="1" applyBorder="1" applyAlignment="1">
      <alignment horizontal="right" vertical="center"/>
    </xf>
    <xf numFmtId="166" fontId="139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44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44" fillId="0" borderId="1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44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41" fillId="0" borderId="2" xfId="12" applyNumberFormat="1" applyFont="1" applyBorder="1" applyAlignment="1">
      <alignment horizontal="center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33" fillId="0" borderId="7" xfId="12" applyFont="1" applyBorder="1"/>
    <xf numFmtId="0" fontId="7" fillId="0" borderId="7" xfId="12" applyFont="1" applyBorder="1"/>
    <xf numFmtId="0" fontId="134" fillId="0" borderId="7" xfId="12" applyFont="1" applyBorder="1"/>
    <xf numFmtId="0" fontId="4" fillId="0" borderId="7" xfId="12" applyFont="1" applyBorder="1"/>
    <xf numFmtId="0" fontId="138" fillId="0" borderId="7" xfId="12" applyFont="1" applyBorder="1"/>
    <xf numFmtId="0" fontId="142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34" fillId="0" borderId="12" xfId="12" applyFont="1" applyBorder="1"/>
    <xf numFmtId="0" fontId="134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34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0" fillId="0" borderId="9" xfId="0" applyNumberFormat="1" applyFont="1" applyBorder="1" applyAlignment="1">
      <alignment vertical="center" wrapText="1"/>
    </xf>
    <xf numFmtId="165" fontId="40" fillId="0" borderId="7" xfId="0" applyNumberFormat="1" applyFont="1" applyBorder="1" applyAlignment="1">
      <alignment vertical="center" wrapText="1"/>
    </xf>
    <xf numFmtId="165" fontId="40" fillId="0" borderId="0" xfId="0" applyNumberFormat="1" applyFont="1" applyAlignment="1">
      <alignment vertical="center" wrapText="1"/>
    </xf>
    <xf numFmtId="165" fontId="128" fillId="0" borderId="9" xfId="0" applyNumberFormat="1" applyFont="1" applyBorder="1" applyAlignment="1">
      <alignment vertical="center" wrapText="1"/>
    </xf>
    <xf numFmtId="0" fontId="36" fillId="0" borderId="0" xfId="0" applyFont="1" applyAlignment="1">
      <alignment wrapText="1"/>
    </xf>
    <xf numFmtId="0" fontId="122" fillId="2" borderId="2" xfId="12" applyFont="1" applyFill="1" applyBorder="1" applyAlignment="1">
      <alignment horizontal="center" vertical="center" wrapText="1"/>
    </xf>
    <xf numFmtId="0" fontId="145" fillId="4" borderId="26" xfId="0" applyFont="1" applyFill="1" applyBorder="1" applyAlignment="1">
      <alignment vertical="center" wrapText="1"/>
    </xf>
    <xf numFmtId="0" fontId="146" fillId="0" borderId="2" xfId="12" applyFont="1" applyBorder="1" applyAlignment="1">
      <alignment horizontal="center" vertical="center" wrapText="1"/>
    </xf>
    <xf numFmtId="0" fontId="146" fillId="0" borderId="6" xfId="12" applyFont="1" applyBorder="1" applyAlignment="1">
      <alignment horizontal="center" vertical="center" wrapText="1"/>
    </xf>
    <xf numFmtId="0" fontId="40" fillId="4" borderId="9" xfId="0" applyFont="1" applyFill="1" applyBorder="1" applyAlignment="1">
      <alignment vertical="center" wrapText="1"/>
    </xf>
    <xf numFmtId="0" fontId="146" fillId="0" borderId="67" xfId="12" applyFont="1" applyBorder="1" applyAlignment="1">
      <alignment horizontal="center" vertical="center" wrapText="1"/>
    </xf>
    <xf numFmtId="0" fontId="147" fillId="0" borderId="0" xfId="0" applyFont="1" applyAlignment="1">
      <alignment wrapText="1"/>
    </xf>
    <xf numFmtId="0" fontId="40" fillId="4" borderId="26" xfId="0" applyFont="1" applyFill="1" applyBorder="1" applyAlignment="1">
      <alignment vertical="center" wrapText="1"/>
    </xf>
    <xf numFmtId="0" fontId="146" fillId="0" borderId="1" xfId="12" applyFont="1" applyBorder="1" applyAlignment="1">
      <alignment horizontal="center" vertical="center" wrapText="1"/>
    </xf>
    <xf numFmtId="0" fontId="122" fillId="0" borderId="78" xfId="12" applyFont="1" applyBorder="1" applyAlignment="1">
      <alignment horizontal="center" vertical="center" wrapText="1"/>
    </xf>
    <xf numFmtId="0" fontId="40" fillId="5" borderId="9" xfId="0" applyFont="1" applyFill="1" applyBorder="1" applyAlignment="1">
      <alignment vertical="center" wrapText="1"/>
    </xf>
    <xf numFmtId="0" fontId="36" fillId="0" borderId="7" xfId="0" applyFont="1" applyBorder="1" applyAlignment="1">
      <alignment horizontal="center" vertical="center" wrapText="1"/>
    </xf>
    <xf numFmtId="0" fontId="122" fillId="0" borderId="72" xfId="12" applyFont="1" applyBorder="1" applyAlignment="1">
      <alignment horizontal="center" vertical="center" wrapText="1"/>
    </xf>
    <xf numFmtId="0" fontId="122" fillId="0" borderId="2" xfId="12" applyFont="1" applyBorder="1" applyAlignment="1">
      <alignment horizontal="center" vertical="center" wrapText="1"/>
    </xf>
    <xf numFmtId="0" fontId="122" fillId="0" borderId="69" xfId="12" applyFont="1" applyBorder="1" applyAlignment="1">
      <alignment horizontal="center" vertical="center" wrapText="1"/>
    </xf>
    <xf numFmtId="0" fontId="149" fillId="0" borderId="0" xfId="12" applyFont="1" applyAlignment="1">
      <alignment horizontal="center" vertical="center" wrapText="1"/>
    </xf>
    <xf numFmtId="0" fontId="36" fillId="2" borderId="2" xfId="0" applyFont="1" applyFill="1" applyBorder="1" applyAlignment="1">
      <alignment horizontal="center" vertical="center" wrapText="1"/>
    </xf>
    <xf numFmtId="0" fontId="122" fillId="0" borderId="17" xfId="12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122" fillId="0" borderId="1" xfId="12" applyFont="1" applyBorder="1" applyAlignment="1">
      <alignment horizontal="center" vertical="center" wrapText="1"/>
    </xf>
    <xf numFmtId="0" fontId="150" fillId="0" borderId="1" xfId="12" applyFont="1" applyBorder="1" applyAlignment="1">
      <alignment horizontal="center" vertical="center" wrapText="1"/>
    </xf>
    <xf numFmtId="0" fontId="148" fillId="0" borderId="1" xfId="12" applyFont="1" applyBorder="1" applyAlignment="1">
      <alignment horizontal="center" vertical="center" wrapText="1"/>
    </xf>
    <xf numFmtId="0" fontId="36" fillId="0" borderId="11" xfId="0" quotePrefix="1" applyFont="1" applyBorder="1" applyAlignment="1">
      <alignment horizontal="center" vertical="center" wrapText="1"/>
    </xf>
    <xf numFmtId="0" fontId="151" fillId="0" borderId="2" xfId="12" applyFont="1" applyBorder="1" applyAlignment="1">
      <alignment horizontal="center" vertical="center" wrapText="1"/>
    </xf>
    <xf numFmtId="0" fontId="122" fillId="0" borderId="0" xfId="0" applyFont="1" applyAlignment="1">
      <alignment wrapText="1"/>
    </xf>
    <xf numFmtId="0" fontId="148" fillId="0" borderId="6" xfId="12" applyFont="1" applyBorder="1" applyAlignment="1">
      <alignment horizontal="center" vertical="center" wrapText="1"/>
    </xf>
    <xf numFmtId="0" fontId="148" fillId="0" borderId="17" xfId="12" applyFont="1" applyBorder="1" applyAlignment="1">
      <alignment horizontal="center" vertical="center" wrapText="1"/>
    </xf>
    <xf numFmtId="0" fontId="122" fillId="0" borderId="6" xfId="12" applyFont="1" applyBorder="1" applyAlignment="1">
      <alignment horizontal="center" vertical="center" wrapText="1"/>
    </xf>
    <xf numFmtId="0" fontId="152" fillId="0" borderId="1" xfId="12" applyFont="1" applyBorder="1" applyAlignment="1">
      <alignment horizontal="center" vertical="center" wrapText="1"/>
    </xf>
    <xf numFmtId="0" fontId="122" fillId="15" borderId="2" xfId="12" applyFont="1" applyFill="1" applyBorder="1" applyAlignment="1">
      <alignment horizontal="center" vertical="center" wrapText="1"/>
    </xf>
    <xf numFmtId="0" fontId="148" fillId="0" borderId="94" xfId="12" applyFont="1" applyBorder="1" applyAlignment="1">
      <alignment horizontal="center" vertical="center" wrapText="1"/>
    </xf>
    <xf numFmtId="0" fontId="146" fillId="0" borderId="75" xfId="12" applyFont="1" applyBorder="1" applyAlignment="1">
      <alignment horizontal="center" vertical="center" wrapText="1"/>
    </xf>
    <xf numFmtId="0" fontId="149" fillId="0" borderId="2" xfId="12" applyFont="1" applyBorder="1" applyAlignment="1">
      <alignment horizontal="center" vertical="center" wrapText="1"/>
    </xf>
    <xf numFmtId="0" fontId="149" fillId="0" borderId="1" xfId="12" applyFont="1" applyBorder="1" applyAlignment="1">
      <alignment horizontal="center" vertical="center" wrapText="1"/>
    </xf>
    <xf numFmtId="0" fontId="146" fillId="0" borderId="80" xfId="12" applyFont="1" applyBorder="1" applyAlignment="1">
      <alignment horizontal="center" vertical="center" wrapText="1"/>
    </xf>
    <xf numFmtId="0" fontId="146" fillId="0" borderId="3" xfId="12" applyFont="1" applyBorder="1" applyAlignment="1">
      <alignment horizontal="center" vertical="center" wrapText="1"/>
    </xf>
    <xf numFmtId="0" fontId="146" fillId="0" borderId="1" xfId="12" applyFont="1" applyBorder="1" applyAlignment="1">
      <alignment vertical="center" wrapText="1"/>
    </xf>
    <xf numFmtId="0" fontId="145" fillId="4" borderId="9" xfId="0" applyFont="1" applyFill="1" applyBorder="1" applyAlignment="1">
      <alignment vertical="center" wrapText="1"/>
    </xf>
    <xf numFmtId="0" fontId="36" fillId="0" borderId="11" xfId="0" quotePrefix="1" applyFont="1" applyBorder="1" applyAlignment="1">
      <alignment vertical="center" wrapText="1"/>
    </xf>
    <xf numFmtId="0" fontId="36" fillId="0" borderId="25" xfId="0" quotePrefix="1" applyFont="1" applyBorder="1" applyAlignment="1">
      <alignment vertical="center" wrapText="1"/>
    </xf>
    <xf numFmtId="0" fontId="36" fillId="0" borderId="12" xfId="0" quotePrefix="1" applyFont="1" applyBorder="1" applyAlignment="1">
      <alignment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10" xfId="0" quotePrefix="1" applyFont="1" applyBorder="1" applyAlignment="1">
      <alignment horizontal="center" vertical="center" wrapText="1"/>
    </xf>
    <xf numFmtId="0" fontId="153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15" fillId="0" borderId="0" xfId="0" applyNumberFormat="1" applyFont="1"/>
    <xf numFmtId="0" fontId="157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52" fillId="10" borderId="0" xfId="0" applyNumberFormat="1" applyFont="1" applyFill="1" applyAlignment="1">
      <alignment horizontal="center" vertical="center"/>
    </xf>
    <xf numFmtId="2" fontId="58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52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2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 vertical="center"/>
    </xf>
    <xf numFmtId="0" fontId="52" fillId="0" borderId="8" xfId="0" applyFont="1" applyBorder="1" applyAlignment="1">
      <alignment horizontal="center"/>
    </xf>
    <xf numFmtId="0" fontId="57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2" fontId="52" fillId="0" borderId="11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19" fillId="0" borderId="0" xfId="0" applyNumberFormat="1" applyFont="1" applyAlignment="1">
      <alignment horizontal="center" vertical="center"/>
    </xf>
    <xf numFmtId="170" fontId="120" fillId="0" borderId="35" xfId="2" applyNumberFormat="1" applyFont="1" applyBorder="1" applyAlignment="1">
      <alignment horizontal="center" vertical="center"/>
    </xf>
    <xf numFmtId="10" fontId="120" fillId="0" borderId="35" xfId="2" applyNumberFormat="1" applyFont="1" applyBorder="1" applyAlignment="1">
      <alignment horizontal="center"/>
    </xf>
    <xf numFmtId="10" fontId="120" fillId="0" borderId="35" xfId="2" applyNumberFormat="1" applyFont="1" applyBorder="1" applyAlignment="1">
      <alignment horizontal="center" vertical="center"/>
    </xf>
    <xf numFmtId="0" fontId="118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17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35" fillId="0" borderId="7" xfId="0" applyFont="1" applyBorder="1" applyAlignment="1">
      <alignment horizontal="center" vertical="center"/>
    </xf>
    <xf numFmtId="0" fontId="158" fillId="0" borderId="7" xfId="0" applyFont="1" applyBorder="1" applyAlignment="1">
      <alignment horizontal="center"/>
    </xf>
    <xf numFmtId="0" fontId="20" fillId="17" borderId="7" xfId="0" applyFont="1" applyFill="1" applyBorder="1" applyAlignment="1">
      <alignment horizontal="left" vertical="center" wrapText="1"/>
    </xf>
    <xf numFmtId="0" fontId="158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0" fontId="158" fillId="17" borderId="7" xfId="0" applyFont="1" applyFill="1" applyBorder="1" applyAlignment="1">
      <alignment horizontal="left" vertical="center" wrapText="1"/>
    </xf>
    <xf numFmtId="2" fontId="158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1" fontId="15" fillId="17" borderId="25" xfId="0" applyNumberFormat="1" applyFont="1" applyFill="1" applyBorder="1" applyAlignment="1">
      <alignment vertical="center" wrapText="1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34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20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35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58" fillId="13" borderId="7" xfId="0" applyFont="1" applyFill="1" applyBorder="1" applyAlignment="1">
      <alignment horizontal="center" vertical="center" wrapText="1"/>
    </xf>
    <xf numFmtId="0" fontId="158" fillId="13" borderId="7" xfId="0" applyFont="1" applyFill="1" applyBorder="1" applyAlignment="1">
      <alignment horizontal="center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115" fillId="0" borderId="0" xfId="0" applyNumberFormat="1" applyFont="1"/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35" fillId="0" borderId="0" xfId="0" applyFont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43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159" fillId="0" borderId="7" xfId="0" applyFont="1" applyBorder="1" applyAlignment="1">
      <alignment vertical="center"/>
    </xf>
    <xf numFmtId="0" fontId="161" fillId="18" borderId="7" xfId="0" applyFont="1" applyFill="1" applyBorder="1" applyAlignment="1">
      <alignment horizontal="center" vertical="center" wrapText="1"/>
    </xf>
    <xf numFmtId="166" fontId="161" fillId="18" borderId="7" xfId="5" applyNumberFormat="1" applyFont="1" applyFill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right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/>
    </xf>
    <xf numFmtId="1" fontId="34" fillId="0" borderId="7" xfId="0" applyNumberFormat="1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0" fontId="37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165" fontId="164" fillId="0" borderId="7" xfId="0" applyNumberFormat="1" applyFont="1" applyBorder="1" applyAlignment="1">
      <alignment horizontal="right" vertical="center" wrapText="1"/>
    </xf>
    <xf numFmtId="0" fontId="164" fillId="0" borderId="7" xfId="0" applyFont="1" applyBorder="1" applyAlignment="1">
      <alignment horizontal="center" vertical="center"/>
    </xf>
    <xf numFmtId="166" fontId="164" fillId="0" borderId="7" xfId="0" applyNumberFormat="1" applyFont="1" applyBorder="1" applyAlignment="1">
      <alignment horizontal="center" vertical="center"/>
    </xf>
    <xf numFmtId="166" fontId="164" fillId="0" borderId="7" xfId="0" applyNumberFormat="1" applyFont="1" applyBorder="1" applyAlignment="1">
      <alignment horizontal="right" vertical="center"/>
    </xf>
    <xf numFmtId="2" fontId="164" fillId="0" borderId="7" xfId="0" applyNumberFormat="1" applyFont="1" applyBorder="1" applyAlignment="1">
      <alignment horizontal="right" vertical="center"/>
    </xf>
    <xf numFmtId="166" fontId="165" fillId="0" borderId="7" xfId="0" applyNumberFormat="1" applyFont="1" applyBorder="1" applyAlignment="1">
      <alignment horizontal="center" vertical="center"/>
    </xf>
    <xf numFmtId="2" fontId="165" fillId="0" borderId="7" xfId="0" applyNumberFormat="1" applyFont="1" applyBorder="1" applyAlignment="1">
      <alignment horizontal="right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65" fillId="0" borderId="7" xfId="0" applyNumberFormat="1" applyFont="1" applyBorder="1" applyAlignment="1">
      <alignment horizontal="right" vertical="center" wrapText="1"/>
    </xf>
    <xf numFmtId="0" fontId="165" fillId="0" borderId="7" xfId="0" applyFont="1" applyBorder="1" applyAlignment="1">
      <alignment horizontal="center" vertical="center"/>
    </xf>
    <xf numFmtId="166" fontId="165" fillId="0" borderId="7" xfId="0" applyNumberFormat="1" applyFont="1" applyBorder="1" applyAlignment="1">
      <alignment horizontal="right" vertical="center"/>
    </xf>
    <xf numFmtId="166" fontId="165" fillId="0" borderId="11" xfId="0" applyNumberFormat="1" applyFont="1" applyBorder="1" applyAlignment="1">
      <alignment horizontal="center" vertical="center"/>
    </xf>
    <xf numFmtId="2" fontId="165" fillId="0" borderId="11" xfId="0" applyNumberFormat="1" applyFont="1" applyBorder="1" applyAlignment="1">
      <alignment horizontal="right" vertical="center"/>
    </xf>
    <xf numFmtId="1" fontId="165" fillId="0" borderId="7" xfId="0" applyNumberFormat="1" applyFont="1" applyBorder="1" applyAlignment="1">
      <alignment horizontal="center" vertical="center"/>
    </xf>
    <xf numFmtId="0" fontId="164" fillId="0" borderId="7" xfId="0" applyFont="1" applyBorder="1" applyAlignment="1">
      <alignment horizontal="left" vertical="center"/>
    </xf>
    <xf numFmtId="165" fontId="165" fillId="0" borderId="2" xfId="12" applyNumberFormat="1" applyFont="1" applyBorder="1" applyAlignment="1">
      <alignment horizontal="right" vertical="center" wrapText="1"/>
    </xf>
    <xf numFmtId="165" fontId="165" fillId="0" borderId="2" xfId="12" applyNumberFormat="1" applyFont="1" applyBorder="1" applyAlignment="1">
      <alignment vertical="center"/>
    </xf>
    <xf numFmtId="0" fontId="165" fillId="0" borderId="2" xfId="12" applyFont="1" applyBorder="1" applyAlignment="1">
      <alignment horizontal="center" vertical="center"/>
    </xf>
    <xf numFmtId="166" fontId="165" fillId="0" borderId="4" xfId="12" applyNumberFormat="1" applyFont="1" applyBorder="1" applyAlignment="1">
      <alignment vertical="center"/>
    </xf>
    <xf numFmtId="0" fontId="166" fillId="0" borderId="7" xfId="12" applyFont="1" applyBorder="1"/>
    <xf numFmtId="165" fontId="165" fillId="0" borderId="17" xfId="12" applyNumberFormat="1" applyFont="1" applyBorder="1" applyAlignment="1">
      <alignment horizontal="right" vertical="center" wrapText="1"/>
    </xf>
    <xf numFmtId="165" fontId="165" fillId="0" borderId="6" xfId="12" applyNumberFormat="1" applyFont="1" applyBorder="1" applyAlignment="1">
      <alignment vertical="center"/>
    </xf>
    <xf numFmtId="0" fontId="165" fillId="0" borderId="6" xfId="12" applyFont="1" applyBorder="1" applyAlignment="1">
      <alignment horizontal="center" vertical="center"/>
    </xf>
    <xf numFmtId="166" fontId="165" fillId="0" borderId="15" xfId="12" applyNumberFormat="1" applyFont="1" applyBorder="1" applyAlignment="1">
      <alignment horizontal="right" vertical="center"/>
    </xf>
    <xf numFmtId="0" fontId="164" fillId="0" borderId="1" xfId="12" applyFont="1" applyBorder="1" applyAlignment="1">
      <alignment vertical="center"/>
    </xf>
    <xf numFmtId="0" fontId="15" fillId="5" borderId="0" xfId="0" applyFont="1" applyFill="1" applyAlignment="1">
      <alignment horizontal="center" vertical="center"/>
    </xf>
    <xf numFmtId="165" fontId="165" fillId="0" borderId="9" xfId="0" applyNumberFormat="1" applyFont="1" applyBorder="1" applyAlignment="1">
      <alignment horizontal="right" vertical="center" wrapText="1"/>
    </xf>
    <xf numFmtId="1" fontId="165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7" fontId="9" fillId="9" borderId="7" xfId="0" applyNumberFormat="1" applyFont="1" applyFill="1" applyBorder="1" applyAlignment="1">
      <alignment horizontal="center" vertical="center"/>
    </xf>
    <xf numFmtId="2" fontId="165" fillId="0" borderId="7" xfId="0" applyNumberFormat="1" applyFont="1" applyBorder="1" applyAlignment="1">
      <alignment horizontal="right" vertical="center" wrapText="1"/>
    </xf>
    <xf numFmtId="1" fontId="165" fillId="0" borderId="7" xfId="0" applyNumberFormat="1" applyFont="1" applyBorder="1" applyAlignment="1">
      <alignment horizontal="right" vertical="center"/>
    </xf>
    <xf numFmtId="0" fontId="165" fillId="0" borderId="7" xfId="0" applyFont="1" applyBorder="1" applyAlignment="1">
      <alignment horizontal="left" vertical="center" wrapText="1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4" fillId="23" borderId="7" xfId="16" applyFont="1" applyFill="1" applyBorder="1" applyAlignment="1">
      <alignment horizontal="center" vertical="center" wrapText="1"/>
    </xf>
    <xf numFmtId="49" fontId="168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168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168" fillId="0" borderId="40" xfId="9" applyNumberFormat="1" applyFont="1" applyBorder="1" applyAlignment="1">
      <alignment horizontal="center" vertical="center"/>
    </xf>
    <xf numFmtId="43" fontId="168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169" fillId="10" borderId="7" xfId="4" applyFont="1" applyFill="1" applyBorder="1" applyAlignment="1">
      <alignment horizontal="center" vertical="center"/>
    </xf>
    <xf numFmtId="0" fontId="169" fillId="10" borderId="7" xfId="4" applyFont="1" applyFill="1" applyBorder="1" applyAlignment="1">
      <alignment horizontal="left" vertical="center"/>
    </xf>
    <xf numFmtId="0" fontId="160" fillId="0" borderId="7" xfId="4" applyFont="1" applyBorder="1" applyAlignment="1">
      <alignment horizontal="center" vertical="center"/>
    </xf>
    <xf numFmtId="168" fontId="158" fillId="10" borderId="7" xfId="4" applyNumberFormat="1" applyFont="1" applyFill="1" applyBorder="1" applyAlignment="1">
      <alignment horizontal="center" vertical="center"/>
    </xf>
    <xf numFmtId="0" fontId="158" fillId="10" borderId="7" xfId="4" applyFont="1" applyFill="1" applyBorder="1" applyAlignment="1">
      <alignment horizontal="center" vertical="center" wrapText="1"/>
    </xf>
    <xf numFmtId="0" fontId="170" fillId="13" borderId="7" xfId="4" applyFont="1" applyFill="1" applyBorder="1" applyAlignment="1">
      <alignment horizontal="center" vertical="center"/>
    </xf>
    <xf numFmtId="49" fontId="168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168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168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58" fillId="10" borderId="7" xfId="4" applyFont="1" applyFill="1" applyBorder="1" applyAlignment="1">
      <alignment horizontal="left" vertical="center" wrapText="1"/>
    </xf>
    <xf numFmtId="0" fontId="160" fillId="0" borderId="7" xfId="4" applyFont="1" applyBorder="1" applyAlignment="1">
      <alignment horizontal="center" vertical="center" wrapText="1"/>
    </xf>
    <xf numFmtId="168" fontId="158" fillId="10" borderId="7" xfId="4" applyNumberFormat="1" applyFont="1" applyFill="1" applyBorder="1" applyAlignment="1">
      <alignment horizontal="center" vertical="center" wrapText="1"/>
    </xf>
    <xf numFmtId="165" fontId="171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168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2" xfId="9" applyFont="1" applyBorder="1" applyAlignment="1" applyProtection="1">
      <alignment horizontal="center" vertical="center" wrapText="1"/>
      <protection locked="0"/>
    </xf>
    <xf numFmtId="0" fontId="168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168" fillId="0" borderId="42" xfId="9" applyNumberFormat="1" applyFont="1" applyBorder="1" applyAlignment="1">
      <alignment horizontal="center" vertical="center"/>
    </xf>
    <xf numFmtId="43" fontId="168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168" fillId="7" borderId="66" xfId="9" applyNumberFormat="1" applyFont="1" applyFill="1" applyBorder="1" applyAlignment="1" applyProtection="1">
      <alignment horizontal="center" vertical="center"/>
      <protection locked="0"/>
    </xf>
    <xf numFmtId="0" fontId="35" fillId="7" borderId="113" xfId="9" applyFont="1" applyFill="1" applyBorder="1" applyAlignment="1" applyProtection="1">
      <alignment horizontal="center" vertical="center" textRotation="90"/>
      <protection locked="0"/>
    </xf>
    <xf numFmtId="166" fontId="168" fillId="0" borderId="11" xfId="9" applyNumberFormat="1" applyFont="1" applyBorder="1" applyAlignment="1">
      <alignment horizontal="center" vertical="center"/>
    </xf>
    <xf numFmtId="43" fontId="168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5" xfId="9" applyBorder="1" applyAlignment="1" applyProtection="1">
      <alignment horizontal="center" vertical="center" wrapText="1"/>
      <protection locked="0"/>
    </xf>
    <xf numFmtId="49" fontId="168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168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168" fillId="28" borderId="7" xfId="9" applyNumberFormat="1" applyFont="1" applyFill="1" applyBorder="1" applyAlignment="1">
      <alignment horizontal="center" vertical="center"/>
    </xf>
    <xf numFmtId="43" fontId="168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168" fillId="28" borderId="11" xfId="9" applyNumberFormat="1" applyFont="1" applyFill="1" applyBorder="1" applyAlignment="1">
      <alignment horizontal="center" vertical="center"/>
    </xf>
    <xf numFmtId="43" fontId="168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168" fillId="29" borderId="117" xfId="9" applyNumberFormat="1" applyFont="1" applyFill="1" applyBorder="1" applyAlignment="1" applyProtection="1">
      <alignment horizontal="center" vertical="center"/>
      <protection locked="0"/>
    </xf>
    <xf numFmtId="0" fontId="35" fillId="29" borderId="113" xfId="9" applyFont="1" applyFill="1" applyBorder="1" applyAlignment="1" applyProtection="1">
      <alignment horizontal="center" vertical="center" textRotation="90"/>
      <protection locked="0"/>
    </xf>
    <xf numFmtId="166" fontId="168" fillId="0" borderId="12" xfId="9" applyNumberFormat="1" applyFont="1" applyBorder="1" applyAlignment="1">
      <alignment horizontal="center" vertical="center"/>
    </xf>
    <xf numFmtId="43" fontId="168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171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168" fillId="28" borderId="12" xfId="9" applyNumberFormat="1" applyFont="1" applyFill="1" applyBorder="1" applyAlignment="1">
      <alignment horizontal="center" vertical="center"/>
    </xf>
    <xf numFmtId="43" fontId="168" fillId="28" borderId="118" xfId="9" applyNumberFormat="1" applyFont="1" applyFill="1" applyBorder="1" applyAlignment="1">
      <alignment horizontal="center" vertical="center"/>
    </xf>
    <xf numFmtId="0" fontId="30" fillId="28" borderId="117" xfId="9" applyFill="1" applyBorder="1" applyAlignment="1" applyProtection="1">
      <alignment vertical="center"/>
      <protection locked="0"/>
    </xf>
    <xf numFmtId="49" fontId="168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168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168" fillId="20" borderId="40" xfId="9" applyNumberFormat="1" applyFont="1" applyFill="1" applyBorder="1" applyAlignment="1">
      <alignment horizontal="center" vertical="center"/>
    </xf>
    <xf numFmtId="43" fontId="168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169" fillId="10" borderId="7" xfId="4" applyFont="1" applyFill="1" applyBorder="1" applyAlignment="1">
      <alignment horizontal="center" vertical="center" wrapText="1"/>
    </xf>
    <xf numFmtId="2" fontId="158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168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168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168" fillId="20" borderId="7" xfId="9" applyNumberFormat="1" applyFont="1" applyFill="1" applyBorder="1" applyAlignment="1">
      <alignment horizontal="center" vertical="center"/>
    </xf>
    <xf numFmtId="43" fontId="168" fillId="20" borderId="37" xfId="9" applyNumberFormat="1" applyFont="1" applyFill="1" applyBorder="1" applyAlignment="1">
      <alignment horizontal="center" vertical="center"/>
    </xf>
    <xf numFmtId="49" fontId="168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168" fillId="20" borderId="11" xfId="9" applyNumberFormat="1" applyFont="1" applyFill="1" applyBorder="1" applyAlignment="1">
      <alignment horizontal="center" vertical="center"/>
    </xf>
    <xf numFmtId="43" fontId="168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5" fillId="30" borderId="64" xfId="9" applyFont="1" applyFill="1" applyBorder="1" applyAlignment="1" applyProtection="1">
      <alignment vertical="center" textRotation="90"/>
      <protection locked="0"/>
    </xf>
    <xf numFmtId="37" fontId="35" fillId="0" borderId="42" xfId="5" applyNumberFormat="1" applyFont="1" applyBorder="1" applyAlignment="1" applyProtection="1">
      <alignment horizontal="center" vertical="center"/>
    </xf>
    <xf numFmtId="37" fontId="35" fillId="0" borderId="7" xfId="5" applyNumberFormat="1" applyFont="1" applyBorder="1" applyAlignment="1" applyProtection="1">
      <alignment horizontal="center" vertical="center"/>
    </xf>
    <xf numFmtId="39" fontId="35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168" fillId="28" borderId="53" xfId="9" applyNumberFormat="1" applyFont="1" applyFill="1" applyBorder="1" applyAlignment="1" applyProtection="1">
      <alignment horizontal="center" vertical="center"/>
      <protection locked="0"/>
    </xf>
    <xf numFmtId="0" fontId="35" fillId="28" borderId="116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168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168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58" fillId="7" borderId="7" xfId="4" applyFont="1" applyFill="1" applyBorder="1" applyAlignment="1">
      <alignment horizontal="left" vertical="center" wrapText="1"/>
    </xf>
    <xf numFmtId="168" fontId="158" fillId="7" borderId="7" xfId="4" applyNumberFormat="1" applyFont="1" applyFill="1" applyBorder="1" applyAlignment="1">
      <alignment horizontal="center" vertical="center" wrapText="1"/>
    </xf>
    <xf numFmtId="0" fontId="158" fillId="7" borderId="7" xfId="4" applyFont="1" applyFill="1" applyBorder="1" applyAlignment="1">
      <alignment horizontal="center" vertical="center" wrapText="1"/>
    </xf>
    <xf numFmtId="4" fontId="158" fillId="10" borderId="7" xfId="4" applyNumberFormat="1" applyFont="1" applyFill="1" applyBorder="1" applyAlignment="1">
      <alignment horizontal="left" vertical="center" wrapText="1"/>
    </xf>
    <xf numFmtId="168" fontId="169" fillId="10" borderId="7" xfId="4" applyNumberFormat="1" applyFont="1" applyFill="1" applyBorder="1" applyAlignment="1">
      <alignment horizontal="center" vertical="center" wrapText="1"/>
    </xf>
    <xf numFmtId="0" fontId="170" fillId="13" borderId="7" xfId="4" applyFont="1" applyFill="1" applyBorder="1" applyAlignment="1">
      <alignment horizontal="right" vertical="center"/>
    </xf>
    <xf numFmtId="49" fontId="168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168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168" fillId="20" borderId="42" xfId="5" applyNumberFormat="1" applyFont="1" applyFill="1" applyBorder="1" applyAlignment="1" applyProtection="1">
      <alignment horizontal="center" vertical="center"/>
    </xf>
    <xf numFmtId="166" fontId="168" fillId="20" borderId="42" xfId="9" applyNumberFormat="1" applyFont="1" applyFill="1" applyBorder="1" applyAlignment="1">
      <alignment horizontal="center" vertical="center"/>
    </xf>
    <xf numFmtId="43" fontId="168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169" fillId="0" borderId="7" xfId="0" applyFont="1" applyBorder="1" applyAlignment="1">
      <alignment horizontal="center" vertical="center"/>
    </xf>
    <xf numFmtId="0" fontId="169" fillId="0" borderId="7" xfId="0" applyFont="1" applyBorder="1" applyAlignment="1">
      <alignment horizontal="left" vertical="center"/>
    </xf>
    <xf numFmtId="0" fontId="169" fillId="0" borderId="7" xfId="0" applyFont="1" applyBorder="1" applyAlignment="1">
      <alignment horizontal="center" vertical="center" wrapText="1"/>
    </xf>
    <xf numFmtId="0" fontId="172" fillId="13" borderId="7" xfId="4" applyFont="1" applyFill="1" applyBorder="1" applyAlignment="1">
      <alignment horizontal="right" vertical="center"/>
    </xf>
    <xf numFmtId="0" fontId="172" fillId="5" borderId="7" xfId="4" applyFont="1" applyFill="1" applyBorder="1" applyAlignment="1">
      <alignment horizontal="right" vertical="center"/>
    </xf>
    <xf numFmtId="0" fontId="165" fillId="0" borderId="12" xfId="0" applyFont="1" applyBorder="1" applyAlignment="1">
      <alignment horizontal="center" vertical="center"/>
    </xf>
    <xf numFmtId="0" fontId="165" fillId="4" borderId="24" xfId="0" applyFont="1" applyFill="1" applyBorder="1" applyAlignment="1">
      <alignment vertical="center"/>
    </xf>
    <xf numFmtId="167" fontId="165" fillId="0" borderId="7" xfId="0" applyNumberFormat="1" applyFont="1" applyBorder="1" applyAlignment="1">
      <alignment horizontal="center" vertical="center"/>
    </xf>
    <xf numFmtId="0" fontId="165" fillId="4" borderId="0" xfId="0" applyFont="1" applyFill="1" applyAlignment="1">
      <alignment vertical="center"/>
    </xf>
    <xf numFmtId="0" fontId="165" fillId="0" borderId="7" xfId="0" applyFont="1" applyBorder="1" applyAlignment="1">
      <alignment vertical="center"/>
    </xf>
    <xf numFmtId="0" fontId="165" fillId="0" borderId="7" xfId="0" applyFont="1" applyBorder="1" applyAlignment="1">
      <alignment horizontal="left" vertical="center"/>
    </xf>
    <xf numFmtId="2" fontId="165" fillId="0" borderId="7" xfId="0" applyNumberFormat="1" applyFont="1" applyBorder="1" applyAlignment="1">
      <alignment horizontal="center" vertical="center"/>
    </xf>
    <xf numFmtId="0" fontId="173" fillId="0" borderId="0" xfId="0" applyFont="1"/>
    <xf numFmtId="0" fontId="165" fillId="0" borderId="7" xfId="0" applyFont="1" applyBorder="1"/>
    <xf numFmtId="0" fontId="115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65" fillId="4" borderId="11" xfId="0" applyFont="1" applyFill="1" applyBorder="1" applyAlignment="1">
      <alignment vertical="center"/>
    </xf>
    <xf numFmtId="0" fontId="165" fillId="4" borderId="25" xfId="0" applyFont="1" applyFill="1" applyBorder="1" applyAlignment="1">
      <alignment vertical="center"/>
    </xf>
    <xf numFmtId="1" fontId="165" fillId="0" borderId="7" xfId="0" applyNumberFormat="1" applyFont="1" applyBorder="1" applyAlignment="1">
      <alignment horizontal="right" vertical="center" wrapText="1"/>
    </xf>
    <xf numFmtId="166" fontId="7" fillId="7" borderId="7" xfId="0" applyNumberFormat="1" applyFont="1" applyFill="1" applyBorder="1" applyAlignment="1">
      <alignment horizontal="center" vertical="center"/>
    </xf>
    <xf numFmtId="0" fontId="165" fillId="4" borderId="26" xfId="0" applyFont="1" applyFill="1" applyBorder="1" applyAlignment="1">
      <alignment horizontal="center" vertical="center"/>
    </xf>
    <xf numFmtId="0" fontId="165" fillId="0" borderId="8" xfId="0" applyFont="1" applyBorder="1" applyAlignment="1">
      <alignment horizontal="left" vertical="center"/>
    </xf>
    <xf numFmtId="0" fontId="165" fillId="0" borderId="9" xfId="0" applyFont="1" applyBorder="1" applyAlignment="1">
      <alignment horizontal="center" vertical="center"/>
    </xf>
    <xf numFmtId="168" fontId="165" fillId="0" borderId="9" xfId="0" applyNumberFormat="1" applyFont="1" applyBorder="1" applyAlignment="1">
      <alignment horizontal="center" vertical="center"/>
    </xf>
    <xf numFmtId="1" fontId="165" fillId="0" borderId="9" xfId="0" applyNumberFormat="1" applyFont="1" applyBorder="1" applyAlignment="1">
      <alignment horizontal="right" vertical="center" wrapText="1"/>
    </xf>
    <xf numFmtId="2" fontId="165" fillId="0" borderId="9" xfId="0" applyNumberFormat="1" applyFont="1" applyBorder="1" applyAlignment="1">
      <alignment horizontal="right" vertical="center" wrapText="1"/>
    </xf>
    <xf numFmtId="0" fontId="165" fillId="4" borderId="24" xfId="0" applyFont="1" applyFill="1" applyBorder="1" applyAlignment="1">
      <alignment horizontal="center" vertical="center"/>
    </xf>
    <xf numFmtId="0" fontId="165" fillId="4" borderId="0" xfId="0" applyFont="1" applyFill="1" applyAlignment="1">
      <alignment horizontal="center" vertical="center"/>
    </xf>
    <xf numFmtId="0" fontId="20" fillId="7" borderId="7" xfId="0" quotePrefix="1" applyFont="1" applyFill="1" applyBorder="1" applyAlignment="1">
      <alignment horizontal="center" vertical="center"/>
    </xf>
    <xf numFmtId="0" fontId="165" fillId="4" borderId="12" xfId="0" applyFont="1" applyFill="1" applyBorder="1" applyAlignment="1">
      <alignment vertical="center"/>
    </xf>
    <xf numFmtId="0" fontId="165" fillId="4" borderId="7" xfId="0" applyFont="1" applyFill="1" applyBorder="1" applyAlignment="1">
      <alignment horizontal="center" vertical="center"/>
    </xf>
    <xf numFmtId="168" fontId="165" fillId="0" borderId="7" xfId="0" applyNumberFormat="1" applyFont="1" applyBorder="1" applyAlignment="1">
      <alignment horizontal="center" vertical="center"/>
    </xf>
    <xf numFmtId="0" fontId="165" fillId="0" borderId="26" xfId="0" applyFont="1" applyBorder="1" applyAlignment="1">
      <alignment horizontal="center" vertical="center"/>
    </xf>
    <xf numFmtId="2" fontId="165" fillId="0" borderId="26" xfId="0" applyNumberFormat="1" applyFont="1" applyBorder="1" applyAlignment="1">
      <alignment horizontal="center" vertical="center"/>
    </xf>
    <xf numFmtId="2" fontId="165" fillId="0" borderId="26" xfId="0" applyNumberFormat="1" applyFont="1" applyBorder="1" applyAlignment="1">
      <alignment horizontal="right" vertical="center" wrapText="1"/>
    </xf>
    <xf numFmtId="166" fontId="165" fillId="0" borderId="12" xfId="0" applyNumberFormat="1" applyFont="1" applyBorder="1" applyAlignment="1">
      <alignment horizontal="center" vertical="center"/>
    </xf>
    <xf numFmtId="1" fontId="165" fillId="0" borderId="12" xfId="0" applyNumberFormat="1" applyFont="1" applyBorder="1" applyAlignment="1">
      <alignment horizontal="right" vertical="center"/>
    </xf>
    <xf numFmtId="0" fontId="165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65" fillId="4" borderId="11" xfId="0" applyFont="1" applyFill="1" applyBorder="1" applyAlignment="1">
      <alignment horizontal="center" vertical="center"/>
    </xf>
    <xf numFmtId="0" fontId="165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0" fontId="165" fillId="4" borderId="12" xfId="0" applyFont="1" applyFill="1" applyBorder="1" applyAlignment="1">
      <alignment horizontal="center" vertical="center"/>
    </xf>
    <xf numFmtId="0" fontId="165" fillId="0" borderId="7" xfId="0" applyFont="1" applyBorder="1" applyAlignment="1">
      <alignment horizontal="center" vertical="center" wrapText="1"/>
    </xf>
    <xf numFmtId="165" fontId="165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74" fillId="0" borderId="7" xfId="0" applyFont="1" applyBorder="1"/>
    <xf numFmtId="0" fontId="174" fillId="0" borderId="11" xfId="0" applyFont="1" applyBorder="1"/>
    <xf numFmtId="0" fontId="15" fillId="7" borderId="7" xfId="0" applyFont="1" applyFill="1" applyBorder="1" applyAlignment="1">
      <alignment horizontal="center" vertical="center"/>
    </xf>
    <xf numFmtId="0" fontId="175" fillId="0" borderId="7" xfId="0" applyFont="1" applyBorder="1" applyAlignment="1">
      <alignment horizontal="center" vertical="center" wrapText="1"/>
    </xf>
    <xf numFmtId="1" fontId="115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65" fillId="0" borderId="70" xfId="12" applyFont="1" applyBorder="1" applyAlignment="1">
      <alignment horizontal="center" vertical="center"/>
    </xf>
    <xf numFmtId="2" fontId="165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6" fillId="7" borderId="10" xfId="0" quotePrefix="1" applyFont="1" applyFill="1" applyBorder="1" applyAlignment="1">
      <alignment horizontal="center" vertical="center" wrapText="1"/>
    </xf>
    <xf numFmtId="0" fontId="36" fillId="7" borderId="10" xfId="0" applyFont="1" applyFill="1" applyBorder="1" applyAlignment="1">
      <alignment horizontal="center" vertical="center" wrapText="1"/>
    </xf>
    <xf numFmtId="0" fontId="165" fillId="0" borderId="72" xfId="12" applyFont="1" applyBorder="1" applyAlignment="1">
      <alignment horizontal="center" vertical="center"/>
    </xf>
    <xf numFmtId="0" fontId="165" fillId="0" borderId="67" xfId="12" applyFont="1" applyBorder="1" applyAlignment="1">
      <alignment horizontal="center" vertical="center"/>
    </xf>
    <xf numFmtId="0" fontId="165" fillId="0" borderId="17" xfId="12" applyFont="1" applyBorder="1" applyAlignment="1">
      <alignment horizontal="center" vertical="center"/>
    </xf>
    <xf numFmtId="0" fontId="175" fillId="0" borderId="17" xfId="12" applyFont="1" applyBorder="1" applyAlignment="1">
      <alignment horizontal="center" vertical="center" wrapText="1"/>
    </xf>
    <xf numFmtId="2" fontId="165" fillId="0" borderId="17" xfId="12" applyNumberFormat="1" applyFont="1" applyBorder="1" applyAlignment="1">
      <alignment horizontal="center" vertical="center"/>
    </xf>
    <xf numFmtId="165" fontId="165" fillId="0" borderId="72" xfId="12" applyNumberFormat="1" applyFont="1" applyBorder="1" applyAlignment="1">
      <alignment vertical="center"/>
    </xf>
    <xf numFmtId="166" fontId="165" fillId="0" borderId="17" xfId="12" applyNumberFormat="1" applyFont="1" applyBorder="1" applyAlignment="1">
      <alignment horizontal="right" vertical="center"/>
    </xf>
    <xf numFmtId="166" fontId="165" fillId="0" borderId="17" xfId="12" applyNumberFormat="1" applyFont="1" applyBorder="1" applyAlignment="1">
      <alignment horizontal="center" vertical="center"/>
    </xf>
    <xf numFmtId="0" fontId="175" fillId="0" borderId="67" xfId="12" applyFont="1" applyBorder="1" applyAlignment="1">
      <alignment horizontal="center" vertical="center" wrapText="1"/>
    </xf>
    <xf numFmtId="2" fontId="165" fillId="0" borderId="67" xfId="12" applyNumberFormat="1" applyFont="1" applyBorder="1" applyAlignment="1">
      <alignment horizontal="center" vertical="center"/>
    </xf>
    <xf numFmtId="165" fontId="165" fillId="0" borderId="67" xfId="12" applyNumberFormat="1" applyFont="1" applyBorder="1" applyAlignment="1">
      <alignment vertical="center"/>
    </xf>
    <xf numFmtId="166" fontId="165" fillId="0" borderId="67" xfId="12" applyNumberFormat="1" applyFont="1" applyBorder="1" applyAlignment="1">
      <alignment horizontal="right" vertical="center"/>
    </xf>
    <xf numFmtId="166" fontId="165" fillId="0" borderId="67" xfId="12" applyNumberFormat="1" applyFont="1" applyBorder="1" applyAlignment="1">
      <alignment horizontal="center" vertical="center"/>
    </xf>
    <xf numFmtId="0" fontId="175" fillId="0" borderId="70" xfId="12" applyFont="1" applyBorder="1" applyAlignment="1">
      <alignment horizontal="center" vertical="center" wrapText="1"/>
    </xf>
    <xf numFmtId="2" fontId="165" fillId="0" borderId="72" xfId="12" applyNumberFormat="1" applyFont="1" applyBorder="1" applyAlignment="1">
      <alignment horizontal="center" vertical="center"/>
    </xf>
    <xf numFmtId="0" fontId="165" fillId="0" borderId="72" xfId="12" applyFont="1" applyBorder="1" applyAlignment="1">
      <alignment vertical="center"/>
    </xf>
    <xf numFmtId="165" fontId="165" fillId="0" borderId="73" xfId="12" applyNumberFormat="1" applyFont="1" applyBorder="1" applyAlignment="1">
      <alignment vertical="center"/>
    </xf>
    <xf numFmtId="166" fontId="165" fillId="0" borderId="70" xfId="12" applyNumberFormat="1" applyFont="1" applyBorder="1" applyAlignment="1">
      <alignment horizontal="right" vertical="center"/>
    </xf>
    <xf numFmtId="166" fontId="165" fillId="0" borderId="72" xfId="12" applyNumberFormat="1" applyFont="1" applyBorder="1" applyAlignment="1">
      <alignment horizontal="center" vertical="center"/>
    </xf>
    <xf numFmtId="0" fontId="175" fillId="0" borderId="6" xfId="12" applyFont="1" applyBorder="1" applyAlignment="1">
      <alignment horizontal="center" vertical="center" wrapText="1"/>
    </xf>
    <xf numFmtId="2" fontId="165" fillId="0" borderId="15" xfId="12" applyNumberFormat="1" applyFont="1" applyBorder="1" applyAlignment="1">
      <alignment horizontal="center" vertical="center"/>
    </xf>
    <xf numFmtId="0" fontId="165" fillId="0" borderId="89" xfId="12" applyFont="1" applyBorder="1" applyAlignment="1">
      <alignment horizontal="center" vertical="center"/>
    </xf>
    <xf numFmtId="166" fontId="165" fillId="0" borderId="6" xfId="12" applyNumberFormat="1" applyFont="1" applyBorder="1" applyAlignment="1">
      <alignment horizontal="right" vertical="center"/>
    </xf>
    <xf numFmtId="0" fontId="165" fillId="0" borderId="86" xfId="12" applyFont="1" applyBorder="1" applyAlignment="1">
      <alignment vertical="center"/>
    </xf>
    <xf numFmtId="0" fontId="165" fillId="0" borderId="17" xfId="12" applyFont="1" applyBorder="1" applyAlignment="1">
      <alignment vertical="center" wrapText="1"/>
    </xf>
    <xf numFmtId="2" fontId="165" fillId="0" borderId="70" xfId="12" applyNumberFormat="1" applyFont="1" applyBorder="1" applyAlignment="1">
      <alignment horizontal="center" vertical="center"/>
    </xf>
    <xf numFmtId="165" fontId="165" fillId="0" borderId="70" xfId="12" applyNumberFormat="1" applyFont="1" applyBorder="1" applyAlignment="1">
      <alignment vertical="center"/>
    </xf>
    <xf numFmtId="1" fontId="165" fillId="0" borderId="70" xfId="12" applyNumberFormat="1" applyFont="1" applyBorder="1" applyAlignment="1">
      <alignment horizontal="right" vertical="center"/>
    </xf>
    <xf numFmtId="0" fontId="165" fillId="0" borderId="70" xfId="12" applyFont="1" applyBorder="1" applyAlignment="1">
      <alignment vertical="center"/>
    </xf>
    <xf numFmtId="0" fontId="165" fillId="0" borderId="0" xfId="12" applyFont="1"/>
    <xf numFmtId="0" fontId="176" fillId="0" borderId="84" xfId="12" applyFont="1" applyBorder="1"/>
    <xf numFmtId="0" fontId="176" fillId="0" borderId="6" xfId="12" applyFont="1" applyBorder="1"/>
    <xf numFmtId="2" fontId="165" fillId="0" borderId="6" xfId="12" applyNumberFormat="1" applyFont="1" applyBorder="1" applyAlignment="1">
      <alignment horizontal="center" vertical="center"/>
    </xf>
    <xf numFmtId="1" fontId="165" fillId="0" borderId="6" xfId="12" applyNumberFormat="1" applyFont="1" applyBorder="1" applyAlignment="1">
      <alignment horizontal="right" vertical="center"/>
    </xf>
    <xf numFmtId="0" fontId="165" fillId="0" borderId="6" xfId="12" applyFont="1" applyBorder="1" applyAlignment="1">
      <alignment vertical="center"/>
    </xf>
    <xf numFmtId="0" fontId="165" fillId="0" borderId="1" xfId="12" applyFont="1" applyBorder="1" applyAlignment="1">
      <alignment vertical="center" wrapText="1"/>
    </xf>
    <xf numFmtId="0" fontId="175" fillId="0" borderId="72" xfId="12" applyFont="1" applyBorder="1" applyAlignment="1">
      <alignment horizontal="center" vertical="center" wrapText="1"/>
    </xf>
    <xf numFmtId="1" fontId="165" fillId="0" borderId="72" xfId="12" applyNumberFormat="1" applyFont="1" applyBorder="1" applyAlignment="1">
      <alignment horizontal="right" vertical="center"/>
    </xf>
    <xf numFmtId="165" fontId="165" fillId="0" borderId="17" xfId="12" applyNumberFormat="1" applyFont="1" applyBorder="1" applyAlignment="1">
      <alignment vertical="center"/>
    </xf>
    <xf numFmtId="1" fontId="165" fillId="0" borderId="17" xfId="12" applyNumberFormat="1" applyFont="1" applyBorder="1" applyAlignment="1">
      <alignment horizontal="right" vertical="center"/>
    </xf>
    <xf numFmtId="0" fontId="165" fillId="0" borderId="17" xfId="12" applyFont="1" applyBorder="1" applyAlignment="1">
      <alignment vertical="center"/>
    </xf>
    <xf numFmtId="2" fontId="165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65" fillId="0" borderId="0" xfId="12" applyFont="1" applyAlignment="1">
      <alignment horizontal="center" vertical="center"/>
    </xf>
    <xf numFmtId="0" fontId="175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49" fontId="13" fillId="10" borderId="0" xfId="17" applyNumberFormat="1" applyFont="1" applyFill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170" fillId="0" borderId="0" xfId="17" applyFont="1"/>
    <xf numFmtId="0" fontId="177" fillId="0" borderId="0" xfId="17"/>
    <xf numFmtId="0" fontId="177" fillId="0" borderId="0" xfId="17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 wrapText="1"/>
    </xf>
    <xf numFmtId="0" fontId="55" fillId="0" borderId="0" xfId="17" applyFont="1" applyAlignment="1">
      <alignment horizontal="center" vertical="center"/>
    </xf>
    <xf numFmtId="0" fontId="54" fillId="27" borderId="0" xfId="17" applyFont="1" applyFill="1" applyAlignment="1">
      <alignment horizontal="center" vertical="center"/>
    </xf>
    <xf numFmtId="0" fontId="179" fillId="0" borderId="0" xfId="17" applyFont="1"/>
    <xf numFmtId="0" fontId="180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170" fillId="0" borderId="0" xfId="17" applyFont="1" applyAlignment="1">
      <alignment horizontal="center" vertical="center"/>
    </xf>
    <xf numFmtId="0" fontId="179" fillId="20" borderId="7" xfId="17" applyFont="1" applyFill="1" applyBorder="1" applyAlignment="1">
      <alignment horizontal="center" vertical="center"/>
    </xf>
    <xf numFmtId="0" fontId="179" fillId="20" borderId="7" xfId="17" applyFont="1" applyFill="1" applyBorder="1" applyAlignment="1">
      <alignment horizontal="center" vertical="center" wrapText="1"/>
    </xf>
    <xf numFmtId="0" fontId="144" fillId="20" borderId="7" xfId="17" applyFont="1" applyFill="1" applyBorder="1" applyAlignment="1">
      <alignment horizontal="center" vertical="center" wrapText="1"/>
    </xf>
    <xf numFmtId="0" fontId="163" fillId="0" borderId="0" xfId="17" applyFont="1" applyAlignment="1">
      <alignment horizontal="center"/>
    </xf>
    <xf numFmtId="2" fontId="69" fillId="7" borderId="7" xfId="17" applyNumberFormat="1" applyFont="1" applyFill="1" applyBorder="1" applyAlignment="1">
      <alignment horizontal="center" vertical="center" wrapText="1"/>
    </xf>
    <xf numFmtId="0" fontId="183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4" fillId="10" borderId="7" xfId="17" applyNumberFormat="1" applyFont="1" applyFill="1" applyBorder="1" applyAlignment="1">
      <alignment horizontal="center" vertical="center"/>
    </xf>
    <xf numFmtId="1" fontId="177" fillId="0" borderId="0" xfId="17" applyNumberFormat="1"/>
    <xf numFmtId="0" fontId="179" fillId="0" borderId="7" xfId="17" applyFont="1" applyBorder="1" applyAlignment="1">
      <alignment vertical="center" wrapText="1"/>
    </xf>
    <xf numFmtId="1" fontId="179" fillId="0" borderId="7" xfId="17" applyNumberFormat="1" applyFont="1" applyBorder="1" applyAlignment="1">
      <alignment horizontal="center" vertical="center"/>
    </xf>
    <xf numFmtId="2" fontId="179" fillId="0" borderId="7" xfId="17" applyNumberFormat="1" applyFont="1" applyBorder="1" applyAlignment="1">
      <alignment horizontal="center" vertical="center"/>
    </xf>
    <xf numFmtId="3" fontId="185" fillId="0" borderId="7" xfId="6" applyNumberFormat="1" applyFont="1" applyFill="1" applyBorder="1" applyAlignment="1">
      <alignment horizontal="center" vertical="center" wrapText="1"/>
    </xf>
    <xf numFmtId="0" fontId="170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4" fontId="177" fillId="0" borderId="7" xfId="17" applyNumberFormat="1" applyBorder="1"/>
    <xf numFmtId="0" fontId="177" fillId="0" borderId="7" xfId="17" applyBorder="1"/>
    <xf numFmtId="0" fontId="187" fillId="0" borderId="7" xfId="6" applyNumberFormat="1" applyFont="1" applyFill="1" applyBorder="1" applyAlignment="1">
      <alignment horizontal="center" vertical="center" wrapText="1"/>
    </xf>
    <xf numFmtId="0" fontId="185" fillId="0" borderId="7" xfId="6" applyNumberFormat="1" applyFont="1" applyFill="1" applyBorder="1" applyAlignment="1">
      <alignment horizontal="center" vertical="center" wrapText="1"/>
    </xf>
    <xf numFmtId="3" fontId="185" fillId="0" borderId="8" xfId="6" applyNumberFormat="1" applyFont="1" applyFill="1" applyBorder="1" applyAlignment="1">
      <alignment horizontal="center" vertical="center" wrapText="1"/>
    </xf>
    <xf numFmtId="0" fontId="188" fillId="0" borderId="7" xfId="6" applyNumberFormat="1" applyFont="1" applyBorder="1" applyAlignment="1">
      <alignment horizontal="center"/>
    </xf>
    <xf numFmtId="0" fontId="177" fillId="0" borderId="7" xfId="17" applyBorder="1" applyAlignment="1">
      <alignment horizontal="center" vertical="center"/>
    </xf>
    <xf numFmtId="0" fontId="52" fillId="0" borderId="7" xfId="17" applyFont="1" applyBorder="1" applyAlignment="1">
      <alignment horizontal="left" vertical="center"/>
    </xf>
    <xf numFmtId="0" fontId="177" fillId="0" borderId="7" xfId="17" applyBorder="1" applyAlignment="1">
      <alignment vertical="center"/>
    </xf>
    <xf numFmtId="184" fontId="177" fillId="7" borderId="7" xfId="17" applyNumberFormat="1" applyFill="1" applyBorder="1" applyAlignment="1">
      <alignment vertical="center"/>
    </xf>
    <xf numFmtId="0" fontId="177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179" fillId="0" borderId="11" xfId="17" applyFont="1" applyBorder="1" applyAlignment="1">
      <alignment vertical="center" wrapText="1"/>
    </xf>
    <xf numFmtId="0" fontId="179" fillId="10" borderId="7" xfId="17" applyFont="1" applyFill="1" applyBorder="1" applyAlignment="1">
      <alignment vertical="center" wrapText="1"/>
    </xf>
    <xf numFmtId="0" fontId="179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177" fillId="0" borderId="8" xfId="17" applyBorder="1"/>
    <xf numFmtId="0" fontId="52" fillId="10" borderId="7" xfId="17" applyFont="1" applyFill="1" applyBorder="1" applyAlignment="1">
      <alignment horizontal="left" vertical="center" wrapText="1"/>
    </xf>
    <xf numFmtId="0" fontId="52" fillId="10" borderId="7" xfId="17" applyFont="1" applyFill="1" applyBorder="1" applyAlignment="1">
      <alignment horizontal="left" vertical="center"/>
    </xf>
    <xf numFmtId="2" fontId="170" fillId="0" borderId="7" xfId="17" applyNumberFormat="1" applyFont="1" applyBorder="1" applyAlignment="1">
      <alignment horizontal="center" vertical="center"/>
    </xf>
    <xf numFmtId="0" fontId="58" fillId="7" borderId="7" xfId="17" applyFont="1" applyFill="1" applyBorder="1" applyAlignment="1">
      <alignment horizontal="left" vertical="center" wrapText="1"/>
    </xf>
    <xf numFmtId="0" fontId="52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184" fillId="0" borderId="0" xfId="17" applyFont="1"/>
    <xf numFmtId="0" fontId="35" fillId="10" borderId="7" xfId="17" applyFont="1" applyFill="1" applyBorder="1" applyAlignment="1">
      <alignment horizontal="center" vertical="center"/>
    </xf>
    <xf numFmtId="0" fontId="179" fillId="0" borderId="7" xfId="17" applyFont="1" applyBorder="1"/>
    <xf numFmtId="1" fontId="180" fillId="0" borderId="7" xfId="17" applyNumberFormat="1" applyFont="1" applyBorder="1" applyAlignment="1">
      <alignment horizontal="center" vertical="center"/>
    </xf>
    <xf numFmtId="0" fontId="180" fillId="0" borderId="7" xfId="17" applyFont="1" applyBorder="1" applyAlignment="1">
      <alignment horizontal="center" vertical="center"/>
    </xf>
    <xf numFmtId="0" fontId="170" fillId="0" borderId="7" xfId="17" applyFont="1" applyBorder="1"/>
    <xf numFmtId="2" fontId="180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179" fillId="0" borderId="0" xfId="17" applyNumberFormat="1" applyFont="1"/>
    <xf numFmtId="0" fontId="30" fillId="0" borderId="0" xfId="17" applyFont="1" applyAlignment="1">
      <alignment horizontal="center" vertical="center"/>
    </xf>
    <xf numFmtId="0" fontId="34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179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4" fillId="10" borderId="7" xfId="17" applyNumberFormat="1" applyFont="1" applyFill="1" applyBorder="1" applyAlignment="1">
      <alignment vertical="center"/>
    </xf>
    <xf numFmtId="1" fontId="179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177" fillId="0" borderId="7" xfId="17" applyNumberFormat="1" applyBorder="1" applyAlignment="1">
      <alignment vertical="center"/>
    </xf>
    <xf numFmtId="1" fontId="177" fillId="0" borderId="0" xfId="17" applyNumberFormat="1" applyAlignment="1">
      <alignment vertical="center"/>
    </xf>
    <xf numFmtId="165" fontId="179" fillId="0" borderId="37" xfId="17" applyNumberFormat="1" applyFont="1" applyBorder="1" applyAlignment="1">
      <alignment horizontal="center" vertical="center"/>
    </xf>
    <xf numFmtId="0" fontId="177" fillId="0" borderId="0" xfId="17" applyAlignment="1">
      <alignment vertical="center"/>
    </xf>
    <xf numFmtId="165" fontId="177" fillId="0" borderId="7" xfId="17" applyNumberFormat="1" applyBorder="1" applyAlignment="1">
      <alignment horizontal="center" vertical="center"/>
    </xf>
    <xf numFmtId="2" fontId="179" fillId="0" borderId="35" xfId="17" applyNumberFormat="1" applyFont="1" applyBorder="1" applyAlignment="1">
      <alignment horizontal="center" vertical="center"/>
    </xf>
    <xf numFmtId="0" fontId="170" fillId="0" borderId="0" xfId="17" applyFont="1" applyAlignment="1">
      <alignment horizontal="right" vertical="center"/>
    </xf>
    <xf numFmtId="2" fontId="170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177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190" fillId="0" borderId="0" xfId="17" applyFont="1" applyAlignment="1">
      <alignment vertical="center" wrapText="1"/>
    </xf>
    <xf numFmtId="2" fontId="190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191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4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58" fillId="0" borderId="7" xfId="0" applyFont="1" applyBorder="1" applyAlignment="1">
      <alignment horizontal="left" vertical="center"/>
    </xf>
    <xf numFmtId="0" fontId="160" fillId="0" borderId="7" xfId="0" applyFont="1" applyBorder="1" applyAlignment="1">
      <alignment horizontal="center" vertical="center"/>
    </xf>
    <xf numFmtId="165" fontId="158" fillId="0" borderId="7" xfId="0" applyNumberFormat="1" applyFont="1" applyBorder="1" applyAlignment="1">
      <alignment horizontal="center" vertical="center"/>
    </xf>
    <xf numFmtId="2" fontId="194" fillId="0" borderId="7" xfId="0" applyNumberFormat="1" applyFont="1" applyBorder="1" applyAlignment="1">
      <alignment horizontal="right" vertical="center"/>
    </xf>
    <xf numFmtId="2" fontId="194" fillId="0" borderId="7" xfId="0" applyNumberFormat="1" applyFont="1" applyBorder="1" applyAlignment="1">
      <alignment horizontal="center" vertical="center"/>
    </xf>
    <xf numFmtId="0" fontId="158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15" fillId="0" borderId="7" xfId="0" applyNumberFormat="1" applyFont="1" applyBorder="1"/>
    <xf numFmtId="1" fontId="117" fillId="0" borderId="7" xfId="0" applyNumberFormat="1" applyFont="1" applyBorder="1"/>
    <xf numFmtId="0" fontId="115" fillId="31" borderId="7" xfId="0" applyFont="1" applyFill="1" applyBorder="1"/>
    <xf numFmtId="0" fontId="117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15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15" fillId="0" borderId="7" xfId="0" applyFont="1" applyBorder="1" applyAlignment="1">
      <alignment wrapText="1"/>
    </xf>
    <xf numFmtId="0" fontId="195" fillId="0" borderId="7" xfId="0" applyFont="1" applyBorder="1" applyAlignment="1">
      <alignment horizontal="left" vertical="center"/>
    </xf>
    <xf numFmtId="0" fontId="57" fillId="0" borderId="7" xfId="0" applyFont="1" applyBorder="1" applyAlignment="1">
      <alignment horizontal="center" vertical="center"/>
    </xf>
    <xf numFmtId="165" fontId="169" fillId="0" borderId="7" xfId="0" applyNumberFormat="1" applyFont="1" applyBorder="1" applyAlignment="1">
      <alignment horizontal="center" vertical="center"/>
    </xf>
    <xf numFmtId="185" fontId="196" fillId="0" borderId="7" xfId="0" applyNumberFormat="1" applyFont="1" applyBorder="1" applyAlignment="1">
      <alignment horizontal="right" vertical="center" wrapText="1"/>
    </xf>
    <xf numFmtId="14" fontId="169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169" fillId="0" borderId="7" xfId="0" applyNumberFormat="1" applyFont="1" applyBorder="1" applyAlignment="1">
      <alignment horizontal="center" vertical="center"/>
    </xf>
    <xf numFmtId="0" fontId="197" fillId="0" borderId="7" xfId="0" applyFont="1" applyBorder="1" applyAlignment="1">
      <alignment horizontal="center" vertical="center"/>
    </xf>
    <xf numFmtId="0" fontId="158" fillId="0" borderId="7" xfId="0" applyFont="1" applyBorder="1" applyAlignment="1">
      <alignment horizontal="left" vertical="center" wrapText="1"/>
    </xf>
    <xf numFmtId="1" fontId="158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197" fillId="0" borderId="7" xfId="0" applyNumberFormat="1" applyFont="1" applyBorder="1" applyAlignment="1">
      <alignment horizontal="right" vertical="center"/>
    </xf>
    <xf numFmtId="2" fontId="158" fillId="0" borderId="7" xfId="0" applyNumberFormat="1" applyFont="1" applyBorder="1" applyAlignment="1">
      <alignment horizontal="center"/>
    </xf>
    <xf numFmtId="0" fontId="158" fillId="0" borderId="7" xfId="0" applyFont="1" applyBorder="1" applyAlignment="1">
      <alignment vertical="center"/>
    </xf>
    <xf numFmtId="2" fontId="194" fillId="0" borderId="11" xfId="0" applyNumberFormat="1" applyFont="1" applyBorder="1" applyAlignment="1">
      <alignment horizontal="center" vertical="center"/>
    </xf>
    <xf numFmtId="2" fontId="194" fillId="0" borderId="12" xfId="0" applyNumberFormat="1" applyFont="1" applyBorder="1" applyAlignment="1">
      <alignment horizontal="center" vertical="center"/>
    </xf>
    <xf numFmtId="0" fontId="169" fillId="0" borderId="12" xfId="0" applyFont="1" applyBorder="1" applyAlignment="1">
      <alignment horizontal="center" vertical="center"/>
    </xf>
    <xf numFmtId="0" fontId="158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194" fillId="0" borderId="25" xfId="0" applyNumberFormat="1" applyFont="1" applyBorder="1" applyAlignment="1">
      <alignment horizontal="right" vertical="center"/>
    </xf>
    <xf numFmtId="1" fontId="158" fillId="0" borderId="25" xfId="0" applyNumberFormat="1" applyFont="1" applyBorder="1" applyAlignment="1">
      <alignment horizontal="center" vertical="center"/>
    </xf>
    <xf numFmtId="0" fontId="169" fillId="0" borderId="25" xfId="0" applyFont="1" applyBorder="1" applyAlignment="1">
      <alignment horizontal="center" vertical="center"/>
    </xf>
    <xf numFmtId="1" fontId="197" fillId="0" borderId="11" xfId="0" applyNumberFormat="1" applyFont="1" applyBorder="1" applyAlignment="1">
      <alignment horizontal="right" vertical="center"/>
    </xf>
    <xf numFmtId="2" fontId="158" fillId="0" borderId="11" xfId="0" applyNumberFormat="1" applyFont="1" applyBorder="1" applyAlignment="1">
      <alignment horizontal="center"/>
    </xf>
    <xf numFmtId="0" fontId="30" fillId="10" borderId="0" xfId="17" applyFont="1" applyFill="1" applyAlignment="1">
      <alignment horizontal="center" vertical="center"/>
    </xf>
    <xf numFmtId="0" fontId="34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3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58" fillId="0" borderId="22" xfId="17" applyNumberFormat="1" applyFont="1" applyBorder="1" applyAlignment="1">
      <alignment horizontal="center" vertical="center" wrapText="1"/>
    </xf>
    <xf numFmtId="1" fontId="58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50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201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58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4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200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202" fillId="20" borderId="7" xfId="17" applyNumberFormat="1" applyFont="1" applyFill="1" applyBorder="1" applyAlignment="1">
      <alignment horizontal="center" vertical="center"/>
    </xf>
    <xf numFmtId="1" fontId="202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4" fillId="0" borderId="0" xfId="17" applyFont="1" applyAlignment="1">
      <alignment horizontal="center" vertical="center" wrapText="1"/>
    </xf>
    <xf numFmtId="1" fontId="202" fillId="0" borderId="0" xfId="17" applyNumberFormat="1" applyFont="1" applyAlignment="1">
      <alignment horizontal="center" vertical="center"/>
    </xf>
    <xf numFmtId="0" fontId="199" fillId="0" borderId="0" xfId="17" applyFont="1" applyAlignment="1">
      <alignment horizontal="center"/>
    </xf>
    <xf numFmtId="0" fontId="199" fillId="0" borderId="0" xfId="17" applyFont="1" applyAlignment="1">
      <alignment horizontal="center" vertical="center"/>
    </xf>
    <xf numFmtId="0" fontId="34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200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47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53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10" fillId="0" borderId="25" xfId="0" applyNumberFormat="1" applyFont="1" applyBorder="1" applyAlignment="1">
      <alignment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45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15" fillId="0" borderId="12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166" fontId="115" fillId="0" borderId="0" xfId="0" applyNumberFormat="1" applyFont="1" applyAlignment="1">
      <alignment horizontal="center" vertical="center"/>
    </xf>
    <xf numFmtId="166" fontId="35" fillId="0" borderId="7" xfId="5" applyNumberFormat="1" applyFont="1" applyFill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59" fillId="0" borderId="7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/>
    </xf>
    <xf numFmtId="0" fontId="159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4" fillId="0" borderId="11" xfId="0" applyFont="1" applyBorder="1" applyAlignment="1">
      <alignment horizontal="left" vertical="center" wrapText="1"/>
    </xf>
    <xf numFmtId="0" fontId="34" fillId="0" borderId="11" xfId="0" applyFont="1" applyBorder="1" applyAlignment="1">
      <alignment horizontal="center"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166" fontId="13" fillId="0" borderId="7" xfId="5" applyNumberFormat="1" applyFont="1" applyFill="1" applyBorder="1" applyAlignment="1">
      <alignment horizontal="center" vertical="center" wrapText="1"/>
    </xf>
    <xf numFmtId="166" fontId="31" fillId="0" borderId="0" xfId="0" applyNumberFormat="1" applyFont="1" applyAlignment="1">
      <alignment horizontal="right" vertical="center" wrapText="1"/>
    </xf>
    <xf numFmtId="0" fontId="45" fillId="0" borderId="26" xfId="0" applyFont="1" applyBorder="1" applyAlignment="1">
      <alignment vertical="center"/>
    </xf>
    <xf numFmtId="0" fontId="42" fillId="0" borderId="11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/>
    </xf>
    <xf numFmtId="166" fontId="48" fillId="0" borderId="0" xfId="5" applyNumberFormat="1" applyFont="1" applyFill="1" applyAlignment="1">
      <alignment horizontal="center" vertical="center"/>
    </xf>
    <xf numFmtId="165" fontId="30" fillId="0" borderId="7" xfId="0" applyNumberFormat="1" applyFont="1" applyBorder="1" applyAlignment="1">
      <alignment horizontal="right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165" fontId="30" fillId="0" borderId="7" xfId="0" applyNumberFormat="1" applyFont="1" applyBorder="1" applyAlignment="1">
      <alignment horizontal="right" vertical="center" shrinkToFit="1"/>
    </xf>
    <xf numFmtId="1" fontId="34" fillId="7" borderId="7" xfId="0" applyNumberFormat="1" applyFont="1" applyFill="1" applyBorder="1" applyAlignment="1">
      <alignment horizontal="center" vertical="center" wrapText="1"/>
    </xf>
    <xf numFmtId="0" fontId="0" fillId="0" borderId="11" xfId="0" applyBorder="1"/>
    <xf numFmtId="0" fontId="30" fillId="0" borderId="8" xfId="0" applyFont="1" applyBorder="1" applyAlignment="1">
      <alignment horizontal="center" vertical="center"/>
    </xf>
    <xf numFmtId="165" fontId="34" fillId="0" borderId="7" xfId="0" applyNumberFormat="1" applyFont="1" applyBorder="1" applyAlignment="1">
      <alignment horizontal="center" vertical="center" wrapText="1"/>
    </xf>
    <xf numFmtId="165" fontId="34" fillId="0" borderId="8" xfId="0" applyNumberFormat="1" applyFont="1" applyBorder="1" applyAlignment="1">
      <alignment horizontal="center" vertical="center" wrapText="1"/>
    </xf>
    <xf numFmtId="172" fontId="34" fillId="0" borderId="8" xfId="0" applyNumberFormat="1" applyFont="1" applyBorder="1" applyAlignment="1">
      <alignment horizontal="center" vertical="center" wrapText="1"/>
    </xf>
    <xf numFmtId="1" fontId="13" fillId="0" borderId="8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166" fontId="41" fillId="0" borderId="7" xfId="5" applyNumberFormat="1" applyFont="1" applyFill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166" fontId="40" fillId="0" borderId="7" xfId="5" applyNumberFormat="1" applyFont="1" applyFill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/>
    </xf>
    <xf numFmtId="165" fontId="40" fillId="0" borderId="7" xfId="0" applyNumberFormat="1" applyFont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167" fontId="165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6" fillId="0" borderId="0" xfId="0" applyFont="1"/>
    <xf numFmtId="0" fontId="36" fillId="2" borderId="2" xfId="0" applyFont="1" applyFill="1" applyBorder="1" applyAlignment="1">
      <alignment horizontal="center" vertical="center"/>
    </xf>
    <xf numFmtId="0" fontId="145" fillId="4" borderId="9" xfId="0" applyFont="1" applyFill="1" applyBorder="1" applyAlignment="1">
      <alignment vertical="center"/>
    </xf>
    <xf numFmtId="0" fontId="36" fillId="0" borderId="11" xfId="0" quotePrefix="1" applyFont="1" applyBorder="1" applyAlignment="1">
      <alignment horizontal="center" vertical="center"/>
    </xf>
    <xf numFmtId="0" fontId="40" fillId="4" borderId="9" xfId="0" applyFont="1" applyFill="1" applyBorder="1" applyAlignment="1">
      <alignment vertical="center"/>
    </xf>
    <xf numFmtId="0" fontId="40" fillId="5" borderId="9" xfId="0" applyFont="1" applyFill="1" applyBorder="1" applyAlignment="1">
      <alignment vertical="center"/>
    </xf>
    <xf numFmtId="0" fontId="36" fillId="0" borderId="7" xfId="0" quotePrefix="1" applyFont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7" borderId="10" xfId="0" quotePrefix="1" applyFont="1" applyFill="1" applyBorder="1" applyAlignment="1">
      <alignment horizontal="center" vertical="center"/>
    </xf>
    <xf numFmtId="0" fontId="36" fillId="7" borderId="10" xfId="0" applyFont="1" applyFill="1" applyBorder="1" applyAlignment="1">
      <alignment horizontal="center" vertical="center"/>
    </xf>
    <xf numFmtId="0" fontId="175" fillId="0" borderId="7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122" fillId="0" borderId="0" xfId="0" applyFont="1"/>
    <xf numFmtId="0" fontId="36" fillId="0" borderId="10" xfId="0" quotePrefix="1" applyFont="1" applyBorder="1" applyAlignment="1">
      <alignment horizontal="center" vertical="center"/>
    </xf>
    <xf numFmtId="0" fontId="175" fillId="0" borderId="9" xfId="0" applyFont="1" applyBorder="1" applyAlignment="1">
      <alignment horizontal="center" vertical="center"/>
    </xf>
    <xf numFmtId="0" fontId="153" fillId="0" borderId="7" xfId="0" applyFont="1" applyBorder="1" applyAlignment="1">
      <alignment horizontal="center" vertical="center"/>
    </xf>
    <xf numFmtId="0" fontId="206" fillId="0" borderId="7" xfId="0" applyFont="1" applyBorder="1"/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36" fillId="17" borderId="7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vertical="center"/>
    </xf>
    <xf numFmtId="0" fontId="36" fillId="0" borderId="12" xfId="0" quotePrefix="1" applyFont="1" applyBorder="1" applyAlignment="1">
      <alignment vertical="center"/>
    </xf>
    <xf numFmtId="0" fontId="36" fillId="0" borderId="26" xfId="0" applyFont="1" applyBorder="1" applyAlignment="1">
      <alignment horizontal="center" vertical="center"/>
    </xf>
    <xf numFmtId="0" fontId="175" fillId="0" borderId="7" xfId="0" quotePrefix="1" applyFont="1" applyBorder="1" applyAlignment="1">
      <alignment horizontal="center" vertical="center"/>
    </xf>
    <xf numFmtId="0" fontId="165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115" fillId="9" borderId="7" xfId="0" applyFont="1" applyFill="1" applyBorder="1"/>
    <xf numFmtId="0" fontId="20" fillId="9" borderId="7" xfId="0" applyFont="1" applyFill="1" applyBorder="1" applyAlignment="1">
      <alignment horizontal="left" vertical="center"/>
    </xf>
    <xf numFmtId="1" fontId="20" fillId="9" borderId="7" xfId="0" applyNumberFormat="1" applyFont="1" applyFill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1" fontId="20" fillId="9" borderId="7" xfId="0" applyNumberFormat="1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39" fillId="9" borderId="7" xfId="0" applyFont="1" applyFill="1" applyBorder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166" fontId="11" fillId="9" borderId="7" xfId="0" applyNumberFormat="1" applyFont="1" applyFill="1" applyBorder="1" applyAlignment="1">
      <alignment horizontal="center" vertical="center" wrapText="1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04" fillId="0" borderId="7" xfId="0" applyNumberFormat="1" applyFont="1" applyBorder="1" applyAlignment="1">
      <alignment horizontal="center" vertical="center"/>
    </xf>
    <xf numFmtId="166" fontId="40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15" fillId="0" borderId="7" xfId="0" applyNumberFormat="1" applyFont="1" applyBorder="1"/>
    <xf numFmtId="166" fontId="40" fillId="11" borderId="7" xfId="0" applyNumberFormat="1" applyFont="1" applyFill="1" applyBorder="1" applyAlignment="1">
      <alignment horizontal="center" vertical="center"/>
    </xf>
    <xf numFmtId="1" fontId="145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0" fontId="20" fillId="13" borderId="7" xfId="0" applyFont="1" applyFill="1" applyBorder="1" applyAlignment="1">
      <alignment horizontal="left" vertical="center" wrapText="1"/>
    </xf>
    <xf numFmtId="1" fontId="7" fillId="7" borderId="9" xfId="0" applyNumberFormat="1" applyFont="1" applyFill="1" applyBorder="1" applyAlignment="1">
      <alignment horizontal="right" vertical="center" wrapText="1"/>
    </xf>
    <xf numFmtId="0" fontId="207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6" fillId="9" borderId="7" xfId="0" applyFont="1" applyFill="1" applyBorder="1" applyAlignment="1">
      <alignment horizontal="center" vertical="center"/>
    </xf>
    <xf numFmtId="0" fontId="203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0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37" xfId="12" applyFont="1" applyBorder="1" applyAlignment="1">
      <alignment horizontal="center" vertical="center"/>
    </xf>
    <xf numFmtId="0" fontId="4" fillId="0" borderId="138" xfId="12" applyFont="1" applyBorder="1" applyAlignment="1">
      <alignment vertical="center"/>
    </xf>
    <xf numFmtId="0" fontId="4" fillId="0" borderId="138" xfId="12" applyFont="1" applyBorder="1" applyAlignment="1">
      <alignment horizontal="center" vertical="center"/>
    </xf>
    <xf numFmtId="0" fontId="122" fillId="0" borderId="138" xfId="12" applyFont="1" applyBorder="1" applyAlignment="1">
      <alignment horizontal="center" vertical="center" wrapText="1"/>
    </xf>
    <xf numFmtId="165" fontId="4" fillId="0" borderId="138" xfId="12" applyNumberFormat="1" applyFont="1" applyBorder="1" applyAlignment="1">
      <alignment vertical="center"/>
    </xf>
    <xf numFmtId="0" fontId="11" fillId="0" borderId="138" xfId="12" applyFont="1" applyBorder="1" applyAlignment="1">
      <alignment horizontal="center" vertical="center"/>
    </xf>
    <xf numFmtId="166" fontId="11" fillId="11" borderId="138" xfId="12" applyNumberFormat="1" applyFont="1" applyFill="1" applyBorder="1" applyAlignment="1">
      <alignment vertical="center"/>
    </xf>
    <xf numFmtId="166" fontId="11" fillId="0" borderId="138" xfId="12" applyNumberFormat="1" applyFont="1" applyBorder="1" applyAlignment="1">
      <alignment vertical="center"/>
    </xf>
    <xf numFmtId="0" fontId="134" fillId="0" borderId="7" xfId="12" applyFont="1" applyBorder="1" applyAlignment="1">
      <alignment vertical="center"/>
    </xf>
    <xf numFmtId="0" fontId="148" fillId="0" borderId="7" xfId="12" applyFont="1" applyBorder="1" applyAlignment="1">
      <alignment horizontal="center" vertical="center" wrapText="1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46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48" fillId="0" borderId="7" xfId="12" quotePrefix="1" applyFont="1" applyBorder="1" applyAlignment="1">
      <alignment horizontal="center" vertical="center" wrapText="1"/>
    </xf>
    <xf numFmtId="0" fontId="122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20" fillId="0" borderId="0" xfId="0" applyNumberFormat="1" applyFont="1" applyAlignment="1">
      <alignment horizontal="center" vertical="center"/>
    </xf>
    <xf numFmtId="0" fontId="47" fillId="10" borderId="50" xfId="17" applyFont="1" applyFill="1" applyBorder="1" applyAlignment="1">
      <alignment horizontal="center" vertical="center" wrapText="1"/>
    </xf>
    <xf numFmtId="0" fontId="47" fillId="10" borderId="7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horizontal="center" vertical="center" wrapText="1"/>
    </xf>
    <xf numFmtId="0" fontId="47" fillId="10" borderId="123" xfId="17" applyFont="1" applyFill="1" applyBorder="1" applyAlignment="1">
      <alignment horizontal="center" vertical="center" wrapText="1"/>
    </xf>
    <xf numFmtId="0" fontId="47" fillId="10" borderId="12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vertical="center" wrapText="1"/>
    </xf>
    <xf numFmtId="0" fontId="47" fillId="10" borderId="104" xfId="17" applyFont="1" applyFill="1" applyBorder="1"/>
    <xf numFmtId="0" fontId="47" fillId="10" borderId="8" xfId="17" applyFont="1" applyFill="1" applyBorder="1"/>
    <xf numFmtId="0" fontId="47" fillId="10" borderId="42" xfId="17" applyFont="1" applyFill="1" applyBorder="1" applyAlignment="1">
      <alignment horizontal="center" vertical="center" wrapText="1"/>
    </xf>
    <xf numFmtId="0" fontId="208" fillId="0" borderId="7" xfId="17" applyFont="1" applyBorder="1" applyAlignment="1">
      <alignment horizontal="center" vertical="center" wrapText="1"/>
    </xf>
    <xf numFmtId="0" fontId="209" fillId="0" borderId="7" xfId="17" applyFont="1" applyBorder="1" applyAlignment="1">
      <alignment horizontal="center" vertical="center" wrapText="1"/>
    </xf>
    <xf numFmtId="0" fontId="210" fillId="0" borderId="7" xfId="17" applyFont="1" applyBorder="1" applyAlignment="1">
      <alignment horizontal="center" vertical="center" wrapText="1"/>
    </xf>
    <xf numFmtId="0" fontId="211" fillId="0" borderId="7" xfId="17" applyFont="1" applyBorder="1" applyAlignment="1">
      <alignment horizontal="center" vertical="center" wrapText="1"/>
    </xf>
    <xf numFmtId="0" fontId="212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 wrapText="1"/>
    </xf>
    <xf numFmtId="0" fontId="213" fillId="0" borderId="7" xfId="17" applyFont="1" applyBorder="1" applyAlignment="1">
      <alignment horizontal="center" vertical="center" wrapText="1"/>
    </xf>
    <xf numFmtId="0" fontId="214" fillId="0" borderId="7" xfId="17" applyFont="1" applyBorder="1" applyAlignment="1">
      <alignment horizontal="center" vertical="center" wrapText="1"/>
    </xf>
    <xf numFmtId="0" fontId="215" fillId="0" borderId="7" xfId="17" applyFont="1" applyBorder="1" applyAlignment="1">
      <alignment horizontal="center" vertical="center" wrapText="1"/>
    </xf>
    <xf numFmtId="0" fontId="216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/>
    </xf>
    <xf numFmtId="0" fontId="210" fillId="0" borderId="11" xfId="17" applyFont="1" applyBorder="1" applyAlignment="1">
      <alignment horizontal="center" vertical="center" wrapText="1"/>
    </xf>
    <xf numFmtId="0" fontId="46" fillId="20" borderId="7" xfId="17" applyFont="1" applyFill="1" applyBorder="1" applyAlignment="1">
      <alignment vertical="center"/>
    </xf>
    <xf numFmtId="1" fontId="47" fillId="0" borderId="7" xfId="17" applyNumberFormat="1" applyFont="1" applyBorder="1" applyAlignment="1">
      <alignment horizontal="center" vertical="center"/>
    </xf>
    <xf numFmtId="0" fontId="46" fillId="20" borderId="7" xfId="17" applyFont="1" applyFill="1" applyBorder="1" applyAlignment="1">
      <alignment horizontal="center" vertical="center"/>
    </xf>
    <xf numFmtId="0" fontId="47" fillId="0" borderId="0" xfId="17" applyFont="1" applyAlignment="1">
      <alignment horizontal="center" vertical="center" wrapText="1"/>
    </xf>
    <xf numFmtId="0" fontId="47" fillId="0" borderId="7" xfId="17" applyFont="1" applyBorder="1"/>
    <xf numFmtId="0" fontId="47" fillId="0" borderId="50" xfId="17" applyFont="1" applyBorder="1" applyAlignment="1">
      <alignment horizontal="center" vertical="center" wrapText="1"/>
    </xf>
    <xf numFmtId="0" fontId="217" fillId="0" borderId="7" xfId="17" applyFont="1" applyBorder="1" applyAlignment="1">
      <alignment horizontal="center" vertical="center" wrapText="1"/>
    </xf>
    <xf numFmtId="0" fontId="218" fillId="0" borderId="7" xfId="17" applyFont="1" applyBorder="1" applyAlignment="1">
      <alignment horizontal="center" vertical="center" wrapText="1"/>
    </xf>
    <xf numFmtId="0" fontId="218" fillId="0" borderId="11" xfId="17" applyFont="1" applyBorder="1" applyAlignment="1">
      <alignment vertical="center" wrapText="1"/>
    </xf>
    <xf numFmtId="0" fontId="218" fillId="0" borderId="12" xfId="17" applyFont="1" applyBorder="1" applyAlignment="1">
      <alignment vertical="center" wrapText="1"/>
    </xf>
    <xf numFmtId="0" fontId="218" fillId="0" borderId="0" xfId="17" applyFont="1" applyAlignment="1">
      <alignment horizontal="center" vertical="center" wrapText="1"/>
    </xf>
    <xf numFmtId="0" fontId="47" fillId="0" borderId="0" xfId="17" applyFont="1"/>
    <xf numFmtId="0" fontId="46" fillId="0" borderId="0" xfId="17" applyFont="1"/>
    <xf numFmtId="0" fontId="46" fillId="20" borderId="7" xfId="17" applyFont="1" applyFill="1" applyBorder="1" applyAlignment="1">
      <alignment horizontal="center"/>
    </xf>
    <xf numFmtId="0" fontId="170" fillId="10" borderId="7" xfId="17" applyFont="1" applyFill="1" applyBorder="1" applyAlignment="1">
      <alignment horizontal="center" vertical="center" wrapText="1"/>
    </xf>
    <xf numFmtId="2" fontId="170" fillId="10" borderId="7" xfId="17" applyNumberFormat="1" applyFont="1" applyFill="1" applyBorder="1" applyAlignment="1">
      <alignment horizontal="center" vertical="center"/>
    </xf>
    <xf numFmtId="0" fontId="170" fillId="10" borderId="0" xfId="17" applyFont="1" applyFill="1"/>
    <xf numFmtId="0" fontId="229" fillId="0" borderId="0" xfId="0" applyFont="1"/>
    <xf numFmtId="1" fontId="9" fillId="0" borderId="7" xfId="0" applyNumberFormat="1" applyFont="1" applyBorder="1" applyAlignment="1">
      <alignment vertical="center" wrapText="1"/>
    </xf>
    <xf numFmtId="2" fontId="230" fillId="7" borderId="7" xfId="17" applyNumberFormat="1" applyFont="1" applyFill="1" applyBorder="1" applyAlignment="1">
      <alignment horizontal="center" vertical="center"/>
    </xf>
    <xf numFmtId="0" fontId="47" fillId="9" borderId="7" xfId="17" applyFont="1" applyFill="1" applyBorder="1" applyAlignment="1">
      <alignment horizontal="center" vertical="center"/>
    </xf>
    <xf numFmtId="0" fontId="212" fillId="13" borderId="7" xfId="17" applyFont="1" applyFill="1" applyBorder="1" applyAlignment="1">
      <alignment horizontal="center" vertical="center" wrapText="1"/>
    </xf>
    <xf numFmtId="1" fontId="34" fillId="0" borderId="7" xfId="17" applyNumberFormat="1" applyFont="1" applyBorder="1" applyAlignment="1">
      <alignment horizontal="center" vertical="center"/>
    </xf>
    <xf numFmtId="0" fontId="208" fillId="9" borderId="7" xfId="17" applyFont="1" applyFill="1" applyBorder="1" applyAlignment="1">
      <alignment horizontal="center" vertical="center" wrapText="1"/>
    </xf>
    <xf numFmtId="0" fontId="217" fillId="9" borderId="7" xfId="17" applyFont="1" applyFill="1" applyBorder="1" applyAlignment="1">
      <alignment horizontal="center" vertical="center" wrapText="1"/>
    </xf>
    <xf numFmtId="0" fontId="173" fillId="0" borderId="7" xfId="0" applyFont="1" applyBorder="1" applyAlignment="1">
      <alignment horizontal="center" vertical="center"/>
    </xf>
    <xf numFmtId="0" fontId="165" fillId="0" borderId="8" xfId="0" applyFont="1" applyBorder="1" applyAlignment="1">
      <alignment horizontal="center" vertical="center"/>
    </xf>
    <xf numFmtId="0" fontId="175" fillId="0" borderId="10" xfId="0" applyFont="1" applyBorder="1" applyAlignment="1">
      <alignment horizontal="center" vertical="center"/>
    </xf>
    <xf numFmtId="0" fontId="218" fillId="9" borderId="7" xfId="17" applyFont="1" applyFill="1" applyBorder="1" applyAlignment="1">
      <alignment horizontal="center" vertical="center" wrapText="1"/>
    </xf>
    <xf numFmtId="0" fontId="231" fillId="9" borderId="7" xfId="0" applyFont="1" applyFill="1" applyBorder="1" applyAlignment="1">
      <alignment horizontal="center" vertical="center" wrapText="1"/>
    </xf>
    <xf numFmtId="0" fontId="218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2" fontId="17" fillId="0" borderId="0" xfId="0" applyNumberFormat="1" applyFont="1" applyAlignment="1">
      <alignment horizontal="center" vertical="center"/>
    </xf>
    <xf numFmtId="180" fontId="84" fillId="0" borderId="0" xfId="4" applyNumberFormat="1" applyFont="1" applyAlignment="1">
      <alignment horizontal="center" vertical="center" wrapText="1"/>
    </xf>
    <xf numFmtId="0" fontId="84" fillId="0" borderId="0" xfId="4" applyFont="1" applyAlignment="1">
      <alignment horizontal="center" vertical="center" wrapText="1"/>
    </xf>
    <xf numFmtId="166" fontId="94" fillId="0" borderId="0" xfId="5" applyNumberFormat="1" applyFont="1" applyBorder="1" applyAlignment="1">
      <alignment horizontal="center" vertical="center" wrapText="1"/>
    </xf>
    <xf numFmtId="181" fontId="91" fillId="0" borderId="0" xfId="5" applyNumberFormat="1" applyFont="1" applyBorder="1" applyAlignment="1">
      <alignment vertical="center" wrapText="1"/>
    </xf>
    <xf numFmtId="0" fontId="87" fillId="0" borderId="0" xfId="4" applyFont="1" applyAlignment="1">
      <alignment horizontal="center" vertical="center" wrapText="1"/>
    </xf>
    <xf numFmtId="43" fontId="94" fillId="0" borderId="0" xfId="5" applyFont="1" applyBorder="1" applyAlignment="1">
      <alignment horizontal="center" vertical="center" wrapText="1"/>
    </xf>
    <xf numFmtId="43" fontId="87" fillId="0" borderId="0" xfId="5" applyFont="1" applyBorder="1" applyAlignment="1">
      <alignment horizontal="center" vertical="center" wrapText="1"/>
    </xf>
    <xf numFmtId="166" fontId="234" fillId="0" borderId="7" xfId="5" applyNumberFormat="1" applyFont="1" applyFill="1" applyBorder="1" applyAlignment="1">
      <alignment horizontal="center" vertical="center" wrapText="1"/>
    </xf>
    <xf numFmtId="0" fontId="234" fillId="0" borderId="0" xfId="3" applyFont="1" applyFill="1"/>
    <xf numFmtId="0" fontId="236" fillId="0" borderId="0" xfId="3" applyFont="1" applyFill="1" applyAlignment="1">
      <alignment vertical="center"/>
    </xf>
    <xf numFmtId="0" fontId="236" fillId="0" borderId="26" xfId="3" applyFont="1" applyFill="1" applyBorder="1" applyAlignment="1">
      <alignment vertical="center"/>
    </xf>
    <xf numFmtId="0" fontId="237" fillId="0" borderId="7" xfId="3" applyFont="1" applyFill="1" applyBorder="1" applyAlignment="1">
      <alignment horizontal="center" vertical="center" wrapText="1"/>
    </xf>
    <xf numFmtId="0" fontId="237" fillId="0" borderId="7" xfId="3" applyFont="1" applyFill="1" applyBorder="1"/>
    <xf numFmtId="0" fontId="234" fillId="0" borderId="7" xfId="3" applyFont="1" applyFill="1" applyBorder="1" applyAlignment="1">
      <alignment horizontal="center" vertical="center" wrapText="1"/>
    </xf>
    <xf numFmtId="177" fontId="234" fillId="0" borderId="7" xfId="5" applyNumberFormat="1" applyFont="1" applyFill="1" applyBorder="1" applyAlignment="1">
      <alignment horizontal="center" vertical="center" wrapText="1"/>
    </xf>
    <xf numFmtId="43" fontId="234" fillId="0" borderId="7" xfId="5" applyFont="1" applyFill="1" applyBorder="1" applyAlignment="1">
      <alignment horizontal="center" vertical="center" wrapText="1"/>
    </xf>
    <xf numFmtId="178" fontId="234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2" fontId="234" fillId="0" borderId="7" xfId="5" applyNumberFormat="1" applyFont="1" applyFill="1" applyBorder="1" applyAlignment="1">
      <alignment horizontal="center" vertical="center" wrapText="1"/>
    </xf>
    <xf numFmtId="0" fontId="236" fillId="0" borderId="7" xfId="3" applyFont="1" applyFill="1" applyBorder="1" applyAlignment="1">
      <alignment horizontal="center" vertical="center" wrapText="1"/>
    </xf>
    <xf numFmtId="166" fontId="236" fillId="0" borderId="7" xfId="5" applyNumberFormat="1" applyFont="1" applyFill="1" applyBorder="1" applyAlignment="1">
      <alignment horizontal="center" vertical="center" wrapText="1"/>
    </xf>
    <xf numFmtId="182" fontId="236" fillId="0" borderId="7" xfId="5" applyNumberFormat="1" applyFont="1" applyFill="1" applyBorder="1" applyAlignment="1">
      <alignment horizontal="center" vertical="center" wrapText="1"/>
    </xf>
    <xf numFmtId="43" fontId="236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3" fontId="238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43" fontId="239" fillId="0" borderId="7" xfId="3" applyNumberFormat="1" applyFont="1" applyFill="1" applyBorder="1"/>
    <xf numFmtId="0" fontId="238" fillId="0" borderId="24" xfId="3" applyFont="1" applyFill="1" applyBorder="1" applyAlignment="1">
      <alignment horizontal="center" vertical="center" wrapText="1"/>
    </xf>
    <xf numFmtId="2" fontId="236" fillId="0" borderId="24" xfId="5" applyNumberFormat="1" applyFont="1" applyFill="1" applyBorder="1" applyAlignment="1">
      <alignment vertical="center"/>
    </xf>
    <xf numFmtId="2" fontId="241" fillId="0" borderId="24" xfId="5" applyNumberFormat="1" applyFont="1" applyFill="1" applyBorder="1" applyAlignment="1">
      <alignment vertical="center"/>
    </xf>
    <xf numFmtId="166" fontId="236" fillId="0" borderId="24" xfId="5" applyNumberFormat="1" applyFont="1" applyFill="1" applyBorder="1" applyAlignment="1">
      <alignment horizontal="center" vertical="center" wrapText="1"/>
    </xf>
    <xf numFmtId="173" fontId="238" fillId="0" borderId="24" xfId="3" applyNumberFormat="1" applyFont="1" applyFill="1" applyBorder="1"/>
    <xf numFmtId="0" fontId="242" fillId="0" borderId="0" xfId="3" applyFont="1" applyFill="1" applyBorder="1" applyAlignment="1">
      <alignment vertical="center" wrapText="1"/>
    </xf>
    <xf numFmtId="0" fontId="242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34" fillId="0" borderId="0" xfId="3" applyFont="1" applyFill="1" applyAlignment="1">
      <alignment horizontal="center"/>
    </xf>
    <xf numFmtId="0" fontId="233" fillId="0" borderId="0" xfId="3" applyFont="1" applyFill="1" applyBorder="1" applyAlignment="1">
      <alignment horizontal="center" vertical="center" wrapText="1"/>
    </xf>
    <xf numFmtId="1" fontId="233" fillId="0" borderId="0" xfId="3" applyNumberFormat="1" applyFont="1" applyFill="1" applyBorder="1" applyAlignment="1">
      <alignment horizontal="center" vertical="center" wrapText="1"/>
    </xf>
    <xf numFmtId="0" fontId="243" fillId="0" borderId="0" xfId="3" applyFont="1" applyFill="1"/>
    <xf numFmtId="0" fontId="232" fillId="0" borderId="0" xfId="3" applyFont="1" applyFill="1" applyBorder="1" applyAlignment="1">
      <alignment horizontal="center" vertical="center" wrapText="1"/>
    </xf>
    <xf numFmtId="17" fontId="234" fillId="0" borderId="7" xfId="0" applyNumberFormat="1" applyFont="1" applyBorder="1" applyAlignment="1">
      <alignment horizontal="center" vertical="center"/>
    </xf>
    <xf numFmtId="0" fontId="234" fillId="0" borderId="7" xfId="3" applyFont="1" applyFill="1" applyBorder="1" applyAlignment="1">
      <alignment horizontal="center" vertical="center"/>
    </xf>
    <xf numFmtId="2" fontId="234" fillId="0" borderId="7" xfId="3" applyNumberFormat="1" applyFont="1" applyFill="1" applyBorder="1" applyAlignment="1">
      <alignment horizontal="center" vertical="center"/>
    </xf>
    <xf numFmtId="181" fontId="234" fillId="0" borderId="7" xfId="5" applyNumberFormat="1" applyFont="1" applyFill="1" applyBorder="1" applyAlignment="1">
      <alignment horizontal="center" vertical="center" wrapText="1"/>
    </xf>
    <xf numFmtId="17" fontId="236" fillId="0" borderId="7" xfId="0" applyNumberFormat="1" applyFont="1" applyBorder="1" applyAlignment="1">
      <alignment horizontal="center" vertical="center"/>
    </xf>
    <xf numFmtId="0" fontId="236" fillId="0" borderId="7" xfId="3" applyFont="1" applyFill="1" applyBorder="1" applyAlignment="1">
      <alignment horizontal="center" vertical="center"/>
    </xf>
    <xf numFmtId="2" fontId="236" fillId="0" borderId="7" xfId="3" applyNumberFormat="1" applyFont="1" applyFill="1" applyBorder="1" applyAlignment="1">
      <alignment horizontal="center" vertical="center"/>
    </xf>
    <xf numFmtId="181" fontId="236" fillId="0" borderId="7" xfId="5" applyNumberFormat="1" applyFont="1" applyFill="1" applyBorder="1" applyAlignment="1">
      <alignment horizontal="center" vertical="center" wrapText="1"/>
    </xf>
    <xf numFmtId="0" fontId="243" fillId="0" borderId="7" xfId="3" applyFont="1" applyFill="1" applyBorder="1"/>
    <xf numFmtId="168" fontId="234" fillId="0" borderId="7" xfId="3" applyNumberFormat="1" applyFont="1" applyFill="1" applyBorder="1" applyAlignment="1">
      <alignment horizontal="center" vertical="center"/>
    </xf>
    <xf numFmtId="0" fontId="243" fillId="0" borderId="0" xfId="3" applyFont="1" applyFill="1" applyBorder="1"/>
    <xf numFmtId="168" fontId="236" fillId="0" borderId="7" xfId="3" applyNumberFormat="1" applyFont="1" applyFill="1" applyBorder="1" applyAlignment="1">
      <alignment horizontal="center" vertical="center"/>
    </xf>
    <xf numFmtId="0" fontId="244" fillId="0" borderId="0" xfId="0" applyFont="1" applyAlignment="1">
      <alignment horizontal="center" vertical="center"/>
    </xf>
    <xf numFmtId="0" fontId="234" fillId="0" borderId="0" xfId="3" applyFont="1" applyFill="1" applyBorder="1" applyAlignment="1">
      <alignment horizontal="center" vertical="center" wrapText="1"/>
    </xf>
    <xf numFmtId="0" fontId="234" fillId="0" borderId="0" xfId="3" applyFont="1" applyFill="1" applyBorder="1" applyAlignment="1">
      <alignment horizontal="center" vertical="center"/>
    </xf>
    <xf numFmtId="181" fontId="234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4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19" fillId="0" borderId="10" xfId="17" applyNumberFormat="1" applyFont="1" applyBorder="1" applyAlignment="1">
      <alignment horizontal="center" vertical="center" wrapText="1"/>
    </xf>
    <xf numFmtId="1" fontId="220" fillId="0" borderId="7" xfId="17" applyNumberFormat="1" applyFont="1" applyBorder="1" applyAlignment="1">
      <alignment horizontal="center" vertical="center" wrapText="1"/>
    </xf>
    <xf numFmtId="1" fontId="220" fillId="0" borderId="10" xfId="17" applyNumberFormat="1" applyFont="1" applyBorder="1" applyAlignment="1">
      <alignment horizontal="center" vertical="center" wrapText="1"/>
    </xf>
    <xf numFmtId="1" fontId="221" fillId="0" borderId="10" xfId="17" applyNumberFormat="1" applyFont="1" applyBorder="1" applyAlignment="1">
      <alignment horizontal="center" vertical="center" wrapText="1"/>
    </xf>
    <xf numFmtId="1" fontId="222" fillId="0" borderId="10" xfId="17" applyNumberFormat="1" applyFont="1" applyBorder="1" applyAlignment="1">
      <alignment horizontal="center" vertical="center" wrapText="1"/>
    </xf>
    <xf numFmtId="1" fontId="223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24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25" fillId="0" borderId="10" xfId="17" applyNumberFormat="1" applyFont="1" applyBorder="1" applyAlignment="1">
      <alignment horizontal="center" vertical="center" wrapText="1"/>
    </xf>
    <xf numFmtId="1" fontId="226" fillId="0" borderId="10" xfId="17" applyNumberFormat="1" applyFont="1" applyBorder="1" applyAlignment="1">
      <alignment horizontal="center" vertical="center" wrapText="1"/>
    </xf>
    <xf numFmtId="1" fontId="219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19" fillId="0" borderId="50" xfId="17" applyNumberFormat="1" applyFont="1" applyBorder="1" applyAlignment="1">
      <alignment horizontal="center" vertical="center" wrapText="1"/>
    </xf>
    <xf numFmtId="1" fontId="220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27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28" fillId="0" borderId="10" xfId="17" applyNumberFormat="1" applyFont="1" applyBorder="1" applyAlignment="1">
      <alignment horizontal="center" vertical="center"/>
    </xf>
    <xf numFmtId="1" fontId="228" fillId="0" borderId="50" xfId="17" applyNumberFormat="1" applyFont="1" applyBorder="1" applyAlignment="1">
      <alignment horizontal="center" vertical="center"/>
    </xf>
    <xf numFmtId="1" fontId="220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45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46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46" fillId="0" borderId="7" xfId="0" applyFont="1" applyBorder="1"/>
    <xf numFmtId="0" fontId="173" fillId="0" borderId="7" xfId="0" applyFont="1" applyBorder="1"/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19" fillId="0" borderId="7" xfId="0" applyNumberFormat="1" applyFont="1" applyBorder="1" applyAlignment="1">
      <alignment horizontal="center" vertical="center"/>
    </xf>
    <xf numFmtId="10" fontId="120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6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19" fillId="0" borderId="37" xfId="0" applyNumberFormat="1" applyFont="1" applyBorder="1"/>
    <xf numFmtId="2" fontId="52" fillId="0" borderId="0" xfId="4" applyNumberFormat="1" applyFont="1" applyAlignment="1">
      <alignment horizontal="center" vertical="center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44" fillId="0" borderId="7" xfId="0" applyNumberFormat="1" applyFont="1" applyBorder="1" applyAlignment="1">
      <alignment horizontal="center" vertical="center"/>
    </xf>
    <xf numFmtId="0" fontId="197" fillId="0" borderId="7" xfId="0" applyFont="1" applyBorder="1" applyAlignment="1">
      <alignment vertical="center"/>
    </xf>
    <xf numFmtId="1" fontId="158" fillId="0" borderId="0" xfId="0" applyNumberFormat="1" applyFont="1" applyAlignment="1">
      <alignment horizontal="center" vertical="center"/>
    </xf>
    <xf numFmtId="0" fontId="197" fillId="0" borderId="0" xfId="0" applyFont="1"/>
    <xf numFmtId="2" fontId="197" fillId="0" borderId="0" xfId="0" applyNumberFormat="1" applyFont="1"/>
    <xf numFmtId="2" fontId="197" fillId="0" borderId="7" xfId="0" applyNumberFormat="1" applyFont="1" applyBorder="1" applyAlignment="1">
      <alignment vertical="center"/>
    </xf>
    <xf numFmtId="1" fontId="144" fillId="7" borderId="7" xfId="0" applyNumberFormat="1" applyFont="1" applyFill="1" applyBorder="1" applyAlignment="1">
      <alignment horizontal="center" vertical="center"/>
    </xf>
    <xf numFmtId="2" fontId="197" fillId="7" borderId="7" xfId="0" applyNumberFormat="1" applyFont="1" applyFill="1" applyBorder="1" applyAlignment="1">
      <alignment vertical="center"/>
    </xf>
    <xf numFmtId="1" fontId="119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45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4" fillId="0" borderId="27" xfId="0" applyFont="1" applyBorder="1" applyAlignment="1">
      <alignment horizontal="left" vertical="center" wrapText="1"/>
    </xf>
    <xf numFmtId="0" fontId="34" fillId="0" borderId="25" xfId="0" applyFont="1" applyBorder="1" applyAlignment="1">
      <alignment horizontal="left" vertical="center" wrapText="1"/>
    </xf>
    <xf numFmtId="0" fontId="34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61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61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4" fillId="0" borderId="65" xfId="0" applyFont="1" applyBorder="1" applyAlignment="1">
      <alignment horizontal="center" vertical="center" wrapText="1"/>
    </xf>
    <xf numFmtId="166" fontId="73" fillId="0" borderId="8" xfId="5" applyNumberFormat="1" applyFont="1" applyFill="1" applyBorder="1" applyAlignment="1">
      <alignment horizontal="center" vertical="center" wrapText="1"/>
    </xf>
    <xf numFmtId="166" fontId="159" fillId="0" borderId="8" xfId="5" applyNumberFormat="1" applyFont="1" applyFill="1" applyBorder="1" applyAlignment="1">
      <alignment horizontal="center" vertical="center" wrapText="1"/>
    </xf>
    <xf numFmtId="166" fontId="159" fillId="0" borderId="8" xfId="5" applyNumberFormat="1" applyFont="1" applyFill="1" applyBorder="1" applyAlignment="1">
      <alignment vertical="center"/>
    </xf>
    <xf numFmtId="166" fontId="162" fillId="0" borderId="8" xfId="5" applyNumberFormat="1" applyFont="1" applyFill="1" applyBorder="1" applyAlignment="1">
      <alignment horizontal="center" vertical="center" wrapText="1"/>
    </xf>
    <xf numFmtId="166" fontId="34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28" fillId="18" borderId="7" xfId="0" applyNumberFormat="1" applyFont="1" applyFill="1" applyBorder="1" applyAlignment="1">
      <alignment horizontal="center" vertical="center" wrapText="1"/>
    </xf>
    <xf numFmtId="0" fontId="247" fillId="0" borderId="7" xfId="0" applyFont="1" applyBorder="1"/>
    <xf numFmtId="10" fontId="247" fillId="0" borderId="7" xfId="2" applyNumberFormat="1" applyFont="1" applyBorder="1" applyAlignment="1">
      <alignment horizontal="center" vertical="center"/>
    </xf>
    <xf numFmtId="10" fontId="228" fillId="18" borderId="7" xfId="2" applyNumberFormat="1" applyFont="1" applyFill="1" applyBorder="1" applyAlignment="1">
      <alignment horizontal="center" vertical="center" wrapText="1"/>
    </xf>
    <xf numFmtId="0" fontId="228" fillId="0" borderId="7" xfId="0" applyFont="1" applyBorder="1"/>
    <xf numFmtId="10" fontId="228" fillId="0" borderId="7" xfId="2" applyNumberFormat="1" applyFont="1" applyBorder="1" applyAlignment="1">
      <alignment horizontal="center" vertical="center"/>
    </xf>
    <xf numFmtId="186" fontId="228" fillId="0" borderId="7" xfId="0" applyNumberFormat="1" applyFont="1" applyBorder="1"/>
    <xf numFmtId="1" fontId="228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86" fontId="0" fillId="0" borderId="7" xfId="0" applyNumberFormat="1" applyBorder="1"/>
    <xf numFmtId="186" fontId="247" fillId="0" borderId="7" xfId="0" applyNumberFormat="1" applyFont="1" applyBorder="1"/>
    <xf numFmtId="43" fontId="247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47" fillId="3" borderId="7" xfId="0" applyNumberFormat="1" applyFont="1" applyFill="1" applyBorder="1"/>
    <xf numFmtId="10" fontId="247" fillId="3" borderId="7" xfId="2" applyNumberFormat="1" applyFont="1" applyFill="1" applyBorder="1" applyAlignment="1">
      <alignment horizontal="center" vertical="center"/>
    </xf>
    <xf numFmtId="0" fontId="247" fillId="36" borderId="7" xfId="0" applyFont="1" applyFill="1" applyBorder="1"/>
    <xf numFmtId="10" fontId="247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87" fontId="115" fillId="0" borderId="0" xfId="0" applyNumberFormat="1" applyFont="1"/>
    <xf numFmtId="1" fontId="197" fillId="0" borderId="0" xfId="0" applyNumberFormat="1" applyFont="1" applyAlignment="1">
      <alignment horizontal="center" vertical="center"/>
    </xf>
    <xf numFmtId="1" fontId="158" fillId="0" borderId="7" xfId="0" applyNumberFormat="1" applyFont="1" applyBorder="1" applyAlignment="1">
      <alignment horizontal="center" vertical="center" wrapText="1"/>
    </xf>
    <xf numFmtId="2" fontId="197" fillId="0" borderId="7" xfId="0" applyNumberFormat="1" applyFont="1" applyBorder="1" applyAlignment="1">
      <alignment horizontal="center" vertical="center"/>
    </xf>
    <xf numFmtId="2" fontId="52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168" fontId="7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7" borderId="11" xfId="4" applyFill="1" applyBorder="1" applyAlignment="1">
      <alignment horizontal="center" vertical="center" wrapText="1"/>
    </xf>
    <xf numFmtId="1" fontId="204" fillId="0" borderId="7" xfId="0" applyNumberFormat="1" applyFont="1" applyBorder="1" applyAlignment="1">
      <alignment horizontal="center" vertical="center" wrapText="1"/>
    </xf>
    <xf numFmtId="2" fontId="249" fillId="0" borderId="7" xfId="0" applyNumberFormat="1" applyFont="1" applyBorder="1" applyAlignment="1">
      <alignment horizontal="center" vertical="center"/>
    </xf>
    <xf numFmtId="0" fontId="117" fillId="0" borderId="55" xfId="0" applyFont="1" applyBorder="1" applyAlignment="1">
      <alignment horizontal="center" vertical="center"/>
    </xf>
    <xf numFmtId="0" fontId="117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20" fillId="40" borderId="7" xfId="0" applyFont="1" applyFill="1" applyBorder="1"/>
    <xf numFmtId="0" fontId="20" fillId="40" borderId="7" xfId="0" applyFont="1" applyFill="1" applyBorder="1" applyAlignment="1">
      <alignment horizontal="left" vertical="center"/>
    </xf>
    <xf numFmtId="1" fontId="20" fillId="40" borderId="7" xfId="0" applyNumberFormat="1" applyFont="1" applyFill="1" applyBorder="1" applyAlignment="1">
      <alignment horizontal="center" vertical="center" wrapText="1"/>
    </xf>
    <xf numFmtId="1" fontId="15" fillId="40" borderId="25" xfId="0" applyNumberFormat="1" applyFont="1" applyFill="1" applyBorder="1" applyAlignment="1">
      <alignment vertical="center" wrapText="1"/>
    </xf>
    <xf numFmtId="0" fontId="20" fillId="40" borderId="7" xfId="0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right" vertical="center" wrapText="1"/>
    </xf>
    <xf numFmtId="0" fontId="7" fillId="40" borderId="7" xfId="0" applyFont="1" applyFill="1" applyBorder="1" applyAlignment="1">
      <alignment horizontal="center" vertical="center"/>
    </xf>
    <xf numFmtId="166" fontId="10" fillId="40" borderId="7" xfId="0" applyNumberFormat="1" applyFont="1" applyFill="1" applyBorder="1" applyAlignment="1">
      <alignment horizontal="center" vertical="center"/>
    </xf>
    <xf numFmtId="1" fontId="7" fillId="40" borderId="7" xfId="0" applyNumberFormat="1" applyFont="1" applyFill="1" applyBorder="1" applyAlignment="1">
      <alignment horizontal="right" vertical="center"/>
    </xf>
    <xf numFmtId="1" fontId="20" fillId="40" borderId="7" xfId="0" applyNumberFormat="1" applyFont="1" applyFill="1" applyBorder="1" applyAlignment="1">
      <alignment horizontal="center" vertical="center"/>
    </xf>
    <xf numFmtId="0" fontId="10" fillId="40" borderId="7" xfId="0" applyFont="1" applyFill="1" applyBorder="1" applyAlignment="1">
      <alignment horizontal="center" vertical="center"/>
    </xf>
    <xf numFmtId="0" fontId="115" fillId="40" borderId="0" xfId="0" applyFont="1" applyFill="1"/>
    <xf numFmtId="0" fontId="0" fillId="40" borderId="0" xfId="0" applyFill="1" applyAlignment="1">
      <alignment horizontal="center" vertical="center"/>
    </xf>
    <xf numFmtId="2" fontId="0" fillId="40" borderId="0" xfId="0" applyNumberFormat="1" applyFill="1" applyAlignment="1">
      <alignment horizontal="center" vertical="center"/>
    </xf>
    <xf numFmtId="0" fontId="174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07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110" fillId="0" borderId="24" xfId="3" applyFont="1" applyFill="1" applyBorder="1" applyAlignment="1">
      <alignment horizontal="center" vertical="center" wrapText="1"/>
    </xf>
    <xf numFmtId="0" fontId="88" fillId="0" borderId="0" xfId="0" applyFont="1" applyAlignment="1">
      <alignment horizontal="center" vertical="center"/>
    </xf>
    <xf numFmtId="0" fontId="88" fillId="0" borderId="0" xfId="0" applyFont="1"/>
    <xf numFmtId="1" fontId="177" fillId="0" borderId="0" xfId="17" applyNumberFormat="1" applyAlignment="1">
      <alignment horizontal="center" vertical="center"/>
    </xf>
    <xf numFmtId="0" fontId="170" fillId="0" borderId="0" xfId="17" applyFont="1" applyAlignment="1">
      <alignment horizontal="center" vertical="center" wrapText="1"/>
    </xf>
    <xf numFmtId="165" fontId="165" fillId="0" borderId="12" xfId="0" applyNumberFormat="1" applyFont="1" applyBorder="1" applyAlignment="1">
      <alignment horizontal="right" vertical="center" wrapText="1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166" fontId="9" fillId="40" borderId="7" xfId="0" applyNumberFormat="1" applyFont="1" applyFill="1" applyBorder="1" applyAlignment="1">
      <alignment horizontal="center" vertical="center"/>
    </xf>
    <xf numFmtId="1" fontId="9" fillId="40" borderId="7" xfId="0" applyNumberFormat="1" applyFont="1" applyFill="1" applyBorder="1" applyAlignment="1">
      <alignment horizontal="right" vertical="center"/>
    </xf>
    <xf numFmtId="1" fontId="29" fillId="40" borderId="37" xfId="0" applyNumberFormat="1" applyFont="1" applyFill="1" applyBorder="1"/>
    <xf numFmtId="166" fontId="15" fillId="40" borderId="7" xfId="0" applyNumberFormat="1" applyFont="1" applyFill="1" applyBorder="1" applyAlignment="1">
      <alignment vertical="center"/>
    </xf>
    <xf numFmtId="1" fontId="9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right" vertical="center"/>
    </xf>
    <xf numFmtId="1" fontId="197" fillId="0" borderId="7" xfId="0" applyNumberFormat="1" applyFont="1" applyBorder="1" applyAlignment="1">
      <alignment horizontal="center" vertical="center" wrapText="1"/>
    </xf>
    <xf numFmtId="17" fontId="115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40" borderId="7" xfId="0" applyNumberFormat="1" applyFont="1" applyFill="1" applyBorder="1" applyAlignment="1">
      <alignment horizontal="right" vertical="center"/>
    </xf>
    <xf numFmtId="166" fontId="15" fillId="40" borderId="7" xfId="0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40" borderId="7" xfId="1" applyNumberFormat="1" applyFont="1" applyFill="1" applyBorder="1" applyAlignment="1">
      <alignment vertical="center"/>
    </xf>
    <xf numFmtId="0" fontId="10" fillId="9" borderId="7" xfId="0" applyFont="1" applyFill="1" applyBorder="1" applyAlignment="1">
      <alignment horizontal="left" vertical="center" wrapText="1"/>
    </xf>
    <xf numFmtId="166" fontId="10" fillId="9" borderId="7" xfId="0" applyNumberFormat="1" applyFont="1" applyFill="1" applyBorder="1" applyAlignment="1">
      <alignment horizontal="center" vertical="center" wrapText="1"/>
    </xf>
    <xf numFmtId="1" fontId="9" fillId="40" borderId="12" xfId="0" applyNumberFormat="1" applyFont="1" applyFill="1" applyBorder="1" applyAlignment="1">
      <alignment horizontal="right" vertical="center"/>
    </xf>
    <xf numFmtId="1" fontId="15" fillId="40" borderId="11" xfId="0" applyNumberFormat="1" applyFont="1" applyFill="1" applyBorder="1" applyAlignment="1">
      <alignment vertical="center" wrapText="1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20" fillId="0" borderId="7" xfId="0" applyNumberFormat="1" applyFont="1" applyBorder="1" applyAlignment="1">
      <alignment horizontal="right" vertical="center" wrapText="1"/>
    </xf>
    <xf numFmtId="2" fontId="7" fillId="0" borderId="26" xfId="0" applyNumberFormat="1" applyFont="1" applyBorder="1" applyAlignment="1">
      <alignment horizontal="right" vertical="center" wrapText="1"/>
    </xf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167" fontId="9" fillId="0" borderId="21" xfId="0" applyNumberFormat="1" applyFont="1" applyBorder="1" applyAlignment="1">
      <alignment vertical="center"/>
    </xf>
    <xf numFmtId="0" fontId="0" fillId="0" borderId="8" xfId="0" applyBorder="1"/>
    <xf numFmtId="0" fontId="0" fillId="7" borderId="7" xfId="0" applyFill="1" applyBorder="1"/>
    <xf numFmtId="0" fontId="0" fillId="9" borderId="7" xfId="0" applyFill="1" applyBorder="1"/>
    <xf numFmtId="0" fontId="0" fillId="17" borderId="7" xfId="0" applyFill="1" applyBorder="1"/>
    <xf numFmtId="1" fontId="252" fillId="0" borderId="7" xfId="0" applyNumberFormat="1" applyFont="1" applyBorder="1" applyAlignment="1">
      <alignment horizontal="center" vertical="center"/>
    </xf>
    <xf numFmtId="1" fontId="253" fillId="0" borderId="7" xfId="0" applyNumberFormat="1" applyFont="1" applyBorder="1" applyAlignment="1">
      <alignment horizontal="center" vertical="center"/>
    </xf>
    <xf numFmtId="1" fontId="167" fillId="0" borderId="0" xfId="0" applyNumberFormat="1" applyFont="1" applyAlignment="1">
      <alignment horizontal="center" vertical="center"/>
    </xf>
    <xf numFmtId="1" fontId="252" fillId="0" borderId="0" xfId="0" applyNumberFormat="1" applyFont="1" applyAlignment="1">
      <alignment horizontal="center" vertical="center"/>
    </xf>
    <xf numFmtId="43" fontId="10" fillId="0" borderId="7" xfId="0" applyNumberFormat="1" applyFont="1" applyBorder="1" applyAlignment="1">
      <alignment horizontal="center" vertical="center"/>
    </xf>
    <xf numFmtId="0" fontId="55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34" fillId="0" borderId="7" xfId="4" applyFont="1" applyBorder="1" applyAlignment="1">
      <alignment horizontal="left" vertical="center" wrapText="1"/>
    </xf>
    <xf numFmtId="0" fontId="30" fillId="0" borderId="0" xfId="4" applyAlignment="1">
      <alignment horizontal="left" vertical="center"/>
    </xf>
    <xf numFmtId="2" fontId="30" fillId="0" borderId="7" xfId="4" applyNumberFormat="1" applyBorder="1" applyAlignment="1">
      <alignment horizontal="left" vertical="center"/>
    </xf>
    <xf numFmtId="0" fontId="34" fillId="0" borderId="8" xfId="4" applyFont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5" fillId="0" borderId="0" xfId="4" applyFont="1" applyAlignment="1">
      <alignment horizontal="left" vertical="center"/>
    </xf>
    <xf numFmtId="14" fontId="0" fillId="0" borderId="0" xfId="0" applyNumberFormat="1"/>
    <xf numFmtId="20" fontId="0" fillId="0" borderId="0" xfId="0" applyNumberFormat="1"/>
    <xf numFmtId="0" fontId="10" fillId="0" borderId="7" xfId="0" applyFont="1" applyBorder="1" applyAlignment="1">
      <alignment horizontal="left" vertical="center" wrapText="1"/>
    </xf>
    <xf numFmtId="0" fontId="4" fillId="7" borderId="85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vertical="center"/>
    </xf>
    <xf numFmtId="0" fontId="4" fillId="7" borderId="6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horizontal="center" vertical="center"/>
    </xf>
    <xf numFmtId="0" fontId="122" fillId="7" borderId="2" xfId="12" applyFont="1" applyFill="1" applyBorder="1" applyAlignment="1">
      <alignment horizontal="center" vertical="center" wrapText="1"/>
    </xf>
    <xf numFmtId="2" fontId="4" fillId="7" borderId="2" xfId="12" applyNumberFormat="1" applyFont="1" applyFill="1" applyBorder="1" applyAlignment="1">
      <alignment horizontal="center" vertical="center"/>
    </xf>
    <xf numFmtId="165" fontId="4" fillId="7" borderId="2" xfId="12" applyNumberFormat="1" applyFont="1" applyFill="1" applyBorder="1" applyAlignment="1">
      <alignment vertical="center"/>
    </xf>
    <xf numFmtId="166" fontId="4" fillId="7" borderId="2" xfId="12" applyNumberFormat="1" applyFont="1" applyFill="1" applyBorder="1" applyAlignment="1">
      <alignment vertical="center"/>
    </xf>
    <xf numFmtId="166" fontId="4" fillId="7" borderId="15" xfId="12" applyNumberFormat="1" applyFont="1" applyFill="1" applyBorder="1" applyAlignment="1">
      <alignment vertical="center"/>
    </xf>
    <xf numFmtId="0" fontId="7" fillId="7" borderId="7" xfId="12" applyFont="1" applyFill="1" applyBorder="1" applyAlignment="1">
      <alignment horizontal="center" vertical="center"/>
    </xf>
    <xf numFmtId="0" fontId="134" fillId="7" borderId="0" xfId="12" applyFont="1" applyFill="1"/>
    <xf numFmtId="0" fontId="133" fillId="7" borderId="0" xfId="12" applyFont="1" applyFill="1"/>
    <xf numFmtId="2" fontId="179" fillId="0" borderId="12" xfId="17" applyNumberFormat="1" applyFont="1" applyBorder="1" applyAlignment="1">
      <alignment horizontal="center" vertical="center"/>
    </xf>
    <xf numFmtId="1" fontId="179" fillId="0" borderId="12" xfId="17" applyNumberFormat="1" applyFont="1" applyBorder="1" applyAlignment="1">
      <alignment horizontal="center" vertical="center"/>
    </xf>
    <xf numFmtId="0" fontId="55" fillId="10" borderId="0" xfId="17" applyFont="1" applyFill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/>
    </xf>
    <xf numFmtId="17" fontId="13" fillId="10" borderId="0" xfId="17" applyNumberFormat="1" applyFont="1" applyFill="1" applyAlignment="1">
      <alignment horizontal="center" vertical="center"/>
    </xf>
    <xf numFmtId="0" fontId="177" fillId="0" borderId="0" xfId="17" applyAlignment="1">
      <alignment horizontal="center" vertical="center"/>
    </xf>
    <xf numFmtId="0" fontId="178" fillId="0" borderId="0" xfId="17" applyFont="1" applyAlignment="1">
      <alignment horizontal="center" vertical="center"/>
    </xf>
    <xf numFmtId="0" fontId="179" fillId="0" borderId="0" xfId="17" applyFont="1" applyAlignment="1">
      <alignment horizontal="center" vertical="center"/>
    </xf>
    <xf numFmtId="0" fontId="34" fillId="10" borderId="11" xfId="17" applyFont="1" applyFill="1" applyBorder="1" applyAlignment="1">
      <alignment horizontal="center" vertical="center" wrapText="1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34" fillId="10" borderId="0" xfId="17" applyFont="1" applyFill="1" applyAlignment="1">
      <alignment horizontal="center" vertical="center" wrapText="1"/>
    </xf>
    <xf numFmtId="17" fontId="13" fillId="0" borderId="0" xfId="17" applyNumberFormat="1" applyFont="1" applyAlignment="1">
      <alignment horizontal="center" vertical="center" wrapText="1"/>
    </xf>
    <xf numFmtId="1" fontId="34" fillId="10" borderId="12" xfId="17" applyNumberFormat="1" applyFont="1" applyFill="1" applyBorder="1" applyAlignment="1">
      <alignment horizontal="center" vertical="center"/>
    </xf>
    <xf numFmtId="1" fontId="30" fillId="10" borderId="12" xfId="17" applyNumberFormat="1" applyFont="1" applyFill="1" applyBorder="1" applyAlignment="1">
      <alignment horizontal="center" vertical="center"/>
    </xf>
    <xf numFmtId="2" fontId="170" fillId="0" borderId="12" xfId="17" applyNumberFormat="1" applyFont="1" applyBorder="1" applyAlignment="1">
      <alignment horizontal="center" vertical="center"/>
    </xf>
    <xf numFmtId="0" fontId="31" fillId="0" borderId="12" xfId="17" applyFont="1" applyBorder="1" applyAlignment="1">
      <alignment horizontal="center" vertical="center" wrapText="1"/>
    </xf>
    <xf numFmtId="3" fontId="185" fillId="0" borderId="12" xfId="6" applyNumberFormat="1" applyFont="1" applyFill="1" applyBorder="1" applyAlignment="1">
      <alignment horizontal="center" vertical="center" wrapText="1"/>
    </xf>
    <xf numFmtId="0" fontId="177" fillId="0" borderId="12" xfId="17" applyBorder="1" applyAlignment="1">
      <alignment horizontal="center"/>
    </xf>
    <xf numFmtId="0" fontId="186" fillId="0" borderId="12" xfId="6" applyNumberFormat="1" applyFont="1" applyBorder="1" applyAlignment="1">
      <alignment horizontal="center"/>
    </xf>
    <xf numFmtId="1" fontId="31" fillId="10" borderId="7" xfId="17" applyNumberFormat="1" applyFont="1" applyFill="1" applyBorder="1" applyAlignment="1">
      <alignment horizontal="center" vertical="center" wrapText="1"/>
    </xf>
    <xf numFmtId="0" fontId="181" fillId="0" borderId="7" xfId="17" applyFont="1" applyBorder="1" applyAlignment="1">
      <alignment horizontal="left"/>
    </xf>
    <xf numFmtId="0" fontId="163" fillId="0" borderId="7" xfId="17" applyFont="1" applyBorder="1" applyAlignment="1">
      <alignment horizontal="center"/>
    </xf>
    <xf numFmtId="188" fontId="4" fillId="2" borderId="2" xfId="0" applyNumberFormat="1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 wrapText="1"/>
    </xf>
    <xf numFmtId="0" fontId="115" fillId="0" borderId="0" xfId="0" applyFont="1" applyAlignment="1">
      <alignment horizontal="center" wrapText="1"/>
    </xf>
    <xf numFmtId="0" fontId="115" fillId="0" borderId="0" xfId="0" applyFont="1" applyAlignment="1">
      <alignment wrapText="1"/>
    </xf>
    <xf numFmtId="14" fontId="4" fillId="2" borderId="2" xfId="0" applyNumberFormat="1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vertical="center" wrapText="1"/>
    </xf>
    <xf numFmtId="165" fontId="7" fillId="7" borderId="7" xfId="0" applyNumberFormat="1" applyFont="1" applyFill="1" applyBorder="1" applyAlignment="1">
      <alignment vertical="center" wrapText="1"/>
    </xf>
    <xf numFmtId="164" fontId="4" fillId="2" borderId="2" xfId="0" applyNumberFormat="1" applyFont="1" applyFill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 wrapText="1"/>
    </xf>
    <xf numFmtId="165" fontId="7" fillId="0" borderId="7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vertical="center" wrapText="1"/>
    </xf>
    <xf numFmtId="2" fontId="194" fillId="0" borderId="11" xfId="0" applyNumberFormat="1" applyFont="1" applyBorder="1" applyAlignment="1">
      <alignment horizontal="right" vertical="center" wrapText="1"/>
    </xf>
    <xf numFmtId="2" fontId="196" fillId="0" borderId="7" xfId="0" applyNumberFormat="1" applyFont="1" applyBorder="1" applyAlignment="1">
      <alignment horizontal="right" vertical="center" wrapText="1"/>
    </xf>
    <xf numFmtId="2" fontId="196" fillId="0" borderId="25" xfId="0" applyNumberFormat="1" applyFont="1" applyBorder="1" applyAlignment="1">
      <alignment horizontal="right" vertical="center" wrapText="1"/>
    </xf>
    <xf numFmtId="2" fontId="194" fillId="0" borderId="7" xfId="0" applyNumberFormat="1" applyFont="1" applyBorder="1" applyAlignment="1">
      <alignment horizontal="right" vertical="center" wrapText="1"/>
    </xf>
    <xf numFmtId="165" fontId="165" fillId="0" borderId="7" xfId="0" applyNumberFormat="1" applyFont="1" applyBorder="1" applyAlignment="1">
      <alignment vertical="center" wrapText="1"/>
    </xf>
    <xf numFmtId="2" fontId="4" fillId="2" borderId="2" xfId="0" applyNumberFormat="1" applyFont="1" applyFill="1" applyBorder="1" applyAlignment="1">
      <alignment horizontal="center" vertical="center" wrapText="1"/>
    </xf>
    <xf numFmtId="2" fontId="15" fillId="4" borderId="9" xfId="0" applyNumberFormat="1" applyFont="1" applyFill="1" applyBorder="1" applyAlignment="1">
      <alignment vertical="center" wrapText="1"/>
    </xf>
    <xf numFmtId="2" fontId="0" fillId="0" borderId="0" xfId="0" applyNumberFormat="1" applyAlignment="1">
      <alignment wrapText="1"/>
    </xf>
    <xf numFmtId="2" fontId="115" fillId="0" borderId="0" xfId="0" applyNumberFormat="1" applyFont="1" applyAlignment="1">
      <alignment horizontal="center" wrapText="1"/>
    </xf>
    <xf numFmtId="2" fontId="7" fillId="0" borderId="7" xfId="0" applyNumberFormat="1" applyFont="1" applyBorder="1" applyAlignment="1">
      <alignment vertical="center" wrapText="1"/>
    </xf>
    <xf numFmtId="2" fontId="115" fillId="0" borderId="0" xfId="0" applyNumberFormat="1" applyFont="1" applyAlignment="1">
      <alignment wrapText="1"/>
    </xf>
    <xf numFmtId="2" fontId="7" fillId="9" borderId="7" xfId="0" applyNumberFormat="1" applyFont="1" applyFill="1" applyBorder="1" applyAlignment="1">
      <alignment vertical="center" wrapText="1"/>
    </xf>
    <xf numFmtId="2" fontId="118" fillId="0" borderId="0" xfId="0" applyNumberFormat="1" applyFont="1" applyAlignment="1">
      <alignment horizontal="center" vertical="center" wrapText="1"/>
    </xf>
    <xf numFmtId="2" fontId="7" fillId="40" borderId="7" xfId="0" applyNumberFormat="1" applyFont="1" applyFill="1" applyBorder="1" applyAlignment="1">
      <alignment vertical="center" wrapText="1"/>
    </xf>
    <xf numFmtId="2" fontId="115" fillId="0" borderId="7" xfId="0" applyNumberFormat="1" applyFont="1" applyBorder="1" applyAlignment="1">
      <alignment wrapText="1"/>
    </xf>
    <xf numFmtId="2" fontId="173" fillId="0" borderId="7" xfId="0" applyNumberFormat="1" applyFont="1" applyBorder="1" applyAlignment="1">
      <alignment wrapText="1"/>
    </xf>
    <xf numFmtId="2" fontId="115" fillId="31" borderId="7" xfId="0" applyNumberFormat="1" applyFont="1" applyFill="1" applyBorder="1" applyAlignment="1">
      <alignment wrapText="1"/>
    </xf>
    <xf numFmtId="164" fontId="4" fillId="2" borderId="2" xfId="12" applyNumberFormat="1" applyFont="1" applyFill="1" applyBorder="1" applyAlignment="1">
      <alignment horizontal="center" vertical="center" wrapText="1"/>
    </xf>
    <xf numFmtId="0" fontId="15" fillId="4" borderId="26" xfId="0" applyFont="1" applyFill="1" applyBorder="1" applyAlignment="1">
      <alignment vertical="center" wrapText="1"/>
    </xf>
    <xf numFmtId="0" fontId="134" fillId="0" borderId="78" xfId="12" applyFont="1" applyBorder="1" applyAlignment="1">
      <alignment wrapText="1"/>
    </xf>
    <xf numFmtId="165" fontId="134" fillId="0" borderId="74" xfId="12" applyNumberFormat="1" applyFont="1" applyBorder="1" applyAlignment="1">
      <alignment vertical="center" wrapText="1"/>
    </xf>
    <xf numFmtId="165" fontId="7" fillId="0" borderId="67" xfId="12" applyNumberFormat="1" applyFont="1" applyBorder="1" applyAlignment="1">
      <alignment vertical="center" wrapText="1"/>
    </xf>
    <xf numFmtId="0" fontId="134" fillId="0" borderId="72" xfId="12" applyFont="1" applyBorder="1" applyAlignment="1">
      <alignment vertical="center" wrapText="1"/>
    </xf>
    <xf numFmtId="0" fontId="134" fillId="0" borderId="7" xfId="12" applyFont="1" applyBorder="1" applyAlignment="1">
      <alignment horizontal="right" vertical="center" wrapText="1"/>
    </xf>
    <xf numFmtId="165" fontId="7" fillId="0" borderId="7" xfId="12" applyNumberFormat="1" applyFont="1" applyBorder="1" applyAlignment="1">
      <alignment vertical="center" wrapText="1"/>
    </xf>
    <xf numFmtId="0" fontId="134" fillId="0" borderId="7" xfId="12" applyFont="1" applyBorder="1" applyAlignment="1">
      <alignment vertical="center" wrapText="1"/>
    </xf>
    <xf numFmtId="165" fontId="7" fillId="0" borderId="138" xfId="12" applyNumberFormat="1" applyFont="1" applyBorder="1" applyAlignment="1">
      <alignment horizontal="right" wrapText="1"/>
    </xf>
    <xf numFmtId="0" fontId="4" fillId="0" borderId="0" xfId="12" applyFont="1" applyAlignment="1">
      <alignment vertical="center" wrapText="1"/>
    </xf>
    <xf numFmtId="165" fontId="7" fillId="0" borderId="69" xfId="12" applyNumberFormat="1" applyFont="1" applyBorder="1" applyAlignment="1">
      <alignment horizontal="right" wrapText="1"/>
    </xf>
    <xf numFmtId="0" fontId="165" fillId="0" borderId="74" xfId="12" applyFont="1" applyBorder="1" applyAlignment="1">
      <alignment vertical="center" wrapText="1"/>
    </xf>
    <xf numFmtId="165" fontId="165" fillId="0" borderId="88" xfId="12" applyNumberFormat="1" applyFont="1" applyBorder="1" applyAlignment="1">
      <alignment vertical="center" wrapText="1"/>
    </xf>
    <xf numFmtId="0" fontId="165" fillId="0" borderId="72" xfId="12" applyFont="1" applyBorder="1" applyAlignment="1">
      <alignment vertical="center" wrapText="1"/>
    </xf>
    <xf numFmtId="165" fontId="165" fillId="0" borderId="67" xfId="12" applyNumberFormat="1" applyFont="1" applyBorder="1" applyAlignment="1">
      <alignment vertical="center" wrapText="1"/>
    </xf>
    <xf numFmtId="0" fontId="134" fillId="0" borderId="2" xfId="12" applyFont="1" applyBorder="1" applyAlignment="1">
      <alignment vertical="center" wrapText="1"/>
    </xf>
    <xf numFmtId="168" fontId="8" fillId="16" borderId="2" xfId="12" applyNumberFormat="1" applyFont="1" applyFill="1" applyBorder="1" applyAlignment="1">
      <alignment vertical="center" wrapText="1"/>
    </xf>
    <xf numFmtId="0" fontId="134" fillId="0" borderId="1" xfId="12" applyFont="1" applyBorder="1" applyAlignment="1">
      <alignment vertical="center" wrapText="1"/>
    </xf>
    <xf numFmtId="0" fontId="138" fillId="0" borderId="2" xfId="12" applyFont="1" applyBorder="1" applyAlignment="1">
      <alignment vertical="center" wrapText="1"/>
    </xf>
    <xf numFmtId="0" fontId="165" fillId="0" borderId="90" xfId="12" applyFont="1" applyBorder="1" applyAlignment="1">
      <alignment horizontal="right" vertical="center" wrapText="1"/>
    </xf>
    <xf numFmtId="0" fontId="134" fillId="0" borderId="6" xfId="12" applyFont="1" applyBorder="1" applyAlignment="1">
      <alignment horizontal="right" vertical="center" wrapText="1"/>
    </xf>
    <xf numFmtId="165" fontId="134" fillId="15" borderId="2" xfId="12" applyNumberFormat="1" applyFont="1" applyFill="1" applyBorder="1" applyAlignment="1">
      <alignment horizontal="right" vertical="center" wrapText="1"/>
    </xf>
    <xf numFmtId="1" fontId="134" fillId="15" borderId="2" xfId="12" applyNumberFormat="1" applyFont="1" applyFill="1" applyBorder="1" applyAlignment="1">
      <alignment horizontal="right" vertical="center" wrapText="1"/>
    </xf>
    <xf numFmtId="0" fontId="134" fillId="0" borderId="6" xfId="12" applyFont="1" applyBorder="1" applyAlignment="1">
      <alignment vertical="center" wrapText="1"/>
    </xf>
    <xf numFmtId="0" fontId="134" fillId="0" borderId="75" xfId="12" applyFont="1" applyBorder="1" applyAlignment="1">
      <alignment wrapText="1"/>
    </xf>
    <xf numFmtId="0" fontId="134" fillId="7" borderId="2" xfId="12" applyFont="1" applyFill="1" applyBorder="1" applyAlignment="1">
      <alignment vertical="center" wrapText="1"/>
    </xf>
    <xf numFmtId="165" fontId="7" fillId="0" borderId="2" xfId="12" applyNumberFormat="1" applyFont="1" applyBorder="1" applyAlignment="1">
      <alignment vertical="center" wrapText="1"/>
    </xf>
    <xf numFmtId="165" fontId="7" fillId="0" borderId="75" xfId="12" applyNumberFormat="1" applyFont="1" applyBorder="1" applyAlignment="1">
      <alignment vertical="center" wrapText="1"/>
    </xf>
    <xf numFmtId="1" fontId="7" fillId="0" borderId="2" xfId="12" applyNumberFormat="1" applyFont="1" applyBorder="1" applyAlignment="1">
      <alignment vertical="center" wrapText="1"/>
    </xf>
    <xf numFmtId="168" fontId="139" fillId="0" borderId="2" xfId="12" applyNumberFormat="1" applyFont="1" applyBorder="1" applyAlignment="1">
      <alignment horizontal="right" vertical="center" wrapText="1"/>
    </xf>
    <xf numFmtId="168" fontId="139" fillId="0" borderId="1" xfId="12" applyNumberFormat="1" applyFont="1" applyBorder="1" applyAlignment="1">
      <alignment horizontal="right" vertical="center" wrapText="1"/>
    </xf>
    <xf numFmtId="0" fontId="134" fillId="0" borderId="80" xfId="12" applyFont="1" applyBorder="1" applyAlignment="1">
      <alignment horizontal="right" vertical="center" wrapText="1"/>
    </xf>
    <xf numFmtId="0" fontId="134" fillId="0" borderId="6" xfId="12" applyFont="1" applyBorder="1" applyAlignment="1">
      <alignment wrapText="1"/>
    </xf>
    <xf numFmtId="0" fontId="134" fillId="14" borderId="2" xfId="12" applyFont="1" applyFill="1" applyBorder="1" applyAlignment="1">
      <alignment horizontal="right" vertical="center" wrapText="1"/>
    </xf>
    <xf numFmtId="1" fontId="20" fillId="0" borderId="7" xfId="0" applyNumberFormat="1" applyFont="1" applyBorder="1" applyAlignment="1">
      <alignment horizontal="right" vertical="center" wrapText="1"/>
    </xf>
    <xf numFmtId="1" fontId="20" fillId="0" borderId="8" xfId="0" applyNumberFormat="1" applyFont="1" applyBorder="1" applyAlignment="1">
      <alignment horizontal="right" vertical="center" wrapText="1"/>
    </xf>
    <xf numFmtId="0" fontId="174" fillId="0" borderId="7" xfId="0" applyFont="1" applyBorder="1" applyAlignment="1">
      <alignment wrapText="1"/>
    </xf>
    <xf numFmtId="165" fontId="7" fillId="17" borderId="7" xfId="0" applyNumberFormat="1" applyFont="1" applyFill="1" applyBorder="1" applyAlignment="1">
      <alignment vertical="center" wrapText="1"/>
    </xf>
    <xf numFmtId="1" fontId="15" fillId="7" borderId="7" xfId="0" applyNumberFormat="1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wrapText="1"/>
    </xf>
    <xf numFmtId="0" fontId="167" fillId="0" borderId="7" xfId="3" applyFont="1" applyFill="1" applyBorder="1" applyAlignment="1">
      <alignment horizontal="center" vertical="center" wrapText="1"/>
    </xf>
    <xf numFmtId="0" fontId="229" fillId="0" borderId="7" xfId="3" applyFont="1" applyFill="1" applyBorder="1" applyAlignment="1">
      <alignment horizontal="center" vertical="center" wrapText="1"/>
    </xf>
    <xf numFmtId="1" fontId="229" fillId="0" borderId="7" xfId="3" applyNumberFormat="1" applyFont="1" applyFill="1" applyBorder="1" applyAlignment="1">
      <alignment horizontal="center" vertical="center" wrapText="1"/>
    </xf>
    <xf numFmtId="166" fontId="229" fillId="0" borderId="7" xfId="5" applyNumberFormat="1" applyFont="1" applyFill="1" applyBorder="1" applyAlignment="1">
      <alignment horizontal="center" vertical="center" wrapText="1"/>
    </xf>
    <xf numFmtId="0" fontId="229" fillId="0" borderId="7" xfId="3" applyFont="1" applyFill="1" applyBorder="1" applyAlignment="1">
      <alignment horizontal="center" vertical="center"/>
    </xf>
    <xf numFmtId="1" fontId="229" fillId="10" borderId="7" xfId="3" applyNumberFormat="1" applyFont="1" applyFill="1" applyBorder="1" applyAlignment="1">
      <alignment horizontal="center" vertical="center" wrapText="1"/>
    </xf>
    <xf numFmtId="1" fontId="229" fillId="0" borderId="7" xfId="3" applyNumberFormat="1" applyFont="1" applyFill="1" applyBorder="1" applyAlignment="1">
      <alignment horizontal="center" vertical="center"/>
    </xf>
    <xf numFmtId="2" fontId="229" fillId="0" borderId="7" xfId="3" applyNumberFormat="1" applyFont="1" applyFill="1" applyBorder="1" applyAlignment="1">
      <alignment horizontal="center" vertical="center" wrapText="1"/>
    </xf>
    <xf numFmtId="0" fontId="167" fillId="0" borderId="8" xfId="3" applyFont="1" applyFill="1" applyBorder="1" applyAlignment="1">
      <alignment horizontal="center" vertical="center" wrapText="1"/>
    </xf>
    <xf numFmtId="1" fontId="167" fillId="0" borderId="7" xfId="3" applyNumberFormat="1" applyFont="1" applyFill="1" applyBorder="1" applyAlignment="1">
      <alignment horizontal="center" vertical="center" wrapText="1"/>
    </xf>
    <xf numFmtId="166" fontId="167" fillId="0" borderId="7" xfId="5" applyNumberFormat="1" applyFont="1" applyFill="1" applyBorder="1" applyAlignment="1">
      <alignment horizontal="center" vertical="center" wrapText="1"/>
    </xf>
    <xf numFmtId="166" fontId="234" fillId="0" borderId="7" xfId="3" applyNumberFormat="1" applyFont="1" applyFill="1" applyBorder="1" applyAlignment="1">
      <alignment horizontal="center" vertical="center"/>
    </xf>
    <xf numFmtId="169" fontId="229" fillId="0" borderId="7" xfId="3" applyNumberFormat="1" applyFont="1" applyFill="1" applyBorder="1" applyAlignment="1">
      <alignment horizontal="center" vertical="center" wrapText="1"/>
    </xf>
    <xf numFmtId="43" fontId="234" fillId="0" borderId="7" xfId="3" applyNumberFormat="1" applyFont="1" applyFill="1" applyBorder="1" applyAlignment="1">
      <alignment horizontal="center" vertical="center"/>
    </xf>
    <xf numFmtId="166" fontId="167" fillId="0" borderId="7" xfId="3" applyNumberFormat="1" applyFont="1" applyFill="1" applyBorder="1" applyAlignment="1">
      <alignment vertical="center"/>
    </xf>
    <xf numFmtId="49" fontId="253" fillId="0" borderId="26" xfId="3" applyNumberFormat="1" applyFont="1" applyFill="1" applyBorder="1" applyAlignment="1">
      <alignment horizontal="left" vertical="center"/>
    </xf>
    <xf numFmtId="1" fontId="234" fillId="0" borderId="7" xfId="3" applyNumberFormat="1" applyFont="1" applyFill="1" applyBorder="1" applyAlignment="1">
      <alignment horizontal="center" vertical="center"/>
    </xf>
    <xf numFmtId="0" fontId="236" fillId="0" borderId="7" xfId="0" applyFont="1" applyBorder="1" applyAlignment="1">
      <alignment horizontal="center" vertical="center" wrapText="1"/>
    </xf>
    <xf numFmtId="0" fontId="244" fillId="0" borderId="12" xfId="0" applyFont="1" applyBorder="1" applyAlignment="1">
      <alignment horizontal="center" vertical="center" wrapText="1"/>
    </xf>
    <xf numFmtId="0" fontId="244" fillId="0" borderId="7" xfId="0" applyFont="1" applyBorder="1" applyAlignment="1">
      <alignment horizontal="center" vertical="center" wrapText="1"/>
    </xf>
    <xf numFmtId="0" fontId="234" fillId="0" borderId="0" xfId="11" applyFont="1" applyAlignment="1">
      <alignment horizontal="center" vertical="center"/>
    </xf>
    <xf numFmtId="0" fontId="234" fillId="0" borderId="0" xfId="11" applyFont="1"/>
    <xf numFmtId="0" fontId="236" fillId="0" borderId="29" xfId="0" applyFont="1" applyBorder="1" applyAlignment="1">
      <alignment horizontal="center" vertical="center" wrapText="1"/>
    </xf>
    <xf numFmtId="166" fontId="255" fillId="0" borderId="30" xfId="5" applyNumberFormat="1" applyFont="1" applyFill="1" applyBorder="1" applyAlignment="1">
      <alignment vertical="center"/>
    </xf>
    <xf numFmtId="0" fontId="236" fillId="0" borderId="30" xfId="0" applyFont="1" applyBorder="1" applyAlignment="1">
      <alignment horizontal="right" vertical="center" wrapText="1"/>
    </xf>
    <xf numFmtId="0" fontId="236" fillId="0" borderId="30" xfId="0" applyFont="1" applyBorder="1" applyAlignment="1">
      <alignment horizontal="center" vertical="center" wrapText="1"/>
    </xf>
    <xf numFmtId="2" fontId="236" fillId="0" borderId="30" xfId="0" applyNumberFormat="1" applyFont="1" applyBorder="1" applyAlignment="1">
      <alignment horizontal="center" vertical="center" wrapText="1"/>
    </xf>
    <xf numFmtId="0" fontId="236" fillId="0" borderId="0" xfId="11" applyFont="1" applyAlignment="1">
      <alignment horizontal="center" vertical="center" wrapText="1"/>
    </xf>
    <xf numFmtId="0" fontId="234" fillId="0" borderId="0" xfId="11" applyFont="1" applyAlignment="1">
      <alignment horizontal="center" vertical="center" wrapText="1"/>
    </xf>
    <xf numFmtId="0" fontId="236" fillId="0" borderId="18" xfId="0" applyFont="1" applyBorder="1" applyAlignment="1">
      <alignment horizontal="center" vertical="center" wrapText="1"/>
    </xf>
    <xf numFmtId="0" fontId="236" fillId="0" borderId="136" xfId="0" applyFont="1" applyBorder="1" applyAlignment="1">
      <alignment horizontal="center" vertical="center" wrapText="1"/>
    </xf>
    <xf numFmtId="0" fontId="236" fillId="0" borderId="41" xfId="0" applyFont="1" applyBorder="1" applyAlignment="1">
      <alignment horizontal="center" vertical="center" wrapText="1"/>
    </xf>
    <xf numFmtId="0" fontId="236" fillId="0" borderId="46" xfId="0" applyFont="1" applyBorder="1" applyAlignment="1">
      <alignment horizontal="center" vertical="center" wrapText="1"/>
    </xf>
    <xf numFmtId="166" fontId="236" fillId="0" borderId="136" xfId="5" applyNumberFormat="1" applyFont="1" applyFill="1" applyBorder="1" applyAlignment="1">
      <alignment horizontal="center" vertical="center" wrapText="1"/>
    </xf>
    <xf numFmtId="166" fontId="236" fillId="0" borderId="46" xfId="5" applyNumberFormat="1" applyFont="1" applyFill="1" applyBorder="1" applyAlignment="1">
      <alignment horizontal="center" vertical="center" wrapText="1"/>
    </xf>
    <xf numFmtId="2" fontId="236" fillId="0" borderId="136" xfId="0" applyNumberFormat="1" applyFont="1" applyBorder="1" applyAlignment="1">
      <alignment horizontal="center" vertical="center" wrapText="1"/>
    </xf>
    <xf numFmtId="0" fontId="236" fillId="0" borderId="0" xfId="11" applyFont="1" applyAlignment="1">
      <alignment horizontal="center" vertical="center"/>
    </xf>
    <xf numFmtId="0" fontId="236" fillId="0" borderId="27" xfId="0" applyFont="1" applyBorder="1" applyAlignment="1">
      <alignment horizontal="center" vertical="center" wrapText="1"/>
    </xf>
    <xf numFmtId="0" fontId="236" fillId="0" borderId="25" xfId="0" applyFont="1" applyBorder="1" applyAlignment="1">
      <alignment horizontal="center" vertical="center" wrapText="1"/>
    </xf>
    <xf numFmtId="0" fontId="255" fillId="0" borderId="25" xfId="0" applyFont="1" applyBorder="1" applyAlignment="1">
      <alignment horizontal="center" vertical="center" wrapText="1"/>
    </xf>
    <xf numFmtId="0" fontId="255" fillId="0" borderId="28" xfId="0" applyFont="1" applyBorder="1" applyAlignment="1">
      <alignment horizontal="center" vertical="center" wrapText="1"/>
    </xf>
    <xf numFmtId="0" fontId="236" fillId="0" borderId="28" xfId="0" applyFont="1" applyBorder="1" applyAlignment="1">
      <alignment horizontal="center" vertical="center" wrapText="1"/>
    </xf>
    <xf numFmtId="0" fontId="236" fillId="0" borderId="22" xfId="0" applyFont="1" applyBorder="1" applyAlignment="1">
      <alignment vertical="center" wrapText="1"/>
    </xf>
    <xf numFmtId="0" fontId="236" fillId="0" borderId="12" xfId="0" applyFont="1" applyBorder="1" applyAlignment="1">
      <alignment vertical="center" wrapText="1"/>
    </xf>
    <xf numFmtId="0" fontId="234" fillId="0" borderId="12" xfId="0" applyFont="1" applyBorder="1" applyAlignment="1">
      <alignment horizontal="right" vertical="center" wrapText="1"/>
    </xf>
    <xf numFmtId="0" fontId="234" fillId="0" borderId="12" xfId="0" applyFont="1" applyBorder="1" applyAlignment="1">
      <alignment horizontal="center" vertical="center" wrapText="1"/>
    </xf>
    <xf numFmtId="0" fontId="255" fillId="0" borderId="12" xfId="0" applyFont="1" applyBorder="1" applyAlignment="1">
      <alignment horizontal="center" vertical="center" wrapText="1"/>
    </xf>
    <xf numFmtId="166" fontId="255" fillId="0" borderId="12" xfId="5" applyNumberFormat="1" applyFont="1" applyFill="1" applyBorder="1" applyAlignment="1">
      <alignment horizontal="center" vertical="center" wrapText="1"/>
    </xf>
    <xf numFmtId="2" fontId="234" fillId="0" borderId="12" xfId="0" applyNumberFormat="1" applyFont="1" applyBorder="1" applyAlignment="1">
      <alignment horizontal="center" vertical="center" wrapText="1"/>
    </xf>
    <xf numFmtId="0" fontId="236" fillId="0" borderId="12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0" fontId="234" fillId="0" borderId="7" xfId="0" applyFont="1" applyBorder="1" applyAlignment="1">
      <alignment vertical="center"/>
    </xf>
    <xf numFmtId="0" fontId="255" fillId="0" borderId="7" xfId="0" applyFont="1" applyBorder="1" applyAlignment="1">
      <alignment horizontal="center" vertical="center"/>
    </xf>
    <xf numFmtId="166" fontId="255" fillId="0" borderId="7" xfId="5" applyNumberFormat="1" applyFont="1" applyFill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/>
    </xf>
    <xf numFmtId="2" fontId="234" fillId="0" borderId="7" xfId="0" applyNumberFormat="1" applyFont="1" applyBorder="1" applyAlignment="1">
      <alignment horizontal="center" vertical="center" wrapText="1"/>
    </xf>
    <xf numFmtId="1" fontId="234" fillId="0" borderId="7" xfId="0" applyNumberFormat="1" applyFont="1" applyBorder="1" applyAlignment="1">
      <alignment horizontal="center" vertical="center"/>
    </xf>
    <xf numFmtId="1" fontId="234" fillId="0" borderId="7" xfId="0" applyNumberFormat="1" applyFont="1" applyBorder="1" applyAlignment="1">
      <alignment horizontal="center" vertical="center" wrapText="1"/>
    </xf>
    <xf numFmtId="0" fontId="257" fillId="0" borderId="0" xfId="11" applyFont="1" applyAlignment="1">
      <alignment horizontal="center" vertical="center"/>
    </xf>
    <xf numFmtId="0" fontId="255" fillId="0" borderId="7" xfId="0" applyFont="1" applyBorder="1" applyAlignment="1">
      <alignment horizontal="center" vertical="center" wrapText="1"/>
    </xf>
    <xf numFmtId="1" fontId="234" fillId="0" borderId="8" xfId="0" applyNumberFormat="1" applyFont="1" applyBorder="1" applyAlignment="1">
      <alignment horizontal="center" vertical="center"/>
    </xf>
    <xf numFmtId="0" fontId="255" fillId="0" borderId="7" xfId="0" applyFont="1" applyBorder="1" applyAlignment="1">
      <alignment vertical="center"/>
    </xf>
    <xf numFmtId="166" fontId="255" fillId="0" borderId="7" xfId="5" applyNumberFormat="1" applyFont="1" applyFill="1" applyBorder="1" applyAlignment="1">
      <alignment vertical="center"/>
    </xf>
    <xf numFmtId="0" fontId="234" fillId="4" borderId="0" xfId="11" applyFont="1" applyFill="1" applyAlignment="1">
      <alignment horizontal="center" vertical="center"/>
    </xf>
    <xf numFmtId="0" fontId="234" fillId="0" borderId="11" xfId="0" applyFont="1" applyBorder="1" applyAlignment="1">
      <alignment horizontal="center" vertical="center" wrapText="1"/>
    </xf>
    <xf numFmtId="1" fontId="234" fillId="0" borderId="7" xfId="0" applyNumberFormat="1" applyFont="1" applyBorder="1" applyAlignment="1">
      <alignment vertical="center" wrapText="1"/>
    </xf>
    <xf numFmtId="0" fontId="236" fillId="0" borderId="11" xfId="0" applyFont="1" applyBorder="1" applyAlignment="1">
      <alignment horizontal="center" vertical="center" wrapText="1"/>
    </xf>
    <xf numFmtId="0" fontId="234" fillId="0" borderId="10" xfId="0" applyFont="1" applyBorder="1" applyAlignment="1">
      <alignment horizontal="center" vertical="center" wrapText="1"/>
    </xf>
    <xf numFmtId="166" fontId="255" fillId="0" borderId="7" xfId="0" applyNumberFormat="1" applyFont="1" applyBorder="1" applyAlignment="1">
      <alignment horizontal="center" vertical="center" wrapText="1"/>
    </xf>
    <xf numFmtId="2" fontId="236" fillId="0" borderId="7" xfId="0" applyNumberFormat="1" applyFont="1" applyBorder="1" applyAlignment="1">
      <alignment horizontal="center" vertical="center" wrapText="1"/>
    </xf>
    <xf numFmtId="174" fontId="236" fillId="0" borderId="7" xfId="0" applyNumberFormat="1" applyFont="1" applyBorder="1" applyAlignment="1">
      <alignment horizontal="center" vertical="center" wrapText="1"/>
    </xf>
    <xf numFmtId="0" fontId="234" fillId="19" borderId="0" xfId="11" applyFont="1" applyFill="1" applyAlignment="1">
      <alignment horizontal="center" vertical="center"/>
    </xf>
    <xf numFmtId="0" fontId="234" fillId="0" borderId="7" xfId="0" applyFont="1" applyBorder="1" applyAlignment="1">
      <alignment vertical="center" wrapText="1"/>
    </xf>
    <xf numFmtId="2" fontId="234" fillId="0" borderId="8" xfId="0" applyNumberFormat="1" applyFont="1" applyBorder="1" applyAlignment="1">
      <alignment horizontal="center" vertical="center"/>
    </xf>
    <xf numFmtId="0" fontId="236" fillId="0" borderId="7" xfId="0" applyFont="1" applyBorder="1" applyAlignment="1">
      <alignment vertical="center" wrapText="1"/>
    </xf>
    <xf numFmtId="0" fontId="234" fillId="0" borderId="12" xfId="0" applyFont="1" applyBorder="1" applyAlignment="1">
      <alignment horizontal="left" vertical="center" wrapText="1"/>
    </xf>
    <xf numFmtId="165" fontId="234" fillId="0" borderId="7" xfId="0" applyNumberFormat="1" applyFont="1" applyBorder="1" applyAlignment="1">
      <alignment horizontal="center" vertical="center" wrapText="1"/>
    </xf>
    <xf numFmtId="0" fontId="234" fillId="0" borderId="7" xfId="0" applyFont="1" applyBorder="1" applyAlignment="1">
      <alignment horizontal="left" vertical="center" wrapText="1"/>
    </xf>
    <xf numFmtId="0" fontId="236" fillId="0" borderId="11" xfId="0" applyFont="1" applyBorder="1" applyAlignment="1">
      <alignment horizontal="left" vertical="center" wrapText="1"/>
    </xf>
    <xf numFmtId="0" fontId="236" fillId="0" borderId="11" xfId="0" applyFont="1" applyBorder="1" applyAlignment="1">
      <alignment horizontal="center" vertical="center"/>
    </xf>
    <xf numFmtId="0" fontId="236" fillId="0" borderId="7" xfId="0" applyFont="1" applyBorder="1" applyAlignment="1">
      <alignment horizontal="center" vertical="center"/>
    </xf>
    <xf numFmtId="4" fontId="234" fillId="0" borderId="7" xfId="0" applyNumberFormat="1" applyFont="1" applyBorder="1" applyAlignment="1">
      <alignment vertical="center"/>
    </xf>
    <xf numFmtId="0" fontId="258" fillId="19" borderId="0" xfId="11" applyFont="1" applyFill="1" applyAlignment="1">
      <alignment horizontal="center" vertical="center"/>
    </xf>
    <xf numFmtId="0" fontId="259" fillId="19" borderId="0" xfId="11" applyFont="1" applyFill="1" applyAlignment="1">
      <alignment horizontal="center" vertical="center"/>
    </xf>
    <xf numFmtId="166" fontId="255" fillId="0" borderId="7" xfId="5" applyNumberFormat="1" applyFont="1" applyFill="1" applyBorder="1" applyAlignment="1">
      <alignment horizontal="center" vertical="center"/>
    </xf>
    <xf numFmtId="166" fontId="234" fillId="0" borderId="7" xfId="5" applyNumberFormat="1" applyFont="1" applyFill="1" applyBorder="1" applyAlignment="1">
      <alignment horizontal="center" vertical="center"/>
    </xf>
    <xf numFmtId="0" fontId="236" fillId="4" borderId="0" xfId="11" applyFont="1" applyFill="1" applyAlignment="1">
      <alignment horizontal="center" vertical="center"/>
    </xf>
    <xf numFmtId="0" fontId="234" fillId="0" borderId="0" xfId="0" applyFont="1"/>
    <xf numFmtId="0" fontId="255" fillId="0" borderId="0" xfId="0" applyFont="1"/>
    <xf numFmtId="0" fontId="234" fillId="0" borderId="12" xfId="0" applyFont="1" applyBorder="1" applyAlignment="1">
      <alignment vertical="center" wrapText="1"/>
    </xf>
    <xf numFmtId="169" fontId="255" fillId="0" borderId="7" xfId="0" applyNumberFormat="1" applyFont="1" applyBorder="1" applyAlignment="1">
      <alignment horizontal="center" vertical="center" wrapText="1"/>
    </xf>
    <xf numFmtId="0" fontId="234" fillId="0" borderId="11" xfId="0" applyFont="1" applyBorder="1" applyAlignment="1">
      <alignment vertical="center" wrapText="1"/>
    </xf>
    <xf numFmtId="169" fontId="255" fillId="0" borderId="7" xfId="0" applyNumberFormat="1" applyFont="1" applyBorder="1" applyAlignment="1">
      <alignment horizontal="center" vertical="center"/>
    </xf>
    <xf numFmtId="0" fontId="236" fillId="0" borderId="10" xfId="0" applyFont="1" applyBorder="1" applyAlignment="1">
      <alignment horizontal="center" vertical="center" wrapText="1"/>
    </xf>
    <xf numFmtId="1" fontId="236" fillId="0" borderId="7" xfId="0" applyNumberFormat="1" applyFont="1" applyBorder="1" applyAlignment="1">
      <alignment horizontal="center" vertical="center" wrapText="1"/>
    </xf>
    <xf numFmtId="1" fontId="236" fillId="0" borderId="8" xfId="0" applyNumberFormat="1" applyFont="1" applyBorder="1" applyAlignment="1">
      <alignment horizontal="center" vertical="center"/>
    </xf>
    <xf numFmtId="1" fontId="255" fillId="0" borderId="7" xfId="0" applyNumberFormat="1" applyFont="1" applyBorder="1" applyAlignment="1">
      <alignment horizontal="center" vertical="center"/>
    </xf>
    <xf numFmtId="166" fontId="255" fillId="0" borderId="7" xfId="5" applyNumberFormat="1" applyFont="1" applyFill="1" applyBorder="1" applyAlignment="1">
      <alignment vertical="center" wrapText="1"/>
    </xf>
    <xf numFmtId="2" fontId="234" fillId="0" borderId="7" xfId="0" applyNumberFormat="1" applyFont="1" applyBorder="1" applyAlignment="1">
      <alignment vertical="center" wrapText="1"/>
    </xf>
    <xf numFmtId="1" fontId="236" fillId="0" borderId="7" xfId="0" applyNumberFormat="1" applyFont="1" applyBorder="1" applyAlignment="1">
      <alignment vertical="center" wrapText="1"/>
    </xf>
    <xf numFmtId="0" fontId="234" fillId="0" borderId="7" xfId="0" applyFont="1" applyBorder="1" applyAlignment="1">
      <alignment horizontal="right" vertical="center"/>
    </xf>
    <xf numFmtId="0" fontId="234" fillId="0" borderId="8" xfId="0" applyFont="1" applyBorder="1" applyAlignment="1">
      <alignment horizontal="center" vertical="center" wrapText="1"/>
    </xf>
    <xf numFmtId="0" fontId="234" fillId="0" borderId="9" xfId="0" applyFont="1" applyBorder="1" applyAlignment="1">
      <alignment horizontal="center" vertical="center" wrapText="1"/>
    </xf>
    <xf numFmtId="0" fontId="256" fillId="4" borderId="0" xfId="11" applyFont="1" applyFill="1" applyAlignment="1">
      <alignment horizontal="center" vertical="center"/>
    </xf>
    <xf numFmtId="165" fontId="234" fillId="0" borderId="7" xfId="0" applyNumberFormat="1" applyFont="1" applyBorder="1" applyAlignment="1">
      <alignment horizontal="center" vertical="center"/>
    </xf>
    <xf numFmtId="0" fontId="236" fillId="0" borderId="9" xfId="0" applyFont="1" applyBorder="1" applyAlignment="1">
      <alignment horizontal="center" vertical="center" wrapText="1"/>
    </xf>
    <xf numFmtId="1" fontId="255" fillId="0" borderId="7" xfId="0" applyNumberFormat="1" applyFont="1" applyBorder="1" applyAlignment="1">
      <alignment horizontal="center" vertical="center" wrapText="1"/>
    </xf>
    <xf numFmtId="1" fontId="234" fillId="0" borderId="10" xfId="0" applyNumberFormat="1" applyFont="1" applyBorder="1" applyAlignment="1">
      <alignment horizontal="center" vertical="center" wrapText="1"/>
    </xf>
    <xf numFmtId="0" fontId="256" fillId="0" borderId="0" xfId="11" applyFont="1" applyAlignment="1">
      <alignment horizontal="center" vertical="center"/>
    </xf>
    <xf numFmtId="165" fontId="236" fillId="0" borderId="7" xfId="0" applyNumberFormat="1" applyFont="1" applyBorder="1" applyAlignment="1">
      <alignment horizontal="right" vertical="center"/>
    </xf>
    <xf numFmtId="0" fontId="236" fillId="0" borderId="7" xfId="0" applyFont="1" applyBorder="1" applyAlignment="1">
      <alignment vertical="center"/>
    </xf>
    <xf numFmtId="166" fontId="255" fillId="0" borderId="11" xfId="5" applyNumberFormat="1" applyFont="1" applyFill="1" applyBorder="1" applyAlignment="1">
      <alignment horizontal="center" vertical="center" wrapText="1"/>
    </xf>
    <xf numFmtId="2" fontId="236" fillId="0" borderId="7" xfId="0" applyNumberFormat="1" applyFont="1" applyBorder="1" applyAlignment="1">
      <alignment vertical="center"/>
    </xf>
    <xf numFmtId="0" fontId="236" fillId="0" borderId="11" xfId="0" applyFont="1" applyBorder="1" applyAlignment="1">
      <alignment vertical="center"/>
    </xf>
    <xf numFmtId="0" fontId="255" fillId="0" borderId="8" xfId="0" applyFont="1" applyBorder="1" applyAlignment="1">
      <alignment horizontal="center" vertical="center"/>
    </xf>
    <xf numFmtId="0" fontId="236" fillId="0" borderId="7" xfId="0" applyFont="1" applyBorder="1" applyAlignment="1">
      <alignment horizontal="right" vertical="center"/>
    </xf>
    <xf numFmtId="1" fontId="255" fillId="0" borderId="18" xfId="0" applyNumberFormat="1" applyFont="1" applyBorder="1" applyAlignment="1">
      <alignment horizontal="center" vertical="center" wrapText="1"/>
    </xf>
    <xf numFmtId="1" fontId="236" fillId="0" borderId="10" xfId="0" applyNumberFormat="1" applyFont="1" applyBorder="1" applyAlignment="1">
      <alignment horizontal="center" vertical="center" wrapText="1"/>
    </xf>
    <xf numFmtId="0" fontId="234" fillId="0" borderId="0" xfId="0" applyFont="1" applyAlignment="1">
      <alignment horizontal="center" vertical="center"/>
    </xf>
    <xf numFmtId="166" fontId="255" fillId="0" borderId="0" xfId="5" applyNumberFormat="1" applyFont="1" applyFill="1" applyAlignment="1">
      <alignment horizontal="center" vertical="center" wrapText="1"/>
    </xf>
    <xf numFmtId="1" fontId="236" fillId="0" borderId="0" xfId="0" applyNumberFormat="1" applyFont="1" applyAlignment="1">
      <alignment vertical="center" wrapText="1"/>
    </xf>
    <xf numFmtId="1" fontId="236" fillId="0" borderId="0" xfId="0" applyNumberFormat="1" applyFont="1" applyAlignment="1">
      <alignment horizontal="center" vertical="center" wrapText="1"/>
    </xf>
    <xf numFmtId="0" fontId="234" fillId="0" borderId="0" xfId="0" applyFont="1" applyAlignment="1">
      <alignment horizontal="center" vertical="center" wrapText="1"/>
    </xf>
    <xf numFmtId="0" fontId="255" fillId="0" borderId="0" xfId="0" applyFont="1" applyAlignment="1">
      <alignment horizontal="center" vertical="center"/>
    </xf>
    <xf numFmtId="2" fontId="234" fillId="0" borderId="0" xfId="0" applyNumberFormat="1" applyFont="1" applyAlignment="1">
      <alignment horizontal="center" vertical="center" wrapText="1"/>
    </xf>
    <xf numFmtId="1" fontId="234" fillId="0" borderId="0" xfId="0" applyNumberFormat="1" applyFont="1" applyAlignment="1">
      <alignment horizontal="center" vertical="center" wrapText="1"/>
    </xf>
    <xf numFmtId="166" fontId="236" fillId="0" borderId="18" xfId="5" applyNumberFormat="1" applyFont="1" applyFill="1" applyBorder="1" applyAlignment="1">
      <alignment horizontal="center" vertical="center"/>
    </xf>
    <xf numFmtId="166" fontId="255" fillId="0" borderId="0" xfId="5" applyNumberFormat="1" applyFont="1" applyFill="1" applyAlignment="1">
      <alignment horizontal="center" vertical="center"/>
    </xf>
    <xf numFmtId="2" fontId="234" fillId="0" borderId="0" xfId="0" applyNumberFormat="1" applyFont="1" applyAlignment="1">
      <alignment horizontal="center" vertical="center"/>
    </xf>
    <xf numFmtId="0" fontId="256" fillId="0" borderId="7" xfId="0" applyFont="1" applyBorder="1" applyAlignment="1">
      <alignment horizontal="center" vertical="center" wrapText="1"/>
    </xf>
    <xf numFmtId="165" fontId="234" fillId="0" borderId="7" xfId="0" applyNumberFormat="1" applyFont="1" applyBorder="1" applyAlignment="1">
      <alignment horizontal="right" vertical="center" wrapText="1"/>
    </xf>
    <xf numFmtId="1" fontId="256" fillId="0" borderId="7" xfId="0" applyNumberFormat="1" applyFont="1" applyBorder="1" applyAlignment="1">
      <alignment vertical="center" wrapText="1"/>
    </xf>
    <xf numFmtId="1" fontId="260" fillId="0" borderId="7" xfId="0" applyNumberFormat="1" applyFont="1" applyBorder="1" applyAlignment="1">
      <alignment horizontal="center" vertical="center"/>
    </xf>
    <xf numFmtId="166" fontId="260" fillId="0" borderId="0" xfId="5" applyNumberFormat="1" applyFont="1" applyFill="1" applyAlignment="1">
      <alignment horizontal="center" vertical="center"/>
    </xf>
    <xf numFmtId="2" fontId="261" fillId="0" borderId="7" xfId="0" applyNumberFormat="1" applyFont="1" applyBorder="1" applyAlignment="1">
      <alignment horizontal="right" vertical="center" wrapText="1"/>
    </xf>
    <xf numFmtId="0" fontId="261" fillId="0" borderId="7" xfId="0" applyFont="1" applyBorder="1" applyAlignment="1">
      <alignment horizontal="center" vertical="center"/>
    </xf>
    <xf numFmtId="2" fontId="261" fillId="0" borderId="7" xfId="0" applyNumberFormat="1" applyFont="1" applyBorder="1" applyAlignment="1">
      <alignment horizontal="center" vertical="center"/>
    </xf>
    <xf numFmtId="168" fontId="261" fillId="0" borderId="7" xfId="0" applyNumberFormat="1" applyFont="1" applyBorder="1" applyAlignment="1">
      <alignment horizontal="center" vertical="center"/>
    </xf>
    <xf numFmtId="0" fontId="261" fillId="0" borderId="7" xfId="0" applyFont="1" applyBorder="1" applyAlignment="1">
      <alignment horizontal="center" vertical="center" wrapText="1"/>
    </xf>
    <xf numFmtId="0" fontId="234" fillId="0" borderId="12" xfId="0" applyFont="1" applyBorder="1" applyAlignment="1">
      <alignment horizontal="center" vertical="center"/>
    </xf>
    <xf numFmtId="0" fontId="234" fillId="0" borderId="0" xfId="0" applyFont="1" applyAlignment="1">
      <alignment vertical="center"/>
    </xf>
    <xf numFmtId="167" fontId="234" fillId="0" borderId="7" xfId="0" applyNumberFormat="1" applyFont="1" applyBorder="1" applyAlignment="1">
      <alignment horizontal="center" vertical="center" wrapText="1"/>
    </xf>
    <xf numFmtId="165" fontId="255" fillId="0" borderId="7" xfId="0" applyNumberFormat="1" applyFont="1" applyBorder="1" applyAlignment="1">
      <alignment horizontal="center" vertical="center" wrapText="1"/>
    </xf>
    <xf numFmtId="168" fontId="234" fillId="0" borderId="7" xfId="0" applyNumberFormat="1" applyFont="1" applyBorder="1" applyAlignment="1">
      <alignment horizontal="center" vertical="center"/>
    </xf>
    <xf numFmtId="0" fontId="236" fillId="0" borderId="32" xfId="0" applyFont="1" applyBorder="1" applyAlignment="1">
      <alignment vertical="center" wrapText="1"/>
    </xf>
    <xf numFmtId="0" fontId="236" fillId="0" borderId="8" xfId="0" applyFont="1" applyBorder="1" applyAlignment="1">
      <alignment vertical="center" wrapText="1"/>
    </xf>
    <xf numFmtId="166" fontId="255" fillId="0" borderId="7" xfId="5" applyNumberFormat="1" applyFont="1" applyFill="1" applyBorder="1" applyAlignment="1">
      <alignment horizontal="right" vertical="center" wrapText="1"/>
    </xf>
    <xf numFmtId="0" fontId="234" fillId="0" borderId="7" xfId="0" applyFont="1" applyBorder="1" applyAlignment="1">
      <alignment horizontal="left" vertical="center"/>
    </xf>
    <xf numFmtId="165" fontId="255" fillId="0" borderId="7" xfId="0" applyNumberFormat="1" applyFont="1" applyBorder="1" applyAlignment="1">
      <alignment horizontal="right" vertical="center" wrapText="1"/>
    </xf>
    <xf numFmtId="165" fontId="255" fillId="0" borderId="2" xfId="0" applyNumberFormat="1" applyFont="1" applyBorder="1" applyAlignment="1">
      <alignment horizontal="right" vertical="center" shrinkToFit="1"/>
    </xf>
    <xf numFmtId="0" fontId="234" fillId="0" borderId="7" xfId="0" applyFont="1" applyBorder="1" applyAlignment="1">
      <alignment horizontal="center" vertical="top" wrapText="1"/>
    </xf>
    <xf numFmtId="2" fontId="255" fillId="0" borderId="2" xfId="0" applyNumberFormat="1" applyFont="1" applyBorder="1" applyAlignment="1">
      <alignment horizontal="right" vertical="center" shrinkToFit="1"/>
    </xf>
    <xf numFmtId="0" fontId="256" fillId="5" borderId="0" xfId="11" applyFont="1" applyFill="1" applyAlignment="1">
      <alignment horizontal="center" vertical="center"/>
    </xf>
    <xf numFmtId="165" fontId="255" fillId="0" borderId="1" xfId="0" applyNumberFormat="1" applyFont="1" applyBorder="1" applyAlignment="1">
      <alignment horizontal="right" vertical="center" shrinkToFit="1"/>
    </xf>
    <xf numFmtId="0" fontId="261" fillId="4" borderId="0" xfId="11" applyFont="1" applyFill="1" applyAlignment="1">
      <alignment horizontal="center" vertical="center"/>
    </xf>
    <xf numFmtId="165" fontId="255" fillId="0" borderId="7" xfId="0" applyNumberFormat="1" applyFont="1" applyBorder="1" applyAlignment="1">
      <alignment horizontal="right" vertical="center" shrinkToFit="1"/>
    </xf>
    <xf numFmtId="0" fontId="234" fillId="0" borderId="11" xfId="0" applyFont="1" applyBorder="1" applyAlignment="1">
      <alignment horizontal="center" vertical="center"/>
    </xf>
    <xf numFmtId="166" fontId="234" fillId="0" borderId="11" xfId="5" applyNumberFormat="1" applyFont="1" applyFill="1" applyBorder="1" applyAlignment="1">
      <alignment horizontal="center" vertical="center"/>
    </xf>
    <xf numFmtId="0" fontId="234" fillId="0" borderId="11" xfId="0" applyFont="1" applyBorder="1"/>
    <xf numFmtId="0" fontId="236" fillId="0" borderId="22" xfId="0" applyFont="1" applyBorder="1" applyAlignment="1">
      <alignment horizontal="center" vertical="center" wrapText="1"/>
    </xf>
    <xf numFmtId="0" fontId="234" fillId="5" borderId="0" xfId="11" applyFont="1" applyFill="1" applyAlignment="1">
      <alignment horizontal="center" vertical="center"/>
    </xf>
    <xf numFmtId="165" fontId="236" fillId="0" borderId="7" xfId="0" applyNumberFormat="1" applyFont="1" applyBorder="1" applyAlignment="1">
      <alignment horizontal="center" vertical="center" wrapText="1"/>
    </xf>
    <xf numFmtId="165" fontId="255" fillId="0" borderId="8" xfId="0" applyNumberFormat="1" applyFont="1" applyBorder="1" applyAlignment="1">
      <alignment horizontal="center" vertical="center" wrapText="1"/>
    </xf>
    <xf numFmtId="172" fontId="255" fillId="0" borderId="8" xfId="0" applyNumberFormat="1" applyFont="1" applyBorder="1" applyAlignment="1">
      <alignment horizontal="center" vertical="center" wrapText="1"/>
    </xf>
    <xf numFmtId="165" fontId="234" fillId="0" borderId="11" xfId="0" applyNumberFormat="1" applyFont="1" applyBorder="1" applyAlignment="1">
      <alignment horizontal="right" vertical="center" wrapText="1"/>
    </xf>
    <xf numFmtId="0" fontId="234" fillId="0" borderId="7" xfId="0" applyFont="1" applyBorder="1" applyAlignment="1">
      <alignment horizontal="right" vertical="center" wrapText="1"/>
    </xf>
    <xf numFmtId="1" fontId="255" fillId="0" borderId="8" xfId="0" applyNumberFormat="1" applyFont="1" applyBorder="1" applyAlignment="1">
      <alignment horizontal="center" vertical="center" wrapText="1"/>
    </xf>
    <xf numFmtId="166" fontId="255" fillId="0" borderId="11" xfId="5" applyNumberFormat="1" applyFont="1" applyFill="1" applyBorder="1" applyAlignment="1">
      <alignment horizontal="center" vertical="center"/>
    </xf>
    <xf numFmtId="0" fontId="236" fillId="0" borderId="9" xfId="0" applyFont="1" applyBorder="1" applyAlignment="1">
      <alignment horizontal="center" vertical="center"/>
    </xf>
    <xf numFmtId="0" fontId="236" fillId="0" borderId="0" xfId="0" applyFont="1" applyAlignment="1">
      <alignment horizontal="center" vertical="center" wrapText="1"/>
    </xf>
    <xf numFmtId="0" fontId="234" fillId="0" borderId="0" xfId="0" applyFont="1" applyAlignment="1">
      <alignment horizontal="right" vertical="center" wrapText="1"/>
    </xf>
    <xf numFmtId="0" fontId="236" fillId="0" borderId="0" xfId="0" applyFont="1" applyAlignment="1">
      <alignment vertical="center" wrapText="1"/>
    </xf>
    <xf numFmtId="171" fontId="236" fillId="0" borderId="0" xfId="0" applyNumberFormat="1" applyFont="1" applyAlignment="1">
      <alignment horizontal="center" vertical="center" wrapText="1"/>
    </xf>
    <xf numFmtId="0" fontId="234" fillId="0" borderId="0" xfId="0" applyFont="1" applyAlignment="1">
      <alignment horizontal="right" vertical="center"/>
    </xf>
    <xf numFmtId="166" fontId="234" fillId="0" borderId="0" xfId="0" applyNumberFormat="1" applyFont="1" applyAlignment="1">
      <alignment horizontal="right" vertical="center" wrapText="1"/>
    </xf>
    <xf numFmtId="170" fontId="234" fillId="0" borderId="0" xfId="6" applyNumberFormat="1" applyFont="1" applyFill="1" applyBorder="1" applyAlignment="1">
      <alignment horizontal="center" vertical="center" wrapText="1"/>
    </xf>
    <xf numFmtId="0" fontId="255" fillId="0" borderId="0" xfId="0" applyFont="1" applyAlignment="1">
      <alignment horizontal="center" vertical="center" wrapText="1"/>
    </xf>
    <xf numFmtId="0" fontId="234" fillId="0" borderId="12" xfId="0" applyFont="1" applyBorder="1" applyAlignment="1">
      <alignment horizontal="right" vertical="center"/>
    </xf>
    <xf numFmtId="2" fontId="234" fillId="0" borderId="12" xfId="0" applyNumberFormat="1" applyFont="1" applyBorder="1" applyAlignment="1">
      <alignment horizontal="center" vertical="center"/>
    </xf>
    <xf numFmtId="165" fontId="234" fillId="0" borderId="7" xfId="0" applyNumberFormat="1" applyFont="1" applyBorder="1" applyAlignment="1">
      <alignment horizontal="right" vertical="center"/>
    </xf>
    <xf numFmtId="2" fontId="236" fillId="0" borderId="7" xfId="0" applyNumberFormat="1" applyFont="1" applyBorder="1" applyAlignment="1">
      <alignment horizontal="right" vertical="center"/>
    </xf>
    <xf numFmtId="1" fontId="234" fillId="0" borderId="12" xfId="0" applyNumberFormat="1" applyFont="1" applyBorder="1" applyAlignment="1">
      <alignment horizontal="center" vertical="center" wrapText="1"/>
    </xf>
    <xf numFmtId="2" fontId="234" fillId="0" borderId="7" xfId="0" applyNumberFormat="1" applyFont="1" applyBorder="1" applyAlignment="1">
      <alignment horizontal="right" vertical="center"/>
    </xf>
    <xf numFmtId="2" fontId="236" fillId="0" borderId="7" xfId="0" applyNumberFormat="1" applyFont="1" applyBorder="1" applyAlignment="1">
      <alignment horizontal="center" vertical="center"/>
    </xf>
    <xf numFmtId="165" fontId="255" fillId="0" borderId="7" xfId="0" applyNumberFormat="1" applyFont="1" applyBorder="1" applyAlignment="1">
      <alignment horizontal="center" vertical="center"/>
    </xf>
    <xf numFmtId="0" fontId="236" fillId="0" borderId="9" xfId="0" applyFont="1" applyBorder="1" applyAlignment="1">
      <alignment vertical="center"/>
    </xf>
    <xf numFmtId="0" fontId="236" fillId="0" borderId="9" xfId="0" applyFont="1" applyBorder="1" applyAlignment="1">
      <alignment horizontal="right" vertical="center"/>
    </xf>
    <xf numFmtId="1" fontId="236" fillId="0" borderId="0" xfId="0" applyNumberFormat="1" applyFont="1" applyAlignment="1">
      <alignment horizontal="right" vertical="center" wrapText="1"/>
    </xf>
    <xf numFmtId="2" fontId="236" fillId="0" borderId="0" xfId="0" applyNumberFormat="1" applyFont="1" applyAlignment="1">
      <alignment horizontal="center" vertical="center" wrapText="1"/>
    </xf>
    <xf numFmtId="166" fontId="255" fillId="0" borderId="0" xfId="5" applyNumberFormat="1" applyFont="1" applyFill="1" applyAlignment="1">
      <alignment vertical="center"/>
    </xf>
    <xf numFmtId="0" fontId="255" fillId="0" borderId="0" xfId="0" applyFont="1" applyAlignment="1">
      <alignment horizontal="center"/>
    </xf>
    <xf numFmtId="0" fontId="255" fillId="0" borderId="10" xfId="0" applyFont="1" applyBorder="1" applyAlignment="1">
      <alignment horizontal="center" vertical="center" wrapText="1"/>
    </xf>
    <xf numFmtId="165" fontId="255" fillId="0" borderId="2" xfId="0" applyNumberFormat="1" applyFont="1" applyBorder="1" applyAlignment="1">
      <alignment horizontal="center" vertical="center" shrinkToFit="1"/>
    </xf>
    <xf numFmtId="2" fontId="255" fillId="0" borderId="2" xfId="0" applyNumberFormat="1" applyFont="1" applyBorder="1" applyAlignment="1">
      <alignment horizontal="center" vertical="center" shrinkToFit="1"/>
    </xf>
    <xf numFmtId="165" fontId="255" fillId="0" borderId="1" xfId="0" applyNumberFormat="1" applyFont="1" applyBorder="1" applyAlignment="1">
      <alignment horizontal="center" vertical="center" shrinkToFit="1"/>
    </xf>
    <xf numFmtId="165" fontId="255" fillId="0" borderId="7" xfId="0" applyNumberFormat="1" applyFont="1" applyBorder="1" applyAlignment="1">
      <alignment horizontal="center" vertical="center" shrinkToFit="1"/>
    </xf>
    <xf numFmtId="0" fontId="234" fillId="0" borderId="11" xfId="0" applyFont="1" applyBorder="1" applyAlignment="1">
      <alignment vertical="center"/>
    </xf>
    <xf numFmtId="0" fontId="234" fillId="0" borderId="11" xfId="0" applyFont="1" applyBorder="1" applyAlignment="1">
      <alignment horizontal="left" vertical="center" wrapText="1"/>
    </xf>
    <xf numFmtId="0" fontId="236" fillId="0" borderId="129" xfId="0" applyFont="1" applyBorder="1" applyAlignment="1">
      <alignment horizontal="center" vertical="center" wrapText="1"/>
    </xf>
    <xf numFmtId="0" fontId="236" fillId="0" borderId="132" xfId="0" applyFont="1" applyBorder="1" applyAlignment="1">
      <alignment horizontal="center" vertical="center" wrapText="1"/>
    </xf>
    <xf numFmtId="0" fontId="234" fillId="0" borderId="12" xfId="0" applyFont="1" applyBorder="1" applyAlignment="1">
      <alignment vertical="center"/>
    </xf>
    <xf numFmtId="0" fontId="255" fillId="0" borderId="12" xfId="0" applyFont="1" applyBorder="1" applyAlignment="1">
      <alignment horizontal="center" vertical="center"/>
    </xf>
    <xf numFmtId="1" fontId="234" fillId="0" borderId="12" xfId="0" applyNumberFormat="1" applyFont="1" applyBorder="1" applyAlignment="1">
      <alignment horizontal="center" vertical="center"/>
    </xf>
    <xf numFmtId="2" fontId="234" fillId="0" borderId="7" xfId="0" applyNumberFormat="1" applyFont="1" applyBorder="1" applyAlignment="1">
      <alignment horizontal="right" vertical="center" wrapText="1"/>
    </xf>
    <xf numFmtId="0" fontId="262" fillId="0" borderId="30" xfId="0" applyFont="1" applyBorder="1" applyAlignment="1">
      <alignment horizontal="center" vertical="center" wrapText="1"/>
    </xf>
    <xf numFmtId="0" fontId="262" fillId="0" borderId="25" xfId="0" applyFont="1" applyBorder="1" applyAlignment="1">
      <alignment horizontal="center" vertical="center" wrapText="1"/>
    </xf>
    <xf numFmtId="0" fontId="262" fillId="0" borderId="28" xfId="0" applyFont="1" applyBorder="1" applyAlignment="1">
      <alignment horizontal="center" vertical="center" wrapText="1"/>
    </xf>
    <xf numFmtId="0" fontId="262" fillId="0" borderId="7" xfId="0" applyFont="1" applyBorder="1" applyAlignment="1">
      <alignment horizontal="center" vertical="center" wrapText="1"/>
    </xf>
    <xf numFmtId="166" fontId="262" fillId="0" borderId="7" xfId="0" applyNumberFormat="1" applyFont="1" applyBorder="1" applyAlignment="1">
      <alignment horizontal="center" vertical="center" wrapText="1"/>
    </xf>
    <xf numFmtId="166" fontId="262" fillId="0" borderId="7" xfId="5" applyNumberFormat="1" applyFont="1" applyFill="1" applyBorder="1" applyAlignment="1">
      <alignment horizontal="center" vertical="center" wrapText="1"/>
    </xf>
    <xf numFmtId="0" fontId="262" fillId="0" borderId="7" xfId="0" applyFont="1" applyBorder="1" applyAlignment="1">
      <alignment horizontal="center" vertical="center"/>
    </xf>
    <xf numFmtId="1" fontId="262" fillId="0" borderId="7" xfId="0" applyNumberFormat="1" applyFont="1" applyBorder="1" applyAlignment="1">
      <alignment horizontal="center" vertical="center"/>
    </xf>
    <xf numFmtId="1" fontId="262" fillId="0" borderId="7" xfId="0" applyNumberFormat="1" applyFont="1" applyBorder="1" applyAlignment="1">
      <alignment horizontal="center" vertical="center" wrapText="1"/>
    </xf>
    <xf numFmtId="0" fontId="262" fillId="0" borderId="8" xfId="0" applyFont="1" applyBorder="1" applyAlignment="1">
      <alignment vertical="center"/>
    </xf>
    <xf numFmtId="1" fontId="262" fillId="0" borderId="0" xfId="0" applyNumberFormat="1" applyFont="1" applyAlignment="1">
      <alignment horizontal="center" vertical="center"/>
    </xf>
    <xf numFmtId="1" fontId="255" fillId="0" borderId="0" xfId="0" applyNumberFormat="1" applyFont="1" applyAlignment="1">
      <alignment horizontal="center" vertical="center"/>
    </xf>
    <xf numFmtId="0" fontId="263" fillId="0" borderId="7" xfId="0" applyFont="1" applyBorder="1" applyAlignment="1">
      <alignment horizontal="center" vertical="center" wrapText="1"/>
    </xf>
    <xf numFmtId="43" fontId="255" fillId="0" borderId="7" xfId="0" applyNumberFormat="1" applyFont="1" applyBorder="1" applyAlignment="1">
      <alignment horizontal="center" vertical="center" wrapText="1"/>
    </xf>
    <xf numFmtId="1" fontId="262" fillId="0" borderId="21" xfId="0" applyNumberFormat="1" applyFont="1" applyBorder="1" applyAlignment="1">
      <alignment horizontal="center" vertical="center" wrapText="1"/>
    </xf>
    <xf numFmtId="1" fontId="255" fillId="0" borderId="0" xfId="0" applyNumberFormat="1" applyFont="1" applyAlignment="1">
      <alignment horizontal="center" vertical="center" wrapText="1"/>
    </xf>
    <xf numFmtId="43" fontId="255" fillId="0" borderId="0" xfId="0" applyNumberFormat="1" applyFont="1"/>
    <xf numFmtId="1" fontId="262" fillId="0" borderId="0" xfId="0" applyNumberFormat="1" applyFont="1" applyAlignment="1">
      <alignment horizontal="center" vertical="center" wrapText="1"/>
    </xf>
    <xf numFmtId="167" fontId="262" fillId="0" borderId="0" xfId="0" applyNumberFormat="1" applyFont="1" applyAlignment="1">
      <alignment horizontal="center" vertical="center" wrapText="1"/>
    </xf>
    <xf numFmtId="0" fontId="236" fillId="0" borderId="24" xfId="0" applyFont="1" applyBorder="1" applyAlignment="1">
      <alignment vertical="center"/>
    </xf>
    <xf numFmtId="2" fontId="236" fillId="0" borderId="11" xfId="0" applyNumberFormat="1" applyFont="1" applyBorder="1" applyAlignment="1">
      <alignment vertical="center"/>
    </xf>
    <xf numFmtId="0" fontId="234" fillId="0" borderId="8" xfId="0" applyFont="1" applyBorder="1" applyAlignment="1">
      <alignment vertical="center"/>
    </xf>
    <xf numFmtId="0" fontId="234" fillId="0" borderId="7" xfId="0" applyFont="1" applyBorder="1" applyAlignment="1">
      <alignment wrapText="1"/>
    </xf>
    <xf numFmtId="0" fontId="256" fillId="0" borderId="0" xfId="0" applyFont="1" applyAlignment="1">
      <alignment horizontal="center" vertical="center" wrapText="1"/>
    </xf>
    <xf numFmtId="0" fontId="234" fillId="0" borderId="0" xfId="0" applyFont="1" applyAlignment="1">
      <alignment wrapText="1"/>
    </xf>
    <xf numFmtId="1" fontId="234" fillId="0" borderId="11" xfId="0" applyNumberFormat="1" applyFont="1" applyBorder="1" applyAlignment="1">
      <alignment horizontal="center" vertical="center" wrapText="1"/>
    </xf>
    <xf numFmtId="166" fontId="264" fillId="0" borderId="30" xfId="5" applyNumberFormat="1" applyFont="1" applyFill="1" applyBorder="1" applyAlignment="1">
      <alignment horizontal="center" vertical="center" wrapText="1"/>
    </xf>
    <xf numFmtId="0" fontId="264" fillId="0" borderId="27" xfId="0" applyFont="1" applyBorder="1" applyAlignment="1">
      <alignment horizontal="center" vertical="center" wrapText="1"/>
    </xf>
    <xf numFmtId="0" fontId="264" fillId="0" borderId="28" xfId="0" applyFont="1" applyBorder="1" applyAlignment="1">
      <alignment horizontal="center" vertical="center" wrapText="1"/>
    </xf>
    <xf numFmtId="166" fontId="264" fillId="0" borderId="7" xfId="5" applyNumberFormat="1" applyFont="1" applyFill="1" applyBorder="1" applyAlignment="1">
      <alignment horizontal="center" vertical="center" wrapText="1"/>
    </xf>
    <xf numFmtId="166" fontId="264" fillId="0" borderId="12" xfId="5" applyNumberFormat="1" applyFont="1" applyFill="1" applyBorder="1" applyAlignment="1">
      <alignment horizontal="center" vertical="center" wrapText="1"/>
    </xf>
    <xf numFmtId="175" fontId="264" fillId="0" borderId="7" xfId="5" applyNumberFormat="1" applyFont="1" applyFill="1" applyBorder="1" applyAlignment="1">
      <alignment horizontal="center" vertical="center" wrapText="1"/>
    </xf>
    <xf numFmtId="166" fontId="264" fillId="0" borderId="7" xfId="0" applyNumberFormat="1" applyFont="1" applyBorder="1" applyAlignment="1">
      <alignment horizontal="center" vertical="center" wrapText="1"/>
    </xf>
    <xf numFmtId="0" fontId="264" fillId="0" borderId="0" xfId="0" applyFont="1"/>
    <xf numFmtId="166" fontId="264" fillId="0" borderId="7" xfId="5" applyNumberFormat="1" applyFont="1" applyFill="1" applyBorder="1" applyAlignment="1">
      <alignment vertical="center" wrapText="1"/>
    </xf>
    <xf numFmtId="0" fontId="264" fillId="0" borderId="7" xfId="0" applyFont="1" applyBorder="1" applyAlignment="1">
      <alignment horizontal="center" vertical="center" wrapText="1"/>
    </xf>
    <xf numFmtId="166" fontId="264" fillId="0" borderId="11" xfId="5" applyNumberFormat="1" applyFont="1" applyFill="1" applyBorder="1" applyAlignment="1">
      <alignment horizontal="center" vertical="center" wrapText="1"/>
    </xf>
    <xf numFmtId="166" fontId="264" fillId="0" borderId="0" xfId="0" applyNumberFormat="1" applyFont="1" applyAlignment="1">
      <alignment horizontal="center" vertical="center"/>
    </xf>
    <xf numFmtId="166" fontId="264" fillId="0" borderId="0" xfId="5" applyNumberFormat="1" applyFont="1" applyFill="1" applyAlignment="1">
      <alignment horizontal="center" vertical="center" wrapText="1"/>
    </xf>
    <xf numFmtId="0" fontId="264" fillId="0" borderId="0" xfId="0" applyFont="1" applyAlignment="1">
      <alignment horizontal="center" vertical="center"/>
    </xf>
    <xf numFmtId="166" fontId="264" fillId="0" borderId="0" xfId="0" applyNumberFormat="1" applyFont="1"/>
    <xf numFmtId="166" fontId="264" fillId="0" borderId="0" xfId="5" applyNumberFormat="1" applyFont="1" applyFill="1" applyAlignment="1">
      <alignment horizontal="center" vertical="center"/>
    </xf>
    <xf numFmtId="166" fontId="266" fillId="0" borderId="7" xfId="5" applyNumberFormat="1" applyFont="1" applyFill="1" applyBorder="1" applyAlignment="1">
      <alignment horizontal="center" vertical="center" wrapText="1"/>
    </xf>
    <xf numFmtId="166" fontId="264" fillId="0" borderId="10" xfId="5" applyNumberFormat="1" applyFont="1" applyFill="1" applyBorder="1" applyAlignment="1">
      <alignment horizontal="center" vertical="center" wrapText="1"/>
    </xf>
    <xf numFmtId="166" fontId="264" fillId="0" borderId="12" xfId="5" applyNumberFormat="1" applyFont="1" applyFill="1" applyBorder="1" applyAlignment="1">
      <alignment horizontal="center" vertical="center"/>
    </xf>
    <xf numFmtId="166" fontId="264" fillId="0" borderId="0" xfId="5" applyNumberFormat="1" applyFont="1" applyFill="1" applyBorder="1" applyAlignment="1">
      <alignment horizontal="center" vertical="center" wrapText="1"/>
    </xf>
    <xf numFmtId="0" fontId="236" fillId="0" borderId="140" xfId="0" applyFont="1" applyBorder="1" applyAlignment="1">
      <alignment horizontal="center" vertical="center" wrapText="1"/>
    </xf>
    <xf numFmtId="2" fontId="236" fillId="0" borderId="18" xfId="5" applyNumberFormat="1" applyFont="1" applyFill="1" applyBorder="1" applyAlignment="1">
      <alignment horizontal="center" vertical="center"/>
    </xf>
    <xf numFmtId="0" fontId="236" fillId="0" borderId="0" xfId="0" applyFont="1"/>
    <xf numFmtId="166" fontId="265" fillId="8" borderId="18" xfId="5" applyNumberFormat="1" applyFont="1" applyFill="1" applyBorder="1" applyAlignment="1">
      <alignment horizontal="center" vertical="center"/>
    </xf>
    <xf numFmtId="2" fontId="236" fillId="0" borderId="11" xfId="0" applyNumberFormat="1" applyFont="1" applyBorder="1" applyAlignment="1">
      <alignment horizontal="center" vertical="center" wrapText="1"/>
    </xf>
    <xf numFmtId="2" fontId="236" fillId="0" borderId="12" xfId="0" applyNumberFormat="1" applyFont="1" applyBorder="1" applyAlignment="1">
      <alignment horizontal="center" vertical="center" wrapText="1"/>
    </xf>
    <xf numFmtId="1" fontId="236" fillId="0" borderId="9" xfId="0" applyNumberFormat="1" applyFont="1" applyBorder="1" applyAlignment="1">
      <alignment horizontal="center" vertical="center" wrapText="1"/>
    </xf>
    <xf numFmtId="1" fontId="236" fillId="0" borderId="11" xfId="0" applyNumberFormat="1" applyFont="1" applyBorder="1" applyAlignment="1">
      <alignment horizontal="center" vertical="center" wrapText="1"/>
    </xf>
    <xf numFmtId="166" fontId="265" fillId="8" borderId="18" xfId="5" applyNumberFormat="1" applyFont="1" applyFill="1" applyBorder="1" applyAlignment="1">
      <alignment horizontal="center" vertical="center" wrapText="1"/>
    </xf>
    <xf numFmtId="0" fontId="236" fillId="0" borderId="26" xfId="0" applyFont="1" applyBorder="1" applyAlignment="1">
      <alignment vertical="center"/>
    </xf>
    <xf numFmtId="1" fontId="236" fillId="0" borderId="22" xfId="0" applyNumberFormat="1" applyFont="1" applyBorder="1" applyAlignment="1">
      <alignment horizontal="center" vertical="center" wrapText="1"/>
    </xf>
    <xf numFmtId="166" fontId="264" fillId="0" borderId="11" xfId="5" applyNumberFormat="1" applyFont="1" applyFill="1" applyBorder="1" applyAlignment="1">
      <alignment horizontal="center" vertical="center"/>
    </xf>
    <xf numFmtId="166" fontId="265" fillId="7" borderId="18" xfId="5" applyNumberFormat="1" applyFont="1" applyFill="1" applyBorder="1" applyAlignment="1">
      <alignment horizontal="center" vertical="center" wrapText="1"/>
    </xf>
    <xf numFmtId="1" fontId="265" fillId="7" borderId="18" xfId="0" applyNumberFormat="1" applyFont="1" applyFill="1" applyBorder="1" applyAlignment="1">
      <alignment horizontal="center" vertical="center"/>
    </xf>
    <xf numFmtId="1" fontId="265" fillId="7" borderId="18" xfId="0" applyNumberFormat="1" applyFont="1" applyFill="1" applyBorder="1" applyAlignment="1">
      <alignment horizontal="center" vertical="center" wrapText="1"/>
    </xf>
    <xf numFmtId="2" fontId="267" fillId="13" borderId="18" xfId="0" applyNumberFormat="1" applyFont="1" applyFill="1" applyBorder="1" applyAlignment="1">
      <alignment horizontal="center" vertical="center" wrapText="1"/>
    </xf>
    <xf numFmtId="166" fontId="265" fillId="8" borderId="18" xfId="1" applyNumberFormat="1" applyFont="1" applyFill="1" applyBorder="1" applyAlignment="1">
      <alignment horizontal="center" vertical="center" wrapText="1"/>
    </xf>
    <xf numFmtId="166" fontId="265" fillId="8" borderId="29" xfId="5" applyNumberFormat="1" applyFont="1" applyFill="1" applyBorder="1" applyAlignment="1">
      <alignment horizontal="center" vertical="center" wrapText="1"/>
    </xf>
    <xf numFmtId="166" fontId="239" fillId="0" borderId="31" xfId="5" applyNumberFormat="1" applyFont="1" applyFill="1" applyBorder="1" applyAlignment="1">
      <alignment horizontal="left" vertical="center"/>
    </xf>
    <xf numFmtId="2" fontId="234" fillId="0" borderId="10" xfId="0" applyNumberFormat="1" applyFont="1" applyBorder="1" applyAlignment="1">
      <alignment horizontal="center" vertical="center" wrapText="1"/>
    </xf>
    <xf numFmtId="0" fontId="255" fillId="0" borderId="11" xfId="0" applyFont="1" applyBorder="1" applyAlignment="1">
      <alignment horizontal="center" vertical="center"/>
    </xf>
    <xf numFmtId="166" fontId="255" fillId="0" borderId="11" xfId="5" applyNumberFormat="1" applyFont="1" applyFill="1" applyBorder="1" applyAlignment="1">
      <alignment vertical="center"/>
    </xf>
    <xf numFmtId="0" fontId="255" fillId="0" borderId="11" xfId="0" applyFont="1" applyBorder="1" applyAlignment="1">
      <alignment vertical="center"/>
    </xf>
    <xf numFmtId="2" fontId="234" fillId="0" borderId="11" xfId="0" applyNumberFormat="1" applyFont="1" applyBorder="1" applyAlignment="1">
      <alignment horizontal="center" vertical="center" wrapText="1"/>
    </xf>
    <xf numFmtId="166" fontId="262" fillId="0" borderId="12" xfId="5" applyNumberFormat="1" applyFont="1" applyFill="1" applyBorder="1" applyAlignment="1">
      <alignment horizontal="center" vertical="center" wrapText="1"/>
    </xf>
    <xf numFmtId="0" fontId="161" fillId="18" borderId="136" xfId="0" applyFont="1" applyFill="1" applyBorder="1" applyAlignment="1">
      <alignment horizontal="center" vertical="center" wrapText="1"/>
    </xf>
    <xf numFmtId="0" fontId="161" fillId="18" borderId="41" xfId="0" applyFont="1" applyFill="1" applyBorder="1" applyAlignment="1">
      <alignment horizontal="center" vertical="center" wrapText="1"/>
    </xf>
    <xf numFmtId="166" fontId="161" fillId="18" borderId="41" xfId="5" applyNumberFormat="1" applyFont="1" applyFill="1" applyBorder="1" applyAlignment="1">
      <alignment horizontal="center" vertical="center" wrapText="1"/>
    </xf>
    <xf numFmtId="0" fontId="30" fillId="18" borderId="41" xfId="0" applyFont="1" applyFill="1" applyBorder="1" applyAlignment="1">
      <alignment vertical="center"/>
    </xf>
    <xf numFmtId="0" fontId="161" fillId="18" borderId="41" xfId="0" applyFont="1" applyFill="1" applyBorder="1" applyAlignment="1">
      <alignment vertical="center" wrapText="1"/>
    </xf>
    <xf numFmtId="166" fontId="161" fillId="18" borderId="41" xfId="0" applyNumberFormat="1" applyFont="1" applyFill="1" applyBorder="1" applyAlignment="1">
      <alignment horizontal="center" vertical="center" wrapText="1"/>
    </xf>
    <xf numFmtId="166" fontId="161" fillId="9" borderId="41" xfId="0" applyNumberFormat="1" applyFont="1" applyFill="1" applyBorder="1" applyAlignment="1">
      <alignment horizontal="center" vertical="center" wrapText="1"/>
    </xf>
    <xf numFmtId="2" fontId="65" fillId="13" borderId="46" xfId="0" applyNumberFormat="1" applyFont="1" applyFill="1" applyBorder="1" applyAlignment="1">
      <alignment horizontal="center" vertical="center" wrapText="1"/>
    </xf>
    <xf numFmtId="0" fontId="255" fillId="0" borderId="11" xfId="0" applyFont="1" applyBorder="1" applyAlignment="1">
      <alignment horizontal="center" vertical="center" wrapText="1"/>
    </xf>
    <xf numFmtId="0" fontId="161" fillId="18" borderId="128" xfId="0" applyFont="1" applyFill="1" applyBorder="1" applyAlignment="1">
      <alignment horizontal="center" vertical="center" wrapText="1"/>
    </xf>
    <xf numFmtId="0" fontId="161" fillId="18" borderId="45" xfId="0" applyFont="1" applyFill="1" applyBorder="1" applyAlignment="1">
      <alignment horizontal="center" vertical="center" wrapText="1"/>
    </xf>
    <xf numFmtId="166" fontId="161" fillId="18" borderId="45" xfId="5" applyNumberFormat="1" applyFont="1" applyFill="1" applyBorder="1" applyAlignment="1">
      <alignment horizontal="center" vertical="center" wrapText="1"/>
    </xf>
    <xf numFmtId="0" fontId="30" fillId="18" borderId="45" xfId="0" applyFont="1" applyFill="1" applyBorder="1" applyAlignment="1">
      <alignment vertical="center"/>
    </xf>
    <xf numFmtId="0" fontId="161" fillId="18" borderId="45" xfId="0" applyFont="1" applyFill="1" applyBorder="1" applyAlignment="1">
      <alignment vertical="center" wrapText="1"/>
    </xf>
    <xf numFmtId="166" fontId="161" fillId="18" borderId="45" xfId="0" applyNumberFormat="1" applyFont="1" applyFill="1" applyBorder="1" applyAlignment="1">
      <alignment horizontal="center" vertical="center" wrapText="1"/>
    </xf>
    <xf numFmtId="2" fontId="65" fillId="13" borderId="131" xfId="0" applyNumberFormat="1" applyFont="1" applyFill="1" applyBorder="1" applyAlignment="1">
      <alignment horizontal="center" vertical="center" wrapText="1"/>
    </xf>
    <xf numFmtId="1" fontId="234" fillId="0" borderId="65" xfId="0" applyNumberFormat="1" applyFont="1" applyBorder="1" applyAlignment="1">
      <alignment horizontal="center" vertical="center"/>
    </xf>
    <xf numFmtId="165" fontId="234" fillId="0" borderId="12" xfId="0" applyNumberFormat="1" applyFont="1" applyBorder="1" applyAlignment="1">
      <alignment horizontal="center" vertical="center" wrapText="1"/>
    </xf>
    <xf numFmtId="1" fontId="234" fillId="0" borderId="11" xfId="0" applyNumberFormat="1" applyFont="1" applyBorder="1" applyAlignment="1">
      <alignment horizontal="center" vertical="center"/>
    </xf>
    <xf numFmtId="0" fontId="161" fillId="18" borderId="114" xfId="0" applyFont="1" applyFill="1" applyBorder="1" applyAlignment="1">
      <alignment horizontal="center" vertical="center" wrapText="1"/>
    </xf>
    <xf numFmtId="1" fontId="236" fillId="0" borderId="12" xfId="0" applyNumberFormat="1" applyFont="1" applyBorder="1" applyAlignment="1">
      <alignment horizontal="center" vertical="center" wrapText="1"/>
    </xf>
    <xf numFmtId="0" fontId="161" fillId="18" borderId="130" xfId="0" applyFont="1" applyFill="1" applyBorder="1" applyAlignment="1">
      <alignment horizontal="center" vertical="center" wrapText="1"/>
    </xf>
    <xf numFmtId="0" fontId="50" fillId="31" borderId="0" xfId="17" applyFont="1" applyFill="1" applyAlignment="1">
      <alignment horizontal="center" vertical="center"/>
    </xf>
    <xf numFmtId="2" fontId="179" fillId="0" borderId="0" xfId="17" applyNumberFormat="1" applyFont="1" applyAlignment="1">
      <alignment horizontal="center" vertical="center"/>
    </xf>
    <xf numFmtId="2" fontId="170" fillId="0" borderId="0" xfId="17" applyNumberFormat="1" applyFont="1" applyAlignment="1">
      <alignment horizontal="center" vertical="center"/>
    </xf>
    <xf numFmtId="2" fontId="180" fillId="0" borderId="0" xfId="17" applyNumberFormat="1" applyFont="1" applyAlignment="1">
      <alignment horizontal="center" vertical="center"/>
    </xf>
    <xf numFmtId="1" fontId="179" fillId="0" borderId="0" xfId="17" applyNumberFormat="1" applyFont="1" applyAlignment="1">
      <alignment horizontal="center" vertical="center"/>
    </xf>
    <xf numFmtId="0" fontId="27" fillId="2" borderId="62" xfId="0" applyFont="1" applyFill="1" applyBorder="1" applyAlignment="1">
      <alignment horizontal="center" vertical="center"/>
    </xf>
    <xf numFmtId="0" fontId="13" fillId="0" borderId="7" xfId="4" applyFont="1" applyBorder="1" applyAlignment="1">
      <alignment horizontal="left" vertical="center"/>
    </xf>
    <xf numFmtId="0" fontId="30" fillId="7" borderId="7" xfId="4" applyFill="1" applyBorder="1" applyAlignment="1">
      <alignment horizontal="center" vertical="center"/>
    </xf>
    <xf numFmtId="0" fontId="30" fillId="3" borderId="7" xfId="4" applyFill="1" applyBorder="1" applyAlignment="1">
      <alignment horizontal="center" vertical="center"/>
    </xf>
    <xf numFmtId="0" fontId="30" fillId="41" borderId="7" xfId="4" applyFill="1" applyBorder="1" applyAlignment="1">
      <alignment horizontal="center" vertical="center"/>
    </xf>
    <xf numFmtId="0" fontId="30" fillId="9" borderId="7" xfId="4" applyFill="1" applyBorder="1" applyAlignment="1">
      <alignment horizontal="center" vertical="center"/>
    </xf>
    <xf numFmtId="0" fontId="55" fillId="0" borderId="0" xfId="4" applyFont="1"/>
    <xf numFmtId="0" fontId="30" fillId="0" borderId="0" xfId="4" applyAlignment="1">
      <alignment vertical="center"/>
    </xf>
    <xf numFmtId="0" fontId="35" fillId="0" borderId="7" xfId="4" applyFont="1" applyBorder="1" applyAlignment="1">
      <alignment horizontal="center" vertical="center" wrapText="1"/>
    </xf>
    <xf numFmtId="0" fontId="30" fillId="0" borderId="7" xfId="4" applyBorder="1" applyAlignment="1">
      <alignment horizontal="center" vertical="center" wrapText="1"/>
    </xf>
    <xf numFmtId="0" fontId="30" fillId="0" borderId="0" xfId="4" applyAlignment="1">
      <alignment horizontal="center" vertical="center" wrapText="1"/>
    </xf>
    <xf numFmtId="0" fontId="30" fillId="0" borderId="8" xfId="4" applyBorder="1" applyAlignment="1">
      <alignment horizontal="center" vertical="center" wrapText="1"/>
    </xf>
    <xf numFmtId="0" fontId="30" fillId="0" borderId="11" xfId="4" applyBorder="1" applyAlignment="1">
      <alignment horizontal="center" vertical="center" wrapText="1"/>
    </xf>
    <xf numFmtId="0" fontId="268" fillId="0" borderId="18" xfId="4" applyFont="1" applyBorder="1" applyAlignment="1">
      <alignment horizontal="center" vertical="center"/>
    </xf>
    <xf numFmtId="0" fontId="13" fillId="0" borderId="18" xfId="4" applyFont="1" applyBorder="1" applyAlignment="1">
      <alignment horizontal="center" vertical="center"/>
    </xf>
    <xf numFmtId="0" fontId="30" fillId="7" borderId="7" xfId="4" applyFill="1" applyBorder="1" applyAlignment="1">
      <alignment horizontal="center" vertical="center" wrapText="1"/>
    </xf>
    <xf numFmtId="2" fontId="52" fillId="7" borderId="7" xfId="0" applyNumberFormat="1" applyFont="1" applyFill="1" applyBorder="1" applyAlignment="1">
      <alignment horizontal="center" vertical="center"/>
    </xf>
    <xf numFmtId="2" fontId="30" fillId="7" borderId="7" xfId="4" applyNumberFormat="1" applyFill="1" applyBorder="1" applyAlignment="1">
      <alignment horizontal="center" vertical="center"/>
    </xf>
    <xf numFmtId="2" fontId="32" fillId="7" borderId="7" xfId="4" applyNumberFormat="1" applyFont="1" applyFill="1" applyBorder="1" applyAlignment="1">
      <alignment horizontal="center" vertical="center"/>
    </xf>
    <xf numFmtId="0" fontId="32" fillId="7" borderId="0" xfId="4" applyFont="1" applyFill="1"/>
    <xf numFmtId="0" fontId="30" fillId="7" borderId="0" xfId="4" applyFill="1"/>
    <xf numFmtId="2" fontId="30" fillId="7" borderId="0" xfId="4" applyNumberFormat="1" applyFill="1"/>
    <xf numFmtId="0" fontId="13" fillId="7" borderId="11" xfId="4" applyFont="1" applyFill="1" applyBorder="1" applyAlignment="1">
      <alignment horizontal="center" vertical="center"/>
    </xf>
    <xf numFmtId="0" fontId="47" fillId="9" borderId="11" xfId="4" applyFont="1" applyFill="1" applyBorder="1" applyAlignment="1">
      <alignment horizontal="center" vertical="center" wrapText="1"/>
    </xf>
    <xf numFmtId="0" fontId="61" fillId="0" borderId="48" xfId="4" applyFont="1" applyBorder="1" applyAlignment="1">
      <alignment horizontal="center" vertical="center" wrapText="1"/>
    </xf>
    <xf numFmtId="0" fontId="61" fillId="0" borderId="38" xfId="4" applyFont="1" applyBorder="1" applyAlignment="1">
      <alignment horizontal="center" vertical="center" wrapText="1"/>
    </xf>
    <xf numFmtId="0" fontId="61" fillId="0" borderId="49" xfId="4" applyFont="1" applyBorder="1" applyAlignment="1">
      <alignment horizontal="center" vertical="center" wrapText="1"/>
    </xf>
    <xf numFmtId="0" fontId="61" fillId="0" borderId="35" xfId="4" applyFont="1" applyBorder="1" applyAlignment="1">
      <alignment horizontal="center" vertical="center" wrapText="1"/>
    </xf>
    <xf numFmtId="0" fontId="30" fillId="10" borderId="109" xfId="4" applyFill="1" applyBorder="1" applyAlignment="1">
      <alignment horizontal="center" vertical="center"/>
    </xf>
    <xf numFmtId="0" fontId="30" fillId="10" borderId="111" xfId="4" applyFill="1" applyBorder="1" applyAlignment="1">
      <alignment horizontal="center" vertical="center"/>
    </xf>
    <xf numFmtId="0" fontId="30" fillId="10" borderId="18" xfId="4" applyFill="1" applyBorder="1" applyAlignment="1">
      <alignment horizontal="center" vertical="center"/>
    </xf>
    <xf numFmtId="0" fontId="270" fillId="7" borderId="136" xfId="4" applyFont="1" applyFill="1" applyBorder="1" applyAlignment="1">
      <alignment horizontal="center" vertical="center"/>
    </xf>
    <xf numFmtId="0" fontId="270" fillId="9" borderId="46" xfId="4" applyFont="1" applyFill="1" applyBorder="1" applyAlignment="1">
      <alignment horizontal="center" vertical="center" wrapText="1"/>
    </xf>
    <xf numFmtId="0" fontId="27" fillId="2" borderId="141" xfId="0" applyFont="1" applyFill="1" applyBorder="1" applyAlignment="1">
      <alignment horizontal="center" vertical="center"/>
    </xf>
    <xf numFmtId="1" fontId="6" fillId="2" borderId="14" xfId="0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" fontId="6" fillId="2" borderId="7" xfId="0" applyNumberFormat="1" applyFont="1" applyFill="1" applyBorder="1" applyAlignment="1">
      <alignment horizontal="center" vertical="center" wrapText="1"/>
    </xf>
    <xf numFmtId="0" fontId="4" fillId="2" borderId="1" xfId="12" applyFont="1" applyFill="1" applyBorder="1" applyAlignment="1">
      <alignment horizontal="center" vertical="center"/>
    </xf>
    <xf numFmtId="0" fontId="122" fillId="2" borderId="1" xfId="12" applyFont="1" applyFill="1" applyBorder="1" applyAlignment="1">
      <alignment horizontal="center" vertical="center" wrapText="1"/>
    </xf>
    <xf numFmtId="164" fontId="4" fillId="2" borderId="1" xfId="12" applyNumberFormat="1" applyFont="1" applyFill="1" applyBorder="1" applyAlignment="1">
      <alignment horizontal="center" vertical="center" wrapText="1"/>
    </xf>
    <xf numFmtId="0" fontId="7" fillId="2" borderId="65" xfId="0" applyFont="1" applyFill="1" applyBorder="1" applyAlignment="1">
      <alignment horizontal="center" vertical="center"/>
    </xf>
    <xf numFmtId="0" fontId="6" fillId="2" borderId="7" xfId="12" applyFont="1" applyFill="1" applyBorder="1" applyAlignment="1">
      <alignment horizontal="center" vertical="center"/>
    </xf>
    <xf numFmtId="1" fontId="236" fillId="0" borderId="18" xfId="0" applyNumberFormat="1" applyFont="1" applyBorder="1" applyAlignment="1">
      <alignment horizontal="center" vertical="center" wrapText="1"/>
    </xf>
    <xf numFmtId="1" fontId="272" fillId="0" borderId="7" xfId="0" applyNumberFormat="1" applyFont="1" applyBorder="1" applyAlignment="1">
      <alignment horizontal="center" vertical="center"/>
    </xf>
    <xf numFmtId="1" fontId="248" fillId="0" borderId="7" xfId="0" applyNumberFormat="1" applyFont="1" applyBorder="1" applyAlignment="1">
      <alignment horizontal="center" vertical="center"/>
    </xf>
    <xf numFmtId="1" fontId="273" fillId="0" borderId="7" xfId="0" applyNumberFormat="1" applyFont="1" applyBorder="1" applyAlignment="1">
      <alignment horizontal="center" vertical="center"/>
    </xf>
    <xf numFmtId="0" fontId="10" fillId="21" borderId="7" xfId="0" applyFont="1" applyFill="1" applyBorder="1" applyAlignment="1">
      <alignment horizontal="center" vertical="center"/>
    </xf>
    <xf numFmtId="166" fontId="161" fillId="7" borderId="41" xfId="0" applyNumberFormat="1" applyFont="1" applyFill="1" applyBorder="1" applyAlignment="1">
      <alignment horizontal="center" vertical="center" wrapText="1"/>
    </xf>
    <xf numFmtId="166" fontId="161" fillId="7" borderId="45" xfId="0" applyNumberFormat="1" applyFont="1" applyFill="1" applyBorder="1" applyAlignment="1">
      <alignment horizontal="center" vertical="center" wrapText="1"/>
    </xf>
    <xf numFmtId="0" fontId="274" fillId="0" borderId="12" xfId="0" applyFont="1" applyBorder="1" applyAlignment="1">
      <alignment horizontal="center" vertical="center" wrapText="1"/>
    </xf>
    <xf numFmtId="0" fontId="274" fillId="0" borderId="12" xfId="0" applyFont="1" applyBorder="1" applyAlignment="1">
      <alignment horizontal="left" vertical="center" wrapText="1"/>
    </xf>
    <xf numFmtId="0" fontId="274" fillId="0" borderId="7" xfId="0" applyFont="1" applyBorder="1" applyAlignment="1">
      <alignment horizontal="center" vertical="center" wrapText="1"/>
    </xf>
    <xf numFmtId="166" fontId="274" fillId="0" borderId="7" xfId="5" applyNumberFormat="1" applyFont="1" applyFill="1" applyBorder="1" applyAlignment="1">
      <alignment horizontal="center" vertical="center"/>
    </xf>
    <xf numFmtId="165" fontId="274" fillId="0" borderId="7" xfId="0" applyNumberFormat="1" applyFont="1" applyBorder="1" applyAlignment="1">
      <alignment horizontal="right" vertical="center" wrapText="1"/>
    </xf>
    <xf numFmtId="2" fontId="234" fillId="0" borderId="7" xfId="0" applyNumberFormat="1" applyFont="1" applyBorder="1" applyAlignment="1">
      <alignment horizontal="center" vertical="center"/>
    </xf>
    <xf numFmtId="165" fontId="234" fillId="0" borderId="8" xfId="0" applyNumberFormat="1" applyFont="1" applyBorder="1" applyAlignment="1">
      <alignment horizontal="center" vertical="center"/>
    </xf>
    <xf numFmtId="0" fontId="234" fillId="0" borderId="10" xfId="0" applyFont="1" applyBorder="1" applyAlignment="1">
      <alignment wrapText="1"/>
    </xf>
    <xf numFmtId="0" fontId="236" fillId="0" borderId="50" xfId="0" applyFont="1" applyBorder="1" applyAlignment="1">
      <alignment horizontal="center" vertical="center" wrapText="1"/>
    </xf>
    <xf numFmtId="1" fontId="236" fillId="9" borderId="21" xfId="0" applyNumberFormat="1" applyFont="1" applyFill="1" applyBorder="1" applyAlignment="1">
      <alignment horizontal="center" vertical="center" wrapText="1"/>
    </xf>
    <xf numFmtId="2" fontId="52" fillId="9" borderId="7" xfId="4" applyNumberFormat="1" applyFont="1" applyFill="1" applyBorder="1" applyAlignment="1">
      <alignment horizontal="center" vertical="center"/>
    </xf>
    <xf numFmtId="0" fontId="20" fillId="42" borderId="7" xfId="0" applyFont="1" applyFill="1" applyBorder="1"/>
    <xf numFmtId="0" fontId="20" fillId="42" borderId="7" xfId="0" applyFont="1" applyFill="1" applyBorder="1" applyAlignment="1">
      <alignment horizontal="left" vertical="center"/>
    </xf>
    <xf numFmtId="1" fontId="20" fillId="42" borderId="7" xfId="0" applyNumberFormat="1" applyFont="1" applyFill="1" applyBorder="1" applyAlignment="1">
      <alignment horizontal="center" vertical="center" wrapText="1"/>
    </xf>
    <xf numFmtId="1" fontId="15" fillId="42" borderId="25" xfId="0" applyNumberFormat="1" applyFont="1" applyFill="1" applyBorder="1" applyAlignment="1">
      <alignment vertical="center" wrapText="1"/>
    </xf>
    <xf numFmtId="0" fontId="20" fillId="42" borderId="7" xfId="0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vertical="center" wrapText="1"/>
    </xf>
    <xf numFmtId="2" fontId="7" fillId="42" borderId="7" xfId="0" applyNumberFormat="1" applyFont="1" applyFill="1" applyBorder="1" applyAlignment="1">
      <alignment horizontal="right" vertical="center" wrapText="1"/>
    </xf>
    <xf numFmtId="0" fontId="7" fillId="42" borderId="7" xfId="0" applyFont="1" applyFill="1" applyBorder="1" applyAlignment="1">
      <alignment horizontal="center" vertical="center"/>
    </xf>
    <xf numFmtId="166" fontId="10" fillId="42" borderId="7" xfId="0" applyNumberFormat="1" applyFont="1" applyFill="1" applyBorder="1" applyAlignment="1">
      <alignment horizontal="center" vertical="center"/>
    </xf>
    <xf numFmtId="1" fontId="7" fillId="42" borderId="7" xfId="0" applyNumberFormat="1" applyFont="1" applyFill="1" applyBorder="1" applyAlignment="1">
      <alignment horizontal="right" vertical="center"/>
    </xf>
    <xf numFmtId="0" fontId="7" fillId="0" borderId="12" xfId="0" applyFont="1" applyBorder="1" applyAlignment="1">
      <alignment horizontal="center" vertical="center"/>
    </xf>
    <xf numFmtId="166" fontId="21" fillId="0" borderId="7" xfId="0" applyNumberFormat="1" applyFont="1" applyBorder="1" applyAlignment="1">
      <alignment horizontal="center" vertical="center" wrapText="1"/>
    </xf>
    <xf numFmtId="0" fontId="134" fillId="0" borderId="0" xfId="12" applyFont="1" applyAlignment="1">
      <alignment horizontal="center" vertical="center"/>
    </xf>
    <xf numFmtId="0" fontId="138" fillId="0" borderId="0" xfId="12" applyFont="1" applyAlignment="1">
      <alignment horizontal="center" vertical="center"/>
    </xf>
    <xf numFmtId="0" fontId="10" fillId="9" borderId="7" xfId="0" applyFont="1" applyFill="1" applyBorder="1" applyAlignment="1">
      <alignment horizontal="center" vertical="center" wrapText="1"/>
    </xf>
    <xf numFmtId="165" fontId="165" fillId="0" borderId="7" xfId="0" applyNumberFormat="1" applyFont="1" applyBorder="1" applyAlignment="1">
      <alignment horizontal="center" vertical="center" wrapText="1"/>
    </xf>
    <xf numFmtId="0" fontId="20" fillId="0" borderId="65" xfId="0" applyFont="1" applyBorder="1" applyAlignment="1">
      <alignment horizontal="left" vertical="center"/>
    </xf>
    <xf numFmtId="0" fontId="20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168" fontId="7" fillId="0" borderId="24" xfId="0" applyNumberFormat="1" applyFont="1" applyBorder="1" applyAlignment="1">
      <alignment horizontal="center" vertical="center"/>
    </xf>
    <xf numFmtId="1" fontId="7" fillId="0" borderId="24" xfId="0" applyNumberFormat="1" applyFont="1" applyBorder="1" applyAlignment="1">
      <alignment horizontal="right" vertical="center" wrapText="1"/>
    </xf>
    <xf numFmtId="165" fontId="15" fillId="0" borderId="11" xfId="0" applyNumberFormat="1" applyFont="1" applyBorder="1" applyAlignment="1">
      <alignment horizontal="center" vertical="center" wrapText="1"/>
    </xf>
    <xf numFmtId="168" fontId="7" fillId="0" borderId="26" xfId="0" applyNumberFormat="1" applyFont="1" applyBorder="1" applyAlignment="1">
      <alignment horizontal="center" vertical="center"/>
    </xf>
    <xf numFmtId="2" fontId="173" fillId="0" borderId="7" xfId="0" applyNumberFormat="1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horizontal="right" vertical="center" wrapText="1"/>
    </xf>
    <xf numFmtId="1" fontId="7" fillId="9" borderId="7" xfId="0" applyNumberFormat="1" applyFont="1" applyFill="1" applyBorder="1" applyAlignment="1">
      <alignment horizontal="right" vertical="center" wrapText="1"/>
    </xf>
    <xf numFmtId="189" fontId="17" fillId="0" borderId="0" xfId="0" applyNumberFormat="1" applyFont="1" applyAlignment="1">
      <alignment horizontal="center" vertical="center" wrapText="1"/>
    </xf>
    <xf numFmtId="189" fontId="0" fillId="0" borderId="0" xfId="0" applyNumberFormat="1"/>
    <xf numFmtId="189" fontId="0" fillId="0" borderId="0" xfId="0" applyNumberFormat="1" applyAlignment="1">
      <alignment horizontal="center" vertical="center"/>
    </xf>
    <xf numFmtId="189" fontId="115" fillId="0" borderId="0" xfId="0" applyNumberFormat="1" applyFont="1"/>
    <xf numFmtId="189" fontId="0" fillId="9" borderId="0" xfId="0" applyNumberFormat="1" applyFill="1"/>
    <xf numFmtId="166" fontId="10" fillId="0" borderId="7" xfId="0" applyNumberFormat="1" applyFont="1" applyBorder="1" applyAlignment="1">
      <alignment vertical="center" wrapText="1"/>
    </xf>
    <xf numFmtId="1" fontId="20" fillId="0" borderId="0" xfId="0" applyNumberFormat="1" applyFont="1" applyAlignment="1">
      <alignment horizontal="center" vertical="center" wrapText="1"/>
    </xf>
    <xf numFmtId="14" fontId="0" fillId="9" borderId="7" xfId="0" applyNumberFormat="1" applyFill="1" applyBorder="1" applyAlignment="1">
      <alignment wrapText="1"/>
    </xf>
    <xf numFmtId="0" fontId="158" fillId="0" borderId="7" xfId="0" applyFont="1" applyBorder="1" applyAlignment="1">
      <alignment vertical="center" wrapText="1"/>
    </xf>
    <xf numFmtId="0" fontId="158" fillId="0" borderId="11" xfId="0" applyFont="1" applyBorder="1" applyAlignment="1">
      <alignment horizontal="left" vertical="center" wrapText="1"/>
    </xf>
    <xf numFmtId="165" fontId="158" fillId="0" borderId="11" xfId="0" applyNumberFormat="1" applyFont="1" applyBorder="1" applyAlignment="1">
      <alignment horizontal="center" vertical="center"/>
    </xf>
    <xf numFmtId="0" fontId="160" fillId="0" borderId="11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158" fillId="0" borderId="12" xfId="0" applyFont="1" applyBorder="1" applyAlignment="1">
      <alignment horizontal="center" vertical="center"/>
    </xf>
    <xf numFmtId="0" fontId="195" fillId="0" borderId="12" xfId="0" applyFont="1" applyBorder="1" applyAlignment="1">
      <alignment horizontal="left" vertical="center" wrapText="1"/>
    </xf>
    <xf numFmtId="165" fontId="158" fillId="0" borderId="12" xfId="0" applyNumberFormat="1" applyFont="1" applyBorder="1" applyAlignment="1">
      <alignment horizontal="center" vertical="center"/>
    </xf>
    <xf numFmtId="0" fontId="160" fillId="0" borderId="12" xfId="0" applyFont="1" applyBorder="1" applyAlignment="1">
      <alignment horizontal="center" vertical="center"/>
    </xf>
    <xf numFmtId="1" fontId="197" fillId="0" borderId="25" xfId="0" applyNumberFormat="1" applyFont="1" applyBorder="1" applyAlignment="1">
      <alignment horizontal="right" vertical="center"/>
    </xf>
    <xf numFmtId="1" fontId="25" fillId="0" borderId="25" xfId="0" applyNumberFormat="1" applyFont="1" applyBorder="1" applyAlignment="1">
      <alignment horizontal="right" vertical="center"/>
    </xf>
    <xf numFmtId="2" fontId="158" fillId="0" borderId="25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 vertical="center"/>
    </xf>
    <xf numFmtId="2" fontId="196" fillId="0" borderId="7" xfId="0" applyNumberFormat="1" applyFont="1" applyBorder="1" applyAlignment="1">
      <alignment horizontal="right" vertical="center"/>
    </xf>
    <xf numFmtId="2" fontId="169" fillId="0" borderId="7" xfId="0" applyNumberFormat="1" applyFont="1" applyBorder="1" applyAlignment="1">
      <alignment horizontal="center"/>
    </xf>
    <xf numFmtId="1" fontId="275" fillId="0" borderId="7" xfId="0" applyNumberFormat="1" applyFont="1" applyBorder="1" applyAlignment="1">
      <alignment horizontal="right" vertical="center"/>
    </xf>
    <xf numFmtId="0" fontId="28" fillId="0" borderId="7" xfId="0" applyFont="1" applyBorder="1" applyAlignment="1">
      <alignment horizontal="center" vertical="center" wrapText="1"/>
    </xf>
    <xf numFmtId="190" fontId="240" fillId="0" borderId="24" xfId="3" applyNumberFormat="1" applyFont="1" applyFill="1" applyBorder="1" applyAlignment="1">
      <alignment horizontal="center" vertical="center"/>
    </xf>
    <xf numFmtId="190" fontId="240" fillId="0" borderId="0" xfId="3" applyNumberFormat="1" applyFont="1" applyFill="1" applyBorder="1" applyAlignment="1">
      <alignment horizontal="center" vertical="center"/>
    </xf>
    <xf numFmtId="1" fontId="277" fillId="0" borderId="18" xfId="0" applyNumberFormat="1" applyFont="1" applyBorder="1" applyAlignment="1">
      <alignment horizontal="center" vertical="center" wrapText="1"/>
    </xf>
    <xf numFmtId="1" fontId="253" fillId="0" borderId="0" xfId="0" applyNumberFormat="1" applyFont="1" applyAlignment="1">
      <alignment horizontal="center" vertical="center"/>
    </xf>
    <xf numFmtId="0" fontId="10" fillId="0" borderId="11" xfId="0" applyFont="1" applyBorder="1" applyAlignment="1">
      <alignment vertical="center" wrapText="1"/>
    </xf>
    <xf numFmtId="0" fontId="10" fillId="0" borderId="25" xfId="0" applyFont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43" fontId="115" fillId="0" borderId="0" xfId="0" applyNumberFormat="1" applyFont="1"/>
    <xf numFmtId="0" fontId="120" fillId="0" borderId="7" xfId="0" applyFont="1" applyBorder="1" applyAlignment="1">
      <alignment horizontal="center" vertical="center"/>
    </xf>
    <xf numFmtId="0" fontId="269" fillId="0" borderId="0" xfId="0" applyFont="1" applyAlignment="1">
      <alignment horizontal="center" vertical="center"/>
    </xf>
    <xf numFmtId="0" fontId="270" fillId="0" borderId="0" xfId="4" applyFont="1" applyAlignment="1">
      <alignment horizontal="center" vertical="center"/>
    </xf>
    <xf numFmtId="166" fontId="161" fillId="9" borderId="45" xfId="0" applyNumberFormat="1" applyFont="1" applyFill="1" applyBorder="1" applyAlignment="1">
      <alignment horizontal="center" vertical="center" wrapText="1"/>
    </xf>
    <xf numFmtId="2" fontId="234" fillId="43" borderId="12" xfId="0" applyNumberFormat="1" applyFont="1" applyFill="1" applyBorder="1" applyAlignment="1">
      <alignment horizontal="center" vertical="center" wrapText="1"/>
    </xf>
    <xf numFmtId="166" fontId="161" fillId="9" borderId="45" xfId="5" applyNumberFormat="1" applyFont="1" applyFill="1" applyBorder="1" applyAlignment="1">
      <alignment horizontal="center" vertical="center" wrapText="1"/>
    </xf>
    <xf numFmtId="166" fontId="161" fillId="9" borderId="41" xfId="5" applyNumberFormat="1" applyFont="1" applyFill="1" applyBorder="1" applyAlignment="1">
      <alignment horizontal="center" vertical="center" wrapText="1"/>
    </xf>
    <xf numFmtId="0" fontId="30" fillId="18" borderId="47" xfId="0" applyFont="1" applyFill="1" applyBorder="1" applyAlignment="1">
      <alignment vertical="center"/>
    </xf>
    <xf numFmtId="1" fontId="161" fillId="18" borderId="41" xfId="0" applyNumberFormat="1" applyFont="1" applyFill="1" applyBorder="1" applyAlignment="1">
      <alignment horizontal="center" vertical="center" wrapText="1"/>
    </xf>
    <xf numFmtId="166" fontId="255" fillId="0" borderId="0" xfId="0" applyNumberFormat="1" applyFont="1" applyAlignment="1">
      <alignment horizontal="right" vertical="center" wrapText="1"/>
    </xf>
    <xf numFmtId="166" fontId="7" fillId="42" borderId="7" xfId="0" applyNumberFormat="1" applyFont="1" applyFill="1" applyBorder="1" applyAlignment="1">
      <alignment horizontal="center" vertical="center"/>
    </xf>
    <xf numFmtId="166" fontId="15" fillId="42" borderId="7" xfId="0" applyNumberFormat="1" applyFont="1" applyFill="1" applyBorder="1" applyAlignment="1">
      <alignment vertical="center"/>
    </xf>
    <xf numFmtId="1" fontId="9" fillId="42" borderId="7" xfId="0" applyNumberFormat="1" applyFont="1" applyFill="1" applyBorder="1" applyAlignment="1">
      <alignment horizontal="right" vertical="center"/>
    </xf>
    <xf numFmtId="166" fontId="9" fillId="42" borderId="7" xfId="0" applyNumberFormat="1" applyFont="1" applyFill="1" applyBorder="1" applyAlignment="1">
      <alignment horizontal="center" vertical="center"/>
    </xf>
    <xf numFmtId="1" fontId="9" fillId="42" borderId="7" xfId="0" applyNumberFormat="1" applyFont="1" applyFill="1" applyBorder="1" applyAlignment="1">
      <alignment horizontal="center" vertical="center"/>
    </xf>
    <xf numFmtId="166" fontId="9" fillId="42" borderId="7" xfId="1" applyNumberFormat="1" applyFont="1" applyFill="1" applyBorder="1" applyAlignment="1">
      <alignment horizontal="right" vertical="center"/>
    </xf>
    <xf numFmtId="166" fontId="9" fillId="0" borderId="7" xfId="1" applyNumberFormat="1" applyFont="1" applyFill="1" applyBorder="1" applyAlignment="1">
      <alignment horizontal="right" vertical="center"/>
    </xf>
    <xf numFmtId="1" fontId="29" fillId="42" borderId="37" xfId="0" applyNumberFormat="1" applyFont="1" applyFill="1" applyBorder="1"/>
    <xf numFmtId="0" fontId="278" fillId="0" borderId="25" xfId="0" applyFont="1" applyBorder="1" applyAlignment="1">
      <alignment horizontal="left" vertical="center"/>
    </xf>
    <xf numFmtId="166" fontId="9" fillId="42" borderId="7" xfId="1" applyNumberFormat="1" applyFont="1" applyFill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20" fillId="44" borderId="7" xfId="0" applyFont="1" applyFill="1" applyBorder="1" applyAlignment="1">
      <alignment horizontal="left" vertical="center"/>
    </xf>
    <xf numFmtId="0" fontId="4" fillId="44" borderId="2" xfId="12" applyFont="1" applyFill="1" applyBorder="1" applyAlignment="1">
      <alignment horizontal="left" vertical="center"/>
    </xf>
    <xf numFmtId="2" fontId="27" fillId="2" borderId="7" xfId="0" applyNumberFormat="1" applyFont="1" applyFill="1" applyBorder="1" applyAlignment="1">
      <alignment horizontal="center" vertical="center"/>
    </xf>
    <xf numFmtId="2" fontId="20" fillId="0" borderId="8" xfId="0" applyNumberFormat="1" applyFont="1" applyBorder="1" applyAlignment="1">
      <alignment horizontal="right" vertical="center"/>
    </xf>
    <xf numFmtId="2" fontId="117" fillId="0" borderId="0" xfId="0" applyNumberFormat="1" applyFont="1"/>
    <xf numFmtId="2" fontId="174" fillId="0" borderId="7" xfId="0" applyNumberFormat="1" applyFont="1" applyBorder="1"/>
    <xf numFmtId="2" fontId="7" fillId="17" borderId="7" xfId="0" applyNumberFormat="1" applyFont="1" applyFill="1" applyBorder="1" applyAlignment="1">
      <alignment horizontal="center" vertical="center"/>
    </xf>
    <xf numFmtId="0" fontId="252" fillId="0" borderId="7" xfId="0" applyFont="1" applyBorder="1" applyAlignment="1">
      <alignment horizontal="center" vertical="center" wrapText="1"/>
    </xf>
    <xf numFmtId="1" fontId="20" fillId="13" borderId="10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vertical="center" wrapText="1"/>
    </xf>
    <xf numFmtId="2" fontId="7" fillId="0" borderId="11" xfId="0" applyNumberFormat="1" applyFont="1" applyBorder="1" applyAlignment="1">
      <alignment horizontal="right" vertical="center" wrapText="1"/>
    </xf>
    <xf numFmtId="166" fontId="10" fillId="0" borderId="11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right" vertical="center"/>
    </xf>
    <xf numFmtId="2" fontId="10" fillId="0" borderId="12" xfId="0" applyNumberFormat="1" applyFont="1" applyBorder="1" applyAlignment="1">
      <alignment vertical="center" wrapText="1"/>
    </xf>
    <xf numFmtId="165" fontId="10" fillId="0" borderId="12" xfId="0" applyNumberFormat="1" applyFont="1" applyBorder="1" applyAlignment="1">
      <alignment vertical="center" wrapText="1"/>
    </xf>
    <xf numFmtId="165" fontId="21" fillId="0" borderId="12" xfId="0" applyNumberFormat="1" applyFont="1" applyBorder="1" applyAlignment="1">
      <alignment horizontal="center" vertical="center" wrapText="1"/>
    </xf>
    <xf numFmtId="166" fontId="10" fillId="7" borderId="7" xfId="0" applyNumberFormat="1" applyFont="1" applyFill="1" applyBorder="1" applyAlignment="1">
      <alignment horizontal="center" vertical="center" wrapText="1"/>
    </xf>
    <xf numFmtId="0" fontId="10" fillId="7" borderId="7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wrapText="1"/>
    </xf>
    <xf numFmtId="0" fontId="270" fillId="0" borderId="18" xfId="4" applyFont="1" applyBorder="1" applyAlignment="1">
      <alignment horizontal="center" vertical="center"/>
    </xf>
    <xf numFmtId="43" fontId="0" fillId="0" borderId="0" xfId="0" applyNumberFormat="1"/>
    <xf numFmtId="2" fontId="30" fillId="9" borderId="7" xfId="4" applyNumberFormat="1" applyFill="1" applyBorder="1" applyAlignment="1">
      <alignment horizontal="center" vertical="center"/>
    </xf>
    <xf numFmtId="1" fontId="271" fillId="0" borderId="0" xfId="0" applyNumberFormat="1" applyFont="1" applyAlignment="1">
      <alignment horizontal="center" vertical="center"/>
    </xf>
    <xf numFmtId="0" fontId="30" fillId="0" borderId="23" xfId="4" applyBorder="1" applyAlignment="1">
      <alignment horizontal="left" vertical="center" wrapText="1"/>
    </xf>
    <xf numFmtId="0" fontId="30" fillId="0" borderId="11" xfId="4" applyBorder="1" applyAlignment="1">
      <alignment horizontal="left" vertical="center"/>
    </xf>
    <xf numFmtId="0" fontId="30" fillId="0" borderId="11" xfId="4" applyBorder="1" applyAlignment="1">
      <alignment horizontal="left" vertical="center" wrapText="1"/>
    </xf>
    <xf numFmtId="0" fontId="20" fillId="21" borderId="7" xfId="0" applyFont="1" applyFill="1" applyBorder="1" applyAlignment="1">
      <alignment horizontal="left" vertical="center"/>
    </xf>
    <xf numFmtId="0" fontId="9" fillId="0" borderId="7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236" fillId="0" borderId="31" xfId="0" applyFont="1" applyBorder="1" applyAlignment="1">
      <alignment horizontal="left" vertical="center" wrapText="1"/>
    </xf>
    <xf numFmtId="0" fontId="236" fillId="0" borderId="30" xfId="0" applyFont="1" applyBorder="1" applyAlignment="1">
      <alignment horizontal="left" vertical="center" wrapText="1"/>
    </xf>
    <xf numFmtId="0" fontId="236" fillId="0" borderId="29" xfId="0" applyFont="1" applyBorder="1" applyAlignment="1">
      <alignment horizontal="left" vertical="center" wrapText="1"/>
    </xf>
    <xf numFmtId="0" fontId="236" fillId="0" borderId="18" xfId="0" applyFont="1" applyBorder="1" applyAlignment="1">
      <alignment horizontal="center" vertical="center" wrapText="1"/>
    </xf>
    <xf numFmtId="166" fontId="236" fillId="0" borderId="18" xfId="5" applyNumberFormat="1" applyFont="1" applyFill="1" applyBorder="1" applyAlignment="1">
      <alignment horizontal="center" vertical="center"/>
    </xf>
    <xf numFmtId="0" fontId="236" fillId="0" borderId="8" xfId="0" applyFont="1" applyBorder="1" applyAlignment="1">
      <alignment horizontal="center" vertical="center" wrapText="1"/>
    </xf>
    <xf numFmtId="0" fontId="236" fillId="0" borderId="9" xfId="0" applyFont="1" applyBorder="1" applyAlignment="1">
      <alignment horizontal="center" vertical="center" wrapText="1"/>
    </xf>
    <xf numFmtId="0" fontId="236" fillId="0" borderId="10" xfId="0" applyFont="1" applyBorder="1" applyAlignment="1">
      <alignment horizontal="center" vertical="center" wrapText="1"/>
    </xf>
    <xf numFmtId="0" fontId="234" fillId="0" borderId="25" xfId="0" applyFont="1" applyBorder="1" applyAlignment="1">
      <alignment horizontal="center" vertical="center" wrapText="1"/>
    </xf>
    <xf numFmtId="0" fontId="234" fillId="0" borderId="12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0" fontId="239" fillId="0" borderId="18" xfId="0" applyFont="1" applyBorder="1" applyAlignment="1">
      <alignment horizontal="center" vertical="center" wrapText="1"/>
    </xf>
    <xf numFmtId="0" fontId="236" fillId="0" borderId="10" xfId="0" applyFont="1" applyBorder="1" applyAlignment="1">
      <alignment horizontal="center" vertical="center"/>
    </xf>
    <xf numFmtId="0" fontId="236" fillId="0" borderId="7" xfId="0" applyFont="1" applyBorder="1" applyAlignment="1">
      <alignment horizontal="center" vertical="center"/>
    </xf>
    <xf numFmtId="0" fontId="239" fillId="0" borderId="31" xfId="0" applyFont="1" applyBorder="1" applyAlignment="1">
      <alignment horizontal="center" vertical="center" wrapText="1"/>
    </xf>
    <xf numFmtId="0" fontId="239" fillId="0" borderId="30" xfId="0" applyFont="1" applyBorder="1" applyAlignment="1">
      <alignment horizontal="center" vertical="center" wrapText="1"/>
    </xf>
    <xf numFmtId="0" fontId="239" fillId="0" borderId="29" xfId="0" applyFont="1" applyBorder="1" applyAlignment="1">
      <alignment horizontal="center" vertical="center" wrapText="1"/>
    </xf>
    <xf numFmtId="0" fontId="236" fillId="0" borderId="31" xfId="0" applyFont="1" applyBorder="1" applyAlignment="1">
      <alignment horizontal="center" vertical="center"/>
    </xf>
    <xf numFmtId="0" fontId="236" fillId="0" borderId="30" xfId="0" applyFont="1" applyBorder="1" applyAlignment="1">
      <alignment horizontal="center" vertical="center"/>
    </xf>
    <xf numFmtId="0" fontId="236" fillId="0" borderId="29" xfId="0" applyFont="1" applyBorder="1" applyAlignment="1">
      <alignment horizontal="center" vertical="center"/>
    </xf>
    <xf numFmtId="0" fontId="236" fillId="0" borderId="136" xfId="0" applyFont="1" applyBorder="1" applyAlignment="1">
      <alignment horizontal="center" vertical="center"/>
    </xf>
    <xf numFmtId="0" fontId="236" fillId="0" borderId="41" xfId="0" applyFont="1" applyBorder="1" applyAlignment="1">
      <alignment horizontal="center" vertical="center"/>
    </xf>
    <xf numFmtId="0" fontId="236" fillId="0" borderId="46" xfId="0" applyFont="1" applyBorder="1" applyAlignment="1">
      <alignment horizontal="center" vertical="center"/>
    </xf>
    <xf numFmtId="1" fontId="236" fillId="0" borderId="18" xfId="0" applyNumberFormat="1" applyFont="1" applyBorder="1" applyAlignment="1">
      <alignment horizontal="center" vertical="center" wrapText="1"/>
    </xf>
    <xf numFmtId="0" fontId="236" fillId="0" borderId="136" xfId="0" applyFont="1" applyBorder="1" applyAlignment="1">
      <alignment horizontal="left" vertical="center"/>
    </xf>
    <xf numFmtId="0" fontId="236" fillId="0" borderId="41" xfId="0" applyFont="1" applyBorder="1" applyAlignment="1">
      <alignment horizontal="left" vertical="center"/>
    </xf>
    <xf numFmtId="0" fontId="236" fillId="0" borderId="46" xfId="0" applyFont="1" applyBorder="1" applyAlignment="1">
      <alignment horizontal="left" vertical="center"/>
    </xf>
    <xf numFmtId="0" fontId="234" fillId="0" borderId="11" xfId="0" applyFont="1" applyBorder="1" applyAlignment="1">
      <alignment horizontal="center" vertical="center" wrapText="1"/>
    </xf>
    <xf numFmtId="0" fontId="256" fillId="0" borderId="10" xfId="0" applyFont="1" applyBorder="1" applyAlignment="1">
      <alignment horizontal="center" vertical="center" wrapText="1"/>
    </xf>
    <xf numFmtId="0" fontId="256" fillId="0" borderId="7" xfId="0" applyFont="1" applyBorder="1" applyAlignment="1">
      <alignment horizontal="center" vertical="center" wrapText="1"/>
    </xf>
    <xf numFmtId="0" fontId="234" fillId="0" borderId="47" xfId="0" applyFont="1" applyBorder="1" applyAlignment="1">
      <alignment horizontal="center" vertical="center" wrapText="1"/>
    </xf>
    <xf numFmtId="0" fontId="236" fillId="0" borderId="7" xfId="0" applyFont="1" applyBorder="1" applyAlignment="1">
      <alignment horizontal="center" vertical="center" wrapText="1"/>
    </xf>
    <xf numFmtId="0" fontId="236" fillId="0" borderId="136" xfId="0" applyFont="1" applyBorder="1" applyAlignment="1">
      <alignment horizontal="left" vertical="center" wrapText="1"/>
    </xf>
    <xf numFmtId="0" fontId="236" fillId="0" borderId="41" xfId="0" applyFont="1" applyBorder="1" applyAlignment="1">
      <alignment horizontal="left" vertical="center" wrapText="1"/>
    </xf>
    <xf numFmtId="0" fontId="236" fillId="0" borderId="46" xfId="0" applyFont="1" applyBorder="1" applyAlignment="1">
      <alignment horizontal="left" vertical="center" wrapText="1"/>
    </xf>
    <xf numFmtId="1" fontId="234" fillId="43" borderId="7" xfId="0" applyNumberFormat="1" applyFont="1" applyFill="1" applyBorder="1" applyAlignment="1">
      <alignment horizontal="center" vertical="center" wrapText="1"/>
    </xf>
    <xf numFmtId="1" fontId="234" fillId="43" borderId="12" xfId="0" applyNumberFormat="1" applyFont="1" applyFill="1" applyBorder="1" applyAlignment="1">
      <alignment horizontal="center" vertical="center" wrapText="1"/>
    </xf>
    <xf numFmtId="0" fontId="241" fillId="0" borderId="0" xfId="0" applyFont="1" applyAlignment="1">
      <alignment horizontal="center" vertical="center"/>
    </xf>
    <xf numFmtId="0" fontId="276" fillId="0" borderId="136" xfId="0" applyFont="1" applyBorder="1" applyAlignment="1">
      <alignment horizontal="left" vertical="center" wrapText="1"/>
    </xf>
    <xf numFmtId="0" fontId="276" fillId="0" borderId="41" xfId="0" applyFont="1" applyBorder="1" applyAlignment="1">
      <alignment horizontal="left" vertical="center" wrapText="1"/>
    </xf>
    <xf numFmtId="0" fontId="276" fillId="0" borderId="46" xfId="0" applyFont="1" applyBorder="1" applyAlignment="1">
      <alignment horizontal="left" vertical="center" wrapText="1"/>
    </xf>
    <xf numFmtId="0" fontId="236" fillId="0" borderId="31" xfId="0" applyFont="1" applyBorder="1" applyAlignment="1">
      <alignment horizontal="center" vertical="center" wrapText="1"/>
    </xf>
    <xf numFmtId="0" fontId="236" fillId="0" borderId="29" xfId="0" applyFont="1" applyBorder="1" applyAlignment="1">
      <alignment horizontal="center" vertical="center" wrapText="1"/>
    </xf>
    <xf numFmtId="0" fontId="236" fillId="0" borderId="9" xfId="0" applyFont="1" applyBorder="1" applyAlignment="1">
      <alignment horizontal="center" vertical="center"/>
    </xf>
    <xf numFmtId="0" fontId="236" fillId="0" borderId="50" xfId="0" applyFont="1" applyBorder="1" applyAlignment="1">
      <alignment horizontal="center" vertical="center"/>
    </xf>
    <xf numFmtId="0" fontId="236" fillId="0" borderId="11" xfId="0" applyFont="1" applyBorder="1" applyAlignment="1">
      <alignment horizontal="center" vertical="center"/>
    </xf>
    <xf numFmtId="171" fontId="236" fillId="0" borderId="0" xfId="0" applyNumberFormat="1" applyFont="1" applyAlignment="1">
      <alignment horizontal="center" vertical="center" wrapText="1"/>
    </xf>
    <xf numFmtId="0" fontId="234" fillId="0" borderId="8" xfId="0" applyFont="1" applyBorder="1" applyAlignment="1">
      <alignment horizontal="center" vertical="center" wrapText="1"/>
    </xf>
    <xf numFmtId="0" fontId="234" fillId="0" borderId="9" xfId="0" applyFont="1" applyBorder="1" applyAlignment="1">
      <alignment horizontal="center" vertical="center" wrapText="1"/>
    </xf>
    <xf numFmtId="0" fontId="234" fillId="0" borderId="10" xfId="0" applyFont="1" applyBorder="1" applyAlignment="1">
      <alignment horizontal="center" vertical="center" wrapText="1"/>
    </xf>
    <xf numFmtId="0" fontId="234" fillId="0" borderId="25" xfId="0" applyFont="1" applyBorder="1" applyAlignment="1">
      <alignment horizontal="center" vertical="top" wrapText="1"/>
    </xf>
    <xf numFmtId="0" fontId="234" fillId="0" borderId="12" xfId="0" applyFont="1" applyBorder="1" applyAlignment="1">
      <alignment horizontal="center" vertical="top" wrapText="1"/>
    </xf>
    <xf numFmtId="1" fontId="244" fillId="0" borderId="11" xfId="0" applyNumberFormat="1" applyFont="1" applyBorder="1" applyAlignment="1">
      <alignment horizontal="center" vertical="center" wrapText="1"/>
    </xf>
    <xf numFmtId="1" fontId="244" fillId="0" borderId="25" xfId="0" applyNumberFormat="1" applyFont="1" applyBorder="1" applyAlignment="1">
      <alignment horizontal="center" vertical="center" wrapText="1"/>
    </xf>
    <xf numFmtId="1" fontId="244" fillId="0" borderId="12" xfId="0" applyNumberFormat="1" applyFont="1" applyBorder="1" applyAlignment="1">
      <alignment horizontal="center" vertical="center" wrapText="1"/>
    </xf>
    <xf numFmtId="0" fontId="236" fillId="0" borderId="11" xfId="0" applyFont="1" applyBorder="1" applyAlignment="1">
      <alignment horizontal="center" vertical="center" wrapText="1"/>
    </xf>
    <xf numFmtId="0" fontId="236" fillId="0" borderId="12" xfId="0" applyFont="1" applyBorder="1" applyAlignment="1">
      <alignment horizontal="center" vertical="center" wrapText="1"/>
    </xf>
    <xf numFmtId="0" fontId="240" fillId="0" borderId="7" xfId="3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vertical="center" wrapText="1"/>
    </xf>
    <xf numFmtId="0" fontId="234" fillId="0" borderId="0" xfId="3" applyFont="1" applyFill="1" applyAlignment="1">
      <alignment horizontal="center" vertical="center"/>
    </xf>
    <xf numFmtId="0" fontId="229" fillId="0" borderId="8" xfId="3" applyFont="1" applyFill="1" applyBorder="1" applyAlignment="1">
      <alignment horizontal="center" vertical="center" wrapText="1"/>
    </xf>
    <xf numFmtId="0" fontId="229" fillId="0" borderId="9" xfId="3" applyFont="1" applyFill="1" applyBorder="1" applyAlignment="1">
      <alignment horizontal="center" vertical="center" wrapText="1"/>
    </xf>
    <xf numFmtId="0" fontId="229" fillId="0" borderId="10" xfId="3" applyFont="1" applyFill="1" applyBorder="1" applyAlignment="1">
      <alignment horizontal="center" vertical="center" wrapText="1"/>
    </xf>
    <xf numFmtId="0" fontId="250" fillId="0" borderId="0" xfId="3" applyFont="1" applyFill="1" applyAlignment="1">
      <alignment horizontal="center" vertical="center" wrapText="1"/>
    </xf>
    <xf numFmtId="0" fontId="254" fillId="0" borderId="0" xfId="3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wrapText="1"/>
    </xf>
    <xf numFmtId="0" fontId="234" fillId="0" borderId="0" xfId="3" applyFont="1" applyFill="1" applyAlignment="1">
      <alignment horizontal="center"/>
    </xf>
    <xf numFmtId="0" fontId="77" fillId="0" borderId="0" xfId="3" applyFont="1" applyFill="1" applyBorder="1" applyAlignment="1">
      <alignment horizontal="center"/>
    </xf>
    <xf numFmtId="0" fontId="77" fillId="0" borderId="0" xfId="3" applyFont="1" applyFill="1" applyAlignment="1">
      <alignment horizontal="center"/>
    </xf>
    <xf numFmtId="49" fontId="77" fillId="0" borderId="0" xfId="3" applyNumberFormat="1" applyFont="1" applyFill="1" applyAlignment="1">
      <alignment horizontal="center"/>
    </xf>
    <xf numFmtId="1" fontId="77" fillId="0" borderId="0" xfId="3" applyNumberFormat="1" applyFont="1" applyFill="1" applyBorder="1" applyAlignment="1">
      <alignment horizontal="center"/>
    </xf>
    <xf numFmtId="0" fontId="77" fillId="0" borderId="0" xfId="3" applyFont="1" applyFill="1" applyBorder="1" applyAlignment="1">
      <alignment horizontal="center" vertical="center"/>
    </xf>
    <xf numFmtId="0" fontId="77" fillId="0" borderId="0" xfId="3" applyFont="1" applyFill="1" applyAlignment="1">
      <alignment horizontal="left" vertical="center" wrapText="1"/>
    </xf>
    <xf numFmtId="0" fontId="77" fillId="0" borderId="0" xfId="3" applyFont="1" applyFill="1" applyBorder="1" applyAlignment="1">
      <alignment horizontal="right" vertical="center"/>
    </xf>
    <xf numFmtId="0" fontId="77" fillId="0" borderId="0" xfId="3" applyFont="1" applyFill="1" applyBorder="1" applyAlignment="1">
      <alignment horizontal="center" vertical="center" wrapText="1"/>
    </xf>
    <xf numFmtId="0" fontId="112" fillId="0" borderId="7" xfId="4" applyFont="1" applyBorder="1" applyAlignment="1">
      <alignment horizontal="center" vertical="center" wrapText="1"/>
    </xf>
    <xf numFmtId="0" fontId="34" fillId="0" borderId="8" xfId="4" applyFont="1" applyBorder="1" applyAlignment="1">
      <alignment horizontal="center" vertical="center"/>
    </xf>
    <xf numFmtId="0" fontId="34" fillId="0" borderId="10" xfId="4" applyFont="1" applyBorder="1" applyAlignment="1">
      <alignment horizontal="center" vertical="center"/>
    </xf>
    <xf numFmtId="0" fontId="234" fillId="0" borderId="7" xfId="3" applyFont="1" applyFill="1" applyBorder="1" applyAlignment="1">
      <alignment horizontal="center" vertical="center"/>
    </xf>
    <xf numFmtId="0" fontId="234" fillId="0" borderId="8" xfId="3" applyFont="1" applyFill="1" applyBorder="1" applyAlignment="1">
      <alignment horizontal="center" vertical="center" wrapText="1"/>
    </xf>
    <xf numFmtId="0" fontId="234" fillId="0" borderId="9" xfId="3" applyFont="1" applyFill="1" applyBorder="1" applyAlignment="1">
      <alignment horizontal="center" vertical="center" wrapText="1"/>
    </xf>
    <xf numFmtId="0" fontId="234" fillId="0" borderId="10" xfId="3" applyFont="1" applyFill="1" applyBorder="1" applyAlignment="1">
      <alignment horizontal="center" vertical="center" wrapText="1"/>
    </xf>
    <xf numFmtId="0" fontId="88" fillId="7" borderId="8" xfId="4" applyFont="1" applyFill="1" applyBorder="1" applyAlignment="1">
      <alignment horizontal="center" vertical="center" wrapText="1"/>
    </xf>
    <xf numFmtId="0" fontId="88" fillId="7" borderId="10" xfId="4" applyFont="1" applyFill="1" applyBorder="1" applyAlignment="1">
      <alignment horizontal="center" vertical="center" wrapText="1"/>
    </xf>
    <xf numFmtId="0" fontId="229" fillId="0" borderId="11" xfId="3" applyFont="1" applyFill="1" applyBorder="1" applyAlignment="1">
      <alignment horizontal="center" vertical="center" wrapText="1"/>
    </xf>
    <xf numFmtId="0" fontId="229" fillId="0" borderId="25" xfId="3" applyFont="1" applyFill="1" applyBorder="1" applyAlignment="1">
      <alignment horizontal="center" vertical="center" wrapText="1"/>
    </xf>
    <xf numFmtId="0" fontId="229" fillId="0" borderId="12" xfId="3" applyFont="1" applyFill="1" applyBorder="1" applyAlignment="1">
      <alignment horizontal="center" vertical="center" wrapText="1"/>
    </xf>
    <xf numFmtId="0" fontId="167" fillId="0" borderId="8" xfId="3" applyFont="1" applyFill="1" applyBorder="1" applyAlignment="1">
      <alignment horizontal="center" vertical="center" wrapText="1"/>
    </xf>
    <xf numFmtId="0" fontId="167" fillId="0" borderId="9" xfId="3" applyFont="1" applyFill="1" applyBorder="1" applyAlignment="1">
      <alignment horizontal="center" vertical="center" wrapText="1"/>
    </xf>
    <xf numFmtId="0" fontId="167" fillId="0" borderId="10" xfId="3" applyFont="1" applyFill="1" applyBorder="1" applyAlignment="1">
      <alignment horizontal="center" vertical="center" wrapText="1"/>
    </xf>
    <xf numFmtId="0" fontId="80" fillId="0" borderId="0" xfId="3" applyFont="1" applyFill="1" applyAlignment="1">
      <alignment horizontal="center" vertical="center" wrapText="1"/>
    </xf>
    <xf numFmtId="0" fontId="80" fillId="0" borderId="0" xfId="3" applyFont="1" applyFill="1" applyAlignment="1">
      <alignment horizontal="center" vertical="center"/>
    </xf>
    <xf numFmtId="0" fontId="253" fillId="0" borderId="0" xfId="3" applyFont="1" applyFill="1" applyAlignment="1">
      <alignment horizontal="center" vertical="center"/>
    </xf>
    <xf numFmtId="17" fontId="253" fillId="0" borderId="26" xfId="3" applyNumberFormat="1" applyFont="1" applyFill="1" applyBorder="1" applyAlignment="1">
      <alignment horizontal="right" vertical="center"/>
    </xf>
    <xf numFmtId="17" fontId="77" fillId="0" borderId="26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 wrapText="1"/>
    </xf>
    <xf numFmtId="0" fontId="77" fillId="0" borderId="11" xfId="3" applyFont="1" applyFill="1" applyBorder="1" applyAlignment="1">
      <alignment horizontal="center" vertical="center"/>
    </xf>
    <xf numFmtId="0" fontId="77" fillId="0" borderId="12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 wrapText="1"/>
    </xf>
    <xf numFmtId="0" fontId="77" fillId="0" borderId="12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7" fontId="77" fillId="0" borderId="11" xfId="3" applyNumberFormat="1" applyFont="1" applyFill="1" applyBorder="1" applyAlignment="1">
      <alignment horizontal="center" vertical="center"/>
    </xf>
    <xf numFmtId="17" fontId="77" fillId="0" borderId="25" xfId="3" applyNumberFormat="1" applyFont="1" applyFill="1" applyBorder="1" applyAlignment="1">
      <alignment horizontal="center" vertical="center"/>
    </xf>
    <xf numFmtId="17" fontId="77" fillId="0" borderId="12" xfId="3" applyNumberFormat="1" applyFont="1" applyFill="1" applyBorder="1" applyAlignment="1">
      <alignment horizontal="center" vertical="center"/>
    </xf>
    <xf numFmtId="17" fontId="100" fillId="0" borderId="11" xfId="3" applyNumberFormat="1" applyFont="1" applyFill="1" applyBorder="1" applyAlignment="1">
      <alignment horizontal="center" vertical="center"/>
    </xf>
    <xf numFmtId="17" fontId="100" fillId="0" borderId="25" xfId="3" applyNumberFormat="1" applyFont="1" applyFill="1" applyBorder="1" applyAlignment="1">
      <alignment horizontal="center" vertical="center"/>
    </xf>
    <xf numFmtId="17" fontId="100" fillId="0" borderId="12" xfId="3" applyNumberFormat="1" applyFont="1" applyFill="1" applyBorder="1" applyAlignment="1">
      <alignment horizontal="center" vertical="center"/>
    </xf>
    <xf numFmtId="17" fontId="101" fillId="0" borderId="11" xfId="3" applyNumberFormat="1" applyFont="1" applyFill="1" applyBorder="1" applyAlignment="1">
      <alignment horizontal="center" vertical="center"/>
    </xf>
    <xf numFmtId="17" fontId="101" fillId="0" borderId="25" xfId="3" applyNumberFormat="1" applyFont="1" applyFill="1" applyBorder="1" applyAlignment="1">
      <alignment horizontal="center" vertical="center"/>
    </xf>
    <xf numFmtId="17" fontId="101" fillId="0" borderId="12" xfId="3" applyNumberFormat="1" applyFont="1" applyFill="1" applyBorder="1" applyAlignment="1">
      <alignment horizontal="center" vertical="center"/>
    </xf>
    <xf numFmtId="17" fontId="103" fillId="0" borderId="11" xfId="3" applyNumberFormat="1" applyFont="1" applyFill="1" applyBorder="1" applyAlignment="1">
      <alignment horizontal="center" vertical="center"/>
    </xf>
    <xf numFmtId="17" fontId="103" fillId="0" borderId="25" xfId="3" applyNumberFormat="1" applyFont="1" applyFill="1" applyBorder="1" applyAlignment="1">
      <alignment horizontal="center" vertical="center"/>
    </xf>
    <xf numFmtId="17" fontId="103" fillId="0" borderId="12" xfId="3" applyNumberFormat="1" applyFont="1" applyFill="1" applyBorder="1" applyAlignment="1">
      <alignment horizontal="center" vertical="center"/>
    </xf>
    <xf numFmtId="0" fontId="236" fillId="0" borderId="0" xfId="3" applyFont="1" applyFill="1" applyBorder="1" applyAlignment="1">
      <alignment horizontal="center" vertical="center" wrapText="1"/>
    </xf>
    <xf numFmtId="0" fontId="98" fillId="0" borderId="0" xfId="3" applyFont="1" applyFill="1" applyAlignment="1">
      <alignment horizontal="center" vertical="center"/>
    </xf>
    <xf numFmtId="0" fontId="98" fillId="0" borderId="26" xfId="3" applyFont="1" applyFill="1" applyBorder="1" applyAlignment="1">
      <alignment horizontal="center"/>
    </xf>
    <xf numFmtId="17" fontId="77" fillId="0" borderId="7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/>
    </xf>
    <xf numFmtId="0" fontId="240" fillId="0" borderId="0" xfId="3" applyFont="1" applyFill="1" applyBorder="1" applyAlignment="1">
      <alignment horizontal="center" vertical="center"/>
    </xf>
    <xf numFmtId="0" fontId="235" fillId="0" borderId="0" xfId="3" applyFont="1" applyFill="1" applyBorder="1" applyAlignment="1">
      <alignment horizontal="center" vertical="center"/>
    </xf>
    <xf numFmtId="0" fontId="236" fillId="0" borderId="26" xfId="3" applyFont="1" applyFill="1" applyBorder="1" applyAlignment="1">
      <alignment horizontal="right" vertical="center"/>
    </xf>
    <xf numFmtId="0" fontId="237" fillId="0" borderId="7" xfId="3" applyFont="1" applyFill="1" applyBorder="1" applyAlignment="1">
      <alignment horizontal="center" vertical="center" wrapText="1"/>
    </xf>
    <xf numFmtId="0" fontId="240" fillId="0" borderId="0" xfId="3" applyFont="1" applyFill="1" applyBorder="1" applyAlignment="1">
      <alignment horizontal="center" vertical="center" wrapText="1"/>
    </xf>
    <xf numFmtId="0" fontId="236" fillId="0" borderId="8" xfId="3" applyFont="1" applyFill="1" applyBorder="1" applyAlignment="1">
      <alignment horizontal="center" vertical="center" wrapText="1"/>
    </xf>
    <xf numFmtId="0" fontId="236" fillId="0" borderId="9" xfId="3" applyFont="1" applyFill="1" applyBorder="1" applyAlignment="1">
      <alignment horizontal="center" vertical="center" wrapText="1"/>
    </xf>
    <xf numFmtId="0" fontId="236" fillId="0" borderId="10" xfId="3" applyFont="1" applyFill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66" fontId="0" fillId="0" borderId="7" xfId="0" applyNumberForma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86" fontId="0" fillId="0" borderId="7" xfId="0" applyNumberForma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0" fontId="0" fillId="0" borderId="7" xfId="2" applyNumberFormat="1" applyFon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0" fontId="0" fillId="0" borderId="7" xfId="2" applyNumberFormat="1" applyFont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/>
    </xf>
    <xf numFmtId="0" fontId="17" fillId="0" borderId="7" xfId="0" applyFont="1" applyBorder="1" applyAlignment="1">
      <alignment horizontal="center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43" fontId="0" fillId="0" borderId="7" xfId="0" applyNumberFormat="1" applyBorder="1" applyAlignment="1">
      <alignment horizontal="center" vertic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19" borderId="7" xfId="0" applyFill="1" applyBorder="1" applyAlignment="1">
      <alignment horizontal="center" wrapText="1"/>
    </xf>
    <xf numFmtId="0" fontId="17" fillId="3" borderId="7" xfId="0" applyFont="1" applyFill="1" applyBorder="1" applyAlignment="1">
      <alignment horizontal="center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0" fontId="35" fillId="0" borderId="26" xfId="0" applyFont="1" applyBorder="1" applyAlignment="1">
      <alignment horizontal="center" vertical="center" wrapText="1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 wrapText="1"/>
    </xf>
    <xf numFmtId="0" fontId="34" fillId="0" borderId="31" xfId="0" applyFont="1" applyBorder="1" applyAlignment="1">
      <alignment horizontal="left" vertical="center" wrapText="1"/>
    </xf>
    <xf numFmtId="0" fontId="34" fillId="0" borderId="30" xfId="0" applyFont="1" applyBorder="1" applyAlignment="1">
      <alignment horizontal="left" vertical="center" wrapText="1"/>
    </xf>
    <xf numFmtId="0" fontId="34" fillId="0" borderId="29" xfId="0" applyFont="1" applyBorder="1" applyAlignment="1">
      <alignment horizontal="left" vertical="center" wrapText="1"/>
    </xf>
    <xf numFmtId="0" fontId="31" fillId="0" borderId="25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31" fillId="0" borderId="26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171" fontId="13" fillId="0" borderId="0" xfId="0" applyNumberFormat="1" applyFont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4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0" fontId="34" fillId="0" borderId="136" xfId="0" applyFont="1" applyBorder="1" applyAlignment="1">
      <alignment horizontal="left" vertical="center" wrapText="1"/>
    </xf>
    <xf numFmtId="0" fontId="34" fillId="0" borderId="41" xfId="0" applyFont="1" applyBorder="1" applyAlignment="1">
      <alignment horizontal="left" vertical="center" wrapText="1"/>
    </xf>
    <xf numFmtId="0" fontId="34" fillId="0" borderId="46" xfId="0" applyFont="1" applyBorder="1" applyAlignment="1">
      <alignment horizontal="left" vertical="center" wrapText="1"/>
    </xf>
    <xf numFmtId="0" fontId="35" fillId="0" borderId="65" xfId="0" applyFont="1" applyBorder="1" applyAlignment="1">
      <alignment horizontal="left" vertical="center" wrapText="1"/>
    </xf>
    <xf numFmtId="0" fontId="35" fillId="0" borderId="24" xfId="0" applyFont="1" applyBorder="1" applyAlignment="1">
      <alignment horizontal="left" vertical="center" wrapText="1"/>
    </xf>
    <xf numFmtId="0" fontId="34" fillId="0" borderId="136" xfId="0" applyFont="1" applyBorder="1" applyAlignment="1">
      <alignment horizontal="left" vertical="center"/>
    </xf>
    <xf numFmtId="0" fontId="34" fillId="0" borderId="41" xfId="0" applyFont="1" applyBorder="1" applyAlignment="1">
      <alignment horizontal="left" vertical="center"/>
    </xf>
    <xf numFmtId="0" fontId="34" fillId="0" borderId="46" xfId="0" applyFont="1" applyBorder="1" applyAlignment="1">
      <alignment horizontal="left" vertical="center"/>
    </xf>
    <xf numFmtId="0" fontId="34" fillId="0" borderId="7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0" fontId="30" fillId="0" borderId="47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0" xfId="16" applyAlignment="1">
      <alignment horizontal="center"/>
    </xf>
    <xf numFmtId="0" fontId="47" fillId="0" borderId="0" xfId="9" applyFont="1" applyAlignment="1">
      <alignment horizontal="center" vertical="center"/>
    </xf>
    <xf numFmtId="17" fontId="163" fillId="0" borderId="0" xfId="9" applyNumberFormat="1" applyFont="1" applyAlignment="1">
      <alignment horizontal="center" vertical="center"/>
    </xf>
    <xf numFmtId="0" fontId="163" fillId="0" borderId="0" xfId="9" applyFont="1" applyAlignment="1">
      <alignment horizontal="center" vertical="center"/>
    </xf>
    <xf numFmtId="0" fontId="34" fillId="22" borderId="0" xfId="16" applyFont="1" applyFill="1" applyAlignment="1">
      <alignment horizontal="center" vertical="center"/>
    </xf>
    <xf numFmtId="0" fontId="34" fillId="22" borderId="26" xfId="16" applyFont="1" applyFill="1" applyBorder="1" applyAlignment="1">
      <alignment horizontal="center" vertical="center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35" fillId="0" borderId="25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textRotation="90" wrapText="1"/>
      <protection locked="0"/>
    </xf>
    <xf numFmtId="0" fontId="35" fillId="0" borderId="25" xfId="9" applyFont="1" applyBorder="1" applyAlignment="1" applyProtection="1">
      <alignment horizontal="center" vertical="center" textRotation="90" wrapText="1"/>
      <protection locked="0"/>
    </xf>
    <xf numFmtId="0" fontId="35" fillId="0" borderId="8" xfId="9" applyFont="1" applyBorder="1" applyAlignment="1" applyProtection="1">
      <alignment horizontal="center" vertical="center" wrapText="1"/>
      <protection locked="0"/>
    </xf>
    <xf numFmtId="0" fontId="35" fillId="0" borderId="10" xfId="9" applyFont="1" applyBorder="1" applyAlignment="1" applyProtection="1">
      <alignment horizontal="center" vertical="center" wrapText="1"/>
      <protection locked="0"/>
    </xf>
    <xf numFmtId="0" fontId="35" fillId="25" borderId="109" xfId="9" applyFont="1" applyFill="1" applyBorder="1" applyAlignment="1" applyProtection="1">
      <alignment horizontal="center" vertical="center" textRotation="90"/>
      <protection locked="0"/>
    </xf>
    <xf numFmtId="0" fontId="35" fillId="25" borderId="110" xfId="9" applyFont="1" applyFill="1" applyBorder="1" applyAlignment="1" applyProtection="1">
      <alignment horizontal="center" vertical="center" textRotation="90"/>
      <protection locked="0"/>
    </xf>
    <xf numFmtId="0" fontId="35" fillId="25" borderId="111" xfId="9" applyFont="1" applyFill="1" applyBorder="1" applyAlignment="1" applyProtection="1">
      <alignment horizontal="center" vertical="center" textRotation="90"/>
      <protection locked="0"/>
    </xf>
    <xf numFmtId="0" fontId="35" fillId="0" borderId="45" xfId="9" applyFont="1" applyBorder="1" applyAlignment="1" applyProtection="1">
      <alignment horizontal="center" vertical="center" textRotation="90" wrapText="1"/>
      <protection locked="0"/>
    </xf>
    <xf numFmtId="0" fontId="35" fillId="0" borderId="47" xfId="9" applyFont="1" applyBorder="1" applyAlignment="1" applyProtection="1">
      <alignment horizontal="center" vertical="center" textRotation="90" wrapText="1"/>
      <protection locked="0"/>
    </xf>
    <xf numFmtId="9" fontId="35" fillId="0" borderId="11" xfId="9" applyNumberFormat="1" applyFont="1" applyBorder="1" applyAlignment="1">
      <alignment horizontal="center" vertical="center" wrapText="1"/>
    </xf>
    <xf numFmtId="0" fontId="35" fillId="0" borderId="25" xfId="9" applyFont="1" applyBorder="1" applyAlignment="1">
      <alignment horizontal="center" vertical="center" wrapText="1"/>
    </xf>
    <xf numFmtId="0" fontId="35" fillId="0" borderId="11" xfId="9" applyFont="1" applyBorder="1" applyAlignment="1">
      <alignment horizontal="center" vertical="center" wrapText="1"/>
    </xf>
    <xf numFmtId="0" fontId="47" fillId="29" borderId="33" xfId="9" applyFont="1" applyFill="1" applyBorder="1" applyAlignment="1" applyProtection="1">
      <alignment horizontal="center" vertical="center" wrapText="1"/>
      <protection locked="0"/>
    </xf>
    <xf numFmtId="0" fontId="47" fillId="29" borderId="32" xfId="9" applyFont="1" applyFill="1" applyBorder="1" applyAlignment="1" applyProtection="1">
      <alignment horizontal="center" vertical="center" wrapText="1"/>
      <protection locked="0"/>
    </xf>
    <xf numFmtId="0" fontId="47" fillId="29" borderId="114" xfId="9" applyFont="1" applyFill="1" applyBorder="1" applyAlignment="1" applyProtection="1">
      <alignment horizontal="center" vertical="center" wrapText="1"/>
      <protection locked="0"/>
    </xf>
    <xf numFmtId="0" fontId="34" fillId="0" borderId="7" xfId="9" applyFont="1" applyBorder="1" applyAlignment="1" applyProtection="1">
      <alignment horizontal="center" vertical="center" wrapText="1"/>
      <protection locked="0"/>
    </xf>
    <xf numFmtId="0" fontId="34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4" fillId="24" borderId="7" xfId="16" applyFont="1" applyFill="1" applyBorder="1" applyAlignment="1">
      <alignment horizontal="center" vertical="center" wrapText="1"/>
    </xf>
    <xf numFmtId="0" fontId="47" fillId="7" borderId="33" xfId="9" applyFont="1" applyFill="1" applyBorder="1" applyAlignment="1" applyProtection="1">
      <alignment horizontal="center" vertical="center" wrapText="1"/>
      <protection locked="0"/>
    </xf>
    <xf numFmtId="0" fontId="47" fillId="7" borderId="32" xfId="9" applyFont="1" applyFill="1" applyBorder="1" applyAlignment="1" applyProtection="1">
      <alignment horizontal="center" vertical="center" wrapText="1"/>
      <protection locked="0"/>
    </xf>
    <xf numFmtId="0" fontId="47" fillId="7" borderId="114" xfId="9" applyFont="1" applyFill="1" applyBorder="1" applyAlignment="1" applyProtection="1">
      <alignment horizontal="center" vertical="center" wrapText="1"/>
      <protection locked="0"/>
    </xf>
    <xf numFmtId="0" fontId="35" fillId="28" borderId="113" xfId="9" applyFont="1" applyFill="1" applyBorder="1" applyAlignment="1" applyProtection="1">
      <alignment horizontal="center" vertical="center" textRotation="90"/>
      <protection locked="0"/>
    </xf>
    <xf numFmtId="0" fontId="35" fillId="28" borderId="64" xfId="9" applyFont="1" applyFill="1" applyBorder="1" applyAlignment="1" applyProtection="1">
      <alignment horizontal="center" vertical="center" textRotation="90"/>
      <protection locked="0"/>
    </xf>
    <xf numFmtId="0" fontId="35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5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113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6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5" fillId="20" borderId="116" xfId="9" applyFont="1" applyFill="1" applyBorder="1" applyAlignment="1" applyProtection="1">
      <alignment horizontal="center" vertical="center" textRotation="90"/>
      <protection locked="0"/>
    </xf>
    <xf numFmtId="0" fontId="35" fillId="20" borderId="113" xfId="9" applyFont="1" applyFill="1" applyBorder="1" applyAlignment="1" applyProtection="1">
      <alignment horizontal="center" vertical="center" textRotation="90"/>
      <protection locked="0"/>
    </xf>
    <xf numFmtId="0" fontId="35" fillId="20" borderId="119" xfId="9" applyFont="1" applyFill="1" applyBorder="1" applyAlignment="1" applyProtection="1">
      <alignment horizontal="center" vertical="center" textRotation="90"/>
      <protection locked="0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30" fillId="20" borderId="113" xfId="9" applyFill="1" applyBorder="1" applyAlignment="1" applyProtection="1">
      <alignment horizontal="center" vertical="center"/>
      <protection locked="0"/>
    </xf>
    <xf numFmtId="0" fontId="47" fillId="30" borderId="33" xfId="9" applyFont="1" applyFill="1" applyBorder="1" applyAlignment="1" applyProtection="1">
      <alignment horizontal="center" vertical="center" wrapText="1"/>
      <protection locked="0"/>
    </xf>
    <xf numFmtId="0" fontId="47" fillId="30" borderId="32" xfId="9" applyFont="1" applyFill="1" applyBorder="1" applyAlignment="1" applyProtection="1">
      <alignment horizontal="center" vertical="center" wrapText="1"/>
      <protection locked="0"/>
    </xf>
    <xf numFmtId="0" fontId="47" fillId="30" borderId="114" xfId="9" applyFont="1" applyFill="1" applyBorder="1" applyAlignment="1" applyProtection="1">
      <alignment horizontal="center" vertical="center" wrapText="1"/>
      <protection locked="0"/>
    </xf>
    <xf numFmtId="0" fontId="35" fillId="20" borderId="120" xfId="9" applyFont="1" applyFill="1" applyBorder="1" applyAlignment="1" applyProtection="1">
      <alignment horizontal="center" vertical="center" textRotation="90"/>
      <protection locked="0"/>
    </xf>
    <xf numFmtId="0" fontId="35" fillId="20" borderId="64" xfId="9" applyFont="1" applyFill="1" applyBorder="1" applyAlignment="1" applyProtection="1">
      <alignment horizontal="center" vertical="center" textRotation="90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4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269" fillId="0" borderId="109" xfId="0" applyFont="1" applyBorder="1" applyAlignment="1">
      <alignment horizontal="center" vertical="center"/>
    </xf>
    <xf numFmtId="0" fontId="269" fillId="0" borderId="111" xfId="0" applyFont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53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28" fillId="0" borderId="7" xfId="0" applyFont="1" applyBorder="1" applyAlignment="1">
      <alignment horizontal="center" vertical="center" wrapText="1"/>
    </xf>
    <xf numFmtId="2" fontId="248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0" fontId="20" fillId="0" borderId="61" xfId="0" applyFont="1" applyBorder="1"/>
    <xf numFmtId="0" fontId="20" fillId="0" borderId="9" xfId="0" applyFont="1" applyBorder="1" applyAlignment="1">
      <alignment horizontal="left" vertical="center" wrapText="1"/>
    </xf>
    <xf numFmtId="0" fontId="20" fillId="0" borderId="10" xfId="0" applyFont="1" applyBorder="1" applyAlignment="1">
      <alignment horizontal="left" vertical="center" wrapText="1"/>
    </xf>
    <xf numFmtId="0" fontId="15" fillId="4" borderId="11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48" fillId="0" borderId="11" xfId="0" applyNumberFormat="1" applyFont="1" applyBorder="1" applyAlignment="1">
      <alignment horizontal="center" vertical="center"/>
    </xf>
    <xf numFmtId="0" fontId="248" fillId="0" borderId="25" xfId="0" applyFont="1" applyBorder="1" applyAlignment="1">
      <alignment horizontal="center" vertical="center"/>
    </xf>
    <xf numFmtId="0" fontId="248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20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20" fillId="0" borderId="20" xfId="0" applyFont="1" applyBorder="1"/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4" fillId="2" borderId="17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120" fillId="4" borderId="48" xfId="0" applyFont="1" applyFill="1" applyBorder="1" applyAlignment="1">
      <alignment horizontal="center"/>
    </xf>
    <xf numFmtId="0" fontId="120" fillId="4" borderId="40" xfId="0" applyFont="1" applyFill="1" applyBorder="1" applyAlignment="1">
      <alignment horizont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17" fillId="0" borderId="55" xfId="0" applyFont="1" applyBorder="1" applyAlignment="1">
      <alignment horizontal="center" vertical="center"/>
    </xf>
    <xf numFmtId="0" fontId="117" fillId="0" borderId="10" xfId="0" applyFont="1" applyBorder="1" applyAlignment="1">
      <alignment horizontal="center" vertical="center"/>
    </xf>
    <xf numFmtId="0" fontId="115" fillId="0" borderId="55" xfId="0" applyFont="1" applyBorder="1" applyAlignment="1">
      <alignment horizontal="center"/>
    </xf>
    <xf numFmtId="0" fontId="115" fillId="0" borderId="9" xfId="0" applyFont="1" applyBorder="1" applyAlignment="1">
      <alignment horizontal="center"/>
    </xf>
    <xf numFmtId="0" fontId="115" fillId="0" borderId="10" xfId="0" applyFont="1" applyBorder="1" applyAlignment="1">
      <alignment horizontal="center"/>
    </xf>
    <xf numFmtId="0" fontId="121" fillId="0" borderId="59" xfId="0" applyFont="1" applyBorder="1" applyAlignment="1">
      <alignment horizontal="center"/>
    </xf>
    <xf numFmtId="0" fontId="121" fillId="0" borderId="7" xfId="0" applyFont="1" applyBorder="1" applyAlignment="1">
      <alignment horizontal="center"/>
    </xf>
    <xf numFmtId="0" fontId="122" fillId="0" borderId="59" xfId="0" applyFont="1" applyBorder="1" applyAlignment="1">
      <alignment horizontal="center"/>
    </xf>
    <xf numFmtId="0" fontId="122" fillId="0" borderId="7" xfId="0" applyFont="1" applyBorder="1" applyAlignment="1">
      <alignment horizontal="center"/>
    </xf>
    <xf numFmtId="0" fontId="115" fillId="0" borderId="59" xfId="0" applyFont="1" applyBorder="1" applyAlignment="1">
      <alignment horizontal="center"/>
    </xf>
    <xf numFmtId="0" fontId="115" fillId="0" borderId="7" xfId="0" applyFont="1" applyBorder="1" applyAlignment="1">
      <alignment horizontal="center"/>
    </xf>
    <xf numFmtId="0" fontId="115" fillId="0" borderId="49" xfId="0" applyFont="1" applyBorder="1" applyAlignment="1">
      <alignment horizontal="center"/>
    </xf>
    <xf numFmtId="0" fontId="115" fillId="0" borderId="42" xfId="0" applyFont="1" applyBorder="1" applyAlignment="1">
      <alignment horizontal="center"/>
    </xf>
    <xf numFmtId="0" fontId="29" fillId="0" borderId="56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20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29" fillId="3" borderId="0" xfId="0" applyFont="1" applyFill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6" borderId="7" xfId="0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65" fillId="4" borderId="11" xfId="0" applyFont="1" applyFill="1" applyBorder="1" applyAlignment="1">
      <alignment horizontal="center" vertical="center"/>
    </xf>
    <xf numFmtId="0" fontId="165" fillId="4" borderId="12" xfId="0" applyFont="1" applyFill="1" applyBorder="1" applyAlignment="1">
      <alignment horizontal="center" vertical="center"/>
    </xf>
    <xf numFmtId="0" fontId="123" fillId="0" borderId="59" xfId="0" applyFont="1" applyBorder="1" applyAlignment="1">
      <alignment horizontal="center"/>
    </xf>
    <xf numFmtId="0" fontId="123" fillId="0" borderId="7" xfId="0" applyFont="1" applyBorder="1" applyAlignment="1">
      <alignment horizontal="center"/>
    </xf>
    <xf numFmtId="0" fontId="124" fillId="0" borderId="49" xfId="0" applyFont="1" applyBorder="1" applyAlignment="1">
      <alignment horizontal="center"/>
    </xf>
    <xf numFmtId="0" fontId="124" fillId="0" borderId="42" xfId="0" applyFont="1" applyBorder="1" applyAlignment="1">
      <alignment horizontal="center"/>
    </xf>
    <xf numFmtId="0" fontId="117" fillId="0" borderId="66" xfId="0" applyFont="1" applyBorder="1" applyAlignment="1">
      <alignment horizontal="center" vertical="center"/>
    </xf>
    <xf numFmtId="0" fontId="117" fillId="0" borderId="50" xfId="0" applyFont="1" applyBorder="1" applyAlignment="1">
      <alignment horizontal="center" vertical="center"/>
    </xf>
    <xf numFmtId="0" fontId="20" fillId="0" borderId="17" xfId="0" applyFont="1" applyBorder="1"/>
    <xf numFmtId="0" fontId="129" fillId="31" borderId="0" xfId="0" applyFont="1" applyFill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168" fontId="20" fillId="0" borderId="17" xfId="0" applyNumberFormat="1" applyFont="1" applyBorder="1"/>
    <xf numFmtId="0" fontId="124" fillId="0" borderId="59" xfId="0" applyFont="1" applyBorder="1" applyAlignment="1">
      <alignment horizontal="center"/>
    </xf>
    <xf numFmtId="0" fontId="124" fillId="0" borderId="7" xfId="0" applyFont="1" applyBorder="1" applyAlignment="1">
      <alignment horizontal="center"/>
    </xf>
    <xf numFmtId="0" fontId="15" fillId="5" borderId="12" xfId="0" applyFont="1" applyFill="1" applyBorder="1" applyAlignment="1">
      <alignment horizontal="center" vertical="center" wrapText="1"/>
    </xf>
    <xf numFmtId="0" fontId="129" fillId="11" borderId="0" xfId="0" applyFont="1" applyFill="1" applyAlignment="1">
      <alignment horizontal="center" vertical="center"/>
    </xf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29" fillId="19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17" fillId="0" borderId="56" xfId="0" applyFont="1" applyBorder="1" applyAlignment="1">
      <alignment horizontal="center" vertical="center"/>
    </xf>
    <xf numFmtId="0" fontId="117" fillId="0" borderId="36" xfId="0" applyFont="1" applyBorder="1" applyAlignment="1">
      <alignment horizontal="center" vertical="center"/>
    </xf>
    <xf numFmtId="0" fontId="120" fillId="0" borderId="59" xfId="0" applyFont="1" applyBorder="1" applyAlignment="1">
      <alignment horizontal="center"/>
    </xf>
    <xf numFmtId="0" fontId="120" fillId="0" borderId="7" xfId="0" applyFont="1" applyBorder="1" applyAlignment="1">
      <alignment horizontal="center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0" fontId="20" fillId="0" borderId="25" xfId="0" quotePrefix="1" applyFont="1" applyBorder="1" applyAlignment="1">
      <alignment horizontal="center" vertical="center"/>
    </xf>
    <xf numFmtId="0" fontId="165" fillId="0" borderId="11" xfId="0" applyFont="1" applyBorder="1" applyAlignment="1">
      <alignment horizontal="center" vertical="center"/>
    </xf>
    <xf numFmtId="0" fontId="165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17" fillId="0" borderId="55" xfId="0" applyFont="1" applyBorder="1" applyAlignment="1">
      <alignment horizontal="left" vertical="center"/>
    </xf>
    <xf numFmtId="0" fontId="117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19" fillId="0" borderId="11" xfId="0" applyNumberFormat="1" applyFont="1" applyBorder="1" applyAlignment="1">
      <alignment horizontal="center" vertical="center"/>
    </xf>
    <xf numFmtId="1" fontId="119" fillId="0" borderId="25" xfId="0" applyNumberFormat="1" applyFont="1" applyBorder="1" applyAlignment="1">
      <alignment horizontal="center" vertical="center"/>
    </xf>
    <xf numFmtId="1" fontId="119" fillId="0" borderId="12" xfId="0" applyNumberFormat="1" applyFont="1" applyBorder="1" applyAlignment="1">
      <alignment horizontal="center" vertical="center"/>
    </xf>
    <xf numFmtId="0" fontId="165" fillId="0" borderId="11" xfId="0" quotePrefix="1" applyFont="1" applyBorder="1" applyAlignment="1">
      <alignment horizontal="center" vertical="center"/>
    </xf>
    <xf numFmtId="0" fontId="165" fillId="0" borderId="12" xfId="0" quotePrefix="1" applyFont="1" applyBorder="1" applyAlignment="1">
      <alignment horizontal="center" vertical="center"/>
    </xf>
    <xf numFmtId="0" fontId="115" fillId="0" borderId="7" xfId="0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65" fillId="4" borderId="25" xfId="0" applyFont="1" applyFill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115" fillId="0" borderId="56" xfId="0" applyFont="1" applyBorder="1" applyAlignment="1">
      <alignment horizontal="center"/>
    </xf>
    <xf numFmtId="0" fontId="115" fillId="0" borderId="57" xfId="0" applyFont="1" applyBorder="1" applyAlignment="1">
      <alignment horizontal="center"/>
    </xf>
    <xf numFmtId="0" fontId="115" fillId="0" borderId="36" xfId="0" applyFont="1" applyBorder="1" applyAlignment="1">
      <alignment horizontal="center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6" xfId="0" applyFont="1" applyBorder="1" applyAlignment="1">
      <alignment horizontal="center" vertical="center" textRotation="255"/>
    </xf>
    <xf numFmtId="0" fontId="20" fillId="0" borderId="113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20" fillId="0" borderId="7" xfId="0" applyNumberFormat="1" applyFont="1" applyBorder="1" applyAlignment="1">
      <alignment horizontal="left" vertical="center" wrapText="1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0" fontId="165" fillId="4" borderId="24" xfId="0" applyFont="1" applyFill="1" applyBorder="1" applyAlignment="1">
      <alignment horizontal="center" vertical="center"/>
    </xf>
    <xf numFmtId="0" fontId="165" fillId="4" borderId="0" xfId="0" applyFont="1" applyFill="1" applyAlignment="1">
      <alignment horizontal="center" vertical="center"/>
    </xf>
    <xf numFmtId="2" fontId="20" fillId="0" borderId="9" xfId="0" applyNumberFormat="1" applyFont="1" applyBorder="1" applyAlignment="1">
      <alignment horizontal="center" vertical="center" wrapText="1"/>
    </xf>
    <xf numFmtId="2" fontId="20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0" fillId="0" borderId="4" xfId="0" applyFont="1" applyBorder="1"/>
    <xf numFmtId="0" fontId="20" fillId="0" borderId="5" xfId="0" applyFont="1" applyBorder="1"/>
    <xf numFmtId="0" fontId="4" fillId="2" borderId="1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2" fontId="20" fillId="0" borderId="9" xfId="0" applyNumberFormat="1" applyFont="1" applyBorder="1" applyAlignment="1">
      <alignment horizontal="left" vertical="center" wrapText="1"/>
    </xf>
    <xf numFmtId="2" fontId="20" fillId="0" borderId="10" xfId="0" applyNumberFormat="1" applyFont="1" applyBorder="1" applyAlignment="1">
      <alignment horizontal="left" vertical="center" wrapText="1"/>
    </xf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29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4" borderId="7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2" fontId="20" fillId="0" borderId="17" xfId="0" applyNumberFormat="1" applyFont="1" applyBorder="1"/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0" fontId="117" fillId="0" borderId="31" xfId="0" applyFont="1" applyBorder="1" applyAlignment="1">
      <alignment horizontal="center" vertical="center"/>
    </xf>
    <xf numFmtId="0" fontId="117" fillId="0" borderId="139" xfId="0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04" fillId="0" borderId="7" xfId="0" applyNumberFormat="1" applyFont="1" applyBorder="1" applyAlignment="1">
      <alignment horizontal="center" vertical="center" wrapText="1"/>
    </xf>
    <xf numFmtId="0" fontId="204" fillId="0" borderId="7" xfId="0" applyFont="1" applyBorder="1" applyAlignment="1">
      <alignment horizontal="center" vertical="center" wrapText="1"/>
    </xf>
    <xf numFmtId="2" fontId="249" fillId="0" borderId="11" xfId="0" applyNumberFormat="1" applyFont="1" applyBorder="1" applyAlignment="1">
      <alignment horizontal="center" vertical="center"/>
    </xf>
    <xf numFmtId="2" fontId="249" fillId="0" borderId="12" xfId="0" applyNumberFormat="1" applyFont="1" applyBorder="1" applyAlignment="1">
      <alignment horizontal="center" vertical="center"/>
    </xf>
    <xf numFmtId="2" fontId="249" fillId="0" borderId="7" xfId="0" applyNumberFormat="1" applyFont="1" applyBorder="1" applyAlignment="1">
      <alignment horizontal="center" vertical="center"/>
    </xf>
    <xf numFmtId="2" fontId="249" fillId="0" borderId="27" xfId="0" applyNumberFormat="1" applyFont="1" applyBorder="1" applyAlignment="1">
      <alignment horizontal="center" vertical="center"/>
    </xf>
    <xf numFmtId="2" fontId="249" fillId="0" borderId="22" xfId="0" applyNumberFormat="1" applyFont="1" applyBorder="1" applyAlignment="1">
      <alignment horizontal="center" vertical="center"/>
    </xf>
    <xf numFmtId="1" fontId="169" fillId="0" borderId="8" xfId="0" applyNumberFormat="1" applyFont="1" applyBorder="1" applyAlignment="1">
      <alignment horizontal="center" vertical="center"/>
    </xf>
    <xf numFmtId="1" fontId="169" fillId="0" borderId="9" xfId="0" applyNumberFormat="1" applyFont="1" applyBorder="1" applyAlignment="1">
      <alignment horizontal="center" vertical="center"/>
    </xf>
    <xf numFmtId="1" fontId="169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20" fillId="0" borderId="7" xfId="0" applyFont="1" applyBorder="1" applyAlignment="1">
      <alignment horizontal="center" vertical="center" wrapText="1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0" fontId="20" fillId="0" borderId="7" xfId="0" applyFont="1" applyBorder="1" applyAlignment="1">
      <alignment horizontal="left" vertical="center" wrapText="1"/>
    </xf>
    <xf numFmtId="0" fontId="4" fillId="0" borderId="87" xfId="12" applyFont="1" applyBorder="1" applyAlignment="1">
      <alignment horizontal="center" vertical="center"/>
    </xf>
    <xf numFmtId="0" fontId="5" fillId="0" borderId="84" xfId="12" applyFont="1" applyBorder="1"/>
    <xf numFmtId="0" fontId="4" fillId="0" borderId="7" xfId="12" applyFont="1" applyBorder="1" applyAlignment="1">
      <alignment horizontal="center" vertical="center"/>
    </xf>
    <xf numFmtId="0" fontId="5" fillId="0" borderId="7" xfId="12" applyFont="1" applyBorder="1"/>
    <xf numFmtId="0" fontId="20" fillId="0" borderId="8" xfId="0" applyFont="1" applyBorder="1" applyAlignment="1">
      <alignment horizontal="left" vertical="center" wrapText="1"/>
    </xf>
    <xf numFmtId="0" fontId="117" fillId="0" borderId="59" xfId="0" applyFont="1" applyBorder="1" applyAlignment="1">
      <alignment horizontal="center" vertical="center"/>
    </xf>
    <xf numFmtId="0" fontId="117" fillId="0" borderId="7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17" fillId="0" borderId="49" xfId="0" applyFont="1" applyBorder="1" applyAlignment="1">
      <alignment horizontal="center" vertical="center"/>
    </xf>
    <xf numFmtId="0" fontId="117" fillId="0" borderId="42" xfId="0" applyFont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6" xfId="0" applyFont="1" applyFill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05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6" xfId="12" applyFont="1" applyBorder="1"/>
    <xf numFmtId="0" fontId="134" fillId="5" borderId="79" xfId="12" applyFont="1" applyFill="1" applyBorder="1" applyAlignment="1">
      <alignment horizontal="center" vertical="center"/>
    </xf>
    <xf numFmtId="0" fontId="134" fillId="5" borderId="17" xfId="12" applyFont="1" applyFill="1" applyBorder="1" applyAlignment="1">
      <alignment horizontal="center" vertical="center"/>
    </xf>
    <xf numFmtId="0" fontId="134" fillId="5" borderId="107" xfId="12" applyFont="1" applyFill="1" applyBorder="1" applyAlignment="1">
      <alignment horizontal="center" vertical="center"/>
    </xf>
    <xf numFmtId="0" fontId="165" fillId="0" borderId="87" xfId="12" applyFont="1" applyBorder="1" applyAlignment="1">
      <alignment horizontal="center" vertical="center"/>
    </xf>
    <xf numFmtId="0" fontId="176" fillId="0" borderId="84" xfId="12" applyFont="1" applyBorder="1"/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5" fillId="0" borderId="86" xfId="12" applyFont="1" applyBorder="1"/>
    <xf numFmtId="0" fontId="15" fillId="5" borderId="12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 wrapText="1"/>
    </xf>
    <xf numFmtId="0" fontId="36" fillId="0" borderId="12" xfId="0" quotePrefix="1" applyFont="1" applyBorder="1" applyAlignment="1">
      <alignment horizontal="center" vertical="center" wrapText="1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4" fillId="2" borderId="58" xfId="0" applyFont="1" applyFill="1" applyBorder="1" applyAlignment="1">
      <alignment horizontal="center" vertical="center"/>
    </xf>
    <xf numFmtId="0" fontId="15" fillId="4" borderId="108" xfId="12" applyFont="1" applyFill="1" applyBorder="1" applyAlignment="1">
      <alignment horizontal="center" vertical="center"/>
    </xf>
    <xf numFmtId="0" fontId="15" fillId="4" borderId="107" xfId="12" applyFont="1" applyFill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0" fontId="5" fillId="0" borderId="142" xfId="12" applyFont="1" applyBorder="1"/>
    <xf numFmtId="0" fontId="4" fillId="2" borderId="17" xfId="12" applyFont="1" applyFill="1" applyBorder="1" applyAlignment="1">
      <alignment horizontal="center" vertical="center"/>
    </xf>
    <xf numFmtId="0" fontId="5" fillId="0" borderId="17" xfId="12" applyFont="1" applyBorder="1"/>
    <xf numFmtId="0" fontId="120" fillId="0" borderId="55" xfId="0" applyFont="1" applyBorder="1" applyAlignment="1">
      <alignment horizontal="center"/>
    </xf>
    <xf numFmtId="0" fontId="120" fillId="0" borderId="9" xfId="0" applyFont="1" applyBorder="1" applyAlignment="1">
      <alignment horizontal="center"/>
    </xf>
    <xf numFmtId="0" fontId="120" fillId="0" borderId="10" xfId="0" applyFont="1" applyBorder="1" applyAlignment="1">
      <alignment horizont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67" fillId="0" borderId="8" xfId="0" applyFont="1" applyBorder="1" applyAlignment="1">
      <alignment horizontal="left" vertical="center"/>
    </xf>
    <xf numFmtId="0" fontId="167" fillId="0" borderId="10" xfId="0" applyFont="1" applyBorder="1" applyAlignment="1">
      <alignment horizontal="left" vertical="center"/>
    </xf>
    <xf numFmtId="0" fontId="53" fillId="0" borderId="0" xfId="0" applyFont="1" applyAlignment="1" applyProtection="1">
      <alignment horizontal="center" vertical="center"/>
      <protection locked="0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1" fontId="9" fillId="0" borderId="128" xfId="0" applyNumberFormat="1" applyFont="1" applyBorder="1" applyAlignment="1">
      <alignment horizontal="center" vertical="center"/>
    </xf>
    <xf numFmtId="1" fontId="9" fillId="0" borderId="129" xfId="0" applyNumberFormat="1" applyFont="1" applyBorder="1" applyAlignment="1">
      <alignment horizontal="center" vertical="center"/>
    </xf>
    <xf numFmtId="1" fontId="9" fillId="0" borderId="130" xfId="0" applyNumberFormat="1" applyFont="1" applyBorder="1" applyAlignment="1">
      <alignment horizontal="center" vertical="center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1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134" xfId="0" applyBorder="1" applyAlignment="1">
      <alignment horizontal="center" vertical="center" wrapText="1"/>
    </xf>
    <xf numFmtId="0" fontId="0" fillId="0" borderId="135" xfId="0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0" fontId="10" fillId="0" borderId="7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65" xfId="0" applyNumberFormat="1" applyFont="1" applyBorder="1" applyAlignment="1">
      <alignment horizontal="center" vertical="center" wrapText="1"/>
    </xf>
    <xf numFmtId="167" fontId="10" fillId="0" borderId="28" xfId="0" applyNumberFormat="1" applyFont="1" applyBorder="1" applyAlignment="1">
      <alignment horizontal="center" vertical="center" wrapText="1"/>
    </xf>
    <xf numFmtId="167" fontId="10" fillId="0" borderId="21" xfId="0" applyNumberFormat="1" applyFont="1" applyBorder="1" applyAlignment="1">
      <alignment horizontal="center" vertical="center" wrapText="1"/>
    </xf>
    <xf numFmtId="2" fontId="9" fillId="0" borderId="65" xfId="0" applyNumberFormat="1" applyFont="1" applyBorder="1" applyAlignment="1">
      <alignment horizontal="center" vertical="center"/>
    </xf>
    <xf numFmtId="2" fontId="9" fillId="0" borderId="28" xfId="0" applyNumberFormat="1" applyFont="1" applyBorder="1" applyAlignment="1">
      <alignment horizontal="center" vertical="center"/>
    </xf>
    <xf numFmtId="2" fontId="9" fillId="0" borderId="21" xfId="0" applyNumberFormat="1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65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7" fontId="9" fillId="0" borderId="2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03" fillId="0" borderId="65" xfId="0" applyFont="1" applyBorder="1" applyAlignment="1">
      <alignment horizontal="center" vertical="center"/>
    </xf>
    <xf numFmtId="0" fontId="203" fillId="0" borderId="21" xfId="0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52" fillId="44" borderId="65" xfId="0" applyFont="1" applyFill="1" applyBorder="1" applyAlignment="1">
      <alignment horizontal="center" vertical="center" wrapText="1"/>
    </xf>
    <xf numFmtId="0" fontId="252" fillId="44" borderId="21" xfId="0" applyFont="1" applyFill="1" applyBorder="1" applyAlignment="1">
      <alignment horizontal="center" vertical="center" wrapText="1"/>
    </xf>
    <xf numFmtId="167" fontId="9" fillId="0" borderId="8" xfId="0" applyNumberFormat="1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/>
    </xf>
    <xf numFmtId="0" fontId="36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175" fillId="0" borderId="11" xfId="0" quotePrefix="1" applyFont="1" applyBorder="1" applyAlignment="1">
      <alignment horizontal="center" vertical="center"/>
    </xf>
    <xf numFmtId="0" fontId="175" fillId="0" borderId="25" xfId="0" quotePrefix="1" applyFont="1" applyBorder="1" applyAlignment="1">
      <alignment horizontal="center" vertical="center"/>
    </xf>
    <xf numFmtId="0" fontId="175" fillId="0" borderId="12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117" fillId="0" borderId="8" xfId="0" applyFont="1" applyBorder="1" applyAlignment="1">
      <alignment horizontal="left" vertical="center" wrapText="1"/>
    </xf>
    <xf numFmtId="0" fontId="117" fillId="0" borderId="9" xfId="0" applyFont="1" applyBorder="1" applyAlignment="1">
      <alignment horizontal="left" vertical="center" wrapText="1"/>
    </xf>
    <xf numFmtId="0" fontId="117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0" fontId="36" fillId="0" borderId="11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203" fillId="0" borderId="11" xfId="0" applyNumberFormat="1" applyFont="1" applyBorder="1" applyAlignment="1">
      <alignment horizontal="center" vertical="center"/>
    </xf>
    <xf numFmtId="0" fontId="203" fillId="0" borderId="12" xfId="0" applyFont="1" applyBorder="1" applyAlignment="1">
      <alignment horizontal="center" vertical="center"/>
    </xf>
    <xf numFmtId="0" fontId="199" fillId="10" borderId="26" xfId="17" applyFont="1" applyFill="1" applyBorder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1" fontId="179" fillId="0" borderId="11" xfId="17" applyNumberFormat="1" applyFont="1" applyBorder="1" applyAlignment="1">
      <alignment horizontal="center" vertical="center"/>
    </xf>
    <xf numFmtId="0" fontId="179" fillId="0" borderId="12" xfId="17" applyFont="1" applyBorder="1" applyAlignment="1">
      <alignment horizontal="center" vertical="center"/>
    </xf>
    <xf numFmtId="2" fontId="179" fillId="0" borderId="11" xfId="17" applyNumberFormat="1" applyFont="1" applyBorder="1" applyAlignment="1">
      <alignment horizontal="center" vertical="center"/>
    </xf>
    <xf numFmtId="2" fontId="179" fillId="0" borderId="12" xfId="17" applyNumberFormat="1" applyFont="1" applyBorder="1" applyAlignment="1">
      <alignment horizontal="center" vertical="center"/>
    </xf>
    <xf numFmtId="0" fontId="186" fillId="0" borderId="12" xfId="6" applyNumberFormat="1" applyFont="1" applyBorder="1" applyAlignment="1">
      <alignment horizontal="center"/>
    </xf>
    <xf numFmtId="0" fontId="182" fillId="11" borderId="7" xfId="6" applyNumberFormat="1" applyFont="1" applyFill="1" applyBorder="1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0" fontId="180" fillId="0" borderId="11" xfId="17" applyFont="1" applyBorder="1" applyAlignment="1">
      <alignment horizontal="center" vertical="center"/>
    </xf>
    <xf numFmtId="0" fontId="180" fillId="0" borderId="25" xfId="17" applyFont="1" applyBorder="1" applyAlignment="1">
      <alignment horizontal="center" vertical="center"/>
    </xf>
    <xf numFmtId="0" fontId="180" fillId="0" borderId="12" xfId="17" applyFont="1" applyBorder="1" applyAlignment="1">
      <alignment horizontal="center" vertical="center"/>
    </xf>
    <xf numFmtId="1" fontId="179" fillId="0" borderId="25" xfId="17" applyNumberFormat="1" applyFont="1" applyBorder="1" applyAlignment="1">
      <alignment horizontal="center" vertical="center"/>
    </xf>
    <xf numFmtId="1" fontId="179" fillId="0" borderId="12" xfId="17" applyNumberFormat="1" applyFont="1" applyBorder="1" applyAlignment="1">
      <alignment horizontal="center" vertical="center"/>
    </xf>
    <xf numFmtId="0" fontId="179" fillId="0" borderId="25" xfId="17" applyFont="1" applyBorder="1" applyAlignment="1">
      <alignment horizontal="center" vertical="center"/>
    </xf>
    <xf numFmtId="2" fontId="179" fillId="0" borderId="25" xfId="17" applyNumberFormat="1" applyFont="1" applyBorder="1" applyAlignment="1">
      <alignment horizontal="center" vertical="center"/>
    </xf>
    <xf numFmtId="0" fontId="179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1" xfId="17" applyFont="1" applyFill="1" applyBorder="1" applyAlignment="1">
      <alignment horizontal="center" vertical="center" wrapText="1"/>
    </xf>
    <xf numFmtId="0" fontId="30" fillId="10" borderId="122" xfId="17" applyFont="1" applyFill="1" applyBorder="1" applyAlignment="1">
      <alignment horizontal="center" vertical="center" wrapText="1"/>
    </xf>
    <xf numFmtId="0" fontId="30" fillId="10" borderId="1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125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2" fontId="179" fillId="0" borderId="65" xfId="17" applyNumberFormat="1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28" xfId="17" applyFont="1" applyFill="1" applyBorder="1" applyAlignment="1">
      <alignment horizontal="center" vertical="center" wrapText="1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4" fillId="10" borderId="11" xfId="17" applyFont="1" applyFill="1" applyBorder="1" applyAlignment="1">
      <alignment horizontal="center" vertical="center"/>
    </xf>
    <xf numFmtId="0" fontId="34" fillId="10" borderId="25" xfId="17" applyFont="1" applyFill="1" applyBorder="1" applyAlignment="1">
      <alignment horizontal="center" vertical="center"/>
    </xf>
    <xf numFmtId="0" fontId="34" fillId="10" borderId="12" xfId="17" applyFont="1" applyFill="1" applyBorder="1" applyAlignment="1">
      <alignment horizontal="center" vertical="center"/>
    </xf>
    <xf numFmtId="166" fontId="189" fillId="0" borderId="24" xfId="5" applyNumberFormat="1" applyFont="1" applyFill="1" applyBorder="1" applyAlignment="1">
      <alignment horizontal="center"/>
    </xf>
    <xf numFmtId="0" fontId="179" fillId="0" borderId="56" xfId="17" applyFont="1" applyBorder="1" applyAlignment="1">
      <alignment horizontal="right" vertical="center"/>
    </xf>
    <xf numFmtId="0" fontId="179" fillId="0" borderId="57" xfId="17" applyFont="1" applyBorder="1" applyAlignment="1">
      <alignment horizontal="right" vertical="center"/>
    </xf>
    <xf numFmtId="0" fontId="179" fillId="0" borderId="36" xfId="17" applyFont="1" applyBorder="1" applyAlignment="1">
      <alignment horizontal="right" vertical="center"/>
    </xf>
    <xf numFmtId="0" fontId="30" fillId="41" borderId="11" xfId="17" applyFont="1" applyFill="1" applyBorder="1" applyAlignment="1">
      <alignment horizontal="center" vertical="center" wrapText="1"/>
    </xf>
    <xf numFmtId="0" fontId="30" fillId="41" borderId="12" xfId="17" applyFont="1" applyFill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179" fillId="0" borderId="55" xfId="17" applyFont="1" applyBorder="1" applyAlignment="1">
      <alignment horizontal="right" vertical="center"/>
    </xf>
    <xf numFmtId="0" fontId="179" fillId="0" borderId="9" xfId="17" applyFont="1" applyBorder="1" applyAlignment="1">
      <alignment horizontal="right" vertical="center"/>
    </xf>
    <xf numFmtId="0" fontId="179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179" fillId="0" borderId="53" xfId="17" applyFont="1" applyBorder="1" applyAlignment="1">
      <alignment horizontal="right" vertical="center"/>
    </xf>
    <xf numFmtId="0" fontId="179" fillId="0" borderId="54" xfId="17" applyFont="1" applyBorder="1" applyAlignment="1">
      <alignment horizontal="right" vertical="center"/>
    </xf>
    <xf numFmtId="0" fontId="179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/>
    </xf>
    <xf numFmtId="1" fontId="58" fillId="0" borderId="25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8" xfId="17" applyNumberFormat="1" applyFont="1" applyBorder="1" applyAlignment="1">
      <alignment horizontal="center" vertical="center" wrapText="1"/>
    </xf>
    <xf numFmtId="0" fontId="58" fillId="0" borderId="8" xfId="17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11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218" fillId="0" borderId="11" xfId="17" applyFont="1" applyBorder="1" applyAlignment="1">
      <alignment horizontal="center" vertical="center" wrapText="1"/>
    </xf>
    <xf numFmtId="0" fontId="218" fillId="0" borderId="12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0" fontId="198" fillId="34" borderId="33" xfId="17" applyFont="1" applyFill="1" applyBorder="1" applyAlignment="1">
      <alignment horizontal="center" vertical="center" wrapText="1"/>
    </xf>
    <xf numFmtId="0" fontId="198" fillId="34" borderId="32" xfId="17" applyFont="1" applyFill="1" applyBorder="1" applyAlignment="1">
      <alignment horizontal="center" vertical="center" wrapText="1"/>
    </xf>
    <xf numFmtId="0" fontId="198" fillId="34" borderId="106" xfId="17" applyFont="1" applyFill="1" applyBorder="1" applyAlignment="1">
      <alignment horizontal="center" vertical="center" wrapText="1"/>
    </xf>
    <xf numFmtId="0" fontId="198" fillId="34" borderId="13" xfId="17" applyFont="1" applyFill="1" applyBorder="1" applyAlignment="1">
      <alignment horizontal="center" vertical="center" wrapText="1"/>
    </xf>
    <xf numFmtId="0" fontId="198" fillId="34" borderId="0" xfId="17" applyFont="1" applyFill="1" applyAlignment="1">
      <alignment horizontal="center" vertical="center" wrapText="1"/>
    </xf>
    <xf numFmtId="0" fontId="198" fillId="34" borderId="115" xfId="17" applyFont="1" applyFill="1" applyBorder="1" applyAlignment="1">
      <alignment horizontal="center" vertical="center" wrapText="1"/>
    </xf>
    <xf numFmtId="0" fontId="198" fillId="34" borderId="126" xfId="17" applyFont="1" applyFill="1" applyBorder="1" applyAlignment="1">
      <alignment horizontal="center" vertical="center" wrapText="1"/>
    </xf>
    <xf numFmtId="0" fontId="198" fillId="34" borderId="127" xfId="17" applyFont="1" applyFill="1" applyBorder="1" applyAlignment="1">
      <alignment horizontal="center" vertical="center" wrapText="1"/>
    </xf>
    <xf numFmtId="0" fontId="198" fillId="34" borderId="34" xfId="17" applyFont="1" applyFill="1" applyBorder="1" applyAlignment="1">
      <alignment horizontal="center" vertical="center" wrapText="1"/>
    </xf>
    <xf numFmtId="0" fontId="192" fillId="11" borderId="33" xfId="17" applyFont="1" applyFill="1" applyBorder="1" applyAlignment="1">
      <alignment horizontal="center" vertical="center"/>
    </xf>
    <xf numFmtId="0" fontId="192" fillId="11" borderId="32" xfId="17" applyFont="1" applyFill="1" applyBorder="1" applyAlignment="1">
      <alignment horizontal="center" vertical="center"/>
    </xf>
    <xf numFmtId="0" fontId="192" fillId="11" borderId="106" xfId="17" applyFont="1" applyFill="1" applyBorder="1" applyAlignment="1">
      <alignment horizontal="center" vertical="center"/>
    </xf>
    <xf numFmtId="0" fontId="192" fillId="11" borderId="13" xfId="17" applyFont="1" applyFill="1" applyBorder="1" applyAlignment="1">
      <alignment horizontal="center" vertical="center"/>
    </xf>
    <xf numFmtId="0" fontId="192" fillId="11" borderId="0" xfId="17" applyFont="1" applyFill="1" applyAlignment="1">
      <alignment horizontal="center" vertical="center"/>
    </xf>
    <xf numFmtId="0" fontId="192" fillId="11" borderId="115" xfId="17" applyFont="1" applyFill="1" applyBorder="1" applyAlignment="1">
      <alignment horizontal="center" vertical="center"/>
    </xf>
    <xf numFmtId="0" fontId="192" fillId="11" borderId="126" xfId="17" applyFont="1" applyFill="1" applyBorder="1" applyAlignment="1">
      <alignment horizontal="center" vertical="center"/>
    </xf>
    <xf numFmtId="0" fontId="192" fillId="11" borderId="127" xfId="17" applyFont="1" applyFill="1" applyBorder="1" applyAlignment="1">
      <alignment horizontal="center" vertical="center"/>
    </xf>
    <xf numFmtId="0" fontId="192" fillId="11" borderId="34" xfId="17" applyFont="1" applyFill="1" applyBorder="1" applyAlignment="1">
      <alignment horizontal="center" vertical="center"/>
    </xf>
    <xf numFmtId="0" fontId="50" fillId="31" borderId="0" xfId="17" applyFont="1" applyFill="1" applyAlignment="1">
      <alignment horizontal="center" vertical="center"/>
    </xf>
    <xf numFmtId="0" fontId="193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22"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indexed="64"/>
        </top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DFFFF"/>
      <color rgb="FF4B4BFF"/>
      <color rgb="FF2D2DFF"/>
      <color rgb="FF0000FF"/>
      <color rgb="FF66FF66"/>
      <color rgb="FFBA8CDC"/>
      <color rgb="FF00F8F2"/>
      <color rgb="FFA3A3FF"/>
      <color rgb="FFD1B2E8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1%20Energy%20Balance%20New%20Format\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ariff%20Audit\MOD\MOD-(2023-2024)\1%20JULY-2023\Grid%20Balance%20July%202023\Grid%20South-2%20July-20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ffice%20Work\MOD\MOD-(2022-2023)\9.%20March-2023\Provisional%20Import\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ember-22 "/>
      <sheetName val="December-22  "/>
      <sheetName val="January-23"/>
      <sheetName val="February-23"/>
      <sheetName val="March-23 "/>
      <sheetName val="April-23"/>
      <sheetName val="May-23"/>
      <sheetName val="June-23"/>
      <sheetName val="July-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0">
          <cell r="O90"/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D8F158-57EC-4B36-9489-A6EB6F2C9873}" name="Table1" displayName="Table1" ref="A1:R1157" totalsRowShown="0" headerRowDxfId="0" headerRowBorderDxfId="9" tableBorderDxfId="10">
  <autoFilter ref="A1:R1157" xr:uid="{D1D8F158-57EC-4B36-9489-A6EB6F2C9873}">
    <filterColumn colId="13">
      <filters>
        <filter val="Jigatola"/>
      </filters>
    </filterColumn>
  </autoFilter>
  <tableColumns count="18">
    <tableColumn id="1" xr3:uid="{BD8A4381-78E8-43B3-B43E-049177129CE2}" name="SL"/>
    <tableColumn id="2" xr3:uid="{F8E4809F-2945-4890-B2AB-8217A592F18F}" name="Feeder_Name"/>
    <tableColumn id="3" xr3:uid="{C1E78A08-3E84-4A03-B4DA-4B4D5FE8EF38}" name="Voltage" dataDxfId="8"/>
    <tableColumn id="4" xr3:uid="{2A1E8DA5-FF6F-4A84-94A6-35CADC87FFE5}" name="Type" dataDxfId="7"/>
    <tableColumn id="5" xr3:uid="{25FCD0CA-2203-42BD-BD29-391F78817C5F}" name="Meter_No" dataDxfId="6"/>
    <tableColumn id="6" xr3:uid="{23920EBE-B48F-46B2-A30A-DE13F50A93E1}" name="CF" dataDxfId="5"/>
    <tableColumn id="7" xr3:uid="{151C999F-3BED-4E4D-928E-3CFF1FA50D46}" name="Opening_Reading" dataDxfId="4"/>
    <tableColumn id="8" xr3:uid="{A659FB34-1D05-405B-9B6B-DC0EE3EF6892}" name="Closing_Reading" dataDxfId="3"/>
    <tableColumn id="9" xr3:uid="{33457B51-87C5-4508-BCA0-C1DC91003272}" name="Difference" dataDxfId="2"/>
    <tableColumn id="10" xr3:uid="{0D443C32-F3D1-40C7-8535-D9BCAB0990C9}" name="OMF" dataDxfId="1"/>
    <tableColumn id="11" xr3:uid="{C72A413D-8218-4ACA-A7C6-6E59DB926F3D}" name="Blank"/>
    <tableColumn id="12" xr3:uid="{D6DF0178-768B-40DE-99DD-7E2E028D6D7F}" name="Consumption"/>
    <tableColumn id="13" xr3:uid="{CE060776-45D0-468C-8320-8EFD9CADCE7E}" name="Corrected_Consumption"/>
    <tableColumn id="14" xr3:uid="{D4713BE7-F2BB-4CC1-BE2F-E4BF825DE547}" name="NOCS"/>
    <tableColumn id="15" xr3:uid="{F12BD0E5-9473-4D2D-9C8A-708CFDCECC7C}" name="Substation_Name"/>
    <tableColumn id="16" xr3:uid="{F387A2C3-BFE7-4677-B608-46F548C3547D}" name="July23_Consumption"/>
    <tableColumn id="17" xr3:uid="{93A4ED78-58F5-47E0-8BCF-B5112B50069A}" name="June23_Consumption"/>
    <tableColumn id="18" xr3:uid="{09D2C185-09A0-4521-A0D5-8DE538E05C92}" name="May23_Consum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C668"/>
  <sheetViews>
    <sheetView topLeftCell="A3" zoomScale="70" zoomScaleNormal="70" zoomScaleSheetLayoutView="70" workbookViewId="0">
      <pane xSplit="4" ySplit="3" topLeftCell="E116" activePane="bottomRight" state="frozen"/>
      <selection activeCell="A3" sqref="A3"/>
      <selection pane="topRight" activeCell="E3" sqref="E3"/>
      <selection pane="bottomLeft" activeCell="A6" sqref="A6"/>
      <selection pane="bottomRight" activeCell="X122" sqref="X122:X123"/>
    </sheetView>
  </sheetViews>
  <sheetFormatPr defaultColWidth="15.6640625" defaultRowHeight="34.950000000000003" customHeight="1" x14ac:dyDescent="0.3"/>
  <cols>
    <col min="1" max="1" width="4.5546875" style="2398" customWidth="1"/>
    <col min="2" max="2" width="18.44140625" style="2398" customWidth="1"/>
    <col min="3" max="3" width="10.6640625" style="2398" customWidth="1"/>
    <col min="4" max="4" width="6.44140625" style="2398" customWidth="1"/>
    <col min="5" max="5" width="5.109375" style="2398" customWidth="1"/>
    <col min="6" max="6" width="8.109375" style="2398" customWidth="1"/>
    <col min="7" max="7" width="7.44140625" style="2398" customWidth="1"/>
    <col min="8" max="8" width="11.33203125" style="2398" customWidth="1"/>
    <col min="9" max="10" width="13.5546875" style="2453" customWidth="1"/>
    <col min="11" max="11" width="11.109375" style="2398" customWidth="1"/>
    <col min="12" max="12" width="12.6640625" style="2403" customWidth="1"/>
    <col min="13" max="13" width="17.109375" style="2407" customWidth="1"/>
    <col min="14" max="15" width="13.6640625" style="2453" customWidth="1"/>
    <col min="16" max="16" width="9.109375" style="2398" customWidth="1"/>
    <col min="17" max="17" width="11.33203125" style="2403" customWidth="1"/>
    <col min="18" max="18" width="15.5546875" style="2403" customWidth="1"/>
    <col min="19" max="19" width="17.5546875" style="2525" customWidth="1"/>
    <col min="20" max="20" width="16.6640625" style="2525" customWidth="1"/>
    <col min="21" max="21" width="7.44140625" style="2408" customWidth="1"/>
    <col min="22" max="22" width="7.5546875" style="2398" customWidth="1"/>
    <col min="23" max="23" width="8.109375" style="2398" customWidth="1"/>
    <col min="24" max="24" width="8.6640625" style="2402" customWidth="1"/>
    <col min="25" max="25" width="8.109375" style="2402" customWidth="1"/>
    <col min="26" max="27" width="3.6640625" style="2300" bestFit="1" customWidth="1"/>
    <col min="28" max="16384" width="15.6640625" style="2300"/>
  </cols>
  <sheetData>
    <row r="1" spans="1:1693" ht="44.4" customHeight="1" thickBot="1" x14ac:dyDescent="0.35">
      <c r="A1" s="2792" t="s">
        <v>4949</v>
      </c>
      <c r="B1" s="2792"/>
      <c r="C1" s="2792"/>
      <c r="D1" s="2792"/>
      <c r="E1" s="2792"/>
      <c r="F1" s="2792"/>
      <c r="G1" s="2792"/>
      <c r="H1" s="2792"/>
      <c r="I1" s="2792"/>
      <c r="J1" s="2792"/>
      <c r="K1" s="2792"/>
      <c r="L1" s="2792"/>
      <c r="M1" s="2792"/>
      <c r="N1" s="2792"/>
      <c r="O1" s="2792"/>
      <c r="P1" s="2792"/>
      <c r="Q1" s="2792"/>
      <c r="R1" s="2792"/>
      <c r="S1" s="2792"/>
      <c r="T1" s="2792"/>
      <c r="U1" s="2792"/>
      <c r="V1" s="2792"/>
      <c r="W1" s="2792"/>
      <c r="X1" s="2792"/>
      <c r="Y1" s="2792"/>
      <c r="Z1" s="2300">
        <v>9</v>
      </c>
      <c r="AA1" s="2300">
        <v>10</v>
      </c>
    </row>
    <row r="2" spans="1:1693" ht="34.950000000000003" customHeight="1" thickBot="1" x14ac:dyDescent="0.35">
      <c r="A2" s="2769" t="s">
        <v>4701</v>
      </c>
      <c r="B2" s="2770"/>
      <c r="C2" s="2770"/>
      <c r="D2" s="2770"/>
      <c r="E2" s="2770"/>
      <c r="F2" s="2770"/>
      <c r="G2" s="2770"/>
      <c r="H2" s="2770"/>
      <c r="I2" s="2770"/>
      <c r="J2" s="2770"/>
      <c r="K2" s="2771"/>
      <c r="L2" s="2548" t="s">
        <v>5076</v>
      </c>
      <c r="M2" s="2303"/>
      <c r="N2" s="2304"/>
      <c r="O2" s="2304"/>
      <c r="P2" s="2305"/>
      <c r="Q2" s="2484"/>
      <c r="R2" s="2484"/>
      <c r="S2" s="2510"/>
      <c r="T2" s="2510"/>
      <c r="U2" s="2306"/>
      <c r="V2" s="2305"/>
      <c r="W2" s="2305"/>
      <c r="X2" s="2305"/>
      <c r="Y2" s="2302"/>
      <c r="Z2" s="2307">
        <v>14</v>
      </c>
      <c r="AA2" s="2307">
        <v>15</v>
      </c>
    </row>
    <row r="3" spans="1:1693" ht="34.950000000000003" customHeight="1" thickBot="1" x14ac:dyDescent="0.35">
      <c r="A3" s="2772" t="s">
        <v>326</v>
      </c>
      <c r="B3" s="2773"/>
      <c r="C3" s="2773"/>
      <c r="D3" s="2773"/>
      <c r="E3" s="2773"/>
      <c r="F3" s="2774"/>
      <c r="G3" s="2772" t="s">
        <v>325</v>
      </c>
      <c r="H3" s="2773"/>
      <c r="I3" s="2773"/>
      <c r="J3" s="2773"/>
      <c r="K3" s="2773"/>
      <c r="L3" s="2773"/>
      <c r="M3" s="2774"/>
      <c r="N3" s="2775" t="s">
        <v>4938</v>
      </c>
      <c r="O3" s="2776"/>
      <c r="P3" s="2776"/>
      <c r="Q3" s="2776"/>
      <c r="R3" s="2777"/>
      <c r="S3" s="2796" t="s">
        <v>4939</v>
      </c>
      <c r="T3" s="2797"/>
      <c r="U3" s="2772" t="s">
        <v>392</v>
      </c>
      <c r="V3" s="2773"/>
      <c r="W3" s="2774"/>
      <c r="X3" s="2309" t="s">
        <v>4937</v>
      </c>
      <c r="Y3" s="2309" t="s">
        <v>7</v>
      </c>
      <c r="Z3" s="2307"/>
      <c r="AA3" s="2307"/>
    </row>
    <row r="4" spans="1:1693" s="2316" customFormat="1" ht="82.95" customHeight="1" thickBot="1" x14ac:dyDescent="0.35">
      <c r="A4" s="2310" t="s">
        <v>316</v>
      </c>
      <c r="B4" s="2311" t="s">
        <v>315</v>
      </c>
      <c r="C4" s="2311" t="s">
        <v>314</v>
      </c>
      <c r="D4" s="2311" t="s">
        <v>313</v>
      </c>
      <c r="E4" s="2311" t="s">
        <v>319</v>
      </c>
      <c r="F4" s="2312" t="s">
        <v>318</v>
      </c>
      <c r="G4" s="2310" t="s">
        <v>3</v>
      </c>
      <c r="H4" s="2311" t="s">
        <v>5</v>
      </c>
      <c r="I4" s="2311" t="s">
        <v>5038</v>
      </c>
      <c r="J4" s="2311" t="s">
        <v>5077</v>
      </c>
      <c r="K4" s="2311" t="s">
        <v>317</v>
      </c>
      <c r="L4" s="2311" t="s">
        <v>4954</v>
      </c>
      <c r="M4" s="2311" t="s">
        <v>4950</v>
      </c>
      <c r="N4" s="2311" t="str">
        <f>I4</f>
        <v>Reading at 00.00hr 
01.08.2023</v>
      </c>
      <c r="O4" s="2311" t="str">
        <f>J4</f>
        <v>Reading at 00.00hr 
01.09.2023</v>
      </c>
      <c r="P4" s="2311" t="s">
        <v>317</v>
      </c>
      <c r="Q4" s="2311" t="s">
        <v>4955</v>
      </c>
      <c r="R4" s="2530" t="s">
        <v>4951</v>
      </c>
      <c r="S4" s="2310" t="s">
        <v>390</v>
      </c>
      <c r="T4" s="2312" t="s">
        <v>389</v>
      </c>
      <c r="U4" s="2315" t="s">
        <v>323</v>
      </c>
      <c r="V4" s="2311" t="s">
        <v>322</v>
      </c>
      <c r="W4" s="2312" t="s">
        <v>443</v>
      </c>
      <c r="X4" s="2309" t="s">
        <v>4937</v>
      </c>
      <c r="Y4" s="2309" t="s">
        <v>7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</row>
    <row r="5" spans="1:1693" ht="22.2" customHeight="1" thickBot="1" x14ac:dyDescent="0.35">
      <c r="A5" s="2310">
        <v>1</v>
      </c>
      <c r="B5" s="2311">
        <v>2</v>
      </c>
      <c r="C5" s="2311">
        <v>3</v>
      </c>
      <c r="D5" s="2311">
        <v>4</v>
      </c>
      <c r="E5" s="2311">
        <v>5</v>
      </c>
      <c r="F5" s="2312">
        <v>6</v>
      </c>
      <c r="G5" s="2310">
        <v>7</v>
      </c>
      <c r="H5" s="2311">
        <v>8</v>
      </c>
      <c r="I5" s="2311">
        <f t="shared" ref="I5:J5" si="0">Z1</f>
        <v>9</v>
      </c>
      <c r="J5" s="2311">
        <f t="shared" si="0"/>
        <v>10</v>
      </c>
      <c r="K5" s="2311">
        <v>11</v>
      </c>
      <c r="L5" s="2311">
        <v>12</v>
      </c>
      <c r="M5" s="2312">
        <v>13</v>
      </c>
      <c r="N5" s="2311">
        <f t="shared" ref="N5:O5" si="1">Z2</f>
        <v>14</v>
      </c>
      <c r="O5" s="2311">
        <f t="shared" si="1"/>
        <v>15</v>
      </c>
      <c r="P5" s="2311">
        <v>16</v>
      </c>
      <c r="Q5" s="2311">
        <v>17</v>
      </c>
      <c r="R5" s="2312">
        <v>18</v>
      </c>
      <c r="S5" s="2311">
        <v>19</v>
      </c>
      <c r="T5" s="2312">
        <v>20</v>
      </c>
      <c r="U5" s="2310">
        <v>21</v>
      </c>
      <c r="V5" s="2311">
        <v>22</v>
      </c>
      <c r="W5" s="2312">
        <v>23</v>
      </c>
      <c r="X5" s="2310">
        <v>24</v>
      </c>
      <c r="Y5" s="2312">
        <v>25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</row>
    <row r="6" spans="1:1693" ht="8.4" customHeight="1" thickBot="1" x14ac:dyDescent="0.35">
      <c r="A6" s="2478"/>
      <c r="B6" s="2318"/>
      <c r="C6" s="2318"/>
      <c r="D6" s="2318"/>
      <c r="E6" s="2318"/>
      <c r="F6" s="2479"/>
      <c r="G6" s="2317"/>
      <c r="H6" s="2318"/>
      <c r="I6" s="2318"/>
      <c r="J6" s="2318"/>
      <c r="K6" s="2318"/>
      <c r="L6" s="2319"/>
      <c r="M6" s="2320"/>
      <c r="N6" s="2318"/>
      <c r="O6" s="2318"/>
      <c r="P6" s="2318"/>
      <c r="Q6" s="2485"/>
      <c r="R6" s="2486"/>
      <c r="S6" s="2511"/>
      <c r="T6" s="2512"/>
      <c r="U6" s="2317"/>
      <c r="V6" s="2318"/>
      <c r="W6" s="2321"/>
      <c r="X6" s="2317"/>
      <c r="Y6" s="2321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</row>
    <row r="7" spans="1:1693" ht="45" customHeight="1" thickBot="1" x14ac:dyDescent="0.35">
      <c r="A7" s="2793" t="s">
        <v>4958</v>
      </c>
      <c r="B7" s="2794"/>
      <c r="C7" s="2794"/>
      <c r="D7" s="2794"/>
      <c r="E7" s="2794"/>
      <c r="F7" s="2794"/>
      <c r="G7" s="2794"/>
      <c r="H7" s="2795"/>
      <c r="I7" s="2354"/>
      <c r="J7" s="2354"/>
      <c r="K7" s="2354"/>
      <c r="L7" s="2339"/>
      <c r="M7" s="2333"/>
      <c r="N7" s="2445"/>
      <c r="O7" s="2445"/>
      <c r="P7" s="2330"/>
      <c r="Q7" s="2339"/>
      <c r="R7" s="2333"/>
      <c r="S7" s="2513"/>
      <c r="T7" s="2513"/>
      <c r="U7" s="2335"/>
      <c r="V7" s="2384"/>
      <c r="W7" s="2330"/>
      <c r="X7" s="2330"/>
      <c r="Y7" s="2330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</row>
    <row r="8" spans="1:1693" s="2338" customFormat="1" ht="39" customHeight="1" x14ac:dyDescent="0.3">
      <c r="A8" s="2811">
        <v>1</v>
      </c>
      <c r="B8" s="2764" t="s">
        <v>441</v>
      </c>
      <c r="C8" s="2763" t="s">
        <v>4086</v>
      </c>
      <c r="D8" s="2325">
        <v>132</v>
      </c>
      <c r="E8" s="2325" t="s">
        <v>4952</v>
      </c>
      <c r="F8" s="2764" t="s">
        <v>4964</v>
      </c>
      <c r="G8" s="2764">
        <v>1</v>
      </c>
      <c r="H8" s="2325">
        <v>960000</v>
      </c>
      <c r="I8" s="2480">
        <v>2227.6170000000002</v>
      </c>
      <c r="J8" s="2480">
        <v>2227.6170000000002</v>
      </c>
      <c r="K8" s="2325">
        <f t="shared" ref="K8:K15" si="2">J8-I8</f>
        <v>0</v>
      </c>
      <c r="L8" s="2481"/>
      <c r="M8" s="2327">
        <f>K8*H8</f>
        <v>0</v>
      </c>
      <c r="N8" s="2480">
        <v>1950.36</v>
      </c>
      <c r="O8" s="2480">
        <v>1950.36</v>
      </c>
      <c r="P8" s="2325">
        <f t="shared" ref="P8:P15" si="3">O8-N8</f>
        <v>0</v>
      </c>
      <c r="Q8" s="2481"/>
      <c r="R8" s="2327">
        <f>P8*H8</f>
        <v>0</v>
      </c>
      <c r="S8" s="2514">
        <f>M8-L9</f>
        <v>-71039.999999957217</v>
      </c>
      <c r="T8" s="2514">
        <f>R8-Q9</f>
        <v>-1246080.0000000019</v>
      </c>
      <c r="U8" s="2708">
        <v>0.94</v>
      </c>
      <c r="V8" s="2482">
        <f t="shared" ref="V8" si="4">IF(AND(U8&gt;=0.885,U8&lt;0.9),1*0.005,IF(AND(U8&gt;=0.875,U8&lt;0.89),1*0.01,IF(AND(U8&gt;=0.865,U8&lt;0.88),1*0.02,IF(AND(U8&gt;=0.855,U8&lt;0.87),1*0.03,IF(AND(U8&gt;=0.845,U8&lt;0.86),1*0.04,IF(AND(U8&gt;=0.835,U8&lt;0.85),1*0.05,IF(AND(U8&gt;=0.825,U8&lt;0.84),1*0.06,IF(AND(U8&gt;=0.815,U8&lt;0.83),1*0.07,IF(AND(U8&gt;=0.805,U8&lt;0.82),1*0.08,IF(AND(U8&gt;=0.795,U8&lt;0.81),1*0.09,IF(AND(U8&gt;=0.785,U8&lt;0.8),1*0.105,IF(AND(U8&gt;=0.775,U8&lt;0.79),1*0.12,IF(AND(U8&gt;=0.765,U8&lt;0.78),1*0.135,IF(AND(U8&gt;=0.755,U8&lt;0.77),1*0.15,IF(AND(U8&gt;=0.3,U8&lt;0.76),1*0.165,0)))))))))))))))</f>
        <v>0</v>
      </c>
      <c r="W8" s="2482">
        <v>0</v>
      </c>
      <c r="X8" s="2791" t="s">
        <v>399</v>
      </c>
      <c r="Y8" s="2791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</row>
    <row r="9" spans="1:1693" s="2338" customFormat="1" ht="30.6" customHeight="1" x14ac:dyDescent="0.3">
      <c r="A9" s="2786"/>
      <c r="B9" s="2765"/>
      <c r="C9" s="2763"/>
      <c r="D9" s="2330">
        <v>132</v>
      </c>
      <c r="E9" s="2330" t="s">
        <v>4956</v>
      </c>
      <c r="F9" s="2765"/>
      <c r="G9" s="2765"/>
      <c r="H9" s="2330">
        <v>960000</v>
      </c>
      <c r="I9" s="2331">
        <v>666.54600000000005</v>
      </c>
      <c r="J9" s="2331">
        <v>666.62</v>
      </c>
      <c r="K9" s="2330">
        <f t="shared" si="2"/>
        <v>7.3999999999955435E-2</v>
      </c>
      <c r="L9" s="2339">
        <f>K9*H9</f>
        <v>71039.999999957217</v>
      </c>
      <c r="M9" s="2333"/>
      <c r="N9" s="2331">
        <v>374.46100000000001</v>
      </c>
      <c r="O9" s="2331">
        <v>375.75900000000001</v>
      </c>
      <c r="P9" s="2330">
        <f t="shared" si="3"/>
        <v>1.2980000000000018</v>
      </c>
      <c r="Q9" s="2339">
        <f>P9*H9</f>
        <v>1246080.0000000019</v>
      </c>
      <c r="R9" s="2333"/>
      <c r="S9" s="2513"/>
      <c r="T9" s="2513"/>
      <c r="U9" s="2335"/>
      <c r="V9" s="2335"/>
      <c r="W9" s="2340">
        <f t="shared" ref="W9:W62" si="5">V9*S9</f>
        <v>0</v>
      </c>
      <c r="X9" s="2337"/>
      <c r="Y9" s="2352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</row>
    <row r="10" spans="1:1693" s="2343" customFormat="1" ht="30.6" customHeight="1" x14ac:dyDescent="0.3">
      <c r="A10" s="2786">
        <v>2</v>
      </c>
      <c r="B10" s="2765" t="s">
        <v>438</v>
      </c>
      <c r="C10" s="2763"/>
      <c r="D10" s="2330">
        <v>132</v>
      </c>
      <c r="E10" s="2330" t="s">
        <v>4952</v>
      </c>
      <c r="F10" s="2765" t="s">
        <v>4965</v>
      </c>
      <c r="G10" s="2765">
        <v>1</v>
      </c>
      <c r="H10" s="2330">
        <v>960000</v>
      </c>
      <c r="I10" s="2331">
        <v>289.54199999999997</v>
      </c>
      <c r="J10" s="2331">
        <v>319.57900000000001</v>
      </c>
      <c r="K10" s="2330">
        <f t="shared" si="2"/>
        <v>30.037000000000035</v>
      </c>
      <c r="L10" s="2332"/>
      <c r="M10" s="2342">
        <f>K10*H10</f>
        <v>28835520.000000034</v>
      </c>
      <c r="N10" s="2331">
        <v>129.381</v>
      </c>
      <c r="O10" s="2331">
        <v>142.79400000000001</v>
      </c>
      <c r="P10" s="2330">
        <f t="shared" si="3"/>
        <v>13.413000000000011</v>
      </c>
      <c r="Q10" s="2341"/>
      <c r="R10" s="2342">
        <f>P10*H10</f>
        <v>12876480.000000011</v>
      </c>
      <c r="S10" s="2513">
        <f>M10-L11</f>
        <v>28835520.000000034</v>
      </c>
      <c r="T10" s="2513">
        <f>R10-Q11</f>
        <v>12876480.000000011</v>
      </c>
      <c r="U10" s="2335">
        <f>ROUND(IF(T10&lt;0.00001,"0",COS(ATAN(T10/S10))),2)</f>
        <v>0.91</v>
      </c>
      <c r="V10" s="2336">
        <f>IF(AND(U10&gt;=0.885,U10&lt;0.9),1*0.005,IF(AND(U10&gt;=0.875,U10&lt;0.89),1*0.01,IF(AND(U10&gt;=0.865,U10&lt;0.88),1*0.02,IF(AND(U10&gt;=0.855,U10&lt;0.87),1*0.03,IF(AND(U10&gt;=0.845,U10&lt;0.86),1*0.04,IF(AND(U10&gt;=0.835,U10&lt;0.85),1*0.05,IF(AND(U10&gt;=0.825,U10&lt;0.84),1*0.06,IF(AND(U10&gt;=0.815,U10&lt;0.83),1*0.07,IF(AND(U10&gt;=0.805,U10&lt;0.82),1*0.08,IF(AND(U10&gt;=0.795,U10&lt;0.81),1*0.09,IF(AND(U10&gt;=0.785,U10&lt;0.8),1*0.105,IF(AND(U10&gt;=0.775,U10&lt;0.79),1*0.12,IF(AND(U10&gt;=0.765,U10&lt;0.78),1*0.135,IF(AND(U10&gt;=0.755,U10&lt;0.77),1*0.15,IF(AND(U10&gt;=0.3,U10&lt;0.76),1*0.165,0)))))))))))))))</f>
        <v>0</v>
      </c>
      <c r="W10" s="2340">
        <f>V10*S10</f>
        <v>0</v>
      </c>
      <c r="X10" s="2352"/>
      <c r="Y10" s="2352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</row>
    <row r="11" spans="1:1693" s="2343" customFormat="1" ht="30.6" customHeight="1" x14ac:dyDescent="0.3">
      <c r="A11" s="2786"/>
      <c r="B11" s="2765"/>
      <c r="C11" s="2763"/>
      <c r="D11" s="2330">
        <v>132</v>
      </c>
      <c r="E11" s="2330" t="s">
        <v>4956</v>
      </c>
      <c r="F11" s="2765"/>
      <c r="G11" s="2765"/>
      <c r="H11" s="2330">
        <v>960000</v>
      </c>
      <c r="I11" s="2331">
        <v>0</v>
      </c>
      <c r="J11" s="2331">
        <v>0</v>
      </c>
      <c r="K11" s="2330">
        <f t="shared" si="2"/>
        <v>0</v>
      </c>
      <c r="L11" s="2332">
        <f>K11*H11</f>
        <v>0</v>
      </c>
      <c r="M11" s="2342"/>
      <c r="N11" s="2331">
        <v>0</v>
      </c>
      <c r="O11" s="2331">
        <v>0</v>
      </c>
      <c r="P11" s="2330">
        <f t="shared" si="3"/>
        <v>0</v>
      </c>
      <c r="Q11" s="2341">
        <f>P11*H11</f>
        <v>0</v>
      </c>
      <c r="R11" s="2342"/>
      <c r="S11" s="2513"/>
      <c r="T11" s="2513"/>
      <c r="U11" s="2335"/>
      <c r="V11" s="2335"/>
      <c r="W11" s="2340">
        <f t="shared" si="5"/>
        <v>0</v>
      </c>
      <c r="X11" s="2337"/>
      <c r="Y11" s="2352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</row>
    <row r="12" spans="1:1693" s="2343" customFormat="1" ht="30.6" customHeight="1" x14ac:dyDescent="0.3">
      <c r="A12" s="2786">
        <v>3</v>
      </c>
      <c r="B12" s="2765" t="s">
        <v>437</v>
      </c>
      <c r="C12" s="2763"/>
      <c r="D12" s="2330">
        <v>132</v>
      </c>
      <c r="E12" s="2330" t="s">
        <v>4952</v>
      </c>
      <c r="F12" s="2765" t="s">
        <v>4966</v>
      </c>
      <c r="G12" s="2765">
        <v>1</v>
      </c>
      <c r="H12" s="2330">
        <v>960000</v>
      </c>
      <c r="I12" s="2331">
        <v>133.648</v>
      </c>
      <c r="J12" s="2331">
        <v>142.53100000000001</v>
      </c>
      <c r="K12" s="2330">
        <f t="shared" si="2"/>
        <v>8.8830000000000098</v>
      </c>
      <c r="L12" s="2332"/>
      <c r="M12" s="2342">
        <f>K12*H12</f>
        <v>8527680.0000000093</v>
      </c>
      <c r="N12" s="2331">
        <v>46.369</v>
      </c>
      <c r="O12" s="2331">
        <v>49.067</v>
      </c>
      <c r="P12" s="2330">
        <f t="shared" si="3"/>
        <v>2.6980000000000004</v>
      </c>
      <c r="Q12" s="2341"/>
      <c r="R12" s="2342">
        <f>P12*H12</f>
        <v>2590080.0000000005</v>
      </c>
      <c r="S12" s="2513">
        <f>M12-L13</f>
        <v>8527680.0000000093</v>
      </c>
      <c r="T12" s="2513">
        <f>R12-Q13</f>
        <v>2590080.0000000005</v>
      </c>
      <c r="U12" s="2335">
        <f>ROUND(IF(T12&lt;0.00001,"0",COS(ATAN(T12/S12))),2)</f>
        <v>0.96</v>
      </c>
      <c r="V12" s="2336">
        <f>IF(AND(U12&gt;=0.885,U12&lt;0.9),1*0.005,IF(AND(U12&gt;=0.875,U12&lt;0.89),1*0.01,IF(AND(U12&gt;=0.865,U12&lt;0.88),1*0.02,IF(AND(U12&gt;=0.855,U12&lt;0.87),1*0.03,IF(AND(U12&gt;=0.845,U12&lt;0.86),1*0.04,IF(AND(U12&gt;=0.835,U12&lt;0.85),1*0.05,IF(AND(U12&gt;=0.825,U12&lt;0.84),1*0.06,IF(AND(U12&gt;=0.815,U12&lt;0.83),1*0.07,IF(AND(U12&gt;=0.805,U12&lt;0.82),1*0.08,IF(AND(U12&gt;=0.795,U12&lt;0.81),1*0.09,IF(AND(U12&gt;=0.785,U12&lt;0.8),1*0.105,IF(AND(U12&gt;=0.775,U12&lt;0.79),1*0.12,IF(AND(U12&gt;=0.765,U12&lt;0.78),1*0.135,IF(AND(U12&gt;=0.755,U12&lt;0.77),1*0.15,IF(AND(U12&gt;=0.3,U12&lt;0.76),1*0.165,0)))))))))))))))</f>
        <v>0</v>
      </c>
      <c r="W12" s="2340">
        <f t="shared" si="5"/>
        <v>0</v>
      </c>
      <c r="X12" s="2337"/>
      <c r="Y12" s="2330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</row>
    <row r="13" spans="1:1693" s="2343" customFormat="1" ht="30.6" customHeight="1" x14ac:dyDescent="0.3">
      <c r="A13" s="2786"/>
      <c r="B13" s="2765"/>
      <c r="C13" s="2764"/>
      <c r="D13" s="2330">
        <v>132</v>
      </c>
      <c r="E13" s="2330" t="s">
        <v>4956</v>
      </c>
      <c r="F13" s="2765"/>
      <c r="G13" s="2765"/>
      <c r="H13" s="2330">
        <v>960000</v>
      </c>
      <c r="I13" s="2331">
        <v>0</v>
      </c>
      <c r="J13" s="2331">
        <v>0</v>
      </c>
      <c r="K13" s="2330">
        <f t="shared" si="2"/>
        <v>0</v>
      </c>
      <c r="L13" s="2332">
        <f>K13*H13</f>
        <v>0</v>
      </c>
      <c r="M13" s="2342"/>
      <c r="N13" s="2331">
        <v>0</v>
      </c>
      <c r="O13" s="2331">
        <v>0</v>
      </c>
      <c r="P13" s="2330">
        <f t="shared" si="3"/>
        <v>0</v>
      </c>
      <c r="Q13" s="2341">
        <f>P13*H13</f>
        <v>0</v>
      </c>
      <c r="R13" s="2342"/>
      <c r="S13" s="2513"/>
      <c r="T13" s="2515"/>
      <c r="U13" s="2335"/>
      <c r="V13" s="2335"/>
      <c r="W13" s="2340">
        <f t="shared" si="5"/>
        <v>0</v>
      </c>
      <c r="X13" s="2337"/>
      <c r="Y13" s="2330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</row>
    <row r="14" spans="1:1693" s="2343" customFormat="1" ht="30.6" customHeight="1" x14ac:dyDescent="0.3">
      <c r="A14" s="2786">
        <v>4</v>
      </c>
      <c r="B14" s="2765" t="s">
        <v>440</v>
      </c>
      <c r="C14" s="2782" t="s">
        <v>4087</v>
      </c>
      <c r="D14" s="2330">
        <v>132</v>
      </c>
      <c r="E14" s="2330" t="s">
        <v>4952</v>
      </c>
      <c r="F14" s="2765" t="s">
        <v>439</v>
      </c>
      <c r="G14" s="2765">
        <v>1</v>
      </c>
      <c r="H14" s="2330">
        <v>960000</v>
      </c>
      <c r="I14" s="2331">
        <v>363.87099999999998</v>
      </c>
      <c r="J14" s="2331">
        <v>363.87099999999998</v>
      </c>
      <c r="K14" s="2330">
        <f t="shared" si="2"/>
        <v>0</v>
      </c>
      <c r="L14" s="2339"/>
      <c r="M14" s="2333">
        <f>K14*H14</f>
        <v>0</v>
      </c>
      <c r="N14" s="2331">
        <v>211.99799999999999</v>
      </c>
      <c r="O14" s="2331">
        <v>211.99799999999999</v>
      </c>
      <c r="P14" s="2330">
        <f t="shared" si="3"/>
        <v>0</v>
      </c>
      <c r="Q14" s="2339"/>
      <c r="R14" s="2333">
        <f>P14*H14</f>
        <v>0</v>
      </c>
      <c r="S14" s="2513">
        <f>M14-L15</f>
        <v>0</v>
      </c>
      <c r="T14" s="2513">
        <f>R14-Q15</f>
        <v>0</v>
      </c>
      <c r="U14" s="2335"/>
      <c r="V14" s="2335"/>
      <c r="W14" s="2340">
        <f t="shared" si="5"/>
        <v>0</v>
      </c>
      <c r="X14" s="2345"/>
      <c r="Y14" s="2345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</row>
    <row r="15" spans="1:1693" s="2343" customFormat="1" ht="30.6" customHeight="1" thickBot="1" x14ac:dyDescent="0.35">
      <c r="A15" s="2810"/>
      <c r="B15" s="2782"/>
      <c r="C15" s="2763"/>
      <c r="D15" s="2344">
        <v>132</v>
      </c>
      <c r="E15" s="2344" t="s">
        <v>4956</v>
      </c>
      <c r="F15" s="2782"/>
      <c r="G15" s="2765"/>
      <c r="H15" s="2330">
        <v>960000</v>
      </c>
      <c r="I15" s="2331">
        <v>5.4189999999999996</v>
      </c>
      <c r="J15" s="2331">
        <v>5.4189999999999996</v>
      </c>
      <c r="K15" s="2344">
        <f t="shared" si="2"/>
        <v>0</v>
      </c>
      <c r="L15" s="2550">
        <f>K15*H15</f>
        <v>0</v>
      </c>
      <c r="M15" s="2551"/>
      <c r="N15" s="2476">
        <v>4.069</v>
      </c>
      <c r="O15" s="2476">
        <v>4.069</v>
      </c>
      <c r="P15" s="2344">
        <f t="shared" si="3"/>
        <v>0</v>
      </c>
      <c r="Q15" s="2552">
        <f>P15*H15</f>
        <v>0</v>
      </c>
      <c r="R15" s="2551"/>
      <c r="S15" s="2520"/>
      <c r="T15" s="2520"/>
      <c r="U15" s="2553"/>
      <c r="V15" s="2335"/>
      <c r="W15" s="2340">
        <f t="shared" si="5"/>
        <v>0</v>
      </c>
      <c r="X15" s="2337"/>
      <c r="Y15" s="2330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</row>
    <row r="16" spans="1:1693" ht="34.950000000000003" customHeight="1" thickBot="1" x14ac:dyDescent="0.35">
      <c r="A16" s="2787" t="s">
        <v>436</v>
      </c>
      <c r="B16" s="2788"/>
      <c r="C16" s="2788"/>
      <c r="D16" s="2788"/>
      <c r="E16" s="2788"/>
      <c r="F16" s="2789"/>
      <c r="G16" s="2347"/>
      <c r="H16" s="2330"/>
      <c r="I16" s="2505"/>
      <c r="J16" s="2505"/>
      <c r="K16" s="2555" t="s">
        <v>281</v>
      </c>
      <c r="L16" s="2556">
        <f>SUM(L7:L15)</f>
        <v>71039.999999957217</v>
      </c>
      <c r="M16" s="2557">
        <f>SUM(M8:M15)</f>
        <v>37363200.000000045</v>
      </c>
      <c r="N16" s="2558"/>
      <c r="O16" s="2558"/>
      <c r="P16" s="2559" t="s">
        <v>281</v>
      </c>
      <c r="Q16" s="2556">
        <f>SUM(Q8:Q15)</f>
        <v>1246080.0000000019</v>
      </c>
      <c r="R16" s="2560">
        <f>SUM(R8:R15)</f>
        <v>15466560.000000011</v>
      </c>
      <c r="S16" s="2561">
        <f>M16-L16</f>
        <v>37292160.000000089</v>
      </c>
      <c r="T16" s="2561">
        <f>R16-Q16</f>
        <v>14220480.000000009</v>
      </c>
      <c r="U16" s="2562">
        <f>ROUND(IF(T16&lt;0.00001,"0",COS(ATAN(T16/S16))),2)</f>
        <v>0.93</v>
      </c>
      <c r="V16" s="2549"/>
      <c r="W16" s="2340">
        <f>V16*T16</f>
        <v>0</v>
      </c>
      <c r="X16" s="2337"/>
      <c r="Y16" s="2350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</row>
    <row r="17" spans="1:1693" s="2351" customFormat="1" ht="34.950000000000003" customHeight="1" x14ac:dyDescent="0.3">
      <c r="A17" s="2764">
        <v>5</v>
      </c>
      <c r="B17" s="2764" t="s">
        <v>256</v>
      </c>
      <c r="C17" s="2764" t="s">
        <v>4911</v>
      </c>
      <c r="D17" s="2325">
        <v>132</v>
      </c>
      <c r="E17" s="2325" t="s">
        <v>4952</v>
      </c>
      <c r="F17" s="2764" t="s">
        <v>4967</v>
      </c>
      <c r="G17" s="2765">
        <v>1</v>
      </c>
      <c r="H17" s="2330">
        <v>960000</v>
      </c>
      <c r="I17" s="2331">
        <v>4793.7</v>
      </c>
      <c r="J17" s="2331">
        <v>4818.99</v>
      </c>
      <c r="K17" s="2325">
        <f t="shared" ref="K17:K18" si="6">J17-I17</f>
        <v>25.289999999999964</v>
      </c>
      <c r="L17" s="2326"/>
      <c r="M17" s="2327">
        <f>K17*H17</f>
        <v>24278399.999999966</v>
      </c>
      <c r="N17" s="2480">
        <v>2384.9789999999998</v>
      </c>
      <c r="O17" s="2480">
        <v>2389.7460000000001</v>
      </c>
      <c r="P17" s="2325">
        <f t="shared" ref="P17:P18" si="7">O17-N17</f>
        <v>4.7670000000002801</v>
      </c>
      <c r="Q17" s="2326"/>
      <c r="R17" s="2554">
        <f>P17*H17</f>
        <v>4576320.0000002692</v>
      </c>
      <c r="S17" s="2514">
        <f>M17-L18</f>
        <v>24278399.999999966</v>
      </c>
      <c r="T17" s="2514">
        <f>R17-Q18</f>
        <v>4576320.0000002692</v>
      </c>
      <c r="U17" s="2328">
        <f>ROUND(IF(T17&lt;0.00001,"0",COS(ATAN(T17/S17))),2)</f>
        <v>0.98</v>
      </c>
      <c r="V17" s="2336">
        <f t="shared" ref="V17:V62" si="8">IF(AND(U17&gt;=0.885,U17&lt;0.9),1*0.005,IF(AND(U17&gt;=0.875,U17&lt;0.89),1*0.01,IF(AND(U17&gt;=0.865,U17&lt;0.88),1*0.02,IF(AND(U17&gt;=0.855,U17&lt;0.87),1*0.03,IF(AND(U17&gt;=0.845,U17&lt;0.86),1*0.04,IF(AND(U17&gt;=0.835,U17&lt;0.85),1*0.05,IF(AND(U17&gt;=0.825,U17&lt;0.84),1*0.06,IF(AND(U17&gt;=0.815,U17&lt;0.83),1*0.07,IF(AND(U17&gt;=0.805,U17&lt;0.82),1*0.08,IF(AND(U17&gt;=0.795,U17&lt;0.81),1*0.09,IF(AND(U17&gt;=0.785,U17&lt;0.8),1*0.105,IF(AND(U17&gt;=0.775,U17&lt;0.79),1*0.12,IF(AND(U17&gt;=0.765,U17&lt;0.78),1*0.135,IF(AND(U17&gt;=0.755,U17&lt;0.77),1*0.15,IF(AND(U17&gt;=0.3,U17&lt;0.76),1*0.165,0)))))))))))))))</f>
        <v>0</v>
      </c>
      <c r="W17" s="2340">
        <f t="shared" si="5"/>
        <v>0</v>
      </c>
      <c r="X17" s="2337"/>
      <c r="Y17" s="2352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</row>
    <row r="18" spans="1:1693" s="2351" customFormat="1" ht="34.950000000000003" customHeight="1" thickBot="1" x14ac:dyDescent="0.35">
      <c r="A18" s="2782"/>
      <c r="B18" s="2782"/>
      <c r="C18" s="2782"/>
      <c r="D18" s="2344">
        <v>132</v>
      </c>
      <c r="E18" s="2344" t="s">
        <v>4956</v>
      </c>
      <c r="F18" s="2782"/>
      <c r="G18" s="2765" t="s">
        <v>407</v>
      </c>
      <c r="H18" s="2330">
        <v>960000</v>
      </c>
      <c r="I18" s="2331">
        <v>11.003</v>
      </c>
      <c r="J18" s="2331">
        <v>11.003</v>
      </c>
      <c r="K18" s="2344">
        <f t="shared" si="6"/>
        <v>0</v>
      </c>
      <c r="L18" s="2563">
        <f>K18*H18</f>
        <v>0</v>
      </c>
      <c r="M18" s="2391"/>
      <c r="N18" s="2476">
        <v>7.78</v>
      </c>
      <c r="O18" s="2476">
        <v>7.78</v>
      </c>
      <c r="P18" s="2344">
        <f t="shared" si="7"/>
        <v>0</v>
      </c>
      <c r="Q18" s="2563">
        <f>P18*H18</f>
        <v>0</v>
      </c>
      <c r="R18" s="2391"/>
      <c r="S18" s="2520"/>
      <c r="T18" s="2520"/>
      <c r="U18" s="2553"/>
      <c r="V18" s="2335"/>
      <c r="W18" s="2340">
        <f t="shared" si="5"/>
        <v>0</v>
      </c>
      <c r="X18" s="2337"/>
      <c r="Y18" s="2352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</row>
    <row r="19" spans="1:1693" ht="34.950000000000003" customHeight="1" thickBot="1" x14ac:dyDescent="0.35">
      <c r="A19" s="2787" t="s">
        <v>371</v>
      </c>
      <c r="B19" s="2788"/>
      <c r="C19" s="2788"/>
      <c r="D19" s="2788"/>
      <c r="E19" s="2788"/>
      <c r="F19" s="2789"/>
      <c r="G19" s="2347"/>
      <c r="H19" s="2330"/>
      <c r="I19" s="2505"/>
      <c r="J19" s="2505"/>
      <c r="K19" s="2555" t="s">
        <v>281</v>
      </c>
      <c r="L19" s="2556">
        <f>SUM(L17:L18)</f>
        <v>0</v>
      </c>
      <c r="M19" s="2557">
        <f>SUM(M17:M18)</f>
        <v>24278399.999999966</v>
      </c>
      <c r="N19" s="2558"/>
      <c r="O19" s="2558"/>
      <c r="P19" s="2559" t="s">
        <v>281</v>
      </c>
      <c r="Q19" s="2556">
        <f>SUM(Q17:Q18)</f>
        <v>0</v>
      </c>
      <c r="R19" s="2560">
        <f>SUM(R17:R18)</f>
        <v>4576320.0000002692</v>
      </c>
      <c r="S19" s="2561">
        <f>M19-L19</f>
        <v>24278399.999999966</v>
      </c>
      <c r="T19" s="2561">
        <f>R19-Q19</f>
        <v>4576320.0000002692</v>
      </c>
      <c r="U19" s="2562">
        <f>ROUND(IF(T19&lt;0.00001,"0",COS(ATAN(T19/S19))),2)</f>
        <v>0.98</v>
      </c>
      <c r="V19" s="2549"/>
      <c r="W19" s="2340">
        <f>V19*T19</f>
        <v>0</v>
      </c>
      <c r="X19" s="2337"/>
      <c r="Y19" s="2330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</row>
    <row r="20" spans="1:1693" s="2343" customFormat="1" ht="33" customHeight="1" x14ac:dyDescent="0.3">
      <c r="A20" s="2764">
        <v>6</v>
      </c>
      <c r="B20" s="2764" t="s">
        <v>435</v>
      </c>
      <c r="C20" s="2764" t="s">
        <v>4957</v>
      </c>
      <c r="D20" s="2325">
        <v>132</v>
      </c>
      <c r="E20" s="2325" t="s">
        <v>4952</v>
      </c>
      <c r="F20" s="2764" t="s">
        <v>4968</v>
      </c>
      <c r="G20" s="2782">
        <v>1</v>
      </c>
      <c r="H20" s="2330">
        <v>960000</v>
      </c>
      <c r="I20" s="2331">
        <v>1115.068</v>
      </c>
      <c r="J20" s="2331">
        <v>1133.7190000000001</v>
      </c>
      <c r="K20" s="2325">
        <f>J20-I20</f>
        <v>18.651000000000067</v>
      </c>
      <c r="L20" s="2326"/>
      <c r="M20" s="2327">
        <f>K20*H20</f>
        <v>17904960.000000063</v>
      </c>
      <c r="N20" s="2480">
        <v>760.83100000000002</v>
      </c>
      <c r="O20" s="2480">
        <v>767.15899999999999</v>
      </c>
      <c r="P20" s="2325">
        <f>O20-N20</f>
        <v>6.3279999999999745</v>
      </c>
      <c r="Q20" s="2326"/>
      <c r="R20" s="2327">
        <f>P20*H20</f>
        <v>6074879.9999999758</v>
      </c>
      <c r="S20" s="2514">
        <f>M20-L21</f>
        <v>17904960.000000063</v>
      </c>
      <c r="T20" s="2514">
        <f>R20-Q21</f>
        <v>6072959.9999999665</v>
      </c>
      <c r="U20" s="2328">
        <f>ROUND(IF(T20&lt;0.00001,"0",COS(ATAN(T20/S20))),2)</f>
        <v>0.95</v>
      </c>
      <c r="V20" s="2336">
        <f t="shared" si="8"/>
        <v>0</v>
      </c>
      <c r="W20" s="2340">
        <f>V20*S20</f>
        <v>0</v>
      </c>
      <c r="X20" s="2337"/>
      <c r="Y20" s="2352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</row>
    <row r="21" spans="1:1693" s="2343" customFormat="1" ht="33" customHeight="1" x14ac:dyDescent="0.3">
      <c r="A21" s="2765"/>
      <c r="B21" s="2765"/>
      <c r="C21" s="2765"/>
      <c r="D21" s="2330">
        <v>132</v>
      </c>
      <c r="E21" s="2330" t="s">
        <v>4956</v>
      </c>
      <c r="F21" s="2765"/>
      <c r="G21" s="2763" t="s">
        <v>407</v>
      </c>
      <c r="H21" s="2330">
        <v>960000</v>
      </c>
      <c r="I21" s="2331">
        <v>70.055999999999997</v>
      </c>
      <c r="J21" s="2331">
        <v>70.055999999999997</v>
      </c>
      <c r="K21" s="2330">
        <f>J21-I21</f>
        <v>0</v>
      </c>
      <c r="L21" s="2339">
        <f>K21*H21</f>
        <v>0</v>
      </c>
      <c r="M21" s="2333"/>
      <c r="N21" s="2331">
        <v>141.149</v>
      </c>
      <c r="O21" s="2331">
        <v>141.15100000000001</v>
      </c>
      <c r="P21" s="2330">
        <f>O21-N21</f>
        <v>2.0000000000095497E-3</v>
      </c>
      <c r="Q21" s="2339">
        <f>P21*H21</f>
        <v>1920.0000000091677</v>
      </c>
      <c r="R21" s="2333"/>
      <c r="S21" s="2513"/>
      <c r="T21" s="2513"/>
      <c r="U21" s="2335"/>
      <c r="V21" s="2335"/>
      <c r="W21" s="2340">
        <f t="shared" si="5"/>
        <v>0</v>
      </c>
      <c r="X21" s="2337"/>
      <c r="Y21" s="2352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</row>
    <row r="22" spans="1:1693" s="2343" customFormat="1" ht="33" customHeight="1" x14ac:dyDescent="0.3">
      <c r="A22" s="2765">
        <v>7</v>
      </c>
      <c r="B22" s="2765" t="s">
        <v>433</v>
      </c>
      <c r="C22" s="2765"/>
      <c r="D22" s="2330">
        <v>132</v>
      </c>
      <c r="E22" s="2330" t="s">
        <v>4952</v>
      </c>
      <c r="F22" s="2765" t="s">
        <v>4969</v>
      </c>
      <c r="G22" s="2763" t="s">
        <v>407</v>
      </c>
      <c r="H22" s="2330">
        <v>960000</v>
      </c>
      <c r="I22" s="2331">
        <v>291.99</v>
      </c>
      <c r="J22" s="2331">
        <v>310.94600000000003</v>
      </c>
      <c r="K22" s="2330">
        <f>J22-I22</f>
        <v>18.956000000000017</v>
      </c>
      <c r="L22" s="2339"/>
      <c r="M22" s="2333">
        <f>K22*H22</f>
        <v>18197760.000000015</v>
      </c>
      <c r="N22" s="2331">
        <v>114.738</v>
      </c>
      <c r="O22" s="2331">
        <v>121.33199999999999</v>
      </c>
      <c r="P22" s="2330">
        <f>O22-N22</f>
        <v>6.5939999999999941</v>
      </c>
      <c r="Q22" s="2339"/>
      <c r="R22" s="2333">
        <f>P22*H22</f>
        <v>6330239.9999999944</v>
      </c>
      <c r="S22" s="2513">
        <f>M22-L23</f>
        <v>18197760.000000015</v>
      </c>
      <c r="T22" s="2513">
        <f>R22-Q23</f>
        <v>6327359.9999999944</v>
      </c>
      <c r="U22" s="2335">
        <f>ROUND(IF(T22&lt;0.00001,"0",COS(ATAN(T22/S22))),2)</f>
        <v>0.94</v>
      </c>
      <c r="V22" s="2336">
        <f t="shared" si="8"/>
        <v>0</v>
      </c>
      <c r="W22" s="2353">
        <f t="shared" si="5"/>
        <v>0</v>
      </c>
      <c r="X22" s="2337"/>
      <c r="Y22" s="235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</row>
    <row r="23" spans="1:1693" s="2343" customFormat="1" ht="33" customHeight="1" thickBot="1" x14ac:dyDescent="0.35">
      <c r="A23" s="2782"/>
      <c r="B23" s="2782"/>
      <c r="C23" s="2782"/>
      <c r="D23" s="2344">
        <v>132</v>
      </c>
      <c r="E23" s="2344" t="s">
        <v>4956</v>
      </c>
      <c r="F23" s="2782"/>
      <c r="G23" s="2763" t="s">
        <v>407</v>
      </c>
      <c r="H23" s="2344">
        <v>960000</v>
      </c>
      <c r="I23" s="2331">
        <v>4.3609999999999998</v>
      </c>
      <c r="J23" s="2331">
        <v>4.3609999999999998</v>
      </c>
      <c r="K23" s="2330">
        <f>J23-I23</f>
        <v>0</v>
      </c>
      <c r="L23" s="2339">
        <f>K23*H23</f>
        <v>0</v>
      </c>
      <c r="M23" s="2333"/>
      <c r="N23" s="2331">
        <v>30.491</v>
      </c>
      <c r="O23" s="2331">
        <v>30.494</v>
      </c>
      <c r="P23" s="2330">
        <f>O23-N23</f>
        <v>3.0000000000001137E-3</v>
      </c>
      <c r="Q23" s="2339">
        <f>P23*H23</f>
        <v>2880.0000000001091</v>
      </c>
      <c r="R23" s="2333"/>
      <c r="S23" s="2513"/>
      <c r="T23" s="2513"/>
      <c r="U23" s="2335"/>
      <c r="V23" s="2335"/>
      <c r="W23" s="2340"/>
      <c r="X23" s="2337"/>
      <c r="Y23" s="2352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</row>
    <row r="24" spans="1:1693" ht="42.6" customHeight="1" thickBot="1" x14ac:dyDescent="0.35">
      <c r="A24" s="2755" t="s">
        <v>4959</v>
      </c>
      <c r="B24" s="2756"/>
      <c r="C24" s="2756"/>
      <c r="D24" s="2756"/>
      <c r="E24" s="2756"/>
      <c r="F24" s="2756"/>
      <c r="G24" s="2756"/>
      <c r="H24" s="2757"/>
      <c r="I24" s="2476" t="s">
        <v>222</v>
      </c>
      <c r="J24" s="2476" t="s">
        <v>222</v>
      </c>
      <c r="K24" s="2555" t="s">
        <v>281</v>
      </c>
      <c r="L24" s="2556">
        <f>L21+L23</f>
        <v>0</v>
      </c>
      <c r="M24" s="2557">
        <f>M20+M22</f>
        <v>36102720.000000075</v>
      </c>
      <c r="N24" s="2558"/>
      <c r="O24" s="2558"/>
      <c r="P24" s="2559" t="s">
        <v>281</v>
      </c>
      <c r="Q24" s="2556">
        <f>SUM(Q20:Q23)</f>
        <v>4800.0000000092768</v>
      </c>
      <c r="R24" s="2560">
        <f>SUM(R20:R23)</f>
        <v>12405119.99999997</v>
      </c>
      <c r="S24" s="2561">
        <f>M24-L24</f>
        <v>36102720.000000075</v>
      </c>
      <c r="T24" s="2561">
        <f>R24-Q24</f>
        <v>12400319.999999961</v>
      </c>
      <c r="U24" s="2562">
        <f>ROUND(IF(T24&lt;0.00001,"0",COS(ATAN(T24/S24))),2)</f>
        <v>0.95</v>
      </c>
      <c r="V24" s="2553"/>
      <c r="W24" s="2571"/>
      <c r="X24" s="2509"/>
      <c r="Y24" s="234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</row>
    <row r="25" spans="1:1693" s="2343" customFormat="1" ht="34.950000000000003" customHeight="1" x14ac:dyDescent="0.3">
      <c r="A25" s="2325">
        <v>8</v>
      </c>
      <c r="B25" s="2355" t="s">
        <v>431</v>
      </c>
      <c r="C25" s="2764" t="s">
        <v>430</v>
      </c>
      <c r="D25" s="2325">
        <v>132</v>
      </c>
      <c r="E25" s="2325" t="s">
        <v>4952</v>
      </c>
      <c r="F25" s="2325" t="s">
        <v>4970</v>
      </c>
      <c r="G25" s="2763"/>
      <c r="H25" s="2325">
        <v>480000</v>
      </c>
      <c r="I25" s="2331">
        <v>2821.29</v>
      </c>
      <c r="J25" s="2331">
        <v>2864.027</v>
      </c>
      <c r="K25" s="2572">
        <f t="shared" ref="K25:K28" si="9">J25-I25</f>
        <v>42.73700000000008</v>
      </c>
      <c r="L25" s="2481"/>
      <c r="M25" s="2327">
        <f>K25*H25</f>
        <v>20513760.000000037</v>
      </c>
      <c r="N25" s="2480">
        <v>1151.1320000000001</v>
      </c>
      <c r="O25" s="2480">
        <v>1166.2539999999999</v>
      </c>
      <c r="P25" s="2325">
        <f t="shared" ref="P25:P28" si="10">O25-N25</f>
        <v>15.121999999999844</v>
      </c>
      <c r="Q25" s="2481"/>
      <c r="R25" s="2327">
        <f>P25*H25</f>
        <v>7258559.9999999246</v>
      </c>
      <c r="S25" s="2514">
        <f>M25</f>
        <v>20513760.000000037</v>
      </c>
      <c r="T25" s="2514">
        <f>R25</f>
        <v>7258559.9999999246</v>
      </c>
      <c r="U25" s="2328">
        <f t="shared" ref="U25:U31" si="11">ROUND(IF(T25&lt;0.00001,"0",COS(ATAN(T25/S25))),2)</f>
        <v>0.94</v>
      </c>
      <c r="V25" s="2336">
        <f t="shared" si="8"/>
        <v>0</v>
      </c>
      <c r="W25" s="2340">
        <f t="shared" si="5"/>
        <v>0</v>
      </c>
      <c r="X25" s="2337"/>
      <c r="Y25" s="2330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</row>
    <row r="26" spans="1:1693" s="2343" customFormat="1" ht="34.950000000000003" customHeight="1" x14ac:dyDescent="0.3">
      <c r="A26" s="2330">
        <v>9</v>
      </c>
      <c r="B26" s="2357" t="s">
        <v>429</v>
      </c>
      <c r="C26" s="2765"/>
      <c r="D26" s="2330">
        <v>132</v>
      </c>
      <c r="E26" s="2330" t="s">
        <v>4952</v>
      </c>
      <c r="F26" s="2330" t="s">
        <v>4971</v>
      </c>
      <c r="G26" s="2763" t="s">
        <v>407</v>
      </c>
      <c r="H26" s="2330">
        <v>480000</v>
      </c>
      <c r="I26" s="2331">
        <v>8421.3449999999993</v>
      </c>
      <c r="J26" s="2331">
        <v>8461.9809999999998</v>
      </c>
      <c r="K26" s="2356">
        <f t="shared" si="9"/>
        <v>40.636000000000422</v>
      </c>
      <c r="L26" s="2339"/>
      <c r="M26" s="2333">
        <f>K26*H26</f>
        <v>19505280.000000201</v>
      </c>
      <c r="N26" s="2331">
        <v>4938.2719999999999</v>
      </c>
      <c r="O26" s="2331">
        <v>4957.723</v>
      </c>
      <c r="P26" s="2330">
        <f t="shared" si="10"/>
        <v>19.451000000000022</v>
      </c>
      <c r="Q26" s="2339"/>
      <c r="R26" s="2333">
        <f>P26*H26</f>
        <v>9336480.0000000112</v>
      </c>
      <c r="S26" s="2513">
        <f>M26</f>
        <v>19505280.000000201</v>
      </c>
      <c r="T26" s="2513">
        <f t="shared" ref="T26:T27" si="12">R26</f>
        <v>9336480.0000000112</v>
      </c>
      <c r="U26" s="2335">
        <f t="shared" si="11"/>
        <v>0.9</v>
      </c>
      <c r="V26" s="2336">
        <f t="shared" si="8"/>
        <v>0</v>
      </c>
      <c r="W26" s="2340">
        <f t="shared" si="5"/>
        <v>0</v>
      </c>
      <c r="X26" s="2337"/>
      <c r="Y26" s="2352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</row>
    <row r="27" spans="1:1693" s="2343" customFormat="1" ht="34.950000000000003" customHeight="1" x14ac:dyDescent="0.3">
      <c r="A27" s="2330">
        <v>10</v>
      </c>
      <c r="B27" s="2357" t="s">
        <v>427</v>
      </c>
      <c r="C27" s="2765"/>
      <c r="D27" s="2330">
        <v>132</v>
      </c>
      <c r="E27" s="2330" t="s">
        <v>4952</v>
      </c>
      <c r="F27" s="2330" t="s">
        <v>4972</v>
      </c>
      <c r="G27" s="2763" t="s">
        <v>407</v>
      </c>
      <c r="H27" s="2330">
        <v>480000</v>
      </c>
      <c r="I27" s="2331">
        <v>8373.6190000000006</v>
      </c>
      <c r="J27" s="2331">
        <v>8414.4699999999993</v>
      </c>
      <c r="K27" s="2356">
        <f t="shared" si="9"/>
        <v>40.850999999998749</v>
      </c>
      <c r="L27" s="2339"/>
      <c r="M27" s="2333">
        <f>K27*H27</f>
        <v>19608479.9999994</v>
      </c>
      <c r="N27" s="2331">
        <v>4897.7759999999998</v>
      </c>
      <c r="O27" s="2331">
        <v>4917.3329999999996</v>
      </c>
      <c r="P27" s="2330">
        <f t="shared" si="10"/>
        <v>19.556999999999789</v>
      </c>
      <c r="Q27" s="2339"/>
      <c r="R27" s="2333">
        <f>P27*H27</f>
        <v>9387359.9999998994</v>
      </c>
      <c r="S27" s="2513">
        <f>M27</f>
        <v>19608479.9999994</v>
      </c>
      <c r="T27" s="2513">
        <f t="shared" si="12"/>
        <v>9387359.9999998994</v>
      </c>
      <c r="U27" s="2335">
        <f t="shared" si="11"/>
        <v>0.9</v>
      </c>
      <c r="V27" s="2336">
        <f t="shared" si="8"/>
        <v>0</v>
      </c>
      <c r="W27" s="2340">
        <f t="shared" si="5"/>
        <v>0</v>
      </c>
      <c r="X27" s="2337"/>
      <c r="Y27" s="2352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</row>
    <row r="28" spans="1:1693" ht="34.950000000000003" customHeight="1" thickBot="1" x14ac:dyDescent="0.35">
      <c r="A28" s="2344">
        <v>11</v>
      </c>
      <c r="B28" s="2358" t="s">
        <v>426</v>
      </c>
      <c r="C28" s="2359"/>
      <c r="D28" s="2344">
        <v>132</v>
      </c>
      <c r="E28" s="2344" t="s">
        <v>4952</v>
      </c>
      <c r="F28" s="2344" t="s">
        <v>425</v>
      </c>
      <c r="G28" s="2763"/>
      <c r="H28" s="2344">
        <v>480000</v>
      </c>
      <c r="I28" s="2331">
        <v>278.72800000000001</v>
      </c>
      <c r="J28" s="2331">
        <v>300.24700000000001</v>
      </c>
      <c r="K28" s="2356">
        <f t="shared" si="9"/>
        <v>21.519000000000005</v>
      </c>
      <c r="L28" s="2332"/>
      <c r="M28" s="2333">
        <f>K28*H28</f>
        <v>10329120.000000002</v>
      </c>
      <c r="N28" s="2331">
        <v>53.77</v>
      </c>
      <c r="O28" s="2331">
        <v>57.533999999999999</v>
      </c>
      <c r="P28" s="2330">
        <f t="shared" si="10"/>
        <v>3.7639999999999958</v>
      </c>
      <c r="Q28" s="2490"/>
      <c r="R28" s="2333">
        <f>P28*H28</f>
        <v>1806719.9999999979</v>
      </c>
      <c r="S28" s="2513">
        <f>M28</f>
        <v>10329120.000000002</v>
      </c>
      <c r="T28" s="2513">
        <f>R28</f>
        <v>1806719.9999999979</v>
      </c>
      <c r="U28" s="2335">
        <f t="shared" si="11"/>
        <v>0.99</v>
      </c>
      <c r="V28" s="2336">
        <f t="shared" si="8"/>
        <v>0</v>
      </c>
      <c r="W28" s="2340">
        <f>V28*S28</f>
        <v>0</v>
      </c>
      <c r="X28" s="2345"/>
      <c r="Y28" s="2345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</row>
    <row r="29" spans="1:1693" ht="34.950000000000003" customHeight="1" thickBot="1" x14ac:dyDescent="0.35">
      <c r="A29" s="1708"/>
      <c r="B29" s="1708"/>
      <c r="C29" s="1708"/>
      <c r="D29" s="1708"/>
      <c r="E29" s="1708"/>
      <c r="F29" s="1708"/>
      <c r="G29" s="2354"/>
      <c r="H29" s="2354"/>
      <c r="I29" s="2476"/>
      <c r="J29" s="2476"/>
      <c r="K29" s="2555" t="s">
        <v>281</v>
      </c>
      <c r="L29" s="2556">
        <f>SUM(L25:L28)</f>
        <v>0</v>
      </c>
      <c r="M29" s="2557">
        <f>SUM(M25:M28)</f>
        <v>69956639.999999642</v>
      </c>
      <c r="N29" s="2558"/>
      <c r="O29" s="2558"/>
      <c r="P29" s="2559" t="s">
        <v>281</v>
      </c>
      <c r="Q29" s="2556">
        <f>SUM(Q25:Q28)</f>
        <v>0</v>
      </c>
      <c r="R29" s="2560">
        <f>SUM(R25:R28)</f>
        <v>27789119.999999832</v>
      </c>
      <c r="S29" s="2561">
        <f>M29-L29</f>
        <v>69956639.999999642</v>
      </c>
      <c r="T29" s="2561">
        <f>R29-Q29</f>
        <v>27789119.999999832</v>
      </c>
      <c r="U29" s="2562">
        <f t="shared" si="11"/>
        <v>0.93</v>
      </c>
      <c r="V29" s="2573"/>
      <c r="W29" s="2571"/>
      <c r="X29" s="2509"/>
      <c r="Y29" s="2344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</row>
    <row r="30" spans="1:1693" ht="34.950000000000003" customHeight="1" thickBot="1" x14ac:dyDescent="0.35">
      <c r="A30" s="2779" t="s">
        <v>424</v>
      </c>
      <c r="B30" s="2780"/>
      <c r="C30" s="2780"/>
      <c r="D30" s="2780"/>
      <c r="E30" s="2780"/>
      <c r="F30" s="2781"/>
      <c r="G30" s="2322"/>
      <c r="H30" s="2323"/>
      <c r="I30" s="18"/>
      <c r="J30" s="18"/>
      <c r="K30" s="1652"/>
      <c r="L30" s="1652"/>
      <c r="M30" s="1652"/>
      <c r="N30" s="1652"/>
      <c r="O30" s="1652"/>
      <c r="P30" s="1652"/>
      <c r="Q30" s="1652"/>
      <c r="R30" s="1652"/>
      <c r="S30" s="1652"/>
      <c r="T30" s="1652"/>
      <c r="U30" s="1652"/>
      <c r="V30" s="18"/>
      <c r="W30" s="18"/>
      <c r="X30" s="18"/>
      <c r="Y30" s="18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</row>
    <row r="31" spans="1:1693" s="2343" customFormat="1" ht="34.950000000000003" customHeight="1" x14ac:dyDescent="0.3">
      <c r="A31" s="2325">
        <v>12</v>
      </c>
      <c r="B31" s="2325" t="s">
        <v>423</v>
      </c>
      <c r="C31" s="2764" t="s">
        <v>422</v>
      </c>
      <c r="D31" s="2325">
        <v>132</v>
      </c>
      <c r="E31" s="2325" t="s">
        <v>4952</v>
      </c>
      <c r="F31" s="2325" t="s">
        <v>4973</v>
      </c>
      <c r="G31" s="2330">
        <v>1</v>
      </c>
      <c r="H31" s="2330">
        <v>960000</v>
      </c>
      <c r="I31" s="2331">
        <v>8336.5010000000002</v>
      </c>
      <c r="J31" s="2331">
        <v>8374.2270000000008</v>
      </c>
      <c r="K31" s="2330">
        <f>J31-I31</f>
        <v>37.726000000000568</v>
      </c>
      <c r="L31" s="2339"/>
      <c r="M31" s="2333">
        <f>K31*H31</f>
        <v>36216960.000000544</v>
      </c>
      <c r="N31" s="2361">
        <v>4648.8270000000002</v>
      </c>
      <c r="O31" s="2361">
        <v>4665.32</v>
      </c>
      <c r="P31" s="2330">
        <f>O31-N31</f>
        <v>16.492999999999483</v>
      </c>
      <c r="Q31" s="2339"/>
      <c r="R31" s="2333">
        <f>P31*H31</f>
        <v>15833279.999999505</v>
      </c>
      <c r="S31" s="2513">
        <f>M31</f>
        <v>36216960.000000544</v>
      </c>
      <c r="T31" s="2513">
        <f t="shared" ref="T31:T32" si="13">R31</f>
        <v>15833279.999999505</v>
      </c>
      <c r="U31" s="2335">
        <f t="shared" si="11"/>
        <v>0.92</v>
      </c>
      <c r="V31" s="2336">
        <f t="shared" si="8"/>
        <v>0</v>
      </c>
      <c r="W31" s="2340">
        <f t="shared" si="5"/>
        <v>0</v>
      </c>
      <c r="X31" s="2337"/>
      <c r="Y31" s="2352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</row>
    <row r="32" spans="1:1693" s="2343" customFormat="1" ht="34.950000000000003" customHeight="1" x14ac:dyDescent="0.3">
      <c r="A32" s="2330">
        <v>13</v>
      </c>
      <c r="B32" s="2330" t="s">
        <v>421</v>
      </c>
      <c r="C32" s="2765"/>
      <c r="D32" s="2330">
        <v>132</v>
      </c>
      <c r="E32" s="2330" t="s">
        <v>4952</v>
      </c>
      <c r="F32" s="2330" t="s">
        <v>4974</v>
      </c>
      <c r="G32" s="2330">
        <v>1</v>
      </c>
      <c r="H32" s="2330">
        <v>960000</v>
      </c>
      <c r="I32" s="2331">
        <v>8326.8220000000001</v>
      </c>
      <c r="J32" s="2331">
        <v>8364.2060000000001</v>
      </c>
      <c r="K32" s="2330">
        <f t="shared" ref="K32:K38" si="14">J32-I32</f>
        <v>37.384000000000015</v>
      </c>
      <c r="L32" s="2339"/>
      <c r="M32" s="2333">
        <f>K32*H32</f>
        <v>35888640.000000015</v>
      </c>
      <c r="N32" s="2361">
        <v>4643.4489999999996</v>
      </c>
      <c r="O32" s="2361">
        <v>4659.8599999999997</v>
      </c>
      <c r="P32" s="2330">
        <f t="shared" ref="P32:P38" si="15">O32-N32</f>
        <v>16.411000000000058</v>
      </c>
      <c r="Q32" s="2339"/>
      <c r="R32" s="2333">
        <f>P32*H32</f>
        <v>15754560.000000056</v>
      </c>
      <c r="S32" s="2513">
        <f>M32</f>
        <v>35888640.000000015</v>
      </c>
      <c r="T32" s="2513">
        <f t="shared" si="13"/>
        <v>15754560.000000056</v>
      </c>
      <c r="U32" s="2335">
        <f>ROUND(IF(T32&lt;0.00001,"0",COS(ATAN(T32/S32))),2)</f>
        <v>0.92</v>
      </c>
      <c r="V32" s="2336">
        <f t="shared" si="8"/>
        <v>0</v>
      </c>
      <c r="W32" s="2340">
        <f t="shared" si="5"/>
        <v>0</v>
      </c>
      <c r="X32" s="2337"/>
      <c r="Y32" s="235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</row>
    <row r="33" spans="1:1693" s="2362" customFormat="1" ht="34.950000000000003" customHeight="1" x14ac:dyDescent="0.3">
      <c r="A33" s="2782">
        <v>14</v>
      </c>
      <c r="B33" s="2765" t="s">
        <v>254</v>
      </c>
      <c r="C33" s="2765"/>
      <c r="D33" s="2330">
        <v>132</v>
      </c>
      <c r="E33" s="2330" t="s">
        <v>4952</v>
      </c>
      <c r="F33" s="2765" t="s">
        <v>4975</v>
      </c>
      <c r="G33" s="2330">
        <v>1</v>
      </c>
      <c r="H33" s="2330">
        <v>1440000</v>
      </c>
      <c r="I33" s="2331">
        <v>2642.9389999999999</v>
      </c>
      <c r="J33" s="2331">
        <v>2668.6010000000001</v>
      </c>
      <c r="K33" s="2330">
        <f t="shared" si="14"/>
        <v>25.662000000000262</v>
      </c>
      <c r="L33" s="2339"/>
      <c r="M33" s="2333">
        <f>K33*H33</f>
        <v>36953280.00000038</v>
      </c>
      <c r="N33" s="2361">
        <v>1373.998</v>
      </c>
      <c r="O33" s="2361">
        <v>1379.932</v>
      </c>
      <c r="P33" s="2330">
        <f t="shared" si="15"/>
        <v>5.9339999999999691</v>
      </c>
      <c r="Q33" s="2339"/>
      <c r="R33" s="2333">
        <f>P33*H33</f>
        <v>8544959.9999999553</v>
      </c>
      <c r="S33" s="2513">
        <f>M33-L34</f>
        <v>36953280.00000038</v>
      </c>
      <c r="T33" s="2513">
        <f>R33-Q34</f>
        <v>8544959.9999999553</v>
      </c>
      <c r="U33" s="2335">
        <f>ROUND(IF(T33&lt;0.00001,"0",COS(ATAN(T33/S33))),2)</f>
        <v>0.97</v>
      </c>
      <c r="V33" s="2336">
        <f t="shared" si="8"/>
        <v>0</v>
      </c>
      <c r="W33" s="2340">
        <f t="shared" si="5"/>
        <v>0</v>
      </c>
      <c r="X33" s="2337"/>
      <c r="Y33" s="2352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</row>
    <row r="34" spans="1:1693" s="2363" customFormat="1" ht="34.950000000000003" customHeight="1" x14ac:dyDescent="0.3">
      <c r="A34" s="2764"/>
      <c r="B34" s="2765"/>
      <c r="C34" s="2765"/>
      <c r="D34" s="2330">
        <v>132</v>
      </c>
      <c r="E34" s="2330" t="s">
        <v>4956</v>
      </c>
      <c r="F34" s="2765"/>
      <c r="G34" s="2330">
        <v>1</v>
      </c>
      <c r="H34" s="2330">
        <v>1440000</v>
      </c>
      <c r="I34" s="2331">
        <v>9.1839999999999993</v>
      </c>
      <c r="J34" s="2331">
        <v>9.1839999999999993</v>
      </c>
      <c r="K34" s="2356">
        <f t="shared" si="14"/>
        <v>0</v>
      </c>
      <c r="L34" s="2339">
        <f>K34*H34</f>
        <v>0</v>
      </c>
      <c r="M34" s="2333"/>
      <c r="N34" s="2331">
        <v>19.004999999999999</v>
      </c>
      <c r="O34" s="2331">
        <v>19.004999999999999</v>
      </c>
      <c r="P34" s="2330">
        <f t="shared" si="15"/>
        <v>0</v>
      </c>
      <c r="Q34" s="2339">
        <f>P34*H34</f>
        <v>0</v>
      </c>
      <c r="R34" s="2333"/>
      <c r="S34" s="2513"/>
      <c r="T34" s="2513"/>
      <c r="U34" s="2335"/>
      <c r="V34" s="2335"/>
      <c r="W34" s="2340">
        <f t="shared" si="5"/>
        <v>0</v>
      </c>
      <c r="X34" s="2337"/>
      <c r="Y34" s="2352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</row>
    <row r="35" spans="1:1693" s="2363" customFormat="1" ht="34.950000000000003" customHeight="1" x14ac:dyDescent="0.3">
      <c r="A35" s="2782">
        <v>15</v>
      </c>
      <c r="B35" s="2765" t="s">
        <v>255</v>
      </c>
      <c r="C35" s="2765"/>
      <c r="D35" s="2330">
        <v>132</v>
      </c>
      <c r="E35" s="2330" t="s">
        <v>4952</v>
      </c>
      <c r="F35" s="2765" t="s">
        <v>4976</v>
      </c>
      <c r="G35" s="2330">
        <v>1</v>
      </c>
      <c r="H35" s="2330">
        <v>1440000</v>
      </c>
      <c r="I35" s="2331">
        <v>1373.548</v>
      </c>
      <c r="J35" s="2331">
        <v>1373.548</v>
      </c>
      <c r="K35" s="2356">
        <f t="shared" si="14"/>
        <v>0</v>
      </c>
      <c r="L35" s="2339"/>
      <c r="M35" s="2333">
        <f>K35*H35</f>
        <v>0</v>
      </c>
      <c r="N35" s="2331">
        <v>1173.9059999999999</v>
      </c>
      <c r="O35" s="2331">
        <v>1173.9059999999999</v>
      </c>
      <c r="P35" s="2330">
        <f t="shared" si="15"/>
        <v>0</v>
      </c>
      <c r="Q35" s="2339"/>
      <c r="R35" s="2333">
        <f>P35*H35</f>
        <v>0</v>
      </c>
      <c r="S35" s="2513">
        <f>M35-L36</f>
        <v>0</v>
      </c>
      <c r="T35" s="2513">
        <f>R35-Q36</f>
        <v>0</v>
      </c>
      <c r="U35" s="2335">
        <f>ROUND(IF(T35&lt;0.00001,"0",COS(ATAN(T35/S35))),2)</f>
        <v>0</v>
      </c>
      <c r="V35" s="2336">
        <f t="shared" si="8"/>
        <v>0</v>
      </c>
      <c r="W35" s="2340">
        <f t="shared" si="5"/>
        <v>0</v>
      </c>
      <c r="X35" s="2337"/>
      <c r="Y35" s="2352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</row>
    <row r="36" spans="1:1693" s="2363" customFormat="1" ht="34.950000000000003" customHeight="1" x14ac:dyDescent="0.3">
      <c r="A36" s="2764"/>
      <c r="B36" s="2765"/>
      <c r="C36" s="2765"/>
      <c r="D36" s="2330">
        <v>132</v>
      </c>
      <c r="E36" s="2330" t="s">
        <v>4956</v>
      </c>
      <c r="F36" s="2765"/>
      <c r="G36" s="2330">
        <v>1</v>
      </c>
      <c r="H36" s="2330">
        <v>1440000</v>
      </c>
      <c r="I36" s="2331">
        <v>22.279</v>
      </c>
      <c r="J36" s="2331">
        <v>22.279</v>
      </c>
      <c r="K36" s="2356">
        <f t="shared" si="14"/>
        <v>0</v>
      </c>
      <c r="L36" s="2339">
        <f>K36*H36</f>
        <v>0</v>
      </c>
      <c r="M36" s="2333"/>
      <c r="N36" s="2331">
        <v>21.331</v>
      </c>
      <c r="O36" s="2331">
        <v>21.331</v>
      </c>
      <c r="P36" s="2330">
        <f t="shared" si="15"/>
        <v>0</v>
      </c>
      <c r="Q36" s="2339">
        <f>P36*H36</f>
        <v>0</v>
      </c>
      <c r="R36" s="2489"/>
      <c r="S36" s="2513"/>
      <c r="T36" s="2513"/>
      <c r="U36" s="2335"/>
      <c r="V36" s="2336"/>
      <c r="W36" s="2340">
        <f t="shared" si="5"/>
        <v>0</v>
      </c>
      <c r="X36" s="2337"/>
      <c r="Y36" s="2352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</row>
    <row r="37" spans="1:1693" s="2343" customFormat="1" ht="34.950000000000003" customHeight="1" x14ac:dyDescent="0.3">
      <c r="A37" s="2782">
        <v>16</v>
      </c>
      <c r="B37" s="2765" t="s">
        <v>110</v>
      </c>
      <c r="C37" s="2765"/>
      <c r="D37" s="2330">
        <v>132</v>
      </c>
      <c r="E37" s="2330" t="s">
        <v>4952</v>
      </c>
      <c r="F37" s="2765" t="s">
        <v>4977</v>
      </c>
      <c r="G37" s="2330">
        <v>1</v>
      </c>
      <c r="H37" s="2330">
        <v>1440000</v>
      </c>
      <c r="I37" s="2331">
        <v>2779.681</v>
      </c>
      <c r="J37" s="2331">
        <v>2809.4349999999999</v>
      </c>
      <c r="K37" s="2356">
        <f t="shared" si="14"/>
        <v>29.753999999999905</v>
      </c>
      <c r="L37" s="2339"/>
      <c r="M37" s="2333">
        <f>K37*H37</f>
        <v>42845759.999999866</v>
      </c>
      <c r="N37" s="2361">
        <v>1295.83</v>
      </c>
      <c r="O37" s="2361">
        <v>1308.771</v>
      </c>
      <c r="P37" s="2330">
        <f t="shared" si="15"/>
        <v>12.941000000000031</v>
      </c>
      <c r="Q37" s="2339"/>
      <c r="R37" s="2333">
        <f>P37*H37</f>
        <v>18635040.000000045</v>
      </c>
      <c r="S37" s="2513">
        <f>M37-L38</f>
        <v>42845759.999999866</v>
      </c>
      <c r="T37" s="2513">
        <f>R37-Q38</f>
        <v>18635040.000000045</v>
      </c>
      <c r="U37" s="2335">
        <f>ROUND(IF(T37&lt;0.00001,"0",COS(ATAN(T37/S37))),2)</f>
        <v>0.92</v>
      </c>
      <c r="V37" s="2336">
        <f t="shared" si="8"/>
        <v>0</v>
      </c>
      <c r="W37" s="2340">
        <f t="shared" si="5"/>
        <v>0</v>
      </c>
      <c r="X37" s="2337"/>
      <c r="Y37" s="2330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</row>
    <row r="38" spans="1:1693" s="2366" customFormat="1" ht="34.950000000000003" customHeight="1" thickBot="1" x14ac:dyDescent="0.35">
      <c r="A38" s="2763"/>
      <c r="B38" s="2782"/>
      <c r="C38" s="2782"/>
      <c r="D38" s="2344">
        <v>132</v>
      </c>
      <c r="E38" s="2344" t="s">
        <v>4956</v>
      </c>
      <c r="F38" s="2782"/>
      <c r="G38" s="2344">
        <v>1</v>
      </c>
      <c r="H38" s="2344">
        <v>1440000</v>
      </c>
      <c r="I38" s="2331">
        <v>771.69899999999996</v>
      </c>
      <c r="J38" s="2331">
        <v>771.69899999999996</v>
      </c>
      <c r="K38" s="2356">
        <f t="shared" si="14"/>
        <v>0</v>
      </c>
      <c r="L38" s="2339">
        <f>K38*H38</f>
        <v>0</v>
      </c>
      <c r="M38" s="2364"/>
      <c r="N38" s="2331">
        <v>568.90599999999995</v>
      </c>
      <c r="O38" s="2331">
        <v>568.90599999999995</v>
      </c>
      <c r="P38" s="2330">
        <f t="shared" si="15"/>
        <v>0</v>
      </c>
      <c r="Q38" s="2339">
        <f>P38*H38</f>
        <v>0</v>
      </c>
      <c r="R38" s="2364"/>
      <c r="S38" s="2513"/>
      <c r="T38" s="2513"/>
      <c r="U38" s="2335"/>
      <c r="V38" s="2336"/>
      <c r="W38" s="2340">
        <f t="shared" si="5"/>
        <v>0</v>
      </c>
      <c r="X38" s="2337"/>
      <c r="Y38" s="2330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</row>
    <row r="39" spans="1:1693" s="2316" customFormat="1" ht="36" customHeight="1" thickBot="1" x14ac:dyDescent="0.35">
      <c r="A39" s="2755" t="s">
        <v>419</v>
      </c>
      <c r="B39" s="2756"/>
      <c r="C39" s="2756"/>
      <c r="D39" s="2756"/>
      <c r="E39" s="2756"/>
      <c r="F39" s="2756"/>
      <c r="G39" s="2756"/>
      <c r="H39" s="2757"/>
      <c r="I39" s="2476"/>
      <c r="J39" s="2476"/>
      <c r="K39" s="2555" t="s">
        <v>281</v>
      </c>
      <c r="L39" s="2556">
        <f>SUM(L31:L38)</f>
        <v>0</v>
      </c>
      <c r="M39" s="2557">
        <f>SUM(M31:M38)</f>
        <v>151904640.00000083</v>
      </c>
      <c r="N39" s="2558"/>
      <c r="O39" s="2558"/>
      <c r="P39" s="2559" t="s">
        <v>281</v>
      </c>
      <c r="Q39" s="2556">
        <f>SUM(Q31:Q36)</f>
        <v>0</v>
      </c>
      <c r="R39" s="2560">
        <f>SUM(R31:R38)</f>
        <v>58767839.99999956</v>
      </c>
      <c r="S39" s="2561">
        <f>M39-L39</f>
        <v>151904640.00000083</v>
      </c>
      <c r="T39" s="2561">
        <f>R39-Q39</f>
        <v>58767839.99999956</v>
      </c>
      <c r="U39" s="2562">
        <f t="shared" ref="U39" si="16">ROUND(IF(T39&lt;0.00001,"0",COS(ATAN(T39/S39))),2)</f>
        <v>0.93</v>
      </c>
      <c r="V39" s="2573"/>
      <c r="W39" s="2571">
        <f t="shared" si="5"/>
        <v>0</v>
      </c>
      <c r="X39" s="2509"/>
      <c r="Y39" s="2344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</row>
    <row r="40" spans="1:1693" s="2343" customFormat="1" ht="32.4" customHeight="1" x14ac:dyDescent="0.3">
      <c r="A40" s="2764">
        <v>17</v>
      </c>
      <c r="B40" s="2764" t="s">
        <v>418</v>
      </c>
      <c r="C40" s="2763" t="s">
        <v>417</v>
      </c>
      <c r="D40" s="2764">
        <v>132</v>
      </c>
      <c r="E40" s="2325" t="s">
        <v>4952</v>
      </c>
      <c r="F40" s="2764" t="s">
        <v>4978</v>
      </c>
      <c r="G40" s="2763">
        <v>1</v>
      </c>
      <c r="H40" s="2325">
        <v>960000</v>
      </c>
      <c r="I40" s="2331">
        <v>5799.375</v>
      </c>
      <c r="J40" s="2331">
        <v>5841.5029999999997</v>
      </c>
      <c r="K40" s="2356">
        <f t="shared" ref="K40:K53" si="17">J40-I40</f>
        <v>42.127999999999702</v>
      </c>
      <c r="L40" s="2339"/>
      <c r="M40" s="2333">
        <f>K40*H40</f>
        <v>40442879.999999717</v>
      </c>
      <c r="N40" s="2331">
        <v>2961.5149999999999</v>
      </c>
      <c r="O40" s="2331">
        <v>2980.8789999999999</v>
      </c>
      <c r="P40" s="2330">
        <f t="shared" ref="P40:P53" si="18">O40-N40</f>
        <v>19.364000000000033</v>
      </c>
      <c r="Q40" s="2339"/>
      <c r="R40" s="2333">
        <f>P40*H40</f>
        <v>18589440.00000003</v>
      </c>
      <c r="S40" s="2513">
        <f>M40-L41</f>
        <v>40442879.999999717</v>
      </c>
      <c r="T40" s="2513">
        <f>R40-Q41</f>
        <v>18589440.00000003</v>
      </c>
      <c r="U40" s="2335">
        <f>ROUND(IF(T40&lt;0.00001,"0",COS(ATAN(T40/S40))),2)</f>
        <v>0.91</v>
      </c>
      <c r="V40" s="2336">
        <f t="shared" si="8"/>
        <v>0</v>
      </c>
      <c r="W40" s="2340">
        <f t="shared" si="5"/>
        <v>0</v>
      </c>
      <c r="X40" s="2337"/>
      <c r="Y40" s="233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</row>
    <row r="41" spans="1:1693" s="2343" customFormat="1" ht="32.4" customHeight="1" x14ac:dyDescent="0.3">
      <c r="A41" s="2765"/>
      <c r="B41" s="2765"/>
      <c r="C41" s="2763"/>
      <c r="D41" s="2765"/>
      <c r="E41" s="2330" t="s">
        <v>4956</v>
      </c>
      <c r="F41" s="2765"/>
      <c r="G41" s="2764" t="s">
        <v>407</v>
      </c>
      <c r="H41" s="2330">
        <v>960000</v>
      </c>
      <c r="I41" s="2331">
        <v>0</v>
      </c>
      <c r="J41" s="2331">
        <v>0</v>
      </c>
      <c r="K41" s="2356">
        <f t="shared" si="17"/>
        <v>0</v>
      </c>
      <c r="L41" s="2339">
        <f>K41*H41</f>
        <v>0</v>
      </c>
      <c r="M41" s="2333"/>
      <c r="N41" s="2331">
        <v>0.154</v>
      </c>
      <c r="O41" s="2331">
        <v>0.154</v>
      </c>
      <c r="P41" s="2330">
        <f t="shared" si="18"/>
        <v>0</v>
      </c>
      <c r="Q41" s="2339">
        <f>P41*H41</f>
        <v>0</v>
      </c>
      <c r="R41" s="2333"/>
      <c r="S41" s="2513"/>
      <c r="T41" s="2513"/>
      <c r="U41" s="2335"/>
      <c r="V41" s="2336"/>
      <c r="W41" s="2340">
        <f t="shared" si="5"/>
        <v>0</v>
      </c>
      <c r="X41" s="2337"/>
      <c r="Y41" s="2330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</row>
    <row r="42" spans="1:1693" s="2343" customFormat="1" ht="32.4" customHeight="1" x14ac:dyDescent="0.3">
      <c r="A42" s="2765">
        <v>18</v>
      </c>
      <c r="B42" s="2765" t="s">
        <v>416</v>
      </c>
      <c r="C42" s="2763"/>
      <c r="D42" s="2765">
        <v>132</v>
      </c>
      <c r="E42" s="2330" t="s">
        <v>4952</v>
      </c>
      <c r="F42" s="2765" t="s">
        <v>4979</v>
      </c>
      <c r="G42" s="2782">
        <v>1</v>
      </c>
      <c r="H42" s="2330">
        <v>960000</v>
      </c>
      <c r="I42" s="2331">
        <v>4947.9709999999995</v>
      </c>
      <c r="J42" s="2331">
        <v>4980.4790000000003</v>
      </c>
      <c r="K42" s="2356">
        <f t="shared" si="17"/>
        <v>32.50800000000072</v>
      </c>
      <c r="L42" s="2339"/>
      <c r="M42" s="2333">
        <f>K42*H42</f>
        <v>31207680.000000693</v>
      </c>
      <c r="N42" s="2331">
        <v>2515.748</v>
      </c>
      <c r="O42" s="2331">
        <v>2530.4740000000002</v>
      </c>
      <c r="P42" s="2330">
        <f t="shared" si="18"/>
        <v>14.726000000000113</v>
      </c>
      <c r="Q42" s="2339"/>
      <c r="R42" s="2333">
        <f>P42*H42</f>
        <v>14136960.000000108</v>
      </c>
      <c r="S42" s="2513">
        <f>M42-L43</f>
        <v>31207680.000000693</v>
      </c>
      <c r="T42" s="2513">
        <f>R42-Q43</f>
        <v>14136960.000000108</v>
      </c>
      <c r="U42" s="2335">
        <f>ROUND(IF(T42&lt;0.00001,"0",COS(ATAN(T42/S42))),2)</f>
        <v>0.91</v>
      </c>
      <c r="V42" s="2336">
        <f t="shared" si="8"/>
        <v>0</v>
      </c>
      <c r="W42" s="2340">
        <f t="shared" si="5"/>
        <v>0</v>
      </c>
      <c r="X42" s="2337"/>
      <c r="Y42" s="2330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</row>
    <row r="43" spans="1:1693" s="2343" customFormat="1" ht="32.4" customHeight="1" x14ac:dyDescent="0.3">
      <c r="A43" s="2765"/>
      <c r="B43" s="2765"/>
      <c r="C43" s="2763"/>
      <c r="D43" s="2765"/>
      <c r="E43" s="2330" t="s">
        <v>4956</v>
      </c>
      <c r="F43" s="2765"/>
      <c r="G43" s="2764" t="s">
        <v>407</v>
      </c>
      <c r="H43" s="2330">
        <v>960000</v>
      </c>
      <c r="I43" s="2331">
        <v>8.4000000000000005E-2</v>
      </c>
      <c r="J43" s="2331">
        <v>8.4000000000000005E-2</v>
      </c>
      <c r="K43" s="2356">
        <f t="shared" si="17"/>
        <v>0</v>
      </c>
      <c r="L43" s="2339">
        <f>K43*H43</f>
        <v>0</v>
      </c>
      <c r="M43" s="2333"/>
      <c r="N43" s="2331">
        <v>0.17</v>
      </c>
      <c r="O43" s="2331">
        <v>0.17</v>
      </c>
      <c r="P43" s="2330">
        <f t="shared" si="18"/>
        <v>0</v>
      </c>
      <c r="Q43" s="2339">
        <f>P43*H43</f>
        <v>0</v>
      </c>
      <c r="R43" s="2333"/>
      <c r="S43" s="2513"/>
      <c r="T43" s="2513"/>
      <c r="U43" s="2335"/>
      <c r="V43" s="2336"/>
      <c r="W43" s="2340">
        <f t="shared" si="5"/>
        <v>0</v>
      </c>
      <c r="X43" s="2337"/>
      <c r="Y43" s="2330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</row>
    <row r="44" spans="1:1693" s="2351" customFormat="1" ht="32.4" customHeight="1" x14ac:dyDescent="0.3">
      <c r="A44" s="2765">
        <v>19</v>
      </c>
      <c r="B44" s="2765" t="s">
        <v>415</v>
      </c>
      <c r="C44" s="2763"/>
      <c r="D44" s="2765">
        <v>132</v>
      </c>
      <c r="E44" s="2330" t="s">
        <v>4952</v>
      </c>
      <c r="F44" s="2765" t="s">
        <v>4979</v>
      </c>
      <c r="G44" s="2782">
        <v>1</v>
      </c>
      <c r="H44" s="2330">
        <v>960000</v>
      </c>
      <c r="I44" s="2331">
        <v>4400.3590000000004</v>
      </c>
      <c r="J44" s="2331">
        <v>4415.0479999999998</v>
      </c>
      <c r="K44" s="2356">
        <f t="shared" si="17"/>
        <v>14.688999999999396</v>
      </c>
      <c r="L44" s="2339"/>
      <c r="M44" s="2333">
        <f>K44*H44</f>
        <v>14101439.999999421</v>
      </c>
      <c r="N44" s="2331">
        <v>1769.9159999999999</v>
      </c>
      <c r="O44" s="2331">
        <v>1771.5119999999999</v>
      </c>
      <c r="P44" s="2330">
        <f t="shared" si="18"/>
        <v>1.5960000000000036</v>
      </c>
      <c r="Q44" s="2339"/>
      <c r="R44" s="2333">
        <f>P44*H44</f>
        <v>1532160.0000000035</v>
      </c>
      <c r="S44" s="2513">
        <f>M44-L45</f>
        <v>14101439.999999421</v>
      </c>
      <c r="T44" s="2513">
        <f>R44-Q45</f>
        <v>1532160.0000000035</v>
      </c>
      <c r="U44" s="2335">
        <f>ROUND(IF(T44&lt;0.00001,"0",COS(ATAN(T44/S44))),2)</f>
        <v>0.99</v>
      </c>
      <c r="V44" s="2336">
        <f t="shared" si="8"/>
        <v>0</v>
      </c>
      <c r="W44" s="2340">
        <f t="shared" si="5"/>
        <v>0</v>
      </c>
      <c r="X44" s="2337"/>
      <c r="Y44" s="2330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</row>
    <row r="45" spans="1:1693" s="2351" customFormat="1" ht="32.4" customHeight="1" x14ac:dyDescent="0.3">
      <c r="A45" s="2765"/>
      <c r="B45" s="2765"/>
      <c r="C45" s="2763"/>
      <c r="D45" s="2765"/>
      <c r="E45" s="2330" t="s">
        <v>4956</v>
      </c>
      <c r="F45" s="2765"/>
      <c r="G45" s="2764" t="s">
        <v>407</v>
      </c>
      <c r="H45" s="2330">
        <v>960000</v>
      </c>
      <c r="I45" s="2331">
        <v>1.5609999999999999</v>
      </c>
      <c r="J45" s="2331">
        <v>1.5609999999999999</v>
      </c>
      <c r="K45" s="2356">
        <f t="shared" si="17"/>
        <v>0</v>
      </c>
      <c r="L45" s="2339">
        <f>K45*H45</f>
        <v>0</v>
      </c>
      <c r="M45" s="2333"/>
      <c r="N45" s="2331">
        <v>8.6940000000000008</v>
      </c>
      <c r="O45" s="2331">
        <v>8.6940000000000008</v>
      </c>
      <c r="P45" s="2330">
        <f t="shared" si="18"/>
        <v>0</v>
      </c>
      <c r="Q45" s="2339">
        <f>P45*H45</f>
        <v>0</v>
      </c>
      <c r="R45" s="2333"/>
      <c r="S45" s="2513"/>
      <c r="T45" s="2513"/>
      <c r="U45" s="2335"/>
      <c r="V45" s="2336"/>
      <c r="W45" s="2340">
        <f t="shared" si="5"/>
        <v>0</v>
      </c>
      <c r="X45" s="2337"/>
      <c r="Y45" s="2330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</row>
    <row r="46" spans="1:1693" s="2351" customFormat="1" ht="32.4" customHeight="1" x14ac:dyDescent="0.3">
      <c r="A46" s="2765">
        <v>20</v>
      </c>
      <c r="B46" s="2765" t="s">
        <v>414</v>
      </c>
      <c r="C46" s="2763"/>
      <c r="D46" s="2765">
        <v>132</v>
      </c>
      <c r="E46" s="2330" t="s">
        <v>4952</v>
      </c>
      <c r="F46" s="2765" t="s">
        <v>4985</v>
      </c>
      <c r="G46" s="2782">
        <v>1</v>
      </c>
      <c r="H46" s="2330">
        <v>960000</v>
      </c>
      <c r="I46" s="2331">
        <v>4084.578</v>
      </c>
      <c r="J46" s="2331">
        <v>4098.55</v>
      </c>
      <c r="K46" s="2356">
        <f t="shared" si="17"/>
        <v>13.972000000000207</v>
      </c>
      <c r="L46" s="2339"/>
      <c r="M46" s="2333">
        <f>K46*H46</f>
        <v>13413120.000000199</v>
      </c>
      <c r="N46" s="2331">
        <v>1631.9280000000001</v>
      </c>
      <c r="O46" s="2331">
        <v>1634.163</v>
      </c>
      <c r="P46" s="2330">
        <f t="shared" si="18"/>
        <v>2.2349999999999</v>
      </c>
      <c r="Q46" s="2339"/>
      <c r="R46" s="2333">
        <f>P46*H46</f>
        <v>2145599.9999999041</v>
      </c>
      <c r="S46" s="2513">
        <f>M46-L47</f>
        <v>13413120.000000199</v>
      </c>
      <c r="T46" s="2513">
        <f>R46-Q47</f>
        <v>2145599.9999999041</v>
      </c>
      <c r="U46" s="2335">
        <f>ROUND(IF(T46&lt;0.00001,"0",COS(ATAN(T46/S46))),2)</f>
        <v>0.99</v>
      </c>
      <c r="V46" s="2336">
        <f t="shared" si="8"/>
        <v>0</v>
      </c>
      <c r="W46" s="2340">
        <f t="shared" si="5"/>
        <v>0</v>
      </c>
      <c r="X46" s="2337"/>
      <c r="Y46" s="2330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</row>
    <row r="47" spans="1:1693" s="2351" customFormat="1" ht="32.4" customHeight="1" x14ac:dyDescent="0.3">
      <c r="A47" s="2765"/>
      <c r="B47" s="2765"/>
      <c r="C47" s="2763"/>
      <c r="D47" s="2765"/>
      <c r="E47" s="2330" t="s">
        <v>4956</v>
      </c>
      <c r="F47" s="2765"/>
      <c r="G47" s="2764" t="s">
        <v>407</v>
      </c>
      <c r="H47" s="2330">
        <v>960000</v>
      </c>
      <c r="I47" s="2331">
        <v>1.33</v>
      </c>
      <c r="J47" s="2331">
        <v>1.33</v>
      </c>
      <c r="K47" s="2356">
        <f t="shared" si="17"/>
        <v>0</v>
      </c>
      <c r="L47" s="2339">
        <f>K47*H47</f>
        <v>0</v>
      </c>
      <c r="M47" s="2333"/>
      <c r="N47" s="2331">
        <v>5.2690000000000001</v>
      </c>
      <c r="O47" s="2331">
        <v>5.2690000000000001</v>
      </c>
      <c r="P47" s="2330">
        <f t="shared" si="18"/>
        <v>0</v>
      </c>
      <c r="Q47" s="2339">
        <f>P47*H47</f>
        <v>0</v>
      </c>
      <c r="R47" s="2333"/>
      <c r="S47" s="2513"/>
      <c r="T47" s="2513"/>
      <c r="U47" s="2335"/>
      <c r="V47" s="2336"/>
      <c r="W47" s="2340">
        <f t="shared" si="5"/>
        <v>0</v>
      </c>
      <c r="X47" s="2337"/>
      <c r="Y47" s="2330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</row>
    <row r="48" spans="1:1693" s="2343" customFormat="1" ht="34.950000000000003" customHeight="1" x14ac:dyDescent="0.3">
      <c r="A48" s="2330">
        <v>21</v>
      </c>
      <c r="B48" s="2330" t="s">
        <v>412</v>
      </c>
      <c r="C48" s="2763"/>
      <c r="D48" s="2330">
        <v>132</v>
      </c>
      <c r="E48" s="2330" t="s">
        <v>4952</v>
      </c>
      <c r="F48" s="2330" t="s">
        <v>4986</v>
      </c>
      <c r="G48" s="2782">
        <v>1</v>
      </c>
      <c r="H48" s="2330">
        <v>960000</v>
      </c>
      <c r="I48" s="2331">
        <v>1786.4590000000001</v>
      </c>
      <c r="J48" s="2331">
        <v>1814.41</v>
      </c>
      <c r="K48" s="2356">
        <f t="shared" si="17"/>
        <v>27.951000000000022</v>
      </c>
      <c r="L48" s="2339"/>
      <c r="M48" s="2333">
        <f>K48*H48</f>
        <v>26832960.000000022</v>
      </c>
      <c r="N48" s="2331">
        <v>653.68200000000002</v>
      </c>
      <c r="O48" s="2331">
        <v>665.02200000000005</v>
      </c>
      <c r="P48" s="2330">
        <f t="shared" si="18"/>
        <v>11.340000000000032</v>
      </c>
      <c r="Q48" s="2339"/>
      <c r="R48" s="2333">
        <f>P48*H48</f>
        <v>10886400.00000003</v>
      </c>
      <c r="S48" s="2513">
        <f>M48</f>
        <v>26832960.000000022</v>
      </c>
      <c r="T48" s="2513">
        <f>R48</f>
        <v>10886400.00000003</v>
      </c>
      <c r="U48" s="2335">
        <f>ROUND(IF(T48&lt;0.00001,"0",COS(ATAN(T48/S48))),2)</f>
        <v>0.93</v>
      </c>
      <c r="V48" s="2336">
        <f t="shared" si="8"/>
        <v>0</v>
      </c>
      <c r="W48" s="2340">
        <f t="shared" si="5"/>
        <v>0</v>
      </c>
      <c r="X48" s="2337"/>
      <c r="Y48" s="2330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</row>
    <row r="49" spans="1:1693" s="2343" customFormat="1" ht="34.950000000000003" customHeight="1" x14ac:dyDescent="0.3">
      <c r="A49" s="2330">
        <v>22</v>
      </c>
      <c r="B49" s="2330" t="s">
        <v>411</v>
      </c>
      <c r="C49" s="2763"/>
      <c r="D49" s="2330">
        <v>132</v>
      </c>
      <c r="E49" s="2330" t="s">
        <v>4952</v>
      </c>
      <c r="F49" s="2330" t="s">
        <v>4987</v>
      </c>
      <c r="G49" s="2764" t="s">
        <v>407</v>
      </c>
      <c r="H49" s="2330">
        <v>960000</v>
      </c>
      <c r="I49" s="2331">
        <v>1580.626</v>
      </c>
      <c r="J49" s="2331">
        <v>1608.4690000000001</v>
      </c>
      <c r="K49" s="2356">
        <f t="shared" si="17"/>
        <v>27.843000000000075</v>
      </c>
      <c r="L49" s="2339"/>
      <c r="M49" s="2333">
        <f>K49*H49</f>
        <v>26729280.000000071</v>
      </c>
      <c r="N49" s="2331">
        <v>678.91600000000005</v>
      </c>
      <c r="O49" s="2331">
        <v>690.23299999999995</v>
      </c>
      <c r="P49" s="2330">
        <f t="shared" si="18"/>
        <v>11.316999999999894</v>
      </c>
      <c r="Q49" s="2339"/>
      <c r="R49" s="2333">
        <f>P49*H49</f>
        <v>10864319.999999898</v>
      </c>
      <c r="S49" s="2513">
        <f>M49</f>
        <v>26729280.000000071</v>
      </c>
      <c r="T49" s="2513">
        <f t="shared" ref="T49:T52" si="19">R49</f>
        <v>10864319.999999898</v>
      </c>
      <c r="U49" s="2335">
        <f>ROUND(IF(T49&lt;0.00001,"0",COS(ATAN(T49/S49))),2)</f>
        <v>0.93</v>
      </c>
      <c r="V49" s="2336">
        <f t="shared" si="8"/>
        <v>0</v>
      </c>
      <c r="W49" s="2340">
        <f t="shared" si="5"/>
        <v>0</v>
      </c>
      <c r="X49" s="2337"/>
      <c r="Y49" s="2330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</row>
    <row r="50" spans="1:1693" s="2343" customFormat="1" ht="30.6" customHeight="1" x14ac:dyDescent="0.3">
      <c r="A50" s="2782">
        <v>23</v>
      </c>
      <c r="B50" s="2782" t="s">
        <v>4960</v>
      </c>
      <c r="C50" s="2763"/>
      <c r="D50" s="2330">
        <v>132</v>
      </c>
      <c r="E50" s="2330" t="s">
        <v>4952</v>
      </c>
      <c r="F50" s="2782" t="s">
        <v>4988</v>
      </c>
      <c r="G50" s="2782">
        <v>1</v>
      </c>
      <c r="H50" s="2330">
        <v>960000</v>
      </c>
      <c r="I50" s="2331">
        <v>157.05000000000001</v>
      </c>
      <c r="J50" s="2331">
        <v>175.35900000000001</v>
      </c>
      <c r="K50" s="2356">
        <f t="shared" si="17"/>
        <v>18.308999999999997</v>
      </c>
      <c r="L50" s="2339"/>
      <c r="M50" s="2333">
        <f t="shared" ref="M50:M52" si="20">K50*H50</f>
        <v>17576639.999999996</v>
      </c>
      <c r="N50" s="2331">
        <v>2.5059999999999998</v>
      </c>
      <c r="O50" s="2331">
        <v>2.984</v>
      </c>
      <c r="P50" s="2330">
        <f t="shared" si="18"/>
        <v>0.4780000000000002</v>
      </c>
      <c r="Q50" s="2339"/>
      <c r="R50" s="2333">
        <f>P50*H50</f>
        <v>458880.00000000017</v>
      </c>
      <c r="S50" s="2513">
        <f>M50</f>
        <v>17576639.999999996</v>
      </c>
      <c r="T50" s="2513">
        <f t="shared" si="19"/>
        <v>458880.00000000017</v>
      </c>
      <c r="U50" s="2335">
        <f t="shared" ref="U50:U54" si="21">ROUND(IF(T50&lt;0.00001,"0",COS(ATAN(T50/S50))),2)</f>
        <v>1</v>
      </c>
      <c r="V50" s="2336">
        <f t="shared" si="8"/>
        <v>0</v>
      </c>
      <c r="W50" s="2340">
        <f t="shared" si="5"/>
        <v>0</v>
      </c>
      <c r="X50" s="2337"/>
      <c r="Y50" s="233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</row>
    <row r="51" spans="1:1693" s="2343" customFormat="1" ht="30.6" customHeight="1" x14ac:dyDescent="0.3">
      <c r="A51" s="2764"/>
      <c r="B51" s="2764" t="s">
        <v>409</v>
      </c>
      <c r="C51" s="2763"/>
      <c r="D51" s="2330">
        <v>132</v>
      </c>
      <c r="E51" s="2330" t="s">
        <v>4956</v>
      </c>
      <c r="F51" s="2764"/>
      <c r="G51" s="2764"/>
      <c r="H51" s="2330">
        <v>960000</v>
      </c>
      <c r="I51" s="2331">
        <v>0</v>
      </c>
      <c r="J51" s="2331">
        <v>0</v>
      </c>
      <c r="K51" s="2356">
        <f t="shared" si="17"/>
        <v>0</v>
      </c>
      <c r="L51" s="2339">
        <f>K51*H51</f>
        <v>0</v>
      </c>
      <c r="M51" s="2333"/>
      <c r="N51" s="2331">
        <v>59.408000000000001</v>
      </c>
      <c r="O51" s="2331">
        <v>61.055999999999997</v>
      </c>
      <c r="P51" s="2330">
        <f t="shared" si="18"/>
        <v>1.6479999999999961</v>
      </c>
      <c r="Q51" s="2339">
        <f>P51*H51</f>
        <v>1582079.9999999963</v>
      </c>
      <c r="R51" s="2333"/>
      <c r="S51" s="2513">
        <f>M51</f>
        <v>0</v>
      </c>
      <c r="T51" s="2513"/>
      <c r="U51" s="2335"/>
      <c r="V51" s="2336"/>
      <c r="W51" s="2340"/>
      <c r="X51" s="2337"/>
      <c r="Y51" s="2330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</row>
    <row r="52" spans="1:1693" s="2343" customFormat="1" ht="30.6" customHeight="1" x14ac:dyDescent="0.3">
      <c r="A52" s="2782">
        <v>24</v>
      </c>
      <c r="B52" s="2782" t="s">
        <v>4961</v>
      </c>
      <c r="C52" s="2763"/>
      <c r="D52" s="2330">
        <v>132</v>
      </c>
      <c r="E52" s="2330" t="s">
        <v>4952</v>
      </c>
      <c r="F52" s="2782" t="s">
        <v>4989</v>
      </c>
      <c r="G52" s="2782">
        <v>1</v>
      </c>
      <c r="H52" s="2330">
        <v>960000</v>
      </c>
      <c r="I52" s="2331">
        <v>158.41</v>
      </c>
      <c r="J52" s="2331">
        <v>176.91499999999999</v>
      </c>
      <c r="K52" s="2356">
        <f t="shared" si="17"/>
        <v>18.504999999999995</v>
      </c>
      <c r="L52" s="2339"/>
      <c r="M52" s="2333">
        <f t="shared" si="20"/>
        <v>17764799.999999996</v>
      </c>
      <c r="N52" s="2331">
        <v>1.8120000000000001</v>
      </c>
      <c r="O52" s="2331">
        <v>2.11</v>
      </c>
      <c r="P52" s="2330">
        <f t="shared" si="18"/>
        <v>0.29799999999999982</v>
      </c>
      <c r="Q52" s="2339"/>
      <c r="R52" s="2333">
        <f>P52*H52</f>
        <v>286079.99999999983</v>
      </c>
      <c r="S52" s="2513">
        <f>M52</f>
        <v>17764799.999999996</v>
      </c>
      <c r="T52" s="2513">
        <f t="shared" si="19"/>
        <v>286079.99999999983</v>
      </c>
      <c r="U52" s="2335">
        <f t="shared" si="21"/>
        <v>1</v>
      </c>
      <c r="V52" s="2336">
        <f t="shared" si="8"/>
        <v>0</v>
      </c>
      <c r="W52" s="2340">
        <f t="shared" si="5"/>
        <v>0</v>
      </c>
      <c r="X52" s="2337"/>
      <c r="Y52" s="2330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</row>
    <row r="53" spans="1:1693" s="2343" customFormat="1" ht="30.6" customHeight="1" thickBot="1" x14ac:dyDescent="0.35">
      <c r="A53" s="2763"/>
      <c r="B53" s="2785" t="s">
        <v>406</v>
      </c>
      <c r="C53" s="2785"/>
      <c r="D53" s="2344">
        <v>132</v>
      </c>
      <c r="E53" s="2344" t="s">
        <v>4956</v>
      </c>
      <c r="F53" s="2763"/>
      <c r="G53" s="2764"/>
      <c r="H53" s="2330">
        <v>960000</v>
      </c>
      <c r="I53" s="2331">
        <v>0</v>
      </c>
      <c r="J53" s="2331">
        <v>0</v>
      </c>
      <c r="K53" s="2356">
        <f t="shared" si="17"/>
        <v>0</v>
      </c>
      <c r="L53" s="2339">
        <f>K53*H53</f>
        <v>0</v>
      </c>
      <c r="M53" s="2333"/>
      <c r="N53" s="2331">
        <v>62.792999999999999</v>
      </c>
      <c r="O53" s="2331">
        <v>64.73</v>
      </c>
      <c r="P53" s="2330">
        <f t="shared" si="18"/>
        <v>1.9370000000000047</v>
      </c>
      <c r="Q53" s="2339">
        <f>P53*H53</f>
        <v>1859520.0000000044</v>
      </c>
      <c r="R53" s="2333"/>
      <c r="S53" s="2513"/>
      <c r="T53" s="2513"/>
      <c r="U53" s="2335"/>
      <c r="V53" s="2336"/>
      <c r="W53" s="2340"/>
      <c r="X53" s="2337"/>
      <c r="Y53" s="2330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</row>
    <row r="54" spans="1:1693" ht="29.4" customHeight="1" thickBot="1" x14ac:dyDescent="0.35">
      <c r="A54" s="2787" t="s">
        <v>4088</v>
      </c>
      <c r="B54" s="2788"/>
      <c r="C54" s="2788"/>
      <c r="D54" s="2788"/>
      <c r="E54" s="2788"/>
      <c r="F54" s="2789"/>
      <c r="G54" s="2347"/>
      <c r="H54" s="2334"/>
      <c r="I54" s="2331"/>
      <c r="J54" s="2331"/>
      <c r="K54" s="2555" t="s">
        <v>281</v>
      </c>
      <c r="L54" s="2556">
        <f>SUM(L40:L49)</f>
        <v>0</v>
      </c>
      <c r="M54" s="2557">
        <f>SUM(M40:M52)</f>
        <v>188068800.00000012</v>
      </c>
      <c r="N54" s="2558"/>
      <c r="O54" s="2558"/>
      <c r="P54" s="2559" t="s">
        <v>281</v>
      </c>
      <c r="Q54" s="2556">
        <f>Q41+Q43+Q45+Q47+Q51+Q53</f>
        <v>3441600.0000000009</v>
      </c>
      <c r="R54" s="2560">
        <f>SUM(R40:R53)</f>
        <v>58899839.99999997</v>
      </c>
      <c r="S54" s="2561">
        <f>M54-L54</f>
        <v>188068800.00000012</v>
      </c>
      <c r="T54" s="2561">
        <f>R54-Q54</f>
        <v>55458239.99999997</v>
      </c>
      <c r="U54" s="2562">
        <f t="shared" si="21"/>
        <v>0.96</v>
      </c>
      <c r="V54" s="2336"/>
      <c r="W54" s="2340">
        <f t="shared" si="5"/>
        <v>0</v>
      </c>
      <c r="X54" s="2337"/>
      <c r="Y54" s="2337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</row>
    <row r="55" spans="1:1693" s="2343" customFormat="1" ht="34.950000000000003" customHeight="1" x14ac:dyDescent="0.3">
      <c r="A55" s="2369">
        <v>25</v>
      </c>
      <c r="B55" s="2369" t="s">
        <v>405</v>
      </c>
      <c r="C55" s="2764" t="s">
        <v>92</v>
      </c>
      <c r="D55" s="2325">
        <v>132</v>
      </c>
      <c r="E55" s="2325" t="s">
        <v>4952</v>
      </c>
      <c r="F55" s="2325" t="s">
        <v>4990</v>
      </c>
      <c r="G55" s="2330">
        <v>1</v>
      </c>
      <c r="H55" s="2337">
        <f>1600*(132000/110)</f>
        <v>1920000</v>
      </c>
      <c r="I55" s="2331">
        <v>3181.3980000000001</v>
      </c>
      <c r="J55" s="2331">
        <v>3226.15</v>
      </c>
      <c r="K55" s="2356">
        <f>J55-I55</f>
        <v>44.751999999999953</v>
      </c>
      <c r="L55" s="2370"/>
      <c r="M55" s="2333">
        <f>K55*H55</f>
        <v>85923839.999999911</v>
      </c>
      <c r="N55" s="2361">
        <v>1611.0060000000001</v>
      </c>
      <c r="O55" s="2361">
        <v>1628.558</v>
      </c>
      <c r="P55" s="2330">
        <f>O55-N55</f>
        <v>17.551999999999907</v>
      </c>
      <c r="Q55" s="2370"/>
      <c r="R55" s="2333">
        <f>P55*H55</f>
        <v>33699839.999999821</v>
      </c>
      <c r="S55" s="2513">
        <f>M55</f>
        <v>85923839.999999911</v>
      </c>
      <c r="T55" s="2513">
        <f>R55</f>
        <v>33699839.999999821</v>
      </c>
      <c r="U55" s="2335">
        <f>ROUND(IF(T55&lt;0.00001,"0",COS(ATAN(T55/S55))),2)</f>
        <v>0.93</v>
      </c>
      <c r="V55" s="2336">
        <f t="shared" si="8"/>
        <v>0</v>
      </c>
      <c r="W55" s="2340">
        <f t="shared" si="5"/>
        <v>0</v>
      </c>
      <c r="X55" s="2337"/>
      <c r="Y55" s="2330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</row>
    <row r="56" spans="1:1693" s="2343" customFormat="1" ht="34.950000000000003" customHeight="1" thickBot="1" x14ac:dyDescent="0.35">
      <c r="A56" s="2371">
        <v>26</v>
      </c>
      <c r="B56" s="2371" t="s">
        <v>404</v>
      </c>
      <c r="C56" s="2782"/>
      <c r="D56" s="2344">
        <v>132</v>
      </c>
      <c r="E56" s="2344" t="s">
        <v>4952</v>
      </c>
      <c r="F56" s="2344" t="s">
        <v>4991</v>
      </c>
      <c r="G56" s="2344">
        <v>1</v>
      </c>
      <c r="H56" s="2509">
        <f>1600*(132000/110)</f>
        <v>1920000</v>
      </c>
      <c r="I56" s="2331">
        <v>3174.7869999999998</v>
      </c>
      <c r="J56" s="2331">
        <v>3218.346</v>
      </c>
      <c r="K56" s="2356">
        <f>J56-I56</f>
        <v>43.559000000000196</v>
      </c>
      <c r="L56" s="2372"/>
      <c r="M56" s="2333">
        <f>K56*H56</f>
        <v>83633280.000000373</v>
      </c>
      <c r="N56" s="2361">
        <v>1608.4559999999999</v>
      </c>
      <c r="O56" s="2361">
        <v>1625.606</v>
      </c>
      <c r="P56" s="2330">
        <f>O56-N56</f>
        <v>17.150000000000091</v>
      </c>
      <c r="Q56" s="2372"/>
      <c r="R56" s="2333">
        <f>P56*H56</f>
        <v>32928000.000000175</v>
      </c>
      <c r="S56" s="2513">
        <f>M56</f>
        <v>83633280.000000373</v>
      </c>
      <c r="T56" s="2513">
        <f t="shared" ref="T56" si="22">R56</f>
        <v>32928000.000000175</v>
      </c>
      <c r="U56" s="2335">
        <f>ROUND(IF(T56&lt;0.00001,"0",COS(ATAN(T56/S56))),2)</f>
        <v>0.93</v>
      </c>
      <c r="V56" s="2336">
        <f t="shared" si="8"/>
        <v>0</v>
      </c>
      <c r="W56" s="2340">
        <f t="shared" si="5"/>
        <v>0</v>
      </c>
      <c r="X56" s="2337"/>
      <c r="Y56" s="2330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</row>
    <row r="57" spans="1:1693" ht="29.4" customHeight="1" thickBot="1" x14ac:dyDescent="0.35">
      <c r="A57" s="2436"/>
      <c r="B57" s="2436"/>
      <c r="C57" s="2436"/>
      <c r="D57" s="2436"/>
      <c r="E57" s="2436"/>
      <c r="F57" s="2436"/>
      <c r="G57" s="2297"/>
      <c r="H57" s="2374"/>
      <c r="I57" s="2476"/>
      <c r="J57" s="2476"/>
      <c r="K57" s="2564" t="s">
        <v>281</v>
      </c>
      <c r="L57" s="2565"/>
      <c r="M57" s="2566">
        <f>M55+M56</f>
        <v>169557120.0000003</v>
      </c>
      <c r="N57" s="2567"/>
      <c r="O57" s="2567"/>
      <c r="P57" s="2568" t="s">
        <v>281</v>
      </c>
      <c r="Q57" s="2565">
        <f>Q55+Q56</f>
        <v>0</v>
      </c>
      <c r="R57" s="2569">
        <f>R55+R56</f>
        <v>66627840</v>
      </c>
      <c r="S57" s="2707">
        <f>M57-L57</f>
        <v>169557120.0000003</v>
      </c>
      <c r="T57" s="2707">
        <f>R57-Q57</f>
        <v>66627840</v>
      </c>
      <c r="U57" s="2570">
        <f>ROUND(IF(T57&lt;0.00001,"0",COS(ATAN(T57/S57))),2)</f>
        <v>0.93</v>
      </c>
      <c r="V57" s="2573"/>
      <c r="W57" s="2375"/>
      <c r="X57" s="2374"/>
      <c r="Y57" s="229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</row>
    <row r="58" spans="1:1693" ht="34.950000000000003" customHeight="1" thickBot="1" x14ac:dyDescent="0.35">
      <c r="A58" s="2787" t="s">
        <v>4089</v>
      </c>
      <c r="B58" s="2788"/>
      <c r="C58" s="2788"/>
      <c r="D58" s="2788"/>
      <c r="E58" s="2788"/>
      <c r="F58" s="2789"/>
      <c r="G58" s="2439"/>
      <c r="H58" s="2575"/>
      <c r="I58" s="2331"/>
      <c r="J58" s="2331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2336"/>
      <c r="W58" s="2375"/>
      <c r="X58" s="2374"/>
      <c r="Y58" s="2297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</row>
    <row r="59" spans="1:1693" s="2343" customFormat="1" ht="36.6" customHeight="1" x14ac:dyDescent="0.3">
      <c r="A59" s="2764">
        <v>27</v>
      </c>
      <c r="B59" s="2764" t="s">
        <v>403</v>
      </c>
      <c r="C59" s="2764" t="s">
        <v>402</v>
      </c>
      <c r="D59" s="2325">
        <v>132</v>
      </c>
      <c r="E59" s="2325" t="s">
        <v>4952</v>
      </c>
      <c r="F59" s="2325" t="s">
        <v>4992</v>
      </c>
      <c r="G59" s="2330">
        <v>1</v>
      </c>
      <c r="H59" s="2337">
        <f t="shared" ref="H59:H62" si="23">1600*(132000/110)</f>
        <v>1920000</v>
      </c>
      <c r="I59" s="2331">
        <v>1441.0229999999999</v>
      </c>
      <c r="J59" s="2331">
        <v>1475.8679999999999</v>
      </c>
      <c r="K59" s="2356">
        <f>J59-I59</f>
        <v>34.845000000000027</v>
      </c>
      <c r="L59" s="2372"/>
      <c r="M59" s="2333">
        <f>K59*H59</f>
        <v>66902400.000000052</v>
      </c>
      <c r="N59" s="2331">
        <v>708.26300000000003</v>
      </c>
      <c r="O59" s="2331">
        <v>720.79399999999998</v>
      </c>
      <c r="P59" s="2356">
        <f>O59-N59</f>
        <v>12.530999999999949</v>
      </c>
      <c r="Q59" s="2372"/>
      <c r="R59" s="2333">
        <f>P59*H59+X61</f>
        <v>24059519.999999903</v>
      </c>
      <c r="S59" s="2513">
        <f>M59-L60</f>
        <v>66902400.000000052</v>
      </c>
      <c r="T59" s="2513">
        <f>R59</f>
        <v>24059519.999999903</v>
      </c>
      <c r="U59" s="2708">
        <f>U8</f>
        <v>0.94</v>
      </c>
      <c r="V59" s="2336">
        <f t="shared" si="8"/>
        <v>0</v>
      </c>
      <c r="W59" s="2336">
        <f t="shared" si="5"/>
        <v>0</v>
      </c>
      <c r="X59" s="2790" t="s">
        <v>399</v>
      </c>
      <c r="Y59" s="2790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</row>
    <row r="60" spans="1:1693" s="2343" customFormat="1" ht="30.6" customHeight="1" x14ac:dyDescent="0.3">
      <c r="A60" s="2765"/>
      <c r="B60" s="2765"/>
      <c r="C60" s="2765"/>
      <c r="D60" s="2330">
        <v>132</v>
      </c>
      <c r="E60" s="2330" t="s">
        <v>4956</v>
      </c>
      <c r="F60" s="2330" t="s">
        <v>401</v>
      </c>
      <c r="G60" s="2330">
        <v>1</v>
      </c>
      <c r="H60" s="2337">
        <f t="shared" si="23"/>
        <v>1920000</v>
      </c>
      <c r="I60" s="2331">
        <v>0.245</v>
      </c>
      <c r="J60" s="2331">
        <v>0.245</v>
      </c>
      <c r="K60" s="2356">
        <f>J60-I60</f>
        <v>0</v>
      </c>
      <c r="L60" s="2376">
        <f>K60*H60</f>
        <v>0</v>
      </c>
      <c r="M60" s="2333"/>
      <c r="N60" s="2331">
        <v>9.3919999999999995</v>
      </c>
      <c r="O60" s="2331">
        <v>9.3919999999999995</v>
      </c>
      <c r="P60" s="2356">
        <f t="shared" ref="P60:P62" si="24">O60-N60</f>
        <v>0</v>
      </c>
      <c r="Q60" s="2376">
        <f>P60*H60</f>
        <v>0</v>
      </c>
      <c r="R60" s="2489"/>
      <c r="S60" s="2518"/>
      <c r="T60" s="2518"/>
      <c r="U60" s="2335"/>
      <c r="V60" s="2336">
        <f t="shared" si="8"/>
        <v>0</v>
      </c>
      <c r="W60" s="2336">
        <f t="shared" si="5"/>
        <v>0</v>
      </c>
      <c r="X60" s="2507"/>
      <c r="Y60" s="2378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</row>
    <row r="61" spans="1:1693" s="2343" customFormat="1" ht="30.6" customHeight="1" x14ac:dyDescent="0.3">
      <c r="A61" s="2765">
        <v>28</v>
      </c>
      <c r="B61" s="2765" t="s">
        <v>400</v>
      </c>
      <c r="C61" s="2765"/>
      <c r="D61" s="2330">
        <v>132</v>
      </c>
      <c r="E61" s="2330" t="s">
        <v>4956</v>
      </c>
      <c r="F61" s="2330" t="s">
        <v>4993</v>
      </c>
      <c r="G61" s="2330">
        <v>1</v>
      </c>
      <c r="H61" s="2337">
        <v>1920000</v>
      </c>
      <c r="I61" s="2331">
        <v>0.216</v>
      </c>
      <c r="J61" s="2331">
        <v>0.216</v>
      </c>
      <c r="K61" s="2356">
        <f>J61-I61</f>
        <v>0</v>
      </c>
      <c r="L61" s="2339">
        <f>K61*H61</f>
        <v>0</v>
      </c>
      <c r="M61" s="2333"/>
      <c r="N61" s="2331">
        <v>9.657</v>
      </c>
      <c r="O61" s="2331">
        <v>9.657</v>
      </c>
      <c r="P61" s="2356">
        <f t="shared" si="24"/>
        <v>0</v>
      </c>
      <c r="Q61" s="2339">
        <f>P61*H61</f>
        <v>0</v>
      </c>
      <c r="R61" s="2333"/>
      <c r="S61" s="2518"/>
      <c r="T61" s="2518"/>
      <c r="U61" s="2335"/>
      <c r="V61" s="2336"/>
      <c r="W61" s="2378"/>
      <c r="X61" s="2297"/>
      <c r="Y61" s="2297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</row>
    <row r="62" spans="1:1693" s="2343" customFormat="1" ht="38.4" customHeight="1" thickBot="1" x14ac:dyDescent="0.35">
      <c r="A62" s="2782"/>
      <c r="B62" s="2782"/>
      <c r="C62" s="2782"/>
      <c r="D62" s="2344">
        <v>132</v>
      </c>
      <c r="E62" s="2344" t="s">
        <v>4952</v>
      </c>
      <c r="F62" s="2344" t="s">
        <v>4993</v>
      </c>
      <c r="G62" s="2344">
        <v>1</v>
      </c>
      <c r="H62" s="2509">
        <f t="shared" si="23"/>
        <v>1920000</v>
      </c>
      <c r="I62" s="2476">
        <v>1532.0229999999999</v>
      </c>
      <c r="J62" s="2476">
        <v>1566.65</v>
      </c>
      <c r="K62" s="2356">
        <f>J62-I62</f>
        <v>34.62700000000018</v>
      </c>
      <c r="L62" s="2372"/>
      <c r="M62" s="2333">
        <f>K62*H62</f>
        <v>66483840.000000343</v>
      </c>
      <c r="N62" s="2331">
        <v>748.23299999999995</v>
      </c>
      <c r="O62" s="2331">
        <v>760.78899999999999</v>
      </c>
      <c r="P62" s="2356">
        <f t="shared" si="24"/>
        <v>12.55600000000004</v>
      </c>
      <c r="Q62" s="2372"/>
      <c r="R62" s="2333">
        <f>P62*H62</f>
        <v>24107520.000000078</v>
      </c>
      <c r="S62" s="2513">
        <f>M62-L61</f>
        <v>66483840.000000343</v>
      </c>
      <c r="T62" s="2513">
        <f>R62</f>
        <v>24107520.000000078</v>
      </c>
      <c r="U62" s="2708">
        <f>U59</f>
        <v>0.94</v>
      </c>
      <c r="V62" s="2336">
        <f t="shared" si="8"/>
        <v>0</v>
      </c>
      <c r="W62" s="2336">
        <f t="shared" si="5"/>
        <v>0</v>
      </c>
      <c r="X62" s="2790" t="s">
        <v>399</v>
      </c>
      <c r="Y62" s="2790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</row>
    <row r="63" spans="1:1693" ht="29.4" customHeight="1" thickBot="1" x14ac:dyDescent="0.35">
      <c r="A63" s="2787" t="s">
        <v>4962</v>
      </c>
      <c r="B63" s="2788"/>
      <c r="C63" s="2788"/>
      <c r="D63" s="2788"/>
      <c r="E63" s="2788"/>
      <c r="F63" s="2789"/>
      <c r="G63" s="2297"/>
      <c r="H63" s="2297"/>
      <c r="I63" s="2331"/>
      <c r="J63" s="2331"/>
      <c r="K63" s="2574" t="s">
        <v>281</v>
      </c>
      <c r="L63" s="2565">
        <f>SUM(L59:L62)</f>
        <v>0</v>
      </c>
      <c r="M63" s="2566">
        <f>SUM(M59:M62)</f>
        <v>133386240.00000039</v>
      </c>
      <c r="N63" s="2567" t="s">
        <v>222</v>
      </c>
      <c r="O63" s="2567" t="s">
        <v>222</v>
      </c>
      <c r="P63" s="2568" t="s">
        <v>281</v>
      </c>
      <c r="Q63" s="2565">
        <f>Q59+Q60+Q61+Q62</f>
        <v>0</v>
      </c>
      <c r="R63" s="2569">
        <f>SUM(R59:R62)</f>
        <v>48167039.999999985</v>
      </c>
      <c r="S63" s="2707">
        <f>M63-L63</f>
        <v>133386240.00000039</v>
      </c>
      <c r="T63" s="2707">
        <f>R63-Q63</f>
        <v>48167039.999999985</v>
      </c>
      <c r="U63" s="2570">
        <v>0.94</v>
      </c>
      <c r="V63" s="2573"/>
      <c r="W63" s="2379"/>
      <c r="X63" s="2374"/>
      <c r="Y63" s="2374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</row>
    <row r="64" spans="1:1693" ht="33" customHeight="1" x14ac:dyDescent="0.3">
      <c r="A64" s="2764">
        <v>29</v>
      </c>
      <c r="B64" s="2764" t="s">
        <v>4114</v>
      </c>
      <c r="C64" s="2764" t="s">
        <v>398</v>
      </c>
      <c r="D64" s="2325">
        <v>132</v>
      </c>
      <c r="E64" s="2325" t="s">
        <v>4952</v>
      </c>
      <c r="F64" s="2764" t="s">
        <v>4994</v>
      </c>
      <c r="G64" s="2330">
        <v>1</v>
      </c>
      <c r="H64" s="2337">
        <v>1440000</v>
      </c>
      <c r="I64" s="2380">
        <v>891.97299999999996</v>
      </c>
      <c r="J64" s="2380">
        <v>925.846</v>
      </c>
      <c r="K64" s="2356">
        <f>J64-I64</f>
        <v>33.873000000000047</v>
      </c>
      <c r="L64" s="2372"/>
      <c r="M64" s="2333">
        <f>K64*H64</f>
        <v>48777120.000000067</v>
      </c>
      <c r="N64" s="2380">
        <v>197.15600000000001</v>
      </c>
      <c r="O64" s="2380">
        <v>200.92500000000001</v>
      </c>
      <c r="P64" s="2356">
        <f>O64-N64</f>
        <v>3.7690000000000055</v>
      </c>
      <c r="Q64" s="2372"/>
      <c r="R64" s="2333">
        <f>P64*H64</f>
        <v>5427360.0000000075</v>
      </c>
      <c r="S64" s="2513">
        <f>M64-L65</f>
        <v>48777120.000000067</v>
      </c>
      <c r="T64" s="2513">
        <f>R64-Q65</f>
        <v>5425920.0000000075</v>
      </c>
      <c r="U64" s="2335">
        <f>ROUND(IF(T64&lt;0.00001,"0",COS(ATAN(T64/S64))),2)</f>
        <v>0.99</v>
      </c>
      <c r="V64" s="2336">
        <f t="shared" ref="V64:V66" si="25">IF(AND(U64&gt;=0.885,U64&lt;0.9),1*0.005,IF(AND(U64&gt;=0.875,U64&lt;0.89),1*0.01,IF(AND(U64&gt;=0.865,U64&lt;0.88),1*0.02,IF(AND(U64&gt;=0.855,U64&lt;0.87),1*0.03,IF(AND(U64&gt;=0.845,U64&lt;0.86),1*0.04,IF(AND(U64&gt;=0.835,U64&lt;0.85),1*0.05,IF(AND(U64&gt;=0.825,U64&lt;0.84),1*0.06,IF(AND(U64&gt;=0.815,U64&lt;0.83),1*0.07,IF(AND(U64&gt;=0.805,U64&lt;0.82),1*0.08,IF(AND(U64&gt;=0.795,U64&lt;0.81),1*0.09,IF(AND(U64&gt;=0.785,U64&lt;0.8),1*0.105,IF(AND(U64&gt;=0.775,U64&lt;0.79),1*0.12,IF(AND(U64&gt;=0.765,U64&lt;0.78),1*0.135,IF(AND(U64&gt;=0.755,U64&lt;0.77),1*0.15,IF(AND(U64&gt;=0.3,U64&lt;0.76),1*0.165,0)))))))))))))))</f>
        <v>0</v>
      </c>
      <c r="W64" s="2336">
        <f t="shared" ref="W64:W66" si="26">V64*S64</f>
        <v>0</v>
      </c>
      <c r="X64" s="2337"/>
      <c r="Y64" s="2330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</row>
    <row r="65" spans="1:1693" ht="33" customHeight="1" x14ac:dyDescent="0.3">
      <c r="A65" s="2765"/>
      <c r="B65" s="2765"/>
      <c r="C65" s="2765"/>
      <c r="D65" s="2330">
        <v>132</v>
      </c>
      <c r="E65" s="2330" t="s">
        <v>4956</v>
      </c>
      <c r="F65" s="2765"/>
      <c r="G65" s="2330">
        <v>1</v>
      </c>
      <c r="H65" s="2337">
        <v>1440000</v>
      </c>
      <c r="I65" s="2380">
        <v>2.1000000000000001E-2</v>
      </c>
      <c r="J65" s="2380">
        <v>2.1000000000000001E-2</v>
      </c>
      <c r="K65" s="2356">
        <f>J65-I65</f>
        <v>0</v>
      </c>
      <c r="L65" s="2376">
        <f>K65*H65</f>
        <v>0</v>
      </c>
      <c r="M65" s="2333"/>
      <c r="N65" s="2380">
        <v>0.83499999999999996</v>
      </c>
      <c r="O65" s="2380">
        <v>0.83599999999999997</v>
      </c>
      <c r="P65" s="2356">
        <f t="shared" ref="P65:P74" si="27">O65-N65</f>
        <v>1.0000000000000009E-3</v>
      </c>
      <c r="Q65" s="2376">
        <f>P65*H65</f>
        <v>1440.0000000000014</v>
      </c>
      <c r="R65" s="2333"/>
      <c r="S65" s="2513"/>
      <c r="T65" s="2513"/>
      <c r="U65" s="2335"/>
      <c r="V65" s="2336"/>
      <c r="W65" s="2336"/>
      <c r="X65" s="2335"/>
      <c r="Y65" s="233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</row>
    <row r="66" spans="1:1693" s="2343" customFormat="1" ht="33" customHeight="1" x14ac:dyDescent="0.3">
      <c r="A66" s="2765">
        <v>30</v>
      </c>
      <c r="B66" s="2765" t="s">
        <v>4104</v>
      </c>
      <c r="C66" s="2765"/>
      <c r="D66" s="2330">
        <v>132</v>
      </c>
      <c r="E66" s="2330" t="s">
        <v>4952</v>
      </c>
      <c r="F66" s="2765" t="s">
        <v>4995</v>
      </c>
      <c r="G66" s="2330">
        <v>1</v>
      </c>
      <c r="H66" s="2337">
        <v>1440000</v>
      </c>
      <c r="I66" s="2380">
        <v>609.476</v>
      </c>
      <c r="J66" s="2380">
        <v>643.19000000000005</v>
      </c>
      <c r="K66" s="2356">
        <f>J66-I66</f>
        <v>33.714000000000055</v>
      </c>
      <c r="L66" s="2339"/>
      <c r="M66" s="2333">
        <f>K66*H66</f>
        <v>48548160.000000082</v>
      </c>
      <c r="N66" s="2380">
        <v>251.93</v>
      </c>
      <c r="O66" s="2380">
        <v>267.60500000000002</v>
      </c>
      <c r="P66" s="2356">
        <f t="shared" si="27"/>
        <v>15.675000000000011</v>
      </c>
      <c r="Q66" s="2339"/>
      <c r="R66" s="2333">
        <f>P66*H66+X66</f>
        <v>22572000.000000015</v>
      </c>
      <c r="S66" s="2513">
        <f>M66-L67</f>
        <v>48548160.000000082</v>
      </c>
      <c r="T66" s="2513">
        <f>R66-Q67</f>
        <v>22572000.000000015</v>
      </c>
      <c r="U66" s="2335">
        <f>ROUND(IF(T66&lt;0.00001,"0",COS(ATAN(T66/S66))),2)</f>
        <v>0.91</v>
      </c>
      <c r="V66" s="2336">
        <f t="shared" si="25"/>
        <v>0</v>
      </c>
      <c r="W66" s="2336">
        <f t="shared" si="26"/>
        <v>0</v>
      </c>
      <c r="X66" s="2335"/>
      <c r="Y66" s="2335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</row>
    <row r="67" spans="1:1693" s="2343" customFormat="1" ht="33" customHeight="1" thickBot="1" x14ac:dyDescent="0.35">
      <c r="A67" s="2782"/>
      <c r="B67" s="2782"/>
      <c r="C67" s="2782"/>
      <c r="D67" s="2344">
        <v>132</v>
      </c>
      <c r="E67" s="2344" t="s">
        <v>4956</v>
      </c>
      <c r="F67" s="2782"/>
      <c r="G67" s="2330">
        <v>1</v>
      </c>
      <c r="H67" s="2337">
        <v>1440000</v>
      </c>
      <c r="I67" s="2380">
        <v>0</v>
      </c>
      <c r="J67" s="2380">
        <v>0</v>
      </c>
      <c r="K67" s="2356">
        <f>J67-I67</f>
        <v>0</v>
      </c>
      <c r="L67" s="2376">
        <f>K67*H67</f>
        <v>0</v>
      </c>
      <c r="M67" s="2333"/>
      <c r="N67" s="2380">
        <v>0.83099999999999996</v>
      </c>
      <c r="O67" s="2380">
        <v>0.83099999999999996</v>
      </c>
      <c r="P67" s="2356">
        <f t="shared" si="27"/>
        <v>0</v>
      </c>
      <c r="Q67" s="2376">
        <f>P67*H67</f>
        <v>0</v>
      </c>
      <c r="R67" s="2333"/>
      <c r="S67" s="2513">
        <f>M67-L66</f>
        <v>0</v>
      </c>
      <c r="T67" s="2513">
        <f>R67-Q66</f>
        <v>0</v>
      </c>
      <c r="U67" s="2335"/>
      <c r="V67" s="2336"/>
      <c r="W67" s="2336"/>
      <c r="X67" s="2337"/>
      <c r="Y67" s="2330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</row>
    <row r="68" spans="1:1693" ht="29.4" customHeight="1" thickBot="1" x14ac:dyDescent="0.35">
      <c r="A68" s="2787" t="s">
        <v>4091</v>
      </c>
      <c r="B68" s="2788"/>
      <c r="C68" s="2788"/>
      <c r="D68" s="2788"/>
      <c r="E68" s="2788"/>
      <c r="F68" s="2789"/>
      <c r="G68" s="2347"/>
      <c r="H68" s="2337"/>
      <c r="I68" s="2331"/>
      <c r="J68" s="2331"/>
      <c r="K68" s="2555" t="s">
        <v>281</v>
      </c>
      <c r="L68" s="2556">
        <f>SUM(L64:L67)</f>
        <v>0</v>
      </c>
      <c r="M68" s="2557">
        <f>SUM(M64:M67)</f>
        <v>97325280.000000149</v>
      </c>
      <c r="N68" s="2558"/>
      <c r="O68" s="2558"/>
      <c r="P68" s="2559" t="s">
        <v>281</v>
      </c>
      <c r="Q68" s="2556">
        <f>SUM(Q64:Q67)</f>
        <v>1440.0000000000014</v>
      </c>
      <c r="R68" s="2560">
        <f>SUM(R64:R67)</f>
        <v>27999360.000000022</v>
      </c>
      <c r="S68" s="2561">
        <f>M68-L68</f>
        <v>97325280.000000149</v>
      </c>
      <c r="T68" s="2561">
        <f>R68-Q68</f>
        <v>27997920.000000022</v>
      </c>
      <c r="U68" s="2562">
        <f t="shared" ref="U68" si="28">ROUND(IF(T68&lt;0.00001,"0",COS(ATAN(T68/S68))),2)</f>
        <v>0.96</v>
      </c>
      <c r="V68" s="2336"/>
      <c r="W68" s="2336"/>
      <c r="X68" s="2297"/>
      <c r="Y68" s="2330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</row>
    <row r="69" spans="1:1693" s="2366" customFormat="1" ht="34.950000000000003" customHeight="1" x14ac:dyDescent="0.3">
      <c r="A69" s="2325">
        <v>31</v>
      </c>
      <c r="B69" s="2325" t="s">
        <v>397</v>
      </c>
      <c r="C69" s="2763" t="s">
        <v>396</v>
      </c>
      <c r="D69" s="2325">
        <v>132</v>
      </c>
      <c r="E69" s="2325" t="s">
        <v>4952</v>
      </c>
      <c r="F69" s="2325" t="s">
        <v>4996</v>
      </c>
      <c r="G69" s="2330">
        <v>1</v>
      </c>
      <c r="H69" s="2337">
        <v>960000</v>
      </c>
      <c r="I69" s="2331">
        <v>259.98599999999999</v>
      </c>
      <c r="J69" s="2331">
        <v>272.67399999999998</v>
      </c>
      <c r="K69" s="2356">
        <f>J69-I69</f>
        <v>12.687999999999988</v>
      </c>
      <c r="L69" s="2376"/>
      <c r="M69" s="2364">
        <f>K69*H69</f>
        <v>12180479.999999989</v>
      </c>
      <c r="N69" s="2331">
        <v>67.655000000000001</v>
      </c>
      <c r="O69" s="2331">
        <v>70.658000000000001</v>
      </c>
      <c r="P69" s="2356">
        <f t="shared" si="27"/>
        <v>3.0030000000000001</v>
      </c>
      <c r="Q69" s="2491"/>
      <c r="R69" s="2364">
        <f>P69*H69+X69</f>
        <v>2882880</v>
      </c>
      <c r="S69" s="2513">
        <f>M69</f>
        <v>12180479.999999989</v>
      </c>
      <c r="T69" s="2513">
        <f>R69</f>
        <v>2882880</v>
      </c>
      <c r="U69" s="2335">
        <f>ROUND(IF(T69&lt;0.00001,"0",COS(ATAN(T69/S69))),2)</f>
        <v>0.97</v>
      </c>
      <c r="V69" s="2336">
        <f t="shared" ref="V69:V71" si="29">IF(AND(U69&gt;=0.885,U69&lt;0.9),1*0.005,IF(AND(U69&gt;=0.875,U69&lt;0.89),1*0.01,IF(AND(U69&gt;=0.865,U69&lt;0.88),1*0.02,IF(AND(U69&gt;=0.855,U69&lt;0.87),1*0.03,IF(AND(U69&gt;=0.845,U69&lt;0.86),1*0.04,IF(AND(U69&gt;=0.835,U69&lt;0.85),1*0.05,IF(AND(U69&gt;=0.825,U69&lt;0.84),1*0.06,IF(AND(U69&gt;=0.815,U69&lt;0.83),1*0.07,IF(AND(U69&gt;=0.805,U69&lt;0.82),1*0.08,IF(AND(U69&gt;=0.795,U69&lt;0.81),1*0.09,IF(AND(U69&gt;=0.785,U69&lt;0.8),1*0.105,IF(AND(U69&gt;=0.775,U69&lt;0.79),1*0.12,IF(AND(U69&gt;=0.765,U69&lt;0.78),1*0.135,IF(AND(U69&gt;=0.755,U69&lt;0.77),1*0.15,IF(AND(U69&gt;=0.3,U69&lt;0.76),1*0.165,0)))))))))))))))</f>
        <v>0</v>
      </c>
      <c r="W69" s="2336">
        <f t="shared" ref="W69:W71" si="30">V69*S69</f>
        <v>0</v>
      </c>
      <c r="X69" s="2297"/>
      <c r="Y69" s="2330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</row>
    <row r="70" spans="1:1693" s="2366" customFormat="1" ht="34.950000000000003" customHeight="1" x14ac:dyDescent="0.3">
      <c r="A70" s="2325"/>
      <c r="B70" s="2325"/>
      <c r="C70" s="2763"/>
      <c r="D70" s="2802" t="s">
        <v>4912</v>
      </c>
      <c r="E70" s="2803"/>
      <c r="F70" s="2803"/>
      <c r="G70" s="2803"/>
      <c r="H70" s="2803"/>
      <c r="I70" s="2803"/>
      <c r="J70" s="2803"/>
      <c r="K70" s="2804"/>
      <c r="L70" s="2376"/>
      <c r="M70" s="2364">
        <v>0</v>
      </c>
      <c r="N70" s="2331"/>
      <c r="O70" s="2331"/>
      <c r="P70" s="2356"/>
      <c r="Q70" s="2491"/>
      <c r="R70" s="2364">
        <v>0</v>
      </c>
      <c r="S70" s="2513"/>
      <c r="T70" s="2513"/>
      <c r="U70" s="2335"/>
      <c r="V70" s="2336"/>
      <c r="W70" s="2336"/>
      <c r="X70" s="2297"/>
      <c r="Y70" s="233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</row>
    <row r="71" spans="1:1693" s="2383" customFormat="1" ht="34.950000000000003" customHeight="1" x14ac:dyDescent="0.3">
      <c r="A71" s="2330">
        <v>32</v>
      </c>
      <c r="B71" s="2330" t="s">
        <v>395</v>
      </c>
      <c r="C71" s="2763"/>
      <c r="D71" s="2330">
        <v>132</v>
      </c>
      <c r="E71" s="2330" t="s">
        <v>4952</v>
      </c>
      <c r="F71" s="2330" t="s">
        <v>4997</v>
      </c>
      <c r="G71" s="2330">
        <v>1</v>
      </c>
      <c r="H71" s="2337">
        <v>960000</v>
      </c>
      <c r="I71" s="2331">
        <v>171.744</v>
      </c>
      <c r="J71" s="2331">
        <v>186.57900000000001</v>
      </c>
      <c r="K71" s="2356">
        <f>J71-I71</f>
        <v>14.835000000000008</v>
      </c>
      <c r="L71" s="2376"/>
      <c r="M71" s="2364">
        <f>K71*H71</f>
        <v>14241600.000000007</v>
      </c>
      <c r="N71" s="2331">
        <v>38.247</v>
      </c>
      <c r="O71" s="2331">
        <v>42.204999999999998</v>
      </c>
      <c r="P71" s="2356">
        <f t="shared" si="27"/>
        <v>3.9579999999999984</v>
      </c>
      <c r="Q71" s="2491"/>
      <c r="R71" s="2364">
        <f>P71*H71</f>
        <v>3799679.9999999986</v>
      </c>
      <c r="S71" s="2513">
        <f>M71</f>
        <v>14241600.000000007</v>
      </c>
      <c r="T71" s="2513">
        <f>R71</f>
        <v>3799679.9999999986</v>
      </c>
      <c r="U71" s="2335">
        <f>ROUND(IF(T71&lt;0.00001,"0",COS(ATAN(T71/S71))),2)</f>
        <v>0.97</v>
      </c>
      <c r="V71" s="2336">
        <f t="shared" si="29"/>
        <v>0</v>
      </c>
      <c r="W71" s="2336">
        <f t="shared" si="30"/>
        <v>0</v>
      </c>
      <c r="X71" s="2337"/>
      <c r="Y71" s="2330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</row>
    <row r="72" spans="1:1693" s="2383" customFormat="1" ht="34.950000000000003" customHeight="1" x14ac:dyDescent="0.3">
      <c r="A72" s="2344"/>
      <c r="B72" s="2330"/>
      <c r="C72" s="2763"/>
      <c r="D72" s="2802" t="s">
        <v>4913</v>
      </c>
      <c r="E72" s="2803"/>
      <c r="F72" s="2803"/>
      <c r="G72" s="2803"/>
      <c r="H72" s="2803"/>
      <c r="I72" s="2803"/>
      <c r="J72" s="2803"/>
      <c r="K72" s="2804"/>
      <c r="L72" s="2376"/>
      <c r="M72" s="2364">
        <v>0</v>
      </c>
      <c r="N72" s="2331"/>
      <c r="O72" s="2331"/>
      <c r="P72" s="2356"/>
      <c r="Q72" s="2491"/>
      <c r="R72" s="2364">
        <v>0</v>
      </c>
      <c r="S72" s="2513"/>
      <c r="T72" s="2513"/>
      <c r="U72" s="2335"/>
      <c r="V72" s="2384"/>
      <c r="W72" s="2336"/>
      <c r="X72" s="2337"/>
      <c r="Y72" s="2330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</row>
    <row r="73" spans="1:1693" s="2343" customFormat="1" ht="34.950000000000003" customHeight="1" x14ac:dyDescent="0.3">
      <c r="A73" s="2782">
        <v>33</v>
      </c>
      <c r="B73" s="2330" t="s">
        <v>4963</v>
      </c>
      <c r="C73" s="2763"/>
      <c r="D73" s="2330">
        <v>132</v>
      </c>
      <c r="E73" s="2330" t="s">
        <v>4952</v>
      </c>
      <c r="F73" s="2330" t="s">
        <v>4998</v>
      </c>
      <c r="G73" s="2330">
        <v>1</v>
      </c>
      <c r="H73" s="2337">
        <v>960000</v>
      </c>
      <c r="I73" s="2331">
        <v>32.177</v>
      </c>
      <c r="J73" s="2331">
        <v>32.186999999999998</v>
      </c>
      <c r="K73" s="2356">
        <f t="shared" ref="K73:K74" si="31">J73-I73</f>
        <v>9.9999999999980105E-3</v>
      </c>
      <c r="L73" s="2376"/>
      <c r="M73" s="2364">
        <f>K73*H73</f>
        <v>9599.9999999980901</v>
      </c>
      <c r="N73" s="2331">
        <v>16.204999999999998</v>
      </c>
      <c r="O73" s="2331">
        <v>16.210999999999999</v>
      </c>
      <c r="P73" s="2356">
        <f t="shared" si="27"/>
        <v>6.0000000000002274E-3</v>
      </c>
      <c r="Q73" s="2491"/>
      <c r="R73" s="2364">
        <f>P73*H73</f>
        <v>5760.0000000002183</v>
      </c>
      <c r="S73" s="2513">
        <f>M73</f>
        <v>9599.9999999980901</v>
      </c>
      <c r="T73" s="2513">
        <f>R73</f>
        <v>5760.0000000002183</v>
      </c>
      <c r="U73" s="2335"/>
      <c r="V73" s="2384"/>
      <c r="W73" s="2336"/>
      <c r="X73" s="2337"/>
      <c r="Y73" s="2330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</row>
    <row r="74" spans="1:1693" s="2343" customFormat="1" ht="34.950000000000003" customHeight="1" x14ac:dyDescent="0.3">
      <c r="A74" s="2764"/>
      <c r="B74" s="2330" t="s">
        <v>4963</v>
      </c>
      <c r="C74" s="2764"/>
      <c r="D74" s="2330">
        <v>132</v>
      </c>
      <c r="E74" s="2330" t="s">
        <v>4956</v>
      </c>
      <c r="F74" s="2330" t="s">
        <v>4998</v>
      </c>
      <c r="G74" s="2330">
        <v>1</v>
      </c>
      <c r="H74" s="2337">
        <v>960000</v>
      </c>
      <c r="I74" s="2331">
        <v>18.041</v>
      </c>
      <c r="J74" s="2331">
        <v>18.041</v>
      </c>
      <c r="K74" s="2356">
        <f t="shared" si="31"/>
        <v>0</v>
      </c>
      <c r="L74" s="2376">
        <f>K74*H74</f>
        <v>0</v>
      </c>
      <c r="M74" s="2364"/>
      <c r="N74" s="2331">
        <v>14.510999999999999</v>
      </c>
      <c r="O74" s="2331">
        <v>14.510999999999999</v>
      </c>
      <c r="P74" s="2356">
        <f t="shared" si="27"/>
        <v>0</v>
      </c>
      <c r="Q74" s="2376">
        <f>P74*H74</f>
        <v>0</v>
      </c>
      <c r="R74" s="2364"/>
      <c r="S74" s="2513"/>
      <c r="T74" s="2513"/>
      <c r="U74" s="2335"/>
      <c r="V74" s="2384"/>
      <c r="W74" s="2336"/>
      <c r="X74" s="2337"/>
      <c r="Y74" s="2330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</row>
    <row r="75" spans="1:1693" ht="63" customHeight="1" thickBot="1" x14ac:dyDescent="0.35">
      <c r="A75" s="2786" t="s">
        <v>4094</v>
      </c>
      <c r="B75" s="2786"/>
      <c r="C75" s="2786"/>
      <c r="D75" s="2786"/>
      <c r="E75" s="2786"/>
      <c r="F75" s="2786"/>
      <c r="G75" s="2786"/>
      <c r="H75" s="2786"/>
      <c r="I75" s="2786"/>
      <c r="J75" s="2786"/>
      <c r="K75" s="2786"/>
      <c r="L75" s="2471"/>
      <c r="M75" s="2364"/>
      <c r="N75" s="2331"/>
      <c r="O75" s="2331"/>
      <c r="P75" s="2356"/>
      <c r="Q75" s="2487"/>
      <c r="R75" s="2339"/>
      <c r="S75" s="2513"/>
      <c r="T75" s="2513"/>
      <c r="U75" s="2335"/>
      <c r="V75" s="2384"/>
      <c r="W75" s="2336"/>
      <c r="X75" s="2337"/>
      <c r="Y75" s="2330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</row>
    <row r="76" spans="1:1693" s="2316" customFormat="1" ht="25.2" customHeight="1" thickBot="1" x14ac:dyDescent="0.35">
      <c r="A76" s="2325"/>
      <c r="B76" s="2325"/>
      <c r="C76" s="2325"/>
      <c r="D76" s="2325"/>
      <c r="E76" s="2325"/>
      <c r="F76" s="2325"/>
      <c r="G76" s="2325"/>
      <c r="H76" s="2461"/>
      <c r="I76" s="2480"/>
      <c r="J76" s="2480"/>
      <c r="K76" s="2576" t="s">
        <v>281</v>
      </c>
      <c r="L76" s="2556">
        <f>L74</f>
        <v>0</v>
      </c>
      <c r="M76" s="2557">
        <f>SUM(M69:M75)</f>
        <v>26431679.999999993</v>
      </c>
      <c r="N76" s="2558"/>
      <c r="O76" s="2558"/>
      <c r="P76" s="2559" t="s">
        <v>281</v>
      </c>
      <c r="Q76" s="2556">
        <f>Q74</f>
        <v>0</v>
      </c>
      <c r="R76" s="2560">
        <f>SUM(R69:R75)</f>
        <v>6688319.9999999981</v>
      </c>
      <c r="S76" s="2561">
        <f>M76-L76</f>
        <v>26431679.999999993</v>
      </c>
      <c r="T76" s="2561">
        <f>R76-Q76</f>
        <v>6688319.9999999981</v>
      </c>
      <c r="U76" s="2562">
        <f>ROUND(IF(T76&lt;0.00001,"0",COS(ATAN(T76/S76))),2)</f>
        <v>0.97</v>
      </c>
      <c r="V76" s="2384"/>
      <c r="W76" s="2336"/>
      <c r="X76" s="2337"/>
      <c r="Y76" s="2330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</row>
    <row r="77" spans="1:1693" s="2388" customFormat="1" ht="25.2" customHeight="1" x14ac:dyDescent="0.3">
      <c r="A77" s="2381"/>
      <c r="B77" s="2382"/>
      <c r="C77" s="2382"/>
      <c r="D77" s="2382"/>
      <c r="E77" s="2382"/>
      <c r="F77" s="2382"/>
      <c r="G77" s="2382"/>
      <c r="H77" s="2387"/>
      <c r="I77" s="2331"/>
      <c r="J77" s="2331"/>
      <c r="K77" s="2297"/>
      <c r="L77" s="2339"/>
      <c r="M77" s="2333"/>
      <c r="N77" s="2331"/>
      <c r="O77" s="2331"/>
      <c r="P77" s="2354"/>
      <c r="Q77" s="2487"/>
      <c r="R77" s="2487"/>
      <c r="S77" s="2516"/>
      <c r="T77" s="2519"/>
      <c r="U77" s="2335"/>
      <c r="V77" s="2384"/>
      <c r="W77" s="2336"/>
      <c r="X77" s="2337"/>
      <c r="Y77" s="2330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</row>
    <row r="78" spans="1:1693" ht="25.2" customHeight="1" thickBot="1" x14ac:dyDescent="0.35">
      <c r="A78" s="2760" t="s">
        <v>4981</v>
      </c>
      <c r="B78" s="2761"/>
      <c r="C78" s="2761"/>
      <c r="D78" s="2761"/>
      <c r="E78" s="2761"/>
      <c r="F78" s="2761"/>
      <c r="G78" s="2761"/>
      <c r="H78" s="2761"/>
      <c r="I78" s="2761"/>
      <c r="J78" s="2761"/>
      <c r="K78" s="2762"/>
      <c r="L78" s="2386">
        <f>SUM(L8:L76)/2</f>
        <v>71039.999999957217</v>
      </c>
      <c r="M78" s="2333">
        <f>SUM(M8:M76)/2</f>
        <v>934374720.00000155</v>
      </c>
      <c r="N78" s="2389"/>
      <c r="O78" s="2389"/>
      <c r="P78" s="2390"/>
      <c r="Q78" s="2386">
        <f>SUM(Q63,Q54,Q39,Q24,Q19,Q16,Q68,Q76)</f>
        <v>4693920.0000000121</v>
      </c>
      <c r="R78" s="2333">
        <f>SUM(R63,R54,R39,R29,R24,R19,R16,R57,R68,R76)</f>
        <v>327387359.99999958</v>
      </c>
      <c r="S78" s="2520"/>
      <c r="T78" s="2520"/>
      <c r="U78" s="2504"/>
      <c r="V78" s="2390"/>
      <c r="W78" s="2393"/>
      <c r="X78" s="2374"/>
      <c r="Y78" s="2349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</row>
    <row r="79" spans="1:1693" ht="25.2" customHeight="1" thickBot="1" x14ac:dyDescent="0.35">
      <c r="A79" s="2760" t="s">
        <v>4982</v>
      </c>
      <c r="B79" s="2761"/>
      <c r="C79" s="2761"/>
      <c r="D79" s="2761"/>
      <c r="E79" s="2761"/>
      <c r="F79" s="2761"/>
      <c r="G79" s="2761"/>
      <c r="H79" s="2761"/>
      <c r="I79" s="2761"/>
      <c r="J79" s="2761"/>
      <c r="K79" s="2762"/>
      <c r="L79" s="2394"/>
      <c r="M79" s="2542">
        <f>M78-L78</f>
        <v>934303680.00000155</v>
      </c>
      <c r="N79" s="2395"/>
      <c r="O79" s="2395"/>
      <c r="P79" s="2390"/>
      <c r="Q79" s="2493"/>
      <c r="R79" s="2542">
        <f>(R78-Q78)</f>
        <v>322693439.99999958</v>
      </c>
      <c r="S79" s="2533">
        <f>SUM(S16,S19,S24,S29,S39,S54,S57,S63,S68,S76)</f>
        <v>934303680.00000143</v>
      </c>
      <c r="T79" s="2546">
        <f>SUM(T76,T68,T63,T57,T54,T39,T29,T24,T19,T16)</f>
        <v>322693439.99999958</v>
      </c>
      <c r="U79" s="2545">
        <f>ROUND(IF(T79&lt;0.00001,"0",COS(ATAN(T79/S79))),2)</f>
        <v>0.95</v>
      </c>
      <c r="V79" s="2503"/>
      <c r="W79" s="2543">
        <f>SUM(W8:W78)</f>
        <v>0</v>
      </c>
      <c r="X79" s="2397"/>
      <c r="Y79" s="2335">
        <f>COS(ATAN(R79/M79))</f>
        <v>0.94521081463069923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</row>
    <row r="80" spans="1:1693" ht="24.6" customHeight="1" x14ac:dyDescent="0.35">
      <c r="I80" s="2367"/>
      <c r="J80" s="2367"/>
      <c r="K80" s="2367"/>
      <c r="L80" s="2470"/>
      <c r="M80" s="2368"/>
      <c r="N80" s="2367"/>
      <c r="O80" s="2367"/>
      <c r="S80" s="2521"/>
      <c r="T80" s="2522"/>
      <c r="U80" s="2400"/>
      <c r="V80" s="2400"/>
      <c r="W80" s="2401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</row>
    <row r="81" spans="1:1693" ht="24.6" customHeight="1" thickBot="1" x14ac:dyDescent="0.4">
      <c r="I81" s="2367"/>
      <c r="J81" s="2367"/>
      <c r="K81" s="2367"/>
      <c r="L81" s="2470"/>
      <c r="M81" s="2368"/>
      <c r="N81" s="2367"/>
      <c r="O81" s="2367"/>
      <c r="Q81" s="2494"/>
      <c r="R81" s="2495"/>
      <c r="S81" s="2523"/>
      <c r="T81" s="2522"/>
      <c r="U81" s="2404"/>
      <c r="V81" s="2402"/>
      <c r="W81" s="2402"/>
      <c r="Y81" s="2405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</row>
    <row r="82" spans="1:1693" ht="25.2" customHeight="1" thickBot="1" x14ac:dyDescent="0.4">
      <c r="G82" s="2367"/>
      <c r="H82" s="2367"/>
      <c r="I82" s="2766" t="s">
        <v>4942</v>
      </c>
      <c r="J82" s="2766"/>
      <c r="K82" s="2766"/>
      <c r="L82" s="2766"/>
      <c r="M82" s="2766"/>
      <c r="N82" s="2766"/>
      <c r="O82" s="2766"/>
      <c r="S82" s="2523"/>
      <c r="T82" s="2522"/>
      <c r="U82" s="2404"/>
      <c r="V82" s="2402"/>
      <c r="W82" s="2404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</row>
    <row r="83" spans="1:1693" ht="25.2" customHeight="1" thickBot="1" x14ac:dyDescent="0.4">
      <c r="G83" s="2367"/>
      <c r="H83" s="2367"/>
      <c r="I83" s="2758" t="s">
        <v>14</v>
      </c>
      <c r="J83" s="2758"/>
      <c r="K83" s="2759" t="s">
        <v>328</v>
      </c>
      <c r="L83" s="2759"/>
      <c r="M83" s="2406" t="s">
        <v>388</v>
      </c>
      <c r="N83" s="2759" t="s">
        <v>4945</v>
      </c>
      <c r="O83" s="2759"/>
      <c r="P83" s="2367"/>
      <c r="Q83" s="2368"/>
      <c r="R83" s="2368"/>
      <c r="S83" s="2517"/>
      <c r="T83" s="2524"/>
      <c r="U83" s="2367"/>
      <c r="V83" s="2402"/>
      <c r="W83" s="2402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</row>
    <row r="84" spans="1:1693" ht="25.2" customHeight="1" thickBot="1" x14ac:dyDescent="0.4">
      <c r="G84" s="2367"/>
      <c r="H84" s="2367"/>
      <c r="I84" s="2778">
        <f>S79</f>
        <v>934303680.00000143</v>
      </c>
      <c r="J84" s="2778"/>
      <c r="K84" s="2778">
        <f>T79</f>
        <v>322693439.99999958</v>
      </c>
      <c r="L84" s="2778"/>
      <c r="M84" s="2531">
        <f>U79</f>
        <v>0.95</v>
      </c>
      <c r="N84" s="2778">
        <f>W79</f>
        <v>0</v>
      </c>
      <c r="O84" s="2778"/>
      <c r="P84" s="2367"/>
      <c r="Q84" s="2368"/>
      <c r="R84" s="2368"/>
      <c r="S84" s="2517"/>
      <c r="T84" s="2517"/>
      <c r="U84" s="2367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</row>
    <row r="85" spans="1:1693" ht="25.2" customHeight="1" thickBot="1" x14ac:dyDescent="0.4">
      <c r="G85" s="2367"/>
      <c r="H85" s="2367"/>
      <c r="I85" s="2367"/>
      <c r="J85" s="2367"/>
      <c r="M85" s="2532"/>
      <c r="N85" s="2367"/>
      <c r="O85" s="2367"/>
      <c r="P85" s="2367"/>
      <c r="Q85" s="2368"/>
      <c r="R85" s="2368"/>
      <c r="S85" s="2517"/>
      <c r="T85" s="2517"/>
      <c r="U85" s="2367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</row>
    <row r="86" spans="1:1693" ht="25.2" customHeight="1" thickBot="1" x14ac:dyDescent="0.4">
      <c r="G86" s="2367"/>
      <c r="H86" s="2367"/>
      <c r="I86" s="2772" t="s">
        <v>4943</v>
      </c>
      <c r="J86" s="2774"/>
      <c r="K86" s="2778">
        <f>I84+N84</f>
        <v>934303680.00000143</v>
      </c>
      <c r="L86" s="2778"/>
      <c r="M86" s="2406" t="s">
        <v>14</v>
      </c>
      <c r="N86" s="2367"/>
      <c r="O86" s="2367"/>
      <c r="P86" s="2367"/>
      <c r="Q86" s="2368"/>
      <c r="R86" s="2368"/>
      <c r="S86" s="2517"/>
      <c r="T86" s="2517"/>
      <c r="U86" s="2367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</row>
    <row r="87" spans="1:1693" ht="25.2" customHeight="1" thickBot="1" x14ac:dyDescent="0.4">
      <c r="I87" s="2772" t="s">
        <v>4944</v>
      </c>
      <c r="J87" s="2774"/>
      <c r="K87" s="2778">
        <f>I84</f>
        <v>934303680.00000143</v>
      </c>
      <c r="L87" s="2778"/>
      <c r="M87" s="2531" t="s">
        <v>14</v>
      </c>
      <c r="N87" s="2367"/>
      <c r="O87" s="2367"/>
      <c r="P87" s="2367"/>
      <c r="Q87" s="2368"/>
      <c r="R87" s="2368"/>
      <c r="S87" s="2517"/>
      <c r="T87" s="2517"/>
      <c r="U87" s="236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</row>
    <row r="88" spans="1:1693" ht="21" customHeight="1" x14ac:dyDescent="0.35">
      <c r="I88" s="2367"/>
      <c r="J88" s="2367"/>
      <c r="K88" s="2367"/>
      <c r="L88" s="2470"/>
      <c r="M88" s="2368"/>
      <c r="N88" s="2367"/>
      <c r="O88" s="2367"/>
      <c r="S88" s="2523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</row>
    <row r="89" spans="1:1693" ht="21" customHeight="1" thickBot="1" x14ac:dyDescent="0.4">
      <c r="I89" s="2367"/>
      <c r="J89" s="2367"/>
      <c r="K89" s="2367"/>
      <c r="L89" s="2470"/>
      <c r="M89" s="2368"/>
      <c r="N89" s="2367"/>
      <c r="O89" s="2367"/>
      <c r="S89" s="2523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</row>
    <row r="90" spans="1:1693" s="1854" customFormat="1" ht="34.950000000000003" customHeight="1" thickBot="1" x14ac:dyDescent="0.4">
      <c r="A90" s="2769" t="s">
        <v>393</v>
      </c>
      <c r="B90" s="2770"/>
      <c r="C90" s="2770"/>
      <c r="D90" s="2770"/>
      <c r="E90" s="2770"/>
      <c r="F90" s="2770"/>
      <c r="G90" s="2770"/>
      <c r="H90" s="2770"/>
      <c r="I90" s="2770"/>
      <c r="J90" s="2770"/>
      <c r="K90" s="2771"/>
      <c r="L90" s="2548" t="str">
        <f>L2</f>
        <v>Month August-2023</v>
      </c>
      <c r="M90" s="2303"/>
      <c r="N90" s="2304"/>
      <c r="O90" s="2304"/>
      <c r="P90" s="2305"/>
      <c r="Q90" s="2484"/>
      <c r="R90" s="2484"/>
      <c r="S90" s="2510"/>
      <c r="T90" s="2510"/>
      <c r="U90" s="2306"/>
      <c r="V90" s="2305"/>
      <c r="W90" s="2305"/>
      <c r="X90" s="2305"/>
      <c r="Y90" s="2302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</row>
    <row r="91" spans="1:1693" s="1854" customFormat="1" ht="34.950000000000003" customHeight="1" thickBot="1" x14ac:dyDescent="0.4">
      <c r="A91" s="2772" t="s">
        <v>326</v>
      </c>
      <c r="B91" s="2773"/>
      <c r="C91" s="2773"/>
      <c r="D91" s="2773"/>
      <c r="E91" s="2773"/>
      <c r="F91" s="2774"/>
      <c r="G91" s="2772" t="s">
        <v>325</v>
      </c>
      <c r="H91" s="2773"/>
      <c r="I91" s="2773"/>
      <c r="J91" s="2773"/>
      <c r="K91" s="2773"/>
      <c r="L91" s="2773"/>
      <c r="M91" s="2774"/>
      <c r="N91" s="2775" t="s">
        <v>4938</v>
      </c>
      <c r="O91" s="2776"/>
      <c r="P91" s="2776"/>
      <c r="Q91" s="2776"/>
      <c r="R91" s="2777"/>
      <c r="S91" s="2796" t="s">
        <v>4939</v>
      </c>
      <c r="T91" s="2797"/>
      <c r="U91" s="2772" t="s">
        <v>392</v>
      </c>
      <c r="V91" s="2773"/>
      <c r="W91" s="2774"/>
      <c r="X91" s="2309" t="s">
        <v>4937</v>
      </c>
      <c r="Y91" s="2309" t="s">
        <v>7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</row>
    <row r="92" spans="1:1693" s="1854" customFormat="1" ht="74.400000000000006" customHeight="1" thickBot="1" x14ac:dyDescent="0.4">
      <c r="A92" s="2310" t="s">
        <v>316</v>
      </c>
      <c r="B92" s="2311" t="s">
        <v>315</v>
      </c>
      <c r="C92" s="2311" t="s">
        <v>314</v>
      </c>
      <c r="D92" s="2311" t="s">
        <v>313</v>
      </c>
      <c r="E92" s="2311" t="s">
        <v>319</v>
      </c>
      <c r="F92" s="2312" t="s">
        <v>318</v>
      </c>
      <c r="G92" s="2310" t="s">
        <v>3</v>
      </c>
      <c r="H92" s="2311" t="s">
        <v>5</v>
      </c>
      <c r="I92" s="2311" t="str">
        <f t="shared" ref="I92:J92" si="32">I4</f>
        <v>Reading at 00.00hr 
01.08.2023</v>
      </c>
      <c r="J92" s="2311" t="str">
        <f t="shared" si="32"/>
        <v>Reading at 00.00hr 
01.09.2023</v>
      </c>
      <c r="K92" s="2311" t="s">
        <v>317</v>
      </c>
      <c r="L92" s="2311" t="s">
        <v>4954</v>
      </c>
      <c r="M92" s="2314" t="s">
        <v>4950</v>
      </c>
      <c r="N92" s="2311" t="str">
        <f>I92</f>
        <v>Reading at 00.00hr 
01.08.2023</v>
      </c>
      <c r="O92" s="2311" t="str">
        <f>J92</f>
        <v>Reading at 00.00hr 
01.09.2023</v>
      </c>
      <c r="P92" s="2311" t="s">
        <v>317</v>
      </c>
      <c r="Q92" s="2311" t="s">
        <v>4955</v>
      </c>
      <c r="R92" s="2312" t="s">
        <v>4951</v>
      </c>
      <c r="S92" s="2313" t="s">
        <v>390</v>
      </c>
      <c r="T92" s="2314" t="s">
        <v>389</v>
      </c>
      <c r="U92" s="2315" t="s">
        <v>323</v>
      </c>
      <c r="V92" s="2311" t="s">
        <v>322</v>
      </c>
      <c r="W92" s="2312" t="s">
        <v>443</v>
      </c>
      <c r="X92" s="2309" t="s">
        <v>4937</v>
      </c>
      <c r="Y92" s="2309" t="s">
        <v>7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</row>
    <row r="93" spans="1:1693" s="1854" customFormat="1" ht="34.950000000000003" customHeight="1" thickBot="1" x14ac:dyDescent="0.4">
      <c r="A93" s="2310">
        <v>1</v>
      </c>
      <c r="B93" s="2311">
        <v>2</v>
      </c>
      <c r="C93" s="2311">
        <v>3</v>
      </c>
      <c r="D93" s="2311">
        <v>4</v>
      </c>
      <c r="E93" s="2311">
        <v>5</v>
      </c>
      <c r="F93" s="2312">
        <v>6</v>
      </c>
      <c r="G93" s="2310">
        <v>7</v>
      </c>
      <c r="H93" s="2311">
        <v>8</v>
      </c>
      <c r="I93" s="2311">
        <f>Z1</f>
        <v>9</v>
      </c>
      <c r="J93" s="2311">
        <f>AA1</f>
        <v>10</v>
      </c>
      <c r="K93" s="2311">
        <v>11</v>
      </c>
      <c r="L93" s="2311">
        <v>12</v>
      </c>
      <c r="M93" s="2312">
        <v>13</v>
      </c>
      <c r="N93" s="2311">
        <f>Z2</f>
        <v>14</v>
      </c>
      <c r="O93" s="2311">
        <f>AA2</f>
        <v>15</v>
      </c>
      <c r="P93" s="2311">
        <v>16</v>
      </c>
      <c r="Q93" s="2311">
        <v>17</v>
      </c>
      <c r="R93" s="2312">
        <v>18</v>
      </c>
      <c r="S93" s="2310">
        <v>19</v>
      </c>
      <c r="T93" s="2312">
        <v>20</v>
      </c>
      <c r="U93" s="2310">
        <v>21</v>
      </c>
      <c r="V93" s="2311">
        <v>22</v>
      </c>
      <c r="W93" s="2312">
        <v>23</v>
      </c>
      <c r="X93" s="2310">
        <v>24</v>
      </c>
      <c r="Y93" s="2312">
        <v>25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</row>
    <row r="94" spans="1:1693" ht="34.950000000000003" customHeight="1" thickBot="1" x14ac:dyDescent="0.35">
      <c r="A94" s="2755" t="s">
        <v>386</v>
      </c>
      <c r="B94" s="2756"/>
      <c r="C94" s="2756"/>
      <c r="D94" s="2756"/>
      <c r="E94" s="2756"/>
      <c r="F94" s="2757"/>
      <c r="G94" s="2783"/>
      <c r="H94" s="2784"/>
      <c r="I94" s="2410"/>
      <c r="J94" s="2410"/>
      <c r="K94" s="2411"/>
      <c r="L94" s="2412"/>
      <c r="M94" s="2413"/>
      <c r="N94" s="2414"/>
      <c r="O94" s="2414"/>
      <c r="P94" s="2415"/>
      <c r="Q94" s="2496"/>
      <c r="R94" s="2496"/>
      <c r="S94" s="2526"/>
      <c r="T94" s="2526"/>
      <c r="U94" s="2416"/>
      <c r="V94" s="2417"/>
      <c r="W94" s="2417"/>
      <c r="X94" s="2409"/>
      <c r="Y94" s="2418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</row>
    <row r="95" spans="1:1693" ht="34.950000000000003" customHeight="1" x14ac:dyDescent="0.3">
      <c r="A95" s="2325">
        <v>1</v>
      </c>
      <c r="B95" s="2325" t="s">
        <v>385</v>
      </c>
      <c r="C95" s="2763" t="s">
        <v>384</v>
      </c>
      <c r="D95" s="2325">
        <v>33</v>
      </c>
      <c r="E95" s="2325" t="s">
        <v>4952</v>
      </c>
      <c r="F95" s="2325" t="s">
        <v>4999</v>
      </c>
      <c r="G95" s="2330">
        <v>1</v>
      </c>
      <c r="H95" s="2330">
        <v>48000</v>
      </c>
      <c r="I95" s="2331">
        <v>11910.314</v>
      </c>
      <c r="J95" s="2331">
        <v>11910.314</v>
      </c>
      <c r="K95" s="2421">
        <f t="shared" ref="K95:K97" si="33">J95-I95</f>
        <v>0</v>
      </c>
      <c r="L95" s="2339"/>
      <c r="M95" s="2333">
        <f>K95*H95</f>
        <v>0</v>
      </c>
      <c r="N95" s="2331">
        <v>6895.2240000000002</v>
      </c>
      <c r="O95" s="2331">
        <v>6895.2240000000002</v>
      </c>
      <c r="P95" s="2330">
        <f>O95-N95</f>
        <v>0</v>
      </c>
      <c r="Q95" s="2339"/>
      <c r="R95" s="2339">
        <f>P95*H95</f>
        <v>0</v>
      </c>
      <c r="S95" s="2513">
        <f>M95</f>
        <v>0</v>
      </c>
      <c r="T95" s="2513">
        <f>R95</f>
        <v>0</v>
      </c>
      <c r="U95" s="2335" t="str">
        <f>IFERROR(IF(T95&lt;0.01,"0",COS(ATAN(T95/S95))),0)</f>
        <v>0</v>
      </c>
      <c r="V95" s="2336">
        <f>IF(AND(U95&gt;=0.885,U95&lt;0.9),1*0.005,IF(AND(U95&gt;=0.875,U95&lt;0.89),1*0.01,IF(AND(U95&gt;=0.865,U95&lt;0.88),1*0.02,IF(AND(U95&gt;=0.855,U95&lt;0.87),1*0.03,IF(AND(U95&gt;=0.845,U95&lt;0.86),1*0.04,IF(AND(U95&gt;=0.835,U95&lt;0.85),1*0.05,IF(AND(U95&gt;=0.825,U95&lt;0.84),1*0.06,IF(AND(U95&gt;=0.815,U95&lt;0.83),1*0.07,IF(AND(U95&gt;=0.805,U95&lt;0.82),1*0.08,IF(AND(U95&gt;=0.795,U95&lt;0.81),1*0.09,IF(AND(U95&gt;=0.785,U95&lt;0.8),1*0.105,IF(AND(U95&gt;=0.775,U95&lt;0.79),1*0.12,IF(AND(U95&gt;=0.765,U95&lt;0.78),1*0.135,IF(AND(U95&gt;=0.755,U95&lt;0.77),1*0.15,IF(AND(U95&gt;=0.745,U95&lt;0.76),1*0.165,0)))))))))))))))</f>
        <v>0</v>
      </c>
      <c r="W95" s="2336">
        <f>V95*S95</f>
        <v>0</v>
      </c>
      <c r="X95" s="2337">
        <v>0</v>
      </c>
      <c r="Y95" s="2330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</row>
    <row r="96" spans="1:1693" ht="34.950000000000003" customHeight="1" x14ac:dyDescent="0.3">
      <c r="A96" s="2344">
        <v>2</v>
      </c>
      <c r="B96" s="2344" t="s">
        <v>382</v>
      </c>
      <c r="C96" s="2763"/>
      <c r="D96" s="2330">
        <v>33</v>
      </c>
      <c r="E96" s="2330" t="s">
        <v>4952</v>
      </c>
      <c r="F96" s="2330" t="s">
        <v>381</v>
      </c>
      <c r="G96" s="2330">
        <v>1</v>
      </c>
      <c r="H96" s="2330">
        <v>48000</v>
      </c>
      <c r="I96" s="2331">
        <v>14467.636</v>
      </c>
      <c r="J96" s="2331">
        <v>14467.636</v>
      </c>
      <c r="K96" s="2330">
        <f t="shared" si="33"/>
        <v>0</v>
      </c>
      <c r="L96" s="2339"/>
      <c r="M96" s="2333">
        <f>K96*H96</f>
        <v>0</v>
      </c>
      <c r="N96" s="2410">
        <v>9301.5120000000006</v>
      </c>
      <c r="O96" s="2410">
        <v>9301.5120000000006</v>
      </c>
      <c r="P96" s="2330">
        <f>O96-N96</f>
        <v>0</v>
      </c>
      <c r="Q96" s="2339"/>
      <c r="R96" s="2348">
        <f>P96*H96</f>
        <v>0</v>
      </c>
      <c r="S96" s="2513">
        <f>M96</f>
        <v>0</v>
      </c>
      <c r="T96" s="2513">
        <f>R96</f>
        <v>0</v>
      </c>
      <c r="U96" s="2335" t="str">
        <f>IFERROR(IF(T96&lt;0.01,"0",COS(ATAN(T96/S96))),0)</f>
        <v>0</v>
      </c>
      <c r="V96" s="2336">
        <f>IF(AND(U96&gt;=0.885,U96&lt;0.9),1*0.005,IF(AND(U96&gt;=0.875,U96&lt;0.89),1*0.01,IF(AND(U96&gt;=0.865,U96&lt;0.88),1*0.02,IF(AND(U96&gt;=0.855,U96&lt;0.87),1*0.03,IF(AND(U96&gt;=0.845,U96&lt;0.86),1*0.04,IF(AND(U96&gt;=0.835,U96&lt;0.85),1*0.05,IF(AND(U96&gt;=0.825,U96&lt;0.84),1*0.06,IF(AND(U96&gt;=0.815,U96&lt;0.83),1*0.07,IF(AND(U96&gt;=0.805,U96&lt;0.82),1*0.08,IF(AND(U96&gt;=0.795,U96&lt;0.81),1*0.09,IF(AND(U96&gt;=0.785,U96&lt;0.8),1*0.105,IF(AND(U96&gt;=0.775,U96&lt;0.79),1*0.12,IF(AND(U96&gt;=0.765,U96&lt;0.78),1*0.135,IF(AND(U96&gt;=0.755,U96&lt;0.77),1*0.15,IF(AND(U96&gt;=0.745,U96&lt;0.76),1*0.165,0)))))))))))))))</f>
        <v>0</v>
      </c>
      <c r="W96" s="2336">
        <f>V96*S96</f>
        <v>0</v>
      </c>
      <c r="X96" s="2337">
        <v>0</v>
      </c>
      <c r="Y96" s="2330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</row>
    <row r="97" spans="1:1693" ht="34.950000000000003" customHeight="1" thickBot="1" x14ac:dyDescent="0.35">
      <c r="A97" s="2344">
        <v>3</v>
      </c>
      <c r="B97" s="2344" t="s">
        <v>380</v>
      </c>
      <c r="C97" s="2763"/>
      <c r="D97" s="2344">
        <v>33</v>
      </c>
      <c r="E97" s="2344" t="s">
        <v>4952</v>
      </c>
      <c r="F97" s="2344" t="s">
        <v>5000</v>
      </c>
      <c r="G97" s="2330">
        <v>1</v>
      </c>
      <c r="H97" s="2330">
        <v>48000</v>
      </c>
      <c r="I97" s="2410">
        <v>60.351999999999997</v>
      </c>
      <c r="J97" s="2410">
        <v>60.351999999999997</v>
      </c>
      <c r="K97" s="2330">
        <f t="shared" si="33"/>
        <v>0</v>
      </c>
      <c r="L97" s="2422"/>
      <c r="M97" s="2333">
        <f>K97*H97</f>
        <v>0</v>
      </c>
      <c r="N97" s="2410">
        <v>19.510000000000002</v>
      </c>
      <c r="O97" s="2410">
        <v>19.510000000000002</v>
      </c>
      <c r="P97" s="2330">
        <f>O97-N97</f>
        <v>0</v>
      </c>
      <c r="Q97" s="2339"/>
      <c r="R97" s="2348">
        <f>P97*H97+AE97</f>
        <v>0</v>
      </c>
      <c r="S97" s="2513">
        <f>M97</f>
        <v>0</v>
      </c>
      <c r="T97" s="2513">
        <f>R97</f>
        <v>0</v>
      </c>
      <c r="U97" s="2335" t="str">
        <f t="shared" ref="U97:U102" si="34">IF(T97&lt;0.00001,"0",COS(ATAN(T97/S97)))</f>
        <v>0</v>
      </c>
      <c r="V97" s="2336">
        <f>IF(AND(U97&gt;=0.885,U97&lt;0.9),1*Y1140.005,IF(AND(U97&gt;=0.875,U97&lt;0.89),1*0.01,IF(AND(U97&gt;=0.865,U97&lt;0.88),1*0.02,IF(AND(U97&gt;=0.855,U97&lt;0.87),1*0.03,IF(AND(U97&gt;=0.845,U97&lt;0.86),1*0.04,IF(AND(U97&gt;=0.835,U97&lt;0.85),1*0.05,IF(AND(U97&gt;=0.825,U97&lt;0.84),1*0.06,IF(AND(U97&gt;=0.815,U97&lt;0.83),1*0.07,IF(AND(U97&gt;=0.805,U97&lt;0.82),1*0.08,IF(AND(U97&gt;=0.795,U97&lt;0.81),1*0.09,IF(AND(U97&gt;=0.785,U97&lt;0.8),1*0.105,IF(AND(U97&gt;=0.775,U97&lt;0.79),1*0.12,IF(AND(U97&gt;=0.765,U97&lt;0.78),1*0.135,IF(AND(U97&gt;=0.755,U97&lt;0.77),1*0.15,IF(AND(U97&gt;=0.745,U97&lt;0.76),1*0.165,0)))))))))))))))</f>
        <v>0</v>
      </c>
      <c r="W97" s="2336">
        <f t="shared" ref="W97:W124" si="35">V97*S97</f>
        <v>0</v>
      </c>
      <c r="X97" s="2509">
        <v>0</v>
      </c>
      <c r="Y97" s="2330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</row>
    <row r="98" spans="1:1693" ht="34.950000000000003" customHeight="1" thickBot="1" x14ac:dyDescent="0.35">
      <c r="A98" s="2755" t="s">
        <v>378</v>
      </c>
      <c r="B98" s="2756"/>
      <c r="C98" s="2756"/>
      <c r="D98" s="2756"/>
      <c r="E98" s="2756"/>
      <c r="F98" s="2757" t="s">
        <v>377</v>
      </c>
      <c r="G98" s="2424"/>
      <c r="H98" s="2425"/>
      <c r="I98" s="2354"/>
      <c r="J98" s="2354"/>
      <c r="K98" s="2555" t="s">
        <v>281</v>
      </c>
      <c r="L98" s="2555">
        <f>SUM(L95:L97)</f>
        <v>0</v>
      </c>
      <c r="M98" s="2710">
        <f>SUM(M95:M97)</f>
        <v>0</v>
      </c>
      <c r="N98" s="2711"/>
      <c r="O98" s="2711"/>
      <c r="P98" s="2559" t="s">
        <v>281</v>
      </c>
      <c r="Q98" s="2556">
        <f>SUM(Q95:Q97)</f>
        <v>0</v>
      </c>
      <c r="R98" s="2561">
        <f>SUM(R95:R97)</f>
        <v>0</v>
      </c>
      <c r="S98" s="2629">
        <f>M98-L98</f>
        <v>0</v>
      </c>
      <c r="T98" s="2629">
        <f>R98-Q98</f>
        <v>0</v>
      </c>
      <c r="U98" s="2562" t="str">
        <f t="shared" si="34"/>
        <v>0</v>
      </c>
      <c r="V98" s="2423"/>
      <c r="W98" s="2340">
        <f t="shared" si="35"/>
        <v>0</v>
      </c>
      <c r="X98" s="2624">
        <f>SUM(X95:X97)</f>
        <v>0</v>
      </c>
      <c r="Y98" s="2373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</row>
    <row r="99" spans="1:1693" ht="34.950000000000003" customHeight="1" x14ac:dyDescent="0.3">
      <c r="A99" s="2631"/>
      <c r="B99" s="2631" t="s">
        <v>374</v>
      </c>
      <c r="C99" s="2763" t="s">
        <v>375</v>
      </c>
      <c r="D99" s="2631">
        <v>33</v>
      </c>
      <c r="E99" s="2631" t="s">
        <v>4952</v>
      </c>
      <c r="F99" s="2632" t="s">
        <v>5001</v>
      </c>
      <c r="G99" s="2633">
        <v>1</v>
      </c>
      <c r="H99" s="2634">
        <v>18000</v>
      </c>
      <c r="I99" s="2635">
        <v>29344.892</v>
      </c>
      <c r="J99" s="2635">
        <v>29344.892</v>
      </c>
      <c r="K99" s="2330">
        <f>J99-I99</f>
        <v>0</v>
      </c>
      <c r="L99" s="2339"/>
      <c r="M99" s="2426">
        <f>K99*H99</f>
        <v>0</v>
      </c>
      <c r="N99" s="2635">
        <v>7711.3140000000003</v>
      </c>
      <c r="O99" s="2635">
        <v>7711.3140000000003</v>
      </c>
      <c r="P99" s="2330">
        <f>O99-N99</f>
        <v>0</v>
      </c>
      <c r="Q99" s="2339"/>
      <c r="R99" s="2339">
        <f>P99*H99</f>
        <v>0</v>
      </c>
      <c r="S99" s="2513">
        <f>M99</f>
        <v>0</v>
      </c>
      <c r="T99" s="2513">
        <v>0</v>
      </c>
      <c r="U99" s="2335" t="str">
        <f t="shared" si="34"/>
        <v>0</v>
      </c>
      <c r="V99" s="2336">
        <f t="shared" ref="V99:V101" si="36">IF(AND(U99&gt;=0.885,U99&lt;0.9),1*0.005,IF(AND(U99&gt;=0.875,U99&lt;0.89),1*0.01,IF(AND(U99&gt;=0.865,U99&lt;0.88),1*0.02,IF(AND(U99&gt;=0.855,U99&lt;0.87),1*0.03,IF(AND(U99&gt;=0.845,U99&lt;0.86),1*0.04,IF(AND(U99&gt;=0.835,U99&lt;0.85),1*0.05,IF(AND(U99&gt;=0.825,U99&lt;0.84),1*0.06,IF(AND(U99&gt;=0.815,U99&lt;0.83),1*0.07,IF(AND(U99&gt;=0.805,U99&lt;0.82),1*0.08,IF(AND(U99&gt;=0.795,U99&lt;0.81),1*0.09,IF(AND(U99&gt;=0.785,U99&lt;0.8),1*0.105,IF(AND(U99&gt;=0.775,U99&lt;0.79),1*0.12,IF(AND(U99&gt;=0.765,U99&lt;0.78),1*0.135,IF(AND(U99&gt;=0.755,U99&lt;0.77),1*0.15,IF(AND(U99&gt;=0.745,U99&lt;0.76),1*0.165,0)))))))))))))))</f>
        <v>0</v>
      </c>
      <c r="W99" s="2336">
        <f t="shared" si="35"/>
        <v>0</v>
      </c>
      <c r="X99" s="2461"/>
      <c r="Y99" s="2330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</row>
    <row r="100" spans="1:1693" ht="34.950000000000003" customHeight="1" x14ac:dyDescent="0.3">
      <c r="A100" s="2330">
        <v>4</v>
      </c>
      <c r="B100" s="2297" t="s">
        <v>374</v>
      </c>
      <c r="C100" s="2763"/>
      <c r="D100" s="2330">
        <v>33</v>
      </c>
      <c r="E100" s="2330" t="s">
        <v>4952</v>
      </c>
      <c r="F100" s="2357" t="s">
        <v>5001</v>
      </c>
      <c r="G100" s="2330">
        <v>1</v>
      </c>
      <c r="H100" s="2365">
        <v>36000</v>
      </c>
      <c r="I100" s="2331">
        <v>39374.588000000003</v>
      </c>
      <c r="J100" s="2331">
        <v>39440.160000000003</v>
      </c>
      <c r="K100" s="2330">
        <f>J100-I100</f>
        <v>65.572000000000116</v>
      </c>
      <c r="L100" s="2339"/>
      <c r="M100" s="2426">
        <f>K100*H100</f>
        <v>2360592.0000000042</v>
      </c>
      <c r="N100" s="2410">
        <v>10394.464</v>
      </c>
      <c r="O100" s="2410">
        <v>10414.557000000001</v>
      </c>
      <c r="P100" s="2330">
        <f>O100-N100</f>
        <v>20.093000000000757</v>
      </c>
      <c r="Q100" s="2339"/>
      <c r="R100" s="2339">
        <f>P100*H100</f>
        <v>723348.00000002724</v>
      </c>
      <c r="S100" s="2513">
        <f>M100</f>
        <v>2360592.0000000042</v>
      </c>
      <c r="T100" s="2513">
        <f>R100</f>
        <v>723348.00000002724</v>
      </c>
      <c r="U100" s="2335">
        <f t="shared" si="34"/>
        <v>0.95611854479325886</v>
      </c>
      <c r="V100" s="2336">
        <f t="shared" si="36"/>
        <v>0</v>
      </c>
      <c r="W100" s="2336">
        <f t="shared" si="35"/>
        <v>0</v>
      </c>
      <c r="X100" s="2337">
        <v>0</v>
      </c>
      <c r="Y100" s="233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</row>
    <row r="101" spans="1:1693" ht="34.950000000000003" customHeight="1" thickBot="1" x14ac:dyDescent="0.35">
      <c r="A101" s="2344">
        <v>5</v>
      </c>
      <c r="B101" s="2344" t="s">
        <v>373</v>
      </c>
      <c r="C101" s="2763"/>
      <c r="D101" s="2344">
        <v>33</v>
      </c>
      <c r="E101" s="2344" t="s">
        <v>4952</v>
      </c>
      <c r="F101" s="2477" t="s">
        <v>5002</v>
      </c>
      <c r="G101" s="2330">
        <v>1</v>
      </c>
      <c r="H101" s="2365">
        <v>180000</v>
      </c>
      <c r="I101" s="2331">
        <v>2588.4859999999999</v>
      </c>
      <c r="J101" s="2331">
        <v>2588.4859999999999</v>
      </c>
      <c r="K101" s="2330">
        <f>J101-I101</f>
        <v>0</v>
      </c>
      <c r="L101" s="2348"/>
      <c r="M101" s="2426">
        <f>K101*H101</f>
        <v>0</v>
      </c>
      <c r="N101" s="2410">
        <v>633.75300000000004</v>
      </c>
      <c r="O101" s="2410">
        <v>633.75300000000004</v>
      </c>
      <c r="P101" s="2330">
        <f>O101-N101</f>
        <v>0</v>
      </c>
      <c r="Q101" s="2339"/>
      <c r="R101" s="2497">
        <f>P101*H101</f>
        <v>0</v>
      </c>
      <c r="S101" s="2513">
        <f>M101</f>
        <v>0</v>
      </c>
      <c r="T101" s="2513">
        <f>R101</f>
        <v>0</v>
      </c>
      <c r="U101" s="2335" t="str">
        <f t="shared" si="34"/>
        <v>0</v>
      </c>
      <c r="V101" s="2336">
        <f t="shared" si="36"/>
        <v>0</v>
      </c>
      <c r="W101" s="2336">
        <f t="shared" si="35"/>
        <v>0</v>
      </c>
      <c r="X101" s="2509">
        <v>0</v>
      </c>
      <c r="Y101" s="2330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</row>
    <row r="102" spans="1:1693" ht="34.950000000000003" customHeight="1" thickBot="1" x14ac:dyDescent="0.35">
      <c r="A102" s="2755" t="s">
        <v>371</v>
      </c>
      <c r="B102" s="2756"/>
      <c r="C102" s="2756"/>
      <c r="D102" s="2756"/>
      <c r="E102" s="2756"/>
      <c r="F102" s="2757"/>
      <c r="G102" s="2347"/>
      <c r="H102" s="2330"/>
      <c r="I102" s="2410"/>
      <c r="J102" s="2410"/>
      <c r="K102" s="2555" t="s">
        <v>281</v>
      </c>
      <c r="L102" s="2556">
        <f>L99+L100+L101</f>
        <v>0</v>
      </c>
      <c r="M102" s="2710">
        <f>M99+M100+M101</f>
        <v>2360592.0000000042</v>
      </c>
      <c r="N102" s="2558"/>
      <c r="O102" s="2558"/>
      <c r="P102" s="2559" t="s">
        <v>281</v>
      </c>
      <c r="Q102" s="2556">
        <f>SUM(Q99:Q101)</f>
        <v>0</v>
      </c>
      <c r="R102" s="2561">
        <f>SUM(R99:R101)</f>
        <v>723348.00000002724</v>
      </c>
      <c r="S102" s="2629">
        <f>M102-L102</f>
        <v>2360592.0000000042</v>
      </c>
      <c r="T102" s="2629">
        <f>R102-Q102</f>
        <v>723348.00000002724</v>
      </c>
      <c r="U102" s="2562">
        <f t="shared" si="34"/>
        <v>0.95611854479325886</v>
      </c>
      <c r="V102" s="2423"/>
      <c r="W102" s="2340">
        <f t="shared" si="35"/>
        <v>0</v>
      </c>
      <c r="X102" s="2624">
        <f>SUM(X99:X101)</f>
        <v>0</v>
      </c>
      <c r="Y102" s="2373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</row>
    <row r="103" spans="1:1693" ht="32.4" customHeight="1" x14ac:dyDescent="0.3">
      <c r="A103" s="2763">
        <v>6</v>
      </c>
      <c r="B103" s="2805" t="s">
        <v>369</v>
      </c>
      <c r="C103" s="2763" t="s">
        <v>368</v>
      </c>
      <c r="D103" s="2631">
        <v>33</v>
      </c>
      <c r="E103" s="2631" t="s">
        <v>4952</v>
      </c>
      <c r="F103" s="2631" t="s">
        <v>370</v>
      </c>
      <c r="G103" s="2633">
        <v>1</v>
      </c>
      <c r="H103" s="2634">
        <v>180000</v>
      </c>
      <c r="I103" s="2635">
        <v>1072.0530000000001</v>
      </c>
      <c r="J103" s="2635">
        <v>1072.0530000000001</v>
      </c>
      <c r="K103" s="2410">
        <f>J103-I103</f>
        <v>0</v>
      </c>
      <c r="L103" s="2422"/>
      <c r="M103" s="2426">
        <f t="shared" ref="M103:M108" si="37">K103*H103</f>
        <v>0</v>
      </c>
      <c r="N103" s="2635">
        <v>547.36</v>
      </c>
      <c r="O103" s="2635">
        <v>547.36</v>
      </c>
      <c r="P103" s="2410">
        <f>O103-N103</f>
        <v>0</v>
      </c>
      <c r="Q103" s="2428"/>
      <c r="R103" s="2426">
        <f t="shared" ref="R103:R110" si="38">P103*H103</f>
        <v>0</v>
      </c>
      <c r="S103" s="2513">
        <f t="shared" ref="S103:S110" si="39">M103</f>
        <v>0</v>
      </c>
      <c r="T103" s="2513">
        <f>R103</f>
        <v>0</v>
      </c>
      <c r="U103" s="2335" t="str">
        <f>IF(P103&lt;0.00001,"0",COS(ATAN(P103/K103)))</f>
        <v>0</v>
      </c>
      <c r="V103" s="2336">
        <f>IF(AND(U103&gt;=0.885,U103&lt;0.9),1*0.005,IF(AND(U103&gt;=0.875,U103&lt;0.89),1*0.01,IF(AND(U103&gt;=0.865,U103&lt;0.88),1*0.02,IF(AND(U103&gt;=0.855,U103&lt;0.87),1*0.03,IF(AND(U103&gt;=0.845,U103&lt;0.86),1*0.04,IF(AND(U103&gt;=0.835,U103&lt;0.85),1*0.05,IF(AND(U103&gt;=0.825,U103&lt;0.84),1*0.06,IF(AND(U103&gt;=0.815,U103&lt;0.83),1*0.07,IF(AND(U103&gt;=0.805,U103&lt;0.82),1*0.08,IF(AND(U103&gt;=0.795,U103&lt;0.81),1*0.09,IF(AND(U103&gt;=0.785,U103&lt;0.8),1*0.105,IF(AND(U103&gt;=0.775,U103&lt;0.79),1*0.12,IF(AND(U103&gt;=0.765,U103&lt;0.78),1*0.135,IF(AND(U103&gt;=0.755,U103&lt;0.77),1*0.15,IF(AND(U103&gt;=0.745,U103&lt;0.76),1*0.165,0)))))))))))))))</f>
        <v>0</v>
      </c>
      <c r="W103" s="2336">
        <f>V103*S103</f>
        <v>0</v>
      </c>
      <c r="X103" s="2325"/>
      <c r="Y103" s="2330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</row>
    <row r="104" spans="1:1693" s="2343" customFormat="1" ht="32.4" customHeight="1" x14ac:dyDescent="0.3">
      <c r="A104" s="2764"/>
      <c r="B104" s="2806"/>
      <c r="C104" s="2763"/>
      <c r="D104" s="2330">
        <v>33</v>
      </c>
      <c r="E104" s="2330" t="s">
        <v>4952</v>
      </c>
      <c r="F104" s="2330" t="s">
        <v>367</v>
      </c>
      <c r="G104" s="2330">
        <v>1</v>
      </c>
      <c r="H104" s="2365">
        <v>180000</v>
      </c>
      <c r="I104" s="2410">
        <v>1.22</v>
      </c>
      <c r="J104" s="2410">
        <v>1.28</v>
      </c>
      <c r="K104" s="2356">
        <f>J104-I104</f>
        <v>6.0000000000000053E-2</v>
      </c>
      <c r="L104" s="2472"/>
      <c r="M104" s="2377">
        <f t="shared" si="37"/>
        <v>10800.000000000009</v>
      </c>
      <c r="N104" s="2410">
        <v>0.10299999999999999</v>
      </c>
      <c r="O104" s="2410">
        <v>0.10299999999999999</v>
      </c>
      <c r="P104" s="2330">
        <f>O104-N104</f>
        <v>0</v>
      </c>
      <c r="Q104" s="2429"/>
      <c r="R104" s="2377">
        <f t="shared" si="38"/>
        <v>0</v>
      </c>
      <c r="S104" s="2513">
        <f t="shared" si="39"/>
        <v>10800.000000000009</v>
      </c>
      <c r="T104" s="2513">
        <f>R104</f>
        <v>0</v>
      </c>
      <c r="U104" s="2335" t="str">
        <f>IF(P104&lt;0.00001,"0",COS(ATAN(P104/K104)))</f>
        <v>0</v>
      </c>
      <c r="V104" s="2336">
        <f>IF(AND(U104&gt;=0.885,U104&lt;0.9),1*0.005,IF(AND(U104&gt;=0.875,U104&lt;0.89),1*0.01,IF(AND(U104&gt;=0.865,U104&lt;0.88),1*0.02,IF(AND(U104&gt;=0.855,U104&lt;0.87),1*0.03,IF(AND(U104&gt;=0.845,U104&lt;0.86),1*0.04,IF(AND(U104&gt;=0.835,U104&lt;0.85),1*0.05,IF(AND(U104&gt;=0.825,U104&lt;0.84),1*0.06,IF(AND(U104&gt;=0.815,U104&lt;0.83),1*0.07,IF(AND(U104&gt;=0.805,U104&lt;0.82),1*0.08,IF(AND(U104&gt;=0.795,U104&lt;0.81),1*0.09,IF(AND(U104&gt;=0.785,U104&lt;0.8),1*0.105,IF(AND(U104&gt;=0.775,U104&lt;0.79),1*0.12,IF(AND(U104&gt;=0.765,U104&lt;0.78),1*0.135,IF(AND(U104&gt;=0.755,U104&lt;0.77),1*0.15,IF(AND(U104&gt;=0.745,U104&lt;0.76),1*0.165,0)))))))))))))))</f>
        <v>0</v>
      </c>
      <c r="W104" s="2336">
        <f>V104*S104</f>
        <v>0</v>
      </c>
      <c r="X104" s="2330">
        <v>0</v>
      </c>
      <c r="Y104" s="2330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</row>
    <row r="105" spans="1:1693" ht="32.4" customHeight="1" x14ac:dyDescent="0.3">
      <c r="A105" s="2330">
        <v>7</v>
      </c>
      <c r="B105" s="2430" t="s">
        <v>366</v>
      </c>
      <c r="C105" s="2763"/>
      <c r="D105" s="2330">
        <v>33</v>
      </c>
      <c r="E105" s="2330" t="s">
        <v>4952</v>
      </c>
      <c r="F105" s="2330" t="s">
        <v>5003</v>
      </c>
      <c r="G105" s="2330">
        <v>1</v>
      </c>
      <c r="H105" s="2365">
        <v>180000</v>
      </c>
      <c r="I105" s="2410">
        <v>317.19</v>
      </c>
      <c r="J105" s="2410">
        <v>317.73399999999998</v>
      </c>
      <c r="K105" s="2330">
        <f>J105-I105</f>
        <v>0.54399999999998272</v>
      </c>
      <c r="L105" s="2472"/>
      <c r="M105" s="2377">
        <f t="shared" si="37"/>
        <v>97919.999999996886</v>
      </c>
      <c r="N105" s="2410">
        <v>244.20400000000001</v>
      </c>
      <c r="O105" s="2410">
        <v>244.376</v>
      </c>
      <c r="P105" s="2330">
        <f>O105-N105</f>
        <v>0.17199999999999704</v>
      </c>
      <c r="Q105" s="2429"/>
      <c r="R105" s="2377">
        <f t="shared" si="38"/>
        <v>30959.999999999469</v>
      </c>
      <c r="S105" s="2513">
        <f t="shared" si="39"/>
        <v>97919.999999996886</v>
      </c>
      <c r="T105" s="2513">
        <f>R105</f>
        <v>30959.999999999469</v>
      </c>
      <c r="U105" s="2337">
        <f>IFERROR(IF(T105&lt;0.00001,"0",COS(ATAN(T105/S105))),0)</f>
        <v>0.9534766485558831</v>
      </c>
      <c r="V105" s="2336">
        <v>0</v>
      </c>
      <c r="W105" s="2336">
        <f t="shared" si="35"/>
        <v>0</v>
      </c>
      <c r="X105" s="2330">
        <v>0</v>
      </c>
      <c r="Y105" s="2330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</row>
    <row r="106" spans="1:1693" s="2432" customFormat="1" ht="32.4" customHeight="1" x14ac:dyDescent="0.3">
      <c r="A106" s="2330">
        <v>8</v>
      </c>
      <c r="B106" s="2430" t="s">
        <v>365</v>
      </c>
      <c r="C106" s="2763"/>
      <c r="D106" s="2330">
        <v>33</v>
      </c>
      <c r="E106" s="2330" t="s">
        <v>4952</v>
      </c>
      <c r="F106" s="2330" t="s">
        <v>5004</v>
      </c>
      <c r="G106" s="2330">
        <v>1</v>
      </c>
      <c r="H106" s="2365">
        <v>180000</v>
      </c>
      <c r="I106" s="2410">
        <v>4191.915</v>
      </c>
      <c r="J106" s="2410">
        <v>4199.8879999999999</v>
      </c>
      <c r="K106" s="2330">
        <f>J106-I106</f>
        <v>7.9729999999999563</v>
      </c>
      <c r="L106" s="2473"/>
      <c r="M106" s="2377">
        <f>K106*H106</f>
        <v>1435139.9999999921</v>
      </c>
      <c r="N106" s="2410">
        <v>2255.39</v>
      </c>
      <c r="O106" s="2410">
        <v>2256.123</v>
      </c>
      <c r="P106" s="2330">
        <f>O106-N106</f>
        <v>0.73300000000017462</v>
      </c>
      <c r="Q106" s="2431"/>
      <c r="R106" s="2377">
        <f t="shared" si="38"/>
        <v>131940.00000003143</v>
      </c>
      <c r="S106" s="2513">
        <f t="shared" si="39"/>
        <v>1435139.9999999921</v>
      </c>
      <c r="T106" s="2513">
        <f>R106</f>
        <v>131940.00000003143</v>
      </c>
      <c r="U106" s="2335">
        <f>IF(P106&lt;0.00001,"0",COS(ATAN(P106/K106)))</f>
        <v>0.99580055392072264</v>
      </c>
      <c r="V106" s="2336">
        <f>IF(AND(U106&gt;=0.885,U106&lt;0.9),1*0.005,IF(AND(U106&gt;=0.875,U106&lt;0.89),1*0.01,IF(AND(U106&gt;=0.865,U106&lt;0.88),1*0.02,IF(AND(U106&gt;=0.855,U106&lt;0.87),1*0.03,IF(AND(U106&gt;=0.845,U106&lt;0.86),1*0.04,IF(AND(U106&gt;=0.835,U106&lt;0.85),1*0.05,IF(AND(U106&gt;=0.825,U106&lt;0.84),1*0.06,IF(AND(U106&gt;=0.815,U106&lt;0.83),1*0.07,IF(AND(U106&gt;=0.805,U106&lt;0.82),1*0.08,IF(AND(U106&gt;=0.795,U106&lt;0.81),1*0.09,IF(AND(U106&gt;=0.785,U106&lt;0.8),1*0.105,IF(AND(U106&gt;=0.775,U106&lt;0.79),1*0.12,IF(AND(U106&gt;=0.765,U106&lt;0.78),1*0.135,IF(AND(U106&gt;=0.755,U106&lt;0.77),1*0.15,IF(AND(U106&gt;=0.745,U106&lt;0.76),1*0.165,0)))))))))))))))</f>
        <v>0</v>
      </c>
      <c r="W106" s="2336">
        <f t="shared" si="35"/>
        <v>0</v>
      </c>
      <c r="X106" s="2330">
        <v>0</v>
      </c>
      <c r="Y106" s="2330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</row>
    <row r="107" spans="1:1693" s="2434" customFormat="1" ht="32.4" customHeight="1" x14ac:dyDescent="0.3">
      <c r="A107" s="2330">
        <v>9</v>
      </c>
      <c r="B107" s="2430" t="s">
        <v>363</v>
      </c>
      <c r="C107" s="2763"/>
      <c r="D107" s="2330">
        <v>33</v>
      </c>
      <c r="E107" s="2330" t="s">
        <v>4952</v>
      </c>
      <c r="F107" s="2330" t="s">
        <v>5005</v>
      </c>
      <c r="G107" s="2330">
        <v>1</v>
      </c>
      <c r="H107" s="2365">
        <v>180000</v>
      </c>
      <c r="I107" s="2410">
        <v>5801.5339999999997</v>
      </c>
      <c r="J107" s="2410">
        <v>5848.1480000000001</v>
      </c>
      <c r="K107" s="2330">
        <f>J107-I107</f>
        <v>46.614000000000487</v>
      </c>
      <c r="L107" s="2474"/>
      <c r="M107" s="2377">
        <f>K107*H107</f>
        <v>8390520.0000000875</v>
      </c>
      <c r="N107" s="2410">
        <v>2641.6660000000002</v>
      </c>
      <c r="O107" s="2410">
        <v>2657.404</v>
      </c>
      <c r="P107" s="2330">
        <f>O107-N107</f>
        <v>15.737999999999829</v>
      </c>
      <c r="Q107" s="2433"/>
      <c r="R107" s="2377">
        <f t="shared" si="38"/>
        <v>2832839.9999999693</v>
      </c>
      <c r="S107" s="2513">
        <f t="shared" si="39"/>
        <v>8390520.0000000875</v>
      </c>
      <c r="T107" s="2513">
        <f>R107</f>
        <v>2832839.9999999693</v>
      </c>
      <c r="U107" s="2335">
        <f>IF(T107&lt;0.00001,"0",COS(ATAN(T107/S107)))</f>
        <v>0.94745670834720253</v>
      </c>
      <c r="V107" s="2336">
        <f>IF(AND(U107&gt;=0.885,U107&lt;0.9),1*0.005,IF(AND(U107&gt;=0.875,U107&lt;0.89),1*0.01,IF(AND(U107&gt;=0.865,U107&lt;0.88),1*0.02,IF(AND(U107&gt;=0.855,U107&lt;0.87),1*0.03,IF(AND(U107&gt;=0.845,U107&lt;0.86),1*0.04,IF(AND(U107&gt;=0.835,U107&lt;0.85),1*0.05,IF(AND(U107&gt;=0.825,U107&lt;0.84),1*0.06,IF(AND(U107&gt;=0.815,U107&lt;0.83),1*0.07,IF(AND(U107&gt;=0.805,U107&lt;0.82),1*0.08,IF(AND(U107&gt;=0.795,U107&lt;0.81),1*0.09,IF(AND(U107&gt;=0.785,U107&lt;0.8),1*0.105,IF(AND(U107&gt;=0.775,U107&lt;0.79),1*0.12,IF(AND(U107&gt;=0.765,U107&lt;0.78),1*0.135,IF(AND(U107&gt;=0.755,U107&lt;0.77),1*0.15,IF(AND(U107&gt;=0.745,U107&lt;0.76),1*0.165,0)))))))))))))))</f>
        <v>0</v>
      </c>
      <c r="W107" s="2336">
        <f t="shared" si="35"/>
        <v>0</v>
      </c>
      <c r="X107" s="2330">
        <v>0</v>
      </c>
      <c r="Y107" s="2330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</row>
    <row r="108" spans="1:1693" ht="32.4" customHeight="1" x14ac:dyDescent="0.3">
      <c r="A108" s="2330">
        <v>10</v>
      </c>
      <c r="B108" s="2430" t="s">
        <v>361</v>
      </c>
      <c r="C108" s="2763"/>
      <c r="D108" s="2330">
        <v>33</v>
      </c>
      <c r="E108" s="2330" t="s">
        <v>4952</v>
      </c>
      <c r="F108" s="2330" t="s">
        <v>5006</v>
      </c>
      <c r="G108" s="2330">
        <v>1</v>
      </c>
      <c r="H108" s="2365">
        <v>180000</v>
      </c>
      <c r="I108" s="2410">
        <v>6518.4489999999996</v>
      </c>
      <c r="J108" s="2410">
        <v>6541.77</v>
      </c>
      <c r="K108" s="2330">
        <f t="shared" ref="K108:K110" si="40">J108-I108</f>
        <v>23.321000000000822</v>
      </c>
      <c r="L108" s="2475"/>
      <c r="M108" s="2377">
        <f t="shared" si="37"/>
        <v>4197780.0000001481</v>
      </c>
      <c r="N108" s="2410">
        <v>3183.5720000000001</v>
      </c>
      <c r="O108" s="2410">
        <v>3192.261</v>
      </c>
      <c r="P108" s="2330">
        <f t="shared" ref="P108:P110" si="41">O108-N108</f>
        <v>8.6889999999998508</v>
      </c>
      <c r="Q108" s="2435"/>
      <c r="R108" s="2377">
        <f t="shared" si="38"/>
        <v>1564019.9999999732</v>
      </c>
      <c r="S108" s="2513">
        <f t="shared" si="39"/>
        <v>4197780.0000001481</v>
      </c>
      <c r="T108" s="2513">
        <f t="shared" ref="T108:T109" si="42">R108</f>
        <v>1564019.9999999732</v>
      </c>
      <c r="U108" s="2335">
        <f t="shared" ref="U108:U111" si="43">IF(T108&lt;0.00001,"0",COS(ATAN(T108/S108)))</f>
        <v>0.93707180452908112</v>
      </c>
      <c r="V108" s="2336">
        <f t="shared" ref="V108:V112" si="44">IF(AND(U108&gt;=0.885,U108&lt;0.9),1*0.005,IF(AND(U108&gt;=0.875,U108&lt;0.89),1*0.01,IF(AND(U108&gt;=0.865,U108&lt;0.88),1*0.02,IF(AND(U108&gt;=0.855,U108&lt;0.87),1*0.03,IF(AND(U108&gt;=0.845,U108&lt;0.86),1*0.04,IF(AND(U108&gt;=0.835,U108&lt;0.85),1*0.05,IF(AND(U108&gt;=0.825,U108&lt;0.84),1*0.06,IF(AND(U108&gt;=0.815,U108&lt;0.83),1*0.07,IF(AND(U108&gt;=0.805,U108&lt;0.82),1*0.08,IF(AND(U108&gt;=0.795,U108&lt;0.81),1*0.09,IF(AND(U108&gt;=0.785,U108&lt;0.8),1*0.105,IF(AND(U108&gt;=0.775,U108&lt;0.79),1*0.12,IF(AND(U108&gt;=0.765,U108&lt;0.78),1*0.135,IF(AND(U108&gt;=0.755,U108&lt;0.77),1*0.15,IF(AND(U108&gt;=0.745,U108&lt;0.76),1*0.165,0)))))))))))))))</f>
        <v>0</v>
      </c>
      <c r="W108" s="2336">
        <f t="shared" si="35"/>
        <v>0</v>
      </c>
      <c r="X108" s="2330">
        <v>0</v>
      </c>
      <c r="Y108" s="2330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</row>
    <row r="109" spans="1:1693" ht="32.4" customHeight="1" x14ac:dyDescent="0.3">
      <c r="A109" s="2330">
        <v>11</v>
      </c>
      <c r="B109" s="2430" t="s">
        <v>360</v>
      </c>
      <c r="C109" s="2763"/>
      <c r="D109" s="2330">
        <v>33</v>
      </c>
      <c r="E109" s="2330" t="s">
        <v>4952</v>
      </c>
      <c r="F109" s="2330" t="s">
        <v>5007</v>
      </c>
      <c r="G109" s="2330">
        <v>1</v>
      </c>
      <c r="H109" s="2365">
        <v>180000</v>
      </c>
      <c r="I109" s="2410">
        <v>8670.1910000000007</v>
      </c>
      <c r="J109" s="2410">
        <v>8728.4619999999995</v>
      </c>
      <c r="K109" s="2330">
        <f t="shared" si="40"/>
        <v>58.270999999998821</v>
      </c>
      <c r="L109" s="2475"/>
      <c r="M109" s="2377">
        <f>K109*H109</f>
        <v>10488779.999999788</v>
      </c>
      <c r="N109" s="2410">
        <v>4041.326</v>
      </c>
      <c r="O109" s="2410">
        <v>4065.1869999999999</v>
      </c>
      <c r="P109" s="2330">
        <f t="shared" si="41"/>
        <v>23.860999999999876</v>
      </c>
      <c r="Q109" s="2435"/>
      <c r="R109" s="2377">
        <f t="shared" si="38"/>
        <v>4294979.9999999776</v>
      </c>
      <c r="S109" s="2513">
        <f t="shared" si="39"/>
        <v>10488779.999999788</v>
      </c>
      <c r="T109" s="2513">
        <f t="shared" si="42"/>
        <v>4294979.9999999776</v>
      </c>
      <c r="U109" s="2335">
        <f t="shared" si="43"/>
        <v>0.92541965672073623</v>
      </c>
      <c r="V109" s="2336">
        <f t="shared" si="44"/>
        <v>0</v>
      </c>
      <c r="W109" s="2336">
        <f t="shared" si="35"/>
        <v>0</v>
      </c>
      <c r="X109" s="2330">
        <v>0</v>
      </c>
      <c r="Y109" s="2330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</row>
    <row r="110" spans="1:1693" ht="32.4" customHeight="1" x14ac:dyDescent="0.3">
      <c r="A110" s="2330">
        <v>12</v>
      </c>
      <c r="B110" s="2430" t="s">
        <v>359</v>
      </c>
      <c r="C110" s="2763"/>
      <c r="D110" s="2330">
        <v>33</v>
      </c>
      <c r="E110" s="2330" t="s">
        <v>4952</v>
      </c>
      <c r="F110" s="2330" t="s">
        <v>5008</v>
      </c>
      <c r="G110" s="2330">
        <v>1</v>
      </c>
      <c r="H110" s="2365">
        <v>180000</v>
      </c>
      <c r="I110" s="2410">
        <v>116.13500000000001</v>
      </c>
      <c r="J110" s="2410">
        <v>143.38800000000001</v>
      </c>
      <c r="K110" s="2330">
        <f t="shared" si="40"/>
        <v>27.253</v>
      </c>
      <c r="L110" s="2475"/>
      <c r="M110" s="2377">
        <f>K110*H110</f>
        <v>4905540</v>
      </c>
      <c r="N110" s="2410">
        <v>29.486000000000001</v>
      </c>
      <c r="O110" s="2410">
        <v>36.389000000000003</v>
      </c>
      <c r="P110" s="2330">
        <f t="shared" si="41"/>
        <v>6.9030000000000022</v>
      </c>
      <c r="Q110" s="2435"/>
      <c r="R110" s="2377">
        <f t="shared" si="38"/>
        <v>1242540.0000000005</v>
      </c>
      <c r="S110" s="2513">
        <f t="shared" si="39"/>
        <v>4905540</v>
      </c>
      <c r="T110" s="2513">
        <f>R110</f>
        <v>1242540.0000000005</v>
      </c>
      <c r="U110" s="2335">
        <f t="shared" si="43"/>
        <v>0.96938669461379956</v>
      </c>
      <c r="V110" s="2336">
        <f t="shared" si="44"/>
        <v>0</v>
      </c>
      <c r="W110" s="2336">
        <f t="shared" si="35"/>
        <v>0</v>
      </c>
      <c r="X110" s="2330">
        <v>0</v>
      </c>
      <c r="Y110" s="233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</row>
    <row r="111" spans="1:1693" ht="32.4" customHeight="1" x14ac:dyDescent="0.3">
      <c r="A111" s="2330"/>
      <c r="B111" s="2330" t="s">
        <v>4953</v>
      </c>
      <c r="C111" s="2763"/>
      <c r="D111" s="2330"/>
      <c r="E111" s="2330"/>
      <c r="F111" s="2427"/>
      <c r="G111" s="2330"/>
      <c r="H111" s="2365"/>
      <c r="I111" s="2410"/>
      <c r="J111" s="2410"/>
      <c r="K111" s="2330"/>
      <c r="L111" s="2492">
        <v>8074556.4000000162</v>
      </c>
      <c r="M111" s="2377"/>
      <c r="N111" s="2410"/>
      <c r="O111" s="2410"/>
      <c r="P111" s="2330"/>
      <c r="Q111" s="2492">
        <v>1293025.2000000179</v>
      </c>
      <c r="R111" s="2377"/>
      <c r="S111" s="2513">
        <f>-L111</f>
        <v>-8074556.4000000162</v>
      </c>
      <c r="T111" s="2513">
        <f>-Q111</f>
        <v>-1293025.2000000179</v>
      </c>
      <c r="U111" s="2335" t="str">
        <f t="shared" si="43"/>
        <v>0</v>
      </c>
      <c r="V111" s="2336">
        <f t="shared" si="44"/>
        <v>0</v>
      </c>
      <c r="W111" s="2336">
        <f t="shared" si="35"/>
        <v>0</v>
      </c>
      <c r="X111" s="2330"/>
      <c r="Y111" s="2330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</row>
    <row r="112" spans="1:1693" s="2343" customFormat="1" ht="32.4" customHeight="1" thickBot="1" x14ac:dyDescent="0.35">
      <c r="A112" s="2344">
        <v>13</v>
      </c>
      <c r="B112" s="2344" t="s">
        <v>357</v>
      </c>
      <c r="C112" s="2763"/>
      <c r="D112" s="2344">
        <v>33</v>
      </c>
      <c r="E112" s="2344" t="s">
        <v>4952</v>
      </c>
      <c r="F112" s="2344" t="s">
        <v>5009</v>
      </c>
      <c r="G112" s="2344">
        <v>1</v>
      </c>
      <c r="H112" s="2437">
        <v>180000</v>
      </c>
      <c r="I112" s="2410">
        <v>5452.8789999999999</v>
      </c>
      <c r="J112" s="2410">
        <v>5452.8789999999999</v>
      </c>
      <c r="K112" s="2410">
        <f>J112-I112</f>
        <v>0</v>
      </c>
      <c r="L112" s="2422"/>
      <c r="M112" s="2426">
        <f>K112*H112*G112</f>
        <v>0</v>
      </c>
      <c r="N112" s="2410">
        <v>2686.6190000000001</v>
      </c>
      <c r="O112" s="2410">
        <v>2686.6190000000001</v>
      </c>
      <c r="P112" s="2356">
        <f>O112-N112</f>
        <v>0</v>
      </c>
      <c r="Q112" s="2428"/>
      <c r="R112" s="2426">
        <f>P112*H112*G112</f>
        <v>0</v>
      </c>
      <c r="S112" s="2513">
        <f>M112</f>
        <v>0</v>
      </c>
      <c r="T112" s="2513">
        <f>R112</f>
        <v>0</v>
      </c>
      <c r="U112" s="2335" t="str">
        <f>IF(OR(M112=0,T112&lt;0.00001),"0",COS(ATAN(T112/S112)))</f>
        <v>0</v>
      </c>
      <c r="V112" s="2636">
        <f t="shared" si="44"/>
        <v>0</v>
      </c>
      <c r="W112" s="2336">
        <f t="shared" si="35"/>
        <v>0</v>
      </c>
      <c r="X112" s="2344">
        <v>0</v>
      </c>
      <c r="Y112" s="2330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</row>
    <row r="113" spans="1:1693" ht="34.950000000000003" customHeight="1" thickBot="1" x14ac:dyDescent="0.4">
      <c r="A113" s="2438"/>
      <c r="B113" s="2438"/>
      <c r="C113" s="2438"/>
      <c r="D113" s="2438"/>
      <c r="E113" s="2476"/>
      <c r="F113" s="2438"/>
      <c r="G113" s="2297"/>
      <c r="H113" s="2330"/>
      <c r="I113" s="2410"/>
      <c r="J113" s="2410"/>
      <c r="K113" s="2555" t="s">
        <v>281</v>
      </c>
      <c r="L113" s="2556">
        <f>L111</f>
        <v>8074556.4000000162</v>
      </c>
      <c r="M113" s="2710">
        <f>SUM(M103:M112)</f>
        <v>29526480.000000011</v>
      </c>
      <c r="N113" s="2558"/>
      <c r="O113" s="2558"/>
      <c r="P113" s="2559" t="s">
        <v>281</v>
      </c>
      <c r="Q113" s="2712">
        <f>Q111</f>
        <v>1293025.2000000179</v>
      </c>
      <c r="R113" s="2561">
        <f>R112+R107+R106+R105+R103+R108+R109+R110+R104</f>
        <v>10097279.999999952</v>
      </c>
      <c r="S113" s="2629">
        <f>M113-L113</f>
        <v>21451923.599999994</v>
      </c>
      <c r="T113" s="2629">
        <f>R113-Q113</f>
        <v>8804254.7999999337</v>
      </c>
      <c r="U113" s="2562">
        <f>IF(T113&lt;0.00001,"0",COS(ATAN(T113/S113)))</f>
        <v>0.92511612764098627</v>
      </c>
      <c r="V113" s="2360"/>
      <c r="W113" s="2637"/>
      <c r="X113" s="2624">
        <f>SUM(X103:X112)</f>
        <v>0</v>
      </c>
      <c r="Y113" s="2639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</row>
    <row r="114" spans="1:1693" ht="34.950000000000003" customHeight="1" thickBot="1" x14ac:dyDescent="0.4">
      <c r="A114" s="2755" t="s">
        <v>5023</v>
      </c>
      <c r="B114" s="2756"/>
      <c r="C114" s="2756"/>
      <c r="D114" s="2756"/>
      <c r="E114" s="2756"/>
      <c r="F114" s="2757"/>
      <c r="G114" s="2439"/>
      <c r="H114" s="2367"/>
      <c r="I114" s="2367"/>
      <c r="J114" s="2367"/>
      <c r="K114" s="2367"/>
      <c r="L114" s="2470"/>
      <c r="M114" s="2368"/>
      <c r="N114" s="2331"/>
      <c r="O114" s="2331"/>
      <c r="P114" s="2354"/>
      <c r="Q114" s="2492"/>
      <c r="R114" s="2488"/>
      <c r="S114" s="2516"/>
      <c r="T114" s="2516"/>
      <c r="U114" s="2349"/>
      <c r="V114" s="2360"/>
      <c r="W114" s="2384"/>
      <c r="X114" s="2575" t="s">
        <v>222</v>
      </c>
      <c r="Y114" s="2297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</row>
    <row r="115" spans="1:1693" s="2440" customFormat="1" ht="30.6" customHeight="1" x14ac:dyDescent="0.3">
      <c r="A115" s="2325">
        <v>14</v>
      </c>
      <c r="B115" s="2325" t="s">
        <v>354</v>
      </c>
      <c r="C115" s="2763" t="s">
        <v>353</v>
      </c>
      <c r="D115" s="2325">
        <v>33</v>
      </c>
      <c r="E115" s="2325" t="s">
        <v>4952</v>
      </c>
      <c r="F115" s="2325" t="s">
        <v>352</v>
      </c>
      <c r="G115" s="2297">
        <v>1</v>
      </c>
      <c r="H115" s="2330">
        <v>750000</v>
      </c>
      <c r="I115" s="2410">
        <v>3141.1930000000002</v>
      </c>
      <c r="J115" s="2410">
        <v>3188.0970000000002</v>
      </c>
      <c r="K115" s="2356">
        <f>J115-I115</f>
        <v>46.903999999999996</v>
      </c>
      <c r="L115" s="2394"/>
      <c r="M115" s="2364">
        <f>K115*H115+L115</f>
        <v>35178000</v>
      </c>
      <c r="N115" s="2410">
        <v>1579.213</v>
      </c>
      <c r="O115" s="2410">
        <v>1597.37</v>
      </c>
      <c r="P115" s="2356">
        <f>O115-N115</f>
        <v>18.156999999999925</v>
      </c>
      <c r="Q115" s="2339" t="s">
        <v>222</v>
      </c>
      <c r="R115" s="2348">
        <f>P115*H115*G115</f>
        <v>13617749.999999944</v>
      </c>
      <c r="S115" s="2513">
        <f>M115</f>
        <v>35178000</v>
      </c>
      <c r="T115" s="2513">
        <f>R115</f>
        <v>13617749.999999944</v>
      </c>
      <c r="U115" s="2335">
        <f t="shared" ref="U115:U121" si="45">IF(T115&lt;0.00001,"0",COS(ATAN(T115/S115)))</f>
        <v>0.93256399578242866</v>
      </c>
      <c r="V115" s="2336">
        <f>IF(AND(U115&gt;=0.885,U115&lt;0.9),1*0.005,IF(AND(U115&gt;=0.875,U115&lt;0.89),1*0.01,IF(AND(U115&gt;=0.865,U115&lt;0.88),1*0.02,IF(AND(U115&gt;=0.855,U115&lt;0.87),1*0.03,IF(AND(U115&gt;=0.845,U115&lt;0.86),1*0.04,IF(AND(U115&gt;=0.835,U115&lt;0.85),1*0.05,IF(AND(U115&gt;=0.825,U115&lt;0.84),1*0.06,IF(AND(U115&gt;=0.815,U115&lt;0.83),1*0.07,IF(AND(U115&gt;=0.805,U115&lt;0.82),1*0.08,IF(AND(U115&gt;=0.795,U115&lt;0.81),1*0.09,IF(AND(U115&gt;=0.785,U115&lt;0.8),1*0.105,IF(AND(U115&gt;=0.775,U115&lt;0.79),1*0.12,IF(AND(U115&gt;=0.765,U115&lt;0.78),1*0.135,IF(AND(U115&gt;=0.755,U115&lt;0.77),1*0.15,IF(AND(U115&gt;=0.745,U115&lt;0.76),1*0.165,0)))))))))))))))</f>
        <v>0</v>
      </c>
      <c r="W115" s="2336">
        <f t="shared" si="35"/>
        <v>0</v>
      </c>
      <c r="X115" s="2509">
        <v>0</v>
      </c>
      <c r="Y115" s="2352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</row>
    <row r="116" spans="1:1693" s="2440" customFormat="1" ht="30.6" customHeight="1" thickBot="1" x14ac:dyDescent="0.35">
      <c r="A116" s="2330">
        <v>15</v>
      </c>
      <c r="B116" s="2330" t="s">
        <v>351</v>
      </c>
      <c r="C116" s="2764"/>
      <c r="D116" s="2330">
        <v>33</v>
      </c>
      <c r="E116" s="2330" t="s">
        <v>4952</v>
      </c>
      <c r="F116" s="2330" t="s">
        <v>350</v>
      </c>
      <c r="G116" s="2297">
        <v>1</v>
      </c>
      <c r="H116" s="2330">
        <v>750000</v>
      </c>
      <c r="I116" s="2410">
        <v>2781.2849999999999</v>
      </c>
      <c r="J116" s="2410">
        <v>2828.681</v>
      </c>
      <c r="K116" s="2356">
        <f>J116-I116</f>
        <v>47.396000000000186</v>
      </c>
      <c r="L116" s="2394"/>
      <c r="M116" s="2364">
        <f>K116*H116</f>
        <v>35547000.000000142</v>
      </c>
      <c r="N116" s="2410">
        <v>1375.53</v>
      </c>
      <c r="O116" s="2410">
        <v>1393.883</v>
      </c>
      <c r="P116" s="2356">
        <f>O116-N116</f>
        <v>18.353000000000065</v>
      </c>
      <c r="Q116" s="2339"/>
      <c r="R116" s="2348">
        <f>P116*H116*G116</f>
        <v>13764750.000000048</v>
      </c>
      <c r="S116" s="2513">
        <f>M116</f>
        <v>35547000.000000142</v>
      </c>
      <c r="T116" s="2513">
        <f>R116</f>
        <v>13764750.000000048</v>
      </c>
      <c r="U116" s="2335">
        <f t="shared" si="45"/>
        <v>0.93252728178894795</v>
      </c>
      <c r="V116" s="2336">
        <f>IF(AND(U116&gt;=0.885,U116&lt;0.9),1*0.005,IF(AND(U116&gt;=0.875,U116&lt;0.89),1*0.01,IF(AND(U116&gt;=0.865,U116&lt;0.88),1*0.02,IF(AND(U116&gt;=0.855,U116&lt;0.87),1*0.03,IF(AND(U116&gt;=0.845,U116&lt;0.86),1*0.04,IF(AND(U116&gt;=0.835,U116&lt;0.85),1*0.05,IF(AND(U116&gt;=0.825,U116&lt;0.84),1*0.06,IF(AND(U116&gt;=0.815,U116&lt;0.83),1*0.07,IF(AND(U116&gt;=0.805,U116&lt;0.82),1*0.08,IF(AND(U116&gt;=0.795,U116&lt;0.81),1*0.09,IF(AND(U116&gt;=0.785,U116&lt;0.8),1*0.105,IF(AND(U116&gt;=0.775,U116&lt;0.79),1*0.12,IF(AND(U116&gt;=0.765,U116&lt;0.78),1*0.135,IF(AND(U116&gt;=0.755,U116&lt;0.77),1*0.15,IF(AND(U116&gt;=0.745,U116&lt;0.76),1*0.165,0)))))))))))))))</f>
        <v>0</v>
      </c>
      <c r="W116" s="2336">
        <f t="shared" si="35"/>
        <v>0</v>
      </c>
      <c r="X116" s="2509">
        <v>0</v>
      </c>
      <c r="Y116" s="2337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</row>
    <row r="117" spans="1:1693" ht="34.950000000000003" customHeight="1" thickBot="1" x14ac:dyDescent="0.35">
      <c r="A117" s="2436"/>
      <c r="B117" s="2436"/>
      <c r="C117" s="2436"/>
      <c r="D117" s="2436"/>
      <c r="E117" s="2436"/>
      <c r="F117" s="2436"/>
      <c r="G117" s="2297"/>
      <c r="H117" s="2297"/>
      <c r="I117" s="2444"/>
      <c r="J117" s="2444"/>
      <c r="K117" s="2564" t="s">
        <v>281</v>
      </c>
      <c r="L117" s="2565">
        <f>L115+L116</f>
        <v>0</v>
      </c>
      <c r="M117" s="2709">
        <f>M115+M116</f>
        <v>70725000.000000149</v>
      </c>
      <c r="N117" s="2567"/>
      <c r="O117" s="2567"/>
      <c r="P117" s="2568" t="s">
        <v>281</v>
      </c>
      <c r="Q117" s="2565">
        <f>SUM(Q115:Q116)</f>
        <v>0</v>
      </c>
      <c r="R117" s="2707">
        <f>SUM(R115:R116)</f>
        <v>27382499.999999993</v>
      </c>
      <c r="S117" s="2630">
        <f>M117-L117</f>
        <v>70725000.000000149</v>
      </c>
      <c r="T117" s="2630">
        <f>R117-Q117</f>
        <v>27382499.999999993</v>
      </c>
      <c r="U117" s="2570">
        <f t="shared" si="45"/>
        <v>0.93254554385399901</v>
      </c>
      <c r="V117" s="2573">
        <f t="shared" ref="V117:V123" si="46">IF(AND(U117&gt;=0.885,U117&lt;0.9),1*0.005,IF(AND(U117&gt;=0.875,U117&lt;0.89),1*0.01,IF(AND(U117&gt;=0.865,U117&lt;0.88),1*0.02,IF(AND(U117&gt;=0.855,U117&lt;0.87),1*0.03,IF(AND(U117&gt;=0.845,U117&lt;0.86),1*0.04,IF(AND(U117&gt;=0.835,U117&lt;0.85),1*0.05,IF(AND(U117&gt;=0.825,U117&lt;0.84),1*0.06,IF(AND(U117&gt;=0.815,U117&lt;0.83),1*0.07,IF(AND(U117&gt;=0.805,U117&lt;0.82),1*0.08,IF(AND(U117&gt;=0.795,U117&lt;0.81),1*0.09,IF(AND(U117&gt;=0.785,U117&lt;0.8),1*0.105,IF(AND(U117&gt;=0.775,U117&lt;0.79),1*0.12,IF(AND(U117&gt;=0.765,U117&lt;0.78),1*0.135,IF(AND(U117&gt;=0.755,U117&lt;0.77),1*0.15,IF(AND(U117&gt;=0.745,U117&lt;0.76),1*0.165,0)))))))))))))))</f>
        <v>0</v>
      </c>
      <c r="W117" s="2573">
        <f t="shared" si="35"/>
        <v>0</v>
      </c>
      <c r="X117" s="2624">
        <f>SUM(X115:X116)</f>
        <v>0</v>
      </c>
      <c r="Y117" s="2329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</row>
    <row r="118" spans="1:1693" ht="34.950000000000003" customHeight="1" thickBot="1" x14ac:dyDescent="0.35">
      <c r="A118" s="2755" t="s">
        <v>4096</v>
      </c>
      <c r="B118" s="2756"/>
      <c r="C118" s="2756"/>
      <c r="D118" s="2756"/>
      <c r="E118" s="2756"/>
      <c r="F118" s="2757"/>
      <c r="G118" s="2297"/>
      <c r="H118" s="2297"/>
      <c r="I118" s="2410"/>
      <c r="J118" s="2410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2336"/>
      <c r="W118" s="2336"/>
      <c r="Y118" s="2297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</row>
    <row r="119" spans="1:1693" s="2343" customFormat="1" ht="32.4" customHeight="1" x14ac:dyDescent="0.3">
      <c r="A119" s="2330">
        <v>16</v>
      </c>
      <c r="B119" s="2334" t="s">
        <v>348</v>
      </c>
      <c r="C119" s="2782" t="s">
        <v>349</v>
      </c>
      <c r="D119" s="2334">
        <v>33</v>
      </c>
      <c r="E119" s="2330" t="s">
        <v>4952</v>
      </c>
      <c r="F119" s="2330" t="s">
        <v>5010</v>
      </c>
      <c r="G119" s="2356">
        <v>1</v>
      </c>
      <c r="H119" s="2330">
        <v>180000</v>
      </c>
      <c r="I119" s="2410">
        <v>1910.4549999999999</v>
      </c>
      <c r="J119" s="2410">
        <v>1934.95</v>
      </c>
      <c r="K119" s="2356">
        <f>J119-I119</f>
        <v>24.495000000000118</v>
      </c>
      <c r="L119" s="2394"/>
      <c r="M119" s="2364">
        <f>+K119*H119*G119</f>
        <v>4409100.0000000214</v>
      </c>
      <c r="N119" s="2410">
        <v>643.89599999999996</v>
      </c>
      <c r="O119" s="2410">
        <v>648.78899999999999</v>
      </c>
      <c r="P119" s="2356">
        <f>O119-N119</f>
        <v>4.8930000000000291</v>
      </c>
      <c r="Q119" s="2339"/>
      <c r="R119" s="2333">
        <f>P119*H119*1</f>
        <v>880740.00000000524</v>
      </c>
      <c r="S119" s="2513">
        <f>M119</f>
        <v>4409100.0000000214</v>
      </c>
      <c r="T119" s="2513">
        <f t="shared" ref="T119:T129" si="47">R119</f>
        <v>880740.00000000524</v>
      </c>
      <c r="U119" s="2335">
        <f t="shared" si="45"/>
        <v>0.98062684128535027</v>
      </c>
      <c r="V119" s="2336">
        <f t="shared" si="46"/>
        <v>0</v>
      </c>
      <c r="W119" s="2336">
        <f>V119*S119</f>
        <v>0</v>
      </c>
      <c r="X119" s="2337">
        <v>3357</v>
      </c>
      <c r="Y119" s="2695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</row>
    <row r="120" spans="1:1693" s="2343" customFormat="1" ht="32.4" customHeight="1" x14ac:dyDescent="0.3">
      <c r="A120" s="2330">
        <v>17</v>
      </c>
      <c r="B120" s="2334" t="s">
        <v>346</v>
      </c>
      <c r="C120" s="2763"/>
      <c r="D120" s="2334">
        <v>33</v>
      </c>
      <c r="E120" s="2330" t="s">
        <v>4952</v>
      </c>
      <c r="F120" s="2330" t="s">
        <v>5011</v>
      </c>
      <c r="G120" s="2356">
        <v>1</v>
      </c>
      <c r="H120" s="2330">
        <v>180000</v>
      </c>
      <c r="I120" s="2410">
        <v>663.09900000000005</v>
      </c>
      <c r="J120" s="2410">
        <v>678.85900000000004</v>
      </c>
      <c r="K120" s="2356">
        <f>J120-I120</f>
        <v>15.759999999999991</v>
      </c>
      <c r="L120" s="2394"/>
      <c r="M120" s="2364">
        <f>+K120*H120*G120</f>
        <v>2836799.9999999981</v>
      </c>
      <c r="N120" s="2410">
        <v>46.671999999999997</v>
      </c>
      <c r="O120" s="2410">
        <v>48.103000000000002</v>
      </c>
      <c r="P120" s="2356">
        <f>O120-N120</f>
        <v>1.4310000000000045</v>
      </c>
      <c r="Q120" s="2339"/>
      <c r="R120" s="2333">
        <f t="shared" ref="R120:R123" si="48">P120*H120*1</f>
        <v>257580.00000000081</v>
      </c>
      <c r="S120" s="2513">
        <f>M120</f>
        <v>2836799.9999999981</v>
      </c>
      <c r="T120" s="2513">
        <f t="shared" si="47"/>
        <v>257580.00000000081</v>
      </c>
      <c r="U120" s="2335">
        <f t="shared" si="45"/>
        <v>0.9959030419325946</v>
      </c>
      <c r="V120" s="2336">
        <f t="shared" si="46"/>
        <v>0</v>
      </c>
      <c r="W120" s="2336">
        <f t="shared" si="35"/>
        <v>0</v>
      </c>
      <c r="X120" s="2337">
        <v>2160</v>
      </c>
      <c r="Y120" s="2695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</row>
    <row r="121" spans="1:1693" ht="32.4" customHeight="1" x14ac:dyDescent="0.3">
      <c r="A121" s="2330">
        <v>18</v>
      </c>
      <c r="B121" s="2334" t="s">
        <v>347</v>
      </c>
      <c r="C121" s="2763"/>
      <c r="D121" s="2334">
        <v>33</v>
      </c>
      <c r="E121" s="2330" t="s">
        <v>4952</v>
      </c>
      <c r="F121" s="2330" t="s">
        <v>5012</v>
      </c>
      <c r="G121" s="2356">
        <v>1</v>
      </c>
      <c r="H121" s="2330">
        <v>180000</v>
      </c>
      <c r="I121" s="2410">
        <v>106.91500000000001</v>
      </c>
      <c r="J121" s="2410">
        <v>106.91500000000001</v>
      </c>
      <c r="K121" s="2356">
        <f>J121-I121</f>
        <v>0</v>
      </c>
      <c r="L121" s="2394"/>
      <c r="M121" s="2364">
        <f>+K121*H121*G121</f>
        <v>0</v>
      </c>
      <c r="N121" s="2410">
        <v>4.16</v>
      </c>
      <c r="O121" s="2410">
        <v>4.16</v>
      </c>
      <c r="P121" s="2356">
        <f>O121-N121</f>
        <v>0</v>
      </c>
      <c r="Q121" s="2339"/>
      <c r="R121" s="2333">
        <f t="shared" si="48"/>
        <v>0</v>
      </c>
      <c r="S121" s="2513">
        <f>M121</f>
        <v>0</v>
      </c>
      <c r="T121" s="2513">
        <f t="shared" si="47"/>
        <v>0</v>
      </c>
      <c r="U121" s="2335" t="str">
        <f t="shared" si="45"/>
        <v>0</v>
      </c>
      <c r="V121" s="2336">
        <f t="shared" si="46"/>
        <v>0</v>
      </c>
      <c r="W121" s="2336">
        <f t="shared" si="35"/>
        <v>0</v>
      </c>
      <c r="X121" s="2337">
        <v>0</v>
      </c>
      <c r="Y121" s="2695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</row>
    <row r="122" spans="1:1693" s="2440" customFormat="1" ht="32.4" customHeight="1" x14ac:dyDescent="0.3">
      <c r="A122" s="2330">
        <v>19</v>
      </c>
      <c r="B122" s="2334" t="s">
        <v>345</v>
      </c>
      <c r="C122" s="2763"/>
      <c r="D122" s="2334"/>
      <c r="E122" s="2330"/>
      <c r="F122" s="2330"/>
      <c r="G122" s="2356">
        <v>1</v>
      </c>
      <c r="H122" s="2330">
        <v>180000</v>
      </c>
      <c r="I122" s="2410">
        <v>1061.83</v>
      </c>
      <c r="J122" s="2410">
        <v>1097.56</v>
      </c>
      <c r="K122" s="2356">
        <f t="shared" ref="K122:K123" si="49">J122-I122</f>
        <v>35.730000000000018</v>
      </c>
      <c r="L122" s="2394"/>
      <c r="M122" s="2364">
        <f>+K122*H122*G122</f>
        <v>6431400.0000000037</v>
      </c>
      <c r="N122" s="2410">
        <v>447.23599999999999</v>
      </c>
      <c r="O122" s="2410">
        <v>459.149</v>
      </c>
      <c r="P122" s="2356">
        <f t="shared" ref="P122:P123" si="50">O122-N122</f>
        <v>11.913000000000011</v>
      </c>
      <c r="Q122" s="2339"/>
      <c r="R122" s="2333">
        <f t="shared" si="48"/>
        <v>2144340.0000000019</v>
      </c>
      <c r="S122" s="2513">
        <f>M122</f>
        <v>6431400.0000000037</v>
      </c>
      <c r="T122" s="2513">
        <f t="shared" si="47"/>
        <v>2144340.0000000019</v>
      </c>
      <c r="U122" s="2335">
        <f t="shared" ref="U122:U123" si="51">IF(T122&lt;0.00001,"0",COS(ATAN(T122/S122)))</f>
        <v>0.9486593996392394</v>
      </c>
      <c r="V122" s="2336">
        <f t="shared" si="46"/>
        <v>0</v>
      </c>
      <c r="W122" s="2336">
        <f t="shared" si="35"/>
        <v>0</v>
      </c>
      <c r="X122" s="2337">
        <v>4896</v>
      </c>
      <c r="Y122" s="2695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</row>
    <row r="123" spans="1:1693" s="2440" customFormat="1" ht="32.4" customHeight="1" thickBot="1" x14ac:dyDescent="0.35">
      <c r="A123" s="2330">
        <v>20</v>
      </c>
      <c r="B123" s="2334" t="s">
        <v>344</v>
      </c>
      <c r="C123" s="2764"/>
      <c r="D123" s="2334"/>
      <c r="E123" s="2330"/>
      <c r="F123" s="2330"/>
      <c r="G123" s="2356">
        <v>1</v>
      </c>
      <c r="H123" s="2330">
        <v>180000</v>
      </c>
      <c r="I123" s="2410">
        <v>766.09</v>
      </c>
      <c r="J123" s="2410">
        <v>790.44799999999998</v>
      </c>
      <c r="K123" s="2356">
        <f t="shared" si="49"/>
        <v>24.357999999999947</v>
      </c>
      <c r="L123" s="2394"/>
      <c r="M123" s="2364">
        <f>+K123*H123*G123</f>
        <v>4384439.9999999907</v>
      </c>
      <c r="N123" s="2410">
        <v>280.97699999999998</v>
      </c>
      <c r="O123" s="2410">
        <v>286.95299999999997</v>
      </c>
      <c r="P123" s="2356">
        <f t="shared" si="50"/>
        <v>5.9759999999999991</v>
      </c>
      <c r="Q123" s="2339"/>
      <c r="R123" s="2333">
        <f t="shared" si="48"/>
        <v>1075679.9999999998</v>
      </c>
      <c r="S123" s="2513">
        <f>M123</f>
        <v>4384439.9999999907</v>
      </c>
      <c r="T123" s="2513">
        <f t="shared" si="47"/>
        <v>1075679.9999999998</v>
      </c>
      <c r="U123" s="2335">
        <f t="shared" si="51"/>
        <v>0.97119796265920166</v>
      </c>
      <c r="V123" s="2336">
        <f t="shared" si="46"/>
        <v>0</v>
      </c>
      <c r="W123" s="2336">
        <f t="shared" si="35"/>
        <v>0</v>
      </c>
      <c r="X123" s="2509">
        <v>3338</v>
      </c>
      <c r="Y123" s="2695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</row>
    <row r="124" spans="1:1693" ht="34.950000000000003" customHeight="1" thickBot="1" x14ac:dyDescent="0.4">
      <c r="A124" s="2755" t="s">
        <v>5024</v>
      </c>
      <c r="B124" s="2756"/>
      <c r="C124" s="2756"/>
      <c r="D124" s="2756"/>
      <c r="E124" s="2756"/>
      <c r="F124" s="2757"/>
      <c r="G124" s="2297" t="s">
        <v>3</v>
      </c>
      <c r="H124" s="2297">
        <v>1.0249999999999999</v>
      </c>
      <c r="I124" s="2410"/>
      <c r="J124" s="2410"/>
      <c r="K124" s="2555" t="s">
        <v>281</v>
      </c>
      <c r="L124" s="2556">
        <f>SUM(L119:L123)</f>
        <v>0</v>
      </c>
      <c r="M124" s="2710">
        <f>SUM(M119:M123)</f>
        <v>18061740.000000015</v>
      </c>
      <c r="N124" s="2558"/>
      <c r="O124" s="2558"/>
      <c r="P124" s="2559" t="s">
        <v>281</v>
      </c>
      <c r="Q124" s="2556">
        <f>SUM(Q119:Q123)</f>
        <v>0</v>
      </c>
      <c r="R124" s="2561">
        <f>SUM(R119:R123)</f>
        <v>4358340.0000000075</v>
      </c>
      <c r="S124" s="2629">
        <f>M124-L124</f>
        <v>18061740.000000015</v>
      </c>
      <c r="T124" s="2629">
        <f>R124-Q124</f>
        <v>4358340.0000000075</v>
      </c>
      <c r="U124" s="2562">
        <f t="shared" ref="U124:U130" si="52">IF(T124&lt;0.00001,"0",COS(ATAN(T124/S124)))</f>
        <v>0.97209927388188522</v>
      </c>
      <c r="V124" s="2336"/>
      <c r="W124" s="2340">
        <f t="shared" si="35"/>
        <v>0</v>
      </c>
      <c r="X124" s="2624">
        <f>SUM(X119:X123)</f>
        <v>13751</v>
      </c>
      <c r="Y124" s="2638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</row>
    <row r="125" spans="1:1693" ht="34.950000000000003" customHeight="1" x14ac:dyDescent="0.35">
      <c r="A125" s="2330">
        <v>21</v>
      </c>
      <c r="B125" s="2352" t="s">
        <v>342</v>
      </c>
      <c r="C125" s="2782" t="s">
        <v>92</v>
      </c>
      <c r="D125" s="2334">
        <v>33</v>
      </c>
      <c r="E125" s="2330" t="s">
        <v>4952</v>
      </c>
      <c r="F125" s="2330" t="s">
        <v>341</v>
      </c>
      <c r="G125" s="2441">
        <f>$H$124</f>
        <v>1.0249999999999999</v>
      </c>
      <c r="H125" s="2330">
        <v>1</v>
      </c>
      <c r="I125" s="2483">
        <v>403596.2</v>
      </c>
      <c r="J125" s="2483">
        <v>408804</v>
      </c>
      <c r="K125" s="2330">
        <f>J125-I125</f>
        <v>5207.7999999999884</v>
      </c>
      <c r="L125" s="2442"/>
      <c r="M125" s="2364">
        <f>K125*H125*G125</f>
        <v>5337.9949999999872</v>
      </c>
      <c r="N125" s="2483">
        <v>258560</v>
      </c>
      <c r="O125" s="2483">
        <v>262073.4</v>
      </c>
      <c r="P125" s="2337">
        <f>O125-N125</f>
        <v>3513.3999999999942</v>
      </c>
      <c r="Q125" s="2339"/>
      <c r="R125" s="2386">
        <f>P125*G125</f>
        <v>3601.2349999999938</v>
      </c>
      <c r="S125" s="2513">
        <f>M125</f>
        <v>5337.9949999999872</v>
      </c>
      <c r="T125" s="2513">
        <f>R125</f>
        <v>3601.2349999999938</v>
      </c>
      <c r="U125" s="2335">
        <f t="shared" si="52"/>
        <v>0.82898631481639706</v>
      </c>
      <c r="V125" s="2336">
        <f>IF(AND(U125&gt;=0.885,U125&lt;0.9),1*0.005,IF(AND(U125&gt;=0.875,U125&lt;0.89),1*0.01,IF(AND(U125&gt;=0.865,U125&lt;0.88),1*0.02,IF(AND(U125&gt;=0.855,U125&lt;0.87),1*0.03,IF(AND(U125&gt;=0.845,U125&lt;0.86),1*0.04,IF(AND(U125&gt;=0.835,U125&lt;0.85),1*0.05,IF(AND(U125&gt;=0.825,U125&lt;0.84),1*0.06,IF(AND(U125&gt;=0.815,U125&lt;0.83),1*0.07,IF(AND(U125&gt;=0.805,U125&lt;0.82),1*0.08,IF(AND(U125&gt;=0.795,U125&lt;0.81),1*0.09,IF(AND(U125&gt;=0.785,U125&lt;0.8),1*0.105,IF(AND(U125&gt;=0.775,U125&lt;0.79),1*0.12,IF(AND(U125&gt;=0.765,U125&lt;0.78),1*0.135,IF(AND(U125&gt;=0.755,U125&lt;0.77),1*0.15,IF(AND(U125&gt;=0.745,U125&lt;0.76),1*0.165,0)))))))))))))))</f>
        <v>0.06</v>
      </c>
      <c r="W125" s="2336">
        <v>0</v>
      </c>
      <c r="X125" s="2509">
        <v>0</v>
      </c>
      <c r="Y125" s="2506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</row>
    <row r="126" spans="1:1693" ht="34.950000000000003" customHeight="1" thickBot="1" x14ac:dyDescent="0.4">
      <c r="A126" s="2330">
        <v>22</v>
      </c>
      <c r="B126" s="2352" t="s">
        <v>340</v>
      </c>
      <c r="C126" s="2764"/>
      <c r="D126" s="2334">
        <v>33</v>
      </c>
      <c r="E126" s="2330" t="s">
        <v>4952</v>
      </c>
      <c r="F126" s="2330" t="s">
        <v>339</v>
      </c>
      <c r="G126" s="2441">
        <f>$H$124</f>
        <v>1.0249999999999999</v>
      </c>
      <c r="H126" s="2330">
        <v>1</v>
      </c>
      <c r="I126" s="2483">
        <v>374573.2</v>
      </c>
      <c r="J126" s="2483">
        <v>378951</v>
      </c>
      <c r="K126" s="2330">
        <f>J126-I126</f>
        <v>4377.7999999999884</v>
      </c>
      <c r="L126" s="2443"/>
      <c r="M126" s="2364">
        <f>K126*H126*G126</f>
        <v>4487.2449999999881</v>
      </c>
      <c r="N126" s="2483">
        <v>131463.5</v>
      </c>
      <c r="O126" s="2483">
        <v>132901.70000000001</v>
      </c>
      <c r="P126" s="2337">
        <f>O126-N126</f>
        <v>1438.2000000000116</v>
      </c>
      <c r="Q126" s="2339"/>
      <c r="R126" s="2386">
        <f>P126*G126</f>
        <v>1474.1550000000118</v>
      </c>
      <c r="S126" s="2513">
        <f>M126</f>
        <v>4487.2449999999881</v>
      </c>
      <c r="T126" s="2513">
        <f t="shared" si="47"/>
        <v>1474.1550000000118</v>
      </c>
      <c r="U126" s="2335">
        <f t="shared" si="52"/>
        <v>0.95004590656793697</v>
      </c>
      <c r="V126" s="2336">
        <f>IF(AND(U126&gt;=0.885,U126&lt;0.9),1*0.005,IF(AND(U126&gt;=0.875,U126&lt;0.89),1*0.01,IF(AND(U126&gt;=0.865,U126&lt;0.88),1*0.02,IF(AND(U126&gt;=0.855,U126&lt;0.87),1*0.03,IF(AND(U126&gt;=0.845,U126&lt;0.86),1*0.04,IF(AND(U126&gt;=0.835,U126&lt;0.85),1*0.05,IF(AND(U126&gt;=0.825,U126&lt;0.84),1*0.06,IF(AND(U126&gt;=0.815,U126&lt;0.83),1*0.07,IF(AND(U126&gt;=0.805,U126&lt;0.82),1*0.08,IF(AND(U126&gt;=0.795,U126&lt;0.81),1*0.09,IF(AND(U126&gt;=0.785,U126&lt;0.8),1*0.105,IF(AND(U126&gt;=0.775,U126&lt;0.79),1*0.12,IF(AND(U126&gt;=0.765,U126&lt;0.78),1*0.135,IF(AND(U126&gt;=0.755,U126&lt;0.77),1*0.15,IF(AND(U126&gt;=0.745,U126&lt;0.76),1*0.165,0)))))))))))))))</f>
        <v>0</v>
      </c>
      <c r="W126" s="2336">
        <v>0</v>
      </c>
      <c r="X126" s="2509">
        <v>0</v>
      </c>
      <c r="Y126" s="250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</row>
    <row r="127" spans="1:1693" ht="34.950000000000003" customHeight="1" thickBot="1" x14ac:dyDescent="0.4">
      <c r="A127" s="2755" t="s">
        <v>4097</v>
      </c>
      <c r="B127" s="2756"/>
      <c r="C127" s="2756"/>
      <c r="D127" s="2756"/>
      <c r="E127" s="2756"/>
      <c r="F127" s="2757"/>
      <c r="G127" s="2297" t="s">
        <v>3</v>
      </c>
      <c r="H127" s="2297">
        <v>1.0249999999999999</v>
      </c>
      <c r="I127" s="2444"/>
      <c r="J127" s="2444"/>
      <c r="K127" s="2555" t="s">
        <v>281</v>
      </c>
      <c r="L127" s="2556">
        <f>L126+L125</f>
        <v>0</v>
      </c>
      <c r="M127" s="2710">
        <f>M126+M125</f>
        <v>9825.2399999999761</v>
      </c>
      <c r="N127" s="2558"/>
      <c r="O127" s="2558"/>
      <c r="P127" s="2559" t="s">
        <v>281</v>
      </c>
      <c r="Q127" s="2556">
        <f>SUM(Q125:Q126)</f>
        <v>0</v>
      </c>
      <c r="R127" s="2561">
        <f>SUM(R125:R126)</f>
        <v>5075.3900000000058</v>
      </c>
      <c r="S127" s="2629">
        <f>M127-L127</f>
        <v>9825.2399999999761</v>
      </c>
      <c r="T127" s="2629">
        <f>R127-Q127</f>
        <v>5075.3900000000058</v>
      </c>
      <c r="U127" s="2562">
        <f t="shared" si="52"/>
        <v>0.88846219047056973</v>
      </c>
      <c r="V127" s="2360"/>
      <c r="W127" s="2375">
        <f>W125+W116+W115+W112+W107+W95+W96+W108+W109-W125+W110+W103+W105</f>
        <v>0</v>
      </c>
      <c r="X127" s="2624">
        <f>SUM(X125:X126)</f>
        <v>0</v>
      </c>
      <c r="Y127" s="2638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</row>
    <row r="128" spans="1:1693" ht="34.950000000000003" customHeight="1" x14ac:dyDescent="0.35">
      <c r="A128" s="2325">
        <v>23</v>
      </c>
      <c r="B128" s="2325" t="s">
        <v>338</v>
      </c>
      <c r="C128" s="2325" t="s">
        <v>337</v>
      </c>
      <c r="D128" s="2325" t="s">
        <v>333</v>
      </c>
      <c r="E128" s="2325" t="s">
        <v>4952</v>
      </c>
      <c r="F128" s="2369" t="s">
        <v>336</v>
      </c>
      <c r="G128" s="2441">
        <f>$H$127</f>
        <v>1.0249999999999999</v>
      </c>
      <c r="H128" s="2330">
        <v>2400</v>
      </c>
      <c r="I128" s="2410">
        <v>343.416</v>
      </c>
      <c r="J128" s="2410">
        <v>345.49</v>
      </c>
      <c r="K128" s="2330">
        <f>J128-I128</f>
        <v>2.0740000000000123</v>
      </c>
      <c r="L128" s="2422"/>
      <c r="M128" s="2364">
        <f>K128*H128*G128</f>
        <v>5102.04000000003</v>
      </c>
      <c r="N128" s="2410">
        <v>218.71700000000001</v>
      </c>
      <c r="O128" s="2410">
        <v>220.755</v>
      </c>
      <c r="P128" s="2335">
        <f>O128-N128</f>
        <v>2.0379999999999825</v>
      </c>
      <c r="Q128" s="2487"/>
      <c r="R128" s="2492">
        <f>P128*H128*G128</f>
        <v>5013.4799999999568</v>
      </c>
      <c r="S128" s="2527">
        <f>M128</f>
        <v>5102.04000000003</v>
      </c>
      <c r="T128" s="2513">
        <f t="shared" si="47"/>
        <v>5013.4799999999568</v>
      </c>
      <c r="U128" s="2335">
        <f t="shared" si="52"/>
        <v>0.71327007004711285</v>
      </c>
      <c r="V128" s="2336">
        <f>IF(AND(U128&gt;=0.885,U128&lt;0.9),1*0.005,IF(AND(U128&gt;=0.875,U128&lt;0.89),1*0.01,IF(AND(U128&gt;=0.865,U128&lt;0.88),1*0.02,IF(AND(U128&gt;=0.855,U128&lt;0.87),1*0.03,IF(AND(U128&gt;=0.845,U128&lt;0.86),1*0.04,IF(AND(U128&gt;=0.835,U128&lt;0.85),1*0.05,IF(AND(U128&gt;=0.825,U128&lt;0.84),1*0.06,IF(AND(U128&gt;=0.815,U128&lt;0.83),1*0.07,IF(AND(U128&gt;=0.805,U128&lt;0.82),1*0.08,IF(AND(U128&gt;=0.795,U128&lt;0.81),1*0.09,IF(AND(U128&gt;=0.785,U128&lt;0.8),1*0.105,IF(AND(U128&gt;=0.775,U128&lt;0.79),1*0.12,IF(AND(U128&gt;=0.765,U128&lt;0.78),1*0.135,IF(AND(U128&gt;=0.755,U128&lt;0.77),1*0.15,IF(AND(U128&gt;=0.745,U128&lt;0.76),1*0.165,0)))))))))))))))</f>
        <v>0</v>
      </c>
      <c r="W128" s="2336">
        <v>0</v>
      </c>
      <c r="X128" s="2325">
        <v>0</v>
      </c>
      <c r="Y128" s="2506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</row>
    <row r="129" spans="1:1693" ht="34.950000000000003" customHeight="1" thickBot="1" x14ac:dyDescent="0.35">
      <c r="A129" s="2330">
        <v>24</v>
      </c>
      <c r="B129" s="2330" t="s">
        <v>335</v>
      </c>
      <c r="C129" s="2330" t="s">
        <v>334</v>
      </c>
      <c r="D129" s="2330" t="s">
        <v>333</v>
      </c>
      <c r="E129" s="2330" t="s">
        <v>4952</v>
      </c>
      <c r="F129" s="2352" t="s">
        <v>332</v>
      </c>
      <c r="G129" s="2441">
        <f>$H$127</f>
        <v>1.0249999999999999</v>
      </c>
      <c r="H129" s="2330">
        <v>2400</v>
      </c>
      <c r="I129" s="2410">
        <v>95.379000000000005</v>
      </c>
      <c r="J129" s="2410">
        <v>102.714</v>
      </c>
      <c r="K129" s="2330">
        <f>J129-I129</f>
        <v>7.3349999999999937</v>
      </c>
      <c r="L129" s="2422"/>
      <c r="M129" s="2364">
        <f>K129*H129*G129</f>
        <v>18044.099999999984</v>
      </c>
      <c r="N129" s="2410">
        <v>52.31</v>
      </c>
      <c r="O129" s="2410">
        <v>55.582000000000001</v>
      </c>
      <c r="P129" s="2335">
        <f>O129-N129</f>
        <v>3.2719999999999985</v>
      </c>
      <c r="Q129" s="2487"/>
      <c r="R129" s="2492">
        <f>P129*H129*G129</f>
        <v>8049.1199999999953</v>
      </c>
      <c r="S129" s="2527">
        <f>M129</f>
        <v>18044.099999999984</v>
      </c>
      <c r="T129" s="2513">
        <f t="shared" si="47"/>
        <v>8049.1199999999953</v>
      </c>
      <c r="U129" s="2335">
        <f t="shared" si="52"/>
        <v>0.91325619312638961</v>
      </c>
      <c r="V129" s="2336">
        <f>IF(AND(U129&gt;=0.885,U129&lt;0.9),1*0.005,IF(AND(U129&gt;=0.875,U129&lt;0.89),1*0.01,IF(AND(U129&gt;=0.865,U129&lt;0.88),1*0.02,IF(AND(U129&gt;=0.855,U129&lt;0.87),1*0.03,IF(AND(U129&gt;=0.845,U129&lt;0.86),1*0.04,IF(AND(U129&gt;=0.835,U129&lt;0.85),1*0.05,IF(AND(U129&gt;=0.825,U129&lt;0.84),1*0.06,IF(AND(U129&gt;=0.815,U129&lt;0.83),1*0.07,IF(AND(U129&gt;=0.805,U129&lt;0.82),1*0.08,IF(AND(U129&gt;=0.795,U129&lt;0.81),1*0.09,IF(AND(U129&gt;=0.785,U129&lt;0.8),1*0.105,IF(AND(U129&gt;=0.775,U129&lt;0.79),1*0.12,IF(AND(U129&gt;=0.765,U129&lt;0.78),1*0.135,IF(AND(U129&gt;=0.755,U129&lt;0.77),1*0.15,IF(AND(U129&gt;=0.745,U129&lt;0.76),1*0.165,0)))))))))))))))</f>
        <v>0</v>
      </c>
      <c r="W129" s="2336">
        <v>0</v>
      </c>
      <c r="X129" s="2344">
        <v>0</v>
      </c>
      <c r="Y129" s="2337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</row>
    <row r="130" spans="1:1693" ht="34.950000000000003" customHeight="1" thickBot="1" x14ac:dyDescent="0.35">
      <c r="A130" s="2381"/>
      <c r="B130" s="2382"/>
      <c r="C130" s="2382"/>
      <c r="D130" s="2382"/>
      <c r="E130" s="2382"/>
      <c r="F130" s="2385"/>
      <c r="G130" s="2385"/>
      <c r="H130" s="2330"/>
      <c r="I130" s="2445"/>
      <c r="J130" s="2445"/>
      <c r="K130" s="2555" t="s">
        <v>281</v>
      </c>
      <c r="L130" s="2556">
        <f>L128+L129</f>
        <v>0</v>
      </c>
      <c r="M130" s="2710">
        <f>M128+M129</f>
        <v>23146.140000000014</v>
      </c>
      <c r="N130" s="2558"/>
      <c r="O130" s="2558"/>
      <c r="P130" s="2559" t="s">
        <v>281</v>
      </c>
      <c r="Q130" s="2556">
        <f>Q128+Q129</f>
        <v>0</v>
      </c>
      <c r="R130" s="2561">
        <f>R128+R129</f>
        <v>13062.599999999951</v>
      </c>
      <c r="S130" s="2629">
        <f>M130-L130</f>
        <v>23146.140000000014</v>
      </c>
      <c r="T130" s="2629">
        <f>R130-Q130</f>
        <v>13062.599999999951</v>
      </c>
      <c r="U130" s="2562">
        <f t="shared" si="52"/>
        <v>0.87088501615602598</v>
      </c>
      <c r="V130" s="2360"/>
      <c r="W130" s="2375"/>
      <c r="X130" s="2624">
        <f>SUM(X128:X129)</f>
        <v>0</v>
      </c>
      <c r="Y130" s="2639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</row>
    <row r="131" spans="1:1693" ht="42.6" customHeight="1" thickBot="1" x14ac:dyDescent="0.35">
      <c r="A131" s="2760" t="s">
        <v>4981</v>
      </c>
      <c r="B131" s="2761"/>
      <c r="C131" s="2761"/>
      <c r="D131" s="2761"/>
      <c r="E131" s="2761"/>
      <c r="F131" s="2761"/>
      <c r="G131" s="2761"/>
      <c r="H131" s="2761"/>
      <c r="I131" s="2761"/>
      <c r="J131" s="2761"/>
      <c r="K131" s="2762"/>
      <c r="L131" s="2446">
        <f>L113</f>
        <v>8074556.4000000162</v>
      </c>
      <c r="M131" s="2447">
        <f>M113+M102+M98+M124+M127+M117+M130</f>
        <v>120706783.38000019</v>
      </c>
      <c r="N131" s="2798"/>
      <c r="O131" s="2798"/>
      <c r="P131" s="2767"/>
      <c r="Q131" s="2446">
        <f>Q94+Q111</f>
        <v>1293025.2000000179</v>
      </c>
      <c r="R131" s="2447">
        <f>R117+R113+R102+R98+R127+R94+R124+R130</f>
        <v>42579605.98999998</v>
      </c>
      <c r="S131" s="2520"/>
      <c r="T131" s="2520"/>
      <c r="U131" s="2534"/>
      <c r="V131" s="2374"/>
      <c r="W131" s="2537"/>
      <c r="X131" s="2640">
        <f>X98+X102+X113+X117+X124+X127+X130</f>
        <v>13751</v>
      </c>
      <c r="Y131" s="2698" t="s">
        <v>5043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</row>
    <row r="132" spans="1:1693" ht="34.950000000000003" customHeight="1" thickBot="1" x14ac:dyDescent="0.35">
      <c r="A132" s="2760" t="s">
        <v>4983</v>
      </c>
      <c r="B132" s="2761"/>
      <c r="C132" s="2761"/>
      <c r="D132" s="2761"/>
      <c r="E132" s="2761"/>
      <c r="F132" s="2761"/>
      <c r="G132" s="2761"/>
      <c r="H132" s="2761"/>
      <c r="I132" s="2761"/>
      <c r="J132" s="2761"/>
      <c r="K132" s="2762"/>
      <c r="L132" s="2394"/>
      <c r="M132" s="2542">
        <f>M131-L131</f>
        <v>112632226.98000017</v>
      </c>
      <c r="N132" s="2799"/>
      <c r="O132" s="2800"/>
      <c r="P132" s="2800"/>
      <c r="Q132" s="2493"/>
      <c r="R132" s="2542">
        <f>R131-Q131</f>
        <v>41286580.789999962</v>
      </c>
      <c r="S132" s="2538">
        <f>SUM(S94:S131)/2</f>
        <v>112632226.98000017</v>
      </c>
      <c r="T132" s="2547">
        <f>SUM(T94:T131)/2</f>
        <v>41286580.789999954</v>
      </c>
      <c r="U132" s="2545">
        <f>IF(T132&lt;0.00001,"0",COS(ATAN(T132/S132)))</f>
        <v>0.93890838075233729</v>
      </c>
      <c r="V132" s="2536"/>
      <c r="W132" s="2543">
        <f>W127</f>
        <v>0</v>
      </c>
      <c r="X132" s="2397"/>
      <c r="Y132" s="2535">
        <f>COS(ATAN(R132/M132))</f>
        <v>0.93890838075233729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</row>
    <row r="133" spans="1:1693" ht="34.950000000000003" customHeight="1" thickBot="1" x14ac:dyDescent="0.35">
      <c r="A133" s="2760" t="s">
        <v>4984</v>
      </c>
      <c r="B133" s="2761"/>
      <c r="C133" s="2761"/>
      <c r="D133" s="2761"/>
      <c r="E133" s="2761"/>
      <c r="F133" s="2761"/>
      <c r="G133" s="2761"/>
      <c r="H133" s="2761"/>
      <c r="I133" s="2761"/>
      <c r="J133" s="2761"/>
      <c r="K133" s="2762"/>
      <c r="L133" s="2394"/>
      <c r="M133" s="2396">
        <f>M172</f>
        <v>756859.99999997357</v>
      </c>
      <c r="N133" s="2767"/>
      <c r="O133" s="2768"/>
      <c r="P133" s="2768">
        <f>M133+M132</f>
        <v>113389086.98000014</v>
      </c>
      <c r="Q133" s="2498"/>
      <c r="R133" s="2326"/>
      <c r="S133" s="2514"/>
      <c r="T133" s="2514"/>
      <c r="U133" s="2328"/>
      <c r="V133" s="2330"/>
      <c r="W133" s="2325"/>
      <c r="X133" s="2330"/>
      <c r="Y133" s="2330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</row>
    <row r="134" spans="1:1693" ht="28.95" customHeight="1" x14ac:dyDescent="0.35">
      <c r="A134" s="2449"/>
      <c r="B134" s="2449"/>
      <c r="C134" s="2449"/>
      <c r="D134" s="2449"/>
      <c r="E134" s="2449"/>
      <c r="F134" s="2449"/>
      <c r="G134" s="2449"/>
      <c r="I134" s="2450"/>
      <c r="J134" s="2450"/>
      <c r="K134" s="2450"/>
      <c r="L134" s="2456"/>
      <c r="M134" s="2713"/>
      <c r="N134" s="2450"/>
      <c r="O134" s="2450"/>
      <c r="P134" s="2402"/>
      <c r="Q134" s="2456"/>
      <c r="R134" s="2456"/>
      <c r="S134" s="2517"/>
      <c r="T134" s="2517"/>
      <c r="U134" s="2404"/>
      <c r="V134" s="2402"/>
      <c r="W134" s="2402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</row>
    <row r="135" spans="1:1693" ht="28.95" customHeight="1" thickBot="1" x14ac:dyDescent="0.4">
      <c r="A135" s="2402"/>
      <c r="B135" s="2402"/>
      <c r="C135" s="2402"/>
      <c r="D135" s="2402"/>
      <c r="E135" s="2402"/>
      <c r="F135" s="2402"/>
      <c r="G135" s="2402"/>
      <c r="H135" s="2402"/>
      <c r="I135" s="2450"/>
      <c r="J135" s="2450"/>
      <c r="K135" s="2450"/>
      <c r="L135" s="2470"/>
      <c r="M135" s="2368"/>
      <c r="N135" s="2420"/>
      <c r="O135" s="2420"/>
      <c r="P135" s="2367"/>
      <c r="Q135" s="2368"/>
      <c r="R135" s="2456"/>
      <c r="S135" s="2522"/>
      <c r="T135" s="2522"/>
      <c r="U135" s="2404"/>
      <c r="V135" s="2402"/>
      <c r="W135" s="2402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</row>
    <row r="136" spans="1:1693" ht="28.2" customHeight="1" thickBot="1" x14ac:dyDescent="0.4">
      <c r="B136" s="2451"/>
      <c r="C136" s="2801"/>
      <c r="D136" s="2801"/>
      <c r="E136" s="2420"/>
      <c r="F136" s="2367"/>
      <c r="G136" s="2367"/>
      <c r="H136" s="2367"/>
      <c r="I136" s="2766" t="s">
        <v>4946</v>
      </c>
      <c r="J136" s="2766"/>
      <c r="K136" s="2766"/>
      <c r="L136" s="2766"/>
      <c r="M136" s="2766"/>
      <c r="N136" s="2766"/>
      <c r="O136" s="2766"/>
      <c r="P136" s="2367"/>
      <c r="Q136" s="2368"/>
      <c r="R136" s="2499"/>
      <c r="S136" s="2522"/>
      <c r="T136" s="2522"/>
      <c r="U136" s="2404"/>
      <c r="V136" s="2402"/>
      <c r="W136" s="2402"/>
      <c r="Y136" s="2402" t="s">
        <v>222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</row>
    <row r="137" spans="1:1693" ht="28.2" customHeight="1" thickBot="1" x14ac:dyDescent="0.4">
      <c r="B137" s="2451"/>
      <c r="C137" s="2452"/>
      <c r="D137" s="2452"/>
      <c r="E137" s="2420"/>
      <c r="F137" s="2367"/>
      <c r="G137" s="2367"/>
      <c r="H137" s="2367"/>
      <c r="I137" s="2758" t="s">
        <v>14</v>
      </c>
      <c r="J137" s="2758"/>
      <c r="K137" s="2759" t="s">
        <v>328</v>
      </c>
      <c r="L137" s="2759"/>
      <c r="M137" s="2406" t="s">
        <v>388</v>
      </c>
      <c r="N137" s="2759" t="s">
        <v>4945</v>
      </c>
      <c r="O137" s="2759"/>
      <c r="P137" s="2367"/>
      <c r="Q137" s="2368"/>
      <c r="R137" s="2499"/>
      <c r="S137" s="2522"/>
      <c r="T137" s="2522"/>
      <c r="U137" s="2404"/>
      <c r="V137" s="2402"/>
      <c r="W137" s="2402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</row>
    <row r="138" spans="1:1693" ht="28.2" customHeight="1" thickBot="1" x14ac:dyDescent="0.4">
      <c r="B138" s="2451"/>
      <c r="C138" s="2452"/>
      <c r="D138" s="2452"/>
      <c r="E138" s="2420"/>
      <c r="F138" s="2367"/>
      <c r="G138" s="2367"/>
      <c r="H138" s="2367"/>
      <c r="I138" s="2778">
        <f>S132</f>
        <v>112632226.98000017</v>
      </c>
      <c r="J138" s="2778"/>
      <c r="K138" s="2778">
        <f>T132</f>
        <v>41286580.789999954</v>
      </c>
      <c r="L138" s="2778"/>
      <c r="M138" s="2531">
        <f>U132</f>
        <v>0.93890838075233729</v>
      </c>
      <c r="N138" s="2778">
        <f>W132</f>
        <v>0</v>
      </c>
      <c r="O138" s="2778"/>
      <c r="P138" s="2367"/>
      <c r="Q138" s="2368"/>
      <c r="R138" s="2499"/>
      <c r="S138" s="2522"/>
      <c r="T138" s="2522"/>
      <c r="U138" s="2404"/>
      <c r="V138" s="2402"/>
      <c r="W138" s="2402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</row>
    <row r="139" spans="1:1693" ht="28.2" customHeight="1" thickBot="1" x14ac:dyDescent="0.4">
      <c r="B139" s="2451"/>
      <c r="C139" s="2452"/>
      <c r="D139" s="2452"/>
      <c r="E139" s="2420"/>
      <c r="F139" s="2367"/>
      <c r="M139" s="2532"/>
      <c r="N139" s="2367"/>
      <c r="O139" s="2367"/>
      <c r="P139" s="2367"/>
      <c r="Q139" s="2368"/>
      <c r="R139" s="2499"/>
      <c r="S139" s="2522"/>
      <c r="T139" s="2522"/>
      <c r="U139" s="2404"/>
      <c r="V139" s="2402"/>
      <c r="W139" s="2402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</row>
    <row r="140" spans="1:1693" ht="28.2" customHeight="1" thickBot="1" x14ac:dyDescent="0.4">
      <c r="B140" s="2451"/>
      <c r="C140" s="2452"/>
      <c r="D140" s="2452"/>
      <c r="E140" s="2420"/>
      <c r="F140" s="2367"/>
      <c r="I140" s="2772" t="s">
        <v>4943</v>
      </c>
      <c r="J140" s="2774"/>
      <c r="K140" s="2778">
        <f>I138+N138</f>
        <v>112632226.98000017</v>
      </c>
      <c r="L140" s="2778"/>
      <c r="M140" s="2406" t="s">
        <v>14</v>
      </c>
      <c r="N140" s="2367"/>
      <c r="O140" s="2367"/>
      <c r="P140" s="2367"/>
      <c r="Q140" s="2368"/>
      <c r="R140" s="2499"/>
      <c r="S140" s="2522"/>
      <c r="T140" s="2522"/>
      <c r="U140" s="2404"/>
      <c r="V140" s="2402"/>
      <c r="W140" s="2402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</row>
    <row r="141" spans="1:1693" ht="28.2" customHeight="1" thickBot="1" x14ac:dyDescent="0.4">
      <c r="A141" s="2450"/>
      <c r="B141" s="2450"/>
      <c r="C141" s="2450"/>
      <c r="D141" s="2450"/>
      <c r="E141" s="2450"/>
      <c r="F141" s="2454"/>
      <c r="G141" s="2367"/>
      <c r="H141" s="2367"/>
      <c r="I141" s="2772" t="s">
        <v>4944</v>
      </c>
      <c r="J141" s="2774"/>
      <c r="K141" s="2778">
        <f>I138</f>
        <v>112632226.98000017</v>
      </c>
      <c r="L141" s="2778"/>
      <c r="M141" s="2531" t="s">
        <v>14</v>
      </c>
      <c r="N141" s="2367"/>
      <c r="O141" s="2367"/>
      <c r="P141" s="2367"/>
      <c r="Q141" s="2368"/>
      <c r="R141" s="2368"/>
      <c r="S141" s="2517"/>
      <c r="T141" s="2517"/>
      <c r="U141" s="2367"/>
      <c r="V141" s="2367"/>
      <c r="W141" s="2455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</row>
    <row r="142" spans="1:1693" ht="30.6" customHeight="1" x14ac:dyDescent="0.35">
      <c r="A142" s="2402"/>
      <c r="B142" s="2402"/>
      <c r="C142" s="2402"/>
      <c r="D142" s="2402"/>
      <c r="E142" s="2402"/>
      <c r="F142" s="2402"/>
      <c r="G142" s="2402"/>
      <c r="H142" s="2402"/>
      <c r="I142" s="2450"/>
      <c r="J142" s="2450"/>
      <c r="K142" s="2402"/>
      <c r="L142" s="2456"/>
      <c r="M142" s="2399"/>
      <c r="N142" s="2450"/>
      <c r="O142" s="2450"/>
      <c r="P142" s="2367"/>
      <c r="Q142" s="2368"/>
      <c r="R142" s="2368"/>
      <c r="S142" s="2517"/>
      <c r="T142" s="2517"/>
      <c r="U142" s="2367"/>
      <c r="V142" s="2367"/>
      <c r="W142" s="240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</row>
    <row r="143" spans="1:1693" ht="30.6" customHeight="1" thickBot="1" x14ac:dyDescent="0.4">
      <c r="A143" s="2402"/>
      <c r="B143" s="2402"/>
      <c r="C143" s="2402"/>
      <c r="D143" s="2402"/>
      <c r="E143" s="2402"/>
      <c r="F143" s="2402"/>
      <c r="G143" s="2402"/>
      <c r="H143" s="2402"/>
      <c r="I143" s="2450"/>
      <c r="J143" s="2450"/>
      <c r="K143" s="2402"/>
      <c r="L143" s="2456"/>
      <c r="M143" s="2399"/>
      <c r="N143" s="2450"/>
      <c r="O143" s="2450"/>
      <c r="P143" s="2367"/>
      <c r="Q143" s="2368"/>
      <c r="R143" s="2368"/>
      <c r="S143" s="2517"/>
      <c r="T143" s="2517"/>
      <c r="U143" s="2367"/>
      <c r="V143" s="2367"/>
      <c r="W143" s="2402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</row>
    <row r="144" spans="1:1693" ht="34.950000000000003" customHeight="1" thickBot="1" x14ac:dyDescent="0.35">
      <c r="A144" s="2769" t="s">
        <v>4940</v>
      </c>
      <c r="B144" s="2770"/>
      <c r="C144" s="2770"/>
      <c r="D144" s="2770"/>
      <c r="E144" s="2770"/>
      <c r="F144" s="2770"/>
      <c r="G144" s="2770"/>
      <c r="H144" s="2770"/>
      <c r="I144" s="2770"/>
      <c r="J144" s="2770"/>
      <c r="K144" s="2771"/>
      <c r="L144" s="2548" t="str">
        <f>L2</f>
        <v>Month August-2023</v>
      </c>
      <c r="M144" s="2303"/>
      <c r="N144" s="2304"/>
      <c r="O144" s="2304"/>
      <c r="P144" s="2305"/>
      <c r="Q144" s="2484"/>
      <c r="R144" s="2484"/>
      <c r="S144" s="2510"/>
      <c r="T144" s="2510"/>
      <c r="U144" s="2306"/>
      <c r="V144" s="2305"/>
      <c r="W144" s="2305"/>
      <c r="X144" s="2305"/>
      <c r="Y144" s="2302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</row>
    <row r="145" spans="1:1693" ht="33" customHeight="1" thickBot="1" x14ac:dyDescent="0.35">
      <c r="A145" s="2772" t="s">
        <v>326</v>
      </c>
      <c r="B145" s="2773"/>
      <c r="C145" s="2773"/>
      <c r="D145" s="2773"/>
      <c r="E145" s="2773"/>
      <c r="F145" s="2774"/>
      <c r="G145" s="2772" t="s">
        <v>325</v>
      </c>
      <c r="H145" s="2773"/>
      <c r="I145" s="2773"/>
      <c r="J145" s="2773"/>
      <c r="K145" s="2773"/>
      <c r="L145" s="2773"/>
      <c r="M145" s="2774"/>
      <c r="N145" s="2775" t="s">
        <v>4938</v>
      </c>
      <c r="O145" s="2776"/>
      <c r="P145" s="2776"/>
      <c r="Q145" s="2776"/>
      <c r="R145" s="2777"/>
      <c r="S145" s="2796" t="s">
        <v>4939</v>
      </c>
      <c r="T145" s="2797"/>
      <c r="U145" s="2772" t="s">
        <v>392</v>
      </c>
      <c r="V145" s="2773"/>
      <c r="W145" s="2774"/>
      <c r="X145" s="2309" t="s">
        <v>4937</v>
      </c>
      <c r="Y145" s="2309" t="s">
        <v>7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</row>
    <row r="146" spans="1:1693" ht="70.95" customHeight="1" thickBot="1" x14ac:dyDescent="0.35">
      <c r="A146" s="2310" t="s">
        <v>316</v>
      </c>
      <c r="B146" s="2311" t="s">
        <v>315</v>
      </c>
      <c r="C146" s="2311" t="s">
        <v>314</v>
      </c>
      <c r="D146" s="2311" t="s">
        <v>313</v>
      </c>
      <c r="E146" s="2311" t="s">
        <v>319</v>
      </c>
      <c r="F146" s="2312" t="s">
        <v>318</v>
      </c>
      <c r="G146" s="2310" t="s">
        <v>3</v>
      </c>
      <c r="H146" s="2311" t="s">
        <v>5</v>
      </c>
      <c r="I146" s="2311" t="str">
        <f t="shared" ref="I146:J146" si="53">I4</f>
        <v>Reading at 00.00hr 
01.08.2023</v>
      </c>
      <c r="J146" s="2311" t="str">
        <f t="shared" si="53"/>
        <v>Reading at 00.00hr 
01.09.2023</v>
      </c>
      <c r="K146" s="2311" t="s">
        <v>317</v>
      </c>
      <c r="L146" s="2311" t="s">
        <v>4980</v>
      </c>
      <c r="M146" s="2314" t="s">
        <v>4950</v>
      </c>
      <c r="N146" s="2311" t="str">
        <f>I146</f>
        <v>Reading at 00.00hr 
01.08.2023</v>
      </c>
      <c r="O146" s="2311" t="str">
        <f>J146</f>
        <v>Reading at 00.00hr 
01.09.2023</v>
      </c>
      <c r="P146" s="2311" t="s">
        <v>317</v>
      </c>
      <c r="Q146" s="2311" t="s">
        <v>4955</v>
      </c>
      <c r="R146" s="2312" t="s">
        <v>4951</v>
      </c>
      <c r="S146" s="2313" t="s">
        <v>390</v>
      </c>
      <c r="T146" s="2314" t="s">
        <v>389</v>
      </c>
      <c r="U146" s="2315" t="s">
        <v>323</v>
      </c>
      <c r="V146" s="2311" t="s">
        <v>322</v>
      </c>
      <c r="W146" s="2312" t="s">
        <v>443</v>
      </c>
      <c r="X146" s="2309" t="s">
        <v>4937</v>
      </c>
      <c r="Y146" s="2309" t="s">
        <v>7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</row>
    <row r="147" spans="1:1693" ht="18.600000000000001" customHeight="1" thickBot="1" x14ac:dyDescent="0.35">
      <c r="A147" s="2310">
        <v>1</v>
      </c>
      <c r="B147" s="2311">
        <v>2</v>
      </c>
      <c r="C147" s="2311">
        <v>3</v>
      </c>
      <c r="D147" s="2311">
        <v>4</v>
      </c>
      <c r="E147" s="2311">
        <v>5</v>
      </c>
      <c r="F147" s="2312">
        <v>6</v>
      </c>
      <c r="G147" s="2310">
        <v>7</v>
      </c>
      <c r="H147" s="2311">
        <v>8</v>
      </c>
      <c r="I147" s="2311">
        <f>Z1</f>
        <v>9</v>
      </c>
      <c r="J147" s="2311">
        <f>AA1</f>
        <v>10</v>
      </c>
      <c r="K147" s="2311">
        <v>11</v>
      </c>
      <c r="L147" s="2311">
        <v>12</v>
      </c>
      <c r="M147" s="2312">
        <v>13</v>
      </c>
      <c r="N147" s="2311">
        <f>Z2</f>
        <v>14</v>
      </c>
      <c r="O147" s="2311">
        <f>AA2</f>
        <v>15</v>
      </c>
      <c r="P147" s="2311">
        <v>16</v>
      </c>
      <c r="Q147" s="2311">
        <v>17</v>
      </c>
      <c r="R147" s="2312">
        <v>18</v>
      </c>
      <c r="S147" s="2310">
        <v>19</v>
      </c>
      <c r="T147" s="2312">
        <v>20</v>
      </c>
      <c r="U147" s="2310">
        <v>21</v>
      </c>
      <c r="V147" s="2311">
        <v>22</v>
      </c>
      <c r="W147" s="2312">
        <v>23</v>
      </c>
      <c r="X147" s="2310">
        <v>24</v>
      </c>
      <c r="Y147" s="2312">
        <v>25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</row>
    <row r="148" spans="1:1693" ht="25.2" customHeight="1" thickBot="1" x14ac:dyDescent="0.35">
      <c r="A148" s="2755" t="s">
        <v>312</v>
      </c>
      <c r="B148" s="2756"/>
      <c r="C148" s="2756"/>
      <c r="D148" s="2756"/>
      <c r="E148" s="2756"/>
      <c r="F148" s="2756"/>
      <c r="G148" s="2756"/>
      <c r="H148" s="2757"/>
      <c r="I148" s="2324"/>
      <c r="J148" s="2324"/>
      <c r="K148" s="2325"/>
      <c r="L148" s="2326"/>
      <c r="M148" s="2327"/>
      <c r="N148" s="2457"/>
      <c r="O148" s="2457"/>
      <c r="P148" s="2419"/>
      <c r="Q148" s="2481"/>
      <c r="R148" s="2481"/>
      <c r="S148" s="2528"/>
      <c r="T148" s="2528"/>
      <c r="U148" s="2458"/>
      <c r="V148" s="2419"/>
      <c r="W148" s="2419"/>
      <c r="X148" s="2325"/>
      <c r="Y148" s="2325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</row>
    <row r="149" spans="1:1693" ht="18.600000000000001" customHeight="1" x14ac:dyDescent="0.3">
      <c r="A149" s="2325"/>
      <c r="B149" s="2325" t="s">
        <v>311</v>
      </c>
      <c r="C149" s="2763" t="s">
        <v>310</v>
      </c>
      <c r="D149" s="2329">
        <v>11</v>
      </c>
      <c r="E149" s="2325" t="s">
        <v>4952</v>
      </c>
      <c r="F149" s="2325">
        <v>14957</v>
      </c>
      <c r="G149" s="2325">
        <v>1</v>
      </c>
      <c r="H149" s="2325">
        <v>40000</v>
      </c>
      <c r="I149" s="2459">
        <v>1915.47</v>
      </c>
      <c r="J149" s="2459">
        <v>1915.47</v>
      </c>
      <c r="K149" s="2330">
        <f t="shared" ref="K149:K155" si="54">J149-I149</f>
        <v>0</v>
      </c>
      <c r="L149" s="2339"/>
      <c r="M149" s="2333">
        <f t="shared" ref="M149:M155" si="55">K149*H149</f>
        <v>0</v>
      </c>
      <c r="N149" s="2380">
        <v>6270.8</v>
      </c>
      <c r="O149" s="2380">
        <v>6270.8</v>
      </c>
      <c r="P149" s="2330">
        <f t="shared" ref="P149:P155" si="56">O149-N149</f>
        <v>0</v>
      </c>
      <c r="Q149" s="2339"/>
      <c r="R149" s="2339">
        <f t="shared" ref="R149:R155" si="57">P149*H149</f>
        <v>0</v>
      </c>
      <c r="S149" s="2513"/>
      <c r="T149" s="2513"/>
      <c r="U149" s="2335" t="str">
        <f t="shared" ref="U149:U155" si="58">IF(P149&lt;0.00001,"0",COS(ATAN(P149/K149)))</f>
        <v>0</v>
      </c>
      <c r="V149" s="2423" t="str">
        <f t="shared" ref="V149:V155" si="59">IF(U149&gt;0.9,"1",0.9/U149)</f>
        <v>1</v>
      </c>
      <c r="W149" s="2423"/>
      <c r="X149" s="2337"/>
      <c r="Y149" s="2330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</row>
    <row r="150" spans="1:1693" ht="18.600000000000001" customHeight="1" x14ac:dyDescent="0.3">
      <c r="A150" s="2330"/>
      <c r="B150" s="2330" t="s">
        <v>309</v>
      </c>
      <c r="C150" s="2763"/>
      <c r="D150" s="2297">
        <v>11</v>
      </c>
      <c r="E150" s="2330" t="s">
        <v>4952</v>
      </c>
      <c r="F150" s="2330">
        <v>77816681</v>
      </c>
      <c r="G150" s="2330">
        <v>1</v>
      </c>
      <c r="H150" s="2330">
        <v>8000</v>
      </c>
      <c r="I150" s="2459">
        <v>40126.43</v>
      </c>
      <c r="J150" s="2459">
        <v>40126.43</v>
      </c>
      <c r="K150" s="2330">
        <f t="shared" si="54"/>
        <v>0</v>
      </c>
      <c r="L150" s="2339"/>
      <c r="M150" s="2333">
        <f t="shared" si="55"/>
        <v>0</v>
      </c>
      <c r="N150" s="2380">
        <v>20599.05</v>
      </c>
      <c r="O150" s="2380">
        <v>20599.05</v>
      </c>
      <c r="P150" s="2330">
        <f t="shared" si="56"/>
        <v>0</v>
      </c>
      <c r="Q150" s="2339"/>
      <c r="R150" s="2339">
        <f t="shared" si="57"/>
        <v>0</v>
      </c>
      <c r="S150" s="2513"/>
      <c r="T150" s="2513"/>
      <c r="U150" s="2335" t="str">
        <f t="shared" si="58"/>
        <v>0</v>
      </c>
      <c r="V150" s="2423" t="str">
        <f t="shared" si="59"/>
        <v>1</v>
      </c>
      <c r="W150" s="2423"/>
      <c r="X150" s="2337"/>
      <c r="Y150" s="233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</row>
    <row r="151" spans="1:1693" ht="18.600000000000001" customHeight="1" x14ac:dyDescent="0.3">
      <c r="A151" s="2330"/>
      <c r="B151" s="2330" t="s">
        <v>308</v>
      </c>
      <c r="C151" s="2763"/>
      <c r="D151" s="2297">
        <v>11</v>
      </c>
      <c r="E151" s="2330" t="s">
        <v>4952</v>
      </c>
      <c r="F151" s="2330">
        <v>14960</v>
      </c>
      <c r="G151" s="2330">
        <v>1</v>
      </c>
      <c r="H151" s="2330">
        <v>40000</v>
      </c>
      <c r="I151" s="2459">
        <v>9317.2800000000007</v>
      </c>
      <c r="J151" s="2459">
        <v>9317.2800000000007</v>
      </c>
      <c r="K151" s="2330">
        <f t="shared" si="54"/>
        <v>0</v>
      </c>
      <c r="L151" s="2339"/>
      <c r="M151" s="2333">
        <f t="shared" si="55"/>
        <v>0</v>
      </c>
      <c r="N151" s="2380">
        <v>3844.13</v>
      </c>
      <c r="O151" s="2380">
        <v>3844.13</v>
      </c>
      <c r="P151" s="2330">
        <f t="shared" si="56"/>
        <v>0</v>
      </c>
      <c r="Q151" s="2339"/>
      <c r="R151" s="2339">
        <f t="shared" si="57"/>
        <v>0</v>
      </c>
      <c r="S151" s="2513"/>
      <c r="T151" s="2513"/>
      <c r="U151" s="2335" t="str">
        <f t="shared" si="58"/>
        <v>0</v>
      </c>
      <c r="V151" s="2423" t="str">
        <f t="shared" si="59"/>
        <v>1</v>
      </c>
      <c r="W151" s="2423"/>
      <c r="X151" s="2337"/>
      <c r="Y151" s="2330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</row>
    <row r="152" spans="1:1693" ht="18.600000000000001" customHeight="1" x14ac:dyDescent="0.3">
      <c r="A152" s="2330"/>
      <c r="B152" s="2330" t="s">
        <v>307</v>
      </c>
      <c r="C152" s="2763"/>
      <c r="D152" s="2297">
        <v>11</v>
      </c>
      <c r="E152" s="2330" t="s">
        <v>4952</v>
      </c>
      <c r="F152" s="2330">
        <v>14959</v>
      </c>
      <c r="G152" s="2330">
        <v>1</v>
      </c>
      <c r="H152" s="2330">
        <v>40000</v>
      </c>
      <c r="I152" s="2459">
        <v>782.24</v>
      </c>
      <c r="J152" s="2459">
        <v>782.24</v>
      </c>
      <c r="K152" s="2330">
        <f t="shared" si="54"/>
        <v>0</v>
      </c>
      <c r="L152" s="2339"/>
      <c r="M152" s="2333">
        <f t="shared" si="55"/>
        <v>0</v>
      </c>
      <c r="N152" s="2380">
        <v>4541.95</v>
      </c>
      <c r="O152" s="2380">
        <v>4541.95</v>
      </c>
      <c r="P152" s="2330">
        <f t="shared" si="56"/>
        <v>0</v>
      </c>
      <c r="Q152" s="2339"/>
      <c r="R152" s="2339">
        <f t="shared" si="57"/>
        <v>0</v>
      </c>
      <c r="S152" s="2513"/>
      <c r="T152" s="2513"/>
      <c r="U152" s="2335" t="str">
        <f t="shared" si="58"/>
        <v>0</v>
      </c>
      <c r="V152" s="2423" t="str">
        <f t="shared" si="59"/>
        <v>1</v>
      </c>
      <c r="W152" s="2423"/>
      <c r="X152" s="2337"/>
      <c r="Y152" s="2330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</row>
    <row r="153" spans="1:1693" ht="18.600000000000001" customHeight="1" x14ac:dyDescent="0.3">
      <c r="A153" s="2330"/>
      <c r="B153" s="2330" t="s">
        <v>306</v>
      </c>
      <c r="C153" s="2763"/>
      <c r="D153" s="2297">
        <v>11</v>
      </c>
      <c r="E153" s="2330" t="s">
        <v>4952</v>
      </c>
      <c r="F153" s="2330">
        <v>77816675</v>
      </c>
      <c r="G153" s="2330">
        <v>1</v>
      </c>
      <c r="H153" s="2330">
        <v>8000</v>
      </c>
      <c r="I153" s="2459">
        <v>34050.589999999997</v>
      </c>
      <c r="J153" s="2459">
        <v>34050.589999999997</v>
      </c>
      <c r="K153" s="2330">
        <f t="shared" si="54"/>
        <v>0</v>
      </c>
      <c r="L153" s="2339"/>
      <c r="M153" s="2333">
        <f t="shared" si="55"/>
        <v>0</v>
      </c>
      <c r="N153" s="2380">
        <v>17224.86</v>
      </c>
      <c r="O153" s="2380">
        <v>17224.86</v>
      </c>
      <c r="P153" s="2330">
        <f t="shared" si="56"/>
        <v>0</v>
      </c>
      <c r="Q153" s="2339"/>
      <c r="R153" s="2339">
        <f t="shared" si="57"/>
        <v>0</v>
      </c>
      <c r="S153" s="2513"/>
      <c r="T153" s="2513"/>
      <c r="U153" s="2335" t="str">
        <f t="shared" si="58"/>
        <v>0</v>
      </c>
      <c r="V153" s="2423" t="str">
        <f t="shared" si="59"/>
        <v>1</v>
      </c>
      <c r="W153" s="2423"/>
      <c r="X153" s="2337"/>
      <c r="Y153" s="2330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</row>
    <row r="154" spans="1:1693" ht="18.600000000000001" customHeight="1" x14ac:dyDescent="0.3">
      <c r="A154" s="2330"/>
      <c r="B154" s="2330" t="s">
        <v>304</v>
      </c>
      <c r="C154" s="2763"/>
      <c r="D154" s="2297">
        <v>11</v>
      </c>
      <c r="E154" s="2330" t="s">
        <v>4952</v>
      </c>
      <c r="F154" s="2330">
        <v>14997</v>
      </c>
      <c r="G154" s="2330">
        <v>1</v>
      </c>
      <c r="H154" s="2330">
        <v>40000</v>
      </c>
      <c r="I154" s="2459">
        <v>994.03</v>
      </c>
      <c r="J154" s="2459">
        <v>994.03</v>
      </c>
      <c r="K154" s="2330">
        <f t="shared" si="54"/>
        <v>0</v>
      </c>
      <c r="L154" s="2339"/>
      <c r="M154" s="2333">
        <f t="shared" si="55"/>
        <v>0</v>
      </c>
      <c r="N154" s="2380">
        <v>211.73</v>
      </c>
      <c r="O154" s="2380">
        <v>211.73</v>
      </c>
      <c r="P154" s="2330">
        <f t="shared" si="56"/>
        <v>0</v>
      </c>
      <c r="Q154" s="2339"/>
      <c r="R154" s="2339">
        <f t="shared" si="57"/>
        <v>0</v>
      </c>
      <c r="S154" s="2513"/>
      <c r="T154" s="2513"/>
      <c r="U154" s="2335" t="str">
        <f t="shared" si="58"/>
        <v>0</v>
      </c>
      <c r="V154" s="2423" t="str">
        <f t="shared" si="59"/>
        <v>1</v>
      </c>
      <c r="W154" s="2423"/>
      <c r="X154" s="2337"/>
      <c r="Y154" s="2330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</row>
    <row r="155" spans="1:1693" ht="18.600000000000001" customHeight="1" thickBot="1" x14ac:dyDescent="0.35">
      <c r="A155" s="2344"/>
      <c r="B155" s="2344" t="s">
        <v>302</v>
      </c>
      <c r="C155" s="2763"/>
      <c r="D155" s="2346">
        <v>11</v>
      </c>
      <c r="E155" s="2344" t="s">
        <v>4952</v>
      </c>
      <c r="F155" s="2344" t="s">
        <v>303</v>
      </c>
      <c r="G155" s="2344">
        <v>1</v>
      </c>
      <c r="H155" s="2344">
        <v>40000</v>
      </c>
      <c r="I155" s="2459">
        <v>5335.08</v>
      </c>
      <c r="J155" s="2459">
        <v>5335.08</v>
      </c>
      <c r="K155" s="2330">
        <f t="shared" si="54"/>
        <v>0</v>
      </c>
      <c r="L155" s="2339" t="s">
        <v>305</v>
      </c>
      <c r="M155" s="2333">
        <f t="shared" si="55"/>
        <v>0</v>
      </c>
      <c r="N155" s="2445">
        <v>2356.4299999999998</v>
      </c>
      <c r="O155" s="2445">
        <v>2356.4299999999998</v>
      </c>
      <c r="P155" s="2330">
        <f t="shared" si="56"/>
        <v>0</v>
      </c>
      <c r="Q155" s="2339"/>
      <c r="R155" s="2339">
        <f t="shared" si="57"/>
        <v>0</v>
      </c>
      <c r="S155" s="2513"/>
      <c r="T155" s="2513"/>
      <c r="U155" s="2335" t="str">
        <f t="shared" si="58"/>
        <v>0</v>
      </c>
      <c r="V155" s="2423" t="str">
        <f t="shared" si="59"/>
        <v>1</v>
      </c>
      <c r="W155" s="2423"/>
      <c r="X155" s="2337"/>
      <c r="Y155" s="2330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</row>
    <row r="156" spans="1:1693" ht="28.2" customHeight="1" thickBot="1" x14ac:dyDescent="0.35">
      <c r="A156" s="2755" t="s">
        <v>301</v>
      </c>
      <c r="B156" s="2756"/>
      <c r="C156" s="2756"/>
      <c r="D156" s="2756"/>
      <c r="E156" s="2756"/>
      <c r="F156" s="2756"/>
      <c r="G156" s="2756"/>
      <c r="H156" s="2757"/>
      <c r="I156" s="2459"/>
      <c r="J156" s="2459"/>
      <c r="K156" s="2555" t="s">
        <v>281</v>
      </c>
      <c r="L156" s="2556"/>
      <c r="M156" s="2557">
        <f>SUM(M149:M155)</f>
        <v>0</v>
      </c>
      <c r="N156" s="2558"/>
      <c r="O156" s="2558"/>
      <c r="P156" s="2559"/>
      <c r="Q156" s="2556"/>
      <c r="R156" s="2560">
        <f>SUM(R149:R155)</f>
        <v>0</v>
      </c>
      <c r="S156" s="2561"/>
      <c r="T156" s="2561"/>
      <c r="U156" s="2562"/>
      <c r="V156" s="2423"/>
      <c r="W156" s="2423"/>
      <c r="X156" s="2374"/>
      <c r="Y156" s="2330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</row>
    <row r="157" spans="1:1693" ht="33" customHeight="1" x14ac:dyDescent="0.3">
      <c r="A157" s="2325">
        <v>1</v>
      </c>
      <c r="B157" s="2298" t="s">
        <v>299</v>
      </c>
      <c r="C157" s="2763" t="s">
        <v>298</v>
      </c>
      <c r="D157" s="2329">
        <v>11</v>
      </c>
      <c r="E157" s="2325" t="s">
        <v>4952</v>
      </c>
      <c r="F157" s="2325" t="s">
        <v>5013</v>
      </c>
      <c r="G157" s="2325">
        <v>1</v>
      </c>
      <c r="H157" s="2325">
        <v>40000</v>
      </c>
      <c r="I157" s="2460">
        <v>9179.18</v>
      </c>
      <c r="J157" s="2460">
        <v>9192.48</v>
      </c>
      <c r="K157" s="2360">
        <f t="shared" ref="K157:K168" si="60">J157-I157</f>
        <v>13.299999999999272</v>
      </c>
      <c r="L157" s="2339"/>
      <c r="M157" s="2333">
        <f>K157*H157</f>
        <v>531999.9999999709</v>
      </c>
      <c r="N157" s="2460">
        <v>3461.52</v>
      </c>
      <c r="O157" s="2460">
        <v>3465.62</v>
      </c>
      <c r="P157" s="2360">
        <f t="shared" ref="P157:P168" si="61">O157-N157</f>
        <v>4.0999999999999091</v>
      </c>
      <c r="Q157" s="2339"/>
      <c r="R157" s="2339">
        <f>P157*H157</f>
        <v>163999.99999999636</v>
      </c>
      <c r="S157" s="2513">
        <f>(M157-L157)*1.025</f>
        <v>545299.99999997008</v>
      </c>
      <c r="T157" s="2513">
        <f>(R157-Q157)*1.025</f>
        <v>168099.99999999625</v>
      </c>
      <c r="U157" s="2335">
        <f t="shared" ref="U157:U167" si="62">IF(P157&lt;0.00001,"0",COS(ATAN(P157/K157)))</f>
        <v>0.95562352099948322</v>
      </c>
      <c r="V157" s="2423" t="str">
        <f t="shared" ref="V157:V167" si="63">IF(U157&gt;0.9,"1",0.9/U157)</f>
        <v>1</v>
      </c>
      <c r="W157" s="2423"/>
      <c r="X157" s="2337"/>
      <c r="Y157" s="2330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</row>
    <row r="158" spans="1:1693" ht="33" customHeight="1" x14ac:dyDescent="0.3">
      <c r="A158" s="2330">
        <v>2</v>
      </c>
      <c r="B158" s="2299" t="s">
        <v>288</v>
      </c>
      <c r="C158" s="2763"/>
      <c r="D158" s="2297">
        <v>11</v>
      </c>
      <c r="E158" s="2330" t="s">
        <v>4952</v>
      </c>
      <c r="F158" s="2330" t="s">
        <v>5014</v>
      </c>
      <c r="G158" s="2330">
        <v>1</v>
      </c>
      <c r="H158" s="2330">
        <v>40000</v>
      </c>
      <c r="I158" s="2460">
        <v>3863.97</v>
      </c>
      <c r="J158" s="2460">
        <v>3867.99</v>
      </c>
      <c r="K158" s="2360">
        <f t="shared" si="60"/>
        <v>4.0199999999999818</v>
      </c>
      <c r="L158" s="2339"/>
      <c r="M158" s="2333">
        <f>K158*H158</f>
        <v>160799.99999999927</v>
      </c>
      <c r="N158" s="2460">
        <v>1263.1600000000001</v>
      </c>
      <c r="O158" s="2460">
        <v>1263.32</v>
      </c>
      <c r="P158" s="2360">
        <f t="shared" si="61"/>
        <v>0.15999999999985448</v>
      </c>
      <c r="Q158" s="2339"/>
      <c r="R158" s="2339">
        <f>P158*H158</f>
        <v>6399.9999999941792</v>
      </c>
      <c r="S158" s="2513">
        <f t="shared" ref="S158:S168" si="64">(M158-L158)*1.025</f>
        <v>164819.99999999924</v>
      </c>
      <c r="T158" s="2513">
        <f t="shared" ref="T158:T168" si="65">(R158-Q158)*1.025</f>
        <v>6559.9999999940328</v>
      </c>
      <c r="U158" s="2335">
        <f t="shared" si="62"/>
        <v>0.99920888019459353</v>
      </c>
      <c r="V158" s="2423" t="str">
        <f t="shared" si="63"/>
        <v>1</v>
      </c>
      <c r="W158" s="2423"/>
      <c r="X158" s="2337">
        <f>(M158-L170)/M158*(P158*H158)</f>
        <v>6399.9999999941792</v>
      </c>
      <c r="Y158" s="2807" t="s">
        <v>300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</row>
    <row r="159" spans="1:1693" ht="33" customHeight="1" x14ac:dyDescent="0.3">
      <c r="A159" s="2330" t="s">
        <v>297</v>
      </c>
      <c r="B159" s="2299" t="s">
        <v>296</v>
      </c>
      <c r="C159" s="2763"/>
      <c r="D159" s="2297">
        <v>11</v>
      </c>
      <c r="E159" s="2330" t="s">
        <v>4956</v>
      </c>
      <c r="F159" s="2330" t="s">
        <v>5015</v>
      </c>
      <c r="G159" s="2330">
        <v>1</v>
      </c>
      <c r="H159" s="2330">
        <v>600</v>
      </c>
      <c r="I159" s="2460">
        <v>8834</v>
      </c>
      <c r="J159" s="2460">
        <v>8834</v>
      </c>
      <c r="K159" s="2360">
        <f t="shared" si="60"/>
        <v>0</v>
      </c>
      <c r="L159" s="2339">
        <f>K159*H159</f>
        <v>0</v>
      </c>
      <c r="M159" s="2333"/>
      <c r="N159" s="2460">
        <v>2874</v>
      </c>
      <c r="O159" s="2460">
        <v>2874</v>
      </c>
      <c r="P159" s="2360">
        <f t="shared" si="61"/>
        <v>0</v>
      </c>
      <c r="Q159" s="2339">
        <f>P159*H159</f>
        <v>0</v>
      </c>
      <c r="R159" s="2333"/>
      <c r="S159" s="2513">
        <f t="shared" si="64"/>
        <v>0</v>
      </c>
      <c r="T159" s="2513">
        <f t="shared" si="65"/>
        <v>0</v>
      </c>
      <c r="U159" s="2335" t="str">
        <f t="shared" si="62"/>
        <v>0</v>
      </c>
      <c r="V159" s="2423" t="str">
        <f t="shared" si="63"/>
        <v>1</v>
      </c>
      <c r="W159" s="2423"/>
      <c r="X159" s="2337"/>
      <c r="Y159" s="2808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</row>
    <row r="160" spans="1:1693" ht="33" customHeight="1" x14ac:dyDescent="0.3">
      <c r="A160" s="2330" t="s">
        <v>295</v>
      </c>
      <c r="B160" s="2299" t="s">
        <v>293</v>
      </c>
      <c r="C160" s="2763"/>
      <c r="D160" s="2297">
        <v>11</v>
      </c>
      <c r="E160" s="2330" t="s">
        <v>4956</v>
      </c>
      <c r="F160" s="2330" t="s">
        <v>5016</v>
      </c>
      <c r="G160" s="2330">
        <v>1</v>
      </c>
      <c r="H160" s="2330">
        <v>1800</v>
      </c>
      <c r="I160" s="2462">
        <v>2444.4299999999998</v>
      </c>
      <c r="J160" s="2462">
        <v>2444.4299999999998</v>
      </c>
      <c r="K160" s="2330">
        <f t="shared" si="60"/>
        <v>0</v>
      </c>
      <c r="L160" s="2339">
        <f>K160*H160</f>
        <v>0</v>
      </c>
      <c r="M160" s="2333"/>
      <c r="N160" s="2462">
        <v>572</v>
      </c>
      <c r="O160" s="2462">
        <v>572</v>
      </c>
      <c r="P160" s="2330">
        <f t="shared" si="61"/>
        <v>0</v>
      </c>
      <c r="Q160" s="2339">
        <f>P160*H160</f>
        <v>0</v>
      </c>
      <c r="R160" s="2333"/>
      <c r="S160" s="2513">
        <f t="shared" si="64"/>
        <v>0</v>
      </c>
      <c r="T160" s="2513">
        <f t="shared" si="65"/>
        <v>0</v>
      </c>
      <c r="U160" s="2335" t="str">
        <f t="shared" si="62"/>
        <v>0</v>
      </c>
      <c r="V160" s="2423" t="str">
        <f t="shared" si="63"/>
        <v>1</v>
      </c>
      <c r="W160" s="2423"/>
      <c r="X160" s="2337"/>
      <c r="Y160" s="2808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</row>
    <row r="161" spans="1:1693" ht="33" customHeight="1" x14ac:dyDescent="0.3">
      <c r="A161" s="2330" t="s">
        <v>295</v>
      </c>
      <c r="B161" s="2299" t="s">
        <v>293</v>
      </c>
      <c r="C161" s="2763"/>
      <c r="D161" s="2297">
        <v>11</v>
      </c>
      <c r="E161" s="2330" t="s">
        <v>4956</v>
      </c>
      <c r="F161" s="2330" t="s">
        <v>5017</v>
      </c>
      <c r="G161" s="2330">
        <v>1</v>
      </c>
      <c r="H161" s="2330">
        <v>300</v>
      </c>
      <c r="I161" s="2460">
        <v>1398</v>
      </c>
      <c r="J161" s="2460">
        <v>1398</v>
      </c>
      <c r="K161" s="2360">
        <f t="shared" si="60"/>
        <v>0</v>
      </c>
      <c r="L161" s="2339">
        <f>K161*H161</f>
        <v>0</v>
      </c>
      <c r="M161" s="2364"/>
      <c r="N161" s="2460">
        <v>494</v>
      </c>
      <c r="O161" s="2460">
        <v>494</v>
      </c>
      <c r="P161" s="2360">
        <f t="shared" si="61"/>
        <v>0</v>
      </c>
      <c r="Q161" s="2339">
        <f>P161*H161</f>
        <v>0</v>
      </c>
      <c r="R161" s="2333"/>
      <c r="S161" s="2513">
        <f t="shared" si="64"/>
        <v>0</v>
      </c>
      <c r="T161" s="2513">
        <f t="shared" si="65"/>
        <v>0</v>
      </c>
      <c r="U161" s="2335" t="str">
        <f t="shared" si="62"/>
        <v>0</v>
      </c>
      <c r="V161" s="2423" t="str">
        <f t="shared" si="63"/>
        <v>1</v>
      </c>
      <c r="W161" s="2423"/>
      <c r="X161" s="2337"/>
      <c r="Y161" s="2809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</row>
    <row r="162" spans="1:1693" ht="33" customHeight="1" x14ac:dyDescent="0.3">
      <c r="A162" s="2330" t="s">
        <v>276</v>
      </c>
      <c r="B162" s="2299" t="s">
        <v>293</v>
      </c>
      <c r="C162" s="2763"/>
      <c r="D162" s="2297">
        <v>11</v>
      </c>
      <c r="E162" s="2330" t="s">
        <v>4956</v>
      </c>
      <c r="F162" s="2330" t="s">
        <v>5017</v>
      </c>
      <c r="G162" s="2330">
        <v>1</v>
      </c>
      <c r="H162" s="2330">
        <v>300</v>
      </c>
      <c r="I162" s="2460">
        <v>756</v>
      </c>
      <c r="J162" s="2460">
        <v>756</v>
      </c>
      <c r="K162" s="2360">
        <f t="shared" si="60"/>
        <v>0</v>
      </c>
      <c r="L162" s="2339">
        <f>K162*H162</f>
        <v>0</v>
      </c>
      <c r="M162" s="2364"/>
      <c r="N162" s="2460">
        <v>243</v>
      </c>
      <c r="O162" s="2460">
        <v>243</v>
      </c>
      <c r="P162" s="2360">
        <f t="shared" si="61"/>
        <v>0</v>
      </c>
      <c r="Q162" s="2339">
        <f>P162*H162</f>
        <v>0</v>
      </c>
      <c r="R162" s="2333"/>
      <c r="S162" s="2513">
        <f t="shared" si="64"/>
        <v>0</v>
      </c>
      <c r="T162" s="2513">
        <f t="shared" si="65"/>
        <v>0</v>
      </c>
      <c r="U162" s="2335" t="str">
        <f t="shared" si="62"/>
        <v>0</v>
      </c>
      <c r="V162" s="2423" t="str">
        <f t="shared" si="63"/>
        <v>1</v>
      </c>
      <c r="W162" s="2423"/>
      <c r="X162" s="2336"/>
      <c r="Y162" s="2330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</row>
    <row r="163" spans="1:1693" ht="33" customHeight="1" x14ac:dyDescent="0.3">
      <c r="A163" s="2330" t="s">
        <v>294</v>
      </c>
      <c r="B163" s="2299" t="s">
        <v>291</v>
      </c>
      <c r="C163" s="2763"/>
      <c r="D163" s="2297">
        <v>11</v>
      </c>
      <c r="E163" s="2330" t="s">
        <v>4956</v>
      </c>
      <c r="F163" s="2330" t="s">
        <v>289</v>
      </c>
      <c r="G163" s="2330">
        <v>1</v>
      </c>
      <c r="H163" s="2330">
        <v>1000</v>
      </c>
      <c r="I163" s="2460">
        <v>26885</v>
      </c>
      <c r="J163" s="2460">
        <v>26885</v>
      </c>
      <c r="K163" s="2360">
        <f t="shared" si="60"/>
        <v>0</v>
      </c>
      <c r="L163" s="2339">
        <f>K163*H163</f>
        <v>0</v>
      </c>
      <c r="M163" s="2333"/>
      <c r="N163" s="2460">
        <v>11652</v>
      </c>
      <c r="O163" s="2460">
        <v>11652</v>
      </c>
      <c r="P163" s="2463">
        <f t="shared" si="61"/>
        <v>0</v>
      </c>
      <c r="Q163" s="2339">
        <f>P163*H163</f>
        <v>0</v>
      </c>
      <c r="R163" s="2333"/>
      <c r="S163" s="2513">
        <f t="shared" si="64"/>
        <v>0</v>
      </c>
      <c r="T163" s="2513">
        <f t="shared" si="65"/>
        <v>0</v>
      </c>
      <c r="U163" s="2335" t="str">
        <f t="shared" si="62"/>
        <v>0</v>
      </c>
      <c r="V163" s="2423" t="str">
        <f t="shared" si="63"/>
        <v>1</v>
      </c>
      <c r="W163" s="2423"/>
      <c r="X163" s="2336"/>
      <c r="Y163" s="2330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</row>
    <row r="164" spans="1:1693" ht="33" customHeight="1" x14ac:dyDescent="0.3">
      <c r="A164" s="2330">
        <v>4</v>
      </c>
      <c r="B164" s="2299" t="s">
        <v>287</v>
      </c>
      <c r="C164" s="2763"/>
      <c r="D164" s="2297">
        <v>11</v>
      </c>
      <c r="E164" s="2330" t="s">
        <v>4952</v>
      </c>
      <c r="F164" s="2330" t="s">
        <v>5018</v>
      </c>
      <c r="G164" s="2330">
        <v>1</v>
      </c>
      <c r="H164" s="2330">
        <v>40000</v>
      </c>
      <c r="I164" s="2460">
        <v>3977.36</v>
      </c>
      <c r="J164" s="2460">
        <v>3978.44</v>
      </c>
      <c r="K164" s="2360">
        <f t="shared" si="60"/>
        <v>1.0799999999999272</v>
      </c>
      <c r="L164" s="2339"/>
      <c r="M164" s="2333">
        <f>K164*H164</f>
        <v>43199.99999999709</v>
      </c>
      <c r="N164" s="2460">
        <v>1887.8</v>
      </c>
      <c r="O164" s="2460">
        <v>1888.77</v>
      </c>
      <c r="P164" s="2360">
        <f t="shared" si="61"/>
        <v>0.97000000000002728</v>
      </c>
      <c r="Q164" s="2339"/>
      <c r="R164" s="2339">
        <f>P164*H164</f>
        <v>38800.000000001091</v>
      </c>
      <c r="S164" s="2513">
        <f t="shared" si="64"/>
        <v>44279.99999999701</v>
      </c>
      <c r="T164" s="2513">
        <f t="shared" si="65"/>
        <v>39770.000000001113</v>
      </c>
      <c r="U164" s="2335">
        <f t="shared" si="62"/>
        <v>0.743978819867397</v>
      </c>
      <c r="V164" s="2336">
        <f t="shared" si="63"/>
        <v>1.2097118573354164</v>
      </c>
      <c r="W164" s="2384"/>
      <c r="X164" s="2337"/>
      <c r="Y164" s="2330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</row>
    <row r="165" spans="1:1693" ht="33" customHeight="1" x14ac:dyDescent="0.3">
      <c r="A165" s="2330">
        <v>5</v>
      </c>
      <c r="B165" s="2299" t="s">
        <v>286</v>
      </c>
      <c r="C165" s="2763"/>
      <c r="D165" s="2297">
        <v>11</v>
      </c>
      <c r="E165" s="2330" t="s">
        <v>4952</v>
      </c>
      <c r="F165" s="2330" t="s">
        <v>5019</v>
      </c>
      <c r="G165" s="2330">
        <v>1</v>
      </c>
      <c r="H165" s="2330">
        <v>40000</v>
      </c>
      <c r="I165" s="2460">
        <v>1038.0999999999999</v>
      </c>
      <c r="J165" s="2460">
        <v>1038.1300000000001</v>
      </c>
      <c r="K165" s="2360">
        <f t="shared" si="60"/>
        <v>3.0000000000200089E-2</v>
      </c>
      <c r="L165" s="2339"/>
      <c r="M165" s="2333">
        <f>K165*H165</f>
        <v>1200.0000000080036</v>
      </c>
      <c r="N165" s="2460">
        <v>297.32</v>
      </c>
      <c r="O165" s="2460">
        <v>297.32</v>
      </c>
      <c r="P165" s="2360">
        <f t="shared" si="61"/>
        <v>0</v>
      </c>
      <c r="Q165" s="2339"/>
      <c r="R165" s="2339">
        <f>P165*H165</f>
        <v>0</v>
      </c>
      <c r="S165" s="2513">
        <f t="shared" si="64"/>
        <v>1230.0000000082036</v>
      </c>
      <c r="T165" s="2513">
        <f t="shared" si="65"/>
        <v>0</v>
      </c>
      <c r="U165" s="2335" t="str">
        <f t="shared" si="62"/>
        <v>0</v>
      </c>
      <c r="V165" s="2423" t="str">
        <f t="shared" si="63"/>
        <v>1</v>
      </c>
      <c r="W165" s="2423"/>
      <c r="X165" s="2337"/>
      <c r="Y165" s="2330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</row>
    <row r="166" spans="1:1693" ht="33" customHeight="1" x14ac:dyDescent="0.3">
      <c r="A166" s="2330">
        <v>6</v>
      </c>
      <c r="B166" s="2299" t="s">
        <v>285</v>
      </c>
      <c r="C166" s="2763"/>
      <c r="D166" s="2297">
        <v>11</v>
      </c>
      <c r="E166" s="2330" t="s">
        <v>4952</v>
      </c>
      <c r="F166" s="2330" t="s">
        <v>5020</v>
      </c>
      <c r="G166" s="2330">
        <v>1</v>
      </c>
      <c r="H166" s="2330">
        <v>40000</v>
      </c>
      <c r="I166" s="2460">
        <v>431.56</v>
      </c>
      <c r="J166" s="2460">
        <v>431.59</v>
      </c>
      <c r="K166" s="2360">
        <f t="shared" si="60"/>
        <v>2.9999999999972715E-2</v>
      </c>
      <c r="L166" s="2464"/>
      <c r="M166" s="2333">
        <f>K166*H166</f>
        <v>1199.9999999989086</v>
      </c>
      <c r="N166" s="2460">
        <v>56.29</v>
      </c>
      <c r="O166" s="2460">
        <v>56.3</v>
      </c>
      <c r="P166" s="2360">
        <f t="shared" si="61"/>
        <v>9.9999999999980105E-3</v>
      </c>
      <c r="Q166" s="2339"/>
      <c r="R166" s="2339">
        <f>P166*H166</f>
        <v>399.99999999992042</v>
      </c>
      <c r="S166" s="2513">
        <f t="shared" si="64"/>
        <v>1229.9999999988813</v>
      </c>
      <c r="T166" s="2513">
        <f t="shared" si="65"/>
        <v>409.99999999991837</v>
      </c>
      <c r="U166" s="2335">
        <f t="shared" si="62"/>
        <v>0.94868329805044638</v>
      </c>
      <c r="V166" s="2423" t="str">
        <f t="shared" si="63"/>
        <v>1</v>
      </c>
      <c r="W166" s="2423"/>
      <c r="X166" s="2337"/>
      <c r="Y166" s="2330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</row>
    <row r="167" spans="1:1693" ht="33" customHeight="1" x14ac:dyDescent="0.3">
      <c r="A167" s="2765">
        <v>7</v>
      </c>
      <c r="B167" s="2299" t="s">
        <v>280</v>
      </c>
      <c r="C167" s="2764"/>
      <c r="D167" s="2297">
        <v>11</v>
      </c>
      <c r="E167" s="2330" t="s">
        <v>4952</v>
      </c>
      <c r="F167" s="2330" t="s">
        <v>5021</v>
      </c>
      <c r="G167" s="2330">
        <v>1</v>
      </c>
      <c r="H167" s="2330">
        <v>40000</v>
      </c>
      <c r="I167" s="2462">
        <v>3357</v>
      </c>
      <c r="J167" s="2462">
        <v>3357</v>
      </c>
      <c r="K167" s="2330">
        <f t="shared" si="60"/>
        <v>0</v>
      </c>
      <c r="L167" s="2339"/>
      <c r="M167" s="2333">
        <f>K167*H167</f>
        <v>0</v>
      </c>
      <c r="N167" s="2462">
        <v>1465</v>
      </c>
      <c r="O167" s="2462">
        <v>1465</v>
      </c>
      <c r="P167" s="2330">
        <f t="shared" si="61"/>
        <v>0</v>
      </c>
      <c r="Q167" s="2339"/>
      <c r="R167" s="2339">
        <f>P167*H167</f>
        <v>0</v>
      </c>
      <c r="S167" s="2513">
        <f t="shared" si="64"/>
        <v>0</v>
      </c>
      <c r="T167" s="2513">
        <f t="shared" si="65"/>
        <v>0</v>
      </c>
      <c r="U167" s="2335" t="str">
        <f t="shared" si="62"/>
        <v>0</v>
      </c>
      <c r="V167" s="2423" t="str">
        <f t="shared" si="63"/>
        <v>1</v>
      </c>
      <c r="W167" s="2423"/>
      <c r="X167" s="2337"/>
      <c r="Y167" s="2330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</row>
    <row r="168" spans="1:1693" ht="33" customHeight="1" thickBot="1" x14ac:dyDescent="0.35">
      <c r="A168" s="2765"/>
      <c r="B168" s="2299" t="s">
        <v>280</v>
      </c>
      <c r="C168" s="2330" t="s">
        <v>276</v>
      </c>
      <c r="D168" s="2297">
        <v>11</v>
      </c>
      <c r="E168" s="2330" t="s">
        <v>4952</v>
      </c>
      <c r="F168" s="2382" t="s">
        <v>283</v>
      </c>
      <c r="G168" s="2347">
        <v>1</v>
      </c>
      <c r="H168" s="2330">
        <v>40000</v>
      </c>
      <c r="I168" s="2460">
        <v>175.92</v>
      </c>
      <c r="J168" s="2460">
        <v>175.92</v>
      </c>
      <c r="K168" s="2360">
        <f t="shared" si="60"/>
        <v>0</v>
      </c>
      <c r="L168" s="2339"/>
      <c r="M168" s="2333">
        <f>K168*H168</f>
        <v>0</v>
      </c>
      <c r="N168" s="2460">
        <v>57.975000000000001</v>
      </c>
      <c r="O168" s="2460">
        <v>57.975000000000001</v>
      </c>
      <c r="P168" s="2360">
        <f t="shared" si="61"/>
        <v>0</v>
      </c>
      <c r="Q168" s="2339"/>
      <c r="R168" s="2339">
        <f>P168*H168</f>
        <v>0</v>
      </c>
      <c r="S168" s="2513">
        <f t="shared" si="64"/>
        <v>0</v>
      </c>
      <c r="T168" s="2513">
        <f t="shared" si="65"/>
        <v>0</v>
      </c>
      <c r="U168" s="2335"/>
      <c r="V168" s="2423"/>
      <c r="W168" s="2423"/>
      <c r="X168" s="2337"/>
      <c r="Y168" s="2330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</row>
    <row r="169" spans="1:1693" ht="34.950000000000003" customHeight="1" thickBot="1" x14ac:dyDescent="0.35">
      <c r="A169" s="2760"/>
      <c r="B169" s="2761"/>
      <c r="C169" s="2761"/>
      <c r="D169" s="2761"/>
      <c r="E169" s="2761"/>
      <c r="F169" s="2761"/>
      <c r="G169" s="2762"/>
      <c r="H169" s="2330"/>
      <c r="I169" s="2459"/>
      <c r="J169" s="2459"/>
      <c r="K169" s="2555" t="s">
        <v>281</v>
      </c>
      <c r="L169" s="2556">
        <f>SUM(L157:L168)</f>
        <v>0</v>
      </c>
      <c r="M169" s="2557">
        <f>SUM(M157:M168)</f>
        <v>738399.99999997427</v>
      </c>
      <c r="N169" s="2558"/>
      <c r="O169" s="2558"/>
      <c r="P169" s="2559"/>
      <c r="Q169" s="2556">
        <f>Q159+Q160+Q163+Q161+Q162</f>
        <v>0</v>
      </c>
      <c r="R169" s="2560">
        <f>SUM(R157:R168)</f>
        <v>209599.99999999153</v>
      </c>
      <c r="S169" s="2561">
        <f>SUM(S157:S168)</f>
        <v>756859.99999997322</v>
      </c>
      <c r="T169" s="2561">
        <f>SUM(T157:T168)</f>
        <v>214839.9999999913</v>
      </c>
      <c r="U169" s="2545">
        <f>IF(T169&lt;0.00001,"0",COS(ATAN(T169/S169)))</f>
        <v>0.96199448987317016</v>
      </c>
      <c r="V169" s="2423"/>
      <c r="W169" s="2423"/>
      <c r="X169" s="2374"/>
      <c r="Y169" s="2330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</row>
    <row r="170" spans="1:1693" ht="25.2" customHeight="1" x14ac:dyDescent="0.3">
      <c r="A170" s="2760" t="s">
        <v>4941</v>
      </c>
      <c r="B170" s="2761"/>
      <c r="C170" s="2761"/>
      <c r="D170" s="2761"/>
      <c r="E170" s="2761"/>
      <c r="F170" s="2761"/>
      <c r="G170" s="2761"/>
      <c r="H170" s="2761"/>
      <c r="I170" s="2761"/>
      <c r="J170" s="2761"/>
      <c r="K170" s="2762"/>
      <c r="L170" s="2386">
        <f>SUM(L157:L168)</f>
        <v>0</v>
      </c>
      <c r="M170" s="2333">
        <f>M169+M156</f>
        <v>738399.99999997427</v>
      </c>
      <c r="N170" s="2334" t="s">
        <v>222</v>
      </c>
      <c r="O170" s="2334" t="s">
        <v>222</v>
      </c>
      <c r="P170" s="2448"/>
      <c r="Q170" s="2386">
        <f>Q169</f>
        <v>0</v>
      </c>
      <c r="R170" s="2333">
        <f>R169+R156</f>
        <v>209599.99999999153</v>
      </c>
      <c r="S170" s="2513"/>
      <c r="T170" s="2513"/>
      <c r="U170" s="2392"/>
      <c r="V170" s="2390"/>
      <c r="W170" s="2390"/>
      <c r="X170" s="2374"/>
      <c r="Y170" s="233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</row>
    <row r="171" spans="1:1693" ht="25.2" customHeight="1" thickBot="1" x14ac:dyDescent="0.35">
      <c r="A171" s="2760" t="s">
        <v>5022</v>
      </c>
      <c r="B171" s="2761"/>
      <c r="C171" s="2761"/>
      <c r="D171" s="2761"/>
      <c r="E171" s="2761"/>
      <c r="F171" s="2761"/>
      <c r="G171" s="2761"/>
      <c r="H171" s="2761"/>
      <c r="I171" s="2761"/>
      <c r="J171" s="2761"/>
      <c r="K171" s="2762"/>
      <c r="L171" s="2339"/>
      <c r="M171" s="2391">
        <f>M170-L170</f>
        <v>738399.99999997427</v>
      </c>
      <c r="N171" s="2448"/>
      <c r="O171" s="2448"/>
      <c r="P171" s="2448"/>
      <c r="Q171" s="2339"/>
      <c r="R171" s="2391">
        <f>R170-Q170</f>
        <v>209599.99999999153</v>
      </c>
      <c r="S171" s="2541"/>
      <c r="T171" s="2541"/>
      <c r="U171" s="2392"/>
      <c r="V171" s="2390"/>
      <c r="W171" s="2393"/>
      <c r="X171" s="2374"/>
      <c r="Y171" s="2349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</row>
    <row r="172" spans="1:1693" ht="25.2" customHeight="1" thickBot="1" x14ac:dyDescent="0.35">
      <c r="A172" s="2760" t="s">
        <v>4948</v>
      </c>
      <c r="B172" s="2761"/>
      <c r="C172" s="2761"/>
      <c r="D172" s="2761"/>
      <c r="E172" s="2761"/>
      <c r="F172" s="2761"/>
      <c r="G172" s="2761"/>
      <c r="H172" s="2761"/>
      <c r="I172" s="2761"/>
      <c r="J172" s="2761"/>
      <c r="K172" s="2762"/>
      <c r="L172" s="2394"/>
      <c r="M172" s="2542">
        <f>M171*1.025</f>
        <v>756859.99999997357</v>
      </c>
      <c r="N172" s="2466"/>
      <c r="O172" s="2466"/>
      <c r="P172" s="2465"/>
      <c r="Q172" s="2394"/>
      <c r="R172" s="2542">
        <f>R171*1.025</f>
        <v>214839.9999999913</v>
      </c>
      <c r="S172" s="2538">
        <f>S169</f>
        <v>756859.99999997322</v>
      </c>
      <c r="T172" s="2538">
        <f>T169</f>
        <v>214839.9999999913</v>
      </c>
      <c r="U172" s="2545">
        <f>IF(T172&lt;0.00001,"0",COS(ATAN(T172/S172)))</f>
        <v>0.96199448987317016</v>
      </c>
      <c r="V172" s="2539"/>
      <c r="W172" s="2544">
        <v>0</v>
      </c>
      <c r="X172" s="2540"/>
      <c r="Y172" s="2535">
        <f>COS(ATAN(R172/M172))</f>
        <v>0.96199448987317016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</row>
    <row r="173" spans="1:1693" ht="24.6" customHeight="1" x14ac:dyDescent="0.3">
      <c r="A173" s="2402"/>
      <c r="B173" s="2402"/>
      <c r="C173" s="2402"/>
      <c r="D173" s="2402"/>
      <c r="E173" s="2402"/>
      <c r="F173" s="2402"/>
      <c r="G173" s="2402"/>
      <c r="H173" s="2402"/>
      <c r="I173" s="2450"/>
      <c r="J173" s="2450"/>
      <c r="K173" s="2402"/>
      <c r="L173" s="2456"/>
      <c r="N173" s="2450"/>
      <c r="O173" s="2450"/>
      <c r="P173" s="2402"/>
      <c r="Q173" s="2456"/>
      <c r="R173" s="2456"/>
      <c r="S173" s="2522"/>
      <c r="T173" s="2522"/>
      <c r="U173" s="2404"/>
      <c r="V173" s="2402"/>
      <c r="W173" s="2402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</row>
    <row r="174" spans="1:1693" ht="24.6" customHeight="1" thickBot="1" x14ac:dyDescent="0.4">
      <c r="A174" s="2450"/>
      <c r="B174" s="2450"/>
      <c r="C174" s="2450"/>
      <c r="D174" s="2450"/>
      <c r="E174" s="2450"/>
      <c r="F174" s="2450"/>
      <c r="G174" s="2450"/>
      <c r="H174" s="2402"/>
      <c r="I174" s="2450"/>
      <c r="J174" s="2450"/>
      <c r="M174" s="2368"/>
      <c r="N174" s="2467"/>
      <c r="O174" s="2467"/>
      <c r="P174" s="2367"/>
      <c r="Q174" s="2500"/>
      <c r="R174" s="2368"/>
      <c r="S174" s="2517"/>
      <c r="T174" s="2517"/>
      <c r="U174" s="2367"/>
      <c r="V174" s="2367"/>
      <c r="W174" s="2402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</row>
    <row r="175" spans="1:1693" ht="28.2" customHeight="1" thickBot="1" x14ac:dyDescent="0.4">
      <c r="A175" s="2450"/>
      <c r="B175" s="2450"/>
      <c r="C175" s="2450"/>
      <c r="D175" s="2450"/>
      <c r="E175" s="2450"/>
      <c r="F175" s="2450"/>
      <c r="G175" s="2367"/>
      <c r="H175" s="2367"/>
      <c r="I175" s="2766" t="s">
        <v>4947</v>
      </c>
      <c r="J175" s="2766"/>
      <c r="K175" s="2766"/>
      <c r="L175" s="2766"/>
      <c r="M175" s="2766"/>
      <c r="N175" s="2766"/>
      <c r="O175" s="2766"/>
      <c r="P175" s="2367"/>
      <c r="Q175" s="2368"/>
      <c r="R175" s="2368"/>
      <c r="S175" s="2517"/>
      <c r="T175" s="2517"/>
      <c r="U175" s="2367"/>
      <c r="V175" s="2367"/>
      <c r="W175" s="245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</row>
    <row r="176" spans="1:1693" ht="28.2" customHeight="1" thickBot="1" x14ac:dyDescent="0.4">
      <c r="A176" s="2450"/>
      <c r="B176" s="2450"/>
      <c r="C176" s="2450"/>
      <c r="D176" s="2450"/>
      <c r="E176" s="2450"/>
      <c r="F176" s="2450"/>
      <c r="G176" s="2367"/>
      <c r="H176" s="2367"/>
      <c r="I176" s="2758" t="s">
        <v>14</v>
      </c>
      <c r="J176" s="2758"/>
      <c r="K176" s="2759" t="s">
        <v>328</v>
      </c>
      <c r="L176" s="2759"/>
      <c r="M176" s="2406" t="s">
        <v>388</v>
      </c>
      <c r="N176" s="2759" t="s">
        <v>4945</v>
      </c>
      <c r="O176" s="2759"/>
      <c r="P176" s="2367"/>
      <c r="Q176" s="2368"/>
      <c r="R176" s="2368"/>
      <c r="S176" s="2517"/>
      <c r="T176" s="2517"/>
      <c r="U176" s="2367"/>
      <c r="V176" s="2367"/>
      <c r="W176" s="2402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</row>
    <row r="177" spans="1:27" ht="28.2" customHeight="1" thickBot="1" x14ac:dyDescent="0.4">
      <c r="A177" s="2450"/>
      <c r="B177" s="2450"/>
      <c r="C177" s="2450"/>
      <c r="D177" s="2450"/>
      <c r="E177" s="2450"/>
      <c r="F177" s="2450"/>
      <c r="G177" s="2367"/>
      <c r="H177" s="2367"/>
      <c r="I177" s="2778">
        <f>M172</f>
        <v>756859.99999997357</v>
      </c>
      <c r="J177" s="2778"/>
      <c r="K177" s="2778">
        <f>R172</f>
        <v>214839.9999999913</v>
      </c>
      <c r="L177" s="2778"/>
      <c r="M177" s="2531">
        <f>U172</f>
        <v>0.96199448987317016</v>
      </c>
      <c r="N177" s="2778">
        <f>W172</f>
        <v>0</v>
      </c>
      <c r="O177" s="2778"/>
      <c r="P177" s="2401"/>
      <c r="Q177" s="2501"/>
      <c r="R177" s="2502"/>
      <c r="S177" s="2529"/>
      <c r="T177" s="2529"/>
      <c r="U177" s="2468"/>
      <c r="V177" s="2402"/>
      <c r="W177" s="2402"/>
      <c r="Z177"/>
      <c r="AA177"/>
    </row>
    <row r="178" spans="1:27" ht="28.2" customHeight="1" thickBot="1" x14ac:dyDescent="0.4">
      <c r="A178" s="2367"/>
      <c r="B178" s="2367"/>
      <c r="C178" s="2367"/>
      <c r="D178" s="2367"/>
      <c r="E178" s="2420"/>
      <c r="F178" s="2367"/>
      <c r="G178" s="2367"/>
      <c r="H178" s="2367"/>
      <c r="I178" s="2367"/>
      <c r="J178" s="2367"/>
      <c r="M178" s="2532"/>
      <c r="N178" s="2367"/>
      <c r="O178" s="2367"/>
      <c r="P178" s="2367"/>
      <c r="Q178" s="2368"/>
      <c r="R178" s="2368"/>
      <c r="S178" s="2517"/>
      <c r="T178" s="2517"/>
      <c r="U178" s="2367"/>
      <c r="V178" s="2367"/>
      <c r="W178" s="2367"/>
      <c r="X178" s="2508"/>
      <c r="Y178" s="2508"/>
      <c r="Z178"/>
      <c r="AA178"/>
    </row>
    <row r="179" spans="1:27" ht="28.2" customHeight="1" thickBot="1" x14ac:dyDescent="0.4">
      <c r="A179" s="2367"/>
      <c r="B179" s="2367"/>
      <c r="C179" s="2367"/>
      <c r="D179" s="2367"/>
      <c r="E179" s="2420"/>
      <c r="F179" s="2367"/>
      <c r="G179" s="2367"/>
      <c r="H179" s="2367"/>
      <c r="I179" s="2772" t="s">
        <v>4943</v>
      </c>
      <c r="J179" s="2774"/>
      <c r="K179" s="2778">
        <f>I177+N177</f>
        <v>756859.99999997357</v>
      </c>
      <c r="L179" s="2778"/>
      <c r="M179" s="2406" t="s">
        <v>14</v>
      </c>
      <c r="N179" s="2367"/>
      <c r="O179" s="2367"/>
      <c r="P179" s="2367"/>
      <c r="Q179" s="2368"/>
      <c r="R179" s="2368"/>
      <c r="S179" s="2517"/>
      <c r="T179" s="2517"/>
      <c r="U179" s="2367"/>
      <c r="V179" s="2367"/>
      <c r="W179" s="2367"/>
      <c r="X179" s="2508"/>
      <c r="Y179" s="2508"/>
      <c r="Z179"/>
      <c r="AA179"/>
    </row>
    <row r="180" spans="1:27" ht="28.2" customHeight="1" thickBot="1" x14ac:dyDescent="0.4">
      <c r="A180" s="2367"/>
      <c r="B180" s="2367"/>
      <c r="C180" s="2367"/>
      <c r="D180" s="2367"/>
      <c r="E180" s="2420"/>
      <c r="F180" s="2367"/>
      <c r="G180" s="2367"/>
      <c r="H180" s="2367"/>
      <c r="I180" s="2772" t="s">
        <v>4944</v>
      </c>
      <c r="J180" s="2774"/>
      <c r="K180" s="2778">
        <f>I177</f>
        <v>756859.99999997357</v>
      </c>
      <c r="L180" s="2778"/>
      <c r="M180" s="2531" t="s">
        <v>14</v>
      </c>
      <c r="N180" s="2420"/>
      <c r="O180" s="2420"/>
      <c r="P180" s="2367"/>
      <c r="Q180" s="2368"/>
      <c r="R180" s="2368"/>
      <c r="S180" s="2517"/>
      <c r="T180" s="2517"/>
      <c r="U180" s="2367"/>
      <c r="V180" s="2367"/>
      <c r="W180" s="2367"/>
      <c r="X180" s="2508"/>
      <c r="Y180" s="2508"/>
      <c r="Z180"/>
      <c r="AA180"/>
    </row>
    <row r="181" spans="1:27" ht="34.950000000000003" customHeight="1" x14ac:dyDescent="0.35">
      <c r="A181" s="2367"/>
      <c r="B181" s="2367"/>
      <c r="C181" s="2367"/>
      <c r="D181" s="2367"/>
      <c r="E181" s="2420"/>
      <c r="F181" s="2367"/>
      <c r="G181" s="2367"/>
      <c r="H181" s="2367"/>
      <c r="I181" s="2420"/>
      <c r="J181" s="2420"/>
      <c r="K181" s="2420"/>
      <c r="M181" s="2469"/>
      <c r="N181" s="2420"/>
      <c r="O181" s="2420"/>
      <c r="P181" s="2367"/>
      <c r="Q181" s="2368"/>
      <c r="R181" s="2368"/>
      <c r="S181" s="2517"/>
      <c r="T181" s="2517"/>
      <c r="U181" s="2367"/>
      <c r="V181" s="2367"/>
      <c r="W181" s="2367"/>
      <c r="X181" s="2508"/>
      <c r="Y181" s="2508"/>
      <c r="Z181"/>
      <c r="AA181"/>
    </row>
    <row r="182" spans="1:27" ht="34.950000000000003" customHeight="1" x14ac:dyDescent="0.35">
      <c r="A182" s="2367"/>
      <c r="B182" s="2367"/>
      <c r="C182" s="2367"/>
      <c r="D182" s="2367"/>
      <c r="E182" s="2420"/>
      <c r="F182" s="2367"/>
      <c r="G182" s="2367"/>
      <c r="H182" s="2367"/>
      <c r="I182" s="2420"/>
      <c r="J182" s="2420"/>
      <c r="K182" s="2420"/>
      <c r="M182" s="2469"/>
      <c r="N182" s="2420"/>
      <c r="O182" s="2420"/>
      <c r="P182" s="2367"/>
      <c r="Q182" s="2368"/>
      <c r="R182" s="2368"/>
      <c r="S182" s="2517"/>
      <c r="T182" s="2517"/>
      <c r="U182" s="2367"/>
      <c r="V182" s="2367"/>
      <c r="W182" s="2367"/>
      <c r="X182" s="2508"/>
      <c r="Y182" s="2508"/>
      <c r="Z182"/>
      <c r="AA182"/>
    </row>
    <row r="183" spans="1:27" ht="34.950000000000003" customHeight="1" x14ac:dyDescent="0.35">
      <c r="A183" s="2367"/>
      <c r="B183" s="2367"/>
      <c r="C183" s="2367"/>
      <c r="D183" s="2367"/>
      <c r="E183" s="2420"/>
      <c r="F183" s="2367"/>
      <c r="G183" s="2367"/>
      <c r="H183" s="2367"/>
      <c r="I183" s="2420"/>
      <c r="J183" s="2420"/>
      <c r="K183" s="2420"/>
      <c r="M183" s="2469"/>
      <c r="N183" s="2420"/>
      <c r="O183" s="2420"/>
      <c r="P183" s="2367"/>
      <c r="Q183" s="2368"/>
      <c r="R183" s="2368"/>
      <c r="S183" s="2517"/>
      <c r="T183" s="2517"/>
      <c r="U183" s="2367"/>
      <c r="V183" s="2367"/>
      <c r="W183" s="2367"/>
      <c r="X183" s="2508"/>
      <c r="Y183" s="2508"/>
      <c r="Z183"/>
      <c r="AA183"/>
    </row>
    <row r="184" spans="1:27" ht="34.950000000000003" customHeight="1" x14ac:dyDescent="0.35">
      <c r="A184" s="2367"/>
      <c r="B184" s="2367"/>
      <c r="C184" s="2367"/>
      <c r="D184" s="2367"/>
      <c r="E184" s="2420"/>
      <c r="F184" s="2367"/>
      <c r="G184" s="2367"/>
      <c r="H184" s="2367"/>
      <c r="I184" s="2420"/>
      <c r="J184" s="2420"/>
      <c r="K184" s="2420"/>
      <c r="M184" s="2469"/>
      <c r="N184" s="2420"/>
      <c r="O184" s="2420"/>
      <c r="P184" s="2367"/>
      <c r="Q184" s="2368"/>
      <c r="R184" s="2368"/>
      <c r="S184" s="2517"/>
      <c r="T184" s="2517"/>
      <c r="U184" s="2367"/>
      <c r="V184" s="2367"/>
      <c r="W184" s="2367"/>
      <c r="X184" s="2508"/>
      <c r="Y184" s="2508"/>
      <c r="Z184"/>
      <c r="AA184"/>
    </row>
    <row r="185" spans="1:27" ht="34.950000000000003" customHeight="1" x14ac:dyDescent="0.35">
      <c r="A185" s="2367"/>
      <c r="B185" s="2367"/>
      <c r="C185" s="2367"/>
      <c r="D185" s="2367"/>
      <c r="E185" s="2420"/>
      <c r="F185" s="2367"/>
      <c r="G185" s="2367"/>
      <c r="H185" s="2367"/>
      <c r="I185" s="2420"/>
      <c r="J185" s="2420"/>
      <c r="K185" s="2420"/>
      <c r="M185" s="2469"/>
      <c r="N185" s="2420"/>
      <c r="O185" s="2420"/>
      <c r="P185" s="2367"/>
      <c r="Q185" s="2368"/>
      <c r="R185" s="2368"/>
      <c r="S185" s="2517"/>
      <c r="T185" s="2517"/>
      <c r="U185" s="2367"/>
      <c r="V185" s="2367"/>
      <c r="W185" s="2367"/>
      <c r="X185" s="2508"/>
      <c r="Y185" s="2508"/>
      <c r="Z185"/>
      <c r="AA185"/>
    </row>
    <row r="186" spans="1:27" ht="34.950000000000003" customHeight="1" x14ac:dyDescent="0.35">
      <c r="A186" s="2367"/>
      <c r="B186" s="2367"/>
      <c r="C186" s="2367"/>
      <c r="D186" s="2367"/>
      <c r="E186" s="2420"/>
      <c r="F186" s="2367"/>
      <c r="G186" s="2367"/>
      <c r="H186" s="2367"/>
      <c r="I186" s="2420"/>
      <c r="J186" s="2420"/>
      <c r="K186" s="2420"/>
      <c r="M186" s="2469"/>
      <c r="N186" s="2420"/>
      <c r="O186" s="2420"/>
      <c r="P186" s="2367"/>
      <c r="Q186" s="2368"/>
      <c r="R186" s="2368"/>
      <c r="S186" s="2517"/>
      <c r="T186" s="2517"/>
      <c r="U186" s="2367"/>
      <c r="V186" s="2367"/>
      <c r="W186" s="2367"/>
      <c r="X186" s="2508"/>
      <c r="Y186" s="2508"/>
      <c r="Z186"/>
      <c r="AA186"/>
    </row>
    <row r="187" spans="1:27" ht="34.950000000000003" customHeight="1" x14ac:dyDescent="0.35">
      <c r="A187" s="2367"/>
      <c r="B187" s="2367"/>
      <c r="C187" s="2367"/>
      <c r="D187" s="2367"/>
      <c r="E187" s="2420"/>
      <c r="F187" s="2367"/>
      <c r="G187" s="2367"/>
      <c r="H187" s="2367"/>
      <c r="I187" s="2420"/>
      <c r="J187" s="2420"/>
      <c r="K187" s="2420"/>
      <c r="M187" s="2469"/>
      <c r="N187" s="2420"/>
      <c r="O187" s="2420"/>
      <c r="P187" s="2367"/>
      <c r="Q187" s="2368"/>
      <c r="R187" s="2368"/>
      <c r="S187" s="2517"/>
      <c r="T187" s="2517"/>
      <c r="U187" s="2367"/>
      <c r="V187" s="2367"/>
      <c r="W187" s="2367"/>
      <c r="X187" s="2508"/>
      <c r="Y187" s="2508"/>
      <c r="Z187"/>
      <c r="AA187"/>
    </row>
    <row r="188" spans="1:27" ht="34.950000000000003" customHeight="1" x14ac:dyDescent="0.35">
      <c r="A188" s="2367"/>
      <c r="B188" s="2367"/>
      <c r="C188" s="2367"/>
      <c r="D188" s="2367"/>
      <c r="E188" s="2420"/>
      <c r="F188" s="2367"/>
      <c r="G188" s="2367"/>
      <c r="H188" s="2367"/>
      <c r="I188" s="2420"/>
      <c r="J188" s="2420"/>
      <c r="K188" s="2420"/>
      <c r="M188" s="2469"/>
      <c r="N188" s="2420"/>
      <c r="O188" s="2420"/>
      <c r="P188" s="2367"/>
      <c r="Q188" s="2368"/>
      <c r="R188" s="2368"/>
      <c r="S188" s="2517"/>
      <c r="T188" s="2517"/>
      <c r="U188" s="2367"/>
      <c r="V188" s="2367"/>
      <c r="W188" s="2367"/>
      <c r="X188" s="2508"/>
      <c r="Y188" s="2508"/>
      <c r="Z188"/>
      <c r="AA188"/>
    </row>
    <row r="189" spans="1:27" ht="34.950000000000003" customHeight="1" x14ac:dyDescent="0.35">
      <c r="A189" s="2367"/>
      <c r="B189" s="2367"/>
      <c r="C189" s="2367"/>
      <c r="D189" s="2367"/>
      <c r="E189" s="2420"/>
      <c r="F189" s="2367"/>
      <c r="G189" s="2367"/>
      <c r="H189" s="2367"/>
      <c r="I189" s="2420"/>
      <c r="J189" s="2420"/>
      <c r="K189" s="2420"/>
      <c r="M189" s="2469"/>
      <c r="N189" s="2420"/>
      <c r="O189" s="2420"/>
      <c r="P189" s="2367"/>
      <c r="Q189" s="2368"/>
      <c r="R189" s="2368"/>
      <c r="S189" s="2517"/>
      <c r="T189" s="2517"/>
      <c r="U189" s="2367"/>
      <c r="V189" s="2367"/>
      <c r="W189" s="2367"/>
      <c r="X189" s="2508"/>
      <c r="Y189" s="2508"/>
      <c r="Z189"/>
      <c r="AA189"/>
    </row>
    <row r="190" spans="1:27" ht="34.950000000000003" customHeight="1" x14ac:dyDescent="0.35">
      <c r="A190" s="2367"/>
      <c r="B190" s="2367"/>
      <c r="C190" s="2367"/>
      <c r="D190" s="2367"/>
      <c r="E190" s="2420"/>
      <c r="F190" s="2367"/>
      <c r="G190" s="2367"/>
      <c r="H190" s="2367"/>
      <c r="I190" s="2420"/>
      <c r="J190" s="2420"/>
      <c r="K190" s="2420"/>
      <c r="M190" s="2469"/>
      <c r="N190" s="2420"/>
      <c r="O190" s="2420"/>
      <c r="P190" s="2367"/>
      <c r="Q190" s="2368"/>
      <c r="R190" s="2368"/>
      <c r="S190" s="2517"/>
      <c r="T190" s="2517"/>
      <c r="U190" s="2367"/>
      <c r="V190" s="2367"/>
      <c r="W190" s="2367"/>
      <c r="X190" s="2508"/>
      <c r="Y190" s="2508"/>
      <c r="Z190"/>
      <c r="AA190"/>
    </row>
    <row r="191" spans="1:27" ht="34.950000000000003" customHeight="1" x14ac:dyDescent="0.35">
      <c r="A191" s="2367"/>
      <c r="B191" s="2367"/>
      <c r="C191" s="2367"/>
      <c r="D191" s="2367"/>
      <c r="E191" s="2420"/>
      <c r="F191" s="2367"/>
      <c r="G191" s="2367"/>
      <c r="H191" s="2367"/>
      <c r="I191" s="2420"/>
      <c r="J191" s="2420"/>
      <c r="K191" s="2420"/>
      <c r="M191" s="2469"/>
      <c r="N191" s="2420"/>
      <c r="O191" s="2420"/>
      <c r="P191" s="2367"/>
      <c r="Q191" s="2368"/>
      <c r="R191" s="2368"/>
      <c r="S191" s="2517"/>
      <c r="T191" s="2517"/>
      <c r="U191" s="2367"/>
      <c r="V191" s="2367"/>
      <c r="W191" s="2367"/>
      <c r="X191" s="2508"/>
      <c r="Y191" s="2508"/>
      <c r="Z191"/>
      <c r="AA191"/>
    </row>
    <row r="192" spans="1:27" ht="34.950000000000003" customHeight="1" x14ac:dyDescent="0.35">
      <c r="A192" s="2367"/>
      <c r="B192" s="2367"/>
      <c r="C192" s="2367"/>
      <c r="D192" s="2367"/>
      <c r="E192" s="2420"/>
      <c r="F192" s="2367"/>
      <c r="G192" s="2367"/>
      <c r="H192" s="2367"/>
      <c r="I192" s="2420"/>
      <c r="J192" s="2420"/>
      <c r="K192" s="2420"/>
      <c r="M192" s="2469"/>
      <c r="N192" s="2420"/>
      <c r="O192" s="2420"/>
      <c r="P192" s="2367"/>
      <c r="Q192" s="2368"/>
      <c r="R192" s="2368"/>
      <c r="S192" s="2517"/>
      <c r="T192" s="2517"/>
      <c r="U192" s="2367"/>
      <c r="V192" s="2367"/>
      <c r="W192" s="2367"/>
      <c r="X192" s="2508"/>
      <c r="Y192" s="2508"/>
      <c r="Z192"/>
      <c r="AA192"/>
    </row>
    <row r="193" spans="1:27" ht="34.950000000000003" customHeight="1" x14ac:dyDescent="0.35">
      <c r="A193" s="2367"/>
      <c r="B193" s="2367"/>
      <c r="C193" s="2367"/>
      <c r="D193" s="2367"/>
      <c r="E193" s="2420"/>
      <c r="F193" s="2367"/>
      <c r="G193" s="2367"/>
      <c r="H193" s="2367"/>
      <c r="I193" s="2420"/>
      <c r="J193" s="2420"/>
      <c r="K193" s="2420"/>
      <c r="M193" s="2469"/>
      <c r="N193" s="2420"/>
      <c r="O193" s="2420"/>
      <c r="P193" s="2367"/>
      <c r="Q193" s="2368"/>
      <c r="R193" s="2368"/>
      <c r="S193" s="2517"/>
      <c r="T193" s="2517"/>
      <c r="U193" s="2367"/>
      <c r="V193" s="2367"/>
      <c r="W193" s="2367"/>
      <c r="X193" s="2508"/>
      <c r="Y193" s="2508"/>
      <c r="Z193"/>
      <c r="AA193"/>
    </row>
    <row r="194" spans="1:27" ht="34.950000000000003" customHeight="1" x14ac:dyDescent="0.35">
      <c r="A194" s="2367"/>
      <c r="B194" s="2367"/>
      <c r="C194" s="2367"/>
      <c r="D194" s="2367"/>
      <c r="E194" s="2420"/>
      <c r="F194" s="2367"/>
      <c r="G194" s="2367"/>
      <c r="H194" s="2367"/>
      <c r="I194" s="2420"/>
      <c r="J194" s="2420"/>
      <c r="K194" s="2420"/>
      <c r="M194" s="2469"/>
      <c r="N194" s="2420"/>
      <c r="O194" s="2420"/>
      <c r="P194" s="2367"/>
      <c r="Q194" s="2368"/>
      <c r="R194" s="2368"/>
      <c r="S194" s="2517"/>
      <c r="T194" s="2517"/>
      <c r="U194" s="2367"/>
      <c r="V194" s="2367"/>
      <c r="W194" s="2367"/>
      <c r="X194" s="2508"/>
      <c r="Y194" s="2508"/>
      <c r="Z194"/>
      <c r="AA194"/>
    </row>
    <row r="195" spans="1:27" ht="34.950000000000003" customHeight="1" x14ac:dyDescent="0.35">
      <c r="A195" s="2367"/>
      <c r="B195" s="2367"/>
      <c r="C195" s="2367"/>
      <c r="D195" s="2367"/>
      <c r="E195" s="2420"/>
      <c r="F195" s="2367"/>
      <c r="G195" s="2367"/>
      <c r="H195" s="2367"/>
      <c r="I195" s="2420"/>
      <c r="J195" s="2420"/>
      <c r="K195" s="2420"/>
      <c r="M195" s="2469"/>
      <c r="N195" s="2420"/>
      <c r="O195" s="2420"/>
      <c r="P195" s="2367"/>
      <c r="Q195" s="2368"/>
      <c r="R195" s="2368"/>
      <c r="S195" s="2517"/>
      <c r="T195" s="2517"/>
      <c r="U195" s="2367"/>
      <c r="V195" s="2367"/>
      <c r="W195" s="2367"/>
      <c r="X195" s="2508"/>
      <c r="Y195" s="2508"/>
      <c r="Z195"/>
      <c r="AA195"/>
    </row>
    <row r="196" spans="1:27" ht="34.950000000000003" customHeight="1" x14ac:dyDescent="0.35">
      <c r="A196" s="2367"/>
      <c r="B196" s="2367"/>
      <c r="C196" s="2367"/>
      <c r="D196" s="2367"/>
      <c r="E196" s="2420"/>
      <c r="F196" s="2367"/>
      <c r="G196" s="2367"/>
      <c r="H196" s="2367"/>
      <c r="I196" s="2420"/>
      <c r="J196" s="2420"/>
      <c r="K196" s="2420"/>
      <c r="M196" s="2469"/>
      <c r="N196" s="2420"/>
      <c r="O196" s="2420"/>
      <c r="P196" s="2367"/>
      <c r="Q196" s="2368"/>
      <c r="R196" s="2368"/>
      <c r="S196" s="2517"/>
      <c r="T196" s="2517"/>
      <c r="U196" s="2367"/>
      <c r="V196" s="2367"/>
      <c r="W196" s="2367"/>
      <c r="X196" s="2508"/>
      <c r="Y196" s="2508"/>
      <c r="Z196"/>
      <c r="AA196"/>
    </row>
    <row r="197" spans="1:27" ht="34.950000000000003" customHeight="1" x14ac:dyDescent="0.35">
      <c r="A197" s="2367"/>
      <c r="B197" s="2367"/>
      <c r="C197" s="2367"/>
      <c r="D197" s="2367"/>
      <c r="E197" s="2420"/>
      <c r="F197" s="2367"/>
      <c r="G197" s="2367"/>
      <c r="H197" s="2367"/>
      <c r="I197" s="2420"/>
      <c r="J197" s="2420"/>
      <c r="K197" s="2420"/>
      <c r="M197" s="2469"/>
      <c r="N197" s="2420"/>
      <c r="O197" s="2420"/>
      <c r="P197" s="2367"/>
      <c r="Q197" s="2368"/>
      <c r="R197" s="2368"/>
      <c r="S197" s="2517"/>
      <c r="T197" s="2517"/>
      <c r="U197" s="2367"/>
      <c r="V197" s="2367"/>
      <c r="W197" s="2367"/>
      <c r="X197" s="2508"/>
      <c r="Y197" s="2508"/>
      <c r="Z197"/>
      <c r="AA197"/>
    </row>
    <row r="198" spans="1:27" ht="34.950000000000003" customHeight="1" x14ac:dyDescent="0.35">
      <c r="A198" s="2367"/>
      <c r="B198" s="2367"/>
      <c r="C198" s="2367"/>
      <c r="D198" s="2367"/>
      <c r="E198" s="2420"/>
      <c r="F198" s="2367"/>
      <c r="G198" s="2367"/>
      <c r="H198" s="2367"/>
      <c r="I198" s="2420"/>
      <c r="J198" s="2420"/>
      <c r="K198" s="2420"/>
      <c r="M198" s="2469"/>
      <c r="N198" s="2420"/>
      <c r="O198" s="2420"/>
      <c r="P198" s="2367"/>
      <c r="Q198" s="2368"/>
      <c r="R198" s="2368"/>
      <c r="S198" s="2517"/>
      <c r="T198" s="2517"/>
      <c r="U198" s="2367"/>
      <c r="V198" s="2367"/>
      <c r="W198" s="2367"/>
      <c r="X198" s="2508"/>
      <c r="Y198" s="2508"/>
      <c r="Z198"/>
      <c r="AA198"/>
    </row>
    <row r="199" spans="1:27" ht="34.950000000000003" customHeight="1" x14ac:dyDescent="0.35">
      <c r="A199" s="2367"/>
      <c r="B199" s="2367"/>
      <c r="C199" s="2367"/>
      <c r="D199" s="2367"/>
      <c r="E199" s="2420"/>
      <c r="F199" s="2367"/>
      <c r="G199" s="2367"/>
      <c r="H199" s="2367"/>
      <c r="I199" s="2420"/>
      <c r="J199" s="2420"/>
      <c r="K199" s="2420"/>
      <c r="M199" s="2469"/>
      <c r="N199" s="2420"/>
      <c r="O199" s="2420"/>
      <c r="P199" s="2367"/>
      <c r="Q199" s="2368"/>
      <c r="R199" s="2368"/>
      <c r="S199" s="2517"/>
      <c r="T199" s="2517"/>
      <c r="U199" s="2367"/>
      <c r="V199" s="2367"/>
      <c r="W199" s="2367"/>
      <c r="X199" s="2508"/>
      <c r="Y199" s="2508"/>
      <c r="Z199"/>
      <c r="AA199"/>
    </row>
    <row r="200" spans="1:27" ht="34.950000000000003" customHeight="1" x14ac:dyDescent="0.35">
      <c r="A200" s="2367"/>
      <c r="B200" s="2367"/>
      <c r="C200" s="2367"/>
      <c r="D200" s="2367"/>
      <c r="E200" s="2420"/>
      <c r="F200" s="2367"/>
      <c r="G200" s="2367"/>
      <c r="H200" s="2367"/>
      <c r="I200" s="2420"/>
      <c r="J200" s="2420"/>
      <c r="K200" s="2420"/>
      <c r="M200" s="2469"/>
      <c r="N200" s="2420"/>
      <c r="O200" s="2420"/>
      <c r="P200" s="2367"/>
      <c r="Q200" s="2368"/>
      <c r="R200" s="2368"/>
      <c r="S200" s="2517"/>
      <c r="T200" s="2517"/>
      <c r="U200" s="2367"/>
      <c r="V200" s="2367"/>
      <c r="W200" s="2367"/>
      <c r="X200" s="2508"/>
      <c r="Y200" s="2508"/>
      <c r="Z200"/>
      <c r="AA200"/>
    </row>
    <row r="201" spans="1:27" ht="34.950000000000003" customHeight="1" x14ac:dyDescent="0.35">
      <c r="A201" s="2367"/>
      <c r="B201" s="2367"/>
      <c r="C201" s="2367"/>
      <c r="D201" s="2367"/>
      <c r="E201" s="2420"/>
      <c r="F201" s="2367"/>
      <c r="G201" s="2367"/>
      <c r="H201" s="2367"/>
      <c r="I201" s="2420"/>
      <c r="J201" s="2420"/>
      <c r="K201" s="2420"/>
      <c r="M201" s="2469"/>
      <c r="N201" s="2420"/>
      <c r="O201" s="2420"/>
      <c r="P201" s="2367"/>
      <c r="Q201" s="2368"/>
      <c r="R201" s="2368"/>
      <c r="S201" s="2517"/>
      <c r="T201" s="2517"/>
      <c r="U201" s="2367"/>
      <c r="V201" s="2367"/>
      <c r="W201" s="2367"/>
      <c r="X201" s="2508"/>
      <c r="Y201" s="2508"/>
      <c r="Z201"/>
      <c r="AA201"/>
    </row>
    <row r="202" spans="1:27" ht="34.950000000000003" customHeight="1" x14ac:dyDescent="0.35">
      <c r="A202" s="2367"/>
      <c r="B202" s="2367"/>
      <c r="C202" s="2367"/>
      <c r="D202" s="2367"/>
      <c r="E202" s="2420"/>
      <c r="F202" s="2367"/>
      <c r="G202" s="2367"/>
      <c r="H202" s="2367"/>
      <c r="I202" s="2420"/>
      <c r="J202" s="2420"/>
      <c r="K202" s="2420"/>
      <c r="M202" s="2469"/>
      <c r="N202" s="2420"/>
      <c r="O202" s="2420"/>
      <c r="P202" s="2367"/>
      <c r="Q202" s="2368"/>
      <c r="R202" s="2368"/>
      <c r="S202" s="2517"/>
      <c r="T202" s="2517"/>
      <c r="U202" s="2367"/>
      <c r="V202" s="2367"/>
      <c r="W202" s="2367"/>
      <c r="X202" s="2508"/>
      <c r="Y202" s="2508"/>
      <c r="Z202"/>
      <c r="AA202"/>
    </row>
    <row r="203" spans="1:27" ht="34.950000000000003" customHeight="1" x14ac:dyDescent="0.35">
      <c r="A203" s="2367"/>
      <c r="B203" s="2367"/>
      <c r="C203" s="2367"/>
      <c r="D203" s="2367"/>
      <c r="E203" s="2420"/>
      <c r="F203" s="2367"/>
      <c r="G203" s="2367"/>
      <c r="H203" s="2367"/>
      <c r="I203" s="2420"/>
      <c r="J203" s="2420"/>
      <c r="K203" s="2420"/>
      <c r="M203" s="2469"/>
      <c r="N203" s="2420"/>
      <c r="O203" s="2420"/>
      <c r="P203" s="2367"/>
      <c r="Q203" s="2368"/>
      <c r="R203" s="2368"/>
      <c r="S203" s="2517"/>
      <c r="T203" s="2517"/>
      <c r="U203" s="2367"/>
      <c r="V203" s="2367"/>
      <c r="W203" s="2367"/>
      <c r="X203" s="2508"/>
      <c r="Y203" s="2508"/>
      <c r="Z203" s="2308"/>
      <c r="AA203" s="2308"/>
    </row>
    <row r="204" spans="1:27" ht="34.950000000000003" customHeight="1" x14ac:dyDescent="0.35">
      <c r="A204" s="2367"/>
      <c r="B204" s="2367"/>
      <c r="C204" s="2367"/>
      <c r="D204" s="2367"/>
      <c r="E204" s="2420"/>
      <c r="F204" s="2367"/>
      <c r="G204" s="2367"/>
      <c r="H204" s="2367"/>
      <c r="I204" s="2420"/>
      <c r="J204" s="2420"/>
      <c r="K204" s="2420"/>
      <c r="M204" s="2469"/>
      <c r="N204" s="2420"/>
      <c r="O204" s="2420"/>
      <c r="P204" s="2367"/>
      <c r="Q204" s="2368"/>
      <c r="R204" s="2368"/>
      <c r="S204" s="2517"/>
      <c r="T204" s="2517"/>
      <c r="U204" s="2367"/>
      <c r="V204" s="2367"/>
      <c r="W204" s="2367"/>
      <c r="X204" s="2508"/>
      <c r="Y204" s="2508"/>
      <c r="Z204" s="2308"/>
      <c r="AA204" s="2308"/>
    </row>
    <row r="205" spans="1:27" ht="34.950000000000003" customHeight="1" x14ac:dyDescent="0.35">
      <c r="A205" s="2367"/>
      <c r="B205" s="2367"/>
      <c r="C205" s="2367"/>
      <c r="D205" s="2367"/>
      <c r="E205" s="2420"/>
      <c r="F205" s="2367"/>
      <c r="G205" s="2367"/>
      <c r="H205" s="2367"/>
      <c r="I205" s="2420"/>
      <c r="J205" s="2420"/>
      <c r="K205" s="2420"/>
      <c r="M205" s="2469"/>
      <c r="N205" s="2420"/>
      <c r="O205" s="2420"/>
      <c r="P205" s="2367"/>
      <c r="Q205" s="2368"/>
      <c r="R205" s="2368"/>
      <c r="S205" s="2517"/>
      <c r="T205" s="2517"/>
      <c r="U205" s="2367"/>
      <c r="V205" s="2367"/>
      <c r="W205" s="2367"/>
      <c r="X205" s="2508"/>
      <c r="Y205" s="2508"/>
      <c r="Z205" s="2308"/>
      <c r="AA205" s="2308"/>
    </row>
    <row r="206" spans="1:27" ht="34.950000000000003" customHeight="1" x14ac:dyDescent="0.35">
      <c r="A206" s="2367"/>
      <c r="B206" s="2367"/>
      <c r="C206" s="2367"/>
      <c r="D206" s="2367"/>
      <c r="E206" s="2420"/>
      <c r="F206" s="2367"/>
      <c r="G206" s="2367"/>
      <c r="H206" s="2367"/>
      <c r="I206" s="2420"/>
      <c r="J206" s="2420"/>
      <c r="K206" s="2420"/>
      <c r="M206" s="2469"/>
      <c r="N206" s="2420"/>
      <c r="O206" s="2420"/>
      <c r="P206" s="2367"/>
      <c r="Q206" s="2368"/>
      <c r="R206" s="2368"/>
      <c r="S206" s="2517"/>
      <c r="T206" s="2517"/>
      <c r="U206" s="2367"/>
      <c r="V206" s="2367"/>
      <c r="W206" s="2367"/>
      <c r="X206" s="2508"/>
      <c r="Y206" s="2508"/>
      <c r="Z206" s="2308"/>
      <c r="AA206" s="2308"/>
    </row>
    <row r="207" spans="1:27" s="2301" customFormat="1" ht="34.950000000000003" customHeight="1" x14ac:dyDescent="0.35">
      <c r="A207" s="2367"/>
      <c r="B207" s="2367"/>
      <c r="C207" s="2367"/>
      <c r="D207" s="2367"/>
      <c r="E207" s="2420"/>
      <c r="F207" s="2367"/>
      <c r="G207" s="2367"/>
      <c r="H207" s="2367"/>
      <c r="I207" s="2420"/>
      <c r="J207" s="2420"/>
      <c r="K207" s="2420"/>
      <c r="L207" s="2403"/>
      <c r="M207" s="2469"/>
      <c r="N207" s="2420"/>
      <c r="O207" s="2420"/>
      <c r="P207" s="2367"/>
      <c r="Q207" s="2368"/>
      <c r="R207" s="2368"/>
      <c r="S207" s="2517"/>
      <c r="T207" s="2517"/>
      <c r="U207" s="2367"/>
      <c r="V207" s="2367"/>
      <c r="W207" s="2367"/>
      <c r="X207" s="2508"/>
      <c r="Y207" s="2508"/>
    </row>
    <row r="208" spans="1:27" s="2301" customFormat="1" ht="34.950000000000003" customHeight="1" x14ac:dyDescent="0.35">
      <c r="A208" s="2367"/>
      <c r="B208" s="2367"/>
      <c r="C208" s="2367"/>
      <c r="D208" s="2367"/>
      <c r="E208" s="2420"/>
      <c r="F208" s="2367"/>
      <c r="G208" s="2367"/>
      <c r="H208" s="2367"/>
      <c r="I208" s="2420"/>
      <c r="J208" s="2420"/>
      <c r="K208" s="2420"/>
      <c r="L208" s="2403"/>
      <c r="M208" s="2469"/>
      <c r="N208" s="2420"/>
      <c r="O208" s="2420"/>
      <c r="P208" s="2367"/>
      <c r="Q208" s="2368"/>
      <c r="R208" s="2368"/>
      <c r="S208" s="2517"/>
      <c r="T208" s="2517"/>
      <c r="U208" s="2367"/>
      <c r="V208" s="2367"/>
      <c r="W208" s="2367"/>
      <c r="X208" s="2508"/>
      <c r="Y208" s="2508"/>
    </row>
    <row r="209" spans="1:25" s="2301" customFormat="1" ht="34.950000000000003" customHeight="1" x14ac:dyDescent="0.35">
      <c r="A209" s="2367"/>
      <c r="B209" s="2367"/>
      <c r="C209" s="2367"/>
      <c r="D209" s="2367"/>
      <c r="E209" s="2420"/>
      <c r="F209" s="2367"/>
      <c r="G209" s="2367"/>
      <c r="H209" s="2367"/>
      <c r="I209" s="2420"/>
      <c r="J209" s="2420"/>
      <c r="K209" s="2420"/>
      <c r="L209" s="2403"/>
      <c r="M209" s="2469"/>
      <c r="N209" s="2420"/>
      <c r="O209" s="2420"/>
      <c r="P209" s="2367"/>
      <c r="Q209" s="2368"/>
      <c r="R209" s="2368"/>
      <c r="S209" s="2517"/>
      <c r="T209" s="2517"/>
      <c r="U209" s="2367"/>
      <c r="V209" s="2367"/>
      <c r="W209" s="2367"/>
      <c r="X209" s="2508"/>
      <c r="Y209" s="2508"/>
    </row>
    <row r="210" spans="1:25" s="2301" customFormat="1" ht="34.950000000000003" customHeight="1" x14ac:dyDescent="0.35">
      <c r="A210" s="2367"/>
      <c r="B210" s="2367"/>
      <c r="C210" s="2367"/>
      <c r="D210" s="2367"/>
      <c r="E210" s="2420"/>
      <c r="F210" s="2367"/>
      <c r="G210" s="2367"/>
      <c r="H210" s="2367"/>
      <c r="I210" s="2420"/>
      <c r="J210" s="2420"/>
      <c r="K210" s="2420"/>
      <c r="L210" s="2403"/>
      <c r="M210" s="2469"/>
      <c r="N210" s="2420"/>
      <c r="O210" s="2420"/>
      <c r="P210" s="2367"/>
      <c r="Q210" s="2368"/>
      <c r="R210" s="2368"/>
      <c r="S210" s="2517"/>
      <c r="T210" s="2517"/>
      <c r="U210" s="2367"/>
      <c r="V210" s="2367"/>
      <c r="W210" s="2367"/>
      <c r="X210" s="2508"/>
      <c r="Y210" s="2508"/>
    </row>
    <row r="211" spans="1:25" s="2301" customFormat="1" ht="34.950000000000003" customHeight="1" x14ac:dyDescent="0.35">
      <c r="A211" s="2367"/>
      <c r="B211" s="2367"/>
      <c r="C211" s="2367"/>
      <c r="D211" s="2367"/>
      <c r="E211" s="2420"/>
      <c r="F211" s="2367"/>
      <c r="G211" s="2367"/>
      <c r="H211" s="2367"/>
      <c r="I211" s="2420"/>
      <c r="J211" s="2420"/>
      <c r="K211" s="2420"/>
      <c r="L211" s="2403"/>
      <c r="M211" s="2469"/>
      <c r="N211" s="2420"/>
      <c r="O211" s="2420"/>
      <c r="P211" s="2367"/>
      <c r="Q211" s="2368"/>
      <c r="R211" s="2368"/>
      <c r="S211" s="2517"/>
      <c r="T211" s="2517"/>
      <c r="U211" s="2367"/>
      <c r="V211" s="2367"/>
      <c r="W211" s="2367"/>
      <c r="X211" s="2508"/>
      <c r="Y211" s="2508"/>
    </row>
    <row r="212" spans="1:25" s="2301" customFormat="1" ht="34.950000000000003" customHeight="1" x14ac:dyDescent="0.35">
      <c r="A212" s="2367"/>
      <c r="B212" s="2367"/>
      <c r="C212" s="2367"/>
      <c r="D212" s="2367"/>
      <c r="E212" s="2420"/>
      <c r="F212" s="2367"/>
      <c r="G212" s="2367"/>
      <c r="H212" s="2367"/>
      <c r="I212" s="2420"/>
      <c r="J212" s="2420"/>
      <c r="K212" s="2420"/>
      <c r="L212" s="2403"/>
      <c r="M212" s="2469"/>
      <c r="N212" s="2420"/>
      <c r="O212" s="2420"/>
      <c r="P212" s="2367"/>
      <c r="Q212" s="2368"/>
      <c r="R212" s="2368"/>
      <c r="S212" s="2517"/>
      <c r="T212" s="2517"/>
      <c r="U212" s="2367"/>
      <c r="V212" s="2367"/>
      <c r="W212" s="2367"/>
      <c r="X212" s="2508"/>
      <c r="Y212" s="2508"/>
    </row>
    <row r="213" spans="1:25" s="2301" customFormat="1" ht="34.950000000000003" customHeight="1" x14ac:dyDescent="0.35">
      <c r="A213" s="2367"/>
      <c r="B213" s="2367"/>
      <c r="C213" s="2367"/>
      <c r="D213" s="2367"/>
      <c r="E213" s="2420"/>
      <c r="F213" s="2367"/>
      <c r="G213" s="2367"/>
      <c r="H213" s="2367"/>
      <c r="I213" s="2420"/>
      <c r="J213" s="2420"/>
      <c r="K213" s="2420"/>
      <c r="L213" s="2403"/>
      <c r="M213" s="2469"/>
      <c r="N213" s="2420"/>
      <c r="O213" s="2420"/>
      <c r="P213" s="2367"/>
      <c r="Q213" s="2368"/>
      <c r="R213" s="2368"/>
      <c r="S213" s="2517"/>
      <c r="T213" s="2517"/>
      <c r="U213" s="2367"/>
      <c r="V213" s="2367"/>
      <c r="W213" s="2367"/>
      <c r="X213" s="2508"/>
      <c r="Y213" s="2508"/>
    </row>
    <row r="214" spans="1:25" s="2301" customFormat="1" ht="34.950000000000003" customHeight="1" x14ac:dyDescent="0.35">
      <c r="A214" s="2367"/>
      <c r="B214" s="2367"/>
      <c r="C214" s="2367"/>
      <c r="D214" s="2367"/>
      <c r="E214" s="2420"/>
      <c r="F214" s="2367"/>
      <c r="G214" s="2367"/>
      <c r="H214" s="2367"/>
      <c r="I214" s="2420"/>
      <c r="J214" s="2420"/>
      <c r="K214" s="2420"/>
      <c r="L214" s="2403"/>
      <c r="M214" s="2469"/>
      <c r="N214" s="2420"/>
      <c r="O214" s="2420"/>
      <c r="P214" s="2367"/>
      <c r="Q214" s="2368"/>
      <c r="R214" s="2368"/>
      <c r="S214" s="2517"/>
      <c r="T214" s="2517"/>
      <c r="U214" s="2367"/>
      <c r="V214" s="2367"/>
      <c r="W214" s="2367"/>
      <c r="X214" s="2508"/>
      <c r="Y214" s="2508"/>
    </row>
    <row r="215" spans="1:25" s="2301" customFormat="1" ht="34.950000000000003" customHeight="1" x14ac:dyDescent="0.35">
      <c r="A215" s="2367"/>
      <c r="B215" s="2367"/>
      <c r="C215" s="2367"/>
      <c r="D215" s="2367"/>
      <c r="E215" s="2420"/>
      <c r="F215" s="2367"/>
      <c r="G215" s="2367"/>
      <c r="H215" s="2367"/>
      <c r="I215" s="2420"/>
      <c r="J215" s="2420"/>
      <c r="K215" s="2420"/>
      <c r="L215" s="2403"/>
      <c r="M215" s="2469"/>
      <c r="N215" s="2420"/>
      <c r="O215" s="2420"/>
      <c r="P215" s="2367"/>
      <c r="Q215" s="2368"/>
      <c r="R215" s="2368"/>
      <c r="S215" s="2517"/>
      <c r="T215" s="2517"/>
      <c r="U215" s="2367"/>
      <c r="V215" s="2367"/>
      <c r="W215" s="2367"/>
      <c r="X215" s="2508"/>
      <c r="Y215" s="2508"/>
    </row>
    <row r="216" spans="1:25" s="2301" customFormat="1" ht="34.950000000000003" customHeight="1" x14ac:dyDescent="0.35">
      <c r="A216" s="2367"/>
      <c r="B216" s="2367"/>
      <c r="C216" s="2367"/>
      <c r="D216" s="2367"/>
      <c r="E216" s="2420"/>
      <c r="F216" s="2367"/>
      <c r="G216" s="2367"/>
      <c r="H216" s="2367"/>
      <c r="I216" s="2420"/>
      <c r="J216" s="2420"/>
      <c r="K216" s="2420"/>
      <c r="L216" s="2403"/>
      <c r="M216" s="2469"/>
      <c r="N216" s="2420"/>
      <c r="O216" s="2420"/>
      <c r="P216" s="2367"/>
      <c r="Q216" s="2368"/>
      <c r="R216" s="2368"/>
      <c r="S216" s="2517"/>
      <c r="T216" s="2517"/>
      <c r="U216" s="2367"/>
      <c r="V216" s="2367"/>
      <c r="W216" s="2367"/>
      <c r="X216" s="2508"/>
      <c r="Y216" s="2508"/>
    </row>
    <row r="217" spans="1:25" s="2301" customFormat="1" ht="34.950000000000003" customHeight="1" x14ac:dyDescent="0.35">
      <c r="A217" s="2367"/>
      <c r="B217" s="2367"/>
      <c r="C217" s="2367"/>
      <c r="D217" s="2367"/>
      <c r="E217" s="2420"/>
      <c r="F217" s="2367"/>
      <c r="G217" s="2367"/>
      <c r="H217" s="2367"/>
      <c r="I217" s="2420"/>
      <c r="J217" s="2420"/>
      <c r="K217" s="2420"/>
      <c r="L217" s="2403"/>
      <c r="M217" s="2469"/>
      <c r="N217" s="2420"/>
      <c r="O217" s="2420"/>
      <c r="P217" s="2367"/>
      <c r="Q217" s="2368"/>
      <c r="R217" s="2368"/>
      <c r="S217" s="2517"/>
      <c r="T217" s="2517"/>
      <c r="U217" s="2367"/>
      <c r="V217" s="2367"/>
      <c r="W217" s="2367"/>
      <c r="X217" s="2508"/>
      <c r="Y217" s="2508"/>
    </row>
    <row r="218" spans="1:25" s="2301" customFormat="1" ht="34.950000000000003" customHeight="1" x14ac:dyDescent="0.35">
      <c r="A218" s="2367"/>
      <c r="B218" s="2367"/>
      <c r="C218" s="2367"/>
      <c r="D218" s="2367"/>
      <c r="E218" s="2420"/>
      <c r="F218" s="2367"/>
      <c r="G218" s="2367"/>
      <c r="H218" s="2367"/>
      <c r="I218" s="2420"/>
      <c r="J218" s="2420"/>
      <c r="K218" s="2420"/>
      <c r="L218" s="2403"/>
      <c r="M218" s="2469"/>
      <c r="N218" s="2420"/>
      <c r="O218" s="2420"/>
      <c r="P218" s="2367"/>
      <c r="Q218" s="2368"/>
      <c r="R218" s="2368"/>
      <c r="S218" s="2517"/>
      <c r="T218" s="2517"/>
      <c r="U218" s="2367"/>
      <c r="V218" s="2367"/>
      <c r="W218" s="2367"/>
      <c r="X218" s="2508"/>
      <c r="Y218" s="2508"/>
    </row>
    <row r="219" spans="1:25" s="2301" customFormat="1" ht="34.950000000000003" customHeight="1" x14ac:dyDescent="0.35">
      <c r="A219" s="2367"/>
      <c r="B219" s="2367"/>
      <c r="C219" s="2367"/>
      <c r="D219" s="2367"/>
      <c r="E219" s="2420"/>
      <c r="F219" s="2367"/>
      <c r="G219" s="2367"/>
      <c r="H219" s="2367"/>
      <c r="I219" s="2420"/>
      <c r="J219" s="2420"/>
      <c r="K219" s="2420"/>
      <c r="L219" s="2403"/>
      <c r="M219" s="2469"/>
      <c r="N219" s="2420"/>
      <c r="O219" s="2420"/>
      <c r="P219" s="2367"/>
      <c r="Q219" s="2368"/>
      <c r="R219" s="2368"/>
      <c r="S219" s="2517"/>
      <c r="T219" s="2517"/>
      <c r="U219" s="2367"/>
      <c r="V219" s="2367"/>
      <c r="W219" s="2367"/>
      <c r="X219" s="2508"/>
      <c r="Y219" s="2508"/>
    </row>
    <row r="220" spans="1:25" s="2301" customFormat="1" ht="34.950000000000003" customHeight="1" x14ac:dyDescent="0.35">
      <c r="A220" s="2367"/>
      <c r="B220" s="2367"/>
      <c r="C220" s="2367"/>
      <c r="D220" s="2367"/>
      <c r="E220" s="2420"/>
      <c r="F220" s="2367"/>
      <c r="G220" s="2367"/>
      <c r="H220" s="2367"/>
      <c r="I220" s="2420"/>
      <c r="J220" s="2420"/>
      <c r="K220" s="2420"/>
      <c r="L220" s="2403"/>
      <c r="M220" s="2469"/>
      <c r="N220" s="2420"/>
      <c r="O220" s="2420"/>
      <c r="P220" s="2367"/>
      <c r="Q220" s="2368"/>
      <c r="R220" s="2368"/>
      <c r="S220" s="2517"/>
      <c r="T220" s="2517"/>
      <c r="U220" s="2367"/>
      <c r="V220" s="2367"/>
      <c r="W220" s="2367"/>
      <c r="X220" s="2508"/>
      <c r="Y220" s="2508"/>
    </row>
    <row r="221" spans="1:25" s="2301" customFormat="1" ht="34.950000000000003" customHeight="1" x14ac:dyDescent="0.35">
      <c r="A221" s="2367"/>
      <c r="B221" s="2367"/>
      <c r="C221" s="2367"/>
      <c r="D221" s="2367"/>
      <c r="E221" s="2420"/>
      <c r="F221" s="2367"/>
      <c r="G221" s="2367"/>
      <c r="H221" s="2367"/>
      <c r="I221" s="2420"/>
      <c r="J221" s="2420"/>
      <c r="K221" s="2420"/>
      <c r="L221" s="2403"/>
      <c r="M221" s="2469"/>
      <c r="N221" s="2420"/>
      <c r="O221" s="2420"/>
      <c r="P221" s="2367"/>
      <c r="Q221" s="2368"/>
      <c r="R221" s="2368"/>
      <c r="S221" s="2517"/>
      <c r="T221" s="2517"/>
      <c r="U221" s="2367"/>
      <c r="V221" s="2367"/>
      <c r="W221" s="2367"/>
      <c r="X221" s="2508"/>
      <c r="Y221" s="2508"/>
    </row>
    <row r="222" spans="1:25" s="2301" customFormat="1" ht="34.950000000000003" customHeight="1" x14ac:dyDescent="0.35">
      <c r="A222" s="2367"/>
      <c r="B222" s="2367"/>
      <c r="C222" s="2367"/>
      <c r="D222" s="2367"/>
      <c r="E222" s="2420"/>
      <c r="F222" s="2367"/>
      <c r="G222" s="2367"/>
      <c r="H222" s="2367"/>
      <c r="I222" s="2420"/>
      <c r="J222" s="2420"/>
      <c r="K222" s="2420"/>
      <c r="L222" s="2403"/>
      <c r="M222" s="2469"/>
      <c r="N222" s="2420"/>
      <c r="O222" s="2420"/>
      <c r="P222" s="2367"/>
      <c r="Q222" s="2368"/>
      <c r="R222" s="2368"/>
      <c r="S222" s="2517"/>
      <c r="T222" s="2517"/>
      <c r="U222" s="2367"/>
      <c r="V222" s="2367"/>
      <c r="W222" s="2367"/>
      <c r="X222" s="2508"/>
      <c r="Y222" s="2508"/>
    </row>
    <row r="223" spans="1:25" s="2301" customFormat="1" ht="34.950000000000003" customHeight="1" x14ac:dyDescent="0.35">
      <c r="A223" s="2367"/>
      <c r="B223" s="2367"/>
      <c r="C223" s="2367"/>
      <c r="D223" s="2367"/>
      <c r="E223" s="2420"/>
      <c r="F223" s="2367"/>
      <c r="G223" s="2367"/>
      <c r="H223" s="2367"/>
      <c r="I223" s="2420"/>
      <c r="J223" s="2420"/>
      <c r="K223" s="2420"/>
      <c r="L223" s="2403"/>
      <c r="M223" s="2469"/>
      <c r="N223" s="2420"/>
      <c r="O223" s="2420"/>
      <c r="P223" s="2367"/>
      <c r="Q223" s="2368"/>
      <c r="R223" s="2368"/>
      <c r="S223" s="2517"/>
      <c r="T223" s="2517"/>
      <c r="U223" s="2367"/>
      <c r="V223" s="2367"/>
      <c r="W223" s="2367"/>
      <c r="X223" s="2508"/>
      <c r="Y223" s="2508"/>
    </row>
    <row r="224" spans="1:25" s="2301" customFormat="1" ht="34.950000000000003" customHeight="1" x14ac:dyDescent="0.35">
      <c r="A224" s="2367"/>
      <c r="B224" s="2367"/>
      <c r="C224" s="2367"/>
      <c r="D224" s="2367"/>
      <c r="E224" s="2420"/>
      <c r="F224" s="2367"/>
      <c r="G224" s="2367"/>
      <c r="H224" s="2367"/>
      <c r="I224" s="2420"/>
      <c r="J224" s="2420"/>
      <c r="K224" s="2420"/>
      <c r="L224" s="2403"/>
      <c r="M224" s="2469"/>
      <c r="N224" s="2420"/>
      <c r="O224" s="2420"/>
      <c r="P224" s="2367"/>
      <c r="Q224" s="2368"/>
      <c r="R224" s="2368"/>
      <c r="S224" s="2517"/>
      <c r="T224" s="2517"/>
      <c r="U224" s="2367"/>
      <c r="V224" s="2367"/>
      <c r="W224" s="2367"/>
      <c r="X224" s="2508"/>
      <c r="Y224" s="2508"/>
    </row>
    <row r="225" spans="1:25" s="2301" customFormat="1" ht="34.950000000000003" customHeight="1" x14ac:dyDescent="0.35">
      <c r="A225" s="2367"/>
      <c r="B225" s="2367"/>
      <c r="C225" s="2367"/>
      <c r="D225" s="2367"/>
      <c r="E225" s="2420"/>
      <c r="F225" s="2367"/>
      <c r="G225" s="2367"/>
      <c r="H225" s="2367"/>
      <c r="I225" s="2420"/>
      <c r="J225" s="2420"/>
      <c r="K225" s="2420"/>
      <c r="L225" s="2403"/>
      <c r="M225" s="2469"/>
      <c r="N225" s="2420"/>
      <c r="O225" s="2420"/>
      <c r="P225" s="2367"/>
      <c r="Q225" s="2368"/>
      <c r="R225" s="2368"/>
      <c r="S225" s="2517"/>
      <c r="T225" s="2517"/>
      <c r="U225" s="2367"/>
      <c r="V225" s="2367"/>
      <c r="W225" s="2367"/>
      <c r="X225" s="2508"/>
      <c r="Y225" s="2508"/>
    </row>
    <row r="226" spans="1:25" s="2301" customFormat="1" ht="34.950000000000003" customHeight="1" x14ac:dyDescent="0.35">
      <c r="A226" s="2367"/>
      <c r="B226" s="2367"/>
      <c r="C226" s="2367"/>
      <c r="D226" s="2367"/>
      <c r="E226" s="2420"/>
      <c r="F226" s="2367"/>
      <c r="G226" s="2367"/>
      <c r="H226" s="2367"/>
      <c r="I226" s="2420"/>
      <c r="J226" s="2420"/>
      <c r="K226" s="2420"/>
      <c r="L226" s="2403"/>
      <c r="M226" s="2469"/>
      <c r="N226" s="2420"/>
      <c r="O226" s="2420"/>
      <c r="P226" s="2367"/>
      <c r="Q226" s="2368"/>
      <c r="R226" s="2368"/>
      <c r="S226" s="2517"/>
      <c r="T226" s="2517"/>
      <c r="U226" s="2367"/>
      <c r="V226" s="2367"/>
      <c r="W226" s="2367"/>
      <c r="X226" s="2508"/>
      <c r="Y226" s="2508"/>
    </row>
    <row r="227" spans="1:25" s="2301" customFormat="1" ht="34.950000000000003" customHeight="1" x14ac:dyDescent="0.35">
      <c r="A227" s="2367"/>
      <c r="B227" s="2367"/>
      <c r="C227" s="2367"/>
      <c r="D227" s="2367"/>
      <c r="E227" s="2420"/>
      <c r="F227" s="2367"/>
      <c r="G227" s="2367"/>
      <c r="H227" s="2367"/>
      <c r="I227" s="2420"/>
      <c r="J227" s="2420"/>
      <c r="K227" s="2420"/>
      <c r="L227" s="2403"/>
      <c r="M227" s="2469"/>
      <c r="N227" s="2420"/>
      <c r="O227" s="2420"/>
      <c r="P227" s="2367"/>
      <c r="Q227" s="2368"/>
      <c r="R227" s="2368"/>
      <c r="S227" s="2517"/>
      <c r="T227" s="2517"/>
      <c r="U227" s="2367"/>
      <c r="V227" s="2367"/>
      <c r="W227" s="2367"/>
      <c r="X227" s="2508"/>
      <c r="Y227" s="2508"/>
    </row>
    <row r="228" spans="1:25" s="2301" customFormat="1" ht="34.950000000000003" customHeight="1" x14ac:dyDescent="0.35">
      <c r="A228" s="2367"/>
      <c r="B228" s="2367"/>
      <c r="C228" s="2367"/>
      <c r="D228" s="2367"/>
      <c r="E228" s="2420"/>
      <c r="F228" s="2367"/>
      <c r="G228" s="2367"/>
      <c r="H228" s="2367"/>
      <c r="I228" s="2420"/>
      <c r="J228" s="2420"/>
      <c r="K228" s="2420"/>
      <c r="L228" s="2403"/>
      <c r="M228" s="2469"/>
      <c r="N228" s="2420"/>
      <c r="O228" s="2420"/>
      <c r="P228" s="2367"/>
      <c r="Q228" s="2368"/>
      <c r="R228" s="2368"/>
      <c r="S228" s="2517"/>
      <c r="T228" s="2517"/>
      <c r="U228" s="2367"/>
      <c r="V228" s="2367"/>
      <c r="W228" s="2367"/>
      <c r="X228" s="2508"/>
      <c r="Y228" s="2508"/>
    </row>
    <row r="229" spans="1:25" s="2301" customFormat="1" ht="34.950000000000003" customHeight="1" x14ac:dyDescent="0.35">
      <c r="A229" s="2367"/>
      <c r="B229" s="2367"/>
      <c r="C229" s="2367"/>
      <c r="D229" s="2367"/>
      <c r="E229" s="2420"/>
      <c r="F229" s="2367"/>
      <c r="G229" s="2367"/>
      <c r="H229" s="2367"/>
      <c r="I229" s="2420"/>
      <c r="J229" s="2420"/>
      <c r="K229" s="2420"/>
      <c r="L229" s="2403"/>
      <c r="M229" s="2469"/>
      <c r="N229" s="2420"/>
      <c r="O229" s="2420"/>
      <c r="P229" s="2367"/>
      <c r="Q229" s="2368"/>
      <c r="R229" s="2368"/>
      <c r="S229" s="2517"/>
      <c r="T229" s="2517"/>
      <c r="U229" s="2367"/>
      <c r="V229" s="2367"/>
      <c r="W229" s="2367"/>
      <c r="X229" s="2508"/>
      <c r="Y229" s="2508"/>
    </row>
    <row r="230" spans="1:25" s="2301" customFormat="1" ht="34.950000000000003" customHeight="1" x14ac:dyDescent="0.35">
      <c r="A230" s="2367"/>
      <c r="B230" s="2367"/>
      <c r="C230" s="2367"/>
      <c r="D230" s="2367"/>
      <c r="E230" s="2420"/>
      <c r="F230" s="2367"/>
      <c r="G230" s="2367"/>
      <c r="H230" s="2367"/>
      <c r="I230" s="2420"/>
      <c r="J230" s="2420"/>
      <c r="K230" s="2420"/>
      <c r="L230" s="2403"/>
      <c r="M230" s="2469"/>
      <c r="N230" s="2420"/>
      <c r="O230" s="2420"/>
      <c r="P230" s="2367"/>
      <c r="Q230" s="2368"/>
      <c r="R230" s="2368"/>
      <c r="S230" s="2517"/>
      <c r="T230" s="2517"/>
      <c r="U230" s="2367"/>
      <c r="V230" s="2367"/>
      <c r="W230" s="2367"/>
      <c r="X230" s="2508"/>
      <c r="Y230" s="2508"/>
    </row>
    <row r="231" spans="1:25" s="2301" customFormat="1" ht="34.950000000000003" customHeight="1" x14ac:dyDescent="0.35">
      <c r="A231" s="2367"/>
      <c r="B231" s="2367"/>
      <c r="C231" s="2367"/>
      <c r="D231" s="2367"/>
      <c r="E231" s="2420"/>
      <c r="F231" s="2367"/>
      <c r="G231" s="2367"/>
      <c r="H231" s="2367"/>
      <c r="I231" s="2420"/>
      <c r="J231" s="2420"/>
      <c r="K231" s="2420"/>
      <c r="L231" s="2403"/>
      <c r="M231" s="2469"/>
      <c r="N231" s="2420"/>
      <c r="O231" s="2420"/>
      <c r="P231" s="2367"/>
      <c r="Q231" s="2368"/>
      <c r="R231" s="2368"/>
      <c r="S231" s="2517"/>
      <c r="T231" s="2517"/>
      <c r="U231" s="2367"/>
      <c r="V231" s="2367"/>
      <c r="W231" s="2367"/>
      <c r="X231" s="2508"/>
      <c r="Y231" s="2508"/>
    </row>
    <row r="232" spans="1:25" s="2301" customFormat="1" ht="34.950000000000003" customHeight="1" x14ac:dyDescent="0.35">
      <c r="A232" s="2367"/>
      <c r="B232" s="2367"/>
      <c r="C232" s="2367"/>
      <c r="D232" s="2367"/>
      <c r="E232" s="2420"/>
      <c r="F232" s="2367"/>
      <c r="G232" s="2367"/>
      <c r="H232" s="2367"/>
      <c r="I232" s="2420"/>
      <c r="J232" s="2420"/>
      <c r="K232" s="2420"/>
      <c r="L232" s="2403"/>
      <c r="M232" s="2469"/>
      <c r="N232" s="2420"/>
      <c r="O232" s="2420"/>
      <c r="P232" s="2367"/>
      <c r="Q232" s="2368"/>
      <c r="R232" s="2368"/>
      <c r="S232" s="2517"/>
      <c r="T232" s="2517"/>
      <c r="U232" s="2367"/>
      <c r="V232" s="2367"/>
      <c r="W232" s="2367"/>
      <c r="X232" s="2508"/>
      <c r="Y232" s="2508"/>
    </row>
    <row r="233" spans="1:25" s="2301" customFormat="1" ht="34.950000000000003" customHeight="1" x14ac:dyDescent="0.35">
      <c r="A233" s="2367"/>
      <c r="B233" s="2367"/>
      <c r="C233" s="2367"/>
      <c r="D233" s="2367"/>
      <c r="E233" s="2420"/>
      <c r="F233" s="2367"/>
      <c r="G233" s="2367"/>
      <c r="H233" s="2367"/>
      <c r="I233" s="2420"/>
      <c r="J233" s="2420"/>
      <c r="K233" s="2420"/>
      <c r="L233" s="2403"/>
      <c r="M233" s="2469"/>
      <c r="N233" s="2420"/>
      <c r="O233" s="2420"/>
      <c r="P233" s="2367"/>
      <c r="Q233" s="2368"/>
      <c r="R233" s="2368"/>
      <c r="S233" s="2517"/>
      <c r="T233" s="2517"/>
      <c r="U233" s="2367"/>
      <c r="V233" s="2367"/>
      <c r="W233" s="2367"/>
      <c r="X233" s="2508"/>
      <c r="Y233" s="2508"/>
    </row>
    <row r="234" spans="1:25" s="2301" customFormat="1" ht="34.950000000000003" customHeight="1" x14ac:dyDescent="0.35">
      <c r="A234" s="2367"/>
      <c r="B234" s="2367"/>
      <c r="C234" s="2367"/>
      <c r="D234" s="2367"/>
      <c r="E234" s="2420"/>
      <c r="F234" s="2367"/>
      <c r="G234" s="2367"/>
      <c r="H234" s="2367"/>
      <c r="I234" s="2420"/>
      <c r="J234" s="2420"/>
      <c r="K234" s="2420"/>
      <c r="L234" s="2403"/>
      <c r="M234" s="2469"/>
      <c r="N234" s="2420"/>
      <c r="O234" s="2420"/>
      <c r="P234" s="2367"/>
      <c r="Q234" s="2368"/>
      <c r="R234" s="2368"/>
      <c r="S234" s="2517"/>
      <c r="T234" s="2517"/>
      <c r="U234" s="2367"/>
      <c r="V234" s="2367"/>
      <c r="W234" s="2367"/>
      <c r="X234" s="2508"/>
      <c r="Y234" s="2508"/>
    </row>
    <row r="235" spans="1:25" s="2301" customFormat="1" ht="34.950000000000003" customHeight="1" x14ac:dyDescent="0.35">
      <c r="A235" s="2367"/>
      <c r="B235" s="2367"/>
      <c r="C235" s="2367"/>
      <c r="D235" s="2367"/>
      <c r="E235" s="2420"/>
      <c r="F235" s="2367"/>
      <c r="G235" s="2367"/>
      <c r="H235" s="2367"/>
      <c r="I235" s="2420"/>
      <c r="J235" s="2420"/>
      <c r="K235" s="2420"/>
      <c r="L235" s="2403"/>
      <c r="M235" s="2469"/>
      <c r="N235" s="2420"/>
      <c r="O235" s="2420"/>
      <c r="P235" s="2367"/>
      <c r="Q235" s="2368"/>
      <c r="R235" s="2368"/>
      <c r="S235" s="2517"/>
      <c r="T235" s="2517"/>
      <c r="U235" s="2367"/>
      <c r="V235" s="2367"/>
      <c r="W235" s="2367"/>
      <c r="X235" s="2508"/>
      <c r="Y235" s="2508"/>
    </row>
    <row r="236" spans="1:25" s="2301" customFormat="1" ht="34.950000000000003" customHeight="1" x14ac:dyDescent="0.35">
      <c r="A236" s="2367"/>
      <c r="B236" s="2367"/>
      <c r="C236" s="2367"/>
      <c r="D236" s="2367"/>
      <c r="E236" s="2420"/>
      <c r="F236" s="2367"/>
      <c r="G236" s="2367"/>
      <c r="H236" s="2367"/>
      <c r="I236" s="2420"/>
      <c r="J236" s="2420"/>
      <c r="K236" s="2420"/>
      <c r="L236" s="2403"/>
      <c r="M236" s="2469"/>
      <c r="N236" s="2420"/>
      <c r="O236" s="2420"/>
      <c r="P236" s="2367"/>
      <c r="Q236" s="2368"/>
      <c r="R236" s="2368"/>
      <c r="S236" s="2517"/>
      <c r="T236" s="2517"/>
      <c r="U236" s="2367"/>
      <c r="V236" s="2367"/>
      <c r="W236" s="2367"/>
      <c r="X236" s="2508"/>
      <c r="Y236" s="2508"/>
    </row>
    <row r="237" spans="1:25" s="2301" customFormat="1" ht="34.950000000000003" customHeight="1" x14ac:dyDescent="0.35">
      <c r="A237" s="2367"/>
      <c r="B237" s="2367"/>
      <c r="C237" s="2367"/>
      <c r="D237" s="2367"/>
      <c r="E237" s="2420"/>
      <c r="F237" s="2367"/>
      <c r="G237" s="2367"/>
      <c r="H237" s="2367"/>
      <c r="I237" s="2420"/>
      <c r="J237" s="2420"/>
      <c r="K237" s="2420"/>
      <c r="L237" s="2403"/>
      <c r="M237" s="2469"/>
      <c r="N237" s="2420"/>
      <c r="O237" s="2420"/>
      <c r="P237" s="2367"/>
      <c r="Q237" s="2368"/>
      <c r="R237" s="2368"/>
      <c r="S237" s="2517"/>
      <c r="T237" s="2517"/>
      <c r="U237" s="2367"/>
      <c r="V237" s="2367"/>
      <c r="W237" s="2367"/>
      <c r="X237" s="2508"/>
      <c r="Y237" s="2508"/>
    </row>
    <row r="238" spans="1:25" s="2301" customFormat="1" ht="34.950000000000003" customHeight="1" x14ac:dyDescent="0.35">
      <c r="A238" s="2367"/>
      <c r="B238" s="2367"/>
      <c r="C238" s="2367"/>
      <c r="D238" s="2367"/>
      <c r="E238" s="2420"/>
      <c r="F238" s="2367"/>
      <c r="G238" s="2367"/>
      <c r="H238" s="2367"/>
      <c r="I238" s="2420"/>
      <c r="J238" s="2420"/>
      <c r="K238" s="2420"/>
      <c r="L238" s="2403"/>
      <c r="M238" s="2469"/>
      <c r="N238" s="2420"/>
      <c r="O238" s="2420"/>
      <c r="P238" s="2367"/>
      <c r="Q238" s="2368"/>
      <c r="R238" s="2368"/>
      <c r="S238" s="2517"/>
      <c r="T238" s="2517"/>
      <c r="U238" s="2367"/>
      <c r="V238" s="2367"/>
      <c r="W238" s="2367"/>
      <c r="X238" s="2508"/>
      <c r="Y238" s="2508"/>
    </row>
    <row r="239" spans="1:25" s="2301" customFormat="1" ht="34.950000000000003" customHeight="1" x14ac:dyDescent="0.35">
      <c r="A239" s="2367"/>
      <c r="B239" s="2367"/>
      <c r="C239" s="2367"/>
      <c r="D239" s="2367"/>
      <c r="E239" s="2420"/>
      <c r="F239" s="2367"/>
      <c r="G239" s="2367"/>
      <c r="H239" s="2367"/>
      <c r="I239" s="2420"/>
      <c r="J239" s="2420"/>
      <c r="K239" s="2420"/>
      <c r="L239" s="2403"/>
      <c r="M239" s="2469"/>
      <c r="N239" s="2420"/>
      <c r="O239" s="2420"/>
      <c r="P239" s="2367"/>
      <c r="Q239" s="2368"/>
      <c r="R239" s="2368"/>
      <c r="S239" s="2517"/>
      <c r="T239" s="2517"/>
      <c r="U239" s="2367"/>
      <c r="V239" s="2367"/>
      <c r="W239" s="2367"/>
      <c r="X239" s="2508"/>
      <c r="Y239" s="2508"/>
    </row>
    <row r="240" spans="1:25" s="2301" customFormat="1" ht="34.950000000000003" customHeight="1" x14ac:dyDescent="0.35">
      <c r="A240" s="2367"/>
      <c r="B240" s="2367"/>
      <c r="C240" s="2367"/>
      <c r="D240" s="2367"/>
      <c r="E240" s="2420"/>
      <c r="F240" s="2367"/>
      <c r="G240" s="2367"/>
      <c r="H240" s="2367"/>
      <c r="I240" s="2420"/>
      <c r="J240" s="2420"/>
      <c r="K240" s="2420"/>
      <c r="L240" s="2403"/>
      <c r="M240" s="2469"/>
      <c r="N240" s="2420"/>
      <c r="O240" s="2420"/>
      <c r="P240" s="2367"/>
      <c r="Q240" s="2368"/>
      <c r="R240" s="2368"/>
      <c r="S240" s="2517"/>
      <c r="T240" s="2517"/>
      <c r="U240" s="2367"/>
      <c r="V240" s="2367"/>
      <c r="W240" s="2367"/>
      <c r="X240" s="2508"/>
      <c r="Y240" s="2508"/>
    </row>
    <row r="241" spans="1:25" s="2301" customFormat="1" ht="34.950000000000003" customHeight="1" x14ac:dyDescent="0.35">
      <c r="A241" s="2367"/>
      <c r="B241" s="2367"/>
      <c r="C241" s="2367"/>
      <c r="D241" s="2367"/>
      <c r="E241" s="2420"/>
      <c r="F241" s="2367"/>
      <c r="G241" s="2367"/>
      <c r="H241" s="2367"/>
      <c r="I241" s="2420"/>
      <c r="J241" s="2420"/>
      <c r="K241" s="2420"/>
      <c r="L241" s="2403"/>
      <c r="M241" s="2469"/>
      <c r="N241" s="2420"/>
      <c r="O241" s="2420"/>
      <c r="P241" s="2367"/>
      <c r="Q241" s="2368"/>
      <c r="R241" s="2368"/>
      <c r="S241" s="2517"/>
      <c r="T241" s="2517"/>
      <c r="U241" s="2367"/>
      <c r="V241" s="2367"/>
      <c r="W241" s="2367"/>
      <c r="X241" s="2508"/>
      <c r="Y241" s="2508"/>
    </row>
    <row r="242" spans="1:25" s="2301" customFormat="1" ht="34.950000000000003" customHeight="1" x14ac:dyDescent="0.35">
      <c r="A242" s="2367"/>
      <c r="B242" s="2367"/>
      <c r="C242" s="2367"/>
      <c r="D242" s="2367"/>
      <c r="E242" s="2420"/>
      <c r="F242" s="2367"/>
      <c r="G242" s="2367"/>
      <c r="H242" s="2367"/>
      <c r="I242" s="2420"/>
      <c r="J242" s="2420"/>
      <c r="K242" s="2420"/>
      <c r="L242" s="2403"/>
      <c r="M242" s="2469"/>
      <c r="N242" s="2420"/>
      <c r="O242" s="2420"/>
      <c r="P242" s="2367"/>
      <c r="Q242" s="2368"/>
      <c r="R242" s="2368"/>
      <c r="S242" s="2517"/>
      <c r="T242" s="2517"/>
      <c r="U242" s="2367"/>
      <c r="V242" s="2367"/>
      <c r="W242" s="2367"/>
      <c r="X242" s="2508"/>
      <c r="Y242" s="2508"/>
    </row>
    <row r="243" spans="1:25" s="2301" customFormat="1" ht="34.950000000000003" customHeight="1" x14ac:dyDescent="0.35">
      <c r="A243" s="2367"/>
      <c r="B243" s="2367"/>
      <c r="C243" s="2367"/>
      <c r="D243" s="2367"/>
      <c r="E243" s="2420"/>
      <c r="F243" s="2367"/>
      <c r="G243" s="2367"/>
      <c r="H243" s="2367"/>
      <c r="I243" s="2420"/>
      <c r="J243" s="2420"/>
      <c r="K243" s="2420"/>
      <c r="L243" s="2403"/>
      <c r="M243" s="2469"/>
      <c r="N243" s="2420"/>
      <c r="O243" s="2420"/>
      <c r="P243" s="2367"/>
      <c r="Q243" s="2368"/>
      <c r="R243" s="2368"/>
      <c r="S243" s="2517"/>
      <c r="T243" s="2517"/>
      <c r="U243" s="2367"/>
      <c r="V243" s="2367"/>
      <c r="W243" s="2367"/>
      <c r="X243" s="2508"/>
      <c r="Y243" s="2508"/>
    </row>
    <row r="244" spans="1:25" s="2301" customFormat="1" ht="34.950000000000003" customHeight="1" x14ac:dyDescent="0.35">
      <c r="A244" s="2367"/>
      <c r="B244" s="2367"/>
      <c r="C244" s="2367"/>
      <c r="D244" s="2367"/>
      <c r="E244" s="2420"/>
      <c r="F244" s="2367"/>
      <c r="G244" s="2367"/>
      <c r="H244" s="2367"/>
      <c r="I244" s="2420"/>
      <c r="J244" s="2420"/>
      <c r="K244" s="2420"/>
      <c r="L244" s="2403"/>
      <c r="M244" s="2469"/>
      <c r="N244" s="2420"/>
      <c r="O244" s="2420"/>
      <c r="P244" s="2367"/>
      <c r="Q244" s="2368"/>
      <c r="R244" s="2368"/>
      <c r="S244" s="2517"/>
      <c r="T244" s="2517"/>
      <c r="U244" s="2367"/>
      <c r="V244" s="2367"/>
      <c r="W244" s="2367"/>
      <c r="X244" s="2508"/>
      <c r="Y244" s="2508"/>
    </row>
    <row r="245" spans="1:25" s="2301" customFormat="1" ht="34.950000000000003" customHeight="1" x14ac:dyDescent="0.35">
      <c r="A245" s="2367"/>
      <c r="B245" s="2367"/>
      <c r="C245" s="2367"/>
      <c r="D245" s="2367"/>
      <c r="E245" s="2420"/>
      <c r="F245" s="2367"/>
      <c r="G245" s="2367"/>
      <c r="H245" s="2367"/>
      <c r="I245" s="2420"/>
      <c r="J245" s="2420"/>
      <c r="K245" s="2420"/>
      <c r="L245" s="2403"/>
      <c r="M245" s="2469"/>
      <c r="N245" s="2420"/>
      <c r="O245" s="2420"/>
      <c r="P245" s="2367"/>
      <c r="Q245" s="2368"/>
      <c r="R245" s="2368"/>
      <c r="S245" s="2517"/>
      <c r="T245" s="2517"/>
      <c r="U245" s="2367"/>
      <c r="V245" s="2367"/>
      <c r="W245" s="2367"/>
      <c r="X245" s="2508"/>
      <c r="Y245" s="2508"/>
    </row>
    <row r="246" spans="1:25" s="2301" customFormat="1" ht="34.950000000000003" customHeight="1" x14ac:dyDescent="0.35">
      <c r="A246" s="2367"/>
      <c r="B246" s="2367"/>
      <c r="C246" s="2367"/>
      <c r="D246" s="2367"/>
      <c r="E246" s="2420"/>
      <c r="F246" s="2367"/>
      <c r="G246" s="2367"/>
      <c r="H246" s="2367"/>
      <c r="I246" s="2420"/>
      <c r="J246" s="2420"/>
      <c r="K246" s="2420"/>
      <c r="L246" s="2403"/>
      <c r="M246" s="2469"/>
      <c r="N246" s="2420"/>
      <c r="O246" s="2420"/>
      <c r="P246" s="2367"/>
      <c r="Q246" s="2368"/>
      <c r="R246" s="2368"/>
      <c r="S246" s="2517"/>
      <c r="T246" s="2517"/>
      <c r="U246" s="2367"/>
      <c r="V246" s="2367"/>
      <c r="W246" s="2367"/>
      <c r="X246" s="2508"/>
      <c r="Y246" s="2508"/>
    </row>
    <row r="247" spans="1:25" s="2301" customFormat="1" ht="34.950000000000003" customHeight="1" x14ac:dyDescent="0.35">
      <c r="A247" s="2367"/>
      <c r="B247" s="2367"/>
      <c r="C247" s="2367"/>
      <c r="D247" s="2367"/>
      <c r="E247" s="2420"/>
      <c r="F247" s="2367"/>
      <c r="G247" s="2367"/>
      <c r="H247" s="2367"/>
      <c r="I247" s="2420"/>
      <c r="J247" s="2420"/>
      <c r="K247" s="2420"/>
      <c r="L247" s="2403"/>
      <c r="M247" s="2469"/>
      <c r="N247" s="2420"/>
      <c r="O247" s="2420"/>
      <c r="P247" s="2367"/>
      <c r="Q247" s="2368"/>
      <c r="R247" s="2368"/>
      <c r="S247" s="2517"/>
      <c r="T247" s="2517"/>
      <c r="U247" s="2367"/>
      <c r="V247" s="2367"/>
      <c r="W247" s="2367"/>
      <c r="X247" s="2508"/>
      <c r="Y247" s="2508"/>
    </row>
    <row r="248" spans="1:25" s="2301" customFormat="1" ht="34.950000000000003" customHeight="1" x14ac:dyDescent="0.35">
      <c r="A248" s="2367"/>
      <c r="B248" s="2367"/>
      <c r="C248" s="2367"/>
      <c r="D248" s="2367"/>
      <c r="E248" s="2420"/>
      <c r="F248" s="2367"/>
      <c r="G248" s="2367"/>
      <c r="H248" s="2367"/>
      <c r="I248" s="2420"/>
      <c r="J248" s="2420"/>
      <c r="K248" s="2420"/>
      <c r="L248" s="2403"/>
      <c r="M248" s="2469"/>
      <c r="N248" s="2420"/>
      <c r="O248" s="2420"/>
      <c r="P248" s="2367"/>
      <c r="Q248" s="2368"/>
      <c r="R248" s="2368"/>
      <c r="S248" s="2517"/>
      <c r="T248" s="2517"/>
      <c r="U248" s="2367"/>
      <c r="V248" s="2367"/>
      <c r="W248" s="2367"/>
      <c r="X248" s="2508"/>
      <c r="Y248" s="2508"/>
    </row>
    <row r="249" spans="1:25" s="2301" customFormat="1" ht="34.950000000000003" customHeight="1" x14ac:dyDescent="0.35">
      <c r="A249" s="2367"/>
      <c r="B249" s="2367"/>
      <c r="C249" s="2367"/>
      <c r="D249" s="2367"/>
      <c r="E249" s="2420"/>
      <c r="F249" s="2367"/>
      <c r="G249" s="2367"/>
      <c r="H249" s="2367"/>
      <c r="I249" s="2420"/>
      <c r="J249" s="2420"/>
      <c r="K249" s="2420"/>
      <c r="L249" s="2403"/>
      <c r="M249" s="2469"/>
      <c r="N249" s="2420"/>
      <c r="O249" s="2420"/>
      <c r="P249" s="2367"/>
      <c r="Q249" s="2368"/>
      <c r="R249" s="2368"/>
      <c r="S249" s="2517"/>
      <c r="T249" s="2517"/>
      <c r="U249" s="2367"/>
      <c r="V249" s="2367"/>
      <c r="W249" s="2367"/>
      <c r="X249" s="2508"/>
      <c r="Y249" s="2508"/>
    </row>
    <row r="250" spans="1:25" s="2301" customFormat="1" ht="34.950000000000003" customHeight="1" x14ac:dyDescent="0.35">
      <c r="A250" s="2367"/>
      <c r="B250" s="2367"/>
      <c r="C250" s="2367"/>
      <c r="D250" s="2367"/>
      <c r="E250" s="2420"/>
      <c r="F250" s="2367"/>
      <c r="G250" s="2367"/>
      <c r="H250" s="2367"/>
      <c r="I250" s="2420"/>
      <c r="J250" s="2420"/>
      <c r="K250" s="2420"/>
      <c r="L250" s="2403"/>
      <c r="M250" s="2469"/>
      <c r="N250" s="2420"/>
      <c r="O250" s="2420"/>
      <c r="P250" s="2367"/>
      <c r="Q250" s="2368"/>
      <c r="R250" s="2368"/>
      <c r="S250" s="2517"/>
      <c r="T250" s="2517"/>
      <c r="U250" s="2367"/>
      <c r="V250" s="2367"/>
      <c r="W250" s="2367"/>
      <c r="X250" s="2508"/>
      <c r="Y250" s="2508"/>
    </row>
    <row r="251" spans="1:25" s="2301" customFormat="1" ht="34.950000000000003" customHeight="1" x14ac:dyDescent="0.35">
      <c r="A251" s="2367"/>
      <c r="B251" s="2367"/>
      <c r="C251" s="2367"/>
      <c r="D251" s="2367"/>
      <c r="E251" s="2420"/>
      <c r="F251" s="2367"/>
      <c r="G251" s="2367"/>
      <c r="H251" s="2367"/>
      <c r="I251" s="2420"/>
      <c r="J251" s="2420"/>
      <c r="K251" s="2420"/>
      <c r="L251" s="2403"/>
      <c r="M251" s="2469"/>
      <c r="N251" s="2420"/>
      <c r="O251" s="2420"/>
      <c r="P251" s="2367"/>
      <c r="Q251" s="2368"/>
      <c r="R251" s="2368"/>
      <c r="S251" s="2517"/>
      <c r="T251" s="2517"/>
      <c r="U251" s="2367"/>
      <c r="V251" s="2367"/>
      <c r="W251" s="2367"/>
      <c r="X251" s="2508"/>
      <c r="Y251" s="2508"/>
    </row>
    <row r="252" spans="1:25" s="2301" customFormat="1" ht="34.950000000000003" customHeight="1" x14ac:dyDescent="0.35">
      <c r="A252" s="2367"/>
      <c r="B252" s="2367"/>
      <c r="C252" s="2367"/>
      <c r="D252" s="2367"/>
      <c r="E252" s="2420"/>
      <c r="F252" s="2367"/>
      <c r="G252" s="2367"/>
      <c r="H252" s="2367"/>
      <c r="I252" s="2420"/>
      <c r="J252" s="2420"/>
      <c r="K252" s="2420"/>
      <c r="L252" s="2403"/>
      <c r="M252" s="2469"/>
      <c r="N252" s="2420"/>
      <c r="O252" s="2420"/>
      <c r="P252" s="2367"/>
      <c r="Q252" s="2368"/>
      <c r="R252" s="2368"/>
      <c r="S252" s="2517"/>
      <c r="T252" s="2517"/>
      <c r="U252" s="2367"/>
      <c r="V252" s="2367"/>
      <c r="W252" s="2367"/>
      <c r="X252" s="2508"/>
      <c r="Y252" s="2508"/>
    </row>
    <row r="253" spans="1:25" s="2301" customFormat="1" ht="34.950000000000003" customHeight="1" x14ac:dyDescent="0.35">
      <c r="A253" s="2367"/>
      <c r="B253" s="2367"/>
      <c r="C253" s="2367"/>
      <c r="D253" s="2367"/>
      <c r="E253" s="2420"/>
      <c r="F253" s="2367"/>
      <c r="G253" s="2367"/>
      <c r="H253" s="2367"/>
      <c r="I253" s="2420"/>
      <c r="J253" s="2420"/>
      <c r="K253" s="2420"/>
      <c r="L253" s="2403"/>
      <c r="M253" s="2469"/>
      <c r="N253" s="2420"/>
      <c r="O253" s="2420"/>
      <c r="P253" s="2367"/>
      <c r="Q253" s="2368"/>
      <c r="R253" s="2368"/>
      <c r="S253" s="2517"/>
      <c r="T253" s="2517"/>
      <c r="U253" s="2367"/>
      <c r="V253" s="2367"/>
      <c r="W253" s="2367"/>
      <c r="X253" s="2508"/>
      <c r="Y253" s="2508"/>
    </row>
    <row r="254" spans="1:25" s="2301" customFormat="1" ht="34.950000000000003" customHeight="1" x14ac:dyDescent="0.35">
      <c r="A254" s="2367"/>
      <c r="B254" s="2367"/>
      <c r="C254" s="2367"/>
      <c r="D254" s="2367"/>
      <c r="E254" s="2420"/>
      <c r="F254" s="2367"/>
      <c r="G254" s="2367"/>
      <c r="H254" s="2367"/>
      <c r="I254" s="2420"/>
      <c r="J254" s="2420"/>
      <c r="K254" s="2420"/>
      <c r="L254" s="2403"/>
      <c r="M254" s="2469"/>
      <c r="N254" s="2420"/>
      <c r="O254" s="2420"/>
      <c r="P254" s="2367"/>
      <c r="Q254" s="2368"/>
      <c r="R254" s="2368"/>
      <c r="S254" s="2517"/>
      <c r="T254" s="2517"/>
      <c r="U254" s="2367"/>
      <c r="V254" s="2367"/>
      <c r="W254" s="2367"/>
      <c r="X254" s="2508"/>
      <c r="Y254" s="2508"/>
    </row>
    <row r="255" spans="1:25" s="2301" customFormat="1" ht="34.950000000000003" customHeight="1" x14ac:dyDescent="0.35">
      <c r="A255" s="2367"/>
      <c r="B255" s="2367"/>
      <c r="C255" s="2367"/>
      <c r="D255" s="2367"/>
      <c r="E255" s="2420"/>
      <c r="F255" s="2367"/>
      <c r="G255" s="2367"/>
      <c r="H255" s="2367"/>
      <c r="I255" s="2420"/>
      <c r="J255" s="2420"/>
      <c r="K255" s="2420"/>
      <c r="L255" s="2403"/>
      <c r="M255" s="2469"/>
      <c r="N255" s="2420"/>
      <c r="O255" s="2420"/>
      <c r="P255" s="2367"/>
      <c r="Q255" s="2368"/>
      <c r="R255" s="2368"/>
      <c r="S255" s="2517"/>
      <c r="T255" s="2517"/>
      <c r="U255" s="2367"/>
      <c r="V255" s="2367"/>
      <c r="W255" s="2367"/>
      <c r="X255" s="2508"/>
      <c r="Y255" s="2508"/>
    </row>
    <row r="256" spans="1:25" s="2301" customFormat="1" ht="34.950000000000003" customHeight="1" x14ac:dyDescent="0.35">
      <c r="A256" s="2367"/>
      <c r="B256" s="2367"/>
      <c r="C256" s="2367"/>
      <c r="D256" s="2367"/>
      <c r="E256" s="2420"/>
      <c r="F256" s="2367"/>
      <c r="G256" s="2367"/>
      <c r="H256" s="2367"/>
      <c r="I256" s="2420"/>
      <c r="J256" s="2420"/>
      <c r="K256" s="2420"/>
      <c r="L256" s="2403"/>
      <c r="M256" s="2469"/>
      <c r="N256" s="2420"/>
      <c r="O256" s="2420"/>
      <c r="P256" s="2367"/>
      <c r="Q256" s="2368"/>
      <c r="R256" s="2368"/>
      <c r="S256" s="2517"/>
      <c r="T256" s="2517"/>
      <c r="U256" s="2367"/>
      <c r="V256" s="2367"/>
      <c r="W256" s="2367"/>
      <c r="X256" s="2508"/>
      <c r="Y256" s="2508"/>
    </row>
    <row r="257" spans="1:25" s="2301" customFormat="1" ht="34.950000000000003" customHeight="1" x14ac:dyDescent="0.35">
      <c r="A257" s="2367"/>
      <c r="B257" s="2367"/>
      <c r="C257" s="2367"/>
      <c r="D257" s="2367"/>
      <c r="E257" s="2420"/>
      <c r="F257" s="2367"/>
      <c r="G257" s="2367"/>
      <c r="H257" s="2367"/>
      <c r="I257" s="2420"/>
      <c r="J257" s="2420"/>
      <c r="K257" s="2420"/>
      <c r="L257" s="2403"/>
      <c r="M257" s="2469"/>
      <c r="N257" s="2420"/>
      <c r="O257" s="2420"/>
      <c r="P257" s="2367"/>
      <c r="Q257" s="2368"/>
      <c r="R257" s="2368"/>
      <c r="S257" s="2517"/>
      <c r="T257" s="2517"/>
      <c r="U257" s="2367"/>
      <c r="V257" s="2367"/>
      <c r="W257" s="2367"/>
      <c r="X257" s="2508"/>
      <c r="Y257" s="2508"/>
    </row>
    <row r="258" spans="1:25" s="2301" customFormat="1" ht="34.950000000000003" customHeight="1" x14ac:dyDescent="0.35">
      <c r="A258" s="2367"/>
      <c r="B258" s="2367"/>
      <c r="C258" s="2367"/>
      <c r="D258" s="2367"/>
      <c r="E258" s="2420"/>
      <c r="F258" s="2367"/>
      <c r="G258" s="2367"/>
      <c r="H258" s="2367"/>
      <c r="I258" s="2420"/>
      <c r="J258" s="2420"/>
      <c r="K258" s="2420"/>
      <c r="L258" s="2403"/>
      <c r="M258" s="2469"/>
      <c r="N258" s="2420"/>
      <c r="O258" s="2420"/>
      <c r="P258" s="2367"/>
      <c r="Q258" s="2368"/>
      <c r="R258" s="2368"/>
      <c r="S258" s="2517"/>
      <c r="T258" s="2517"/>
      <c r="U258" s="2367"/>
      <c r="V258" s="2367"/>
      <c r="W258" s="2367"/>
      <c r="X258" s="2508"/>
      <c r="Y258" s="2508"/>
    </row>
    <row r="259" spans="1:25" s="2301" customFormat="1" ht="34.950000000000003" customHeight="1" x14ac:dyDescent="0.35">
      <c r="A259" s="2367"/>
      <c r="B259" s="2367"/>
      <c r="C259" s="2367"/>
      <c r="D259" s="2367"/>
      <c r="E259" s="2420"/>
      <c r="F259" s="2367"/>
      <c r="G259" s="2367"/>
      <c r="H259" s="2367"/>
      <c r="I259" s="2420"/>
      <c r="J259" s="2420"/>
      <c r="K259" s="2420"/>
      <c r="L259" s="2403"/>
      <c r="M259" s="2469"/>
      <c r="N259" s="2420"/>
      <c r="O259" s="2420"/>
      <c r="P259" s="2367"/>
      <c r="Q259" s="2368"/>
      <c r="R259" s="2368"/>
      <c r="S259" s="2517"/>
      <c r="T259" s="2517"/>
      <c r="U259" s="2367"/>
      <c r="V259" s="2367"/>
      <c r="W259" s="2367"/>
      <c r="X259" s="2508"/>
      <c r="Y259" s="2508"/>
    </row>
    <row r="260" spans="1:25" s="2301" customFormat="1" ht="34.950000000000003" customHeight="1" x14ac:dyDescent="0.35">
      <c r="A260" s="2367"/>
      <c r="B260" s="2367"/>
      <c r="C260" s="2367"/>
      <c r="D260" s="2367"/>
      <c r="E260" s="2420"/>
      <c r="F260" s="2367"/>
      <c r="G260" s="2367"/>
      <c r="H260" s="2367"/>
      <c r="I260" s="2420"/>
      <c r="J260" s="2420"/>
      <c r="K260" s="2420"/>
      <c r="L260" s="2403"/>
      <c r="M260" s="2469"/>
      <c r="N260" s="2420"/>
      <c r="O260" s="2420"/>
      <c r="P260" s="2367"/>
      <c r="Q260" s="2368"/>
      <c r="R260" s="2368"/>
      <c r="S260" s="2517"/>
      <c r="T260" s="2517"/>
      <c r="U260" s="2367"/>
      <c r="V260" s="2367"/>
      <c r="W260" s="2367"/>
      <c r="X260" s="2508"/>
      <c r="Y260" s="2508"/>
    </row>
    <row r="261" spans="1:25" s="2301" customFormat="1" ht="34.950000000000003" customHeight="1" x14ac:dyDescent="0.35">
      <c r="A261" s="2367"/>
      <c r="B261" s="2367"/>
      <c r="C261" s="2367"/>
      <c r="D261" s="2367"/>
      <c r="E261" s="2420"/>
      <c r="F261" s="2367"/>
      <c r="G261" s="2367"/>
      <c r="H261" s="2367"/>
      <c r="I261" s="2420"/>
      <c r="J261" s="2420"/>
      <c r="K261" s="2420"/>
      <c r="L261" s="2403"/>
      <c r="M261" s="2469"/>
      <c r="N261" s="2420"/>
      <c r="O261" s="2420"/>
      <c r="P261" s="2367"/>
      <c r="Q261" s="2368"/>
      <c r="R261" s="2368"/>
      <c r="S261" s="2517"/>
      <c r="T261" s="2517"/>
      <c r="U261" s="2367"/>
      <c r="V261" s="2367"/>
      <c r="W261" s="2367"/>
      <c r="X261" s="2508"/>
      <c r="Y261" s="2508"/>
    </row>
    <row r="262" spans="1:25" s="2301" customFormat="1" ht="34.950000000000003" customHeight="1" x14ac:dyDescent="0.35">
      <c r="A262" s="2367"/>
      <c r="B262" s="2367"/>
      <c r="C262" s="2367"/>
      <c r="D262" s="2367"/>
      <c r="E262" s="2420"/>
      <c r="F262" s="2367"/>
      <c r="G262" s="2367"/>
      <c r="H262" s="2367"/>
      <c r="I262" s="2420"/>
      <c r="J262" s="2420"/>
      <c r="K262" s="2420"/>
      <c r="L262" s="2403"/>
      <c r="M262" s="2469"/>
      <c r="N262" s="2420"/>
      <c r="O262" s="2420"/>
      <c r="P262" s="2367"/>
      <c r="Q262" s="2368"/>
      <c r="R262" s="2368"/>
      <c r="S262" s="2517"/>
      <c r="T262" s="2517"/>
      <c r="U262" s="2367"/>
      <c r="V262" s="2367"/>
      <c r="W262" s="2367"/>
      <c r="X262" s="2508"/>
      <c r="Y262" s="2508"/>
    </row>
    <row r="263" spans="1:25" s="2301" customFormat="1" ht="34.950000000000003" customHeight="1" x14ac:dyDescent="0.35">
      <c r="A263" s="2367"/>
      <c r="B263" s="2367"/>
      <c r="C263" s="2367"/>
      <c r="D263" s="2367"/>
      <c r="E263" s="2420"/>
      <c r="F263" s="2367"/>
      <c r="G263" s="2367"/>
      <c r="H263" s="2367"/>
      <c r="I263" s="2420"/>
      <c r="J263" s="2420"/>
      <c r="K263" s="2420"/>
      <c r="L263" s="2403"/>
      <c r="M263" s="2469"/>
      <c r="N263" s="2420"/>
      <c r="O263" s="2420"/>
      <c r="P263" s="2367"/>
      <c r="Q263" s="2368"/>
      <c r="R263" s="2368"/>
      <c r="S263" s="2517"/>
      <c r="T263" s="2517"/>
      <c r="U263" s="2367"/>
      <c r="V263" s="2367"/>
      <c r="W263" s="2367"/>
      <c r="X263" s="2508"/>
      <c r="Y263" s="2508"/>
    </row>
    <row r="264" spans="1:25" s="2301" customFormat="1" ht="34.950000000000003" customHeight="1" x14ac:dyDescent="0.35">
      <c r="A264" s="2367"/>
      <c r="B264" s="2367"/>
      <c r="C264" s="2367"/>
      <c r="D264" s="2367"/>
      <c r="E264" s="2420"/>
      <c r="F264" s="2367"/>
      <c r="G264" s="2367"/>
      <c r="H264" s="2367"/>
      <c r="I264" s="2420"/>
      <c r="J264" s="2420"/>
      <c r="K264" s="2420"/>
      <c r="L264" s="2403"/>
      <c r="M264" s="2469"/>
      <c r="N264" s="2420"/>
      <c r="O264" s="2420"/>
      <c r="P264" s="2367"/>
      <c r="Q264" s="2368"/>
      <c r="R264" s="2368"/>
      <c r="S264" s="2517"/>
      <c r="T264" s="2517"/>
      <c r="U264" s="2367"/>
      <c r="V264" s="2367"/>
      <c r="W264" s="2367"/>
      <c r="X264" s="2508"/>
      <c r="Y264" s="2508"/>
    </row>
    <row r="265" spans="1:25" s="2301" customFormat="1" ht="34.950000000000003" customHeight="1" x14ac:dyDescent="0.35">
      <c r="A265" s="2367"/>
      <c r="B265" s="2367"/>
      <c r="C265" s="2367"/>
      <c r="D265" s="2367"/>
      <c r="E265" s="2420"/>
      <c r="F265" s="2367"/>
      <c r="G265" s="2367"/>
      <c r="H265" s="2367"/>
      <c r="I265" s="2420"/>
      <c r="J265" s="2420"/>
      <c r="K265" s="2420"/>
      <c r="L265" s="2403"/>
      <c r="M265" s="2469"/>
      <c r="N265" s="2420"/>
      <c r="O265" s="2420"/>
      <c r="P265" s="2367"/>
      <c r="Q265" s="2368"/>
      <c r="R265" s="2368"/>
      <c r="S265" s="2517"/>
      <c r="T265" s="2517"/>
      <c r="U265" s="2367"/>
      <c r="V265" s="2367"/>
      <c r="W265" s="2367"/>
      <c r="X265" s="2508"/>
      <c r="Y265" s="2508"/>
    </row>
    <row r="266" spans="1:25" s="2301" customFormat="1" ht="34.950000000000003" customHeight="1" x14ac:dyDescent="0.35">
      <c r="A266" s="2367"/>
      <c r="B266" s="2367"/>
      <c r="C266" s="2367"/>
      <c r="D266" s="2367"/>
      <c r="E266" s="2420"/>
      <c r="F266" s="2367"/>
      <c r="G266" s="2367"/>
      <c r="H266" s="2367"/>
      <c r="I266" s="2420"/>
      <c r="J266" s="2420"/>
      <c r="K266" s="2420"/>
      <c r="L266" s="2403"/>
      <c r="M266" s="2469"/>
      <c r="N266" s="2420"/>
      <c r="O266" s="2420"/>
      <c r="P266" s="2367"/>
      <c r="Q266" s="2368"/>
      <c r="R266" s="2368"/>
      <c r="S266" s="2517"/>
      <c r="T266" s="2517"/>
      <c r="U266" s="2367"/>
      <c r="V266" s="2367"/>
      <c r="W266" s="2367"/>
      <c r="X266" s="2508"/>
      <c r="Y266" s="2508"/>
    </row>
    <row r="267" spans="1:25" s="2301" customFormat="1" ht="34.950000000000003" customHeight="1" x14ac:dyDescent="0.35">
      <c r="A267" s="2367"/>
      <c r="B267" s="2367"/>
      <c r="C267" s="2367"/>
      <c r="D267" s="2367"/>
      <c r="E267" s="2420"/>
      <c r="F267" s="2367"/>
      <c r="G267" s="2367"/>
      <c r="H267" s="2367"/>
      <c r="I267" s="2420"/>
      <c r="J267" s="2420"/>
      <c r="K267" s="2420"/>
      <c r="L267" s="2403"/>
      <c r="M267" s="2469"/>
      <c r="N267" s="2420"/>
      <c r="O267" s="2420"/>
      <c r="P267" s="2367"/>
      <c r="Q267" s="2368"/>
      <c r="R267" s="2368"/>
      <c r="S267" s="2517"/>
      <c r="T267" s="2517"/>
      <c r="U267" s="2367"/>
      <c r="V267" s="2367"/>
      <c r="W267" s="2367"/>
      <c r="X267" s="2508"/>
      <c r="Y267" s="2508"/>
    </row>
    <row r="268" spans="1:25" s="2301" customFormat="1" ht="34.950000000000003" customHeight="1" x14ac:dyDescent="0.35">
      <c r="A268" s="2367"/>
      <c r="B268" s="2367"/>
      <c r="C268" s="2367"/>
      <c r="D268" s="2367"/>
      <c r="E268" s="2420"/>
      <c r="F268" s="2367"/>
      <c r="G268" s="2367"/>
      <c r="H268" s="2367"/>
      <c r="I268" s="2420"/>
      <c r="J268" s="2420"/>
      <c r="K268" s="2420"/>
      <c r="L268" s="2403"/>
      <c r="M268" s="2469"/>
      <c r="N268" s="2420"/>
      <c r="O268" s="2420"/>
      <c r="P268" s="2367"/>
      <c r="Q268" s="2368"/>
      <c r="R268" s="2368"/>
      <c r="S268" s="2517"/>
      <c r="T268" s="2517"/>
      <c r="U268" s="2367"/>
      <c r="V268" s="2367"/>
      <c r="W268" s="2367"/>
      <c r="X268" s="2508"/>
      <c r="Y268" s="2508"/>
    </row>
    <row r="269" spans="1:25" s="2301" customFormat="1" ht="34.950000000000003" customHeight="1" x14ac:dyDescent="0.35">
      <c r="A269" s="2367"/>
      <c r="B269" s="2367"/>
      <c r="C269" s="2367"/>
      <c r="D269" s="2367"/>
      <c r="E269" s="2420"/>
      <c r="F269" s="2367"/>
      <c r="G269" s="2367"/>
      <c r="H269" s="2367"/>
      <c r="I269" s="2420"/>
      <c r="J269" s="2420"/>
      <c r="K269" s="2420"/>
      <c r="L269" s="2403"/>
      <c r="M269" s="2469"/>
      <c r="N269" s="2420"/>
      <c r="O269" s="2420"/>
      <c r="P269" s="2367"/>
      <c r="Q269" s="2368"/>
      <c r="R269" s="2368"/>
      <c r="S269" s="2517"/>
      <c r="T269" s="2517"/>
      <c r="U269" s="2367"/>
      <c r="V269" s="2367"/>
      <c r="W269" s="2367"/>
      <c r="X269" s="2508"/>
      <c r="Y269" s="2508"/>
    </row>
    <row r="270" spans="1:25" s="2301" customFormat="1" ht="34.950000000000003" customHeight="1" x14ac:dyDescent="0.35">
      <c r="A270" s="2367"/>
      <c r="B270" s="2367"/>
      <c r="C270" s="2367"/>
      <c r="D270" s="2367"/>
      <c r="E270" s="2420"/>
      <c r="F270" s="2367"/>
      <c r="G270" s="2367"/>
      <c r="H270" s="2367"/>
      <c r="I270" s="2420"/>
      <c r="J270" s="2420"/>
      <c r="K270" s="2420"/>
      <c r="L270" s="2403"/>
      <c r="M270" s="2469"/>
      <c r="N270" s="2420"/>
      <c r="O270" s="2420"/>
      <c r="P270" s="2367"/>
      <c r="Q270" s="2368"/>
      <c r="R270" s="2368"/>
      <c r="S270" s="2517"/>
      <c r="T270" s="2517"/>
      <c r="U270" s="2367"/>
      <c r="V270" s="2367"/>
      <c r="W270" s="2367"/>
      <c r="X270" s="2508"/>
      <c r="Y270" s="2508"/>
    </row>
    <row r="271" spans="1:25" s="2301" customFormat="1" ht="34.950000000000003" customHeight="1" x14ac:dyDescent="0.35">
      <c r="A271" s="2367"/>
      <c r="B271" s="2367"/>
      <c r="C271" s="2367"/>
      <c r="D271" s="2367"/>
      <c r="E271" s="2420"/>
      <c r="F271" s="2367"/>
      <c r="G271" s="2367"/>
      <c r="H271" s="2367"/>
      <c r="I271" s="2420"/>
      <c r="J271" s="2420"/>
      <c r="K271" s="2420"/>
      <c r="L271" s="2403"/>
      <c r="M271" s="2469"/>
      <c r="N271" s="2420"/>
      <c r="O271" s="2420"/>
      <c r="P271" s="2367"/>
      <c r="Q271" s="2368"/>
      <c r="R271" s="2368"/>
      <c r="S271" s="2517"/>
      <c r="T271" s="2517"/>
      <c r="U271" s="2367"/>
      <c r="V271" s="2367"/>
      <c r="W271" s="2367"/>
      <c r="X271" s="2508"/>
      <c r="Y271" s="2508"/>
    </row>
    <row r="272" spans="1:25" s="2301" customFormat="1" ht="34.950000000000003" customHeight="1" x14ac:dyDescent="0.35">
      <c r="A272" s="2367"/>
      <c r="B272" s="2367"/>
      <c r="C272" s="2367"/>
      <c r="D272" s="2367"/>
      <c r="E272" s="2420"/>
      <c r="F272" s="2367"/>
      <c r="G272" s="2367"/>
      <c r="H272" s="2367"/>
      <c r="I272" s="2420"/>
      <c r="J272" s="2420"/>
      <c r="K272" s="2420"/>
      <c r="L272" s="2403"/>
      <c r="M272" s="2469"/>
      <c r="N272" s="2420"/>
      <c r="O272" s="2420"/>
      <c r="P272" s="2367"/>
      <c r="Q272" s="2368"/>
      <c r="R272" s="2368"/>
      <c r="S272" s="2517"/>
      <c r="T272" s="2517"/>
      <c r="U272" s="2367"/>
      <c r="V272" s="2367"/>
      <c r="W272" s="2367"/>
      <c r="X272" s="2508"/>
      <c r="Y272" s="2508"/>
    </row>
    <row r="273" spans="1:25" s="2301" customFormat="1" ht="34.950000000000003" customHeight="1" x14ac:dyDescent="0.35">
      <c r="A273" s="2367"/>
      <c r="B273" s="2367"/>
      <c r="C273" s="2367"/>
      <c r="D273" s="2367"/>
      <c r="E273" s="2420"/>
      <c r="F273" s="2367"/>
      <c r="G273" s="2367"/>
      <c r="H273" s="2367"/>
      <c r="I273" s="2420"/>
      <c r="J273" s="2420"/>
      <c r="K273" s="2420"/>
      <c r="L273" s="2403"/>
      <c r="M273" s="2469"/>
      <c r="N273" s="2420"/>
      <c r="O273" s="2420"/>
      <c r="P273" s="2367"/>
      <c r="Q273" s="2368"/>
      <c r="R273" s="2368"/>
      <c r="S273" s="2517"/>
      <c r="T273" s="2517"/>
      <c r="U273" s="2367"/>
      <c r="V273" s="2367"/>
      <c r="W273" s="2367"/>
      <c r="X273" s="2508"/>
      <c r="Y273" s="2508"/>
    </row>
    <row r="274" spans="1:25" s="2301" customFormat="1" ht="34.950000000000003" customHeight="1" x14ac:dyDescent="0.35">
      <c r="A274" s="2367"/>
      <c r="B274" s="2367"/>
      <c r="C274" s="2367"/>
      <c r="D274" s="2367"/>
      <c r="E274" s="2420"/>
      <c r="F274" s="2367"/>
      <c r="G274" s="2367"/>
      <c r="H274" s="2367"/>
      <c r="I274" s="2420"/>
      <c r="J274" s="2420"/>
      <c r="K274" s="2420"/>
      <c r="L274" s="2403"/>
      <c r="M274" s="2469"/>
      <c r="N274" s="2420"/>
      <c r="O274" s="2420"/>
      <c r="P274" s="2367"/>
      <c r="Q274" s="2368"/>
      <c r="R274" s="2368"/>
      <c r="S274" s="2517"/>
      <c r="T274" s="2517"/>
      <c r="U274" s="2367"/>
      <c r="V274" s="2367"/>
      <c r="W274" s="2367"/>
      <c r="X274" s="2508"/>
      <c r="Y274" s="2508"/>
    </row>
    <row r="275" spans="1:25" s="2301" customFormat="1" ht="34.950000000000003" customHeight="1" x14ac:dyDescent="0.35">
      <c r="A275" s="2367"/>
      <c r="B275" s="2367"/>
      <c r="C275" s="2367"/>
      <c r="D275" s="2367"/>
      <c r="E275" s="2420"/>
      <c r="F275" s="2367"/>
      <c r="G275" s="2367"/>
      <c r="H275" s="2367"/>
      <c r="I275" s="2420"/>
      <c r="J275" s="2420"/>
      <c r="K275" s="2420"/>
      <c r="L275" s="2403"/>
      <c r="M275" s="2469"/>
      <c r="N275" s="2420"/>
      <c r="O275" s="2420"/>
      <c r="P275" s="2367"/>
      <c r="Q275" s="2368"/>
      <c r="R275" s="2368"/>
      <c r="S275" s="2517"/>
      <c r="T275" s="2517"/>
      <c r="U275" s="2367"/>
      <c r="V275" s="2367"/>
      <c r="W275" s="2367"/>
      <c r="X275" s="2508"/>
      <c r="Y275" s="2508"/>
    </row>
    <row r="276" spans="1:25" s="2301" customFormat="1" ht="34.950000000000003" customHeight="1" x14ac:dyDescent="0.35">
      <c r="A276" s="2367"/>
      <c r="B276" s="2367"/>
      <c r="C276" s="2367"/>
      <c r="D276" s="2367"/>
      <c r="E276" s="2420"/>
      <c r="F276" s="2367"/>
      <c r="G276" s="2367"/>
      <c r="H276" s="2367"/>
      <c r="I276" s="2420"/>
      <c r="J276" s="2420"/>
      <c r="K276" s="2420"/>
      <c r="L276" s="2403"/>
      <c r="M276" s="2469"/>
      <c r="N276" s="2420"/>
      <c r="O276" s="2420"/>
      <c r="P276" s="2367"/>
      <c r="Q276" s="2368"/>
      <c r="R276" s="2368"/>
      <c r="S276" s="2517"/>
      <c r="T276" s="2517"/>
      <c r="U276" s="2367"/>
      <c r="V276" s="2367"/>
      <c r="W276" s="2367"/>
      <c r="X276" s="2508"/>
      <c r="Y276" s="2508"/>
    </row>
    <row r="277" spans="1:25" s="2301" customFormat="1" ht="34.950000000000003" customHeight="1" x14ac:dyDescent="0.35">
      <c r="A277" s="2367"/>
      <c r="B277" s="2367"/>
      <c r="C277" s="2367"/>
      <c r="D277" s="2367"/>
      <c r="E277" s="2420"/>
      <c r="F277" s="2367"/>
      <c r="G277" s="2367"/>
      <c r="H277" s="2367"/>
      <c r="I277" s="2420"/>
      <c r="J277" s="2420"/>
      <c r="K277" s="2420"/>
      <c r="L277" s="2403"/>
      <c r="M277" s="2469"/>
      <c r="N277" s="2420"/>
      <c r="O277" s="2420"/>
      <c r="P277" s="2367"/>
      <c r="Q277" s="2368"/>
      <c r="R277" s="2368"/>
      <c r="S277" s="2517"/>
      <c r="T277" s="2517"/>
      <c r="U277" s="2367"/>
      <c r="V277" s="2367"/>
      <c r="W277" s="2367"/>
      <c r="X277" s="2508"/>
      <c r="Y277" s="2508"/>
    </row>
    <row r="278" spans="1:25" s="2301" customFormat="1" ht="34.950000000000003" customHeight="1" x14ac:dyDescent="0.35">
      <c r="A278" s="2367"/>
      <c r="B278" s="2367"/>
      <c r="C278" s="2367"/>
      <c r="D278" s="2367"/>
      <c r="E278" s="2420"/>
      <c r="F278" s="2367"/>
      <c r="G278" s="2367"/>
      <c r="H278" s="2367"/>
      <c r="I278" s="2420"/>
      <c r="J278" s="2420"/>
      <c r="K278" s="2420"/>
      <c r="L278" s="2403"/>
      <c r="M278" s="2469"/>
      <c r="N278" s="2420"/>
      <c r="O278" s="2420"/>
      <c r="P278" s="2367"/>
      <c r="Q278" s="2368"/>
      <c r="R278" s="2368"/>
      <c r="S278" s="2517"/>
      <c r="T278" s="2517"/>
      <c r="U278" s="2367"/>
      <c r="V278" s="2367"/>
      <c r="W278" s="2367"/>
      <c r="X278" s="2508"/>
      <c r="Y278" s="2508"/>
    </row>
    <row r="279" spans="1:25" s="2301" customFormat="1" ht="34.950000000000003" customHeight="1" x14ac:dyDescent="0.35">
      <c r="A279" s="2367"/>
      <c r="B279" s="2367"/>
      <c r="C279" s="2367"/>
      <c r="D279" s="2367"/>
      <c r="E279" s="2420"/>
      <c r="F279" s="2367"/>
      <c r="G279" s="2367"/>
      <c r="H279" s="2367"/>
      <c r="I279" s="2420"/>
      <c r="J279" s="2420"/>
      <c r="K279" s="2420"/>
      <c r="L279" s="2403"/>
      <c r="M279" s="2469"/>
      <c r="N279" s="2420"/>
      <c r="O279" s="2420"/>
      <c r="P279" s="2367"/>
      <c r="Q279" s="2368"/>
      <c r="R279" s="2368"/>
      <c r="S279" s="2517"/>
      <c r="T279" s="2517"/>
      <c r="U279" s="2367"/>
      <c r="V279" s="2367"/>
      <c r="W279" s="2367"/>
      <c r="X279" s="2508"/>
      <c r="Y279" s="2508"/>
    </row>
    <row r="280" spans="1:25" s="2301" customFormat="1" ht="34.950000000000003" customHeight="1" x14ac:dyDescent="0.35">
      <c r="A280" s="2367"/>
      <c r="B280" s="2367"/>
      <c r="C280" s="2367"/>
      <c r="D280" s="2367"/>
      <c r="E280" s="2420"/>
      <c r="F280" s="2367"/>
      <c r="G280" s="2367"/>
      <c r="H280" s="2367"/>
      <c r="I280" s="2420"/>
      <c r="J280" s="2420"/>
      <c r="K280" s="2420"/>
      <c r="L280" s="2403"/>
      <c r="M280" s="2469"/>
      <c r="N280" s="2420"/>
      <c r="O280" s="2420"/>
      <c r="P280" s="2367"/>
      <c r="Q280" s="2368"/>
      <c r="R280" s="2368"/>
      <c r="S280" s="2517"/>
      <c r="T280" s="2517"/>
      <c r="U280" s="2367"/>
      <c r="V280" s="2367"/>
      <c r="W280" s="2367"/>
      <c r="X280" s="2508"/>
      <c r="Y280" s="2508"/>
    </row>
    <row r="281" spans="1:25" s="2301" customFormat="1" ht="34.950000000000003" customHeight="1" x14ac:dyDescent="0.35">
      <c r="A281" s="2367"/>
      <c r="B281" s="2367"/>
      <c r="C281" s="2367"/>
      <c r="D281" s="2367"/>
      <c r="E281" s="2420"/>
      <c r="F281" s="2367"/>
      <c r="G281" s="2367"/>
      <c r="H281" s="2367"/>
      <c r="I281" s="2420"/>
      <c r="J281" s="2420"/>
      <c r="K281" s="2420"/>
      <c r="L281" s="2403"/>
      <c r="M281" s="2469"/>
      <c r="N281" s="2420"/>
      <c r="O281" s="2420"/>
      <c r="P281" s="2367"/>
      <c r="Q281" s="2368"/>
      <c r="R281" s="2368"/>
      <c r="S281" s="2517"/>
      <c r="T281" s="2517"/>
      <c r="U281" s="2367"/>
      <c r="V281" s="2367"/>
      <c r="W281" s="2367"/>
      <c r="X281" s="2508"/>
      <c r="Y281" s="2508"/>
    </row>
    <row r="282" spans="1:25" s="2301" customFormat="1" ht="34.950000000000003" customHeight="1" x14ac:dyDescent="0.35">
      <c r="A282" s="2367"/>
      <c r="B282" s="2367"/>
      <c r="C282" s="2367"/>
      <c r="D282" s="2367"/>
      <c r="E282" s="2420"/>
      <c r="F282" s="2367"/>
      <c r="G282" s="2367"/>
      <c r="H282" s="2367"/>
      <c r="I282" s="2420"/>
      <c r="J282" s="2420"/>
      <c r="K282" s="2420"/>
      <c r="L282" s="2403"/>
      <c r="M282" s="2469"/>
      <c r="N282" s="2420"/>
      <c r="O282" s="2420"/>
      <c r="P282" s="2367"/>
      <c r="Q282" s="2368"/>
      <c r="R282" s="2368"/>
      <c r="S282" s="2517"/>
      <c r="T282" s="2517"/>
      <c r="U282" s="2367"/>
      <c r="V282" s="2367"/>
      <c r="W282" s="2367"/>
      <c r="X282" s="2508"/>
      <c r="Y282" s="2508"/>
    </row>
    <row r="283" spans="1:25" s="2301" customFormat="1" ht="34.950000000000003" customHeight="1" x14ac:dyDescent="0.35">
      <c r="A283" s="2367"/>
      <c r="B283" s="2367"/>
      <c r="C283" s="2367"/>
      <c r="D283" s="2367"/>
      <c r="E283" s="2420"/>
      <c r="F283" s="2367"/>
      <c r="G283" s="2367"/>
      <c r="H283" s="2367"/>
      <c r="I283" s="2420"/>
      <c r="J283" s="2420"/>
      <c r="K283" s="2420"/>
      <c r="L283" s="2403"/>
      <c r="M283" s="2469"/>
      <c r="N283" s="2420"/>
      <c r="O283" s="2420"/>
      <c r="P283" s="2367"/>
      <c r="Q283" s="2368"/>
      <c r="R283" s="2368"/>
      <c r="S283" s="2517"/>
      <c r="T283" s="2517"/>
      <c r="U283" s="2367"/>
      <c r="V283" s="2367"/>
      <c r="W283" s="2367"/>
      <c r="X283" s="2508"/>
      <c r="Y283" s="2508"/>
    </row>
    <row r="284" spans="1:25" s="2301" customFormat="1" ht="34.950000000000003" customHeight="1" x14ac:dyDescent="0.35">
      <c r="A284" s="2367"/>
      <c r="B284" s="2367"/>
      <c r="C284" s="2367"/>
      <c r="D284" s="2367"/>
      <c r="E284" s="2420"/>
      <c r="F284" s="2367"/>
      <c r="G284" s="2367"/>
      <c r="H284" s="2367"/>
      <c r="I284" s="2420"/>
      <c r="J284" s="2420"/>
      <c r="K284" s="2420"/>
      <c r="L284" s="2403"/>
      <c r="M284" s="2469"/>
      <c r="N284" s="2420"/>
      <c r="O284" s="2420"/>
      <c r="P284" s="2367"/>
      <c r="Q284" s="2368"/>
      <c r="R284" s="2368"/>
      <c r="S284" s="2517"/>
      <c r="T284" s="2517"/>
      <c r="U284" s="2367"/>
      <c r="V284" s="2367"/>
      <c r="W284" s="2367"/>
      <c r="X284" s="2508"/>
      <c r="Y284" s="2508"/>
    </row>
    <row r="285" spans="1:25" s="2301" customFormat="1" ht="34.950000000000003" customHeight="1" x14ac:dyDescent="0.35">
      <c r="A285" s="2367"/>
      <c r="B285" s="2367"/>
      <c r="C285" s="2367"/>
      <c r="D285" s="2367"/>
      <c r="E285" s="2420"/>
      <c r="F285" s="2367"/>
      <c r="G285" s="2367"/>
      <c r="H285" s="2367"/>
      <c r="I285" s="2420"/>
      <c r="J285" s="2420"/>
      <c r="K285" s="2420"/>
      <c r="L285" s="2403"/>
      <c r="M285" s="2469"/>
      <c r="N285" s="2420"/>
      <c r="O285" s="2420"/>
      <c r="P285" s="2367"/>
      <c r="Q285" s="2368"/>
      <c r="R285" s="2368"/>
      <c r="S285" s="2517"/>
      <c r="T285" s="2517"/>
      <c r="U285" s="2367"/>
      <c r="V285" s="2367"/>
      <c r="W285" s="2367"/>
      <c r="X285" s="2508"/>
      <c r="Y285" s="2508"/>
    </row>
    <row r="286" spans="1:25" s="2301" customFormat="1" ht="34.950000000000003" customHeight="1" x14ac:dyDescent="0.35">
      <c r="A286" s="2367"/>
      <c r="B286" s="2367"/>
      <c r="C286" s="2367"/>
      <c r="D286" s="2367"/>
      <c r="E286" s="2420"/>
      <c r="F286" s="2367"/>
      <c r="G286" s="2367"/>
      <c r="H286" s="2367"/>
      <c r="I286" s="2420"/>
      <c r="J286" s="2420"/>
      <c r="K286" s="2420"/>
      <c r="L286" s="2403"/>
      <c r="M286" s="2469"/>
      <c r="N286" s="2420"/>
      <c r="O286" s="2420"/>
      <c r="P286" s="2367"/>
      <c r="Q286" s="2368"/>
      <c r="R286" s="2368"/>
      <c r="S286" s="2517"/>
      <c r="T286" s="2517"/>
      <c r="U286" s="2367"/>
      <c r="V286" s="2367"/>
      <c r="W286" s="2367"/>
      <c r="X286" s="2508"/>
      <c r="Y286" s="2508"/>
    </row>
    <row r="287" spans="1:25" s="2301" customFormat="1" ht="34.950000000000003" customHeight="1" x14ac:dyDescent="0.35">
      <c r="A287" s="2367"/>
      <c r="B287" s="2367"/>
      <c r="C287" s="2367"/>
      <c r="D287" s="2367"/>
      <c r="E287" s="2420"/>
      <c r="F287" s="2367"/>
      <c r="G287" s="2367"/>
      <c r="H287" s="2367"/>
      <c r="I287" s="2420"/>
      <c r="J287" s="2420"/>
      <c r="K287" s="2420"/>
      <c r="L287" s="2403"/>
      <c r="M287" s="2469"/>
      <c r="N287" s="2420"/>
      <c r="O287" s="2420"/>
      <c r="P287" s="2367"/>
      <c r="Q287" s="2368"/>
      <c r="R287" s="2368"/>
      <c r="S287" s="2517"/>
      <c r="T287" s="2517"/>
      <c r="U287" s="2367"/>
      <c r="V287" s="2367"/>
      <c r="W287" s="2367"/>
      <c r="X287" s="2508"/>
      <c r="Y287" s="2508"/>
    </row>
    <row r="288" spans="1:25" s="2301" customFormat="1" ht="34.950000000000003" customHeight="1" x14ac:dyDescent="0.35">
      <c r="A288" s="2367"/>
      <c r="B288" s="2367"/>
      <c r="C288" s="2367"/>
      <c r="D288" s="2367"/>
      <c r="E288" s="2420"/>
      <c r="F288" s="2367"/>
      <c r="G288" s="2367"/>
      <c r="H288" s="2367"/>
      <c r="I288" s="2420"/>
      <c r="J288" s="2420"/>
      <c r="K288" s="2420"/>
      <c r="L288" s="2403"/>
      <c r="M288" s="2469"/>
      <c r="N288" s="2420"/>
      <c r="O288" s="2420"/>
      <c r="P288" s="2367"/>
      <c r="Q288" s="2368"/>
      <c r="R288" s="2368"/>
      <c r="S288" s="2517"/>
      <c r="T288" s="2517"/>
      <c r="U288" s="2367"/>
      <c r="V288" s="2367"/>
      <c r="W288" s="2367"/>
      <c r="X288" s="2508"/>
      <c r="Y288" s="2508"/>
    </row>
    <row r="289" spans="1:25" s="2301" customFormat="1" ht="34.950000000000003" customHeight="1" x14ac:dyDescent="0.35">
      <c r="A289" s="2367"/>
      <c r="B289" s="2367"/>
      <c r="C289" s="2367"/>
      <c r="D289" s="2367"/>
      <c r="E289" s="2420"/>
      <c r="F289" s="2367"/>
      <c r="G289" s="2367"/>
      <c r="H289" s="2367"/>
      <c r="I289" s="2420"/>
      <c r="J289" s="2420"/>
      <c r="K289" s="2420"/>
      <c r="L289" s="2403"/>
      <c r="M289" s="2469"/>
      <c r="N289" s="2420"/>
      <c r="O289" s="2420"/>
      <c r="P289" s="2367"/>
      <c r="Q289" s="2368"/>
      <c r="R289" s="2368"/>
      <c r="S289" s="2517"/>
      <c r="T289" s="2517"/>
      <c r="U289" s="2367"/>
      <c r="V289" s="2367"/>
      <c r="W289" s="2367"/>
      <c r="X289" s="2508"/>
      <c r="Y289" s="2508"/>
    </row>
    <row r="290" spans="1:25" s="2301" customFormat="1" ht="34.950000000000003" customHeight="1" x14ac:dyDescent="0.35">
      <c r="A290" s="2367"/>
      <c r="B290" s="2367"/>
      <c r="C290" s="2367"/>
      <c r="D290" s="2367"/>
      <c r="E290" s="2420"/>
      <c r="F290" s="2367"/>
      <c r="G290" s="2367"/>
      <c r="H290" s="2367"/>
      <c r="I290" s="2420"/>
      <c r="J290" s="2420"/>
      <c r="K290" s="2420"/>
      <c r="L290" s="2403"/>
      <c r="M290" s="2469"/>
      <c r="N290" s="2420"/>
      <c r="O290" s="2420"/>
      <c r="P290" s="2367"/>
      <c r="Q290" s="2368"/>
      <c r="R290" s="2368"/>
      <c r="S290" s="2517"/>
      <c r="T290" s="2517"/>
      <c r="U290" s="2367"/>
      <c r="V290" s="2367"/>
      <c r="W290" s="2367"/>
      <c r="X290" s="2508"/>
      <c r="Y290" s="2508"/>
    </row>
    <row r="291" spans="1:25" s="2301" customFormat="1" ht="34.950000000000003" customHeight="1" x14ac:dyDescent="0.35">
      <c r="A291" s="2367"/>
      <c r="B291" s="2367"/>
      <c r="C291" s="2367"/>
      <c r="D291" s="2367"/>
      <c r="E291" s="2420"/>
      <c r="F291" s="2367"/>
      <c r="G291" s="2367"/>
      <c r="H291" s="2367"/>
      <c r="I291" s="2420"/>
      <c r="J291" s="2420"/>
      <c r="K291" s="2420"/>
      <c r="L291" s="2403"/>
      <c r="M291" s="2469"/>
      <c r="N291" s="2420"/>
      <c r="O291" s="2420"/>
      <c r="P291" s="2367"/>
      <c r="Q291" s="2368"/>
      <c r="R291" s="2368"/>
      <c r="S291" s="2517"/>
      <c r="T291" s="2517"/>
      <c r="U291" s="2367"/>
      <c r="V291" s="2367"/>
      <c r="W291" s="2367"/>
      <c r="X291" s="2508"/>
      <c r="Y291" s="2508"/>
    </row>
    <row r="292" spans="1:25" s="2301" customFormat="1" ht="34.950000000000003" customHeight="1" x14ac:dyDescent="0.35">
      <c r="A292" s="2367"/>
      <c r="B292" s="2367"/>
      <c r="C292" s="2367"/>
      <c r="D292" s="2367"/>
      <c r="E292" s="2420"/>
      <c r="F292" s="2367"/>
      <c r="G292" s="2367"/>
      <c r="H292" s="2367"/>
      <c r="I292" s="2420"/>
      <c r="J292" s="2420"/>
      <c r="K292" s="2420"/>
      <c r="L292" s="2403"/>
      <c r="M292" s="2469"/>
      <c r="N292" s="2420"/>
      <c r="O292" s="2420"/>
      <c r="P292" s="2367"/>
      <c r="Q292" s="2368"/>
      <c r="R292" s="2368"/>
      <c r="S292" s="2517"/>
      <c r="T292" s="2517"/>
      <c r="U292" s="2367"/>
      <c r="V292" s="2367"/>
      <c r="W292" s="2367"/>
      <c r="X292" s="2508"/>
      <c r="Y292" s="2508"/>
    </row>
    <row r="293" spans="1:25" s="2301" customFormat="1" ht="34.950000000000003" customHeight="1" x14ac:dyDescent="0.35">
      <c r="A293" s="2367"/>
      <c r="B293" s="2367"/>
      <c r="C293" s="2367"/>
      <c r="D293" s="2367"/>
      <c r="E293" s="2420"/>
      <c r="F293" s="2367"/>
      <c r="G293" s="2367"/>
      <c r="H293" s="2367"/>
      <c r="I293" s="2420"/>
      <c r="J293" s="2420"/>
      <c r="K293" s="2420"/>
      <c r="L293" s="2403"/>
      <c r="M293" s="2469"/>
      <c r="N293" s="2420"/>
      <c r="O293" s="2420"/>
      <c r="P293" s="2367"/>
      <c r="Q293" s="2368"/>
      <c r="R293" s="2368"/>
      <c r="S293" s="2517"/>
      <c r="T293" s="2517"/>
      <c r="U293" s="2367"/>
      <c r="V293" s="2367"/>
      <c r="W293" s="2367"/>
      <c r="X293" s="2508"/>
      <c r="Y293" s="2508"/>
    </row>
    <row r="294" spans="1:25" s="2301" customFormat="1" ht="34.950000000000003" customHeight="1" x14ac:dyDescent="0.35">
      <c r="A294" s="2367"/>
      <c r="B294" s="2367"/>
      <c r="C294" s="2367"/>
      <c r="D294" s="2367"/>
      <c r="E294" s="2420"/>
      <c r="F294" s="2367"/>
      <c r="G294" s="2367"/>
      <c r="H294" s="2367"/>
      <c r="I294" s="2420"/>
      <c r="J294" s="2420"/>
      <c r="K294" s="2420"/>
      <c r="L294" s="2403"/>
      <c r="M294" s="2469"/>
      <c r="N294" s="2420"/>
      <c r="O294" s="2420"/>
      <c r="P294" s="2367"/>
      <c r="Q294" s="2368"/>
      <c r="R294" s="2368"/>
      <c r="S294" s="2517"/>
      <c r="T294" s="2517"/>
      <c r="U294" s="2367"/>
      <c r="V294" s="2367"/>
      <c r="W294" s="2367"/>
      <c r="X294" s="2508"/>
      <c r="Y294" s="2508"/>
    </row>
    <row r="295" spans="1:25" s="2301" customFormat="1" ht="34.950000000000003" customHeight="1" x14ac:dyDescent="0.35">
      <c r="A295" s="2367"/>
      <c r="B295" s="2367"/>
      <c r="C295" s="2367"/>
      <c r="D295" s="2367"/>
      <c r="E295" s="2420"/>
      <c r="F295" s="2367"/>
      <c r="G295" s="2367"/>
      <c r="H295" s="2367"/>
      <c r="I295" s="2420"/>
      <c r="J295" s="2420"/>
      <c r="K295" s="2420"/>
      <c r="L295" s="2403"/>
      <c r="M295" s="2469"/>
      <c r="N295" s="2420"/>
      <c r="O295" s="2420"/>
      <c r="P295" s="2367"/>
      <c r="Q295" s="2368"/>
      <c r="R295" s="2368"/>
      <c r="S295" s="2517"/>
      <c r="T295" s="2517"/>
      <c r="U295" s="2367"/>
      <c r="V295" s="2367"/>
      <c r="W295" s="2367"/>
      <c r="X295" s="2508"/>
      <c r="Y295" s="2508"/>
    </row>
    <row r="296" spans="1:25" s="2301" customFormat="1" ht="34.950000000000003" customHeight="1" x14ac:dyDescent="0.35">
      <c r="A296" s="2367"/>
      <c r="B296" s="2367"/>
      <c r="C296" s="2367"/>
      <c r="D296" s="2367"/>
      <c r="E296" s="2420"/>
      <c r="F296" s="2367"/>
      <c r="G296" s="2367"/>
      <c r="H296" s="2367"/>
      <c r="I296" s="2420"/>
      <c r="J296" s="2420"/>
      <c r="K296" s="2420"/>
      <c r="L296" s="2403"/>
      <c r="M296" s="2469"/>
      <c r="N296" s="2420"/>
      <c r="O296" s="2420"/>
      <c r="P296" s="2367"/>
      <c r="Q296" s="2368"/>
      <c r="R296" s="2368"/>
      <c r="S296" s="2517"/>
      <c r="T296" s="2517"/>
      <c r="U296" s="2367"/>
      <c r="V296" s="2367"/>
      <c r="W296" s="2367"/>
      <c r="X296" s="2508"/>
      <c r="Y296" s="2508"/>
    </row>
    <row r="297" spans="1:25" s="2301" customFormat="1" ht="34.950000000000003" customHeight="1" x14ac:dyDescent="0.35">
      <c r="A297" s="2367"/>
      <c r="B297" s="2367"/>
      <c r="C297" s="2367"/>
      <c r="D297" s="2367"/>
      <c r="E297" s="2420"/>
      <c r="F297" s="2367"/>
      <c r="G297" s="2367"/>
      <c r="H297" s="2367"/>
      <c r="I297" s="2420"/>
      <c r="J297" s="2420"/>
      <c r="K297" s="2420"/>
      <c r="L297" s="2403"/>
      <c r="M297" s="2469"/>
      <c r="N297" s="2420"/>
      <c r="O297" s="2420"/>
      <c r="P297" s="2367"/>
      <c r="Q297" s="2368"/>
      <c r="R297" s="2368"/>
      <c r="S297" s="2517"/>
      <c r="T297" s="2517"/>
      <c r="U297" s="2367"/>
      <c r="V297" s="2367"/>
      <c r="W297" s="2367"/>
      <c r="X297" s="2508"/>
      <c r="Y297" s="2508"/>
    </row>
    <row r="298" spans="1:25" s="2301" customFormat="1" ht="34.950000000000003" customHeight="1" x14ac:dyDescent="0.35">
      <c r="A298" s="2367"/>
      <c r="B298" s="2367"/>
      <c r="C298" s="2367"/>
      <c r="D298" s="2367"/>
      <c r="E298" s="2420"/>
      <c r="F298" s="2367"/>
      <c r="G298" s="2367"/>
      <c r="H298" s="2367"/>
      <c r="I298" s="2420"/>
      <c r="J298" s="2420"/>
      <c r="K298" s="2420"/>
      <c r="L298" s="2403"/>
      <c r="M298" s="2469"/>
      <c r="N298" s="2420"/>
      <c r="O298" s="2420"/>
      <c r="P298" s="2367"/>
      <c r="Q298" s="2368"/>
      <c r="R298" s="2368"/>
      <c r="S298" s="2517"/>
      <c r="T298" s="2517"/>
      <c r="U298" s="2367"/>
      <c r="V298" s="2367"/>
      <c r="W298" s="2367"/>
      <c r="X298" s="2508"/>
      <c r="Y298" s="2508"/>
    </row>
    <row r="299" spans="1:25" s="2301" customFormat="1" ht="34.950000000000003" customHeight="1" x14ac:dyDescent="0.35">
      <c r="A299" s="2367"/>
      <c r="B299" s="2367"/>
      <c r="C299" s="2367"/>
      <c r="D299" s="2367"/>
      <c r="E299" s="2420"/>
      <c r="F299" s="2367"/>
      <c r="G299" s="2367"/>
      <c r="H299" s="2367"/>
      <c r="I299" s="2420"/>
      <c r="J299" s="2420"/>
      <c r="K299" s="2420"/>
      <c r="L299" s="2403"/>
      <c r="M299" s="2469"/>
      <c r="N299" s="2420"/>
      <c r="O299" s="2420"/>
      <c r="P299" s="2367"/>
      <c r="Q299" s="2368"/>
      <c r="R299" s="2368"/>
      <c r="S299" s="2517"/>
      <c r="T299" s="2517"/>
      <c r="U299" s="2367"/>
      <c r="V299" s="2367"/>
      <c r="W299" s="2367"/>
      <c r="X299" s="2508"/>
      <c r="Y299" s="2508"/>
    </row>
    <row r="300" spans="1:25" s="2301" customFormat="1" ht="34.950000000000003" customHeight="1" x14ac:dyDescent="0.35">
      <c r="A300" s="2367"/>
      <c r="B300" s="2367"/>
      <c r="C300" s="2367"/>
      <c r="D300" s="2367"/>
      <c r="E300" s="2420"/>
      <c r="F300" s="2367"/>
      <c r="G300" s="2367"/>
      <c r="H300" s="2367"/>
      <c r="I300" s="2420"/>
      <c r="J300" s="2420"/>
      <c r="K300" s="2420"/>
      <c r="L300" s="2403"/>
      <c r="M300" s="2469"/>
      <c r="N300" s="2420"/>
      <c r="O300" s="2420"/>
      <c r="P300" s="2367"/>
      <c r="Q300" s="2368"/>
      <c r="R300" s="2368"/>
      <c r="S300" s="2517"/>
      <c r="T300" s="2517"/>
      <c r="U300" s="2367"/>
      <c r="V300" s="2367"/>
      <c r="W300" s="2367"/>
      <c r="X300" s="2508"/>
      <c r="Y300" s="2508"/>
    </row>
    <row r="301" spans="1:25" s="2301" customFormat="1" ht="34.950000000000003" customHeight="1" x14ac:dyDescent="0.35">
      <c r="A301" s="2367"/>
      <c r="B301" s="2367"/>
      <c r="C301" s="2367"/>
      <c r="D301" s="2367"/>
      <c r="E301" s="2420"/>
      <c r="F301" s="2367"/>
      <c r="G301" s="2367"/>
      <c r="H301" s="2367"/>
      <c r="I301" s="2420"/>
      <c r="J301" s="2420"/>
      <c r="K301" s="2420"/>
      <c r="L301" s="2403"/>
      <c r="M301" s="2469"/>
      <c r="N301" s="2420"/>
      <c r="O301" s="2420"/>
      <c r="P301" s="2367"/>
      <c r="Q301" s="2368"/>
      <c r="R301" s="2368"/>
      <c r="S301" s="2517"/>
      <c r="T301" s="2517"/>
      <c r="U301" s="2367"/>
      <c r="V301" s="2367"/>
      <c r="W301" s="2367"/>
      <c r="X301" s="2508"/>
      <c r="Y301" s="2508"/>
    </row>
    <row r="302" spans="1:25" s="2301" customFormat="1" ht="34.950000000000003" customHeight="1" x14ac:dyDescent="0.35">
      <c r="A302" s="2367"/>
      <c r="B302" s="2367"/>
      <c r="C302" s="2367"/>
      <c r="D302" s="2367"/>
      <c r="E302" s="2420"/>
      <c r="F302" s="2367"/>
      <c r="G302" s="2367"/>
      <c r="H302" s="2367"/>
      <c r="I302" s="2420"/>
      <c r="J302" s="2420"/>
      <c r="K302" s="2420"/>
      <c r="L302" s="2403"/>
      <c r="M302" s="2469"/>
      <c r="N302" s="2420"/>
      <c r="O302" s="2420"/>
      <c r="P302" s="2367"/>
      <c r="Q302" s="2368"/>
      <c r="R302" s="2368"/>
      <c r="S302" s="2517"/>
      <c r="T302" s="2517"/>
      <c r="U302" s="2367"/>
      <c r="V302" s="2367"/>
      <c r="W302" s="2367"/>
      <c r="X302" s="2508"/>
      <c r="Y302" s="2508"/>
    </row>
    <row r="303" spans="1:25" s="2301" customFormat="1" ht="34.950000000000003" customHeight="1" x14ac:dyDescent="0.35">
      <c r="A303" s="2367"/>
      <c r="B303" s="2367"/>
      <c r="C303" s="2367"/>
      <c r="D303" s="2367"/>
      <c r="E303" s="2420"/>
      <c r="F303" s="2367"/>
      <c r="G303" s="2367"/>
      <c r="H303" s="2367"/>
      <c r="I303" s="2420"/>
      <c r="J303" s="2420"/>
      <c r="K303" s="2420"/>
      <c r="L303" s="2403"/>
      <c r="M303" s="2469"/>
      <c r="N303" s="2420"/>
      <c r="O303" s="2420"/>
      <c r="P303" s="2367"/>
      <c r="Q303" s="2368"/>
      <c r="R303" s="2368"/>
      <c r="S303" s="2517"/>
      <c r="T303" s="2517"/>
      <c r="U303" s="2367"/>
      <c r="V303" s="2367"/>
      <c r="W303" s="2367"/>
      <c r="X303" s="2508"/>
      <c r="Y303" s="2508"/>
    </row>
    <row r="304" spans="1:25" s="2301" customFormat="1" ht="34.950000000000003" customHeight="1" x14ac:dyDescent="0.35">
      <c r="A304" s="2367"/>
      <c r="B304" s="2367"/>
      <c r="C304" s="2367"/>
      <c r="D304" s="2367"/>
      <c r="E304" s="2420"/>
      <c r="F304" s="2367"/>
      <c r="G304" s="2367"/>
      <c r="H304" s="2367"/>
      <c r="I304" s="2420"/>
      <c r="J304" s="2420"/>
      <c r="K304" s="2420"/>
      <c r="L304" s="2403"/>
      <c r="M304" s="2469"/>
      <c r="N304" s="2420"/>
      <c r="O304" s="2420"/>
      <c r="P304" s="2367"/>
      <c r="Q304" s="2368"/>
      <c r="R304" s="2368"/>
      <c r="S304" s="2517"/>
      <c r="T304" s="2517"/>
      <c r="U304" s="2367"/>
      <c r="V304" s="2367"/>
      <c r="W304" s="2367"/>
      <c r="X304" s="2508"/>
      <c r="Y304" s="2508"/>
    </row>
    <row r="305" spans="1:25" s="2301" customFormat="1" ht="34.950000000000003" customHeight="1" x14ac:dyDescent="0.35">
      <c r="A305" s="2367"/>
      <c r="B305" s="2367"/>
      <c r="C305" s="2367"/>
      <c r="D305" s="2367"/>
      <c r="E305" s="2420"/>
      <c r="F305" s="2367"/>
      <c r="G305" s="2367"/>
      <c r="H305" s="2367"/>
      <c r="I305" s="2420"/>
      <c r="J305" s="2420"/>
      <c r="K305" s="2420"/>
      <c r="L305" s="2403"/>
      <c r="M305" s="2469"/>
      <c r="N305" s="2420"/>
      <c r="O305" s="2420"/>
      <c r="P305" s="2367"/>
      <c r="Q305" s="2368"/>
      <c r="R305" s="2368"/>
      <c r="S305" s="2517"/>
      <c r="T305" s="2517"/>
      <c r="U305" s="2367"/>
      <c r="V305" s="2367"/>
      <c r="W305" s="2367"/>
      <c r="X305" s="2508"/>
      <c r="Y305" s="2508"/>
    </row>
    <row r="306" spans="1:25" s="2301" customFormat="1" ht="34.950000000000003" customHeight="1" x14ac:dyDescent="0.35">
      <c r="A306" s="2367"/>
      <c r="B306" s="2367"/>
      <c r="C306" s="2367"/>
      <c r="D306" s="2367"/>
      <c r="E306" s="2420"/>
      <c r="F306" s="2367"/>
      <c r="G306" s="2367"/>
      <c r="H306" s="2367"/>
      <c r="I306" s="2420"/>
      <c r="J306" s="2420"/>
      <c r="K306" s="2420"/>
      <c r="L306" s="2403"/>
      <c r="M306" s="2469"/>
      <c r="N306" s="2420"/>
      <c r="O306" s="2420"/>
      <c r="P306" s="2367"/>
      <c r="Q306" s="2368"/>
      <c r="R306" s="2368"/>
      <c r="S306" s="2517"/>
      <c r="T306" s="2517"/>
      <c r="U306" s="2367"/>
      <c r="V306" s="2367"/>
      <c r="W306" s="2367"/>
      <c r="X306" s="2508"/>
      <c r="Y306" s="2508"/>
    </row>
    <row r="307" spans="1:25" s="2301" customFormat="1" ht="34.950000000000003" customHeight="1" x14ac:dyDescent="0.35">
      <c r="A307" s="2367"/>
      <c r="B307" s="2367"/>
      <c r="C307" s="2367"/>
      <c r="D307" s="2367"/>
      <c r="E307" s="2420"/>
      <c r="F307" s="2367"/>
      <c r="G307" s="2367"/>
      <c r="H307" s="2367"/>
      <c r="I307" s="2420"/>
      <c r="J307" s="2420"/>
      <c r="K307" s="2420"/>
      <c r="L307" s="2403"/>
      <c r="M307" s="2469"/>
      <c r="N307" s="2420"/>
      <c r="O307" s="2420"/>
      <c r="P307" s="2367"/>
      <c r="Q307" s="2368"/>
      <c r="R307" s="2368"/>
      <c r="S307" s="2517"/>
      <c r="T307" s="2517"/>
      <c r="U307" s="2367"/>
      <c r="V307" s="2367"/>
      <c r="W307" s="2367"/>
      <c r="X307" s="2508"/>
      <c r="Y307" s="2508"/>
    </row>
    <row r="308" spans="1:25" s="2301" customFormat="1" ht="34.950000000000003" customHeight="1" x14ac:dyDescent="0.35">
      <c r="A308" s="2367"/>
      <c r="B308" s="2367"/>
      <c r="C308" s="2367"/>
      <c r="D308" s="2367"/>
      <c r="E308" s="2420"/>
      <c r="F308" s="2367"/>
      <c r="G308" s="2367"/>
      <c r="H308" s="2367"/>
      <c r="I308" s="2420"/>
      <c r="J308" s="2420"/>
      <c r="K308" s="2420"/>
      <c r="L308" s="2403"/>
      <c r="M308" s="2469"/>
      <c r="N308" s="2420"/>
      <c r="O308" s="2420"/>
      <c r="P308" s="2367"/>
      <c r="Q308" s="2368"/>
      <c r="R308" s="2368"/>
      <c r="S308" s="2517"/>
      <c r="T308" s="2517"/>
      <c r="U308" s="2367"/>
      <c r="V308" s="2367"/>
      <c r="W308" s="2367"/>
      <c r="X308" s="2508"/>
      <c r="Y308" s="2508"/>
    </row>
    <row r="309" spans="1:25" s="2301" customFormat="1" ht="34.950000000000003" customHeight="1" x14ac:dyDescent="0.35">
      <c r="A309" s="2367"/>
      <c r="B309" s="2367"/>
      <c r="C309" s="2367"/>
      <c r="D309" s="2367"/>
      <c r="E309" s="2420"/>
      <c r="F309" s="2367"/>
      <c r="G309" s="2367"/>
      <c r="H309" s="2367"/>
      <c r="I309" s="2420"/>
      <c r="J309" s="2420"/>
      <c r="K309" s="2420"/>
      <c r="L309" s="2403"/>
      <c r="M309" s="2469"/>
      <c r="N309" s="2420"/>
      <c r="O309" s="2420"/>
      <c r="P309" s="2367"/>
      <c r="Q309" s="2368"/>
      <c r="R309" s="2368"/>
      <c r="S309" s="2517"/>
      <c r="T309" s="2517"/>
      <c r="U309" s="2367"/>
      <c r="V309" s="2367"/>
      <c r="W309" s="2367"/>
      <c r="X309" s="2508"/>
      <c r="Y309" s="2508"/>
    </row>
    <row r="310" spans="1:25" s="2301" customFormat="1" ht="34.950000000000003" customHeight="1" x14ac:dyDescent="0.35">
      <c r="A310" s="2367"/>
      <c r="B310" s="2367"/>
      <c r="C310" s="2367"/>
      <c r="D310" s="2367"/>
      <c r="E310" s="2420"/>
      <c r="F310" s="2367"/>
      <c r="G310" s="2367"/>
      <c r="H310" s="2367"/>
      <c r="I310" s="2420"/>
      <c r="J310" s="2420"/>
      <c r="K310" s="2420"/>
      <c r="L310" s="2403"/>
      <c r="M310" s="2469"/>
      <c r="N310" s="2420"/>
      <c r="O310" s="2420"/>
      <c r="P310" s="2367"/>
      <c r="Q310" s="2368"/>
      <c r="R310" s="2368"/>
      <c r="S310" s="2517"/>
      <c r="T310" s="2517"/>
      <c r="U310" s="2367"/>
      <c r="V310" s="2367"/>
      <c r="W310" s="2367"/>
      <c r="X310" s="2508"/>
      <c r="Y310" s="2508"/>
    </row>
    <row r="311" spans="1:25" s="2301" customFormat="1" ht="34.950000000000003" customHeight="1" x14ac:dyDescent="0.35">
      <c r="A311" s="2367"/>
      <c r="B311" s="2367"/>
      <c r="C311" s="2367"/>
      <c r="D311" s="2367"/>
      <c r="E311" s="2420"/>
      <c r="F311" s="2367"/>
      <c r="G311" s="2367"/>
      <c r="H311" s="2367"/>
      <c r="I311" s="2420"/>
      <c r="J311" s="2420"/>
      <c r="K311" s="2420"/>
      <c r="L311" s="2403"/>
      <c r="M311" s="2469"/>
      <c r="N311" s="2420"/>
      <c r="O311" s="2420"/>
      <c r="P311" s="2367"/>
      <c r="Q311" s="2368"/>
      <c r="R311" s="2368"/>
      <c r="S311" s="2517"/>
      <c r="T311" s="2517"/>
      <c r="U311" s="2367"/>
      <c r="V311" s="2367"/>
      <c r="W311" s="2367"/>
      <c r="X311" s="2508"/>
      <c r="Y311" s="2508"/>
    </row>
    <row r="312" spans="1:25" s="2301" customFormat="1" ht="34.950000000000003" customHeight="1" x14ac:dyDescent="0.35">
      <c r="A312" s="2367"/>
      <c r="B312" s="2367"/>
      <c r="C312" s="2367"/>
      <c r="D312" s="2367"/>
      <c r="E312" s="2420"/>
      <c r="F312" s="2367"/>
      <c r="G312" s="2367"/>
      <c r="H312" s="2367"/>
      <c r="I312" s="2420"/>
      <c r="J312" s="2420"/>
      <c r="K312" s="2420"/>
      <c r="L312" s="2403"/>
      <c r="M312" s="2469"/>
      <c r="N312" s="2420"/>
      <c r="O312" s="2420"/>
      <c r="P312" s="2367"/>
      <c r="Q312" s="2368"/>
      <c r="R312" s="2368"/>
      <c r="S312" s="2517"/>
      <c r="T312" s="2517"/>
      <c r="U312" s="2367"/>
      <c r="V312" s="2367"/>
      <c r="W312" s="2367"/>
      <c r="X312" s="2508"/>
      <c r="Y312" s="2508"/>
    </row>
    <row r="313" spans="1:25" s="2301" customFormat="1" ht="34.950000000000003" customHeight="1" x14ac:dyDescent="0.35">
      <c r="A313" s="2367"/>
      <c r="B313" s="2367"/>
      <c r="C313" s="2367"/>
      <c r="D313" s="2367"/>
      <c r="E313" s="2420"/>
      <c r="F313" s="2367"/>
      <c r="G313" s="2367"/>
      <c r="H313" s="2367"/>
      <c r="I313" s="2420"/>
      <c r="J313" s="2420"/>
      <c r="K313" s="2420"/>
      <c r="L313" s="2403"/>
      <c r="M313" s="2469"/>
      <c r="N313" s="2420"/>
      <c r="O313" s="2420"/>
      <c r="P313" s="2367"/>
      <c r="Q313" s="2368"/>
      <c r="R313" s="2368"/>
      <c r="S313" s="2517"/>
      <c r="T313" s="2517"/>
      <c r="U313" s="2367"/>
      <c r="V313" s="2367"/>
      <c r="W313" s="2367"/>
      <c r="X313" s="2508"/>
      <c r="Y313" s="2508"/>
    </row>
    <row r="314" spans="1:25" s="2301" customFormat="1" ht="34.950000000000003" customHeight="1" x14ac:dyDescent="0.35">
      <c r="A314" s="2367"/>
      <c r="B314" s="2367"/>
      <c r="C314" s="2367"/>
      <c r="D314" s="2367"/>
      <c r="E314" s="2420"/>
      <c r="F314" s="2367"/>
      <c r="G314" s="2367"/>
      <c r="H314" s="2367"/>
      <c r="I314" s="2420"/>
      <c r="J314" s="2420"/>
      <c r="K314" s="2420"/>
      <c r="L314" s="2403"/>
      <c r="M314" s="2469"/>
      <c r="N314" s="2420"/>
      <c r="O314" s="2420"/>
      <c r="P314" s="2367"/>
      <c r="Q314" s="2368"/>
      <c r="R314" s="2368"/>
      <c r="S314" s="2517"/>
      <c r="T314" s="2517"/>
      <c r="U314" s="2367"/>
      <c r="V314" s="2367"/>
      <c r="W314" s="2367"/>
      <c r="X314" s="2508"/>
      <c r="Y314" s="2508"/>
    </row>
    <row r="315" spans="1:25" s="2301" customFormat="1" ht="34.950000000000003" customHeight="1" x14ac:dyDescent="0.35">
      <c r="A315" s="2367"/>
      <c r="B315" s="2367"/>
      <c r="C315" s="2367"/>
      <c r="D315" s="2367"/>
      <c r="E315" s="2420"/>
      <c r="F315" s="2367"/>
      <c r="G315" s="2367"/>
      <c r="H315" s="2367"/>
      <c r="I315" s="2420"/>
      <c r="J315" s="2420"/>
      <c r="K315" s="2420"/>
      <c r="L315" s="2403"/>
      <c r="M315" s="2469"/>
      <c r="N315" s="2420"/>
      <c r="O315" s="2420"/>
      <c r="P315" s="2367"/>
      <c r="Q315" s="2368"/>
      <c r="R315" s="2368"/>
      <c r="S315" s="2517"/>
      <c r="T315" s="2517"/>
      <c r="U315" s="2367"/>
      <c r="V315" s="2367"/>
      <c r="W315" s="2367"/>
      <c r="X315" s="2508"/>
      <c r="Y315" s="2508"/>
    </row>
    <row r="316" spans="1:25" s="2301" customFormat="1" ht="34.950000000000003" customHeight="1" x14ac:dyDescent="0.35">
      <c r="A316" s="2367"/>
      <c r="B316" s="2367"/>
      <c r="C316" s="2367"/>
      <c r="D316" s="2367"/>
      <c r="E316" s="2420"/>
      <c r="F316" s="2367"/>
      <c r="G316" s="2367"/>
      <c r="H316" s="2367"/>
      <c r="I316" s="2420"/>
      <c r="J316" s="2420"/>
      <c r="K316" s="2420"/>
      <c r="L316" s="2403"/>
      <c r="M316" s="2469"/>
      <c r="N316" s="2420"/>
      <c r="O316" s="2420"/>
      <c r="P316" s="2367"/>
      <c r="Q316" s="2368"/>
      <c r="R316" s="2368"/>
      <c r="S316" s="2517"/>
      <c r="T316" s="2517"/>
      <c r="U316" s="2367"/>
      <c r="V316" s="2367"/>
      <c r="W316" s="2367"/>
      <c r="X316" s="2508"/>
      <c r="Y316" s="2508"/>
    </row>
    <row r="317" spans="1:25" s="2301" customFormat="1" ht="34.950000000000003" customHeight="1" x14ac:dyDescent="0.35">
      <c r="A317" s="2367"/>
      <c r="B317" s="2367"/>
      <c r="C317" s="2367"/>
      <c r="D317" s="2367"/>
      <c r="E317" s="2420"/>
      <c r="F317" s="2367"/>
      <c r="G317" s="2367"/>
      <c r="H317" s="2367"/>
      <c r="I317" s="2420"/>
      <c r="J317" s="2420"/>
      <c r="K317" s="2420"/>
      <c r="L317" s="2403"/>
      <c r="M317" s="2469"/>
      <c r="N317" s="2420"/>
      <c r="O317" s="2420"/>
      <c r="P317" s="2367"/>
      <c r="Q317" s="2368"/>
      <c r="R317" s="2368"/>
      <c r="S317" s="2517"/>
      <c r="T317" s="2517"/>
      <c r="U317" s="2367"/>
      <c r="V317" s="2367"/>
      <c r="W317" s="2367"/>
      <c r="X317" s="2508"/>
      <c r="Y317" s="2508"/>
    </row>
    <row r="318" spans="1:25" s="2301" customFormat="1" ht="34.950000000000003" customHeight="1" x14ac:dyDescent="0.35">
      <c r="A318" s="2367"/>
      <c r="B318" s="2367"/>
      <c r="C318" s="2367"/>
      <c r="D318" s="2367"/>
      <c r="E318" s="2420"/>
      <c r="F318" s="2367"/>
      <c r="G318" s="2367"/>
      <c r="H318" s="2367"/>
      <c r="I318" s="2420"/>
      <c r="J318" s="2420"/>
      <c r="K318" s="2420"/>
      <c r="L318" s="2403"/>
      <c r="M318" s="2469"/>
      <c r="N318" s="2420"/>
      <c r="O318" s="2420"/>
      <c r="P318" s="2367"/>
      <c r="Q318" s="2368"/>
      <c r="R318" s="2368"/>
      <c r="S318" s="2517"/>
      <c r="T318" s="2517"/>
      <c r="U318" s="2367"/>
      <c r="V318" s="2367"/>
      <c r="W318" s="2367"/>
      <c r="X318" s="2508"/>
      <c r="Y318" s="2508"/>
    </row>
    <row r="319" spans="1:25" s="2301" customFormat="1" ht="34.950000000000003" customHeight="1" x14ac:dyDescent="0.35">
      <c r="A319" s="2367"/>
      <c r="B319" s="2367"/>
      <c r="C319" s="2367"/>
      <c r="D319" s="2367"/>
      <c r="E319" s="2420"/>
      <c r="F319" s="2367"/>
      <c r="G319" s="2367"/>
      <c r="H319" s="2367"/>
      <c r="I319" s="2420"/>
      <c r="J319" s="2420"/>
      <c r="K319" s="2420"/>
      <c r="L319" s="2403"/>
      <c r="M319" s="2469"/>
      <c r="N319" s="2420"/>
      <c r="O319" s="2420"/>
      <c r="P319" s="2367"/>
      <c r="Q319" s="2368"/>
      <c r="R319" s="2368"/>
      <c r="S319" s="2517"/>
      <c r="T319" s="2517"/>
      <c r="U319" s="2367"/>
      <c r="V319" s="2367"/>
      <c r="W319" s="2367"/>
      <c r="X319" s="2508"/>
      <c r="Y319" s="2508"/>
    </row>
    <row r="320" spans="1:25" s="2301" customFormat="1" ht="34.950000000000003" customHeight="1" x14ac:dyDescent="0.35">
      <c r="A320" s="2367"/>
      <c r="B320" s="2367"/>
      <c r="C320" s="2367"/>
      <c r="D320" s="2367"/>
      <c r="E320" s="2420"/>
      <c r="F320" s="2367"/>
      <c r="G320" s="2367"/>
      <c r="H320" s="2367"/>
      <c r="I320" s="2420"/>
      <c r="J320" s="2420"/>
      <c r="K320" s="2420"/>
      <c r="L320" s="2403"/>
      <c r="M320" s="2469"/>
      <c r="N320" s="2420"/>
      <c r="O320" s="2420"/>
      <c r="P320" s="2367"/>
      <c r="Q320" s="2368"/>
      <c r="R320" s="2368"/>
      <c r="S320" s="2517"/>
      <c r="T320" s="2517"/>
      <c r="U320" s="2367"/>
      <c r="V320" s="2367"/>
      <c r="W320" s="2367"/>
      <c r="X320" s="2508"/>
      <c r="Y320" s="2508"/>
    </row>
    <row r="321" spans="1:25" s="2301" customFormat="1" ht="34.950000000000003" customHeight="1" x14ac:dyDescent="0.35">
      <c r="A321" s="2367"/>
      <c r="B321" s="2367"/>
      <c r="C321" s="2367"/>
      <c r="D321" s="2367"/>
      <c r="E321" s="2420"/>
      <c r="F321" s="2367"/>
      <c r="G321" s="2367"/>
      <c r="H321" s="2367"/>
      <c r="I321" s="2420"/>
      <c r="J321" s="2420"/>
      <c r="K321" s="2420"/>
      <c r="L321" s="2403"/>
      <c r="M321" s="2469"/>
      <c r="N321" s="2420"/>
      <c r="O321" s="2420"/>
      <c r="P321" s="2367"/>
      <c r="Q321" s="2368"/>
      <c r="R321" s="2368"/>
      <c r="S321" s="2517"/>
      <c r="T321" s="2517"/>
      <c r="U321" s="2367"/>
      <c r="V321" s="2367"/>
      <c r="W321" s="2367"/>
      <c r="X321" s="2508"/>
      <c r="Y321" s="2508"/>
    </row>
    <row r="322" spans="1:25" s="2301" customFormat="1" ht="34.950000000000003" customHeight="1" x14ac:dyDescent="0.35">
      <c r="A322" s="2367"/>
      <c r="B322" s="2367"/>
      <c r="C322" s="2367"/>
      <c r="D322" s="2367"/>
      <c r="E322" s="2420"/>
      <c r="F322" s="2367"/>
      <c r="G322" s="2367"/>
      <c r="H322" s="2367"/>
      <c r="I322" s="2420"/>
      <c r="J322" s="2420"/>
      <c r="K322" s="2420"/>
      <c r="L322" s="2403"/>
      <c r="M322" s="2469"/>
      <c r="N322" s="2420"/>
      <c r="O322" s="2420"/>
      <c r="P322" s="2367"/>
      <c r="Q322" s="2368"/>
      <c r="R322" s="2368"/>
      <c r="S322" s="2517"/>
      <c r="T322" s="2517"/>
      <c r="U322" s="2367"/>
      <c r="V322" s="2367"/>
      <c r="W322" s="2367"/>
      <c r="X322" s="2508"/>
      <c r="Y322" s="2508"/>
    </row>
    <row r="323" spans="1:25" s="2301" customFormat="1" ht="34.950000000000003" customHeight="1" x14ac:dyDescent="0.35">
      <c r="A323" s="2367"/>
      <c r="B323" s="2367"/>
      <c r="C323" s="2367"/>
      <c r="D323" s="2367"/>
      <c r="E323" s="2420"/>
      <c r="F323" s="2367"/>
      <c r="G323" s="2367"/>
      <c r="H323" s="2367"/>
      <c r="I323" s="2420"/>
      <c r="J323" s="2420"/>
      <c r="K323" s="2420"/>
      <c r="L323" s="2403"/>
      <c r="M323" s="2469"/>
      <c r="N323" s="2420"/>
      <c r="O323" s="2420"/>
      <c r="P323" s="2367"/>
      <c r="Q323" s="2368"/>
      <c r="R323" s="2368"/>
      <c r="S323" s="2517"/>
      <c r="T323" s="2517"/>
      <c r="U323" s="2367"/>
      <c r="V323" s="2367"/>
      <c r="W323" s="2367"/>
      <c r="X323" s="2508"/>
      <c r="Y323" s="2508"/>
    </row>
    <row r="324" spans="1:25" s="2301" customFormat="1" ht="34.950000000000003" customHeight="1" x14ac:dyDescent="0.35">
      <c r="A324" s="2367"/>
      <c r="B324" s="2367"/>
      <c r="C324" s="2367"/>
      <c r="D324" s="2367"/>
      <c r="E324" s="2420"/>
      <c r="F324" s="2367"/>
      <c r="G324" s="2367"/>
      <c r="H324" s="2367"/>
      <c r="I324" s="2420"/>
      <c r="J324" s="2420"/>
      <c r="K324" s="2420"/>
      <c r="L324" s="2403"/>
      <c r="M324" s="2469"/>
      <c r="N324" s="2420"/>
      <c r="O324" s="2420"/>
      <c r="P324" s="2367"/>
      <c r="Q324" s="2368"/>
      <c r="R324" s="2368"/>
      <c r="S324" s="2517"/>
      <c r="T324" s="2517"/>
      <c r="U324" s="2367"/>
      <c r="V324" s="2367"/>
      <c r="W324" s="2367"/>
      <c r="X324" s="2508"/>
      <c r="Y324" s="2508"/>
    </row>
    <row r="325" spans="1:25" s="2301" customFormat="1" ht="34.950000000000003" customHeight="1" x14ac:dyDescent="0.35">
      <c r="A325" s="2367"/>
      <c r="B325" s="2367"/>
      <c r="C325" s="2367"/>
      <c r="D325" s="2367"/>
      <c r="E325" s="2420"/>
      <c r="F325" s="2367"/>
      <c r="G325" s="2367"/>
      <c r="H325" s="2367"/>
      <c r="I325" s="2420"/>
      <c r="J325" s="2420"/>
      <c r="K325" s="2420"/>
      <c r="L325" s="2403"/>
      <c r="M325" s="2469"/>
      <c r="N325" s="2420"/>
      <c r="O325" s="2420"/>
      <c r="P325" s="2367"/>
      <c r="Q325" s="2368"/>
      <c r="R325" s="2368"/>
      <c r="S325" s="2517"/>
      <c r="T325" s="2517"/>
      <c r="U325" s="2367"/>
      <c r="V325" s="2367"/>
      <c r="W325" s="2367"/>
      <c r="X325" s="2508"/>
      <c r="Y325" s="2508"/>
    </row>
    <row r="326" spans="1:25" s="2301" customFormat="1" ht="34.950000000000003" customHeight="1" x14ac:dyDescent="0.35">
      <c r="A326" s="2367"/>
      <c r="B326" s="2367"/>
      <c r="C326" s="2367"/>
      <c r="D326" s="2367"/>
      <c r="E326" s="2420"/>
      <c r="F326" s="2367"/>
      <c r="G326" s="2367"/>
      <c r="H326" s="2367"/>
      <c r="I326" s="2420"/>
      <c r="J326" s="2420"/>
      <c r="K326" s="2420"/>
      <c r="L326" s="2403"/>
      <c r="M326" s="2469"/>
      <c r="N326" s="2420"/>
      <c r="O326" s="2420"/>
      <c r="P326" s="2367"/>
      <c r="Q326" s="2368"/>
      <c r="R326" s="2368"/>
      <c r="S326" s="2517"/>
      <c r="T326" s="2517"/>
      <c r="U326" s="2367"/>
      <c r="V326" s="2367"/>
      <c r="W326" s="2367"/>
      <c r="X326" s="2508"/>
      <c r="Y326" s="2508"/>
    </row>
    <row r="327" spans="1:25" s="2301" customFormat="1" ht="34.950000000000003" customHeight="1" x14ac:dyDescent="0.35">
      <c r="A327" s="2367"/>
      <c r="B327" s="2367"/>
      <c r="C327" s="2367"/>
      <c r="D327" s="2367"/>
      <c r="E327" s="2420"/>
      <c r="F327" s="2367"/>
      <c r="G327" s="2367"/>
      <c r="H327" s="2367"/>
      <c r="I327" s="2420"/>
      <c r="J327" s="2420"/>
      <c r="K327" s="2420"/>
      <c r="L327" s="2403"/>
      <c r="M327" s="2469"/>
      <c r="N327" s="2420"/>
      <c r="O327" s="2420"/>
      <c r="P327" s="2367"/>
      <c r="Q327" s="2368"/>
      <c r="R327" s="2368"/>
      <c r="S327" s="2517"/>
      <c r="T327" s="2517"/>
      <c r="U327" s="2367"/>
      <c r="V327" s="2367"/>
      <c r="W327" s="2367"/>
      <c r="X327" s="2508"/>
      <c r="Y327" s="2508"/>
    </row>
    <row r="328" spans="1:25" s="2301" customFormat="1" ht="34.950000000000003" customHeight="1" x14ac:dyDescent="0.35">
      <c r="A328" s="2367"/>
      <c r="B328" s="2367"/>
      <c r="C328" s="2367"/>
      <c r="D328" s="2367"/>
      <c r="E328" s="2420"/>
      <c r="F328" s="2367"/>
      <c r="G328" s="2367"/>
      <c r="H328" s="2367"/>
      <c r="I328" s="2420"/>
      <c r="J328" s="2420"/>
      <c r="K328" s="2420"/>
      <c r="L328" s="2403"/>
      <c r="M328" s="2469"/>
      <c r="N328" s="2420"/>
      <c r="O328" s="2420"/>
      <c r="P328" s="2367"/>
      <c r="Q328" s="2368"/>
      <c r="R328" s="2368"/>
      <c r="S328" s="2517"/>
      <c r="T328" s="2517"/>
      <c r="U328" s="2367"/>
      <c r="V328" s="2367"/>
      <c r="W328" s="2367"/>
      <c r="X328" s="2508"/>
      <c r="Y328" s="2508"/>
    </row>
    <row r="329" spans="1:25" s="2301" customFormat="1" ht="34.950000000000003" customHeight="1" x14ac:dyDescent="0.35">
      <c r="A329" s="2367"/>
      <c r="B329" s="2367"/>
      <c r="C329" s="2367"/>
      <c r="D329" s="2367"/>
      <c r="E329" s="2420"/>
      <c r="F329" s="2367"/>
      <c r="G329" s="2367"/>
      <c r="H329" s="2367"/>
      <c r="I329" s="2420"/>
      <c r="J329" s="2420"/>
      <c r="K329" s="2420"/>
      <c r="L329" s="2403"/>
      <c r="M329" s="2469"/>
      <c r="N329" s="2420"/>
      <c r="O329" s="2420"/>
      <c r="P329" s="2367"/>
      <c r="Q329" s="2368"/>
      <c r="R329" s="2368"/>
      <c r="S329" s="2517"/>
      <c r="T329" s="2517"/>
      <c r="U329" s="2367"/>
      <c r="V329" s="2367"/>
      <c r="W329" s="2367"/>
      <c r="X329" s="2508"/>
      <c r="Y329" s="2508"/>
    </row>
    <row r="330" spans="1:25" s="2301" customFormat="1" ht="34.950000000000003" customHeight="1" x14ac:dyDescent="0.35">
      <c r="A330" s="2367"/>
      <c r="B330" s="2367"/>
      <c r="C330" s="2367"/>
      <c r="D330" s="2367"/>
      <c r="E330" s="2420"/>
      <c r="F330" s="2367"/>
      <c r="G330" s="2367"/>
      <c r="H330" s="2367"/>
      <c r="I330" s="2420"/>
      <c r="J330" s="2420"/>
      <c r="K330" s="2420"/>
      <c r="L330" s="2403"/>
      <c r="M330" s="2469"/>
      <c r="N330" s="2420"/>
      <c r="O330" s="2420"/>
      <c r="P330" s="2367"/>
      <c r="Q330" s="2368"/>
      <c r="R330" s="2368"/>
      <c r="S330" s="2517"/>
      <c r="T330" s="2517"/>
      <c r="U330" s="2367"/>
      <c r="V330" s="2367"/>
      <c r="W330" s="2367"/>
      <c r="X330" s="2508"/>
      <c r="Y330" s="2508"/>
    </row>
    <row r="331" spans="1:25" s="2301" customFormat="1" ht="34.950000000000003" customHeight="1" x14ac:dyDescent="0.35">
      <c r="A331" s="2367"/>
      <c r="B331" s="2367"/>
      <c r="C331" s="2367"/>
      <c r="D331" s="2367"/>
      <c r="E331" s="2420"/>
      <c r="F331" s="2367"/>
      <c r="G331" s="2367"/>
      <c r="H331" s="2367"/>
      <c r="I331" s="2420"/>
      <c r="J331" s="2420"/>
      <c r="K331" s="2420"/>
      <c r="L331" s="2403"/>
      <c r="M331" s="2469"/>
      <c r="N331" s="2420"/>
      <c r="O331" s="2420"/>
      <c r="P331" s="2367"/>
      <c r="Q331" s="2368"/>
      <c r="R331" s="2368"/>
      <c r="S331" s="2517"/>
      <c r="T331" s="2517"/>
      <c r="U331" s="2367"/>
      <c r="V331" s="2367"/>
      <c r="W331" s="2367"/>
      <c r="X331" s="2508"/>
      <c r="Y331" s="2508"/>
    </row>
    <row r="332" spans="1:25" s="2301" customFormat="1" ht="34.950000000000003" customHeight="1" x14ac:dyDescent="0.35">
      <c r="A332" s="2367"/>
      <c r="B332" s="2367"/>
      <c r="C332" s="2367"/>
      <c r="D332" s="2367"/>
      <c r="E332" s="2420"/>
      <c r="F332" s="2367"/>
      <c r="G332" s="2367"/>
      <c r="H332" s="2367"/>
      <c r="I332" s="2420"/>
      <c r="J332" s="2420"/>
      <c r="K332" s="2420"/>
      <c r="L332" s="2403"/>
      <c r="M332" s="2469"/>
      <c r="N332" s="2420"/>
      <c r="O332" s="2420"/>
      <c r="P332" s="2367"/>
      <c r="Q332" s="2368"/>
      <c r="R332" s="2368"/>
      <c r="S332" s="2517"/>
      <c r="T332" s="2517"/>
      <c r="U332" s="2367"/>
      <c r="V332" s="2367"/>
      <c r="W332" s="2367"/>
      <c r="X332" s="2508"/>
      <c r="Y332" s="2508"/>
    </row>
    <row r="333" spans="1:25" s="2301" customFormat="1" ht="34.950000000000003" customHeight="1" x14ac:dyDescent="0.35">
      <c r="A333" s="2367"/>
      <c r="B333" s="2367"/>
      <c r="C333" s="2367"/>
      <c r="D333" s="2367"/>
      <c r="E333" s="2420"/>
      <c r="F333" s="2367"/>
      <c r="G333" s="2367"/>
      <c r="H333" s="2367"/>
      <c r="I333" s="2420"/>
      <c r="J333" s="2420"/>
      <c r="K333" s="2420"/>
      <c r="L333" s="2403"/>
      <c r="M333" s="2469"/>
      <c r="N333" s="2420"/>
      <c r="O333" s="2420"/>
      <c r="P333" s="2367"/>
      <c r="Q333" s="2368"/>
      <c r="R333" s="2368"/>
      <c r="S333" s="2517"/>
      <c r="T333" s="2517"/>
      <c r="U333" s="2367"/>
      <c r="V333" s="2367"/>
      <c r="W333" s="2367"/>
      <c r="X333" s="2508"/>
      <c r="Y333" s="2508"/>
    </row>
    <row r="334" spans="1:25" s="2301" customFormat="1" ht="34.950000000000003" customHeight="1" x14ac:dyDescent="0.35">
      <c r="A334" s="2367"/>
      <c r="B334" s="2367"/>
      <c r="C334" s="2367"/>
      <c r="D334" s="2367"/>
      <c r="E334" s="2420"/>
      <c r="F334" s="2367"/>
      <c r="G334" s="2367"/>
      <c r="H334" s="2367"/>
      <c r="I334" s="2420"/>
      <c r="J334" s="2420"/>
      <c r="K334" s="2420"/>
      <c r="L334" s="2403"/>
      <c r="M334" s="2469"/>
      <c r="N334" s="2420"/>
      <c r="O334" s="2420"/>
      <c r="P334" s="2367"/>
      <c r="Q334" s="2368"/>
      <c r="R334" s="2368"/>
      <c r="S334" s="2517"/>
      <c r="T334" s="2517"/>
      <c r="U334" s="2367"/>
      <c r="V334" s="2367"/>
      <c r="W334" s="2367"/>
      <c r="X334" s="2508"/>
      <c r="Y334" s="2508"/>
    </row>
    <row r="335" spans="1:25" s="2301" customFormat="1" ht="34.950000000000003" customHeight="1" x14ac:dyDescent="0.35">
      <c r="A335" s="2367"/>
      <c r="B335" s="2367"/>
      <c r="C335" s="2367"/>
      <c r="D335" s="2367"/>
      <c r="E335" s="2420"/>
      <c r="F335" s="2367"/>
      <c r="G335" s="2367"/>
      <c r="H335" s="2367"/>
      <c r="I335" s="2420"/>
      <c r="J335" s="2420"/>
      <c r="K335" s="2420"/>
      <c r="L335" s="2403"/>
      <c r="M335" s="2469"/>
      <c r="N335" s="2420"/>
      <c r="O335" s="2420"/>
      <c r="P335" s="2367"/>
      <c r="Q335" s="2368"/>
      <c r="R335" s="2368"/>
      <c r="S335" s="2517"/>
      <c r="T335" s="2517"/>
      <c r="U335" s="2367"/>
      <c r="V335" s="2367"/>
      <c r="W335" s="2367"/>
      <c r="X335" s="2508"/>
      <c r="Y335" s="2508"/>
    </row>
    <row r="336" spans="1:25" s="2301" customFormat="1" ht="34.950000000000003" customHeight="1" x14ac:dyDescent="0.35">
      <c r="A336" s="2367"/>
      <c r="B336" s="2367"/>
      <c r="C336" s="2367"/>
      <c r="D336" s="2367"/>
      <c r="E336" s="2420"/>
      <c r="F336" s="2367"/>
      <c r="G336" s="2367"/>
      <c r="H336" s="2367"/>
      <c r="I336" s="2420"/>
      <c r="J336" s="2420"/>
      <c r="K336" s="2420"/>
      <c r="L336" s="2403"/>
      <c r="M336" s="2469"/>
      <c r="N336" s="2420"/>
      <c r="O336" s="2420"/>
      <c r="P336" s="2367"/>
      <c r="Q336" s="2368"/>
      <c r="R336" s="2368"/>
      <c r="S336" s="2517"/>
      <c r="T336" s="2517"/>
      <c r="U336" s="2367"/>
      <c r="V336" s="2367"/>
      <c r="W336" s="2367"/>
      <c r="X336" s="2508"/>
      <c r="Y336" s="2508"/>
    </row>
    <row r="337" spans="1:25" s="2301" customFormat="1" ht="34.950000000000003" customHeight="1" x14ac:dyDescent="0.35">
      <c r="A337" s="2367"/>
      <c r="B337" s="2367"/>
      <c r="C337" s="2367"/>
      <c r="D337" s="2367"/>
      <c r="E337" s="2420"/>
      <c r="F337" s="2367"/>
      <c r="G337" s="2367"/>
      <c r="H337" s="2367"/>
      <c r="I337" s="2420"/>
      <c r="J337" s="2420"/>
      <c r="K337" s="2420"/>
      <c r="L337" s="2403"/>
      <c r="M337" s="2469"/>
      <c r="N337" s="2420"/>
      <c r="O337" s="2420"/>
      <c r="P337" s="2367"/>
      <c r="Q337" s="2368"/>
      <c r="R337" s="2368"/>
      <c r="S337" s="2517"/>
      <c r="T337" s="2517"/>
      <c r="U337" s="2367"/>
      <c r="V337" s="2367"/>
      <c r="W337" s="2367"/>
      <c r="X337" s="2508"/>
      <c r="Y337" s="2508"/>
    </row>
    <row r="338" spans="1:25" s="2301" customFormat="1" ht="34.950000000000003" customHeight="1" x14ac:dyDescent="0.35">
      <c r="A338" s="2367"/>
      <c r="B338" s="2367"/>
      <c r="C338" s="2367"/>
      <c r="D338" s="2367"/>
      <c r="E338" s="2420"/>
      <c r="F338" s="2367"/>
      <c r="G338" s="2367"/>
      <c r="H338" s="2367"/>
      <c r="I338" s="2420"/>
      <c r="J338" s="2420"/>
      <c r="K338" s="2420"/>
      <c r="L338" s="2403"/>
      <c r="M338" s="2469"/>
      <c r="N338" s="2420"/>
      <c r="O338" s="2420"/>
      <c r="P338" s="2367"/>
      <c r="Q338" s="2368"/>
      <c r="R338" s="2368"/>
      <c r="S338" s="2517"/>
      <c r="T338" s="2517"/>
      <c r="U338" s="2367"/>
      <c r="V338" s="2367"/>
      <c r="W338" s="2367"/>
      <c r="X338" s="2508"/>
      <c r="Y338" s="2508"/>
    </row>
    <row r="339" spans="1:25" s="2301" customFormat="1" ht="34.950000000000003" customHeight="1" x14ac:dyDescent="0.35">
      <c r="A339" s="2367"/>
      <c r="B339" s="2367"/>
      <c r="C339" s="2367"/>
      <c r="D339" s="2367"/>
      <c r="E339" s="2420"/>
      <c r="F339" s="2367"/>
      <c r="G339" s="2367"/>
      <c r="H339" s="2367"/>
      <c r="I339" s="2420"/>
      <c r="J339" s="2420"/>
      <c r="K339" s="2420"/>
      <c r="L339" s="2403"/>
      <c r="M339" s="2469"/>
      <c r="N339" s="2420"/>
      <c r="O339" s="2420"/>
      <c r="P339" s="2367"/>
      <c r="Q339" s="2368"/>
      <c r="R339" s="2368"/>
      <c r="S339" s="2517"/>
      <c r="T339" s="2517"/>
      <c r="U339" s="2367"/>
      <c r="V339" s="2367"/>
      <c r="W339" s="2367"/>
      <c r="X339" s="2508"/>
      <c r="Y339" s="2508"/>
    </row>
    <row r="340" spans="1:25" s="2301" customFormat="1" ht="34.950000000000003" customHeight="1" x14ac:dyDescent="0.35">
      <c r="A340" s="2367"/>
      <c r="B340" s="2367"/>
      <c r="C340" s="2367"/>
      <c r="D340" s="2367"/>
      <c r="E340" s="2420"/>
      <c r="F340" s="2367"/>
      <c r="G340" s="2367"/>
      <c r="H340" s="2367"/>
      <c r="I340" s="2420"/>
      <c r="J340" s="2420"/>
      <c r="K340" s="2420"/>
      <c r="L340" s="2403"/>
      <c r="M340" s="2469"/>
      <c r="N340" s="2420"/>
      <c r="O340" s="2420"/>
      <c r="P340" s="2367"/>
      <c r="Q340" s="2368"/>
      <c r="R340" s="2368"/>
      <c r="S340" s="2517"/>
      <c r="T340" s="2517"/>
      <c r="U340" s="2367"/>
      <c r="V340" s="2367"/>
      <c r="W340" s="2367"/>
      <c r="X340" s="2508"/>
      <c r="Y340" s="2508"/>
    </row>
    <row r="341" spans="1:25" s="2301" customFormat="1" ht="34.950000000000003" customHeight="1" x14ac:dyDescent="0.35">
      <c r="A341" s="2367"/>
      <c r="B341" s="2367"/>
      <c r="C341" s="2367"/>
      <c r="D341" s="2367"/>
      <c r="E341" s="2420"/>
      <c r="F341" s="2367"/>
      <c r="G341" s="2367"/>
      <c r="H341" s="2367"/>
      <c r="I341" s="2420"/>
      <c r="J341" s="2420"/>
      <c r="K341" s="2420"/>
      <c r="L341" s="2403"/>
      <c r="M341" s="2469"/>
      <c r="N341" s="2420"/>
      <c r="O341" s="2420"/>
      <c r="P341" s="2367"/>
      <c r="Q341" s="2368"/>
      <c r="R341" s="2368"/>
      <c r="S341" s="2517"/>
      <c r="T341" s="2517"/>
      <c r="U341" s="2367"/>
      <c r="V341" s="2367"/>
      <c r="W341" s="2367"/>
      <c r="X341" s="2508"/>
      <c r="Y341" s="2508"/>
    </row>
    <row r="342" spans="1:25" s="2301" customFormat="1" ht="34.950000000000003" customHeight="1" x14ac:dyDescent="0.35">
      <c r="A342" s="2367"/>
      <c r="B342" s="2367"/>
      <c r="C342" s="2367"/>
      <c r="D342" s="2367"/>
      <c r="E342" s="2420"/>
      <c r="F342" s="2367"/>
      <c r="G342" s="2367"/>
      <c r="H342" s="2367"/>
      <c r="I342" s="2420"/>
      <c r="J342" s="2420"/>
      <c r="K342" s="2420"/>
      <c r="L342" s="2403"/>
      <c r="M342" s="2469"/>
      <c r="N342" s="2420"/>
      <c r="O342" s="2420"/>
      <c r="P342" s="2367"/>
      <c r="Q342" s="2368"/>
      <c r="R342" s="2368"/>
      <c r="S342" s="2517"/>
      <c r="T342" s="2517"/>
      <c r="U342" s="2367"/>
      <c r="V342" s="2367"/>
      <c r="W342" s="2367"/>
      <c r="X342" s="2508"/>
      <c r="Y342" s="2508"/>
    </row>
    <row r="343" spans="1:25" s="2301" customFormat="1" ht="34.950000000000003" customHeight="1" x14ac:dyDescent="0.35">
      <c r="A343" s="2367"/>
      <c r="B343" s="2367"/>
      <c r="C343" s="2367"/>
      <c r="D343" s="2367"/>
      <c r="E343" s="2420"/>
      <c r="F343" s="2367"/>
      <c r="G343" s="2367"/>
      <c r="H343" s="2367"/>
      <c r="I343" s="2420"/>
      <c r="J343" s="2420"/>
      <c r="K343" s="2420"/>
      <c r="L343" s="2403"/>
      <c r="M343" s="2469"/>
      <c r="N343" s="2420"/>
      <c r="O343" s="2420"/>
      <c r="P343" s="2367"/>
      <c r="Q343" s="2368"/>
      <c r="R343" s="2368"/>
      <c r="S343" s="2517"/>
      <c r="T343" s="2517"/>
      <c r="U343" s="2367"/>
      <c r="V343" s="2367"/>
      <c r="W343" s="2367"/>
      <c r="X343" s="2508"/>
      <c r="Y343" s="2508"/>
    </row>
    <row r="344" spans="1:25" s="2301" customFormat="1" ht="34.950000000000003" customHeight="1" x14ac:dyDescent="0.35">
      <c r="A344" s="2367"/>
      <c r="B344" s="2367"/>
      <c r="C344" s="2367"/>
      <c r="D344" s="2367"/>
      <c r="E344" s="2420"/>
      <c r="F344" s="2367"/>
      <c r="G344" s="2367"/>
      <c r="H344" s="2367"/>
      <c r="I344" s="2420"/>
      <c r="J344" s="2420"/>
      <c r="K344" s="2420"/>
      <c r="L344" s="2403"/>
      <c r="M344" s="2469"/>
      <c r="N344" s="2420"/>
      <c r="O344" s="2420"/>
      <c r="P344" s="2367"/>
      <c r="Q344" s="2368"/>
      <c r="R344" s="2368"/>
      <c r="S344" s="2517"/>
      <c r="T344" s="2517"/>
      <c r="U344" s="2367"/>
      <c r="V344" s="2367"/>
      <c r="W344" s="2367"/>
      <c r="X344" s="2508"/>
      <c r="Y344" s="2508"/>
    </row>
    <row r="345" spans="1:25" s="2301" customFormat="1" ht="34.950000000000003" customHeight="1" x14ac:dyDescent="0.35">
      <c r="A345" s="2367"/>
      <c r="B345" s="2367"/>
      <c r="C345" s="2367"/>
      <c r="D345" s="2367"/>
      <c r="E345" s="2420"/>
      <c r="F345" s="2367"/>
      <c r="G345" s="2367"/>
      <c r="H345" s="2367"/>
      <c r="I345" s="2420"/>
      <c r="J345" s="2420"/>
      <c r="K345" s="2420"/>
      <c r="L345" s="2403"/>
      <c r="M345" s="2469"/>
      <c r="N345" s="2420"/>
      <c r="O345" s="2420"/>
      <c r="P345" s="2367"/>
      <c r="Q345" s="2368"/>
      <c r="R345" s="2368"/>
      <c r="S345" s="2517"/>
      <c r="T345" s="2517"/>
      <c r="U345" s="2367"/>
      <c r="V345" s="2367"/>
      <c r="W345" s="2367"/>
      <c r="X345" s="2508"/>
      <c r="Y345" s="2508"/>
    </row>
    <row r="346" spans="1:25" s="2301" customFormat="1" ht="34.950000000000003" customHeight="1" x14ac:dyDescent="0.35">
      <c r="A346" s="2367"/>
      <c r="B346" s="2367"/>
      <c r="C346" s="2367"/>
      <c r="D346" s="2367"/>
      <c r="E346" s="2420"/>
      <c r="F346" s="2367"/>
      <c r="G346" s="2367"/>
      <c r="H346" s="2367"/>
      <c r="I346" s="2420"/>
      <c r="J346" s="2420"/>
      <c r="K346" s="2420"/>
      <c r="L346" s="2403"/>
      <c r="M346" s="2469"/>
      <c r="N346" s="2420"/>
      <c r="O346" s="2420"/>
      <c r="P346" s="2367"/>
      <c r="Q346" s="2368"/>
      <c r="R346" s="2368"/>
      <c r="S346" s="2517"/>
      <c r="T346" s="2517"/>
      <c r="U346" s="2367"/>
      <c r="V346" s="2367"/>
      <c r="W346" s="2367"/>
      <c r="X346" s="2508"/>
      <c r="Y346" s="2508"/>
    </row>
    <row r="347" spans="1:25" s="2301" customFormat="1" ht="34.950000000000003" customHeight="1" x14ac:dyDescent="0.35">
      <c r="A347" s="2367"/>
      <c r="B347" s="2367"/>
      <c r="C347" s="2367"/>
      <c r="D347" s="2367"/>
      <c r="E347" s="2420"/>
      <c r="F347" s="2367"/>
      <c r="G347" s="2367"/>
      <c r="H347" s="2367"/>
      <c r="I347" s="2420"/>
      <c r="J347" s="2420"/>
      <c r="K347" s="2420"/>
      <c r="L347" s="2403"/>
      <c r="M347" s="2469"/>
      <c r="N347" s="2420"/>
      <c r="O347" s="2420"/>
      <c r="P347" s="2367"/>
      <c r="Q347" s="2368"/>
      <c r="R347" s="2368"/>
      <c r="S347" s="2517"/>
      <c r="T347" s="2517"/>
      <c r="U347" s="2367"/>
      <c r="V347" s="2367"/>
      <c r="W347" s="2367"/>
      <c r="X347" s="2508"/>
      <c r="Y347" s="2508"/>
    </row>
    <row r="348" spans="1:25" s="2301" customFormat="1" ht="34.950000000000003" customHeight="1" x14ac:dyDescent="0.35">
      <c r="A348" s="2367"/>
      <c r="B348" s="2367"/>
      <c r="C348" s="2367"/>
      <c r="D348" s="2367"/>
      <c r="E348" s="2420"/>
      <c r="F348" s="2367"/>
      <c r="G348" s="2367"/>
      <c r="H348" s="2367"/>
      <c r="I348" s="2420"/>
      <c r="J348" s="2420"/>
      <c r="K348" s="2420"/>
      <c r="L348" s="2403"/>
      <c r="M348" s="2469"/>
      <c r="N348" s="2420"/>
      <c r="O348" s="2420"/>
      <c r="P348" s="2367"/>
      <c r="Q348" s="2368"/>
      <c r="R348" s="2368"/>
      <c r="S348" s="2517"/>
      <c r="T348" s="2517"/>
      <c r="U348" s="2367"/>
      <c r="V348" s="2367"/>
      <c r="W348" s="2367"/>
      <c r="X348" s="2508"/>
      <c r="Y348" s="2508"/>
    </row>
    <row r="349" spans="1:25" s="2301" customFormat="1" ht="34.950000000000003" customHeight="1" x14ac:dyDescent="0.35">
      <c r="A349" s="2367"/>
      <c r="B349" s="2367"/>
      <c r="C349" s="2367"/>
      <c r="D349" s="2367"/>
      <c r="E349" s="2420"/>
      <c r="F349" s="2367"/>
      <c r="G349" s="2367"/>
      <c r="H349" s="2367"/>
      <c r="I349" s="2420"/>
      <c r="J349" s="2420"/>
      <c r="K349" s="2420"/>
      <c r="L349" s="2403"/>
      <c r="M349" s="2469"/>
      <c r="N349" s="2420"/>
      <c r="O349" s="2420"/>
      <c r="P349" s="2367"/>
      <c r="Q349" s="2368"/>
      <c r="R349" s="2368"/>
      <c r="S349" s="2517"/>
      <c r="T349" s="2517"/>
      <c r="U349" s="2367"/>
      <c r="V349" s="2367"/>
      <c r="W349" s="2367"/>
      <c r="X349" s="2508"/>
      <c r="Y349" s="2508"/>
    </row>
    <row r="350" spans="1:25" s="2301" customFormat="1" ht="34.950000000000003" customHeight="1" x14ac:dyDescent="0.35">
      <c r="A350" s="2367"/>
      <c r="B350" s="2367"/>
      <c r="C350" s="2367"/>
      <c r="D350" s="2367"/>
      <c r="E350" s="2420"/>
      <c r="F350" s="2367"/>
      <c r="G350" s="2367"/>
      <c r="H350" s="2367"/>
      <c r="I350" s="2420"/>
      <c r="J350" s="2420"/>
      <c r="K350" s="2420"/>
      <c r="L350" s="2403"/>
      <c r="M350" s="2469"/>
      <c r="N350" s="2420"/>
      <c r="O350" s="2420"/>
      <c r="P350" s="2367"/>
      <c r="Q350" s="2368"/>
      <c r="R350" s="2368"/>
      <c r="S350" s="2517"/>
      <c r="T350" s="2517"/>
      <c r="U350" s="2367"/>
      <c r="V350" s="2367"/>
      <c r="W350" s="2367"/>
      <c r="X350" s="2508"/>
      <c r="Y350" s="2508"/>
    </row>
    <row r="351" spans="1:25" s="2301" customFormat="1" ht="34.950000000000003" customHeight="1" x14ac:dyDescent="0.35">
      <c r="A351" s="2367"/>
      <c r="B351" s="2367"/>
      <c r="C351" s="2367"/>
      <c r="D351" s="2367"/>
      <c r="E351" s="2420"/>
      <c r="F351" s="2367"/>
      <c r="G351" s="2367"/>
      <c r="H351" s="2367"/>
      <c r="I351" s="2420"/>
      <c r="J351" s="2420"/>
      <c r="K351" s="2420"/>
      <c r="L351" s="2403"/>
      <c r="M351" s="2469"/>
      <c r="N351" s="2420"/>
      <c r="O351" s="2420"/>
      <c r="P351" s="2367"/>
      <c r="Q351" s="2368"/>
      <c r="R351" s="2368"/>
      <c r="S351" s="2517"/>
      <c r="T351" s="2517"/>
      <c r="U351" s="2367"/>
      <c r="V351" s="2367"/>
      <c r="W351" s="2367"/>
      <c r="X351" s="2508"/>
      <c r="Y351" s="2508"/>
    </row>
    <row r="352" spans="1:25" s="2301" customFormat="1" ht="34.950000000000003" customHeight="1" x14ac:dyDescent="0.35">
      <c r="A352" s="2367"/>
      <c r="B352" s="2367"/>
      <c r="C352" s="2367"/>
      <c r="D352" s="2367"/>
      <c r="E352" s="2420"/>
      <c r="F352" s="2367"/>
      <c r="G352" s="2367"/>
      <c r="H352" s="2367"/>
      <c r="I352" s="2420"/>
      <c r="J352" s="2420"/>
      <c r="K352" s="2420"/>
      <c r="L352" s="2403"/>
      <c r="M352" s="2469"/>
      <c r="N352" s="2420"/>
      <c r="O352" s="2420"/>
      <c r="P352" s="2367"/>
      <c r="Q352" s="2368"/>
      <c r="R352" s="2368"/>
      <c r="S352" s="2517"/>
      <c r="T352" s="2517"/>
      <c r="U352" s="2367"/>
      <c r="V352" s="2367"/>
      <c r="W352" s="2367"/>
      <c r="X352" s="2508"/>
      <c r="Y352" s="2508"/>
    </row>
    <row r="353" spans="1:25" s="2301" customFormat="1" ht="34.950000000000003" customHeight="1" x14ac:dyDescent="0.35">
      <c r="A353" s="2367"/>
      <c r="B353" s="2367"/>
      <c r="C353" s="2367"/>
      <c r="D353" s="2367"/>
      <c r="E353" s="2420"/>
      <c r="F353" s="2367"/>
      <c r="G353" s="2367"/>
      <c r="H353" s="2367"/>
      <c r="I353" s="2420"/>
      <c r="J353" s="2420"/>
      <c r="K353" s="2420"/>
      <c r="L353" s="2403"/>
      <c r="M353" s="2469"/>
      <c r="N353" s="2420"/>
      <c r="O353" s="2420"/>
      <c r="P353" s="2367"/>
      <c r="Q353" s="2368"/>
      <c r="R353" s="2368"/>
      <c r="S353" s="2517"/>
      <c r="T353" s="2517"/>
      <c r="U353" s="2367"/>
      <c r="V353" s="2367"/>
      <c r="W353" s="2367"/>
      <c r="X353" s="2508"/>
      <c r="Y353" s="2508"/>
    </row>
    <row r="354" spans="1:25" s="2301" customFormat="1" ht="34.950000000000003" customHeight="1" x14ac:dyDescent="0.35">
      <c r="A354" s="2367"/>
      <c r="B354" s="2367"/>
      <c r="C354" s="2367"/>
      <c r="D354" s="2367"/>
      <c r="E354" s="2420"/>
      <c r="F354" s="2367"/>
      <c r="G354" s="2367"/>
      <c r="H354" s="2367"/>
      <c r="I354" s="2420"/>
      <c r="J354" s="2420"/>
      <c r="K354" s="2420"/>
      <c r="L354" s="2403"/>
      <c r="M354" s="2469"/>
      <c r="N354" s="2420"/>
      <c r="O354" s="2420"/>
      <c r="P354" s="2367"/>
      <c r="Q354" s="2368"/>
      <c r="R354" s="2368"/>
      <c r="S354" s="2517"/>
      <c r="T354" s="2517"/>
      <c r="U354" s="2367"/>
      <c r="V354" s="2367"/>
      <c r="W354" s="2367"/>
      <c r="X354" s="2508"/>
      <c r="Y354" s="2508"/>
    </row>
    <row r="355" spans="1:25" s="2301" customFormat="1" ht="34.950000000000003" customHeight="1" x14ac:dyDescent="0.35">
      <c r="A355" s="2367"/>
      <c r="B355" s="2367"/>
      <c r="C355" s="2367"/>
      <c r="D355" s="2367"/>
      <c r="E355" s="2420"/>
      <c r="F355" s="2367"/>
      <c r="G355" s="2367"/>
      <c r="H355" s="2367"/>
      <c r="I355" s="2420"/>
      <c r="J355" s="2420"/>
      <c r="K355" s="2420"/>
      <c r="L355" s="2403"/>
      <c r="M355" s="2469"/>
      <c r="N355" s="2420"/>
      <c r="O355" s="2420"/>
      <c r="P355" s="2367"/>
      <c r="Q355" s="2368"/>
      <c r="R355" s="2368"/>
      <c r="S355" s="2517"/>
      <c r="T355" s="2517"/>
      <c r="U355" s="2367"/>
      <c r="V355" s="2367"/>
      <c r="W355" s="2367"/>
      <c r="X355" s="2508"/>
      <c r="Y355" s="2508"/>
    </row>
    <row r="356" spans="1:25" s="2301" customFormat="1" ht="34.950000000000003" customHeight="1" x14ac:dyDescent="0.35">
      <c r="A356" s="2367"/>
      <c r="B356" s="2367"/>
      <c r="C356" s="2367"/>
      <c r="D356" s="2367"/>
      <c r="E356" s="2420"/>
      <c r="F356" s="2367"/>
      <c r="G356" s="2367"/>
      <c r="H356" s="2367"/>
      <c r="I356" s="2420"/>
      <c r="J356" s="2420"/>
      <c r="K356" s="2420"/>
      <c r="L356" s="2403"/>
      <c r="M356" s="2469"/>
      <c r="N356" s="2420"/>
      <c r="O356" s="2420"/>
      <c r="P356" s="2367"/>
      <c r="Q356" s="2368"/>
      <c r="R356" s="2368"/>
      <c r="S356" s="2517"/>
      <c r="T356" s="2517"/>
      <c r="U356" s="2367"/>
      <c r="V356" s="2367"/>
      <c r="W356" s="2367"/>
      <c r="X356" s="2508"/>
      <c r="Y356" s="2508"/>
    </row>
    <row r="357" spans="1:25" s="2301" customFormat="1" ht="34.950000000000003" customHeight="1" x14ac:dyDescent="0.35">
      <c r="A357" s="2367"/>
      <c r="B357" s="2367"/>
      <c r="C357" s="2367"/>
      <c r="D357" s="2367"/>
      <c r="E357" s="2420"/>
      <c r="F357" s="2367"/>
      <c r="G357" s="2367"/>
      <c r="H357" s="2367"/>
      <c r="I357" s="2420"/>
      <c r="J357" s="2420"/>
      <c r="K357" s="2420"/>
      <c r="L357" s="2403"/>
      <c r="M357" s="2469"/>
      <c r="N357" s="2420"/>
      <c r="O357" s="2420"/>
      <c r="P357" s="2367"/>
      <c r="Q357" s="2368"/>
      <c r="R357" s="2368"/>
      <c r="S357" s="2517"/>
      <c r="T357" s="2517"/>
      <c r="U357" s="2367"/>
      <c r="V357" s="2367"/>
      <c r="W357" s="2367"/>
      <c r="X357" s="2508"/>
      <c r="Y357" s="2508"/>
    </row>
    <row r="358" spans="1:25" s="2301" customFormat="1" ht="34.950000000000003" customHeight="1" x14ac:dyDescent="0.35">
      <c r="A358" s="2367"/>
      <c r="B358" s="2367"/>
      <c r="C358" s="2367"/>
      <c r="D358" s="2367"/>
      <c r="E358" s="2420"/>
      <c r="F358" s="2367"/>
      <c r="G358" s="2367"/>
      <c r="H358" s="2367"/>
      <c r="I358" s="2420"/>
      <c r="J358" s="2420"/>
      <c r="K358" s="2420"/>
      <c r="L358" s="2403"/>
      <c r="M358" s="2469"/>
      <c r="N358" s="2420"/>
      <c r="O358" s="2420"/>
      <c r="P358" s="2367"/>
      <c r="Q358" s="2368"/>
      <c r="R358" s="2368"/>
      <c r="S358" s="2517"/>
      <c r="T358" s="2517"/>
      <c r="U358" s="2367"/>
      <c r="V358" s="2367"/>
      <c r="W358" s="2367"/>
      <c r="X358" s="2508"/>
      <c r="Y358" s="2508"/>
    </row>
    <row r="359" spans="1:25" s="2301" customFormat="1" ht="34.950000000000003" customHeight="1" x14ac:dyDescent="0.35">
      <c r="A359" s="2367"/>
      <c r="B359" s="2367"/>
      <c r="C359" s="2367"/>
      <c r="D359" s="2367"/>
      <c r="E359" s="2420"/>
      <c r="F359" s="2367"/>
      <c r="G359" s="2367"/>
      <c r="H359" s="2367"/>
      <c r="I359" s="2420"/>
      <c r="J359" s="2420"/>
      <c r="K359" s="2420"/>
      <c r="L359" s="2403"/>
      <c r="M359" s="2469"/>
      <c r="N359" s="2420"/>
      <c r="O359" s="2420"/>
      <c r="P359" s="2367"/>
      <c r="Q359" s="2368"/>
      <c r="R359" s="2368"/>
      <c r="S359" s="2517"/>
      <c r="T359" s="2517"/>
      <c r="U359" s="2367"/>
      <c r="V359" s="2367"/>
      <c r="W359" s="2367"/>
      <c r="X359" s="2508"/>
      <c r="Y359" s="2508"/>
    </row>
    <row r="360" spans="1:25" s="2301" customFormat="1" ht="34.950000000000003" customHeight="1" x14ac:dyDescent="0.35">
      <c r="A360" s="2367"/>
      <c r="B360" s="2367"/>
      <c r="C360" s="2367"/>
      <c r="D360" s="2367"/>
      <c r="E360" s="2420"/>
      <c r="F360" s="2367"/>
      <c r="G360" s="2367"/>
      <c r="H360" s="2367"/>
      <c r="I360" s="2420"/>
      <c r="J360" s="2420"/>
      <c r="K360" s="2420"/>
      <c r="L360" s="2403"/>
      <c r="M360" s="2469"/>
      <c r="N360" s="2420"/>
      <c r="O360" s="2420"/>
      <c r="P360" s="2367"/>
      <c r="Q360" s="2368"/>
      <c r="R360" s="2368"/>
      <c r="S360" s="2517"/>
      <c r="T360" s="2517"/>
      <c r="U360" s="2367"/>
      <c r="V360" s="2367"/>
      <c r="W360" s="2367"/>
      <c r="X360" s="2508"/>
      <c r="Y360" s="2508"/>
    </row>
    <row r="361" spans="1:25" s="2301" customFormat="1" ht="34.950000000000003" customHeight="1" x14ac:dyDescent="0.35">
      <c r="A361" s="2367"/>
      <c r="B361" s="2367"/>
      <c r="C361" s="2367"/>
      <c r="D361" s="2367"/>
      <c r="E361" s="2420"/>
      <c r="F361" s="2367"/>
      <c r="G361" s="2367"/>
      <c r="H361" s="2367"/>
      <c r="I361" s="2420"/>
      <c r="J361" s="2420"/>
      <c r="K361" s="2420"/>
      <c r="L361" s="2403"/>
      <c r="M361" s="2469"/>
      <c r="N361" s="2420"/>
      <c r="O361" s="2420"/>
      <c r="P361" s="2367"/>
      <c r="Q361" s="2368"/>
      <c r="R361" s="2368"/>
      <c r="S361" s="2517"/>
      <c r="T361" s="2517"/>
      <c r="U361" s="2367"/>
      <c r="V361" s="2367"/>
      <c r="W361" s="2367"/>
      <c r="X361" s="2508"/>
      <c r="Y361" s="2508"/>
    </row>
    <row r="362" spans="1:25" s="2301" customFormat="1" ht="34.950000000000003" customHeight="1" x14ac:dyDescent="0.35">
      <c r="A362" s="2367"/>
      <c r="B362" s="2367"/>
      <c r="C362" s="2367"/>
      <c r="D362" s="2367"/>
      <c r="E362" s="2420"/>
      <c r="F362" s="2367"/>
      <c r="G362" s="2367"/>
      <c r="H362" s="2367"/>
      <c r="I362" s="2420"/>
      <c r="J362" s="2420"/>
      <c r="K362" s="2420"/>
      <c r="L362" s="2403"/>
      <c r="M362" s="2469"/>
      <c r="N362" s="2420"/>
      <c r="O362" s="2420"/>
      <c r="P362" s="2367"/>
      <c r="Q362" s="2368"/>
      <c r="R362" s="2368"/>
      <c r="S362" s="2517"/>
      <c r="T362" s="2517"/>
      <c r="U362" s="2367"/>
      <c r="V362" s="2367"/>
      <c r="W362" s="2367"/>
      <c r="X362" s="2508"/>
      <c r="Y362" s="2508"/>
    </row>
    <row r="363" spans="1:25" s="2301" customFormat="1" ht="34.950000000000003" customHeight="1" x14ac:dyDescent="0.35">
      <c r="A363" s="2367"/>
      <c r="B363" s="2367"/>
      <c r="C363" s="2367"/>
      <c r="D363" s="2367"/>
      <c r="E363" s="2420"/>
      <c r="F363" s="2367"/>
      <c r="G363" s="2367"/>
      <c r="H363" s="2367"/>
      <c r="I363" s="2420"/>
      <c r="J363" s="2420"/>
      <c r="K363" s="2420"/>
      <c r="L363" s="2403"/>
      <c r="M363" s="2469"/>
      <c r="N363" s="2420"/>
      <c r="O363" s="2420"/>
      <c r="P363" s="2367"/>
      <c r="Q363" s="2368"/>
      <c r="R363" s="2368"/>
      <c r="S363" s="2517"/>
      <c r="T363" s="2517"/>
      <c r="U363" s="2367"/>
      <c r="V363" s="2367"/>
      <c r="W363" s="2367"/>
      <c r="X363" s="2508"/>
      <c r="Y363" s="2508"/>
    </row>
    <row r="364" spans="1:25" s="2301" customFormat="1" ht="34.950000000000003" customHeight="1" x14ac:dyDescent="0.35">
      <c r="A364" s="2367"/>
      <c r="B364" s="2367"/>
      <c r="C364" s="2367"/>
      <c r="D364" s="2367"/>
      <c r="E364" s="2420"/>
      <c r="F364" s="2367"/>
      <c r="G364" s="2367"/>
      <c r="H364" s="2367"/>
      <c r="I364" s="2420"/>
      <c r="J364" s="2420"/>
      <c r="K364" s="2420"/>
      <c r="L364" s="2403"/>
      <c r="M364" s="2469"/>
      <c r="N364" s="2420"/>
      <c r="O364" s="2420"/>
      <c r="P364" s="2367"/>
      <c r="Q364" s="2368"/>
      <c r="R364" s="2368"/>
      <c r="S364" s="2517"/>
      <c r="T364" s="2517"/>
      <c r="U364" s="2367"/>
      <c r="V364" s="2367"/>
      <c r="W364" s="2367"/>
      <c r="X364" s="2508"/>
      <c r="Y364" s="2508"/>
    </row>
    <row r="365" spans="1:25" s="2301" customFormat="1" ht="34.950000000000003" customHeight="1" x14ac:dyDescent="0.35">
      <c r="A365" s="2367"/>
      <c r="B365" s="2367"/>
      <c r="C365" s="2367"/>
      <c r="D365" s="2367"/>
      <c r="E365" s="2420"/>
      <c r="F365" s="2367"/>
      <c r="G365" s="2367"/>
      <c r="H365" s="2367"/>
      <c r="I365" s="2420"/>
      <c r="J365" s="2420"/>
      <c r="K365" s="2420"/>
      <c r="L365" s="2403"/>
      <c r="M365" s="2469"/>
      <c r="N365" s="2420"/>
      <c r="O365" s="2420"/>
      <c r="P365" s="2367"/>
      <c r="Q365" s="2368"/>
      <c r="R365" s="2368"/>
      <c r="S365" s="2517"/>
      <c r="T365" s="2517"/>
      <c r="U365" s="2367"/>
      <c r="V365" s="2367"/>
      <c r="W365" s="2367"/>
      <c r="X365" s="2508"/>
      <c r="Y365" s="2508"/>
    </row>
    <row r="366" spans="1:25" s="2301" customFormat="1" ht="34.950000000000003" customHeight="1" x14ac:dyDescent="0.35">
      <c r="A366" s="2367"/>
      <c r="B366" s="2367"/>
      <c r="C366" s="2367"/>
      <c r="D366" s="2367"/>
      <c r="E366" s="2420"/>
      <c r="F366" s="2367"/>
      <c r="G366" s="2367"/>
      <c r="H366" s="2367"/>
      <c r="I366" s="2420"/>
      <c r="J366" s="2420"/>
      <c r="K366" s="2420"/>
      <c r="L366" s="2403"/>
      <c r="M366" s="2469"/>
      <c r="N366" s="2420"/>
      <c r="O366" s="2420"/>
      <c r="P366" s="2367"/>
      <c r="Q366" s="2368"/>
      <c r="R366" s="2368"/>
      <c r="S366" s="2517"/>
      <c r="T366" s="2517"/>
      <c r="U366" s="2367"/>
      <c r="V366" s="2367"/>
      <c r="W366" s="2367"/>
      <c r="X366" s="2508"/>
      <c r="Y366" s="2508"/>
    </row>
    <row r="367" spans="1:25" s="2301" customFormat="1" ht="34.950000000000003" customHeight="1" x14ac:dyDescent="0.35">
      <c r="A367" s="2367"/>
      <c r="B367" s="2367"/>
      <c r="C367" s="2367"/>
      <c r="D367" s="2367"/>
      <c r="E367" s="2420"/>
      <c r="F367" s="2367"/>
      <c r="G367" s="2367"/>
      <c r="H367" s="2367"/>
      <c r="I367" s="2420"/>
      <c r="J367" s="2420"/>
      <c r="K367" s="2420"/>
      <c r="L367" s="2403"/>
      <c r="M367" s="2469"/>
      <c r="N367" s="2420"/>
      <c r="O367" s="2420"/>
      <c r="P367" s="2367"/>
      <c r="Q367" s="2368"/>
      <c r="R367" s="2368"/>
      <c r="S367" s="2517"/>
      <c r="T367" s="2517"/>
      <c r="U367" s="2367"/>
      <c r="V367" s="2367"/>
      <c r="W367" s="2367"/>
      <c r="X367" s="2508"/>
      <c r="Y367" s="2508"/>
    </row>
    <row r="368" spans="1:25" s="2301" customFormat="1" ht="34.950000000000003" customHeight="1" x14ac:dyDescent="0.35">
      <c r="A368" s="2367"/>
      <c r="B368" s="2367"/>
      <c r="C368" s="2367"/>
      <c r="D368" s="2367"/>
      <c r="E368" s="2420"/>
      <c r="F368" s="2367"/>
      <c r="G368" s="2367"/>
      <c r="H368" s="2367"/>
      <c r="I368" s="2420"/>
      <c r="J368" s="2420"/>
      <c r="K368" s="2420"/>
      <c r="L368" s="2403"/>
      <c r="M368" s="2469"/>
      <c r="N368" s="2420"/>
      <c r="O368" s="2420"/>
      <c r="P368" s="2367"/>
      <c r="Q368" s="2368"/>
      <c r="R368" s="2368"/>
      <c r="S368" s="2517"/>
      <c r="T368" s="2517"/>
      <c r="U368" s="2367"/>
      <c r="V368" s="2367"/>
      <c r="W368" s="2367"/>
      <c r="X368" s="2508"/>
      <c r="Y368" s="2508"/>
    </row>
    <row r="369" spans="1:25" s="2301" customFormat="1" ht="34.950000000000003" customHeight="1" x14ac:dyDescent="0.35">
      <c r="A369" s="2367"/>
      <c r="B369" s="2367"/>
      <c r="C369" s="2367"/>
      <c r="D369" s="2367"/>
      <c r="E369" s="2420"/>
      <c r="F369" s="2367"/>
      <c r="G369" s="2367"/>
      <c r="H369" s="2367"/>
      <c r="I369" s="2420"/>
      <c r="J369" s="2420"/>
      <c r="K369" s="2420"/>
      <c r="L369" s="2403"/>
      <c r="M369" s="2469"/>
      <c r="N369" s="2420"/>
      <c r="O369" s="2420"/>
      <c r="P369" s="2367"/>
      <c r="Q369" s="2368"/>
      <c r="R369" s="2368"/>
      <c r="S369" s="2517"/>
      <c r="T369" s="2517"/>
      <c r="U369" s="2367"/>
      <c r="V369" s="2367"/>
      <c r="W369" s="2367"/>
      <c r="X369" s="2508"/>
      <c r="Y369" s="2508"/>
    </row>
    <row r="370" spans="1:25" s="2301" customFormat="1" ht="34.950000000000003" customHeight="1" x14ac:dyDescent="0.35">
      <c r="A370" s="2367"/>
      <c r="B370" s="2367"/>
      <c r="C370" s="2367"/>
      <c r="D370" s="2367"/>
      <c r="E370" s="2420"/>
      <c r="F370" s="2367"/>
      <c r="G370" s="2367"/>
      <c r="H370" s="2367"/>
      <c r="I370" s="2420"/>
      <c r="J370" s="2420"/>
      <c r="K370" s="2420"/>
      <c r="L370" s="2403"/>
      <c r="M370" s="2469"/>
      <c r="N370" s="2420"/>
      <c r="O370" s="2420"/>
      <c r="P370" s="2367"/>
      <c r="Q370" s="2368"/>
      <c r="R370" s="2368"/>
      <c r="S370" s="2517"/>
      <c r="T370" s="2517"/>
      <c r="U370" s="2367"/>
      <c r="V370" s="2367"/>
      <c r="W370" s="2367"/>
      <c r="X370" s="2508"/>
      <c r="Y370" s="2508"/>
    </row>
    <row r="371" spans="1:25" s="2301" customFormat="1" ht="34.950000000000003" customHeight="1" x14ac:dyDescent="0.35">
      <c r="A371" s="2367"/>
      <c r="B371" s="2367"/>
      <c r="C371" s="2367"/>
      <c r="D371" s="2367"/>
      <c r="E371" s="2420"/>
      <c r="F371" s="2367"/>
      <c r="G371" s="2367"/>
      <c r="H371" s="2367"/>
      <c r="I371" s="2420"/>
      <c r="J371" s="2420"/>
      <c r="K371" s="2420"/>
      <c r="L371" s="2403"/>
      <c r="M371" s="2469"/>
      <c r="N371" s="2420"/>
      <c r="O371" s="2420"/>
      <c r="P371" s="2367"/>
      <c r="Q371" s="2368"/>
      <c r="R371" s="2368"/>
      <c r="S371" s="2517"/>
      <c r="T371" s="2517"/>
      <c r="U371" s="2367"/>
      <c r="V371" s="2367"/>
      <c r="W371" s="2367"/>
      <c r="X371" s="2508"/>
      <c r="Y371" s="2508"/>
    </row>
    <row r="372" spans="1:25" s="2301" customFormat="1" ht="34.950000000000003" customHeight="1" x14ac:dyDescent="0.35">
      <c r="A372" s="2367"/>
      <c r="B372" s="2367"/>
      <c r="C372" s="2367"/>
      <c r="D372" s="2367"/>
      <c r="E372" s="2420"/>
      <c r="F372" s="2367"/>
      <c r="G372" s="2367"/>
      <c r="H372" s="2367"/>
      <c r="I372" s="2420"/>
      <c r="J372" s="2420"/>
      <c r="K372" s="2420"/>
      <c r="L372" s="2403"/>
      <c r="M372" s="2469"/>
      <c r="N372" s="2420"/>
      <c r="O372" s="2420"/>
      <c r="P372" s="2367"/>
      <c r="Q372" s="2368"/>
      <c r="R372" s="2368"/>
      <c r="S372" s="2517"/>
      <c r="T372" s="2517"/>
      <c r="U372" s="2367"/>
      <c r="V372" s="2367"/>
      <c r="W372" s="2367"/>
      <c r="X372" s="2508"/>
      <c r="Y372" s="2508"/>
    </row>
    <row r="373" spans="1:25" s="2301" customFormat="1" ht="34.950000000000003" customHeight="1" x14ac:dyDescent="0.35">
      <c r="A373" s="2367"/>
      <c r="B373" s="2367"/>
      <c r="C373" s="2367"/>
      <c r="D373" s="2367"/>
      <c r="E373" s="2420"/>
      <c r="F373" s="2367"/>
      <c r="G373" s="2367"/>
      <c r="H373" s="2367"/>
      <c r="I373" s="2420"/>
      <c r="J373" s="2420"/>
      <c r="K373" s="2420"/>
      <c r="L373" s="2403"/>
      <c r="M373" s="2469"/>
      <c r="N373" s="2420"/>
      <c r="O373" s="2420"/>
      <c r="P373" s="2367"/>
      <c r="Q373" s="2368"/>
      <c r="R373" s="2368"/>
      <c r="S373" s="2517"/>
      <c r="T373" s="2517"/>
      <c r="U373" s="2367"/>
      <c r="V373" s="2367"/>
      <c r="W373" s="2367"/>
      <c r="X373" s="2508"/>
      <c r="Y373" s="2508"/>
    </row>
    <row r="374" spans="1:25" s="2301" customFormat="1" ht="34.950000000000003" customHeight="1" x14ac:dyDescent="0.35">
      <c r="A374" s="2367"/>
      <c r="B374" s="2367"/>
      <c r="C374" s="2367"/>
      <c r="D374" s="2367"/>
      <c r="E374" s="2420"/>
      <c r="F374" s="2367"/>
      <c r="G374" s="2367"/>
      <c r="H374" s="2367"/>
      <c r="I374" s="2420"/>
      <c r="J374" s="2420"/>
      <c r="K374" s="2420"/>
      <c r="L374" s="2403"/>
      <c r="M374" s="2469"/>
      <c r="N374" s="2420"/>
      <c r="O374" s="2420"/>
      <c r="P374" s="2367"/>
      <c r="Q374" s="2368"/>
      <c r="R374" s="2368"/>
      <c r="S374" s="2517"/>
      <c r="T374" s="2517"/>
      <c r="U374" s="2367"/>
      <c r="V374" s="2367"/>
      <c r="W374" s="2367"/>
      <c r="X374" s="2508"/>
      <c r="Y374" s="2508"/>
    </row>
    <row r="375" spans="1:25" s="2301" customFormat="1" ht="34.950000000000003" customHeight="1" x14ac:dyDescent="0.35">
      <c r="A375" s="2367"/>
      <c r="B375" s="2367"/>
      <c r="C375" s="2367"/>
      <c r="D375" s="2367"/>
      <c r="E375" s="2420"/>
      <c r="F375" s="2367"/>
      <c r="G375" s="2367"/>
      <c r="H375" s="2367"/>
      <c r="I375" s="2420"/>
      <c r="J375" s="2420"/>
      <c r="K375" s="2420"/>
      <c r="L375" s="2403"/>
      <c r="M375" s="2469"/>
      <c r="N375" s="2420"/>
      <c r="O375" s="2420"/>
      <c r="P375" s="2367"/>
      <c r="Q375" s="2368"/>
      <c r="R375" s="2368"/>
      <c r="S375" s="2517"/>
      <c r="T375" s="2517"/>
      <c r="U375" s="2367"/>
      <c r="V375" s="2367"/>
      <c r="W375" s="2367"/>
      <c r="X375" s="2508"/>
      <c r="Y375" s="2508"/>
    </row>
    <row r="376" spans="1:25" s="2301" customFormat="1" ht="34.950000000000003" customHeight="1" x14ac:dyDescent="0.35">
      <c r="A376" s="2367"/>
      <c r="B376" s="2367"/>
      <c r="C376" s="2367"/>
      <c r="D376" s="2367"/>
      <c r="E376" s="2420"/>
      <c r="F376" s="2367"/>
      <c r="G376" s="2367"/>
      <c r="H376" s="2367"/>
      <c r="I376" s="2420"/>
      <c r="J376" s="2420"/>
      <c r="K376" s="2420"/>
      <c r="L376" s="2403"/>
      <c r="M376" s="2469"/>
      <c r="N376" s="2420"/>
      <c r="O376" s="2420"/>
      <c r="P376" s="2367"/>
      <c r="Q376" s="2368"/>
      <c r="R376" s="2368"/>
      <c r="S376" s="2517"/>
      <c r="T376" s="2517"/>
      <c r="U376" s="2367"/>
      <c r="V376" s="2367"/>
      <c r="W376" s="2367"/>
      <c r="X376" s="2508"/>
      <c r="Y376" s="2508"/>
    </row>
    <row r="377" spans="1:25" s="2301" customFormat="1" ht="34.950000000000003" customHeight="1" x14ac:dyDescent="0.35">
      <c r="A377" s="2367"/>
      <c r="B377" s="2367"/>
      <c r="C377" s="2367"/>
      <c r="D377" s="2367"/>
      <c r="E377" s="2420"/>
      <c r="F377" s="2367"/>
      <c r="G377" s="2367"/>
      <c r="H377" s="2367"/>
      <c r="I377" s="2420"/>
      <c r="J377" s="2420"/>
      <c r="K377" s="2420"/>
      <c r="L377" s="2403"/>
      <c r="M377" s="2469"/>
      <c r="N377" s="2420"/>
      <c r="O377" s="2420"/>
      <c r="P377" s="2367"/>
      <c r="Q377" s="2368"/>
      <c r="R377" s="2368"/>
      <c r="S377" s="2517"/>
      <c r="T377" s="2517"/>
      <c r="U377" s="2367"/>
      <c r="V377" s="2367"/>
      <c r="W377" s="2367"/>
      <c r="X377" s="2508"/>
      <c r="Y377" s="2508"/>
    </row>
    <row r="378" spans="1:25" s="2301" customFormat="1" ht="34.950000000000003" customHeight="1" x14ac:dyDescent="0.35">
      <c r="A378" s="2367"/>
      <c r="B378" s="2367"/>
      <c r="C378" s="2367"/>
      <c r="D378" s="2367"/>
      <c r="E378" s="2420"/>
      <c r="F378" s="2367"/>
      <c r="G378" s="2367"/>
      <c r="H378" s="2367"/>
      <c r="I378" s="2420"/>
      <c r="J378" s="2420"/>
      <c r="K378" s="2420"/>
      <c r="L378" s="2403"/>
      <c r="M378" s="2469"/>
      <c r="N378" s="2420"/>
      <c r="O378" s="2420"/>
      <c r="P378" s="2367"/>
      <c r="Q378" s="2368"/>
      <c r="R378" s="2368"/>
      <c r="S378" s="2517"/>
      <c r="T378" s="2517"/>
      <c r="U378" s="2367"/>
      <c r="V378" s="2367"/>
      <c r="W378" s="2367"/>
      <c r="X378" s="2508"/>
      <c r="Y378" s="2508"/>
    </row>
    <row r="379" spans="1:25" s="2301" customFormat="1" ht="34.950000000000003" customHeight="1" x14ac:dyDescent="0.35">
      <c r="A379" s="2367"/>
      <c r="B379" s="2367"/>
      <c r="C379" s="2367"/>
      <c r="D379" s="2367"/>
      <c r="E379" s="2420"/>
      <c r="F379" s="2367"/>
      <c r="G379" s="2367"/>
      <c r="H379" s="2367"/>
      <c r="I379" s="2420"/>
      <c r="J379" s="2420"/>
      <c r="K379" s="2420"/>
      <c r="L379" s="2403"/>
      <c r="M379" s="2469"/>
      <c r="N379" s="2420"/>
      <c r="O379" s="2420"/>
      <c r="P379" s="2367"/>
      <c r="Q379" s="2368"/>
      <c r="R379" s="2368"/>
      <c r="S379" s="2517"/>
      <c r="T379" s="2517"/>
      <c r="U379" s="2367"/>
      <c r="V379" s="2367"/>
      <c r="W379" s="2367"/>
      <c r="X379" s="2508"/>
      <c r="Y379" s="2508"/>
    </row>
    <row r="380" spans="1:25" s="2301" customFormat="1" ht="34.950000000000003" customHeight="1" x14ac:dyDescent="0.35">
      <c r="A380" s="2367"/>
      <c r="B380" s="2367"/>
      <c r="C380" s="2367"/>
      <c r="D380" s="2367"/>
      <c r="E380" s="2420"/>
      <c r="F380" s="2367"/>
      <c r="G380" s="2367"/>
      <c r="H380" s="2367"/>
      <c r="I380" s="2420"/>
      <c r="J380" s="2420"/>
      <c r="K380" s="2420"/>
      <c r="L380" s="2403"/>
      <c r="M380" s="2469"/>
      <c r="N380" s="2420"/>
      <c r="O380" s="2420"/>
      <c r="P380" s="2367"/>
      <c r="Q380" s="2368"/>
      <c r="R380" s="2368"/>
      <c r="S380" s="2517"/>
      <c r="T380" s="2517"/>
      <c r="U380" s="2367"/>
      <c r="V380" s="2367"/>
      <c r="W380" s="2367"/>
      <c r="X380" s="2508"/>
      <c r="Y380" s="2508"/>
    </row>
    <row r="381" spans="1:25" s="2301" customFormat="1" ht="34.950000000000003" customHeight="1" x14ac:dyDescent="0.35">
      <c r="A381" s="2367"/>
      <c r="B381" s="2367"/>
      <c r="C381" s="2367"/>
      <c r="D381" s="2367"/>
      <c r="E381" s="2420"/>
      <c r="F381" s="2367"/>
      <c r="G381" s="2367"/>
      <c r="H381" s="2367"/>
      <c r="I381" s="2420"/>
      <c r="J381" s="2420"/>
      <c r="K381" s="2420"/>
      <c r="L381" s="2403"/>
      <c r="M381" s="2469"/>
      <c r="N381" s="2420"/>
      <c r="O381" s="2420"/>
      <c r="P381" s="2367"/>
      <c r="Q381" s="2368"/>
      <c r="R381" s="2368"/>
      <c r="S381" s="2517"/>
      <c r="T381" s="2517"/>
      <c r="U381" s="2367"/>
      <c r="V381" s="2367"/>
      <c r="W381" s="2367"/>
      <c r="X381" s="2508"/>
      <c r="Y381" s="2508"/>
    </row>
    <row r="382" spans="1:25" s="2301" customFormat="1" ht="34.950000000000003" customHeight="1" x14ac:dyDescent="0.35">
      <c r="A382" s="2367"/>
      <c r="B382" s="2367"/>
      <c r="C382" s="2367"/>
      <c r="D382" s="2367"/>
      <c r="E382" s="2420"/>
      <c r="F382" s="2367"/>
      <c r="G382" s="2367"/>
      <c r="H382" s="2367"/>
      <c r="I382" s="2420"/>
      <c r="J382" s="2420"/>
      <c r="K382" s="2420"/>
      <c r="L382" s="2403"/>
      <c r="M382" s="2469"/>
      <c r="N382" s="2420"/>
      <c r="O382" s="2420"/>
      <c r="P382" s="2367"/>
      <c r="Q382" s="2368"/>
      <c r="R382" s="2368"/>
      <c r="S382" s="2517"/>
      <c r="T382" s="2517"/>
      <c r="U382" s="2367"/>
      <c r="V382" s="2367"/>
      <c r="W382" s="2367"/>
      <c r="X382" s="2508"/>
      <c r="Y382" s="2508"/>
    </row>
    <row r="383" spans="1:25" s="2301" customFormat="1" ht="34.950000000000003" customHeight="1" x14ac:dyDescent="0.35">
      <c r="A383" s="2367"/>
      <c r="B383" s="2367"/>
      <c r="C383" s="2367"/>
      <c r="D383" s="2367"/>
      <c r="E383" s="2420"/>
      <c r="F383" s="2367"/>
      <c r="G383" s="2367"/>
      <c r="H383" s="2367"/>
      <c r="I383" s="2420"/>
      <c r="J383" s="2420"/>
      <c r="K383" s="2420"/>
      <c r="L383" s="2403"/>
      <c r="M383" s="2469"/>
      <c r="N383" s="2420"/>
      <c r="O383" s="2420"/>
      <c r="P383" s="2367"/>
      <c r="Q383" s="2368"/>
      <c r="R383" s="2368"/>
      <c r="S383" s="2517"/>
      <c r="T383" s="2517"/>
      <c r="U383" s="2367"/>
      <c r="V383" s="2367"/>
      <c r="W383" s="2367"/>
      <c r="X383" s="2508"/>
      <c r="Y383" s="2508"/>
    </row>
    <row r="384" spans="1:25" s="2301" customFormat="1" ht="34.950000000000003" customHeight="1" x14ac:dyDescent="0.35">
      <c r="A384" s="2367"/>
      <c r="B384" s="2367"/>
      <c r="C384" s="2367"/>
      <c r="D384" s="2367"/>
      <c r="E384" s="2420"/>
      <c r="F384" s="2367"/>
      <c r="G384" s="2367"/>
      <c r="H384" s="2367"/>
      <c r="I384" s="2420"/>
      <c r="J384" s="2420"/>
      <c r="K384" s="2420"/>
      <c r="L384" s="2403"/>
      <c r="M384" s="2469"/>
      <c r="N384" s="2420"/>
      <c r="O384" s="2420"/>
      <c r="P384" s="2367"/>
      <c r="Q384" s="2368"/>
      <c r="R384" s="2368"/>
      <c r="S384" s="2517"/>
      <c r="T384" s="2517"/>
      <c r="U384" s="2367"/>
      <c r="V384" s="2367"/>
      <c r="W384" s="2367"/>
      <c r="X384" s="2508"/>
      <c r="Y384" s="2508"/>
    </row>
    <row r="385" spans="1:25" s="2301" customFormat="1" ht="34.950000000000003" customHeight="1" x14ac:dyDescent="0.35">
      <c r="A385" s="2367"/>
      <c r="B385" s="2367"/>
      <c r="C385" s="2367"/>
      <c r="D385" s="2367"/>
      <c r="E385" s="2420"/>
      <c r="F385" s="2367"/>
      <c r="G385" s="2367"/>
      <c r="H385" s="2367"/>
      <c r="I385" s="2420"/>
      <c r="J385" s="2420"/>
      <c r="K385" s="2420"/>
      <c r="L385" s="2403"/>
      <c r="M385" s="2469"/>
      <c r="N385" s="2420"/>
      <c r="O385" s="2420"/>
      <c r="P385" s="2367"/>
      <c r="Q385" s="2368"/>
      <c r="R385" s="2368"/>
      <c r="S385" s="2517"/>
      <c r="T385" s="2517"/>
      <c r="U385" s="2367"/>
      <c r="V385" s="2367"/>
      <c r="W385" s="2367"/>
      <c r="X385" s="2508"/>
      <c r="Y385" s="2508"/>
    </row>
    <row r="386" spans="1:25" s="2301" customFormat="1" ht="34.950000000000003" customHeight="1" x14ac:dyDescent="0.35">
      <c r="A386" s="2367"/>
      <c r="B386" s="2367"/>
      <c r="C386" s="2367"/>
      <c r="D386" s="2367"/>
      <c r="E386" s="2420"/>
      <c r="F386" s="2367"/>
      <c r="G386" s="2367"/>
      <c r="H386" s="2367"/>
      <c r="I386" s="2420"/>
      <c r="J386" s="2420"/>
      <c r="K386" s="2420"/>
      <c r="L386" s="2403"/>
      <c r="M386" s="2469"/>
      <c r="N386" s="2420"/>
      <c r="O386" s="2420"/>
      <c r="P386" s="2367"/>
      <c r="Q386" s="2368"/>
      <c r="R386" s="2368"/>
      <c r="S386" s="2517"/>
      <c r="T386" s="2517"/>
      <c r="U386" s="2367"/>
      <c r="V386" s="2367"/>
      <c r="W386" s="2367"/>
      <c r="X386" s="2508"/>
      <c r="Y386" s="2508"/>
    </row>
    <row r="387" spans="1:25" s="2301" customFormat="1" ht="34.950000000000003" customHeight="1" x14ac:dyDescent="0.35">
      <c r="A387" s="2367"/>
      <c r="B387" s="2367"/>
      <c r="C387" s="2367"/>
      <c r="D387" s="2367"/>
      <c r="E387" s="2420"/>
      <c r="F387" s="2367"/>
      <c r="G387" s="2367"/>
      <c r="H387" s="2367"/>
      <c r="I387" s="2420"/>
      <c r="J387" s="2420"/>
      <c r="K387" s="2420"/>
      <c r="L387" s="2403"/>
      <c r="M387" s="2469"/>
      <c r="N387" s="2420"/>
      <c r="O387" s="2420"/>
      <c r="P387" s="2367"/>
      <c r="Q387" s="2368"/>
      <c r="R387" s="2368"/>
      <c r="S387" s="2517"/>
      <c r="T387" s="2517"/>
      <c r="U387" s="2367"/>
      <c r="V387" s="2367"/>
      <c r="W387" s="2367"/>
      <c r="X387" s="2508"/>
      <c r="Y387" s="2508"/>
    </row>
    <row r="388" spans="1:25" s="2301" customFormat="1" ht="34.950000000000003" customHeight="1" x14ac:dyDescent="0.35">
      <c r="A388" s="2367"/>
      <c r="B388" s="2367"/>
      <c r="C388" s="2367"/>
      <c r="D388" s="2367"/>
      <c r="E388" s="2420"/>
      <c r="F388" s="2367"/>
      <c r="G388" s="2367"/>
      <c r="H388" s="2367"/>
      <c r="I388" s="2420"/>
      <c r="J388" s="2420"/>
      <c r="K388" s="2420"/>
      <c r="L388" s="2403"/>
      <c r="M388" s="2469"/>
      <c r="N388" s="2420"/>
      <c r="O388" s="2420"/>
      <c r="P388" s="2367"/>
      <c r="Q388" s="2368"/>
      <c r="R388" s="2368"/>
      <c r="S388" s="2517"/>
      <c r="T388" s="2517"/>
      <c r="U388" s="2367"/>
      <c r="V388" s="2367"/>
      <c r="W388" s="2367"/>
      <c r="X388" s="2508"/>
      <c r="Y388" s="2508"/>
    </row>
    <row r="389" spans="1:25" s="2301" customFormat="1" ht="34.950000000000003" customHeight="1" x14ac:dyDescent="0.35">
      <c r="A389" s="2367"/>
      <c r="B389" s="2367"/>
      <c r="C389" s="2367"/>
      <c r="D389" s="2367"/>
      <c r="E389" s="2420"/>
      <c r="F389" s="2367"/>
      <c r="G389" s="2367"/>
      <c r="H389" s="2367"/>
      <c r="I389" s="2420"/>
      <c r="J389" s="2420"/>
      <c r="K389" s="2420"/>
      <c r="L389" s="2403"/>
      <c r="M389" s="2469"/>
      <c r="N389" s="2420"/>
      <c r="O389" s="2420"/>
      <c r="P389" s="2367"/>
      <c r="Q389" s="2368"/>
      <c r="R389" s="2368"/>
      <c r="S389" s="2517"/>
      <c r="T389" s="2517"/>
      <c r="U389" s="2367"/>
      <c r="V389" s="2367"/>
      <c r="W389" s="2367"/>
      <c r="X389" s="2508"/>
      <c r="Y389" s="2508"/>
    </row>
    <row r="390" spans="1:25" s="2301" customFormat="1" ht="34.950000000000003" customHeight="1" x14ac:dyDescent="0.35">
      <c r="A390" s="2367"/>
      <c r="B390" s="2367"/>
      <c r="C390" s="2367"/>
      <c r="D390" s="2367"/>
      <c r="E390" s="2420"/>
      <c r="F390" s="2367"/>
      <c r="G390" s="2367"/>
      <c r="H390" s="2367"/>
      <c r="I390" s="2420"/>
      <c r="J390" s="2420"/>
      <c r="K390" s="2420"/>
      <c r="L390" s="2403"/>
      <c r="M390" s="2469"/>
      <c r="N390" s="2420"/>
      <c r="O390" s="2420"/>
      <c r="P390" s="2367"/>
      <c r="Q390" s="2368"/>
      <c r="R390" s="2368"/>
      <c r="S390" s="2517"/>
      <c r="T390" s="2517"/>
      <c r="U390" s="2367"/>
      <c r="V390" s="2367"/>
      <c r="W390" s="2367"/>
      <c r="X390" s="2508"/>
      <c r="Y390" s="2508"/>
    </row>
    <row r="391" spans="1:25" s="2301" customFormat="1" ht="34.950000000000003" customHeight="1" x14ac:dyDescent="0.35">
      <c r="A391" s="2367"/>
      <c r="B391" s="2367"/>
      <c r="C391" s="2367"/>
      <c r="D391" s="2367"/>
      <c r="E391" s="2420"/>
      <c r="F391" s="2367"/>
      <c r="G391" s="2367"/>
      <c r="H391" s="2367"/>
      <c r="I391" s="2420"/>
      <c r="J391" s="2420"/>
      <c r="K391" s="2420"/>
      <c r="L391" s="2403"/>
      <c r="M391" s="2469"/>
      <c r="N391" s="2420"/>
      <c r="O391" s="2420"/>
      <c r="P391" s="2367"/>
      <c r="Q391" s="2368"/>
      <c r="R391" s="2368"/>
      <c r="S391" s="2517"/>
      <c r="T391" s="2517"/>
      <c r="U391" s="2367"/>
      <c r="V391" s="2367"/>
      <c r="W391" s="2367"/>
      <c r="X391" s="2508"/>
      <c r="Y391" s="2508"/>
    </row>
    <row r="392" spans="1:25" s="2301" customFormat="1" ht="34.950000000000003" customHeight="1" x14ac:dyDescent="0.35">
      <c r="A392" s="2367"/>
      <c r="B392" s="2367"/>
      <c r="C392" s="2367"/>
      <c r="D392" s="2367"/>
      <c r="E392" s="2420"/>
      <c r="F392" s="2367"/>
      <c r="G392" s="2367"/>
      <c r="H392" s="2367"/>
      <c r="I392" s="2420"/>
      <c r="J392" s="2420"/>
      <c r="K392" s="2420"/>
      <c r="L392" s="2403"/>
      <c r="M392" s="2469"/>
      <c r="N392" s="2420"/>
      <c r="O392" s="2420"/>
      <c r="P392" s="2367"/>
      <c r="Q392" s="2368"/>
      <c r="R392" s="2368"/>
      <c r="S392" s="2517"/>
      <c r="T392" s="2517"/>
      <c r="U392" s="2367"/>
      <c r="V392" s="2367"/>
      <c r="W392" s="2367"/>
      <c r="X392" s="2508"/>
      <c r="Y392" s="2508"/>
    </row>
    <row r="393" spans="1:25" s="2301" customFormat="1" ht="34.950000000000003" customHeight="1" x14ac:dyDescent="0.35">
      <c r="A393" s="2367"/>
      <c r="B393" s="2367"/>
      <c r="C393" s="2367"/>
      <c r="D393" s="2367"/>
      <c r="E393" s="2420"/>
      <c r="F393" s="2367"/>
      <c r="G393" s="2367"/>
      <c r="H393" s="2367"/>
      <c r="I393" s="2420"/>
      <c r="J393" s="2420"/>
      <c r="K393" s="2420"/>
      <c r="L393" s="2403"/>
      <c r="M393" s="2469"/>
      <c r="N393" s="2420"/>
      <c r="O393" s="2420"/>
      <c r="P393" s="2367"/>
      <c r="Q393" s="2368"/>
      <c r="R393" s="2368"/>
      <c r="S393" s="2517"/>
      <c r="T393" s="2517"/>
      <c r="U393" s="2367"/>
      <c r="V393" s="2367"/>
      <c r="W393" s="2367"/>
      <c r="X393" s="2508"/>
      <c r="Y393" s="2508"/>
    </row>
    <row r="394" spans="1:25" s="2301" customFormat="1" ht="34.950000000000003" customHeight="1" x14ac:dyDescent="0.35">
      <c r="A394" s="2367"/>
      <c r="B394" s="2367"/>
      <c r="C394" s="2367"/>
      <c r="D394" s="2367"/>
      <c r="E394" s="2420"/>
      <c r="F394" s="2367"/>
      <c r="G394" s="2367"/>
      <c r="H394" s="2367"/>
      <c r="I394" s="2420"/>
      <c r="J394" s="2420"/>
      <c r="K394" s="2420"/>
      <c r="L394" s="2403"/>
      <c r="M394" s="2469"/>
      <c r="N394" s="2420"/>
      <c r="O394" s="2420"/>
      <c r="P394" s="2367"/>
      <c r="Q394" s="2368"/>
      <c r="R394" s="2368"/>
      <c r="S394" s="2517"/>
      <c r="T394" s="2517"/>
      <c r="U394" s="2367"/>
      <c r="V394" s="2367"/>
      <c r="W394" s="2367"/>
      <c r="X394" s="2508"/>
      <c r="Y394" s="2508"/>
    </row>
    <row r="395" spans="1:25" s="2301" customFormat="1" ht="34.950000000000003" customHeight="1" x14ac:dyDescent="0.35">
      <c r="A395" s="2367"/>
      <c r="B395" s="2367"/>
      <c r="C395" s="2367"/>
      <c r="D395" s="2367"/>
      <c r="E395" s="2420"/>
      <c r="F395" s="2367"/>
      <c r="G395" s="2367"/>
      <c r="H395" s="2367"/>
      <c r="I395" s="2420"/>
      <c r="J395" s="2420"/>
      <c r="K395" s="2420"/>
      <c r="L395" s="2403"/>
      <c r="M395" s="2469"/>
      <c r="N395" s="2420"/>
      <c r="O395" s="2420"/>
      <c r="P395" s="2367"/>
      <c r="Q395" s="2368"/>
      <c r="R395" s="2368"/>
      <c r="S395" s="2517"/>
      <c r="T395" s="2517"/>
      <c r="U395" s="2367"/>
      <c r="V395" s="2367"/>
      <c r="W395" s="2367"/>
      <c r="X395" s="2508"/>
      <c r="Y395" s="2508"/>
    </row>
    <row r="396" spans="1:25" s="2301" customFormat="1" ht="34.950000000000003" customHeight="1" x14ac:dyDescent="0.35">
      <c r="A396" s="2367"/>
      <c r="B396" s="2367"/>
      <c r="C396" s="2367"/>
      <c r="D396" s="2367"/>
      <c r="E396" s="2420"/>
      <c r="F396" s="2367"/>
      <c r="G396" s="2367"/>
      <c r="H396" s="2367"/>
      <c r="I396" s="2420"/>
      <c r="J396" s="2420"/>
      <c r="K396" s="2420"/>
      <c r="L396" s="2403"/>
      <c r="M396" s="2469"/>
      <c r="N396" s="2420"/>
      <c r="O396" s="2420"/>
      <c r="P396" s="2367"/>
      <c r="Q396" s="2368"/>
      <c r="R396" s="2368"/>
      <c r="S396" s="2517"/>
      <c r="T396" s="2517"/>
      <c r="U396" s="2367"/>
      <c r="V396" s="2367"/>
      <c r="W396" s="2367"/>
      <c r="X396" s="2508"/>
      <c r="Y396" s="2508"/>
    </row>
    <row r="397" spans="1:25" s="2301" customFormat="1" ht="34.950000000000003" customHeight="1" x14ac:dyDescent="0.35">
      <c r="A397" s="2367"/>
      <c r="B397" s="2367"/>
      <c r="C397" s="2367"/>
      <c r="D397" s="2367"/>
      <c r="E397" s="2420"/>
      <c r="F397" s="2367"/>
      <c r="G397" s="2367"/>
      <c r="H397" s="2367"/>
      <c r="I397" s="2420"/>
      <c r="J397" s="2420"/>
      <c r="K397" s="2420"/>
      <c r="L397" s="2403"/>
      <c r="M397" s="2469"/>
      <c r="N397" s="2420"/>
      <c r="O397" s="2420"/>
      <c r="P397" s="2367"/>
      <c r="Q397" s="2368"/>
      <c r="R397" s="2368"/>
      <c r="S397" s="2517"/>
      <c r="T397" s="2517"/>
      <c r="U397" s="2367"/>
      <c r="V397" s="2367"/>
      <c r="W397" s="2367"/>
      <c r="X397" s="2508"/>
      <c r="Y397" s="2508"/>
    </row>
    <row r="398" spans="1:25" s="2301" customFormat="1" ht="34.950000000000003" customHeight="1" x14ac:dyDescent="0.35">
      <c r="A398" s="2367"/>
      <c r="B398" s="2367"/>
      <c r="C398" s="2367"/>
      <c r="D398" s="2367"/>
      <c r="E398" s="2420"/>
      <c r="F398" s="2367"/>
      <c r="G398" s="2367"/>
      <c r="H398" s="2367"/>
      <c r="I398" s="2420"/>
      <c r="J398" s="2420"/>
      <c r="K398" s="2420"/>
      <c r="L398" s="2403"/>
      <c r="M398" s="2469"/>
      <c r="N398" s="2420"/>
      <c r="O398" s="2420"/>
      <c r="P398" s="2367"/>
      <c r="Q398" s="2368"/>
      <c r="R398" s="2368"/>
      <c r="S398" s="2517"/>
      <c r="T398" s="2517"/>
      <c r="U398" s="2367"/>
      <c r="V398" s="2367"/>
      <c r="W398" s="2367"/>
      <c r="X398" s="2508"/>
      <c r="Y398" s="2508"/>
    </row>
    <row r="399" spans="1:25" s="2301" customFormat="1" ht="34.950000000000003" customHeight="1" x14ac:dyDescent="0.35">
      <c r="A399" s="2367"/>
      <c r="B399" s="2367"/>
      <c r="C399" s="2367"/>
      <c r="D399" s="2367"/>
      <c r="E399" s="2420"/>
      <c r="F399" s="2367"/>
      <c r="G399" s="2367"/>
      <c r="H399" s="2367"/>
      <c r="I399" s="2420"/>
      <c r="J399" s="2420"/>
      <c r="K399" s="2420"/>
      <c r="L399" s="2403"/>
      <c r="M399" s="2469"/>
      <c r="N399" s="2420"/>
      <c r="O399" s="2420"/>
      <c r="P399" s="2367"/>
      <c r="Q399" s="2368"/>
      <c r="R399" s="2368"/>
      <c r="S399" s="2517"/>
      <c r="T399" s="2517"/>
      <c r="U399" s="2367"/>
      <c r="V399" s="2367"/>
      <c r="W399" s="2367"/>
      <c r="X399" s="2508"/>
      <c r="Y399" s="2508"/>
    </row>
    <row r="400" spans="1:25" s="2301" customFormat="1" ht="34.950000000000003" customHeight="1" x14ac:dyDescent="0.35">
      <c r="A400" s="2367"/>
      <c r="B400" s="2367"/>
      <c r="C400" s="2367"/>
      <c r="D400" s="2367"/>
      <c r="E400" s="2420"/>
      <c r="F400" s="2367"/>
      <c r="G400" s="2367"/>
      <c r="H400" s="2367"/>
      <c r="I400" s="2420"/>
      <c r="J400" s="2420"/>
      <c r="K400" s="2420"/>
      <c r="L400" s="2403"/>
      <c r="M400" s="2469"/>
      <c r="N400" s="2420"/>
      <c r="O400" s="2420"/>
      <c r="P400" s="2367"/>
      <c r="Q400" s="2368"/>
      <c r="R400" s="2368"/>
      <c r="S400" s="2517"/>
      <c r="T400" s="2517"/>
      <c r="U400" s="2367"/>
      <c r="V400" s="2367"/>
      <c r="W400" s="2367"/>
      <c r="X400" s="2508"/>
      <c r="Y400" s="2508"/>
    </row>
    <row r="401" spans="1:25" s="2301" customFormat="1" ht="34.950000000000003" customHeight="1" x14ac:dyDescent="0.35">
      <c r="A401" s="2367"/>
      <c r="B401" s="2367"/>
      <c r="C401" s="2367"/>
      <c r="D401" s="2367"/>
      <c r="E401" s="2420"/>
      <c r="F401" s="2367"/>
      <c r="G401" s="2367"/>
      <c r="H401" s="2367"/>
      <c r="I401" s="2420"/>
      <c r="J401" s="2420"/>
      <c r="K401" s="2420"/>
      <c r="L401" s="2403"/>
      <c r="M401" s="2469"/>
      <c r="N401" s="2420"/>
      <c r="O401" s="2420"/>
      <c r="P401" s="2367"/>
      <c r="Q401" s="2368"/>
      <c r="R401" s="2368"/>
      <c r="S401" s="2517"/>
      <c r="T401" s="2517"/>
      <c r="U401" s="2367"/>
      <c r="V401" s="2367"/>
      <c r="W401" s="2367"/>
      <c r="X401" s="2508"/>
      <c r="Y401" s="2508"/>
    </row>
    <row r="402" spans="1:25" s="2301" customFormat="1" ht="34.950000000000003" customHeight="1" x14ac:dyDescent="0.35">
      <c r="A402" s="2367"/>
      <c r="B402" s="2367"/>
      <c r="C402" s="2367"/>
      <c r="D402" s="2367"/>
      <c r="E402" s="2420"/>
      <c r="F402" s="2367"/>
      <c r="G402" s="2367"/>
      <c r="H402" s="2367"/>
      <c r="I402" s="2420"/>
      <c r="J402" s="2420"/>
      <c r="K402" s="2420"/>
      <c r="L402" s="2403"/>
      <c r="M402" s="2469"/>
      <c r="N402" s="2420"/>
      <c r="O402" s="2420"/>
      <c r="P402" s="2367"/>
      <c r="Q402" s="2368"/>
      <c r="R402" s="2368"/>
      <c r="S402" s="2517"/>
      <c r="T402" s="2517"/>
      <c r="U402" s="2367"/>
      <c r="V402" s="2367"/>
      <c r="W402" s="2367"/>
      <c r="X402" s="2508"/>
      <c r="Y402" s="2508"/>
    </row>
    <row r="403" spans="1:25" s="2301" customFormat="1" ht="34.950000000000003" customHeight="1" x14ac:dyDescent="0.35">
      <c r="A403" s="2367"/>
      <c r="B403" s="2367"/>
      <c r="C403" s="2367"/>
      <c r="D403" s="2367"/>
      <c r="E403" s="2420"/>
      <c r="F403" s="2367"/>
      <c r="G403" s="2367"/>
      <c r="H403" s="2367"/>
      <c r="I403" s="2420"/>
      <c r="J403" s="2420"/>
      <c r="K403" s="2420"/>
      <c r="L403" s="2403"/>
      <c r="M403" s="2469"/>
      <c r="N403" s="2420"/>
      <c r="O403" s="2420"/>
      <c r="P403" s="2367"/>
      <c r="Q403" s="2368"/>
      <c r="R403" s="2368"/>
      <c r="S403" s="2517"/>
      <c r="T403" s="2517"/>
      <c r="U403" s="2367"/>
      <c r="V403" s="2367"/>
      <c r="W403" s="2367"/>
      <c r="X403" s="2508"/>
      <c r="Y403" s="2508"/>
    </row>
    <row r="404" spans="1:25" s="2301" customFormat="1" ht="34.950000000000003" customHeight="1" x14ac:dyDescent="0.35">
      <c r="A404" s="2367"/>
      <c r="B404" s="2367"/>
      <c r="C404" s="2367"/>
      <c r="D404" s="2367"/>
      <c r="E404" s="2420"/>
      <c r="F404" s="2367"/>
      <c r="G404" s="2367"/>
      <c r="H404" s="2367"/>
      <c r="I404" s="2420"/>
      <c r="J404" s="2420"/>
      <c r="K404" s="2420"/>
      <c r="L404" s="2403"/>
      <c r="M404" s="2469"/>
      <c r="N404" s="2420"/>
      <c r="O404" s="2420"/>
      <c r="P404" s="2367"/>
      <c r="Q404" s="2368"/>
      <c r="R404" s="2368"/>
      <c r="S404" s="2517"/>
      <c r="T404" s="2517"/>
      <c r="U404" s="2367"/>
      <c r="V404" s="2367"/>
      <c r="W404" s="2367"/>
      <c r="X404" s="2508"/>
      <c r="Y404" s="2508"/>
    </row>
    <row r="405" spans="1:25" s="2301" customFormat="1" ht="34.950000000000003" customHeight="1" x14ac:dyDescent="0.35">
      <c r="A405" s="2367"/>
      <c r="B405" s="2367"/>
      <c r="C405" s="2367"/>
      <c r="D405" s="2367"/>
      <c r="E405" s="2420"/>
      <c r="F405" s="2367"/>
      <c r="G405" s="2367"/>
      <c r="H405" s="2367"/>
      <c r="I405" s="2420"/>
      <c r="J405" s="2420"/>
      <c r="K405" s="2420"/>
      <c r="L405" s="2403"/>
      <c r="M405" s="2469"/>
      <c r="N405" s="2420"/>
      <c r="O405" s="2420"/>
      <c r="P405" s="2367"/>
      <c r="Q405" s="2368"/>
      <c r="R405" s="2368"/>
      <c r="S405" s="2517"/>
      <c r="T405" s="2517"/>
      <c r="U405" s="2367"/>
      <c r="V405" s="2367"/>
      <c r="W405" s="2367"/>
      <c r="X405" s="2508"/>
      <c r="Y405" s="2508"/>
    </row>
    <row r="406" spans="1:25" s="2301" customFormat="1" ht="34.950000000000003" customHeight="1" x14ac:dyDescent="0.35">
      <c r="A406" s="2367"/>
      <c r="B406" s="2367"/>
      <c r="C406" s="2367"/>
      <c r="D406" s="2367"/>
      <c r="E406" s="2420"/>
      <c r="F406" s="2367"/>
      <c r="G406" s="2367"/>
      <c r="H406" s="2367"/>
      <c r="I406" s="2420"/>
      <c r="J406" s="2420"/>
      <c r="K406" s="2420"/>
      <c r="L406" s="2403"/>
      <c r="M406" s="2469"/>
      <c r="N406" s="2420"/>
      <c r="O406" s="2420"/>
      <c r="P406" s="2367"/>
      <c r="Q406" s="2368"/>
      <c r="R406" s="2368"/>
      <c r="S406" s="2517"/>
      <c r="T406" s="2517"/>
      <c r="U406" s="2367"/>
      <c r="V406" s="2367"/>
      <c r="W406" s="2367"/>
      <c r="X406" s="2508"/>
      <c r="Y406" s="2508"/>
    </row>
    <row r="407" spans="1:25" s="2301" customFormat="1" ht="34.950000000000003" customHeight="1" x14ac:dyDescent="0.35">
      <c r="A407" s="2367"/>
      <c r="B407" s="2367"/>
      <c r="C407" s="2367"/>
      <c r="D407" s="2367"/>
      <c r="E407" s="2420"/>
      <c r="F407" s="2367"/>
      <c r="G407" s="2367"/>
      <c r="H407" s="2367"/>
      <c r="I407" s="2420"/>
      <c r="J407" s="2420"/>
      <c r="K407" s="2420"/>
      <c r="L407" s="2403"/>
      <c r="M407" s="2469"/>
      <c r="N407" s="2420"/>
      <c r="O407" s="2420"/>
      <c r="P407" s="2367"/>
      <c r="Q407" s="2368"/>
      <c r="R407" s="2368"/>
      <c r="S407" s="2517"/>
      <c r="T407" s="2517"/>
      <c r="U407" s="2367"/>
      <c r="V407" s="2367"/>
      <c r="W407" s="2367"/>
      <c r="X407" s="2508"/>
      <c r="Y407" s="2508"/>
    </row>
    <row r="408" spans="1:25" s="2301" customFormat="1" ht="34.950000000000003" customHeight="1" x14ac:dyDescent="0.35">
      <c r="A408" s="2367"/>
      <c r="B408" s="2367"/>
      <c r="C408" s="2367"/>
      <c r="D408" s="2367"/>
      <c r="E408" s="2420"/>
      <c r="F408" s="2367"/>
      <c r="G408" s="2367"/>
      <c r="H408" s="2367"/>
      <c r="I408" s="2420"/>
      <c r="J408" s="2420"/>
      <c r="K408" s="2420"/>
      <c r="L408" s="2403"/>
      <c r="M408" s="2469"/>
      <c r="N408" s="2420"/>
      <c r="O408" s="2420"/>
      <c r="P408" s="2367"/>
      <c r="Q408" s="2368"/>
      <c r="R408" s="2368"/>
      <c r="S408" s="2517"/>
      <c r="T408" s="2517"/>
      <c r="U408" s="2367"/>
      <c r="V408" s="2367"/>
      <c r="W408" s="2367"/>
      <c r="X408" s="2508"/>
      <c r="Y408" s="2508"/>
    </row>
    <row r="409" spans="1:25" s="2301" customFormat="1" ht="34.950000000000003" customHeight="1" x14ac:dyDescent="0.35">
      <c r="A409" s="2367"/>
      <c r="B409" s="2367"/>
      <c r="C409" s="2367"/>
      <c r="D409" s="2367"/>
      <c r="E409" s="2420"/>
      <c r="F409" s="2367"/>
      <c r="G409" s="2367"/>
      <c r="H409" s="2367"/>
      <c r="I409" s="2420"/>
      <c r="J409" s="2420"/>
      <c r="K409" s="2420"/>
      <c r="L409" s="2403"/>
      <c r="M409" s="2469"/>
      <c r="N409" s="2420"/>
      <c r="O409" s="2420"/>
      <c r="P409" s="2367"/>
      <c r="Q409" s="2368"/>
      <c r="R409" s="2368"/>
      <c r="S409" s="2517"/>
      <c r="T409" s="2517"/>
      <c r="U409" s="2367"/>
      <c r="V409" s="2367"/>
      <c r="W409" s="2367"/>
      <c r="X409" s="2508"/>
      <c r="Y409" s="2508"/>
    </row>
    <row r="410" spans="1:25" s="2301" customFormat="1" ht="34.950000000000003" customHeight="1" x14ac:dyDescent="0.35">
      <c r="A410" s="2367"/>
      <c r="B410" s="2367"/>
      <c r="C410" s="2367"/>
      <c r="D410" s="2367"/>
      <c r="E410" s="2420"/>
      <c r="F410" s="2367"/>
      <c r="G410" s="2367"/>
      <c r="H410" s="2367"/>
      <c r="I410" s="2420"/>
      <c r="J410" s="2420"/>
      <c r="K410" s="2420"/>
      <c r="L410" s="2403"/>
      <c r="M410" s="2469"/>
      <c r="N410" s="2420"/>
      <c r="O410" s="2420"/>
      <c r="P410" s="2367"/>
      <c r="Q410" s="2368"/>
      <c r="R410" s="2368"/>
      <c r="S410" s="2517"/>
      <c r="T410" s="2517"/>
      <c r="U410" s="2367"/>
      <c r="V410" s="2367"/>
      <c r="W410" s="2367"/>
      <c r="X410" s="2508"/>
      <c r="Y410" s="2508"/>
    </row>
    <row r="411" spans="1:25" s="2301" customFormat="1" ht="34.950000000000003" customHeight="1" x14ac:dyDescent="0.35">
      <c r="A411" s="2367"/>
      <c r="B411" s="2367"/>
      <c r="C411" s="2367"/>
      <c r="D411" s="2367"/>
      <c r="E411" s="2420"/>
      <c r="F411" s="2367"/>
      <c r="G411" s="2367"/>
      <c r="H411" s="2367"/>
      <c r="I411" s="2420"/>
      <c r="J411" s="2420"/>
      <c r="K411" s="2420"/>
      <c r="L411" s="2403"/>
      <c r="M411" s="2469"/>
      <c r="N411" s="2420"/>
      <c r="O411" s="2420"/>
      <c r="P411" s="2367"/>
      <c r="Q411" s="2368"/>
      <c r="R411" s="2368"/>
      <c r="S411" s="2517"/>
      <c r="T411" s="2517"/>
      <c r="U411" s="2367"/>
      <c r="V411" s="2367"/>
      <c r="W411" s="2367"/>
      <c r="X411" s="2508"/>
      <c r="Y411" s="2508"/>
    </row>
    <row r="412" spans="1:25" s="2301" customFormat="1" ht="34.950000000000003" customHeight="1" x14ac:dyDescent="0.35">
      <c r="A412" s="2367"/>
      <c r="B412" s="2367"/>
      <c r="C412" s="2367"/>
      <c r="D412" s="2367"/>
      <c r="E412" s="2420"/>
      <c r="F412" s="2367"/>
      <c r="G412" s="2367"/>
      <c r="H412" s="2367"/>
      <c r="I412" s="2420"/>
      <c r="J412" s="2420"/>
      <c r="K412" s="2420"/>
      <c r="L412" s="2403"/>
      <c r="M412" s="2469"/>
      <c r="N412" s="2420"/>
      <c r="O412" s="2420"/>
      <c r="P412" s="2367"/>
      <c r="Q412" s="2368"/>
      <c r="R412" s="2368"/>
      <c r="S412" s="2517"/>
      <c r="T412" s="2517"/>
      <c r="U412" s="2367"/>
      <c r="V412" s="2367"/>
      <c r="W412" s="2367"/>
      <c r="X412" s="2508"/>
      <c r="Y412" s="2508"/>
    </row>
    <row r="413" spans="1:25" s="2301" customFormat="1" ht="34.950000000000003" customHeight="1" x14ac:dyDescent="0.35">
      <c r="A413" s="2367"/>
      <c r="B413" s="2367"/>
      <c r="C413" s="2367"/>
      <c r="D413" s="2367"/>
      <c r="E413" s="2420"/>
      <c r="F413" s="2367"/>
      <c r="G413" s="2367"/>
      <c r="H413" s="2367"/>
      <c r="I413" s="2420"/>
      <c r="J413" s="2420"/>
      <c r="K413" s="2420"/>
      <c r="L413" s="2403"/>
      <c r="M413" s="2469"/>
      <c r="N413" s="2420"/>
      <c r="O413" s="2420"/>
      <c r="P413" s="2367"/>
      <c r="Q413" s="2368"/>
      <c r="R413" s="2368"/>
      <c r="S413" s="2517"/>
      <c r="T413" s="2517"/>
      <c r="U413" s="2367"/>
      <c r="V413" s="2367"/>
      <c r="W413" s="2367"/>
      <c r="X413" s="2508"/>
      <c r="Y413" s="2508"/>
    </row>
    <row r="414" spans="1:25" s="2301" customFormat="1" ht="34.950000000000003" customHeight="1" x14ac:dyDescent="0.35">
      <c r="A414" s="2367"/>
      <c r="B414" s="2367"/>
      <c r="C414" s="2367"/>
      <c r="D414" s="2367"/>
      <c r="E414" s="2420"/>
      <c r="F414" s="2367"/>
      <c r="G414" s="2367"/>
      <c r="H414" s="2367"/>
      <c r="I414" s="2420"/>
      <c r="J414" s="2420"/>
      <c r="K414" s="2420"/>
      <c r="L414" s="2403"/>
      <c r="M414" s="2469"/>
      <c r="N414" s="2420"/>
      <c r="O414" s="2420"/>
      <c r="P414" s="2367"/>
      <c r="Q414" s="2368"/>
      <c r="R414" s="2368"/>
      <c r="S414" s="2517"/>
      <c r="T414" s="2517"/>
      <c r="U414" s="2367"/>
      <c r="V414" s="2367"/>
      <c r="W414" s="2367"/>
      <c r="X414" s="2508"/>
      <c r="Y414" s="2508"/>
    </row>
    <row r="415" spans="1:25" s="2301" customFormat="1" ht="34.950000000000003" customHeight="1" x14ac:dyDescent="0.35">
      <c r="A415" s="2367"/>
      <c r="B415" s="2367"/>
      <c r="C415" s="2367"/>
      <c r="D415" s="2367"/>
      <c r="E415" s="2420"/>
      <c r="F415" s="2367"/>
      <c r="G415" s="2367"/>
      <c r="H415" s="2367"/>
      <c r="I415" s="2420"/>
      <c r="J415" s="2420"/>
      <c r="K415" s="2420"/>
      <c r="L415" s="2403"/>
      <c r="M415" s="2469"/>
      <c r="N415" s="2420"/>
      <c r="O415" s="2420"/>
      <c r="P415" s="2367"/>
      <c r="Q415" s="2368"/>
      <c r="R415" s="2368"/>
      <c r="S415" s="2517"/>
      <c r="T415" s="2517"/>
      <c r="U415" s="2367"/>
      <c r="V415" s="2367"/>
      <c r="W415" s="2367"/>
      <c r="X415" s="2508"/>
      <c r="Y415" s="2508"/>
    </row>
    <row r="416" spans="1:25" s="2301" customFormat="1" ht="34.950000000000003" customHeight="1" x14ac:dyDescent="0.35">
      <c r="A416" s="2367"/>
      <c r="B416" s="2367"/>
      <c r="C416" s="2367"/>
      <c r="D416" s="2367"/>
      <c r="E416" s="2420"/>
      <c r="F416" s="2367"/>
      <c r="G416" s="2367"/>
      <c r="H416" s="2367"/>
      <c r="I416" s="2420"/>
      <c r="J416" s="2420"/>
      <c r="K416" s="2420"/>
      <c r="L416" s="2403"/>
      <c r="M416" s="2469"/>
      <c r="N416" s="2420"/>
      <c r="O416" s="2420"/>
      <c r="P416" s="2367"/>
      <c r="Q416" s="2368"/>
      <c r="R416" s="2368"/>
      <c r="S416" s="2517"/>
      <c r="T416" s="2517"/>
      <c r="U416" s="2367"/>
      <c r="V416" s="2367"/>
      <c r="W416" s="2367"/>
      <c r="X416" s="2508"/>
      <c r="Y416" s="2508"/>
    </row>
    <row r="417" spans="1:25" s="2301" customFormat="1" ht="34.950000000000003" customHeight="1" x14ac:dyDescent="0.35">
      <c r="A417" s="2367"/>
      <c r="B417" s="2367"/>
      <c r="C417" s="2367"/>
      <c r="D417" s="2367"/>
      <c r="E417" s="2420"/>
      <c r="F417" s="2367"/>
      <c r="G417" s="2367"/>
      <c r="H417" s="2367"/>
      <c r="I417" s="2420"/>
      <c r="J417" s="2420"/>
      <c r="K417" s="2420"/>
      <c r="L417" s="2403"/>
      <c r="M417" s="2469"/>
      <c r="N417" s="2420"/>
      <c r="O417" s="2420"/>
      <c r="P417" s="2367"/>
      <c r="Q417" s="2368"/>
      <c r="R417" s="2368"/>
      <c r="S417" s="2517"/>
      <c r="T417" s="2517"/>
      <c r="U417" s="2367"/>
      <c r="V417" s="2367"/>
      <c r="W417" s="2367"/>
      <c r="X417" s="2508"/>
      <c r="Y417" s="2508"/>
    </row>
    <row r="418" spans="1:25" s="2301" customFormat="1" ht="34.950000000000003" customHeight="1" x14ac:dyDescent="0.35">
      <c r="A418" s="2367"/>
      <c r="B418" s="2367"/>
      <c r="C418" s="2367"/>
      <c r="D418" s="2367"/>
      <c r="E418" s="2420"/>
      <c r="F418" s="2367"/>
      <c r="G418" s="2367"/>
      <c r="H418" s="2367"/>
      <c r="I418" s="2420"/>
      <c r="J418" s="2420"/>
      <c r="K418" s="2420"/>
      <c r="L418" s="2403"/>
      <c r="M418" s="2469"/>
      <c r="N418" s="2420"/>
      <c r="O418" s="2420"/>
      <c r="P418" s="2367"/>
      <c r="Q418" s="2368"/>
      <c r="R418" s="2368"/>
      <c r="S418" s="2517"/>
      <c r="T418" s="2517"/>
      <c r="U418" s="2367"/>
      <c r="V418" s="2367"/>
      <c r="W418" s="2367"/>
      <c r="X418" s="2508"/>
      <c r="Y418" s="2508"/>
    </row>
    <row r="419" spans="1:25" s="2301" customFormat="1" ht="34.950000000000003" customHeight="1" x14ac:dyDescent="0.35">
      <c r="A419" s="2367"/>
      <c r="B419" s="2367"/>
      <c r="C419" s="2367"/>
      <c r="D419" s="2367"/>
      <c r="E419" s="2420"/>
      <c r="F419" s="2367"/>
      <c r="G419" s="2367"/>
      <c r="H419" s="2367"/>
      <c r="I419" s="2420"/>
      <c r="J419" s="2420"/>
      <c r="K419" s="2420"/>
      <c r="L419" s="2403"/>
      <c r="M419" s="2469"/>
      <c r="N419" s="2420"/>
      <c r="O419" s="2420"/>
      <c r="P419" s="2367"/>
      <c r="Q419" s="2368"/>
      <c r="R419" s="2368"/>
      <c r="S419" s="2517"/>
      <c r="T419" s="2517"/>
      <c r="U419" s="2367"/>
      <c r="V419" s="2367"/>
      <c r="W419" s="2367"/>
      <c r="X419" s="2508"/>
      <c r="Y419" s="2508"/>
    </row>
    <row r="420" spans="1:25" s="2301" customFormat="1" ht="34.950000000000003" customHeight="1" x14ac:dyDescent="0.35">
      <c r="A420" s="2367"/>
      <c r="B420" s="2367"/>
      <c r="C420" s="2367"/>
      <c r="D420" s="2367"/>
      <c r="E420" s="2420"/>
      <c r="F420" s="2367"/>
      <c r="G420" s="2367"/>
      <c r="H420" s="2367"/>
      <c r="I420" s="2420"/>
      <c r="J420" s="2420"/>
      <c r="K420" s="2420"/>
      <c r="L420" s="2403"/>
      <c r="M420" s="2469"/>
      <c r="N420" s="2420"/>
      <c r="O420" s="2420"/>
      <c r="P420" s="2367"/>
      <c r="Q420" s="2368"/>
      <c r="R420" s="2368"/>
      <c r="S420" s="2517"/>
      <c r="T420" s="2517"/>
      <c r="U420" s="2367"/>
      <c r="V420" s="2367"/>
      <c r="W420" s="2367"/>
      <c r="X420" s="2508"/>
      <c r="Y420" s="2508"/>
    </row>
    <row r="421" spans="1:25" s="2301" customFormat="1" ht="34.950000000000003" customHeight="1" x14ac:dyDescent="0.35">
      <c r="A421" s="2367"/>
      <c r="B421" s="2367"/>
      <c r="C421" s="2367"/>
      <c r="D421" s="2367"/>
      <c r="E421" s="2420"/>
      <c r="F421" s="2367"/>
      <c r="G421" s="2367"/>
      <c r="H421" s="2367"/>
      <c r="I421" s="2420"/>
      <c r="J421" s="2420"/>
      <c r="K421" s="2420"/>
      <c r="L421" s="2403"/>
      <c r="M421" s="2469"/>
      <c r="N421" s="2420"/>
      <c r="O421" s="2420"/>
      <c r="P421" s="2367"/>
      <c r="Q421" s="2368"/>
      <c r="R421" s="2368"/>
      <c r="S421" s="2517"/>
      <c r="T421" s="2517"/>
      <c r="U421" s="2367"/>
      <c r="V421" s="2367"/>
      <c r="W421" s="2367"/>
      <c r="X421" s="2508"/>
      <c r="Y421" s="2508"/>
    </row>
    <row r="422" spans="1:25" s="2301" customFormat="1" ht="34.950000000000003" customHeight="1" x14ac:dyDescent="0.35">
      <c r="A422" s="2367"/>
      <c r="B422" s="2367"/>
      <c r="C422" s="2367"/>
      <c r="D422" s="2367"/>
      <c r="E422" s="2420"/>
      <c r="F422" s="2367"/>
      <c r="G422" s="2367"/>
      <c r="H422" s="2367"/>
      <c r="I422" s="2420"/>
      <c r="J422" s="2420"/>
      <c r="K422" s="2420"/>
      <c r="L422" s="2403"/>
      <c r="M422" s="2469"/>
      <c r="N422" s="2420"/>
      <c r="O422" s="2420"/>
      <c r="P422" s="2367"/>
      <c r="Q422" s="2368"/>
      <c r="R422" s="2368"/>
      <c r="S422" s="2517"/>
      <c r="T422" s="2517"/>
      <c r="U422" s="2367"/>
      <c r="V422" s="2367"/>
      <c r="W422" s="2367"/>
      <c r="X422" s="2508"/>
      <c r="Y422" s="2508"/>
    </row>
    <row r="423" spans="1:25" s="2301" customFormat="1" ht="34.950000000000003" customHeight="1" x14ac:dyDescent="0.35">
      <c r="A423" s="2367"/>
      <c r="B423" s="2367"/>
      <c r="C423" s="2367"/>
      <c r="D423" s="2367"/>
      <c r="E423" s="2420"/>
      <c r="F423" s="2367"/>
      <c r="G423" s="2367"/>
      <c r="H423" s="2367"/>
      <c r="I423" s="2420"/>
      <c r="J423" s="2420"/>
      <c r="K423" s="2420"/>
      <c r="L423" s="2403"/>
      <c r="M423" s="2469"/>
      <c r="N423" s="2420"/>
      <c r="O423" s="2420"/>
      <c r="P423" s="2367"/>
      <c r="Q423" s="2368"/>
      <c r="R423" s="2368"/>
      <c r="S423" s="2517"/>
      <c r="T423" s="2517"/>
      <c r="U423" s="2367"/>
      <c r="V423" s="2367"/>
      <c r="W423" s="2367"/>
      <c r="X423" s="2508"/>
      <c r="Y423" s="2508"/>
    </row>
    <row r="424" spans="1:25" s="2301" customFormat="1" ht="34.950000000000003" customHeight="1" x14ac:dyDescent="0.35">
      <c r="A424" s="2367"/>
      <c r="B424" s="2367"/>
      <c r="C424" s="2367"/>
      <c r="D424" s="2367"/>
      <c r="E424" s="2420"/>
      <c r="F424" s="2367"/>
      <c r="G424" s="2367"/>
      <c r="H424" s="2367"/>
      <c r="I424" s="2420"/>
      <c r="J424" s="2420"/>
      <c r="K424" s="2420"/>
      <c r="L424" s="2403"/>
      <c r="M424" s="2469"/>
      <c r="N424" s="2420"/>
      <c r="O424" s="2420"/>
      <c r="P424" s="2367"/>
      <c r="Q424" s="2368"/>
      <c r="R424" s="2368"/>
      <c r="S424" s="2517"/>
      <c r="T424" s="2517"/>
      <c r="U424" s="2367"/>
      <c r="V424" s="2367"/>
      <c r="W424" s="2367"/>
      <c r="X424" s="2508"/>
      <c r="Y424" s="2508"/>
    </row>
    <row r="425" spans="1:25" s="2301" customFormat="1" ht="34.950000000000003" customHeight="1" x14ac:dyDescent="0.35">
      <c r="A425" s="2367"/>
      <c r="B425" s="2367"/>
      <c r="C425" s="2367"/>
      <c r="D425" s="2367"/>
      <c r="E425" s="2420"/>
      <c r="F425" s="2367"/>
      <c r="G425" s="2367"/>
      <c r="H425" s="2367"/>
      <c r="I425" s="2420"/>
      <c r="J425" s="2420"/>
      <c r="K425" s="2420"/>
      <c r="L425" s="2403"/>
      <c r="M425" s="2469"/>
      <c r="N425" s="2420"/>
      <c r="O425" s="2420"/>
      <c r="P425" s="2367"/>
      <c r="Q425" s="2368"/>
      <c r="R425" s="2368"/>
      <c r="S425" s="2517"/>
      <c r="T425" s="2517"/>
      <c r="U425" s="2367"/>
      <c r="V425" s="2367"/>
      <c r="W425" s="2367"/>
      <c r="X425" s="2508"/>
      <c r="Y425" s="2508"/>
    </row>
    <row r="426" spans="1:25" s="2301" customFormat="1" ht="34.950000000000003" customHeight="1" x14ac:dyDescent="0.35">
      <c r="A426" s="2367"/>
      <c r="B426" s="2367"/>
      <c r="C426" s="2367"/>
      <c r="D426" s="2367"/>
      <c r="E426" s="2420"/>
      <c r="F426" s="2367"/>
      <c r="G426" s="2367"/>
      <c r="H426" s="2367"/>
      <c r="I426" s="2420"/>
      <c r="J426" s="2420"/>
      <c r="K426" s="2420"/>
      <c r="L426" s="2403"/>
      <c r="M426" s="2469"/>
      <c r="N426" s="2420"/>
      <c r="O426" s="2420"/>
      <c r="P426" s="2367"/>
      <c r="Q426" s="2368"/>
      <c r="R426" s="2368"/>
      <c r="S426" s="2517"/>
      <c r="T426" s="2517"/>
      <c r="U426" s="2367"/>
      <c r="V426" s="2367"/>
      <c r="W426" s="2367"/>
      <c r="X426" s="2508"/>
      <c r="Y426" s="2508"/>
    </row>
    <row r="427" spans="1:25" s="2301" customFormat="1" ht="34.950000000000003" customHeight="1" x14ac:dyDescent="0.35">
      <c r="A427" s="2367"/>
      <c r="B427" s="2367"/>
      <c r="C427" s="2367"/>
      <c r="D427" s="2367"/>
      <c r="E427" s="2420"/>
      <c r="F427" s="2367"/>
      <c r="G427" s="2367"/>
      <c r="H427" s="2367"/>
      <c r="I427" s="2420"/>
      <c r="J427" s="2420"/>
      <c r="K427" s="2420"/>
      <c r="L427" s="2403"/>
      <c r="M427" s="2469"/>
      <c r="N427" s="2420"/>
      <c r="O427" s="2420"/>
      <c r="P427" s="2367"/>
      <c r="Q427" s="2368"/>
      <c r="R427" s="2368"/>
      <c r="S427" s="2517"/>
      <c r="T427" s="2517"/>
      <c r="U427" s="2367"/>
      <c r="V427" s="2367"/>
      <c r="W427" s="2367"/>
      <c r="X427" s="2508"/>
      <c r="Y427" s="2508"/>
    </row>
    <row r="428" spans="1:25" s="2301" customFormat="1" ht="34.950000000000003" customHeight="1" x14ac:dyDescent="0.35">
      <c r="A428" s="2367"/>
      <c r="B428" s="2367"/>
      <c r="C428" s="2367"/>
      <c r="D428" s="2367"/>
      <c r="E428" s="2420"/>
      <c r="F428" s="2367"/>
      <c r="G428" s="2367"/>
      <c r="H428" s="2367"/>
      <c r="I428" s="2420"/>
      <c r="J428" s="2420"/>
      <c r="K428" s="2420"/>
      <c r="L428" s="2403"/>
      <c r="M428" s="2469"/>
      <c r="N428" s="2420"/>
      <c r="O428" s="2420"/>
      <c r="P428" s="2367"/>
      <c r="Q428" s="2368"/>
      <c r="R428" s="2368"/>
      <c r="S428" s="2517"/>
      <c r="T428" s="2517"/>
      <c r="U428" s="2367"/>
      <c r="V428" s="2367"/>
      <c r="W428" s="2367"/>
      <c r="X428" s="2508"/>
      <c r="Y428" s="2508"/>
    </row>
    <row r="429" spans="1:25" s="2301" customFormat="1" ht="34.950000000000003" customHeight="1" x14ac:dyDescent="0.35">
      <c r="A429" s="2367"/>
      <c r="B429" s="2367"/>
      <c r="C429" s="2367"/>
      <c r="D429" s="2367"/>
      <c r="E429" s="2420"/>
      <c r="F429" s="2367"/>
      <c r="G429" s="2367"/>
      <c r="H429" s="2367"/>
      <c r="I429" s="2420"/>
      <c r="J429" s="2420"/>
      <c r="K429" s="2420"/>
      <c r="L429" s="2403"/>
      <c r="M429" s="2469"/>
      <c r="N429" s="2420"/>
      <c r="O429" s="2420"/>
      <c r="P429" s="2367"/>
      <c r="Q429" s="2368"/>
      <c r="R429" s="2368"/>
      <c r="S429" s="2517"/>
      <c r="T429" s="2517"/>
      <c r="U429" s="2367"/>
      <c r="V429" s="2367"/>
      <c r="W429" s="2367"/>
      <c r="X429" s="2508"/>
      <c r="Y429" s="2508"/>
    </row>
    <row r="430" spans="1:25" s="2301" customFormat="1" ht="34.950000000000003" customHeight="1" x14ac:dyDescent="0.35">
      <c r="A430" s="2367"/>
      <c r="B430" s="2367"/>
      <c r="C430" s="2367"/>
      <c r="D430" s="2367"/>
      <c r="E430" s="2420"/>
      <c r="F430" s="2367"/>
      <c r="G430" s="2367"/>
      <c r="H430" s="2367"/>
      <c r="I430" s="2420"/>
      <c r="J430" s="2420"/>
      <c r="K430" s="2420"/>
      <c r="L430" s="2403"/>
      <c r="M430" s="2469"/>
      <c r="N430" s="2420"/>
      <c r="O430" s="2420"/>
      <c r="P430" s="2367"/>
      <c r="Q430" s="2368"/>
      <c r="R430" s="2368"/>
      <c r="S430" s="2517"/>
      <c r="T430" s="2517"/>
      <c r="U430" s="2367"/>
      <c r="V430" s="2367"/>
      <c r="W430" s="2367"/>
      <c r="X430" s="2508"/>
      <c r="Y430" s="2508"/>
    </row>
    <row r="431" spans="1:25" s="2301" customFormat="1" ht="34.950000000000003" customHeight="1" x14ac:dyDescent="0.35">
      <c r="A431" s="2367"/>
      <c r="B431" s="2367"/>
      <c r="C431" s="2367"/>
      <c r="D431" s="2367"/>
      <c r="E431" s="2420"/>
      <c r="F431" s="2367"/>
      <c r="G431" s="2367"/>
      <c r="H431" s="2367"/>
      <c r="I431" s="2420"/>
      <c r="J431" s="2420"/>
      <c r="K431" s="2420"/>
      <c r="L431" s="2403"/>
      <c r="M431" s="2469"/>
      <c r="N431" s="2420"/>
      <c r="O431" s="2420"/>
      <c r="P431" s="2367"/>
      <c r="Q431" s="2368"/>
      <c r="R431" s="2368"/>
      <c r="S431" s="2517"/>
      <c r="T431" s="2517"/>
      <c r="U431" s="2367"/>
      <c r="V431" s="2367"/>
      <c r="W431" s="2367"/>
      <c r="X431" s="2508"/>
      <c r="Y431" s="2508"/>
    </row>
    <row r="432" spans="1:25" s="2301" customFormat="1" ht="34.950000000000003" customHeight="1" x14ac:dyDescent="0.35">
      <c r="A432" s="2367"/>
      <c r="B432" s="2367"/>
      <c r="C432" s="2367"/>
      <c r="D432" s="2367"/>
      <c r="E432" s="2420"/>
      <c r="F432" s="2367"/>
      <c r="G432" s="2367"/>
      <c r="H432" s="2367"/>
      <c r="I432" s="2420"/>
      <c r="J432" s="2420"/>
      <c r="K432" s="2420"/>
      <c r="L432" s="2403"/>
      <c r="M432" s="2469"/>
      <c r="N432" s="2420"/>
      <c r="O432" s="2420"/>
      <c r="P432" s="2367"/>
      <c r="Q432" s="2368"/>
      <c r="R432" s="2368"/>
      <c r="S432" s="2517"/>
      <c r="T432" s="2517"/>
      <c r="U432" s="2367"/>
      <c r="V432" s="2367"/>
      <c r="W432" s="2367"/>
      <c r="X432" s="2508"/>
      <c r="Y432" s="2508"/>
    </row>
    <row r="433" spans="1:25" s="2301" customFormat="1" ht="34.950000000000003" customHeight="1" x14ac:dyDescent="0.35">
      <c r="A433" s="2367"/>
      <c r="B433" s="2367"/>
      <c r="C433" s="2367"/>
      <c r="D433" s="2367"/>
      <c r="E433" s="2420"/>
      <c r="F433" s="2367"/>
      <c r="G433" s="2367"/>
      <c r="H433" s="2367"/>
      <c r="I433" s="2420"/>
      <c r="J433" s="2420"/>
      <c r="K433" s="2420"/>
      <c r="L433" s="2403"/>
      <c r="M433" s="2469"/>
      <c r="N433" s="2420"/>
      <c r="O433" s="2420"/>
      <c r="P433" s="2367"/>
      <c r="Q433" s="2368"/>
      <c r="R433" s="2368"/>
      <c r="S433" s="2517"/>
      <c r="T433" s="2517"/>
      <c r="U433" s="2367"/>
      <c r="V433" s="2367"/>
      <c r="W433" s="2367"/>
      <c r="X433" s="2508"/>
      <c r="Y433" s="2508"/>
    </row>
    <row r="434" spans="1:25" s="2301" customFormat="1" ht="34.950000000000003" customHeight="1" x14ac:dyDescent="0.35">
      <c r="A434" s="2367"/>
      <c r="B434" s="2367"/>
      <c r="C434" s="2367"/>
      <c r="D434" s="2367"/>
      <c r="E434" s="2420"/>
      <c r="F434" s="2367"/>
      <c r="G434" s="2367"/>
      <c r="H434" s="2367"/>
      <c r="I434" s="2420"/>
      <c r="J434" s="2420"/>
      <c r="K434" s="2420"/>
      <c r="L434" s="2403"/>
      <c r="M434" s="2469"/>
      <c r="N434" s="2420"/>
      <c r="O434" s="2420"/>
      <c r="P434" s="2367"/>
      <c r="Q434" s="2368"/>
      <c r="R434" s="2368"/>
      <c r="S434" s="2517"/>
      <c r="T434" s="2517"/>
      <c r="U434" s="2367"/>
      <c r="V434" s="2367"/>
      <c r="W434" s="2367"/>
      <c r="X434" s="2508"/>
      <c r="Y434" s="2508"/>
    </row>
    <row r="435" spans="1:25" s="2301" customFormat="1" ht="34.950000000000003" customHeight="1" x14ac:dyDescent="0.35">
      <c r="A435" s="2367"/>
      <c r="B435" s="2367"/>
      <c r="C435" s="2367"/>
      <c r="D435" s="2367"/>
      <c r="E435" s="2420"/>
      <c r="F435" s="2367"/>
      <c r="G435" s="2367"/>
      <c r="H435" s="2367"/>
      <c r="I435" s="2420"/>
      <c r="J435" s="2420"/>
      <c r="K435" s="2420"/>
      <c r="L435" s="2403"/>
      <c r="M435" s="2469"/>
      <c r="N435" s="2420"/>
      <c r="O435" s="2420"/>
      <c r="P435" s="2367"/>
      <c r="Q435" s="2368"/>
      <c r="R435" s="2368"/>
      <c r="S435" s="2517"/>
      <c r="T435" s="2517"/>
      <c r="U435" s="2367"/>
      <c r="V435" s="2367"/>
      <c r="W435" s="2367"/>
      <c r="X435" s="2508"/>
      <c r="Y435" s="2508"/>
    </row>
    <row r="436" spans="1:25" s="2301" customFormat="1" ht="34.950000000000003" customHeight="1" x14ac:dyDescent="0.35">
      <c r="A436" s="2367"/>
      <c r="B436" s="2367"/>
      <c r="C436" s="2367"/>
      <c r="D436" s="2367"/>
      <c r="E436" s="2420"/>
      <c r="F436" s="2367"/>
      <c r="G436" s="2367"/>
      <c r="H436" s="2367"/>
      <c r="I436" s="2420"/>
      <c r="J436" s="2420"/>
      <c r="K436" s="2420"/>
      <c r="L436" s="2403"/>
      <c r="M436" s="2469"/>
      <c r="N436" s="2420"/>
      <c r="O436" s="2420"/>
      <c r="P436" s="2367"/>
      <c r="Q436" s="2368"/>
      <c r="R436" s="2368"/>
      <c r="S436" s="2517"/>
      <c r="T436" s="2517"/>
      <c r="U436" s="2367"/>
      <c r="V436" s="2367"/>
      <c r="W436" s="2367"/>
      <c r="X436" s="2508"/>
      <c r="Y436" s="2508"/>
    </row>
    <row r="437" spans="1:25" s="2301" customFormat="1" ht="34.950000000000003" customHeight="1" x14ac:dyDescent="0.35">
      <c r="A437" s="2367"/>
      <c r="B437" s="2367"/>
      <c r="C437" s="2367"/>
      <c r="D437" s="2367"/>
      <c r="E437" s="2420"/>
      <c r="F437" s="2367"/>
      <c r="G437" s="2367"/>
      <c r="H437" s="2367"/>
      <c r="I437" s="2420"/>
      <c r="J437" s="2420"/>
      <c r="K437" s="2420"/>
      <c r="L437" s="2403"/>
      <c r="M437" s="2469"/>
      <c r="N437" s="2420"/>
      <c r="O437" s="2420"/>
      <c r="P437" s="2367"/>
      <c r="Q437" s="2368"/>
      <c r="R437" s="2368"/>
      <c r="S437" s="2517"/>
      <c r="T437" s="2517"/>
      <c r="U437" s="2367"/>
      <c r="V437" s="2367"/>
      <c r="W437" s="2367"/>
      <c r="X437" s="2508"/>
      <c r="Y437" s="2508"/>
    </row>
    <row r="438" spans="1:25" s="2301" customFormat="1" ht="34.950000000000003" customHeight="1" x14ac:dyDescent="0.35">
      <c r="A438" s="2367"/>
      <c r="B438" s="2367"/>
      <c r="C438" s="2367"/>
      <c r="D438" s="2367"/>
      <c r="E438" s="2420"/>
      <c r="F438" s="2367"/>
      <c r="G438" s="2367"/>
      <c r="H438" s="2367"/>
      <c r="I438" s="2420"/>
      <c r="J438" s="2420"/>
      <c r="K438" s="2420"/>
      <c r="L438" s="2403"/>
      <c r="M438" s="2469"/>
      <c r="N438" s="2420"/>
      <c r="O438" s="2420"/>
      <c r="P438" s="2367"/>
      <c r="Q438" s="2368"/>
      <c r="R438" s="2368"/>
      <c r="S438" s="2517"/>
      <c r="T438" s="2517"/>
      <c r="U438" s="2367"/>
      <c r="V438" s="2367"/>
      <c r="W438" s="2367"/>
      <c r="X438" s="2508"/>
      <c r="Y438" s="2508"/>
    </row>
    <row r="439" spans="1:25" s="2301" customFormat="1" ht="34.950000000000003" customHeight="1" x14ac:dyDescent="0.35">
      <c r="A439" s="2367"/>
      <c r="B439" s="2367"/>
      <c r="C439" s="2367"/>
      <c r="D439" s="2367"/>
      <c r="E439" s="2420"/>
      <c r="F439" s="2367"/>
      <c r="G439" s="2367"/>
      <c r="H439" s="2367"/>
      <c r="I439" s="2420"/>
      <c r="J439" s="2420"/>
      <c r="K439" s="2420"/>
      <c r="L439" s="2403"/>
      <c r="M439" s="2469"/>
      <c r="N439" s="2420"/>
      <c r="O439" s="2420"/>
      <c r="P439" s="2367"/>
      <c r="Q439" s="2368"/>
      <c r="R439" s="2368"/>
      <c r="S439" s="2517"/>
      <c r="T439" s="2517"/>
      <c r="U439" s="2367"/>
      <c r="V439" s="2367"/>
      <c r="W439" s="2367"/>
      <c r="X439" s="2508"/>
      <c r="Y439" s="2508"/>
    </row>
    <row r="440" spans="1:25" s="2301" customFormat="1" ht="34.950000000000003" customHeight="1" x14ac:dyDescent="0.35">
      <c r="A440" s="2367"/>
      <c r="B440" s="2367"/>
      <c r="C440" s="2367"/>
      <c r="D440" s="2367"/>
      <c r="E440" s="2420"/>
      <c r="F440" s="2367"/>
      <c r="G440" s="2367"/>
      <c r="H440" s="2367"/>
      <c r="I440" s="2420"/>
      <c r="J440" s="2420"/>
      <c r="K440" s="2420"/>
      <c r="L440" s="2403"/>
      <c r="M440" s="2469"/>
      <c r="N440" s="2420"/>
      <c r="O440" s="2420"/>
      <c r="P440" s="2367"/>
      <c r="Q440" s="2368"/>
      <c r="R440" s="2368"/>
      <c r="S440" s="2517"/>
      <c r="T440" s="2517"/>
      <c r="U440" s="2367"/>
      <c r="V440" s="2367"/>
      <c r="W440" s="2367"/>
      <c r="X440" s="2508"/>
      <c r="Y440" s="2508"/>
    </row>
    <row r="441" spans="1:25" s="2301" customFormat="1" ht="34.950000000000003" customHeight="1" x14ac:dyDescent="0.35">
      <c r="A441" s="2367"/>
      <c r="B441" s="2367"/>
      <c r="C441" s="2367"/>
      <c r="D441" s="2367"/>
      <c r="E441" s="2420"/>
      <c r="F441" s="2367"/>
      <c r="G441" s="2367"/>
      <c r="H441" s="2367"/>
      <c r="I441" s="2420"/>
      <c r="J441" s="2420"/>
      <c r="K441" s="2420"/>
      <c r="L441" s="2403"/>
      <c r="M441" s="2469"/>
      <c r="N441" s="2420"/>
      <c r="O441" s="2420"/>
      <c r="P441" s="2367"/>
      <c r="Q441" s="2368"/>
      <c r="R441" s="2368"/>
      <c r="S441" s="2517"/>
      <c r="T441" s="2517"/>
      <c r="U441" s="2367"/>
      <c r="V441" s="2367"/>
      <c r="W441" s="2367"/>
      <c r="X441" s="2508"/>
      <c r="Y441" s="2508"/>
    </row>
    <row r="442" spans="1:25" s="2301" customFormat="1" ht="34.950000000000003" customHeight="1" x14ac:dyDescent="0.35">
      <c r="A442" s="2367"/>
      <c r="B442" s="2367"/>
      <c r="C442" s="2367"/>
      <c r="D442" s="2367"/>
      <c r="E442" s="2420"/>
      <c r="F442" s="2367"/>
      <c r="G442" s="2367"/>
      <c r="H442" s="2367"/>
      <c r="I442" s="2420"/>
      <c r="J442" s="2420"/>
      <c r="K442" s="2420"/>
      <c r="L442" s="2403"/>
      <c r="M442" s="2469"/>
      <c r="N442" s="2420"/>
      <c r="O442" s="2420"/>
      <c r="P442" s="2367"/>
      <c r="Q442" s="2368"/>
      <c r="R442" s="2368"/>
      <c r="S442" s="2517"/>
      <c r="T442" s="2517"/>
      <c r="U442" s="2367"/>
      <c r="V442" s="2367"/>
      <c r="W442" s="2367"/>
      <c r="X442" s="2508"/>
      <c r="Y442" s="2508"/>
    </row>
    <row r="443" spans="1:25" s="2301" customFormat="1" ht="34.950000000000003" customHeight="1" x14ac:dyDescent="0.35">
      <c r="A443" s="2367"/>
      <c r="B443" s="2367"/>
      <c r="C443" s="2367"/>
      <c r="D443" s="2367"/>
      <c r="E443" s="2420"/>
      <c r="F443" s="2367"/>
      <c r="G443" s="2367"/>
      <c r="H443" s="2367"/>
      <c r="I443" s="2420"/>
      <c r="J443" s="2420"/>
      <c r="K443" s="2420"/>
      <c r="L443" s="2403"/>
      <c r="M443" s="2469"/>
      <c r="N443" s="2420"/>
      <c r="O443" s="2420"/>
      <c r="P443" s="2367"/>
      <c r="Q443" s="2368"/>
      <c r="R443" s="2368"/>
      <c r="S443" s="2517"/>
      <c r="T443" s="2517"/>
      <c r="U443" s="2367"/>
      <c r="V443" s="2367"/>
      <c r="W443" s="2367"/>
      <c r="X443" s="2508"/>
      <c r="Y443" s="2508"/>
    </row>
    <row r="444" spans="1:25" s="2301" customFormat="1" ht="34.950000000000003" customHeight="1" x14ac:dyDescent="0.35">
      <c r="A444" s="2367"/>
      <c r="B444" s="2367"/>
      <c r="C444" s="2367"/>
      <c r="D444" s="2367"/>
      <c r="E444" s="2420"/>
      <c r="F444" s="2367"/>
      <c r="G444" s="2367"/>
      <c r="H444" s="2367"/>
      <c r="I444" s="2420"/>
      <c r="J444" s="2420"/>
      <c r="K444" s="2420"/>
      <c r="L444" s="2403"/>
      <c r="M444" s="2469"/>
      <c r="N444" s="2420"/>
      <c r="O444" s="2420"/>
      <c r="P444" s="2367"/>
      <c r="Q444" s="2368"/>
      <c r="R444" s="2368"/>
      <c r="S444" s="2517"/>
      <c r="T444" s="2517"/>
      <c r="U444" s="2367"/>
      <c r="V444" s="2367"/>
      <c r="W444" s="2367"/>
      <c r="X444" s="2508"/>
      <c r="Y444" s="2508"/>
    </row>
    <row r="445" spans="1:25" s="2301" customFormat="1" ht="34.950000000000003" customHeight="1" x14ac:dyDescent="0.35">
      <c r="A445" s="2367"/>
      <c r="B445" s="2367"/>
      <c r="C445" s="2367"/>
      <c r="D445" s="2367"/>
      <c r="E445" s="2420"/>
      <c r="F445" s="2367"/>
      <c r="G445" s="2367"/>
      <c r="H445" s="2367"/>
      <c r="I445" s="2420"/>
      <c r="J445" s="2420"/>
      <c r="K445" s="2420"/>
      <c r="L445" s="2403"/>
      <c r="M445" s="2469"/>
      <c r="N445" s="2420"/>
      <c r="O445" s="2420"/>
      <c r="P445" s="2367"/>
      <c r="Q445" s="2368"/>
      <c r="R445" s="2368"/>
      <c r="S445" s="2517"/>
      <c r="T445" s="2517"/>
      <c r="U445" s="2367"/>
      <c r="V445" s="2367"/>
      <c r="W445" s="2367"/>
      <c r="X445" s="2508"/>
      <c r="Y445" s="2508"/>
    </row>
    <row r="446" spans="1:25" s="2301" customFormat="1" ht="34.950000000000003" customHeight="1" x14ac:dyDescent="0.35">
      <c r="A446" s="2367"/>
      <c r="B446" s="2367"/>
      <c r="C446" s="2367"/>
      <c r="D446" s="2367"/>
      <c r="E446" s="2420"/>
      <c r="F446" s="2367"/>
      <c r="G446" s="2367"/>
      <c r="H446" s="2367"/>
      <c r="I446" s="2420"/>
      <c r="J446" s="2420"/>
      <c r="K446" s="2420"/>
      <c r="L446" s="2403"/>
      <c r="M446" s="2469"/>
      <c r="N446" s="2420"/>
      <c r="O446" s="2420"/>
      <c r="P446" s="2367"/>
      <c r="Q446" s="2368"/>
      <c r="R446" s="2368"/>
      <c r="S446" s="2517"/>
      <c r="T446" s="2517"/>
      <c r="U446" s="2367"/>
      <c r="V446" s="2367"/>
      <c r="W446" s="2367"/>
      <c r="X446" s="2508"/>
      <c r="Y446" s="2508"/>
    </row>
    <row r="447" spans="1:25" s="2301" customFormat="1" ht="34.950000000000003" customHeight="1" x14ac:dyDescent="0.35">
      <c r="A447" s="2367"/>
      <c r="B447" s="2367"/>
      <c r="C447" s="2367"/>
      <c r="D447" s="2367"/>
      <c r="E447" s="2420"/>
      <c r="F447" s="2367"/>
      <c r="G447" s="2367"/>
      <c r="H447" s="2367"/>
      <c r="I447" s="2420"/>
      <c r="J447" s="2420"/>
      <c r="K447" s="2420"/>
      <c r="L447" s="2403"/>
      <c r="M447" s="2469"/>
      <c r="N447" s="2420"/>
      <c r="O447" s="2420"/>
      <c r="P447" s="2367"/>
      <c r="Q447" s="2368"/>
      <c r="R447" s="2368"/>
      <c r="S447" s="2517"/>
      <c r="T447" s="2517"/>
      <c r="U447" s="2367"/>
      <c r="V447" s="2367"/>
      <c r="W447" s="2367"/>
      <c r="X447" s="2508"/>
      <c r="Y447" s="2508"/>
    </row>
    <row r="448" spans="1:25" s="2301" customFormat="1" ht="34.950000000000003" customHeight="1" x14ac:dyDescent="0.35">
      <c r="A448" s="2367"/>
      <c r="B448" s="2367"/>
      <c r="C448" s="2367"/>
      <c r="D448" s="2367"/>
      <c r="E448" s="2420"/>
      <c r="F448" s="2367"/>
      <c r="G448" s="2367"/>
      <c r="H448" s="2367"/>
      <c r="I448" s="2420"/>
      <c r="J448" s="2420"/>
      <c r="K448" s="2420"/>
      <c r="L448" s="2403"/>
      <c r="M448" s="2469"/>
      <c r="N448" s="2420"/>
      <c r="O448" s="2420"/>
      <c r="P448" s="2367"/>
      <c r="Q448" s="2368"/>
      <c r="R448" s="2368"/>
      <c r="S448" s="2517"/>
      <c r="T448" s="2517"/>
      <c r="U448" s="2367"/>
      <c r="V448" s="2367"/>
      <c r="W448" s="2367"/>
      <c r="X448" s="2508"/>
      <c r="Y448" s="2508"/>
    </row>
    <row r="449" spans="1:25" s="2301" customFormat="1" ht="34.950000000000003" customHeight="1" x14ac:dyDescent="0.35">
      <c r="A449" s="2367"/>
      <c r="B449" s="2367"/>
      <c r="C449" s="2367"/>
      <c r="D449" s="2367"/>
      <c r="E449" s="2420"/>
      <c r="F449" s="2367"/>
      <c r="G449" s="2367"/>
      <c r="H449" s="2367"/>
      <c r="I449" s="2420"/>
      <c r="J449" s="2420"/>
      <c r="K449" s="2420"/>
      <c r="L449" s="2403"/>
      <c r="M449" s="2469"/>
      <c r="N449" s="2420"/>
      <c r="O449" s="2420"/>
      <c r="P449" s="2367"/>
      <c r="Q449" s="2368"/>
      <c r="R449" s="2368"/>
      <c r="S449" s="2517"/>
      <c r="T449" s="2517"/>
      <c r="U449" s="2367"/>
      <c r="V449" s="2367"/>
      <c r="W449" s="2367"/>
      <c r="X449" s="2508"/>
      <c r="Y449" s="2508"/>
    </row>
    <row r="450" spans="1:25" s="2301" customFormat="1" ht="34.950000000000003" customHeight="1" x14ac:dyDescent="0.35">
      <c r="A450" s="2367"/>
      <c r="B450" s="2367"/>
      <c r="C450" s="2367"/>
      <c r="D450" s="2367"/>
      <c r="E450" s="2420"/>
      <c r="F450" s="2367"/>
      <c r="G450" s="2367"/>
      <c r="H450" s="2367"/>
      <c r="I450" s="2420"/>
      <c r="J450" s="2420"/>
      <c r="K450" s="2420"/>
      <c r="L450" s="2403"/>
      <c r="M450" s="2469"/>
      <c r="N450" s="2420"/>
      <c r="O450" s="2420"/>
      <c r="P450" s="2367"/>
      <c r="Q450" s="2368"/>
      <c r="R450" s="2368"/>
      <c r="S450" s="2517"/>
      <c r="T450" s="2517"/>
      <c r="U450" s="2367"/>
      <c r="V450" s="2367"/>
      <c r="W450" s="2367"/>
      <c r="X450" s="2508"/>
      <c r="Y450" s="2508"/>
    </row>
    <row r="451" spans="1:25" s="2301" customFormat="1" ht="34.950000000000003" customHeight="1" x14ac:dyDescent="0.35">
      <c r="A451" s="2367"/>
      <c r="B451" s="2367"/>
      <c r="C451" s="2367"/>
      <c r="D451" s="2367"/>
      <c r="E451" s="2420"/>
      <c r="F451" s="2367"/>
      <c r="G451" s="2367"/>
      <c r="H451" s="2367"/>
      <c r="I451" s="2420"/>
      <c r="J451" s="2420"/>
      <c r="K451" s="2420"/>
      <c r="L451" s="2403"/>
      <c r="M451" s="2469"/>
      <c r="N451" s="2420"/>
      <c r="O451" s="2420"/>
      <c r="P451" s="2367"/>
      <c r="Q451" s="2368"/>
      <c r="R451" s="2368"/>
      <c r="S451" s="2517"/>
      <c r="T451" s="2517"/>
      <c r="U451" s="2367"/>
      <c r="V451" s="2367"/>
      <c r="W451" s="2367"/>
      <c r="X451" s="2508"/>
      <c r="Y451" s="2508"/>
    </row>
    <row r="452" spans="1:25" s="2301" customFormat="1" ht="34.950000000000003" customHeight="1" x14ac:dyDescent="0.35">
      <c r="A452" s="2367"/>
      <c r="B452" s="2367"/>
      <c r="C452" s="2367"/>
      <c r="D452" s="2367"/>
      <c r="E452" s="2420"/>
      <c r="F452" s="2367"/>
      <c r="G452" s="2367"/>
      <c r="H452" s="2367"/>
      <c r="I452" s="2420"/>
      <c r="J452" s="2420"/>
      <c r="K452" s="2420"/>
      <c r="L452" s="2403"/>
      <c r="M452" s="2469"/>
      <c r="N452" s="2420"/>
      <c r="O452" s="2420"/>
      <c r="P452" s="2367"/>
      <c r="Q452" s="2368"/>
      <c r="R452" s="2368"/>
      <c r="S452" s="2517"/>
      <c r="T452" s="2517"/>
      <c r="U452" s="2367"/>
      <c r="V452" s="2367"/>
      <c r="W452" s="2367"/>
      <c r="X452" s="2508"/>
      <c r="Y452" s="2508"/>
    </row>
    <row r="453" spans="1:25" s="2301" customFormat="1" ht="34.950000000000003" customHeight="1" x14ac:dyDescent="0.35">
      <c r="A453" s="2367"/>
      <c r="B453" s="2367"/>
      <c r="C453" s="2367"/>
      <c r="D453" s="2367"/>
      <c r="E453" s="2420"/>
      <c r="F453" s="2367"/>
      <c r="G453" s="2367"/>
      <c r="H453" s="2367"/>
      <c r="I453" s="2420"/>
      <c r="J453" s="2420"/>
      <c r="K453" s="2420"/>
      <c r="L453" s="2403"/>
      <c r="M453" s="2469"/>
      <c r="N453" s="2420"/>
      <c r="O453" s="2420"/>
      <c r="P453" s="2367"/>
      <c r="Q453" s="2368"/>
      <c r="R453" s="2368"/>
      <c r="S453" s="2517"/>
      <c r="T453" s="2517"/>
      <c r="U453" s="2367"/>
      <c r="V453" s="2367"/>
      <c r="W453" s="2367"/>
      <c r="X453" s="2508"/>
      <c r="Y453" s="2508"/>
    </row>
    <row r="454" spans="1:25" s="2301" customFormat="1" ht="34.950000000000003" customHeight="1" x14ac:dyDescent="0.35">
      <c r="A454" s="2367"/>
      <c r="B454" s="2367"/>
      <c r="C454" s="2367"/>
      <c r="D454" s="2367"/>
      <c r="E454" s="2420"/>
      <c r="F454" s="2367"/>
      <c r="G454" s="2367"/>
      <c r="H454" s="2367"/>
      <c r="I454" s="2420"/>
      <c r="J454" s="2420"/>
      <c r="K454" s="2420"/>
      <c r="L454" s="2403"/>
      <c r="M454" s="2469"/>
      <c r="N454" s="2420"/>
      <c r="O454" s="2420"/>
      <c r="P454" s="2367"/>
      <c r="Q454" s="2368"/>
      <c r="R454" s="2368"/>
      <c r="S454" s="2517"/>
      <c r="T454" s="2517"/>
      <c r="U454" s="2367"/>
      <c r="V454" s="2367"/>
      <c r="W454" s="2367"/>
      <c r="X454" s="2508"/>
      <c r="Y454" s="2508"/>
    </row>
    <row r="455" spans="1:25" s="2301" customFormat="1" ht="34.950000000000003" customHeight="1" x14ac:dyDescent="0.35">
      <c r="A455" s="2367"/>
      <c r="B455" s="2367"/>
      <c r="C455" s="2367"/>
      <c r="D455" s="2367"/>
      <c r="E455" s="2420"/>
      <c r="F455" s="2367"/>
      <c r="G455" s="2367"/>
      <c r="H455" s="2367"/>
      <c r="I455" s="2420"/>
      <c r="J455" s="2420"/>
      <c r="K455" s="2420"/>
      <c r="L455" s="2403"/>
      <c r="M455" s="2469"/>
      <c r="N455" s="2420"/>
      <c r="O455" s="2420"/>
      <c r="P455" s="2367"/>
      <c r="Q455" s="2368"/>
      <c r="R455" s="2368"/>
      <c r="S455" s="2517"/>
      <c r="T455" s="2517"/>
      <c r="U455" s="2367"/>
      <c r="V455" s="2367"/>
      <c r="W455" s="2367"/>
      <c r="X455" s="2508"/>
      <c r="Y455" s="2508"/>
    </row>
    <row r="456" spans="1:25" s="2301" customFormat="1" ht="34.950000000000003" customHeight="1" x14ac:dyDescent="0.35">
      <c r="A456" s="2367"/>
      <c r="B456" s="2367"/>
      <c r="C456" s="2367"/>
      <c r="D456" s="2367"/>
      <c r="E456" s="2420"/>
      <c r="F456" s="2367"/>
      <c r="G456" s="2367"/>
      <c r="H456" s="2367"/>
      <c r="I456" s="2420"/>
      <c r="J456" s="2420"/>
      <c r="K456" s="2420"/>
      <c r="L456" s="2403"/>
      <c r="M456" s="2469"/>
      <c r="N456" s="2420"/>
      <c r="O456" s="2420"/>
      <c r="P456" s="2367"/>
      <c r="Q456" s="2368"/>
      <c r="R456" s="2368"/>
      <c r="S456" s="2517"/>
      <c r="T456" s="2517"/>
      <c r="U456" s="2367"/>
      <c r="V456" s="2367"/>
      <c r="W456" s="2367"/>
      <c r="X456" s="2508"/>
      <c r="Y456" s="2508"/>
    </row>
    <row r="457" spans="1:25" s="2301" customFormat="1" ht="34.950000000000003" customHeight="1" x14ac:dyDescent="0.35">
      <c r="A457" s="2367"/>
      <c r="B457" s="2367"/>
      <c r="C457" s="2367"/>
      <c r="D457" s="2367"/>
      <c r="E457" s="2420"/>
      <c r="F457" s="2367"/>
      <c r="G457" s="2367"/>
      <c r="H457" s="2367"/>
      <c r="I457" s="2420"/>
      <c r="J457" s="2420"/>
      <c r="K457" s="2420"/>
      <c r="L457" s="2403"/>
      <c r="M457" s="2469"/>
      <c r="N457" s="2420"/>
      <c r="O457" s="2420"/>
      <c r="P457" s="2367"/>
      <c r="Q457" s="2368"/>
      <c r="R457" s="2368"/>
      <c r="S457" s="2517"/>
      <c r="T457" s="2517"/>
      <c r="U457" s="2367"/>
      <c r="V457" s="2367"/>
      <c r="W457" s="2367"/>
      <c r="X457" s="2508"/>
      <c r="Y457" s="2508"/>
    </row>
    <row r="458" spans="1:25" s="2301" customFormat="1" ht="34.950000000000003" customHeight="1" x14ac:dyDescent="0.35">
      <c r="A458" s="2367"/>
      <c r="B458" s="2367"/>
      <c r="C458" s="2367"/>
      <c r="D458" s="2367"/>
      <c r="E458" s="2420"/>
      <c r="F458" s="2367"/>
      <c r="G458" s="2367"/>
      <c r="H458" s="2367"/>
      <c r="I458" s="2420"/>
      <c r="J458" s="2420"/>
      <c r="K458" s="2420"/>
      <c r="L458" s="2403"/>
      <c r="M458" s="2469"/>
      <c r="N458" s="2420"/>
      <c r="O458" s="2420"/>
      <c r="P458" s="2367"/>
      <c r="Q458" s="2368"/>
      <c r="R458" s="2368"/>
      <c r="S458" s="2517"/>
      <c r="T458" s="2517"/>
      <c r="U458" s="2367"/>
      <c r="V458" s="2367"/>
      <c r="W458" s="2367"/>
      <c r="X458" s="2508"/>
      <c r="Y458" s="2508"/>
    </row>
    <row r="459" spans="1:25" s="2301" customFormat="1" ht="34.950000000000003" customHeight="1" x14ac:dyDescent="0.35">
      <c r="A459" s="2367"/>
      <c r="B459" s="2367"/>
      <c r="C459" s="2367"/>
      <c r="D459" s="2367"/>
      <c r="E459" s="2420"/>
      <c r="F459" s="2367"/>
      <c r="G459" s="2367"/>
      <c r="H459" s="2367"/>
      <c r="I459" s="2420"/>
      <c r="J459" s="2420"/>
      <c r="K459" s="2420"/>
      <c r="L459" s="2403"/>
      <c r="M459" s="2469"/>
      <c r="N459" s="2420"/>
      <c r="O459" s="2420"/>
      <c r="P459" s="2367"/>
      <c r="Q459" s="2368"/>
      <c r="R459" s="2368"/>
      <c r="S459" s="2517"/>
      <c r="T459" s="2517"/>
      <c r="U459" s="2367"/>
      <c r="V459" s="2367"/>
      <c r="W459" s="2367"/>
      <c r="X459" s="2508"/>
      <c r="Y459" s="2508"/>
    </row>
    <row r="460" spans="1:25" s="2301" customFormat="1" ht="34.950000000000003" customHeight="1" x14ac:dyDescent="0.35">
      <c r="A460" s="2367"/>
      <c r="B460" s="2367"/>
      <c r="C460" s="2367"/>
      <c r="D460" s="2367"/>
      <c r="E460" s="2420"/>
      <c r="F460" s="2367"/>
      <c r="G460" s="2367"/>
      <c r="H460" s="2367"/>
      <c r="I460" s="2420"/>
      <c r="J460" s="2420"/>
      <c r="K460" s="2420"/>
      <c r="L460" s="2403"/>
      <c r="M460" s="2469"/>
      <c r="N460" s="2420"/>
      <c r="O460" s="2420"/>
      <c r="P460" s="2367"/>
      <c r="Q460" s="2368"/>
      <c r="R460" s="2368"/>
      <c r="S460" s="2517"/>
      <c r="T460" s="2517"/>
      <c r="U460" s="2367"/>
      <c r="V460" s="2367"/>
      <c r="W460" s="2367"/>
      <c r="X460" s="2508"/>
      <c r="Y460" s="2508"/>
    </row>
    <row r="461" spans="1:25" s="2301" customFormat="1" ht="34.950000000000003" customHeight="1" x14ac:dyDescent="0.35">
      <c r="A461" s="2367"/>
      <c r="B461" s="2367"/>
      <c r="C461" s="2367"/>
      <c r="D461" s="2367"/>
      <c r="E461" s="2420"/>
      <c r="F461" s="2367"/>
      <c r="G461" s="2367"/>
      <c r="H461" s="2367"/>
      <c r="I461" s="2420"/>
      <c r="J461" s="2420"/>
      <c r="K461" s="2420"/>
      <c r="L461" s="2403"/>
      <c r="M461" s="2469"/>
      <c r="N461" s="2420"/>
      <c r="O461" s="2420"/>
      <c r="P461" s="2367"/>
      <c r="Q461" s="2368"/>
      <c r="R461" s="2368"/>
      <c r="S461" s="2517"/>
      <c r="T461" s="2517"/>
      <c r="U461" s="2367"/>
      <c r="V461" s="2367"/>
      <c r="W461" s="2367"/>
      <c r="X461" s="2508"/>
      <c r="Y461" s="2508"/>
    </row>
    <row r="462" spans="1:25" s="2301" customFormat="1" ht="34.950000000000003" customHeight="1" x14ac:dyDescent="0.35">
      <c r="A462" s="2367"/>
      <c r="B462" s="2367"/>
      <c r="C462" s="2367"/>
      <c r="D462" s="2367"/>
      <c r="E462" s="2420"/>
      <c r="F462" s="2367"/>
      <c r="G462" s="2367"/>
      <c r="H462" s="2367"/>
      <c r="I462" s="2420"/>
      <c r="J462" s="2420"/>
      <c r="K462" s="2420"/>
      <c r="L462" s="2403"/>
      <c r="M462" s="2469"/>
      <c r="N462" s="2420"/>
      <c r="O462" s="2420"/>
      <c r="P462" s="2367"/>
      <c r="Q462" s="2368"/>
      <c r="R462" s="2368"/>
      <c r="S462" s="2517"/>
      <c r="T462" s="2517"/>
      <c r="U462" s="2367"/>
      <c r="V462" s="2367"/>
      <c r="W462" s="2367"/>
      <c r="X462" s="2508"/>
      <c r="Y462" s="2508"/>
    </row>
    <row r="463" spans="1:25" s="2301" customFormat="1" ht="34.950000000000003" customHeight="1" x14ac:dyDescent="0.35">
      <c r="A463" s="2367"/>
      <c r="B463" s="2367"/>
      <c r="C463" s="2367"/>
      <c r="D463" s="2367"/>
      <c r="E463" s="2420"/>
      <c r="F463" s="2367"/>
      <c r="G463" s="2367"/>
      <c r="H463" s="2367"/>
      <c r="I463" s="2420"/>
      <c r="J463" s="2420"/>
      <c r="K463" s="2420"/>
      <c r="L463" s="2403"/>
      <c r="M463" s="2469"/>
      <c r="N463" s="2420"/>
      <c r="O463" s="2420"/>
      <c r="P463" s="2367"/>
      <c r="Q463" s="2368"/>
      <c r="R463" s="2368"/>
      <c r="S463" s="2517"/>
      <c r="T463" s="2517"/>
      <c r="U463" s="2367"/>
      <c r="V463" s="2367"/>
      <c r="W463" s="2367"/>
      <c r="X463" s="2508"/>
      <c r="Y463" s="2508"/>
    </row>
    <row r="464" spans="1:25" s="2301" customFormat="1" ht="34.950000000000003" customHeight="1" x14ac:dyDescent="0.35">
      <c r="A464" s="2367"/>
      <c r="B464" s="2367"/>
      <c r="C464" s="2367"/>
      <c r="D464" s="2367"/>
      <c r="E464" s="2420"/>
      <c r="F464" s="2367"/>
      <c r="G464" s="2367"/>
      <c r="H464" s="2367"/>
      <c r="I464" s="2420"/>
      <c r="J464" s="2420"/>
      <c r="K464" s="2420"/>
      <c r="L464" s="2403"/>
      <c r="M464" s="2469"/>
      <c r="N464" s="2420"/>
      <c r="O464" s="2420"/>
      <c r="P464" s="2367"/>
      <c r="Q464" s="2368"/>
      <c r="R464" s="2368"/>
      <c r="S464" s="2517"/>
      <c r="T464" s="2517"/>
      <c r="U464" s="2367"/>
      <c r="V464" s="2367"/>
      <c r="W464" s="2367"/>
      <c r="X464" s="2508"/>
      <c r="Y464" s="2508"/>
    </row>
    <row r="465" spans="1:25" s="2301" customFormat="1" ht="34.950000000000003" customHeight="1" x14ac:dyDescent="0.35">
      <c r="A465" s="2367"/>
      <c r="B465" s="2367"/>
      <c r="C465" s="2367"/>
      <c r="D465" s="2367"/>
      <c r="E465" s="2420"/>
      <c r="F465" s="2367"/>
      <c r="G465" s="2367"/>
      <c r="H465" s="2367"/>
      <c r="I465" s="2420"/>
      <c r="J465" s="2420"/>
      <c r="K465" s="2420"/>
      <c r="L465" s="2403"/>
      <c r="M465" s="2469"/>
      <c r="N465" s="2420"/>
      <c r="O465" s="2420"/>
      <c r="P465" s="2367"/>
      <c r="Q465" s="2368"/>
      <c r="R465" s="2368"/>
      <c r="S465" s="2517"/>
      <c r="T465" s="2517"/>
      <c r="U465" s="2367"/>
      <c r="V465" s="2367"/>
      <c r="W465" s="2367"/>
      <c r="X465" s="2508"/>
      <c r="Y465" s="2508"/>
    </row>
    <row r="466" spans="1:25" s="2301" customFormat="1" ht="34.950000000000003" customHeight="1" x14ac:dyDescent="0.35">
      <c r="A466" s="2367"/>
      <c r="B466" s="2367"/>
      <c r="C466" s="2367"/>
      <c r="D466" s="2367"/>
      <c r="E466" s="2420"/>
      <c r="F466" s="2367"/>
      <c r="G466" s="2367"/>
      <c r="H466" s="2367"/>
      <c r="I466" s="2420"/>
      <c r="J466" s="2420"/>
      <c r="K466" s="2420"/>
      <c r="L466" s="2403"/>
      <c r="M466" s="2469"/>
      <c r="N466" s="2420"/>
      <c r="O466" s="2420"/>
      <c r="P466" s="2367"/>
      <c r="Q466" s="2368"/>
      <c r="R466" s="2368"/>
      <c r="S466" s="2517"/>
      <c r="T466" s="2517"/>
      <c r="U466" s="2367"/>
      <c r="V466" s="2367"/>
      <c r="W466" s="2367"/>
      <c r="X466" s="2508"/>
      <c r="Y466" s="2508"/>
    </row>
    <row r="467" spans="1:25" s="2301" customFormat="1" ht="34.950000000000003" customHeight="1" x14ac:dyDescent="0.35">
      <c r="A467" s="2367"/>
      <c r="B467" s="2367"/>
      <c r="C467" s="2367"/>
      <c r="D467" s="2367"/>
      <c r="E467" s="2420"/>
      <c r="F467" s="2367"/>
      <c r="G467" s="2367"/>
      <c r="H467" s="2367"/>
      <c r="I467" s="2420"/>
      <c r="J467" s="2420"/>
      <c r="K467" s="2420"/>
      <c r="L467" s="2403"/>
      <c r="M467" s="2469"/>
      <c r="N467" s="2420"/>
      <c r="O467" s="2420"/>
      <c r="P467" s="2367"/>
      <c r="Q467" s="2368"/>
      <c r="R467" s="2368"/>
      <c r="S467" s="2517"/>
      <c r="T467" s="2517"/>
      <c r="U467" s="2367"/>
      <c r="V467" s="2367"/>
      <c r="W467" s="2367"/>
      <c r="X467" s="2508"/>
      <c r="Y467" s="2508"/>
    </row>
    <row r="468" spans="1:25" s="2301" customFormat="1" ht="34.950000000000003" customHeight="1" x14ac:dyDescent="0.35">
      <c r="A468" s="2367"/>
      <c r="B468" s="2367"/>
      <c r="C468" s="2367"/>
      <c r="D468" s="2367"/>
      <c r="E468" s="2420"/>
      <c r="F468" s="2367"/>
      <c r="G468" s="2367"/>
      <c r="H468" s="2367"/>
      <c r="I468" s="2420"/>
      <c r="J468" s="2420"/>
      <c r="K468" s="2420"/>
      <c r="L468" s="2403"/>
      <c r="M468" s="2469"/>
      <c r="N468" s="2420"/>
      <c r="O468" s="2420"/>
      <c r="P468" s="2367"/>
      <c r="Q468" s="2368"/>
      <c r="R468" s="2368"/>
      <c r="S468" s="2517"/>
      <c r="T468" s="2517"/>
      <c r="U468" s="2367"/>
      <c r="V468" s="2367"/>
      <c r="W468" s="2367"/>
      <c r="X468" s="2508"/>
      <c r="Y468" s="2508"/>
    </row>
    <row r="469" spans="1:25" s="2301" customFormat="1" ht="34.950000000000003" customHeight="1" x14ac:dyDescent="0.35">
      <c r="A469" s="2367"/>
      <c r="B469" s="2367"/>
      <c r="C469" s="2367"/>
      <c r="D469" s="2367"/>
      <c r="E469" s="2420"/>
      <c r="F469" s="2367"/>
      <c r="G469" s="2367"/>
      <c r="H469" s="2367"/>
      <c r="I469" s="2420"/>
      <c r="J469" s="2420"/>
      <c r="K469" s="2420"/>
      <c r="L469" s="2403"/>
      <c r="M469" s="2469"/>
      <c r="N469" s="2420"/>
      <c r="O469" s="2420"/>
      <c r="P469" s="2367"/>
      <c r="Q469" s="2368"/>
      <c r="R469" s="2368"/>
      <c r="S469" s="2517"/>
      <c r="T469" s="2517"/>
      <c r="U469" s="2367"/>
      <c r="V469" s="2367"/>
      <c r="W469" s="2367"/>
      <c r="X469" s="2508"/>
      <c r="Y469" s="2508"/>
    </row>
    <row r="470" spans="1:25" s="2301" customFormat="1" ht="34.950000000000003" customHeight="1" x14ac:dyDescent="0.35">
      <c r="A470" s="2367"/>
      <c r="B470" s="2367"/>
      <c r="C470" s="2367"/>
      <c r="D470" s="2367"/>
      <c r="E470" s="2420"/>
      <c r="F470" s="2367"/>
      <c r="G470" s="2367"/>
      <c r="H470" s="2367"/>
      <c r="I470" s="2420"/>
      <c r="J470" s="2420"/>
      <c r="K470" s="2420"/>
      <c r="L470" s="2403"/>
      <c r="M470" s="2469"/>
      <c r="N470" s="2420"/>
      <c r="O470" s="2420"/>
      <c r="P470" s="2367"/>
      <c r="Q470" s="2368"/>
      <c r="R470" s="2368"/>
      <c r="S470" s="2517"/>
      <c r="T470" s="2517"/>
      <c r="U470" s="2367"/>
      <c r="V470" s="2367"/>
      <c r="W470" s="2367"/>
      <c r="X470" s="2508"/>
      <c r="Y470" s="2508"/>
    </row>
    <row r="471" spans="1:25" s="2301" customFormat="1" ht="34.950000000000003" customHeight="1" x14ac:dyDescent="0.35">
      <c r="A471" s="2367"/>
      <c r="B471" s="2367"/>
      <c r="C471" s="2367"/>
      <c r="D471" s="2367"/>
      <c r="E471" s="2420"/>
      <c r="F471" s="2367"/>
      <c r="G471" s="2367"/>
      <c r="H471" s="2367"/>
      <c r="I471" s="2420"/>
      <c r="J471" s="2420"/>
      <c r="K471" s="2420"/>
      <c r="L471" s="2403"/>
      <c r="M471" s="2469"/>
      <c r="N471" s="2420"/>
      <c r="O471" s="2420"/>
      <c r="P471" s="2367"/>
      <c r="Q471" s="2368"/>
      <c r="R471" s="2368"/>
      <c r="S471" s="2517"/>
      <c r="T471" s="2517"/>
      <c r="U471" s="2367"/>
      <c r="V471" s="2367"/>
      <c r="W471" s="2367"/>
      <c r="X471" s="2508"/>
      <c r="Y471" s="2508"/>
    </row>
    <row r="472" spans="1:25" s="2301" customFormat="1" ht="34.950000000000003" customHeight="1" x14ac:dyDescent="0.35">
      <c r="A472" s="2367"/>
      <c r="B472" s="2367"/>
      <c r="C472" s="2367"/>
      <c r="D472" s="2367"/>
      <c r="E472" s="2420"/>
      <c r="F472" s="2367"/>
      <c r="G472" s="2367"/>
      <c r="H472" s="2367"/>
      <c r="I472" s="2420"/>
      <c r="J472" s="2420"/>
      <c r="K472" s="2420"/>
      <c r="L472" s="2403"/>
      <c r="M472" s="2469"/>
      <c r="N472" s="2420"/>
      <c r="O472" s="2420"/>
      <c r="P472" s="2367"/>
      <c r="Q472" s="2368"/>
      <c r="R472" s="2368"/>
      <c r="S472" s="2517"/>
      <c r="T472" s="2517"/>
      <c r="U472" s="2367"/>
      <c r="V472" s="2367"/>
      <c r="W472" s="2367"/>
      <c r="X472" s="2508"/>
      <c r="Y472" s="2508"/>
    </row>
    <row r="473" spans="1:25" s="2301" customFormat="1" ht="34.950000000000003" customHeight="1" x14ac:dyDescent="0.35">
      <c r="A473" s="2367"/>
      <c r="B473" s="2367"/>
      <c r="C473" s="2367"/>
      <c r="D473" s="2367"/>
      <c r="E473" s="2420"/>
      <c r="F473" s="2367"/>
      <c r="G473" s="2367"/>
      <c r="H473" s="2367"/>
      <c r="I473" s="2420"/>
      <c r="J473" s="2420"/>
      <c r="K473" s="2420"/>
      <c r="L473" s="2403"/>
      <c r="M473" s="2469"/>
      <c r="N473" s="2420"/>
      <c r="O473" s="2420"/>
      <c r="P473" s="2367"/>
      <c r="Q473" s="2368"/>
      <c r="R473" s="2368"/>
      <c r="S473" s="2517"/>
      <c r="T473" s="2517"/>
      <c r="U473" s="2367"/>
      <c r="V473" s="2367"/>
      <c r="W473" s="2367"/>
      <c r="X473" s="2508"/>
      <c r="Y473" s="2508"/>
    </row>
    <row r="474" spans="1:25" s="2301" customFormat="1" ht="34.950000000000003" customHeight="1" x14ac:dyDescent="0.35">
      <c r="A474" s="2367"/>
      <c r="B474" s="2367"/>
      <c r="C474" s="2367"/>
      <c r="D474" s="2367"/>
      <c r="E474" s="2420"/>
      <c r="F474" s="2367"/>
      <c r="G474" s="2367"/>
      <c r="H474" s="2367"/>
      <c r="I474" s="2420"/>
      <c r="J474" s="2420"/>
      <c r="K474" s="2420"/>
      <c r="L474" s="2403"/>
      <c r="M474" s="2469"/>
      <c r="N474" s="2420"/>
      <c r="O474" s="2420"/>
      <c r="P474" s="2367"/>
      <c r="Q474" s="2368"/>
      <c r="R474" s="2368"/>
      <c r="S474" s="2517"/>
      <c r="T474" s="2517"/>
      <c r="U474" s="2367"/>
      <c r="V474" s="2367"/>
      <c r="W474" s="2367"/>
      <c r="X474" s="2508"/>
      <c r="Y474" s="2508"/>
    </row>
    <row r="475" spans="1:25" s="2301" customFormat="1" ht="34.950000000000003" customHeight="1" x14ac:dyDescent="0.35">
      <c r="A475" s="2367"/>
      <c r="B475" s="2367"/>
      <c r="C475" s="2367"/>
      <c r="D475" s="2367"/>
      <c r="E475" s="2420"/>
      <c r="F475" s="2367"/>
      <c r="G475" s="2367"/>
      <c r="H475" s="2367"/>
      <c r="I475" s="2420"/>
      <c r="J475" s="2420"/>
      <c r="K475" s="2420"/>
      <c r="L475" s="2403"/>
      <c r="M475" s="2469"/>
      <c r="N475" s="2420"/>
      <c r="O475" s="2420"/>
      <c r="P475" s="2367"/>
      <c r="Q475" s="2368"/>
      <c r="R475" s="2368"/>
      <c r="S475" s="2517"/>
      <c r="T475" s="2517"/>
      <c r="U475" s="2367"/>
      <c r="V475" s="2367"/>
      <c r="W475" s="2367"/>
      <c r="X475" s="2508"/>
      <c r="Y475" s="2508"/>
    </row>
    <row r="476" spans="1:25" s="2301" customFormat="1" ht="34.950000000000003" customHeight="1" x14ac:dyDescent="0.35">
      <c r="A476" s="2367"/>
      <c r="B476" s="2367"/>
      <c r="C476" s="2367"/>
      <c r="D476" s="2367"/>
      <c r="E476" s="2420"/>
      <c r="F476" s="2367"/>
      <c r="G476" s="2367"/>
      <c r="H476" s="2367"/>
      <c r="I476" s="2420"/>
      <c r="J476" s="2420"/>
      <c r="K476" s="2420"/>
      <c r="L476" s="2403"/>
      <c r="M476" s="2469"/>
      <c r="N476" s="2420"/>
      <c r="O476" s="2420"/>
      <c r="P476" s="2367"/>
      <c r="Q476" s="2368"/>
      <c r="R476" s="2368"/>
      <c r="S476" s="2517"/>
      <c r="T476" s="2517"/>
      <c r="U476" s="2367"/>
      <c r="V476" s="2367"/>
      <c r="W476" s="2367"/>
      <c r="X476" s="2508"/>
      <c r="Y476" s="2508"/>
    </row>
    <row r="477" spans="1:25" s="2301" customFormat="1" ht="34.950000000000003" customHeight="1" x14ac:dyDescent="0.35">
      <c r="A477" s="2367"/>
      <c r="B477" s="2367"/>
      <c r="C477" s="2367"/>
      <c r="D477" s="2367"/>
      <c r="E477" s="2420"/>
      <c r="F477" s="2367"/>
      <c r="G477" s="2367"/>
      <c r="H477" s="2367"/>
      <c r="I477" s="2420"/>
      <c r="J477" s="2420"/>
      <c r="K477" s="2420"/>
      <c r="L477" s="2403"/>
      <c r="M477" s="2469"/>
      <c r="N477" s="2420"/>
      <c r="O477" s="2420"/>
      <c r="P477" s="2367"/>
      <c r="Q477" s="2368"/>
      <c r="R477" s="2368"/>
      <c r="S477" s="2517"/>
      <c r="T477" s="2517"/>
      <c r="U477" s="2367"/>
      <c r="V477" s="2367"/>
      <c r="W477" s="2367"/>
      <c r="X477" s="2508"/>
      <c r="Y477" s="2508"/>
    </row>
    <row r="478" spans="1:25" s="2301" customFormat="1" ht="34.950000000000003" customHeight="1" x14ac:dyDescent="0.35">
      <c r="A478" s="2367"/>
      <c r="B478" s="2367"/>
      <c r="C478" s="2367"/>
      <c r="D478" s="2367"/>
      <c r="E478" s="2420"/>
      <c r="F478" s="2367"/>
      <c r="G478" s="2367"/>
      <c r="H478" s="2367"/>
      <c r="I478" s="2420"/>
      <c r="J478" s="2420"/>
      <c r="K478" s="2420"/>
      <c r="L478" s="2403"/>
      <c r="M478" s="2469"/>
      <c r="N478" s="2420"/>
      <c r="O478" s="2420"/>
      <c r="P478" s="2367"/>
      <c r="Q478" s="2368"/>
      <c r="R478" s="2368"/>
      <c r="S478" s="2517"/>
      <c r="T478" s="2517"/>
      <c r="U478" s="2367"/>
      <c r="V478" s="2367"/>
      <c r="W478" s="2367"/>
      <c r="X478" s="2508"/>
      <c r="Y478" s="2508"/>
    </row>
    <row r="479" spans="1:25" s="2301" customFormat="1" ht="34.950000000000003" customHeight="1" x14ac:dyDescent="0.35">
      <c r="A479" s="2367"/>
      <c r="B479" s="2367"/>
      <c r="C479" s="2367"/>
      <c r="D479" s="2367"/>
      <c r="E479" s="2420"/>
      <c r="F479" s="2367"/>
      <c r="G479" s="2367"/>
      <c r="H479" s="2367"/>
      <c r="I479" s="2420"/>
      <c r="J479" s="2420"/>
      <c r="K479" s="2420"/>
      <c r="L479" s="2403"/>
      <c r="M479" s="2469"/>
      <c r="N479" s="2420"/>
      <c r="O479" s="2420"/>
      <c r="P479" s="2367"/>
      <c r="Q479" s="2368"/>
      <c r="R479" s="2368"/>
      <c r="S479" s="2517"/>
      <c r="T479" s="2517"/>
      <c r="U479" s="2367"/>
      <c r="V479" s="2367"/>
      <c r="W479" s="2367"/>
      <c r="X479" s="2508"/>
      <c r="Y479" s="2508"/>
    </row>
    <row r="480" spans="1:25" s="2301" customFormat="1" ht="34.950000000000003" customHeight="1" x14ac:dyDescent="0.35">
      <c r="A480" s="2367"/>
      <c r="B480" s="2367"/>
      <c r="C480" s="2367"/>
      <c r="D480" s="2367"/>
      <c r="E480" s="2420"/>
      <c r="F480" s="2367"/>
      <c r="G480" s="2367"/>
      <c r="H480" s="2367"/>
      <c r="I480" s="2420"/>
      <c r="J480" s="2420"/>
      <c r="K480" s="2420"/>
      <c r="L480" s="2403"/>
      <c r="M480" s="2469"/>
      <c r="N480" s="2420"/>
      <c r="O480" s="2420"/>
      <c r="P480" s="2367"/>
      <c r="Q480" s="2368"/>
      <c r="R480" s="2368"/>
      <c r="S480" s="2517"/>
      <c r="T480" s="2517"/>
      <c r="U480" s="2367"/>
      <c r="V480" s="2367"/>
      <c r="W480" s="2367"/>
      <c r="X480" s="2508"/>
      <c r="Y480" s="2508"/>
    </row>
    <row r="481" spans="1:25" s="2301" customFormat="1" ht="34.950000000000003" customHeight="1" x14ac:dyDescent="0.35">
      <c r="A481" s="2367"/>
      <c r="B481" s="2367"/>
      <c r="C481" s="2367"/>
      <c r="D481" s="2367"/>
      <c r="E481" s="2420"/>
      <c r="F481" s="2367"/>
      <c r="G481" s="2367"/>
      <c r="H481" s="2367"/>
      <c r="I481" s="2420"/>
      <c r="J481" s="2420"/>
      <c r="K481" s="2420"/>
      <c r="L481" s="2403"/>
      <c r="M481" s="2469"/>
      <c r="N481" s="2420"/>
      <c r="O481" s="2420"/>
      <c r="P481" s="2367"/>
      <c r="Q481" s="2368"/>
      <c r="R481" s="2368"/>
      <c r="S481" s="2517"/>
      <c r="T481" s="2517"/>
      <c r="U481" s="2367"/>
      <c r="V481" s="2367"/>
      <c r="W481" s="2367"/>
      <c r="X481" s="2508"/>
      <c r="Y481" s="2508"/>
    </row>
    <row r="482" spans="1:25" s="2301" customFormat="1" ht="34.950000000000003" customHeight="1" x14ac:dyDescent="0.35">
      <c r="A482" s="2367"/>
      <c r="B482" s="2367"/>
      <c r="C482" s="2367"/>
      <c r="D482" s="2367"/>
      <c r="E482" s="2420"/>
      <c r="F482" s="2367"/>
      <c r="G482" s="2367"/>
      <c r="H482" s="2367"/>
      <c r="I482" s="2420"/>
      <c r="J482" s="2420"/>
      <c r="K482" s="2420"/>
      <c r="L482" s="2403"/>
      <c r="M482" s="2469"/>
      <c r="N482" s="2420"/>
      <c r="O482" s="2420"/>
      <c r="P482" s="2367"/>
      <c r="Q482" s="2368"/>
      <c r="R482" s="2368"/>
      <c r="S482" s="2517"/>
      <c r="T482" s="2517"/>
      <c r="U482" s="2367"/>
      <c r="V482" s="2367"/>
      <c r="W482" s="2367"/>
      <c r="X482" s="2508"/>
      <c r="Y482" s="2508"/>
    </row>
    <row r="483" spans="1:25" s="2301" customFormat="1" ht="34.950000000000003" customHeight="1" x14ac:dyDescent="0.35">
      <c r="A483" s="2367"/>
      <c r="B483" s="2367"/>
      <c r="C483" s="2367"/>
      <c r="D483" s="2367"/>
      <c r="E483" s="2420"/>
      <c r="F483" s="2367"/>
      <c r="G483" s="2367"/>
      <c r="H483" s="2367"/>
      <c r="I483" s="2420"/>
      <c r="J483" s="2420"/>
      <c r="K483" s="2420"/>
      <c r="L483" s="2403"/>
      <c r="M483" s="2469"/>
      <c r="N483" s="2420"/>
      <c r="O483" s="2420"/>
      <c r="P483" s="2367"/>
      <c r="Q483" s="2368"/>
      <c r="R483" s="2368"/>
      <c r="S483" s="2517"/>
      <c r="T483" s="2517"/>
      <c r="U483" s="2367"/>
      <c r="V483" s="2367"/>
      <c r="W483" s="2367"/>
      <c r="X483" s="2508"/>
      <c r="Y483" s="2508"/>
    </row>
    <row r="484" spans="1:25" s="2301" customFormat="1" ht="34.950000000000003" customHeight="1" x14ac:dyDescent="0.35">
      <c r="A484" s="2367"/>
      <c r="B484" s="2367"/>
      <c r="C484" s="2367"/>
      <c r="D484" s="2367"/>
      <c r="E484" s="2420"/>
      <c r="F484" s="2367"/>
      <c r="G484" s="2367"/>
      <c r="H484" s="2367"/>
      <c r="I484" s="2420"/>
      <c r="J484" s="2420"/>
      <c r="K484" s="2420"/>
      <c r="L484" s="2403"/>
      <c r="M484" s="2469"/>
      <c r="N484" s="2420"/>
      <c r="O484" s="2420"/>
      <c r="P484" s="2367"/>
      <c r="Q484" s="2368"/>
      <c r="R484" s="2368"/>
      <c r="S484" s="2517"/>
      <c r="T484" s="2517"/>
      <c r="U484" s="2367"/>
      <c r="V484" s="2367"/>
      <c r="W484" s="2367"/>
      <c r="X484" s="2508"/>
      <c r="Y484" s="2508"/>
    </row>
    <row r="485" spans="1:25" s="2301" customFormat="1" ht="34.950000000000003" customHeight="1" x14ac:dyDescent="0.35">
      <c r="A485" s="2367"/>
      <c r="B485" s="2367"/>
      <c r="C485" s="2367"/>
      <c r="D485" s="2367"/>
      <c r="E485" s="2420"/>
      <c r="F485" s="2367"/>
      <c r="G485" s="2367"/>
      <c r="H485" s="2367"/>
      <c r="I485" s="2420"/>
      <c r="J485" s="2420"/>
      <c r="K485" s="2420"/>
      <c r="L485" s="2403"/>
      <c r="M485" s="2469"/>
      <c r="N485" s="2420"/>
      <c r="O485" s="2420"/>
      <c r="P485" s="2367"/>
      <c r="Q485" s="2368"/>
      <c r="R485" s="2368"/>
      <c r="S485" s="2517"/>
      <c r="T485" s="2517"/>
      <c r="U485" s="2367"/>
      <c r="V485" s="2367"/>
      <c r="W485" s="2367"/>
      <c r="X485" s="2508"/>
      <c r="Y485" s="2508"/>
    </row>
    <row r="486" spans="1:25" s="2301" customFormat="1" ht="34.950000000000003" customHeight="1" x14ac:dyDescent="0.35">
      <c r="A486" s="2367"/>
      <c r="B486" s="2367"/>
      <c r="C486" s="2367"/>
      <c r="D486" s="2367"/>
      <c r="E486" s="2420"/>
      <c r="F486" s="2367"/>
      <c r="G486" s="2367"/>
      <c r="H486" s="2367"/>
      <c r="I486" s="2420"/>
      <c r="J486" s="2420"/>
      <c r="K486" s="2420"/>
      <c r="L486" s="2403"/>
      <c r="M486" s="2469"/>
      <c r="N486" s="2420"/>
      <c r="O486" s="2420"/>
      <c r="P486" s="2367"/>
      <c r="Q486" s="2368"/>
      <c r="R486" s="2368"/>
      <c r="S486" s="2517"/>
      <c r="T486" s="2517"/>
      <c r="U486" s="2367"/>
      <c r="V486" s="2367"/>
      <c r="W486" s="2367"/>
      <c r="X486" s="2508"/>
      <c r="Y486" s="2508"/>
    </row>
    <row r="487" spans="1:25" s="2301" customFormat="1" ht="34.950000000000003" customHeight="1" x14ac:dyDescent="0.35">
      <c r="A487" s="2367"/>
      <c r="B487" s="2367"/>
      <c r="C487" s="2367"/>
      <c r="D487" s="2367"/>
      <c r="E487" s="2420"/>
      <c r="F487" s="2367"/>
      <c r="G487" s="2367"/>
      <c r="H487" s="2367"/>
      <c r="I487" s="2420"/>
      <c r="J487" s="2420"/>
      <c r="K487" s="2420"/>
      <c r="L487" s="2403"/>
      <c r="M487" s="2469"/>
      <c r="N487" s="2420"/>
      <c r="O487" s="2420"/>
      <c r="P487" s="2367"/>
      <c r="Q487" s="2368"/>
      <c r="R487" s="2368"/>
      <c r="S487" s="2517"/>
      <c r="T487" s="2517"/>
      <c r="U487" s="2367"/>
      <c r="V487" s="2367"/>
      <c r="W487" s="2367"/>
      <c r="X487" s="2508"/>
      <c r="Y487" s="2508"/>
    </row>
    <row r="488" spans="1:25" s="2301" customFormat="1" ht="34.950000000000003" customHeight="1" x14ac:dyDescent="0.35">
      <c r="A488" s="2367"/>
      <c r="B488" s="2367"/>
      <c r="C488" s="2367"/>
      <c r="D488" s="2367"/>
      <c r="E488" s="2420"/>
      <c r="F488" s="2367"/>
      <c r="G488" s="2367"/>
      <c r="H488" s="2367"/>
      <c r="I488" s="2420"/>
      <c r="J488" s="2420"/>
      <c r="K488" s="2420"/>
      <c r="L488" s="2403"/>
      <c r="M488" s="2469"/>
      <c r="N488" s="2420"/>
      <c r="O488" s="2420"/>
      <c r="P488" s="2367"/>
      <c r="Q488" s="2368"/>
      <c r="R488" s="2368"/>
      <c r="S488" s="2517"/>
      <c r="T488" s="2517"/>
      <c r="U488" s="2367"/>
      <c r="V488" s="2367"/>
      <c r="W488" s="2367"/>
      <c r="X488" s="2508"/>
      <c r="Y488" s="2508"/>
    </row>
    <row r="489" spans="1:25" s="2301" customFormat="1" ht="34.950000000000003" customHeight="1" x14ac:dyDescent="0.35">
      <c r="A489" s="2367"/>
      <c r="B489" s="2367"/>
      <c r="C489" s="2367"/>
      <c r="D489" s="2367"/>
      <c r="E489" s="2420"/>
      <c r="F489" s="2367"/>
      <c r="G489" s="2367"/>
      <c r="H489" s="2367"/>
      <c r="I489" s="2420"/>
      <c r="J489" s="2420"/>
      <c r="K489" s="2420"/>
      <c r="L489" s="2403"/>
      <c r="M489" s="2469"/>
      <c r="N489" s="2420"/>
      <c r="O489" s="2420"/>
      <c r="P489" s="2367"/>
      <c r="Q489" s="2368"/>
      <c r="R489" s="2368"/>
      <c r="S489" s="2517"/>
      <c r="T489" s="2517"/>
      <c r="U489" s="2367"/>
      <c r="V489" s="2367"/>
      <c r="W489" s="2367"/>
      <c r="X489" s="2508"/>
      <c r="Y489" s="2508"/>
    </row>
    <row r="490" spans="1:25" s="2301" customFormat="1" ht="34.950000000000003" customHeight="1" x14ac:dyDescent="0.35">
      <c r="A490" s="2367"/>
      <c r="B490" s="2367"/>
      <c r="C490" s="2367"/>
      <c r="D490" s="2367"/>
      <c r="E490" s="2420"/>
      <c r="F490" s="2367"/>
      <c r="G490" s="2367"/>
      <c r="H490" s="2367"/>
      <c r="I490" s="2420"/>
      <c r="J490" s="2420"/>
      <c r="K490" s="2420"/>
      <c r="L490" s="2403"/>
      <c r="M490" s="2469"/>
      <c r="N490" s="2420"/>
      <c r="O490" s="2420"/>
      <c r="P490" s="2367"/>
      <c r="Q490" s="2368"/>
      <c r="R490" s="2368"/>
      <c r="S490" s="2517"/>
      <c r="T490" s="2517"/>
      <c r="U490" s="2367"/>
      <c r="V490" s="2367"/>
      <c r="W490" s="2367"/>
      <c r="X490" s="2508"/>
      <c r="Y490" s="2508"/>
    </row>
    <row r="491" spans="1:25" s="2301" customFormat="1" ht="34.950000000000003" customHeight="1" x14ac:dyDescent="0.35">
      <c r="A491" s="2367"/>
      <c r="B491" s="2367"/>
      <c r="C491" s="2367"/>
      <c r="D491" s="2367"/>
      <c r="E491" s="2420"/>
      <c r="F491" s="2367"/>
      <c r="G491" s="2367"/>
      <c r="H491" s="2367"/>
      <c r="I491" s="2420"/>
      <c r="J491" s="2420"/>
      <c r="K491" s="2420"/>
      <c r="L491" s="2403"/>
      <c r="M491" s="2469"/>
      <c r="N491" s="2420"/>
      <c r="O491" s="2420"/>
      <c r="P491" s="2367"/>
      <c r="Q491" s="2368"/>
      <c r="R491" s="2368"/>
      <c r="S491" s="2517"/>
      <c r="T491" s="2517"/>
      <c r="U491" s="2367"/>
      <c r="V491" s="2367"/>
      <c r="W491" s="2367"/>
      <c r="X491" s="2508"/>
      <c r="Y491" s="2508"/>
    </row>
    <row r="492" spans="1:25" s="2301" customFormat="1" ht="34.950000000000003" customHeight="1" x14ac:dyDescent="0.35">
      <c r="A492" s="2367"/>
      <c r="B492" s="2367"/>
      <c r="C492" s="2367"/>
      <c r="D492" s="2367"/>
      <c r="E492" s="2420"/>
      <c r="F492" s="2367"/>
      <c r="G492" s="2367"/>
      <c r="H492" s="2367"/>
      <c r="I492" s="2420"/>
      <c r="J492" s="2420"/>
      <c r="K492" s="2420"/>
      <c r="L492" s="2403"/>
      <c r="M492" s="2469"/>
      <c r="N492" s="2420"/>
      <c r="O492" s="2420"/>
      <c r="P492" s="2367"/>
      <c r="Q492" s="2368"/>
      <c r="R492" s="2368"/>
      <c r="S492" s="2517"/>
      <c r="T492" s="2517"/>
      <c r="U492" s="2367"/>
      <c r="V492" s="2367"/>
      <c r="W492" s="2367"/>
      <c r="X492" s="2508"/>
      <c r="Y492" s="2508"/>
    </row>
    <row r="493" spans="1:25" s="2301" customFormat="1" ht="34.950000000000003" customHeight="1" x14ac:dyDescent="0.35">
      <c r="A493" s="2367"/>
      <c r="B493" s="2367"/>
      <c r="C493" s="2367"/>
      <c r="D493" s="2367"/>
      <c r="E493" s="2420"/>
      <c r="F493" s="2367"/>
      <c r="G493" s="2367"/>
      <c r="H493" s="2367"/>
      <c r="I493" s="2420"/>
      <c r="J493" s="2420"/>
      <c r="K493" s="2420"/>
      <c r="L493" s="2403"/>
      <c r="M493" s="2469"/>
      <c r="N493" s="2420"/>
      <c r="O493" s="2420"/>
      <c r="P493" s="2367"/>
      <c r="Q493" s="2368"/>
      <c r="R493" s="2368"/>
      <c r="S493" s="2517"/>
      <c r="T493" s="2517"/>
      <c r="U493" s="2367"/>
      <c r="V493" s="2367"/>
      <c r="W493" s="2367"/>
      <c r="X493" s="2508"/>
      <c r="Y493" s="2508"/>
    </row>
    <row r="494" spans="1:25" s="2301" customFormat="1" ht="34.950000000000003" customHeight="1" x14ac:dyDescent="0.35">
      <c r="A494" s="2367"/>
      <c r="B494" s="2367"/>
      <c r="C494" s="2367"/>
      <c r="D494" s="2367"/>
      <c r="E494" s="2420"/>
      <c r="F494" s="2367"/>
      <c r="G494" s="2367"/>
      <c r="H494" s="2367"/>
      <c r="I494" s="2420"/>
      <c r="J494" s="2420"/>
      <c r="K494" s="2420"/>
      <c r="L494" s="2403"/>
      <c r="M494" s="2469"/>
      <c r="N494" s="2420"/>
      <c r="O494" s="2420"/>
      <c r="P494" s="2367"/>
      <c r="Q494" s="2368"/>
      <c r="R494" s="2368"/>
      <c r="S494" s="2517"/>
      <c r="T494" s="2517"/>
      <c r="U494" s="2367"/>
      <c r="V494" s="2367"/>
      <c r="W494" s="2367"/>
      <c r="X494" s="2508"/>
      <c r="Y494" s="2508"/>
    </row>
    <row r="495" spans="1:25" s="2301" customFormat="1" ht="34.950000000000003" customHeight="1" x14ac:dyDescent="0.35">
      <c r="A495" s="2367"/>
      <c r="B495" s="2367"/>
      <c r="C495" s="2367"/>
      <c r="D495" s="2367"/>
      <c r="E495" s="2420"/>
      <c r="F495" s="2367"/>
      <c r="G495" s="2367"/>
      <c r="H495" s="2367"/>
      <c r="I495" s="2420"/>
      <c r="J495" s="2420"/>
      <c r="K495" s="2420"/>
      <c r="L495" s="2403"/>
      <c r="M495" s="2469"/>
      <c r="N495" s="2420"/>
      <c r="O495" s="2420"/>
      <c r="P495" s="2367"/>
      <c r="Q495" s="2368"/>
      <c r="R495" s="2368"/>
      <c r="S495" s="2517"/>
      <c r="T495" s="2517"/>
      <c r="U495" s="2367"/>
      <c r="V495" s="2367"/>
      <c r="W495" s="2367"/>
      <c r="X495" s="2508"/>
      <c r="Y495" s="2508"/>
    </row>
    <row r="496" spans="1:25" s="2301" customFormat="1" ht="34.950000000000003" customHeight="1" x14ac:dyDescent="0.35">
      <c r="A496" s="2367"/>
      <c r="B496" s="2367"/>
      <c r="C496" s="2367"/>
      <c r="D496" s="2367"/>
      <c r="E496" s="2420"/>
      <c r="F496" s="2367"/>
      <c r="G496" s="2367"/>
      <c r="H496" s="2367"/>
      <c r="I496" s="2420"/>
      <c r="J496" s="2420"/>
      <c r="K496" s="2420"/>
      <c r="L496" s="2403"/>
      <c r="M496" s="2469"/>
      <c r="N496" s="2420"/>
      <c r="O496" s="2420"/>
      <c r="P496" s="2367"/>
      <c r="Q496" s="2368"/>
      <c r="R496" s="2368"/>
      <c r="S496" s="2517"/>
      <c r="T496" s="2517"/>
      <c r="U496" s="2367"/>
      <c r="V496" s="2367"/>
      <c r="W496" s="2367"/>
      <c r="X496" s="2508"/>
      <c r="Y496" s="2508"/>
    </row>
    <row r="497" spans="1:25" s="2301" customFormat="1" ht="34.950000000000003" customHeight="1" x14ac:dyDescent="0.35">
      <c r="A497" s="2367"/>
      <c r="B497" s="2367"/>
      <c r="C497" s="2367"/>
      <c r="D497" s="2367"/>
      <c r="E497" s="2420"/>
      <c r="F497" s="2367"/>
      <c r="G497" s="2367"/>
      <c r="H497" s="2367"/>
      <c r="I497" s="2420"/>
      <c r="J497" s="2420"/>
      <c r="K497" s="2420"/>
      <c r="L497" s="2403"/>
      <c r="M497" s="2469"/>
      <c r="N497" s="2420"/>
      <c r="O497" s="2420"/>
      <c r="P497" s="2367"/>
      <c r="Q497" s="2368"/>
      <c r="R497" s="2368"/>
      <c r="S497" s="2517"/>
      <c r="T497" s="2517"/>
      <c r="U497" s="2367"/>
      <c r="V497" s="2367"/>
      <c r="W497" s="2367"/>
      <c r="X497" s="2508"/>
      <c r="Y497" s="2508"/>
    </row>
    <row r="498" spans="1:25" s="2301" customFormat="1" ht="34.950000000000003" customHeight="1" x14ac:dyDescent="0.35">
      <c r="A498" s="2367"/>
      <c r="B498" s="2367"/>
      <c r="C498" s="2367"/>
      <c r="D498" s="2367"/>
      <c r="E498" s="2420"/>
      <c r="F498" s="2367"/>
      <c r="G498" s="2367"/>
      <c r="H498" s="2367"/>
      <c r="I498" s="2420"/>
      <c r="J498" s="2420"/>
      <c r="K498" s="2420"/>
      <c r="L498" s="2403"/>
      <c r="M498" s="2469"/>
      <c r="N498" s="2420"/>
      <c r="O498" s="2420"/>
      <c r="P498" s="2367"/>
      <c r="Q498" s="2368"/>
      <c r="R498" s="2368"/>
      <c r="S498" s="2517"/>
      <c r="T498" s="2517"/>
      <c r="U498" s="2367"/>
      <c r="V498" s="2367"/>
      <c r="W498" s="2367"/>
      <c r="X498" s="2508"/>
      <c r="Y498" s="2508"/>
    </row>
    <row r="499" spans="1:25" s="2301" customFormat="1" ht="34.950000000000003" customHeight="1" x14ac:dyDescent="0.35">
      <c r="A499" s="2367"/>
      <c r="B499" s="2367"/>
      <c r="C499" s="2367"/>
      <c r="D499" s="2367"/>
      <c r="E499" s="2420"/>
      <c r="F499" s="2367"/>
      <c r="G499" s="2367"/>
      <c r="H499" s="2367"/>
      <c r="I499" s="2420"/>
      <c r="J499" s="2420"/>
      <c r="K499" s="2420"/>
      <c r="L499" s="2403"/>
      <c r="M499" s="2469"/>
      <c r="N499" s="2420"/>
      <c r="O499" s="2420"/>
      <c r="P499" s="2367"/>
      <c r="Q499" s="2368"/>
      <c r="R499" s="2368"/>
      <c r="S499" s="2517"/>
      <c r="T499" s="2517"/>
      <c r="U499" s="2367"/>
      <c r="V499" s="2367"/>
      <c r="W499" s="2367"/>
      <c r="X499" s="2508"/>
      <c r="Y499" s="2508"/>
    </row>
    <row r="500" spans="1:25" s="2301" customFormat="1" ht="34.950000000000003" customHeight="1" x14ac:dyDescent="0.35">
      <c r="A500" s="2367"/>
      <c r="B500" s="2367"/>
      <c r="C500" s="2367"/>
      <c r="D500" s="2367"/>
      <c r="E500" s="2420"/>
      <c r="F500" s="2367"/>
      <c r="G500" s="2367"/>
      <c r="H500" s="2367"/>
      <c r="I500" s="2420"/>
      <c r="J500" s="2420"/>
      <c r="K500" s="2420"/>
      <c r="L500" s="2403"/>
      <c r="M500" s="2469"/>
      <c r="N500" s="2420"/>
      <c r="O500" s="2420"/>
      <c r="P500" s="2367"/>
      <c r="Q500" s="2368"/>
      <c r="R500" s="2368"/>
      <c r="S500" s="2517"/>
      <c r="T500" s="2517"/>
      <c r="U500" s="2367"/>
      <c r="V500" s="2367"/>
      <c r="W500" s="2367"/>
      <c r="X500" s="2508"/>
      <c r="Y500" s="2508"/>
    </row>
    <row r="501" spans="1:25" s="2301" customFormat="1" ht="34.950000000000003" customHeight="1" x14ac:dyDescent="0.35">
      <c r="A501" s="2367"/>
      <c r="B501" s="2367"/>
      <c r="C501" s="2367"/>
      <c r="D501" s="2367"/>
      <c r="E501" s="2420"/>
      <c r="F501" s="2367"/>
      <c r="G501" s="2367"/>
      <c r="H501" s="2367"/>
      <c r="I501" s="2420"/>
      <c r="J501" s="2420"/>
      <c r="K501" s="2420"/>
      <c r="L501" s="2403"/>
      <c r="M501" s="2469"/>
      <c r="N501" s="2420"/>
      <c r="O501" s="2420"/>
      <c r="P501" s="2367"/>
      <c r="Q501" s="2368"/>
      <c r="R501" s="2368"/>
      <c r="S501" s="2517"/>
      <c r="T501" s="2517"/>
      <c r="U501" s="2367"/>
      <c r="V501" s="2367"/>
      <c r="W501" s="2367"/>
      <c r="X501" s="2508"/>
      <c r="Y501" s="2508"/>
    </row>
    <row r="502" spans="1:25" s="2301" customFormat="1" ht="34.950000000000003" customHeight="1" x14ac:dyDescent="0.35">
      <c r="A502" s="2367"/>
      <c r="B502" s="2367"/>
      <c r="C502" s="2367"/>
      <c r="D502" s="2367"/>
      <c r="E502" s="2420"/>
      <c r="F502" s="2367"/>
      <c r="G502" s="2367"/>
      <c r="H502" s="2367"/>
      <c r="I502" s="2420"/>
      <c r="J502" s="2420"/>
      <c r="K502" s="2420"/>
      <c r="L502" s="2403"/>
      <c r="M502" s="2469"/>
      <c r="N502" s="2420"/>
      <c r="O502" s="2420"/>
      <c r="P502" s="2367"/>
      <c r="Q502" s="2368"/>
      <c r="R502" s="2368"/>
      <c r="S502" s="2517"/>
      <c r="T502" s="2517"/>
      <c r="U502" s="2367"/>
      <c r="V502" s="2367"/>
      <c r="W502" s="2367"/>
      <c r="X502" s="2508"/>
      <c r="Y502" s="2508"/>
    </row>
    <row r="503" spans="1:25" s="2301" customFormat="1" ht="34.950000000000003" customHeight="1" x14ac:dyDescent="0.35">
      <c r="A503" s="2367"/>
      <c r="B503" s="2367"/>
      <c r="C503" s="2367"/>
      <c r="D503" s="2367"/>
      <c r="E503" s="2420"/>
      <c r="F503" s="2367"/>
      <c r="G503" s="2367"/>
      <c r="H503" s="2367"/>
      <c r="I503" s="2420"/>
      <c r="J503" s="2420"/>
      <c r="K503" s="2420"/>
      <c r="L503" s="2403"/>
      <c r="M503" s="2469"/>
      <c r="N503" s="2420"/>
      <c r="O503" s="2420"/>
      <c r="P503" s="2367"/>
      <c r="Q503" s="2368"/>
      <c r="R503" s="2368"/>
      <c r="S503" s="2517"/>
      <c r="T503" s="2517"/>
      <c r="U503" s="2367"/>
      <c r="V503" s="2367"/>
      <c r="W503" s="2367"/>
      <c r="X503" s="2508"/>
      <c r="Y503" s="2508"/>
    </row>
    <row r="504" spans="1:25" s="2301" customFormat="1" ht="34.950000000000003" customHeight="1" x14ac:dyDescent="0.35">
      <c r="A504" s="2367"/>
      <c r="B504" s="2367"/>
      <c r="C504" s="2367"/>
      <c r="D504" s="2367"/>
      <c r="E504" s="2420"/>
      <c r="F504" s="2367"/>
      <c r="G504" s="2367"/>
      <c r="H504" s="2367"/>
      <c r="I504" s="2420"/>
      <c r="J504" s="2420"/>
      <c r="K504" s="2420"/>
      <c r="L504" s="2403"/>
      <c r="M504" s="2469"/>
      <c r="N504" s="2420"/>
      <c r="O504" s="2420"/>
      <c r="P504" s="2367"/>
      <c r="Q504" s="2368"/>
      <c r="R504" s="2368"/>
      <c r="S504" s="2517"/>
      <c r="T504" s="2517"/>
      <c r="U504" s="2367"/>
      <c r="V504" s="2367"/>
      <c r="W504" s="2367"/>
      <c r="X504" s="2508"/>
      <c r="Y504" s="2508"/>
    </row>
    <row r="505" spans="1:25" s="2301" customFormat="1" ht="34.950000000000003" customHeight="1" x14ac:dyDescent="0.35">
      <c r="A505" s="2367"/>
      <c r="B505" s="2367"/>
      <c r="C505" s="2367"/>
      <c r="D505" s="2367"/>
      <c r="E505" s="2420"/>
      <c r="F505" s="2367"/>
      <c r="G505" s="2367"/>
      <c r="H505" s="2367"/>
      <c r="I505" s="2420"/>
      <c r="J505" s="2420"/>
      <c r="K505" s="2420"/>
      <c r="L505" s="2403"/>
      <c r="M505" s="2469"/>
      <c r="N505" s="2420"/>
      <c r="O505" s="2420"/>
      <c r="P505" s="2367"/>
      <c r="Q505" s="2368"/>
      <c r="R505" s="2368"/>
      <c r="S505" s="2517"/>
      <c r="T505" s="2517"/>
      <c r="U505" s="2367"/>
      <c r="V505" s="2367"/>
      <c r="W505" s="2367"/>
      <c r="X505" s="2508"/>
      <c r="Y505" s="2508"/>
    </row>
    <row r="506" spans="1:25" s="2301" customFormat="1" ht="34.950000000000003" customHeight="1" x14ac:dyDescent="0.35">
      <c r="A506" s="2367"/>
      <c r="B506" s="2367"/>
      <c r="C506" s="2367"/>
      <c r="D506" s="2367"/>
      <c r="E506" s="2420"/>
      <c r="F506" s="2367"/>
      <c r="G506" s="2367"/>
      <c r="H506" s="2367"/>
      <c r="I506" s="2420"/>
      <c r="J506" s="2420"/>
      <c r="K506" s="2420"/>
      <c r="L506" s="2403"/>
      <c r="M506" s="2469"/>
      <c r="N506" s="2420"/>
      <c r="O506" s="2420"/>
      <c r="P506" s="2367"/>
      <c r="Q506" s="2368"/>
      <c r="R506" s="2368"/>
      <c r="S506" s="2517"/>
      <c r="T506" s="2517"/>
      <c r="U506" s="2367"/>
      <c r="V506" s="2367"/>
      <c r="W506" s="2367"/>
      <c r="X506" s="2508"/>
      <c r="Y506" s="2508"/>
    </row>
    <row r="507" spans="1:25" s="2301" customFormat="1" ht="34.950000000000003" customHeight="1" x14ac:dyDescent="0.35">
      <c r="A507" s="2367"/>
      <c r="B507" s="2367"/>
      <c r="C507" s="2367"/>
      <c r="D507" s="2367"/>
      <c r="E507" s="2420"/>
      <c r="F507" s="2367"/>
      <c r="G507" s="2367"/>
      <c r="H507" s="2367"/>
      <c r="I507" s="2420"/>
      <c r="J507" s="2420"/>
      <c r="K507" s="2420"/>
      <c r="L507" s="2403"/>
      <c r="M507" s="2469"/>
      <c r="N507" s="2420"/>
      <c r="O507" s="2420"/>
      <c r="P507" s="2367"/>
      <c r="Q507" s="2368"/>
      <c r="R507" s="2368"/>
      <c r="S507" s="2517"/>
      <c r="T507" s="2517"/>
      <c r="U507" s="2367"/>
      <c r="V507" s="2367"/>
      <c r="W507" s="2367"/>
      <c r="X507" s="2508"/>
      <c r="Y507" s="2508"/>
    </row>
    <row r="508" spans="1:25" s="2301" customFormat="1" ht="34.950000000000003" customHeight="1" x14ac:dyDescent="0.35">
      <c r="A508" s="2367"/>
      <c r="B508" s="2367"/>
      <c r="C508" s="2367"/>
      <c r="D508" s="2367"/>
      <c r="E508" s="2420"/>
      <c r="F508" s="2367"/>
      <c r="G508" s="2367"/>
      <c r="H508" s="2367"/>
      <c r="I508" s="2420"/>
      <c r="J508" s="2420"/>
      <c r="K508" s="2420"/>
      <c r="L508" s="2403"/>
      <c r="M508" s="2469"/>
      <c r="N508" s="2420"/>
      <c r="O508" s="2420"/>
      <c r="P508" s="2367"/>
      <c r="Q508" s="2368"/>
      <c r="R508" s="2368"/>
      <c r="S508" s="2517"/>
      <c r="T508" s="2517"/>
      <c r="U508" s="2367"/>
      <c r="V508" s="2367"/>
      <c r="W508" s="2367"/>
      <c r="X508" s="2508"/>
      <c r="Y508" s="2508"/>
    </row>
    <row r="509" spans="1:25" s="2301" customFormat="1" ht="34.950000000000003" customHeight="1" x14ac:dyDescent="0.35">
      <c r="A509" s="2367"/>
      <c r="B509" s="2367"/>
      <c r="C509" s="2367"/>
      <c r="D509" s="2367"/>
      <c r="E509" s="2420"/>
      <c r="F509" s="2367"/>
      <c r="G509" s="2367"/>
      <c r="H509" s="2367"/>
      <c r="I509" s="2420"/>
      <c r="J509" s="2420"/>
      <c r="K509" s="2420"/>
      <c r="L509" s="2403"/>
      <c r="M509" s="2469"/>
      <c r="N509" s="2420"/>
      <c r="O509" s="2420"/>
      <c r="P509" s="2367"/>
      <c r="Q509" s="2368"/>
      <c r="R509" s="2368"/>
      <c r="S509" s="2517"/>
      <c r="T509" s="2517"/>
      <c r="U509" s="2367"/>
      <c r="V509" s="2367"/>
      <c r="W509" s="2367"/>
      <c r="X509" s="2508"/>
      <c r="Y509" s="2508"/>
    </row>
    <row r="510" spans="1:25" s="2301" customFormat="1" ht="34.950000000000003" customHeight="1" x14ac:dyDescent="0.35">
      <c r="A510" s="2367"/>
      <c r="B510" s="2367"/>
      <c r="C510" s="2367"/>
      <c r="D510" s="2367"/>
      <c r="E510" s="2420"/>
      <c r="F510" s="2367"/>
      <c r="G510" s="2367"/>
      <c r="H510" s="2367"/>
      <c r="I510" s="2420"/>
      <c r="J510" s="2420"/>
      <c r="K510" s="2420"/>
      <c r="L510" s="2403"/>
      <c r="M510" s="2469"/>
      <c r="N510" s="2420"/>
      <c r="O510" s="2420"/>
      <c r="P510" s="2367"/>
      <c r="Q510" s="2368"/>
      <c r="R510" s="2368"/>
      <c r="S510" s="2517"/>
      <c r="T510" s="2517"/>
      <c r="U510" s="2367"/>
      <c r="V510" s="2367"/>
      <c r="W510" s="2367"/>
      <c r="X510" s="2508"/>
      <c r="Y510" s="2508"/>
    </row>
    <row r="511" spans="1:25" s="2301" customFormat="1" ht="34.950000000000003" customHeight="1" x14ac:dyDescent="0.35">
      <c r="A511" s="2367"/>
      <c r="B511" s="2367"/>
      <c r="C511" s="2367"/>
      <c r="D511" s="2367"/>
      <c r="E511" s="2420"/>
      <c r="F511" s="2367"/>
      <c r="G511" s="2367"/>
      <c r="H511" s="2367"/>
      <c r="I511" s="2420"/>
      <c r="J511" s="2420"/>
      <c r="K511" s="2420"/>
      <c r="L511" s="2403"/>
      <c r="M511" s="2469"/>
      <c r="N511" s="2420"/>
      <c r="O511" s="2420"/>
      <c r="P511" s="2367"/>
      <c r="Q511" s="2368"/>
      <c r="R511" s="2368"/>
      <c r="S511" s="2517"/>
      <c r="T511" s="2517"/>
      <c r="U511" s="2367"/>
      <c r="V511" s="2367"/>
      <c r="W511" s="2367"/>
      <c r="X511" s="2508"/>
      <c r="Y511" s="2508"/>
    </row>
    <row r="512" spans="1:25" s="2301" customFormat="1" ht="34.950000000000003" customHeight="1" x14ac:dyDescent="0.35">
      <c r="A512" s="2367"/>
      <c r="B512" s="2367"/>
      <c r="C512" s="2367"/>
      <c r="D512" s="2367"/>
      <c r="E512" s="2420"/>
      <c r="F512" s="2367"/>
      <c r="G512" s="2367"/>
      <c r="H512" s="2367"/>
      <c r="I512" s="2420"/>
      <c r="J512" s="2420"/>
      <c r="K512" s="2420"/>
      <c r="L512" s="2403"/>
      <c r="M512" s="2469"/>
      <c r="N512" s="2420"/>
      <c r="O512" s="2420"/>
      <c r="P512" s="2367"/>
      <c r="Q512" s="2368"/>
      <c r="R512" s="2368"/>
      <c r="S512" s="2517"/>
      <c r="T512" s="2517"/>
      <c r="U512" s="2367"/>
      <c r="V512" s="2367"/>
      <c r="W512" s="2367"/>
      <c r="X512" s="2508"/>
      <c r="Y512" s="2508"/>
    </row>
    <row r="513" spans="1:25" s="2301" customFormat="1" ht="34.950000000000003" customHeight="1" x14ac:dyDescent="0.35">
      <c r="A513" s="2367"/>
      <c r="B513" s="2367"/>
      <c r="C513" s="2367"/>
      <c r="D513" s="2367"/>
      <c r="E513" s="2420"/>
      <c r="F513" s="2367"/>
      <c r="G513" s="2367"/>
      <c r="H513" s="2367"/>
      <c r="I513" s="2420"/>
      <c r="J513" s="2420"/>
      <c r="K513" s="2420"/>
      <c r="L513" s="2403"/>
      <c r="M513" s="2469"/>
      <c r="N513" s="2420"/>
      <c r="O513" s="2420"/>
      <c r="P513" s="2367"/>
      <c r="Q513" s="2368"/>
      <c r="R513" s="2368"/>
      <c r="S513" s="2517"/>
      <c r="T513" s="2517"/>
      <c r="U513" s="2367"/>
      <c r="V513" s="2367"/>
      <c r="W513" s="2367"/>
      <c r="X513" s="2508"/>
      <c r="Y513" s="2508"/>
    </row>
    <row r="514" spans="1:25" s="2301" customFormat="1" ht="34.950000000000003" customHeight="1" x14ac:dyDescent="0.35">
      <c r="A514" s="2367"/>
      <c r="B514" s="2367"/>
      <c r="C514" s="2367"/>
      <c r="D514" s="2367"/>
      <c r="E514" s="2420"/>
      <c r="F514" s="2367"/>
      <c r="G514" s="2367"/>
      <c r="H514" s="2367"/>
      <c r="I514" s="2420"/>
      <c r="J514" s="2420"/>
      <c r="K514" s="2420"/>
      <c r="L514" s="2403"/>
      <c r="M514" s="2469"/>
      <c r="N514" s="2420"/>
      <c r="O514" s="2420"/>
      <c r="P514" s="2367"/>
      <c r="Q514" s="2368"/>
      <c r="R514" s="2368"/>
      <c r="S514" s="2517"/>
      <c r="T514" s="2517"/>
      <c r="U514" s="2367"/>
      <c r="V514" s="2367"/>
      <c r="W514" s="2367"/>
      <c r="X514" s="2508"/>
      <c r="Y514" s="2508"/>
    </row>
    <row r="515" spans="1:25" s="2301" customFormat="1" ht="34.950000000000003" customHeight="1" x14ac:dyDescent="0.35">
      <c r="A515" s="2367"/>
      <c r="B515" s="2367"/>
      <c r="C515" s="2367"/>
      <c r="D515" s="2367"/>
      <c r="E515" s="2420"/>
      <c r="F515" s="2367"/>
      <c r="G515" s="2367"/>
      <c r="H515" s="2367"/>
      <c r="I515" s="2420"/>
      <c r="J515" s="2420"/>
      <c r="K515" s="2420"/>
      <c r="L515" s="2403"/>
      <c r="M515" s="2469"/>
      <c r="N515" s="2420"/>
      <c r="O515" s="2420"/>
      <c r="P515" s="2367"/>
      <c r="Q515" s="2368"/>
      <c r="R515" s="2368"/>
      <c r="S515" s="2517"/>
      <c r="T515" s="2517"/>
      <c r="U515" s="2367"/>
      <c r="V515" s="2367"/>
      <c r="W515" s="2367"/>
      <c r="X515" s="2508"/>
      <c r="Y515" s="2508"/>
    </row>
    <row r="516" spans="1:25" s="2301" customFormat="1" ht="34.950000000000003" customHeight="1" x14ac:dyDescent="0.35">
      <c r="A516" s="2367"/>
      <c r="B516" s="2367"/>
      <c r="C516" s="2367"/>
      <c r="D516" s="2367"/>
      <c r="E516" s="2420"/>
      <c r="F516" s="2367"/>
      <c r="G516" s="2367"/>
      <c r="H516" s="2367"/>
      <c r="I516" s="2420"/>
      <c r="J516" s="2420"/>
      <c r="K516" s="2420"/>
      <c r="L516" s="2403"/>
      <c r="M516" s="2469"/>
      <c r="N516" s="2420"/>
      <c r="O516" s="2420"/>
      <c r="P516" s="2367"/>
      <c r="Q516" s="2368"/>
      <c r="R516" s="2368"/>
      <c r="S516" s="2517"/>
      <c r="T516" s="2517"/>
      <c r="U516" s="2367"/>
      <c r="V516" s="2367"/>
      <c r="W516" s="2367"/>
      <c r="X516" s="2508"/>
      <c r="Y516" s="2508"/>
    </row>
    <row r="517" spans="1:25" s="2301" customFormat="1" ht="34.950000000000003" customHeight="1" x14ac:dyDescent="0.35">
      <c r="A517" s="2367"/>
      <c r="B517" s="2367"/>
      <c r="C517" s="2367"/>
      <c r="D517" s="2367"/>
      <c r="E517" s="2420"/>
      <c r="F517" s="2367"/>
      <c r="G517" s="2367"/>
      <c r="H517" s="2367"/>
      <c r="I517" s="2420"/>
      <c r="J517" s="2420"/>
      <c r="K517" s="2420"/>
      <c r="L517" s="2403"/>
      <c r="M517" s="2469"/>
      <c r="N517" s="2420"/>
      <c r="O517" s="2420"/>
      <c r="P517" s="2367"/>
      <c r="Q517" s="2368"/>
      <c r="R517" s="2368"/>
      <c r="S517" s="2517"/>
      <c r="T517" s="2517"/>
      <c r="U517" s="2367"/>
      <c r="V517" s="2367"/>
      <c r="W517" s="2367"/>
      <c r="X517" s="2508"/>
      <c r="Y517" s="2508"/>
    </row>
    <row r="518" spans="1:25" s="2301" customFormat="1" ht="34.950000000000003" customHeight="1" x14ac:dyDescent="0.35">
      <c r="A518" s="2367"/>
      <c r="B518" s="2367"/>
      <c r="C518" s="2367"/>
      <c r="D518" s="2367"/>
      <c r="E518" s="2420"/>
      <c r="F518" s="2367"/>
      <c r="G518" s="2367"/>
      <c r="H518" s="2367"/>
      <c r="I518" s="2420"/>
      <c r="J518" s="2420"/>
      <c r="K518" s="2420"/>
      <c r="L518" s="2403"/>
      <c r="M518" s="2469"/>
      <c r="N518" s="2420"/>
      <c r="O518" s="2420"/>
      <c r="P518" s="2367"/>
      <c r="Q518" s="2368"/>
      <c r="R518" s="2368"/>
      <c r="S518" s="2517"/>
      <c r="T518" s="2517"/>
      <c r="U518" s="2367"/>
      <c r="V518" s="2367"/>
      <c r="W518" s="2367"/>
      <c r="X518" s="2508"/>
      <c r="Y518" s="2508"/>
    </row>
    <row r="519" spans="1:25" s="2301" customFormat="1" ht="34.950000000000003" customHeight="1" x14ac:dyDescent="0.35">
      <c r="A519" s="2367"/>
      <c r="B519" s="2367"/>
      <c r="C519" s="2367"/>
      <c r="D519" s="2367"/>
      <c r="E519" s="2420"/>
      <c r="F519" s="2367"/>
      <c r="G519" s="2367"/>
      <c r="H519" s="2367"/>
      <c r="I519" s="2420"/>
      <c r="J519" s="2420"/>
      <c r="K519" s="2420"/>
      <c r="L519" s="2403"/>
      <c r="M519" s="2469"/>
      <c r="N519" s="2420"/>
      <c r="O519" s="2420"/>
      <c r="P519" s="2367"/>
      <c r="Q519" s="2368"/>
      <c r="R519" s="2368"/>
      <c r="S519" s="2517"/>
      <c r="T519" s="2517"/>
      <c r="U519" s="2367"/>
      <c r="V519" s="2367"/>
      <c r="W519" s="2367"/>
      <c r="X519" s="2508"/>
      <c r="Y519" s="2508"/>
    </row>
    <row r="520" spans="1:25" s="2301" customFormat="1" ht="34.950000000000003" customHeight="1" x14ac:dyDescent="0.35">
      <c r="A520" s="2367"/>
      <c r="B520" s="2367"/>
      <c r="C520" s="2367"/>
      <c r="D520" s="2367"/>
      <c r="E520" s="2420"/>
      <c r="F520" s="2367"/>
      <c r="G520" s="2367"/>
      <c r="H520" s="2367"/>
      <c r="I520" s="2420"/>
      <c r="J520" s="2420"/>
      <c r="K520" s="2420"/>
      <c r="L520" s="2403"/>
      <c r="M520" s="2469"/>
      <c r="N520" s="2420"/>
      <c r="O520" s="2420"/>
      <c r="P520" s="2367"/>
      <c r="Q520" s="2368"/>
      <c r="R520" s="2368"/>
      <c r="S520" s="2517"/>
      <c r="T520" s="2517"/>
      <c r="U520" s="2367"/>
      <c r="V520" s="2367"/>
      <c r="W520" s="2367"/>
      <c r="X520" s="2508"/>
      <c r="Y520" s="2508"/>
    </row>
    <row r="521" spans="1:25" s="2301" customFormat="1" ht="34.950000000000003" customHeight="1" x14ac:dyDescent="0.35">
      <c r="A521" s="2367"/>
      <c r="B521" s="2367"/>
      <c r="C521" s="2367"/>
      <c r="D521" s="2367"/>
      <c r="E521" s="2420"/>
      <c r="F521" s="2367"/>
      <c r="G521" s="2367"/>
      <c r="H521" s="2367"/>
      <c r="I521" s="2420"/>
      <c r="J521" s="2420"/>
      <c r="K521" s="2420"/>
      <c r="L521" s="2403"/>
      <c r="M521" s="2469"/>
      <c r="N521" s="2420"/>
      <c r="O521" s="2420"/>
      <c r="P521" s="2367"/>
      <c r="Q521" s="2368"/>
      <c r="R521" s="2368"/>
      <c r="S521" s="2517"/>
      <c r="T521" s="2517"/>
      <c r="U521" s="2367"/>
      <c r="V521" s="2367"/>
      <c r="W521" s="2367"/>
      <c r="X521" s="2508"/>
      <c r="Y521" s="2508"/>
    </row>
    <row r="522" spans="1:25" s="2301" customFormat="1" ht="34.950000000000003" customHeight="1" x14ac:dyDescent="0.35">
      <c r="A522" s="2367"/>
      <c r="B522" s="2367"/>
      <c r="C522" s="2367"/>
      <c r="D522" s="2367"/>
      <c r="E522" s="2420"/>
      <c r="F522" s="2367"/>
      <c r="G522" s="2367"/>
      <c r="H522" s="2367"/>
      <c r="I522" s="2420"/>
      <c r="J522" s="2420"/>
      <c r="K522" s="2420"/>
      <c r="L522" s="2403"/>
      <c r="M522" s="2469"/>
      <c r="N522" s="2420"/>
      <c r="O522" s="2420"/>
      <c r="P522" s="2367"/>
      <c r="Q522" s="2368"/>
      <c r="R522" s="2368"/>
      <c r="S522" s="2517"/>
      <c r="T522" s="2517"/>
      <c r="U522" s="2367"/>
      <c r="V522" s="2367"/>
      <c r="W522" s="2367"/>
      <c r="X522" s="2508"/>
      <c r="Y522" s="2508"/>
    </row>
    <row r="523" spans="1:25" s="2301" customFormat="1" ht="34.950000000000003" customHeight="1" x14ac:dyDescent="0.35">
      <c r="A523" s="2367"/>
      <c r="B523" s="2367"/>
      <c r="C523" s="2367"/>
      <c r="D523" s="2367"/>
      <c r="E523" s="2420"/>
      <c r="F523" s="2367"/>
      <c r="G523" s="2367"/>
      <c r="H523" s="2367"/>
      <c r="I523" s="2420"/>
      <c r="J523" s="2420"/>
      <c r="K523" s="2420"/>
      <c r="L523" s="2403"/>
      <c r="M523" s="2469"/>
      <c r="N523" s="2420"/>
      <c r="O523" s="2420"/>
      <c r="P523" s="2367"/>
      <c r="Q523" s="2368"/>
      <c r="R523" s="2368"/>
      <c r="S523" s="2517"/>
      <c r="T523" s="2517"/>
      <c r="U523" s="2367"/>
      <c r="V523" s="2367"/>
      <c r="W523" s="2367"/>
      <c r="X523" s="2508"/>
      <c r="Y523" s="2508"/>
    </row>
    <row r="524" spans="1:25" s="2301" customFormat="1" ht="34.950000000000003" customHeight="1" x14ac:dyDescent="0.35">
      <c r="A524" s="2367"/>
      <c r="B524" s="2367"/>
      <c r="C524" s="2367"/>
      <c r="D524" s="2367"/>
      <c r="E524" s="2420"/>
      <c r="F524" s="2367"/>
      <c r="G524" s="2367"/>
      <c r="H524" s="2367"/>
      <c r="I524" s="2420"/>
      <c r="J524" s="2420"/>
      <c r="K524" s="2420"/>
      <c r="L524" s="2403"/>
      <c r="M524" s="2469"/>
      <c r="N524" s="2420"/>
      <c r="O524" s="2420"/>
      <c r="P524" s="2367"/>
      <c r="Q524" s="2368"/>
      <c r="R524" s="2368"/>
      <c r="S524" s="2517"/>
      <c r="T524" s="2517"/>
      <c r="U524" s="2367"/>
      <c r="V524" s="2367"/>
      <c r="W524" s="2367"/>
      <c r="X524" s="2508"/>
      <c r="Y524" s="2508"/>
    </row>
    <row r="525" spans="1:25" s="2301" customFormat="1" ht="34.950000000000003" customHeight="1" x14ac:dyDescent="0.35">
      <c r="A525" s="2367"/>
      <c r="B525" s="2367"/>
      <c r="C525" s="2367"/>
      <c r="D525" s="2367"/>
      <c r="E525" s="2420"/>
      <c r="F525" s="2367"/>
      <c r="G525" s="2367"/>
      <c r="H525" s="2367"/>
      <c r="I525" s="2420"/>
      <c r="J525" s="2420"/>
      <c r="K525" s="2420"/>
      <c r="L525" s="2403"/>
      <c r="M525" s="2469"/>
      <c r="N525" s="2420"/>
      <c r="O525" s="2420"/>
      <c r="P525" s="2367"/>
      <c r="Q525" s="2368"/>
      <c r="R525" s="2368"/>
      <c r="S525" s="2517"/>
      <c r="T525" s="2517"/>
      <c r="U525" s="2367"/>
      <c r="V525" s="2367"/>
      <c r="W525" s="2367"/>
      <c r="X525" s="2508"/>
      <c r="Y525" s="2508"/>
    </row>
    <row r="526" spans="1:25" s="2301" customFormat="1" ht="34.950000000000003" customHeight="1" x14ac:dyDescent="0.35">
      <c r="A526" s="2367"/>
      <c r="B526" s="2367"/>
      <c r="C526" s="2367"/>
      <c r="D526" s="2367"/>
      <c r="E526" s="2420"/>
      <c r="F526" s="2367"/>
      <c r="G526" s="2367"/>
      <c r="H526" s="2367"/>
      <c r="I526" s="2420"/>
      <c r="J526" s="2420"/>
      <c r="K526" s="2420"/>
      <c r="L526" s="2403"/>
      <c r="M526" s="2469"/>
      <c r="N526" s="2420"/>
      <c r="O526" s="2420"/>
      <c r="P526" s="2367"/>
      <c r="Q526" s="2368"/>
      <c r="R526" s="2368"/>
      <c r="S526" s="2517"/>
      <c r="T526" s="2517"/>
      <c r="U526" s="2367"/>
      <c r="V526" s="2367"/>
      <c r="W526" s="2367"/>
      <c r="X526" s="2508"/>
      <c r="Y526" s="2508"/>
    </row>
    <row r="527" spans="1:25" s="2301" customFormat="1" ht="34.950000000000003" customHeight="1" x14ac:dyDescent="0.35">
      <c r="A527" s="2367"/>
      <c r="B527" s="2367"/>
      <c r="C527" s="2367"/>
      <c r="D527" s="2367"/>
      <c r="E527" s="2420"/>
      <c r="F527" s="2367"/>
      <c r="G527" s="2367"/>
      <c r="H527" s="2367"/>
      <c r="I527" s="2420"/>
      <c r="J527" s="2420"/>
      <c r="K527" s="2420"/>
      <c r="L527" s="2403"/>
      <c r="M527" s="2469"/>
      <c r="N527" s="2420"/>
      <c r="O527" s="2420"/>
      <c r="P527" s="2367"/>
      <c r="Q527" s="2368"/>
      <c r="R527" s="2368"/>
      <c r="S527" s="2517"/>
      <c r="T527" s="2517"/>
      <c r="U527" s="2367"/>
      <c r="V527" s="2367"/>
      <c r="W527" s="2367"/>
      <c r="X527" s="2508"/>
      <c r="Y527" s="2508"/>
    </row>
    <row r="528" spans="1:25" s="2301" customFormat="1" ht="34.950000000000003" customHeight="1" x14ac:dyDescent="0.35">
      <c r="A528" s="2367"/>
      <c r="B528" s="2367"/>
      <c r="C528" s="2367"/>
      <c r="D528" s="2367"/>
      <c r="E528" s="2420"/>
      <c r="F528" s="2367"/>
      <c r="G528" s="2367"/>
      <c r="H528" s="2367"/>
      <c r="I528" s="2420"/>
      <c r="J528" s="2420"/>
      <c r="K528" s="2420"/>
      <c r="L528" s="2403"/>
      <c r="M528" s="2469"/>
      <c r="N528" s="2420"/>
      <c r="O528" s="2420"/>
      <c r="P528" s="2367"/>
      <c r="Q528" s="2368"/>
      <c r="R528" s="2368"/>
      <c r="S528" s="2517"/>
      <c r="T528" s="2517"/>
      <c r="U528" s="2367"/>
      <c r="V528" s="2367"/>
      <c r="W528" s="2367"/>
      <c r="X528" s="2508"/>
      <c r="Y528" s="2508"/>
    </row>
    <row r="529" spans="1:25" s="2301" customFormat="1" ht="34.950000000000003" customHeight="1" x14ac:dyDescent="0.35">
      <c r="A529" s="2367"/>
      <c r="B529" s="2367"/>
      <c r="C529" s="2367"/>
      <c r="D529" s="2367"/>
      <c r="E529" s="2420"/>
      <c r="F529" s="2367"/>
      <c r="G529" s="2367"/>
      <c r="H529" s="2367"/>
      <c r="I529" s="2420"/>
      <c r="J529" s="2420"/>
      <c r="K529" s="2420"/>
      <c r="L529" s="2403"/>
      <c r="M529" s="2469"/>
      <c r="N529" s="2420"/>
      <c r="O529" s="2420"/>
      <c r="P529" s="2367"/>
      <c r="Q529" s="2368"/>
      <c r="R529" s="2368"/>
      <c r="S529" s="2517"/>
      <c r="T529" s="2517"/>
      <c r="U529" s="2367"/>
      <c r="V529" s="2367"/>
      <c r="W529" s="2367"/>
      <c r="X529" s="2508"/>
      <c r="Y529" s="2508"/>
    </row>
    <row r="530" spans="1:25" s="2301" customFormat="1" ht="34.950000000000003" customHeight="1" x14ac:dyDescent="0.35">
      <c r="A530" s="2367"/>
      <c r="B530" s="2367"/>
      <c r="C530" s="2367"/>
      <c r="D530" s="2367"/>
      <c r="E530" s="2420"/>
      <c r="F530" s="2367"/>
      <c r="G530" s="2367"/>
      <c r="H530" s="2367"/>
      <c r="I530" s="2420"/>
      <c r="J530" s="2420"/>
      <c r="K530" s="2420"/>
      <c r="L530" s="2403"/>
      <c r="M530" s="2469"/>
      <c r="N530" s="2420"/>
      <c r="O530" s="2420"/>
      <c r="P530" s="2367"/>
      <c r="Q530" s="2368"/>
      <c r="R530" s="2368"/>
      <c r="S530" s="2517"/>
      <c r="T530" s="2517"/>
      <c r="U530" s="2367"/>
      <c r="V530" s="2367"/>
      <c r="W530" s="2367"/>
      <c r="X530" s="2508"/>
      <c r="Y530" s="2508"/>
    </row>
    <row r="531" spans="1:25" s="2301" customFormat="1" ht="34.950000000000003" customHeight="1" x14ac:dyDescent="0.35">
      <c r="A531" s="2367"/>
      <c r="B531" s="2367"/>
      <c r="C531" s="2367"/>
      <c r="D531" s="2367"/>
      <c r="E531" s="2420"/>
      <c r="F531" s="2367"/>
      <c r="G531" s="2367"/>
      <c r="H531" s="2367"/>
      <c r="I531" s="2420"/>
      <c r="J531" s="2420"/>
      <c r="K531" s="2420"/>
      <c r="L531" s="2403"/>
      <c r="M531" s="2469"/>
      <c r="N531" s="2420"/>
      <c r="O531" s="2420"/>
      <c r="P531" s="2367"/>
      <c r="Q531" s="2368"/>
      <c r="R531" s="2368"/>
      <c r="S531" s="2517"/>
      <c r="T531" s="2517"/>
      <c r="U531" s="2367"/>
      <c r="V531" s="2367"/>
      <c r="W531" s="2367"/>
      <c r="X531" s="2508"/>
      <c r="Y531" s="2508"/>
    </row>
    <row r="532" spans="1:25" s="2301" customFormat="1" ht="34.950000000000003" customHeight="1" x14ac:dyDescent="0.35">
      <c r="A532" s="2367"/>
      <c r="B532" s="2367"/>
      <c r="C532" s="2367"/>
      <c r="D532" s="2367"/>
      <c r="E532" s="2420"/>
      <c r="F532" s="2367"/>
      <c r="G532" s="2367"/>
      <c r="H532" s="2367"/>
      <c r="I532" s="2420"/>
      <c r="J532" s="2420"/>
      <c r="K532" s="2420"/>
      <c r="L532" s="2403"/>
      <c r="M532" s="2469"/>
      <c r="N532" s="2420"/>
      <c r="O532" s="2420"/>
      <c r="P532" s="2367"/>
      <c r="Q532" s="2368"/>
      <c r="R532" s="2368"/>
      <c r="S532" s="2517"/>
      <c r="T532" s="2517"/>
      <c r="U532" s="2367"/>
      <c r="V532" s="2367"/>
      <c r="W532" s="2367"/>
      <c r="X532" s="2508"/>
      <c r="Y532" s="2508"/>
    </row>
    <row r="533" spans="1:25" s="2301" customFormat="1" ht="34.950000000000003" customHeight="1" x14ac:dyDescent="0.35">
      <c r="A533" s="2367"/>
      <c r="B533" s="2367"/>
      <c r="C533" s="2367"/>
      <c r="D533" s="2367"/>
      <c r="E533" s="2420"/>
      <c r="F533" s="2367"/>
      <c r="G533" s="2367"/>
      <c r="H533" s="2367"/>
      <c r="I533" s="2420"/>
      <c r="J533" s="2420"/>
      <c r="K533" s="2420"/>
      <c r="L533" s="2403"/>
      <c r="M533" s="2469"/>
      <c r="N533" s="2420"/>
      <c r="O533" s="2420"/>
      <c r="P533" s="2367"/>
      <c r="Q533" s="2368"/>
      <c r="R533" s="2368"/>
      <c r="S533" s="2517"/>
      <c r="T533" s="2517"/>
      <c r="U533" s="2367"/>
      <c r="V533" s="2367"/>
      <c r="W533" s="2367"/>
      <c r="X533" s="2508"/>
      <c r="Y533" s="2508"/>
    </row>
    <row r="534" spans="1:25" s="2301" customFormat="1" ht="34.950000000000003" customHeight="1" x14ac:dyDescent="0.35">
      <c r="A534" s="2367"/>
      <c r="B534" s="2367"/>
      <c r="C534" s="2367"/>
      <c r="D534" s="2367"/>
      <c r="E534" s="2420"/>
      <c r="F534" s="2367"/>
      <c r="G534" s="2367"/>
      <c r="H534" s="2367"/>
      <c r="I534" s="2420"/>
      <c r="J534" s="2420"/>
      <c r="K534" s="2420"/>
      <c r="L534" s="2403"/>
      <c r="M534" s="2469"/>
      <c r="N534" s="2420"/>
      <c r="O534" s="2420"/>
      <c r="P534" s="2367"/>
      <c r="Q534" s="2368"/>
      <c r="R534" s="2368"/>
      <c r="S534" s="2517"/>
      <c r="T534" s="2517"/>
      <c r="U534" s="2367"/>
      <c r="V534" s="2367"/>
      <c r="W534" s="2367"/>
      <c r="X534" s="2508"/>
      <c r="Y534" s="2508"/>
    </row>
    <row r="535" spans="1:25" s="2301" customFormat="1" ht="34.950000000000003" customHeight="1" x14ac:dyDescent="0.35">
      <c r="A535" s="2367"/>
      <c r="B535" s="2367"/>
      <c r="C535" s="2367"/>
      <c r="D535" s="2367"/>
      <c r="E535" s="2420"/>
      <c r="F535" s="2367"/>
      <c r="G535" s="2367"/>
      <c r="H535" s="2367"/>
      <c r="I535" s="2420"/>
      <c r="J535" s="2420"/>
      <c r="K535" s="2420"/>
      <c r="L535" s="2403"/>
      <c r="M535" s="2469"/>
      <c r="N535" s="2420"/>
      <c r="O535" s="2420"/>
      <c r="P535" s="2367"/>
      <c r="Q535" s="2368"/>
      <c r="R535" s="2368"/>
      <c r="S535" s="2517"/>
      <c r="T535" s="2517"/>
      <c r="U535" s="2367"/>
      <c r="V535" s="2367"/>
      <c r="W535" s="2367"/>
      <c r="X535" s="2508"/>
      <c r="Y535" s="2508"/>
    </row>
    <row r="536" spans="1:25" s="2301" customFormat="1" ht="34.950000000000003" customHeight="1" x14ac:dyDescent="0.35">
      <c r="A536" s="2367"/>
      <c r="B536" s="2367"/>
      <c r="C536" s="2367"/>
      <c r="D536" s="2367"/>
      <c r="E536" s="2420"/>
      <c r="F536" s="2367"/>
      <c r="G536" s="2367"/>
      <c r="H536" s="2367"/>
      <c r="I536" s="2420"/>
      <c r="J536" s="2420"/>
      <c r="K536" s="2420"/>
      <c r="L536" s="2403"/>
      <c r="M536" s="2469"/>
      <c r="N536" s="2420"/>
      <c r="O536" s="2420"/>
      <c r="P536" s="2367"/>
      <c r="Q536" s="2368"/>
      <c r="R536" s="2368"/>
      <c r="S536" s="2517"/>
      <c r="T536" s="2517"/>
      <c r="U536" s="2367"/>
      <c r="V536" s="2367"/>
      <c r="W536" s="2367"/>
      <c r="X536" s="2508"/>
      <c r="Y536" s="2508"/>
    </row>
    <row r="537" spans="1:25" s="2301" customFormat="1" ht="34.950000000000003" customHeight="1" x14ac:dyDescent="0.35">
      <c r="A537" s="2367"/>
      <c r="B537" s="2367"/>
      <c r="C537" s="2367"/>
      <c r="D537" s="2367"/>
      <c r="E537" s="2420"/>
      <c r="F537" s="2367"/>
      <c r="G537" s="2367"/>
      <c r="H537" s="2367"/>
      <c r="I537" s="2420"/>
      <c r="J537" s="2420"/>
      <c r="K537" s="2420"/>
      <c r="L537" s="2403"/>
      <c r="M537" s="2469"/>
      <c r="N537" s="2420"/>
      <c r="O537" s="2420"/>
      <c r="P537" s="2367"/>
      <c r="Q537" s="2368"/>
      <c r="R537" s="2368"/>
      <c r="S537" s="2517"/>
      <c r="T537" s="2517"/>
      <c r="U537" s="2367"/>
      <c r="V537" s="2367"/>
      <c r="W537" s="2367"/>
      <c r="X537" s="2508"/>
      <c r="Y537" s="2508"/>
    </row>
    <row r="538" spans="1:25" s="2301" customFormat="1" ht="34.950000000000003" customHeight="1" x14ac:dyDescent="0.35">
      <c r="A538" s="2367"/>
      <c r="B538" s="2367"/>
      <c r="C538" s="2367"/>
      <c r="D538" s="2367"/>
      <c r="E538" s="2420"/>
      <c r="F538" s="2367"/>
      <c r="G538" s="2367"/>
      <c r="H538" s="2367"/>
      <c r="I538" s="2420"/>
      <c r="J538" s="2420"/>
      <c r="K538" s="2420"/>
      <c r="L538" s="2403"/>
      <c r="M538" s="2469"/>
      <c r="N538" s="2420"/>
      <c r="O538" s="2420"/>
      <c r="P538" s="2367"/>
      <c r="Q538" s="2368"/>
      <c r="R538" s="2368"/>
      <c r="S538" s="2517"/>
      <c r="T538" s="2517"/>
      <c r="U538" s="2367"/>
      <c r="V538" s="2367"/>
      <c r="W538" s="2367"/>
      <c r="X538" s="2508"/>
      <c r="Y538" s="2508"/>
    </row>
    <row r="539" spans="1:25" s="2301" customFormat="1" ht="34.950000000000003" customHeight="1" x14ac:dyDescent="0.35">
      <c r="A539" s="2367"/>
      <c r="B539" s="2367"/>
      <c r="C539" s="2367"/>
      <c r="D539" s="2367"/>
      <c r="E539" s="2420"/>
      <c r="F539" s="2367"/>
      <c r="G539" s="2367"/>
      <c r="H539" s="2367"/>
      <c r="I539" s="2420"/>
      <c r="J539" s="2420"/>
      <c r="K539" s="2420"/>
      <c r="L539" s="2403"/>
      <c r="M539" s="2469"/>
      <c r="N539" s="2420"/>
      <c r="O539" s="2420"/>
      <c r="P539" s="2367"/>
      <c r="Q539" s="2368"/>
      <c r="R539" s="2368"/>
      <c r="S539" s="2517"/>
      <c r="T539" s="2517"/>
      <c r="U539" s="2367"/>
      <c r="V539" s="2367"/>
      <c r="W539" s="2367"/>
      <c r="X539" s="2508"/>
      <c r="Y539" s="2508"/>
    </row>
    <row r="540" spans="1:25" s="2301" customFormat="1" ht="34.950000000000003" customHeight="1" x14ac:dyDescent="0.35">
      <c r="A540" s="2367"/>
      <c r="B540" s="2367"/>
      <c r="C540" s="2367"/>
      <c r="D540" s="2367"/>
      <c r="E540" s="2420"/>
      <c r="F540" s="2367"/>
      <c r="G540" s="2367"/>
      <c r="H540" s="2367"/>
      <c r="I540" s="2420"/>
      <c r="J540" s="2420"/>
      <c r="K540" s="2420"/>
      <c r="L540" s="2403"/>
      <c r="M540" s="2469"/>
      <c r="N540" s="2420"/>
      <c r="O540" s="2420"/>
      <c r="P540" s="2367"/>
      <c r="Q540" s="2368"/>
      <c r="R540" s="2368"/>
      <c r="S540" s="2517"/>
      <c r="T540" s="2517"/>
      <c r="U540" s="2367"/>
      <c r="V540" s="2367"/>
      <c r="W540" s="2367"/>
      <c r="X540" s="2508"/>
      <c r="Y540" s="2508"/>
    </row>
    <row r="541" spans="1:25" s="2301" customFormat="1" ht="34.950000000000003" customHeight="1" x14ac:dyDescent="0.35">
      <c r="A541" s="2367"/>
      <c r="B541" s="2367"/>
      <c r="C541" s="2367"/>
      <c r="D541" s="2367"/>
      <c r="E541" s="2420"/>
      <c r="F541" s="2367"/>
      <c r="G541" s="2367"/>
      <c r="H541" s="2367"/>
      <c r="I541" s="2420"/>
      <c r="J541" s="2420"/>
      <c r="K541" s="2420"/>
      <c r="L541" s="2403"/>
      <c r="M541" s="2469"/>
      <c r="N541" s="2420"/>
      <c r="O541" s="2420"/>
      <c r="P541" s="2367"/>
      <c r="Q541" s="2368"/>
      <c r="R541" s="2368"/>
      <c r="S541" s="2517"/>
      <c r="T541" s="2517"/>
      <c r="U541" s="2367"/>
      <c r="V541" s="2367"/>
      <c r="W541" s="2367"/>
      <c r="X541" s="2508"/>
      <c r="Y541" s="2508"/>
    </row>
    <row r="542" spans="1:25" s="2301" customFormat="1" ht="34.950000000000003" customHeight="1" x14ac:dyDescent="0.35">
      <c r="A542" s="2367"/>
      <c r="B542" s="2367"/>
      <c r="C542" s="2367"/>
      <c r="D542" s="2367"/>
      <c r="E542" s="2420"/>
      <c r="F542" s="2367"/>
      <c r="G542" s="2367"/>
      <c r="H542" s="2367"/>
      <c r="I542" s="2420"/>
      <c r="J542" s="2420"/>
      <c r="K542" s="2420"/>
      <c r="L542" s="2403"/>
      <c r="M542" s="2469"/>
      <c r="N542" s="2420"/>
      <c r="O542" s="2420"/>
      <c r="P542" s="2367"/>
      <c r="Q542" s="2368"/>
      <c r="R542" s="2368"/>
      <c r="S542" s="2517"/>
      <c r="T542" s="2517"/>
      <c r="U542" s="2367"/>
      <c r="V542" s="2367"/>
      <c r="W542" s="2367"/>
      <c r="X542" s="2508"/>
      <c r="Y542" s="2508"/>
    </row>
    <row r="543" spans="1:25" s="2301" customFormat="1" ht="34.950000000000003" customHeight="1" x14ac:dyDescent="0.35">
      <c r="A543" s="2367"/>
      <c r="B543" s="2367"/>
      <c r="C543" s="2367"/>
      <c r="D543" s="2367"/>
      <c r="E543" s="2420"/>
      <c r="F543" s="2367"/>
      <c r="G543" s="2367"/>
      <c r="H543" s="2367"/>
      <c r="I543" s="2420"/>
      <c r="J543" s="2420"/>
      <c r="K543" s="2420"/>
      <c r="L543" s="2403"/>
      <c r="M543" s="2469"/>
      <c r="N543" s="2420"/>
      <c r="O543" s="2420"/>
      <c r="P543" s="2367"/>
      <c r="Q543" s="2368"/>
      <c r="R543" s="2368"/>
      <c r="S543" s="2517"/>
      <c r="T543" s="2517"/>
      <c r="U543" s="2367"/>
      <c r="V543" s="2367"/>
      <c r="W543" s="2367"/>
      <c r="X543" s="2508"/>
      <c r="Y543" s="2508"/>
    </row>
    <row r="544" spans="1:25" s="2301" customFormat="1" ht="34.950000000000003" customHeight="1" x14ac:dyDescent="0.35">
      <c r="A544" s="2367"/>
      <c r="B544" s="2367"/>
      <c r="C544" s="2367"/>
      <c r="D544" s="2367"/>
      <c r="E544" s="2420"/>
      <c r="F544" s="2367"/>
      <c r="G544" s="2367"/>
      <c r="H544" s="2367"/>
      <c r="I544" s="2420"/>
      <c r="J544" s="2420"/>
      <c r="K544" s="2420"/>
      <c r="L544" s="2403"/>
      <c r="M544" s="2469"/>
      <c r="N544" s="2420"/>
      <c r="O544" s="2420"/>
      <c r="P544" s="2367"/>
      <c r="Q544" s="2368"/>
      <c r="R544" s="2368"/>
      <c r="S544" s="2517"/>
      <c r="T544" s="2517"/>
      <c r="U544" s="2367"/>
      <c r="V544" s="2367"/>
      <c r="W544" s="2367"/>
      <c r="X544" s="2508"/>
      <c r="Y544" s="2508"/>
    </row>
    <row r="545" spans="1:25" s="2301" customFormat="1" ht="34.950000000000003" customHeight="1" x14ac:dyDescent="0.35">
      <c r="A545" s="2367"/>
      <c r="B545" s="2367"/>
      <c r="C545" s="2367"/>
      <c r="D545" s="2367"/>
      <c r="E545" s="2420"/>
      <c r="F545" s="2367"/>
      <c r="G545" s="2367"/>
      <c r="H545" s="2367"/>
      <c r="I545" s="2420"/>
      <c r="J545" s="2420"/>
      <c r="K545" s="2420"/>
      <c r="L545" s="2403"/>
      <c r="M545" s="2469"/>
      <c r="N545" s="2420"/>
      <c r="O545" s="2420"/>
      <c r="P545" s="2367"/>
      <c r="Q545" s="2368"/>
      <c r="R545" s="2368"/>
      <c r="S545" s="2517"/>
      <c r="T545" s="2517"/>
      <c r="U545" s="2367"/>
      <c r="V545" s="2367"/>
      <c r="W545" s="2367"/>
      <c r="X545" s="2508"/>
      <c r="Y545" s="2508"/>
    </row>
    <row r="546" spans="1:25" s="2301" customFormat="1" ht="34.950000000000003" customHeight="1" x14ac:dyDescent="0.35">
      <c r="A546" s="2367"/>
      <c r="B546" s="2367"/>
      <c r="C546" s="2367"/>
      <c r="D546" s="2367"/>
      <c r="E546" s="2420"/>
      <c r="F546" s="2367"/>
      <c r="G546" s="2367"/>
      <c r="H546" s="2367"/>
      <c r="I546" s="2420"/>
      <c r="J546" s="2420"/>
      <c r="K546" s="2420"/>
      <c r="L546" s="2403"/>
      <c r="M546" s="2469"/>
      <c r="N546" s="2420"/>
      <c r="O546" s="2420"/>
      <c r="P546" s="2367"/>
      <c r="Q546" s="2368"/>
      <c r="R546" s="2368"/>
      <c r="S546" s="2517"/>
      <c r="T546" s="2517"/>
      <c r="U546" s="2367"/>
      <c r="V546" s="2367"/>
      <c r="W546" s="2367"/>
      <c r="X546" s="2508"/>
      <c r="Y546" s="2508"/>
    </row>
    <row r="547" spans="1:25" s="2301" customFormat="1" ht="34.950000000000003" customHeight="1" x14ac:dyDescent="0.35">
      <c r="A547" s="2367"/>
      <c r="B547" s="2367"/>
      <c r="C547" s="2367"/>
      <c r="D547" s="2367"/>
      <c r="E547" s="2420"/>
      <c r="F547" s="2367"/>
      <c r="G547" s="2367"/>
      <c r="H547" s="2367"/>
      <c r="I547" s="2420"/>
      <c r="J547" s="2420"/>
      <c r="K547" s="2420"/>
      <c r="L547" s="2403"/>
      <c r="M547" s="2469"/>
      <c r="N547" s="2420"/>
      <c r="O547" s="2420"/>
      <c r="P547" s="2367"/>
      <c r="Q547" s="2368"/>
      <c r="R547" s="2368"/>
      <c r="S547" s="2517"/>
      <c r="T547" s="2517"/>
      <c r="U547" s="2367"/>
      <c r="V547" s="2367"/>
      <c r="W547" s="2367"/>
      <c r="X547" s="2508"/>
      <c r="Y547" s="2508"/>
    </row>
    <row r="548" spans="1:25" s="2301" customFormat="1" ht="34.950000000000003" customHeight="1" x14ac:dyDescent="0.35">
      <c r="A548" s="2367"/>
      <c r="B548" s="2367"/>
      <c r="C548" s="2367"/>
      <c r="D548" s="2367"/>
      <c r="E548" s="2420"/>
      <c r="F548" s="2367"/>
      <c r="G548" s="2367"/>
      <c r="H548" s="2367"/>
      <c r="I548" s="2420"/>
      <c r="J548" s="2420"/>
      <c r="K548" s="2420"/>
      <c r="L548" s="2403"/>
      <c r="M548" s="2469"/>
      <c r="N548" s="2420"/>
      <c r="O548" s="2420"/>
      <c r="P548" s="2367"/>
      <c r="Q548" s="2368"/>
      <c r="R548" s="2368"/>
      <c r="S548" s="2517"/>
      <c r="T548" s="2517"/>
      <c r="U548" s="2367"/>
      <c r="V548" s="2367"/>
      <c r="W548" s="2367"/>
      <c r="X548" s="2508"/>
      <c r="Y548" s="2508"/>
    </row>
    <row r="549" spans="1:25" s="2301" customFormat="1" ht="34.950000000000003" customHeight="1" x14ac:dyDescent="0.35">
      <c r="A549" s="2367"/>
      <c r="B549" s="2367"/>
      <c r="C549" s="2367"/>
      <c r="D549" s="2367"/>
      <c r="E549" s="2420"/>
      <c r="F549" s="2367"/>
      <c r="G549" s="2367"/>
      <c r="H549" s="2367"/>
      <c r="I549" s="2420"/>
      <c r="J549" s="2420"/>
      <c r="K549" s="2420"/>
      <c r="L549" s="2403"/>
      <c r="M549" s="2469"/>
      <c r="N549" s="2420"/>
      <c r="O549" s="2420"/>
      <c r="P549" s="2367"/>
      <c r="Q549" s="2368"/>
      <c r="R549" s="2368"/>
      <c r="S549" s="2517"/>
      <c r="T549" s="2517"/>
      <c r="U549" s="2367"/>
      <c r="V549" s="2367"/>
      <c r="W549" s="2367"/>
      <c r="X549" s="2508"/>
      <c r="Y549" s="2508"/>
    </row>
    <row r="550" spans="1:25" s="2301" customFormat="1" ht="34.950000000000003" customHeight="1" x14ac:dyDescent="0.35">
      <c r="A550" s="2367"/>
      <c r="B550" s="2367"/>
      <c r="C550" s="2367"/>
      <c r="D550" s="2367"/>
      <c r="E550" s="2420"/>
      <c r="F550" s="2367"/>
      <c r="G550" s="2367"/>
      <c r="H550" s="2367"/>
      <c r="I550" s="2420"/>
      <c r="J550" s="2420"/>
      <c r="K550" s="2420"/>
      <c r="L550" s="2403"/>
      <c r="M550" s="2469"/>
      <c r="N550" s="2420"/>
      <c r="O550" s="2420"/>
      <c r="P550" s="2367"/>
      <c r="Q550" s="2368"/>
      <c r="R550" s="2368"/>
      <c r="S550" s="2517"/>
      <c r="T550" s="2517"/>
      <c r="U550" s="2367"/>
      <c r="V550" s="2367"/>
      <c r="W550" s="2367"/>
      <c r="X550" s="2508"/>
      <c r="Y550" s="2508"/>
    </row>
    <row r="551" spans="1:25" s="2301" customFormat="1" ht="34.950000000000003" customHeight="1" x14ac:dyDescent="0.35">
      <c r="A551" s="2367"/>
      <c r="B551" s="2367"/>
      <c r="C551" s="2367"/>
      <c r="D551" s="2367"/>
      <c r="E551" s="2420"/>
      <c r="F551" s="2367"/>
      <c r="G551" s="2367"/>
      <c r="H551" s="2367"/>
      <c r="I551" s="2420"/>
      <c r="J551" s="2420"/>
      <c r="K551" s="2420"/>
      <c r="L551" s="2403"/>
      <c r="M551" s="2469"/>
      <c r="N551" s="2420"/>
      <c r="O551" s="2420"/>
      <c r="P551" s="2367"/>
      <c r="Q551" s="2368"/>
      <c r="R551" s="2368"/>
      <c r="S551" s="2517"/>
      <c r="T551" s="2517"/>
      <c r="U551" s="2367"/>
      <c r="V551" s="2367"/>
      <c r="W551" s="2367"/>
      <c r="X551" s="2508"/>
      <c r="Y551" s="2508"/>
    </row>
    <row r="552" spans="1:25" s="2301" customFormat="1" ht="34.950000000000003" customHeight="1" x14ac:dyDescent="0.35">
      <c r="A552" s="2367"/>
      <c r="B552" s="2367"/>
      <c r="C552" s="2367"/>
      <c r="D552" s="2367"/>
      <c r="E552" s="2420"/>
      <c r="F552" s="2367"/>
      <c r="G552" s="2367"/>
      <c r="H552" s="2367"/>
      <c r="I552" s="2420"/>
      <c r="J552" s="2420"/>
      <c r="K552" s="2420"/>
      <c r="L552" s="2403"/>
      <c r="M552" s="2469"/>
      <c r="N552" s="2420"/>
      <c r="O552" s="2420"/>
      <c r="P552" s="2367"/>
      <c r="Q552" s="2368"/>
      <c r="R552" s="2368"/>
      <c r="S552" s="2517"/>
      <c r="T552" s="2517"/>
      <c r="U552" s="2367"/>
      <c r="V552" s="2367"/>
      <c r="W552" s="2367"/>
      <c r="X552" s="2508"/>
      <c r="Y552" s="2508"/>
    </row>
    <row r="553" spans="1:25" s="2301" customFormat="1" ht="34.950000000000003" customHeight="1" x14ac:dyDescent="0.35">
      <c r="A553" s="2367"/>
      <c r="B553" s="2367"/>
      <c r="C553" s="2367"/>
      <c r="D553" s="2367"/>
      <c r="E553" s="2420"/>
      <c r="F553" s="2367"/>
      <c r="G553" s="2367"/>
      <c r="H553" s="2367"/>
      <c r="I553" s="2420"/>
      <c r="J553" s="2420"/>
      <c r="K553" s="2420"/>
      <c r="L553" s="2403"/>
      <c r="M553" s="2469"/>
      <c r="N553" s="2420"/>
      <c r="O553" s="2420"/>
      <c r="P553" s="2367"/>
      <c r="Q553" s="2368"/>
      <c r="R553" s="2368"/>
      <c r="S553" s="2517"/>
      <c r="T553" s="2517"/>
      <c r="U553" s="2367"/>
      <c r="V553" s="2367"/>
      <c r="W553" s="2367"/>
      <c r="X553" s="2508"/>
      <c r="Y553" s="2508"/>
    </row>
    <row r="554" spans="1:25" s="2301" customFormat="1" ht="34.950000000000003" customHeight="1" x14ac:dyDescent="0.35">
      <c r="A554" s="2367"/>
      <c r="B554" s="2367"/>
      <c r="C554" s="2367"/>
      <c r="D554" s="2367"/>
      <c r="E554" s="2420"/>
      <c r="F554" s="2367"/>
      <c r="G554" s="2367"/>
      <c r="H554" s="2367"/>
      <c r="I554" s="2420"/>
      <c r="J554" s="2420"/>
      <c r="K554" s="2420"/>
      <c r="L554" s="2403"/>
      <c r="M554" s="2469"/>
      <c r="N554" s="2420"/>
      <c r="O554" s="2420"/>
      <c r="P554" s="2367"/>
      <c r="Q554" s="2368"/>
      <c r="R554" s="2368"/>
      <c r="S554" s="2517"/>
      <c r="T554" s="2517"/>
      <c r="U554" s="2367"/>
      <c r="V554" s="2367"/>
      <c r="W554" s="2367"/>
      <c r="X554" s="2508"/>
      <c r="Y554" s="2508"/>
    </row>
    <row r="555" spans="1:25" s="2301" customFormat="1" ht="34.950000000000003" customHeight="1" x14ac:dyDescent="0.35">
      <c r="A555" s="2367"/>
      <c r="B555" s="2367"/>
      <c r="C555" s="2367"/>
      <c r="D555" s="2367"/>
      <c r="E555" s="2420"/>
      <c r="F555" s="2367"/>
      <c r="G555" s="2367"/>
      <c r="H555" s="2367"/>
      <c r="I555" s="2420"/>
      <c r="J555" s="2420"/>
      <c r="K555" s="2420"/>
      <c r="L555" s="2403"/>
      <c r="M555" s="2469"/>
      <c r="N555" s="2420"/>
      <c r="O555" s="2420"/>
      <c r="P555" s="2367"/>
      <c r="Q555" s="2368"/>
      <c r="R555" s="2368"/>
      <c r="S555" s="2517"/>
      <c r="T555" s="2517"/>
      <c r="U555" s="2367"/>
      <c r="V555" s="2367"/>
      <c r="W555" s="2367"/>
      <c r="X555" s="2508"/>
      <c r="Y555" s="2508"/>
    </row>
    <row r="556" spans="1:25" s="2301" customFormat="1" ht="34.950000000000003" customHeight="1" x14ac:dyDescent="0.35">
      <c r="A556" s="2367"/>
      <c r="B556" s="2367"/>
      <c r="C556" s="2367"/>
      <c r="D556" s="2367"/>
      <c r="E556" s="2420"/>
      <c r="F556" s="2367"/>
      <c r="G556" s="2367"/>
      <c r="H556" s="2367"/>
      <c r="I556" s="2420"/>
      <c r="J556" s="2420"/>
      <c r="K556" s="2420"/>
      <c r="L556" s="2403"/>
      <c r="M556" s="2469"/>
      <c r="N556" s="2420"/>
      <c r="O556" s="2420"/>
      <c r="P556" s="2367"/>
      <c r="Q556" s="2368"/>
      <c r="R556" s="2368"/>
      <c r="S556" s="2517"/>
      <c r="T556" s="2517"/>
      <c r="U556" s="2367"/>
      <c r="V556" s="2367"/>
      <c r="W556" s="2367"/>
      <c r="X556" s="2508"/>
      <c r="Y556" s="2508"/>
    </row>
    <row r="557" spans="1:25" s="2301" customFormat="1" ht="34.950000000000003" customHeight="1" x14ac:dyDescent="0.35">
      <c r="A557" s="2367"/>
      <c r="B557" s="2367"/>
      <c r="C557" s="2367"/>
      <c r="D557" s="2367"/>
      <c r="E557" s="2420"/>
      <c r="F557" s="2367"/>
      <c r="G557" s="2367"/>
      <c r="H557" s="2367"/>
      <c r="I557" s="2420"/>
      <c r="J557" s="2420"/>
      <c r="K557" s="2420"/>
      <c r="L557" s="2403"/>
      <c r="M557" s="2469"/>
      <c r="N557" s="2420"/>
      <c r="O557" s="2420"/>
      <c r="P557" s="2367"/>
      <c r="Q557" s="2368"/>
      <c r="R557" s="2368"/>
      <c r="S557" s="2517"/>
      <c r="T557" s="2517"/>
      <c r="U557" s="2367"/>
      <c r="V557" s="2367"/>
      <c r="W557" s="2367"/>
      <c r="X557" s="2508"/>
      <c r="Y557" s="2508"/>
    </row>
    <row r="558" spans="1:25" s="2301" customFormat="1" ht="34.950000000000003" customHeight="1" x14ac:dyDescent="0.35">
      <c r="A558" s="2367"/>
      <c r="B558" s="2367"/>
      <c r="C558" s="2367"/>
      <c r="D558" s="2367"/>
      <c r="E558" s="2420"/>
      <c r="F558" s="2367"/>
      <c r="G558" s="2367"/>
      <c r="H558" s="2367"/>
      <c r="I558" s="2420"/>
      <c r="J558" s="2420"/>
      <c r="K558" s="2420"/>
      <c r="L558" s="2403"/>
      <c r="M558" s="2469"/>
      <c r="N558" s="2420"/>
      <c r="O558" s="2420"/>
      <c r="P558" s="2367"/>
      <c r="Q558" s="2368"/>
      <c r="R558" s="2368"/>
      <c r="S558" s="2517"/>
      <c r="T558" s="2517"/>
      <c r="U558" s="2367"/>
      <c r="V558" s="2367"/>
      <c r="W558" s="2367"/>
      <c r="X558" s="2508"/>
      <c r="Y558" s="2508"/>
    </row>
    <row r="559" spans="1:25" s="2301" customFormat="1" ht="34.950000000000003" customHeight="1" x14ac:dyDescent="0.35">
      <c r="A559" s="2367"/>
      <c r="B559" s="2367"/>
      <c r="C559" s="2367"/>
      <c r="D559" s="2367"/>
      <c r="E559" s="2420"/>
      <c r="F559" s="2367"/>
      <c r="G559" s="2367"/>
      <c r="H559" s="2367"/>
      <c r="I559" s="2420"/>
      <c r="J559" s="2420"/>
      <c r="K559" s="2420"/>
      <c r="L559" s="2403"/>
      <c r="M559" s="2469"/>
      <c r="N559" s="2420"/>
      <c r="O559" s="2420"/>
      <c r="P559" s="2367"/>
      <c r="Q559" s="2368"/>
      <c r="R559" s="2368"/>
      <c r="S559" s="2517"/>
      <c r="T559" s="2517"/>
      <c r="U559" s="2367"/>
      <c r="V559" s="2367"/>
      <c r="W559" s="2367"/>
      <c r="X559" s="2508"/>
      <c r="Y559" s="2508"/>
    </row>
    <row r="560" spans="1:25" s="2301" customFormat="1" ht="34.950000000000003" customHeight="1" x14ac:dyDescent="0.35">
      <c r="A560" s="2367"/>
      <c r="B560" s="2367"/>
      <c r="C560" s="2367"/>
      <c r="D560" s="2367"/>
      <c r="E560" s="2420"/>
      <c r="F560" s="2367"/>
      <c r="G560" s="2367"/>
      <c r="H560" s="2367"/>
      <c r="I560" s="2420"/>
      <c r="J560" s="2420"/>
      <c r="K560" s="2420"/>
      <c r="L560" s="2403"/>
      <c r="M560" s="2469"/>
      <c r="N560" s="2420"/>
      <c r="O560" s="2420"/>
      <c r="P560" s="2367"/>
      <c r="Q560" s="2368"/>
      <c r="R560" s="2368"/>
      <c r="S560" s="2517"/>
      <c r="T560" s="2517"/>
      <c r="U560" s="2367"/>
      <c r="V560" s="2367"/>
      <c r="W560" s="2367"/>
      <c r="X560" s="2508"/>
      <c r="Y560" s="2508"/>
    </row>
    <row r="561" spans="1:25" s="2301" customFormat="1" ht="34.950000000000003" customHeight="1" x14ac:dyDescent="0.35">
      <c r="A561" s="2367"/>
      <c r="B561" s="2367"/>
      <c r="C561" s="2367"/>
      <c r="D561" s="2367"/>
      <c r="E561" s="2420"/>
      <c r="F561" s="2367"/>
      <c r="G561" s="2367"/>
      <c r="H561" s="2367"/>
      <c r="I561" s="2420"/>
      <c r="J561" s="2420"/>
      <c r="K561" s="2420"/>
      <c r="L561" s="2403"/>
      <c r="M561" s="2469"/>
      <c r="N561" s="2420"/>
      <c r="O561" s="2420"/>
      <c r="P561" s="2367"/>
      <c r="Q561" s="2368"/>
      <c r="R561" s="2368"/>
      <c r="S561" s="2517"/>
      <c r="T561" s="2517"/>
      <c r="U561" s="2367"/>
      <c r="V561" s="2367"/>
      <c r="W561" s="2367"/>
      <c r="X561" s="2508"/>
      <c r="Y561" s="2508"/>
    </row>
    <row r="562" spans="1:25" s="2301" customFormat="1" ht="34.950000000000003" customHeight="1" x14ac:dyDescent="0.35">
      <c r="A562" s="2367"/>
      <c r="B562" s="2367"/>
      <c r="C562" s="2367"/>
      <c r="D562" s="2367"/>
      <c r="E562" s="2420"/>
      <c r="F562" s="2367"/>
      <c r="G562" s="2367"/>
      <c r="H562" s="2367"/>
      <c r="I562" s="2420"/>
      <c r="J562" s="2420"/>
      <c r="K562" s="2420"/>
      <c r="L562" s="2403"/>
      <c r="M562" s="2469"/>
      <c r="N562" s="2420"/>
      <c r="O562" s="2420"/>
      <c r="P562" s="2367"/>
      <c r="Q562" s="2368"/>
      <c r="R562" s="2368"/>
      <c r="S562" s="2517"/>
      <c r="T562" s="2517"/>
      <c r="U562" s="2367"/>
      <c r="V562" s="2367"/>
      <c r="W562" s="2367"/>
      <c r="X562" s="2508"/>
      <c r="Y562" s="2508"/>
    </row>
    <row r="563" spans="1:25" s="2301" customFormat="1" ht="34.950000000000003" customHeight="1" x14ac:dyDescent="0.35">
      <c r="A563" s="2367"/>
      <c r="B563" s="2367"/>
      <c r="C563" s="2367"/>
      <c r="D563" s="2367"/>
      <c r="E563" s="2420"/>
      <c r="F563" s="2367"/>
      <c r="G563" s="2367"/>
      <c r="H563" s="2367"/>
      <c r="I563" s="2420"/>
      <c r="J563" s="2420"/>
      <c r="K563" s="2420"/>
      <c r="L563" s="2403"/>
      <c r="M563" s="2469"/>
      <c r="N563" s="2420"/>
      <c r="O563" s="2420"/>
      <c r="P563" s="2367"/>
      <c r="Q563" s="2368"/>
      <c r="R563" s="2368"/>
      <c r="S563" s="2517"/>
      <c r="T563" s="2517"/>
      <c r="U563" s="2367"/>
      <c r="V563" s="2367"/>
      <c r="W563" s="2367"/>
      <c r="X563" s="2508"/>
      <c r="Y563" s="2508"/>
    </row>
    <row r="564" spans="1:25" s="2301" customFormat="1" ht="34.950000000000003" customHeight="1" x14ac:dyDescent="0.35">
      <c r="A564" s="2367"/>
      <c r="B564" s="2367"/>
      <c r="C564" s="2367"/>
      <c r="D564" s="2367"/>
      <c r="E564" s="2420"/>
      <c r="F564" s="2367"/>
      <c r="G564" s="2367"/>
      <c r="H564" s="2367"/>
      <c r="I564" s="2420"/>
      <c r="J564" s="2420"/>
      <c r="K564" s="2420"/>
      <c r="L564" s="2403"/>
      <c r="M564" s="2469"/>
      <c r="N564" s="2420"/>
      <c r="O564" s="2420"/>
      <c r="P564" s="2367"/>
      <c r="Q564" s="2368"/>
      <c r="R564" s="2368"/>
      <c r="S564" s="2517"/>
      <c r="T564" s="2517"/>
      <c r="U564" s="2367"/>
      <c r="V564" s="2367"/>
      <c r="W564" s="2367"/>
      <c r="X564" s="2508"/>
      <c r="Y564" s="2508"/>
    </row>
    <row r="565" spans="1:25" s="2301" customFormat="1" ht="34.950000000000003" customHeight="1" x14ac:dyDescent="0.35">
      <c r="A565" s="2367"/>
      <c r="B565" s="2367"/>
      <c r="C565" s="2367"/>
      <c r="D565" s="2367"/>
      <c r="E565" s="2420"/>
      <c r="F565" s="2367"/>
      <c r="G565" s="2367"/>
      <c r="H565" s="2367"/>
      <c r="I565" s="2420"/>
      <c r="J565" s="2420"/>
      <c r="K565" s="2420"/>
      <c r="L565" s="2403"/>
      <c r="M565" s="2469"/>
      <c r="N565" s="2420"/>
      <c r="O565" s="2420"/>
      <c r="P565" s="2367"/>
      <c r="Q565" s="2368"/>
      <c r="R565" s="2368"/>
      <c r="S565" s="2517"/>
      <c r="T565" s="2517"/>
      <c r="U565" s="2367"/>
      <c r="V565" s="2367"/>
      <c r="W565" s="2367"/>
      <c r="X565" s="2508"/>
      <c r="Y565" s="2508"/>
    </row>
    <row r="566" spans="1:25" s="2301" customFormat="1" ht="34.950000000000003" customHeight="1" x14ac:dyDescent="0.35">
      <c r="A566" s="2367"/>
      <c r="B566" s="2367"/>
      <c r="C566" s="2367"/>
      <c r="D566" s="2367"/>
      <c r="E566" s="2420"/>
      <c r="F566" s="2367"/>
      <c r="G566" s="2367"/>
      <c r="H566" s="2367"/>
      <c r="I566" s="2420"/>
      <c r="J566" s="2420"/>
      <c r="K566" s="2420"/>
      <c r="L566" s="2403"/>
      <c r="M566" s="2469"/>
      <c r="N566" s="2420"/>
      <c r="O566" s="2420"/>
      <c r="P566" s="2367"/>
      <c r="Q566" s="2368"/>
      <c r="R566" s="2368"/>
      <c r="S566" s="2517"/>
      <c r="T566" s="2517"/>
      <c r="U566" s="2367"/>
      <c r="V566" s="2367"/>
      <c r="W566" s="2367"/>
      <c r="X566" s="2508"/>
      <c r="Y566" s="2508"/>
    </row>
    <row r="567" spans="1:25" s="2301" customFormat="1" ht="34.950000000000003" customHeight="1" x14ac:dyDescent="0.35">
      <c r="A567" s="2367"/>
      <c r="B567" s="2367"/>
      <c r="C567" s="2367"/>
      <c r="D567" s="2367"/>
      <c r="E567" s="2420"/>
      <c r="F567" s="2367"/>
      <c r="G567" s="2367"/>
      <c r="H567" s="2367"/>
      <c r="I567" s="2420"/>
      <c r="J567" s="2420"/>
      <c r="K567" s="2420"/>
      <c r="L567" s="2403"/>
      <c r="M567" s="2469"/>
      <c r="N567" s="2420"/>
      <c r="O567" s="2420"/>
      <c r="P567" s="2367"/>
      <c r="Q567" s="2368"/>
      <c r="R567" s="2368"/>
      <c r="S567" s="2517"/>
      <c r="T567" s="2517"/>
      <c r="U567" s="2367"/>
      <c r="V567" s="2367"/>
      <c r="W567" s="2367"/>
      <c r="X567" s="2508"/>
      <c r="Y567" s="2508"/>
    </row>
    <row r="568" spans="1:25" s="2301" customFormat="1" ht="34.950000000000003" customHeight="1" x14ac:dyDescent="0.35">
      <c r="A568" s="2367"/>
      <c r="B568" s="2367"/>
      <c r="C568" s="2367"/>
      <c r="D568" s="2367"/>
      <c r="E568" s="2420"/>
      <c r="F568" s="2367"/>
      <c r="G568" s="2367"/>
      <c r="H568" s="2367"/>
      <c r="I568" s="2420"/>
      <c r="J568" s="2420"/>
      <c r="K568" s="2420"/>
      <c r="L568" s="2403"/>
      <c r="M568" s="2469"/>
      <c r="N568" s="2420"/>
      <c r="O568" s="2420"/>
      <c r="P568" s="2367"/>
      <c r="Q568" s="2368"/>
      <c r="R568" s="2368"/>
      <c r="S568" s="2517"/>
      <c r="T568" s="2517"/>
      <c r="U568" s="2367"/>
      <c r="V568" s="2367"/>
      <c r="W568" s="2367"/>
      <c r="X568" s="2508"/>
      <c r="Y568" s="2508"/>
    </row>
    <row r="569" spans="1:25" s="2301" customFormat="1" ht="34.950000000000003" customHeight="1" x14ac:dyDescent="0.35">
      <c r="A569" s="2367"/>
      <c r="B569" s="2367"/>
      <c r="C569" s="2367"/>
      <c r="D569" s="2367"/>
      <c r="E569" s="2420"/>
      <c r="F569" s="2367"/>
      <c r="G569" s="2367"/>
      <c r="H569" s="2367"/>
      <c r="I569" s="2420"/>
      <c r="J569" s="2420"/>
      <c r="K569" s="2420"/>
      <c r="L569" s="2403"/>
      <c r="M569" s="2469"/>
      <c r="N569" s="2420"/>
      <c r="O569" s="2420"/>
      <c r="P569" s="2367"/>
      <c r="Q569" s="2368"/>
      <c r="R569" s="2368"/>
      <c r="S569" s="2517"/>
      <c r="T569" s="2517"/>
      <c r="U569" s="2367"/>
      <c r="V569" s="2367"/>
      <c r="W569" s="2367"/>
      <c r="X569" s="2508"/>
      <c r="Y569" s="2508"/>
    </row>
    <row r="570" spans="1:25" s="2301" customFormat="1" ht="34.950000000000003" customHeight="1" x14ac:dyDescent="0.35">
      <c r="A570" s="2367"/>
      <c r="B570" s="2367"/>
      <c r="C570" s="2367"/>
      <c r="D570" s="2367"/>
      <c r="E570" s="2420"/>
      <c r="F570" s="2367"/>
      <c r="G570" s="2367"/>
      <c r="H570" s="2367"/>
      <c r="I570" s="2420"/>
      <c r="J570" s="2420"/>
      <c r="K570" s="2420"/>
      <c r="L570" s="2403"/>
      <c r="M570" s="2469"/>
      <c r="N570" s="2420"/>
      <c r="O570" s="2420"/>
      <c r="P570" s="2367"/>
      <c r="Q570" s="2368"/>
      <c r="R570" s="2368"/>
      <c r="S570" s="2517"/>
      <c r="T570" s="2517"/>
      <c r="U570" s="2367"/>
      <c r="V570" s="2367"/>
      <c r="W570" s="2367"/>
      <c r="X570" s="2508"/>
      <c r="Y570" s="2508"/>
    </row>
    <row r="571" spans="1:25" s="2301" customFormat="1" ht="34.950000000000003" customHeight="1" x14ac:dyDescent="0.35">
      <c r="A571" s="2367"/>
      <c r="B571" s="2367"/>
      <c r="C571" s="2367"/>
      <c r="D571" s="2367"/>
      <c r="E571" s="2420"/>
      <c r="F571" s="2367"/>
      <c r="G571" s="2367"/>
      <c r="H571" s="2367"/>
      <c r="I571" s="2420"/>
      <c r="J571" s="2420"/>
      <c r="K571" s="2420"/>
      <c r="L571" s="2403"/>
      <c r="M571" s="2469"/>
      <c r="N571" s="2420"/>
      <c r="O571" s="2420"/>
      <c r="P571" s="2367"/>
      <c r="Q571" s="2368"/>
      <c r="R571" s="2368"/>
      <c r="S571" s="2517"/>
      <c r="T571" s="2517"/>
      <c r="U571" s="2367"/>
      <c r="V571" s="2367"/>
      <c r="W571" s="2367"/>
      <c r="X571" s="2508"/>
      <c r="Y571" s="2508"/>
    </row>
    <row r="572" spans="1:25" s="2301" customFormat="1" ht="34.950000000000003" customHeight="1" x14ac:dyDescent="0.35">
      <c r="A572" s="2367"/>
      <c r="B572" s="2367"/>
      <c r="C572" s="2367"/>
      <c r="D572" s="2367"/>
      <c r="E572" s="2420"/>
      <c r="F572" s="2367"/>
      <c r="G572" s="2367"/>
      <c r="H572" s="2367"/>
      <c r="I572" s="2420"/>
      <c r="J572" s="2420"/>
      <c r="K572" s="2420"/>
      <c r="L572" s="2403"/>
      <c r="M572" s="2469"/>
      <c r="N572" s="2420"/>
      <c r="O572" s="2420"/>
      <c r="P572" s="2367"/>
      <c r="Q572" s="2368"/>
      <c r="R572" s="2368"/>
      <c r="S572" s="2517"/>
      <c r="T572" s="2517"/>
      <c r="U572" s="2367"/>
      <c r="V572" s="2367"/>
      <c r="W572" s="2367"/>
      <c r="X572" s="2508"/>
      <c r="Y572" s="2508"/>
    </row>
    <row r="573" spans="1:25" s="2301" customFormat="1" ht="34.950000000000003" customHeight="1" x14ac:dyDescent="0.35">
      <c r="A573" s="2367"/>
      <c r="B573" s="2367"/>
      <c r="C573" s="2367"/>
      <c r="D573" s="2367"/>
      <c r="E573" s="2420"/>
      <c r="F573" s="2367"/>
      <c r="G573" s="2367"/>
      <c r="H573" s="2367"/>
      <c r="I573" s="2420"/>
      <c r="J573" s="2420"/>
      <c r="K573" s="2420"/>
      <c r="L573" s="2403"/>
      <c r="M573" s="2469"/>
      <c r="N573" s="2420"/>
      <c r="O573" s="2420"/>
      <c r="P573" s="2367"/>
      <c r="Q573" s="2368"/>
      <c r="R573" s="2368"/>
      <c r="S573" s="2517"/>
      <c r="T573" s="2517"/>
      <c r="U573" s="2367"/>
      <c r="V573" s="2367"/>
      <c r="W573" s="2367"/>
      <c r="X573" s="2508"/>
      <c r="Y573" s="2508"/>
    </row>
    <row r="574" spans="1:25" s="2301" customFormat="1" ht="34.950000000000003" customHeight="1" x14ac:dyDescent="0.35">
      <c r="A574" s="2367"/>
      <c r="B574" s="2367"/>
      <c r="C574" s="2367"/>
      <c r="D574" s="2367"/>
      <c r="E574" s="2420"/>
      <c r="F574" s="2367"/>
      <c r="G574" s="2367"/>
      <c r="H574" s="2367"/>
      <c r="I574" s="2420"/>
      <c r="J574" s="2420"/>
      <c r="K574" s="2420"/>
      <c r="L574" s="2403"/>
      <c r="M574" s="2469"/>
      <c r="N574" s="2420"/>
      <c r="O574" s="2420"/>
      <c r="P574" s="2367"/>
      <c r="Q574" s="2368"/>
      <c r="R574" s="2368"/>
      <c r="S574" s="2517"/>
      <c r="T574" s="2517"/>
      <c r="U574" s="2367"/>
      <c r="V574" s="2367"/>
      <c r="W574" s="2367"/>
      <c r="X574" s="2508"/>
      <c r="Y574" s="2508"/>
    </row>
    <row r="575" spans="1:25" s="2301" customFormat="1" ht="34.950000000000003" customHeight="1" x14ac:dyDescent="0.35">
      <c r="A575" s="2367"/>
      <c r="B575" s="2367"/>
      <c r="C575" s="2367"/>
      <c r="D575" s="2367"/>
      <c r="E575" s="2420"/>
      <c r="F575" s="2367"/>
      <c r="G575" s="2367"/>
      <c r="H575" s="2367"/>
      <c r="I575" s="2420"/>
      <c r="J575" s="2420"/>
      <c r="K575" s="2420"/>
      <c r="L575" s="2403"/>
      <c r="M575" s="2469"/>
      <c r="N575" s="2420"/>
      <c r="O575" s="2420"/>
      <c r="P575" s="2367"/>
      <c r="Q575" s="2368"/>
      <c r="R575" s="2368"/>
      <c r="S575" s="2517"/>
      <c r="T575" s="2517"/>
      <c r="U575" s="2367"/>
      <c r="V575" s="2367"/>
      <c r="W575" s="2367"/>
      <c r="X575" s="2508"/>
      <c r="Y575" s="2508"/>
    </row>
    <row r="576" spans="1:25" s="2301" customFormat="1" ht="34.950000000000003" customHeight="1" x14ac:dyDescent="0.35">
      <c r="A576" s="2367"/>
      <c r="B576" s="2367"/>
      <c r="C576" s="2367"/>
      <c r="D576" s="2367"/>
      <c r="E576" s="2420"/>
      <c r="F576" s="2367"/>
      <c r="G576" s="2367"/>
      <c r="H576" s="2367"/>
      <c r="I576" s="2420"/>
      <c r="J576" s="2420"/>
      <c r="K576" s="2420"/>
      <c r="L576" s="2403"/>
      <c r="M576" s="2469"/>
      <c r="N576" s="2420"/>
      <c r="O576" s="2420"/>
      <c r="P576" s="2367"/>
      <c r="Q576" s="2368"/>
      <c r="R576" s="2368"/>
      <c r="S576" s="2517"/>
      <c r="T576" s="2517"/>
      <c r="U576" s="2367"/>
      <c r="V576" s="2367"/>
      <c r="W576" s="2367"/>
      <c r="X576" s="2508"/>
      <c r="Y576" s="2508"/>
    </row>
    <row r="577" spans="1:25" s="2301" customFormat="1" ht="34.950000000000003" customHeight="1" x14ac:dyDescent="0.35">
      <c r="A577" s="2367"/>
      <c r="B577" s="2367"/>
      <c r="C577" s="2367"/>
      <c r="D577" s="2367"/>
      <c r="E577" s="2420"/>
      <c r="F577" s="2367"/>
      <c r="G577" s="2367"/>
      <c r="H577" s="2367"/>
      <c r="I577" s="2420"/>
      <c r="J577" s="2420"/>
      <c r="K577" s="2420"/>
      <c r="L577" s="2403"/>
      <c r="M577" s="2469"/>
      <c r="N577" s="2420"/>
      <c r="O577" s="2420"/>
      <c r="P577" s="2367"/>
      <c r="Q577" s="2368"/>
      <c r="R577" s="2368"/>
      <c r="S577" s="2517"/>
      <c r="T577" s="2517"/>
      <c r="U577" s="2367"/>
      <c r="V577" s="2367"/>
      <c r="W577" s="2367"/>
      <c r="X577" s="2508"/>
      <c r="Y577" s="2508"/>
    </row>
    <row r="578" spans="1:25" s="2301" customFormat="1" ht="34.950000000000003" customHeight="1" x14ac:dyDescent="0.35">
      <c r="A578" s="2367"/>
      <c r="B578" s="2367"/>
      <c r="C578" s="2367"/>
      <c r="D578" s="2367"/>
      <c r="E578" s="2420"/>
      <c r="F578" s="2367"/>
      <c r="G578" s="2367"/>
      <c r="H578" s="2367"/>
      <c r="I578" s="2420"/>
      <c r="J578" s="2420"/>
      <c r="K578" s="2420"/>
      <c r="L578" s="2403"/>
      <c r="M578" s="2469"/>
      <c r="N578" s="2420"/>
      <c r="O578" s="2420"/>
      <c r="P578" s="2367"/>
      <c r="Q578" s="2368"/>
      <c r="R578" s="2368"/>
      <c r="S578" s="2517"/>
      <c r="T578" s="2517"/>
      <c r="U578" s="2367"/>
      <c r="V578" s="2367"/>
      <c r="W578" s="2367"/>
      <c r="X578" s="2508"/>
      <c r="Y578" s="2508"/>
    </row>
    <row r="579" spans="1:25" s="2301" customFormat="1" ht="34.950000000000003" customHeight="1" x14ac:dyDescent="0.35">
      <c r="A579" s="2367"/>
      <c r="B579" s="2367"/>
      <c r="C579" s="2367"/>
      <c r="D579" s="2367"/>
      <c r="E579" s="2420"/>
      <c r="F579" s="2367"/>
      <c r="G579" s="2367"/>
      <c r="H579" s="2367"/>
      <c r="I579" s="2420"/>
      <c r="J579" s="2420"/>
      <c r="K579" s="2420"/>
      <c r="L579" s="2403"/>
      <c r="M579" s="2469"/>
      <c r="N579" s="2420"/>
      <c r="O579" s="2420"/>
      <c r="P579" s="2367"/>
      <c r="Q579" s="2368"/>
      <c r="R579" s="2368"/>
      <c r="S579" s="2517"/>
      <c r="T579" s="2517"/>
      <c r="U579" s="2367"/>
      <c r="V579" s="2367"/>
      <c r="W579" s="2367"/>
      <c r="X579" s="2508"/>
      <c r="Y579" s="2508"/>
    </row>
    <row r="580" spans="1:25" s="2301" customFormat="1" ht="34.950000000000003" customHeight="1" x14ac:dyDescent="0.35">
      <c r="A580" s="2367"/>
      <c r="B580" s="2367"/>
      <c r="C580" s="2367"/>
      <c r="D580" s="2367"/>
      <c r="E580" s="2420"/>
      <c r="F580" s="2367"/>
      <c r="G580" s="2367"/>
      <c r="H580" s="2367"/>
      <c r="I580" s="2420"/>
      <c r="J580" s="2420"/>
      <c r="K580" s="2420"/>
      <c r="L580" s="2403"/>
      <c r="M580" s="2469"/>
      <c r="N580" s="2420"/>
      <c r="O580" s="2420"/>
      <c r="P580" s="2367"/>
      <c r="Q580" s="2368"/>
      <c r="R580" s="2368"/>
      <c r="S580" s="2517"/>
      <c r="T580" s="2517"/>
      <c r="U580" s="2367"/>
      <c r="V580" s="2367"/>
      <c r="W580" s="2367"/>
      <c r="X580" s="2508"/>
      <c r="Y580" s="2508"/>
    </row>
    <row r="581" spans="1:25" s="2301" customFormat="1" ht="34.950000000000003" customHeight="1" x14ac:dyDescent="0.35">
      <c r="A581" s="2367"/>
      <c r="B581" s="2367"/>
      <c r="C581" s="2367"/>
      <c r="D581" s="2367"/>
      <c r="E581" s="2420"/>
      <c r="F581" s="2367"/>
      <c r="G581" s="2367"/>
      <c r="H581" s="2367"/>
      <c r="I581" s="2420"/>
      <c r="J581" s="2420"/>
      <c r="K581" s="2420"/>
      <c r="L581" s="2403"/>
      <c r="M581" s="2469"/>
      <c r="N581" s="2420"/>
      <c r="O581" s="2420"/>
      <c r="P581" s="2367"/>
      <c r="Q581" s="2368"/>
      <c r="R581" s="2368"/>
      <c r="S581" s="2517"/>
      <c r="T581" s="2517"/>
      <c r="U581" s="2367"/>
      <c r="V581" s="2367"/>
      <c r="W581" s="2367"/>
      <c r="X581" s="2508"/>
      <c r="Y581" s="2508"/>
    </row>
    <row r="582" spans="1:25" s="2301" customFormat="1" ht="34.950000000000003" customHeight="1" x14ac:dyDescent="0.35">
      <c r="A582" s="2367"/>
      <c r="B582" s="2367"/>
      <c r="C582" s="2367"/>
      <c r="D582" s="2367"/>
      <c r="E582" s="2420"/>
      <c r="F582" s="2367"/>
      <c r="G582" s="2367"/>
      <c r="H582" s="2367"/>
      <c r="I582" s="2420"/>
      <c r="J582" s="2420"/>
      <c r="K582" s="2420"/>
      <c r="L582" s="2403"/>
      <c r="M582" s="2469"/>
      <c r="N582" s="2420"/>
      <c r="O582" s="2420"/>
      <c r="P582" s="2367"/>
      <c r="Q582" s="2368"/>
      <c r="R582" s="2368"/>
      <c r="S582" s="2517"/>
      <c r="T582" s="2517"/>
      <c r="U582" s="2367"/>
      <c r="V582" s="2367"/>
      <c r="W582" s="2367"/>
      <c r="X582" s="2508"/>
      <c r="Y582" s="2508"/>
    </row>
    <row r="583" spans="1:25" s="2301" customFormat="1" ht="34.950000000000003" customHeight="1" x14ac:dyDescent="0.35">
      <c r="A583" s="2367"/>
      <c r="B583" s="2367"/>
      <c r="C583" s="2367"/>
      <c r="D583" s="2367"/>
      <c r="E583" s="2420"/>
      <c r="F583" s="2367"/>
      <c r="G583" s="2367"/>
      <c r="H583" s="2367"/>
      <c r="I583" s="2420"/>
      <c r="J583" s="2420"/>
      <c r="K583" s="2420"/>
      <c r="L583" s="2403"/>
      <c r="M583" s="2469"/>
      <c r="N583" s="2420"/>
      <c r="O583" s="2420"/>
      <c r="P583" s="2367"/>
      <c r="Q583" s="2368"/>
      <c r="R583" s="2368"/>
      <c r="S583" s="2517"/>
      <c r="T583" s="2517"/>
      <c r="U583" s="2367"/>
      <c r="V583" s="2367"/>
      <c r="W583" s="2367"/>
      <c r="X583" s="2508"/>
      <c r="Y583" s="2508"/>
    </row>
    <row r="584" spans="1:25" s="2301" customFormat="1" ht="34.950000000000003" customHeight="1" x14ac:dyDescent="0.35">
      <c r="A584" s="2367"/>
      <c r="B584" s="2367"/>
      <c r="C584" s="2367"/>
      <c r="D584" s="2367"/>
      <c r="E584" s="2420"/>
      <c r="F584" s="2367"/>
      <c r="G584" s="2367"/>
      <c r="H584" s="2367"/>
      <c r="I584" s="2420"/>
      <c r="J584" s="2420"/>
      <c r="K584" s="2420"/>
      <c r="L584" s="2403"/>
      <c r="M584" s="2469"/>
      <c r="N584" s="2420"/>
      <c r="O584" s="2420"/>
      <c r="P584" s="2367"/>
      <c r="Q584" s="2368"/>
      <c r="R584" s="2368"/>
      <c r="S584" s="2517"/>
      <c r="T584" s="2517"/>
      <c r="U584" s="2367"/>
      <c r="V584" s="2367"/>
      <c r="W584" s="2367"/>
      <c r="X584" s="2508"/>
      <c r="Y584" s="2508"/>
    </row>
    <row r="585" spans="1:25" s="2301" customFormat="1" ht="34.950000000000003" customHeight="1" x14ac:dyDescent="0.35">
      <c r="A585" s="2367"/>
      <c r="B585" s="2367"/>
      <c r="C585" s="2367"/>
      <c r="D585" s="2367"/>
      <c r="E585" s="2420"/>
      <c r="F585" s="2367"/>
      <c r="G585" s="2367"/>
      <c r="H585" s="2367"/>
      <c r="I585" s="2420"/>
      <c r="J585" s="2420"/>
      <c r="K585" s="2420"/>
      <c r="L585" s="2403"/>
      <c r="M585" s="2469"/>
      <c r="N585" s="2420"/>
      <c r="O585" s="2420"/>
      <c r="P585" s="2367"/>
      <c r="Q585" s="2368"/>
      <c r="R585" s="2368"/>
      <c r="S585" s="2517"/>
      <c r="T585" s="2517"/>
      <c r="U585" s="2367"/>
      <c r="V585" s="2367"/>
      <c r="W585" s="2367"/>
      <c r="X585" s="2508"/>
      <c r="Y585" s="2508"/>
    </row>
    <row r="586" spans="1:25" s="2301" customFormat="1" ht="34.950000000000003" customHeight="1" x14ac:dyDescent="0.35">
      <c r="A586" s="2367"/>
      <c r="B586" s="2367"/>
      <c r="C586" s="2367"/>
      <c r="D586" s="2367"/>
      <c r="E586" s="2420"/>
      <c r="F586" s="2367"/>
      <c r="G586" s="2367"/>
      <c r="H586" s="2367"/>
      <c r="I586" s="2420"/>
      <c r="J586" s="2420"/>
      <c r="K586" s="2420"/>
      <c r="L586" s="2403"/>
      <c r="M586" s="2469"/>
      <c r="N586" s="2420"/>
      <c r="O586" s="2420"/>
      <c r="P586" s="2367"/>
      <c r="Q586" s="2368"/>
      <c r="R586" s="2368"/>
      <c r="S586" s="2517"/>
      <c r="T586" s="2517"/>
      <c r="U586" s="2367"/>
      <c r="V586" s="2367"/>
      <c r="W586" s="2367"/>
      <c r="X586" s="2508"/>
      <c r="Y586" s="2508"/>
    </row>
    <row r="587" spans="1:25" s="2301" customFormat="1" ht="34.950000000000003" customHeight="1" x14ac:dyDescent="0.35">
      <c r="A587" s="2367"/>
      <c r="B587" s="2367"/>
      <c r="C587" s="2367"/>
      <c r="D587" s="2367"/>
      <c r="E587" s="2420"/>
      <c r="F587" s="2367"/>
      <c r="G587" s="2367"/>
      <c r="H587" s="2367"/>
      <c r="I587" s="2420"/>
      <c r="J587" s="2420"/>
      <c r="K587" s="2420"/>
      <c r="L587" s="2403"/>
      <c r="M587" s="2469"/>
      <c r="N587" s="2420"/>
      <c r="O587" s="2420"/>
      <c r="P587" s="2367"/>
      <c r="Q587" s="2368"/>
      <c r="R587" s="2368"/>
      <c r="S587" s="2517"/>
      <c r="T587" s="2517"/>
      <c r="U587" s="2367"/>
      <c r="V587" s="2367"/>
      <c r="W587" s="2367"/>
      <c r="X587" s="2508"/>
      <c r="Y587" s="2508"/>
    </row>
    <row r="588" spans="1:25" s="2301" customFormat="1" ht="34.950000000000003" customHeight="1" x14ac:dyDescent="0.35">
      <c r="A588" s="2367"/>
      <c r="B588" s="2367"/>
      <c r="C588" s="2367"/>
      <c r="D588" s="2367"/>
      <c r="E588" s="2420"/>
      <c r="F588" s="2367"/>
      <c r="G588" s="2367"/>
      <c r="H588" s="2367"/>
      <c r="I588" s="2420"/>
      <c r="J588" s="2420"/>
      <c r="K588" s="2420"/>
      <c r="L588" s="2403"/>
      <c r="M588" s="2469"/>
      <c r="N588" s="2420"/>
      <c r="O588" s="2420"/>
      <c r="P588" s="2367"/>
      <c r="Q588" s="2368"/>
      <c r="R588" s="2368"/>
      <c r="S588" s="2517"/>
      <c r="T588" s="2517"/>
      <c r="U588" s="2367"/>
      <c r="V588" s="2367"/>
      <c r="W588" s="2367"/>
      <c r="X588" s="2508"/>
      <c r="Y588" s="2508"/>
    </row>
    <row r="589" spans="1:25" s="2301" customFormat="1" ht="34.950000000000003" customHeight="1" x14ac:dyDescent="0.35">
      <c r="A589" s="2367"/>
      <c r="B589" s="2367"/>
      <c r="C589" s="2367"/>
      <c r="D589" s="2367"/>
      <c r="E589" s="2420"/>
      <c r="F589" s="2367"/>
      <c r="G589" s="2367"/>
      <c r="H589" s="2367"/>
      <c r="I589" s="2420"/>
      <c r="J589" s="2420"/>
      <c r="K589" s="2420"/>
      <c r="L589" s="2403"/>
      <c r="M589" s="2469"/>
      <c r="N589" s="2420"/>
      <c r="O589" s="2420"/>
      <c r="P589" s="2367"/>
      <c r="Q589" s="2368"/>
      <c r="R589" s="2368"/>
      <c r="S589" s="2517"/>
      <c r="T589" s="2517"/>
      <c r="U589" s="2367"/>
      <c r="V589" s="2367"/>
      <c r="W589" s="2367"/>
      <c r="X589" s="2508"/>
      <c r="Y589" s="2508"/>
    </row>
    <row r="590" spans="1:25" s="2301" customFormat="1" ht="34.950000000000003" customHeight="1" x14ac:dyDescent="0.35">
      <c r="A590" s="2367"/>
      <c r="B590" s="2367"/>
      <c r="C590" s="2367"/>
      <c r="D590" s="2367"/>
      <c r="E590" s="2420"/>
      <c r="F590" s="2367"/>
      <c r="G590" s="2367"/>
      <c r="H590" s="2367"/>
      <c r="I590" s="2420"/>
      <c r="J590" s="2420"/>
      <c r="K590" s="2420"/>
      <c r="L590" s="2403"/>
      <c r="M590" s="2469"/>
      <c r="N590" s="2420"/>
      <c r="O590" s="2420"/>
      <c r="P590" s="2367"/>
      <c r="Q590" s="2368"/>
      <c r="R590" s="2368"/>
      <c r="S590" s="2517"/>
      <c r="T590" s="2517"/>
      <c r="U590" s="2367"/>
      <c r="V590" s="2367"/>
      <c r="W590" s="2367"/>
      <c r="X590" s="2508"/>
      <c r="Y590" s="2508"/>
    </row>
    <row r="591" spans="1:25" s="2301" customFormat="1" ht="34.950000000000003" customHeight="1" x14ac:dyDescent="0.35">
      <c r="A591" s="2367"/>
      <c r="B591" s="2367"/>
      <c r="C591" s="2367"/>
      <c r="D591" s="2367"/>
      <c r="E591" s="2420"/>
      <c r="F591" s="2367"/>
      <c r="G591" s="2367"/>
      <c r="H591" s="2367"/>
      <c r="I591" s="2420"/>
      <c r="J591" s="2420"/>
      <c r="K591" s="2420"/>
      <c r="L591" s="2403"/>
      <c r="M591" s="2469"/>
      <c r="N591" s="2420"/>
      <c r="O591" s="2420"/>
      <c r="P591" s="2367"/>
      <c r="Q591" s="2368"/>
      <c r="R591" s="2368"/>
      <c r="S591" s="2517"/>
      <c r="T591" s="2517"/>
      <c r="U591" s="2367"/>
      <c r="V591" s="2367"/>
      <c r="W591" s="2367"/>
      <c r="X591" s="2508"/>
      <c r="Y591" s="2508"/>
    </row>
    <row r="592" spans="1:25" s="2301" customFormat="1" ht="34.950000000000003" customHeight="1" x14ac:dyDescent="0.35">
      <c r="A592" s="2367"/>
      <c r="B592" s="2367"/>
      <c r="C592" s="2367"/>
      <c r="D592" s="2367"/>
      <c r="E592" s="2420"/>
      <c r="F592" s="2367"/>
      <c r="G592" s="2367"/>
      <c r="H592" s="2367"/>
      <c r="I592" s="2420"/>
      <c r="J592" s="2420"/>
      <c r="K592" s="2420"/>
      <c r="L592" s="2403"/>
      <c r="M592" s="2469"/>
      <c r="N592" s="2420"/>
      <c r="O592" s="2420"/>
      <c r="P592" s="2367"/>
      <c r="Q592" s="2368"/>
      <c r="R592" s="2368"/>
      <c r="S592" s="2517"/>
      <c r="T592" s="2517"/>
      <c r="U592" s="2367"/>
      <c r="V592" s="2367"/>
      <c r="W592" s="2367"/>
      <c r="X592" s="2508"/>
      <c r="Y592" s="2508"/>
    </row>
    <row r="593" spans="1:25" s="2301" customFormat="1" ht="34.950000000000003" customHeight="1" x14ac:dyDescent="0.35">
      <c r="A593" s="2367"/>
      <c r="B593" s="2367"/>
      <c r="C593" s="2367"/>
      <c r="D593" s="2367"/>
      <c r="E593" s="2420"/>
      <c r="F593" s="2367"/>
      <c r="G593" s="2367"/>
      <c r="H593" s="2367"/>
      <c r="I593" s="2420"/>
      <c r="J593" s="2420"/>
      <c r="K593" s="2420"/>
      <c r="L593" s="2403"/>
      <c r="M593" s="2469"/>
      <c r="N593" s="2420"/>
      <c r="O593" s="2420"/>
      <c r="P593" s="2367"/>
      <c r="Q593" s="2368"/>
      <c r="R593" s="2368"/>
      <c r="S593" s="2517"/>
      <c r="T593" s="2517"/>
      <c r="U593" s="2367"/>
      <c r="V593" s="2367"/>
      <c r="W593" s="2367"/>
      <c r="X593" s="2508"/>
      <c r="Y593" s="2508"/>
    </row>
    <row r="594" spans="1:25" s="2301" customFormat="1" ht="34.950000000000003" customHeight="1" x14ac:dyDescent="0.35">
      <c r="A594" s="2367"/>
      <c r="B594" s="2367"/>
      <c r="C594" s="2367"/>
      <c r="D594" s="2367"/>
      <c r="E594" s="2420"/>
      <c r="F594" s="2367"/>
      <c r="G594" s="2367"/>
      <c r="H594" s="2367"/>
      <c r="I594" s="2420"/>
      <c r="J594" s="2420"/>
      <c r="K594" s="2420"/>
      <c r="L594" s="2403"/>
      <c r="M594" s="2469"/>
      <c r="N594" s="2420"/>
      <c r="O594" s="2420"/>
      <c r="P594" s="2367"/>
      <c r="Q594" s="2368"/>
      <c r="R594" s="2368"/>
      <c r="S594" s="2517"/>
      <c r="T594" s="2517"/>
      <c r="U594" s="2367"/>
      <c r="V594" s="2367"/>
      <c r="W594" s="2367"/>
      <c r="X594" s="2508"/>
      <c r="Y594" s="2508"/>
    </row>
    <row r="595" spans="1:25" s="2301" customFormat="1" ht="34.950000000000003" customHeight="1" x14ac:dyDescent="0.35">
      <c r="A595" s="2367"/>
      <c r="B595" s="2367"/>
      <c r="C595" s="2367"/>
      <c r="D595" s="2367"/>
      <c r="E595" s="2420"/>
      <c r="F595" s="2367"/>
      <c r="G595" s="2367"/>
      <c r="H595" s="2367"/>
      <c r="I595" s="2420"/>
      <c r="J595" s="2420"/>
      <c r="K595" s="2420"/>
      <c r="L595" s="2403"/>
      <c r="M595" s="2469"/>
      <c r="N595" s="2420"/>
      <c r="O595" s="2420"/>
      <c r="P595" s="2367"/>
      <c r="Q595" s="2368"/>
      <c r="R595" s="2368"/>
      <c r="S595" s="2517"/>
      <c r="T595" s="2517"/>
      <c r="U595" s="2367"/>
      <c r="V595" s="2367"/>
      <c r="W595" s="2367"/>
      <c r="X595" s="2508"/>
      <c r="Y595" s="2508"/>
    </row>
    <row r="596" spans="1:25" s="2301" customFormat="1" ht="34.950000000000003" customHeight="1" x14ac:dyDescent="0.35">
      <c r="A596" s="2367"/>
      <c r="B596" s="2367"/>
      <c r="C596" s="2367"/>
      <c r="D596" s="2367"/>
      <c r="E596" s="2420"/>
      <c r="F596" s="2367"/>
      <c r="G596" s="2367"/>
      <c r="H596" s="2367"/>
      <c r="I596" s="2420"/>
      <c r="J596" s="2420"/>
      <c r="K596" s="2420"/>
      <c r="L596" s="2403"/>
      <c r="M596" s="2469"/>
      <c r="N596" s="2420"/>
      <c r="O596" s="2420"/>
      <c r="P596" s="2367"/>
      <c r="Q596" s="2368"/>
      <c r="R596" s="2368"/>
      <c r="S596" s="2517"/>
      <c r="T596" s="2517"/>
      <c r="U596" s="2367"/>
      <c r="V596" s="2367"/>
      <c r="W596" s="2367"/>
      <c r="X596" s="2508"/>
      <c r="Y596" s="2508"/>
    </row>
    <row r="597" spans="1:25" s="2301" customFormat="1" ht="34.950000000000003" customHeight="1" x14ac:dyDescent="0.35">
      <c r="A597" s="2367"/>
      <c r="B597" s="2367"/>
      <c r="C597" s="2367"/>
      <c r="D597" s="2367"/>
      <c r="E597" s="2420"/>
      <c r="F597" s="2367"/>
      <c r="G597" s="2367"/>
      <c r="H597" s="2367"/>
      <c r="I597" s="2420"/>
      <c r="J597" s="2420"/>
      <c r="K597" s="2420"/>
      <c r="L597" s="2403"/>
      <c r="M597" s="2469"/>
      <c r="N597" s="2420"/>
      <c r="O597" s="2420"/>
      <c r="P597" s="2367"/>
      <c r="Q597" s="2368"/>
      <c r="R597" s="2368"/>
      <c r="S597" s="2517"/>
      <c r="T597" s="2517"/>
      <c r="U597" s="2367"/>
      <c r="V597" s="2367"/>
      <c r="W597" s="2367"/>
      <c r="X597" s="2508"/>
      <c r="Y597" s="2508"/>
    </row>
    <row r="598" spans="1:25" s="2301" customFormat="1" ht="34.950000000000003" customHeight="1" x14ac:dyDescent="0.35">
      <c r="A598" s="2367"/>
      <c r="B598" s="2367"/>
      <c r="C598" s="2367"/>
      <c r="D598" s="2367"/>
      <c r="E598" s="2420"/>
      <c r="F598" s="2367"/>
      <c r="G598" s="2367"/>
      <c r="H598" s="2367"/>
      <c r="I598" s="2420"/>
      <c r="J598" s="2420"/>
      <c r="K598" s="2420"/>
      <c r="L598" s="2403"/>
      <c r="M598" s="2469"/>
      <c r="N598" s="2420"/>
      <c r="O598" s="2420"/>
      <c r="P598" s="2367"/>
      <c r="Q598" s="2368"/>
      <c r="R598" s="2368"/>
      <c r="S598" s="2517"/>
      <c r="T598" s="2517"/>
      <c r="U598" s="2367"/>
      <c r="V598" s="2367"/>
      <c r="W598" s="2367"/>
      <c r="X598" s="2508"/>
      <c r="Y598" s="2508"/>
    </row>
    <row r="599" spans="1:25" s="2301" customFormat="1" ht="34.950000000000003" customHeight="1" x14ac:dyDescent="0.35">
      <c r="A599" s="2367"/>
      <c r="B599" s="2367"/>
      <c r="C599" s="2367"/>
      <c r="D599" s="2367"/>
      <c r="E599" s="2420"/>
      <c r="F599" s="2367"/>
      <c r="G599" s="2367"/>
      <c r="H599" s="2367"/>
      <c r="I599" s="2420"/>
      <c r="J599" s="2420"/>
      <c r="K599" s="2420"/>
      <c r="L599" s="2403"/>
      <c r="M599" s="2469"/>
      <c r="N599" s="2420"/>
      <c r="O599" s="2420"/>
      <c r="P599" s="2367"/>
      <c r="Q599" s="2368"/>
      <c r="R599" s="2368"/>
      <c r="S599" s="2517"/>
      <c r="T599" s="2517"/>
      <c r="U599" s="2367"/>
      <c r="V599" s="2367"/>
      <c r="W599" s="2367"/>
      <c r="X599" s="2508"/>
      <c r="Y599" s="2508"/>
    </row>
    <row r="600" spans="1:25" s="2301" customFormat="1" ht="34.950000000000003" customHeight="1" x14ac:dyDescent="0.35">
      <c r="A600" s="2367"/>
      <c r="B600" s="2367"/>
      <c r="C600" s="2367"/>
      <c r="D600" s="2367"/>
      <c r="E600" s="2420"/>
      <c r="F600" s="2367"/>
      <c r="G600" s="2367"/>
      <c r="H600" s="2367"/>
      <c r="I600" s="2420"/>
      <c r="J600" s="2420"/>
      <c r="K600" s="2420"/>
      <c r="L600" s="2403"/>
      <c r="M600" s="2469"/>
      <c r="N600" s="2420"/>
      <c r="O600" s="2420"/>
      <c r="P600" s="2367"/>
      <c r="Q600" s="2368"/>
      <c r="R600" s="2368"/>
      <c r="S600" s="2517"/>
      <c r="T600" s="2517"/>
      <c r="U600" s="2367"/>
      <c r="V600" s="2367"/>
      <c r="W600" s="2367"/>
      <c r="X600" s="2508"/>
      <c r="Y600" s="2508"/>
    </row>
    <row r="601" spans="1:25" s="2301" customFormat="1" ht="34.950000000000003" customHeight="1" x14ac:dyDescent="0.35">
      <c r="A601" s="2367"/>
      <c r="B601" s="2367"/>
      <c r="C601" s="2367"/>
      <c r="D601" s="2367"/>
      <c r="E601" s="2420"/>
      <c r="F601" s="2367"/>
      <c r="G601" s="2367"/>
      <c r="H601" s="2367"/>
      <c r="I601" s="2420"/>
      <c r="J601" s="2420"/>
      <c r="K601" s="2420"/>
      <c r="L601" s="2403"/>
      <c r="M601" s="2469"/>
      <c r="N601" s="2420"/>
      <c r="O601" s="2420"/>
      <c r="P601" s="2367"/>
      <c r="Q601" s="2368"/>
      <c r="R601" s="2368"/>
      <c r="S601" s="2517"/>
      <c r="T601" s="2517"/>
      <c r="U601" s="2367"/>
      <c r="V601" s="2367"/>
      <c r="W601" s="2367"/>
      <c r="X601" s="2508"/>
      <c r="Y601" s="2508"/>
    </row>
    <row r="602" spans="1:25" s="2301" customFormat="1" ht="34.950000000000003" customHeight="1" x14ac:dyDescent="0.35">
      <c r="A602" s="2367"/>
      <c r="B602" s="2367"/>
      <c r="C602" s="2367"/>
      <c r="D602" s="2367"/>
      <c r="E602" s="2420"/>
      <c r="F602" s="2367"/>
      <c r="G602" s="2367"/>
      <c r="H602" s="2367"/>
      <c r="I602" s="2420"/>
      <c r="J602" s="2420"/>
      <c r="K602" s="2420"/>
      <c r="L602" s="2403"/>
      <c r="M602" s="2469"/>
      <c r="N602" s="2420"/>
      <c r="O602" s="2420"/>
      <c r="P602" s="2367"/>
      <c r="Q602" s="2368"/>
      <c r="R602" s="2368"/>
      <c r="S602" s="2517"/>
      <c r="T602" s="2517"/>
      <c r="U602" s="2367"/>
      <c r="V602" s="2367"/>
      <c r="W602" s="2367"/>
      <c r="X602" s="2508"/>
      <c r="Y602" s="2508"/>
    </row>
    <row r="603" spans="1:25" s="2301" customFormat="1" ht="34.950000000000003" customHeight="1" x14ac:dyDescent="0.35">
      <c r="A603" s="2367"/>
      <c r="B603" s="2367"/>
      <c r="C603" s="2367"/>
      <c r="D603" s="2367"/>
      <c r="E603" s="2420"/>
      <c r="F603" s="2367"/>
      <c r="G603" s="2367"/>
      <c r="H603" s="2367"/>
      <c r="I603" s="2420"/>
      <c r="J603" s="2420"/>
      <c r="K603" s="2420"/>
      <c r="L603" s="2403"/>
      <c r="M603" s="2469"/>
      <c r="N603" s="2420"/>
      <c r="O603" s="2420"/>
      <c r="P603" s="2367"/>
      <c r="Q603" s="2368"/>
      <c r="R603" s="2368"/>
      <c r="S603" s="2517"/>
      <c r="T603" s="2517"/>
      <c r="U603" s="2367"/>
      <c r="V603" s="2367"/>
      <c r="W603" s="2367"/>
      <c r="X603" s="2508"/>
      <c r="Y603" s="2508"/>
    </row>
    <row r="604" spans="1:25" s="2301" customFormat="1" ht="34.950000000000003" customHeight="1" x14ac:dyDescent="0.35">
      <c r="A604" s="2367"/>
      <c r="B604" s="2367"/>
      <c r="C604" s="2367"/>
      <c r="D604" s="2367"/>
      <c r="E604" s="2420"/>
      <c r="F604" s="2367"/>
      <c r="G604" s="2367"/>
      <c r="H604" s="2367"/>
      <c r="I604" s="2420"/>
      <c r="J604" s="2420"/>
      <c r="K604" s="2420"/>
      <c r="L604" s="2403"/>
      <c r="M604" s="2469"/>
      <c r="N604" s="2420"/>
      <c r="O604" s="2420"/>
      <c r="P604" s="2367"/>
      <c r="Q604" s="2368"/>
      <c r="R604" s="2368"/>
      <c r="S604" s="2517"/>
      <c r="T604" s="2517"/>
      <c r="U604" s="2367"/>
      <c r="V604" s="2367"/>
      <c r="W604" s="2367"/>
      <c r="X604" s="2508"/>
      <c r="Y604" s="2508"/>
    </row>
    <row r="605" spans="1:25" s="2301" customFormat="1" ht="34.950000000000003" customHeight="1" x14ac:dyDescent="0.35">
      <c r="A605" s="2367"/>
      <c r="B605" s="2367"/>
      <c r="C605" s="2367"/>
      <c r="D605" s="2367"/>
      <c r="E605" s="2420"/>
      <c r="F605" s="2367"/>
      <c r="G605" s="2367"/>
      <c r="H605" s="2367"/>
      <c r="I605" s="2420"/>
      <c r="J605" s="2420"/>
      <c r="K605" s="2420"/>
      <c r="L605" s="2403"/>
      <c r="M605" s="2469"/>
      <c r="N605" s="2420"/>
      <c r="O605" s="2420"/>
      <c r="P605" s="2367"/>
      <c r="Q605" s="2368"/>
      <c r="R605" s="2368"/>
      <c r="S605" s="2517"/>
      <c r="T605" s="2517"/>
      <c r="U605" s="2367"/>
      <c r="V605" s="2367"/>
      <c r="W605" s="2367"/>
      <c r="X605" s="2508"/>
      <c r="Y605" s="2508"/>
    </row>
    <row r="606" spans="1:25" s="2301" customFormat="1" ht="34.950000000000003" customHeight="1" x14ac:dyDescent="0.35">
      <c r="A606" s="2367"/>
      <c r="B606" s="2367"/>
      <c r="C606" s="2367"/>
      <c r="D606" s="2367"/>
      <c r="E606" s="2420"/>
      <c r="F606" s="2367"/>
      <c r="G606" s="2367"/>
      <c r="H606" s="2367"/>
      <c r="I606" s="2420"/>
      <c r="J606" s="2420"/>
      <c r="K606" s="2420"/>
      <c r="L606" s="2403"/>
      <c r="M606" s="2469"/>
      <c r="N606" s="2420"/>
      <c r="O606" s="2420"/>
      <c r="P606" s="2367"/>
      <c r="Q606" s="2368"/>
      <c r="R606" s="2368"/>
      <c r="S606" s="2517"/>
      <c r="T606" s="2517"/>
      <c r="U606" s="2367"/>
      <c r="V606" s="2367"/>
      <c r="W606" s="2367"/>
      <c r="X606" s="2508"/>
      <c r="Y606" s="2508"/>
    </row>
    <row r="607" spans="1:25" s="2301" customFormat="1" ht="34.950000000000003" customHeight="1" x14ac:dyDescent="0.35">
      <c r="A607" s="2367"/>
      <c r="B607" s="2367"/>
      <c r="C607" s="2367"/>
      <c r="D607" s="2367"/>
      <c r="E607" s="2420"/>
      <c r="F607" s="2367"/>
      <c r="G607" s="2367"/>
      <c r="H607" s="2367"/>
      <c r="I607" s="2420"/>
      <c r="J607" s="2420"/>
      <c r="K607" s="2420"/>
      <c r="L607" s="2403"/>
      <c r="M607" s="2469"/>
      <c r="N607" s="2420"/>
      <c r="O607" s="2420"/>
      <c r="P607" s="2367"/>
      <c r="Q607" s="2368"/>
      <c r="R607" s="2368"/>
      <c r="S607" s="2517"/>
      <c r="T607" s="2517"/>
      <c r="U607" s="2367"/>
      <c r="V607" s="2367"/>
      <c r="W607" s="2367"/>
      <c r="X607" s="2508"/>
      <c r="Y607" s="2508"/>
    </row>
    <row r="608" spans="1:25" s="2301" customFormat="1" ht="34.950000000000003" customHeight="1" x14ac:dyDescent="0.35">
      <c r="A608" s="2367"/>
      <c r="B608" s="2367"/>
      <c r="C608" s="2367"/>
      <c r="D608" s="2367"/>
      <c r="E608" s="2420"/>
      <c r="F608" s="2367"/>
      <c r="G608" s="2367"/>
      <c r="H608" s="2367"/>
      <c r="I608" s="2420"/>
      <c r="J608" s="2420"/>
      <c r="K608" s="2420"/>
      <c r="L608" s="2403"/>
      <c r="M608" s="2469"/>
      <c r="N608" s="2420"/>
      <c r="O608" s="2420"/>
      <c r="P608" s="2367"/>
      <c r="Q608" s="2368"/>
      <c r="R608" s="2368"/>
      <c r="S608" s="2517"/>
      <c r="T608" s="2517"/>
      <c r="U608" s="2367"/>
      <c r="V608" s="2367"/>
      <c r="W608" s="2367"/>
      <c r="X608" s="2508"/>
      <c r="Y608" s="2508"/>
    </row>
    <row r="609" spans="1:25" s="2301" customFormat="1" ht="34.950000000000003" customHeight="1" x14ac:dyDescent="0.35">
      <c r="A609" s="2367"/>
      <c r="B609" s="2367"/>
      <c r="C609" s="2367"/>
      <c r="D609" s="2367"/>
      <c r="E609" s="2420"/>
      <c r="F609" s="2367"/>
      <c r="G609" s="2367"/>
      <c r="H609" s="2367"/>
      <c r="I609" s="2420"/>
      <c r="J609" s="2420"/>
      <c r="K609" s="2420"/>
      <c r="L609" s="2403"/>
      <c r="M609" s="2469"/>
      <c r="N609" s="2420"/>
      <c r="O609" s="2420"/>
      <c r="P609" s="2367"/>
      <c r="Q609" s="2368"/>
      <c r="R609" s="2368"/>
      <c r="S609" s="2517"/>
      <c r="T609" s="2517"/>
      <c r="U609" s="2367"/>
      <c r="V609" s="2367"/>
      <c r="W609" s="2367"/>
      <c r="X609" s="2508"/>
      <c r="Y609" s="2508"/>
    </row>
    <row r="610" spans="1:25" s="2301" customFormat="1" ht="34.950000000000003" customHeight="1" x14ac:dyDescent="0.35">
      <c r="A610" s="2367"/>
      <c r="B610" s="2367"/>
      <c r="C610" s="2367"/>
      <c r="D610" s="2367"/>
      <c r="E610" s="2420"/>
      <c r="F610" s="2367"/>
      <c r="G610" s="2367"/>
      <c r="H610" s="2367"/>
      <c r="I610" s="2420"/>
      <c r="J610" s="2420"/>
      <c r="K610" s="2420"/>
      <c r="L610" s="2403"/>
      <c r="M610" s="2469"/>
      <c r="N610" s="2420"/>
      <c r="O610" s="2420"/>
      <c r="P610" s="2367"/>
      <c r="Q610" s="2368"/>
      <c r="R610" s="2368"/>
      <c r="S610" s="2517"/>
      <c r="T610" s="2517"/>
      <c r="U610" s="2367"/>
      <c r="V610" s="2367"/>
      <c r="W610" s="2367"/>
      <c r="X610" s="2508"/>
      <c r="Y610" s="2508"/>
    </row>
    <row r="611" spans="1:25" s="2301" customFormat="1" ht="34.950000000000003" customHeight="1" x14ac:dyDescent="0.35">
      <c r="A611" s="2367"/>
      <c r="B611" s="2367"/>
      <c r="C611" s="2367"/>
      <c r="D611" s="2367"/>
      <c r="E611" s="2420"/>
      <c r="F611" s="2367"/>
      <c r="G611" s="2367"/>
      <c r="H611" s="2367"/>
      <c r="I611" s="2420"/>
      <c r="J611" s="2420"/>
      <c r="K611" s="2420"/>
      <c r="L611" s="2403"/>
      <c r="M611" s="2469"/>
      <c r="N611" s="2420"/>
      <c r="O611" s="2420"/>
      <c r="P611" s="2367"/>
      <c r="Q611" s="2368"/>
      <c r="R611" s="2368"/>
      <c r="S611" s="2517"/>
      <c r="T611" s="2517"/>
      <c r="U611" s="2367"/>
      <c r="V611" s="2367"/>
      <c r="W611" s="2367"/>
      <c r="X611" s="2508"/>
      <c r="Y611" s="2508"/>
    </row>
    <row r="612" spans="1:25" s="2301" customFormat="1" ht="34.950000000000003" customHeight="1" x14ac:dyDescent="0.35">
      <c r="A612" s="2367"/>
      <c r="B612" s="2367"/>
      <c r="C612" s="2367"/>
      <c r="D612" s="2367"/>
      <c r="E612" s="2420"/>
      <c r="F612" s="2367"/>
      <c r="G612" s="2367"/>
      <c r="H612" s="2367"/>
      <c r="I612" s="2420"/>
      <c r="J612" s="2420"/>
      <c r="K612" s="2420"/>
      <c r="L612" s="2403"/>
      <c r="M612" s="2469"/>
      <c r="N612" s="2420"/>
      <c r="O612" s="2420"/>
      <c r="P612" s="2367"/>
      <c r="Q612" s="2368"/>
      <c r="R612" s="2368"/>
      <c r="S612" s="2517"/>
      <c r="T612" s="2517"/>
      <c r="U612" s="2367"/>
      <c r="V612" s="2367"/>
      <c r="W612" s="2367"/>
      <c r="X612" s="2508"/>
      <c r="Y612" s="2508"/>
    </row>
    <row r="613" spans="1:25" s="2301" customFormat="1" ht="34.950000000000003" customHeight="1" x14ac:dyDescent="0.35">
      <c r="A613" s="2367"/>
      <c r="B613" s="2367"/>
      <c r="C613" s="2367"/>
      <c r="D613" s="2367"/>
      <c r="E613" s="2420"/>
      <c r="F613" s="2367"/>
      <c r="G613" s="2367"/>
      <c r="H613" s="2367"/>
      <c r="I613" s="2420"/>
      <c r="J613" s="2420"/>
      <c r="K613" s="2420"/>
      <c r="L613" s="2403"/>
      <c r="M613" s="2469"/>
      <c r="N613" s="2420"/>
      <c r="O613" s="2420"/>
      <c r="P613" s="2367"/>
      <c r="Q613" s="2368"/>
      <c r="R613" s="2368"/>
      <c r="S613" s="2517"/>
      <c r="T613" s="2517"/>
      <c r="U613" s="2367"/>
      <c r="V613" s="2367"/>
      <c r="W613" s="2367"/>
      <c r="X613" s="2508"/>
      <c r="Y613" s="2508"/>
    </row>
    <row r="614" spans="1:25" s="2301" customFormat="1" ht="34.950000000000003" customHeight="1" x14ac:dyDescent="0.35">
      <c r="A614" s="2367"/>
      <c r="B614" s="2367"/>
      <c r="C614" s="2367"/>
      <c r="D614" s="2367"/>
      <c r="E614" s="2420"/>
      <c r="F614" s="2367"/>
      <c r="G614" s="2367"/>
      <c r="H614" s="2367"/>
      <c r="I614" s="2420"/>
      <c r="J614" s="2420"/>
      <c r="K614" s="2420"/>
      <c r="L614" s="2403"/>
      <c r="M614" s="2469"/>
      <c r="N614" s="2420"/>
      <c r="O614" s="2420"/>
      <c r="P614" s="2367"/>
      <c r="Q614" s="2368"/>
      <c r="R614" s="2368"/>
      <c r="S614" s="2517"/>
      <c r="T614" s="2517"/>
      <c r="U614" s="2367"/>
      <c r="V614" s="2367"/>
      <c r="W614" s="2367"/>
      <c r="X614" s="2508"/>
      <c r="Y614" s="2508"/>
    </row>
    <row r="615" spans="1:25" s="2301" customFormat="1" ht="34.950000000000003" customHeight="1" x14ac:dyDescent="0.35">
      <c r="A615" s="2367"/>
      <c r="B615" s="2367"/>
      <c r="C615" s="2367"/>
      <c r="D615" s="2367"/>
      <c r="E615" s="2420"/>
      <c r="F615" s="2367"/>
      <c r="G615" s="2367"/>
      <c r="H615" s="2367"/>
      <c r="I615" s="2420"/>
      <c r="J615" s="2420"/>
      <c r="K615" s="2420"/>
      <c r="L615" s="2403"/>
      <c r="M615" s="2469"/>
      <c r="N615" s="2420"/>
      <c r="O615" s="2420"/>
      <c r="P615" s="2367"/>
      <c r="Q615" s="2368"/>
      <c r="R615" s="2368"/>
      <c r="S615" s="2517"/>
      <c r="T615" s="2517"/>
      <c r="U615" s="2367"/>
      <c r="V615" s="2367"/>
      <c r="W615" s="2367"/>
      <c r="X615" s="2508"/>
      <c r="Y615" s="2508"/>
    </row>
    <row r="616" spans="1:25" s="2301" customFormat="1" ht="34.950000000000003" customHeight="1" x14ac:dyDescent="0.35">
      <c r="A616" s="2367"/>
      <c r="B616" s="2367"/>
      <c r="C616" s="2367"/>
      <c r="D616" s="2367"/>
      <c r="E616" s="2420"/>
      <c r="F616" s="2367"/>
      <c r="G616" s="2367"/>
      <c r="H616" s="2367"/>
      <c r="I616" s="2420"/>
      <c r="J616" s="2420"/>
      <c r="K616" s="2420"/>
      <c r="L616" s="2403"/>
      <c r="M616" s="2469"/>
      <c r="N616" s="2420"/>
      <c r="O616" s="2420"/>
      <c r="P616" s="2367"/>
      <c r="Q616" s="2368"/>
      <c r="R616" s="2368"/>
      <c r="S616" s="2517"/>
      <c r="T616" s="2517"/>
      <c r="U616" s="2367"/>
      <c r="V616" s="2367"/>
      <c r="W616" s="2367"/>
      <c r="X616" s="2508"/>
      <c r="Y616" s="2508"/>
    </row>
    <row r="617" spans="1:25" s="2301" customFormat="1" ht="34.950000000000003" customHeight="1" x14ac:dyDescent="0.35">
      <c r="A617" s="2367"/>
      <c r="B617" s="2367"/>
      <c r="C617" s="2367"/>
      <c r="D617" s="2367"/>
      <c r="E617" s="2420"/>
      <c r="F617" s="2367"/>
      <c r="G617" s="2367"/>
      <c r="H617" s="2367"/>
      <c r="I617" s="2420"/>
      <c r="J617" s="2420"/>
      <c r="K617" s="2420"/>
      <c r="L617" s="2403"/>
      <c r="M617" s="2469"/>
      <c r="N617" s="2420"/>
      <c r="O617" s="2420"/>
      <c r="P617" s="2367"/>
      <c r="Q617" s="2368"/>
      <c r="R617" s="2368"/>
      <c r="S617" s="2517"/>
      <c r="T617" s="2517"/>
      <c r="U617" s="2367"/>
      <c r="V617" s="2367"/>
      <c r="W617" s="2367"/>
      <c r="X617" s="2508"/>
      <c r="Y617" s="2508"/>
    </row>
    <row r="618" spans="1:25" s="2301" customFormat="1" ht="34.950000000000003" customHeight="1" x14ac:dyDescent="0.35">
      <c r="A618" s="2367"/>
      <c r="B618" s="2367"/>
      <c r="C618" s="2367"/>
      <c r="D618" s="2367"/>
      <c r="E618" s="2420"/>
      <c r="F618" s="2367"/>
      <c r="G618" s="2367"/>
      <c r="H618" s="2367"/>
      <c r="I618" s="2420"/>
      <c r="J618" s="2420"/>
      <c r="K618" s="2420"/>
      <c r="L618" s="2403"/>
      <c r="M618" s="2469"/>
      <c r="N618" s="2420"/>
      <c r="O618" s="2420"/>
      <c r="P618" s="2367"/>
      <c r="Q618" s="2368"/>
      <c r="R618" s="2368"/>
      <c r="S618" s="2517"/>
      <c r="T618" s="2517"/>
      <c r="U618" s="2367"/>
      <c r="V618" s="2367"/>
      <c r="W618" s="2367"/>
      <c r="X618" s="2508"/>
      <c r="Y618" s="2508"/>
    </row>
    <row r="619" spans="1:25" s="2301" customFormat="1" ht="34.950000000000003" customHeight="1" x14ac:dyDescent="0.35">
      <c r="A619" s="2367"/>
      <c r="B619" s="2367"/>
      <c r="C619" s="2367"/>
      <c r="D619" s="2367"/>
      <c r="E619" s="2420"/>
      <c r="F619" s="2367"/>
      <c r="G619" s="2367"/>
      <c r="H619" s="2367"/>
      <c r="I619" s="2420"/>
      <c r="J619" s="2420"/>
      <c r="K619" s="2420"/>
      <c r="L619" s="2403"/>
      <c r="M619" s="2469"/>
      <c r="N619" s="2420"/>
      <c r="O619" s="2420"/>
      <c r="P619" s="2367"/>
      <c r="Q619" s="2368"/>
      <c r="R619" s="2368"/>
      <c r="S619" s="2517"/>
      <c r="T619" s="2517"/>
      <c r="U619" s="2367"/>
      <c r="V619" s="2367"/>
      <c r="W619" s="2367"/>
      <c r="X619" s="2508"/>
      <c r="Y619" s="2508"/>
    </row>
    <row r="620" spans="1:25" s="2301" customFormat="1" ht="34.950000000000003" customHeight="1" x14ac:dyDescent="0.35">
      <c r="A620" s="2367"/>
      <c r="B620" s="2367"/>
      <c r="C620" s="2367"/>
      <c r="D620" s="2367"/>
      <c r="E620" s="2420"/>
      <c r="F620" s="2367"/>
      <c r="G620" s="2367"/>
      <c r="H620" s="2367"/>
      <c r="I620" s="2420"/>
      <c r="J620" s="2420"/>
      <c r="K620" s="2420"/>
      <c r="L620" s="2403"/>
      <c r="M620" s="2469"/>
      <c r="N620" s="2420"/>
      <c r="O620" s="2420"/>
      <c r="P620" s="2367"/>
      <c r="Q620" s="2368"/>
      <c r="R620" s="2368"/>
      <c r="S620" s="2517"/>
      <c r="T620" s="2517"/>
      <c r="U620" s="2367"/>
      <c r="V620" s="2367"/>
      <c r="W620" s="2367"/>
      <c r="X620" s="2508"/>
      <c r="Y620" s="2508"/>
    </row>
    <row r="621" spans="1:25" s="2301" customFormat="1" ht="34.950000000000003" customHeight="1" x14ac:dyDescent="0.35">
      <c r="A621" s="2367"/>
      <c r="B621" s="2367"/>
      <c r="C621" s="2367"/>
      <c r="D621" s="2367"/>
      <c r="E621" s="2420"/>
      <c r="F621" s="2367"/>
      <c r="G621" s="2367"/>
      <c r="H621" s="2367"/>
      <c r="I621" s="2420"/>
      <c r="J621" s="2420"/>
      <c r="K621" s="2420"/>
      <c r="L621" s="2403"/>
      <c r="M621" s="2469"/>
      <c r="N621" s="2420"/>
      <c r="O621" s="2420"/>
      <c r="P621" s="2367"/>
      <c r="Q621" s="2368"/>
      <c r="R621" s="2368"/>
      <c r="S621" s="2517"/>
      <c r="T621" s="2517"/>
      <c r="U621" s="2367"/>
      <c r="V621" s="2367"/>
      <c r="W621" s="2367"/>
      <c r="X621" s="2508"/>
      <c r="Y621" s="2508"/>
    </row>
    <row r="622" spans="1:25" s="2301" customFormat="1" ht="34.950000000000003" customHeight="1" x14ac:dyDescent="0.35">
      <c r="A622" s="2367"/>
      <c r="B622" s="2367"/>
      <c r="C622" s="2367"/>
      <c r="D622" s="2367"/>
      <c r="E622" s="2420"/>
      <c r="F622" s="2367"/>
      <c r="G622" s="2367"/>
      <c r="H622" s="2367"/>
      <c r="I622" s="2420"/>
      <c r="J622" s="2420"/>
      <c r="K622" s="2420"/>
      <c r="L622" s="2403"/>
      <c r="M622" s="2469"/>
      <c r="N622" s="2420"/>
      <c r="O622" s="2420"/>
      <c r="P622" s="2367"/>
      <c r="Q622" s="2368"/>
      <c r="R622" s="2368"/>
      <c r="S622" s="2517"/>
      <c r="T622" s="2517"/>
      <c r="U622" s="2367"/>
      <c r="V622" s="2367"/>
      <c r="W622" s="2367"/>
      <c r="X622" s="2508"/>
      <c r="Y622" s="2508"/>
    </row>
    <row r="623" spans="1:25" s="2301" customFormat="1" ht="34.950000000000003" customHeight="1" x14ac:dyDescent="0.35">
      <c r="A623" s="2367"/>
      <c r="B623" s="2367"/>
      <c r="C623" s="2367"/>
      <c r="D623" s="2367"/>
      <c r="E623" s="2420"/>
      <c r="F623" s="2367"/>
      <c r="G623" s="2367"/>
      <c r="H623" s="2367"/>
      <c r="I623" s="2420"/>
      <c r="J623" s="2420"/>
      <c r="K623" s="2420"/>
      <c r="L623" s="2403"/>
      <c r="M623" s="2469"/>
      <c r="N623" s="2420"/>
      <c r="O623" s="2420"/>
      <c r="P623" s="2367"/>
      <c r="Q623" s="2368"/>
      <c r="R623" s="2368"/>
      <c r="S623" s="2517"/>
      <c r="T623" s="2517"/>
      <c r="U623" s="2367"/>
      <c r="V623" s="2367"/>
      <c r="W623" s="2367"/>
      <c r="X623" s="2508"/>
      <c r="Y623" s="2508"/>
    </row>
    <row r="624" spans="1:25" s="2301" customFormat="1" ht="34.950000000000003" customHeight="1" x14ac:dyDescent="0.35">
      <c r="A624" s="2367"/>
      <c r="B624" s="2367"/>
      <c r="C624" s="2367"/>
      <c r="D624" s="2367"/>
      <c r="E624" s="2420"/>
      <c r="F624" s="2367"/>
      <c r="G624" s="2367"/>
      <c r="H624" s="2367"/>
      <c r="I624" s="2420"/>
      <c r="J624" s="2420"/>
      <c r="K624" s="2420"/>
      <c r="L624" s="2403"/>
      <c r="M624" s="2469"/>
      <c r="N624" s="2420"/>
      <c r="O624" s="2420"/>
      <c r="P624" s="2367"/>
      <c r="Q624" s="2368"/>
      <c r="R624" s="2368"/>
      <c r="S624" s="2517"/>
      <c r="T624" s="2517"/>
      <c r="U624" s="2367"/>
      <c r="V624" s="2367"/>
      <c r="W624" s="2367"/>
      <c r="X624" s="2508"/>
      <c r="Y624" s="2508"/>
    </row>
    <row r="625" spans="1:25" s="2301" customFormat="1" ht="34.950000000000003" customHeight="1" x14ac:dyDescent="0.35">
      <c r="A625" s="2367"/>
      <c r="B625" s="2367"/>
      <c r="C625" s="2367"/>
      <c r="D625" s="2367"/>
      <c r="E625" s="2420"/>
      <c r="F625" s="2367"/>
      <c r="G625" s="2367"/>
      <c r="H625" s="2367"/>
      <c r="I625" s="2420"/>
      <c r="J625" s="2420"/>
      <c r="K625" s="2420"/>
      <c r="L625" s="2403"/>
      <c r="M625" s="2469"/>
      <c r="N625" s="2420"/>
      <c r="O625" s="2420"/>
      <c r="P625" s="2367"/>
      <c r="Q625" s="2368"/>
      <c r="R625" s="2368"/>
      <c r="S625" s="2517"/>
      <c r="T625" s="2517"/>
      <c r="U625" s="2367"/>
      <c r="V625" s="2367"/>
      <c r="W625" s="2367"/>
      <c r="X625" s="2508"/>
      <c r="Y625" s="2508"/>
    </row>
    <row r="626" spans="1:25" s="2301" customFormat="1" ht="34.950000000000003" customHeight="1" x14ac:dyDescent="0.35">
      <c r="A626" s="2367"/>
      <c r="B626" s="2367"/>
      <c r="C626" s="2367"/>
      <c r="D626" s="2367"/>
      <c r="E626" s="2420"/>
      <c r="F626" s="2367"/>
      <c r="G626" s="2367"/>
      <c r="H626" s="2367"/>
      <c r="I626" s="2420"/>
      <c r="J626" s="2420"/>
      <c r="K626" s="2420"/>
      <c r="L626" s="2403"/>
      <c r="M626" s="2469"/>
      <c r="N626" s="2420"/>
      <c r="O626" s="2420"/>
      <c r="P626" s="2367"/>
      <c r="Q626" s="2368"/>
      <c r="R626" s="2368"/>
      <c r="S626" s="2517"/>
      <c r="T626" s="2517"/>
      <c r="U626" s="2367"/>
      <c r="V626" s="2367"/>
      <c r="W626" s="2367"/>
      <c r="X626" s="2508"/>
      <c r="Y626" s="2508"/>
    </row>
    <row r="627" spans="1:25" s="2301" customFormat="1" ht="34.950000000000003" customHeight="1" x14ac:dyDescent="0.35">
      <c r="A627" s="2367"/>
      <c r="B627" s="2367"/>
      <c r="C627" s="2367"/>
      <c r="D627" s="2367"/>
      <c r="E627" s="2420"/>
      <c r="F627" s="2367"/>
      <c r="G627" s="2367"/>
      <c r="H627" s="2367"/>
      <c r="I627" s="2420"/>
      <c r="J627" s="2420"/>
      <c r="K627" s="2420"/>
      <c r="L627" s="2403"/>
      <c r="M627" s="2469"/>
      <c r="N627" s="2420"/>
      <c r="O627" s="2420"/>
      <c r="P627" s="2367"/>
      <c r="Q627" s="2368"/>
      <c r="R627" s="2368"/>
      <c r="S627" s="2517"/>
      <c r="T627" s="2517"/>
      <c r="U627" s="2367"/>
      <c r="V627" s="2367"/>
      <c r="W627" s="2367"/>
      <c r="X627" s="2508"/>
      <c r="Y627" s="2508"/>
    </row>
    <row r="628" spans="1:25" s="2301" customFormat="1" ht="34.950000000000003" customHeight="1" x14ac:dyDescent="0.35">
      <c r="A628" s="2367"/>
      <c r="B628" s="2367"/>
      <c r="C628" s="2367"/>
      <c r="D628" s="2367"/>
      <c r="E628" s="2420"/>
      <c r="F628" s="2367"/>
      <c r="G628" s="2367"/>
      <c r="H628" s="2367"/>
      <c r="I628" s="2420"/>
      <c r="J628" s="2420"/>
      <c r="K628" s="2420"/>
      <c r="L628" s="2403"/>
      <c r="M628" s="2469"/>
      <c r="N628" s="2420"/>
      <c r="O628" s="2420"/>
      <c r="P628" s="2367"/>
      <c r="Q628" s="2368"/>
      <c r="R628" s="2368"/>
      <c r="S628" s="2517"/>
      <c r="T628" s="2517"/>
      <c r="U628" s="2367"/>
      <c r="V628" s="2367"/>
      <c r="W628" s="2367"/>
      <c r="X628" s="2508"/>
      <c r="Y628" s="2508"/>
    </row>
    <row r="629" spans="1:25" s="2301" customFormat="1" ht="34.950000000000003" customHeight="1" x14ac:dyDescent="0.35">
      <c r="A629" s="2367"/>
      <c r="B629" s="2367"/>
      <c r="C629" s="2367"/>
      <c r="D629" s="2367"/>
      <c r="E629" s="2420"/>
      <c r="F629" s="2367"/>
      <c r="G629" s="2367"/>
      <c r="H629" s="2367"/>
      <c r="I629" s="2420"/>
      <c r="J629" s="2420"/>
      <c r="K629" s="2420"/>
      <c r="L629" s="2403"/>
      <c r="M629" s="2469"/>
      <c r="N629" s="2420"/>
      <c r="O629" s="2420"/>
      <c r="P629" s="2367"/>
      <c r="Q629" s="2368"/>
      <c r="R629" s="2368"/>
      <c r="S629" s="2517"/>
      <c r="T629" s="2517"/>
      <c r="U629" s="2367"/>
      <c r="V629" s="2367"/>
      <c r="W629" s="2367"/>
      <c r="X629" s="2508"/>
      <c r="Y629" s="2508"/>
    </row>
    <row r="630" spans="1:25" s="2301" customFormat="1" ht="34.950000000000003" customHeight="1" x14ac:dyDescent="0.35">
      <c r="A630" s="2367"/>
      <c r="B630" s="2367"/>
      <c r="C630" s="2367"/>
      <c r="D630" s="2367"/>
      <c r="E630" s="2420"/>
      <c r="F630" s="2367"/>
      <c r="G630" s="2367"/>
      <c r="H630" s="2367"/>
      <c r="I630" s="2420"/>
      <c r="J630" s="2420"/>
      <c r="K630" s="2420"/>
      <c r="L630" s="2403"/>
      <c r="M630" s="2469"/>
      <c r="N630" s="2420"/>
      <c r="O630" s="2420"/>
      <c r="P630" s="2367"/>
      <c r="Q630" s="2368"/>
      <c r="R630" s="2368"/>
      <c r="S630" s="2517"/>
      <c r="T630" s="2517"/>
      <c r="U630" s="2367"/>
      <c r="V630" s="2367"/>
      <c r="W630" s="2367"/>
      <c r="X630" s="2508"/>
      <c r="Y630" s="2508"/>
    </row>
    <row r="631" spans="1:25" s="2301" customFormat="1" ht="34.950000000000003" customHeight="1" x14ac:dyDescent="0.35">
      <c r="A631" s="2367"/>
      <c r="B631" s="2367"/>
      <c r="C631" s="2367"/>
      <c r="D631" s="2367"/>
      <c r="E631" s="2420"/>
      <c r="F631" s="2367"/>
      <c r="G631" s="2367"/>
      <c r="H631" s="2367"/>
      <c r="I631" s="2420"/>
      <c r="J631" s="2420"/>
      <c r="K631" s="2420"/>
      <c r="L631" s="2403"/>
      <c r="M631" s="2469"/>
      <c r="N631" s="2420"/>
      <c r="O631" s="2420"/>
      <c r="P631" s="2367"/>
      <c r="Q631" s="2368"/>
      <c r="R631" s="2368"/>
      <c r="S631" s="2517"/>
      <c r="T631" s="2517"/>
      <c r="U631" s="2367"/>
      <c r="V631" s="2367"/>
      <c r="W631" s="2367"/>
      <c r="X631" s="2508"/>
      <c r="Y631" s="2508"/>
    </row>
    <row r="632" spans="1:25" s="2301" customFormat="1" ht="34.950000000000003" customHeight="1" x14ac:dyDescent="0.35">
      <c r="A632" s="2402"/>
      <c r="B632" s="2402"/>
      <c r="C632" s="2402"/>
      <c r="D632" s="2402"/>
      <c r="E632" s="2402"/>
      <c r="F632" s="2402"/>
      <c r="G632" s="2402"/>
      <c r="H632" s="2402"/>
      <c r="I632" s="2450"/>
      <c r="J632" s="2450"/>
      <c r="K632" s="2402"/>
      <c r="L632" s="2456"/>
      <c r="M632" s="2399"/>
      <c r="N632" s="2450"/>
      <c r="O632" s="2450"/>
      <c r="P632" s="2402"/>
      <c r="Q632" s="2456"/>
      <c r="R632" s="2456"/>
      <c r="S632" s="2522"/>
      <c r="T632" s="2522"/>
      <c r="U632" s="2404"/>
      <c r="V632" s="2402"/>
      <c r="W632" s="2402"/>
      <c r="X632" s="2402"/>
      <c r="Y632" s="2402"/>
    </row>
    <row r="633" spans="1:25" s="2301" customFormat="1" ht="34.950000000000003" customHeight="1" x14ac:dyDescent="0.35">
      <c r="A633" s="2402"/>
      <c r="B633" s="2402"/>
      <c r="C633" s="2402"/>
      <c r="D633" s="2402"/>
      <c r="E633" s="2402"/>
      <c r="F633" s="2402"/>
      <c r="G633" s="2402"/>
      <c r="H633" s="2402"/>
      <c r="I633" s="2450"/>
      <c r="J633" s="2450"/>
      <c r="K633" s="2402"/>
      <c r="L633" s="2456"/>
      <c r="M633" s="2399"/>
      <c r="N633" s="2450"/>
      <c r="O633" s="2450"/>
      <c r="P633" s="2402"/>
      <c r="Q633" s="2456"/>
      <c r="R633" s="2456"/>
      <c r="S633" s="2522"/>
      <c r="T633" s="2522"/>
      <c r="U633" s="2404"/>
      <c r="V633" s="2402"/>
      <c r="W633" s="2402"/>
      <c r="X633" s="2402"/>
      <c r="Y633" s="2402"/>
    </row>
    <row r="634" spans="1:25" s="2301" customFormat="1" ht="34.950000000000003" customHeight="1" x14ac:dyDescent="0.35">
      <c r="A634" s="2402"/>
      <c r="B634" s="2402"/>
      <c r="C634" s="2402"/>
      <c r="D634" s="2402"/>
      <c r="E634" s="2402"/>
      <c r="F634" s="2402"/>
      <c r="G634" s="2402"/>
      <c r="H634" s="2402"/>
      <c r="I634" s="2450"/>
      <c r="J634" s="2450"/>
      <c r="K634" s="2402"/>
      <c r="L634" s="2456"/>
      <c r="M634" s="2399"/>
      <c r="N634" s="2450"/>
      <c r="O634" s="2450"/>
      <c r="P634" s="2402"/>
      <c r="Q634" s="2456"/>
      <c r="R634" s="2456"/>
      <c r="S634" s="2522"/>
      <c r="T634" s="2522"/>
      <c r="U634" s="2404"/>
      <c r="V634" s="2402"/>
      <c r="W634" s="2402"/>
      <c r="X634" s="2402"/>
      <c r="Y634" s="2402"/>
    </row>
    <row r="635" spans="1:25" s="2301" customFormat="1" ht="34.950000000000003" customHeight="1" x14ac:dyDescent="0.35">
      <c r="A635" s="2402"/>
      <c r="B635" s="2402"/>
      <c r="C635" s="2402"/>
      <c r="D635" s="2402"/>
      <c r="E635" s="2402"/>
      <c r="F635" s="2402"/>
      <c r="G635" s="2402"/>
      <c r="H635" s="2402"/>
      <c r="I635" s="2450"/>
      <c r="J635" s="2450"/>
      <c r="K635" s="2402"/>
      <c r="L635" s="2456"/>
      <c r="M635" s="2399"/>
      <c r="N635" s="2450"/>
      <c r="O635" s="2450"/>
      <c r="P635" s="2402"/>
      <c r="Q635" s="2456"/>
      <c r="R635" s="2456"/>
      <c r="S635" s="2522"/>
      <c r="T635" s="2522"/>
      <c r="U635" s="2404"/>
      <c r="V635" s="2402"/>
      <c r="W635" s="2402"/>
      <c r="X635" s="2402"/>
      <c r="Y635" s="2402"/>
    </row>
    <row r="636" spans="1:25" s="2301" customFormat="1" ht="34.950000000000003" customHeight="1" x14ac:dyDescent="0.35">
      <c r="A636" s="2402"/>
      <c r="B636" s="2402"/>
      <c r="C636" s="2402"/>
      <c r="D636" s="2402"/>
      <c r="E636" s="2402"/>
      <c r="F636" s="2402"/>
      <c r="G636" s="2402"/>
      <c r="H636" s="2402"/>
      <c r="I636" s="2450"/>
      <c r="J636" s="2450"/>
      <c r="K636" s="2402"/>
      <c r="L636" s="2456"/>
      <c r="M636" s="2399"/>
      <c r="N636" s="2450"/>
      <c r="O636" s="2450"/>
      <c r="P636" s="2402"/>
      <c r="Q636" s="2456"/>
      <c r="R636" s="2456"/>
      <c r="S636" s="2522"/>
      <c r="T636" s="2522"/>
      <c r="U636" s="2404"/>
      <c r="V636" s="2402"/>
      <c r="W636" s="2402"/>
      <c r="X636" s="2402"/>
      <c r="Y636" s="2402"/>
    </row>
    <row r="637" spans="1:25" s="2301" customFormat="1" ht="34.950000000000003" customHeight="1" x14ac:dyDescent="0.35">
      <c r="A637" s="2402"/>
      <c r="B637" s="2402"/>
      <c r="C637" s="2402"/>
      <c r="D637" s="2402"/>
      <c r="E637" s="2402"/>
      <c r="F637" s="2402"/>
      <c r="G637" s="2402"/>
      <c r="H637" s="2402"/>
      <c r="I637" s="2450"/>
      <c r="J637" s="2450"/>
      <c r="K637" s="2402"/>
      <c r="L637" s="2456"/>
      <c r="M637" s="2399"/>
      <c r="N637" s="2450"/>
      <c r="O637" s="2450"/>
      <c r="P637" s="2402"/>
      <c r="Q637" s="2456"/>
      <c r="R637" s="2456"/>
      <c r="S637" s="2522"/>
      <c r="T637" s="2522"/>
      <c r="U637" s="2404"/>
      <c r="V637" s="2402"/>
      <c r="W637" s="2402"/>
      <c r="X637" s="2402"/>
      <c r="Y637" s="2402"/>
    </row>
    <row r="638" spans="1:25" s="2301" customFormat="1" ht="34.950000000000003" customHeight="1" x14ac:dyDescent="0.35">
      <c r="A638" s="2402"/>
      <c r="B638" s="2402"/>
      <c r="C638" s="2402"/>
      <c r="D638" s="2402"/>
      <c r="E638" s="2402"/>
      <c r="F638" s="2402"/>
      <c r="G638" s="2402"/>
      <c r="H638" s="2402"/>
      <c r="I638" s="2450"/>
      <c r="J638" s="2450"/>
      <c r="K638" s="2402"/>
      <c r="L638" s="2456"/>
      <c r="M638" s="2399"/>
      <c r="N638" s="2450"/>
      <c r="O638" s="2450"/>
      <c r="P638" s="2402"/>
      <c r="Q638" s="2456"/>
      <c r="R638" s="2456"/>
      <c r="S638" s="2522"/>
      <c r="T638" s="2522"/>
      <c r="U638" s="2404"/>
      <c r="V638" s="2402"/>
      <c r="W638" s="2402"/>
      <c r="X638" s="2402"/>
      <c r="Y638" s="2402"/>
    </row>
    <row r="639" spans="1:25" s="2301" customFormat="1" ht="34.950000000000003" customHeight="1" x14ac:dyDescent="0.35">
      <c r="A639" s="2398"/>
      <c r="B639" s="2398"/>
      <c r="C639" s="2398"/>
      <c r="D639" s="2398"/>
      <c r="E639" s="2398"/>
      <c r="F639" s="2398"/>
      <c r="G639" s="2398"/>
      <c r="H639" s="2398"/>
      <c r="I639" s="2453"/>
      <c r="J639" s="2453"/>
      <c r="K639" s="2398"/>
      <c r="L639" s="2403"/>
      <c r="M639" s="2407"/>
      <c r="N639" s="2450"/>
      <c r="O639" s="2450"/>
      <c r="P639" s="2402"/>
      <c r="Q639" s="2456"/>
      <c r="R639" s="2456"/>
      <c r="S639" s="2522"/>
      <c r="T639" s="2522"/>
      <c r="U639" s="2404"/>
      <c r="V639" s="2402"/>
      <c r="W639" s="2402"/>
      <c r="X639" s="2402"/>
      <c r="Y639" s="2402"/>
    </row>
    <row r="640" spans="1:25" s="2301" customFormat="1" ht="34.950000000000003" customHeight="1" x14ac:dyDescent="0.35">
      <c r="A640" s="2398"/>
      <c r="B640" s="2398"/>
      <c r="C640" s="2398"/>
      <c r="D640" s="2398"/>
      <c r="E640" s="2398"/>
      <c r="F640" s="2398"/>
      <c r="G640" s="2398"/>
      <c r="H640" s="2398"/>
      <c r="I640" s="2453"/>
      <c r="J640" s="2453"/>
      <c r="K640" s="2398"/>
      <c r="L640" s="2403"/>
      <c r="M640" s="2407"/>
      <c r="N640" s="2453"/>
      <c r="O640" s="2453"/>
      <c r="P640" s="2398"/>
      <c r="Q640" s="2403"/>
      <c r="R640" s="2403"/>
      <c r="S640" s="2525"/>
      <c r="T640" s="2525"/>
      <c r="U640" s="2408"/>
      <c r="V640" s="2398"/>
      <c r="W640" s="2398"/>
      <c r="X640" s="2402"/>
      <c r="Y640" s="2402"/>
    </row>
    <row r="641" spans="1:25" s="2301" customFormat="1" ht="34.950000000000003" customHeight="1" x14ac:dyDescent="0.35">
      <c r="A641" s="2398"/>
      <c r="B641" s="2398"/>
      <c r="C641" s="2398"/>
      <c r="D641" s="2398"/>
      <c r="E641" s="2398"/>
      <c r="F641" s="2398"/>
      <c r="G641" s="2398"/>
      <c r="H641" s="2398"/>
      <c r="I641" s="2453"/>
      <c r="J641" s="2453"/>
      <c r="K641" s="2398"/>
      <c r="L641" s="2403"/>
      <c r="M641" s="2407"/>
      <c r="N641" s="2453"/>
      <c r="O641" s="2453"/>
      <c r="P641" s="2398"/>
      <c r="Q641" s="2403"/>
      <c r="R641" s="2403"/>
      <c r="S641" s="2525"/>
      <c r="T641" s="2525"/>
      <c r="U641" s="2408"/>
      <c r="V641" s="2398"/>
      <c r="W641" s="2398"/>
      <c r="X641" s="2402"/>
      <c r="Y641" s="2402"/>
    </row>
    <row r="642" spans="1:25" s="2301" customFormat="1" ht="34.950000000000003" customHeight="1" x14ac:dyDescent="0.35">
      <c r="A642" s="2398"/>
      <c r="B642" s="2398"/>
      <c r="C642" s="2398"/>
      <c r="D642" s="2398"/>
      <c r="E642" s="2398"/>
      <c r="F642" s="2398"/>
      <c r="G642" s="2398"/>
      <c r="H642" s="2398"/>
      <c r="I642" s="2453"/>
      <c r="J642" s="2453"/>
      <c r="K642" s="2398"/>
      <c r="L642" s="2403"/>
      <c r="M642" s="2407"/>
      <c r="N642" s="2453"/>
      <c r="O642" s="2453"/>
      <c r="P642" s="2398"/>
      <c r="Q642" s="2403"/>
      <c r="R642" s="2403"/>
      <c r="S642" s="2525"/>
      <c r="T642" s="2525"/>
      <c r="U642" s="2408"/>
      <c r="V642" s="2398"/>
      <c r="W642" s="2398"/>
      <c r="X642" s="2402"/>
      <c r="Y642" s="2402"/>
    </row>
    <row r="643" spans="1:25" s="2301" customFormat="1" ht="34.950000000000003" customHeight="1" x14ac:dyDescent="0.35">
      <c r="A643" s="2398"/>
      <c r="B643" s="2398"/>
      <c r="C643" s="2398"/>
      <c r="D643" s="2398"/>
      <c r="E643" s="2398"/>
      <c r="F643" s="2398"/>
      <c r="G643" s="2398"/>
      <c r="H643" s="2398"/>
      <c r="I643" s="2453"/>
      <c r="J643" s="2453"/>
      <c r="K643" s="2398"/>
      <c r="L643" s="2403"/>
      <c r="M643" s="2407"/>
      <c r="N643" s="2453"/>
      <c r="O643" s="2453"/>
      <c r="P643" s="2398"/>
      <c r="Q643" s="2403"/>
      <c r="R643" s="2403"/>
      <c r="S643" s="2525"/>
      <c r="T643" s="2525"/>
      <c r="U643" s="2408"/>
      <c r="V643" s="2398"/>
      <c r="W643" s="2398"/>
      <c r="X643" s="2402"/>
      <c r="Y643" s="2402"/>
    </row>
    <row r="644" spans="1:25" s="2301" customFormat="1" ht="34.950000000000003" customHeight="1" x14ac:dyDescent="0.35">
      <c r="A644" s="2398"/>
      <c r="B644" s="2398"/>
      <c r="C644" s="2398"/>
      <c r="D644" s="2398"/>
      <c r="E644" s="2398"/>
      <c r="F644" s="2398"/>
      <c r="G644" s="2398"/>
      <c r="H644" s="2398"/>
      <c r="I644" s="2453"/>
      <c r="J644" s="2453"/>
      <c r="K644" s="2398"/>
      <c r="L644" s="2403"/>
      <c r="M644" s="2407"/>
      <c r="N644" s="2453"/>
      <c r="O644" s="2453"/>
      <c r="P644" s="2398"/>
      <c r="Q644" s="2403"/>
      <c r="R644" s="2403"/>
      <c r="S644" s="2525"/>
      <c r="T644" s="2525"/>
      <c r="U644" s="2408"/>
      <c r="V644" s="2398"/>
      <c r="W644" s="2398"/>
      <c r="X644" s="2402"/>
      <c r="Y644" s="2402"/>
    </row>
    <row r="645" spans="1:25" s="2301" customFormat="1" ht="34.950000000000003" customHeight="1" x14ac:dyDescent="0.35">
      <c r="A645" s="2398"/>
      <c r="B645" s="2398"/>
      <c r="C645" s="2398"/>
      <c r="D645" s="2398"/>
      <c r="E645" s="2398"/>
      <c r="F645" s="2398"/>
      <c r="G645" s="2398"/>
      <c r="H645" s="2398"/>
      <c r="I645" s="2453"/>
      <c r="J645" s="2453"/>
      <c r="K645" s="2398"/>
      <c r="L645" s="2403"/>
      <c r="M645" s="2407"/>
      <c r="N645" s="2453"/>
      <c r="O645" s="2453"/>
      <c r="P645" s="2398"/>
      <c r="Q645" s="2403"/>
      <c r="R645" s="2403"/>
      <c r="S645" s="2525"/>
      <c r="T645" s="2525"/>
      <c r="U645" s="2408"/>
      <c r="V645" s="2398"/>
      <c r="W645" s="2398"/>
      <c r="X645" s="2402"/>
      <c r="Y645" s="2402"/>
    </row>
    <row r="646" spans="1:25" s="2301" customFormat="1" ht="34.950000000000003" customHeight="1" x14ac:dyDescent="0.35">
      <c r="A646" s="2398"/>
      <c r="B646" s="2398"/>
      <c r="C646" s="2398"/>
      <c r="D646" s="2398"/>
      <c r="E646" s="2398"/>
      <c r="F646" s="2398"/>
      <c r="G646" s="2398"/>
      <c r="H646" s="2398"/>
      <c r="I646" s="2453"/>
      <c r="J646" s="2453"/>
      <c r="K646" s="2398"/>
      <c r="L646" s="2403"/>
      <c r="M646" s="2407"/>
      <c r="N646" s="2453"/>
      <c r="O646" s="2453"/>
      <c r="P646" s="2398"/>
      <c r="Q646" s="2403"/>
      <c r="R646" s="2403"/>
      <c r="S646" s="2525"/>
      <c r="T646" s="2525"/>
      <c r="U646" s="2408"/>
      <c r="V646" s="2398"/>
      <c r="W646" s="2398"/>
      <c r="X646" s="2402"/>
      <c r="Y646" s="2402"/>
    </row>
    <row r="647" spans="1:25" s="2301" customFormat="1" ht="34.950000000000003" customHeight="1" x14ac:dyDescent="0.35">
      <c r="A647" s="2398"/>
      <c r="B647" s="2398"/>
      <c r="C647" s="2398"/>
      <c r="D647" s="2398"/>
      <c r="E647" s="2398"/>
      <c r="F647" s="2398"/>
      <c r="G647" s="2398"/>
      <c r="H647" s="2398"/>
      <c r="I647" s="2453"/>
      <c r="J647" s="2453"/>
      <c r="K647" s="2398"/>
      <c r="L647" s="2403"/>
      <c r="M647" s="2407"/>
      <c r="N647" s="2453"/>
      <c r="O647" s="2453"/>
      <c r="P647" s="2398"/>
      <c r="Q647" s="2403"/>
      <c r="R647" s="2403"/>
      <c r="S647" s="2525"/>
      <c r="T647" s="2525"/>
      <c r="U647" s="2408"/>
      <c r="V647" s="2398"/>
      <c r="W647" s="2398"/>
      <c r="X647" s="2402"/>
      <c r="Y647" s="2402"/>
    </row>
    <row r="648" spans="1:25" s="2301" customFormat="1" ht="34.950000000000003" customHeight="1" x14ac:dyDescent="0.35">
      <c r="A648" s="2398"/>
      <c r="B648" s="2398"/>
      <c r="C648" s="2398"/>
      <c r="D648" s="2398"/>
      <c r="E648" s="2398"/>
      <c r="F648" s="2398"/>
      <c r="G648" s="2398"/>
      <c r="H648" s="2398"/>
      <c r="I648" s="2453"/>
      <c r="J648" s="2453"/>
      <c r="K648" s="2398"/>
      <c r="L648" s="2403"/>
      <c r="M648" s="2407"/>
      <c r="N648" s="2453"/>
      <c r="O648" s="2453"/>
      <c r="P648" s="2398"/>
      <c r="Q648" s="2403"/>
      <c r="R648" s="2403"/>
      <c r="S648" s="2525"/>
      <c r="T648" s="2525"/>
      <c r="U648" s="2408"/>
      <c r="V648" s="2398"/>
      <c r="W648" s="2398"/>
      <c r="X648" s="2402"/>
      <c r="Y648" s="2402"/>
    </row>
    <row r="649" spans="1:25" s="2301" customFormat="1" ht="34.950000000000003" customHeight="1" x14ac:dyDescent="0.35">
      <c r="A649" s="2398"/>
      <c r="B649" s="2398"/>
      <c r="C649" s="2398"/>
      <c r="D649" s="2398"/>
      <c r="E649" s="2398"/>
      <c r="F649" s="2398"/>
      <c r="G649" s="2398"/>
      <c r="H649" s="2398"/>
      <c r="I649" s="2453"/>
      <c r="J649" s="2453"/>
      <c r="K649" s="2398"/>
      <c r="L649" s="2403"/>
      <c r="M649" s="2407"/>
      <c r="N649" s="2453"/>
      <c r="O649" s="2453"/>
      <c r="P649" s="2398"/>
      <c r="Q649" s="2403"/>
      <c r="R649" s="2403"/>
      <c r="S649" s="2525"/>
      <c r="T649" s="2525"/>
      <c r="U649" s="2408"/>
      <c r="V649" s="2398"/>
      <c r="W649" s="2398"/>
      <c r="X649" s="2402"/>
      <c r="Y649" s="2402"/>
    </row>
    <row r="650" spans="1:25" s="2301" customFormat="1" ht="34.950000000000003" customHeight="1" x14ac:dyDescent="0.35">
      <c r="A650" s="2398"/>
      <c r="B650" s="2398"/>
      <c r="C650" s="2398"/>
      <c r="D650" s="2398"/>
      <c r="E650" s="2398"/>
      <c r="F650" s="2398"/>
      <c r="G650" s="2398"/>
      <c r="H650" s="2398"/>
      <c r="I650" s="2453"/>
      <c r="J650" s="2453"/>
      <c r="K650" s="2398"/>
      <c r="L650" s="2403"/>
      <c r="M650" s="2407"/>
      <c r="N650" s="2453"/>
      <c r="O650" s="2453"/>
      <c r="P650" s="2398"/>
      <c r="Q650" s="2403"/>
      <c r="R650" s="2403"/>
      <c r="S650" s="2525"/>
      <c r="T650" s="2525"/>
      <c r="U650" s="2408"/>
      <c r="V650" s="2398"/>
      <c r="W650" s="2398"/>
      <c r="X650" s="2402"/>
      <c r="Y650" s="2402"/>
    </row>
    <row r="651" spans="1:25" s="2301" customFormat="1" ht="34.950000000000003" customHeight="1" x14ac:dyDescent="0.35">
      <c r="A651" s="2398"/>
      <c r="B651" s="2398"/>
      <c r="C651" s="2398"/>
      <c r="D651" s="2398"/>
      <c r="E651" s="2398"/>
      <c r="F651" s="2398"/>
      <c r="G651" s="2398"/>
      <c r="H651" s="2398"/>
      <c r="I651" s="2453"/>
      <c r="J651" s="2453"/>
      <c r="K651" s="2398"/>
      <c r="L651" s="2403"/>
      <c r="M651" s="2407"/>
      <c r="N651" s="2453"/>
      <c r="O651" s="2453"/>
      <c r="P651" s="2398"/>
      <c r="Q651" s="2403"/>
      <c r="R651" s="2403"/>
      <c r="S651" s="2525"/>
      <c r="T651" s="2525"/>
      <c r="U651" s="2408"/>
      <c r="V651" s="2398"/>
      <c r="W651" s="2398"/>
      <c r="X651" s="2402"/>
      <c r="Y651" s="2402"/>
    </row>
    <row r="652" spans="1:25" s="2301" customFormat="1" ht="34.950000000000003" customHeight="1" x14ac:dyDescent="0.35">
      <c r="A652" s="2398"/>
      <c r="B652" s="2398"/>
      <c r="C652" s="2398"/>
      <c r="D652" s="2398"/>
      <c r="E652" s="2398"/>
      <c r="F652" s="2398"/>
      <c r="G652" s="2398"/>
      <c r="H652" s="2398"/>
      <c r="I652" s="2453"/>
      <c r="J652" s="2453"/>
      <c r="K652" s="2398"/>
      <c r="L652" s="2403"/>
      <c r="M652" s="2407"/>
      <c r="N652" s="2453"/>
      <c r="O652" s="2453"/>
      <c r="P652" s="2398"/>
      <c r="Q652" s="2403"/>
      <c r="R652" s="2403"/>
      <c r="S652" s="2525"/>
      <c r="T652" s="2525"/>
      <c r="U652" s="2408"/>
      <c r="V652" s="2398"/>
      <c r="W652" s="2398"/>
      <c r="X652" s="2402"/>
      <c r="Y652" s="2402"/>
    </row>
    <row r="653" spans="1:25" s="2301" customFormat="1" ht="34.950000000000003" customHeight="1" x14ac:dyDescent="0.35">
      <c r="A653" s="2398"/>
      <c r="B653" s="2398"/>
      <c r="C653" s="2398"/>
      <c r="D653" s="2398"/>
      <c r="E653" s="2398"/>
      <c r="F653" s="2398"/>
      <c r="G653" s="2398"/>
      <c r="H653" s="2398"/>
      <c r="I653" s="2453"/>
      <c r="J653" s="2453"/>
      <c r="K653" s="2398"/>
      <c r="L653" s="2403"/>
      <c r="M653" s="2407"/>
      <c r="N653" s="2453"/>
      <c r="O653" s="2453"/>
      <c r="P653" s="2398"/>
      <c r="Q653" s="2403"/>
      <c r="R653" s="2403"/>
      <c r="S653" s="2525"/>
      <c r="T653" s="2525"/>
      <c r="U653" s="2408"/>
      <c r="V653" s="2398"/>
      <c r="W653" s="2398"/>
      <c r="X653" s="2402"/>
      <c r="Y653" s="2402"/>
    </row>
    <row r="654" spans="1:25" s="2301" customFormat="1" ht="34.950000000000003" customHeight="1" x14ac:dyDescent="0.35">
      <c r="A654" s="2398"/>
      <c r="B654" s="2398"/>
      <c r="C654" s="2398"/>
      <c r="D654" s="2398"/>
      <c r="E654" s="2398"/>
      <c r="F654" s="2398"/>
      <c r="G654" s="2398"/>
      <c r="H654" s="2398"/>
      <c r="I654" s="2453"/>
      <c r="J654" s="2453"/>
      <c r="K654" s="2398"/>
      <c r="L654" s="2403"/>
      <c r="M654" s="2407"/>
      <c r="N654" s="2453"/>
      <c r="O654" s="2453"/>
      <c r="P654" s="2398"/>
      <c r="Q654" s="2403"/>
      <c r="R654" s="2403"/>
      <c r="S654" s="2525"/>
      <c r="T654" s="2525"/>
      <c r="U654" s="2408"/>
      <c r="V654" s="2398"/>
      <c r="W654" s="2398"/>
      <c r="X654" s="2402"/>
      <c r="Y654" s="2402"/>
    </row>
    <row r="655" spans="1:25" s="2301" customFormat="1" ht="34.950000000000003" customHeight="1" x14ac:dyDescent="0.35">
      <c r="A655" s="2398"/>
      <c r="B655" s="2398"/>
      <c r="C655" s="2398"/>
      <c r="D655" s="2398"/>
      <c r="E655" s="2398"/>
      <c r="F655" s="2398"/>
      <c r="G655" s="2398"/>
      <c r="H655" s="2398"/>
      <c r="I655" s="2453"/>
      <c r="J655" s="2453"/>
      <c r="K655" s="2398"/>
      <c r="L655" s="2403"/>
      <c r="M655" s="2407"/>
      <c r="N655" s="2453"/>
      <c r="O655" s="2453"/>
      <c r="P655" s="2398"/>
      <c r="Q655" s="2403"/>
      <c r="R655" s="2403"/>
      <c r="S655" s="2525"/>
      <c r="T655" s="2525"/>
      <c r="U655" s="2408"/>
      <c r="V655" s="2398"/>
      <c r="W655" s="2398"/>
      <c r="X655" s="2402"/>
      <c r="Y655" s="2402"/>
    </row>
    <row r="656" spans="1:25" s="2301" customFormat="1" ht="34.950000000000003" customHeight="1" x14ac:dyDescent="0.35">
      <c r="A656" s="2398"/>
      <c r="B656" s="2398"/>
      <c r="C656" s="2398"/>
      <c r="D656" s="2398"/>
      <c r="E656" s="2398"/>
      <c r="F656" s="2398"/>
      <c r="G656" s="2398"/>
      <c r="H656" s="2398"/>
      <c r="I656" s="2453"/>
      <c r="J656" s="2453"/>
      <c r="K656" s="2398"/>
      <c r="L656" s="2403"/>
      <c r="M656" s="2407"/>
      <c r="N656" s="2453"/>
      <c r="O656" s="2453"/>
      <c r="P656" s="2398"/>
      <c r="Q656" s="2403"/>
      <c r="R656" s="2403"/>
      <c r="S656" s="2525"/>
      <c r="T656" s="2525"/>
      <c r="U656" s="2408"/>
      <c r="V656" s="2398"/>
      <c r="W656" s="2398"/>
      <c r="X656" s="2402"/>
      <c r="Y656" s="2402"/>
    </row>
    <row r="657" spans="1:27" s="2301" customFormat="1" ht="34.950000000000003" customHeight="1" x14ac:dyDescent="0.35">
      <c r="A657" s="2398"/>
      <c r="B657" s="2398"/>
      <c r="C657" s="2398"/>
      <c r="D657" s="2398"/>
      <c r="E657" s="2398"/>
      <c r="F657" s="2398"/>
      <c r="G657" s="2398"/>
      <c r="H657" s="2398"/>
      <c r="I657" s="2453"/>
      <c r="J657" s="2453"/>
      <c r="K657" s="2398"/>
      <c r="L657" s="2403"/>
      <c r="M657" s="2407"/>
      <c r="N657" s="2453"/>
      <c r="O657" s="2453"/>
      <c r="P657" s="2398"/>
      <c r="Q657" s="2403"/>
      <c r="R657" s="2403"/>
      <c r="S657" s="2525"/>
      <c r="T657" s="2525"/>
      <c r="U657" s="2408"/>
      <c r="V657" s="2398"/>
      <c r="W657" s="2398"/>
      <c r="X657" s="2402"/>
      <c r="Y657" s="2402"/>
    </row>
    <row r="658" spans="1:27" s="2301" customFormat="1" ht="34.950000000000003" customHeight="1" x14ac:dyDescent="0.35">
      <c r="A658" s="2398"/>
      <c r="B658" s="2398"/>
      <c r="C658" s="2398"/>
      <c r="D658" s="2398"/>
      <c r="E658" s="2398"/>
      <c r="F658" s="2398"/>
      <c r="G658" s="2398"/>
      <c r="H658" s="2398"/>
      <c r="I658" s="2453"/>
      <c r="J658" s="2453"/>
      <c r="K658" s="2398"/>
      <c r="L658" s="2403"/>
      <c r="M658" s="2407"/>
      <c r="N658" s="2453"/>
      <c r="O658" s="2453"/>
      <c r="P658" s="2398"/>
      <c r="Q658" s="2403"/>
      <c r="R658" s="2403"/>
      <c r="S658" s="2525"/>
      <c r="T658" s="2525"/>
      <c r="U658" s="2408"/>
      <c r="V658" s="2398"/>
      <c r="W658" s="2398"/>
      <c r="X658" s="2402"/>
      <c r="Y658" s="2402"/>
    </row>
    <row r="659" spans="1:27" s="2301" customFormat="1" ht="34.950000000000003" customHeight="1" x14ac:dyDescent="0.35">
      <c r="A659" s="2398"/>
      <c r="B659" s="2398"/>
      <c r="C659" s="2398"/>
      <c r="D659" s="2398"/>
      <c r="E659" s="2398"/>
      <c r="F659" s="2398"/>
      <c r="G659" s="2398"/>
      <c r="H659" s="2398"/>
      <c r="I659" s="2453"/>
      <c r="J659" s="2453"/>
      <c r="K659" s="2398"/>
      <c r="L659" s="2403"/>
      <c r="M659" s="2407"/>
      <c r="N659" s="2453"/>
      <c r="O659" s="2453"/>
      <c r="P659" s="2398"/>
      <c r="Q659" s="2403"/>
      <c r="R659" s="2403"/>
      <c r="S659" s="2525"/>
      <c r="T659" s="2525"/>
      <c r="U659" s="2408"/>
      <c r="V659" s="2398"/>
      <c r="W659" s="2398"/>
      <c r="X659" s="2402"/>
      <c r="Y659" s="2402"/>
    </row>
    <row r="660" spans="1:27" s="2301" customFormat="1" ht="34.950000000000003" customHeight="1" x14ac:dyDescent="0.35">
      <c r="A660" s="2398"/>
      <c r="B660" s="2398"/>
      <c r="C660" s="2398"/>
      <c r="D660" s="2398"/>
      <c r="E660" s="2398"/>
      <c r="F660" s="2398"/>
      <c r="G660" s="2398"/>
      <c r="H660" s="2398"/>
      <c r="I660" s="2453"/>
      <c r="J660" s="2453"/>
      <c r="K660" s="2398"/>
      <c r="L660" s="2403"/>
      <c r="M660" s="2407"/>
      <c r="N660" s="2453"/>
      <c r="O660" s="2453"/>
      <c r="P660" s="2398"/>
      <c r="Q660" s="2403"/>
      <c r="R660" s="2403"/>
      <c r="S660" s="2525"/>
      <c r="T660" s="2525"/>
      <c r="U660" s="2408"/>
      <c r="V660" s="2398"/>
      <c r="W660" s="2398"/>
      <c r="X660" s="2402"/>
      <c r="Y660" s="2402"/>
    </row>
    <row r="661" spans="1:27" ht="34.950000000000003" customHeight="1" x14ac:dyDescent="0.3">
      <c r="Z661" s="2308"/>
      <c r="AA661" s="2308"/>
    </row>
    <row r="662" spans="1:27" ht="34.950000000000003" customHeight="1" x14ac:dyDescent="0.3">
      <c r="Z662" s="2308"/>
      <c r="AA662" s="2308"/>
    </row>
    <row r="663" spans="1:27" ht="34.950000000000003" customHeight="1" x14ac:dyDescent="0.3">
      <c r="Z663" s="2308"/>
      <c r="AA663" s="2308"/>
    </row>
    <row r="664" spans="1:27" ht="34.950000000000003" customHeight="1" x14ac:dyDescent="0.3">
      <c r="Z664" s="2308"/>
      <c r="AA664" s="2308"/>
    </row>
    <row r="665" spans="1:27" ht="34.950000000000003" customHeight="1" x14ac:dyDescent="0.3">
      <c r="Z665" s="2308"/>
      <c r="AA665" s="2308"/>
    </row>
    <row r="666" spans="1:27" ht="34.950000000000003" customHeight="1" x14ac:dyDescent="0.3">
      <c r="Z666" s="2308"/>
      <c r="AA666" s="2308"/>
    </row>
    <row r="667" spans="1:27" ht="34.950000000000003" customHeight="1" x14ac:dyDescent="0.3">
      <c r="Z667" s="2308"/>
      <c r="AA667" s="2308"/>
    </row>
    <row r="668" spans="1:27" ht="34.950000000000003" customHeight="1" x14ac:dyDescent="0.3">
      <c r="Z668" s="2308"/>
      <c r="AA668" s="2308"/>
    </row>
  </sheetData>
  <sheetProtection formatCells="0"/>
  <mergeCells count="191">
    <mergeCell ref="K179:L179"/>
    <mergeCell ref="I180:J180"/>
    <mergeCell ref="K180:L180"/>
    <mergeCell ref="C25:C27"/>
    <mergeCell ref="A35:A36"/>
    <mergeCell ref="B35:B36"/>
    <mergeCell ref="F35:F36"/>
    <mergeCell ref="D44:D45"/>
    <mergeCell ref="D46:D47"/>
    <mergeCell ref="G46:G47"/>
    <mergeCell ref="G50:G51"/>
    <mergeCell ref="A40:A41"/>
    <mergeCell ref="B40:B41"/>
    <mergeCell ref="A33:A34"/>
    <mergeCell ref="B33:B34"/>
    <mergeCell ref="F33:F34"/>
    <mergeCell ref="C31:C38"/>
    <mergeCell ref="A37:A38"/>
    <mergeCell ref="B37:B38"/>
    <mergeCell ref="A114:F114"/>
    <mergeCell ref="C115:C116"/>
    <mergeCell ref="A118:F118"/>
    <mergeCell ref="C119:C123"/>
    <mergeCell ref="C125:C126"/>
    <mergeCell ref="Y158:Y161"/>
    <mergeCell ref="G20:G23"/>
    <mergeCell ref="G25:G28"/>
    <mergeCell ref="B10:B11"/>
    <mergeCell ref="F10:F11"/>
    <mergeCell ref="A14:A15"/>
    <mergeCell ref="B14:B15"/>
    <mergeCell ref="F14:F15"/>
    <mergeCell ref="G14:G15"/>
    <mergeCell ref="A12:A13"/>
    <mergeCell ref="B12:B13"/>
    <mergeCell ref="F12:F13"/>
    <mergeCell ref="G12:G13"/>
    <mergeCell ref="C8:C13"/>
    <mergeCell ref="A8:A9"/>
    <mergeCell ref="A91:F91"/>
    <mergeCell ref="G91:M91"/>
    <mergeCell ref="S91:T91"/>
    <mergeCell ref="U91:W91"/>
    <mergeCell ref="A90:K90"/>
    <mergeCell ref="B8:B9"/>
    <mergeCell ref="K86:L86"/>
    <mergeCell ref="I87:J87"/>
    <mergeCell ref="K87:L87"/>
    <mergeCell ref="N131:P131"/>
    <mergeCell ref="N132:P132"/>
    <mergeCell ref="C136:D136"/>
    <mergeCell ref="S145:T145"/>
    <mergeCell ref="A124:F124"/>
    <mergeCell ref="A127:F127"/>
    <mergeCell ref="K141:L141"/>
    <mergeCell ref="A68:F68"/>
    <mergeCell ref="C69:C74"/>
    <mergeCell ref="A73:A74"/>
    <mergeCell ref="D70:K70"/>
    <mergeCell ref="A75:K75"/>
    <mergeCell ref="D72:K72"/>
    <mergeCell ref="N91:R91"/>
    <mergeCell ref="A102:F102"/>
    <mergeCell ref="A103:A104"/>
    <mergeCell ref="B103:B104"/>
    <mergeCell ref="C103:C112"/>
    <mergeCell ref="A63:F63"/>
    <mergeCell ref="B64:B65"/>
    <mergeCell ref="G48:G49"/>
    <mergeCell ref="B52:B53"/>
    <mergeCell ref="G52:G53"/>
    <mergeCell ref="B50:B51"/>
    <mergeCell ref="A52:A53"/>
    <mergeCell ref="F52:F53"/>
    <mergeCell ref="A59:A60"/>
    <mergeCell ref="C64:C67"/>
    <mergeCell ref="A66:A67"/>
    <mergeCell ref="B66:B67"/>
    <mergeCell ref="F66:F67"/>
    <mergeCell ref="A54:F54"/>
    <mergeCell ref="C55:C56"/>
    <mergeCell ref="A58:F58"/>
    <mergeCell ref="B59:B60"/>
    <mergeCell ref="C59:C62"/>
    <mergeCell ref="A64:A65"/>
    <mergeCell ref="F64:F65"/>
    <mergeCell ref="X59:Y59"/>
    <mergeCell ref="A61:A62"/>
    <mergeCell ref="B61:B62"/>
    <mergeCell ref="X62:Y62"/>
    <mergeCell ref="X8:Y8"/>
    <mergeCell ref="F8:F9"/>
    <mergeCell ref="A1:Y1"/>
    <mergeCell ref="A3:F3"/>
    <mergeCell ref="A7:H7"/>
    <mergeCell ref="N3:R3"/>
    <mergeCell ref="G8:G9"/>
    <mergeCell ref="G3:M3"/>
    <mergeCell ref="U3:W3"/>
    <mergeCell ref="S3:T3"/>
    <mergeCell ref="A2:K2"/>
    <mergeCell ref="F37:F38"/>
    <mergeCell ref="G10:G11"/>
    <mergeCell ref="C14:C15"/>
    <mergeCell ref="A16:F16"/>
    <mergeCell ref="A17:A18"/>
    <mergeCell ref="B17:B18"/>
    <mergeCell ref="C17:C18"/>
    <mergeCell ref="F17:F18"/>
    <mergeCell ref="G17:G18"/>
    <mergeCell ref="A20:A21"/>
    <mergeCell ref="B20:B21"/>
    <mergeCell ref="F20:F21"/>
    <mergeCell ref="A22:A23"/>
    <mergeCell ref="B22:B23"/>
    <mergeCell ref="F22:F23"/>
    <mergeCell ref="A10:A11"/>
    <mergeCell ref="A19:F19"/>
    <mergeCell ref="A24:H24"/>
    <mergeCell ref="A30:F30"/>
    <mergeCell ref="C20:C23"/>
    <mergeCell ref="I141:J141"/>
    <mergeCell ref="I136:O136"/>
    <mergeCell ref="I137:J137"/>
    <mergeCell ref="C99:C101"/>
    <mergeCell ref="A94:F94"/>
    <mergeCell ref="G94:H94"/>
    <mergeCell ref="C95:C97"/>
    <mergeCell ref="F42:F43"/>
    <mergeCell ref="C40:C53"/>
    <mergeCell ref="A44:A45"/>
    <mergeCell ref="B44:B45"/>
    <mergeCell ref="F44:F45"/>
    <mergeCell ref="A46:A47"/>
    <mergeCell ref="B46:B47"/>
    <mergeCell ref="F46:F47"/>
    <mergeCell ref="G40:G41"/>
    <mergeCell ref="G42:G43"/>
    <mergeCell ref="G44:G45"/>
    <mergeCell ref="B42:B43"/>
    <mergeCell ref="D42:D43"/>
    <mergeCell ref="A50:A51"/>
    <mergeCell ref="F50:F51"/>
    <mergeCell ref="I177:J177"/>
    <mergeCell ref="K177:L177"/>
    <mergeCell ref="N177:O177"/>
    <mergeCell ref="I179:J179"/>
    <mergeCell ref="U145:W145"/>
    <mergeCell ref="A78:K78"/>
    <mergeCell ref="A79:K79"/>
    <mergeCell ref="N84:O84"/>
    <mergeCell ref="N83:O83"/>
    <mergeCell ref="K83:L83"/>
    <mergeCell ref="K84:L84"/>
    <mergeCell ref="I82:O82"/>
    <mergeCell ref="I83:J83"/>
    <mergeCell ref="I84:J84"/>
    <mergeCell ref="I86:J86"/>
    <mergeCell ref="I138:J138"/>
    <mergeCell ref="A170:K170"/>
    <mergeCell ref="A171:K171"/>
    <mergeCell ref="K137:L137"/>
    <mergeCell ref="N137:O137"/>
    <mergeCell ref="I140:J140"/>
    <mergeCell ref="A131:K131"/>
    <mergeCell ref="A132:K132"/>
    <mergeCell ref="A133:K133"/>
    <mergeCell ref="A39:H39"/>
    <mergeCell ref="I176:J176"/>
    <mergeCell ref="K176:L176"/>
    <mergeCell ref="N176:O176"/>
    <mergeCell ref="A172:K172"/>
    <mergeCell ref="C149:C155"/>
    <mergeCell ref="C157:C167"/>
    <mergeCell ref="A167:A168"/>
    <mergeCell ref="A169:G169"/>
    <mergeCell ref="A148:H148"/>
    <mergeCell ref="A156:H156"/>
    <mergeCell ref="I175:O175"/>
    <mergeCell ref="D40:D41"/>
    <mergeCell ref="F40:F41"/>
    <mergeCell ref="A42:A43"/>
    <mergeCell ref="N133:P133"/>
    <mergeCell ref="A98:F98"/>
    <mergeCell ref="A144:K144"/>
    <mergeCell ref="A145:F145"/>
    <mergeCell ref="G145:M145"/>
    <mergeCell ref="N145:R145"/>
    <mergeCell ref="K138:L138"/>
    <mergeCell ref="N138:O138"/>
    <mergeCell ref="K140:L140"/>
  </mergeCells>
  <printOptions horizontalCentered="1"/>
  <pageMargins left="0.25" right="0.25" top="0.25" bottom="1" header="0" footer="0"/>
  <pageSetup paperSize="9" scale="47" fitToWidth="0" fitToHeight="0" orientation="landscape" r:id="rId1"/>
  <rowBreaks count="6" manualBreakCount="6">
    <brk id="29" max="24" man="1"/>
    <brk id="57" max="24" man="1"/>
    <brk id="87" max="24" man="1"/>
    <brk id="117" max="24" man="1"/>
    <brk id="143" max="24" man="1"/>
    <brk id="219" max="24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8"/>
  <sheetViews>
    <sheetView zoomScale="80" zoomScaleNormal="80" workbookViewId="0">
      <selection activeCell="G4" sqref="G4"/>
    </sheetView>
  </sheetViews>
  <sheetFormatPr defaultColWidth="9.44140625" defaultRowHeight="14.4" x14ac:dyDescent="0.3"/>
  <cols>
    <col min="1" max="1" width="10.44140625" style="351" bestFit="1" customWidth="1"/>
    <col min="2" max="2" width="27" style="351" customWidth="1"/>
    <col min="3" max="4" width="23.5546875" style="351" customWidth="1"/>
    <col min="5" max="5" width="22.109375" style="351" customWidth="1"/>
    <col min="6" max="6" width="19.44140625" style="351" customWidth="1"/>
    <col min="7" max="7" width="24.5546875" style="351" customWidth="1"/>
    <col min="8" max="9" width="9.44140625" style="101" customWidth="1"/>
    <col min="10" max="10" width="22.44140625" style="101" customWidth="1"/>
    <col min="11" max="11" width="19.44140625" style="101" customWidth="1"/>
    <col min="12" max="12" width="17.5546875" style="101" customWidth="1"/>
    <col min="13" max="13" width="14.88671875" style="101" bestFit="1" customWidth="1"/>
    <col min="14" max="14" width="14.6640625" style="101" bestFit="1" customWidth="1"/>
    <col min="15" max="15" width="12.44140625" style="101" bestFit="1" customWidth="1"/>
    <col min="16" max="16" width="4.5546875" style="101" customWidth="1"/>
    <col min="17" max="17" width="9.5546875" style="101" bestFit="1" customWidth="1"/>
    <col min="18" max="18" width="16.5546875" style="101" customWidth="1"/>
    <col min="19" max="19" width="24.5546875" style="101" customWidth="1"/>
    <col min="20" max="20" width="27.44140625" style="101" customWidth="1"/>
    <col min="21" max="21" width="18.44140625" style="101" customWidth="1"/>
    <col min="22" max="22" width="15.44140625" style="101" bestFit="1" customWidth="1"/>
    <col min="23" max="23" width="13.44140625" style="101" customWidth="1"/>
    <col min="24" max="24" width="14.44140625" style="101" customWidth="1"/>
    <col min="25" max="25" width="11.44140625" style="101" customWidth="1"/>
    <col min="26" max="26" width="9.44140625" style="101"/>
    <col min="27" max="27" width="19.44140625" style="101" bestFit="1" customWidth="1"/>
    <col min="28" max="16384" width="9.44140625" style="101"/>
  </cols>
  <sheetData>
    <row r="1" spans="1:22" x14ac:dyDescent="0.3">
      <c r="A1" s="350"/>
      <c r="B1" s="350"/>
      <c r="C1" s="350"/>
      <c r="D1" s="350"/>
      <c r="E1" s="350"/>
      <c r="F1" s="350"/>
    </row>
    <row r="2" spans="1:22" ht="41.25" customHeight="1" x14ac:dyDescent="0.3">
      <c r="A2" s="2876" t="s">
        <v>625</v>
      </c>
      <c r="B2" s="2876"/>
      <c r="C2" s="2876"/>
      <c r="D2" s="2876"/>
      <c r="E2" s="2876"/>
      <c r="F2" s="2876"/>
      <c r="G2" s="352"/>
      <c r="K2" s="353"/>
      <c r="S2" s="353"/>
    </row>
    <row r="3" spans="1:22" ht="18" x14ac:dyDescent="0.35">
      <c r="A3" s="1881"/>
      <c r="B3" s="1881"/>
      <c r="C3" s="1881"/>
      <c r="D3" s="1881"/>
      <c r="E3" s="1881"/>
      <c r="F3" s="1881"/>
      <c r="G3" s="354"/>
    </row>
    <row r="4" spans="1:22" ht="34.5" customHeight="1" x14ac:dyDescent="0.3">
      <c r="A4" s="2877" t="s">
        <v>626</v>
      </c>
      <c r="B4" s="2877"/>
      <c r="C4" s="2877"/>
      <c r="D4" s="2877"/>
      <c r="E4" s="1882" t="str">
        <f>'PDB Bill AMR'!$L$2</f>
        <v>Month August-2023</v>
      </c>
      <c r="F4" s="1883"/>
      <c r="G4" s="354"/>
    </row>
    <row r="5" spans="1:22" ht="78.75" customHeight="1" x14ac:dyDescent="0.3">
      <c r="A5" s="2878" t="s">
        <v>627</v>
      </c>
      <c r="B5" s="1884" t="s">
        <v>628</v>
      </c>
      <c r="C5" s="1884" t="s">
        <v>629</v>
      </c>
      <c r="D5" s="1884" t="s">
        <v>4699</v>
      </c>
      <c r="E5" s="1884" t="s">
        <v>630</v>
      </c>
      <c r="F5" s="1884" t="s">
        <v>631</v>
      </c>
      <c r="G5" s="354"/>
      <c r="I5" s="355" t="s">
        <v>632</v>
      </c>
      <c r="J5" s="355" t="s">
        <v>633</v>
      </c>
      <c r="K5" s="355" t="s">
        <v>634</v>
      </c>
      <c r="L5" s="355" t="s">
        <v>635</v>
      </c>
      <c r="M5" s="355" t="s">
        <v>636</v>
      </c>
      <c r="N5" s="355" t="s">
        <v>637</v>
      </c>
      <c r="Q5" s="355" t="s">
        <v>632</v>
      </c>
      <c r="R5" s="355" t="s">
        <v>633</v>
      </c>
      <c r="S5" s="355" t="s">
        <v>638</v>
      </c>
      <c r="T5" s="355" t="s">
        <v>639</v>
      </c>
      <c r="U5" s="355" t="s">
        <v>640</v>
      </c>
      <c r="V5" s="355" t="s">
        <v>637</v>
      </c>
    </row>
    <row r="6" spans="1:22" ht="18.75" customHeight="1" x14ac:dyDescent="0.3">
      <c r="A6" s="2878"/>
      <c r="B6" s="1884" t="s">
        <v>641</v>
      </c>
      <c r="C6" s="1884" t="s">
        <v>642</v>
      </c>
      <c r="D6" s="1884" t="s">
        <v>643</v>
      </c>
      <c r="E6" s="1884" t="s">
        <v>644</v>
      </c>
      <c r="F6" s="1885"/>
      <c r="G6" s="356"/>
      <c r="I6" s="357" t="s">
        <v>641</v>
      </c>
      <c r="J6" s="357" t="s">
        <v>642</v>
      </c>
      <c r="K6" s="358" t="s">
        <v>643</v>
      </c>
      <c r="L6" s="358" t="s">
        <v>644</v>
      </c>
      <c r="M6" s="358" t="s">
        <v>645</v>
      </c>
      <c r="N6" s="358" t="s">
        <v>646</v>
      </c>
      <c r="Q6" s="357" t="s">
        <v>641</v>
      </c>
      <c r="R6" s="357" t="s">
        <v>642</v>
      </c>
      <c r="S6" s="358" t="s">
        <v>643</v>
      </c>
      <c r="T6" s="358" t="s">
        <v>644</v>
      </c>
      <c r="U6" s="358" t="s">
        <v>645</v>
      </c>
      <c r="V6" s="358" t="s">
        <v>646</v>
      </c>
    </row>
    <row r="7" spans="1:22" ht="36" customHeight="1" x14ac:dyDescent="0.25">
      <c r="A7" s="1886">
        <v>1</v>
      </c>
      <c r="B7" s="1886" t="s">
        <v>647</v>
      </c>
      <c r="C7" s="1880">
        <f>'PDB Bill AMR'!$M$79</f>
        <v>934303680.00000155</v>
      </c>
      <c r="D7" s="1887">
        <v>8.1334999999999997</v>
      </c>
      <c r="E7" s="1888">
        <f>ROUND(C7*D7,0)</f>
        <v>7599158981</v>
      </c>
      <c r="F7" s="1889"/>
      <c r="G7" s="359"/>
      <c r="I7" s="360">
        <v>1</v>
      </c>
      <c r="J7" s="361" t="s">
        <v>648</v>
      </c>
      <c r="K7" s="362">
        <f>C7</f>
        <v>934303680.00000155</v>
      </c>
      <c r="L7" s="362">
        <f>C7</f>
        <v>934303680.00000155</v>
      </c>
      <c r="M7" s="363">
        <f>K7-L7</f>
        <v>0</v>
      </c>
      <c r="N7" s="364"/>
      <c r="Q7" s="360">
        <v>1</v>
      </c>
      <c r="R7" s="361" t="s">
        <v>649</v>
      </c>
      <c r="S7" s="365">
        <f>E7</f>
        <v>7599158981</v>
      </c>
      <c r="T7" s="365">
        <f>E7</f>
        <v>7599158981</v>
      </c>
      <c r="U7" s="366">
        <f>S7-T7</f>
        <v>0</v>
      </c>
      <c r="V7" s="367"/>
    </row>
    <row r="8" spans="1:22" ht="36" customHeight="1" x14ac:dyDescent="0.25">
      <c r="A8" s="1886" t="s">
        <v>650</v>
      </c>
      <c r="B8" s="1886" t="s">
        <v>651</v>
      </c>
      <c r="C8" s="1880">
        <f>'PDB Bill AMR'!$M$132</f>
        <v>112632226.98000017</v>
      </c>
      <c r="D8" s="1887">
        <v>8.2200000000000006</v>
      </c>
      <c r="E8" s="1888">
        <f>ROUND(C8*D8,0)</f>
        <v>925836906</v>
      </c>
      <c r="F8" s="1890"/>
      <c r="G8" s="368"/>
      <c r="I8" s="360">
        <v>2</v>
      </c>
      <c r="J8" s="355" t="s">
        <v>652</v>
      </c>
      <c r="K8" s="362">
        <f>C8</f>
        <v>112632226.98000017</v>
      </c>
      <c r="L8" s="362">
        <f>C8</f>
        <v>112632226.98000017</v>
      </c>
      <c r="M8" s="363">
        <f t="shared" ref="M8:M16" si="0">K8-L8</f>
        <v>0</v>
      </c>
      <c r="N8" s="364"/>
      <c r="Q8" s="360">
        <v>2</v>
      </c>
      <c r="R8" s="355" t="s">
        <v>653</v>
      </c>
      <c r="S8" s="365">
        <f t="shared" ref="S8:S14" si="1">E8</f>
        <v>925836906</v>
      </c>
      <c r="T8" s="365">
        <f t="shared" ref="T8:T16" si="2">E8</f>
        <v>925836906</v>
      </c>
      <c r="U8" s="369">
        <f>S8-T8</f>
        <v>0</v>
      </c>
      <c r="V8" s="367"/>
    </row>
    <row r="9" spans="1:22" ht="50.4" x14ac:dyDescent="0.25">
      <c r="A9" s="1886" t="s">
        <v>654</v>
      </c>
      <c r="B9" s="1886" t="s">
        <v>655</v>
      </c>
      <c r="C9" s="1880">
        <f>'PDB Bill AMR'!$M$172</f>
        <v>756859.99999997357</v>
      </c>
      <c r="D9" s="1887">
        <v>8.2200000000000006</v>
      </c>
      <c r="E9" s="1888">
        <f>ROUND(C9*D9,0)</f>
        <v>6221389</v>
      </c>
      <c r="F9" s="1891"/>
      <c r="G9" s="370"/>
      <c r="I9" s="360">
        <v>3</v>
      </c>
      <c r="J9" s="355" t="s">
        <v>656</v>
      </c>
      <c r="K9" s="362">
        <f>C9</f>
        <v>756859.99999997357</v>
      </c>
      <c r="L9" s="362">
        <f>C9</f>
        <v>756859.99999997357</v>
      </c>
      <c r="M9" s="363">
        <f t="shared" si="0"/>
        <v>0</v>
      </c>
      <c r="N9" s="364"/>
      <c r="Q9" s="360">
        <v>3</v>
      </c>
      <c r="R9" s="355" t="s">
        <v>657</v>
      </c>
      <c r="S9" s="365">
        <f t="shared" si="1"/>
        <v>6221389</v>
      </c>
      <c r="T9" s="365">
        <f t="shared" si="2"/>
        <v>6221389</v>
      </c>
      <c r="U9" s="369">
        <f t="shared" ref="U9:U16" si="3">S9-T9</f>
        <v>0</v>
      </c>
      <c r="V9" s="367"/>
    </row>
    <row r="10" spans="1:22" ht="36" customHeight="1" x14ac:dyDescent="0.25">
      <c r="A10" s="1886" t="s">
        <v>658</v>
      </c>
      <c r="B10" s="1886" t="s">
        <v>659</v>
      </c>
      <c r="C10" s="1880">
        <f>'PDB Bill AMR'!$X$131-1.5</f>
        <v>13749.5</v>
      </c>
      <c r="D10" s="1887">
        <v>8.2200000000000006</v>
      </c>
      <c r="E10" s="1888">
        <f>ROUND(C10*D10,0)</f>
        <v>113021</v>
      </c>
      <c r="F10" s="1891"/>
      <c r="G10" s="371"/>
      <c r="I10" s="360">
        <v>4</v>
      </c>
      <c r="J10" s="355" t="s">
        <v>660</v>
      </c>
      <c r="K10" s="362">
        <f>C10</f>
        <v>13749.5</v>
      </c>
      <c r="L10" s="362">
        <f>C10</f>
        <v>13749.5</v>
      </c>
      <c r="M10" s="363">
        <f t="shared" si="0"/>
        <v>0</v>
      </c>
      <c r="N10" s="364"/>
      <c r="Q10" s="360">
        <v>4</v>
      </c>
      <c r="R10" s="355" t="s">
        <v>661</v>
      </c>
      <c r="S10" s="365">
        <f t="shared" si="1"/>
        <v>113021</v>
      </c>
      <c r="T10" s="365">
        <f t="shared" si="2"/>
        <v>113021</v>
      </c>
      <c r="U10" s="369">
        <f t="shared" si="3"/>
        <v>0</v>
      </c>
      <c r="V10" s="367"/>
    </row>
    <row r="11" spans="1:22" ht="36" customHeight="1" x14ac:dyDescent="0.3">
      <c r="A11" s="1886">
        <v>3</v>
      </c>
      <c r="B11" s="1886" t="s">
        <v>662</v>
      </c>
      <c r="C11" s="1880">
        <f>C10+C9+C8</f>
        <v>113402836.48000014</v>
      </c>
      <c r="D11" s="1892"/>
      <c r="E11" s="1888">
        <f>ROUND((E10+E9+E8),0)</f>
        <v>932171316</v>
      </c>
      <c r="F11" s="1888"/>
      <c r="G11" s="372"/>
      <c r="I11" s="360">
        <v>5</v>
      </c>
      <c r="J11" s="373" t="s">
        <v>663</v>
      </c>
      <c r="K11" s="362">
        <f>C11</f>
        <v>113402836.48000014</v>
      </c>
      <c r="L11" s="374">
        <f>C11</f>
        <v>113402836.48000014</v>
      </c>
      <c r="M11" s="363">
        <f t="shared" si="0"/>
        <v>0</v>
      </c>
      <c r="N11" s="375"/>
      <c r="Q11" s="360">
        <v>5</v>
      </c>
      <c r="R11" s="361" t="s">
        <v>664</v>
      </c>
      <c r="S11" s="365">
        <f t="shared" si="1"/>
        <v>932171316</v>
      </c>
      <c r="T11" s="376">
        <f t="shared" si="2"/>
        <v>932171316</v>
      </c>
      <c r="U11" s="366">
        <f t="shared" si="3"/>
        <v>0</v>
      </c>
      <c r="V11" s="377"/>
    </row>
    <row r="12" spans="1:22" ht="36" customHeight="1" x14ac:dyDescent="0.25">
      <c r="A12" s="1893">
        <v>4</v>
      </c>
      <c r="B12" s="1893" t="s">
        <v>665</v>
      </c>
      <c r="C12" s="1894">
        <f>C11+C7</f>
        <v>1047706516.4800017</v>
      </c>
      <c r="D12" s="1895"/>
      <c r="E12" s="1896">
        <f>E11+E7</f>
        <v>8531330297</v>
      </c>
      <c r="F12" s="1897"/>
      <c r="G12" s="370"/>
      <c r="I12" s="360">
        <v>6</v>
      </c>
      <c r="J12" s="378" t="s">
        <v>666</v>
      </c>
      <c r="K12" s="379">
        <f>+K11+K7</f>
        <v>1047706516.4800017</v>
      </c>
      <c r="L12" s="379">
        <f>+L11+L7</f>
        <v>1047706516.4800017</v>
      </c>
      <c r="M12" s="380">
        <f>M7+M11</f>
        <v>0</v>
      </c>
      <c r="N12" s="381"/>
      <c r="Q12" s="360">
        <v>6</v>
      </c>
      <c r="R12" s="355" t="s">
        <v>666</v>
      </c>
      <c r="S12" s="382">
        <f t="shared" si="1"/>
        <v>8531330297</v>
      </c>
      <c r="T12" s="382">
        <f t="shared" si="2"/>
        <v>8531330297</v>
      </c>
      <c r="U12" s="369">
        <f t="shared" si="3"/>
        <v>0</v>
      </c>
      <c r="V12" s="367"/>
    </row>
    <row r="13" spans="1:22" ht="36" customHeight="1" x14ac:dyDescent="0.25">
      <c r="A13" s="1886">
        <v>5</v>
      </c>
      <c r="B13" s="1886" t="s">
        <v>667</v>
      </c>
      <c r="C13" s="1880">
        <f>'PDB Bill AMR'!$W$79</f>
        <v>0</v>
      </c>
      <c r="D13" s="1887">
        <f>D7</f>
        <v>8.1334999999999997</v>
      </c>
      <c r="E13" s="1888">
        <f>ROUND(C13*D13,0)</f>
        <v>0</v>
      </c>
      <c r="F13" s="1888"/>
      <c r="G13" s="368"/>
      <c r="I13" s="360">
        <v>7</v>
      </c>
      <c r="J13" s="355" t="s">
        <v>668</v>
      </c>
      <c r="K13" s="362">
        <f>C13</f>
        <v>0</v>
      </c>
      <c r="L13" s="362">
        <f>C13</f>
        <v>0</v>
      </c>
      <c r="M13" s="383">
        <f t="shared" si="0"/>
        <v>0</v>
      </c>
      <c r="N13" s="381"/>
      <c r="Q13" s="360">
        <v>7</v>
      </c>
      <c r="R13" s="355" t="s">
        <v>669</v>
      </c>
      <c r="S13" s="365">
        <f>E13</f>
        <v>0</v>
      </c>
      <c r="T13" s="365">
        <f t="shared" si="2"/>
        <v>0</v>
      </c>
      <c r="U13" s="384">
        <f>S13-T13</f>
        <v>0</v>
      </c>
      <c r="V13" s="367"/>
    </row>
    <row r="14" spans="1:22" ht="36" customHeight="1" x14ac:dyDescent="0.25">
      <c r="A14" s="1886">
        <v>6</v>
      </c>
      <c r="B14" s="1886" t="s">
        <v>670</v>
      </c>
      <c r="C14" s="1880">
        <f>'PDB Bill AMR'!$W$127</f>
        <v>0</v>
      </c>
      <c r="D14" s="1887">
        <f>D9</f>
        <v>8.2200000000000006</v>
      </c>
      <c r="E14" s="1888">
        <f>ROUND(C14*D14,0)</f>
        <v>0</v>
      </c>
      <c r="F14" s="1888"/>
      <c r="G14" s="372"/>
      <c r="I14" s="360">
        <v>8</v>
      </c>
      <c r="J14" s="355" t="s">
        <v>671</v>
      </c>
      <c r="K14" s="362">
        <f>C14</f>
        <v>0</v>
      </c>
      <c r="L14" s="362">
        <f>C14</f>
        <v>0</v>
      </c>
      <c r="M14" s="363">
        <f t="shared" si="0"/>
        <v>0</v>
      </c>
      <c r="N14" s="381"/>
      <c r="Q14" s="360">
        <v>8</v>
      </c>
      <c r="R14" s="355" t="s">
        <v>672</v>
      </c>
      <c r="S14" s="365">
        <f t="shared" si="1"/>
        <v>0</v>
      </c>
      <c r="T14" s="365">
        <f t="shared" si="2"/>
        <v>0</v>
      </c>
      <c r="U14" s="369">
        <f t="shared" si="3"/>
        <v>0</v>
      </c>
      <c r="V14" s="367"/>
    </row>
    <row r="15" spans="1:22" ht="41.25" customHeight="1" x14ac:dyDescent="0.3">
      <c r="A15" s="1893">
        <v>7</v>
      </c>
      <c r="B15" s="1893" t="s">
        <v>673</v>
      </c>
      <c r="C15" s="1894">
        <f>C14+C13</f>
        <v>0</v>
      </c>
      <c r="D15" s="1894"/>
      <c r="E15" s="1896">
        <f>E14+E13</f>
        <v>0</v>
      </c>
      <c r="F15" s="1898"/>
      <c r="G15" s="370"/>
      <c r="I15" s="360">
        <v>9</v>
      </c>
      <c r="J15" s="378" t="s">
        <v>674</v>
      </c>
      <c r="K15" s="379">
        <f>SUM(K13:K14)</f>
        <v>0</v>
      </c>
      <c r="L15" s="379">
        <f>SUM(L13:L14)</f>
        <v>0</v>
      </c>
      <c r="M15" s="383">
        <f t="shared" si="0"/>
        <v>0</v>
      </c>
      <c r="N15" s="385"/>
      <c r="Q15" s="360">
        <v>9</v>
      </c>
      <c r="R15" s="355" t="s">
        <v>675</v>
      </c>
      <c r="S15" s="382">
        <f>S13+S14</f>
        <v>0</v>
      </c>
      <c r="T15" s="382">
        <f t="shared" si="2"/>
        <v>0</v>
      </c>
      <c r="U15" s="369">
        <f t="shared" si="3"/>
        <v>0</v>
      </c>
      <c r="V15" s="386"/>
    </row>
    <row r="16" spans="1:22" s="114" customFormat="1" ht="36" customHeight="1" x14ac:dyDescent="0.3">
      <c r="A16" s="1893">
        <v>8</v>
      </c>
      <c r="B16" s="1893" t="s">
        <v>4700</v>
      </c>
      <c r="C16" s="1894">
        <f>C15+C12</f>
        <v>1047706516.4800017</v>
      </c>
      <c r="D16" s="1895"/>
      <c r="E16" s="1896">
        <f>E15+E12</f>
        <v>8531330297</v>
      </c>
      <c r="F16" s="1898"/>
      <c r="G16" s="1896">
        <f>E16+E19</f>
        <v>8669086249.9400005</v>
      </c>
      <c r="I16" s="388">
        <v>10</v>
      </c>
      <c r="J16" s="361" t="s">
        <v>676</v>
      </c>
      <c r="K16" s="389">
        <f>+K15+K12</f>
        <v>1047706516.4800017</v>
      </c>
      <c r="L16" s="389">
        <f>+L15+L12</f>
        <v>1047706516.4800017</v>
      </c>
      <c r="M16" s="383">
        <f t="shared" si="0"/>
        <v>0</v>
      </c>
      <c r="N16" s="390"/>
      <c r="Q16" s="388">
        <v>10</v>
      </c>
      <c r="R16" s="361" t="s">
        <v>677</v>
      </c>
      <c r="S16" s="391">
        <f>S7+S11+S15</f>
        <v>8531330297</v>
      </c>
      <c r="T16" s="391">
        <f t="shared" si="2"/>
        <v>8531330297</v>
      </c>
      <c r="U16" s="392">
        <f t="shared" si="3"/>
        <v>0</v>
      </c>
      <c r="V16" s="392"/>
    </row>
    <row r="17" spans="1:22" s="114" customFormat="1" ht="36" customHeight="1" x14ac:dyDescent="0.3">
      <c r="A17" s="1886">
        <v>9</v>
      </c>
      <c r="B17" s="2834" t="s">
        <v>4686</v>
      </c>
      <c r="C17" s="2835"/>
      <c r="D17" s="2836"/>
      <c r="E17" s="1888">
        <f>ROUND(E16*6%,0)</f>
        <v>511879818</v>
      </c>
      <c r="F17" s="1899" t="s">
        <v>4687</v>
      </c>
      <c r="G17" s="387"/>
      <c r="I17" s="1873"/>
      <c r="J17" s="1874"/>
      <c r="K17" s="1875"/>
      <c r="L17" s="1875"/>
      <c r="M17" s="1876"/>
      <c r="N17" s="1877"/>
      <c r="Q17" s="1873"/>
      <c r="R17" s="1874"/>
      <c r="S17" s="1878"/>
      <c r="T17" s="1878"/>
      <c r="U17" s="1879"/>
      <c r="V17" s="1879"/>
    </row>
    <row r="18" spans="1:22" s="114" customFormat="1" ht="36" customHeight="1" x14ac:dyDescent="0.5">
      <c r="A18" s="1893">
        <v>10</v>
      </c>
      <c r="B18" s="2880" t="s">
        <v>4688</v>
      </c>
      <c r="C18" s="2881"/>
      <c r="D18" s="2882"/>
      <c r="E18" s="1896">
        <f>E16-E17</f>
        <v>8019450479</v>
      </c>
      <c r="F18" s="1900"/>
      <c r="G18" s="387"/>
      <c r="I18" s="1873"/>
      <c r="J18" s="1874"/>
      <c r="K18" s="1875"/>
      <c r="L18" s="1875"/>
      <c r="M18" s="1876"/>
      <c r="N18" s="1877"/>
      <c r="Q18" s="1873"/>
      <c r="R18" s="1874"/>
      <c r="S18" s="1878"/>
      <c r="T18" s="1878"/>
      <c r="U18" s="1879"/>
      <c r="V18" s="1879"/>
    </row>
    <row r="19" spans="1:22" s="115" customFormat="1" ht="42.6" customHeight="1" x14ac:dyDescent="0.25">
      <c r="A19" s="1886" t="s">
        <v>4689</v>
      </c>
      <c r="B19" s="2834" t="s">
        <v>5069</v>
      </c>
      <c r="C19" s="2835"/>
      <c r="D19" s="2836"/>
      <c r="E19" s="1888">
        <v>137755952.94</v>
      </c>
      <c r="F19" s="1899" t="s">
        <v>678</v>
      </c>
      <c r="G19" s="393"/>
      <c r="J19" s="101"/>
    </row>
    <row r="20" spans="1:22" s="115" customFormat="1" ht="38.25" customHeight="1" x14ac:dyDescent="0.3">
      <c r="A20" s="1893">
        <v>12</v>
      </c>
      <c r="B20" s="2880" t="s">
        <v>4690</v>
      </c>
      <c r="C20" s="2881"/>
      <c r="D20" s="2882"/>
      <c r="E20" s="1896">
        <f>E18+E19</f>
        <v>8157206431.9399996</v>
      </c>
      <c r="F20" s="1898"/>
      <c r="G20" s="393"/>
    </row>
    <row r="21" spans="1:22" s="115" customFormat="1" ht="32.25" customHeight="1" x14ac:dyDescent="0.3">
      <c r="A21" s="1901"/>
      <c r="B21" s="2696"/>
      <c r="C21" s="1902"/>
      <c r="D21" s="1903"/>
      <c r="E21" s="1904"/>
      <c r="F21" s="1905"/>
      <c r="G21" s="393"/>
    </row>
    <row r="22" spans="1:22" s="115" customFormat="1" ht="32.25" customHeight="1" x14ac:dyDescent="0.25">
      <c r="A22" s="2879" t="s">
        <v>5067</v>
      </c>
      <c r="B22" s="2879"/>
      <c r="C22" s="2879"/>
      <c r="D22" s="2879"/>
      <c r="E22" s="2879"/>
      <c r="F22" s="2879"/>
      <c r="G22" s="393"/>
    </row>
    <row r="23" spans="1:22" s="115" customFormat="1" ht="32.25" customHeight="1" x14ac:dyDescent="0.25">
      <c r="A23" s="2879"/>
      <c r="B23" s="2879"/>
      <c r="C23" s="2879"/>
      <c r="D23" s="2879"/>
      <c r="E23" s="2879"/>
      <c r="F23" s="2879"/>
      <c r="G23" s="393"/>
    </row>
    <row r="24" spans="1:22" s="115" customFormat="1" ht="20.399999999999999" customHeight="1" x14ac:dyDescent="0.25">
      <c r="A24" s="1906"/>
      <c r="B24" s="1906"/>
      <c r="C24" s="1907"/>
      <c r="D24" s="1907"/>
      <c r="E24" s="1907"/>
      <c r="F24" s="1907"/>
      <c r="G24" s="393"/>
    </row>
    <row r="25" spans="1:22" s="115" customFormat="1" ht="42" customHeight="1" x14ac:dyDescent="0.25">
      <c r="A25" s="2870" t="s">
        <v>4691</v>
      </c>
      <c r="B25" s="2870"/>
      <c r="C25" s="2870"/>
      <c r="D25" s="2870"/>
      <c r="E25" s="2870"/>
      <c r="F25" s="2870"/>
      <c r="G25" s="393"/>
    </row>
    <row r="26" spans="1:22" s="115" customFormat="1" x14ac:dyDescent="0.3">
      <c r="A26" s="1908"/>
      <c r="B26" s="1908"/>
      <c r="C26" s="1908"/>
      <c r="D26" s="1908"/>
      <c r="E26" s="1908"/>
      <c r="F26" s="1908"/>
      <c r="G26" s="393"/>
    </row>
    <row r="27" spans="1:22" s="395" customFormat="1" x14ac:dyDescent="0.3">
      <c r="A27" s="1908"/>
      <c r="B27" s="1908"/>
      <c r="C27" s="1908"/>
      <c r="D27" s="1908"/>
      <c r="E27" s="1908"/>
      <c r="F27" s="1908"/>
      <c r="G27" s="394"/>
    </row>
    <row r="28" spans="1:22" ht="15" customHeight="1" x14ac:dyDescent="0.35">
      <c r="A28" s="2820" t="s">
        <v>681</v>
      </c>
      <c r="B28" s="2821"/>
      <c r="C28" s="2820" t="s">
        <v>682</v>
      </c>
      <c r="D28" s="2821"/>
      <c r="E28" s="2820" t="s">
        <v>683</v>
      </c>
      <c r="F28" s="2821"/>
      <c r="G28" s="396"/>
    </row>
    <row r="29" spans="1:22" ht="15" customHeight="1" x14ac:dyDescent="0.35">
      <c r="A29" s="2821"/>
      <c r="B29" s="2821"/>
      <c r="C29" s="2821"/>
      <c r="D29" s="2821"/>
      <c r="E29" s="2821"/>
      <c r="F29" s="2821"/>
      <c r="G29" s="396"/>
    </row>
    <row r="30" spans="1:22" ht="63.6" customHeight="1" x14ac:dyDescent="0.35">
      <c r="A30" s="2821"/>
      <c r="B30" s="2821"/>
      <c r="C30" s="2821"/>
      <c r="D30" s="2821"/>
      <c r="E30" s="2821"/>
      <c r="F30" s="2821"/>
      <c r="G30" s="396"/>
    </row>
    <row r="31" spans="1:22" ht="18" x14ac:dyDescent="0.35">
      <c r="A31" s="1909"/>
      <c r="B31" s="1909"/>
      <c r="C31" s="1909"/>
      <c r="D31" s="1909"/>
      <c r="E31" s="1909"/>
      <c r="F31" s="1909"/>
      <c r="G31" s="396"/>
    </row>
    <row r="32" spans="1:22" ht="26.1" customHeight="1" x14ac:dyDescent="0.3">
      <c r="A32" s="1910"/>
      <c r="B32" s="1910"/>
      <c r="C32" s="1911"/>
      <c r="D32" s="1911"/>
      <c r="E32" s="1912"/>
      <c r="F32" s="1913"/>
      <c r="G32" s="397"/>
    </row>
    <row r="33" spans="1:7" ht="37.35" customHeight="1" x14ac:dyDescent="0.25">
      <c r="A33" s="2875" t="s">
        <v>679</v>
      </c>
      <c r="B33" s="2875"/>
      <c r="C33" s="2875"/>
      <c r="D33" s="2875"/>
      <c r="E33" s="2875"/>
      <c r="F33" s="2875"/>
      <c r="G33" s="397"/>
    </row>
    <row r="34" spans="1:7" ht="30.6" customHeight="1" x14ac:dyDescent="0.3">
      <c r="A34" s="1908"/>
      <c r="B34" s="1908"/>
      <c r="C34" s="1908"/>
      <c r="D34" s="1908"/>
      <c r="E34" s="1908"/>
      <c r="F34" s="1908"/>
      <c r="G34" s="398">
        <f>F34*5.878</f>
        <v>0</v>
      </c>
    </row>
    <row r="35" spans="1:7" ht="54" x14ac:dyDescent="0.25">
      <c r="A35" s="1896" t="s">
        <v>4692</v>
      </c>
      <c r="B35" s="1896" t="s">
        <v>4693</v>
      </c>
      <c r="C35" s="1896" t="s">
        <v>680</v>
      </c>
      <c r="D35" s="1896" t="s">
        <v>4694</v>
      </c>
      <c r="E35" s="1896" t="s">
        <v>4695</v>
      </c>
      <c r="F35" s="1896" t="s">
        <v>4696</v>
      </c>
      <c r="G35" s="398" t="e">
        <f>F35*5.878</f>
        <v>#VALUE!</v>
      </c>
    </row>
    <row r="36" spans="1:7" ht="18" x14ac:dyDescent="0.25">
      <c r="A36" s="1914">
        <v>44440</v>
      </c>
      <c r="B36" s="1915">
        <v>1</v>
      </c>
      <c r="C36" s="1916">
        <v>137755952.94</v>
      </c>
      <c r="D36" s="1916">
        <f>C36</f>
        <v>137755952.94</v>
      </c>
      <c r="E36" s="1916">
        <f>$C$60-D36</f>
        <v>3168386917.6200008</v>
      </c>
      <c r="F36" s="1917" t="s">
        <v>4697</v>
      </c>
      <c r="G36" s="398" t="e">
        <f>+G34+G35</f>
        <v>#VALUE!</v>
      </c>
    </row>
    <row r="37" spans="1:7" ht="18" x14ac:dyDescent="0.25">
      <c r="A37" s="1914">
        <v>44470</v>
      </c>
      <c r="B37" s="1915">
        <v>2</v>
      </c>
      <c r="C37" s="1916">
        <v>137755952.94</v>
      </c>
      <c r="D37" s="1916">
        <f>D36+C37</f>
        <v>275511905.88</v>
      </c>
      <c r="E37" s="1916">
        <f t="shared" ref="E37:E59" si="4">$C$60-D37</f>
        <v>3030630964.6800008</v>
      </c>
      <c r="F37" s="1917" t="s">
        <v>4697</v>
      </c>
      <c r="G37" s="398"/>
    </row>
    <row r="38" spans="1:7" ht="18" x14ac:dyDescent="0.25">
      <c r="A38" s="1914">
        <v>44501</v>
      </c>
      <c r="B38" s="1915">
        <v>3</v>
      </c>
      <c r="C38" s="1916">
        <v>137755952.94</v>
      </c>
      <c r="D38" s="1916">
        <f t="shared" ref="D38:D59" si="5">D37+C38</f>
        <v>413267858.81999999</v>
      </c>
      <c r="E38" s="1916">
        <f t="shared" si="4"/>
        <v>2892875011.7400007</v>
      </c>
      <c r="F38" s="1917" t="s">
        <v>4697</v>
      </c>
      <c r="G38" s="398"/>
    </row>
    <row r="39" spans="1:7" ht="18" x14ac:dyDescent="0.25">
      <c r="A39" s="1914">
        <v>44531</v>
      </c>
      <c r="B39" s="1915">
        <v>4</v>
      </c>
      <c r="C39" s="1916">
        <v>137755952.94</v>
      </c>
      <c r="D39" s="1916">
        <f t="shared" si="5"/>
        <v>551023811.75999999</v>
      </c>
      <c r="E39" s="1916">
        <f t="shared" si="4"/>
        <v>2755119058.8000011</v>
      </c>
      <c r="F39" s="1917" t="s">
        <v>4697</v>
      </c>
      <c r="G39" s="398"/>
    </row>
    <row r="40" spans="1:7" ht="18" x14ac:dyDescent="0.25">
      <c r="A40" s="1914">
        <v>44562</v>
      </c>
      <c r="B40" s="1915">
        <v>5</v>
      </c>
      <c r="C40" s="1916">
        <v>137755952.94</v>
      </c>
      <c r="D40" s="1916">
        <f t="shared" si="5"/>
        <v>688779764.70000005</v>
      </c>
      <c r="E40" s="1916">
        <f t="shared" si="4"/>
        <v>2617363105.8600006</v>
      </c>
      <c r="F40" s="1917" t="s">
        <v>4697</v>
      </c>
      <c r="G40" s="398"/>
    </row>
    <row r="41" spans="1:7" ht="18" x14ac:dyDescent="0.25">
      <c r="A41" s="1914">
        <v>44593</v>
      </c>
      <c r="B41" s="1915">
        <v>6</v>
      </c>
      <c r="C41" s="1916">
        <v>137755952.94</v>
      </c>
      <c r="D41" s="1916">
        <f t="shared" si="5"/>
        <v>826535717.6400001</v>
      </c>
      <c r="E41" s="1916">
        <f t="shared" si="4"/>
        <v>2479607152.920001</v>
      </c>
      <c r="F41" s="1917" t="s">
        <v>4697</v>
      </c>
      <c r="G41" s="398"/>
    </row>
    <row r="42" spans="1:7" ht="18" x14ac:dyDescent="0.25">
      <c r="A42" s="1914">
        <v>44621</v>
      </c>
      <c r="B42" s="1915">
        <v>7</v>
      </c>
      <c r="C42" s="1916">
        <v>137755952.94</v>
      </c>
      <c r="D42" s="1916">
        <f t="shared" si="5"/>
        <v>964291670.58000016</v>
      </c>
      <c r="E42" s="1916">
        <f t="shared" si="4"/>
        <v>2341851199.9800005</v>
      </c>
      <c r="F42" s="1917" t="s">
        <v>4697</v>
      </c>
      <c r="G42" s="398"/>
    </row>
    <row r="43" spans="1:7" ht="18" x14ac:dyDescent="0.25">
      <c r="A43" s="1914">
        <v>44652</v>
      </c>
      <c r="B43" s="1915">
        <v>8</v>
      </c>
      <c r="C43" s="1916">
        <v>137755952.94</v>
      </c>
      <c r="D43" s="1916">
        <f t="shared" si="5"/>
        <v>1102047623.5200002</v>
      </c>
      <c r="E43" s="1916">
        <f t="shared" si="4"/>
        <v>2204095247.0400009</v>
      </c>
      <c r="F43" s="1917" t="s">
        <v>4697</v>
      </c>
      <c r="G43" s="398"/>
    </row>
    <row r="44" spans="1:7" ht="18" x14ac:dyDescent="0.25">
      <c r="A44" s="1914">
        <v>44682</v>
      </c>
      <c r="B44" s="1915">
        <v>9</v>
      </c>
      <c r="C44" s="1916">
        <v>137755952.94</v>
      </c>
      <c r="D44" s="1916">
        <f t="shared" si="5"/>
        <v>1239803576.4600003</v>
      </c>
      <c r="E44" s="1916">
        <f t="shared" si="4"/>
        <v>2066339294.1000006</v>
      </c>
      <c r="F44" s="1917" t="s">
        <v>4697</v>
      </c>
      <c r="G44" s="398"/>
    </row>
    <row r="45" spans="1:7" ht="18" x14ac:dyDescent="0.25">
      <c r="A45" s="1914">
        <v>44713</v>
      </c>
      <c r="B45" s="1915">
        <v>10</v>
      </c>
      <c r="C45" s="1916">
        <v>137755952.94</v>
      </c>
      <c r="D45" s="1916">
        <f t="shared" si="5"/>
        <v>1377559529.4000003</v>
      </c>
      <c r="E45" s="1916">
        <f t="shared" si="4"/>
        <v>1928583341.1600006</v>
      </c>
      <c r="F45" s="1917" t="s">
        <v>4697</v>
      </c>
      <c r="G45" s="398"/>
    </row>
    <row r="46" spans="1:7" ht="18" x14ac:dyDescent="0.25">
      <c r="A46" s="1914">
        <v>44743</v>
      </c>
      <c r="B46" s="1915">
        <v>11</v>
      </c>
      <c r="C46" s="1916">
        <v>137755952.94</v>
      </c>
      <c r="D46" s="1916">
        <f t="shared" si="5"/>
        <v>1515315482.3400004</v>
      </c>
      <c r="E46" s="1916">
        <f t="shared" si="4"/>
        <v>1790827388.2200005</v>
      </c>
      <c r="F46" s="1917" t="s">
        <v>4697</v>
      </c>
      <c r="G46" s="398"/>
    </row>
    <row r="47" spans="1:7" ht="18" x14ac:dyDescent="0.25">
      <c r="A47" s="1914">
        <v>44774</v>
      </c>
      <c r="B47" s="1915">
        <v>12</v>
      </c>
      <c r="C47" s="1916">
        <v>137755952.94</v>
      </c>
      <c r="D47" s="1916">
        <f t="shared" si="5"/>
        <v>1653071435.2800004</v>
      </c>
      <c r="E47" s="1916">
        <f t="shared" si="4"/>
        <v>1653071435.2800004</v>
      </c>
      <c r="F47" s="1917" t="s">
        <v>4697</v>
      </c>
      <c r="G47" s="398"/>
    </row>
    <row r="48" spans="1:7" ht="18" x14ac:dyDescent="0.25">
      <c r="A48" s="1914">
        <v>44805</v>
      </c>
      <c r="B48" s="1915">
        <v>13</v>
      </c>
      <c r="C48" s="1916">
        <v>137755952.94</v>
      </c>
      <c r="D48" s="1916">
        <f t="shared" si="5"/>
        <v>1790827388.2200005</v>
      </c>
      <c r="E48" s="1916">
        <f t="shared" si="4"/>
        <v>1515315482.3400004</v>
      </c>
      <c r="F48" s="1917" t="s">
        <v>4697</v>
      </c>
      <c r="G48" s="398"/>
    </row>
    <row r="49" spans="1:7" ht="18" x14ac:dyDescent="0.25">
      <c r="A49" s="1914">
        <v>44835</v>
      </c>
      <c r="B49" s="1915">
        <v>14</v>
      </c>
      <c r="C49" s="1916">
        <v>137755952.94</v>
      </c>
      <c r="D49" s="1916">
        <f t="shared" si="5"/>
        <v>1928583341.1600006</v>
      </c>
      <c r="E49" s="1916">
        <f t="shared" si="4"/>
        <v>1377559529.4000003</v>
      </c>
      <c r="F49" s="1917" t="s">
        <v>4697</v>
      </c>
      <c r="G49" s="398"/>
    </row>
    <row r="50" spans="1:7" ht="18" x14ac:dyDescent="0.25">
      <c r="A50" s="1914">
        <v>44866</v>
      </c>
      <c r="B50" s="1915">
        <v>15</v>
      </c>
      <c r="C50" s="1916">
        <v>137755952.94</v>
      </c>
      <c r="D50" s="1916">
        <f t="shared" si="5"/>
        <v>2066339294.1000006</v>
      </c>
      <c r="E50" s="1916">
        <f t="shared" si="4"/>
        <v>1239803576.4600003</v>
      </c>
      <c r="F50" s="1917" t="s">
        <v>4697</v>
      </c>
      <c r="G50" s="398"/>
    </row>
    <row r="51" spans="1:7" ht="18" x14ac:dyDescent="0.25">
      <c r="A51" s="1914">
        <v>44896</v>
      </c>
      <c r="B51" s="1915">
        <v>16</v>
      </c>
      <c r="C51" s="1916">
        <v>137755952.94</v>
      </c>
      <c r="D51" s="1916">
        <f t="shared" si="5"/>
        <v>2204095247.0400004</v>
      </c>
      <c r="E51" s="1916">
        <f t="shared" si="4"/>
        <v>1102047623.5200005</v>
      </c>
      <c r="F51" s="1917" t="s">
        <v>4697</v>
      </c>
      <c r="G51" s="398"/>
    </row>
    <row r="52" spans="1:7" ht="18" x14ac:dyDescent="0.25">
      <c r="A52" s="1914">
        <v>44927</v>
      </c>
      <c r="B52" s="1915">
        <v>17</v>
      </c>
      <c r="C52" s="1916">
        <v>137755952.94</v>
      </c>
      <c r="D52" s="1916">
        <f t="shared" si="5"/>
        <v>2341851199.9800005</v>
      </c>
      <c r="E52" s="1916">
        <f t="shared" si="4"/>
        <v>964291670.5800004</v>
      </c>
      <c r="F52" s="1917" t="s">
        <v>4697</v>
      </c>
      <c r="G52" s="398"/>
    </row>
    <row r="53" spans="1:7" ht="18" x14ac:dyDescent="0.25">
      <c r="A53" s="1914">
        <v>44958</v>
      </c>
      <c r="B53" s="1915">
        <v>18</v>
      </c>
      <c r="C53" s="1916">
        <v>137755952.94</v>
      </c>
      <c r="D53" s="1916">
        <f t="shared" si="5"/>
        <v>2479607152.9200006</v>
      </c>
      <c r="E53" s="1916">
        <f t="shared" si="4"/>
        <v>826535717.64000034</v>
      </c>
      <c r="F53" s="1917" t="s">
        <v>4697</v>
      </c>
      <c r="G53" s="398"/>
    </row>
    <row r="54" spans="1:7" ht="18" x14ac:dyDescent="0.25">
      <c r="A54" s="1914">
        <v>44986</v>
      </c>
      <c r="B54" s="1915">
        <v>19</v>
      </c>
      <c r="C54" s="1916">
        <v>137755952.94</v>
      </c>
      <c r="D54" s="1916">
        <f t="shared" si="5"/>
        <v>2617363105.8600006</v>
      </c>
      <c r="E54" s="1916">
        <f t="shared" si="4"/>
        <v>688779764.70000029</v>
      </c>
      <c r="F54" s="1917" t="s">
        <v>4697</v>
      </c>
      <c r="G54" s="398"/>
    </row>
    <row r="55" spans="1:7" ht="18" x14ac:dyDescent="0.25">
      <c r="A55" s="1914">
        <v>45017</v>
      </c>
      <c r="B55" s="1915">
        <v>20</v>
      </c>
      <c r="C55" s="1916">
        <v>137755952.94</v>
      </c>
      <c r="D55" s="1916">
        <f t="shared" si="5"/>
        <v>2755119058.8000007</v>
      </c>
      <c r="E55" s="1916">
        <f t="shared" si="4"/>
        <v>551023811.76000023</v>
      </c>
      <c r="F55" s="1917" t="s">
        <v>4697</v>
      </c>
      <c r="G55" s="398"/>
    </row>
    <row r="56" spans="1:7" ht="18" x14ac:dyDescent="0.25">
      <c r="A56" s="1914">
        <v>45047</v>
      </c>
      <c r="B56" s="1915">
        <v>21</v>
      </c>
      <c r="C56" s="1916">
        <v>137755952.94</v>
      </c>
      <c r="D56" s="1916">
        <f t="shared" si="5"/>
        <v>2892875011.7400007</v>
      </c>
      <c r="E56" s="1916">
        <f t="shared" si="4"/>
        <v>413267858.82000017</v>
      </c>
      <c r="F56" s="1917" t="s">
        <v>4697</v>
      </c>
      <c r="G56" s="398"/>
    </row>
    <row r="57" spans="1:7" ht="18" x14ac:dyDescent="0.25">
      <c r="A57" s="1914">
        <v>45078</v>
      </c>
      <c r="B57" s="1915">
        <v>22</v>
      </c>
      <c r="C57" s="1916">
        <v>137755952.94</v>
      </c>
      <c r="D57" s="1916">
        <f t="shared" si="5"/>
        <v>3030630964.6800008</v>
      </c>
      <c r="E57" s="1916">
        <f t="shared" si="4"/>
        <v>275511905.88000011</v>
      </c>
      <c r="F57" s="1917" t="s">
        <v>4697</v>
      </c>
      <c r="G57" s="398"/>
    </row>
    <row r="58" spans="1:7" ht="36" x14ac:dyDescent="0.25">
      <c r="A58" s="1918">
        <v>45108</v>
      </c>
      <c r="B58" s="1919">
        <v>23</v>
      </c>
      <c r="C58" s="1920">
        <v>137755952.94</v>
      </c>
      <c r="D58" s="1920">
        <f t="shared" si="5"/>
        <v>3168386917.6200008</v>
      </c>
      <c r="E58" s="1920">
        <f t="shared" si="4"/>
        <v>137755952.94000006</v>
      </c>
      <c r="F58" s="1921" t="s">
        <v>4698</v>
      </c>
      <c r="G58" s="398"/>
    </row>
    <row r="59" spans="1:7" ht="18" x14ac:dyDescent="0.3">
      <c r="A59" s="1914">
        <v>45139</v>
      </c>
      <c r="B59" s="1915">
        <v>24</v>
      </c>
      <c r="C59" s="1916">
        <v>137755952.94</v>
      </c>
      <c r="D59" s="1923">
        <f t="shared" si="5"/>
        <v>3306142870.5600009</v>
      </c>
      <c r="E59" s="1916">
        <f t="shared" si="4"/>
        <v>0</v>
      </c>
      <c r="F59" s="1922"/>
      <c r="G59" s="398"/>
    </row>
    <row r="60" spans="1:7" ht="18" x14ac:dyDescent="0.3">
      <c r="A60" s="1924"/>
      <c r="B60" s="1919" t="s">
        <v>27</v>
      </c>
      <c r="C60" s="1925">
        <f>SUM(C36:C59)</f>
        <v>3306142870.5600009</v>
      </c>
      <c r="D60" s="1926"/>
      <c r="E60" s="1926"/>
      <c r="F60" s="1924"/>
      <c r="G60" s="398"/>
    </row>
    <row r="61" spans="1:7" ht="18" x14ac:dyDescent="0.25">
      <c r="A61" s="1927"/>
      <c r="B61" s="1928"/>
      <c r="C61" s="1928"/>
      <c r="D61" s="1929"/>
      <c r="E61" s="1929"/>
      <c r="F61" s="1929"/>
      <c r="G61" s="397"/>
    </row>
    <row r="62" spans="1:7" ht="18" x14ac:dyDescent="0.25">
      <c r="A62" s="1927"/>
      <c r="B62" s="1928"/>
      <c r="C62" s="1928"/>
      <c r="D62" s="1929"/>
      <c r="E62" s="1929"/>
      <c r="F62" s="1929"/>
      <c r="G62" s="397"/>
    </row>
    <row r="63" spans="1:7" ht="32.4" customHeight="1" x14ac:dyDescent="0.25">
      <c r="A63" s="2820" t="s">
        <v>681</v>
      </c>
      <c r="B63" s="2821"/>
      <c r="C63" s="2820" t="s">
        <v>682</v>
      </c>
      <c r="D63" s="2821"/>
      <c r="E63" s="2820" t="s">
        <v>683</v>
      </c>
      <c r="F63" s="2821"/>
      <c r="G63" s="397"/>
    </row>
    <row r="64" spans="1:7" ht="32.4" customHeight="1" x14ac:dyDescent="0.25">
      <c r="A64" s="2821"/>
      <c r="B64" s="2821"/>
      <c r="C64" s="2821"/>
      <c r="D64" s="2821"/>
      <c r="E64" s="2821"/>
      <c r="F64" s="2821"/>
      <c r="G64" s="397"/>
    </row>
    <row r="65" spans="1:7" ht="32.4" customHeight="1" x14ac:dyDescent="0.25">
      <c r="A65" s="2821"/>
      <c r="B65" s="2821"/>
      <c r="C65" s="2821"/>
      <c r="D65" s="2821"/>
      <c r="E65" s="2821"/>
      <c r="F65" s="2821"/>
      <c r="G65" s="399"/>
    </row>
    <row r="66" spans="1:7" x14ac:dyDescent="0.25">
      <c r="A66" s="399"/>
      <c r="B66" s="399"/>
      <c r="C66" s="399"/>
      <c r="D66" s="399"/>
      <c r="E66" s="399"/>
      <c r="F66" s="399"/>
      <c r="G66" s="399"/>
    </row>
    <row r="67" spans="1:7" x14ac:dyDescent="0.25">
      <c r="A67" s="399"/>
      <c r="B67" s="399"/>
      <c r="C67" s="399"/>
      <c r="D67" s="399"/>
      <c r="E67" s="399"/>
      <c r="F67" s="399"/>
      <c r="G67" s="399"/>
    </row>
    <row r="68" spans="1:7" x14ac:dyDescent="0.25">
      <c r="A68" s="399"/>
      <c r="B68" s="399"/>
      <c r="C68" s="399"/>
      <c r="D68" s="399"/>
      <c r="E68" s="399"/>
      <c r="F68" s="399"/>
      <c r="G68" s="399"/>
    </row>
    <row r="69" spans="1:7" x14ac:dyDescent="0.25">
      <c r="A69" s="399"/>
      <c r="B69" s="399"/>
      <c r="C69" s="399"/>
      <c r="D69" s="399"/>
      <c r="E69" s="399"/>
      <c r="F69" s="399"/>
      <c r="G69" s="399"/>
    </row>
    <row r="70" spans="1:7" x14ac:dyDescent="0.25">
      <c r="A70" s="399"/>
      <c r="B70" s="399"/>
      <c r="C70" s="399"/>
      <c r="D70" s="399"/>
      <c r="E70" s="399"/>
      <c r="F70" s="399"/>
      <c r="G70" s="399"/>
    </row>
    <row r="71" spans="1:7" x14ac:dyDescent="0.25">
      <c r="A71" s="399"/>
      <c r="B71" s="399"/>
      <c r="C71" s="399"/>
      <c r="D71" s="399"/>
      <c r="E71" s="399"/>
      <c r="F71" s="399"/>
      <c r="G71" s="399"/>
    </row>
    <row r="72" spans="1:7" x14ac:dyDescent="0.25">
      <c r="A72" s="399"/>
      <c r="B72" s="399"/>
      <c r="C72" s="399"/>
      <c r="D72" s="399"/>
      <c r="E72" s="399"/>
      <c r="F72" s="399"/>
      <c r="G72" s="399"/>
    </row>
    <row r="73" spans="1:7" x14ac:dyDescent="0.25">
      <c r="A73" s="399"/>
      <c r="B73" s="399"/>
      <c r="C73" s="399"/>
      <c r="D73" s="399"/>
      <c r="E73" s="399"/>
      <c r="F73" s="399"/>
      <c r="G73" s="399"/>
    </row>
    <row r="74" spans="1:7" ht="36" customHeight="1" x14ac:dyDescent="0.3"/>
    <row r="75" spans="1:7" ht="21" x14ac:dyDescent="0.25">
      <c r="A75" s="2871" t="s">
        <v>684</v>
      </c>
      <c r="B75" s="2871"/>
      <c r="C75" s="2871"/>
      <c r="D75" s="2871"/>
      <c r="E75" s="2871"/>
      <c r="F75" s="2871"/>
      <c r="G75" s="2871"/>
    </row>
    <row r="76" spans="1:7" ht="19.350000000000001" customHeight="1" x14ac:dyDescent="0.4">
      <c r="A76" s="2872" t="s">
        <v>685</v>
      </c>
      <c r="B76" s="2872"/>
      <c r="C76" s="2872"/>
      <c r="D76" s="2872"/>
      <c r="E76" s="2872"/>
      <c r="F76" s="2872"/>
      <c r="G76" s="2872"/>
    </row>
    <row r="77" spans="1:7" ht="15.75" customHeight="1" x14ac:dyDescent="0.25">
      <c r="A77" s="2873" t="s">
        <v>686</v>
      </c>
      <c r="B77" s="2873"/>
      <c r="C77" s="2873"/>
      <c r="D77" s="2873"/>
      <c r="E77" s="400" t="str">
        <f>E4</f>
        <v>Month August-2023</v>
      </c>
      <c r="F77" s="2874" t="s">
        <v>7</v>
      </c>
      <c r="G77" s="2874"/>
    </row>
    <row r="78" spans="1:7" ht="15.75" customHeight="1" x14ac:dyDescent="0.25">
      <c r="A78" s="2850" t="s">
        <v>687</v>
      </c>
      <c r="B78" s="401" t="s">
        <v>688</v>
      </c>
      <c r="C78" s="401" t="s">
        <v>14</v>
      </c>
      <c r="D78" s="401" t="s">
        <v>328</v>
      </c>
      <c r="E78" s="401" t="s">
        <v>323</v>
      </c>
      <c r="F78" s="2874"/>
      <c r="G78" s="2874"/>
    </row>
    <row r="79" spans="1:7" x14ac:dyDescent="0.3">
      <c r="A79" s="2850"/>
      <c r="B79" s="401" t="s">
        <v>689</v>
      </c>
      <c r="C79" s="401" t="s">
        <v>690</v>
      </c>
      <c r="D79" s="401" t="s">
        <v>691</v>
      </c>
      <c r="E79" s="401" t="s">
        <v>692</v>
      </c>
      <c r="F79" s="2857"/>
      <c r="G79" s="2857"/>
    </row>
    <row r="80" spans="1:7" x14ac:dyDescent="0.3">
      <c r="A80" s="401">
        <v>1</v>
      </c>
      <c r="B80" s="401" t="s">
        <v>693</v>
      </c>
      <c r="C80" s="402" t="e">
        <f>#REF!</f>
        <v>#REF!</v>
      </c>
      <c r="D80" s="402" t="e">
        <f>#REF!</f>
        <v>#REF!</v>
      </c>
      <c r="E80" s="403" t="e">
        <f>COS(ATAN(D80/C80))</f>
        <v>#REF!</v>
      </c>
      <c r="F80" s="2857"/>
      <c r="G80" s="2857"/>
    </row>
    <row r="81" spans="1:24" x14ac:dyDescent="0.3">
      <c r="A81" s="401">
        <v>2</v>
      </c>
      <c r="B81" s="401" t="s">
        <v>694</v>
      </c>
      <c r="C81" s="402" t="e">
        <f>#REF!</f>
        <v>#REF!</v>
      </c>
      <c r="D81" s="402" t="e">
        <f>#REF!</f>
        <v>#REF!</v>
      </c>
      <c r="E81" s="403" t="e">
        <f>COS(ATAN(D81/C81))</f>
        <v>#REF!</v>
      </c>
      <c r="F81" s="2857"/>
      <c r="G81" s="2857"/>
      <c r="L81" s="403"/>
    </row>
    <row r="82" spans="1:24" x14ac:dyDescent="0.3">
      <c r="A82" s="401">
        <v>3</v>
      </c>
      <c r="B82" s="401" t="s">
        <v>695</v>
      </c>
      <c r="C82" s="402" t="e">
        <f>#REF!</f>
        <v>#REF!</v>
      </c>
      <c r="D82" s="402" t="e">
        <f>#REF!</f>
        <v>#REF!</v>
      </c>
      <c r="E82" s="403" t="e">
        <f>COS(ATAN(D82/C82))</f>
        <v>#REF!</v>
      </c>
      <c r="F82" s="2857"/>
      <c r="G82" s="2857"/>
    </row>
    <row r="83" spans="1:24" x14ac:dyDescent="0.3">
      <c r="A83" s="401"/>
      <c r="B83" s="404" t="s">
        <v>696</v>
      </c>
      <c r="C83" s="402" t="e">
        <f>SUM(C80:C82)</f>
        <v>#REF!</v>
      </c>
      <c r="D83" s="402" t="e">
        <f>SUM(D80:D82)</f>
        <v>#REF!</v>
      </c>
      <c r="E83" s="403" t="e">
        <f>COS(ATAN(D83/C83))</f>
        <v>#REF!</v>
      </c>
      <c r="F83" s="2857"/>
      <c r="G83" s="2857"/>
    </row>
    <row r="84" spans="1:24" x14ac:dyDescent="0.3">
      <c r="F84" s="405"/>
      <c r="G84" s="405"/>
    </row>
    <row r="85" spans="1:24" x14ac:dyDescent="0.3">
      <c r="C85" s="405"/>
    </row>
    <row r="87" spans="1:24" x14ac:dyDescent="0.3">
      <c r="A87" s="2849" t="s">
        <v>697</v>
      </c>
      <c r="B87" s="2849"/>
      <c r="C87" s="2849"/>
      <c r="D87" s="2849"/>
      <c r="E87" s="406" t="s">
        <v>698</v>
      </c>
      <c r="F87" s="407"/>
    </row>
    <row r="88" spans="1:24" x14ac:dyDescent="0.25">
      <c r="A88" s="2850" t="s">
        <v>687</v>
      </c>
      <c r="B88" s="2850" t="s">
        <v>699</v>
      </c>
      <c r="C88" s="401" t="s">
        <v>688</v>
      </c>
      <c r="D88" s="401" t="s">
        <v>14</v>
      </c>
      <c r="E88" s="401" t="s">
        <v>328</v>
      </c>
      <c r="F88" s="401" t="s">
        <v>700</v>
      </c>
      <c r="G88" s="408" t="s">
        <v>701</v>
      </c>
    </row>
    <row r="89" spans="1:24" x14ac:dyDescent="0.25">
      <c r="A89" s="2850"/>
      <c r="B89" s="2850"/>
      <c r="C89" s="401" t="s">
        <v>689</v>
      </c>
      <c r="D89" s="401" t="s">
        <v>690</v>
      </c>
      <c r="E89" s="401" t="s">
        <v>691</v>
      </c>
      <c r="F89" s="401" t="s">
        <v>702</v>
      </c>
      <c r="G89" s="408"/>
    </row>
    <row r="90" spans="1:24" x14ac:dyDescent="0.25">
      <c r="A90" s="409">
        <v>1</v>
      </c>
      <c r="B90" s="410" t="s">
        <v>703</v>
      </c>
      <c r="C90" s="2853" t="s">
        <v>704</v>
      </c>
      <c r="D90" s="409" t="e">
        <f>C83</f>
        <v>#REF!</v>
      </c>
      <c r="E90" s="409" t="e">
        <f>D83</f>
        <v>#REF!</v>
      </c>
      <c r="F90" s="403" t="e">
        <f>COS(ATAN(E90/D90))</f>
        <v>#REF!</v>
      </c>
      <c r="G90" s="2858"/>
    </row>
    <row r="91" spans="1:24" x14ac:dyDescent="0.25">
      <c r="A91" s="409">
        <v>2</v>
      </c>
      <c r="B91" s="410" t="s">
        <v>705</v>
      </c>
      <c r="C91" s="2854"/>
      <c r="D91" s="409"/>
      <c r="E91" s="409"/>
      <c r="F91" s="403"/>
      <c r="G91" s="2859"/>
    </row>
    <row r="92" spans="1:24" x14ac:dyDescent="0.25">
      <c r="A92" s="409">
        <v>3</v>
      </c>
      <c r="B92" s="410" t="s">
        <v>706</v>
      </c>
      <c r="C92" s="2854"/>
      <c r="D92" s="409"/>
      <c r="E92" s="409"/>
      <c r="F92" s="403"/>
      <c r="G92" s="2860"/>
    </row>
    <row r="93" spans="1:24" s="349" customFormat="1" x14ac:dyDescent="0.25">
      <c r="A93" s="411">
        <v>4</v>
      </c>
      <c r="B93" s="412" t="s">
        <v>707</v>
      </c>
      <c r="C93" s="2854"/>
      <c r="D93" s="411"/>
      <c r="E93" s="411"/>
      <c r="F93" s="403"/>
      <c r="G93" s="2861"/>
      <c r="H93" s="101"/>
      <c r="I93" s="101"/>
      <c r="J93" s="101"/>
      <c r="K93" s="101"/>
      <c r="L93" s="101"/>
      <c r="M93" s="101"/>
      <c r="N93" s="101"/>
      <c r="O93" s="101"/>
      <c r="P93" s="101"/>
      <c r="W93" s="101"/>
      <c r="X93" s="101"/>
    </row>
    <row r="94" spans="1:24" s="349" customFormat="1" x14ac:dyDescent="0.25">
      <c r="A94" s="411">
        <v>5</v>
      </c>
      <c r="B94" s="412" t="s">
        <v>708</v>
      </c>
      <c r="C94" s="2854"/>
      <c r="D94" s="411"/>
      <c r="E94" s="411"/>
      <c r="F94" s="403"/>
      <c r="G94" s="2862"/>
    </row>
    <row r="95" spans="1:24" s="349" customFormat="1" x14ac:dyDescent="0.25">
      <c r="A95" s="411">
        <v>6</v>
      </c>
      <c r="B95" s="412" t="s">
        <v>709</v>
      </c>
      <c r="C95" s="2854"/>
      <c r="D95" s="411"/>
      <c r="E95" s="411"/>
      <c r="F95" s="413"/>
      <c r="G95" s="2863"/>
    </row>
    <row r="96" spans="1:24" s="416" customFormat="1" x14ac:dyDescent="0.25">
      <c r="A96" s="414">
        <v>7</v>
      </c>
      <c r="B96" s="415" t="s">
        <v>710</v>
      </c>
      <c r="C96" s="2854"/>
      <c r="D96" s="414"/>
      <c r="E96" s="414"/>
      <c r="F96" s="413"/>
      <c r="G96" s="2864"/>
      <c r="H96" s="349"/>
      <c r="I96" s="349"/>
      <c r="J96" s="349"/>
      <c r="K96" s="349"/>
      <c r="L96" s="349"/>
      <c r="M96" s="349"/>
      <c r="N96" s="349"/>
      <c r="O96" s="349"/>
      <c r="P96" s="349"/>
      <c r="W96" s="349"/>
      <c r="X96" s="349"/>
    </row>
    <row r="97" spans="1:24" s="416" customFormat="1" x14ac:dyDescent="0.25">
      <c r="A97" s="414">
        <v>8</v>
      </c>
      <c r="B97" s="415" t="s">
        <v>711</v>
      </c>
      <c r="C97" s="2854"/>
      <c r="D97" s="402"/>
      <c r="E97" s="402"/>
      <c r="F97" s="413"/>
      <c r="G97" s="2865"/>
    </row>
    <row r="98" spans="1:24" s="416" customFormat="1" x14ac:dyDescent="0.25">
      <c r="A98" s="414">
        <v>9</v>
      </c>
      <c r="B98" s="417" t="s">
        <v>712</v>
      </c>
      <c r="C98" s="2854"/>
      <c r="D98" s="418"/>
      <c r="E98" s="418"/>
      <c r="F98" s="419"/>
      <c r="G98" s="2866"/>
    </row>
    <row r="99" spans="1:24" s="423" customFormat="1" x14ac:dyDescent="0.25">
      <c r="A99" s="420">
        <v>10</v>
      </c>
      <c r="B99" s="421" t="s">
        <v>713</v>
      </c>
      <c r="C99" s="2854"/>
      <c r="D99" s="420"/>
      <c r="E99" s="420"/>
      <c r="F99" s="422"/>
      <c r="G99" s="2867"/>
      <c r="H99" s="416"/>
      <c r="I99" s="416"/>
      <c r="J99" s="416"/>
      <c r="K99" s="416"/>
      <c r="L99" s="416"/>
      <c r="M99" s="416"/>
      <c r="N99" s="416"/>
      <c r="O99" s="416"/>
      <c r="P99" s="416"/>
      <c r="W99" s="416"/>
      <c r="X99" s="416"/>
    </row>
    <row r="100" spans="1:24" s="423" customFormat="1" x14ac:dyDescent="0.25">
      <c r="A100" s="420">
        <v>11</v>
      </c>
      <c r="B100" s="421" t="s">
        <v>714</v>
      </c>
      <c r="C100" s="2854"/>
      <c r="D100" s="420"/>
      <c r="E100" s="420"/>
      <c r="F100" s="424"/>
      <c r="G100" s="2868"/>
    </row>
    <row r="101" spans="1:24" s="423" customFormat="1" x14ac:dyDescent="0.25">
      <c r="A101" s="420">
        <v>12</v>
      </c>
      <c r="B101" s="425" t="s">
        <v>715</v>
      </c>
      <c r="C101" s="2854"/>
      <c r="D101" s="402"/>
      <c r="E101" s="402"/>
      <c r="F101" s="424" t="e">
        <f>COS(ATAN(E101/D101))</f>
        <v>#DIV/0!</v>
      </c>
      <c r="G101" s="2869"/>
    </row>
    <row r="102" spans="1:24" x14ac:dyDescent="0.3">
      <c r="A102" s="426">
        <v>13</v>
      </c>
      <c r="B102" s="427" t="s">
        <v>696</v>
      </c>
      <c r="C102" s="2855"/>
      <c r="D102" s="428" t="e">
        <f>SUM(D90:D101)</f>
        <v>#REF!</v>
      </c>
      <c r="E102" s="428" t="e">
        <f>SUM(E90:E101)</f>
        <v>#REF!</v>
      </c>
      <c r="F102" s="403" t="e">
        <f>COS(ATAN(E102/D102))</f>
        <v>#REF!</v>
      </c>
      <c r="G102" s="408"/>
      <c r="H102" s="423"/>
      <c r="I102" s="423"/>
      <c r="J102" s="423"/>
      <c r="K102" s="423"/>
      <c r="L102" s="423"/>
      <c r="M102" s="423"/>
      <c r="N102" s="423"/>
      <c r="O102" s="423"/>
      <c r="P102" s="423"/>
      <c r="W102" s="423"/>
      <c r="X102" s="423"/>
    </row>
    <row r="103" spans="1:24" x14ac:dyDescent="0.3">
      <c r="G103" s="429"/>
    </row>
    <row r="104" spans="1:24" x14ac:dyDescent="0.3">
      <c r="C104" s="430"/>
      <c r="G104" s="429"/>
    </row>
    <row r="106" spans="1:24" x14ac:dyDescent="0.25">
      <c r="A106" s="2849" t="s">
        <v>716</v>
      </c>
      <c r="B106" s="2849"/>
      <c r="C106" s="2849"/>
      <c r="D106" s="2849"/>
      <c r="E106" s="406" t="str">
        <f>E87</f>
        <v>JUNE-2018</v>
      </c>
      <c r="F106" s="407"/>
      <c r="G106" s="431"/>
    </row>
    <row r="107" spans="1:24" x14ac:dyDescent="0.25">
      <c r="A107" s="2850" t="s">
        <v>687</v>
      </c>
      <c r="B107" s="2850" t="s">
        <v>699</v>
      </c>
      <c r="C107" s="401" t="s">
        <v>688</v>
      </c>
      <c r="D107" s="401" t="s">
        <v>14</v>
      </c>
      <c r="E107" s="401" t="s">
        <v>328</v>
      </c>
      <c r="F107" s="401" t="s">
        <v>700</v>
      </c>
      <c r="G107" s="2851" t="s">
        <v>7</v>
      </c>
    </row>
    <row r="108" spans="1:24" x14ac:dyDescent="0.25">
      <c r="A108" s="2850"/>
      <c r="B108" s="2850"/>
      <c r="C108" s="401" t="s">
        <v>689</v>
      </c>
      <c r="D108" s="401" t="s">
        <v>690</v>
      </c>
      <c r="E108" s="401" t="s">
        <v>691</v>
      </c>
      <c r="F108" s="401" t="s">
        <v>702</v>
      </c>
      <c r="G108" s="2852"/>
    </row>
    <row r="109" spans="1:24" x14ac:dyDescent="0.25">
      <c r="A109" s="432">
        <v>1</v>
      </c>
      <c r="B109" s="432" t="s">
        <v>717</v>
      </c>
      <c r="C109" s="2853" t="s">
        <v>704</v>
      </c>
      <c r="D109" s="426" t="e">
        <f>D90+D91+D92</f>
        <v>#REF!</v>
      </c>
      <c r="E109" s="426" t="e">
        <f>E90+E91+E92</f>
        <v>#REF!</v>
      </c>
      <c r="F109" s="403" t="e">
        <f>COS(ATAN(E109/D109))</f>
        <v>#REF!</v>
      </c>
      <c r="G109" s="2851" t="s">
        <v>718</v>
      </c>
    </row>
    <row r="110" spans="1:24" x14ac:dyDescent="0.25">
      <c r="A110" s="432">
        <v>2</v>
      </c>
      <c r="B110" s="432" t="s">
        <v>719</v>
      </c>
      <c r="C110" s="2854"/>
      <c r="D110" s="426"/>
      <c r="E110" s="426"/>
      <c r="F110" s="403"/>
      <c r="G110" s="2856"/>
    </row>
    <row r="111" spans="1:24" x14ac:dyDescent="0.25">
      <c r="A111" s="432">
        <v>3</v>
      </c>
      <c r="B111" s="432" t="s">
        <v>720</v>
      </c>
      <c r="C111" s="2854"/>
      <c r="D111" s="426"/>
      <c r="E111" s="426"/>
      <c r="F111" s="403"/>
      <c r="G111" s="2856"/>
    </row>
    <row r="112" spans="1:24" x14ac:dyDescent="0.25">
      <c r="A112" s="432">
        <v>4</v>
      </c>
      <c r="B112" s="432" t="s">
        <v>721</v>
      </c>
      <c r="C112" s="2854"/>
      <c r="D112" s="433"/>
      <c r="E112" s="433"/>
      <c r="F112" s="403"/>
      <c r="G112" s="2856"/>
    </row>
    <row r="113" spans="1:13" x14ac:dyDescent="0.25">
      <c r="A113" s="432">
        <v>5</v>
      </c>
      <c r="B113" s="432" t="s">
        <v>696</v>
      </c>
      <c r="C113" s="2855"/>
      <c r="D113" s="426" t="e">
        <f>SUM(D109:D112)</f>
        <v>#REF!</v>
      </c>
      <c r="E113" s="426" t="e">
        <f>SUM(E109:E112)</f>
        <v>#REF!</v>
      </c>
      <c r="F113" s="403" t="e">
        <f>COS(ATAN(E113/D113))</f>
        <v>#REF!</v>
      </c>
      <c r="G113" s="2852"/>
    </row>
    <row r="117" spans="1:13" x14ac:dyDescent="0.3">
      <c r="C117" s="350"/>
      <c r="D117" s="350"/>
      <c r="E117" s="350"/>
      <c r="F117" s="350"/>
    </row>
    <row r="118" spans="1:13" ht="18" customHeight="1" x14ac:dyDescent="0.3">
      <c r="A118" s="2845" t="s">
        <v>681</v>
      </c>
      <c r="B118" s="2846"/>
      <c r="C118" s="2845" t="s">
        <v>722</v>
      </c>
      <c r="D118" s="2846"/>
      <c r="E118" s="2845" t="s">
        <v>723</v>
      </c>
      <c r="F118" s="2846"/>
    </row>
    <row r="119" spans="1:13" ht="18" customHeight="1" x14ac:dyDescent="0.3">
      <c r="A119" s="2846"/>
      <c r="B119" s="2846"/>
      <c r="C119" s="2846"/>
      <c r="D119" s="2846"/>
      <c r="E119" s="2846"/>
      <c r="F119" s="2846"/>
    </row>
    <row r="120" spans="1:13" ht="18" customHeight="1" x14ac:dyDescent="0.3">
      <c r="A120" s="2846"/>
      <c r="B120" s="2846"/>
      <c r="C120" s="2846"/>
      <c r="D120" s="2846"/>
      <c r="E120" s="2846"/>
      <c r="F120" s="2846"/>
      <c r="L120" s="114"/>
      <c r="M120" s="114"/>
    </row>
    <row r="121" spans="1:13" ht="16.2" x14ac:dyDescent="0.3">
      <c r="C121" s="350"/>
      <c r="D121" s="434"/>
      <c r="E121" s="434"/>
      <c r="F121" s="434"/>
      <c r="L121" s="435"/>
      <c r="M121" s="435"/>
    </row>
    <row r="122" spans="1:13" ht="16.2" x14ac:dyDescent="0.3">
      <c r="C122" s="350"/>
      <c r="D122" s="434"/>
      <c r="E122" s="434"/>
      <c r="F122" s="434"/>
      <c r="L122" s="435"/>
      <c r="M122" s="435"/>
    </row>
    <row r="123" spans="1:13" ht="16.2" x14ac:dyDescent="0.3">
      <c r="C123" s="350"/>
      <c r="D123" s="434"/>
      <c r="E123" s="434"/>
      <c r="F123" s="434"/>
      <c r="J123" s="436"/>
      <c r="L123" s="435"/>
      <c r="M123" s="435"/>
    </row>
    <row r="124" spans="1:13" ht="16.2" x14ac:dyDescent="0.3">
      <c r="C124" s="350"/>
      <c r="D124" s="434"/>
      <c r="E124" s="434"/>
      <c r="F124" s="434"/>
      <c r="J124" s="436"/>
      <c r="L124" s="435"/>
      <c r="M124" s="435"/>
    </row>
    <row r="125" spans="1:13" ht="16.2" x14ac:dyDescent="0.3">
      <c r="C125" s="350"/>
      <c r="D125" s="434"/>
      <c r="E125" s="434"/>
      <c r="F125" s="434"/>
      <c r="J125" s="436"/>
      <c r="L125" s="435"/>
      <c r="M125" s="435"/>
    </row>
    <row r="126" spans="1:13" ht="16.2" x14ac:dyDescent="0.3">
      <c r="C126" s="350"/>
      <c r="D126" s="434"/>
      <c r="E126" s="434"/>
      <c r="F126" s="434"/>
      <c r="J126" s="436"/>
      <c r="L126" s="435"/>
      <c r="M126" s="435"/>
    </row>
    <row r="127" spans="1:13" x14ac:dyDescent="0.3">
      <c r="C127" s="350"/>
      <c r="D127" s="350"/>
      <c r="E127" s="350"/>
      <c r="F127" s="350"/>
      <c r="J127" s="436"/>
      <c r="L127" s="435"/>
      <c r="M127" s="435"/>
    </row>
    <row r="128" spans="1:13" x14ac:dyDescent="0.3">
      <c r="C128" s="350"/>
      <c r="D128" s="350"/>
      <c r="E128" s="350"/>
      <c r="F128" s="350"/>
      <c r="J128" s="437"/>
      <c r="L128" s="437"/>
      <c r="M128" s="438"/>
    </row>
    <row r="129" spans="1:25" x14ac:dyDescent="0.3">
      <c r="J129" s="436"/>
      <c r="K129" s="436"/>
      <c r="L129" s="436"/>
    </row>
    <row r="130" spans="1:25" x14ac:dyDescent="0.3">
      <c r="J130" s="436"/>
      <c r="K130" s="439"/>
      <c r="L130" s="114"/>
      <c r="M130" s="114"/>
    </row>
    <row r="131" spans="1:25" x14ac:dyDescent="0.3">
      <c r="J131" s="436"/>
      <c r="K131" s="439"/>
      <c r="L131" s="435"/>
      <c r="M131" s="435"/>
    </row>
    <row r="132" spans="1:25" ht="28.8" x14ac:dyDescent="0.3">
      <c r="C132" s="440"/>
      <c r="E132" s="440"/>
      <c r="L132" s="435"/>
      <c r="M132" s="435"/>
      <c r="O132" s="441"/>
    </row>
    <row r="133" spans="1:25" x14ac:dyDescent="0.3">
      <c r="L133" s="109"/>
    </row>
    <row r="134" spans="1:25" ht="25.5" customHeight="1" x14ac:dyDescent="0.3">
      <c r="E134" s="442"/>
      <c r="L134" s="109"/>
    </row>
    <row r="135" spans="1:25" ht="29.25" customHeight="1" x14ac:dyDescent="0.3">
      <c r="B135" s="440"/>
      <c r="C135" s="440"/>
      <c r="D135" s="443"/>
      <c r="E135" s="443"/>
      <c r="L135" s="109"/>
    </row>
    <row r="136" spans="1:25" x14ac:dyDescent="0.3">
      <c r="L136" s="109"/>
    </row>
    <row r="137" spans="1:25" x14ac:dyDescent="0.3">
      <c r="L137" s="109"/>
    </row>
    <row r="138" spans="1:25" x14ac:dyDescent="0.3">
      <c r="L138" s="109"/>
    </row>
    <row r="139" spans="1:25" ht="30" customHeight="1" x14ac:dyDescent="0.3"/>
    <row r="140" spans="1:25" ht="31.5" customHeight="1" x14ac:dyDescent="0.3">
      <c r="A140" s="2847" t="s">
        <v>4936</v>
      </c>
      <c r="B140" s="2847"/>
      <c r="C140" s="2847"/>
      <c r="D140" s="2847"/>
      <c r="E140" s="2847"/>
      <c r="F140" s="2847"/>
      <c r="G140" s="444"/>
      <c r="J140" s="108"/>
      <c r="K140" s="445" t="s">
        <v>724</v>
      </c>
      <c r="S140" s="353" t="s">
        <v>725</v>
      </c>
    </row>
    <row r="141" spans="1:25" ht="27.75" customHeight="1" x14ac:dyDescent="0.45">
      <c r="A141" s="446"/>
      <c r="B141" s="446"/>
      <c r="C141" s="446"/>
      <c r="D141" s="446"/>
      <c r="E141" s="447"/>
      <c r="F141" s="448"/>
      <c r="G141" s="449"/>
      <c r="J141" s="450"/>
      <c r="K141" s="450"/>
      <c r="L141" s="450"/>
      <c r="M141" s="451" t="s">
        <v>726</v>
      </c>
      <c r="N141" s="452"/>
      <c r="O141" s="451" t="s">
        <v>727</v>
      </c>
      <c r="P141" s="453">
        <f>K147-L147</f>
        <v>0</v>
      </c>
      <c r="Q141" s="108">
        <f>N141-P141</f>
        <v>0</v>
      </c>
    </row>
    <row r="142" spans="1:25" ht="28.5" customHeight="1" x14ac:dyDescent="0.45">
      <c r="A142" s="2848" t="s">
        <v>728</v>
      </c>
      <c r="B142" s="2848"/>
      <c r="C142" s="2848"/>
      <c r="D142" s="2848"/>
      <c r="E142" s="2295" t="str">
        <f>'PDB Bill AMR'!$L$2</f>
        <v>Month August-2023</v>
      </c>
      <c r="F142" s="446"/>
      <c r="K142" s="454"/>
      <c r="L142" s="108"/>
    </row>
    <row r="143" spans="1:25" s="114" customFormat="1" ht="48.6" hidden="1" customHeight="1" x14ac:dyDescent="0.25">
      <c r="A143" s="2839" t="s">
        <v>729</v>
      </c>
      <c r="B143" s="2114" t="s">
        <v>628</v>
      </c>
      <c r="C143" s="2114" t="s">
        <v>730</v>
      </c>
      <c r="D143" s="2114" t="s">
        <v>731</v>
      </c>
      <c r="E143" s="2114" t="s">
        <v>630</v>
      </c>
      <c r="F143" s="2114" t="s">
        <v>7</v>
      </c>
      <c r="G143" s="455"/>
      <c r="I143" s="390" t="s">
        <v>732</v>
      </c>
      <c r="J143" s="390" t="s">
        <v>733</v>
      </c>
      <c r="K143" s="390" t="s">
        <v>734</v>
      </c>
      <c r="L143" s="390" t="s">
        <v>735</v>
      </c>
      <c r="M143" s="456" t="s">
        <v>736</v>
      </c>
      <c r="N143" s="390" t="s">
        <v>737</v>
      </c>
      <c r="O143" s="390" t="s">
        <v>738</v>
      </c>
      <c r="Q143" s="390" t="s">
        <v>732</v>
      </c>
      <c r="R143" s="390" t="s">
        <v>733</v>
      </c>
      <c r="S143" s="390" t="s">
        <v>739</v>
      </c>
      <c r="T143" s="390" t="s">
        <v>735</v>
      </c>
      <c r="U143" s="456" t="s">
        <v>736</v>
      </c>
      <c r="V143" s="390" t="s">
        <v>737</v>
      </c>
      <c r="W143" s="390" t="s">
        <v>738</v>
      </c>
      <c r="X143" s="2830" t="s">
        <v>740</v>
      </c>
      <c r="Y143" s="2830"/>
    </row>
    <row r="144" spans="1:25" s="114" customFormat="1" ht="96" customHeight="1" x14ac:dyDescent="0.25">
      <c r="A144" s="2840"/>
      <c r="B144" s="2280" t="s">
        <v>628</v>
      </c>
      <c r="C144" s="2280" t="s">
        <v>629</v>
      </c>
      <c r="D144" s="2280" t="s">
        <v>741</v>
      </c>
      <c r="E144" s="2280" t="s">
        <v>630</v>
      </c>
      <c r="F144" s="2280" t="s">
        <v>631</v>
      </c>
      <c r="G144" s="455"/>
      <c r="I144" s="390"/>
      <c r="J144" s="390"/>
      <c r="K144" s="390"/>
      <c r="L144" s="390"/>
      <c r="M144" s="457"/>
      <c r="N144" s="390"/>
      <c r="O144" s="390"/>
      <c r="Q144" s="390"/>
      <c r="R144" s="390"/>
      <c r="S144" s="390"/>
      <c r="T144" s="390"/>
      <c r="U144" s="457"/>
      <c r="V144" s="390"/>
      <c r="W144" s="390"/>
      <c r="X144" s="458"/>
      <c r="Y144" s="459"/>
    </row>
    <row r="145" spans="1:27" s="114" customFormat="1" ht="21" customHeight="1" x14ac:dyDescent="0.25">
      <c r="A145" s="2841"/>
      <c r="B145" s="2280" t="s">
        <v>641</v>
      </c>
      <c r="C145" s="2280" t="s">
        <v>642</v>
      </c>
      <c r="D145" s="2280" t="s">
        <v>643</v>
      </c>
      <c r="E145" s="2280" t="s">
        <v>742</v>
      </c>
      <c r="F145" s="2280" t="s">
        <v>743</v>
      </c>
      <c r="G145" s="455"/>
      <c r="I145" s="390" t="s">
        <v>744</v>
      </c>
      <c r="J145" s="390" t="s">
        <v>745</v>
      </c>
      <c r="K145" s="390" t="s">
        <v>746</v>
      </c>
      <c r="L145" s="390" t="s">
        <v>747</v>
      </c>
      <c r="M145" s="390" t="s">
        <v>748</v>
      </c>
      <c r="N145" s="390" t="s">
        <v>749</v>
      </c>
      <c r="O145" s="390" t="s">
        <v>750</v>
      </c>
      <c r="Q145" s="390" t="s">
        <v>744</v>
      </c>
      <c r="R145" s="390" t="s">
        <v>745</v>
      </c>
      <c r="S145" s="390" t="s">
        <v>746</v>
      </c>
      <c r="T145" s="390" t="s">
        <v>747</v>
      </c>
      <c r="U145" s="390" t="s">
        <v>748</v>
      </c>
      <c r="V145" s="390" t="s">
        <v>749</v>
      </c>
      <c r="W145" s="390" t="s">
        <v>750</v>
      </c>
      <c r="X145" s="2831" t="s">
        <v>751</v>
      </c>
      <c r="Y145" s="2832"/>
    </row>
    <row r="146" spans="1:27" ht="36" customHeight="1" x14ac:dyDescent="0.25">
      <c r="A146" s="1886">
        <v>1</v>
      </c>
      <c r="B146" s="2281" t="s">
        <v>693</v>
      </c>
      <c r="C146" s="2282">
        <f t="shared" ref="C146:C149" si="6">C7</f>
        <v>934303680.00000155</v>
      </c>
      <c r="D146" s="2281">
        <v>0.28860000000000002</v>
      </c>
      <c r="E146" s="2283">
        <f>C146*D146</f>
        <v>269640042.04800045</v>
      </c>
      <c r="F146" s="2284"/>
      <c r="G146" s="460"/>
      <c r="I146" s="381">
        <v>1</v>
      </c>
      <c r="J146" s="381" t="s">
        <v>752</v>
      </c>
      <c r="K146" s="461">
        <f>K7</f>
        <v>934303680.00000155</v>
      </c>
      <c r="L146" s="462">
        <f>K146</f>
        <v>934303680.00000155</v>
      </c>
      <c r="M146" s="463">
        <f>C146</f>
        <v>934303680.00000155</v>
      </c>
      <c r="N146" s="464">
        <f t="shared" ref="N146:N151" si="7">L146-M146</f>
        <v>0</v>
      </c>
      <c r="O146" s="381" t="s">
        <v>753</v>
      </c>
      <c r="Q146" s="381">
        <v>1</v>
      </c>
      <c r="R146" s="381" t="s">
        <v>752</v>
      </c>
      <c r="S146" s="367">
        <f t="shared" ref="S146:S151" si="8">S7</f>
        <v>7599158981</v>
      </c>
      <c r="T146" s="465">
        <f>L146*D146</f>
        <v>269640042.04800045</v>
      </c>
      <c r="U146" s="466">
        <f>E146</f>
        <v>269640042.04800045</v>
      </c>
      <c r="V146" s="467">
        <f t="shared" ref="V146:V151" si="9">T146-U146</f>
        <v>0</v>
      </c>
      <c r="W146" s="381"/>
      <c r="X146" s="105"/>
      <c r="Y146" s="105"/>
      <c r="AA146" s="466"/>
    </row>
    <row r="147" spans="1:27" ht="41.4" x14ac:dyDescent="0.25">
      <c r="A147" s="1886" t="s">
        <v>650</v>
      </c>
      <c r="B147" s="2281" t="s">
        <v>694</v>
      </c>
      <c r="C147" s="2285">
        <f t="shared" si="6"/>
        <v>112632226.98000017</v>
      </c>
      <c r="D147" s="2281">
        <v>0.2944</v>
      </c>
      <c r="E147" s="2283">
        <f>C147*D147</f>
        <v>33158927.622912049</v>
      </c>
      <c r="F147" s="2286"/>
      <c r="G147" s="468"/>
      <c r="I147" s="381">
        <v>2</v>
      </c>
      <c r="J147" s="381" t="s">
        <v>754</v>
      </c>
      <c r="K147" s="461">
        <f>K8</f>
        <v>112632226.98000017</v>
      </c>
      <c r="L147" s="469">
        <f>K8-N141</f>
        <v>112632226.98000017</v>
      </c>
      <c r="M147" s="470">
        <f>C147</f>
        <v>112632226.98000017</v>
      </c>
      <c r="N147" s="467">
        <f t="shared" si="7"/>
        <v>0</v>
      </c>
      <c r="O147" s="381" t="s">
        <v>755</v>
      </c>
      <c r="Q147" s="381">
        <v>2</v>
      </c>
      <c r="R147" s="381" t="s">
        <v>754</v>
      </c>
      <c r="S147" s="367">
        <f t="shared" si="8"/>
        <v>925836906</v>
      </c>
      <c r="T147" s="466">
        <f>L147*D147</f>
        <v>33158927.622912049</v>
      </c>
      <c r="U147" s="466">
        <f>E147</f>
        <v>33158927.622912049</v>
      </c>
      <c r="V147" s="466">
        <f t="shared" si="9"/>
        <v>0</v>
      </c>
      <c r="W147" s="471"/>
      <c r="X147" s="107" t="s">
        <v>756</v>
      </c>
      <c r="Y147" s="471">
        <f>T147+T148+T149</f>
        <v>33385795.059712041</v>
      </c>
      <c r="AA147" s="466"/>
    </row>
    <row r="148" spans="1:27" ht="57" customHeight="1" x14ac:dyDescent="0.25">
      <c r="A148" s="1886" t="s">
        <v>654</v>
      </c>
      <c r="B148" s="2281" t="s">
        <v>757</v>
      </c>
      <c r="C148" s="2285">
        <f t="shared" si="6"/>
        <v>756859.99999997357</v>
      </c>
      <c r="D148" s="2281">
        <v>0.2944</v>
      </c>
      <c r="E148" s="2283">
        <f>C148*D148</f>
        <v>222819.5839999922</v>
      </c>
      <c r="F148" s="2286"/>
      <c r="G148" s="460"/>
      <c r="I148" s="381">
        <v>3</v>
      </c>
      <c r="J148" s="381" t="s">
        <v>758</v>
      </c>
      <c r="K148" s="461">
        <f>K9</f>
        <v>756859.99999997357</v>
      </c>
      <c r="L148" s="466">
        <f>K148</f>
        <v>756859.99999997357</v>
      </c>
      <c r="M148" s="466">
        <f>C148</f>
        <v>756859.99999997357</v>
      </c>
      <c r="N148" s="466">
        <f t="shared" si="7"/>
        <v>0</v>
      </c>
      <c r="O148" s="381"/>
      <c r="Q148" s="381">
        <v>3</v>
      </c>
      <c r="R148" s="381" t="s">
        <v>758</v>
      </c>
      <c r="S148" s="367">
        <f t="shared" si="8"/>
        <v>6221389</v>
      </c>
      <c r="T148" s="466">
        <f>L148*D148</f>
        <v>222819.5839999922</v>
      </c>
      <c r="U148" s="466">
        <f>E148</f>
        <v>222819.5839999922</v>
      </c>
      <c r="V148" s="466">
        <f t="shared" si="9"/>
        <v>0</v>
      </c>
      <c r="W148" s="381"/>
      <c r="X148" s="390" t="s">
        <v>759</v>
      </c>
      <c r="Y148" s="471">
        <f>N146*D146</f>
        <v>0</v>
      </c>
      <c r="AA148" s="466"/>
    </row>
    <row r="149" spans="1:27" ht="57" customHeight="1" x14ac:dyDescent="0.25">
      <c r="A149" s="1886" t="s">
        <v>658</v>
      </c>
      <c r="B149" s="2281" t="s">
        <v>760</v>
      </c>
      <c r="C149" s="2285">
        <f t="shared" si="6"/>
        <v>13749.5</v>
      </c>
      <c r="D149" s="2281">
        <v>0.2944</v>
      </c>
      <c r="E149" s="2283">
        <f>C149*D149+0.4</f>
        <v>4048.2528000000002</v>
      </c>
      <c r="F149" s="2287"/>
      <c r="G149" s="460"/>
      <c r="I149" s="381">
        <v>4</v>
      </c>
      <c r="J149" s="381" t="s">
        <v>761</v>
      </c>
      <c r="K149" s="461">
        <f>K10</f>
        <v>13749.5</v>
      </c>
      <c r="L149" s="470">
        <f>C149</f>
        <v>13749.5</v>
      </c>
      <c r="M149" s="467">
        <f>C149</f>
        <v>13749.5</v>
      </c>
      <c r="N149" s="466">
        <f t="shared" si="7"/>
        <v>0</v>
      </c>
      <c r="O149" s="381"/>
      <c r="Q149" s="381">
        <v>4</v>
      </c>
      <c r="R149" s="381" t="s">
        <v>762</v>
      </c>
      <c r="S149" s="367">
        <f t="shared" si="8"/>
        <v>113021</v>
      </c>
      <c r="T149" s="367">
        <f>L149*D149</f>
        <v>4047.8528000000001</v>
      </c>
      <c r="U149" s="466">
        <f>E149</f>
        <v>4048.2528000000002</v>
      </c>
      <c r="V149" s="466">
        <f t="shared" si="9"/>
        <v>-0.40000000000009095</v>
      </c>
      <c r="W149" s="381"/>
      <c r="X149" s="390" t="s">
        <v>763</v>
      </c>
      <c r="Y149" s="471">
        <f>N147*D147</f>
        <v>0</v>
      </c>
      <c r="AA149" s="466"/>
    </row>
    <row r="150" spans="1:27" ht="57" customHeight="1" x14ac:dyDescent="0.25">
      <c r="A150" s="1886">
        <v>3</v>
      </c>
      <c r="B150" s="2281" t="s">
        <v>662</v>
      </c>
      <c r="C150" s="2285">
        <f>C149+C148+C147</f>
        <v>113402836.48000014</v>
      </c>
      <c r="D150" s="2281">
        <v>0.2944</v>
      </c>
      <c r="E150" s="2283">
        <f>E149+E148+E147</f>
        <v>33385795.45971204</v>
      </c>
      <c r="F150" s="2286"/>
      <c r="G150" s="460"/>
      <c r="I150" s="381">
        <v>5</v>
      </c>
      <c r="J150" s="472" t="s">
        <v>764</v>
      </c>
      <c r="K150" s="461">
        <f>K147+K148+K149</f>
        <v>113402836.48000014</v>
      </c>
      <c r="L150" s="461">
        <f>L147+L148+L149</f>
        <v>113402836.48000014</v>
      </c>
      <c r="M150" s="461">
        <f>M147+M148+M149</f>
        <v>113402836.48000014</v>
      </c>
      <c r="N150" s="466">
        <f t="shared" si="7"/>
        <v>0</v>
      </c>
      <c r="O150" s="381"/>
      <c r="Q150" s="381">
        <v>5</v>
      </c>
      <c r="R150" s="472" t="s">
        <v>764</v>
      </c>
      <c r="S150" s="367">
        <f t="shared" si="8"/>
        <v>932171316</v>
      </c>
      <c r="T150" s="466">
        <f>T147+T148+T149</f>
        <v>33385795.059712041</v>
      </c>
      <c r="U150" s="466">
        <f>U147+U148+U149</f>
        <v>33385795.45971204</v>
      </c>
      <c r="V150" s="466">
        <f t="shared" si="9"/>
        <v>-0.39999999850988388</v>
      </c>
      <c r="W150" s="381"/>
      <c r="AA150" s="466"/>
    </row>
    <row r="151" spans="1:27" ht="29.85" customHeight="1" x14ac:dyDescent="0.25">
      <c r="A151" s="1886">
        <v>4</v>
      </c>
      <c r="B151" s="2288" t="s">
        <v>765</v>
      </c>
      <c r="C151" s="2289">
        <f>C150+C146</f>
        <v>1047706516.4800017</v>
      </c>
      <c r="D151" s="2289"/>
      <c r="E151" s="2290">
        <f>E150+E146</f>
        <v>303025837.50771248</v>
      </c>
      <c r="F151" s="2282"/>
      <c r="G151" s="473"/>
      <c r="I151" s="472">
        <v>6</v>
      </c>
      <c r="J151" s="472" t="s">
        <v>766</v>
      </c>
      <c r="K151" s="462">
        <f>K146+K150</f>
        <v>1047706516.4800017</v>
      </c>
      <c r="L151" s="462">
        <f>L146+L150</f>
        <v>1047706516.4800017</v>
      </c>
      <c r="M151" s="462">
        <f>M146+M150</f>
        <v>1047706516.4800017</v>
      </c>
      <c r="N151" s="465">
        <f t="shared" si="7"/>
        <v>0</v>
      </c>
      <c r="O151" s="381"/>
      <c r="Q151" s="472">
        <v>6</v>
      </c>
      <c r="R151" s="472" t="s">
        <v>766</v>
      </c>
      <c r="S151" s="392">
        <f t="shared" si="8"/>
        <v>8531330297</v>
      </c>
      <c r="T151" s="465">
        <f>T146+T150</f>
        <v>303025837.10771251</v>
      </c>
      <c r="U151" s="462">
        <f>U146+U150</f>
        <v>303025837.50771248</v>
      </c>
      <c r="V151" s="465">
        <f t="shared" si="9"/>
        <v>-0.39999997615814209</v>
      </c>
      <c r="W151" s="381"/>
      <c r="AA151" s="466"/>
    </row>
    <row r="152" spans="1:27" ht="25.35" customHeight="1" x14ac:dyDescent="0.25">
      <c r="A152" s="1886">
        <v>5</v>
      </c>
      <c r="B152" s="2833" t="s">
        <v>767</v>
      </c>
      <c r="C152" s="2833"/>
      <c r="D152" s="2833"/>
      <c r="E152" s="2291">
        <v>1500000</v>
      </c>
      <c r="F152" s="2292"/>
      <c r="G152" s="460"/>
      <c r="M152" s="109"/>
      <c r="U152" s="109"/>
      <c r="AA152" s="474"/>
    </row>
    <row r="153" spans="1:27" ht="34.200000000000003" customHeight="1" x14ac:dyDescent="0.3">
      <c r="A153" s="1886" t="s">
        <v>4894</v>
      </c>
      <c r="B153" s="2834" t="s">
        <v>5068</v>
      </c>
      <c r="C153" s="2835"/>
      <c r="D153" s="2836"/>
      <c r="E153" s="2293">
        <v>25993419.789999999</v>
      </c>
      <c r="F153" s="2292"/>
      <c r="I153" s="2837" t="s">
        <v>768</v>
      </c>
      <c r="J153" s="2838"/>
      <c r="K153" s="475">
        <f>K146+K147+K148</f>
        <v>1047692766.9800017</v>
      </c>
      <c r="L153" s="476">
        <f>SUM(L146:L148)</f>
        <v>1047692766.9800017</v>
      </c>
      <c r="M153" s="476">
        <f>SUM(M146:M148)</f>
        <v>1047692766.9800017</v>
      </c>
      <c r="N153" s="477">
        <f>L153-M153</f>
        <v>0</v>
      </c>
      <c r="O153" s="478"/>
      <c r="Q153" s="2837" t="s">
        <v>768</v>
      </c>
      <c r="R153" s="2838"/>
      <c r="S153" s="477">
        <f>S146+S147+S148</f>
        <v>8531217276</v>
      </c>
      <c r="T153" s="477">
        <f>T146+T147+T148</f>
        <v>303021789.2549125</v>
      </c>
      <c r="U153" s="477">
        <f>E150</f>
        <v>33385795.45971204</v>
      </c>
      <c r="V153" s="477">
        <f>T153-U153</f>
        <v>269635993.79520047</v>
      </c>
      <c r="W153" s="478"/>
      <c r="AA153" s="474"/>
    </row>
    <row r="154" spans="1:27" ht="26.4" customHeight="1" x14ac:dyDescent="0.3">
      <c r="A154" s="1886">
        <v>7</v>
      </c>
      <c r="B154" s="2842" t="s">
        <v>4895</v>
      </c>
      <c r="C154" s="2843"/>
      <c r="D154" s="2844"/>
      <c r="E154" s="2290">
        <f>E151-E152+E153</f>
        <v>327519257.2977125</v>
      </c>
      <c r="F154" s="2282"/>
      <c r="I154" s="483"/>
      <c r="J154" s="483"/>
      <c r="K154" s="484"/>
      <c r="L154" s="485"/>
      <c r="M154" s="485"/>
      <c r="N154" s="486"/>
      <c r="O154" s="483"/>
      <c r="Q154" s="483"/>
      <c r="R154" s="483"/>
      <c r="S154" s="486"/>
      <c r="T154" s="486"/>
      <c r="U154" s="486"/>
      <c r="V154" s="486"/>
      <c r="W154" s="483"/>
      <c r="AA154" s="474"/>
    </row>
    <row r="155" spans="1:27" ht="34.35" customHeight="1" x14ac:dyDescent="0.3">
      <c r="A155" s="479"/>
      <c r="B155" s="480"/>
      <c r="C155" s="2115"/>
      <c r="D155"/>
      <c r="E155" s="481"/>
      <c r="F155" s="482"/>
      <c r="AA155" s="474"/>
    </row>
    <row r="156" spans="1:27" ht="34.35" customHeight="1" x14ac:dyDescent="0.3">
      <c r="A156" s="354"/>
      <c r="B156" s="2815" t="s">
        <v>5070</v>
      </c>
      <c r="C156" s="2816"/>
      <c r="D156" s="2817"/>
      <c r="E156" s="2294">
        <f>C151</f>
        <v>1047706516.4800017</v>
      </c>
      <c r="F156" s="487"/>
      <c r="O156" s="109"/>
      <c r="T156" s="450"/>
      <c r="AA156" s="474"/>
    </row>
    <row r="157" spans="1:27" ht="27" customHeight="1" x14ac:dyDescent="0.3">
      <c r="A157" s="354"/>
      <c r="B157" s="2815" t="s">
        <v>5071</v>
      </c>
      <c r="C157" s="2816"/>
      <c r="D157" s="2817"/>
      <c r="E157" s="2294">
        <f>E151</f>
        <v>303025837.50771248</v>
      </c>
      <c r="F157" s="487"/>
      <c r="M157" s="109"/>
    </row>
    <row r="158" spans="1:27" ht="58.2" customHeight="1" x14ac:dyDescent="0.3">
      <c r="A158" s="354"/>
      <c r="B158" s="2815" t="s">
        <v>5072</v>
      </c>
      <c r="C158" s="2816"/>
      <c r="D158" s="2817"/>
      <c r="E158" s="2294">
        <f>E154</f>
        <v>327519257.2977125</v>
      </c>
      <c r="F158" s="354"/>
      <c r="U158" s="488"/>
    </row>
    <row r="159" spans="1:27" ht="14.25" customHeight="1" x14ac:dyDescent="0.3">
      <c r="A159" s="354"/>
      <c r="B159" s="354"/>
      <c r="C159" s="354"/>
      <c r="D159" s="354"/>
      <c r="E159" s="354"/>
      <c r="F159" s="354"/>
    </row>
    <row r="160" spans="1:27" ht="33" customHeight="1" x14ac:dyDescent="0.3">
      <c r="A160" s="354"/>
      <c r="B160" s="2697"/>
      <c r="C160" s="354"/>
      <c r="D160" s="354"/>
      <c r="E160" s="354"/>
      <c r="F160" s="354"/>
      <c r="G160" s="489"/>
      <c r="J160" s="490"/>
      <c r="K160" s="491" t="s">
        <v>769</v>
      </c>
    </row>
    <row r="161" spans="1:6" ht="54.6" customHeight="1" x14ac:dyDescent="0.3">
      <c r="A161" s="2818" t="s">
        <v>5073</v>
      </c>
      <c r="B161" s="2818"/>
      <c r="C161" s="2818"/>
      <c r="D161" s="2818"/>
      <c r="E161" s="2818"/>
      <c r="F161" s="2818"/>
    </row>
    <row r="162" spans="1:6" ht="14.25" customHeight="1" x14ac:dyDescent="0.3">
      <c r="A162" s="2113"/>
      <c r="B162" s="2113"/>
      <c r="C162" s="2113"/>
      <c r="D162" s="2113"/>
      <c r="E162" s="2113"/>
      <c r="F162" s="2113"/>
    </row>
    <row r="163" spans="1:6" ht="22.95" customHeight="1" x14ac:dyDescent="0.3">
      <c r="A163" s="2819" t="s">
        <v>4896</v>
      </c>
      <c r="B163" s="2819"/>
      <c r="C163" s="2819"/>
      <c r="D163" s="2819"/>
      <c r="E163" s="2819"/>
      <c r="F163" s="2819"/>
    </row>
    <row r="164" spans="1:6" ht="29.4" customHeight="1" x14ac:dyDescent="0.3">
      <c r="A164" s="2113"/>
      <c r="B164" s="2113"/>
      <c r="C164" s="2113"/>
      <c r="D164" s="2113"/>
      <c r="E164" s="2113"/>
      <c r="F164" s="2113"/>
    </row>
    <row r="165" spans="1:6" ht="27" customHeight="1" x14ac:dyDescent="0.3">
      <c r="A165" s="2820" t="s">
        <v>681</v>
      </c>
      <c r="B165" s="2821"/>
      <c r="C165" s="2820" t="s">
        <v>682</v>
      </c>
      <c r="D165" s="2821"/>
      <c r="E165" s="2820" t="s">
        <v>683</v>
      </c>
      <c r="F165" s="2820"/>
    </row>
    <row r="166" spans="1:6" ht="42" customHeight="1" x14ac:dyDescent="0.3">
      <c r="A166" s="2821"/>
      <c r="B166" s="2821"/>
      <c r="C166" s="2821"/>
      <c r="D166" s="2821"/>
      <c r="E166" s="2820"/>
      <c r="F166" s="2820"/>
    </row>
    <row r="167" spans="1:6" x14ac:dyDescent="0.3">
      <c r="A167" s="2821"/>
      <c r="B167" s="2821"/>
      <c r="C167" s="2821"/>
      <c r="D167" s="2821"/>
      <c r="E167" s="2820"/>
      <c r="F167" s="2820"/>
    </row>
    <row r="168" spans="1:6" ht="18" x14ac:dyDescent="0.35">
      <c r="A168" s="1909"/>
      <c r="B168" s="1909"/>
      <c r="C168" s="1909"/>
      <c r="D168" s="1909"/>
      <c r="E168" s="2279"/>
      <c r="F168" s="2279"/>
    </row>
    <row r="169" spans="1:6" ht="39" customHeight="1" x14ac:dyDescent="0.3">
      <c r="A169" s="2812" t="s">
        <v>4897</v>
      </c>
      <c r="B169" s="2812"/>
      <c r="C169" s="2812"/>
      <c r="D169" s="2812"/>
      <c r="E169" s="2812"/>
      <c r="F169" s="2812"/>
    </row>
    <row r="170" spans="1:6" ht="30" customHeight="1" x14ac:dyDescent="0.3">
      <c r="A170"/>
      <c r="B170"/>
      <c r="C170"/>
      <c r="D170"/>
      <c r="E170"/>
      <c r="F170"/>
    </row>
    <row r="171" spans="1:6" ht="75" customHeight="1" x14ac:dyDescent="0.3">
      <c r="A171" s="1896" t="s">
        <v>4692</v>
      </c>
      <c r="B171" s="1896" t="s">
        <v>4693</v>
      </c>
      <c r="C171" s="1896" t="s">
        <v>680</v>
      </c>
      <c r="D171" s="1896" t="s">
        <v>4694</v>
      </c>
      <c r="E171" s="1896" t="s">
        <v>4898</v>
      </c>
      <c r="F171" s="1896" t="s">
        <v>4696</v>
      </c>
    </row>
    <row r="172" spans="1:6" ht="25.95" customHeight="1" x14ac:dyDescent="0.3">
      <c r="A172" s="1914">
        <v>44835</v>
      </c>
      <c r="B172" s="1915">
        <v>1</v>
      </c>
      <c r="C172" s="1915">
        <v>25993419.789999999</v>
      </c>
      <c r="D172" s="1916">
        <f>C172</f>
        <v>25993419.789999999</v>
      </c>
      <c r="E172" s="1916">
        <f>$C$196-D172</f>
        <v>597848655.17000008</v>
      </c>
      <c r="F172" s="1917" t="s">
        <v>4697</v>
      </c>
    </row>
    <row r="173" spans="1:6" ht="25.95" customHeight="1" x14ac:dyDescent="0.3">
      <c r="A173" s="1914">
        <v>44866</v>
      </c>
      <c r="B173" s="1915">
        <v>2</v>
      </c>
      <c r="C173" s="1915">
        <v>25993419.789999999</v>
      </c>
      <c r="D173" s="1916">
        <f>D172+C173</f>
        <v>51986839.579999998</v>
      </c>
      <c r="E173" s="1916">
        <f t="shared" ref="E173:E195" si="10">$C$196-D173</f>
        <v>571855235.38</v>
      </c>
      <c r="F173" s="1917" t="s">
        <v>4697</v>
      </c>
    </row>
    <row r="174" spans="1:6" ht="25.95" customHeight="1" x14ac:dyDescent="0.3">
      <c r="A174" s="1914">
        <v>44896</v>
      </c>
      <c r="B174" s="1915">
        <v>3</v>
      </c>
      <c r="C174" s="1915">
        <v>25993419.789999999</v>
      </c>
      <c r="D174" s="1916">
        <f t="shared" ref="D174:D195" si="11">D173+C174</f>
        <v>77980259.370000005</v>
      </c>
      <c r="E174" s="1916">
        <f t="shared" si="10"/>
        <v>545861815.59000003</v>
      </c>
      <c r="F174" s="1917" t="s">
        <v>4697</v>
      </c>
    </row>
    <row r="175" spans="1:6" ht="25.95" customHeight="1" x14ac:dyDescent="0.3">
      <c r="A175" s="1914">
        <v>44927</v>
      </c>
      <c r="B175" s="1915">
        <v>4</v>
      </c>
      <c r="C175" s="1915">
        <v>25993419.789999999</v>
      </c>
      <c r="D175" s="1916">
        <f t="shared" si="11"/>
        <v>103973679.16</v>
      </c>
      <c r="E175" s="1916">
        <f t="shared" si="10"/>
        <v>519868395.80000007</v>
      </c>
      <c r="F175" s="1917" t="s">
        <v>4697</v>
      </c>
    </row>
    <row r="176" spans="1:6" ht="25.95" customHeight="1" x14ac:dyDescent="0.3">
      <c r="A176" s="1914">
        <v>44958</v>
      </c>
      <c r="B176" s="1915">
        <v>5</v>
      </c>
      <c r="C176" s="1915">
        <v>25993419.789999999</v>
      </c>
      <c r="D176" s="1916">
        <f t="shared" si="11"/>
        <v>129967098.94999999</v>
      </c>
      <c r="E176" s="1916">
        <f t="shared" si="10"/>
        <v>493874976.01000005</v>
      </c>
      <c r="F176" s="1917" t="s">
        <v>4697</v>
      </c>
    </row>
    <row r="177" spans="1:6" ht="25.95" customHeight="1" x14ac:dyDescent="0.3">
      <c r="A177" s="1914">
        <v>44986</v>
      </c>
      <c r="B177" s="1915">
        <v>6</v>
      </c>
      <c r="C177" s="1915">
        <v>25993419.789999999</v>
      </c>
      <c r="D177" s="1916">
        <f t="shared" si="11"/>
        <v>155960518.73999998</v>
      </c>
      <c r="E177" s="1916">
        <f t="shared" si="10"/>
        <v>467881556.22000003</v>
      </c>
      <c r="F177" s="1917" t="s">
        <v>4697</v>
      </c>
    </row>
    <row r="178" spans="1:6" ht="18" x14ac:dyDescent="0.3">
      <c r="A178" s="1914">
        <v>45017</v>
      </c>
      <c r="B178" s="1915">
        <v>7</v>
      </c>
      <c r="C178" s="1915">
        <v>25993419.789999999</v>
      </c>
      <c r="D178" s="1916">
        <f t="shared" si="11"/>
        <v>181953938.52999997</v>
      </c>
      <c r="E178" s="1916">
        <f t="shared" si="10"/>
        <v>441888136.43000007</v>
      </c>
      <c r="F178" s="1917" t="s">
        <v>4697</v>
      </c>
    </row>
    <row r="179" spans="1:6" ht="18" x14ac:dyDescent="0.3">
      <c r="A179" s="1914">
        <v>45047</v>
      </c>
      <c r="B179" s="1915">
        <v>8</v>
      </c>
      <c r="C179" s="1915">
        <v>25993419.789999999</v>
      </c>
      <c r="D179" s="1916">
        <f t="shared" si="11"/>
        <v>207947358.31999996</v>
      </c>
      <c r="E179" s="1916">
        <f t="shared" si="10"/>
        <v>415894716.6400001</v>
      </c>
      <c r="F179" s="1917" t="s">
        <v>4697</v>
      </c>
    </row>
    <row r="180" spans="1:6" ht="18" x14ac:dyDescent="0.3">
      <c r="A180" s="1914">
        <v>45078</v>
      </c>
      <c r="B180" s="1915">
        <v>9</v>
      </c>
      <c r="C180" s="1915">
        <v>25993419.789999999</v>
      </c>
      <c r="D180" s="1916">
        <f t="shared" si="11"/>
        <v>233940778.10999995</v>
      </c>
      <c r="E180" s="1916">
        <f t="shared" si="10"/>
        <v>389901296.85000008</v>
      </c>
      <c r="F180" s="1917" t="s">
        <v>4697</v>
      </c>
    </row>
    <row r="181" spans="1:6" ht="36" x14ac:dyDescent="0.3">
      <c r="A181" s="1918">
        <v>45108</v>
      </c>
      <c r="B181" s="1919">
        <v>10</v>
      </c>
      <c r="C181" s="1919">
        <v>25993419.789999999</v>
      </c>
      <c r="D181" s="1920">
        <f t="shared" si="11"/>
        <v>259934197.89999995</v>
      </c>
      <c r="E181" s="1920">
        <f t="shared" si="10"/>
        <v>363907877.06000006</v>
      </c>
      <c r="F181" s="1921" t="s">
        <v>4698</v>
      </c>
    </row>
    <row r="182" spans="1:6" ht="22.95" customHeight="1" x14ac:dyDescent="0.3">
      <c r="A182" s="1914">
        <v>45139</v>
      </c>
      <c r="B182" s="1915">
        <v>11</v>
      </c>
      <c r="C182" s="1915">
        <v>25993419.789999999</v>
      </c>
      <c r="D182" s="1916">
        <f t="shared" si="11"/>
        <v>285927617.68999994</v>
      </c>
      <c r="E182" s="1916">
        <f t="shared" si="10"/>
        <v>337914457.2700001</v>
      </c>
      <c r="F182" s="1922"/>
    </row>
    <row r="183" spans="1:6" ht="22.95" customHeight="1" x14ac:dyDescent="0.3">
      <c r="A183" s="1914">
        <v>45170</v>
      </c>
      <c r="B183" s="1915">
        <v>12</v>
      </c>
      <c r="C183" s="1915">
        <v>25993419.789999999</v>
      </c>
      <c r="D183" s="1916">
        <f t="shared" si="11"/>
        <v>311921037.47999996</v>
      </c>
      <c r="E183" s="1916">
        <f t="shared" si="10"/>
        <v>311921037.48000008</v>
      </c>
      <c r="F183" s="1922"/>
    </row>
    <row r="184" spans="1:6" ht="22.95" customHeight="1" x14ac:dyDescent="0.3">
      <c r="A184" s="1914">
        <v>45200</v>
      </c>
      <c r="B184" s="1915">
        <v>13</v>
      </c>
      <c r="C184" s="1915">
        <v>25993419.789999999</v>
      </c>
      <c r="D184" s="1916">
        <f t="shared" si="11"/>
        <v>337914457.26999998</v>
      </c>
      <c r="E184" s="1916">
        <f t="shared" si="10"/>
        <v>285927617.69000006</v>
      </c>
      <c r="F184" s="1922"/>
    </row>
    <row r="185" spans="1:6" ht="22.95" customHeight="1" x14ac:dyDescent="0.3">
      <c r="A185" s="1914">
        <v>45231</v>
      </c>
      <c r="B185" s="1915">
        <v>14</v>
      </c>
      <c r="C185" s="1915">
        <v>25993419.789999999</v>
      </c>
      <c r="D185" s="1916">
        <f t="shared" si="11"/>
        <v>363907877.06</v>
      </c>
      <c r="E185" s="1916">
        <f t="shared" si="10"/>
        <v>259934197.90000004</v>
      </c>
      <c r="F185" s="1922"/>
    </row>
    <row r="186" spans="1:6" ht="22.95" customHeight="1" x14ac:dyDescent="0.3">
      <c r="A186" s="1914">
        <v>45261</v>
      </c>
      <c r="B186" s="1915">
        <v>15</v>
      </c>
      <c r="C186" s="1915">
        <v>25993419.789999999</v>
      </c>
      <c r="D186" s="1916">
        <f t="shared" si="11"/>
        <v>389901296.85000002</v>
      </c>
      <c r="E186" s="1916">
        <f t="shared" si="10"/>
        <v>233940778.11000001</v>
      </c>
      <c r="F186" s="1922"/>
    </row>
    <row r="187" spans="1:6" ht="22.95" customHeight="1" x14ac:dyDescent="0.3">
      <c r="A187" s="1914">
        <v>45292</v>
      </c>
      <c r="B187" s="1915">
        <v>16</v>
      </c>
      <c r="C187" s="1915">
        <v>25993419.789999999</v>
      </c>
      <c r="D187" s="1916">
        <f t="shared" si="11"/>
        <v>415894716.64000005</v>
      </c>
      <c r="E187" s="1916">
        <f t="shared" si="10"/>
        <v>207947358.31999999</v>
      </c>
      <c r="F187" s="1922"/>
    </row>
    <row r="188" spans="1:6" ht="22.95" customHeight="1" x14ac:dyDescent="0.3">
      <c r="A188" s="1914">
        <v>45323</v>
      </c>
      <c r="B188" s="1915">
        <v>17</v>
      </c>
      <c r="C188" s="1915">
        <v>25993419.789999999</v>
      </c>
      <c r="D188" s="1916">
        <f t="shared" si="11"/>
        <v>441888136.43000007</v>
      </c>
      <c r="E188" s="1916">
        <f t="shared" si="10"/>
        <v>181953938.52999997</v>
      </c>
      <c r="F188" s="1922"/>
    </row>
    <row r="189" spans="1:6" ht="22.95" customHeight="1" x14ac:dyDescent="0.3">
      <c r="A189" s="1914">
        <v>45352</v>
      </c>
      <c r="B189" s="1915">
        <v>18</v>
      </c>
      <c r="C189" s="1915">
        <v>25993419.789999999</v>
      </c>
      <c r="D189" s="1916">
        <f t="shared" si="11"/>
        <v>467881556.22000009</v>
      </c>
      <c r="E189" s="1916">
        <f t="shared" si="10"/>
        <v>155960518.73999995</v>
      </c>
      <c r="F189" s="1922"/>
    </row>
    <row r="190" spans="1:6" ht="22.95" customHeight="1" x14ac:dyDescent="0.3">
      <c r="A190" s="1914">
        <v>45383</v>
      </c>
      <c r="B190" s="1915">
        <v>19</v>
      </c>
      <c r="C190" s="1915">
        <v>25993419.789999999</v>
      </c>
      <c r="D190" s="1916">
        <f t="shared" si="11"/>
        <v>493874976.01000011</v>
      </c>
      <c r="E190" s="1916">
        <f t="shared" si="10"/>
        <v>129967098.94999993</v>
      </c>
      <c r="F190" s="1922"/>
    </row>
    <row r="191" spans="1:6" ht="22.95" customHeight="1" x14ac:dyDescent="0.3">
      <c r="A191" s="1914">
        <v>45413</v>
      </c>
      <c r="B191" s="1915">
        <v>20</v>
      </c>
      <c r="C191" s="1915">
        <v>25993419.789999999</v>
      </c>
      <c r="D191" s="1916">
        <f t="shared" si="11"/>
        <v>519868395.80000013</v>
      </c>
      <c r="E191" s="1916">
        <f t="shared" si="10"/>
        <v>103973679.15999991</v>
      </c>
      <c r="F191" s="1922"/>
    </row>
    <row r="192" spans="1:6" ht="22.95" customHeight="1" x14ac:dyDescent="0.3">
      <c r="A192" s="1914">
        <v>45444</v>
      </c>
      <c r="B192" s="1915">
        <v>21</v>
      </c>
      <c r="C192" s="1915">
        <v>25993419.789999999</v>
      </c>
      <c r="D192" s="1916">
        <f t="shared" si="11"/>
        <v>545861815.59000015</v>
      </c>
      <c r="E192" s="1916">
        <f t="shared" si="10"/>
        <v>77980259.369999886</v>
      </c>
      <c r="F192" s="1922"/>
    </row>
    <row r="193" spans="1:7" ht="22.95" customHeight="1" x14ac:dyDescent="0.3">
      <c r="A193" s="1914">
        <v>45474</v>
      </c>
      <c r="B193" s="1915">
        <v>22</v>
      </c>
      <c r="C193" s="1915">
        <v>25993419.789999999</v>
      </c>
      <c r="D193" s="1916">
        <f t="shared" si="11"/>
        <v>571855235.38000011</v>
      </c>
      <c r="E193" s="1916">
        <f t="shared" si="10"/>
        <v>51986839.579999924</v>
      </c>
      <c r="F193" s="1922"/>
    </row>
    <row r="194" spans="1:7" ht="22.95" customHeight="1" x14ac:dyDescent="0.3">
      <c r="A194" s="1914">
        <v>45505</v>
      </c>
      <c r="B194" s="1915">
        <v>23</v>
      </c>
      <c r="C194" s="1915">
        <v>25993419.789999999</v>
      </c>
      <c r="D194" s="1916">
        <f t="shared" si="11"/>
        <v>597848655.17000008</v>
      </c>
      <c r="E194" s="1916">
        <f t="shared" si="10"/>
        <v>25993419.789999962</v>
      </c>
      <c r="F194" s="1922"/>
      <c r="G194" s="444"/>
    </row>
    <row r="195" spans="1:7" ht="22.95" customHeight="1" x14ac:dyDescent="0.3">
      <c r="A195" s="1914">
        <v>45536</v>
      </c>
      <c r="B195" s="1915">
        <v>24</v>
      </c>
      <c r="C195" s="1915">
        <v>25993419.789999999</v>
      </c>
      <c r="D195" s="2296">
        <f t="shared" si="11"/>
        <v>623842074.96000004</v>
      </c>
      <c r="E195" s="1916">
        <f t="shared" si="10"/>
        <v>0</v>
      </c>
      <c r="F195" s="1922"/>
      <c r="G195" s="449"/>
    </row>
    <row r="196" spans="1:7" ht="22.95" customHeight="1" x14ac:dyDescent="0.3">
      <c r="A196" s="1924"/>
      <c r="B196" s="1919" t="s">
        <v>27</v>
      </c>
      <c r="C196" s="1919">
        <f>SUM(C172:C195)</f>
        <v>623842074.96000004</v>
      </c>
      <c r="D196" s="1926"/>
      <c r="E196" s="1926"/>
      <c r="F196" s="1924"/>
    </row>
    <row r="197" spans="1:7" ht="27.6" customHeight="1" x14ac:dyDescent="0.35">
      <c r="A197" s="350"/>
      <c r="B197" s="350"/>
      <c r="C197" s="2117"/>
      <c r="D197" s="2116"/>
      <c r="E197" s="2116"/>
      <c r="F197" s="350"/>
    </row>
    <row r="198" spans="1:7" ht="27.6" customHeight="1" x14ac:dyDescent="0.35">
      <c r="A198" s="350"/>
      <c r="B198" s="350"/>
      <c r="C198" s="2117"/>
      <c r="D198" s="2116"/>
      <c r="E198" s="2116"/>
      <c r="F198" s="350"/>
    </row>
    <row r="199" spans="1:7" ht="27.6" customHeight="1" x14ac:dyDescent="0.35">
      <c r="A199" s="350"/>
      <c r="B199" s="350"/>
      <c r="C199" s="2117"/>
      <c r="D199" s="2116"/>
      <c r="E199" s="2116"/>
      <c r="F199" s="350"/>
    </row>
    <row r="200" spans="1:7" x14ac:dyDescent="0.3">
      <c r="A200" s="2813" t="s">
        <v>681</v>
      </c>
      <c r="B200" s="2814"/>
      <c r="C200" s="2813" t="s">
        <v>682</v>
      </c>
      <c r="D200" s="2814"/>
      <c r="E200" s="2813" t="s">
        <v>683</v>
      </c>
      <c r="F200" s="2813"/>
    </row>
    <row r="201" spans="1:7" x14ac:dyDescent="0.3">
      <c r="A201" s="2814"/>
      <c r="B201" s="2814"/>
      <c r="C201" s="2814"/>
      <c r="D201" s="2814"/>
      <c r="E201" s="2813"/>
      <c r="F201" s="2813"/>
    </row>
    <row r="202" spans="1:7" x14ac:dyDescent="0.25">
      <c r="A202" s="2814"/>
      <c r="B202" s="2814"/>
      <c r="C202" s="2814"/>
      <c r="D202" s="2814"/>
      <c r="E202" s="2813"/>
      <c r="F202" s="2813"/>
      <c r="G202" s="460"/>
    </row>
    <row r="206" spans="1:7" x14ac:dyDescent="0.3">
      <c r="B206" s="401"/>
      <c r="C206" s="493"/>
    </row>
    <row r="207" spans="1:7" x14ac:dyDescent="0.3">
      <c r="B207" s="401"/>
      <c r="C207" s="494"/>
    </row>
    <row r="209" spans="1:7" ht="29.1" customHeight="1" x14ac:dyDescent="0.3"/>
    <row r="210" spans="1:7" ht="29.1" customHeight="1" x14ac:dyDescent="0.3"/>
    <row r="211" spans="1:7" ht="29.1" customHeight="1" x14ac:dyDescent="0.25">
      <c r="A211" s="2827"/>
      <c r="B211" s="2827"/>
      <c r="C211" s="2827"/>
      <c r="D211" s="2827"/>
      <c r="E211" s="2827"/>
      <c r="F211" s="2827"/>
      <c r="G211" s="489"/>
    </row>
    <row r="212" spans="1:7" ht="29.1" customHeight="1" x14ac:dyDescent="0.3"/>
    <row r="213" spans="1:7" ht="27" customHeight="1" x14ac:dyDescent="0.3"/>
    <row r="221" spans="1:7" ht="27.75" customHeight="1" x14ac:dyDescent="0.3"/>
    <row r="237" spans="1:7" x14ac:dyDescent="0.3">
      <c r="A237" s="350"/>
      <c r="B237" s="350"/>
      <c r="C237" s="350"/>
      <c r="D237" s="350"/>
      <c r="E237" s="350"/>
      <c r="F237" s="350"/>
      <c r="G237" s="350"/>
    </row>
    <row r="238" spans="1:7" x14ac:dyDescent="0.3">
      <c r="A238" s="350"/>
      <c r="B238" s="113"/>
      <c r="C238" s="112"/>
      <c r="D238" s="111"/>
      <c r="E238" s="113"/>
      <c r="F238" s="102"/>
      <c r="G238" s="113"/>
    </row>
    <row r="239" spans="1:7" x14ac:dyDescent="0.3">
      <c r="A239" s="350"/>
      <c r="B239" s="103"/>
      <c r="C239" s="110"/>
      <c r="D239" s="111"/>
      <c r="E239" s="104"/>
      <c r="F239" s="102"/>
      <c r="G239" s="495"/>
    </row>
    <row r="240" spans="1:7" ht="33.75" customHeight="1" x14ac:dyDescent="0.3">
      <c r="A240" s="350"/>
      <c r="B240" s="103"/>
      <c r="C240" s="496"/>
      <c r="D240" s="496"/>
      <c r="E240" s="104"/>
      <c r="F240" s="497"/>
      <c r="G240" s="350"/>
    </row>
    <row r="241" spans="1:7" x14ac:dyDescent="0.3">
      <c r="A241" s="350"/>
      <c r="B241" s="103"/>
      <c r="C241" s="496"/>
      <c r="D241" s="496"/>
      <c r="E241" s="104"/>
      <c r="F241" s="497"/>
      <c r="G241" s="350"/>
    </row>
    <row r="242" spans="1:7" x14ac:dyDescent="0.3">
      <c r="A242" s="350"/>
      <c r="B242" s="492"/>
      <c r="C242" s="496"/>
      <c r="D242" s="496"/>
      <c r="E242" s="104"/>
      <c r="F242" s="460"/>
      <c r="G242" s="350"/>
    </row>
    <row r="243" spans="1:7" x14ac:dyDescent="0.3">
      <c r="A243" s="350"/>
      <c r="B243" s="350"/>
      <c r="C243" s="350"/>
      <c r="D243" s="350"/>
      <c r="E243" s="350"/>
      <c r="F243" s="350"/>
      <c r="G243" s="350"/>
    </row>
    <row r="263" spans="1:7" x14ac:dyDescent="0.3">
      <c r="A263" s="350"/>
      <c r="B263" s="350"/>
      <c r="C263" s="350"/>
      <c r="D263" s="350"/>
      <c r="E263" s="350"/>
      <c r="F263" s="350"/>
    </row>
    <row r="264" spans="1:7" x14ac:dyDescent="0.25">
      <c r="A264" s="2828"/>
      <c r="B264" s="2828"/>
      <c r="C264" s="2828"/>
      <c r="D264" s="498"/>
      <c r="E264" s="498"/>
      <c r="F264" s="499"/>
      <c r="G264" s="499"/>
    </row>
    <row r="265" spans="1:7" x14ac:dyDescent="0.25">
      <c r="A265" s="2829"/>
      <c r="B265" s="399"/>
      <c r="C265" s="399"/>
      <c r="D265" s="399"/>
      <c r="E265" s="399"/>
      <c r="F265" s="399"/>
      <c r="G265" s="399"/>
    </row>
    <row r="266" spans="1:7" x14ac:dyDescent="0.25">
      <c r="A266" s="2829"/>
      <c r="B266" s="399"/>
      <c r="C266" s="399"/>
      <c r="D266" s="399"/>
      <c r="E266" s="399"/>
      <c r="F266" s="399"/>
      <c r="G266" s="399"/>
    </row>
    <row r="267" spans="1:7" x14ac:dyDescent="0.25">
      <c r="A267" s="399"/>
      <c r="B267" s="399"/>
      <c r="C267" s="500"/>
      <c r="D267" s="399"/>
      <c r="E267" s="500"/>
      <c r="F267" s="500"/>
      <c r="G267" s="500"/>
    </row>
    <row r="268" spans="1:7" x14ac:dyDescent="0.25">
      <c r="A268" s="399"/>
      <c r="B268" s="399"/>
      <c r="C268" s="500"/>
      <c r="D268" s="399"/>
      <c r="E268" s="500"/>
      <c r="F268" s="500"/>
      <c r="G268" s="500"/>
    </row>
    <row r="269" spans="1:7" x14ac:dyDescent="0.25">
      <c r="A269" s="399"/>
      <c r="B269" s="399"/>
      <c r="C269" s="500"/>
      <c r="D269" s="399"/>
      <c r="E269" s="500"/>
      <c r="F269" s="500"/>
      <c r="G269" s="500"/>
    </row>
    <row r="270" spans="1:7" x14ac:dyDescent="0.25">
      <c r="A270" s="399"/>
      <c r="B270" s="501"/>
      <c r="C270" s="500"/>
      <c r="D270" s="500"/>
      <c r="E270" s="500"/>
      <c r="F270" s="500"/>
      <c r="G270" s="500"/>
    </row>
    <row r="271" spans="1:7" x14ac:dyDescent="0.25">
      <c r="A271" s="2829"/>
      <c r="B271" s="2829"/>
      <c r="C271" s="500"/>
      <c r="D271" s="502"/>
      <c r="E271" s="500"/>
      <c r="F271" s="500"/>
      <c r="G271" s="500"/>
    </row>
    <row r="272" spans="1:7" x14ac:dyDescent="0.3">
      <c r="A272" s="350"/>
      <c r="B272" s="350"/>
      <c r="C272" s="496"/>
      <c r="D272" s="350"/>
      <c r="E272" s="496"/>
      <c r="F272" s="496"/>
      <c r="G272" s="405"/>
    </row>
    <row r="273" spans="1:6" x14ac:dyDescent="0.3">
      <c r="A273" s="350"/>
      <c r="B273" s="350"/>
      <c r="C273" s="350"/>
      <c r="D273" s="350"/>
      <c r="E273" s="350"/>
      <c r="F273" s="350"/>
    </row>
    <row r="274" spans="1:6" x14ac:dyDescent="0.3">
      <c r="A274" s="350"/>
      <c r="B274" s="350"/>
      <c r="C274" s="350"/>
      <c r="D274" s="350"/>
      <c r="E274" s="350"/>
      <c r="F274" s="350"/>
    </row>
    <row r="275" spans="1:6" x14ac:dyDescent="0.3">
      <c r="A275" s="350"/>
      <c r="B275" s="350"/>
      <c r="C275" s="496"/>
      <c r="D275" s="350"/>
      <c r="E275" s="350"/>
      <c r="F275" s="350"/>
    </row>
    <row r="276" spans="1:6" x14ac:dyDescent="0.3">
      <c r="A276" s="350"/>
      <c r="B276" s="350"/>
      <c r="C276" s="496"/>
      <c r="D276" s="350"/>
      <c r="E276" s="350"/>
      <c r="F276" s="350"/>
    </row>
    <row r="277" spans="1:6" x14ac:dyDescent="0.3">
      <c r="A277" s="350"/>
      <c r="B277" s="350"/>
      <c r="C277" s="2822"/>
      <c r="D277" s="2822"/>
      <c r="E277" s="496"/>
      <c r="F277" s="350"/>
    </row>
    <row r="278" spans="1:6" x14ac:dyDescent="0.3">
      <c r="A278" s="350"/>
      <c r="B278" s="350"/>
      <c r="C278" s="350"/>
      <c r="D278" s="350"/>
      <c r="E278" s="350"/>
      <c r="F278" s="350"/>
    </row>
    <row r="279" spans="1:6" x14ac:dyDescent="0.3">
      <c r="A279" s="350"/>
      <c r="B279" s="350"/>
      <c r="C279" s="2822"/>
      <c r="D279" s="2822"/>
      <c r="E279" s="2822"/>
      <c r="F279" s="350"/>
    </row>
    <row r="280" spans="1:6" x14ac:dyDescent="0.3">
      <c r="A280" s="350"/>
      <c r="B280" s="350"/>
      <c r="C280" s="492"/>
      <c r="D280" s="492"/>
      <c r="E280" s="492"/>
      <c r="F280" s="350"/>
    </row>
    <row r="281" spans="1:6" x14ac:dyDescent="0.3">
      <c r="A281" s="350"/>
      <c r="B281" s="350"/>
      <c r="C281" s="492"/>
      <c r="D281" s="492"/>
      <c r="E281" s="492"/>
      <c r="F281" s="350"/>
    </row>
    <row r="282" spans="1:6" x14ac:dyDescent="0.3">
      <c r="A282" s="350"/>
      <c r="B282" s="350"/>
      <c r="C282" s="492"/>
      <c r="D282" s="492"/>
      <c r="E282" s="492"/>
      <c r="F282" s="350"/>
    </row>
    <row r="283" spans="1:6" x14ac:dyDescent="0.3">
      <c r="A283" s="350"/>
      <c r="B283" s="350"/>
      <c r="C283" s="492"/>
      <c r="D283" s="492"/>
      <c r="E283" s="492"/>
      <c r="F283" s="350"/>
    </row>
    <row r="284" spans="1:6" x14ac:dyDescent="0.3">
      <c r="A284" s="350"/>
      <c r="B284" s="350"/>
      <c r="C284" s="492"/>
      <c r="D284" s="492"/>
      <c r="E284" s="492"/>
      <c r="F284" s="350"/>
    </row>
    <row r="285" spans="1:6" x14ac:dyDescent="0.3">
      <c r="A285" s="350"/>
      <c r="B285" s="350"/>
      <c r="C285" s="492"/>
      <c r="D285" s="492"/>
      <c r="E285" s="492"/>
      <c r="F285" s="350"/>
    </row>
    <row r="286" spans="1:6" x14ac:dyDescent="0.3">
      <c r="A286" s="350"/>
      <c r="B286" s="350"/>
      <c r="C286" s="492"/>
      <c r="D286" s="492"/>
      <c r="E286" s="492"/>
      <c r="F286" s="350"/>
    </row>
    <row r="287" spans="1:6" x14ac:dyDescent="0.3">
      <c r="A287" s="350"/>
      <c r="B287" s="350"/>
      <c r="C287" s="492"/>
      <c r="D287" s="492"/>
      <c r="E287" s="492"/>
      <c r="F287" s="350"/>
    </row>
    <row r="288" spans="1:6" x14ac:dyDescent="0.3">
      <c r="A288" s="350"/>
      <c r="B288" s="503"/>
      <c r="C288" s="492"/>
      <c r="D288" s="492"/>
      <c r="E288" s="492"/>
      <c r="F288" s="350"/>
    </row>
    <row r="289" spans="1:7" x14ac:dyDescent="0.3">
      <c r="A289" s="350"/>
      <c r="B289" s="503"/>
      <c r="C289" s="492"/>
      <c r="D289" s="2825"/>
      <c r="E289" s="2825"/>
      <c r="F289" s="350"/>
    </row>
    <row r="290" spans="1:7" x14ac:dyDescent="0.3">
      <c r="A290" s="350"/>
      <c r="B290" s="503"/>
      <c r="C290" s="492"/>
      <c r="D290" s="2822"/>
      <c r="E290" s="2822"/>
      <c r="F290" s="350"/>
      <c r="G290" s="350"/>
    </row>
    <row r="291" spans="1:7" x14ac:dyDescent="0.3">
      <c r="A291" s="350"/>
      <c r="B291" s="503"/>
      <c r="C291" s="492"/>
      <c r="D291" s="2825"/>
      <c r="E291" s="2825"/>
      <c r="F291" s="496"/>
      <c r="G291" s="496"/>
    </row>
    <row r="292" spans="1:7" x14ac:dyDescent="0.3">
      <c r="A292" s="350"/>
      <c r="B292" s="503"/>
      <c r="C292" s="492"/>
      <c r="D292" s="2825"/>
      <c r="E292" s="2825"/>
      <c r="F292" s="350"/>
      <c r="G292" s="350"/>
    </row>
    <row r="293" spans="1:7" x14ac:dyDescent="0.3">
      <c r="A293" s="350"/>
      <c r="B293" s="503"/>
      <c r="C293" s="492"/>
      <c r="D293" s="492"/>
      <c r="E293" s="492"/>
      <c r="F293" s="350"/>
      <c r="G293" s="350"/>
    </row>
    <row r="294" spans="1:7" x14ac:dyDescent="0.3">
      <c r="A294" s="350"/>
      <c r="B294" s="350"/>
      <c r="C294" s="350"/>
      <c r="D294" s="350"/>
      <c r="E294" s="350"/>
      <c r="F294" s="350"/>
    </row>
    <row r="295" spans="1:7" x14ac:dyDescent="0.3">
      <c r="A295" s="350"/>
      <c r="B295" s="350"/>
      <c r="C295" s="2822"/>
      <c r="D295" s="2822"/>
      <c r="E295" s="2822"/>
      <c r="F295" s="504"/>
      <c r="G295" s="504"/>
    </row>
    <row r="296" spans="1:7" x14ac:dyDescent="0.3">
      <c r="A296" s="350"/>
      <c r="B296" s="350"/>
      <c r="C296" s="492"/>
      <c r="D296" s="492"/>
      <c r="E296" s="492"/>
      <c r="F296" s="350"/>
      <c r="G296" s="350"/>
    </row>
    <row r="297" spans="1:7" x14ac:dyDescent="0.3">
      <c r="A297" s="350"/>
      <c r="B297" s="350"/>
      <c r="C297" s="492"/>
      <c r="D297" s="492"/>
      <c r="E297" s="497"/>
      <c r="F297" s="350"/>
      <c r="G297" s="350"/>
    </row>
    <row r="298" spans="1:7" x14ac:dyDescent="0.3">
      <c r="A298" s="350"/>
      <c r="B298" s="350"/>
      <c r="C298" s="492"/>
      <c r="D298" s="497"/>
      <c r="E298" s="497"/>
      <c r="F298" s="350"/>
      <c r="G298" s="350"/>
    </row>
    <row r="299" spans="1:7" x14ac:dyDescent="0.3">
      <c r="A299" s="350"/>
      <c r="B299" s="350"/>
      <c r="C299" s="492"/>
      <c r="D299" s="497"/>
      <c r="E299" s="497"/>
      <c r="F299" s="350"/>
      <c r="G299" s="350"/>
    </row>
    <row r="300" spans="1:7" x14ac:dyDescent="0.3">
      <c r="A300" s="350"/>
      <c r="B300" s="350"/>
      <c r="C300" s="492"/>
      <c r="D300" s="492"/>
      <c r="E300" s="492"/>
      <c r="F300" s="350"/>
      <c r="G300" s="350"/>
    </row>
    <row r="301" spans="1:7" x14ac:dyDescent="0.3">
      <c r="A301" s="350"/>
      <c r="B301" s="350"/>
      <c r="C301" s="492"/>
      <c r="D301" s="492"/>
      <c r="E301" s="492"/>
      <c r="F301" s="350"/>
      <c r="G301" s="350"/>
    </row>
    <row r="302" spans="1:7" x14ac:dyDescent="0.3">
      <c r="A302" s="350"/>
      <c r="B302" s="350"/>
      <c r="C302" s="492"/>
      <c r="D302" s="492"/>
      <c r="E302" s="492"/>
      <c r="F302" s="503"/>
      <c r="G302" s="503"/>
    </row>
    <row r="303" spans="1:7" x14ac:dyDescent="0.3">
      <c r="A303" s="350"/>
      <c r="B303" s="350"/>
      <c r="C303" s="492"/>
      <c r="D303" s="492"/>
      <c r="E303" s="492"/>
      <c r="F303" s="503"/>
      <c r="G303" s="503"/>
    </row>
    <row r="304" spans="1:7" x14ac:dyDescent="0.3">
      <c r="A304" s="350"/>
      <c r="B304" s="350"/>
      <c r="C304" s="492"/>
      <c r="D304" s="492"/>
      <c r="E304" s="492"/>
      <c r="F304" s="503"/>
      <c r="G304" s="503"/>
    </row>
    <row r="305" spans="1:7" x14ac:dyDescent="0.3">
      <c r="A305" s="350"/>
      <c r="B305" s="503"/>
      <c r="C305" s="492"/>
      <c r="D305" s="497"/>
      <c r="E305" s="497"/>
      <c r="F305" s="350"/>
      <c r="G305" s="350"/>
    </row>
    <row r="306" spans="1:7" x14ac:dyDescent="0.3">
      <c r="A306" s="350"/>
      <c r="B306" s="503"/>
      <c r="C306" s="492"/>
      <c r="D306" s="497"/>
      <c r="E306" s="497"/>
      <c r="F306" s="350"/>
      <c r="G306" s="350"/>
    </row>
    <row r="307" spans="1:7" x14ac:dyDescent="0.3">
      <c r="A307" s="350"/>
      <c r="B307" s="503"/>
      <c r="C307" s="492"/>
      <c r="D307" s="492"/>
      <c r="E307" s="497"/>
      <c r="F307" s="350"/>
      <c r="G307" s="350"/>
    </row>
    <row r="308" spans="1:7" x14ac:dyDescent="0.3">
      <c r="A308" s="350"/>
      <c r="B308" s="503"/>
      <c r="C308" s="492"/>
      <c r="D308" s="2825"/>
      <c r="E308" s="2825"/>
      <c r="F308" s="350"/>
      <c r="G308" s="350"/>
    </row>
    <row r="309" spans="1:7" x14ac:dyDescent="0.3">
      <c r="A309" s="350"/>
      <c r="B309" s="503"/>
      <c r="C309" s="492"/>
      <c r="D309" s="2825"/>
      <c r="E309" s="2822"/>
      <c r="F309" s="496"/>
      <c r="G309" s="496"/>
    </row>
    <row r="310" spans="1:7" x14ac:dyDescent="0.3">
      <c r="A310" s="350"/>
      <c r="B310" s="503"/>
      <c r="C310" s="492"/>
      <c r="D310" s="2825"/>
      <c r="E310" s="2825"/>
      <c r="F310" s="350"/>
      <c r="G310" s="350"/>
    </row>
    <row r="311" spans="1:7" x14ac:dyDescent="0.3">
      <c r="A311" s="350"/>
      <c r="B311" s="503"/>
      <c r="C311" s="492"/>
      <c r="D311" s="497"/>
      <c r="E311" s="497"/>
      <c r="F311" s="496"/>
      <c r="G311" s="496"/>
    </row>
    <row r="312" spans="1:7" x14ac:dyDescent="0.3">
      <c r="A312" s="350"/>
      <c r="B312" s="2826"/>
      <c r="C312" s="492"/>
      <c r="D312" s="2825"/>
      <c r="E312" s="2825"/>
      <c r="F312" s="350"/>
      <c r="G312" s="350"/>
    </row>
    <row r="313" spans="1:7" x14ac:dyDescent="0.3">
      <c r="A313" s="350"/>
      <c r="B313" s="2826"/>
      <c r="C313" s="492"/>
      <c r="D313" s="2825"/>
      <c r="E313" s="2825"/>
      <c r="F313" s="496"/>
      <c r="G313" s="496"/>
    </row>
    <row r="314" spans="1:7" x14ac:dyDescent="0.3">
      <c r="A314" s="350"/>
      <c r="B314" s="503"/>
      <c r="C314" s="2822"/>
      <c r="D314" s="2822"/>
      <c r="E314" s="2822"/>
      <c r="F314" s="496"/>
      <c r="G314" s="496"/>
    </row>
    <row r="315" spans="1:7" x14ac:dyDescent="0.3">
      <c r="A315" s="350"/>
      <c r="B315" s="350"/>
      <c r="C315" s="350"/>
      <c r="D315" s="350"/>
      <c r="E315" s="350"/>
      <c r="F315" s="350"/>
    </row>
    <row r="316" spans="1:7" x14ac:dyDescent="0.3">
      <c r="A316" s="350"/>
      <c r="B316" s="350"/>
      <c r="C316" s="350"/>
      <c r="D316" s="350"/>
      <c r="E316" s="350"/>
      <c r="F316" s="350"/>
    </row>
    <row r="380" spans="2:7" x14ac:dyDescent="0.3">
      <c r="B380" s="2823" t="s">
        <v>770</v>
      </c>
      <c r="C380" s="2823"/>
      <c r="D380" s="2823"/>
      <c r="E380" s="2823"/>
      <c r="F380" s="505"/>
      <c r="G380" s="505"/>
    </row>
    <row r="381" spans="2:7" x14ac:dyDescent="0.3">
      <c r="B381" s="2824" t="s">
        <v>771</v>
      </c>
      <c r="C381" s="2824"/>
      <c r="D381" s="2824"/>
      <c r="E381" s="2824"/>
    </row>
    <row r="382" spans="2:7" x14ac:dyDescent="0.3">
      <c r="B382" s="2824"/>
      <c r="C382" s="2824"/>
      <c r="D382" s="2824"/>
      <c r="E382" s="2824"/>
    </row>
    <row r="384" spans="2:7" x14ac:dyDescent="0.3">
      <c r="B384" s="401" t="s">
        <v>628</v>
      </c>
      <c r="C384" s="401" t="s">
        <v>14</v>
      </c>
      <c r="D384" s="401" t="s">
        <v>328</v>
      </c>
      <c r="E384" s="401" t="s">
        <v>772</v>
      </c>
    </row>
    <row r="385" spans="2:5" x14ac:dyDescent="0.3">
      <c r="B385" s="401" t="s">
        <v>773</v>
      </c>
      <c r="C385" s="402" t="e">
        <f>#REF!</f>
        <v>#REF!</v>
      </c>
      <c r="D385" s="402" t="e">
        <f>#REF!</f>
        <v>#REF!</v>
      </c>
      <c r="E385" s="403" t="e">
        <f>COS(ATAN(D385/C385))</f>
        <v>#REF!</v>
      </c>
    </row>
    <row r="386" spans="2:5" x14ac:dyDescent="0.3">
      <c r="B386" s="401" t="s">
        <v>774</v>
      </c>
      <c r="C386" s="402" t="e">
        <f>#REF!</f>
        <v>#REF!</v>
      </c>
      <c r="D386" s="402" t="e">
        <f>#REF!</f>
        <v>#REF!</v>
      </c>
      <c r="E386" s="403" t="e">
        <f>COS(ATAN(D386/C386))</f>
        <v>#REF!</v>
      </c>
    </row>
    <row r="387" spans="2:5" x14ac:dyDescent="0.3">
      <c r="B387" s="401" t="s">
        <v>775</v>
      </c>
      <c r="C387" s="402" t="e">
        <f>#REF!</f>
        <v>#REF!</v>
      </c>
      <c r="D387" s="402" t="e">
        <f>#REF!</f>
        <v>#REF!</v>
      </c>
      <c r="E387" s="403" t="e">
        <f>COS(ATAN(D387/C387))</f>
        <v>#REF!</v>
      </c>
    </row>
    <row r="388" spans="2:5" x14ac:dyDescent="0.3">
      <c r="B388" s="432" t="s">
        <v>776</v>
      </c>
      <c r="C388" s="402" t="e">
        <f>SUM(C385:C387)</f>
        <v>#REF!</v>
      </c>
      <c r="D388" s="402" t="e">
        <f>SUM(D385:D387)</f>
        <v>#REF!</v>
      </c>
      <c r="E388" s="403" t="e">
        <f>COS(ATAN(D388/C388))</f>
        <v>#REF!</v>
      </c>
    </row>
    <row r="391" spans="2:5" ht="23.25" customHeight="1" x14ac:dyDescent="0.3"/>
    <row r="394" spans="2:5" ht="51.75" customHeight="1" x14ac:dyDescent="0.3"/>
    <row r="395" spans="2:5" ht="32.25" customHeight="1" x14ac:dyDescent="0.3"/>
    <row r="396" spans="2:5" ht="32.25" customHeight="1" x14ac:dyDescent="0.3"/>
    <row r="397" spans="2:5" ht="32.25" customHeight="1" x14ac:dyDescent="0.3"/>
    <row r="398" spans="2:5" ht="32.25" customHeight="1" x14ac:dyDescent="0.3"/>
  </sheetData>
  <mergeCells count="86">
    <mergeCell ref="A2:F2"/>
    <mergeCell ref="A4:D4"/>
    <mergeCell ref="A5:A6"/>
    <mergeCell ref="B19:D19"/>
    <mergeCell ref="A22:F23"/>
    <mergeCell ref="B17:D17"/>
    <mergeCell ref="B18:D18"/>
    <mergeCell ref="B20:D20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E118:F120"/>
    <mergeCell ref="A140:F140"/>
    <mergeCell ref="A142:D142"/>
    <mergeCell ref="A106:D106"/>
    <mergeCell ref="A107:A108"/>
    <mergeCell ref="B107:B108"/>
    <mergeCell ref="A143:A145"/>
    <mergeCell ref="B154:D154"/>
    <mergeCell ref="B156:D156"/>
    <mergeCell ref="B157:D157"/>
    <mergeCell ref="A118:B120"/>
    <mergeCell ref="C118:D120"/>
    <mergeCell ref="X143:Y143"/>
    <mergeCell ref="X145:Y145"/>
    <mergeCell ref="B152:D152"/>
    <mergeCell ref="B153:D153"/>
    <mergeCell ref="I153:J153"/>
    <mergeCell ref="Q153:R153"/>
    <mergeCell ref="D291:E291"/>
    <mergeCell ref="A211:F211"/>
    <mergeCell ref="A264:C264"/>
    <mergeCell ref="A265:A266"/>
    <mergeCell ref="A271:B271"/>
    <mergeCell ref="C277:D277"/>
    <mergeCell ref="C279:E279"/>
    <mergeCell ref="D289:E289"/>
    <mergeCell ref="D290:E290"/>
    <mergeCell ref="C314:E314"/>
    <mergeCell ref="B380:E380"/>
    <mergeCell ref="B381:E381"/>
    <mergeCell ref="B382:E382"/>
    <mergeCell ref="D292:E292"/>
    <mergeCell ref="C295:E295"/>
    <mergeCell ref="D308:E308"/>
    <mergeCell ref="D309:E309"/>
    <mergeCell ref="D310:E310"/>
    <mergeCell ref="B312:B313"/>
    <mergeCell ref="D312:E312"/>
    <mergeCell ref="D313:E313"/>
    <mergeCell ref="A169:F169"/>
    <mergeCell ref="A200:B202"/>
    <mergeCell ref="C200:D202"/>
    <mergeCell ref="E200:F202"/>
    <mergeCell ref="B158:D158"/>
    <mergeCell ref="A161:F161"/>
    <mergeCell ref="A163:F163"/>
    <mergeCell ref="A165:B167"/>
    <mergeCell ref="C165:D167"/>
    <mergeCell ref="E165:F167"/>
  </mergeCells>
  <printOptions horizontalCentered="1"/>
  <pageMargins left="0.5" right="0.5" top="0.5" bottom="0.5" header="0" footer="0"/>
  <pageSetup paperSize="9" scale="73" fitToWidth="0" fitToHeight="0" orientation="portrait" r:id="rId1"/>
  <rowBreaks count="3" manualBreakCount="3">
    <brk id="30" max="16383" man="1"/>
    <brk id="138" max="16383" man="1"/>
    <brk id="1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dimension ref="A1:Q176"/>
  <sheetViews>
    <sheetView topLeftCell="A6" workbookViewId="0">
      <selection activeCell="I108" sqref="I108:I111"/>
    </sheetView>
  </sheetViews>
  <sheetFormatPr defaultRowHeight="14.4" x14ac:dyDescent="0.3"/>
  <cols>
    <col min="2" max="2" width="27.44140625" bestFit="1" customWidth="1"/>
    <col min="3" max="3" width="0" hidden="1" customWidth="1"/>
    <col min="4" max="6" width="0" style="2027" hidden="1" customWidth="1"/>
    <col min="7" max="7" width="13.5546875" hidden="1" customWidth="1"/>
    <col min="8" max="8" width="15" hidden="1" customWidth="1"/>
    <col min="9" max="9" width="15" bestFit="1" customWidth="1"/>
    <col min="10" max="10" width="35.44140625" customWidth="1"/>
    <col min="11" max="11" width="12.109375" customWidth="1"/>
    <col min="12" max="12" width="16" customWidth="1"/>
    <col min="13" max="13" width="12.109375" bestFit="1" customWidth="1"/>
    <col min="14" max="14" width="21.5546875" bestFit="1" customWidth="1"/>
    <col min="15" max="15" width="21.5546875" style="2054" bestFit="1" customWidth="1"/>
    <col min="17" max="17" width="13.6640625" bestFit="1" customWidth="1"/>
  </cols>
  <sheetData>
    <row r="1" spans="1:15" ht="16.2" thickBot="1" x14ac:dyDescent="0.35">
      <c r="A1" s="1112"/>
      <c r="B1" s="1113"/>
      <c r="C1" s="1112"/>
      <c r="D1" s="1112"/>
      <c r="E1" s="1114"/>
      <c r="F1" s="1114"/>
      <c r="G1" s="2936" t="str">
        <f>'PDB Bill AMR'!L2</f>
        <v>Month August-2023</v>
      </c>
      <c r="H1" s="2937">
        <f>'PDB Bill AMR'!M2</f>
        <v>0</v>
      </c>
      <c r="J1" s="33"/>
    </row>
    <row r="2" spans="1:15" x14ac:dyDescent="0.3">
      <c r="A2" s="2973" t="s">
        <v>326</v>
      </c>
      <c r="B2" s="2973"/>
      <c r="C2" s="2973"/>
      <c r="D2" s="2973"/>
      <c r="E2" s="2973"/>
      <c r="F2" s="2973"/>
      <c r="G2" s="2934">
        <f>'PDB Bill AMR'!L3</f>
        <v>0</v>
      </c>
      <c r="H2" s="2935">
        <f>'PDB Bill AMR'!M3</f>
        <v>0</v>
      </c>
      <c r="I2" s="2883" t="s">
        <v>4833</v>
      </c>
      <c r="J2" s="2883" t="s">
        <v>4829</v>
      </c>
      <c r="K2" s="2887" t="s">
        <v>4831</v>
      </c>
      <c r="L2" s="2885" t="s">
        <v>4830</v>
      </c>
      <c r="M2" s="2885" t="s">
        <v>4832</v>
      </c>
      <c r="N2" s="2883" t="s">
        <v>4827</v>
      </c>
      <c r="O2" s="2907" t="s">
        <v>4828</v>
      </c>
    </row>
    <row r="3" spans="1:15" ht="20.399999999999999" x14ac:dyDescent="0.3">
      <c r="A3" s="1117" t="s">
        <v>316</v>
      </c>
      <c r="B3" s="1118" t="s">
        <v>315</v>
      </c>
      <c r="C3" s="1117" t="s">
        <v>314</v>
      </c>
      <c r="D3" s="1117" t="s">
        <v>313</v>
      </c>
      <c r="E3" s="1119" t="s">
        <v>319</v>
      </c>
      <c r="F3" s="1119" t="s">
        <v>318</v>
      </c>
      <c r="G3" s="1117" t="str">
        <f>'PDB Bill AMR'!L4</f>
        <v>Energy Imp (KWh)</v>
      </c>
      <c r="H3" s="2032" t="str">
        <f>'PDB Bill AMR'!M4</f>
        <v>Energy Exp (KWh)</v>
      </c>
      <c r="I3" s="2884"/>
      <c r="J3" s="2884"/>
      <c r="K3" s="2888"/>
      <c r="L3" s="2886"/>
      <c r="M3" s="2886"/>
      <c r="N3" s="2884"/>
      <c r="O3" s="2908"/>
    </row>
    <row r="4" spans="1:15" ht="15" thickBot="1" x14ac:dyDescent="0.35">
      <c r="A4" s="1672">
        <v>1</v>
      </c>
      <c r="B4" s="1672">
        <v>2</v>
      </c>
      <c r="C4" s="1672">
        <v>3</v>
      </c>
      <c r="D4" s="1672">
        <v>4</v>
      </c>
      <c r="E4" s="1672">
        <v>5</v>
      </c>
      <c r="F4" s="1672">
        <v>6</v>
      </c>
      <c r="G4" s="1672">
        <f>'PDB Bill AMR'!L5</f>
        <v>12</v>
      </c>
      <c r="H4" s="2042">
        <f>'PDB Bill AMR'!M5</f>
        <v>13</v>
      </c>
      <c r="I4" s="18"/>
      <c r="J4" s="18"/>
      <c r="K4" s="18"/>
      <c r="L4" s="18"/>
      <c r="M4" s="18"/>
      <c r="N4" s="18"/>
      <c r="O4" s="2053"/>
    </row>
    <row r="5" spans="1:15" ht="15" thickBot="1" x14ac:dyDescent="0.35">
      <c r="A5" s="2963" t="s">
        <v>442</v>
      </c>
      <c r="B5" s="2964"/>
      <c r="C5" s="2964"/>
      <c r="D5" s="2964"/>
      <c r="E5" s="2964"/>
      <c r="F5" s="2965"/>
      <c r="G5" s="1124">
        <f>'PDB Bill AMR'!L7</f>
        <v>0</v>
      </c>
      <c r="H5" s="2043">
        <f>'PDB Bill AMR'!M7</f>
        <v>0</v>
      </c>
      <c r="I5" s="2894">
        <f>(H6-G7)+(H12-G13)+(H58+H61)+(H70-G71)+(H127+H128)</f>
        <v>133347946.14000043</v>
      </c>
      <c r="J5" s="2925" t="s">
        <v>4782</v>
      </c>
      <c r="K5" s="2889">
        <f>M5+M6</f>
        <v>133157711.99999984</v>
      </c>
      <c r="L5" s="18" t="s">
        <v>4798</v>
      </c>
      <c r="M5" s="18">
        <f>'SOUTH-1'!$K$772</f>
        <v>40219200.000000015</v>
      </c>
      <c r="N5" s="2894">
        <f>I5-K5</f>
        <v>190234.14000059664</v>
      </c>
      <c r="O5" s="2909">
        <f>N5/I5</f>
        <v>1.4265997003123849E-3</v>
      </c>
    </row>
    <row r="6" spans="1:15" x14ac:dyDescent="0.3">
      <c r="A6" s="2972">
        <v>1</v>
      </c>
      <c r="B6" s="2957" t="s">
        <v>441</v>
      </c>
      <c r="C6" s="2956" t="s">
        <v>4086</v>
      </c>
      <c r="D6" s="1673">
        <v>132</v>
      </c>
      <c r="E6" s="1668" t="s">
        <v>284</v>
      </c>
      <c r="F6" s="2957">
        <v>8993532</v>
      </c>
      <c r="G6" s="1676">
        <f>'PDB Bill AMR'!L8</f>
        <v>0</v>
      </c>
      <c r="H6" s="2044">
        <f>'PDB Bill AMR'!M8</f>
        <v>0</v>
      </c>
      <c r="I6" s="2895"/>
      <c r="J6" s="2925"/>
      <c r="K6" s="2889"/>
      <c r="L6" s="18" t="s">
        <v>4799</v>
      </c>
      <c r="M6" s="18">
        <f>'SOUTH-2'!$K$1115</f>
        <v>92938511.999999821</v>
      </c>
      <c r="N6" s="2895"/>
      <c r="O6" s="2909"/>
    </row>
    <row r="7" spans="1:15" x14ac:dyDescent="0.3">
      <c r="A7" s="2971"/>
      <c r="B7" s="2961"/>
      <c r="C7" s="2956"/>
      <c r="D7" s="1675">
        <v>132</v>
      </c>
      <c r="E7" s="1123" t="s">
        <v>290</v>
      </c>
      <c r="F7" s="2961"/>
      <c r="G7" s="1679">
        <f>'PDB Bill AMR'!L9</f>
        <v>71039.999999957217</v>
      </c>
      <c r="H7" s="2044">
        <f>'PDB Bill AMR'!M9</f>
        <v>0</v>
      </c>
      <c r="I7" s="2895"/>
      <c r="J7" s="2925"/>
      <c r="K7" s="2889"/>
      <c r="L7" s="18"/>
      <c r="M7" s="18"/>
      <c r="N7" s="2895"/>
      <c r="O7" s="2909"/>
    </row>
    <row r="8" spans="1:15" x14ac:dyDescent="0.3">
      <c r="A8" s="2971">
        <v>2</v>
      </c>
      <c r="B8" s="2961" t="s">
        <v>438</v>
      </c>
      <c r="C8" s="2956"/>
      <c r="D8" s="1675">
        <v>132</v>
      </c>
      <c r="E8" s="1123" t="s">
        <v>284</v>
      </c>
      <c r="F8" s="2961">
        <v>42627826</v>
      </c>
      <c r="G8" s="1126">
        <f>'PDB Bill AMR'!L10</f>
        <v>0</v>
      </c>
      <c r="H8" s="2045">
        <f>'PDB Bill AMR'!M10</f>
        <v>28835520.000000034</v>
      </c>
      <c r="I8" s="2891">
        <f>H8-G9+H10-G11</f>
        <v>37363200.000000045</v>
      </c>
      <c r="J8" s="2923" t="s">
        <v>4781</v>
      </c>
      <c r="K8" s="2889">
        <f>M8</f>
        <v>37238400</v>
      </c>
      <c r="L8" s="2889" t="s">
        <v>4800</v>
      </c>
      <c r="M8" s="2889">
        <f>'SOUTH-2'!$K$1429</f>
        <v>37238400</v>
      </c>
      <c r="N8" s="2891">
        <f>I8-K8</f>
        <v>124800.0000000447</v>
      </c>
      <c r="O8" s="2900">
        <f>N8/I8</f>
        <v>3.3401849948624463E-3</v>
      </c>
    </row>
    <row r="9" spans="1:15" x14ac:dyDescent="0.3">
      <c r="A9" s="2971"/>
      <c r="B9" s="2961"/>
      <c r="C9" s="2956"/>
      <c r="D9" s="1675">
        <v>132</v>
      </c>
      <c r="E9" s="1123" t="s">
        <v>290</v>
      </c>
      <c r="F9" s="2961"/>
      <c r="G9" s="1126">
        <f>'PDB Bill AMR'!L11</f>
        <v>0</v>
      </c>
      <c r="H9" s="2045">
        <f>'PDB Bill AMR'!M11</f>
        <v>0</v>
      </c>
      <c r="I9" s="2889"/>
      <c r="J9" s="2923"/>
      <c r="K9" s="2889"/>
      <c r="L9" s="2889"/>
      <c r="M9" s="2889"/>
      <c r="N9" s="2889"/>
      <c r="O9" s="2900"/>
    </row>
    <row r="10" spans="1:15" x14ac:dyDescent="0.3">
      <c r="A10" s="2971">
        <v>3</v>
      </c>
      <c r="B10" s="2961" t="s">
        <v>437</v>
      </c>
      <c r="C10" s="2956"/>
      <c r="D10" s="1675">
        <v>132</v>
      </c>
      <c r="E10" s="1123" t="s">
        <v>284</v>
      </c>
      <c r="F10" s="2961">
        <v>42627815</v>
      </c>
      <c r="G10" s="1126">
        <f>'PDB Bill AMR'!L12</f>
        <v>0</v>
      </c>
      <c r="H10" s="2045">
        <f>'PDB Bill AMR'!M12</f>
        <v>8527680.0000000093</v>
      </c>
      <c r="I10" s="2889"/>
      <c r="J10" s="2923"/>
      <c r="K10" s="2889"/>
      <c r="L10" s="2889"/>
      <c r="M10" s="2889"/>
      <c r="N10" s="2889"/>
      <c r="O10" s="2900"/>
    </row>
    <row r="11" spans="1:15" x14ac:dyDescent="0.3">
      <c r="A11" s="2971"/>
      <c r="B11" s="2961"/>
      <c r="C11" s="2957"/>
      <c r="D11" s="1675">
        <v>132</v>
      </c>
      <c r="E11" s="1123" t="s">
        <v>290</v>
      </c>
      <c r="F11" s="2961"/>
      <c r="G11" s="1126">
        <f>'PDB Bill AMR'!L13</f>
        <v>0</v>
      </c>
      <c r="H11" s="2045">
        <f>'PDB Bill AMR'!M13</f>
        <v>0</v>
      </c>
      <c r="I11" s="2889"/>
      <c r="J11" s="2923"/>
      <c r="K11" s="2889"/>
      <c r="L11" s="2889"/>
      <c r="M11" s="2889"/>
      <c r="N11" s="2889"/>
      <c r="O11" s="2900"/>
    </row>
    <row r="12" spans="1:15" x14ac:dyDescent="0.3">
      <c r="A12" s="2971">
        <v>4</v>
      </c>
      <c r="B12" s="2961" t="s">
        <v>440</v>
      </c>
      <c r="C12" s="2962" t="s">
        <v>4087</v>
      </c>
      <c r="D12" s="1675">
        <v>132</v>
      </c>
      <c r="E12" s="1123" t="s">
        <v>284</v>
      </c>
      <c r="F12" s="2961" t="s">
        <v>439</v>
      </c>
      <c r="G12" s="1679">
        <f>'PDB Bill AMR'!L14</f>
        <v>0</v>
      </c>
      <c r="H12" s="2044">
        <f>'PDB Bill AMR'!M14</f>
        <v>0</v>
      </c>
      <c r="I12" s="18"/>
      <c r="J12" s="2925" t="s">
        <v>4782</v>
      </c>
      <c r="K12" s="18"/>
      <c r="L12" s="18"/>
      <c r="M12" s="18"/>
      <c r="N12" s="18"/>
      <c r="O12" s="2053"/>
    </row>
    <row r="13" spans="1:15" ht="15" thickBot="1" x14ac:dyDescent="0.35">
      <c r="A13" s="2977"/>
      <c r="B13" s="2962"/>
      <c r="C13" s="2956"/>
      <c r="D13" s="1681">
        <v>132</v>
      </c>
      <c r="E13" s="1132" t="s">
        <v>290</v>
      </c>
      <c r="F13" s="2962"/>
      <c r="G13" s="1126">
        <f>'PDB Bill AMR'!L15</f>
        <v>0</v>
      </c>
      <c r="H13" s="2045">
        <f>'PDB Bill AMR'!M15</f>
        <v>0</v>
      </c>
      <c r="I13" s="18"/>
      <c r="J13" s="2925"/>
      <c r="K13" s="18"/>
      <c r="L13" s="18"/>
      <c r="M13" s="18"/>
      <c r="N13" s="18"/>
      <c r="O13" s="2053"/>
    </row>
    <row r="14" spans="1:15" ht="16.2" thickBot="1" x14ac:dyDescent="0.35">
      <c r="A14" s="2963" t="s">
        <v>436</v>
      </c>
      <c r="B14" s="2964"/>
      <c r="C14" s="2964"/>
      <c r="D14" s="2964"/>
      <c r="E14" s="2964"/>
      <c r="F14" s="2965"/>
      <c r="G14" s="1127">
        <f>'PDB Bill AMR'!L16</f>
        <v>71039.999999957217</v>
      </c>
      <c r="H14" s="2035">
        <f>'PDB Bill AMR'!M16</f>
        <v>37363200.000000045</v>
      </c>
      <c r="I14" s="18"/>
      <c r="J14" s="18"/>
      <c r="K14" s="18"/>
      <c r="L14" s="18"/>
      <c r="M14" s="18"/>
      <c r="N14" s="18"/>
      <c r="O14" s="2053"/>
    </row>
    <row r="15" spans="1:15" ht="14.4" customHeight="1" x14ac:dyDescent="0.3">
      <c r="A15" s="2957">
        <v>6</v>
      </c>
      <c r="B15" s="2957" t="s">
        <v>256</v>
      </c>
      <c r="C15" s="2957"/>
      <c r="D15" s="1673">
        <v>132</v>
      </c>
      <c r="E15" s="1668" t="s">
        <v>284</v>
      </c>
      <c r="F15" s="2957">
        <v>8993624</v>
      </c>
      <c r="G15" s="1679">
        <f>'PDB Bill AMR'!L17</f>
        <v>0</v>
      </c>
      <c r="H15" s="2046">
        <f>'PDB Bill AMR'!M17</f>
        <v>24278399.999999966</v>
      </c>
      <c r="I15" s="2894">
        <f>H30-G31+H32-G33+H42-G43+H44-G45+H15-G16+H48+H50</f>
        <v>124087679.99999997</v>
      </c>
      <c r="J15" s="2916" t="s">
        <v>4804</v>
      </c>
      <c r="K15" s="2890">
        <f>M15+M16+M17</f>
        <v>123697727.61600012</v>
      </c>
      <c r="L15" s="18" t="s">
        <v>4801</v>
      </c>
      <c r="M15" s="18">
        <f>'NORTH-2'!$K$308</f>
        <v>27428927.616000254</v>
      </c>
      <c r="N15" s="2894">
        <f>I15-K15</f>
        <v>389952.38399985433</v>
      </c>
      <c r="O15" s="2909">
        <f>N15/I15</f>
        <v>3.1425551996769898E-3</v>
      </c>
    </row>
    <row r="16" spans="1:15" ht="15" thickBot="1" x14ac:dyDescent="0.35">
      <c r="A16" s="2962"/>
      <c r="B16" s="2962"/>
      <c r="C16" s="2962"/>
      <c r="D16" s="1681">
        <v>132</v>
      </c>
      <c r="E16" s="1132" t="s">
        <v>290</v>
      </c>
      <c r="F16" s="2962"/>
      <c r="G16" s="1679">
        <f>'PDB Bill AMR'!L18</f>
        <v>0</v>
      </c>
      <c r="H16" s="2044">
        <f>'PDB Bill AMR'!M18</f>
        <v>0</v>
      </c>
      <c r="I16" s="2894"/>
      <c r="J16" s="2916"/>
      <c r="K16" s="2889"/>
      <c r="L16" s="18" t="s">
        <v>4802</v>
      </c>
      <c r="M16" s="1660">
        <f>'NORTH-1'!$K$81</f>
        <v>78599999.999999896</v>
      </c>
      <c r="N16" s="2894"/>
      <c r="O16" s="2909"/>
    </row>
    <row r="17" spans="1:15" ht="16.2" thickBot="1" x14ac:dyDescent="0.35">
      <c r="A17" s="2963" t="s">
        <v>371</v>
      </c>
      <c r="B17" s="2964"/>
      <c r="C17" s="2964"/>
      <c r="D17" s="2964"/>
      <c r="E17" s="2964"/>
      <c r="F17" s="2965"/>
      <c r="G17" s="1127">
        <f>'PDB Bill AMR'!L19</f>
        <v>0</v>
      </c>
      <c r="H17" s="2035">
        <f>'PDB Bill AMR'!M19</f>
        <v>24278399.999999966</v>
      </c>
      <c r="I17" s="2894"/>
      <c r="J17" s="2916"/>
      <c r="K17" s="2889"/>
      <c r="L17" s="18" t="s">
        <v>4803</v>
      </c>
      <c r="M17" s="18">
        <f>'NORTH-1'!$K$1619</f>
        <v>17668799.99999997</v>
      </c>
      <c r="N17" s="2894"/>
      <c r="O17" s="2909"/>
    </row>
    <row r="18" spans="1:15" x14ac:dyDescent="0.3">
      <c r="A18" s="2957">
        <v>7</v>
      </c>
      <c r="B18" s="2957" t="s">
        <v>435</v>
      </c>
      <c r="C18" s="2957" t="s">
        <v>434</v>
      </c>
      <c r="D18" s="1673">
        <v>132</v>
      </c>
      <c r="E18" s="1668" t="s">
        <v>284</v>
      </c>
      <c r="F18" s="2957">
        <v>8993518</v>
      </c>
      <c r="G18" s="1675">
        <f>'PDB Bill AMR'!L20</f>
        <v>0</v>
      </c>
      <c r="H18" s="2034">
        <f>'PDB Bill AMR'!M20</f>
        <v>17904960.000000063</v>
      </c>
      <c r="I18" s="2891">
        <f>H18-G19+H20-G21+H63-G64+H65-G66</f>
        <v>133428000.00000024</v>
      </c>
      <c r="J18" s="2929" t="s">
        <v>4824</v>
      </c>
      <c r="K18" s="2889">
        <f>M18+M19+M20</f>
        <v>131184656.99999961</v>
      </c>
      <c r="L18" s="18" t="s">
        <v>4805</v>
      </c>
      <c r="M18" s="18">
        <f>'NORTH-1'!$K$537</f>
        <v>48235857</v>
      </c>
      <c r="N18" s="2891">
        <f>I18-K18</f>
        <v>2243343.0000006258</v>
      </c>
      <c r="O18" s="2900">
        <f>N18/I18</f>
        <v>1.6813135174031102E-2</v>
      </c>
    </row>
    <row r="19" spans="1:15" x14ac:dyDescent="0.3">
      <c r="A19" s="2961"/>
      <c r="B19" s="2961"/>
      <c r="C19" s="2961"/>
      <c r="D19" s="1675">
        <v>132</v>
      </c>
      <c r="E19" s="1123" t="s">
        <v>290</v>
      </c>
      <c r="F19" s="2961"/>
      <c r="G19" s="1675">
        <f>'PDB Bill AMR'!L21</f>
        <v>0</v>
      </c>
      <c r="H19" s="2034">
        <f>'PDB Bill AMR'!M21</f>
        <v>0</v>
      </c>
      <c r="I19" s="2889"/>
      <c r="J19" s="2929"/>
      <c r="K19" s="2889"/>
      <c r="L19" s="18" t="s">
        <v>4806</v>
      </c>
      <c r="M19" s="18">
        <f>'NORTH-1'!$K$901</f>
        <v>34449599.999999553</v>
      </c>
      <c r="N19" s="2889"/>
      <c r="O19" s="2900"/>
    </row>
    <row r="20" spans="1:15" x14ac:dyDescent="0.3">
      <c r="A20" s="2961">
        <v>8</v>
      </c>
      <c r="B20" s="2961" t="s">
        <v>433</v>
      </c>
      <c r="C20" s="2961"/>
      <c r="D20" s="1675">
        <v>132</v>
      </c>
      <c r="E20" s="1123" t="s">
        <v>284</v>
      </c>
      <c r="F20" s="2961">
        <v>5014660</v>
      </c>
      <c r="G20" s="1675">
        <f>'PDB Bill AMR'!L22</f>
        <v>0</v>
      </c>
      <c r="H20" s="2034">
        <f>'PDB Bill AMR'!M22</f>
        <v>18197760.000000015</v>
      </c>
      <c r="I20" s="2889"/>
      <c r="J20" s="2929"/>
      <c r="K20" s="2889"/>
      <c r="L20" s="18" t="s">
        <v>4823</v>
      </c>
      <c r="M20" s="18">
        <f>'NORTH-1'!$K$1117</f>
        <v>48499200.000000052</v>
      </c>
      <c r="N20" s="2889"/>
      <c r="O20" s="2900"/>
    </row>
    <row r="21" spans="1:15" ht="15" thickBot="1" x14ac:dyDescent="0.35">
      <c r="A21" s="2962"/>
      <c r="B21" s="2962"/>
      <c r="C21" s="2962"/>
      <c r="D21" s="1681">
        <v>132</v>
      </c>
      <c r="E21" s="1132" t="s">
        <v>290</v>
      </c>
      <c r="F21" s="2962"/>
      <c r="G21" s="1675">
        <f>'PDB Bill AMR'!L23</f>
        <v>0</v>
      </c>
      <c r="H21" s="2034">
        <f>'PDB Bill AMR'!M23</f>
        <v>0</v>
      </c>
      <c r="I21" s="2889"/>
      <c r="J21" s="2929"/>
      <c r="K21" s="2889"/>
      <c r="L21" s="18"/>
      <c r="M21" s="18"/>
      <c r="N21" s="2889"/>
      <c r="O21" s="2900"/>
    </row>
    <row r="22" spans="1:15" ht="16.2" thickBot="1" x14ac:dyDescent="0.35">
      <c r="A22" s="2963" t="s">
        <v>432</v>
      </c>
      <c r="B22" s="2964"/>
      <c r="C22" s="2964"/>
      <c r="D22" s="2964"/>
      <c r="E22" s="2964"/>
      <c r="F22" s="2965"/>
      <c r="G22" s="1127">
        <f>'PDB Bill AMR'!L24</f>
        <v>0</v>
      </c>
      <c r="H22" s="2035">
        <f>'PDB Bill AMR'!M24</f>
        <v>36102720.000000075</v>
      </c>
      <c r="I22" s="18"/>
      <c r="J22" s="18"/>
      <c r="K22" s="18"/>
      <c r="L22" s="18"/>
      <c r="M22" s="18"/>
      <c r="N22" s="18"/>
      <c r="O22" s="2053"/>
    </row>
    <row r="23" spans="1:15" x14ac:dyDescent="0.3">
      <c r="A23" s="1673">
        <v>9</v>
      </c>
      <c r="B23" s="1682" t="s">
        <v>431</v>
      </c>
      <c r="C23" s="2957" t="s">
        <v>430</v>
      </c>
      <c r="D23" s="1673">
        <v>132</v>
      </c>
      <c r="E23" s="1668" t="s">
        <v>284</v>
      </c>
      <c r="F23" s="1673">
        <v>50501730</v>
      </c>
      <c r="G23" s="1680">
        <f>'PDB Bill AMR'!L25</f>
        <v>0</v>
      </c>
      <c r="H23" s="2034">
        <f>'PDB Bill AMR'!M25</f>
        <v>20513760.000000037</v>
      </c>
      <c r="I23" s="2891">
        <f>H23+H24+H25</f>
        <v>59627519.999999642</v>
      </c>
      <c r="J23" s="2931" t="s">
        <v>4783</v>
      </c>
      <c r="K23" s="2889">
        <f>M23</f>
        <v>59792976.000000015</v>
      </c>
      <c r="L23" s="2889" t="s">
        <v>4807</v>
      </c>
      <c r="M23" s="2889">
        <f>'SOUTH-1'!$K$989</f>
        <v>59792976.000000015</v>
      </c>
      <c r="N23" s="2891">
        <f>I23-K23</f>
        <v>-165456.00000037253</v>
      </c>
      <c r="O23" s="2900">
        <f>N23/I23</f>
        <v>-2.7748261205626785E-3</v>
      </c>
    </row>
    <row r="24" spans="1:15" x14ac:dyDescent="0.3">
      <c r="A24" s="1675">
        <v>10</v>
      </c>
      <c r="B24" s="1684" t="s">
        <v>429</v>
      </c>
      <c r="C24" s="2961"/>
      <c r="D24" s="1675">
        <v>132</v>
      </c>
      <c r="E24" s="1123" t="s">
        <v>284</v>
      </c>
      <c r="F24" s="1675">
        <v>80505634</v>
      </c>
      <c r="G24" s="1675">
        <f>'PDB Bill AMR'!L26</f>
        <v>0</v>
      </c>
      <c r="H24" s="2034">
        <f>'PDB Bill AMR'!M26</f>
        <v>19505280.000000201</v>
      </c>
      <c r="I24" s="2889"/>
      <c r="J24" s="2931"/>
      <c r="K24" s="2889"/>
      <c r="L24" s="2889"/>
      <c r="M24" s="2889"/>
      <c r="N24" s="2889"/>
      <c r="O24" s="2900"/>
    </row>
    <row r="25" spans="1:15" x14ac:dyDescent="0.3">
      <c r="A25" s="1675">
        <v>11</v>
      </c>
      <c r="B25" s="1684" t="s">
        <v>427</v>
      </c>
      <c r="C25" s="2961"/>
      <c r="D25" s="1675">
        <v>132</v>
      </c>
      <c r="E25" s="1123" t="s">
        <v>284</v>
      </c>
      <c r="F25" s="1675">
        <v>80505637</v>
      </c>
      <c r="G25" s="1675">
        <f>'PDB Bill AMR'!L27</f>
        <v>0</v>
      </c>
      <c r="H25" s="2034">
        <f>'PDB Bill AMR'!M27</f>
        <v>19608479.9999994</v>
      </c>
      <c r="I25" s="2889"/>
      <c r="J25" s="2931"/>
      <c r="K25" s="2889"/>
      <c r="L25" s="2889"/>
      <c r="M25" s="2889"/>
      <c r="N25" s="2889"/>
      <c r="O25" s="2900"/>
    </row>
    <row r="26" spans="1:15" ht="27" thickBot="1" x14ac:dyDescent="0.35">
      <c r="A26" s="1681">
        <v>12</v>
      </c>
      <c r="B26" s="1686" t="s">
        <v>426</v>
      </c>
      <c r="C26" s="1687"/>
      <c r="D26" s="1675">
        <v>132</v>
      </c>
      <c r="E26" s="1123" t="s">
        <v>284</v>
      </c>
      <c r="F26" s="1675" t="s">
        <v>425</v>
      </c>
      <c r="G26" s="1139">
        <f>'PDB Bill AMR'!L28</f>
        <v>0</v>
      </c>
      <c r="H26" s="2034">
        <f>'PDB Bill AMR'!M28</f>
        <v>10329120.000000002</v>
      </c>
      <c r="I26" s="2049">
        <f>H26</f>
        <v>10329120.000000002</v>
      </c>
      <c r="J26" s="2063" t="s">
        <v>4784</v>
      </c>
      <c r="K26" s="1660">
        <f>M26</f>
        <v>10329120.000000002</v>
      </c>
      <c r="L26" s="2050" t="s">
        <v>4784</v>
      </c>
      <c r="M26" s="1660">
        <f>'SOUTH-1'!$I$1065</f>
        <v>10329120.000000002</v>
      </c>
      <c r="N26" s="2049">
        <f>I26-M26</f>
        <v>0</v>
      </c>
      <c r="O26" s="2053">
        <f>N26/I26</f>
        <v>0</v>
      </c>
    </row>
    <row r="27" spans="1:15" ht="16.2" thickBot="1" x14ac:dyDescent="0.35">
      <c r="A27" s="2968" t="s">
        <v>424</v>
      </c>
      <c r="B27" s="2969"/>
      <c r="C27" s="2969"/>
      <c r="D27" s="2969"/>
      <c r="E27" s="2969"/>
      <c r="F27" s="2970"/>
      <c r="G27" s="1127">
        <f>'PDB Bill AMR'!L29</f>
        <v>0</v>
      </c>
      <c r="H27" s="2035">
        <f>'PDB Bill AMR'!M29</f>
        <v>69956639.999999642</v>
      </c>
      <c r="I27" s="18"/>
      <c r="J27" s="18"/>
      <c r="K27" s="18"/>
      <c r="L27" s="18"/>
      <c r="M27" s="18"/>
      <c r="N27" s="18"/>
      <c r="O27" s="2053"/>
    </row>
    <row r="28" spans="1:15" x14ac:dyDescent="0.3">
      <c r="A28" s="1673">
        <v>13</v>
      </c>
      <c r="B28" s="1673" t="s">
        <v>423</v>
      </c>
      <c r="C28" s="2957" t="s">
        <v>422</v>
      </c>
      <c r="D28" s="1673">
        <v>132</v>
      </c>
      <c r="E28" s="1668" t="s">
        <v>284</v>
      </c>
      <c r="F28" s="1673">
        <v>8993683</v>
      </c>
      <c r="G28" s="1675">
        <f>'PDB Bill AMR'!L31</f>
        <v>0</v>
      </c>
      <c r="H28" s="2034">
        <f>'PDB Bill AMR'!M31</f>
        <v>36216960.000000544</v>
      </c>
      <c r="I28" s="2892">
        <f>H28+H29</f>
        <v>72105600.000000566</v>
      </c>
      <c r="J28" s="2918" t="s">
        <v>4785</v>
      </c>
      <c r="K28" s="2893">
        <f>M28</f>
        <v>72105600.000000566</v>
      </c>
      <c r="L28" s="2889" t="s">
        <v>4808</v>
      </c>
      <c r="M28" s="2893">
        <f>'SOUTH-1'!$K$70</f>
        <v>72105600.000000566</v>
      </c>
      <c r="N28" s="2892">
        <f>I28-K28</f>
        <v>0</v>
      </c>
      <c r="O28" s="2900">
        <f>N28/I28</f>
        <v>0</v>
      </c>
    </row>
    <row r="29" spans="1:15" x14ac:dyDescent="0.3">
      <c r="A29" s="1675">
        <v>14</v>
      </c>
      <c r="B29" s="1675" t="s">
        <v>421</v>
      </c>
      <c r="C29" s="2961"/>
      <c r="D29" s="1675">
        <v>132</v>
      </c>
      <c r="E29" s="1123" t="s">
        <v>284</v>
      </c>
      <c r="F29" s="1675">
        <v>8993682</v>
      </c>
      <c r="G29" s="1675">
        <f>'PDB Bill AMR'!L32</f>
        <v>0</v>
      </c>
      <c r="H29" s="2034">
        <f>'PDB Bill AMR'!M32</f>
        <v>35888640.000000015</v>
      </c>
      <c r="I29" s="2893"/>
      <c r="J29" s="2918"/>
      <c r="K29" s="2893"/>
      <c r="L29" s="2889"/>
      <c r="M29" s="2893"/>
      <c r="N29" s="2893"/>
      <c r="O29" s="2900"/>
    </row>
    <row r="30" spans="1:15" x14ac:dyDescent="0.3">
      <c r="A30" s="2962">
        <v>15</v>
      </c>
      <c r="B30" s="2961" t="s">
        <v>254</v>
      </c>
      <c r="C30" s="2961"/>
      <c r="D30" s="1675">
        <v>132</v>
      </c>
      <c r="E30" s="1123" t="s">
        <v>284</v>
      </c>
      <c r="F30" s="2961">
        <v>8993681</v>
      </c>
      <c r="G30" s="1675">
        <f>'PDB Bill AMR'!L33</f>
        <v>0</v>
      </c>
      <c r="H30" s="2034">
        <f>'PDB Bill AMR'!M33</f>
        <v>36953280.00000038</v>
      </c>
      <c r="I30" s="18"/>
      <c r="J30" s="2919" t="s">
        <v>4789</v>
      </c>
      <c r="K30" s="18"/>
      <c r="L30" s="18"/>
      <c r="M30" s="18"/>
      <c r="N30" s="18"/>
      <c r="O30" s="2053"/>
    </row>
    <row r="31" spans="1:15" x14ac:dyDescent="0.3">
      <c r="A31" s="2957"/>
      <c r="B31" s="2961"/>
      <c r="C31" s="2961"/>
      <c r="D31" s="1675">
        <v>132</v>
      </c>
      <c r="E31" s="1123" t="s">
        <v>290</v>
      </c>
      <c r="F31" s="2961"/>
      <c r="G31" s="1675">
        <f>'PDB Bill AMR'!L34</f>
        <v>0</v>
      </c>
      <c r="H31" s="2034">
        <f>'PDB Bill AMR'!M34</f>
        <v>0</v>
      </c>
      <c r="I31" s="2051"/>
      <c r="J31" s="2919"/>
      <c r="K31" s="18"/>
      <c r="L31" s="18"/>
      <c r="M31" s="18"/>
      <c r="N31" s="2051"/>
      <c r="O31" s="2052"/>
    </row>
    <row r="32" spans="1:15" x14ac:dyDescent="0.3">
      <c r="A32" s="2962">
        <v>16</v>
      </c>
      <c r="B32" s="2961" t="s">
        <v>255</v>
      </c>
      <c r="C32" s="2961"/>
      <c r="D32" s="1675">
        <v>132</v>
      </c>
      <c r="E32" s="1123" t="s">
        <v>284</v>
      </c>
      <c r="F32" s="2961">
        <v>8993680</v>
      </c>
      <c r="G32" s="1675">
        <f>'PDB Bill AMR'!L35</f>
        <v>0</v>
      </c>
      <c r="H32" s="2034">
        <f>'PDB Bill AMR'!M35</f>
        <v>0</v>
      </c>
      <c r="I32" s="2051"/>
      <c r="J32" s="2919"/>
      <c r="K32" s="18"/>
      <c r="L32" s="18"/>
      <c r="M32" s="18"/>
      <c r="N32" s="2051"/>
      <c r="O32" s="2052"/>
    </row>
    <row r="33" spans="1:15" x14ac:dyDescent="0.3">
      <c r="A33" s="2957"/>
      <c r="B33" s="2961"/>
      <c r="C33" s="2961"/>
      <c r="D33" s="1675">
        <v>132</v>
      </c>
      <c r="E33" s="1123" t="s">
        <v>290</v>
      </c>
      <c r="F33" s="2961"/>
      <c r="G33" s="1675">
        <f>'PDB Bill AMR'!L36</f>
        <v>0</v>
      </c>
      <c r="H33" s="2047">
        <f>'PDB Bill AMR'!M36</f>
        <v>0</v>
      </c>
      <c r="I33" s="2051"/>
      <c r="J33" s="2919"/>
      <c r="K33" s="18"/>
      <c r="L33" s="18"/>
      <c r="M33" s="18"/>
      <c r="N33" s="2051"/>
      <c r="O33" s="2052"/>
    </row>
    <row r="34" spans="1:15" x14ac:dyDescent="0.3">
      <c r="A34" s="2962">
        <v>17</v>
      </c>
      <c r="B34" s="2961" t="s">
        <v>110</v>
      </c>
      <c r="C34" s="2961"/>
      <c r="D34" s="1675">
        <v>132</v>
      </c>
      <c r="E34" s="1123" t="s">
        <v>284</v>
      </c>
      <c r="F34" s="2961">
        <v>8993555</v>
      </c>
      <c r="G34" s="1675">
        <f>'PDB Bill AMR'!L37</f>
        <v>0</v>
      </c>
      <c r="H34" s="2034">
        <f>'PDB Bill AMR'!M37</f>
        <v>42845759.999999866</v>
      </c>
      <c r="I34" s="2891">
        <f>H34</f>
        <v>42845759.999999866</v>
      </c>
      <c r="J34" s="2920" t="s">
        <v>4786</v>
      </c>
      <c r="K34" s="2893">
        <f>M34</f>
        <v>42250986.203999996</v>
      </c>
      <c r="L34" s="2889" t="s">
        <v>4809</v>
      </c>
      <c r="M34" s="2893">
        <f>'SOUTH-1'!$K$446</f>
        <v>42250986.203999996</v>
      </c>
      <c r="N34" s="2892">
        <f>I34-K34</f>
        <v>594773.7959998697</v>
      </c>
      <c r="O34" s="2900">
        <f>N34/I34</f>
        <v>1.3881742230733487E-2</v>
      </c>
    </row>
    <row r="35" spans="1:15" x14ac:dyDescent="0.3">
      <c r="A35" s="2957"/>
      <c r="B35" s="2961"/>
      <c r="C35" s="2961"/>
      <c r="D35" s="1675">
        <v>132</v>
      </c>
      <c r="E35" s="1123" t="s">
        <v>290</v>
      </c>
      <c r="F35" s="2961"/>
      <c r="G35" s="1675">
        <f>'PDB Bill AMR'!L38</f>
        <v>0</v>
      </c>
      <c r="H35" s="2040">
        <f>'PDB Bill AMR'!M38</f>
        <v>0</v>
      </c>
      <c r="I35" s="2889"/>
      <c r="J35" s="2920"/>
      <c r="K35" s="2893"/>
      <c r="L35" s="2889"/>
      <c r="M35" s="2893"/>
      <c r="N35" s="2893"/>
      <c r="O35" s="2900"/>
    </row>
    <row r="36" spans="1:15" ht="16.2" thickBot="1" x14ac:dyDescent="0.35">
      <c r="A36" s="2966"/>
      <c r="B36" s="2967"/>
      <c r="C36" s="2967"/>
      <c r="D36" s="2967"/>
      <c r="E36" s="2967"/>
      <c r="F36" s="2967"/>
      <c r="G36" s="1127">
        <f>'PDB Bill AMR'!L39</f>
        <v>0</v>
      </c>
      <c r="H36" s="2035">
        <f>'PDB Bill AMR'!M39</f>
        <v>151904640.00000083</v>
      </c>
      <c r="I36" s="18"/>
      <c r="J36" s="18"/>
      <c r="K36" s="18"/>
      <c r="L36" s="18"/>
      <c r="M36" s="18"/>
      <c r="N36" s="18"/>
      <c r="O36" s="2053"/>
    </row>
    <row r="37" spans="1:15" ht="16.2" thickBot="1" x14ac:dyDescent="0.35">
      <c r="A37" s="2942" t="s">
        <v>419</v>
      </c>
      <c r="B37" s="2943"/>
      <c r="C37" s="2943"/>
      <c r="D37" s="2943"/>
      <c r="E37" s="2943"/>
      <c r="F37" s="2944"/>
      <c r="G37" s="2936" t="e">
        <f>'PDB Bill AMR'!#REF!</f>
        <v>#REF!</v>
      </c>
      <c r="H37" s="2937" t="e">
        <f>'PDB Bill AMR'!#REF!</f>
        <v>#REF!</v>
      </c>
      <c r="I37" s="18"/>
      <c r="J37" s="18"/>
      <c r="K37" s="18"/>
      <c r="L37" s="18"/>
      <c r="M37" s="18"/>
      <c r="N37" s="18"/>
      <c r="O37" s="2053"/>
    </row>
    <row r="38" spans="1:15" x14ac:dyDescent="0.3">
      <c r="A38" s="2957">
        <v>18</v>
      </c>
      <c r="B38" s="2957" t="s">
        <v>418</v>
      </c>
      <c r="C38" s="2956" t="s">
        <v>417</v>
      </c>
      <c r="D38" s="2957">
        <v>132</v>
      </c>
      <c r="E38" s="1668" t="s">
        <v>284</v>
      </c>
      <c r="F38" s="2957">
        <v>8993631</v>
      </c>
      <c r="G38" s="1675">
        <f>'PDB Bill AMR'!L40</f>
        <v>0</v>
      </c>
      <c r="H38" s="2034">
        <f>'PDB Bill AMR'!M40</f>
        <v>40442879.999999717</v>
      </c>
      <c r="I38" s="2891">
        <f>H38+H40</f>
        <v>71650560.000000417</v>
      </c>
      <c r="J38" s="2921" t="s">
        <v>4787</v>
      </c>
      <c r="K38" s="2889">
        <f>M38</f>
        <v>71248262.399999887</v>
      </c>
      <c r="L38" s="2889" t="s">
        <v>4810</v>
      </c>
      <c r="M38" s="2889">
        <f>'NORTH-2'!$K$74</f>
        <v>71248262.399999887</v>
      </c>
      <c r="N38" s="2891">
        <f>I38-K38</f>
        <v>402297.60000053048</v>
      </c>
      <c r="O38" s="2900">
        <f>N38/I38</f>
        <v>5.6147167586761103E-3</v>
      </c>
    </row>
    <row r="39" spans="1:15" x14ac:dyDescent="0.3">
      <c r="A39" s="2961"/>
      <c r="B39" s="2961"/>
      <c r="C39" s="2956"/>
      <c r="D39" s="2961"/>
      <c r="E39" s="1123" t="s">
        <v>413</v>
      </c>
      <c r="F39" s="2961"/>
      <c r="G39" s="1675">
        <f>'PDB Bill AMR'!L41</f>
        <v>0</v>
      </c>
      <c r="H39" s="2034">
        <f>'PDB Bill AMR'!M41</f>
        <v>0</v>
      </c>
      <c r="I39" s="2889"/>
      <c r="J39" s="2921"/>
      <c r="K39" s="2889"/>
      <c r="L39" s="2889"/>
      <c r="M39" s="2889"/>
      <c r="N39" s="2889"/>
      <c r="O39" s="2900"/>
    </row>
    <row r="40" spans="1:15" x14ac:dyDescent="0.3">
      <c r="A40" s="2961">
        <v>19</v>
      </c>
      <c r="B40" s="2961" t="s">
        <v>416</v>
      </c>
      <c r="C40" s="2956"/>
      <c r="D40" s="2961">
        <v>132</v>
      </c>
      <c r="E40" s="1123" t="s">
        <v>284</v>
      </c>
      <c r="F40" s="2961">
        <v>8993659</v>
      </c>
      <c r="G40" s="1675">
        <f>'PDB Bill AMR'!L42</f>
        <v>0</v>
      </c>
      <c r="H40" s="2034">
        <f>'PDB Bill AMR'!M42</f>
        <v>31207680.000000693</v>
      </c>
      <c r="I40" s="2889"/>
      <c r="J40" s="2921"/>
      <c r="K40" s="2889"/>
      <c r="L40" s="2889"/>
      <c r="M40" s="2889"/>
      <c r="N40" s="2889"/>
      <c r="O40" s="2900"/>
    </row>
    <row r="41" spans="1:15" x14ac:dyDescent="0.3">
      <c r="A41" s="2961"/>
      <c r="B41" s="2961"/>
      <c r="C41" s="2956"/>
      <c r="D41" s="2961"/>
      <c r="E41" s="1123" t="s">
        <v>413</v>
      </c>
      <c r="F41" s="2961"/>
      <c r="G41" s="1675">
        <f>'PDB Bill AMR'!L43</f>
        <v>0</v>
      </c>
      <c r="H41" s="2034">
        <f>'PDB Bill AMR'!M43</f>
        <v>0</v>
      </c>
      <c r="I41" s="2889"/>
      <c r="J41" s="2921"/>
      <c r="K41" s="2889"/>
      <c r="L41" s="2889"/>
      <c r="M41" s="2889"/>
      <c r="N41" s="2889"/>
      <c r="O41" s="2900"/>
    </row>
    <row r="42" spans="1:15" x14ac:dyDescent="0.3">
      <c r="A42" s="2961">
        <v>20</v>
      </c>
      <c r="B42" s="2961" t="s">
        <v>415</v>
      </c>
      <c r="C42" s="2956"/>
      <c r="D42" s="2961">
        <v>132</v>
      </c>
      <c r="E42" s="1123" t="s">
        <v>284</v>
      </c>
      <c r="F42" s="2961">
        <v>8993659</v>
      </c>
      <c r="G42" s="1675">
        <f>'PDB Bill AMR'!L44</f>
        <v>0</v>
      </c>
      <c r="H42" s="2034">
        <f>'PDB Bill AMR'!M44</f>
        <v>14101439.999999421</v>
      </c>
      <c r="I42" s="18"/>
      <c r="J42" s="2919" t="s">
        <v>4789</v>
      </c>
      <c r="K42" s="18"/>
      <c r="L42" s="18"/>
      <c r="M42" s="18"/>
      <c r="N42" s="18"/>
      <c r="O42" s="2053"/>
    </row>
    <row r="43" spans="1:15" x14ac:dyDescent="0.3">
      <c r="A43" s="2961"/>
      <c r="B43" s="2961"/>
      <c r="C43" s="2956"/>
      <c r="D43" s="2961"/>
      <c r="E43" s="1123" t="s">
        <v>413</v>
      </c>
      <c r="F43" s="2961"/>
      <c r="G43" s="1675">
        <f>'PDB Bill AMR'!L45</f>
        <v>0</v>
      </c>
      <c r="H43" s="2034">
        <f>'PDB Bill AMR'!M45</f>
        <v>0</v>
      </c>
      <c r="I43" s="18"/>
      <c r="J43" s="2919"/>
      <c r="K43" s="18"/>
      <c r="L43" s="18"/>
      <c r="M43" s="18"/>
      <c r="N43" s="18"/>
      <c r="O43" s="2053"/>
    </row>
    <row r="44" spans="1:15" x14ac:dyDescent="0.3">
      <c r="A44" s="2961">
        <v>21</v>
      </c>
      <c r="B44" s="2961" t="s">
        <v>414</v>
      </c>
      <c r="C44" s="2956"/>
      <c r="D44" s="2961">
        <v>132</v>
      </c>
      <c r="E44" s="1123" t="s">
        <v>284</v>
      </c>
      <c r="F44" s="2961">
        <v>8993660</v>
      </c>
      <c r="G44" s="1675">
        <f>'PDB Bill AMR'!L46</f>
        <v>0</v>
      </c>
      <c r="H44" s="2034">
        <f>'PDB Bill AMR'!M46</f>
        <v>13413120.000000199</v>
      </c>
      <c r="I44" s="18"/>
      <c r="J44" s="2919"/>
      <c r="K44" s="18"/>
      <c r="L44" s="18"/>
      <c r="M44" s="18"/>
      <c r="N44" s="18"/>
      <c r="O44" s="2053"/>
    </row>
    <row r="45" spans="1:15" x14ac:dyDescent="0.3">
      <c r="A45" s="2961"/>
      <c r="B45" s="2961"/>
      <c r="C45" s="2956"/>
      <c r="D45" s="2961"/>
      <c r="E45" s="1123" t="s">
        <v>413</v>
      </c>
      <c r="F45" s="2961"/>
      <c r="G45" s="1675">
        <f>'PDB Bill AMR'!L47</f>
        <v>0</v>
      </c>
      <c r="H45" s="2034">
        <f>'PDB Bill AMR'!M47</f>
        <v>0</v>
      </c>
      <c r="I45" s="18"/>
      <c r="J45" s="2919"/>
      <c r="K45" s="18"/>
      <c r="L45" s="18"/>
      <c r="M45" s="18"/>
      <c r="N45" s="18"/>
      <c r="O45" s="2053"/>
    </row>
    <row r="46" spans="1:15" x14ac:dyDescent="0.3">
      <c r="A46" s="1675">
        <v>22</v>
      </c>
      <c r="B46" s="1675" t="s">
        <v>412</v>
      </c>
      <c r="C46" s="2956"/>
      <c r="D46" s="1675">
        <v>132</v>
      </c>
      <c r="E46" s="1123" t="s">
        <v>284</v>
      </c>
      <c r="F46" s="1675">
        <v>50146667</v>
      </c>
      <c r="G46" s="1675">
        <f>'PDB Bill AMR'!L48</f>
        <v>0</v>
      </c>
      <c r="H46" s="2034">
        <f>'PDB Bill AMR'!M48</f>
        <v>26832960.000000022</v>
      </c>
      <c r="I46" s="2891">
        <f>H46+H47</f>
        <v>53562240.000000089</v>
      </c>
      <c r="J46" s="2922" t="s">
        <v>4788</v>
      </c>
      <c r="K46" s="2893">
        <f>M46</f>
        <v>53562240.000000089</v>
      </c>
      <c r="L46" s="2889" t="s">
        <v>4811</v>
      </c>
      <c r="M46" s="2893">
        <f>'NORTH-2'!$K$413</f>
        <v>53562240.000000089</v>
      </c>
      <c r="N46" s="2891">
        <f>I46-K46</f>
        <v>0</v>
      </c>
      <c r="O46" s="2900">
        <f>N46/I46</f>
        <v>0</v>
      </c>
    </row>
    <row r="47" spans="1:15" x14ac:dyDescent="0.3">
      <c r="A47" s="1675">
        <v>23</v>
      </c>
      <c r="B47" s="1675" t="s">
        <v>411</v>
      </c>
      <c r="C47" s="2956"/>
      <c r="D47" s="1675">
        <v>132</v>
      </c>
      <c r="E47" s="1123" t="s">
        <v>284</v>
      </c>
      <c r="F47" s="1675">
        <v>50146668</v>
      </c>
      <c r="G47" s="1675">
        <f>'PDB Bill AMR'!L49</f>
        <v>0</v>
      </c>
      <c r="H47" s="2034">
        <f>'PDB Bill AMR'!M49</f>
        <v>26729280.000000071</v>
      </c>
      <c r="I47" s="2889"/>
      <c r="J47" s="2922"/>
      <c r="K47" s="2893"/>
      <c r="L47" s="2889"/>
      <c r="M47" s="2893"/>
      <c r="N47" s="2889"/>
      <c r="O47" s="2900"/>
    </row>
    <row r="48" spans="1:15" x14ac:dyDescent="0.3">
      <c r="A48" s="2962">
        <v>24</v>
      </c>
      <c r="B48" s="2962" t="s">
        <v>410</v>
      </c>
      <c r="C48" s="2956"/>
      <c r="D48" s="1675">
        <v>132</v>
      </c>
      <c r="E48" s="1123" t="s">
        <v>284</v>
      </c>
      <c r="F48" s="2962">
        <v>42627810</v>
      </c>
      <c r="G48" s="1675">
        <f>'PDB Bill AMR'!L50</f>
        <v>0</v>
      </c>
      <c r="H48" s="2034">
        <f>'PDB Bill AMR'!M50</f>
        <v>17576639.999999996</v>
      </c>
      <c r="I48" s="2891"/>
      <c r="J48" s="2916" t="s">
        <v>4804</v>
      </c>
      <c r="K48" s="18"/>
      <c r="L48" s="18"/>
      <c r="M48" s="18"/>
      <c r="N48" s="2891"/>
      <c r="O48" s="2900"/>
    </row>
    <row r="49" spans="1:15" x14ac:dyDescent="0.3">
      <c r="A49" s="2957"/>
      <c r="B49" s="2957" t="s">
        <v>409</v>
      </c>
      <c r="C49" s="2956"/>
      <c r="D49" s="1675">
        <v>132</v>
      </c>
      <c r="E49" s="1123" t="s">
        <v>290</v>
      </c>
      <c r="F49" s="2957"/>
      <c r="G49" s="1675">
        <f>'PDB Bill AMR'!L51</f>
        <v>0</v>
      </c>
      <c r="H49" s="2034">
        <f>'PDB Bill AMR'!M51</f>
        <v>0</v>
      </c>
      <c r="I49" s="2889"/>
      <c r="J49" s="2916"/>
      <c r="K49" s="18"/>
      <c r="L49" s="18"/>
      <c r="M49" s="18"/>
      <c r="N49" s="2889"/>
      <c r="O49" s="2900"/>
    </row>
    <row r="50" spans="1:15" x14ac:dyDescent="0.3">
      <c r="A50" s="2962">
        <v>25</v>
      </c>
      <c r="B50" s="2962" t="s">
        <v>408</v>
      </c>
      <c r="C50" s="2957"/>
      <c r="D50" s="1675">
        <v>132</v>
      </c>
      <c r="E50" s="1123" t="s">
        <v>284</v>
      </c>
      <c r="F50" s="2962">
        <v>42627812</v>
      </c>
      <c r="G50" s="1675">
        <f>'PDB Bill AMR'!L52</f>
        <v>0</v>
      </c>
      <c r="H50" s="2034">
        <f>'PDB Bill AMR'!M52</f>
        <v>17764799.999999996</v>
      </c>
      <c r="I50" s="2889"/>
      <c r="J50" s="2916"/>
      <c r="K50" s="18"/>
      <c r="L50" s="18"/>
      <c r="M50" s="18"/>
      <c r="N50" s="2889"/>
      <c r="O50" s="2900"/>
    </row>
    <row r="51" spans="1:15" ht="15" thickBot="1" x14ac:dyDescent="0.35">
      <c r="A51" s="2956"/>
      <c r="B51" s="2976" t="s">
        <v>406</v>
      </c>
      <c r="C51" s="1674"/>
      <c r="D51" s="1681">
        <v>132</v>
      </c>
      <c r="E51" s="1132" t="s">
        <v>290</v>
      </c>
      <c r="F51" s="2956"/>
      <c r="G51" s="1675">
        <f>'PDB Bill AMR'!L53</f>
        <v>0</v>
      </c>
      <c r="H51" s="2034">
        <f>'PDB Bill AMR'!M53</f>
        <v>0</v>
      </c>
      <c r="I51" s="2889"/>
      <c r="J51" s="2916"/>
      <c r="K51" s="18"/>
      <c r="L51" s="18"/>
      <c r="M51" s="18"/>
      <c r="N51" s="2889"/>
      <c r="O51" s="2900"/>
    </row>
    <row r="52" spans="1:15" ht="16.2" thickBot="1" x14ac:dyDescent="0.35">
      <c r="A52" s="2963" t="s">
        <v>4088</v>
      </c>
      <c r="B52" s="2964"/>
      <c r="C52" s="2964"/>
      <c r="D52" s="2964"/>
      <c r="E52" s="2964"/>
      <c r="F52" s="2965"/>
      <c r="G52" s="1127">
        <f>'PDB Bill AMR'!L54</f>
        <v>0</v>
      </c>
      <c r="H52" s="2035">
        <f>'PDB Bill AMR'!M54</f>
        <v>188068800.00000012</v>
      </c>
      <c r="I52" s="18"/>
      <c r="J52" s="18"/>
      <c r="K52" s="18"/>
      <c r="L52" s="18"/>
      <c r="M52" s="18"/>
      <c r="N52" s="18"/>
      <c r="O52" s="2053"/>
    </row>
    <row r="53" spans="1:15" x14ac:dyDescent="0.3">
      <c r="A53" s="1689">
        <v>26</v>
      </c>
      <c r="B53" s="1689" t="s">
        <v>405</v>
      </c>
      <c r="C53" s="2957" t="s">
        <v>92</v>
      </c>
      <c r="D53" s="1673">
        <v>132</v>
      </c>
      <c r="E53" s="1668" t="s">
        <v>284</v>
      </c>
      <c r="F53" s="1673">
        <v>50147584</v>
      </c>
      <c r="G53" s="1690">
        <f>'PDB Bill AMR'!L55</f>
        <v>0</v>
      </c>
      <c r="H53" s="2034">
        <f>'PDB Bill AMR'!M55</f>
        <v>85923839.999999911</v>
      </c>
      <c r="I53" s="2891">
        <f>H53+H54</f>
        <v>169557120.0000003</v>
      </c>
      <c r="J53" s="2928" t="s">
        <v>4790</v>
      </c>
      <c r="K53" s="2890">
        <f>M53+M54+M55+M56+M57</f>
        <v>169653795.20000148</v>
      </c>
      <c r="L53" s="18" t="s">
        <v>4812</v>
      </c>
      <c r="M53" s="18">
        <f>'SOUTH-2'!$K$954</f>
        <v>58492800.000000089</v>
      </c>
      <c r="N53" s="2901">
        <f>I53-K53</f>
        <v>-96675.200001180172</v>
      </c>
      <c r="O53" s="2904">
        <f>N53/I53</f>
        <v>-5.7016302235600609E-4</v>
      </c>
    </row>
    <row r="54" spans="1:15" ht="15" thickBot="1" x14ac:dyDescent="0.35">
      <c r="A54" s="1691">
        <v>27</v>
      </c>
      <c r="B54" s="1691" t="s">
        <v>404</v>
      </c>
      <c r="C54" s="2962"/>
      <c r="D54" s="1681">
        <v>132</v>
      </c>
      <c r="E54" s="1132" t="s">
        <v>284</v>
      </c>
      <c r="F54" s="1681">
        <v>50147585</v>
      </c>
      <c r="G54" s="1692">
        <f>'PDB Bill AMR'!L56</f>
        <v>0</v>
      </c>
      <c r="H54" s="2034">
        <f>'PDB Bill AMR'!M56</f>
        <v>83633280.000000373</v>
      </c>
      <c r="I54" s="2889"/>
      <c r="J54" s="2928"/>
      <c r="K54" s="2889"/>
      <c r="L54" s="18" t="s">
        <v>4813</v>
      </c>
      <c r="M54" s="18">
        <f>'SOUTH-2'!$K$281</f>
        <v>23299200.00000003</v>
      </c>
      <c r="N54" s="2902"/>
      <c r="O54" s="2905"/>
    </row>
    <row r="55" spans="1:15" ht="16.2" thickBot="1" x14ac:dyDescent="0.35">
      <c r="A55" s="2963" t="s">
        <v>4089</v>
      </c>
      <c r="B55" s="2964"/>
      <c r="C55" s="2964"/>
      <c r="D55" s="2964"/>
      <c r="E55" s="2964"/>
      <c r="F55" s="2965"/>
      <c r="G55" s="1127">
        <f>'PDB Bill AMR'!L57</f>
        <v>0</v>
      </c>
      <c r="H55" s="2035">
        <f>'PDB Bill AMR'!M57</f>
        <v>169557120.0000003</v>
      </c>
      <c r="I55" s="2889"/>
      <c r="J55" s="2928"/>
      <c r="K55" s="2889"/>
      <c r="L55" s="18" t="s">
        <v>4814</v>
      </c>
      <c r="M55" s="18">
        <f>'SOUTH-2'!$K$651</f>
        <v>39223795.200001359</v>
      </c>
      <c r="N55" s="2902"/>
      <c r="O55" s="2905"/>
    </row>
    <row r="56" spans="1:15" ht="15.6" x14ac:dyDescent="0.3">
      <c r="A56" s="2028"/>
      <c r="B56" s="2029"/>
      <c r="C56" s="2029"/>
      <c r="D56" s="2029"/>
      <c r="E56" s="2029"/>
      <c r="F56" s="2030"/>
      <c r="G56" s="1127"/>
      <c r="H56" s="2035"/>
      <c r="I56" s="32"/>
      <c r="J56" s="32"/>
      <c r="K56" s="2889"/>
      <c r="L56" s="18" t="s">
        <v>4815</v>
      </c>
      <c r="M56" s="1660">
        <f>'SOUTH-2'!$K$575</f>
        <v>5819999.9999999925</v>
      </c>
      <c r="N56" s="2902"/>
      <c r="O56" s="2905"/>
    </row>
    <row r="57" spans="1:15" ht="15.6" x14ac:dyDescent="0.3">
      <c r="A57" s="2028"/>
      <c r="B57" s="2029"/>
      <c r="C57" s="2029"/>
      <c r="D57" s="2029"/>
      <c r="E57" s="2029"/>
      <c r="F57" s="2030"/>
      <c r="G57" s="1127"/>
      <c r="H57" s="2035"/>
      <c r="I57" s="32"/>
      <c r="J57" s="32"/>
      <c r="K57" s="2889"/>
      <c r="L57" s="18" t="s">
        <v>4816</v>
      </c>
      <c r="M57" s="18">
        <f>'SOUTH-2'!$K$72</f>
        <v>42818000</v>
      </c>
      <c r="N57" s="2903"/>
      <c r="O57" s="2906"/>
    </row>
    <row r="58" spans="1:15" x14ac:dyDescent="0.3">
      <c r="A58" s="2957">
        <v>28</v>
      </c>
      <c r="B58" s="2957" t="s">
        <v>403</v>
      </c>
      <c r="C58" s="2957" t="s">
        <v>402</v>
      </c>
      <c r="D58" s="1673">
        <v>132</v>
      </c>
      <c r="E58" s="1668" t="s">
        <v>284</v>
      </c>
      <c r="F58" s="1673">
        <v>38992560</v>
      </c>
      <c r="G58" s="1692">
        <f>'PDB Bill AMR'!L59</f>
        <v>0</v>
      </c>
      <c r="H58" s="2034">
        <f>'PDB Bill AMR'!M59</f>
        <v>66902400.000000052</v>
      </c>
      <c r="I58" s="18"/>
      <c r="J58" s="2927" t="s">
        <v>4782</v>
      </c>
      <c r="K58" s="18"/>
      <c r="L58" s="18"/>
      <c r="M58" s="18"/>
      <c r="N58" s="18"/>
      <c r="O58" s="2053"/>
    </row>
    <row r="59" spans="1:15" ht="26.4" x14ac:dyDescent="0.3">
      <c r="A59" s="2961"/>
      <c r="B59" s="2961"/>
      <c r="C59" s="2961"/>
      <c r="D59" s="1675">
        <v>132</v>
      </c>
      <c r="E59" s="1123" t="s">
        <v>290</v>
      </c>
      <c r="F59" s="1675" t="s">
        <v>401</v>
      </c>
      <c r="G59" s="1678">
        <f>'PDB Bill AMR'!L60</f>
        <v>0</v>
      </c>
      <c r="H59" s="2047">
        <f>'PDB Bill AMR'!M60</f>
        <v>0</v>
      </c>
      <c r="I59" s="18"/>
      <c r="J59" s="2927"/>
      <c r="K59" s="18"/>
      <c r="L59" s="18"/>
      <c r="M59" s="18"/>
      <c r="N59" s="18"/>
      <c r="O59" s="2053"/>
    </row>
    <row r="60" spans="1:15" x14ac:dyDescent="0.3">
      <c r="A60" s="2961">
        <v>29</v>
      </c>
      <c r="B60" s="2961" t="s">
        <v>400</v>
      </c>
      <c r="C60" s="2961"/>
      <c r="D60" s="1675">
        <v>132</v>
      </c>
      <c r="E60" s="1123" t="s">
        <v>290</v>
      </c>
      <c r="F60" s="1675">
        <v>38992559</v>
      </c>
      <c r="G60" s="1675">
        <f>'PDB Bill AMR'!L61</f>
        <v>0</v>
      </c>
      <c r="H60" s="2034">
        <f>'PDB Bill AMR'!M61</f>
        <v>0</v>
      </c>
      <c r="I60" s="18"/>
      <c r="J60" s="2927"/>
      <c r="K60" s="18"/>
      <c r="L60" s="18"/>
      <c r="M60" s="18"/>
      <c r="N60" s="18"/>
      <c r="O60" s="2053"/>
    </row>
    <row r="61" spans="1:15" ht="15" thickBot="1" x14ac:dyDescent="0.35">
      <c r="A61" s="2962"/>
      <c r="B61" s="2962"/>
      <c r="C61" s="2962"/>
      <c r="D61" s="1681">
        <v>132</v>
      </c>
      <c r="E61" s="1132" t="s">
        <v>284</v>
      </c>
      <c r="F61" s="1681">
        <v>38992559</v>
      </c>
      <c r="G61" s="1692">
        <f>'PDB Bill AMR'!L62</f>
        <v>0</v>
      </c>
      <c r="H61" s="2034">
        <f>'PDB Bill AMR'!M62</f>
        <v>66483840.000000343</v>
      </c>
      <c r="I61" s="18"/>
      <c r="J61" s="2927"/>
      <c r="K61" s="18"/>
      <c r="L61" s="18"/>
      <c r="M61" s="18"/>
      <c r="N61" s="18"/>
      <c r="O61" s="2053"/>
    </row>
    <row r="62" spans="1:15" ht="16.2" thickBot="1" x14ac:dyDescent="0.35">
      <c r="A62" s="2963" t="s">
        <v>4090</v>
      </c>
      <c r="B62" s="2964"/>
      <c r="C62" s="2964"/>
      <c r="D62" s="2964"/>
      <c r="E62" s="2964"/>
      <c r="F62" s="2965"/>
      <c r="G62" s="1127">
        <f>'PDB Bill AMR'!L63</f>
        <v>0</v>
      </c>
      <c r="H62" s="2035">
        <f>'PDB Bill AMR'!M63</f>
        <v>133386240.00000039</v>
      </c>
      <c r="I62" s="18"/>
      <c r="J62" s="18"/>
      <c r="K62" s="18"/>
      <c r="L62" s="18"/>
      <c r="M62" s="18"/>
      <c r="N62" s="18"/>
      <c r="O62" s="2053"/>
    </row>
    <row r="63" spans="1:15" ht="14.4" customHeight="1" x14ac:dyDescent="0.3">
      <c r="A63" s="2957">
        <v>30</v>
      </c>
      <c r="B63" s="2957" t="s">
        <v>4114</v>
      </c>
      <c r="C63" s="2957" t="s">
        <v>398</v>
      </c>
      <c r="D63" s="1673">
        <v>132</v>
      </c>
      <c r="E63" s="1673" t="s">
        <v>284</v>
      </c>
      <c r="F63" s="2957">
        <v>38992596</v>
      </c>
      <c r="G63" s="1692">
        <f>'PDB Bill AMR'!L64</f>
        <v>0</v>
      </c>
      <c r="H63" s="2034">
        <f>'PDB Bill AMR'!M64</f>
        <v>48777120.000000067</v>
      </c>
      <c r="I63" s="18"/>
      <c r="J63" s="2929" t="s">
        <v>4824</v>
      </c>
      <c r="K63" s="18"/>
      <c r="L63" s="18"/>
      <c r="M63" s="18"/>
      <c r="N63" s="18"/>
      <c r="O63" s="2053"/>
    </row>
    <row r="64" spans="1:15" x14ac:dyDescent="0.3">
      <c r="A64" s="2961"/>
      <c r="B64" s="2961"/>
      <c r="C64" s="2961"/>
      <c r="D64" s="1675">
        <v>132</v>
      </c>
      <c r="E64" s="1675" t="s">
        <v>290</v>
      </c>
      <c r="F64" s="2961"/>
      <c r="G64" s="1678">
        <f>'PDB Bill AMR'!L65</f>
        <v>0</v>
      </c>
      <c r="H64" s="2034">
        <f>'PDB Bill AMR'!M65</f>
        <v>0</v>
      </c>
      <c r="I64" s="18"/>
      <c r="J64" s="2929"/>
      <c r="K64" s="18"/>
      <c r="L64" s="18"/>
      <c r="M64" s="18"/>
      <c r="N64" s="18"/>
      <c r="O64" s="2053"/>
    </row>
    <row r="65" spans="1:15" x14ac:dyDescent="0.3">
      <c r="A65" s="2961">
        <v>31</v>
      </c>
      <c r="B65" s="2961" t="s">
        <v>4104</v>
      </c>
      <c r="C65" s="2961"/>
      <c r="D65" s="1675">
        <v>132</v>
      </c>
      <c r="E65" s="1675" t="s">
        <v>284</v>
      </c>
      <c r="F65" s="2961">
        <v>38992597</v>
      </c>
      <c r="G65" s="1675">
        <f>'PDB Bill AMR'!L66</f>
        <v>0</v>
      </c>
      <c r="H65" s="2034">
        <f>'PDB Bill AMR'!M66</f>
        <v>48548160.000000082</v>
      </c>
      <c r="I65" s="18"/>
      <c r="J65" s="2929"/>
      <c r="K65" s="18"/>
      <c r="L65" s="18"/>
      <c r="M65" s="18"/>
      <c r="N65" s="18"/>
      <c r="O65" s="2053"/>
    </row>
    <row r="66" spans="1:15" ht="15" thickBot="1" x14ac:dyDescent="0.35">
      <c r="A66" s="2962"/>
      <c r="B66" s="2962"/>
      <c r="C66" s="2962"/>
      <c r="D66" s="1681">
        <v>132</v>
      </c>
      <c r="E66" s="1681" t="s">
        <v>290</v>
      </c>
      <c r="F66" s="2962"/>
      <c r="G66" s="1678">
        <f>'PDB Bill AMR'!L67</f>
        <v>0</v>
      </c>
      <c r="H66" s="2034">
        <f>'PDB Bill AMR'!M67</f>
        <v>0</v>
      </c>
      <c r="I66" s="18"/>
      <c r="J66" s="2929"/>
      <c r="K66" s="18"/>
      <c r="L66" s="18"/>
      <c r="M66" s="18"/>
      <c r="N66" s="18"/>
      <c r="O66" s="2053"/>
    </row>
    <row r="67" spans="1:15" ht="16.2" thickBot="1" x14ac:dyDescent="0.35">
      <c r="A67" s="2963" t="s">
        <v>4091</v>
      </c>
      <c r="B67" s="2964"/>
      <c r="C67" s="2964"/>
      <c r="D67" s="2964"/>
      <c r="E67" s="2964"/>
      <c r="F67" s="2965"/>
      <c r="G67" s="1127">
        <f>'PDB Bill AMR'!L68</f>
        <v>0</v>
      </c>
      <c r="H67" s="2035">
        <f>'PDB Bill AMR'!M68</f>
        <v>97325280.000000149</v>
      </c>
      <c r="I67" s="18"/>
      <c r="J67" s="18"/>
      <c r="K67" s="18"/>
      <c r="L67" s="18"/>
      <c r="M67" s="18"/>
      <c r="N67" s="18"/>
      <c r="O67" s="2053"/>
    </row>
    <row r="68" spans="1:15" x14ac:dyDescent="0.3">
      <c r="A68" s="1673">
        <v>32</v>
      </c>
      <c r="B68" s="1673" t="s">
        <v>397</v>
      </c>
      <c r="C68" s="2956" t="s">
        <v>396</v>
      </c>
      <c r="D68" s="1673">
        <v>132</v>
      </c>
      <c r="E68" s="1668" t="s">
        <v>284</v>
      </c>
      <c r="F68" s="1673">
        <v>42627811</v>
      </c>
      <c r="G68" s="1140">
        <f>'PDB Bill AMR'!L69</f>
        <v>0</v>
      </c>
      <c r="H68" s="2040">
        <f>'PDB Bill AMR'!M69</f>
        <v>12180479.999999989</v>
      </c>
      <c r="I68" s="2892">
        <f>H68+H69</f>
        <v>26422079.999999996</v>
      </c>
      <c r="J68" s="2930" t="s">
        <v>4791</v>
      </c>
      <c r="K68" s="2889">
        <f>M68</f>
        <v>26330399.999999993</v>
      </c>
      <c r="L68" s="2889" t="s">
        <v>4817</v>
      </c>
      <c r="M68" s="2889">
        <f>'SOUTH-1'!$K$1314</f>
        <v>26330399.999999993</v>
      </c>
      <c r="N68" s="2892">
        <f>I68-K68</f>
        <v>91680.000000003725</v>
      </c>
      <c r="O68" s="2900">
        <f>N68/I68</f>
        <v>3.4698252370745884E-3</v>
      </c>
    </row>
    <row r="69" spans="1:15" x14ac:dyDescent="0.3">
      <c r="A69" s="1675">
        <v>33</v>
      </c>
      <c r="B69" s="1675" t="s">
        <v>395</v>
      </c>
      <c r="C69" s="2956"/>
      <c r="D69" s="1675">
        <v>132</v>
      </c>
      <c r="E69" s="1123" t="s">
        <v>284</v>
      </c>
      <c r="F69" s="1675">
        <v>42627824</v>
      </c>
      <c r="G69" s="1140">
        <f>'PDB Bill AMR'!L71</f>
        <v>0</v>
      </c>
      <c r="H69" s="2040">
        <f>'PDB Bill AMR'!M71</f>
        <v>14241600.000000007</v>
      </c>
      <c r="I69" s="2893"/>
      <c r="J69" s="2930"/>
      <c r="K69" s="2889"/>
      <c r="L69" s="2889"/>
      <c r="M69" s="2889"/>
      <c r="N69" s="2893"/>
      <c r="O69" s="2900"/>
    </row>
    <row r="70" spans="1:15" x14ac:dyDescent="0.3">
      <c r="A70" s="2962">
        <v>34</v>
      </c>
      <c r="B70" s="1675" t="s">
        <v>4092</v>
      </c>
      <c r="C70" s="2956"/>
      <c r="D70" s="1675">
        <v>132</v>
      </c>
      <c r="E70" s="1123" t="s">
        <v>284</v>
      </c>
      <c r="F70" s="1675">
        <v>38992544</v>
      </c>
      <c r="G70" s="1140">
        <f>'PDB Bill AMR'!L73</f>
        <v>0</v>
      </c>
      <c r="H70" s="2040">
        <f>'PDB Bill AMR'!M73</f>
        <v>9599.9999999980901</v>
      </c>
      <c r="I70" s="18"/>
      <c r="J70" s="2925" t="s">
        <v>4782</v>
      </c>
      <c r="K70" s="18"/>
      <c r="L70" s="18"/>
      <c r="M70" s="18"/>
      <c r="N70" s="18"/>
      <c r="O70" s="2053"/>
    </row>
    <row r="71" spans="1:15" x14ac:dyDescent="0.3">
      <c r="A71" s="2957"/>
      <c r="B71" s="1675" t="s">
        <v>4093</v>
      </c>
      <c r="C71" s="2957"/>
      <c r="D71" s="1675">
        <v>132</v>
      </c>
      <c r="E71" s="1123" t="s">
        <v>290</v>
      </c>
      <c r="F71" s="1675">
        <v>38992544</v>
      </c>
      <c r="G71" s="1678">
        <f>'PDB Bill AMR'!L74</f>
        <v>0</v>
      </c>
      <c r="H71" s="2040">
        <f>'PDB Bill AMR'!M74</f>
        <v>0</v>
      </c>
      <c r="I71" s="18"/>
      <c r="J71" s="2925"/>
      <c r="K71" s="18"/>
      <c r="L71" s="18"/>
      <c r="M71" s="18"/>
      <c r="N71" s="18"/>
      <c r="O71" s="2053"/>
    </row>
    <row r="72" spans="1:15" x14ac:dyDescent="0.3">
      <c r="A72" s="2958" t="s">
        <v>4094</v>
      </c>
      <c r="B72" s="2959"/>
      <c r="C72" s="2959"/>
      <c r="D72" s="2959"/>
      <c r="E72" s="2959"/>
      <c r="F72" s="2959"/>
      <c r="G72" s="1693">
        <f>'PDB Bill AMR'!L75</f>
        <v>0</v>
      </c>
      <c r="H72" s="2048">
        <f>'PDB Bill AMR'!M75</f>
        <v>0</v>
      </c>
      <c r="I72" s="18"/>
      <c r="J72" s="18"/>
      <c r="K72" s="18"/>
      <c r="L72" s="18"/>
      <c r="M72" s="18"/>
      <c r="N72" s="18"/>
      <c r="O72" s="2053"/>
    </row>
    <row r="73" spans="1:15" ht="15.6" x14ac:dyDescent="0.3">
      <c r="A73" s="1123"/>
      <c r="B73" s="1125"/>
      <c r="C73" s="1125"/>
      <c r="D73" s="1123"/>
      <c r="E73" s="1122"/>
      <c r="F73" s="1122"/>
      <c r="G73" s="2055">
        <f>'PDB Bill AMR'!L76</f>
        <v>0</v>
      </c>
      <c r="H73" s="2055">
        <f>'PDB Bill AMR'!M76</f>
        <v>26431679.999999993</v>
      </c>
      <c r="I73" s="2055">
        <f>SUM(I2:I72)</f>
        <v>934326826.14000177</v>
      </c>
      <c r="J73" s="2055"/>
      <c r="K73" s="2055">
        <f>SUM(K2:K72)</f>
        <v>930551876.42000163</v>
      </c>
      <c r="L73" s="2055"/>
      <c r="M73" s="2055">
        <f>SUM(M2:M72)</f>
        <v>930551876.42000151</v>
      </c>
      <c r="N73" s="2055">
        <f>SUM(N2:N72)</f>
        <v>3774949.7199999727</v>
      </c>
      <c r="O73" s="2058">
        <f>N73/I73</f>
        <v>4.0402882742813654E-3</v>
      </c>
    </row>
    <row r="74" spans="1:15" x14ac:dyDescent="0.3">
      <c r="A74" s="1133"/>
      <c r="B74" s="1134"/>
      <c r="C74" s="1134"/>
      <c r="D74" s="1135"/>
      <c r="E74" s="1129"/>
      <c r="F74" s="1129"/>
      <c r="J74" s="2911" t="s">
        <v>4834</v>
      </c>
      <c r="K74" s="2911"/>
      <c r="L74" s="18">
        <f>I130</f>
        <v>112511160.84000015</v>
      </c>
      <c r="M74" s="18">
        <f>M130</f>
        <v>114710088.92352676</v>
      </c>
      <c r="N74" s="2056">
        <f>N130</f>
        <v>-2198928.0835265936</v>
      </c>
      <c r="O74" s="2057">
        <f>N74/L74</f>
        <v>-1.9544088489617886E-2</v>
      </c>
    </row>
    <row r="75" spans="1:15" x14ac:dyDescent="0.3">
      <c r="A75" s="2932" t="s">
        <v>4095</v>
      </c>
      <c r="B75" s="2933"/>
      <c r="C75" s="2933"/>
      <c r="D75" s="2933"/>
      <c r="E75" s="2933"/>
      <c r="F75" s="2933"/>
      <c r="J75" s="2911" t="s">
        <v>4835</v>
      </c>
      <c r="K75" s="2911"/>
      <c r="L75" s="2064">
        <f>I169</f>
        <v>756859.99999997357</v>
      </c>
      <c r="M75" s="1660">
        <f>M169</f>
        <v>755629.99999996508</v>
      </c>
      <c r="N75" s="2065">
        <f>N169</f>
        <v>1230.0000000084983</v>
      </c>
      <c r="O75" s="2057">
        <f>N75/L75</f>
        <v>1.6251354279636144E-3</v>
      </c>
    </row>
    <row r="76" spans="1:15" x14ac:dyDescent="0.3">
      <c r="A76" s="2960" t="s">
        <v>278</v>
      </c>
      <c r="B76" s="2960"/>
      <c r="C76" s="2960"/>
      <c r="D76" s="2960"/>
      <c r="E76" s="2960"/>
      <c r="F76" s="2960"/>
      <c r="J76" s="2926" t="s">
        <v>4836</v>
      </c>
      <c r="K76" s="2926"/>
      <c r="L76" s="2067">
        <f>I73+L74+L75</f>
        <v>1047594846.9800019</v>
      </c>
      <c r="M76" s="2068">
        <f>M73+M74+M75</f>
        <v>1046017595.3435283</v>
      </c>
      <c r="N76" s="2069">
        <f>N73+N74+N75</f>
        <v>1577251.6364733875</v>
      </c>
      <c r="O76" s="2070">
        <f>N76/L76</f>
        <v>1.5055931603904658E-3</v>
      </c>
    </row>
    <row r="77" spans="1:15" x14ac:dyDescent="0.3">
      <c r="A77" s="1136"/>
      <c r="B77" s="1136"/>
      <c r="C77" s="1136"/>
      <c r="D77" s="1112"/>
      <c r="E77" s="1112"/>
      <c r="F77" s="1112"/>
      <c r="J77" s="2915" t="s">
        <v>4837</v>
      </c>
      <c r="K77" s="2915"/>
      <c r="L77" s="2915"/>
      <c r="M77" s="2915"/>
      <c r="N77" s="2071">
        <f>Summary!$P$50</f>
        <v>5277956.8632304668</v>
      </c>
      <c r="O77" s="2072">
        <f>Summary!Q49/100</f>
        <v>5.037629126296659E-3</v>
      </c>
    </row>
    <row r="78" spans="1:15" x14ac:dyDescent="0.3">
      <c r="A78" s="1136"/>
      <c r="B78" s="1136"/>
      <c r="C78" s="1136"/>
      <c r="D78" s="1112"/>
      <c r="E78" s="1112"/>
      <c r="F78" s="1112"/>
      <c r="J78" s="2911" t="s">
        <v>4838</v>
      </c>
      <c r="K78" s="2911"/>
      <c r="L78" s="2911"/>
      <c r="M78" s="2911"/>
      <c r="N78" s="2066">
        <f>N76-N77</f>
        <v>-3700705.2267570794</v>
      </c>
      <c r="O78" s="2057"/>
    </row>
    <row r="79" spans="1:15" x14ac:dyDescent="0.3">
      <c r="A79" s="1136"/>
      <c r="B79" s="1136"/>
      <c r="C79" s="1136"/>
      <c r="D79" s="1112"/>
      <c r="E79" s="1112"/>
      <c r="F79" s="1112"/>
    </row>
    <row r="80" spans="1:15" x14ac:dyDescent="0.3">
      <c r="A80" s="1136"/>
      <c r="B80" s="1136"/>
      <c r="C80" s="1136"/>
      <c r="D80" s="1112"/>
      <c r="E80" s="1112"/>
      <c r="F80" s="1112"/>
    </row>
    <row r="81" spans="1:15" x14ac:dyDescent="0.3">
      <c r="A81" s="1136"/>
      <c r="B81" s="1136"/>
      <c r="C81" s="1136"/>
      <c r="D81" s="1112"/>
      <c r="E81" s="1112"/>
      <c r="F81" s="1112"/>
    </row>
    <row r="82" spans="1:15" x14ac:dyDescent="0.3">
      <c r="A82" s="1136"/>
      <c r="B82" s="1136"/>
      <c r="C82" s="1136"/>
      <c r="D82" s="1112"/>
      <c r="E82" s="1112"/>
      <c r="F82" s="1112"/>
    </row>
    <row r="83" spans="1:15" x14ac:dyDescent="0.3">
      <c r="A83" s="1136"/>
      <c r="B83" s="1136"/>
      <c r="C83" s="1136"/>
      <c r="D83" s="1112"/>
      <c r="E83" s="1112"/>
      <c r="F83" s="1112"/>
    </row>
    <row r="84" spans="1:15" x14ac:dyDescent="0.3">
      <c r="A84" s="1136"/>
      <c r="B84" s="1136"/>
      <c r="C84" s="1136"/>
      <c r="D84" s="1112"/>
      <c r="E84" s="1112"/>
      <c r="F84" s="1112"/>
    </row>
    <row r="85" spans="1:15" ht="15" thickBot="1" x14ac:dyDescent="0.35">
      <c r="A85" s="1136"/>
      <c r="B85" s="1136"/>
      <c r="C85" s="1136"/>
      <c r="D85" s="1112"/>
      <c r="E85" s="1112"/>
      <c r="F85" s="1112"/>
    </row>
    <row r="86" spans="1:15" ht="21" thickBot="1" x14ac:dyDescent="0.35">
      <c r="A86" s="1137"/>
      <c r="B86" s="1143" t="s">
        <v>394</v>
      </c>
      <c r="C86" s="1696"/>
      <c r="D86" s="2023"/>
      <c r="E86" s="2023"/>
      <c r="F86" s="2023"/>
      <c r="G86" s="2939" t="str">
        <f>'PDB Bill AMR'!L90</f>
        <v>Month August-2023</v>
      </c>
      <c r="H86" s="2940">
        <f>'PDB Bill AMR'!M90</f>
        <v>0</v>
      </c>
    </row>
    <row r="87" spans="1:15" x14ac:dyDescent="0.3">
      <c r="A87" s="2950" t="s">
        <v>326</v>
      </c>
      <c r="B87" s="2951"/>
      <c r="C87" s="2951"/>
      <c r="D87" s="2951"/>
      <c r="E87" s="2951"/>
      <c r="F87" s="2951"/>
      <c r="G87" s="2935">
        <f>'PDB Bill AMR'!L91</f>
        <v>0</v>
      </c>
      <c r="H87" s="2938">
        <f>'PDB Bill AMR'!M91</f>
        <v>0</v>
      </c>
      <c r="I87" s="2883" t="s">
        <v>4833</v>
      </c>
      <c r="J87" s="2883" t="s">
        <v>4829</v>
      </c>
      <c r="K87" s="2887" t="s">
        <v>4831</v>
      </c>
      <c r="L87" s="2885" t="s">
        <v>4830</v>
      </c>
      <c r="M87" s="2885" t="s">
        <v>4832</v>
      </c>
      <c r="N87" s="2883" t="s">
        <v>4827</v>
      </c>
      <c r="O87" s="2907" t="s">
        <v>4828</v>
      </c>
    </row>
    <row r="88" spans="1:15" ht="20.399999999999999" x14ac:dyDescent="0.3">
      <c r="A88" s="1117" t="s">
        <v>316</v>
      </c>
      <c r="B88" s="1118" t="s">
        <v>315</v>
      </c>
      <c r="C88" s="1117" t="s">
        <v>314</v>
      </c>
      <c r="D88" s="1117" t="s">
        <v>313</v>
      </c>
      <c r="E88" s="1119" t="s">
        <v>319</v>
      </c>
      <c r="F88" s="1119" t="s">
        <v>318</v>
      </c>
      <c r="G88" s="1117" t="str">
        <f>'PDB Bill AMR'!L92</f>
        <v>Energy Imp (KWh)</v>
      </c>
      <c r="H88" s="2032" t="str">
        <f>'PDB Bill AMR'!M92</f>
        <v>Energy Exp (KWh)</v>
      </c>
      <c r="I88" s="2884"/>
      <c r="J88" s="2884"/>
      <c r="K88" s="2888"/>
      <c r="L88" s="2886"/>
      <c r="M88" s="2886"/>
      <c r="N88" s="2884"/>
      <c r="O88" s="2908"/>
    </row>
    <row r="89" spans="1:15" ht="15" thickBot="1" x14ac:dyDescent="0.35">
      <c r="A89" s="1138">
        <v>1</v>
      </c>
      <c r="B89" s="1697">
        <v>2</v>
      </c>
      <c r="C89" s="1138">
        <v>3</v>
      </c>
      <c r="D89" s="1138">
        <v>4</v>
      </c>
      <c r="E89" s="1698">
        <v>5</v>
      </c>
      <c r="F89" s="1698">
        <v>6</v>
      </c>
      <c r="G89" s="1131">
        <f>'PDB Bill AMR'!L93</f>
        <v>12</v>
      </c>
      <c r="H89" s="2033">
        <f>'PDB Bill AMR'!M93</f>
        <v>13</v>
      </c>
      <c r="I89" s="18"/>
      <c r="J89" s="18"/>
      <c r="K89" s="18"/>
      <c r="L89" s="18"/>
      <c r="M89" s="18"/>
      <c r="N89" s="18"/>
      <c r="O89" s="2053"/>
    </row>
    <row r="90" spans="1:15" ht="15" thickBot="1" x14ac:dyDescent="0.35">
      <c r="A90" s="2953" t="s">
        <v>386</v>
      </c>
      <c r="B90" s="2954"/>
      <c r="C90" s="2954"/>
      <c r="D90" s="2954"/>
      <c r="E90" s="2954"/>
      <c r="F90" s="2955"/>
      <c r="G90" s="1699">
        <f>'PDB Bill AMR'!L94</f>
        <v>0</v>
      </c>
      <c r="H90" s="1700">
        <f>'PDB Bill AMR'!M94</f>
        <v>0</v>
      </c>
      <c r="I90" s="18"/>
      <c r="J90" s="18"/>
      <c r="K90" s="18"/>
      <c r="L90" s="18"/>
      <c r="M90" s="18"/>
      <c r="N90" s="18"/>
      <c r="O90" s="2053"/>
    </row>
    <row r="91" spans="1:15" ht="26.4" x14ac:dyDescent="0.3">
      <c r="A91" s="1673">
        <v>1</v>
      </c>
      <c r="B91" s="1673" t="s">
        <v>385</v>
      </c>
      <c r="C91" s="2956" t="s">
        <v>384</v>
      </c>
      <c r="D91" s="1673">
        <v>33</v>
      </c>
      <c r="E91" s="1668" t="s">
        <v>284</v>
      </c>
      <c r="F91" s="1673" t="s">
        <v>383</v>
      </c>
      <c r="G91" s="1675">
        <f>'PDB Bill AMR'!L95</f>
        <v>0</v>
      </c>
      <c r="H91" s="2034">
        <f>'PDB Bill AMR'!M95</f>
        <v>0</v>
      </c>
      <c r="I91" s="18"/>
      <c r="J91" s="18"/>
      <c r="K91" s="18"/>
      <c r="L91" s="18"/>
      <c r="M91" s="18"/>
      <c r="N91" s="18"/>
      <c r="O91" s="2053"/>
    </row>
    <row r="92" spans="1:15" ht="26.4" x14ac:dyDescent="0.3">
      <c r="A92" s="1681">
        <v>2</v>
      </c>
      <c r="B92" s="1681" t="s">
        <v>382</v>
      </c>
      <c r="C92" s="2956"/>
      <c r="D92" s="1675">
        <v>33</v>
      </c>
      <c r="E92" s="1123" t="s">
        <v>284</v>
      </c>
      <c r="F92" s="1675" t="s">
        <v>381</v>
      </c>
      <c r="G92" s="1675">
        <f>'PDB Bill AMR'!L96</f>
        <v>0</v>
      </c>
      <c r="H92" s="2034">
        <f>'PDB Bill AMR'!M96</f>
        <v>0</v>
      </c>
      <c r="I92" s="18"/>
      <c r="J92" s="18"/>
      <c r="K92" s="18"/>
      <c r="L92" s="18"/>
      <c r="M92" s="18"/>
      <c r="N92" s="18"/>
      <c r="O92" s="2053"/>
    </row>
    <row r="93" spans="1:15" ht="15" thickBot="1" x14ac:dyDescent="0.35">
      <c r="A93" s="1681">
        <v>3</v>
      </c>
      <c r="B93" s="1681" t="s">
        <v>380</v>
      </c>
      <c r="C93" s="2956"/>
      <c r="D93" s="1681">
        <v>33</v>
      </c>
      <c r="E93" s="1132" t="s">
        <v>284</v>
      </c>
      <c r="F93" s="1681">
        <v>8993798</v>
      </c>
      <c r="G93" s="1683">
        <f>'PDB Bill AMR'!L97</f>
        <v>0</v>
      </c>
      <c r="H93" s="2034">
        <f>'PDB Bill AMR'!M97</f>
        <v>0</v>
      </c>
      <c r="I93" s="18"/>
      <c r="J93" s="18"/>
      <c r="K93" s="18"/>
      <c r="L93" s="18"/>
      <c r="M93" s="18"/>
      <c r="N93" s="18"/>
      <c r="O93" s="2053"/>
    </row>
    <row r="94" spans="1:15" ht="16.2" thickBot="1" x14ac:dyDescent="0.35">
      <c r="A94" s="2953" t="s">
        <v>378</v>
      </c>
      <c r="B94" s="2954"/>
      <c r="C94" s="2954"/>
      <c r="D94" s="2954"/>
      <c r="E94" s="2954"/>
      <c r="F94" s="2955" t="s">
        <v>377</v>
      </c>
      <c r="G94" s="1127">
        <f>'PDB Bill AMR'!L98</f>
        <v>0</v>
      </c>
      <c r="H94" s="2035">
        <f>'PDB Bill AMR'!M98</f>
        <v>0</v>
      </c>
      <c r="I94" s="18"/>
      <c r="J94" s="18"/>
      <c r="K94" s="18"/>
      <c r="L94" s="18"/>
      <c r="M94" s="18"/>
      <c r="N94" s="18"/>
      <c r="O94" s="2053"/>
    </row>
    <row r="95" spans="1:15" x14ac:dyDescent="0.3">
      <c r="A95" s="1673"/>
      <c r="B95" s="1673" t="s">
        <v>374</v>
      </c>
      <c r="C95" s="2956" t="s">
        <v>375</v>
      </c>
      <c r="D95" s="1673">
        <v>33</v>
      </c>
      <c r="E95" s="1668" t="s">
        <v>284</v>
      </c>
      <c r="F95" s="1682">
        <v>8993841</v>
      </c>
      <c r="G95" s="1675">
        <f>'PDB Bill AMR'!L99</f>
        <v>0</v>
      </c>
      <c r="H95" s="2036">
        <f>'PDB Bill AMR'!M99</f>
        <v>0</v>
      </c>
      <c r="I95" s="18"/>
      <c r="J95" s="18"/>
      <c r="K95" s="18"/>
      <c r="L95" s="18"/>
      <c r="M95" s="18"/>
      <c r="N95" s="18"/>
      <c r="O95" s="2053"/>
    </row>
    <row r="96" spans="1:15" x14ac:dyDescent="0.3">
      <c r="A96" s="1675">
        <v>4</v>
      </c>
      <c r="B96" s="1677" t="s">
        <v>374</v>
      </c>
      <c r="C96" s="2956"/>
      <c r="D96" s="1675">
        <v>33</v>
      </c>
      <c r="E96" s="1123" t="s">
        <v>284</v>
      </c>
      <c r="F96" s="1684">
        <v>8993841</v>
      </c>
      <c r="G96" s="1675">
        <f>'PDB Bill AMR'!L100</f>
        <v>0</v>
      </c>
      <c r="H96" s="2036">
        <f>'PDB Bill AMR'!M100</f>
        <v>2360592.0000000042</v>
      </c>
      <c r="I96" s="2892">
        <f>H96+H97</f>
        <v>2360592.0000000042</v>
      </c>
      <c r="J96" s="2889" t="s">
        <v>4784</v>
      </c>
      <c r="K96" s="2910">
        <f>M96</f>
        <v>2360592.0000000042</v>
      </c>
      <c r="L96" s="2889" t="s">
        <v>4784</v>
      </c>
      <c r="M96" s="2910">
        <f>'SOUTH-1'!$I$1455</f>
        <v>2360592.0000000042</v>
      </c>
      <c r="N96" s="2892">
        <f>I96-K96</f>
        <v>0</v>
      </c>
      <c r="O96" s="2900">
        <f>N96/I96</f>
        <v>0</v>
      </c>
    </row>
    <row r="97" spans="1:17" ht="15" thickBot="1" x14ac:dyDescent="0.35">
      <c r="A97" s="1681">
        <v>5</v>
      </c>
      <c r="B97" s="1681" t="s">
        <v>373</v>
      </c>
      <c r="C97" s="2956"/>
      <c r="D97" s="1681">
        <v>33</v>
      </c>
      <c r="E97" s="1132" t="s">
        <v>284</v>
      </c>
      <c r="F97" s="2024">
        <v>8993842</v>
      </c>
      <c r="G97" s="1688">
        <f>'PDB Bill AMR'!L101</f>
        <v>0</v>
      </c>
      <c r="H97" s="2036">
        <f>'PDB Bill AMR'!M101</f>
        <v>0</v>
      </c>
      <c r="I97" s="2893"/>
      <c r="J97" s="2889"/>
      <c r="K97" s="2893"/>
      <c r="L97" s="2889"/>
      <c r="M97" s="2893"/>
      <c r="N97" s="2893"/>
      <c r="O97" s="2900"/>
    </row>
    <row r="98" spans="1:17" ht="16.2" thickBot="1" x14ac:dyDescent="0.35">
      <c r="A98" s="2953" t="s">
        <v>371</v>
      </c>
      <c r="B98" s="2954"/>
      <c r="C98" s="2954"/>
      <c r="D98" s="2954"/>
      <c r="E98" s="2954"/>
      <c r="F98" s="2955"/>
      <c r="G98" s="1127">
        <f>'PDB Bill AMR'!L102</f>
        <v>0</v>
      </c>
      <c r="H98" s="2035">
        <f>'PDB Bill AMR'!M102</f>
        <v>2360592.0000000042</v>
      </c>
      <c r="I98" s="18"/>
      <c r="J98" s="18"/>
      <c r="K98" s="18"/>
      <c r="L98" s="18"/>
      <c r="M98" s="18"/>
      <c r="N98" s="18"/>
      <c r="O98" s="2053"/>
    </row>
    <row r="99" spans="1:17" ht="26.4" x14ac:dyDescent="0.3">
      <c r="A99" s="2956">
        <v>6</v>
      </c>
      <c r="B99" s="2974" t="s">
        <v>369</v>
      </c>
      <c r="C99" s="2956" t="s">
        <v>368</v>
      </c>
      <c r="D99" s="1673">
        <v>33</v>
      </c>
      <c r="E99" s="1668" t="s">
        <v>284</v>
      </c>
      <c r="F99" s="1673" t="s">
        <v>370</v>
      </c>
      <c r="G99" s="1701">
        <f>'PDB Bill AMR'!L103</f>
        <v>0</v>
      </c>
      <c r="H99" s="2036">
        <f>'PDB Bill AMR'!M103</f>
        <v>0</v>
      </c>
      <c r="I99" s="2891">
        <f>H100</f>
        <v>10800.000000000009</v>
      </c>
      <c r="J99" s="2895" t="s">
        <v>4792</v>
      </c>
      <c r="K99" s="2893"/>
      <c r="L99" s="2895" t="s">
        <v>4792</v>
      </c>
      <c r="M99" s="2893"/>
      <c r="N99" s="2891">
        <f>I99-K99</f>
        <v>10800.000000000009</v>
      </c>
      <c r="O99" s="2900">
        <f>N99/I99</f>
        <v>1</v>
      </c>
    </row>
    <row r="100" spans="1:17" ht="39.6" x14ac:dyDescent="0.3">
      <c r="A100" s="2957"/>
      <c r="B100" s="2975"/>
      <c r="C100" s="2956"/>
      <c r="D100" s="1675">
        <v>33</v>
      </c>
      <c r="E100" s="1123" t="s">
        <v>284</v>
      </c>
      <c r="F100" s="1675" t="s">
        <v>367</v>
      </c>
      <c r="G100" s="1702">
        <f>'PDB Bill AMR'!L104</f>
        <v>0</v>
      </c>
      <c r="H100" s="2037">
        <f>'PDB Bill AMR'!M104</f>
        <v>10800.000000000009</v>
      </c>
      <c r="I100" s="2889"/>
      <c r="J100" s="2895"/>
      <c r="K100" s="2893"/>
      <c r="L100" s="2895"/>
      <c r="M100" s="2893"/>
      <c r="N100" s="2889"/>
      <c r="O100" s="2900"/>
    </row>
    <row r="101" spans="1:17" x14ac:dyDescent="0.3">
      <c r="A101" s="1675">
        <v>7</v>
      </c>
      <c r="B101" s="1703" t="s">
        <v>366</v>
      </c>
      <c r="C101" s="2956"/>
      <c r="D101" s="1675">
        <v>33</v>
      </c>
      <c r="E101" s="1123" t="s">
        <v>284</v>
      </c>
      <c r="F101" s="1675">
        <v>8993833</v>
      </c>
      <c r="G101" s="1702">
        <f>'PDB Bill AMR'!L105</f>
        <v>0</v>
      </c>
      <c r="H101" s="2037">
        <f>'PDB Bill AMR'!M105</f>
        <v>97919.999999996886</v>
      </c>
      <c r="I101" s="2889"/>
      <c r="J101" s="2895"/>
      <c r="K101" s="2893"/>
      <c r="L101" s="2895"/>
      <c r="M101" s="2893"/>
      <c r="N101" s="2889"/>
      <c r="O101" s="2900"/>
    </row>
    <row r="102" spans="1:17" ht="26.4" x14ac:dyDescent="0.3">
      <c r="A102" s="1675">
        <v>8</v>
      </c>
      <c r="B102" s="1703" t="s">
        <v>365</v>
      </c>
      <c r="C102" s="2956"/>
      <c r="D102" s="1675">
        <v>33</v>
      </c>
      <c r="E102" s="1123" t="s">
        <v>284</v>
      </c>
      <c r="F102" s="1675" t="s">
        <v>364</v>
      </c>
      <c r="G102" s="1704">
        <f>'PDB Bill AMR'!L106</f>
        <v>0</v>
      </c>
      <c r="H102" s="2037">
        <f>'PDB Bill AMR'!M106</f>
        <v>1435139.9999999921</v>
      </c>
      <c r="I102" s="2917">
        <f>H102+H103+H112+H115+H116</f>
        <v>80550660.000000224</v>
      </c>
      <c r="J102" s="2889" t="s">
        <v>4793</v>
      </c>
      <c r="K102" s="2912">
        <f>M102+M103+M104+M105+M106+M107</f>
        <v>82211573.375999779</v>
      </c>
      <c r="L102" s="18" t="s">
        <v>4818</v>
      </c>
      <c r="M102" s="1660">
        <f>'NORTH-2'!$K$615</f>
        <v>17514993.376000002</v>
      </c>
      <c r="N102" s="2897">
        <f>I102-K102</f>
        <v>-1660913.375999555</v>
      </c>
      <c r="O102" s="2904">
        <f>N102/I102</f>
        <v>-2.061948810847174E-2</v>
      </c>
    </row>
    <row r="103" spans="1:17" ht="26.4" x14ac:dyDescent="0.3">
      <c r="A103" s="1675">
        <v>9</v>
      </c>
      <c r="B103" s="1703" t="s">
        <v>363</v>
      </c>
      <c r="C103" s="2956"/>
      <c r="D103" s="1675">
        <v>33</v>
      </c>
      <c r="E103" s="1123" t="s">
        <v>284</v>
      </c>
      <c r="F103" s="1675" t="s">
        <v>362</v>
      </c>
      <c r="G103" s="1705">
        <f>'PDB Bill AMR'!L107</f>
        <v>0</v>
      </c>
      <c r="H103" s="2038">
        <f>'PDB Bill AMR'!M107</f>
        <v>8390520.0000000875</v>
      </c>
      <c r="I103" s="2889"/>
      <c r="J103" s="2889"/>
      <c r="K103" s="2913"/>
      <c r="L103" s="18" t="s">
        <v>4819</v>
      </c>
      <c r="M103" s="1660">
        <f>'NORTH-2'!$K$837</f>
        <v>14660370</v>
      </c>
      <c r="N103" s="2898"/>
      <c r="O103" s="2905"/>
    </row>
    <row r="104" spans="1:17" x14ac:dyDescent="0.3">
      <c r="A104" s="1675"/>
      <c r="B104" s="1703"/>
      <c r="C104" s="2956"/>
      <c r="D104" s="1675"/>
      <c r="E104" s="1123"/>
      <c r="F104" s="1675"/>
      <c r="G104" s="2031"/>
      <c r="H104" s="2038"/>
      <c r="I104" s="32"/>
      <c r="J104" s="32"/>
      <c r="K104" s="2913"/>
      <c r="L104" s="18" t="s">
        <v>4820</v>
      </c>
      <c r="M104" s="1660">
        <f>'NORTH-1'!$K$1532</f>
        <v>17148799.999999903</v>
      </c>
      <c r="N104" s="2898"/>
      <c r="O104" s="2905"/>
    </row>
    <row r="105" spans="1:17" x14ac:dyDescent="0.3">
      <c r="A105" s="1675"/>
      <c r="B105" s="1703"/>
      <c r="C105" s="2956"/>
      <c r="D105" s="1675"/>
      <c r="E105" s="1123"/>
      <c r="F105" s="1675"/>
      <c r="G105" s="2031"/>
      <c r="H105" s="2038"/>
      <c r="I105" s="32"/>
      <c r="J105" s="32"/>
      <c r="K105" s="2913"/>
      <c r="L105" s="18" t="s">
        <v>4821</v>
      </c>
      <c r="M105" s="1660">
        <f>'NORTH-1'!$K$1251</f>
        <v>2277599.9999999478</v>
      </c>
      <c r="N105" s="2898"/>
      <c r="O105" s="2905"/>
    </row>
    <row r="106" spans="1:17" x14ac:dyDescent="0.3">
      <c r="A106" s="1675"/>
      <c r="B106" s="1703"/>
      <c r="C106" s="2956"/>
      <c r="D106" s="1675"/>
      <c r="E106" s="1123"/>
      <c r="F106" s="1675"/>
      <c r="G106" s="2031"/>
      <c r="H106" s="2038"/>
      <c r="I106" s="32"/>
      <c r="J106" s="32"/>
      <c r="K106" s="2913"/>
      <c r="L106" s="18" t="s">
        <v>4822</v>
      </c>
      <c r="M106" s="1660">
        <f>'NORTH-1'!$K$1458</f>
        <v>21536999.999999933</v>
      </c>
      <c r="N106" s="2898"/>
      <c r="O106" s="2905"/>
    </row>
    <row r="107" spans="1:17" x14ac:dyDescent="0.3">
      <c r="A107" s="1675"/>
      <c r="B107" s="1703"/>
      <c r="C107" s="2956"/>
      <c r="D107" s="1675"/>
      <c r="E107" s="1123"/>
      <c r="F107" s="1675"/>
      <c r="G107" s="2031"/>
      <c r="H107" s="2038"/>
      <c r="I107" s="32"/>
      <c r="J107" s="32"/>
      <c r="K107" s="2914"/>
      <c r="L107" s="18" t="s">
        <v>4846</v>
      </c>
      <c r="M107" s="1660">
        <f>'NORTH-1'!$L$1412</f>
        <v>9072810.0000000019</v>
      </c>
      <c r="N107" s="2899"/>
      <c r="O107" s="2906"/>
    </row>
    <row r="108" spans="1:17" x14ac:dyDescent="0.3">
      <c r="A108" s="1675">
        <v>10</v>
      </c>
      <c r="B108" s="1703" t="s">
        <v>361</v>
      </c>
      <c r="C108" s="2956"/>
      <c r="D108" s="1675">
        <v>33</v>
      </c>
      <c r="E108" s="1123" t="s">
        <v>284</v>
      </c>
      <c r="F108" s="1675">
        <v>8993831</v>
      </c>
      <c r="G108" s="1706">
        <f>'PDB Bill AMR'!L108</f>
        <v>0</v>
      </c>
      <c r="H108" s="2037">
        <f>'PDB Bill AMR'!M108</f>
        <v>4197780.0000001481</v>
      </c>
      <c r="I108" s="2891">
        <f>H108+H109+H110-G111</f>
        <v>11517543.59999992</v>
      </c>
      <c r="J108" s="2889" t="s">
        <v>4794</v>
      </c>
      <c r="K108" s="2890">
        <f>M108</f>
        <v>11877454.000000039</v>
      </c>
      <c r="L108" s="2889" t="s">
        <v>4794</v>
      </c>
      <c r="M108" s="2890">
        <f>'NORTH-1'!$I$1985</f>
        <v>11877454.000000039</v>
      </c>
      <c r="N108" s="2891">
        <f>I108-K108</f>
        <v>-359910.40000011958</v>
      </c>
      <c r="O108" s="2900">
        <f>N108/I108</f>
        <v>-3.1248885396025078E-2</v>
      </c>
    </row>
    <row r="109" spans="1:17" x14ac:dyDescent="0.3">
      <c r="A109" s="1675">
        <v>11</v>
      </c>
      <c r="B109" s="1703" t="s">
        <v>360</v>
      </c>
      <c r="C109" s="2956"/>
      <c r="D109" s="1675">
        <v>33</v>
      </c>
      <c r="E109" s="1123" t="s">
        <v>284</v>
      </c>
      <c r="F109" s="1675">
        <v>8993839</v>
      </c>
      <c r="G109" s="1706">
        <f>'PDB Bill AMR'!L109</f>
        <v>0</v>
      </c>
      <c r="H109" s="2037">
        <f>'PDB Bill AMR'!M109</f>
        <v>10488779.999999788</v>
      </c>
      <c r="I109" s="2889"/>
      <c r="J109" s="2889"/>
      <c r="K109" s="2889"/>
      <c r="L109" s="2889"/>
      <c r="M109" s="2889"/>
      <c r="N109" s="2889"/>
      <c r="O109" s="2900"/>
      <c r="Q109" s="2745"/>
    </row>
    <row r="110" spans="1:17" x14ac:dyDescent="0.3">
      <c r="A110" s="1675">
        <v>12</v>
      </c>
      <c r="B110" s="1703" t="s">
        <v>359</v>
      </c>
      <c r="C110" s="2956"/>
      <c r="D110" s="1675">
        <v>33</v>
      </c>
      <c r="E110" s="1123" t="s">
        <v>284</v>
      </c>
      <c r="F110" s="1675">
        <v>38992611</v>
      </c>
      <c r="G110" s="1706">
        <f>'PDB Bill AMR'!L110</f>
        <v>0</v>
      </c>
      <c r="H110" s="2037">
        <f>'PDB Bill AMR'!M110</f>
        <v>4905540</v>
      </c>
      <c r="I110" s="2889"/>
      <c r="J110" s="2889"/>
      <c r="K110" s="2889"/>
      <c r="L110" s="2889"/>
      <c r="M110" s="2889"/>
      <c r="N110" s="2889"/>
      <c r="O110" s="2900"/>
    </row>
    <row r="111" spans="1:17" x14ac:dyDescent="0.3">
      <c r="A111" s="1675"/>
      <c r="B111" s="1675" t="s">
        <v>358</v>
      </c>
      <c r="C111" s="2956"/>
      <c r="D111" s="1675"/>
      <c r="E111" s="1675"/>
      <c r="F111" s="1684"/>
      <c r="G111" s="1707">
        <f>'PDB Bill AMR'!L111</f>
        <v>8074556.4000000162</v>
      </c>
      <c r="H111" s="2037">
        <f>'PDB Bill AMR'!M111</f>
        <v>0</v>
      </c>
      <c r="I111" s="2889"/>
      <c r="J111" s="2889"/>
      <c r="K111" s="2889"/>
      <c r="L111" s="2889"/>
      <c r="M111" s="2889"/>
      <c r="N111" s="2889"/>
      <c r="O111" s="2900"/>
      <c r="Q111" s="2745"/>
    </row>
    <row r="112" spans="1:17" ht="26.4" x14ac:dyDescent="0.3">
      <c r="A112" s="1681">
        <v>13</v>
      </c>
      <c r="B112" s="1681" t="s">
        <v>357</v>
      </c>
      <c r="C112" s="2956"/>
      <c r="D112" s="1681">
        <v>33</v>
      </c>
      <c r="E112" s="1132" t="s">
        <v>284</v>
      </c>
      <c r="F112" s="1681" t="s">
        <v>356</v>
      </c>
      <c r="G112" s="1701">
        <f>'PDB Bill AMR'!L112</f>
        <v>0</v>
      </c>
      <c r="H112" s="2036">
        <f>'PDB Bill AMR'!M112</f>
        <v>0</v>
      </c>
      <c r="I112" s="2049"/>
      <c r="J112" s="2889" t="s">
        <v>4793</v>
      </c>
      <c r="K112" s="18"/>
      <c r="L112" s="18"/>
      <c r="M112" s="18"/>
      <c r="N112" s="18"/>
      <c r="O112" s="2053"/>
    </row>
    <row r="113" spans="1:15" ht="16.2" thickBot="1" x14ac:dyDescent="0.35">
      <c r="A113" s="1708"/>
      <c r="B113" s="1708"/>
      <c r="C113" s="1708"/>
      <c r="D113" s="2025"/>
      <c r="E113" s="2025"/>
      <c r="F113" s="2025"/>
      <c r="G113" s="1127">
        <f>'PDB Bill AMR'!L113</f>
        <v>8074556.4000000162</v>
      </c>
      <c r="H113" s="2039">
        <f>'PDB Bill AMR'!M113</f>
        <v>29526480.000000011</v>
      </c>
      <c r="I113" s="18"/>
      <c r="J113" s="2889"/>
      <c r="K113" s="18"/>
      <c r="L113" s="18"/>
      <c r="M113" s="18"/>
      <c r="N113" s="18"/>
      <c r="O113" s="2053"/>
    </row>
    <row r="114" spans="1:15" ht="16.2" thickBot="1" x14ac:dyDescent="0.35">
      <c r="A114" s="2953" t="s">
        <v>355</v>
      </c>
      <c r="B114" s="2954"/>
      <c r="C114" s="2954"/>
      <c r="D114" s="2954"/>
      <c r="E114" s="2954"/>
      <c r="F114" s="2955"/>
      <c r="G114" s="2939">
        <f>'PDB Bill AMR'!L114</f>
        <v>0</v>
      </c>
      <c r="H114" s="2940">
        <f>'PDB Bill AMR'!M114</f>
        <v>0</v>
      </c>
      <c r="I114" s="18"/>
      <c r="J114" s="18"/>
      <c r="K114" s="18"/>
      <c r="L114" s="18"/>
      <c r="M114" s="18"/>
      <c r="N114" s="18"/>
      <c r="O114" s="2053"/>
    </row>
    <row r="115" spans="1:15" ht="26.4" x14ac:dyDescent="0.3">
      <c r="A115" s="1673">
        <v>14</v>
      </c>
      <c r="B115" s="1673" t="s">
        <v>354</v>
      </c>
      <c r="C115" s="2956" t="s">
        <v>353</v>
      </c>
      <c r="D115" s="1673">
        <v>33</v>
      </c>
      <c r="E115" s="1668" t="s">
        <v>284</v>
      </c>
      <c r="F115" s="1673" t="s">
        <v>352</v>
      </c>
      <c r="G115" s="1709">
        <f>'PDB Bill AMR'!L115</f>
        <v>0</v>
      </c>
      <c r="H115" s="2040">
        <f>'PDB Bill AMR'!M115</f>
        <v>35178000</v>
      </c>
      <c r="I115" s="18"/>
      <c r="J115" s="2889" t="s">
        <v>4793</v>
      </c>
      <c r="K115" s="18"/>
      <c r="L115" s="18"/>
      <c r="M115" s="18"/>
      <c r="N115" s="18"/>
      <c r="O115" s="2053"/>
    </row>
    <row r="116" spans="1:15" ht="27" thickBot="1" x14ac:dyDescent="0.35">
      <c r="A116" s="1675">
        <v>15</v>
      </c>
      <c r="B116" s="1675" t="s">
        <v>351</v>
      </c>
      <c r="C116" s="2957"/>
      <c r="D116" s="1675">
        <v>33</v>
      </c>
      <c r="E116" s="1123" t="s">
        <v>284</v>
      </c>
      <c r="F116" s="1675" t="s">
        <v>350</v>
      </c>
      <c r="G116" s="1709">
        <f>'PDB Bill AMR'!L116</f>
        <v>0</v>
      </c>
      <c r="H116" s="2040">
        <f>'PDB Bill AMR'!M116</f>
        <v>35547000.000000142</v>
      </c>
      <c r="I116" s="18"/>
      <c r="J116" s="2889"/>
      <c r="K116" s="18"/>
      <c r="L116" s="18"/>
      <c r="M116" s="18"/>
      <c r="N116" s="18"/>
      <c r="O116" s="2053"/>
    </row>
    <row r="117" spans="1:15" ht="16.2" thickBot="1" x14ac:dyDescent="0.35">
      <c r="A117" s="2953" t="s">
        <v>4096</v>
      </c>
      <c r="B117" s="2954"/>
      <c r="C117" s="2954"/>
      <c r="D117" s="2954"/>
      <c r="E117" s="2954"/>
      <c r="F117" s="2955"/>
      <c r="G117" s="1127">
        <f>'PDB Bill AMR'!L117</f>
        <v>0</v>
      </c>
      <c r="H117" s="2035">
        <f>'PDB Bill AMR'!M117</f>
        <v>70725000.000000149</v>
      </c>
      <c r="I117" s="18"/>
      <c r="J117" s="18"/>
      <c r="K117" s="18"/>
      <c r="L117" s="18"/>
      <c r="M117" s="18"/>
      <c r="N117" s="18"/>
      <c r="O117" s="2053"/>
    </row>
    <row r="118" spans="1:15" x14ac:dyDescent="0.3">
      <c r="A118" s="1675">
        <v>16</v>
      </c>
      <c r="B118" s="1680" t="s">
        <v>348</v>
      </c>
      <c r="C118" s="2962" t="s">
        <v>349</v>
      </c>
      <c r="D118" s="1675">
        <v>33</v>
      </c>
      <c r="E118" s="1123" t="s">
        <v>284</v>
      </c>
      <c r="F118" s="1675">
        <v>35786569</v>
      </c>
      <c r="G118" s="1709">
        <f>'PDB Bill AMR'!L119</f>
        <v>0</v>
      </c>
      <c r="H118" s="2040">
        <f>'PDB Bill AMR'!M119</f>
        <v>4409100.0000000214</v>
      </c>
      <c r="I118" s="2892">
        <f>H118+H119+H120</f>
        <v>7245900.0000000196</v>
      </c>
      <c r="J118" s="2889" t="s">
        <v>4795</v>
      </c>
      <c r="K118" s="2890">
        <f>M118</f>
        <v>7426800</v>
      </c>
      <c r="L118" s="2895" t="s">
        <v>4825</v>
      </c>
      <c r="M118" s="2890">
        <f>'NORTH-2'!$K$1151</f>
        <v>7426800</v>
      </c>
      <c r="N118" s="2892">
        <f>I118-K118</f>
        <v>-180899.99999998044</v>
      </c>
      <c r="O118" s="2900">
        <f>N118/I118</f>
        <v>-2.4965842752450344E-2</v>
      </c>
    </row>
    <row r="119" spans="1:15" x14ac:dyDescent="0.3">
      <c r="A119" s="1675">
        <v>17</v>
      </c>
      <c r="B119" s="1680" t="s">
        <v>346</v>
      </c>
      <c r="C119" s="2956"/>
      <c r="D119" s="1675">
        <v>33</v>
      </c>
      <c r="E119" s="1123" t="s">
        <v>284</v>
      </c>
      <c r="F119" s="1675">
        <v>35786575</v>
      </c>
      <c r="G119" s="1709">
        <f>'PDB Bill AMR'!L120</f>
        <v>0</v>
      </c>
      <c r="H119" s="2040">
        <f>'PDB Bill AMR'!M120</f>
        <v>2836799.9999999981</v>
      </c>
      <c r="I119" s="2893"/>
      <c r="J119" s="2889"/>
      <c r="K119" s="2889"/>
      <c r="L119" s="2895"/>
      <c r="M119" s="2889"/>
      <c r="N119" s="2893"/>
      <c r="O119" s="2900"/>
    </row>
    <row r="120" spans="1:15" x14ac:dyDescent="0.3">
      <c r="A120" s="1675">
        <v>18</v>
      </c>
      <c r="B120" s="1680" t="s">
        <v>347</v>
      </c>
      <c r="C120" s="2956"/>
      <c r="D120" s="1675">
        <v>33</v>
      </c>
      <c r="E120" s="1123" t="s">
        <v>284</v>
      </c>
      <c r="F120" s="1675">
        <v>35786580</v>
      </c>
      <c r="G120" s="1709">
        <f>'PDB Bill AMR'!L121</f>
        <v>0</v>
      </c>
      <c r="H120" s="2040">
        <f>'PDB Bill AMR'!M121</f>
        <v>0</v>
      </c>
      <c r="I120" s="2893"/>
      <c r="J120" s="2889"/>
      <c r="K120" s="2889"/>
      <c r="L120" s="2895"/>
      <c r="M120" s="2889"/>
      <c r="N120" s="2893"/>
      <c r="O120" s="2900"/>
    </row>
    <row r="121" spans="1:15" x14ac:dyDescent="0.3">
      <c r="A121" s="1675">
        <v>19</v>
      </c>
      <c r="B121" s="1680" t="s">
        <v>345</v>
      </c>
      <c r="C121" s="2956"/>
      <c r="D121" s="1675"/>
      <c r="E121" s="1123"/>
      <c r="F121" s="1675"/>
      <c r="G121" s="1709">
        <f>'PDB Bill AMR'!L122</f>
        <v>0</v>
      </c>
      <c r="H121" s="2040">
        <f>'PDB Bill AMR'!M122</f>
        <v>6431400.0000000037</v>
      </c>
      <c r="I121" s="2892">
        <f>H121+H122</f>
        <v>10815839.999999994</v>
      </c>
      <c r="J121" s="2889" t="s">
        <v>4796</v>
      </c>
      <c r="K121" s="2910">
        <f>M121</f>
        <v>10824073.999999994</v>
      </c>
      <c r="L121" s="2889" t="s">
        <v>4826</v>
      </c>
      <c r="M121" s="2910">
        <f>'NORTH-2'!$K$1395</f>
        <v>10824073.999999994</v>
      </c>
      <c r="N121" s="2892">
        <f>I121-K121</f>
        <v>-8234</v>
      </c>
      <c r="O121" s="2900">
        <f>N121/I121</f>
        <v>-7.6129084749774448E-4</v>
      </c>
    </row>
    <row r="122" spans="1:15" ht="15" thickBot="1" x14ac:dyDescent="0.35">
      <c r="A122" s="1675">
        <v>20</v>
      </c>
      <c r="B122" s="1680" t="s">
        <v>344</v>
      </c>
      <c r="C122" s="2957"/>
      <c r="D122" s="1675"/>
      <c r="E122" s="1123"/>
      <c r="F122" s="1675"/>
      <c r="G122" s="1709">
        <f>'PDB Bill AMR'!L123</f>
        <v>0</v>
      </c>
      <c r="H122" s="2040">
        <f>'PDB Bill AMR'!M123</f>
        <v>4384439.9999999907</v>
      </c>
      <c r="I122" s="2893"/>
      <c r="J122" s="2889"/>
      <c r="K122" s="2893"/>
      <c r="L122" s="2889"/>
      <c r="M122" s="2893"/>
      <c r="N122" s="2893"/>
      <c r="O122" s="2900"/>
    </row>
    <row r="123" spans="1:15" ht="16.2" thickBot="1" x14ac:dyDescent="0.35">
      <c r="A123" s="2953"/>
      <c r="B123" s="2954" t="s">
        <v>343</v>
      </c>
      <c r="C123" s="2954"/>
      <c r="D123" s="2954"/>
      <c r="E123" s="2954"/>
      <c r="F123" s="2955"/>
      <c r="G123" s="1127">
        <f>'PDB Bill AMR'!L124</f>
        <v>0</v>
      </c>
      <c r="H123" s="2035">
        <f>'PDB Bill AMR'!M124</f>
        <v>18061740.000000015</v>
      </c>
      <c r="I123" s="18"/>
      <c r="J123" s="18"/>
      <c r="K123" s="18"/>
      <c r="L123" s="18"/>
      <c r="M123" s="18"/>
      <c r="N123" s="18"/>
      <c r="O123" s="2053"/>
    </row>
    <row r="124" spans="1:15" ht="26.4" x14ac:dyDescent="0.3">
      <c r="A124" s="1675">
        <v>21</v>
      </c>
      <c r="B124" s="1685" t="s">
        <v>342</v>
      </c>
      <c r="C124" s="2962" t="s">
        <v>92</v>
      </c>
      <c r="D124" s="1675">
        <v>33</v>
      </c>
      <c r="E124" s="1123" t="s">
        <v>284</v>
      </c>
      <c r="F124" s="1675" t="s">
        <v>341</v>
      </c>
      <c r="G124" s="1711">
        <f>'PDB Bill AMR'!L125</f>
        <v>0</v>
      </c>
      <c r="H124" s="2040">
        <f>'PDB Bill AMR'!M125</f>
        <v>5337.9949999999872</v>
      </c>
      <c r="I124" s="2892">
        <f>H124+H125</f>
        <v>9825.2399999999761</v>
      </c>
      <c r="J124" s="2889" t="s">
        <v>4066</v>
      </c>
      <c r="K124" s="2910">
        <f>M124</f>
        <v>9595.5475269384442</v>
      </c>
      <c r="L124" s="2895" t="s">
        <v>4066</v>
      </c>
      <c r="M124" s="2890">
        <f>'SOUTH-2'!M109+'SOUTH-2'!M110</f>
        <v>9595.5475269384442</v>
      </c>
      <c r="N124" s="2892">
        <f>I124-K124</f>
        <v>229.69247306153193</v>
      </c>
      <c r="O124" s="2900">
        <f>N124/I124</f>
        <v>2.3377797698736366E-2</v>
      </c>
    </row>
    <row r="125" spans="1:15" ht="27" thickBot="1" x14ac:dyDescent="0.35">
      <c r="A125" s="1675">
        <v>22</v>
      </c>
      <c r="B125" s="1685" t="s">
        <v>340</v>
      </c>
      <c r="C125" s="2957"/>
      <c r="D125" s="1675">
        <v>33</v>
      </c>
      <c r="E125" s="1123" t="s">
        <v>284</v>
      </c>
      <c r="F125" s="1675" t="s">
        <v>339</v>
      </c>
      <c r="G125" s="1712">
        <f>'PDB Bill AMR'!L126</f>
        <v>0</v>
      </c>
      <c r="H125" s="2040">
        <f>'PDB Bill AMR'!M126</f>
        <v>4487.2449999999881</v>
      </c>
      <c r="I125" s="2893"/>
      <c r="J125" s="2889"/>
      <c r="K125" s="2893"/>
      <c r="L125" s="2895"/>
      <c r="M125" s="2889"/>
      <c r="N125" s="2893"/>
      <c r="O125" s="2900"/>
    </row>
    <row r="126" spans="1:15" ht="16.2" thickBot="1" x14ac:dyDescent="0.35">
      <c r="A126" s="2953" t="s">
        <v>4097</v>
      </c>
      <c r="B126" s="2954"/>
      <c r="C126" s="2954"/>
      <c r="D126" s="2954"/>
      <c r="E126" s="2954"/>
      <c r="F126" s="2955"/>
      <c r="G126" s="1127">
        <f>'PDB Bill AMR'!L127</f>
        <v>0</v>
      </c>
      <c r="H126" s="2035">
        <f>'PDB Bill AMR'!M127</f>
        <v>9825.2399999999761</v>
      </c>
      <c r="I126" s="18"/>
      <c r="J126" s="18"/>
      <c r="K126" s="18"/>
      <c r="L126" s="18"/>
      <c r="M126" s="18"/>
      <c r="N126" s="18"/>
      <c r="O126" s="2053"/>
    </row>
    <row r="127" spans="1:15" ht="26.4" x14ac:dyDescent="0.3">
      <c r="A127" s="1673">
        <v>23</v>
      </c>
      <c r="B127" s="1673" t="s">
        <v>338</v>
      </c>
      <c r="C127" s="1673" t="s">
        <v>337</v>
      </c>
      <c r="D127" s="1673" t="s">
        <v>333</v>
      </c>
      <c r="E127" s="1668" t="s">
        <v>284</v>
      </c>
      <c r="F127" s="1689" t="s">
        <v>336</v>
      </c>
      <c r="G127" s="1710">
        <f>'PDB Bill AMR'!L128</f>
        <v>0</v>
      </c>
      <c r="H127" s="2040">
        <f>'PDB Bill AMR'!M128</f>
        <v>5102.04000000003</v>
      </c>
      <c r="I127" s="18"/>
      <c r="J127" s="2924" t="s">
        <v>4782</v>
      </c>
      <c r="K127" s="18"/>
      <c r="L127" s="18"/>
      <c r="M127" s="18"/>
      <c r="N127" s="18"/>
      <c r="O127" s="2053"/>
    </row>
    <row r="128" spans="1:15" ht="26.4" x14ac:dyDescent="0.3">
      <c r="A128" s="1675">
        <v>24</v>
      </c>
      <c r="B128" s="1675" t="s">
        <v>335</v>
      </c>
      <c r="C128" s="1675" t="s">
        <v>334</v>
      </c>
      <c r="D128" s="1675" t="s">
        <v>333</v>
      </c>
      <c r="E128" s="1123" t="s">
        <v>284</v>
      </c>
      <c r="F128" s="1685" t="s">
        <v>332</v>
      </c>
      <c r="G128" s="1710">
        <f>'PDB Bill AMR'!L129</f>
        <v>0</v>
      </c>
      <c r="H128" s="2040">
        <f>'PDB Bill AMR'!M129</f>
        <v>18044.099999999984</v>
      </c>
      <c r="I128" s="18"/>
      <c r="J128" s="2924"/>
      <c r="K128" s="18"/>
      <c r="L128" s="18"/>
      <c r="M128" s="18"/>
      <c r="N128" s="18"/>
      <c r="O128" s="2053"/>
    </row>
    <row r="129" spans="1:15" ht="15.6" x14ac:dyDescent="0.3">
      <c r="A129" s="1133"/>
      <c r="B129" s="1134"/>
      <c r="C129" s="1134"/>
      <c r="D129" s="1135"/>
      <c r="E129" s="1129"/>
      <c r="F129" s="1141"/>
      <c r="G129" s="1127">
        <f>'PDB Bill AMR'!L130</f>
        <v>0</v>
      </c>
      <c r="H129" s="2035">
        <f>'PDB Bill AMR'!M130</f>
        <v>23146.140000000014</v>
      </c>
      <c r="I129" s="18"/>
      <c r="J129" s="18"/>
      <c r="K129" s="18"/>
      <c r="L129" s="18"/>
      <c r="M129" s="18"/>
      <c r="N129" s="18"/>
      <c r="O129" s="2053"/>
    </row>
    <row r="130" spans="1:15" ht="15.6" x14ac:dyDescent="0.3">
      <c r="A130" s="2932" t="s">
        <v>331</v>
      </c>
      <c r="B130" s="2933"/>
      <c r="C130" s="2933" t="s">
        <v>330</v>
      </c>
      <c r="D130" s="2933"/>
      <c r="E130" s="2933"/>
      <c r="F130" s="2933"/>
      <c r="G130" s="1713">
        <f>'PDB Bill AMR'!L131</f>
        <v>8074556.4000000162</v>
      </c>
      <c r="H130" s="2041">
        <f>'PDB Bill AMR'!M131</f>
        <v>120706783.38000019</v>
      </c>
      <c r="I130" s="2059">
        <f>SUM(I91:I129)</f>
        <v>112511160.84000015</v>
      </c>
      <c r="J130" s="2059"/>
      <c r="K130" s="2059">
        <f>SUM(K91:K129)</f>
        <v>114710088.92352676</v>
      </c>
      <c r="L130" s="2059"/>
      <c r="M130" s="2059">
        <f>SUM(M91:M129)</f>
        <v>114710088.92352676</v>
      </c>
      <c r="N130" s="2059">
        <f>SUM(N91:N129)</f>
        <v>-2198928.0835265936</v>
      </c>
      <c r="O130" s="2060">
        <f>N130/I130</f>
        <v>-1.9544088489617886E-2</v>
      </c>
    </row>
    <row r="131" spans="1:15" x14ac:dyDescent="0.3">
      <c r="A131" s="2932" t="s">
        <v>4098</v>
      </c>
      <c r="B131" s="2933"/>
      <c r="C131" s="2933"/>
      <c r="D131" s="2933"/>
      <c r="E131" s="2933"/>
      <c r="F131" s="2933"/>
    </row>
    <row r="132" spans="1:15" x14ac:dyDescent="0.3">
      <c r="A132" s="2932" t="s">
        <v>4099</v>
      </c>
      <c r="B132" s="2933"/>
      <c r="C132" s="2933"/>
      <c r="D132" s="2933"/>
      <c r="E132" s="2933"/>
      <c r="F132" s="2933"/>
    </row>
    <row r="133" spans="1:15" x14ac:dyDescent="0.3">
      <c r="A133" s="1116"/>
      <c r="B133" s="1116"/>
      <c r="C133" s="1116"/>
      <c r="D133" s="1116"/>
      <c r="E133" s="1116"/>
      <c r="F133" s="1116"/>
    </row>
    <row r="134" spans="1:15" x14ac:dyDescent="0.3">
      <c r="A134" s="1112"/>
      <c r="B134" s="1113"/>
      <c r="C134" s="1112"/>
      <c r="D134" s="1112"/>
      <c r="E134" s="1114"/>
      <c r="F134" s="1114"/>
    </row>
    <row r="135" spans="1:15" ht="15.6" x14ac:dyDescent="0.3">
      <c r="A135" s="1136"/>
      <c r="B135" s="1142"/>
      <c r="C135" s="2952"/>
      <c r="D135" s="2952"/>
      <c r="E135" s="2026"/>
      <c r="F135" s="2026"/>
    </row>
    <row r="136" spans="1:15" x14ac:dyDescent="0.3">
      <c r="A136" s="1115"/>
      <c r="B136" s="1115"/>
      <c r="C136" s="1115"/>
      <c r="D136" s="1115"/>
      <c r="E136" s="1115"/>
      <c r="F136" s="1695"/>
    </row>
    <row r="137" spans="1:15" x14ac:dyDescent="0.3">
      <c r="A137" s="1115"/>
      <c r="B137" s="1115"/>
      <c r="C137" s="1115"/>
      <c r="D137" s="1115"/>
      <c r="E137" s="1115"/>
      <c r="F137" s="1115"/>
    </row>
    <row r="138" spans="1:15" x14ac:dyDescent="0.3">
      <c r="A138" s="1136"/>
      <c r="B138" s="1143"/>
      <c r="C138" s="1136"/>
      <c r="D138" s="1112"/>
      <c r="E138" s="1114"/>
      <c r="F138" s="1114"/>
    </row>
    <row r="139" spans="1:15" x14ac:dyDescent="0.3">
      <c r="A139" s="1112"/>
      <c r="B139" s="1113"/>
      <c r="C139" s="1112"/>
      <c r="D139" s="1112"/>
      <c r="E139" s="1114"/>
      <c r="F139" s="1114"/>
    </row>
    <row r="140" spans="1:15" x14ac:dyDescent="0.3">
      <c r="A140" s="1112"/>
      <c r="B140" s="1113"/>
      <c r="C140" s="1112"/>
      <c r="D140" s="1112"/>
      <c r="E140" s="1114"/>
      <c r="F140" s="1114"/>
    </row>
    <row r="141" spans="1:15" x14ac:dyDescent="0.3">
      <c r="A141" s="1112"/>
      <c r="B141" s="1113"/>
      <c r="C141" s="1112"/>
      <c r="D141" s="1112"/>
      <c r="E141" s="1114"/>
      <c r="F141" s="1114"/>
    </row>
    <row r="142" spans="1:15" ht="20.399999999999999" x14ac:dyDescent="0.3">
      <c r="A142" s="1116"/>
      <c r="B142" s="1143" t="s">
        <v>327</v>
      </c>
      <c r="C142" s="1714"/>
      <c r="D142" s="1714"/>
      <c r="E142" s="1714"/>
      <c r="F142" s="1714"/>
    </row>
    <row r="143" spans="1:15" x14ac:dyDescent="0.3">
      <c r="A143" s="2949"/>
      <c r="B143" s="2949"/>
      <c r="C143" s="2949"/>
      <c r="D143" s="2949"/>
      <c r="E143" s="2949"/>
      <c r="F143" s="2949"/>
    </row>
    <row r="144" spans="1:15" ht="30.6" customHeight="1" x14ac:dyDescent="0.3">
      <c r="A144" s="2950" t="s">
        <v>326</v>
      </c>
      <c r="B144" s="2951"/>
      <c r="C144" s="2951"/>
      <c r="D144" s="2951"/>
      <c r="E144" s="2951"/>
      <c r="F144" s="2951"/>
      <c r="G144" s="2932" t="e">
        <f>'PDB Bill AMR'!#REF!</f>
        <v>#REF!</v>
      </c>
      <c r="H144" s="2941" t="e">
        <f>'PDB Bill AMR'!#REF!</f>
        <v>#REF!</v>
      </c>
      <c r="I144" s="2883" t="s">
        <v>4833</v>
      </c>
      <c r="J144" s="2883" t="s">
        <v>4829</v>
      </c>
      <c r="K144" s="2887" t="s">
        <v>4831</v>
      </c>
      <c r="L144" s="2885" t="s">
        <v>4830</v>
      </c>
      <c r="M144" s="2885" t="s">
        <v>4832</v>
      </c>
      <c r="N144" s="2883" t="s">
        <v>4827</v>
      </c>
      <c r="O144" s="2907" t="s">
        <v>4828</v>
      </c>
    </row>
    <row r="145" spans="1:15" ht="20.399999999999999" x14ac:dyDescent="0.3">
      <c r="A145" s="1117" t="s">
        <v>316</v>
      </c>
      <c r="B145" s="1118" t="s">
        <v>315</v>
      </c>
      <c r="C145" s="1117" t="s">
        <v>314</v>
      </c>
      <c r="D145" s="1117" t="s">
        <v>313</v>
      </c>
      <c r="E145" s="1119" t="s">
        <v>319</v>
      </c>
      <c r="F145" s="1119" t="s">
        <v>318</v>
      </c>
      <c r="G145" s="1117" t="e">
        <f>'PDB Bill AMR'!#REF!</f>
        <v>#REF!</v>
      </c>
      <c r="H145" s="1671" t="e">
        <f>'PDB Bill AMR'!#REF!</f>
        <v>#REF!</v>
      </c>
      <c r="I145" s="2884"/>
      <c r="J145" s="2884"/>
      <c r="K145" s="2888"/>
      <c r="L145" s="2886"/>
      <c r="M145" s="2886"/>
      <c r="N145" s="2884"/>
      <c r="O145" s="2908"/>
    </row>
    <row r="146" spans="1:15" ht="15" thickBot="1" x14ac:dyDescent="0.35">
      <c r="A146" s="1138">
        <v>1</v>
      </c>
      <c r="B146" s="1697">
        <v>2</v>
      </c>
      <c r="C146" s="1138">
        <v>3</v>
      </c>
      <c r="D146" s="1138">
        <v>4</v>
      </c>
      <c r="E146" s="1698">
        <v>5</v>
      </c>
      <c r="F146" s="1698">
        <v>6</v>
      </c>
      <c r="G146" s="1119" t="e">
        <f>'PDB Bill AMR'!#REF!</f>
        <v>#REF!</v>
      </c>
      <c r="H146" s="1715" t="e">
        <f>'PDB Bill AMR'!#REF!</f>
        <v>#REF!</v>
      </c>
      <c r="I146" s="18"/>
      <c r="J146" s="18"/>
      <c r="K146" s="18"/>
      <c r="L146" s="18"/>
      <c r="M146" s="18"/>
      <c r="N146" s="18"/>
      <c r="O146" s="2053"/>
    </row>
    <row r="147" spans="1:15" ht="15" thickBot="1" x14ac:dyDescent="0.35">
      <c r="A147" s="2942" t="s">
        <v>312</v>
      </c>
      <c r="B147" s="2943"/>
      <c r="C147" s="2943"/>
      <c r="D147" s="2943"/>
      <c r="E147" s="2943"/>
      <c r="F147" s="2944"/>
      <c r="G147" s="1123">
        <f>'PDB Bill AMR'!L148</f>
        <v>0</v>
      </c>
      <c r="H147" s="106">
        <f>'PDB Bill AMR'!M148</f>
        <v>0</v>
      </c>
      <c r="I147" s="18"/>
      <c r="J147" s="18"/>
      <c r="K147" s="18"/>
      <c r="L147" s="18"/>
      <c r="M147" s="18"/>
      <c r="N147" s="18"/>
      <c r="O147" s="2053"/>
    </row>
    <row r="148" spans="1:15" x14ac:dyDescent="0.3">
      <c r="A148" s="1668"/>
      <c r="B148" s="1668" t="s">
        <v>311</v>
      </c>
      <c r="C148" s="2945" t="s">
        <v>310</v>
      </c>
      <c r="D148" s="1121">
        <v>11</v>
      </c>
      <c r="E148" s="1120" t="s">
        <v>284</v>
      </c>
      <c r="F148" s="1120">
        <v>14957</v>
      </c>
      <c r="G148" s="1123">
        <f>'PDB Bill AMR'!L149</f>
        <v>0</v>
      </c>
      <c r="H148" s="106">
        <f>'PDB Bill AMR'!M149</f>
        <v>0</v>
      </c>
      <c r="I148" s="18"/>
      <c r="J148" s="18"/>
      <c r="K148" s="18"/>
      <c r="L148" s="18"/>
      <c r="M148" s="18"/>
      <c r="N148" s="18"/>
      <c r="O148" s="2053"/>
    </row>
    <row r="149" spans="1:15" x14ac:dyDescent="0.3">
      <c r="A149" s="1123"/>
      <c r="B149" s="1123" t="s">
        <v>309</v>
      </c>
      <c r="C149" s="2945"/>
      <c r="D149" s="1117">
        <v>11</v>
      </c>
      <c r="E149" s="1122" t="s">
        <v>284</v>
      </c>
      <c r="F149" s="1122">
        <v>77816681</v>
      </c>
      <c r="G149" s="1123">
        <f>'PDB Bill AMR'!L150</f>
        <v>0</v>
      </c>
      <c r="H149" s="106">
        <f>'PDB Bill AMR'!M150</f>
        <v>0</v>
      </c>
      <c r="I149" s="18"/>
      <c r="J149" s="18"/>
      <c r="K149" s="18"/>
      <c r="L149" s="18"/>
      <c r="M149" s="18"/>
      <c r="N149" s="18"/>
      <c r="O149" s="2053"/>
    </row>
    <row r="150" spans="1:15" x14ac:dyDescent="0.3">
      <c r="A150" s="1123"/>
      <c r="B150" s="1123" t="s">
        <v>308</v>
      </c>
      <c r="C150" s="2945"/>
      <c r="D150" s="1117">
        <v>11</v>
      </c>
      <c r="E150" s="1122" t="s">
        <v>284</v>
      </c>
      <c r="F150" s="1122">
        <v>14960</v>
      </c>
      <c r="G150" s="1123">
        <f>'PDB Bill AMR'!L151</f>
        <v>0</v>
      </c>
      <c r="H150" s="106">
        <f>'PDB Bill AMR'!M151</f>
        <v>0</v>
      </c>
      <c r="I150" s="18"/>
      <c r="J150" s="18"/>
      <c r="K150" s="18"/>
      <c r="L150" s="18"/>
      <c r="M150" s="18"/>
      <c r="N150" s="18"/>
      <c r="O150" s="2053"/>
    </row>
    <row r="151" spans="1:15" x14ac:dyDescent="0.3">
      <c r="A151" s="1123"/>
      <c r="B151" s="1123" t="s">
        <v>307</v>
      </c>
      <c r="C151" s="2945"/>
      <c r="D151" s="1117">
        <v>11</v>
      </c>
      <c r="E151" s="1122" t="s">
        <v>284</v>
      </c>
      <c r="F151" s="1122">
        <v>14959</v>
      </c>
      <c r="G151" s="1123">
        <f>'PDB Bill AMR'!L152</f>
        <v>0</v>
      </c>
      <c r="H151" s="106">
        <f>'PDB Bill AMR'!M152</f>
        <v>0</v>
      </c>
      <c r="I151" s="18"/>
      <c r="J151" s="18"/>
      <c r="K151" s="18"/>
      <c r="L151" s="18"/>
      <c r="M151" s="18"/>
      <c r="N151" s="18"/>
      <c r="O151" s="2053"/>
    </row>
    <row r="152" spans="1:15" x14ac:dyDescent="0.3">
      <c r="A152" s="1123"/>
      <c r="B152" s="1123" t="s">
        <v>306</v>
      </c>
      <c r="C152" s="2945"/>
      <c r="D152" s="1117">
        <v>11</v>
      </c>
      <c r="E152" s="1122" t="s">
        <v>284</v>
      </c>
      <c r="F152" s="1122">
        <v>77816675</v>
      </c>
      <c r="G152" s="1123">
        <f>'PDB Bill AMR'!L153</f>
        <v>0</v>
      </c>
      <c r="H152" s="106">
        <f>'PDB Bill AMR'!M153</f>
        <v>0</v>
      </c>
      <c r="I152" s="18"/>
      <c r="J152" s="18"/>
      <c r="K152" s="18"/>
      <c r="L152" s="18"/>
      <c r="M152" s="18"/>
      <c r="N152" s="18"/>
      <c r="O152" s="2053"/>
    </row>
    <row r="153" spans="1:15" x14ac:dyDescent="0.3">
      <c r="A153" s="1123"/>
      <c r="B153" s="1123" t="s">
        <v>304</v>
      </c>
      <c r="C153" s="2945"/>
      <c r="D153" s="1117">
        <v>11</v>
      </c>
      <c r="E153" s="1122" t="s">
        <v>284</v>
      </c>
      <c r="F153" s="1122">
        <v>14997</v>
      </c>
      <c r="G153" s="1123">
        <f>'PDB Bill AMR'!L154</f>
        <v>0</v>
      </c>
      <c r="H153" s="106">
        <f>'PDB Bill AMR'!M154</f>
        <v>0</v>
      </c>
      <c r="I153" s="18"/>
      <c r="J153" s="18"/>
      <c r="K153" s="18"/>
      <c r="L153" s="18"/>
      <c r="M153" s="18"/>
      <c r="N153" s="18"/>
      <c r="O153" s="2053"/>
    </row>
    <row r="154" spans="1:15" ht="15" thickBot="1" x14ac:dyDescent="0.35">
      <c r="A154" s="1132"/>
      <c r="B154" s="1132" t="s">
        <v>302</v>
      </c>
      <c r="C154" s="2945"/>
      <c r="D154" s="1138">
        <v>11</v>
      </c>
      <c r="E154" s="1667" t="s">
        <v>284</v>
      </c>
      <c r="F154" s="1667" t="s">
        <v>303</v>
      </c>
      <c r="G154" s="1123" t="str">
        <f>'PDB Bill AMR'!L155</f>
        <v>`</v>
      </c>
      <c r="H154" s="106">
        <f>'PDB Bill AMR'!M155</f>
        <v>0</v>
      </c>
      <c r="I154" s="18"/>
      <c r="J154" s="18"/>
      <c r="K154" s="18"/>
      <c r="L154" s="18"/>
      <c r="M154" s="18"/>
      <c r="N154" s="18"/>
      <c r="O154" s="2053"/>
    </row>
    <row r="155" spans="1:15" ht="15" thickBot="1" x14ac:dyDescent="0.35">
      <c r="A155" s="2942" t="s">
        <v>301</v>
      </c>
      <c r="B155" s="2943"/>
      <c r="C155" s="2943"/>
      <c r="D155" s="2943"/>
      <c r="E155" s="2943"/>
      <c r="F155" s="2944"/>
      <c r="G155" s="1117">
        <f>'PDB Bill AMR'!L156</f>
        <v>0</v>
      </c>
      <c r="H155" s="1671">
        <f>'PDB Bill AMR'!M156</f>
        <v>0</v>
      </c>
      <c r="I155" s="18"/>
      <c r="J155" s="18"/>
      <c r="K155" s="18"/>
      <c r="L155" s="18"/>
      <c r="M155" s="18"/>
      <c r="N155" s="18"/>
      <c r="O155" s="2053"/>
    </row>
    <row r="156" spans="1:15" x14ac:dyDescent="0.3">
      <c r="A156" s="1716">
        <v>1</v>
      </c>
      <c r="B156" s="1716" t="s">
        <v>299</v>
      </c>
      <c r="C156" s="2946" t="s">
        <v>298</v>
      </c>
      <c r="D156" s="1717">
        <v>11</v>
      </c>
      <c r="E156" s="1669" t="s">
        <v>284</v>
      </c>
      <c r="F156" s="1716">
        <v>15026</v>
      </c>
      <c r="G156" s="1718">
        <f>'PDB Bill AMR'!L157</f>
        <v>0</v>
      </c>
      <c r="H156" s="1719">
        <f>'PDB Bill AMR'!M157</f>
        <v>531999.9999999709</v>
      </c>
      <c r="I156" s="2896">
        <f>(H169-G169)*1.025</f>
        <v>756859.99999997357</v>
      </c>
      <c r="J156" s="2889" t="s">
        <v>4797</v>
      </c>
      <c r="K156" s="2890">
        <f>M156</f>
        <v>755629.99999996508</v>
      </c>
      <c r="L156" s="2895" t="s">
        <v>4797</v>
      </c>
      <c r="M156" s="2890">
        <f>'NORTH-1'!$I$1986</f>
        <v>755629.99999996508</v>
      </c>
      <c r="N156" s="2896">
        <f>I156-K156</f>
        <v>1230.0000000084983</v>
      </c>
      <c r="O156" s="2900">
        <f>N156/I156</f>
        <v>1.6251354279636144E-3</v>
      </c>
    </row>
    <row r="157" spans="1:15" x14ac:dyDescent="0.3">
      <c r="A157" s="964">
        <v>2</v>
      </c>
      <c r="B157" s="964" t="s">
        <v>288</v>
      </c>
      <c r="C157" s="2946"/>
      <c r="D157" s="1718">
        <v>11</v>
      </c>
      <c r="E157" s="1144" t="s">
        <v>284</v>
      </c>
      <c r="F157" s="964">
        <v>15027</v>
      </c>
      <c r="G157" s="1718">
        <f>'PDB Bill AMR'!L158</f>
        <v>0</v>
      </c>
      <c r="H157" s="1719">
        <f>'PDB Bill AMR'!M158</f>
        <v>160799.99999999927</v>
      </c>
      <c r="I157" s="2889"/>
      <c r="J157" s="2889"/>
      <c r="K157" s="2889"/>
      <c r="L157" s="2895"/>
      <c r="M157" s="2889"/>
      <c r="N157" s="2889"/>
      <c r="O157" s="2900"/>
    </row>
    <row r="158" spans="1:15" x14ac:dyDescent="0.3">
      <c r="A158" s="964" t="s">
        <v>297</v>
      </c>
      <c r="B158" s="964" t="s">
        <v>296</v>
      </c>
      <c r="C158" s="2946"/>
      <c r="D158" s="1718">
        <v>11</v>
      </c>
      <c r="E158" s="1144" t="s">
        <v>290</v>
      </c>
      <c r="F158" s="964">
        <v>2612100427</v>
      </c>
      <c r="G158" s="1718">
        <f>'PDB Bill AMR'!L159</f>
        <v>0</v>
      </c>
      <c r="H158" s="1719">
        <f>'PDB Bill AMR'!M159</f>
        <v>0</v>
      </c>
      <c r="I158" s="2889"/>
      <c r="J158" s="2889"/>
      <c r="K158" s="2889"/>
      <c r="L158" s="2895"/>
      <c r="M158" s="2889"/>
      <c r="N158" s="2889"/>
      <c r="O158" s="2900"/>
    </row>
    <row r="159" spans="1:15" x14ac:dyDescent="0.3">
      <c r="A159" s="964" t="s">
        <v>295</v>
      </c>
      <c r="B159" s="964" t="s">
        <v>293</v>
      </c>
      <c r="C159" s="2946"/>
      <c r="D159" s="1718">
        <v>11</v>
      </c>
      <c r="E159" s="1144" t="s">
        <v>290</v>
      </c>
      <c r="F159" s="964">
        <v>2612100517</v>
      </c>
      <c r="G159" s="1718">
        <f>'PDB Bill AMR'!L160</f>
        <v>0</v>
      </c>
      <c r="H159" s="1719">
        <f>'PDB Bill AMR'!M160</f>
        <v>0</v>
      </c>
      <c r="I159" s="2889"/>
      <c r="J159" s="2889"/>
      <c r="K159" s="2889"/>
      <c r="L159" s="2895"/>
      <c r="M159" s="2889"/>
      <c r="N159" s="2889"/>
      <c r="O159" s="2900"/>
    </row>
    <row r="160" spans="1:15" x14ac:dyDescent="0.3">
      <c r="A160" s="964" t="s">
        <v>295</v>
      </c>
      <c r="B160" s="964" t="s">
        <v>293</v>
      </c>
      <c r="C160" s="2946"/>
      <c r="D160" s="1718">
        <v>11</v>
      </c>
      <c r="E160" s="1144" t="s">
        <v>290</v>
      </c>
      <c r="F160" s="964">
        <v>645015020085</v>
      </c>
      <c r="G160" s="1718">
        <f>'PDB Bill AMR'!L161</f>
        <v>0</v>
      </c>
      <c r="H160" s="1721">
        <f>'PDB Bill AMR'!M161</f>
        <v>0</v>
      </c>
      <c r="I160" s="2889"/>
      <c r="J160" s="2889"/>
      <c r="K160" s="2889"/>
      <c r="L160" s="2895"/>
      <c r="M160" s="2889"/>
      <c r="N160" s="2889"/>
      <c r="O160" s="2900"/>
    </row>
    <row r="161" spans="1:15" x14ac:dyDescent="0.3">
      <c r="A161" s="964" t="s">
        <v>276</v>
      </c>
      <c r="B161" s="964" t="s">
        <v>293</v>
      </c>
      <c r="C161" s="2946"/>
      <c r="D161" s="1718">
        <v>11</v>
      </c>
      <c r="E161" s="1144" t="s">
        <v>290</v>
      </c>
      <c r="F161" s="964">
        <v>645015020085</v>
      </c>
      <c r="G161" s="1718">
        <f>'PDB Bill AMR'!L162</f>
        <v>0</v>
      </c>
      <c r="H161" s="1721">
        <f>'PDB Bill AMR'!M162</f>
        <v>0</v>
      </c>
      <c r="I161" s="2889"/>
      <c r="J161" s="2889"/>
      <c r="K161" s="2889"/>
      <c r="L161" s="2895"/>
      <c r="M161" s="2889"/>
      <c r="N161" s="2889"/>
      <c r="O161" s="2900"/>
    </row>
    <row r="162" spans="1:15" ht="26.4" x14ac:dyDescent="0.3">
      <c r="A162" s="964" t="s">
        <v>294</v>
      </c>
      <c r="B162" s="964" t="s">
        <v>291</v>
      </c>
      <c r="C162" s="2946"/>
      <c r="D162" s="1718">
        <v>11</v>
      </c>
      <c r="E162" s="1144" t="s">
        <v>290</v>
      </c>
      <c r="F162" s="964" t="s">
        <v>289</v>
      </c>
      <c r="G162" s="1718">
        <f>'PDB Bill AMR'!L163</f>
        <v>0</v>
      </c>
      <c r="H162" s="1719">
        <f>'PDB Bill AMR'!M163</f>
        <v>0</v>
      </c>
      <c r="I162" s="2889"/>
      <c r="J162" s="2889"/>
      <c r="K162" s="2889"/>
      <c r="L162" s="2895"/>
      <c r="M162" s="2889"/>
      <c r="N162" s="2889"/>
      <c r="O162" s="2900"/>
    </row>
    <row r="163" spans="1:15" x14ac:dyDescent="0.3">
      <c r="A163" s="964">
        <v>4</v>
      </c>
      <c r="B163" s="964" t="s">
        <v>287</v>
      </c>
      <c r="C163" s="2946"/>
      <c r="D163" s="1718">
        <v>11</v>
      </c>
      <c r="E163" s="1144" t="s">
        <v>284</v>
      </c>
      <c r="F163" s="964">
        <v>15025</v>
      </c>
      <c r="G163" s="1718">
        <f>'PDB Bill AMR'!L164</f>
        <v>0</v>
      </c>
      <c r="H163" s="1719">
        <f>'PDB Bill AMR'!M164</f>
        <v>43199.99999999709</v>
      </c>
      <c r="I163" s="2889"/>
      <c r="J163" s="2889"/>
      <c r="K163" s="2889"/>
      <c r="L163" s="2895"/>
      <c r="M163" s="2889"/>
      <c r="N163" s="2889"/>
      <c r="O163" s="2900"/>
    </row>
    <row r="164" spans="1:15" x14ac:dyDescent="0.3">
      <c r="A164" s="964">
        <v>5</v>
      </c>
      <c r="B164" s="964" t="s">
        <v>286</v>
      </c>
      <c r="C164" s="2946"/>
      <c r="D164" s="1718">
        <v>11</v>
      </c>
      <c r="E164" s="1144" t="s">
        <v>284</v>
      </c>
      <c r="F164" s="964">
        <v>15024</v>
      </c>
      <c r="G164" s="1718">
        <f>'PDB Bill AMR'!L165</f>
        <v>0</v>
      </c>
      <c r="H164" s="1719">
        <f>'PDB Bill AMR'!M165</f>
        <v>1200.0000000080036</v>
      </c>
      <c r="I164" s="2889"/>
      <c r="J164" s="2889"/>
      <c r="K164" s="2889"/>
      <c r="L164" s="2895"/>
      <c r="M164" s="2889"/>
      <c r="N164" s="2889"/>
      <c r="O164" s="2900"/>
    </row>
    <row r="165" spans="1:15" x14ac:dyDescent="0.3">
      <c r="A165" s="964">
        <v>6</v>
      </c>
      <c r="B165" s="964" t="s">
        <v>285</v>
      </c>
      <c r="C165" s="2946"/>
      <c r="D165" s="1718">
        <v>11</v>
      </c>
      <c r="E165" s="1144" t="s">
        <v>284</v>
      </c>
      <c r="F165" s="964">
        <v>15023</v>
      </c>
      <c r="G165" s="1722">
        <f>'PDB Bill AMR'!L166</f>
        <v>0</v>
      </c>
      <c r="H165" s="1719">
        <f>'PDB Bill AMR'!M166</f>
        <v>1199.9999999989086</v>
      </c>
      <c r="I165" s="2889"/>
      <c r="J165" s="2889"/>
      <c r="K165" s="2889"/>
      <c r="L165" s="2895"/>
      <c r="M165" s="2889"/>
      <c r="N165" s="2889"/>
      <c r="O165" s="2900"/>
    </row>
    <row r="166" spans="1:15" x14ac:dyDescent="0.3">
      <c r="A166" s="2948">
        <v>7</v>
      </c>
      <c r="B166" s="964" t="s">
        <v>280</v>
      </c>
      <c r="C166" s="2947"/>
      <c r="D166" s="1718">
        <v>11</v>
      </c>
      <c r="E166" s="1144" t="s">
        <v>284</v>
      </c>
      <c r="F166" s="964">
        <v>76026327</v>
      </c>
      <c r="G166" s="1718">
        <f>'PDB Bill AMR'!L167</f>
        <v>0</v>
      </c>
      <c r="H166" s="1719">
        <f>'PDB Bill AMR'!M167</f>
        <v>0</v>
      </c>
      <c r="I166" s="2889"/>
      <c r="J166" s="2889"/>
      <c r="K166" s="2889"/>
      <c r="L166" s="2895"/>
      <c r="M166" s="2889"/>
      <c r="N166" s="2889"/>
      <c r="O166" s="2900"/>
    </row>
    <row r="167" spans="1:15" ht="26.4" x14ac:dyDescent="0.3">
      <c r="A167" s="2948"/>
      <c r="B167" s="964" t="s">
        <v>280</v>
      </c>
      <c r="C167" s="964" t="s">
        <v>276</v>
      </c>
      <c r="D167" s="1718">
        <v>11</v>
      </c>
      <c r="E167" s="1144" t="s">
        <v>284</v>
      </c>
      <c r="F167" s="971" t="s">
        <v>283</v>
      </c>
      <c r="G167" s="1718">
        <f>'PDB Bill AMR'!L168</f>
        <v>0</v>
      </c>
      <c r="H167" s="1719">
        <f>'PDB Bill AMR'!M168</f>
        <v>0</v>
      </c>
      <c r="I167" s="2889"/>
      <c r="J167" s="2889"/>
      <c r="K167" s="2889"/>
      <c r="L167" s="2895"/>
      <c r="M167" s="2889"/>
      <c r="N167" s="2889"/>
      <c r="O167" s="2900"/>
    </row>
    <row r="168" spans="1:15" ht="15.6" x14ac:dyDescent="0.3">
      <c r="A168" s="2932"/>
      <c r="B168" s="2933"/>
      <c r="C168" s="2933"/>
      <c r="D168" s="2933"/>
      <c r="E168" s="2933"/>
      <c r="F168" s="2933"/>
      <c r="G168" s="1127">
        <f>'PDB Bill AMR'!L169</f>
        <v>0</v>
      </c>
      <c r="H168" s="1128">
        <f>'PDB Bill AMR'!M169</f>
        <v>738399.99999997427</v>
      </c>
      <c r="I168" s="18"/>
      <c r="J168" s="18"/>
      <c r="K168" s="18"/>
      <c r="L168" s="18"/>
      <c r="M168" s="18"/>
      <c r="N168" s="18"/>
      <c r="O168" s="2053"/>
    </row>
    <row r="169" spans="1:15" ht="15.6" x14ac:dyDescent="0.3">
      <c r="A169" s="2932" t="s">
        <v>279</v>
      </c>
      <c r="B169" s="2933"/>
      <c r="C169" s="2933"/>
      <c r="D169" s="2933"/>
      <c r="E169" s="2933"/>
      <c r="F169" s="2933"/>
      <c r="G169" s="1130">
        <f>'PDB Bill AMR'!L170</f>
        <v>0</v>
      </c>
      <c r="H169" s="1694">
        <f>'PDB Bill AMR'!M170</f>
        <v>738399.99999997427</v>
      </c>
      <c r="I169" s="2061">
        <f>I156</f>
        <v>756859.99999997357</v>
      </c>
      <c r="J169" s="2059"/>
      <c r="K169" s="2062">
        <f>K156</f>
        <v>755629.99999996508</v>
      </c>
      <c r="L169" s="2059"/>
      <c r="M169" s="2062">
        <f>M156</f>
        <v>755629.99999996508</v>
      </c>
      <c r="N169" s="2061">
        <f>N156</f>
        <v>1230.0000000084983</v>
      </c>
      <c r="O169" s="2060">
        <f>N169/I169</f>
        <v>1.6251354279636144E-3</v>
      </c>
    </row>
    <row r="170" spans="1:15" x14ac:dyDescent="0.3">
      <c r="A170" s="2932" t="s">
        <v>278</v>
      </c>
      <c r="B170" s="2933"/>
      <c r="C170" s="2933"/>
      <c r="D170" s="2933"/>
      <c r="E170" s="2933"/>
      <c r="F170" s="2933"/>
    </row>
    <row r="171" spans="1:15" x14ac:dyDescent="0.3">
      <c r="A171" s="2932" t="s">
        <v>277</v>
      </c>
      <c r="B171" s="2933"/>
      <c r="C171" s="2933"/>
      <c r="D171" s="2933"/>
      <c r="E171" s="2933"/>
      <c r="F171" s="2933"/>
    </row>
    <row r="172" spans="1:15" x14ac:dyDescent="0.3">
      <c r="A172" s="1112"/>
      <c r="B172" s="1113"/>
      <c r="C172" s="1112"/>
      <c r="D172" s="1112"/>
      <c r="E172" s="1114"/>
      <c r="F172" s="1114"/>
    </row>
    <row r="173" spans="1:15" x14ac:dyDescent="0.3">
      <c r="A173" s="1115"/>
      <c r="B173" s="1115"/>
      <c r="C173" s="1115"/>
      <c r="D173" s="1115"/>
      <c r="E173" s="1115"/>
      <c r="F173" s="1115"/>
    </row>
    <row r="174" spans="1:15" x14ac:dyDescent="0.3">
      <c r="A174" s="1115"/>
      <c r="B174" s="1115"/>
      <c r="C174" s="1115"/>
      <c r="D174" s="1115"/>
      <c r="E174" s="1115"/>
      <c r="F174" s="1115"/>
    </row>
    <row r="175" spans="1:15" x14ac:dyDescent="0.3">
      <c r="A175" s="1115"/>
      <c r="B175" s="1115"/>
      <c r="C175" s="1115"/>
      <c r="D175" s="1115"/>
      <c r="E175" s="1115"/>
      <c r="F175" s="1115"/>
    </row>
    <row r="176" spans="1:15" x14ac:dyDescent="0.3">
      <c r="A176" s="1115"/>
      <c r="B176" s="1115"/>
      <c r="C176" s="1115"/>
      <c r="D176" s="1115"/>
      <c r="E176" s="1115"/>
      <c r="F176" s="1115"/>
    </row>
  </sheetData>
  <mergeCells count="290"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N53:N5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</mergeCells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>
    <pageSetUpPr fitToPage="1"/>
  </sheetPr>
  <dimension ref="A1:AN44"/>
  <sheetViews>
    <sheetView topLeftCell="A6" workbookViewId="0">
      <selection activeCell="E17" sqref="E17"/>
    </sheetView>
  </sheetViews>
  <sheetFormatPr defaultColWidth="8.5546875" defaultRowHeight="13.2" x14ac:dyDescent="0.25"/>
  <cols>
    <col min="1" max="1" width="6.44140625" style="1182" customWidth="1"/>
    <col min="2" max="2" width="6.5546875" style="1182" customWidth="1"/>
    <col min="3" max="3" width="24.44140625" style="1182" customWidth="1"/>
    <col min="4" max="4" width="7" style="1182" customWidth="1"/>
    <col min="5" max="5" width="8.44140625" style="1182" customWidth="1"/>
    <col min="6" max="7" width="8.5546875" style="1182" customWidth="1"/>
    <col min="8" max="9" width="9.44140625" style="1182" customWidth="1"/>
    <col min="10" max="10" width="9.5546875" style="1182" customWidth="1"/>
    <col min="11" max="11" width="9" style="1182" customWidth="1"/>
    <col min="12" max="12" width="19.44140625" style="1182" customWidth="1"/>
    <col min="13" max="13" width="17.44140625" style="1182" customWidth="1"/>
    <col min="14" max="15" width="8.44140625" style="1182" customWidth="1"/>
    <col min="16" max="16" width="10.44140625" style="1182" customWidth="1"/>
    <col min="17" max="17" width="9.5546875" style="1182" customWidth="1"/>
    <col min="18" max="19" width="8.5546875" style="1182" hidden="1" customWidth="1"/>
    <col min="20" max="20" width="12.5546875" style="1182" hidden="1" customWidth="1"/>
    <col min="21" max="22" width="8.5546875" style="1182" hidden="1" customWidth="1"/>
    <col min="23" max="26" width="8.5546875" style="1182"/>
    <col min="27" max="27" width="27.44140625" style="1182" bestFit="1" customWidth="1"/>
    <col min="28" max="30" width="8.5546875" style="1182"/>
    <col min="31" max="31" width="14.5546875" style="1182" customWidth="1"/>
    <col min="32" max="32" width="15.44140625" style="1182" customWidth="1"/>
    <col min="33" max="16384" width="8.5546875" style="1182"/>
  </cols>
  <sheetData>
    <row r="1" spans="1:40" ht="13.35" customHeight="1" x14ac:dyDescent="0.25">
      <c r="P1" s="2978"/>
      <c r="Q1" s="2978"/>
    </row>
    <row r="2" spans="1:40" s="1183" customFormat="1" ht="13.8" x14ac:dyDescent="0.25">
      <c r="A2" s="2979" t="s">
        <v>4195</v>
      </c>
      <c r="B2" s="2979"/>
      <c r="C2" s="2979"/>
      <c r="D2" s="2979"/>
      <c r="E2" s="2979"/>
      <c r="F2" s="2979"/>
      <c r="G2" s="2979"/>
      <c r="H2" s="2979"/>
      <c r="I2" s="2979"/>
      <c r="J2" s="2979"/>
      <c r="K2" s="2979"/>
      <c r="L2" s="2979"/>
      <c r="M2" s="2979"/>
      <c r="N2" s="2979"/>
      <c r="O2" s="2979"/>
      <c r="P2" s="2979"/>
      <c r="Q2" s="2979"/>
      <c r="R2" s="1182"/>
      <c r="S2" s="1182"/>
      <c r="T2" s="1182"/>
      <c r="U2" s="1182"/>
      <c r="V2" s="1182"/>
      <c r="W2" s="1182"/>
      <c r="X2" s="1182"/>
      <c r="Y2" s="1182"/>
      <c r="Z2" s="1182"/>
      <c r="AA2" s="1182"/>
      <c r="AB2" s="1182"/>
      <c r="AC2" s="1182"/>
      <c r="AD2" s="1182"/>
      <c r="AE2" s="1182"/>
      <c r="AF2" s="1182"/>
      <c r="AG2" s="1182"/>
      <c r="AH2" s="1182"/>
      <c r="AI2" s="1182"/>
      <c r="AJ2" s="1182"/>
      <c r="AK2" s="1182"/>
      <c r="AL2" s="1182"/>
      <c r="AM2" s="1182"/>
      <c r="AN2" s="1182"/>
    </row>
    <row r="3" spans="1:40" s="1183" customFormat="1" ht="13.8" x14ac:dyDescent="0.25">
      <c r="A3" s="2980">
        <f>[2]Summary!$AD$2</f>
        <v>0</v>
      </c>
      <c r="B3" s="2981"/>
      <c r="C3" s="2981"/>
      <c r="D3" s="2981"/>
      <c r="E3" s="2981"/>
      <c r="F3" s="2981"/>
      <c r="G3" s="2981"/>
      <c r="H3" s="2981"/>
      <c r="I3" s="2981"/>
      <c r="J3" s="2981"/>
      <c r="K3" s="2981"/>
      <c r="L3" s="2981"/>
      <c r="M3" s="2981"/>
      <c r="N3" s="2981"/>
      <c r="O3" s="2981"/>
      <c r="P3" s="2981"/>
      <c r="Q3" s="2981"/>
      <c r="R3" s="1182"/>
      <c r="S3" s="1182"/>
      <c r="T3" s="1182"/>
      <c r="U3" s="1182"/>
      <c r="V3" s="1182"/>
      <c r="W3" s="1182"/>
      <c r="X3" s="1182"/>
      <c r="Y3" s="1182"/>
      <c r="Z3" s="1182"/>
      <c r="AA3" s="1182"/>
      <c r="AB3" s="1182"/>
      <c r="AC3" s="1182"/>
      <c r="AD3" s="1182"/>
      <c r="AE3" s="1182"/>
      <c r="AF3" s="1182"/>
      <c r="AG3" s="1182"/>
      <c r="AH3" s="1182"/>
      <c r="AI3" s="1182"/>
      <c r="AJ3" s="1182"/>
      <c r="AK3" s="1182"/>
      <c r="AL3" s="1182"/>
      <c r="AM3" s="1182"/>
      <c r="AN3" s="1182"/>
    </row>
    <row r="4" spans="1:40" s="1183" customFormat="1" x14ac:dyDescent="0.25">
      <c r="R4" s="1182"/>
      <c r="S4" s="2982" t="s">
        <v>4196</v>
      </c>
      <c r="T4" s="2982"/>
      <c r="U4" s="2982"/>
      <c r="V4" s="2982"/>
      <c r="W4" s="1182"/>
      <c r="X4" s="1182"/>
      <c r="Y4" s="1182"/>
      <c r="Z4" s="1182"/>
      <c r="AA4" s="1182"/>
      <c r="AB4" s="1182"/>
      <c r="AC4" s="1182"/>
      <c r="AD4" s="1182"/>
      <c r="AE4" s="1182"/>
      <c r="AF4" s="1182"/>
      <c r="AG4" s="1182"/>
      <c r="AH4" s="1182"/>
      <c r="AI4" s="1182"/>
      <c r="AJ4" s="1182"/>
      <c r="AK4" s="1182"/>
      <c r="AL4" s="1182"/>
      <c r="AM4" s="1182"/>
      <c r="AN4" s="1182"/>
    </row>
    <row r="5" spans="1:40" ht="12.75" customHeight="1" x14ac:dyDescent="0.25">
      <c r="A5" s="2984" t="s">
        <v>4197</v>
      </c>
      <c r="B5" s="2986" t="s">
        <v>4198</v>
      </c>
      <c r="C5" s="2984" t="s">
        <v>428</v>
      </c>
      <c r="D5" s="2986" t="s">
        <v>314</v>
      </c>
      <c r="E5" s="2984" t="s">
        <v>318</v>
      </c>
      <c r="F5" s="2988" t="s">
        <v>4199</v>
      </c>
      <c r="G5" s="2989"/>
      <c r="H5" s="2988" t="s">
        <v>4200</v>
      </c>
      <c r="I5" s="2989"/>
      <c r="J5" s="2995" t="s">
        <v>4201</v>
      </c>
      <c r="K5" s="2997" t="s">
        <v>4202</v>
      </c>
      <c r="L5" s="2997" t="s">
        <v>4203</v>
      </c>
      <c r="M5" s="2997" t="s">
        <v>4204</v>
      </c>
      <c r="N5" s="2997" t="s">
        <v>4205</v>
      </c>
      <c r="O5" s="3001" t="s">
        <v>4206</v>
      </c>
      <c r="P5" s="3003" t="s">
        <v>4207</v>
      </c>
      <c r="Q5" s="3001" t="s">
        <v>4208</v>
      </c>
      <c r="S5" s="2983"/>
      <c r="T5" s="2983"/>
      <c r="U5" s="2983"/>
      <c r="V5" s="2983"/>
    </row>
    <row r="6" spans="1:40" ht="99" customHeight="1" thickBot="1" x14ac:dyDescent="0.3">
      <c r="A6" s="2985"/>
      <c r="B6" s="2987"/>
      <c r="C6" s="2985"/>
      <c r="D6" s="2987"/>
      <c r="E6" s="2985"/>
      <c r="F6" s="1184" t="s">
        <v>4209</v>
      </c>
      <c r="G6" s="1184" t="s">
        <v>4210</v>
      </c>
      <c r="H6" s="1184"/>
      <c r="I6" s="1184"/>
      <c r="J6" s="2996"/>
      <c r="K6" s="2996"/>
      <c r="L6" s="2996"/>
      <c r="M6" s="2996"/>
      <c r="N6" s="2996"/>
      <c r="O6" s="3002"/>
      <c r="P6" s="3004"/>
      <c r="Q6" s="3002"/>
      <c r="S6" s="1185" t="s">
        <v>4211</v>
      </c>
      <c r="T6" s="3005" t="s">
        <v>4212</v>
      </c>
      <c r="U6" s="3005"/>
      <c r="V6" s="3005"/>
    </row>
    <row r="7" spans="1:40" ht="18.75" customHeight="1" thickBot="1" x14ac:dyDescent="0.3">
      <c r="A7" s="1186" t="s">
        <v>4213</v>
      </c>
      <c r="B7" s="2990" t="s">
        <v>4214</v>
      </c>
      <c r="C7" s="1187" t="s">
        <v>4215</v>
      </c>
      <c r="D7" s="2993" t="s">
        <v>4216</v>
      </c>
      <c r="E7" s="1188">
        <v>8993835</v>
      </c>
      <c r="F7" s="1189">
        <v>116.133</v>
      </c>
      <c r="G7" s="1189">
        <v>86.616</v>
      </c>
      <c r="H7" s="1189"/>
      <c r="I7" s="1189"/>
      <c r="J7" s="1190">
        <f>(F7-G7)</f>
        <v>29.516999999999996</v>
      </c>
      <c r="K7" s="1191">
        <v>180000</v>
      </c>
      <c r="L7" s="1192">
        <f>(F7-G7)*K7</f>
        <v>5313059.9999999991</v>
      </c>
      <c r="M7" s="1192">
        <f>(H7-I7)*K7</f>
        <v>0</v>
      </c>
      <c r="N7" s="1193">
        <f>L7/SQRT(L7*L7+M7*M7)</f>
        <v>1</v>
      </c>
      <c r="O7" s="1194">
        <f>L7*T8</f>
        <v>0</v>
      </c>
      <c r="P7" s="1195"/>
      <c r="Q7" s="1196"/>
      <c r="S7" s="1197"/>
      <c r="T7" s="1198" t="s">
        <v>4217</v>
      </c>
      <c r="U7" s="1199" t="s">
        <v>4218</v>
      </c>
      <c r="V7" s="1199" t="s">
        <v>4219</v>
      </c>
      <c r="Z7" s="1200" t="s">
        <v>689</v>
      </c>
      <c r="AA7" s="1201" t="s">
        <v>4220</v>
      </c>
      <c r="AB7" s="1202"/>
      <c r="AC7" s="1203"/>
      <c r="AD7" s="1204"/>
      <c r="AE7" s="1205" t="s">
        <v>4221</v>
      </c>
      <c r="AF7" s="1205" t="s">
        <v>4222</v>
      </c>
    </row>
    <row r="8" spans="1:40" ht="18.75" customHeight="1" thickBot="1" x14ac:dyDescent="0.3">
      <c r="A8" s="1206" t="s">
        <v>4223</v>
      </c>
      <c r="B8" s="2991"/>
      <c r="C8" s="1207" t="s">
        <v>4224</v>
      </c>
      <c r="D8" s="2987"/>
      <c r="E8" s="1208">
        <v>8993839</v>
      </c>
      <c r="F8" s="1209">
        <v>8670.1910000000007</v>
      </c>
      <c r="G8" s="1209">
        <v>8617.5679999999993</v>
      </c>
      <c r="H8" s="1209"/>
      <c r="I8" s="1209"/>
      <c r="J8" s="1210">
        <f t="shared" ref="J8:J9" si="0">(F8-G8)</f>
        <v>52.623000000001412</v>
      </c>
      <c r="K8" s="1211">
        <v>180000</v>
      </c>
      <c r="L8" s="1212">
        <f t="shared" ref="L8:L9" si="1">(F8-G8)*K8</f>
        <v>9472140.0000002533</v>
      </c>
      <c r="M8" s="1212">
        <f t="shared" ref="M8:M9" si="2">(H8-I8)*K8</f>
        <v>0</v>
      </c>
      <c r="N8" s="1193">
        <f>L8/SQRT(L8*L8+M8*M8)</f>
        <v>1</v>
      </c>
      <c r="O8" s="1194">
        <f t="shared" ref="O8:O9" si="3">L8*T9</f>
        <v>0</v>
      </c>
      <c r="P8" s="1213"/>
      <c r="Q8" s="1214"/>
      <c r="R8" s="1182" t="s">
        <v>4225</v>
      </c>
      <c r="S8" s="1197"/>
      <c r="T8" s="1215">
        <f>VLOOKUP(N7,$U$8:$V$23,2,1)</f>
        <v>0</v>
      </c>
      <c r="U8" s="1199">
        <v>0</v>
      </c>
      <c r="V8" s="1199">
        <v>0.16500000000000001</v>
      </c>
      <c r="Z8" s="1204">
        <v>1</v>
      </c>
      <c r="AA8" s="1216" t="s">
        <v>4226</v>
      </c>
      <c r="AB8" s="1217">
        <v>14997</v>
      </c>
      <c r="AC8" s="1218">
        <v>1</v>
      </c>
      <c r="AD8" s="1204"/>
      <c r="AE8" s="1219">
        <v>995.68</v>
      </c>
      <c r="AF8" s="1219">
        <f>DESCO_NEW_FORMAT!F26</f>
        <v>995.74</v>
      </c>
      <c r="AG8" s="1220">
        <f>AF8-AE8</f>
        <v>6.0000000000059117E-2</v>
      </c>
    </row>
    <row r="9" spans="1:40" ht="18.75" customHeight="1" thickBot="1" x14ac:dyDescent="0.3">
      <c r="A9" s="1221" t="s">
        <v>4227</v>
      </c>
      <c r="B9" s="2992"/>
      <c r="C9" s="1222" t="s">
        <v>1378</v>
      </c>
      <c r="D9" s="2994"/>
      <c r="E9" s="1223">
        <v>8993831</v>
      </c>
      <c r="F9" s="1224">
        <v>6518.4489999999996</v>
      </c>
      <c r="G9" s="1224">
        <v>6495.5780000000004</v>
      </c>
      <c r="H9" s="1224"/>
      <c r="I9" s="1224"/>
      <c r="J9" s="1225">
        <f t="shared" si="0"/>
        <v>22.870999999999185</v>
      </c>
      <c r="K9" s="1226">
        <v>180000</v>
      </c>
      <c r="L9" s="1227">
        <f t="shared" si="1"/>
        <v>4116779.9999998533</v>
      </c>
      <c r="M9" s="1227">
        <f t="shared" si="2"/>
        <v>0</v>
      </c>
      <c r="N9" s="1228">
        <f t="shared" ref="N9" si="4">L9/SQRT(L9*L9+M9*M9)</f>
        <v>1</v>
      </c>
      <c r="O9" s="1194">
        <f t="shared" si="3"/>
        <v>0</v>
      </c>
      <c r="P9" s="1229"/>
      <c r="Q9" s="1230"/>
      <c r="R9" s="1182" t="s">
        <v>4228</v>
      </c>
      <c r="S9" s="1197"/>
      <c r="T9" s="1215">
        <f>VLOOKUP(N8,$U$8:$V$23,2,1)</f>
        <v>0</v>
      </c>
      <c r="U9" s="1199">
        <v>0.755</v>
      </c>
      <c r="V9" s="1199">
        <v>0.15</v>
      </c>
      <c r="Z9" s="1204">
        <v>2</v>
      </c>
      <c r="AA9" s="1216" t="s">
        <v>4229</v>
      </c>
      <c r="AB9" s="1217">
        <v>14960</v>
      </c>
      <c r="AC9" s="1218">
        <v>1</v>
      </c>
      <c r="AD9" s="1204"/>
      <c r="AE9" s="1219">
        <v>9633.08</v>
      </c>
      <c r="AF9" s="1219">
        <f>DESCO_NEW_FORMAT!F23</f>
        <v>9646.16</v>
      </c>
      <c r="AG9" s="1220">
        <f t="shared" ref="AG9:AG25" si="5">AF9-AE9</f>
        <v>13.079999999999927</v>
      </c>
    </row>
    <row r="10" spans="1:40" ht="18.75" customHeight="1" thickBot="1" x14ac:dyDescent="0.3">
      <c r="A10" s="1231"/>
      <c r="B10" s="1232"/>
      <c r="C10" s="3006" t="s">
        <v>4230</v>
      </c>
      <c r="D10" s="3007"/>
      <c r="E10" s="3007"/>
      <c r="F10" s="3007"/>
      <c r="G10" s="3007"/>
      <c r="H10" s="3007"/>
      <c r="I10" s="3007"/>
      <c r="J10" s="3007"/>
      <c r="K10" s="3008"/>
      <c r="L10" s="1233"/>
      <c r="M10" s="1233"/>
      <c r="N10" s="1234"/>
      <c r="O10" s="1235"/>
      <c r="P10" s="1236"/>
      <c r="Q10" s="1237"/>
      <c r="R10" s="1182" t="s">
        <v>4231</v>
      </c>
      <c r="S10" s="1197"/>
      <c r="T10" s="1215">
        <f>VLOOKUP(N9,$U$8:$V$23,2,1)</f>
        <v>0</v>
      </c>
      <c r="U10" s="1199">
        <v>0.76500000000000001</v>
      </c>
      <c r="V10" s="1199">
        <v>0.13500000000000001</v>
      </c>
      <c r="Z10" s="1204">
        <v>3</v>
      </c>
      <c r="AA10" s="1216" t="s">
        <v>4232</v>
      </c>
      <c r="AB10" s="1217">
        <v>14957</v>
      </c>
      <c r="AC10" s="1218">
        <v>1</v>
      </c>
      <c r="AD10" s="1204"/>
      <c r="AE10" s="1219">
        <v>4319.26</v>
      </c>
      <c r="AF10" s="1219">
        <f>DESCO_NEW_FORMAT!F25</f>
        <v>4419.91</v>
      </c>
      <c r="AG10" s="1220">
        <f t="shared" si="5"/>
        <v>100.64999999999964</v>
      </c>
    </row>
    <row r="11" spans="1:40" s="1247" customFormat="1" ht="15" customHeight="1" x14ac:dyDescent="0.25">
      <c r="A11" s="1238" t="s">
        <v>4213</v>
      </c>
      <c r="B11" s="3009" t="s">
        <v>4233</v>
      </c>
      <c r="C11" s="1239" t="s">
        <v>4234</v>
      </c>
      <c r="D11" s="3011" t="s">
        <v>4235</v>
      </c>
      <c r="E11" s="1240"/>
      <c r="F11" s="1241">
        <v>3664.1</v>
      </c>
      <c r="G11" s="1241">
        <v>3408.3</v>
      </c>
      <c r="H11" s="1241"/>
      <c r="I11" s="1241"/>
      <c r="J11" s="1242">
        <f>(F11-G11)*1.025</f>
        <v>262.19499999999971</v>
      </c>
      <c r="K11" s="1243">
        <v>8000</v>
      </c>
      <c r="L11" s="1244">
        <f>(F11-G11)*1.025*K11</f>
        <v>2097559.9999999977</v>
      </c>
      <c r="M11" s="1244">
        <f>(H11-I11)*1.025*K11</f>
        <v>0</v>
      </c>
      <c r="N11" s="1245">
        <f>L11/SQRT(L11*L11+M11*M11)</f>
        <v>1</v>
      </c>
      <c r="O11" s="1246"/>
      <c r="P11" s="3013"/>
      <c r="Q11" s="3016">
        <f>O7</f>
        <v>0</v>
      </c>
      <c r="R11" s="1182"/>
      <c r="S11" s="1197"/>
      <c r="T11" s="1182"/>
      <c r="U11" s="1199">
        <v>0.77500000000000002</v>
      </c>
      <c r="V11" s="1199">
        <v>0.12</v>
      </c>
      <c r="W11" s="1182"/>
      <c r="X11" s="1182"/>
      <c r="Y11" s="1182"/>
      <c r="Z11" s="1204">
        <v>4</v>
      </c>
      <c r="AA11" s="1216" t="s">
        <v>4236</v>
      </c>
      <c r="AB11" s="1217">
        <v>77816681</v>
      </c>
      <c r="AC11" s="1218">
        <v>1</v>
      </c>
      <c r="AD11" s="1204"/>
      <c r="AE11" s="1219">
        <v>51326.05</v>
      </c>
      <c r="AF11" s="1219">
        <f>DESCO_NEW_FORMAT!F18</f>
        <v>51898.42</v>
      </c>
      <c r="AG11" s="1220">
        <f t="shared" si="5"/>
        <v>572.36999999999534</v>
      </c>
      <c r="AH11" s="1182"/>
      <c r="AI11" s="1182"/>
      <c r="AJ11" s="1182"/>
      <c r="AK11" s="1182"/>
      <c r="AL11" s="1182"/>
      <c r="AM11" s="1182"/>
      <c r="AN11" s="1182"/>
    </row>
    <row r="12" spans="1:40" s="1247" customFormat="1" ht="15" customHeight="1" x14ac:dyDescent="0.25">
      <c r="A12" s="1238" t="s">
        <v>4223</v>
      </c>
      <c r="B12" s="3009"/>
      <c r="C12" s="1239" t="s">
        <v>4237</v>
      </c>
      <c r="D12" s="3011"/>
      <c r="E12" s="1240" t="s">
        <v>4001</v>
      </c>
      <c r="F12" s="1241">
        <v>5017.0439999999999</v>
      </c>
      <c r="G12" s="1241">
        <v>5017.0439999999999</v>
      </c>
      <c r="H12" s="1241"/>
      <c r="I12" s="1241"/>
      <c r="J12" s="1242">
        <f>(F12-G12)*1.025</f>
        <v>0</v>
      </c>
      <c r="K12" s="1243">
        <v>40000</v>
      </c>
      <c r="L12" s="1244">
        <f>(F12-G12)*1.025*K12</f>
        <v>0</v>
      </c>
      <c r="M12" s="1244">
        <f>(H12-I12)*1.025*K12</f>
        <v>0</v>
      </c>
      <c r="N12" s="1245" t="e">
        <f>L12/SQRT(L12*L12+M12*M12)</f>
        <v>#DIV/0!</v>
      </c>
      <c r="O12" s="1246"/>
      <c r="P12" s="3014"/>
      <c r="Q12" s="3014"/>
      <c r="R12" s="1182"/>
      <c r="S12" s="1197"/>
      <c r="T12" s="1182"/>
      <c r="U12" s="1199">
        <v>0.78500000000000003</v>
      </c>
      <c r="V12" s="1199">
        <v>0.105</v>
      </c>
      <c r="W12" s="1182"/>
      <c r="X12" s="1182"/>
      <c r="Y12" s="1182"/>
      <c r="Z12" s="1204">
        <v>5</v>
      </c>
      <c r="AA12" s="1216" t="s">
        <v>4238</v>
      </c>
      <c r="AB12" s="1217">
        <v>77816675</v>
      </c>
      <c r="AC12" s="1218">
        <v>1</v>
      </c>
      <c r="AD12" s="1204"/>
      <c r="AE12" s="1219">
        <v>41632.550000000003</v>
      </c>
      <c r="AF12" s="1219">
        <f>DESCO_NEW_FORMAT!F27</f>
        <v>41923.11</v>
      </c>
      <c r="AG12" s="1220">
        <f t="shared" si="5"/>
        <v>290.55999999999767</v>
      </c>
      <c r="AH12" s="1182"/>
      <c r="AI12" s="1182"/>
      <c r="AJ12" s="1182"/>
      <c r="AK12" s="1182"/>
      <c r="AL12" s="1182"/>
      <c r="AM12" s="1182"/>
      <c r="AN12" s="1182"/>
    </row>
    <row r="13" spans="1:40" s="1247" customFormat="1" ht="15" customHeight="1" thickBot="1" x14ac:dyDescent="0.3">
      <c r="A13" s="1238" t="s">
        <v>4227</v>
      </c>
      <c r="B13" s="3010"/>
      <c r="C13" s="1239" t="s">
        <v>4239</v>
      </c>
      <c r="D13" s="3012"/>
      <c r="E13" s="1240">
        <v>74819925</v>
      </c>
      <c r="F13" s="1241">
        <v>581.16300000000001</v>
      </c>
      <c r="G13" s="1241">
        <v>394.66399999999999</v>
      </c>
      <c r="H13" s="1241"/>
      <c r="I13" s="1241"/>
      <c r="J13" s="1242">
        <f>(F13-G13)*1.025</f>
        <v>191.161475</v>
      </c>
      <c r="K13" s="1243">
        <v>16000</v>
      </c>
      <c r="L13" s="1244">
        <f>(F13-G13)*1.025*K13</f>
        <v>3058583.6</v>
      </c>
      <c r="M13" s="1248">
        <f>(H13-I13)*1.025*K13</f>
        <v>0</v>
      </c>
      <c r="N13" s="1249">
        <f>L13/SQRT(L13*L13+M13*M13)</f>
        <v>1</v>
      </c>
      <c r="O13" s="1250"/>
      <c r="P13" s="3015"/>
      <c r="Q13" s="3015"/>
      <c r="R13" s="1182"/>
      <c r="S13" s="1197"/>
      <c r="T13" s="1182"/>
      <c r="U13" s="1199">
        <v>0.79500000000000004</v>
      </c>
      <c r="V13" s="1199">
        <v>0.09</v>
      </c>
      <c r="W13" s="1182"/>
      <c r="X13" s="1182"/>
      <c r="Y13" s="1182"/>
      <c r="Z13" s="1204">
        <v>6</v>
      </c>
      <c r="AA13" s="1251" t="s">
        <v>4240</v>
      </c>
      <c r="AB13" s="1252">
        <v>14959</v>
      </c>
      <c r="AC13" s="1253">
        <v>1</v>
      </c>
      <c r="AD13" s="1254"/>
      <c r="AE13" s="1219">
        <v>1991.3</v>
      </c>
      <c r="AF13" s="1219">
        <f>DESCO_NEW_FORMAT!F20</f>
        <v>2112.81</v>
      </c>
      <c r="AG13" s="1220">
        <f t="shared" si="5"/>
        <v>121.50999999999999</v>
      </c>
      <c r="AH13" s="1182"/>
      <c r="AI13" s="1182"/>
      <c r="AJ13" s="1182"/>
      <c r="AK13" s="1182"/>
      <c r="AL13" s="1182"/>
      <c r="AM13" s="1182"/>
      <c r="AN13" s="1182"/>
    </row>
    <row r="14" spans="1:40" ht="15" customHeight="1" thickBot="1" x14ac:dyDescent="0.3">
      <c r="A14" s="1255"/>
      <c r="B14" s="1256"/>
      <c r="C14" s="2998" t="s">
        <v>4241</v>
      </c>
      <c r="D14" s="2999"/>
      <c r="E14" s="2999"/>
      <c r="F14" s="2999"/>
      <c r="G14" s="2999"/>
      <c r="H14" s="2999"/>
      <c r="I14" s="2999"/>
      <c r="J14" s="2999"/>
      <c r="K14" s="3000"/>
      <c r="L14" s="1257"/>
      <c r="M14" s="1212"/>
      <c r="N14" s="1258"/>
      <c r="O14" s="1259"/>
      <c r="P14" s="1260"/>
      <c r="Q14" s="1260"/>
      <c r="S14" s="1197"/>
      <c r="U14" s="1199">
        <v>0.80500000000000005</v>
      </c>
      <c r="V14" s="1199">
        <v>0.08</v>
      </c>
      <c r="Z14" s="1204">
        <v>7</v>
      </c>
      <c r="AA14" s="1216" t="s">
        <v>4246</v>
      </c>
      <c r="AB14" s="1217" t="s">
        <v>4247</v>
      </c>
      <c r="AC14" s="1218">
        <v>1</v>
      </c>
      <c r="AD14" s="1204"/>
      <c r="AE14" s="1219">
        <v>8076.21</v>
      </c>
      <c r="AF14" s="1219">
        <f>DESCO_NEW_FORMAT!F19</f>
        <v>8192.0300000000007</v>
      </c>
      <c r="AG14" s="1220">
        <f>AF14-AE14</f>
        <v>115.82000000000062</v>
      </c>
    </row>
    <row r="15" spans="1:40" s="1247" customFormat="1" ht="15" customHeight="1" x14ac:dyDescent="0.25">
      <c r="A15" s="1238" t="s">
        <v>4244</v>
      </c>
      <c r="B15" s="3009" t="s">
        <v>4233</v>
      </c>
      <c r="C15" s="1262" t="s">
        <v>4245</v>
      </c>
      <c r="D15" s="2987" t="s">
        <v>4235</v>
      </c>
      <c r="E15" s="1240" t="s">
        <v>3992</v>
      </c>
      <c r="F15" s="1241">
        <v>1125.19</v>
      </c>
      <c r="G15" s="1241">
        <v>1125.19</v>
      </c>
      <c r="H15" s="1241"/>
      <c r="I15" s="1241"/>
      <c r="J15" s="1242">
        <f t="shared" ref="J15:J27" si="6">(F15-G15)*1.025</f>
        <v>0</v>
      </c>
      <c r="K15" s="1243">
        <v>40000</v>
      </c>
      <c r="L15" s="1244">
        <f t="shared" ref="L15:L17" si="7">(F15-G15)*1.025*K15</f>
        <v>0</v>
      </c>
      <c r="M15" s="1263">
        <f t="shared" ref="M15:M17" si="8">(H15-I15)*1.025*K15</f>
        <v>0</v>
      </c>
      <c r="N15" s="1264" t="e">
        <f t="shared" ref="N15:N27" si="9">L15/SQRT(L15*L15+M15*M15)</f>
        <v>#DIV/0!</v>
      </c>
      <c r="O15" s="1265"/>
      <c r="P15" s="3013" t="e">
        <f>SUM(S15:S17)</f>
        <v>#DIV/0!</v>
      </c>
      <c r="Q15" s="3013">
        <f>IFERROR(O8*P15/(P18+P15),0)</f>
        <v>0</v>
      </c>
      <c r="R15" s="1182"/>
      <c r="S15" s="1197" t="e">
        <f>IF(AND(N15&lt;0.95, $O$8&gt;0),M15,0)</f>
        <v>#DIV/0!</v>
      </c>
      <c r="T15" s="1182"/>
      <c r="U15" s="1199">
        <v>0.81499999999999995</v>
      </c>
      <c r="V15" s="1199">
        <v>7.0000000000000007E-2</v>
      </c>
      <c r="W15" s="1182"/>
      <c r="X15" s="1182"/>
      <c r="Y15" s="1182"/>
      <c r="Z15" s="1204">
        <v>8</v>
      </c>
      <c r="AA15" s="1216" t="s">
        <v>4250</v>
      </c>
      <c r="AB15" s="1217" t="s">
        <v>3987</v>
      </c>
      <c r="AC15" s="1218">
        <v>1</v>
      </c>
      <c r="AD15" s="1204"/>
      <c r="AE15" s="1219">
        <v>9341.2000000000007</v>
      </c>
      <c r="AF15" s="1219">
        <f>DESCO_NEW_FORMAT!F24</f>
        <v>9369.92</v>
      </c>
      <c r="AG15" s="1220">
        <f>AF15-AE15</f>
        <v>28.719999999999345</v>
      </c>
      <c r="AH15" s="1182"/>
      <c r="AI15" s="1182"/>
      <c r="AJ15" s="1182"/>
      <c r="AK15" s="1182"/>
      <c r="AL15" s="1182"/>
      <c r="AM15" s="1182"/>
      <c r="AN15" s="1182"/>
    </row>
    <row r="16" spans="1:40" s="1247" customFormat="1" ht="15" customHeight="1" x14ac:dyDescent="0.25">
      <c r="A16" s="1238" t="s">
        <v>4248</v>
      </c>
      <c r="B16" s="3009"/>
      <c r="C16" s="1239" t="s">
        <v>4249</v>
      </c>
      <c r="D16" s="2987"/>
      <c r="E16" s="1240" t="s">
        <v>3994</v>
      </c>
      <c r="F16" s="1241">
        <v>995.15</v>
      </c>
      <c r="G16" s="1241">
        <v>995.15</v>
      </c>
      <c r="H16" s="1241"/>
      <c r="I16" s="1241"/>
      <c r="J16" s="1242">
        <f t="shared" si="6"/>
        <v>0</v>
      </c>
      <c r="K16" s="1243">
        <v>40000</v>
      </c>
      <c r="L16" s="1244">
        <f t="shared" si="7"/>
        <v>0</v>
      </c>
      <c r="M16" s="1244">
        <f t="shared" si="8"/>
        <v>0</v>
      </c>
      <c r="N16" s="1245" t="e">
        <f t="shared" si="9"/>
        <v>#DIV/0!</v>
      </c>
      <c r="O16" s="1246"/>
      <c r="P16" s="3014"/>
      <c r="Q16" s="3014"/>
      <c r="R16" s="1182"/>
      <c r="S16" s="1197" t="e">
        <f t="shared" ref="S16:S20" si="10">IF(AND(N16&lt;0.95, $O$8&gt;0),M16,0)</f>
        <v>#DIV/0!</v>
      </c>
      <c r="T16" s="1182"/>
      <c r="U16" s="1199">
        <v>0.82499999999999996</v>
      </c>
      <c r="V16" s="1199">
        <v>0.06</v>
      </c>
      <c r="W16" s="1182"/>
      <c r="X16" s="1182"/>
      <c r="Y16" s="1182"/>
      <c r="Z16" s="1204">
        <v>9</v>
      </c>
      <c r="AH16" s="1182"/>
      <c r="AI16" s="1182"/>
      <c r="AJ16" s="1182"/>
      <c r="AK16" s="1182"/>
      <c r="AL16" s="1182"/>
      <c r="AM16" s="1182"/>
      <c r="AN16" s="1182"/>
    </row>
    <row r="17" spans="1:40" s="1247" customFormat="1" ht="15" customHeight="1" thickBot="1" x14ac:dyDescent="0.3">
      <c r="A17" s="1238" t="s">
        <v>4251</v>
      </c>
      <c r="B17" s="3010"/>
      <c r="C17" s="1239" t="s">
        <v>4252</v>
      </c>
      <c r="D17" s="2987"/>
      <c r="E17" s="1240" t="s">
        <v>3997</v>
      </c>
      <c r="F17" s="1241">
        <v>9575.06</v>
      </c>
      <c r="G17" s="1241">
        <v>9510.27</v>
      </c>
      <c r="H17" s="1241"/>
      <c r="I17" s="1241"/>
      <c r="J17" s="1242">
        <f t="shared" si="6"/>
        <v>66.409749999999022</v>
      </c>
      <c r="K17" s="1243">
        <v>40000</v>
      </c>
      <c r="L17" s="1244">
        <f t="shared" si="7"/>
        <v>2656389.9999999609</v>
      </c>
      <c r="M17" s="1244">
        <f t="shared" si="8"/>
        <v>0</v>
      </c>
      <c r="N17" s="1245">
        <f t="shared" si="9"/>
        <v>1</v>
      </c>
      <c r="O17" s="1246"/>
      <c r="P17" s="3015"/>
      <c r="Q17" s="3015"/>
      <c r="R17" s="1182"/>
      <c r="S17" s="1197">
        <f t="shared" si="10"/>
        <v>0</v>
      </c>
      <c r="T17" s="1182"/>
      <c r="U17" s="1199">
        <v>0.83499999999999996</v>
      </c>
      <c r="V17" s="1199">
        <v>0.05</v>
      </c>
      <c r="W17" s="1182"/>
      <c r="X17" s="1182"/>
      <c r="Y17" s="1182"/>
      <c r="Z17" s="1204"/>
      <c r="AA17" s="1216"/>
      <c r="AB17" s="1217"/>
      <c r="AC17" s="1218"/>
      <c r="AD17" s="1204"/>
      <c r="AE17" s="1261"/>
      <c r="AF17" s="1261"/>
      <c r="AG17" s="1220">
        <f t="shared" si="5"/>
        <v>0</v>
      </c>
      <c r="AH17" s="1182"/>
      <c r="AI17" s="1182"/>
      <c r="AJ17" s="1182"/>
      <c r="AK17" s="1182"/>
      <c r="AL17" s="1182"/>
      <c r="AM17" s="1182"/>
      <c r="AN17" s="1182"/>
    </row>
    <row r="18" spans="1:40" s="1277" customFormat="1" ht="15" customHeight="1" x14ac:dyDescent="0.25">
      <c r="A18" s="1266" t="s">
        <v>4253</v>
      </c>
      <c r="B18" s="3020" t="s">
        <v>391</v>
      </c>
      <c r="C18" s="1267" t="s">
        <v>4254</v>
      </c>
      <c r="D18" s="2987"/>
      <c r="E18" s="1268">
        <v>77816681</v>
      </c>
      <c r="F18" s="1269">
        <v>51898.42</v>
      </c>
      <c r="G18" s="1269">
        <v>51616.27</v>
      </c>
      <c r="H18" s="1269"/>
      <c r="I18" s="1269"/>
      <c r="J18" s="1270">
        <f>(F18-G18)*1.025</f>
        <v>289.20375000000149</v>
      </c>
      <c r="K18" s="1271">
        <v>8000</v>
      </c>
      <c r="L18" s="1272">
        <f>(F18-G18)*1.025*K18</f>
        <v>2313630.0000000121</v>
      </c>
      <c r="M18" s="1272">
        <f>(H18-I18)*1.025*K18</f>
        <v>0</v>
      </c>
      <c r="N18" s="1273">
        <f>L18/SQRT(L18*L18+M18*M18)</f>
        <v>1</v>
      </c>
      <c r="O18" s="1274"/>
      <c r="P18" s="3023">
        <f>SUM(S18:S20)</f>
        <v>0</v>
      </c>
      <c r="Q18" s="3023">
        <f>IFERROR(O8*P18/(P18+P15),0)</f>
        <v>0</v>
      </c>
      <c r="R18" s="1182"/>
      <c r="S18" s="1197">
        <f t="shared" si="10"/>
        <v>0</v>
      </c>
      <c r="T18" s="1182"/>
      <c r="U18" s="1199">
        <v>0.84499999999999997</v>
      </c>
      <c r="V18" s="1199">
        <v>0.04</v>
      </c>
      <c r="W18" s="1182"/>
      <c r="X18" s="1182"/>
      <c r="Y18" s="1182"/>
      <c r="Z18" s="1275" t="s">
        <v>690</v>
      </c>
      <c r="AA18" s="1201" t="s">
        <v>4255</v>
      </c>
      <c r="AB18" s="1217"/>
      <c r="AC18" s="1203"/>
      <c r="AD18" s="1276"/>
      <c r="AE18" s="1335"/>
      <c r="AF18" s="1335"/>
      <c r="AG18" s="1220">
        <f t="shared" si="5"/>
        <v>0</v>
      </c>
      <c r="AH18" s="1182"/>
      <c r="AI18" s="1182"/>
      <c r="AJ18" s="1182"/>
      <c r="AK18" s="1182"/>
      <c r="AL18" s="1182"/>
      <c r="AM18" s="1182"/>
      <c r="AN18" s="1182"/>
    </row>
    <row r="19" spans="1:40" s="1277" customFormat="1" ht="15" customHeight="1" x14ac:dyDescent="0.25">
      <c r="A19" s="1278" t="s">
        <v>4256</v>
      </c>
      <c r="B19" s="3021"/>
      <c r="C19" s="1279" t="s">
        <v>4246</v>
      </c>
      <c r="D19" s="2987"/>
      <c r="E19" s="1280" t="s">
        <v>4247</v>
      </c>
      <c r="F19" s="1281">
        <v>8192.0300000000007</v>
      </c>
      <c r="G19" s="1281">
        <v>8133.47</v>
      </c>
      <c r="H19" s="1281"/>
      <c r="I19" s="1281"/>
      <c r="J19" s="1282">
        <f>(F19-G19)*1.025</f>
        <v>60.024000000000406</v>
      </c>
      <c r="K19" s="1283">
        <v>40000</v>
      </c>
      <c r="L19" s="1284">
        <f>(F19-G19)*1.025*K19</f>
        <v>2400960.0000000163</v>
      </c>
      <c r="M19" s="1284">
        <f>(H19-I19)*1.025*K19</f>
        <v>0</v>
      </c>
      <c r="N19" s="1285">
        <f>L19/SQRT(L19*L19+M19*M19)</f>
        <v>1</v>
      </c>
      <c r="O19" s="1274"/>
      <c r="P19" s="3024"/>
      <c r="Q19" s="3024"/>
      <c r="R19" s="1182"/>
      <c r="S19" s="1197">
        <f t="shared" si="10"/>
        <v>0</v>
      </c>
      <c r="T19" s="1182"/>
      <c r="U19" s="1199">
        <v>0.85499999999999998</v>
      </c>
      <c r="V19" s="1199">
        <v>0.03</v>
      </c>
      <c r="W19" s="1182"/>
      <c r="X19" s="1182"/>
      <c r="Y19" s="1182"/>
      <c r="Z19" s="1204">
        <v>1</v>
      </c>
      <c r="AA19" s="1216" t="s">
        <v>4257</v>
      </c>
      <c r="AB19" s="1217" t="s">
        <v>4258</v>
      </c>
      <c r="AC19" s="1218">
        <v>1</v>
      </c>
      <c r="AD19" s="1204"/>
      <c r="AE19" s="1335"/>
      <c r="AF19" s="1336"/>
      <c r="AG19" s="1220">
        <f t="shared" si="5"/>
        <v>0</v>
      </c>
      <c r="AH19" s="1182"/>
      <c r="AI19" s="1182"/>
      <c r="AJ19" s="1182"/>
      <c r="AK19" s="1182"/>
      <c r="AL19" s="1182"/>
      <c r="AM19" s="1182"/>
      <c r="AN19" s="1182"/>
    </row>
    <row r="20" spans="1:40" s="1277" customFormat="1" ht="15" customHeight="1" thickBot="1" x14ac:dyDescent="0.3">
      <c r="A20" s="1286" t="s">
        <v>4259</v>
      </c>
      <c r="B20" s="3022"/>
      <c r="C20" s="1287" t="s">
        <v>4260</v>
      </c>
      <c r="D20" s="2994"/>
      <c r="E20" s="1280">
        <v>14959</v>
      </c>
      <c r="F20" s="1281">
        <v>2112.81</v>
      </c>
      <c r="G20" s="1281">
        <v>2054.75</v>
      </c>
      <c r="H20" s="1281"/>
      <c r="I20" s="1281"/>
      <c r="J20" s="1282">
        <f>(F20-G20)*1.025</f>
        <v>59.511499999999941</v>
      </c>
      <c r="K20" s="1283">
        <v>40000</v>
      </c>
      <c r="L20" s="1284">
        <f>(F20-G20)*1.025*K20</f>
        <v>2380459.9999999977</v>
      </c>
      <c r="M20" s="1288">
        <f>(H20-I20)*1.025*K20</f>
        <v>0</v>
      </c>
      <c r="N20" s="1289">
        <f>L20/SQRT(L20*L20+M20*M20)</f>
        <v>1</v>
      </c>
      <c r="O20" s="1290"/>
      <c r="P20" s="3024"/>
      <c r="Q20" s="3024"/>
      <c r="R20" s="1182"/>
      <c r="S20" s="1197">
        <f t="shared" si="10"/>
        <v>0</v>
      </c>
      <c r="T20" s="1182"/>
      <c r="U20" s="1199">
        <v>0.86499999999999999</v>
      </c>
      <c r="V20" s="1199">
        <v>0.02</v>
      </c>
      <c r="W20" s="1182"/>
      <c r="X20" s="1182"/>
      <c r="Y20" s="1182"/>
      <c r="Z20" s="1204"/>
      <c r="AA20" s="1216" t="s">
        <v>4242</v>
      </c>
      <c r="AB20" s="1217" t="s">
        <v>4243</v>
      </c>
      <c r="AC20" s="1218">
        <v>1</v>
      </c>
      <c r="AD20" s="1204"/>
      <c r="AE20" s="1335"/>
      <c r="AF20" s="1336"/>
      <c r="AG20" s="1220">
        <f>AF20-AE20</f>
        <v>0</v>
      </c>
      <c r="AH20" s="1182"/>
      <c r="AI20" s="1182"/>
      <c r="AJ20" s="1182"/>
      <c r="AK20" s="1182"/>
      <c r="AL20" s="1182"/>
      <c r="AM20" s="1182"/>
      <c r="AN20" s="1182"/>
    </row>
    <row r="21" spans="1:40" ht="15" customHeight="1" thickBot="1" x14ac:dyDescent="0.3">
      <c r="A21" s="1291"/>
      <c r="B21" s="1292"/>
      <c r="C21" s="3025" t="s">
        <v>4261</v>
      </c>
      <c r="D21" s="3026"/>
      <c r="E21" s="3026"/>
      <c r="F21" s="3026"/>
      <c r="G21" s="3026"/>
      <c r="H21" s="3026"/>
      <c r="I21" s="3026"/>
      <c r="J21" s="3026"/>
      <c r="K21" s="3027"/>
      <c r="L21" s="1293"/>
      <c r="M21" s="1294"/>
      <c r="N21" s="1295"/>
      <c r="O21" s="1259"/>
      <c r="P21" s="1296"/>
      <c r="Q21" s="1296"/>
      <c r="S21" s="1197"/>
      <c r="U21" s="1199">
        <v>0.875</v>
      </c>
      <c r="V21" s="1199">
        <v>0.01</v>
      </c>
      <c r="Z21" s="1204">
        <v>2</v>
      </c>
      <c r="AA21" s="1216" t="s">
        <v>4262</v>
      </c>
      <c r="AB21" s="1217" t="s">
        <v>4263</v>
      </c>
      <c r="AC21" s="1218">
        <v>1</v>
      </c>
      <c r="AD21" s="1204"/>
      <c r="AE21" s="1335"/>
      <c r="AF21" s="1336"/>
      <c r="AG21" s="1220">
        <f t="shared" si="5"/>
        <v>0</v>
      </c>
    </row>
    <row r="22" spans="1:40" s="1247" customFormat="1" ht="15" customHeight="1" thickBot="1" x14ac:dyDescent="0.3">
      <c r="A22" s="1297" t="s">
        <v>4264</v>
      </c>
      <c r="B22" s="1298" t="s">
        <v>4233</v>
      </c>
      <c r="C22" s="1299" t="s">
        <v>4265</v>
      </c>
      <c r="D22" s="2993" t="s">
        <v>4235</v>
      </c>
      <c r="E22" s="1300" t="s">
        <v>4266</v>
      </c>
      <c r="F22" s="1301">
        <v>3273.701</v>
      </c>
      <c r="G22" s="1301">
        <v>3273.6959999999999</v>
      </c>
      <c r="H22" s="1301"/>
      <c r="I22" s="1301"/>
      <c r="J22" s="1302">
        <f>(F22-G22)*1.025</f>
        <v>5.1250000001118673E-3</v>
      </c>
      <c r="K22" s="1303">
        <v>40000</v>
      </c>
      <c r="L22" s="1304">
        <f>(F22-G22)*1.025*K22</f>
        <v>205.00000000447469</v>
      </c>
      <c r="M22" s="1263">
        <f>(H22-I22)*1.025*K22</f>
        <v>0</v>
      </c>
      <c r="N22" s="1264">
        <f>L22/SQRT(L22*L22+M22*M22)</f>
        <v>1</v>
      </c>
      <c r="O22" s="1265"/>
      <c r="P22" s="1305">
        <f>S22</f>
        <v>0</v>
      </c>
      <c r="Q22" s="1305">
        <f>IFERROR(O9*P22/(P22+P23),0)</f>
        <v>0</v>
      </c>
      <c r="R22" s="1182"/>
      <c r="S22" s="1197">
        <f>IF(AND(N22&lt;0.95, $O$9&gt;0),M22,0)</f>
        <v>0</v>
      </c>
      <c r="T22" s="1182"/>
      <c r="U22" s="1199">
        <v>0.88500000000000001</v>
      </c>
      <c r="V22" s="1199">
        <v>5.0000000000000001E-3</v>
      </c>
      <c r="W22" s="1182"/>
      <c r="X22" s="1182"/>
      <c r="Y22" s="1182"/>
      <c r="Z22" s="1204">
        <v>3</v>
      </c>
      <c r="AA22" s="1306" t="s">
        <v>4267</v>
      </c>
      <c r="AB22" s="1217" t="s">
        <v>4268</v>
      </c>
      <c r="AC22" s="1307">
        <v>1</v>
      </c>
      <c r="AD22" s="1308"/>
      <c r="AE22" s="1335"/>
      <c r="AF22" s="1336"/>
      <c r="AG22" s="1220">
        <f t="shared" si="5"/>
        <v>0</v>
      </c>
      <c r="AH22" s="1182"/>
      <c r="AI22" s="1182"/>
      <c r="AJ22" s="1182"/>
      <c r="AK22" s="1182"/>
      <c r="AL22" s="1182"/>
      <c r="AM22" s="1182"/>
      <c r="AN22" s="1182"/>
    </row>
    <row r="23" spans="1:40" s="1277" customFormat="1" ht="15" customHeight="1" x14ac:dyDescent="0.25">
      <c r="A23" s="1278" t="s">
        <v>4269</v>
      </c>
      <c r="B23" s="3028" t="s">
        <v>391</v>
      </c>
      <c r="C23" s="1287" t="s">
        <v>4270</v>
      </c>
      <c r="D23" s="2987"/>
      <c r="E23" s="1280">
        <v>14960</v>
      </c>
      <c r="F23" s="1281">
        <v>9646.16</v>
      </c>
      <c r="G23" s="1281">
        <v>9640.43</v>
      </c>
      <c r="H23" s="1281"/>
      <c r="I23" s="1281"/>
      <c r="J23" s="1282">
        <f t="shared" si="6"/>
        <v>5.873249999999552</v>
      </c>
      <c r="K23" s="1283">
        <v>40000</v>
      </c>
      <c r="L23" s="1284">
        <f t="shared" ref="L23:L26" si="11">(F23-G23)*1.025*K23</f>
        <v>234929.99999998207</v>
      </c>
      <c r="M23" s="1284">
        <f t="shared" ref="M23:M26" si="12">(H23-I23)*1.025*K23</f>
        <v>0</v>
      </c>
      <c r="N23" s="1285">
        <f t="shared" si="9"/>
        <v>1</v>
      </c>
      <c r="O23" s="1274"/>
      <c r="P23" s="3024">
        <f>SUM(S23:S27)</f>
        <v>0</v>
      </c>
      <c r="Q23" s="3024">
        <f>IFERROR(O9*P23/(P23+P22),0)</f>
        <v>0</v>
      </c>
      <c r="R23" s="1182"/>
      <c r="S23" s="1197">
        <f t="shared" ref="S23:S28" si="13">IF(AND(N23&lt;0.95, $O$9&gt;0),M23,0)</f>
        <v>0</v>
      </c>
      <c r="T23" s="1182"/>
      <c r="U23" s="1199">
        <v>0.9</v>
      </c>
      <c r="V23" s="1199">
        <v>0</v>
      </c>
      <c r="W23" s="1182"/>
      <c r="X23" s="1182"/>
      <c r="Y23" s="1182"/>
      <c r="Z23" s="1204">
        <v>4</v>
      </c>
      <c r="AA23" s="1216" t="s">
        <v>4271</v>
      </c>
      <c r="AB23" s="1217" t="s">
        <v>4272</v>
      </c>
      <c r="AC23" s="1218">
        <v>1</v>
      </c>
      <c r="AD23" s="1204"/>
      <c r="AE23" s="1335"/>
      <c r="AF23" s="1336"/>
      <c r="AG23" s="1220">
        <f t="shared" si="5"/>
        <v>0</v>
      </c>
      <c r="AH23" s="1182"/>
      <c r="AI23" s="1182"/>
      <c r="AJ23" s="1182"/>
      <c r="AK23" s="1182"/>
      <c r="AL23" s="1182"/>
      <c r="AM23" s="1182"/>
      <c r="AN23" s="1182"/>
    </row>
    <row r="24" spans="1:40" s="1277" customFormat="1" ht="15" customHeight="1" x14ac:dyDescent="0.25">
      <c r="A24" s="1278" t="s">
        <v>4273</v>
      </c>
      <c r="B24" s="3021"/>
      <c r="C24" s="1287" t="s">
        <v>4250</v>
      </c>
      <c r="D24" s="2987"/>
      <c r="E24" s="1280" t="s">
        <v>3987</v>
      </c>
      <c r="F24" s="1281">
        <v>9369.92</v>
      </c>
      <c r="G24" s="1281">
        <v>9355.6200000000008</v>
      </c>
      <c r="H24" s="1281"/>
      <c r="I24" s="1281"/>
      <c r="J24" s="1282">
        <f t="shared" si="6"/>
        <v>14.657499999999253</v>
      </c>
      <c r="K24" s="1283">
        <v>40000</v>
      </c>
      <c r="L24" s="1284">
        <f t="shared" si="11"/>
        <v>586299.99999997008</v>
      </c>
      <c r="M24" s="1284">
        <f t="shared" si="12"/>
        <v>0</v>
      </c>
      <c r="N24" s="1285">
        <f t="shared" si="9"/>
        <v>1</v>
      </c>
      <c r="O24" s="1274"/>
      <c r="P24" s="3024"/>
      <c r="Q24" s="3024"/>
      <c r="R24" s="1182"/>
      <c r="S24" s="1197">
        <f t="shared" si="13"/>
        <v>0</v>
      </c>
      <c r="T24" s="1182"/>
      <c r="U24" s="1182"/>
      <c r="V24" s="1182"/>
      <c r="W24" s="1182"/>
      <c r="X24" s="1182"/>
      <c r="Y24" s="1182"/>
      <c r="Z24" s="1204">
        <v>5</v>
      </c>
      <c r="AA24" s="1216" t="s">
        <v>4274</v>
      </c>
      <c r="AB24" s="1217" t="s">
        <v>4275</v>
      </c>
      <c r="AC24" s="1218">
        <v>1</v>
      </c>
      <c r="AD24" s="1204"/>
      <c r="AE24" s="1335"/>
      <c r="AF24" s="1336"/>
      <c r="AG24" s="1220">
        <f t="shared" si="5"/>
        <v>0</v>
      </c>
      <c r="AH24" s="1182"/>
      <c r="AI24" s="1182"/>
      <c r="AJ24" s="1182"/>
      <c r="AK24" s="1182"/>
      <c r="AL24" s="1182"/>
      <c r="AM24" s="1182"/>
      <c r="AN24" s="1182"/>
    </row>
    <row r="25" spans="1:40" s="1277" customFormat="1" ht="15" customHeight="1" x14ac:dyDescent="0.25">
      <c r="A25" s="1278" t="s">
        <v>4276</v>
      </c>
      <c r="B25" s="3021"/>
      <c r="C25" s="1287" t="s">
        <v>4277</v>
      </c>
      <c r="D25" s="2987"/>
      <c r="E25" s="1280">
        <v>14957</v>
      </c>
      <c r="F25" s="1281">
        <v>4419.91</v>
      </c>
      <c r="G25" s="1281">
        <v>4371.7</v>
      </c>
      <c r="H25" s="1281"/>
      <c r="I25" s="1281"/>
      <c r="J25" s="1282">
        <f t="shared" si="6"/>
        <v>49.415250000000036</v>
      </c>
      <c r="K25" s="1283">
        <v>40000</v>
      </c>
      <c r="L25" s="1284">
        <f t="shared" si="11"/>
        <v>1976610.0000000014</v>
      </c>
      <c r="M25" s="1284">
        <f t="shared" si="12"/>
        <v>0</v>
      </c>
      <c r="N25" s="1285">
        <f t="shared" si="9"/>
        <v>1</v>
      </c>
      <c r="O25" s="1274"/>
      <c r="P25" s="3024"/>
      <c r="Q25" s="3024"/>
      <c r="R25" s="1182"/>
      <c r="S25" s="1197">
        <f t="shared" si="13"/>
        <v>0</v>
      </c>
      <c r="T25" s="1182"/>
      <c r="U25" s="1182"/>
      <c r="V25" s="1182"/>
      <c r="W25" s="1182"/>
      <c r="X25" s="1182"/>
      <c r="Y25" s="1182"/>
      <c r="Z25" s="1204">
        <v>6</v>
      </c>
      <c r="AA25" s="1216" t="s">
        <v>4278</v>
      </c>
      <c r="AB25" s="1217" t="s">
        <v>283</v>
      </c>
      <c r="AC25" s="1218">
        <v>1</v>
      </c>
      <c r="AD25" s="1204"/>
      <c r="AE25" s="1335"/>
      <c r="AF25" s="1336"/>
      <c r="AG25" s="1220">
        <f t="shared" si="5"/>
        <v>0</v>
      </c>
      <c r="AH25" s="1182"/>
      <c r="AI25" s="1182"/>
      <c r="AJ25" s="1182"/>
      <c r="AK25" s="1182"/>
      <c r="AL25" s="1182"/>
      <c r="AM25" s="1182"/>
      <c r="AN25" s="1182"/>
    </row>
    <row r="26" spans="1:40" s="1277" customFormat="1" ht="15" customHeight="1" x14ac:dyDescent="0.25">
      <c r="A26" s="1278" t="s">
        <v>4279</v>
      </c>
      <c r="B26" s="3021"/>
      <c r="C26" s="1287" t="s">
        <v>4280</v>
      </c>
      <c r="D26" s="2987"/>
      <c r="E26" s="1280">
        <v>14997</v>
      </c>
      <c r="F26" s="1281">
        <v>995.74</v>
      </c>
      <c r="G26" s="1281">
        <v>995.71</v>
      </c>
      <c r="H26" s="1281"/>
      <c r="I26" s="1281"/>
      <c r="J26" s="1282">
        <f t="shared" si="6"/>
        <v>3.0749999999972029E-2</v>
      </c>
      <c r="K26" s="1283">
        <v>40000</v>
      </c>
      <c r="L26" s="1284">
        <f t="shared" si="11"/>
        <v>1229.9999999988811</v>
      </c>
      <c r="M26" s="1284">
        <f t="shared" si="12"/>
        <v>0</v>
      </c>
      <c r="N26" s="1285">
        <f t="shared" si="9"/>
        <v>1</v>
      </c>
      <c r="O26" s="1274"/>
      <c r="P26" s="3024"/>
      <c r="Q26" s="3024"/>
      <c r="R26" s="1182"/>
      <c r="S26" s="1197">
        <f t="shared" si="13"/>
        <v>0</v>
      </c>
      <c r="T26" s="1182"/>
      <c r="U26" s="1182"/>
      <c r="V26" s="1182"/>
      <c r="W26" s="1182"/>
      <c r="X26" s="1182"/>
      <c r="Y26" s="1182"/>
      <c r="Z26" s="1204"/>
      <c r="AA26" s="1309"/>
      <c r="AB26" s="1217"/>
      <c r="AC26" s="1310"/>
      <c r="AD26" s="1275"/>
      <c r="AE26" s="1311"/>
      <c r="AF26" s="1311"/>
      <c r="AG26" s="1182"/>
      <c r="AH26" s="1182"/>
      <c r="AI26" s="1182"/>
      <c r="AJ26" s="1182"/>
      <c r="AK26" s="1182"/>
      <c r="AL26" s="1182"/>
      <c r="AM26" s="1182"/>
      <c r="AN26" s="1182"/>
    </row>
    <row r="27" spans="1:40" s="1277" customFormat="1" ht="15" customHeight="1" thickBot="1" x14ac:dyDescent="0.3">
      <c r="A27" s="1312" t="s">
        <v>4281</v>
      </c>
      <c r="B27" s="3029"/>
      <c r="C27" s="1313" t="s">
        <v>4282</v>
      </c>
      <c r="D27" s="2994"/>
      <c r="E27" s="1314">
        <v>77816675</v>
      </c>
      <c r="F27" s="1315">
        <v>41923.11</v>
      </c>
      <c r="G27" s="1315">
        <v>41775.56</v>
      </c>
      <c r="H27" s="1315"/>
      <c r="I27" s="1315"/>
      <c r="J27" s="1316">
        <f t="shared" si="6"/>
        <v>151.23875000000297</v>
      </c>
      <c r="K27" s="1317">
        <v>8000</v>
      </c>
      <c r="L27" s="1318">
        <f>(F27-G27)*1.025*K27</f>
        <v>1209910.0000000237</v>
      </c>
      <c r="M27" s="1318">
        <f>(H27-I27)*1.025*K27</f>
        <v>0</v>
      </c>
      <c r="N27" s="1319">
        <f t="shared" si="9"/>
        <v>1</v>
      </c>
      <c r="O27" s="1320"/>
      <c r="P27" s="3030"/>
      <c r="Q27" s="3030"/>
      <c r="R27" s="1182"/>
      <c r="S27" s="1197">
        <f t="shared" si="13"/>
        <v>0</v>
      </c>
      <c r="T27" s="1182"/>
      <c r="U27" s="1182"/>
      <c r="V27" s="1182"/>
      <c r="W27" s="1182"/>
      <c r="X27" s="1182"/>
      <c r="Y27" s="1182"/>
      <c r="Z27" s="1182"/>
      <c r="AA27" s="1182"/>
      <c r="AB27" s="1182"/>
      <c r="AC27" s="1182"/>
      <c r="AD27" s="1182"/>
      <c r="AE27" s="1182"/>
      <c r="AF27" s="1182"/>
      <c r="AG27" s="1182"/>
      <c r="AH27" s="1182"/>
      <c r="AI27" s="1182"/>
      <c r="AJ27" s="1182"/>
      <c r="AK27" s="1182"/>
      <c r="AL27" s="1182"/>
      <c r="AM27" s="1182"/>
      <c r="AN27" s="1182"/>
    </row>
    <row r="28" spans="1:40" x14ac:dyDescent="0.25">
      <c r="S28" s="1321">
        <f t="shared" si="13"/>
        <v>0</v>
      </c>
    </row>
    <row r="31" spans="1:40" ht="13.8" thickBot="1" x14ac:dyDescent="0.3"/>
    <row r="32" spans="1:40" x14ac:dyDescent="0.25">
      <c r="E32" s="3017" t="s">
        <v>4283</v>
      </c>
      <c r="F32" s="3018"/>
      <c r="G32" s="3018"/>
      <c r="H32" s="3018"/>
      <c r="I32" s="3018"/>
      <c r="J32" s="3019"/>
      <c r="K32" s="1322" t="s">
        <v>4284</v>
      </c>
      <c r="L32" s="1322" t="s">
        <v>328</v>
      </c>
    </row>
    <row r="33" spans="2:16" x14ac:dyDescent="0.25">
      <c r="E33" s="1323" t="s">
        <v>689</v>
      </c>
      <c r="F33" s="3032" t="s">
        <v>4285</v>
      </c>
      <c r="G33" s="3032"/>
      <c r="H33" s="3032"/>
      <c r="I33" s="3032"/>
      <c r="J33" s="3032"/>
      <c r="K33" s="1324">
        <f>L11+L12+L13+L15+L16+L17+L22</f>
        <v>7812738.5999999633</v>
      </c>
      <c r="L33" s="1324">
        <f>M11+M12+M13+M15+M16+M17+M22</f>
        <v>0</v>
      </c>
    </row>
    <row r="34" spans="2:16" ht="13.8" thickBot="1" x14ac:dyDescent="0.3">
      <c r="E34" s="1325" t="s">
        <v>690</v>
      </c>
      <c r="F34" s="3033" t="s">
        <v>4286</v>
      </c>
      <c r="G34" s="3033"/>
      <c r="H34" s="3033"/>
      <c r="I34" s="3033"/>
      <c r="J34" s="3033"/>
      <c r="K34" s="1326">
        <f>SUM(L7:L9)-K33</f>
        <v>11089241.400000144</v>
      </c>
      <c r="L34" s="1326">
        <f>SUM(M7:M9)-L33</f>
        <v>0</v>
      </c>
    </row>
    <row r="35" spans="2:16" ht="13.8" thickBot="1" x14ac:dyDescent="0.3"/>
    <row r="36" spans="2:16" ht="13.8" thickBot="1" x14ac:dyDescent="0.3">
      <c r="E36" s="3034" t="s">
        <v>4287</v>
      </c>
      <c r="F36" s="3035"/>
      <c r="G36" s="3035"/>
      <c r="H36" s="3035"/>
      <c r="I36" s="3035"/>
      <c r="J36" s="3036"/>
      <c r="K36" s="1327" t="s">
        <v>443</v>
      </c>
    </row>
    <row r="37" spans="2:16" x14ac:dyDescent="0.25">
      <c r="E37" s="1328" t="s">
        <v>691</v>
      </c>
      <c r="F37" s="3037" t="s">
        <v>4288</v>
      </c>
      <c r="G37" s="3037"/>
      <c r="H37" s="3037"/>
      <c r="I37" s="3037"/>
      <c r="J37" s="3037"/>
      <c r="K37" s="1329">
        <f>O7+O8+O9</f>
        <v>0</v>
      </c>
    </row>
    <row r="38" spans="2:16" x14ac:dyDescent="0.25">
      <c r="E38" s="1323" t="s">
        <v>420</v>
      </c>
      <c r="F38" s="3038" t="s">
        <v>4289</v>
      </c>
      <c r="G38" s="3038"/>
      <c r="H38" s="3038"/>
      <c r="I38" s="3038"/>
      <c r="J38" s="3038"/>
      <c r="K38" s="1330">
        <f>Q11+Q15+Q22</f>
        <v>0</v>
      </c>
    </row>
    <row r="39" spans="2:16" ht="13.8" thickBot="1" x14ac:dyDescent="0.3">
      <c r="E39" s="1325" t="s">
        <v>4290</v>
      </c>
      <c r="F39" s="3039" t="s">
        <v>4291</v>
      </c>
      <c r="G39" s="3039"/>
      <c r="H39" s="3039"/>
      <c r="I39" s="3039"/>
      <c r="J39" s="3039"/>
      <c r="K39" s="1331">
        <f>Q18+Q23</f>
        <v>0</v>
      </c>
    </row>
    <row r="42" spans="2:16" ht="12.75" customHeight="1" x14ac:dyDescent="0.25">
      <c r="B42" s="3031" t="s">
        <v>4292</v>
      </c>
      <c r="C42" s="3031"/>
      <c r="D42" s="3031"/>
      <c r="N42" s="2978" t="s">
        <v>4293</v>
      </c>
      <c r="O42" s="2978"/>
      <c r="P42" s="2978"/>
    </row>
    <row r="43" spans="2:16" x14ac:dyDescent="0.25">
      <c r="B43" s="3031"/>
      <c r="C43" s="3031"/>
      <c r="D43" s="3031"/>
      <c r="N43" s="2978"/>
      <c r="O43" s="2978"/>
      <c r="P43" s="2978"/>
    </row>
    <row r="44" spans="2:16" x14ac:dyDescent="0.25">
      <c r="B44" s="3031"/>
      <c r="C44" s="3031"/>
      <c r="D44" s="3031"/>
      <c r="N44" s="2978"/>
      <c r="O44" s="2978"/>
      <c r="P44" s="2978"/>
    </row>
  </sheetData>
  <mergeCells count="49"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7:B9"/>
    <mergeCell ref="D7:D9"/>
    <mergeCell ref="H5:I5"/>
    <mergeCell ref="J5:J6"/>
    <mergeCell ref="K5:K6"/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2:GE1477"/>
  <sheetViews>
    <sheetView topLeftCell="A60" zoomScale="120" zoomScaleNormal="120" workbookViewId="0">
      <selection activeCell="E79" sqref="E79"/>
    </sheetView>
  </sheetViews>
  <sheetFormatPr defaultColWidth="9.44140625" defaultRowHeight="15" x14ac:dyDescent="0.25"/>
  <cols>
    <col min="1" max="1" width="8.5546875" style="133" customWidth="1"/>
    <col min="2" max="2" width="3.5546875" style="116" customWidth="1"/>
    <col min="3" max="3" width="23.6640625" style="2171" customWidth="1"/>
    <col min="4" max="4" width="7.44140625" style="101" hidden="1" customWidth="1"/>
    <col min="5" max="11" width="10.5546875" style="118" customWidth="1"/>
    <col min="12" max="17" width="10.5546875" style="1026" customWidth="1"/>
    <col min="18" max="19" width="8.44140625" style="118" customWidth="1"/>
    <col min="20" max="20" width="10.5546875" style="118" customWidth="1"/>
    <col min="21" max="48" width="10.5546875" style="119" customWidth="1"/>
    <col min="49" max="50" width="13.5546875" style="119" bestFit="1" customWidth="1"/>
    <col min="51" max="66" width="10.5546875" style="119" customWidth="1"/>
    <col min="67" max="71" width="10.5546875" style="120" customWidth="1"/>
    <col min="72" max="100" width="11.44140625" style="120" customWidth="1"/>
    <col min="101" max="101" width="10" style="121" customWidth="1"/>
    <col min="102" max="115" width="11.44140625" style="120" customWidth="1"/>
    <col min="116" max="123" width="11.44140625" style="117" customWidth="1"/>
    <col min="124" max="155" width="9.44140625" style="117" customWidth="1"/>
    <col min="156" max="157" width="9.44140625" style="122" customWidth="1"/>
    <col min="158" max="162" width="8.44140625" style="122" customWidth="1"/>
    <col min="163" max="178" width="6.44140625" style="122" customWidth="1"/>
    <col min="179" max="179" width="6.5546875" style="122" customWidth="1"/>
    <col min="180" max="180" width="9.44140625" style="122"/>
    <col min="181" max="184" width="9.44140625" style="117"/>
    <col min="185" max="186" width="8.5546875" style="117" customWidth="1"/>
    <col min="187" max="16384" width="9.44140625" style="117"/>
  </cols>
  <sheetData>
    <row r="2" spans="1:187" ht="28.2" thickBot="1" x14ac:dyDescent="0.3">
      <c r="C2" s="2604" t="s">
        <v>5026</v>
      </c>
      <c r="D2" s="2605" t="s">
        <v>5027</v>
      </c>
    </row>
    <row r="3" spans="1:187" ht="19.2" customHeight="1" x14ac:dyDescent="0.25">
      <c r="A3" s="2610" t="s">
        <v>213</v>
      </c>
      <c r="C3" s="2606">
        <f>COUNT(D19,D32,D39,D42,D49,D54)</f>
        <v>6</v>
      </c>
      <c r="D3" s="2607">
        <f>COUNT(D20:D22,D25,D29:D31,D33:D34,D36:D37,D40,D45,D47:D48,D50,D52:D53,D55,D57,D91:D92)</f>
        <v>22</v>
      </c>
      <c r="E3" s="3040">
        <f>C3+C4+D3+D4</f>
        <v>48</v>
      </c>
      <c r="F3" s="2705">
        <v>48</v>
      </c>
      <c r="G3" s="1970"/>
      <c r="H3" s="1970"/>
      <c r="I3" s="1970"/>
      <c r="J3" s="1970"/>
      <c r="K3" s="1970"/>
    </row>
    <row r="4" spans="1:187" ht="19.2" customHeight="1" thickBot="1" x14ac:dyDescent="0.3">
      <c r="A4" s="2611" t="s">
        <v>214</v>
      </c>
      <c r="C4" s="2608">
        <f>COUNT(D23,D13,D67)</f>
        <v>3</v>
      </c>
      <c r="D4" s="2609">
        <f>COUNT(D14:D18,D24,D26:D28,D38,D41,D43:D44,D46,D51,D56,D68)</f>
        <v>17</v>
      </c>
      <c r="E4" s="3041"/>
      <c r="F4" s="2705"/>
      <c r="G4" s="1970"/>
      <c r="H4" s="1970"/>
      <c r="I4" s="1970"/>
      <c r="J4" s="1970"/>
      <c r="K4" s="1970"/>
    </row>
    <row r="5" spans="1:187" ht="19.2" customHeight="1" x14ac:dyDescent="0.25">
      <c r="A5" s="2610" t="s">
        <v>215</v>
      </c>
      <c r="C5" s="2606">
        <f>COUNT(D77,D81,D86,D97,D103)</f>
        <v>5</v>
      </c>
      <c r="D5" s="2607">
        <f>COUNT(D76,D78:D79,D82:D85,D87:D88,D94:D96,D98,D104:D105)</f>
        <v>15</v>
      </c>
      <c r="E5" s="3040">
        <f>C5+C6+D5+D6</f>
        <v>41</v>
      </c>
      <c r="F5" s="2705">
        <v>41</v>
      </c>
      <c r="G5" s="1970"/>
      <c r="H5" s="1970"/>
      <c r="I5" s="1970"/>
      <c r="J5" s="1970"/>
      <c r="K5" s="1970"/>
    </row>
    <row r="6" spans="1:187" ht="19.2" customHeight="1" thickBot="1" x14ac:dyDescent="0.3">
      <c r="A6" s="2611" t="s">
        <v>216</v>
      </c>
      <c r="C6" s="2608">
        <f>COUNT(D61,D62,D65,D69,D71,D74,D100)</f>
        <v>7</v>
      </c>
      <c r="D6" s="2609">
        <f>COUNT(D35,D63:D64,D66,D70,D72:D73,D75,D89:D90,D93,D99,D101:D102)</f>
        <v>14</v>
      </c>
      <c r="E6" s="3041"/>
      <c r="F6" s="2705"/>
      <c r="G6" s="1970"/>
      <c r="H6" s="1970"/>
      <c r="I6" s="1970"/>
      <c r="J6" s="1970"/>
      <c r="K6" s="1970"/>
    </row>
    <row r="7" spans="1:187" ht="28.2" customHeight="1" thickBot="1" x14ac:dyDescent="0.45">
      <c r="A7" s="2612" t="s">
        <v>4843</v>
      </c>
      <c r="B7" s="123"/>
      <c r="C7" s="2613">
        <f>SUM(C3:C6)</f>
        <v>21</v>
      </c>
      <c r="D7" s="2614">
        <f>SUM(D3:D6)</f>
        <v>68</v>
      </c>
      <c r="E7" s="124"/>
      <c r="F7" s="124"/>
      <c r="G7" s="124"/>
      <c r="H7" s="124"/>
      <c r="I7" s="124"/>
      <c r="J7" s="124"/>
      <c r="K7" s="124"/>
      <c r="L7" s="1027"/>
      <c r="M7" s="1027"/>
      <c r="N7" s="1027"/>
      <c r="O7" s="1027"/>
      <c r="P7" s="1027"/>
      <c r="Q7" s="1027"/>
      <c r="R7" s="124"/>
      <c r="S7" s="124"/>
      <c r="T7" s="124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3"/>
      <c r="DM7" s="123"/>
      <c r="DN7" s="123"/>
      <c r="DO7" s="123"/>
      <c r="DP7" s="123"/>
      <c r="DQ7" s="123"/>
      <c r="DR7" s="123"/>
      <c r="DS7" s="123"/>
      <c r="DT7" s="123"/>
      <c r="DU7" s="123"/>
      <c r="DV7" s="123"/>
      <c r="DW7" s="123"/>
      <c r="DX7" s="123"/>
      <c r="DY7" s="123"/>
      <c r="DZ7" s="123"/>
      <c r="EA7" s="123"/>
      <c r="EB7" s="123"/>
      <c r="EC7" s="123"/>
      <c r="ED7" s="123"/>
      <c r="EE7" s="123"/>
      <c r="EF7" s="123"/>
      <c r="EG7" s="123"/>
      <c r="EH7" s="123"/>
      <c r="EI7" s="123"/>
      <c r="EJ7" s="123"/>
      <c r="EK7" s="3044" t="s">
        <v>444</v>
      </c>
      <c r="EL7" s="3044"/>
      <c r="EM7" s="3044"/>
      <c r="EN7" s="3044"/>
      <c r="EO7" s="3044"/>
      <c r="EP7" s="123"/>
      <c r="EQ7" s="123"/>
      <c r="ER7" s="123"/>
      <c r="ES7" s="123"/>
      <c r="ET7" s="123"/>
      <c r="EU7" s="123"/>
      <c r="EV7" s="123"/>
      <c r="EW7" s="123"/>
      <c r="EX7" s="123"/>
      <c r="EY7" s="123"/>
      <c r="EZ7" s="123"/>
      <c r="FA7" s="123"/>
      <c r="FB7" s="123"/>
      <c r="FC7" s="123"/>
      <c r="FD7" s="123"/>
      <c r="FE7" s="123"/>
      <c r="FF7" s="123"/>
      <c r="FG7" s="123"/>
      <c r="FH7" s="123"/>
      <c r="GA7" s="117" t="s">
        <v>445</v>
      </c>
    </row>
    <row r="8" spans="1:187" ht="30" customHeight="1" thickBot="1" x14ac:dyDescent="0.35">
      <c r="B8" s="127"/>
      <c r="C8" s="2596" t="s">
        <v>5028</v>
      </c>
      <c r="D8" s="2595">
        <f>C7+D7</f>
        <v>89</v>
      </c>
      <c r="E8" s="2744">
        <f>E3+E5</f>
        <v>89</v>
      </c>
      <c r="F8" s="2706">
        <v>89</v>
      </c>
      <c r="G8" s="128"/>
      <c r="H8" s="128"/>
      <c r="I8" s="128"/>
      <c r="J8" s="128"/>
      <c r="K8" s="128"/>
      <c r="L8" s="1028"/>
      <c r="M8" s="1028"/>
      <c r="N8" s="1028"/>
      <c r="O8" s="1028"/>
      <c r="P8" s="1028"/>
      <c r="Q8" s="1028"/>
      <c r="R8" s="128"/>
      <c r="S8" s="128"/>
      <c r="T8" s="128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CW8" s="120"/>
      <c r="FZ8" s="117" t="s">
        <v>446</v>
      </c>
    </row>
    <row r="9" spans="1:187" ht="13.5" customHeight="1" x14ac:dyDescent="0.3">
      <c r="B9" s="127"/>
      <c r="C9" s="2162"/>
      <c r="D9" s="2588"/>
      <c r="E9" s="128"/>
      <c r="F9" s="128"/>
      <c r="G9" s="128"/>
      <c r="H9" s="128"/>
      <c r="I9" s="128"/>
      <c r="J9" s="128"/>
      <c r="K9" s="128"/>
      <c r="L9" s="1028"/>
      <c r="M9" s="1028"/>
      <c r="N9" s="1028"/>
      <c r="O9" s="1028"/>
      <c r="P9" s="1028"/>
      <c r="Q9" s="1028"/>
      <c r="R9" s="128"/>
      <c r="S9" s="128"/>
      <c r="T9" s="128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CW9" s="120"/>
    </row>
    <row r="10" spans="1:187" ht="16.350000000000001" customHeight="1" x14ac:dyDescent="0.25">
      <c r="C10" s="2583" t="s">
        <v>447</v>
      </c>
      <c r="D10" s="2589"/>
      <c r="E10" s="131"/>
      <c r="F10" s="131"/>
      <c r="G10" s="131"/>
      <c r="H10" s="131"/>
      <c r="I10" s="131"/>
      <c r="J10" s="131"/>
      <c r="K10" s="131"/>
      <c r="L10" s="1029"/>
      <c r="M10" s="1029"/>
      <c r="N10" s="1029"/>
      <c r="O10" s="1029"/>
      <c r="P10" s="1029"/>
      <c r="Q10" s="1029"/>
      <c r="R10" s="131"/>
      <c r="S10" s="131"/>
      <c r="T10" s="131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3"/>
      <c r="BP10" s="133"/>
      <c r="BQ10" s="133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3"/>
      <c r="DL10" s="130"/>
      <c r="DM10" s="130"/>
      <c r="DN10" s="130"/>
      <c r="DO10" s="130"/>
      <c r="DP10" s="130"/>
      <c r="DQ10" s="130"/>
      <c r="DR10" s="130"/>
      <c r="DS10" s="130"/>
      <c r="DT10" s="130"/>
      <c r="DU10" s="130"/>
      <c r="DV10" s="130"/>
      <c r="DW10" s="130"/>
      <c r="DX10" s="130"/>
      <c r="DY10" s="130"/>
      <c r="DZ10" s="130"/>
      <c r="EA10" s="130"/>
      <c r="EB10" s="130"/>
      <c r="EC10" s="130"/>
      <c r="ED10" s="130"/>
      <c r="EE10" s="130"/>
      <c r="EF10" s="130"/>
      <c r="EG10" s="130"/>
      <c r="EH10" s="130"/>
      <c r="EI10" s="130"/>
      <c r="EJ10" s="130"/>
      <c r="EK10" s="130"/>
      <c r="EL10" s="130"/>
      <c r="EM10" s="130"/>
      <c r="EN10" s="130"/>
      <c r="EO10" s="130"/>
      <c r="EP10" s="130"/>
      <c r="EQ10" s="130"/>
      <c r="ER10" s="130"/>
      <c r="ES10" s="130"/>
      <c r="ET10" s="130"/>
      <c r="EU10" s="130"/>
      <c r="EV10" s="130"/>
      <c r="EW10" s="130"/>
      <c r="EX10" s="130"/>
      <c r="EY10" s="130"/>
      <c r="EZ10" s="134"/>
      <c r="FA10" s="134"/>
      <c r="FB10" s="134"/>
      <c r="FC10" s="134"/>
      <c r="FD10" s="134"/>
      <c r="FE10" s="134"/>
      <c r="FF10" s="134"/>
      <c r="FG10" s="134"/>
      <c r="FH10" s="134"/>
      <c r="FI10" s="134"/>
      <c r="FJ10" s="134"/>
      <c r="FK10" s="134"/>
      <c r="FL10" s="134"/>
      <c r="FM10" s="134"/>
      <c r="FN10" s="134"/>
      <c r="FO10" s="134"/>
      <c r="FP10" s="134"/>
      <c r="FQ10" s="134"/>
      <c r="FR10" s="134"/>
      <c r="FS10" s="134"/>
      <c r="FT10" s="134"/>
      <c r="FU10" s="134"/>
      <c r="FZ10" s="117" t="s">
        <v>448</v>
      </c>
      <c r="GA10" s="117" t="s">
        <v>449</v>
      </c>
      <c r="GB10" s="117" t="s">
        <v>387</v>
      </c>
      <c r="GD10" s="117" t="s">
        <v>379</v>
      </c>
      <c r="GE10" s="117" t="s">
        <v>391</v>
      </c>
    </row>
    <row r="11" spans="1:187" ht="16.350000000000001" customHeight="1" thickBot="1" x14ac:dyDescent="0.3">
      <c r="B11" s="135"/>
      <c r="C11" s="2164"/>
      <c r="D11" s="105"/>
      <c r="E11" s="137"/>
      <c r="F11" s="137"/>
      <c r="G11" s="137"/>
      <c r="H11" s="137"/>
      <c r="I11" s="137"/>
      <c r="J11" s="137"/>
      <c r="K11" s="137"/>
      <c r="L11" s="1030"/>
      <c r="M11" s="1030"/>
      <c r="N11" s="1030"/>
      <c r="O11" s="1030"/>
      <c r="P11" s="1030"/>
      <c r="Q11" s="1030"/>
      <c r="R11" s="137"/>
      <c r="S11" s="137"/>
      <c r="T11" s="137"/>
      <c r="U11" s="138"/>
      <c r="V11" s="138"/>
      <c r="W11" s="138"/>
      <c r="X11" s="138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40"/>
      <c r="CV11" s="140"/>
      <c r="CW11" s="141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3"/>
      <c r="DM11" s="143"/>
      <c r="DN11" s="143"/>
      <c r="DO11" s="143"/>
      <c r="DP11" s="143"/>
      <c r="DQ11" s="143"/>
      <c r="DR11" s="143"/>
      <c r="DS11" s="143"/>
      <c r="DT11" s="143"/>
      <c r="DU11" s="143"/>
      <c r="DV11" s="143"/>
      <c r="DW11" s="143"/>
      <c r="DX11" s="143"/>
      <c r="DY11" s="143"/>
      <c r="DZ11" s="143"/>
      <c r="EA11" s="143"/>
      <c r="EB11" s="143"/>
      <c r="EC11" s="143"/>
      <c r="ED11" s="143"/>
      <c r="EE11" s="143"/>
      <c r="EF11" s="143"/>
      <c r="EG11" s="143"/>
      <c r="EH11" s="143"/>
      <c r="EI11" s="143"/>
      <c r="EJ11" s="144">
        <v>2012</v>
      </c>
      <c r="EK11" s="143"/>
      <c r="EL11" s="143"/>
      <c r="EM11" s="145"/>
      <c r="EN11" s="3045">
        <v>2011</v>
      </c>
      <c r="EO11" s="3046"/>
      <c r="EP11" s="3046"/>
      <c r="EQ11" s="3046"/>
      <c r="ER11" s="3046"/>
      <c r="ES11" s="3046"/>
      <c r="ET11" s="3046"/>
      <c r="EU11" s="3046"/>
      <c r="EV11" s="3046"/>
      <c r="EW11" s="3046"/>
      <c r="EX11" s="3046"/>
      <c r="EY11" s="3047"/>
      <c r="EZ11" s="3048">
        <v>2010</v>
      </c>
      <c r="FA11" s="3049"/>
      <c r="FB11" s="3049"/>
      <c r="FC11" s="3049"/>
      <c r="FD11" s="3049"/>
      <c r="FE11" s="3049"/>
      <c r="FF11" s="3049"/>
      <c r="FG11" s="3049"/>
      <c r="FH11" s="3049"/>
      <c r="FI11" s="3049"/>
      <c r="FJ11" s="3050"/>
      <c r="FK11" s="3051">
        <v>2009</v>
      </c>
      <c r="FL11" s="3051"/>
      <c r="FM11" s="3051"/>
      <c r="FN11" s="3051"/>
      <c r="FO11" s="3051"/>
      <c r="FP11" s="3051"/>
      <c r="FQ11" s="3051"/>
      <c r="FR11" s="3051"/>
      <c r="FS11" s="3051"/>
      <c r="FT11" s="3051"/>
      <c r="FU11" s="3051"/>
      <c r="FV11" s="3051"/>
      <c r="GB11" s="117" t="s">
        <v>450</v>
      </c>
      <c r="GC11" s="117" t="s">
        <v>451</v>
      </c>
    </row>
    <row r="12" spans="1:187" s="154" customFormat="1" ht="49.5" customHeight="1" x14ac:dyDescent="0.2">
      <c r="A12" s="121"/>
      <c r="B12" s="146" t="s">
        <v>0</v>
      </c>
      <c r="C12" s="2165" t="s">
        <v>452</v>
      </c>
      <c r="D12" s="2590" t="s">
        <v>453</v>
      </c>
      <c r="E12" s="148" t="s">
        <v>5075</v>
      </c>
      <c r="F12" s="148" t="s">
        <v>5025</v>
      </c>
      <c r="G12" s="148" t="s">
        <v>4910</v>
      </c>
      <c r="H12" s="148" t="s">
        <v>4756</v>
      </c>
      <c r="I12" s="148" t="s">
        <v>4754</v>
      </c>
      <c r="J12" s="148" t="s">
        <v>4755</v>
      </c>
      <c r="K12" s="148" t="s">
        <v>4010</v>
      </c>
      <c r="L12" s="1031" t="s">
        <v>4009</v>
      </c>
      <c r="M12" s="1031" t="s">
        <v>4005</v>
      </c>
      <c r="N12" s="1031" t="s">
        <v>4006</v>
      </c>
      <c r="O12" s="1031" t="s">
        <v>4007</v>
      </c>
      <c r="P12" s="1031" t="s">
        <v>4008</v>
      </c>
      <c r="Q12" s="1031" t="s">
        <v>454</v>
      </c>
      <c r="R12" s="148" t="s">
        <v>455</v>
      </c>
      <c r="S12" s="148" t="s">
        <v>456</v>
      </c>
      <c r="T12" s="148" t="s">
        <v>457</v>
      </c>
      <c r="U12" s="149" t="s">
        <v>458</v>
      </c>
      <c r="V12" s="149" t="s">
        <v>459</v>
      </c>
      <c r="W12" s="149" t="s">
        <v>460</v>
      </c>
      <c r="X12" s="149" t="s">
        <v>461</v>
      </c>
      <c r="Y12" s="149" t="s">
        <v>462</v>
      </c>
      <c r="Z12" s="149" t="s">
        <v>463</v>
      </c>
      <c r="AA12" s="149" t="s">
        <v>464</v>
      </c>
      <c r="AB12" s="149" t="s">
        <v>465</v>
      </c>
      <c r="AC12" s="149" t="s">
        <v>466</v>
      </c>
      <c r="AD12" s="149" t="s">
        <v>467</v>
      </c>
      <c r="AE12" s="149" t="s">
        <v>468</v>
      </c>
      <c r="AF12" s="149" t="s">
        <v>469</v>
      </c>
      <c r="AG12" s="149" t="s">
        <v>470</v>
      </c>
      <c r="AH12" s="149" t="s">
        <v>471</v>
      </c>
      <c r="AI12" s="149" t="s">
        <v>472</v>
      </c>
      <c r="AJ12" s="149" t="s">
        <v>473</v>
      </c>
      <c r="AK12" s="149" t="s">
        <v>474</v>
      </c>
      <c r="AL12" s="149" t="s">
        <v>475</v>
      </c>
      <c r="AM12" s="149" t="s">
        <v>476</v>
      </c>
      <c r="AN12" s="149" t="s">
        <v>477</v>
      </c>
      <c r="AO12" s="149" t="s">
        <v>478</v>
      </c>
      <c r="AP12" s="149" t="s">
        <v>479</v>
      </c>
      <c r="AQ12" s="149" t="s">
        <v>480</v>
      </c>
      <c r="AR12" s="149" t="s">
        <v>481</v>
      </c>
      <c r="AS12" s="149" t="s">
        <v>482</v>
      </c>
      <c r="AT12" s="149" t="s">
        <v>483</v>
      </c>
      <c r="AU12" s="149" t="s">
        <v>484</v>
      </c>
      <c r="AV12" s="149" t="s">
        <v>485</v>
      </c>
      <c r="AW12" s="149" t="s">
        <v>486</v>
      </c>
      <c r="AX12" s="149" t="s">
        <v>487</v>
      </c>
      <c r="AY12" s="149" t="s">
        <v>488</v>
      </c>
      <c r="AZ12" s="149" t="s">
        <v>489</v>
      </c>
      <c r="BA12" s="149" t="s">
        <v>490</v>
      </c>
      <c r="BB12" s="149" t="s">
        <v>491</v>
      </c>
      <c r="BC12" s="149"/>
      <c r="BD12" s="149" t="s">
        <v>492</v>
      </c>
      <c r="BE12" s="149" t="s">
        <v>493</v>
      </c>
      <c r="BF12" s="149" t="s">
        <v>494</v>
      </c>
      <c r="BG12" s="149" t="s">
        <v>495</v>
      </c>
      <c r="BH12" s="149" t="s">
        <v>496</v>
      </c>
      <c r="BI12" s="149" t="s">
        <v>497</v>
      </c>
      <c r="BJ12" s="149" t="s">
        <v>498</v>
      </c>
      <c r="BK12" s="149" t="s">
        <v>499</v>
      </c>
      <c r="BL12" s="149" t="s">
        <v>500</v>
      </c>
      <c r="BM12" s="149" t="s">
        <v>501</v>
      </c>
      <c r="BN12" s="149" t="s">
        <v>502</v>
      </c>
      <c r="BO12" s="147" t="s">
        <v>503</v>
      </c>
      <c r="BP12" s="147"/>
      <c r="BQ12" s="147" t="s">
        <v>504</v>
      </c>
      <c r="BR12" s="147" t="s">
        <v>505</v>
      </c>
      <c r="BS12" s="147" t="s">
        <v>506</v>
      </c>
      <c r="BT12" s="147" t="s">
        <v>507</v>
      </c>
      <c r="BU12" s="147" t="s">
        <v>508</v>
      </c>
      <c r="BV12" s="147" t="s">
        <v>509</v>
      </c>
      <c r="BW12" s="147" t="s">
        <v>510</v>
      </c>
      <c r="BX12" s="147" t="s">
        <v>511</v>
      </c>
      <c r="BY12" s="147" t="s">
        <v>512</v>
      </c>
      <c r="BZ12" s="147" t="s">
        <v>513</v>
      </c>
      <c r="CA12" s="147" t="s">
        <v>514</v>
      </c>
      <c r="CB12" s="147" t="s">
        <v>515</v>
      </c>
      <c r="CC12" s="147" t="s">
        <v>516</v>
      </c>
      <c r="CD12" s="147" t="s">
        <v>517</v>
      </c>
      <c r="CE12" s="147" t="s">
        <v>518</v>
      </c>
      <c r="CF12" s="147" t="s">
        <v>519</v>
      </c>
      <c r="CG12" s="147" t="s">
        <v>520</v>
      </c>
      <c r="CH12" s="147" t="s">
        <v>521</v>
      </c>
      <c r="CI12" s="147" t="s">
        <v>522</v>
      </c>
      <c r="CJ12" s="147" t="s">
        <v>523</v>
      </c>
      <c r="CK12" s="147" t="s">
        <v>524</v>
      </c>
      <c r="CL12" s="147" t="s">
        <v>525</v>
      </c>
      <c r="CM12" s="147" t="s">
        <v>526</v>
      </c>
      <c r="CN12" s="147" t="s">
        <v>527</v>
      </c>
      <c r="CO12" s="147" t="s">
        <v>528</v>
      </c>
      <c r="CP12" s="147" t="s">
        <v>529</v>
      </c>
      <c r="CQ12" s="147" t="s">
        <v>530</v>
      </c>
      <c r="CR12" s="147" t="s">
        <v>531</v>
      </c>
      <c r="CS12" s="147" t="s">
        <v>532</v>
      </c>
      <c r="CT12" s="147" t="s">
        <v>533</v>
      </c>
      <c r="CU12" s="147" t="s">
        <v>534</v>
      </c>
      <c r="CV12" s="147" t="s">
        <v>535</v>
      </c>
      <c r="CW12" s="150" t="s">
        <v>536</v>
      </c>
      <c r="CX12" s="147" t="s">
        <v>537</v>
      </c>
      <c r="CY12" s="147" t="s">
        <v>538</v>
      </c>
      <c r="CZ12" s="147" t="s">
        <v>539</v>
      </c>
      <c r="DA12" s="147" t="s">
        <v>540</v>
      </c>
      <c r="DB12" s="147" t="s">
        <v>541</v>
      </c>
      <c r="DC12" s="147" t="s">
        <v>542</v>
      </c>
      <c r="DD12" s="147" t="s">
        <v>543</v>
      </c>
      <c r="DE12" s="147" t="s">
        <v>544</v>
      </c>
      <c r="DF12" s="147" t="s">
        <v>545</v>
      </c>
      <c r="DG12" s="147" t="s">
        <v>546</v>
      </c>
      <c r="DH12" s="147" t="s">
        <v>547</v>
      </c>
      <c r="DI12" s="147" t="s">
        <v>548</v>
      </c>
      <c r="DJ12" s="147" t="s">
        <v>549</v>
      </c>
      <c r="DK12" s="147" t="s">
        <v>550</v>
      </c>
      <c r="DL12" s="147" t="s">
        <v>551</v>
      </c>
      <c r="DM12" s="147" t="s">
        <v>552</v>
      </c>
      <c r="DN12" s="147" t="s">
        <v>553</v>
      </c>
      <c r="DO12" s="147" t="s">
        <v>554</v>
      </c>
      <c r="DP12" s="147" t="s">
        <v>555</v>
      </c>
      <c r="DQ12" s="147" t="s">
        <v>556</v>
      </c>
      <c r="DR12" s="147" t="s">
        <v>557</v>
      </c>
      <c r="DS12" s="147" t="s">
        <v>558</v>
      </c>
      <c r="DT12" s="147" t="s">
        <v>559</v>
      </c>
      <c r="DU12" s="147" t="s">
        <v>560</v>
      </c>
      <c r="DV12" s="147" t="s">
        <v>561</v>
      </c>
      <c r="DW12" s="147" t="s">
        <v>562</v>
      </c>
      <c r="DX12" s="147" t="s">
        <v>563</v>
      </c>
      <c r="DY12" s="147" t="s">
        <v>564</v>
      </c>
      <c r="DZ12" s="147" t="s">
        <v>565</v>
      </c>
      <c r="EA12" s="147" t="s">
        <v>566</v>
      </c>
      <c r="EB12" s="147" t="s">
        <v>567</v>
      </c>
      <c r="EC12" s="147" t="s">
        <v>568</v>
      </c>
      <c r="ED12" s="147" t="s">
        <v>569</v>
      </c>
      <c r="EE12" s="147" t="s">
        <v>570</v>
      </c>
      <c r="EF12" s="147" t="s">
        <v>571</v>
      </c>
      <c r="EG12" s="147" t="s">
        <v>572</v>
      </c>
      <c r="EH12" s="147" t="s">
        <v>573</v>
      </c>
      <c r="EI12" s="147" t="s">
        <v>574</v>
      </c>
      <c r="EJ12" s="147" t="s">
        <v>575</v>
      </c>
      <c r="EK12" s="151" t="s">
        <v>576</v>
      </c>
      <c r="EL12" s="147" t="s">
        <v>577</v>
      </c>
      <c r="EM12" s="147" t="s">
        <v>578</v>
      </c>
      <c r="EN12" s="147" t="s">
        <v>579</v>
      </c>
      <c r="EO12" s="147" t="s">
        <v>580</v>
      </c>
      <c r="EP12" s="147" t="s">
        <v>581</v>
      </c>
      <c r="EQ12" s="147" t="s">
        <v>582</v>
      </c>
      <c r="ER12" s="147" t="s">
        <v>583</v>
      </c>
      <c r="ES12" s="147" t="s">
        <v>584</v>
      </c>
      <c r="ET12" s="147" t="s">
        <v>585</v>
      </c>
      <c r="EU12" s="147" t="s">
        <v>586</v>
      </c>
      <c r="EV12" s="147" t="s">
        <v>587</v>
      </c>
      <c r="EW12" s="147" t="s">
        <v>588</v>
      </c>
      <c r="EX12" s="147" t="s">
        <v>589</v>
      </c>
      <c r="EY12" s="147" t="s">
        <v>590</v>
      </c>
      <c r="EZ12" s="152">
        <v>40887</v>
      </c>
      <c r="FA12" s="152">
        <v>40857</v>
      </c>
      <c r="FB12" s="153" t="s">
        <v>591</v>
      </c>
      <c r="FC12" s="153" t="s">
        <v>592</v>
      </c>
      <c r="FD12" s="153" t="s">
        <v>593</v>
      </c>
      <c r="FE12" s="153" t="s">
        <v>594</v>
      </c>
      <c r="FF12" s="153" t="s">
        <v>595</v>
      </c>
      <c r="FG12" s="153" t="s">
        <v>596</v>
      </c>
      <c r="FH12" s="153" t="s">
        <v>597</v>
      </c>
      <c r="FI12" s="153" t="s">
        <v>598</v>
      </c>
      <c r="FJ12" s="153" t="s">
        <v>599</v>
      </c>
      <c r="FK12" s="153" t="s">
        <v>600</v>
      </c>
      <c r="FL12" s="153" t="s">
        <v>601</v>
      </c>
      <c r="FM12" s="153" t="s">
        <v>602</v>
      </c>
      <c r="FN12" s="153" t="s">
        <v>603</v>
      </c>
      <c r="FO12" s="153" t="s">
        <v>604</v>
      </c>
      <c r="FP12" s="153" t="s">
        <v>605</v>
      </c>
      <c r="FQ12" s="153" t="s">
        <v>606</v>
      </c>
      <c r="FR12" s="153" t="s">
        <v>607</v>
      </c>
      <c r="FS12" s="153" t="s">
        <v>608</v>
      </c>
      <c r="FT12" s="153" t="s">
        <v>609</v>
      </c>
      <c r="FU12" s="153" t="s">
        <v>610</v>
      </c>
      <c r="FV12" s="153" t="s">
        <v>611</v>
      </c>
      <c r="FW12" s="122"/>
      <c r="FX12" s="122"/>
    </row>
    <row r="13" spans="1:187" ht="18.600000000000001" customHeight="1" x14ac:dyDescent="0.25">
      <c r="A13" s="2586" t="s">
        <v>5029</v>
      </c>
      <c r="B13" s="155">
        <v>1</v>
      </c>
      <c r="C13" s="1969" t="s">
        <v>5033</v>
      </c>
      <c r="D13" s="2591">
        <v>1</v>
      </c>
      <c r="E13" s="2746">
        <f>'NORTH-2'!$N$74</f>
        <v>0.22066300855884927</v>
      </c>
      <c r="F13" s="156">
        <v>0.675660001852465</v>
      </c>
      <c r="G13" s="156">
        <v>-7.2945493608234616E-2</v>
      </c>
      <c r="H13" s="156">
        <v>0.80613799611497172</v>
      </c>
      <c r="I13" s="156">
        <v>-1.6693191094652882E-2</v>
      </c>
      <c r="J13" s="156">
        <v>-0.11334210923438079</v>
      </c>
      <c r="K13" s="156">
        <v>-0.68605478127545827</v>
      </c>
      <c r="L13" s="1032">
        <v>0.44938520204975313</v>
      </c>
      <c r="M13" s="1032">
        <v>9.0486487420813142E-3</v>
      </c>
      <c r="N13" s="1032">
        <v>-9.8820880757240298E-2</v>
      </c>
      <c r="O13" s="1032">
        <v>0.32006197654942553</v>
      </c>
      <c r="P13" s="1032">
        <v>0.17349430560845253</v>
      </c>
      <c r="Q13" s="1032">
        <v>0.46874115331452587</v>
      </c>
      <c r="R13" s="156">
        <v>0.18607865705141416</v>
      </c>
      <c r="S13" s="156">
        <v>0.24251813316812063</v>
      </c>
      <c r="T13" s="156">
        <v>0.6275096304857577</v>
      </c>
      <c r="U13" s="157">
        <v>0.77335847920814549</v>
      </c>
      <c r="V13" s="157">
        <v>0.38276978563530156</v>
      </c>
      <c r="W13" s="157">
        <v>0.1350426497487269</v>
      </c>
      <c r="X13" s="157">
        <v>0.11427758884534768</v>
      </c>
      <c r="Y13" s="157">
        <v>0.11661989137186936</v>
      </c>
      <c r="Z13" s="157">
        <v>0.27907441935549243</v>
      </c>
      <c r="AA13" s="158">
        <v>0.38008860164861152</v>
      </c>
      <c r="AB13" s="158">
        <v>0.41977278153060166</v>
      </c>
      <c r="AC13" s="158">
        <v>0.10385691913755825</v>
      </c>
      <c r="AD13" s="158">
        <v>-0.18851960158457076</v>
      </c>
      <c r="AE13" s="158">
        <v>0.68330726080205906</v>
      </c>
      <c r="AF13" s="158">
        <v>0.15591544731905613</v>
      </c>
      <c r="AG13" s="158">
        <v>-1.6979638822579718E-2</v>
      </c>
      <c r="AH13" s="158">
        <v>0.45163035311730204</v>
      </c>
      <c r="AI13" s="158">
        <v>0.9</v>
      </c>
      <c r="AJ13" s="158">
        <v>0.38120997811548446</v>
      </c>
      <c r="AK13" s="158">
        <v>0.18935425467625563</v>
      </c>
      <c r="AL13" s="158">
        <v>0.1712726839200662</v>
      </c>
      <c r="AM13" s="158">
        <v>0.54980430129437641</v>
      </c>
      <c r="AN13" s="158">
        <v>0.84691337895815899</v>
      </c>
      <c r="AO13" s="158">
        <v>0.40655697973426569</v>
      </c>
      <c r="AP13" s="158">
        <v>0.5672507738790673</v>
      </c>
      <c r="AQ13" s="158">
        <v>0.57649481617381604</v>
      </c>
      <c r="AR13" s="158">
        <v>7.8767669534563906E-2</v>
      </c>
      <c r="AS13" s="158">
        <v>-1.409234513243586E-2</v>
      </c>
      <c r="AT13" s="158">
        <v>1.3806758809126221</v>
      </c>
      <c r="AU13" s="158">
        <v>0.14821709504744784</v>
      </c>
      <c r="AV13" s="158">
        <v>0.68940511090852719</v>
      </c>
      <c r="AW13" s="158">
        <v>0.39404699993704484</v>
      </c>
      <c r="AX13" s="158">
        <v>0.28199622962992282</v>
      </c>
      <c r="AY13" s="158">
        <v>0.83383123323026498</v>
      </c>
      <c r="AZ13" s="158">
        <v>-0.53848646135655576</v>
      </c>
      <c r="BA13" s="158">
        <v>3.2588104383678221E-2</v>
      </c>
      <c r="BB13" s="158">
        <v>0.68341719732559303</v>
      </c>
      <c r="BC13" s="158"/>
      <c r="BD13" s="158">
        <v>0.58298617243505257</v>
      </c>
      <c r="BE13" s="158">
        <v>0.66450065022298288</v>
      </c>
      <c r="BF13" s="158">
        <v>1.2228528765967359</v>
      </c>
      <c r="BG13" s="158">
        <v>0.95241491350852325</v>
      </c>
      <c r="BH13" s="158">
        <v>3.6767156693962195E-2</v>
      </c>
      <c r="BI13" s="158">
        <v>-0.26886125242886483</v>
      </c>
      <c r="BJ13" s="158">
        <v>0.28590588439069309</v>
      </c>
      <c r="BK13" s="158">
        <v>0.26178276446850512</v>
      </c>
      <c r="BL13" s="158">
        <v>0.33286946726911748</v>
      </c>
      <c r="BM13" s="158">
        <v>0.28226106525291056</v>
      </c>
      <c r="BN13" s="158">
        <v>0.11920100432502898</v>
      </c>
      <c r="BO13" s="158">
        <v>0.50193693506041404</v>
      </c>
      <c r="BP13" s="158"/>
      <c r="BQ13" s="158">
        <v>0.74850997045545709</v>
      </c>
      <c r="BR13" s="158">
        <v>0.824267440573483</v>
      </c>
      <c r="BS13" s="158">
        <v>0.68753535087192963</v>
      </c>
      <c r="BT13" s="158">
        <v>0.38764905416213769</v>
      </c>
      <c r="BU13" s="158">
        <v>0.17867695927547411</v>
      </c>
      <c r="BV13" s="158">
        <v>0.59003384769603273</v>
      </c>
      <c r="BW13" s="158">
        <v>-0.57812739014274928</v>
      </c>
      <c r="BX13" s="158">
        <v>-0.17418042721488008</v>
      </c>
      <c r="BY13" s="158">
        <v>-0.41664332261321241</v>
      </c>
      <c r="BZ13" s="158">
        <v>0.6228331940640639</v>
      </c>
      <c r="CA13" s="159">
        <v>-0.78382455974436038</v>
      </c>
      <c r="CB13" s="159">
        <v>0.94591352272408535</v>
      </c>
      <c r="CC13" s="159">
        <v>2.8015683274187013E-2</v>
      </c>
      <c r="CD13" s="157">
        <v>-0.23633544113436988</v>
      </c>
      <c r="CE13" s="157">
        <v>1.7360413203029518E-2</v>
      </c>
      <c r="CF13" s="157">
        <v>0.32662607363143453</v>
      </c>
      <c r="CG13" s="157">
        <v>-0.11573296248358785</v>
      </c>
      <c r="CH13" s="157">
        <v>0.44315620452425308</v>
      </c>
      <c r="CI13" s="157">
        <v>0.33351390003361064</v>
      </c>
      <c r="CJ13" s="157">
        <v>8.8576527388149834E-2</v>
      </c>
      <c r="CK13" s="157">
        <v>0.11868767676843099</v>
      </c>
      <c r="CL13" s="157">
        <v>8.5692948987645869E-3</v>
      </c>
      <c r="CM13" s="157">
        <v>0.10700831029879232</v>
      </c>
      <c r="CN13" s="157">
        <v>0.50313808465463383</v>
      </c>
      <c r="CO13" s="157">
        <v>0.1181092748559517</v>
      </c>
      <c r="CP13" s="157">
        <v>7.8043155755727386E-2</v>
      </c>
      <c r="CQ13" s="157">
        <v>-0.10561780829647727</v>
      </c>
      <c r="CR13" s="157">
        <v>0.1570632306715837</v>
      </c>
      <c r="CS13" s="157">
        <v>2.4411563206584649E-2</v>
      </c>
      <c r="CT13" s="157">
        <v>-0.22888248682889906</v>
      </c>
      <c r="CU13" s="157">
        <v>-4.1219068522366474E-2</v>
      </c>
      <c r="CV13" s="157">
        <v>4.6966381565627324E-2</v>
      </c>
      <c r="CW13" s="157">
        <v>0.48021419734336274</v>
      </c>
      <c r="CX13" s="157">
        <v>0.49969277732046802</v>
      </c>
      <c r="CY13" s="157">
        <v>0.12369245249591694</v>
      </c>
      <c r="CZ13" s="157">
        <v>0.12166447187308631</v>
      </c>
      <c r="DA13" s="157">
        <v>-0.14266489318962614</v>
      </c>
      <c r="DB13" s="157">
        <v>-0.41412897841801144</v>
      </c>
      <c r="DC13" s="157">
        <v>0.11966571939287024</v>
      </c>
      <c r="DD13" s="157">
        <v>0.20112524752584612</v>
      </c>
      <c r="DE13" s="157">
        <v>0.106525075104159</v>
      </c>
      <c r="DF13" s="157">
        <v>0.16961542332652363</v>
      </c>
      <c r="DG13" s="157">
        <v>0.53127395197364613</v>
      </c>
      <c r="DH13" s="157">
        <v>6.2323978597292891E-2</v>
      </c>
      <c r="DI13" s="158">
        <v>0.25005796415417975</v>
      </c>
      <c r="DJ13" s="158">
        <v>0.13670768980268763</v>
      </c>
      <c r="DK13" s="158">
        <v>0.37487325529921833</v>
      </c>
      <c r="DL13" s="158">
        <v>0.197167200533026</v>
      </c>
      <c r="DM13" s="158">
        <v>0.18782543071184413</v>
      </c>
      <c r="DN13" s="158">
        <v>0.17290847968425532</v>
      </c>
      <c r="DO13" s="158">
        <v>0.21197702194635015</v>
      </c>
      <c r="DP13" s="158">
        <v>0.21047135794880753</v>
      </c>
      <c r="DQ13" s="158">
        <v>0.3315871203537134</v>
      </c>
      <c r="DR13" s="158">
        <v>0.3124987463941955</v>
      </c>
      <c r="DS13" s="158">
        <v>0.3057820500066516</v>
      </c>
      <c r="DT13" s="158">
        <v>0.26586661000632927</v>
      </c>
      <c r="DU13" s="158">
        <v>0.23552683838058319</v>
      </c>
      <c r="DV13" s="158">
        <v>0.40562461369769293</v>
      </c>
      <c r="DW13" s="158">
        <v>0</v>
      </c>
      <c r="DX13" s="158">
        <v>0</v>
      </c>
      <c r="DY13" s="158">
        <v>0.29067375983739291</v>
      </c>
      <c r="DZ13" s="158">
        <v>0.34290435860525381</v>
      </c>
      <c r="EA13" s="158">
        <v>-6.0994777917543928E-3</v>
      </c>
      <c r="EB13" s="158">
        <v>0.3663987415832729</v>
      </c>
      <c r="EC13" s="158">
        <v>0.25232713470907919</v>
      </c>
      <c r="ED13" s="157">
        <v>0</v>
      </c>
      <c r="EE13" s="157">
        <v>0.38563276713898975</v>
      </c>
      <c r="EF13" s="157">
        <v>0.24309228228519855</v>
      </c>
      <c r="EG13" s="157">
        <v>0.39181473316830756</v>
      </c>
      <c r="EH13" s="157">
        <v>0.3705380346390425</v>
      </c>
      <c r="EI13" s="157">
        <v>0.35749777370469477</v>
      </c>
      <c r="EJ13" s="157">
        <v>0.31934306569437332</v>
      </c>
      <c r="EK13" s="157">
        <v>0.35891247579723956</v>
      </c>
      <c r="EL13" s="157">
        <v>0.20514581620130445</v>
      </c>
      <c r="EM13" s="157">
        <v>0.20022076848379852</v>
      </c>
      <c r="EN13" s="157">
        <v>0.22406958089712387</v>
      </c>
      <c r="EO13" s="157">
        <v>0.36061172382971929</v>
      </c>
      <c r="EP13" s="157">
        <v>-3.4884939186339399E-2</v>
      </c>
      <c r="EQ13" s="157">
        <v>0.20571926488102851</v>
      </c>
      <c r="ER13" s="157">
        <v>-2.9574034434462708E-2</v>
      </c>
      <c r="ES13" s="157">
        <v>-4.9879420584410326E-2</v>
      </c>
      <c r="ET13" s="157">
        <v>7.8695204746242475E-3</v>
      </c>
      <c r="EU13" s="157">
        <v>0.5001349458096418</v>
      </c>
      <c r="EV13" s="157">
        <v>0.48451250772117133</v>
      </c>
      <c r="EW13" s="157">
        <v>0.52467061399689574</v>
      </c>
      <c r="EX13" s="157">
        <v>0.25797835531081625</v>
      </c>
      <c r="EY13" s="157">
        <v>9.4542092125400004E-2</v>
      </c>
      <c r="EZ13" s="160">
        <v>0.19348441872433939</v>
      </c>
      <c r="FA13" s="160">
        <v>0.20550255134618037</v>
      </c>
      <c r="FB13" s="160">
        <v>1.5279569788302031E-3</v>
      </c>
      <c r="FC13" s="160">
        <v>0.70548986894456689</v>
      </c>
      <c r="FD13" s="160">
        <v>0.19795676578787669</v>
      </c>
      <c r="FE13" s="160">
        <v>0.75108621331994718</v>
      </c>
      <c r="FF13" s="160">
        <v>0.6390039217838922</v>
      </c>
      <c r="FG13" s="160">
        <v>0.28229600752786543</v>
      </c>
      <c r="FH13" s="160">
        <v>0.27705863650844886</v>
      </c>
      <c r="FI13" s="160">
        <v>0.22713836771487</v>
      </c>
      <c r="FJ13" s="160">
        <v>0.22883988785345066</v>
      </c>
      <c r="FK13" s="160">
        <v>-0.51718614124170836</v>
      </c>
      <c r="FL13" s="160">
        <v>-0.21414549997065763</v>
      </c>
      <c r="FM13" s="160">
        <v>-0.77827525982348444</v>
      </c>
      <c r="FN13" s="160">
        <v>-0.80716044726339853</v>
      </c>
      <c r="FO13" s="160">
        <v>-0.74315745727267302</v>
      </c>
      <c r="FP13" s="160">
        <v>-0.7709353718758496</v>
      </c>
      <c r="FQ13" s="160">
        <v>-0.90363885319555159</v>
      </c>
      <c r="FR13" s="160">
        <v>-0.54514864159845888</v>
      </c>
      <c r="FS13" s="160">
        <v>-0.86499684379272879</v>
      </c>
      <c r="FT13" s="160">
        <v>-0.79460971472599418</v>
      </c>
      <c r="FU13" s="160">
        <v>-0.79460971472599418</v>
      </c>
      <c r="FV13" s="160">
        <v>-0.81864797234216002</v>
      </c>
    </row>
    <row r="14" spans="1:187" ht="18" customHeight="1" x14ac:dyDescent="0.25">
      <c r="A14" s="2586" t="s">
        <v>5029</v>
      </c>
      <c r="B14" s="155">
        <v>2</v>
      </c>
      <c r="C14" s="1969" t="s">
        <v>115</v>
      </c>
      <c r="D14" s="2591">
        <v>2</v>
      </c>
      <c r="E14" s="2641">
        <f>'NORTH-2'!$N$133</f>
        <v>6.4098580082476539</v>
      </c>
      <c r="F14" s="161">
        <v>6.4534734831572145</v>
      </c>
      <c r="G14" s="161">
        <v>5.4551880568543734</v>
      </c>
      <c r="H14" s="161">
        <v>2.1623248079841972</v>
      </c>
      <c r="I14" s="161">
        <v>0.89286806014331943</v>
      </c>
      <c r="J14" s="161">
        <v>2.8402182566766769</v>
      </c>
      <c r="K14" s="161">
        <v>1.0635162916048522</v>
      </c>
      <c r="L14" s="1033">
        <v>3.3270412959782512</v>
      </c>
      <c r="M14" s="1033">
        <v>2.8019418692655016</v>
      </c>
      <c r="N14" s="1033">
        <v>2.104358767586699</v>
      </c>
      <c r="O14" s="1033">
        <v>3.0450848264365526</v>
      </c>
      <c r="P14" s="1033">
        <v>5.0166574367064953</v>
      </c>
      <c r="Q14" s="1033">
        <v>6.933634163553025</v>
      </c>
      <c r="R14" s="161">
        <v>8.6062080092731055</v>
      </c>
      <c r="S14" s="161">
        <v>4.9672492805688382</v>
      </c>
      <c r="T14" s="161">
        <v>5.4037675356478552</v>
      </c>
      <c r="U14" s="158">
        <v>6.0411494483265757</v>
      </c>
      <c r="V14" s="158">
        <v>6.572637068444501</v>
      </c>
      <c r="W14" s="158">
        <v>7.0084046500478241</v>
      </c>
      <c r="X14" s="158">
        <v>7.188031178320399</v>
      </c>
      <c r="Y14" s="158">
        <v>6.7054413952763401</v>
      </c>
      <c r="Z14" s="158">
        <v>2.3157881923468815</v>
      </c>
      <c r="AA14" s="158">
        <v>2.2163146526002051</v>
      </c>
      <c r="AB14" s="158">
        <v>1.8934242242152139</v>
      </c>
      <c r="AC14" s="158">
        <v>1.4850586155562346</v>
      </c>
      <c r="AD14" s="158">
        <v>1.4145557671220839</v>
      </c>
      <c r="AE14" s="158">
        <v>1.0047352716476421</v>
      </c>
      <c r="AF14" s="158">
        <v>2.7529584209184428</v>
      </c>
      <c r="AG14" s="158">
        <v>3.5271944126820531</v>
      </c>
      <c r="AH14" s="158">
        <v>1.4644050826445649</v>
      </c>
      <c r="AI14" s="158">
        <v>9.65</v>
      </c>
      <c r="AJ14" s="158">
        <v>3.3000000000000251</v>
      </c>
      <c r="AK14" s="158">
        <v>3.9915837382260753</v>
      </c>
      <c r="AL14" s="158">
        <v>3.8595177292874601</v>
      </c>
      <c r="AM14" s="158">
        <v>4.4325454981347452</v>
      </c>
      <c r="AN14" s="158">
        <v>1.4342176275985583</v>
      </c>
      <c r="AO14" s="158">
        <v>3.9878434923914048</v>
      </c>
      <c r="AP14" s="158">
        <v>3.9695268366098087</v>
      </c>
      <c r="AQ14" s="158">
        <v>2.3467776121156763</v>
      </c>
      <c r="AR14" s="158">
        <v>3.3772911019147922</v>
      </c>
      <c r="AS14" s="158">
        <v>2.5581557638136103</v>
      </c>
      <c r="AT14" s="158">
        <v>3.7010746584783165</v>
      </c>
      <c r="AU14" s="158">
        <v>1.6137364268893586</v>
      </c>
      <c r="AV14" s="158">
        <v>2.2890818990470421</v>
      </c>
      <c r="AW14" s="158">
        <v>3.1418091245203033</v>
      </c>
      <c r="AX14" s="158">
        <v>2.5011928212977792</v>
      </c>
      <c r="AY14" s="158">
        <v>3.270039874519167</v>
      </c>
      <c r="AZ14" s="158">
        <v>3.0822094520993857</v>
      </c>
      <c r="BA14" s="158">
        <v>3.5072571034523685</v>
      </c>
      <c r="BB14" s="158">
        <v>2.7530052279958346</v>
      </c>
      <c r="BC14" s="158"/>
      <c r="BD14" s="158">
        <v>1.1186858298214624</v>
      </c>
      <c r="BE14" s="158">
        <v>3.0560409190597424</v>
      </c>
      <c r="BF14" s="158">
        <v>1.7858216908935212</v>
      </c>
      <c r="BG14" s="158">
        <v>1.3353544952729199</v>
      </c>
      <c r="BH14" s="158">
        <v>3.3266063633711367</v>
      </c>
      <c r="BI14" s="158">
        <v>3.0494300931263219</v>
      </c>
      <c r="BJ14" s="158">
        <v>-0.48093600978134038</v>
      </c>
      <c r="BK14" s="158">
        <v>0.4080163932091242</v>
      </c>
      <c r="BL14" s="158">
        <v>0.98642669528539795</v>
      </c>
      <c r="BM14" s="158">
        <v>1.1878806794467052</v>
      </c>
      <c r="BN14" s="158">
        <v>0.97547968214202352</v>
      </c>
      <c r="BO14" s="158">
        <v>1.2205864256126817</v>
      </c>
      <c r="BP14" s="158"/>
      <c r="BQ14" s="158">
        <v>1.1958992427424322</v>
      </c>
      <c r="BR14" s="158">
        <v>1.2492549888197413</v>
      </c>
      <c r="BS14" s="158">
        <v>1.470294829771974</v>
      </c>
      <c r="BT14" s="158">
        <v>0.66864889402399297</v>
      </c>
      <c r="BU14" s="158">
        <v>-0.88744241458971818</v>
      </c>
      <c r="BV14" s="158">
        <v>-0.11631880791818823</v>
      </c>
      <c r="BW14" s="158">
        <v>1.106486142063096</v>
      </c>
      <c r="BX14" s="158">
        <v>1.8673706362238924</v>
      </c>
      <c r="BY14" s="158">
        <v>1.4098339962558977</v>
      </c>
      <c r="BZ14" s="158">
        <v>0.58907609176353892</v>
      </c>
      <c r="CA14" s="158">
        <v>0.49851282964071392</v>
      </c>
      <c r="CB14" s="158">
        <v>3.6278172205224002</v>
      </c>
      <c r="CC14" s="158">
        <v>1.8513157634579249</v>
      </c>
      <c r="CD14" s="158">
        <v>-0.58551861953281903</v>
      </c>
      <c r="CE14" s="158">
        <v>-1.2854028889311355</v>
      </c>
      <c r="CF14" s="158">
        <v>3.2533496010753864</v>
      </c>
      <c r="CG14" s="158">
        <v>-4.1309032692243575</v>
      </c>
      <c r="CH14" s="158">
        <v>-0.68164414056277423</v>
      </c>
      <c r="CI14" s="158">
        <v>1.4154179856512343</v>
      </c>
      <c r="CJ14" s="158">
        <v>-0.41115834702688692</v>
      </c>
      <c r="CK14" s="158">
        <v>2.9048850967017934</v>
      </c>
      <c r="CL14" s="157">
        <v>-3.10763590627817</v>
      </c>
      <c r="CM14" s="157">
        <v>1.2889128674866626</v>
      </c>
      <c r="CN14" s="157">
        <v>1.5448072453593933</v>
      </c>
      <c r="CO14" s="157">
        <v>1.0329000838987594</v>
      </c>
      <c r="CP14" s="157">
        <v>-1.6732046395533717</v>
      </c>
      <c r="CQ14" s="157">
        <v>-3.3345577871358945</v>
      </c>
      <c r="CR14" s="157">
        <v>-2.4790837878877654</v>
      </c>
      <c r="CS14" s="157">
        <v>-3.0577123552007146</v>
      </c>
      <c r="CT14" s="157">
        <v>-2.1484833785347148</v>
      </c>
      <c r="CU14" s="157">
        <v>0.89358156624309149</v>
      </c>
      <c r="CV14" s="157">
        <v>-0.66361429279595319</v>
      </c>
      <c r="CW14" s="157">
        <v>0.56375588383926145</v>
      </c>
      <c r="CX14" s="157">
        <v>0.99140862223282433</v>
      </c>
      <c r="CY14" s="157">
        <v>2.2562185962065651</v>
      </c>
      <c r="CZ14" s="157">
        <v>1.8985419321579302</v>
      </c>
      <c r="DA14" s="157">
        <v>1.1025973458327452</v>
      </c>
      <c r="DB14" s="157">
        <v>-0.37745667793907417</v>
      </c>
      <c r="DC14" s="157">
        <v>1.1613068034796039</v>
      </c>
      <c r="DD14" s="157">
        <v>4.8068165016904567</v>
      </c>
      <c r="DE14" s="157">
        <v>3.6261928033133466</v>
      </c>
      <c r="DF14" s="157">
        <v>3.3009654292975616</v>
      </c>
      <c r="DG14" s="162">
        <v>3.1035435620661151</v>
      </c>
      <c r="DH14" s="162">
        <v>2.8241181619228231</v>
      </c>
      <c r="DI14" s="163">
        <v>2.1703090850604401</v>
      </c>
      <c r="DJ14" s="163">
        <v>1.0930121177129528</v>
      </c>
      <c r="DK14" s="164">
        <v>3.1176511899951209</v>
      </c>
      <c r="DL14" s="158">
        <v>3.1153647368160184</v>
      </c>
      <c r="DM14" s="158">
        <v>3.2932259503330394</v>
      </c>
      <c r="DN14" s="158">
        <v>3.8815018398578287</v>
      </c>
      <c r="DO14" s="158">
        <v>4.4536241423491036</v>
      </c>
      <c r="DP14" s="158">
        <v>4.687427130306947</v>
      </c>
      <c r="DQ14" s="158">
        <v>3.9426150628471297</v>
      </c>
      <c r="DR14" s="158">
        <v>3.7704368151331753</v>
      </c>
      <c r="DS14" s="158">
        <v>3.1106416101323786</v>
      </c>
      <c r="DT14" s="158">
        <v>0.63430434042475237</v>
      </c>
      <c r="DU14" s="158">
        <v>3.6761882721689738</v>
      </c>
      <c r="DV14" s="158">
        <v>4.858182059686361</v>
      </c>
      <c r="DW14" s="158">
        <v>1.1482202391339504</v>
      </c>
      <c r="DX14" s="158">
        <v>2.6559899511029923</v>
      </c>
      <c r="DY14" s="158">
        <v>3.7459520172192686</v>
      </c>
      <c r="DZ14" s="158">
        <v>4.3125261175514131</v>
      </c>
      <c r="EA14" s="158">
        <v>4.0905696807665404</v>
      </c>
      <c r="EB14" s="158">
        <v>4.1232929854093969</v>
      </c>
      <c r="EC14" s="158">
        <v>3.6030589171973699</v>
      </c>
      <c r="ED14" s="158">
        <v>1.2209620973531305</v>
      </c>
      <c r="EE14" s="158">
        <v>5.6031471916122122</v>
      </c>
      <c r="EF14" s="157">
        <v>3.651752884329964</v>
      </c>
      <c r="EG14" s="157">
        <v>3.9268072693380986</v>
      </c>
      <c r="EH14" s="157">
        <v>3.618021878729087</v>
      </c>
      <c r="EI14" s="157">
        <v>3.4432597663020594</v>
      </c>
      <c r="EJ14" s="157">
        <v>3.8623881804031273</v>
      </c>
      <c r="EK14" s="157">
        <v>3.8203281612382836</v>
      </c>
      <c r="EL14" s="157">
        <v>3.6271817399063391</v>
      </c>
      <c r="EM14" s="157">
        <v>2.937349169072307</v>
      </c>
      <c r="EN14" s="157">
        <v>2.1692872001004289</v>
      </c>
      <c r="EO14" s="157">
        <v>3.5784795935977263</v>
      </c>
      <c r="EP14" s="157">
        <v>2.7958333145342826</v>
      </c>
      <c r="EQ14" s="157">
        <v>2.597123197924319</v>
      </c>
      <c r="ER14" s="157">
        <v>3.1007919633407659</v>
      </c>
      <c r="ES14" s="157">
        <v>3.0818151625605843</v>
      </c>
      <c r="ET14" s="157">
        <v>3.0763904593801983</v>
      </c>
      <c r="EU14" s="157">
        <v>2.1686082849684709</v>
      </c>
      <c r="EV14" s="157">
        <v>2.3906387961056117</v>
      </c>
      <c r="EW14" s="157">
        <v>0.52260710250640741</v>
      </c>
      <c r="EX14" s="157">
        <v>0.32395491965308887</v>
      </c>
      <c r="EY14" s="157">
        <v>0.32971596270443998</v>
      </c>
      <c r="EZ14" s="160">
        <v>0.20687296708605782</v>
      </c>
      <c r="FA14" s="160">
        <v>0.51539318341784168</v>
      </c>
      <c r="FB14" s="160">
        <v>1.4416330937270274</v>
      </c>
      <c r="FC14" s="160">
        <v>0.60991445997873361</v>
      </c>
      <c r="FD14" s="160">
        <v>1.4846438389916137</v>
      </c>
      <c r="FE14" s="160">
        <v>0.75059652031039137</v>
      </c>
      <c r="FF14" s="160">
        <v>0.89424693389729015</v>
      </c>
      <c r="FG14" s="160">
        <v>1.2247099959484051</v>
      </c>
      <c r="FH14" s="160">
        <v>1.280067416724356</v>
      </c>
      <c r="FI14" s="160">
        <v>0.73965973531118312</v>
      </c>
      <c r="FJ14" s="160">
        <v>0.90338974247977122</v>
      </c>
      <c r="FK14" s="160">
        <v>0.13669740333111058</v>
      </c>
      <c r="FL14" s="160">
        <v>2.494696403382858</v>
      </c>
      <c r="FM14" s="160">
        <v>2.4623692866679447</v>
      </c>
      <c r="FN14" s="160">
        <v>3.0346411444082486</v>
      </c>
      <c r="FO14" s="160">
        <v>3.1052964535324383</v>
      </c>
      <c r="FP14" s="160">
        <v>2.401296810438454</v>
      </c>
      <c r="FQ14" s="160">
        <v>2.4869132727551628</v>
      </c>
      <c r="FR14" s="160">
        <v>2.1794894086584553</v>
      </c>
      <c r="FS14" s="160">
        <v>4.0733284931685638</v>
      </c>
      <c r="FT14" s="160">
        <v>4.0381311079258051</v>
      </c>
      <c r="FU14" s="160">
        <v>4.0381311079258051</v>
      </c>
      <c r="FV14" s="160">
        <v>4.0363784667135674</v>
      </c>
    </row>
    <row r="15" spans="1:187" ht="18" customHeight="1" x14ac:dyDescent="0.25">
      <c r="A15" s="2586" t="s">
        <v>5029</v>
      </c>
      <c r="B15" s="155">
        <v>3</v>
      </c>
      <c r="C15" s="1969" t="s">
        <v>116</v>
      </c>
      <c r="D15" s="2591">
        <v>3</v>
      </c>
      <c r="E15" s="161">
        <f>'NORTH-2'!$N$911</f>
        <v>1.0277526720576464</v>
      </c>
      <c r="F15" s="161">
        <v>0.39606226792511245</v>
      </c>
      <c r="G15" s="161">
        <v>0.33415886657180283</v>
      </c>
      <c r="H15" s="161">
        <v>1.8105051300804289</v>
      </c>
      <c r="I15" s="161">
        <v>0.55663680826035822</v>
      </c>
      <c r="J15" s="161">
        <v>2.3080715741630518</v>
      </c>
      <c r="K15" s="161">
        <v>0.78897536717637551</v>
      </c>
      <c r="L15" s="1033">
        <v>0.72465608027277184</v>
      </c>
      <c r="M15" s="1033">
        <v>0.38126124579182824</v>
      </c>
      <c r="N15" s="1033">
        <v>0.88071440725832006</v>
      </c>
      <c r="O15" s="1033">
        <v>0.31403289611171109</v>
      </c>
      <c r="P15" s="1033">
        <v>0.30778782701663743</v>
      </c>
      <c r="Q15" s="1033">
        <v>0.58957194954853154</v>
      </c>
      <c r="R15" s="161">
        <v>1.1978439936844372</v>
      </c>
      <c r="S15" s="161">
        <v>1.3045439490290207</v>
      </c>
      <c r="T15" s="161">
        <v>0.81204344743392787</v>
      </c>
      <c r="U15" s="158">
        <v>-0.13951711070714096</v>
      </c>
      <c r="V15" s="158">
        <v>1.1500000000000117</v>
      </c>
      <c r="W15" s="158">
        <v>-0.56282967553452568</v>
      </c>
      <c r="X15" s="158">
        <v>0.66299106218857617</v>
      </c>
      <c r="Y15" s="158">
        <v>0.94171695886091467</v>
      </c>
      <c r="Z15" s="158">
        <v>0.49999999999996037</v>
      </c>
      <c r="AA15" s="158">
        <v>-4.9580152359939067E-2</v>
      </c>
      <c r="AB15" s="158">
        <v>1.3753517807680931</v>
      </c>
      <c r="AC15" s="158">
        <v>0.44068445364884995</v>
      </c>
      <c r="AD15" s="158">
        <v>0.48632980811104348</v>
      </c>
      <c r="AE15" s="158">
        <v>0.34520964541517513</v>
      </c>
      <c r="AF15" s="158">
        <v>1.9010233822529563</v>
      </c>
      <c r="AG15" s="158">
        <v>0.6212676438833864</v>
      </c>
      <c r="AH15" s="158">
        <v>2.2343113821588245</v>
      </c>
      <c r="AI15" s="158">
        <v>2.84</v>
      </c>
      <c r="AJ15" s="158">
        <v>0.17694531205829517</v>
      </c>
      <c r="AK15" s="158">
        <v>1.5043357974322125</v>
      </c>
      <c r="AL15" s="158">
        <v>0.37485668044222431</v>
      </c>
      <c r="AM15" s="158">
        <v>0.69743119299470291</v>
      </c>
      <c r="AN15" s="158">
        <v>1.5013841456030323</v>
      </c>
      <c r="AO15" s="158">
        <v>1.5216943229806597</v>
      </c>
      <c r="AP15" s="158">
        <v>1.945596613410977</v>
      </c>
      <c r="AQ15" s="158">
        <v>0.48805600887319317</v>
      </c>
      <c r="AR15" s="158">
        <v>-1.3720609370204803E-2</v>
      </c>
      <c r="AS15" s="158">
        <v>1.4999999999999714</v>
      </c>
      <c r="AT15" s="158">
        <v>1.5000000000000053</v>
      </c>
      <c r="AU15" s="158">
        <v>1.4684590841596423</v>
      </c>
      <c r="AV15" s="158">
        <v>1.2382962171621805</v>
      </c>
      <c r="AW15" s="158">
        <v>0.57424701380075671</v>
      </c>
      <c r="AX15" s="158">
        <v>3.6303503462586026</v>
      </c>
      <c r="AY15" s="158">
        <v>2.2853814079617125</v>
      </c>
      <c r="AZ15" s="158">
        <v>-1.3892150075897332</v>
      </c>
      <c r="BA15" s="158">
        <v>1.6907322528870536</v>
      </c>
      <c r="BB15" s="158">
        <v>-0.58226559375801168</v>
      </c>
      <c r="BC15" s="158"/>
      <c r="BD15" s="158">
        <v>2.2717371042162648</v>
      </c>
      <c r="BE15" s="158">
        <v>2.614817860314723</v>
      </c>
      <c r="BF15" s="158">
        <v>1.7856044325275557</v>
      </c>
      <c r="BG15" s="158">
        <v>0.24240752987080683</v>
      </c>
      <c r="BH15" s="158">
        <v>-0.86972107670107313</v>
      </c>
      <c r="BI15" s="158">
        <v>-0.61320322889883294</v>
      </c>
      <c r="BJ15" s="158">
        <v>1.6838345091284117</v>
      </c>
      <c r="BK15" s="158">
        <v>1.6114103500273</v>
      </c>
      <c r="BL15" s="158">
        <v>0.91245858929837187</v>
      </c>
      <c r="BM15" s="158">
        <v>1.014183002814252</v>
      </c>
      <c r="BN15" s="158">
        <v>0.87938998503468524</v>
      </c>
      <c r="BO15" s="158">
        <v>0.92484001958088613</v>
      </c>
      <c r="BP15" s="158"/>
      <c r="BQ15" s="158">
        <v>1.6555769771839564</v>
      </c>
      <c r="BR15" s="158">
        <v>-1.5994863280326139</v>
      </c>
      <c r="BS15" s="158">
        <v>0.47945455238833351</v>
      </c>
      <c r="BT15" s="158">
        <v>-2.2202167297030853</v>
      </c>
      <c r="BU15" s="158">
        <v>0.52889234093437687</v>
      </c>
      <c r="BV15" s="158">
        <v>8.3713763720885431E-2</v>
      </c>
      <c r="BW15" s="158">
        <v>-0.30136823424202852</v>
      </c>
      <c r="BX15" s="158">
        <v>0.97078472068608068</v>
      </c>
      <c r="BY15" s="158">
        <v>-1.0097887238922849</v>
      </c>
      <c r="BZ15" s="158">
        <v>0.43271998104960857</v>
      </c>
      <c r="CA15" s="157">
        <v>0.31805956633506782</v>
      </c>
      <c r="CB15" s="157">
        <v>0.10798846218845501</v>
      </c>
      <c r="CC15" s="157">
        <v>-0.15480375529769885</v>
      </c>
      <c r="CD15" s="157">
        <v>-0.30332371075905346</v>
      </c>
      <c r="CE15" s="157">
        <v>1.1364612229512947</v>
      </c>
      <c r="CF15" s="157">
        <v>1.2804130797189299</v>
      </c>
      <c r="CG15" s="157">
        <v>1.1213258852823549</v>
      </c>
      <c r="CH15" s="157">
        <v>0.2797326644239963</v>
      </c>
      <c r="CI15" s="157">
        <v>0.20492562737617878</v>
      </c>
      <c r="CJ15" s="157">
        <v>7.1541766129792822E-2</v>
      </c>
      <c r="CK15" s="157">
        <v>8.7200793192133613E-2</v>
      </c>
      <c r="CL15" s="157">
        <v>2.7532384422007797E-2</v>
      </c>
      <c r="CM15" s="157">
        <v>8.0469110347000883E-2</v>
      </c>
      <c r="CN15" s="157">
        <v>0.62398219042767966</v>
      </c>
      <c r="CO15" s="157">
        <v>0.48007509339573162</v>
      </c>
      <c r="CP15" s="157">
        <v>0.2327923820890043</v>
      </c>
      <c r="CQ15" s="157">
        <v>-0.14844292128997449</v>
      </c>
      <c r="CR15" s="157">
        <v>0.24494914802679757</v>
      </c>
      <c r="CS15" s="157">
        <v>-2.3790995934676089</v>
      </c>
      <c r="CT15" s="157">
        <v>1.7000656538876537</v>
      </c>
      <c r="CU15" s="157">
        <v>0.42815617764544639</v>
      </c>
      <c r="CV15" s="157">
        <v>-6.1577461926107802E-2</v>
      </c>
      <c r="CW15" s="157">
        <v>0.7518562269885305</v>
      </c>
      <c r="CX15" s="157">
        <v>1.3356074327286476</v>
      </c>
      <c r="CY15" s="157">
        <v>0.26929005584250609</v>
      </c>
      <c r="CZ15" s="157">
        <v>0.40201764051408451</v>
      </c>
      <c r="DA15" s="157">
        <v>0.49218696886783458</v>
      </c>
      <c r="DB15" s="157">
        <v>-0.44324690271528827</v>
      </c>
      <c r="DC15" s="157">
        <v>1.3542482797503395</v>
      </c>
      <c r="DD15" s="157">
        <v>0.60664550210597856</v>
      </c>
      <c r="DE15" s="157">
        <v>0.88873806847074521</v>
      </c>
      <c r="DF15" s="157">
        <v>-0.26394809206860143</v>
      </c>
      <c r="DG15" s="157">
        <v>1.2353330417385451</v>
      </c>
      <c r="DH15" s="157">
        <v>0.16734955250976108</v>
      </c>
      <c r="DI15" s="158">
        <v>1.5746132186056121</v>
      </c>
      <c r="DJ15" s="158">
        <v>0.92361485049515091</v>
      </c>
      <c r="DK15" s="158">
        <v>0.63781986112082245</v>
      </c>
      <c r="DL15" s="158">
        <v>-0.21673105264038453</v>
      </c>
      <c r="DM15" s="158">
        <v>0.82207538169818106</v>
      </c>
      <c r="DN15" s="158">
        <v>0.30394017215458718</v>
      </c>
      <c r="DO15" s="158">
        <v>1.756929749742387</v>
      </c>
      <c r="DP15" s="158">
        <v>0.382755340853069</v>
      </c>
      <c r="DQ15" s="158">
        <v>-8.5158136666263068E-2</v>
      </c>
      <c r="DR15" s="158">
        <v>0.8258185679792317</v>
      </c>
      <c r="DS15" s="158">
        <v>0.26764655991556885</v>
      </c>
      <c r="DT15" s="158">
        <v>0.23494519721154075</v>
      </c>
      <c r="DU15" s="158">
        <v>0.21988650245871391</v>
      </c>
      <c r="DV15" s="158">
        <v>1.4493281300893956</v>
      </c>
      <c r="DW15" s="158">
        <v>-0.31293898177767032</v>
      </c>
      <c r="DX15" s="158">
        <v>0.13854758348260821</v>
      </c>
      <c r="DY15" s="158">
        <v>2.1841872173199009E-2</v>
      </c>
      <c r="DZ15" s="158">
        <v>0.97961992119548547</v>
      </c>
      <c r="EA15" s="158">
        <v>-0.77471424449984949</v>
      </c>
      <c r="EB15" s="158">
        <v>0.88869161452821333</v>
      </c>
      <c r="EC15" s="158">
        <v>0.52914811989839627</v>
      </c>
      <c r="ED15" s="157">
        <v>0.11721932608125586</v>
      </c>
      <c r="EE15" s="157">
        <v>0.98602487049657994</v>
      </c>
      <c r="EF15" s="157">
        <v>0.35916084609816823</v>
      </c>
      <c r="EG15" s="157">
        <v>-0.13905765393436595</v>
      </c>
      <c r="EH15" s="157">
        <v>0.61384925838607907</v>
      </c>
      <c r="EI15" s="157">
        <v>0.35331451364075284</v>
      </c>
      <c r="EJ15" s="157">
        <v>2.2397342329299872</v>
      </c>
      <c r="EK15" s="157">
        <v>-1.3874516278033018</v>
      </c>
      <c r="EL15" s="157">
        <v>0.29485841729141882</v>
      </c>
      <c r="EM15" s="157">
        <v>-9.5698282733677809E-2</v>
      </c>
      <c r="EN15" s="157">
        <v>0.22422932131314222</v>
      </c>
      <c r="EO15" s="157">
        <v>-0.45845697066989832</v>
      </c>
      <c r="EP15" s="157">
        <v>0.85268179552268997</v>
      </c>
      <c r="EQ15" s="157">
        <v>0.58580623401130882</v>
      </c>
      <c r="ER15" s="157">
        <v>0.65427439702046963</v>
      </c>
      <c r="ES15" s="157">
        <v>-0.3923720438553599</v>
      </c>
      <c r="ET15" s="157">
        <v>0.31987365059438921</v>
      </c>
      <c r="EU15" s="157">
        <v>70.268855208071358</v>
      </c>
      <c r="EV15" s="157">
        <v>51.255533980910016</v>
      </c>
      <c r="EW15" s="157">
        <v>0.54452853638303178</v>
      </c>
      <c r="EX15" s="157">
        <v>0.27862095214158789</v>
      </c>
      <c r="EY15" s="157">
        <v>2.5315815389332627E-2</v>
      </c>
      <c r="EZ15" s="160">
        <v>0.41435636684416788</v>
      </c>
      <c r="FA15" s="160">
        <v>0.3947096040082379</v>
      </c>
      <c r="FB15" s="160">
        <v>0.10914166112690772</v>
      </c>
      <c r="FC15" s="160">
        <v>0.85284679329748947</v>
      </c>
      <c r="FD15" s="160">
        <v>0.33170872115925465</v>
      </c>
      <c r="FE15" s="160">
        <v>0.95625855444547991</v>
      </c>
      <c r="FF15" s="160">
        <v>1.0542702930893975</v>
      </c>
      <c r="FG15" s="160">
        <v>0.56165876907980394</v>
      </c>
      <c r="FH15" s="160">
        <v>0.3809616856775509</v>
      </c>
      <c r="FI15" s="160">
        <v>1.4327848618699284</v>
      </c>
      <c r="FJ15" s="160">
        <v>1.8359886669758714</v>
      </c>
      <c r="FK15" s="160">
        <v>0.54079821586702748</v>
      </c>
      <c r="FL15" s="160">
        <v>0.10605062487817159</v>
      </c>
      <c r="FM15" s="160">
        <v>0.31177109867909447</v>
      </c>
      <c r="FN15" s="160">
        <v>0.83204028663563157</v>
      </c>
      <c r="FO15" s="160">
        <v>1.0529215062938291</v>
      </c>
      <c r="FP15" s="160">
        <v>-0.66067632650182118</v>
      </c>
      <c r="FQ15" s="160">
        <v>2.6420101871371902</v>
      </c>
      <c r="FR15" s="160">
        <v>1.2286647112842408</v>
      </c>
      <c r="FS15" s="160">
        <v>3.8633979094051141E-2</v>
      </c>
      <c r="FT15" s="160">
        <v>1.915396336745891</v>
      </c>
      <c r="FU15" s="160">
        <v>1.915396336745891</v>
      </c>
      <c r="FV15" s="160">
        <v>6.4994416475159644</v>
      </c>
    </row>
    <row r="16" spans="1:187" ht="18" customHeight="1" x14ac:dyDescent="0.25">
      <c r="A16" s="2586" t="s">
        <v>5029</v>
      </c>
      <c r="B16" s="155">
        <v>4</v>
      </c>
      <c r="C16" s="1969" t="s">
        <v>117</v>
      </c>
      <c r="D16" s="2591">
        <v>4</v>
      </c>
      <c r="E16" s="161">
        <f>'NORTH-2'!$N$837</f>
        <v>0.9502359650386063</v>
      </c>
      <c r="F16" s="161">
        <v>1.0251517784213671</v>
      </c>
      <c r="G16" s="161">
        <v>0.43417505630114173</v>
      </c>
      <c r="H16" s="161">
        <v>6.8318678914500983E-2</v>
      </c>
      <c r="I16" s="161">
        <v>0.66068102228398617</v>
      </c>
      <c r="J16" s="161">
        <v>0.82552312915080506</v>
      </c>
      <c r="K16" s="161">
        <v>1.3690207982912312</v>
      </c>
      <c r="L16" s="1033">
        <v>-0.23631362356753915</v>
      </c>
      <c r="M16" s="1033">
        <v>1.0006338029327286</v>
      </c>
      <c r="N16" s="1033">
        <v>0.99999999999972988</v>
      </c>
      <c r="O16" s="1033">
        <v>0.98457355355776044</v>
      </c>
      <c r="P16" s="1033">
        <v>0.98945852343662699</v>
      </c>
      <c r="Q16" s="1033">
        <v>1.0000000000000349</v>
      </c>
      <c r="R16" s="161">
        <v>1.0000000000000118</v>
      </c>
      <c r="S16" s="161">
        <v>0.65605408095133066</v>
      </c>
      <c r="T16" s="161">
        <v>0.597445327163874</v>
      </c>
      <c r="U16" s="158">
        <v>0.96833256835895165</v>
      </c>
      <c r="V16" s="158">
        <v>1.0000000000000016</v>
      </c>
      <c r="W16" s="158">
        <v>0.99999999999999201</v>
      </c>
      <c r="X16" s="158">
        <v>1.0000000000000036</v>
      </c>
      <c r="Y16" s="158">
        <v>0.89089844839183985</v>
      </c>
      <c r="Z16" s="158">
        <v>0.9999999999999849</v>
      </c>
      <c r="AA16" s="158">
        <v>0.99999999999999312</v>
      </c>
      <c r="AB16" s="158">
        <v>0.56815784420088489</v>
      </c>
      <c r="AC16" s="158">
        <v>0.46248784789212716</v>
      </c>
      <c r="AD16" s="158">
        <v>0.49999999999998607</v>
      </c>
      <c r="AE16" s="158">
        <v>0.45478667773390641</v>
      </c>
      <c r="AF16" s="158">
        <v>0.48459021247956113</v>
      </c>
      <c r="AG16" s="158">
        <v>0.42692157043019213</v>
      </c>
      <c r="AH16" s="158">
        <v>0.54396443288614937</v>
      </c>
      <c r="AI16" s="158">
        <v>0.54</v>
      </c>
      <c r="AJ16" s="158">
        <v>0.5439644328861144</v>
      </c>
      <c r="AK16" s="158">
        <v>0.99805040749231932</v>
      </c>
      <c r="AL16" s="158">
        <v>0.97246022378258656</v>
      </c>
      <c r="AM16" s="158">
        <v>0.90144649266612631</v>
      </c>
      <c r="AN16" s="158">
        <v>0.78661499988414729</v>
      </c>
      <c r="AO16" s="158">
        <v>0.68166128623619593</v>
      </c>
      <c r="AP16" s="158">
        <v>0.99999999999998757</v>
      </c>
      <c r="AQ16" s="158">
        <v>0.9811202332386304</v>
      </c>
      <c r="AR16" s="158">
        <v>0.99999999999997446</v>
      </c>
      <c r="AS16" s="158">
        <v>0.99999999999999156</v>
      </c>
      <c r="AT16" s="158">
        <v>0.8075355845335136</v>
      </c>
      <c r="AU16" s="158">
        <v>0.67044753479365726</v>
      </c>
      <c r="AV16" s="158">
        <v>0.57848874186014854</v>
      </c>
      <c r="AW16" s="158">
        <v>0.99999999999999956</v>
      </c>
      <c r="AX16" s="158">
        <v>0.62431264366360018</v>
      </c>
      <c r="AY16" s="158">
        <v>0.73409132951714218</v>
      </c>
      <c r="AZ16" s="158">
        <v>0.41754308193384054</v>
      </c>
      <c r="BA16" s="158">
        <v>7.115845879330554E-2</v>
      </c>
      <c r="BB16" s="158">
        <v>0.62664676316164492</v>
      </c>
      <c r="BC16" s="158"/>
      <c r="BD16" s="158">
        <v>0.70006381065625156</v>
      </c>
      <c r="BE16" s="158">
        <v>0.7000622969040553</v>
      </c>
      <c r="BF16" s="158">
        <v>0.68817329019912776</v>
      </c>
      <c r="BG16" s="158">
        <v>0.57476041690558788</v>
      </c>
      <c r="BH16" s="158">
        <v>-0.2964762584873083</v>
      </c>
      <c r="BI16" s="158">
        <v>-5.5487849412530184E-3</v>
      </c>
      <c r="BJ16" s="158">
        <v>0.27173662914720348</v>
      </c>
      <c r="BK16" s="158">
        <v>0.86049278196260959</v>
      </c>
      <c r="BL16" s="158">
        <v>0.25937914224849012</v>
      </c>
      <c r="BM16" s="158">
        <v>0.63178910741328054</v>
      </c>
      <c r="BN16" s="158">
        <v>0.22318500994257107</v>
      </c>
      <c r="BO16" s="158">
        <v>0.59046934609666113</v>
      </c>
      <c r="BP16" s="158"/>
      <c r="BQ16" s="158">
        <v>2.12197073965122</v>
      </c>
      <c r="BR16" s="158">
        <v>0.62459834779649848</v>
      </c>
      <c r="BS16" s="158">
        <v>-0.81786425121192163</v>
      </c>
      <c r="BT16" s="158">
        <v>0.87890383606278855</v>
      </c>
      <c r="BU16" s="158">
        <v>0.20114941079260604</v>
      </c>
      <c r="BV16" s="158">
        <v>-0.28176571426716879</v>
      </c>
      <c r="BW16" s="158">
        <v>1.0210444397266296</v>
      </c>
      <c r="BX16" s="158">
        <v>0.20909172625797928</v>
      </c>
      <c r="BY16" s="158">
        <v>-0.81899727920877274</v>
      </c>
      <c r="BZ16" s="158">
        <v>0.58380953963280136</v>
      </c>
      <c r="CA16" s="157">
        <v>1.326271448179364</v>
      </c>
      <c r="CB16" s="157">
        <v>2.0728227361329123</v>
      </c>
      <c r="CC16" s="157">
        <v>1.7816536151123934</v>
      </c>
      <c r="CD16" s="157">
        <v>1.7534013679472142</v>
      </c>
      <c r="CE16" s="157">
        <v>2.8288201474156129</v>
      </c>
      <c r="CF16" s="157">
        <v>0.92698470636340591</v>
      </c>
      <c r="CG16" s="157">
        <v>1.9999999999995906E-2</v>
      </c>
      <c r="CH16" s="157">
        <v>1.5450378625334287</v>
      </c>
      <c r="CI16" s="157">
        <v>2.1720921379173221</v>
      </c>
      <c r="CJ16" s="157">
        <v>1.8144861013179998</v>
      </c>
      <c r="CK16" s="157">
        <v>-1.1016069910536429E-2</v>
      </c>
      <c r="CL16" s="157">
        <v>-0.39375770525429954</v>
      </c>
      <c r="CM16" s="157">
        <v>-0.12420978931572141</v>
      </c>
      <c r="CN16" s="157">
        <v>-0.16300972562467139</v>
      </c>
      <c r="CO16" s="157">
        <v>1.2201691512968129</v>
      </c>
      <c r="CP16" s="157">
        <v>1.396881943026262</v>
      </c>
      <c r="CQ16" s="157">
        <v>0.94208741968385068</v>
      </c>
      <c r="CR16" s="157">
        <v>1.4441909353885138</v>
      </c>
      <c r="CS16" s="157">
        <v>1.7806766846926343</v>
      </c>
      <c r="CT16" s="157">
        <v>1.1879578295517736</v>
      </c>
      <c r="CU16" s="157">
        <v>1.5878306284345323</v>
      </c>
      <c r="CV16" s="157">
        <v>1.1972748231268273</v>
      </c>
      <c r="CW16" s="157">
        <v>5.5255322943051377</v>
      </c>
      <c r="CX16" s="159">
        <v>1.611273321257864</v>
      </c>
      <c r="CY16" s="159">
        <v>1.399088313278789</v>
      </c>
      <c r="CZ16" s="159">
        <v>1.3647128058297571</v>
      </c>
      <c r="DA16" s="159">
        <v>1.3663962665535792</v>
      </c>
      <c r="DB16" s="159">
        <v>2.2905502672469922</v>
      </c>
      <c r="DC16" s="159">
        <v>1.1873913699027929</v>
      </c>
      <c r="DD16" s="159">
        <v>1.3936147849601286</v>
      </c>
      <c r="DE16" s="159">
        <v>1.2260235617129243</v>
      </c>
      <c r="DF16" s="157">
        <v>0.46197932191383051</v>
      </c>
      <c r="DG16" s="162">
        <v>2.3750306027736405</v>
      </c>
      <c r="DH16" s="162">
        <v>1.1314348729526933</v>
      </c>
      <c r="DI16" s="163">
        <v>1.4246819447695644</v>
      </c>
      <c r="DJ16" s="163">
        <v>1.4473238417173453</v>
      </c>
      <c r="DK16" s="164">
        <v>1.7233465625419431</v>
      </c>
      <c r="DL16" s="158">
        <v>1.5740377214274519</v>
      </c>
      <c r="DM16" s="158">
        <v>3.0444481464538349</v>
      </c>
      <c r="DN16" s="158">
        <v>1.5197077230498073</v>
      </c>
      <c r="DO16" s="158">
        <v>1.4618593482921165</v>
      </c>
      <c r="DP16" s="158">
        <v>1.2994230599703429</v>
      </c>
      <c r="DQ16" s="158">
        <v>1.6429087192319933</v>
      </c>
      <c r="DR16" s="158">
        <v>2.062780100298899</v>
      </c>
      <c r="DS16" s="158">
        <v>1.446255314123198</v>
      </c>
      <c r="DT16" s="158">
        <v>2.2322544123640977</v>
      </c>
      <c r="DU16" s="158">
        <v>1.0270221937007034</v>
      </c>
      <c r="DV16" s="158">
        <v>3.6744370163180351</v>
      </c>
      <c r="DW16" s="158">
        <v>4.7611614411283369</v>
      </c>
      <c r="DX16" s="158">
        <v>-0.75511719361743312</v>
      </c>
      <c r="DY16" s="158">
        <v>-0.66978995705295929</v>
      </c>
      <c r="DZ16" s="158">
        <v>0.675518135052256</v>
      </c>
      <c r="EA16" s="158">
        <v>0.81715229682259605</v>
      </c>
      <c r="EB16" s="158">
        <v>1.7020809946879081</v>
      </c>
      <c r="EC16" s="158">
        <v>4.4680945163553538</v>
      </c>
      <c r="ED16" s="157">
        <v>4.3677710859904226E-2</v>
      </c>
      <c r="EE16" s="157">
        <v>2.3196850930049973</v>
      </c>
      <c r="EF16" s="157">
        <v>2.0527860208452386</v>
      </c>
      <c r="EG16" s="157">
        <v>1.6980846861522052</v>
      </c>
      <c r="EH16" s="157">
        <v>1.3104625932762459</v>
      </c>
      <c r="EI16" s="157">
        <v>1.2924644542476282</v>
      </c>
      <c r="EJ16" s="157">
        <v>1.512846313440295</v>
      </c>
      <c r="EK16" s="157">
        <v>2.3960758024088284</v>
      </c>
      <c r="EL16" s="157">
        <v>4.6621999659958613</v>
      </c>
      <c r="EM16" s="157">
        <v>1.7256239655501524</v>
      </c>
      <c r="EN16" s="157">
        <v>1.4227742469536484</v>
      </c>
      <c r="EO16" s="157">
        <v>2.8493506935788222</v>
      </c>
      <c r="EP16" s="157">
        <v>1.2105757931844574</v>
      </c>
      <c r="EQ16" s="157">
        <v>1.7398031576306279</v>
      </c>
      <c r="ER16" s="157">
        <v>1.6841536874752223</v>
      </c>
      <c r="ES16" s="157">
        <v>1.644832313307681</v>
      </c>
      <c r="ET16" s="157">
        <v>1.6755504089773332</v>
      </c>
      <c r="EU16" s="157">
        <v>2.092734111671696</v>
      </c>
      <c r="EV16" s="157">
        <v>1.9567429335793924</v>
      </c>
      <c r="EW16" s="157">
        <v>1.7051103231387699</v>
      </c>
      <c r="EX16" s="157">
        <v>1.4597660002464139</v>
      </c>
      <c r="EY16" s="157">
        <v>1.384608884792605</v>
      </c>
      <c r="EZ16" s="160">
        <v>1.5538460706717578</v>
      </c>
      <c r="FA16" s="160">
        <v>1.8377497779135572</v>
      </c>
      <c r="FB16" s="160">
        <v>2.2500614053249124</v>
      </c>
      <c r="FC16" s="160">
        <v>2.1744595780260365</v>
      </c>
      <c r="FD16" s="160">
        <v>1.9368235103921831</v>
      </c>
      <c r="FE16" s="160">
        <v>2.2142745510613047</v>
      </c>
      <c r="FF16" s="160">
        <v>2.2045930350489833</v>
      </c>
      <c r="FG16" s="160">
        <v>1.9364878852101888</v>
      </c>
      <c r="FH16" s="160">
        <v>2.2427961846881281</v>
      </c>
      <c r="FI16" s="160">
        <v>2.0628833060731617</v>
      </c>
      <c r="FJ16" s="160">
        <v>1.7823234277117042</v>
      </c>
      <c r="FK16" s="160">
        <v>1.0220416824200327</v>
      </c>
      <c r="FL16" s="160">
        <v>-1.4434341289960011</v>
      </c>
      <c r="FM16" s="160">
        <v>4.0141765450278992</v>
      </c>
      <c r="FN16" s="160">
        <v>1.3069454307849449</v>
      </c>
      <c r="FO16" s="160">
        <v>1.3435043060948157</v>
      </c>
      <c r="FP16" s="160">
        <v>1.4744076670167816</v>
      </c>
      <c r="FQ16" s="160">
        <v>1.2936289480002618</v>
      </c>
      <c r="FR16" s="160">
        <v>1.3120589256823187</v>
      </c>
      <c r="FS16" s="160">
        <v>1.1549478913484177</v>
      </c>
      <c r="FT16" s="160">
        <v>1.0604563322884202</v>
      </c>
      <c r="FU16" s="160">
        <v>1.0604563322884202</v>
      </c>
      <c r="FV16" s="160">
        <v>-0.29098758695465216</v>
      </c>
    </row>
    <row r="17" spans="1:180" ht="18" customHeight="1" x14ac:dyDescent="0.25">
      <c r="A17" s="2586" t="s">
        <v>5029</v>
      </c>
      <c r="B17" s="155">
        <v>5</v>
      </c>
      <c r="C17" s="1969" t="s">
        <v>118</v>
      </c>
      <c r="D17" s="2591">
        <v>5</v>
      </c>
      <c r="E17" s="161">
        <f>'NORTH-2'!$N$536</f>
        <v>1.0269042540932596</v>
      </c>
      <c r="F17" s="161">
        <v>1.1842639751493229</v>
      </c>
      <c r="G17" s="161">
        <v>0.90377308683903679</v>
      </c>
      <c r="H17" s="161">
        <v>2.2434616239860756</v>
      </c>
      <c r="I17" s="161">
        <v>1.9092613899092559</v>
      </c>
      <c r="J17" s="161">
        <v>2.7137465767526954</v>
      </c>
      <c r="K17" s="161">
        <v>1.0549039711933061</v>
      </c>
      <c r="L17" s="1033">
        <v>2.3710263425494031</v>
      </c>
      <c r="M17" s="1033">
        <v>1.0295394924083132</v>
      </c>
      <c r="N17" s="1033">
        <v>1.4647472562058679</v>
      </c>
      <c r="O17" s="1033">
        <v>1.4323539692801339</v>
      </c>
      <c r="P17" s="1033">
        <v>-0.38145065856817872</v>
      </c>
      <c r="Q17" s="1033">
        <v>-0.33769527905653496</v>
      </c>
      <c r="R17" s="161">
        <v>0.41758082387699008</v>
      </c>
      <c r="S17" s="161">
        <v>1.3937760526104244</v>
      </c>
      <c r="T17" s="161">
        <v>1.5814151276647499</v>
      </c>
      <c r="U17" s="158">
        <v>1.8668937854759402</v>
      </c>
      <c r="V17" s="158">
        <v>6.6301297006208948</v>
      </c>
      <c r="W17" s="158">
        <v>1.8992356108869655</v>
      </c>
      <c r="X17" s="158">
        <v>1.2045401302814165</v>
      </c>
      <c r="Y17" s="158">
        <v>0.47333598431902829</v>
      </c>
      <c r="Z17" s="158">
        <v>1.7117020884971925</v>
      </c>
      <c r="AA17" s="158">
        <v>-9.8876868747325958E-2</v>
      </c>
      <c r="AB17" s="158">
        <v>0.32211702232061867</v>
      </c>
      <c r="AC17" s="158">
        <v>3.1106210520961004</v>
      </c>
      <c r="AD17" s="158">
        <v>2.723220622322736</v>
      </c>
      <c r="AE17" s="158">
        <v>3.4192006293029311</v>
      </c>
      <c r="AF17" s="158">
        <v>2.1094650415941891</v>
      </c>
      <c r="AG17" s="158">
        <v>3.7702071813816858</v>
      </c>
      <c r="AH17" s="158">
        <v>0.73870680354436713</v>
      </c>
      <c r="AI17" s="158">
        <v>0.54</v>
      </c>
      <c r="AJ17" s="158">
        <v>1.1237517094922311</v>
      </c>
      <c r="AK17" s="158">
        <v>0.83112758004459697</v>
      </c>
      <c r="AL17" s="158">
        <v>0.41568752235510648</v>
      </c>
      <c r="AM17" s="158">
        <v>0.28309649536859394</v>
      </c>
      <c r="AN17" s="158">
        <v>-1.3891104895075195</v>
      </c>
      <c r="AO17" s="158">
        <v>0.54936138582434135</v>
      </c>
      <c r="AP17" s="158">
        <v>-0.72767302280157797</v>
      </c>
      <c r="AQ17" s="158">
        <v>1.8124150100441476</v>
      </c>
      <c r="AR17" s="158">
        <v>0.52492716995645838</v>
      </c>
      <c r="AS17" s="158">
        <v>0.62944677418118578</v>
      </c>
      <c r="AT17" s="158">
        <v>2.2864231870924403</v>
      </c>
      <c r="AU17" s="158">
        <v>1.1222361342455947</v>
      </c>
      <c r="AV17" s="158">
        <v>1.8908642464233523</v>
      </c>
      <c r="AW17" s="158">
        <v>2.707970343941263</v>
      </c>
      <c r="AX17" s="158">
        <v>-0.45466188826016929</v>
      </c>
      <c r="AY17" s="158">
        <v>0.58819329650323571</v>
      </c>
      <c r="AZ17" s="158">
        <v>3.3894460917470211</v>
      </c>
      <c r="BA17" s="158">
        <v>-0.79996387487346154</v>
      </c>
      <c r="BB17" s="158">
        <v>0.24756066380375294</v>
      </c>
      <c r="BC17" s="158"/>
      <c r="BD17" s="158">
        <v>1.3521743867584928</v>
      </c>
      <c r="BE17" s="158">
        <v>1.3174366355191776</v>
      </c>
      <c r="BF17" s="158">
        <v>1.4686435421009878</v>
      </c>
      <c r="BG17" s="158">
        <v>1.3241920189298251</v>
      </c>
      <c r="BH17" s="158">
        <v>0.78131155634071381</v>
      </c>
      <c r="BI17" s="158">
        <v>0.16009009151713846</v>
      </c>
      <c r="BJ17" s="158">
        <v>0.70881795562823369</v>
      </c>
      <c r="BK17" s="158">
        <v>0.54085957992019718</v>
      </c>
      <c r="BL17" s="158">
        <v>-1.1857236281358323</v>
      </c>
      <c r="BM17" s="158">
        <v>2.3114396741697845</v>
      </c>
      <c r="BN17" s="158">
        <v>3.7421172389947001E-2</v>
      </c>
      <c r="BO17" s="158">
        <v>0.62075714565984308</v>
      </c>
      <c r="BP17" s="158"/>
      <c r="BQ17" s="158">
        <v>0.38117543668779902</v>
      </c>
      <c r="BR17" s="158">
        <v>0.20064264380584657</v>
      </c>
      <c r="BS17" s="158">
        <v>7.8134188531465157E-2</v>
      </c>
      <c r="BT17" s="158">
        <v>2.9479708227723824</v>
      </c>
      <c r="BU17" s="158">
        <v>2.6807385244437687</v>
      </c>
      <c r="BV17" s="158">
        <v>2.749946352340249</v>
      </c>
      <c r="BW17" s="158">
        <v>1.3162170190747953</v>
      </c>
      <c r="BX17" s="158">
        <v>2.0063121773506847</v>
      </c>
      <c r="BY17" s="158">
        <v>1.8910147424817954</v>
      </c>
      <c r="BZ17" s="158">
        <v>4.2293409516674885</v>
      </c>
      <c r="CA17" s="157">
        <v>2.7508186602414519</v>
      </c>
      <c r="CB17" s="157">
        <v>2.0261946909558826</v>
      </c>
      <c r="CC17" s="157">
        <v>0.90086704891777414</v>
      </c>
      <c r="CD17" s="157">
        <v>0.16773647944778103</v>
      </c>
      <c r="CE17" s="157">
        <v>0.32786294944330191</v>
      </c>
      <c r="CF17" s="157">
        <v>0.5903109088598858</v>
      </c>
      <c r="CG17" s="157">
        <v>0.39975089982570677</v>
      </c>
      <c r="CH17" s="157">
        <v>1.2696666173306981</v>
      </c>
      <c r="CI17" s="157">
        <v>0.50547904818887535</v>
      </c>
      <c r="CJ17" s="157">
        <v>3.781767776209116</v>
      </c>
      <c r="CK17" s="157">
        <v>0.49999999999998163</v>
      </c>
      <c r="CL17" s="157">
        <v>0.38227409769917953</v>
      </c>
      <c r="CM17" s="157">
        <v>-0.26559399727848337</v>
      </c>
      <c r="CN17" s="157">
        <v>1.3135545746154231</v>
      </c>
      <c r="CO17" s="157">
        <v>0.52201083422289907</v>
      </c>
      <c r="CP17" s="157">
        <v>5.1789853203330356</v>
      </c>
      <c r="CQ17" s="157">
        <v>1.7289888376487803</v>
      </c>
      <c r="CR17" s="157">
        <v>0.49827715671142603</v>
      </c>
      <c r="CS17" s="157">
        <v>1.9205179778420993</v>
      </c>
      <c r="CT17" s="157">
        <v>1.3550667214945769</v>
      </c>
      <c r="CU17" s="157">
        <v>1.5226367764484894</v>
      </c>
      <c r="CV17" s="157">
        <v>2.9727210935172468</v>
      </c>
      <c r="CW17" s="157">
        <v>1.135801050163556</v>
      </c>
      <c r="CX17" s="157">
        <v>2.5109435967877456</v>
      </c>
      <c r="CY17" s="157">
        <v>-7.3560128299194645</v>
      </c>
      <c r="CZ17" s="157">
        <v>1.4726085756461094</v>
      </c>
      <c r="DA17" s="157">
        <v>4.114501487887595</v>
      </c>
      <c r="DB17" s="157">
        <v>-0.55895173725580227</v>
      </c>
      <c r="DC17" s="157">
        <v>2.7544363824553688</v>
      </c>
      <c r="DD17" s="157">
        <v>2.9005055746444457</v>
      </c>
      <c r="DE17" s="157">
        <v>0.35045126212349265</v>
      </c>
      <c r="DF17" s="157">
        <v>0.40233697186722611</v>
      </c>
      <c r="DG17" s="157">
        <v>-0.60310291933305493</v>
      </c>
      <c r="DH17" s="157">
        <v>0.25035485128262552</v>
      </c>
      <c r="DI17" s="158">
        <v>0.69743456998163722</v>
      </c>
      <c r="DJ17" s="158">
        <v>-0.58487503536558072</v>
      </c>
      <c r="DK17" s="158">
        <v>0.86729912265006892</v>
      </c>
      <c r="DL17" s="158">
        <v>0.96864070872833807</v>
      </c>
      <c r="DM17" s="158">
        <v>0.1227435590656813</v>
      </c>
      <c r="DN17" s="158">
        <v>0.9534883157066586</v>
      </c>
      <c r="DO17" s="158">
        <v>1.913863481304914</v>
      </c>
      <c r="DP17" s="158">
        <v>1.4656891120921918</v>
      </c>
      <c r="DQ17" s="158">
        <v>1.3603994307095393</v>
      </c>
      <c r="DR17" s="158">
        <v>1.7172901320835481</v>
      </c>
      <c r="DS17" s="158">
        <v>0.52845698406731478</v>
      </c>
      <c r="DT17" s="158">
        <v>1.2016411482393072</v>
      </c>
      <c r="DU17" s="158">
        <v>0.95088031345720825</v>
      </c>
      <c r="DV17" s="158">
        <v>0.4616108637512808</v>
      </c>
      <c r="DW17" s="158">
        <v>1.5091493736405419</v>
      </c>
      <c r="DX17" s="158">
        <v>0.7671983885389938</v>
      </c>
      <c r="DY17" s="158">
        <v>1.0939839979422235</v>
      </c>
      <c r="DZ17" s="158">
        <v>1.0042810682889827</v>
      </c>
      <c r="EA17" s="158">
        <v>-1.3965244653135539E-2</v>
      </c>
      <c r="EB17" s="158">
        <v>0.47993619883978189</v>
      </c>
      <c r="EC17" s="158">
        <v>0.90059688284081296</v>
      </c>
      <c r="ED17" s="157">
        <v>0.21994174642563027</v>
      </c>
      <c r="EE17" s="157">
        <v>2.1881361657253779</v>
      </c>
      <c r="EF17" s="157">
        <v>1.4819175878725153</v>
      </c>
      <c r="EG17" s="157">
        <v>0.54696891671898495</v>
      </c>
      <c r="EH17" s="157">
        <v>0.75199022468382049</v>
      </c>
      <c r="EI17" s="157">
        <v>-1.9800098199147884</v>
      </c>
      <c r="EJ17" s="157">
        <v>0.83280725746541751</v>
      </c>
      <c r="EK17" s="157">
        <v>-0.46846784643900308</v>
      </c>
      <c r="EL17" s="157">
        <v>2.6686650439438226</v>
      </c>
      <c r="EM17" s="157">
        <v>1.0593029190773158</v>
      </c>
      <c r="EN17" s="157">
        <v>1.1061828537645444</v>
      </c>
      <c r="EO17" s="162">
        <v>1.2916385213153698</v>
      </c>
      <c r="EP17" s="157">
        <v>0.84155031919827072</v>
      </c>
      <c r="EQ17" s="157">
        <v>1.2821266762565824</v>
      </c>
      <c r="ER17" s="157">
        <v>0.76267676196570766</v>
      </c>
      <c r="ES17" s="157">
        <v>1.1387265576935075</v>
      </c>
      <c r="ET17" s="157">
        <v>0.43898942266198748</v>
      </c>
      <c r="EU17" s="157">
        <v>1.6291413541026356</v>
      </c>
      <c r="EV17" s="157">
        <v>1.6818413522438651</v>
      </c>
      <c r="EW17" s="157">
        <v>1.5496821074623819</v>
      </c>
      <c r="EX17" s="157">
        <v>5.7375944008949853</v>
      </c>
      <c r="EY17" s="157">
        <v>2.5247842164184013</v>
      </c>
      <c r="EZ17" s="160">
        <v>38.499607648890347</v>
      </c>
      <c r="FA17" s="160">
        <v>37.587718283174951</v>
      </c>
      <c r="FB17" s="160">
        <v>38.780715797086565</v>
      </c>
      <c r="FC17" s="160">
        <v>36.848165648616515</v>
      </c>
      <c r="FD17" s="160">
        <v>33.885548329534579</v>
      </c>
      <c r="FE17" s="160">
        <v>36.765322735810678</v>
      </c>
      <c r="FF17" s="160">
        <v>36.631793676934507</v>
      </c>
      <c r="FG17" s="160">
        <v>17.256917502625875</v>
      </c>
      <c r="FH17" s="160">
        <v>25.847556782528159</v>
      </c>
      <c r="FI17" s="160">
        <v>25.546964069990231</v>
      </c>
      <c r="FJ17" s="160">
        <v>24.272662342990461</v>
      </c>
      <c r="FK17" s="160">
        <v>23.52531817756492</v>
      </c>
      <c r="FL17" s="160">
        <v>22.718375094012103</v>
      </c>
      <c r="FM17" s="160">
        <v>22.341460372962079</v>
      </c>
      <c r="FN17" s="160">
        <v>22.544710203084083</v>
      </c>
      <c r="FO17" s="160">
        <v>23.839555983051465</v>
      </c>
      <c r="FP17" s="160">
        <v>22.212001920611669</v>
      </c>
      <c r="FQ17" s="160">
        <v>19.096929753982149</v>
      </c>
      <c r="FR17" s="160">
        <v>24.420942425199218</v>
      </c>
      <c r="FS17" s="160">
        <v>20.413475962048867</v>
      </c>
      <c r="FT17" s="160">
        <v>6.809850092275493</v>
      </c>
      <c r="FU17" s="160">
        <v>6.809850092275493</v>
      </c>
      <c r="FV17" s="160">
        <v>-11.993923245308777</v>
      </c>
      <c r="FW17" s="3042" t="s">
        <v>612</v>
      </c>
      <c r="FX17" s="3043"/>
    </row>
    <row r="18" spans="1:180" ht="18" customHeight="1" x14ac:dyDescent="0.25">
      <c r="A18" s="2586" t="s">
        <v>5029</v>
      </c>
      <c r="B18" s="155">
        <v>6</v>
      </c>
      <c r="C18" s="1969" t="s">
        <v>1070</v>
      </c>
      <c r="D18" s="2591">
        <v>6</v>
      </c>
      <c r="E18" s="161">
        <f>'NORTH-2'!$N$207</f>
        <v>-0.14891741529864586</v>
      </c>
      <c r="F18" s="161">
        <v>-0.18820217798644834</v>
      </c>
      <c r="G18" s="161">
        <v>2.4019808572348367E-2</v>
      </c>
      <c r="H18" s="161">
        <v>-0.26120213736076736</v>
      </c>
      <c r="I18" s="161">
        <v>0.49201944837568184</v>
      </c>
      <c r="J18" s="161">
        <v>-0.52420549771631764</v>
      </c>
      <c r="K18" s="161">
        <v>0.54581000913275324</v>
      </c>
      <c r="L18" s="1033">
        <v>0.18625733161544883</v>
      </c>
      <c r="M18" s="1033">
        <v>-0.20159891868591884</v>
      </c>
      <c r="N18" s="1033">
        <v>0.64562674412080878</v>
      </c>
      <c r="O18" s="1033">
        <v>-0.63069422606071646</v>
      </c>
      <c r="P18" s="1033">
        <v>2.0124381436095018E-2</v>
      </c>
      <c r="Q18" s="1033">
        <v>2.4391608198671739</v>
      </c>
      <c r="R18" s="161">
        <v>-0.36432510663466433</v>
      </c>
      <c r="S18" s="161">
        <v>-0.25694884616897767</v>
      </c>
      <c r="T18" s="161">
        <v>3.5154637643894501E-3</v>
      </c>
      <c r="U18" s="158">
        <v>-0.40812033623185678</v>
      </c>
      <c r="V18" s="158">
        <v>-7.3263317163755559E-2</v>
      </c>
      <c r="W18" s="158">
        <v>-5.5374870603090286E-2</v>
      </c>
      <c r="X18" s="158">
        <v>-0.11548663599166796</v>
      </c>
      <c r="Y18" s="158">
        <v>-0.51853436791455942</v>
      </c>
      <c r="Z18" s="158">
        <v>2.6454064107979451E-2</v>
      </c>
      <c r="AA18" s="158">
        <v>-9.914001519023205E-2</v>
      </c>
      <c r="AB18" s="158">
        <v>-3.425821549997142E-2</v>
      </c>
      <c r="AC18" s="158">
        <v>-1.268266208538864E-2</v>
      </c>
      <c r="AD18" s="158">
        <v>-0.23980641699763325</v>
      </c>
      <c r="AE18" s="158">
        <v>-0.57746962443016003</v>
      </c>
      <c r="AF18" s="158">
        <v>-0.63644214181915404</v>
      </c>
      <c r="AG18" s="158">
        <v>-0.67239133175508148</v>
      </c>
      <c r="AH18" s="158">
        <v>-0.61329831659128797</v>
      </c>
      <c r="AI18" s="158">
        <v>-0.41</v>
      </c>
      <c r="AJ18" s="158">
        <v>-1.4934730408931836</v>
      </c>
      <c r="AK18" s="158">
        <v>-0.55369418652553504</v>
      </c>
      <c r="AL18" s="158">
        <v>0.94228243629582276</v>
      </c>
      <c r="AM18" s="158">
        <v>-6.8488094663871355E-3</v>
      </c>
      <c r="AN18" s="158">
        <v>-1.1227599616789541</v>
      </c>
      <c r="AO18" s="158">
        <v>1.3166689498903101</v>
      </c>
      <c r="AP18" s="158">
        <v>-0.14265440196955451</v>
      </c>
      <c r="AQ18" s="158">
        <v>-1.0038382719482644</v>
      </c>
      <c r="AR18" s="158">
        <v>0.93812213587044413</v>
      </c>
      <c r="AS18" s="158">
        <v>-0.9648959502182981</v>
      </c>
      <c r="AT18" s="158">
        <v>0.94389939315328575</v>
      </c>
      <c r="AU18" s="158">
        <v>-0.91387618003559612</v>
      </c>
      <c r="AV18" s="158">
        <v>0.80059012740257063</v>
      </c>
      <c r="AW18" s="158">
        <v>-6.5222773239728513E-2</v>
      </c>
      <c r="AX18" s="158">
        <v>-0.19399613147210845</v>
      </c>
      <c r="AY18" s="158">
        <v>0.15000000000000099</v>
      </c>
      <c r="AZ18" s="158">
        <v>-0.59721775607666328</v>
      </c>
      <c r="BA18" s="158">
        <v>-0.42383948822815354</v>
      </c>
      <c r="BB18" s="158">
        <v>-0.85530763728028891</v>
      </c>
      <c r="BC18" s="158"/>
      <c r="BD18" s="158">
        <v>0.19999999999999804</v>
      </c>
      <c r="BE18" s="158">
        <v>0.1968779958819204</v>
      </c>
      <c r="BF18" s="158">
        <v>1.5331090576322171</v>
      </c>
      <c r="BG18" s="158">
        <v>-1.207632819611631</v>
      </c>
      <c r="BH18" s="158">
        <v>-0.2289923987338422</v>
      </c>
      <c r="BI18" s="158">
        <v>2.5861621357724083</v>
      </c>
      <c r="BJ18" s="158">
        <v>0.199999999999981</v>
      </c>
      <c r="BK18" s="158">
        <v>-0.21884820529147112</v>
      </c>
      <c r="BL18" s="158">
        <v>-0.7024947642653</v>
      </c>
      <c r="BM18" s="158">
        <v>0.22677968263760517</v>
      </c>
      <c r="BN18" s="158">
        <v>5.7761965633398915E-2</v>
      </c>
      <c r="BO18" s="158">
        <v>1.4455315724192936</v>
      </c>
      <c r="BP18" s="158"/>
      <c r="BQ18" s="158">
        <v>0.11658884792951811</v>
      </c>
      <c r="BR18" s="158">
        <v>9.9120458523795654E-2</v>
      </c>
      <c r="BS18" s="158">
        <v>4.5497274395846804E-2</v>
      </c>
      <c r="BT18" s="158">
        <v>-0.29619051705247024</v>
      </c>
      <c r="BU18" s="158">
        <v>1.16735252101519</v>
      </c>
      <c r="BV18" s="158">
        <v>0.89263794982716238</v>
      </c>
      <c r="BW18" s="158">
        <v>-1.3688325100813037</v>
      </c>
      <c r="BX18" s="158">
        <v>-0.810872455706245</v>
      </c>
      <c r="BY18" s="158">
        <v>-0.73215651621132405</v>
      </c>
      <c r="BZ18" s="158">
        <v>-0.20235741804236862</v>
      </c>
      <c r="CA18" s="157">
        <v>0.6417550675733481</v>
      </c>
      <c r="CB18" s="157">
        <v>-1.4015794804174082</v>
      </c>
      <c r="CC18" s="157">
        <v>-0.66042458900698298</v>
      </c>
      <c r="CD18" s="157">
        <v>-0.74633953737821124</v>
      </c>
      <c r="CE18" s="157">
        <v>-0.39849569691431452</v>
      </c>
      <c r="CF18" s="157">
        <v>-0.48161174448874439</v>
      </c>
      <c r="CG18" s="157">
        <v>-0.75576956899214542</v>
      </c>
      <c r="CH18" s="157">
        <v>1.2057004364131307</v>
      </c>
      <c r="CI18" s="157">
        <v>-1.2093190729645991</v>
      </c>
      <c r="CJ18" s="157">
        <v>-2.5290434201130401</v>
      </c>
      <c r="CK18" s="157">
        <v>1.0941891147019445</v>
      </c>
      <c r="CL18" s="157">
        <v>-0.74484689020690564</v>
      </c>
      <c r="CM18" s="157">
        <v>2.2797033754972524</v>
      </c>
      <c r="CN18" s="157">
        <v>-2.8663760378455225</v>
      </c>
      <c r="CO18" s="157">
        <v>-0.20079226980186576</v>
      </c>
      <c r="CP18" s="157">
        <v>-0.95061427456282699</v>
      </c>
      <c r="CQ18" s="157">
        <v>-0.60023863042431824</v>
      </c>
      <c r="CR18" s="157">
        <v>-0.44253746794032051</v>
      </c>
      <c r="CS18" s="157">
        <v>-0.51512282359583694</v>
      </c>
      <c r="CT18" s="157">
        <v>-0.92471242456249736</v>
      </c>
      <c r="CU18" s="157">
        <v>-0.53619042615744239</v>
      </c>
      <c r="CV18" s="157">
        <v>-0.81373511598732251</v>
      </c>
      <c r="CW18" s="157">
        <v>6.107303235095142E-2</v>
      </c>
      <c r="CX18" s="157">
        <v>0.11059363211044196</v>
      </c>
      <c r="CY18" s="157">
        <v>-0.61290527573771392</v>
      </c>
      <c r="CZ18" s="157">
        <v>5.34801949478026E-3</v>
      </c>
      <c r="DA18" s="157">
        <v>-1.2671288272107388</v>
      </c>
      <c r="DB18" s="157">
        <v>-1.0537027032158051</v>
      </c>
      <c r="DC18" s="157">
        <v>-0.40396152153456744</v>
      </c>
      <c r="DD18" s="157">
        <v>-0.29511157801187488</v>
      </c>
      <c r="DE18" s="157">
        <v>-0.37756809663407059</v>
      </c>
      <c r="DF18" s="157">
        <v>-0.35512914971564502</v>
      </c>
      <c r="DG18" s="157">
        <v>0.40635376625678626</v>
      </c>
      <c r="DH18" s="157">
        <v>-0.92031581477623337</v>
      </c>
      <c r="DI18" s="158">
        <v>4.8869225413793878</v>
      </c>
      <c r="DJ18" s="158">
        <v>-0.60863078689677697</v>
      </c>
      <c r="DK18" s="158">
        <v>0.66613640882879299</v>
      </c>
      <c r="DL18" s="158">
        <v>-0.27213814437026451</v>
      </c>
      <c r="DM18" s="158">
        <v>-0.26355630633035632</v>
      </c>
      <c r="DN18" s="158">
        <v>-0.27425102590581368</v>
      </c>
      <c r="DO18" s="158">
        <v>-0.70235896785290008</v>
      </c>
      <c r="DP18" s="158">
        <v>-0.33708920928484198</v>
      </c>
      <c r="DQ18" s="158">
        <v>0.61875248557497464</v>
      </c>
      <c r="DR18" s="158">
        <v>-0.95863044606698478</v>
      </c>
      <c r="DS18" s="158">
        <v>-0.43369578842209655</v>
      </c>
      <c r="DT18" s="158">
        <v>-0.36921102877552359</v>
      </c>
      <c r="DU18" s="158">
        <v>-0.54308704957526521</v>
      </c>
      <c r="DV18" s="158"/>
      <c r="DW18" s="158"/>
      <c r="DX18" s="158"/>
      <c r="DY18" s="158"/>
      <c r="DZ18" s="158"/>
      <c r="EA18" s="158"/>
      <c r="EB18" s="158"/>
      <c r="EC18" s="158"/>
      <c r="ED18" s="157"/>
      <c r="EE18" s="157"/>
      <c r="EF18" s="157"/>
      <c r="EG18" s="157"/>
      <c r="EH18" s="157"/>
      <c r="EI18" s="157"/>
      <c r="EJ18" s="157"/>
      <c r="EK18" s="157"/>
      <c r="EL18" s="157"/>
      <c r="EM18" s="157"/>
      <c r="EN18" s="157"/>
      <c r="EO18" s="162"/>
      <c r="EP18" s="157"/>
      <c r="EQ18" s="157"/>
      <c r="ER18" s="157"/>
      <c r="ES18" s="157"/>
      <c r="ET18" s="157"/>
      <c r="EU18" s="157"/>
      <c r="EV18" s="157"/>
      <c r="EW18" s="157"/>
      <c r="EX18" s="157"/>
      <c r="EY18" s="157"/>
      <c r="EZ18" s="160"/>
      <c r="FA18" s="160"/>
      <c r="FB18" s="160"/>
      <c r="FC18" s="160"/>
      <c r="FD18" s="160"/>
      <c r="FE18" s="160"/>
      <c r="FF18" s="160"/>
      <c r="FG18" s="160"/>
      <c r="FH18" s="160"/>
      <c r="FI18" s="160"/>
      <c r="FJ18" s="160"/>
      <c r="FK18" s="160"/>
      <c r="FL18" s="160"/>
      <c r="FM18" s="160"/>
      <c r="FN18" s="160"/>
      <c r="FO18" s="160"/>
      <c r="FP18" s="160"/>
      <c r="FQ18" s="160"/>
      <c r="FR18" s="160"/>
      <c r="FS18" s="160"/>
      <c r="FT18" s="160"/>
      <c r="FU18" s="160"/>
      <c r="FV18" s="160"/>
    </row>
    <row r="19" spans="1:180" ht="19.2" customHeight="1" x14ac:dyDescent="0.25">
      <c r="A19" s="2585" t="s">
        <v>5030</v>
      </c>
      <c r="B19" s="155">
        <v>7</v>
      </c>
      <c r="C19" s="1969" t="s">
        <v>5034</v>
      </c>
      <c r="D19" s="2591">
        <v>7</v>
      </c>
      <c r="E19" s="161">
        <f>'NORTH-1'!N81</f>
        <v>3.2224121052584348E-2</v>
      </c>
      <c r="F19" s="161">
        <v>5.7184870517712746E-2</v>
      </c>
      <c r="G19" s="161">
        <v>3.1058715833488543E-2</v>
      </c>
      <c r="H19" s="161">
        <v>6.8750855452087603E-2</v>
      </c>
      <c r="I19" s="161">
        <v>6.0233582034104928E-2</v>
      </c>
      <c r="J19" s="161">
        <v>3.8674219194400401E-2</v>
      </c>
      <c r="K19" s="161">
        <v>7.288765867446749E-2</v>
      </c>
      <c r="L19" s="1033">
        <v>0.37918744573509838</v>
      </c>
      <c r="M19" s="1033">
        <v>0.22357685125833313</v>
      </c>
      <c r="N19" s="1033">
        <v>0.35663339463612553</v>
      </c>
      <c r="O19" s="1033">
        <v>0.11438561265841982</v>
      </c>
      <c r="P19" s="1033">
        <v>0.11265942066400408</v>
      </c>
      <c r="Q19" s="1033">
        <v>0.1298187957984944</v>
      </c>
      <c r="R19" s="161">
        <v>0.28897516075121543</v>
      </c>
      <c r="S19" s="161">
        <v>0.37705848489582788</v>
      </c>
      <c r="T19" s="161">
        <v>0.14840804579015296</v>
      </c>
      <c r="U19" s="158">
        <v>0.15132429439349707</v>
      </c>
      <c r="V19" s="158">
        <v>0.72034273340604882</v>
      </c>
      <c r="W19" s="158">
        <v>9.122946244217435E-2</v>
      </c>
      <c r="X19" s="158">
        <v>9.16196232357121E-2</v>
      </c>
      <c r="Y19" s="158">
        <v>0.13702389214706054</v>
      </c>
      <c r="Z19" s="158">
        <v>0.31164519638532839</v>
      </c>
      <c r="AA19" s="158">
        <v>0.36070973590084643</v>
      </c>
      <c r="AB19" s="158">
        <v>0.12915227285183314</v>
      </c>
      <c r="AC19" s="158">
        <v>0.27614374712872169</v>
      </c>
      <c r="AD19" s="158">
        <v>0.63818457213699575</v>
      </c>
      <c r="AE19" s="158">
        <v>0.40096727275951227</v>
      </c>
      <c r="AF19" s="158">
        <v>0.73006521820664982</v>
      </c>
      <c r="AG19" s="158">
        <v>2.7581940480063598</v>
      </c>
      <c r="AH19" s="158">
        <v>-0.99999999999998512</v>
      </c>
      <c r="AI19" s="158">
        <v>1.19</v>
      </c>
      <c r="AJ19" s="158">
        <v>0.49426439977164033</v>
      </c>
      <c r="AK19" s="158">
        <v>0.31839680815258492</v>
      </c>
      <c r="AL19" s="158">
        <v>0.43252548549272141</v>
      </c>
      <c r="AM19" s="158">
        <v>0.47504729097462017</v>
      </c>
      <c r="AN19" s="158">
        <v>0.61564369418430853</v>
      </c>
      <c r="AO19" s="158">
        <v>-7.9363677834331334E-2</v>
      </c>
      <c r="AP19" s="158">
        <v>-5.9524931385260001E-2</v>
      </c>
      <c r="AQ19" s="158">
        <v>0.75112327891032937</v>
      </c>
      <c r="AR19" s="158">
        <v>0.64268041538254939</v>
      </c>
      <c r="AS19" s="158">
        <v>0.67004217243588193</v>
      </c>
      <c r="AT19" s="158">
        <v>0.58715606666908848</v>
      </c>
      <c r="AU19" s="158">
        <v>0.69525834644870432</v>
      </c>
      <c r="AV19" s="158">
        <v>4.2350802800635627E-2</v>
      </c>
      <c r="AW19" s="158">
        <v>0.33173022460658136</v>
      </c>
      <c r="AX19" s="158">
        <v>0.21458639447350691</v>
      </c>
      <c r="AY19" s="158">
        <v>0.16995160478604215</v>
      </c>
      <c r="AZ19" s="158">
        <v>0.49999999999999256</v>
      </c>
      <c r="BA19" s="158">
        <v>6.1948521498345531E-2</v>
      </c>
      <c r="BB19" s="158">
        <v>4.0369486294857738E-2</v>
      </c>
      <c r="BC19" s="158"/>
      <c r="BD19" s="158">
        <v>6.5100786401345548E-2</v>
      </c>
      <c r="BE19" s="158">
        <v>3.3259870646427339E-2</v>
      </c>
      <c r="BF19" s="158">
        <v>5.2399246178181411E-2</v>
      </c>
      <c r="BG19" s="158">
        <v>0.41449516337513204</v>
      </c>
      <c r="BH19" s="158">
        <v>-0.33625862072222545</v>
      </c>
      <c r="BI19" s="158">
        <v>-9.4547746612039074E-2</v>
      </c>
      <c r="BJ19" s="158">
        <v>0.18590138580090063</v>
      </c>
      <c r="BK19" s="158">
        <v>0.24094221787431372</v>
      </c>
      <c r="BL19" s="158">
        <v>0.39090049842894165</v>
      </c>
      <c r="BM19" s="158">
        <v>0.207458500410759</v>
      </c>
      <c r="BN19" s="158">
        <v>0.49202725348779752</v>
      </c>
      <c r="BO19" s="158">
        <v>5.949515117447321E-2</v>
      </c>
      <c r="BP19" s="158"/>
      <c r="BQ19" s="158">
        <v>-1.9475780525640078</v>
      </c>
      <c r="BR19" s="158">
        <v>0.50125108871975699</v>
      </c>
      <c r="BS19" s="158">
        <v>3.0260338354050585E-2</v>
      </c>
      <c r="BT19" s="158">
        <v>0.18657992165595147</v>
      </c>
      <c r="BU19" s="158">
        <v>0.70127250538693564</v>
      </c>
      <c r="BV19" s="158">
        <v>0.11191229723812607</v>
      </c>
      <c r="BW19" s="158">
        <v>-7.5729148899858018E-2</v>
      </c>
      <c r="BX19" s="158">
        <v>1.1907683717024843E-2</v>
      </c>
      <c r="BY19" s="158">
        <v>3.4029006212402874E-2</v>
      </c>
      <c r="BZ19" s="158">
        <v>0.13620549191094822</v>
      </c>
      <c r="CA19" s="157">
        <v>-0.22198791718928476</v>
      </c>
      <c r="CB19" s="157">
        <v>0.8352040170004692</v>
      </c>
      <c r="CC19" s="157">
        <v>0.28249785934798655</v>
      </c>
      <c r="CD19" s="157">
        <v>0.57255204569415707</v>
      </c>
      <c r="CE19" s="157">
        <v>0.48502490503862628</v>
      </c>
      <c r="CF19" s="157">
        <v>0.32781532320650159</v>
      </c>
      <c r="CG19" s="157">
        <v>7.2649770286781845E-3</v>
      </c>
      <c r="CH19" s="157">
        <v>0</v>
      </c>
      <c r="CI19" s="157">
        <v>0.20000000000000928</v>
      </c>
      <c r="CJ19" s="157">
        <v>0.4963513537337691</v>
      </c>
      <c r="CK19" s="157">
        <v>-0.26902930088580934</v>
      </c>
      <c r="CL19" s="157">
        <v>2.5793653092101403E-2</v>
      </c>
      <c r="CM19" s="157">
        <v>-0.41738148751589382</v>
      </c>
      <c r="CN19" s="157">
        <v>5.4326621123644343E-2</v>
      </c>
      <c r="CO19" s="157">
        <v>0.18190255368040678</v>
      </c>
      <c r="CP19" s="157">
        <v>5.3230179268529673E-2</v>
      </c>
      <c r="CQ19" s="157">
        <v>0</v>
      </c>
      <c r="CR19" s="157">
        <v>0</v>
      </c>
      <c r="CS19" s="157">
        <v>0.38144814743696864</v>
      </c>
      <c r="CT19" s="157">
        <v>0</v>
      </c>
      <c r="CU19" s="157">
        <v>0</v>
      </c>
      <c r="CV19" s="157">
        <v>0</v>
      </c>
      <c r="CW19" s="157">
        <v>0</v>
      </c>
      <c r="CX19" s="157">
        <v>0</v>
      </c>
      <c r="CY19" s="157">
        <v>0</v>
      </c>
      <c r="CZ19" s="157">
        <v>0.95183692731956193</v>
      </c>
      <c r="DA19" s="157">
        <v>2.501724962797478</v>
      </c>
      <c r="DB19" s="157">
        <v>-0.91949702116523624</v>
      </c>
      <c r="DC19" s="157">
        <v>0.31300621108154542</v>
      </c>
      <c r="DD19" s="157">
        <v>0.63713597275816958</v>
      </c>
      <c r="DE19" s="157">
        <v>0.56428062023328474</v>
      </c>
      <c r="DF19" s="157">
        <v>0</v>
      </c>
      <c r="DG19" s="157">
        <v>0</v>
      </c>
      <c r="DH19" s="157">
        <v>-1.2155712185161996E-14</v>
      </c>
      <c r="DI19" s="158">
        <v>0</v>
      </c>
      <c r="DJ19" s="158">
        <v>0</v>
      </c>
      <c r="DK19" s="158">
        <v>0</v>
      </c>
      <c r="DL19" s="158">
        <v>0</v>
      </c>
      <c r="DM19" s="158">
        <v>0</v>
      </c>
      <c r="DN19" s="158">
        <v>0</v>
      </c>
      <c r="DO19" s="158">
        <v>0</v>
      </c>
      <c r="DP19" s="158">
        <v>0</v>
      </c>
      <c r="DQ19" s="158">
        <v>0</v>
      </c>
      <c r="DR19" s="158">
        <v>0</v>
      </c>
      <c r="DS19" s="158">
        <v>-0.10233494717539157</v>
      </c>
      <c r="DT19" s="158">
        <v>0</v>
      </c>
      <c r="DU19" s="158">
        <v>-1.2287761274941068E-14</v>
      </c>
      <c r="DV19" s="158">
        <v>1.4549690717059588E-14</v>
      </c>
      <c r="DW19" s="158">
        <v>0</v>
      </c>
      <c r="DX19" s="158">
        <v>-0.76205041499206538</v>
      </c>
      <c r="DY19" s="158">
        <v>-5.9040826506895218E-2</v>
      </c>
      <c r="DZ19" s="158">
        <v>0.19345026747420302</v>
      </c>
      <c r="EA19" s="158">
        <v>-9.1278209025864795E-3</v>
      </c>
      <c r="EB19" s="158">
        <v>-0.3242839917683929</v>
      </c>
      <c r="EC19" s="158">
        <v>-0.28667937878609595</v>
      </c>
      <c r="ED19" s="158">
        <v>-0.67264605191382576</v>
      </c>
      <c r="EE19" s="162">
        <v>0.61437496150524173</v>
      </c>
      <c r="EF19" s="162">
        <v>-0.30310112373920794</v>
      </c>
      <c r="EG19" s="162">
        <v>0.45193911209406995</v>
      </c>
      <c r="EH19" s="162">
        <v>-0.11408397067448706</v>
      </c>
      <c r="EI19" s="162">
        <v>0.21373608524195581</v>
      </c>
      <c r="EJ19" s="162">
        <v>-0.57977727743837826</v>
      </c>
      <c r="EK19" s="162">
        <v>-0.3093880106803148</v>
      </c>
      <c r="EL19" s="162">
        <v>0.59966559184480894</v>
      </c>
      <c r="EM19" s="162">
        <v>0.22555076998292717</v>
      </c>
      <c r="EN19" s="162">
        <v>-0.55132127341060855</v>
      </c>
      <c r="EO19" s="162">
        <v>-1.850279539898813</v>
      </c>
      <c r="EP19" s="157">
        <v>0.5981688708037759</v>
      </c>
      <c r="EQ19" s="157">
        <v>-0.15146328878694912</v>
      </c>
      <c r="ER19" s="157">
        <v>-0.17164540983227991</v>
      </c>
      <c r="ES19" s="157">
        <v>-0.17615645296673155</v>
      </c>
      <c r="ET19" s="157">
        <v>-0.26092168083655637</v>
      </c>
      <c r="EU19" s="157">
        <v>-0.33653896980319425</v>
      </c>
      <c r="EV19" s="157">
        <v>-0.38749188078512076</v>
      </c>
      <c r="EW19" s="157">
        <v>-0.67994233884862632</v>
      </c>
      <c r="EX19" s="157">
        <v>-0.13427907931973615</v>
      </c>
      <c r="EY19" s="157">
        <v>-0.79061503011755319</v>
      </c>
      <c r="EZ19" s="160">
        <v>-0.36829793390268206</v>
      </c>
      <c r="FA19" s="160">
        <v>-0.39809159747547368</v>
      </c>
      <c r="FB19" s="160">
        <v>-9.1221640477025814E-2</v>
      </c>
      <c r="FC19" s="160">
        <v>-0.2342006298344895</v>
      </c>
      <c r="FD19" s="160">
        <v>-0.43599441551833495</v>
      </c>
      <c r="FE19" s="160">
        <v>-0.40573151751574688</v>
      </c>
      <c r="FF19" s="160">
        <v>-0.48482221503542344</v>
      </c>
      <c r="FG19" s="160">
        <v>-0.52386019481039536</v>
      </c>
      <c r="FH19" s="160">
        <v>-0.35837822950241183</v>
      </c>
      <c r="FI19" s="160">
        <v>-9.5440587842917729E-2</v>
      </c>
      <c r="FJ19" s="160">
        <v>-0.2567898250810009</v>
      </c>
      <c r="FK19" s="160">
        <v>-0.15020973511929747</v>
      </c>
      <c r="FL19" s="160">
        <v>-0.15278311383483054</v>
      </c>
      <c r="FM19" s="160">
        <v>-0.25202767722134123</v>
      </c>
      <c r="FN19" s="160">
        <v>-0.18326827664303297</v>
      </c>
      <c r="FO19" s="160"/>
      <c r="FP19" s="160">
        <v>0</v>
      </c>
      <c r="FQ19" s="160">
        <v>0</v>
      </c>
      <c r="FR19" s="160">
        <v>0</v>
      </c>
      <c r="FS19" s="160">
        <v>0</v>
      </c>
      <c r="FT19" s="160">
        <v>0.97410942998194128</v>
      </c>
      <c r="FU19" s="160">
        <v>0.97410942998194128</v>
      </c>
      <c r="FV19" s="160">
        <v>0.12684989429184224</v>
      </c>
    </row>
    <row r="20" spans="1:180" ht="18" customHeight="1" x14ac:dyDescent="0.25">
      <c r="A20" s="2585" t="s">
        <v>5030</v>
      </c>
      <c r="B20" s="155">
        <v>8</v>
      </c>
      <c r="C20" s="1969" t="s">
        <v>5035</v>
      </c>
      <c r="D20" s="2591">
        <v>8</v>
      </c>
      <c r="E20" s="161">
        <f>'NORTH-1'!N123</f>
        <v>0.17179577397053225</v>
      </c>
      <c r="F20" s="161">
        <v>0.46982881027423801</v>
      </c>
      <c r="G20" s="161">
        <v>0.36165051837543261</v>
      </c>
      <c r="H20" s="161">
        <v>0.43195465565143909</v>
      </c>
      <c r="I20" s="161">
        <v>0.26907846759911935</v>
      </c>
      <c r="J20" s="161">
        <v>0.20899154687314056</v>
      </c>
      <c r="K20" s="161">
        <v>0.36343404424805509</v>
      </c>
      <c r="L20" s="1033">
        <v>0.72100532991335253</v>
      </c>
      <c r="M20" s="1033">
        <v>0.51488539495749708</v>
      </c>
      <c r="N20" s="1033">
        <v>0.38526712687872472</v>
      </c>
      <c r="O20" s="1033">
        <v>0.44408965062797262</v>
      </c>
      <c r="P20" s="1033">
        <v>0.31174829105896051</v>
      </c>
      <c r="Q20" s="1033">
        <v>0.46479002973208772</v>
      </c>
      <c r="R20" s="161">
        <v>0.41884963846439771</v>
      </c>
      <c r="S20" s="161">
        <v>0.63711096119453159</v>
      </c>
      <c r="T20" s="161">
        <v>0.71681567696299564</v>
      </c>
      <c r="U20" s="158">
        <v>1.6614717690196654</v>
      </c>
      <c r="V20" s="158">
        <v>-0.26104602923103265</v>
      </c>
      <c r="W20" s="158">
        <v>5.7382048398014661E-2</v>
      </c>
      <c r="X20" s="158">
        <v>9.7945634330125778E-2</v>
      </c>
      <c r="Y20" s="158">
        <v>0.38831902519430445</v>
      </c>
      <c r="Z20" s="158">
        <v>0.42277032403924725</v>
      </c>
      <c r="AA20" s="158">
        <v>0.54346731775241452</v>
      </c>
      <c r="AB20" s="158">
        <v>0.23439411478939348</v>
      </c>
      <c r="AC20" s="158">
        <v>0.35100969368671542</v>
      </c>
      <c r="AD20" s="158">
        <v>0.7765593680364794</v>
      </c>
      <c r="AE20" s="158">
        <v>0.57507250503646434</v>
      </c>
      <c r="AF20" s="158">
        <v>0.87717379878063284</v>
      </c>
      <c r="AG20" s="158">
        <v>0.38758107294476962</v>
      </c>
      <c r="AH20" s="158">
        <v>1.4122880782721166</v>
      </c>
      <c r="AI20" s="158">
        <v>0.98</v>
      </c>
      <c r="AJ20" s="158">
        <v>0.92901785155717254</v>
      </c>
      <c r="AK20" s="158">
        <v>0.31482797886549996</v>
      </c>
      <c r="AL20" s="158">
        <v>0.90434471948573047</v>
      </c>
      <c r="AM20" s="158">
        <v>0.66139409835248497</v>
      </c>
      <c r="AN20" s="158">
        <v>0.80200526279274931</v>
      </c>
      <c r="AO20" s="158">
        <v>-4.7779930984413452E-2</v>
      </c>
      <c r="AP20" s="158">
        <v>9.1552114182130009E-2</v>
      </c>
      <c r="AQ20" s="158">
        <v>1.0058582118415171</v>
      </c>
      <c r="AR20" s="158">
        <v>0.87948108699408734</v>
      </c>
      <c r="AS20" s="158">
        <v>0.67564847753129997</v>
      </c>
      <c r="AT20" s="158">
        <v>-6.1609861034325961E-2</v>
      </c>
      <c r="AU20" s="158">
        <v>2.139509941770144</v>
      </c>
      <c r="AV20" s="158">
        <v>0.2485561345367821</v>
      </c>
      <c r="AW20" s="158">
        <v>0.94246610618254689</v>
      </c>
      <c r="AX20" s="158">
        <v>3.3925505024688065</v>
      </c>
      <c r="AY20" s="158">
        <v>0.84999999999997855</v>
      </c>
      <c r="AZ20" s="158">
        <v>0.57658849411211055</v>
      </c>
      <c r="BA20" s="158">
        <v>0.75000000000000167</v>
      </c>
      <c r="BB20" s="158">
        <v>0.749999999999996</v>
      </c>
      <c r="BC20" s="158"/>
      <c r="BD20" s="158">
        <v>0.29999999999997162</v>
      </c>
      <c r="BE20" s="158">
        <v>0.23263151591121092</v>
      </c>
      <c r="BF20" s="158">
        <v>-1.0335996385412756E-2</v>
      </c>
      <c r="BG20" s="158">
        <v>1.6939025208246097</v>
      </c>
      <c r="BH20" s="158">
        <v>8.4260882591696049E-2</v>
      </c>
      <c r="BI20" s="158">
        <v>0.17084820983166207</v>
      </c>
      <c r="BJ20" s="158">
        <v>0.49829545398346869</v>
      </c>
      <c r="BK20" s="158">
        <v>0.51518560746988984</v>
      </c>
      <c r="BL20" s="158">
        <v>2.5884702360407724E-2</v>
      </c>
      <c r="BM20" s="158">
        <v>0.98071995892060093</v>
      </c>
      <c r="BN20" s="158">
        <v>0.73561621918389208</v>
      </c>
      <c r="BO20" s="158">
        <v>4.2066779499934839</v>
      </c>
      <c r="BP20" s="158"/>
      <c r="BQ20" s="158">
        <v>1.5144635180040376</v>
      </c>
      <c r="BR20" s="158">
        <v>0.24833534210871108</v>
      </c>
      <c r="BS20" s="158">
        <v>0.16609821834168007</v>
      </c>
      <c r="BT20" s="158">
        <v>0.76438099858591513</v>
      </c>
      <c r="BU20" s="158">
        <v>0.93688311381046052</v>
      </c>
      <c r="BV20" s="158">
        <v>0.28810440995257075</v>
      </c>
      <c r="BW20" s="158">
        <v>0.10438000392688292</v>
      </c>
      <c r="BX20" s="158">
        <v>-1.8615979211218165</v>
      </c>
      <c r="BY20" s="158">
        <v>-0.22774260264043764</v>
      </c>
      <c r="BZ20" s="158">
        <v>1.5291838584356348</v>
      </c>
      <c r="CA20" s="158">
        <v>0.91473768850342008</v>
      </c>
      <c r="CB20" s="158">
        <v>2.3154996323708623</v>
      </c>
      <c r="CC20" s="158">
        <v>1.6389698218392337</v>
      </c>
      <c r="CD20" s="158">
        <v>0.54705912988196936</v>
      </c>
      <c r="CE20" s="158">
        <v>2.4869956919699772</v>
      </c>
      <c r="CF20" s="158">
        <v>0.57893465327722238</v>
      </c>
      <c r="CG20" s="158">
        <v>0.69099124798895362</v>
      </c>
      <c r="CH20" s="158">
        <v>-0.67647311177888214</v>
      </c>
      <c r="CI20" s="158">
        <v>-0.3802892366404359</v>
      </c>
      <c r="CJ20" s="158">
        <v>0.57219283279119637</v>
      </c>
      <c r="CK20" s="158">
        <v>0.56489639150147553</v>
      </c>
      <c r="CL20" s="158">
        <v>-0.3306269671125413</v>
      </c>
      <c r="CM20" s="165">
        <v>4.7739622375039854</v>
      </c>
      <c r="CN20" s="157">
        <v>-1.6687096017966201</v>
      </c>
      <c r="CO20" s="157">
        <v>0</v>
      </c>
      <c r="CP20" s="157">
        <v>0.16285785516285797</v>
      </c>
      <c r="CQ20" s="157">
        <v>-0.32776300853778101</v>
      </c>
      <c r="CR20" s="157">
        <v>0.3034200325186765</v>
      </c>
      <c r="CS20" s="157">
        <v>1.6289911415848017</v>
      </c>
      <c r="CT20" s="157">
        <v>1.4174985518806611</v>
      </c>
      <c r="CU20" s="157">
        <v>1.5814964340103512</v>
      </c>
      <c r="CV20" s="157">
        <v>1.7705809055787405</v>
      </c>
      <c r="CW20" s="157">
        <v>1.5895500214499092</v>
      </c>
      <c r="CX20" s="157">
        <v>0.24999999999999611</v>
      </c>
      <c r="CY20" s="157">
        <v>1.198673650185252</v>
      </c>
      <c r="CZ20" s="157">
        <v>1.5529740356960082</v>
      </c>
      <c r="DA20" s="157">
        <v>3.3446939170391725</v>
      </c>
      <c r="DB20" s="157">
        <v>-0.88972958893660281</v>
      </c>
      <c r="DC20" s="157">
        <v>0.51602583100266952</v>
      </c>
      <c r="DD20" s="157">
        <v>0.93758035500021686</v>
      </c>
      <c r="DE20" s="157">
        <v>1.0014232592046</v>
      </c>
      <c r="DF20" s="157">
        <v>-0.66352405387875479</v>
      </c>
      <c r="DG20" s="157">
        <v>-3.2027728886463027</v>
      </c>
      <c r="DH20" s="157">
        <v>-2.6936247423037876</v>
      </c>
      <c r="DI20" s="158">
        <v>1.1758101015576186</v>
      </c>
      <c r="DJ20" s="158">
        <v>-0.26249476255201515</v>
      </c>
      <c r="DK20" s="158">
        <v>0.42731948373437656</v>
      </c>
      <c r="DL20" s="158">
        <v>0.33145174152378709</v>
      </c>
      <c r="DM20" s="158">
        <v>0.37718219924310209</v>
      </c>
      <c r="DN20" s="158">
        <v>0.34358210851602911</v>
      </c>
      <c r="DO20" s="158">
        <v>3.950800470342724</v>
      </c>
      <c r="DP20" s="158">
        <v>0.27280263989264986</v>
      </c>
      <c r="DQ20" s="158">
        <v>0.39539363884558421</v>
      </c>
      <c r="DR20" s="158">
        <v>0.60446792461530863</v>
      </c>
      <c r="DS20" s="158">
        <v>0.21773895451290859</v>
      </c>
      <c r="DT20" s="158">
        <v>0.74537902543220136</v>
      </c>
      <c r="DU20" s="164">
        <v>0.11895073801129016</v>
      </c>
      <c r="DV20" s="158">
        <v>0.27141306427856421</v>
      </c>
      <c r="DW20" s="158">
        <v>0.28488214902134756</v>
      </c>
      <c r="DX20" s="158">
        <v>2.718564675717158E-2</v>
      </c>
      <c r="DY20" s="158">
        <v>1.2007299281779162</v>
      </c>
      <c r="DZ20" s="158">
        <v>0.81009664501999423</v>
      </c>
      <c r="EA20" s="158">
        <v>0.39231493848344934</v>
      </c>
      <c r="EB20" s="158">
        <v>0.23547243907635373</v>
      </c>
      <c r="EC20" s="158">
        <v>0.25820908952543786</v>
      </c>
      <c r="ED20" s="158">
        <v>-0.34952159386207604</v>
      </c>
      <c r="EE20" s="162">
        <v>-0.98351008933260231</v>
      </c>
      <c r="EF20" s="162">
        <v>-0.31802624998027468</v>
      </c>
      <c r="EG20" s="162">
        <v>0.98437700320181587</v>
      </c>
      <c r="EH20" s="162">
        <v>0.17297308655384125</v>
      </c>
      <c r="EI20" s="162">
        <v>0.76710456334058463</v>
      </c>
      <c r="EJ20" s="162">
        <v>-0.23360846332368454</v>
      </c>
      <c r="EK20" s="162">
        <v>-6.1060398283166693E-3</v>
      </c>
      <c r="EL20" s="162">
        <v>0.52240206806628708</v>
      </c>
      <c r="EM20" s="162">
        <v>0.64785204870600421</v>
      </c>
      <c r="EN20" s="162">
        <v>-0.15489874755563157</v>
      </c>
      <c r="EO20" s="162">
        <v>-0.71305296642440774</v>
      </c>
      <c r="EP20" s="157">
        <v>0.81667688168266872</v>
      </c>
      <c r="EQ20" s="157">
        <v>0.45808093654371568</v>
      </c>
      <c r="ER20" s="157">
        <v>0.17382216878845552</v>
      </c>
      <c r="ES20" s="157">
        <v>0.92282912112277726</v>
      </c>
      <c r="ET20" s="157">
        <v>7.3605316847219326E-2</v>
      </c>
      <c r="EU20" s="157">
        <v>0.16728988065653344</v>
      </c>
      <c r="EV20" s="157">
        <v>0.27936417504193251</v>
      </c>
      <c r="EW20" s="157">
        <v>1.4776619164872429</v>
      </c>
      <c r="EX20" s="157">
        <v>0.51793723949244497</v>
      </c>
      <c r="EY20" s="157">
        <v>0.66670677527594469</v>
      </c>
      <c r="EZ20" s="160">
        <v>1.617717804857562</v>
      </c>
      <c r="FA20" s="160">
        <v>2.1130249863812818</v>
      </c>
      <c r="FB20" s="160">
        <v>2.6943083646747312</v>
      </c>
      <c r="FC20" s="160">
        <v>1.7865493432314541</v>
      </c>
      <c r="FD20" s="160">
        <v>1.9813981635118105</v>
      </c>
      <c r="FE20" s="160">
        <v>2.3262728323264033</v>
      </c>
      <c r="FF20" s="160">
        <v>1.9321523675378729</v>
      </c>
      <c r="FG20" s="160">
        <v>2.0867351673561916</v>
      </c>
      <c r="FH20" s="160">
        <v>2.2252730956599809</v>
      </c>
      <c r="FI20" s="160">
        <v>2.5182141340404876</v>
      </c>
      <c r="FJ20" s="160">
        <v>1.6263269812221406</v>
      </c>
      <c r="FK20" s="160">
        <v>1.9845448607628793</v>
      </c>
      <c r="FL20" s="160">
        <v>2.4023286640203469</v>
      </c>
      <c r="FM20" s="160">
        <v>2.1791896157656012</v>
      </c>
      <c r="FN20" s="160">
        <v>1.9582938456968717</v>
      </c>
      <c r="FO20" s="160">
        <v>2.5500356970240308</v>
      </c>
      <c r="FP20" s="160">
        <v>2.5506478274732047</v>
      </c>
      <c r="FQ20" s="160">
        <v>2.5671019372120352</v>
      </c>
      <c r="FR20" s="160">
        <v>2.7050052197748915</v>
      </c>
      <c r="FS20" s="160">
        <v>1.8485008074649736</v>
      </c>
      <c r="FT20" s="160">
        <v>0.79850266205917808</v>
      </c>
      <c r="FU20" s="160">
        <v>0.79850266205917808</v>
      </c>
      <c r="FV20" s="160">
        <v>2.0176999964064404</v>
      </c>
    </row>
    <row r="21" spans="1:180" ht="18" customHeight="1" x14ac:dyDescent="0.25">
      <c r="A21" s="2585" t="s">
        <v>5030</v>
      </c>
      <c r="B21" s="155">
        <v>9</v>
      </c>
      <c r="C21" s="1969" t="s">
        <v>121</v>
      </c>
      <c r="D21" s="2591">
        <v>9</v>
      </c>
      <c r="E21" s="161">
        <f>'NORTH-1'!N199</f>
        <v>0.72315273032400174</v>
      </c>
      <c r="F21" s="161">
        <v>0.49246724070173753</v>
      </c>
      <c r="G21" s="161">
        <v>0.6951511828874033</v>
      </c>
      <c r="H21" s="161">
        <v>-0.31752609668210857</v>
      </c>
      <c r="I21" s="161">
        <v>0.40463384432568211</v>
      </c>
      <c r="J21" s="161">
        <v>-0.24648364556703453</v>
      </c>
      <c r="K21" s="161">
        <v>2.071523646278683</v>
      </c>
      <c r="L21" s="1033">
        <v>2.2653610906759316</v>
      </c>
      <c r="M21" s="1033">
        <v>0.73704339143688302</v>
      </c>
      <c r="N21" s="1033">
        <v>0.80285754959638578</v>
      </c>
      <c r="O21" s="1033">
        <v>0.5205934550355541</v>
      </c>
      <c r="P21" s="1033">
        <v>0.97364902163015554</v>
      </c>
      <c r="Q21" s="1033">
        <v>1.4463055987403735</v>
      </c>
      <c r="R21" s="161">
        <v>0.44376660938919477</v>
      </c>
      <c r="S21" s="161">
        <v>0.98201058843979294</v>
      </c>
      <c r="T21" s="161">
        <v>0.95606026781010178</v>
      </c>
      <c r="U21" s="158">
        <v>0.7528711454343745</v>
      </c>
      <c r="V21" s="158">
        <v>0.30446412679809604</v>
      </c>
      <c r="W21" s="158">
        <v>0.67166283119065417</v>
      </c>
      <c r="X21" s="158">
        <v>0.83746021954758632</v>
      </c>
      <c r="Y21" s="158">
        <v>1.283592354542163</v>
      </c>
      <c r="Z21" s="158">
        <v>2.1037706995450471</v>
      </c>
      <c r="AA21" s="158">
        <v>1.4218492897003592</v>
      </c>
      <c r="AB21" s="158">
        <v>0.27409238825657128</v>
      </c>
      <c r="AC21" s="158">
        <v>1.2667455653861133</v>
      </c>
      <c r="AD21" s="158">
        <v>0.21090384986190955</v>
      </c>
      <c r="AE21" s="158">
        <v>1.5741273116909922</v>
      </c>
      <c r="AF21" s="158">
        <v>2.4679981397894641</v>
      </c>
      <c r="AG21" s="158">
        <v>0.94650922662032533</v>
      </c>
      <c r="AH21" s="158">
        <v>0.39175589298850799</v>
      </c>
      <c r="AI21" s="158">
        <v>1.62</v>
      </c>
      <c r="AJ21" s="158">
        <v>1.8289082337983209</v>
      </c>
      <c r="AK21" s="158">
        <v>0.27671960462393641</v>
      </c>
      <c r="AL21" s="158">
        <v>1.8561027406889787</v>
      </c>
      <c r="AM21" s="158">
        <v>0.89663271082741169</v>
      </c>
      <c r="AN21" s="158">
        <v>2.3428648686752047</v>
      </c>
      <c r="AO21" s="158">
        <v>0.8339948223864867</v>
      </c>
      <c r="AP21" s="158">
        <v>1.0579077018548435</v>
      </c>
      <c r="AQ21" s="158">
        <v>1.0123562879449919</v>
      </c>
      <c r="AR21" s="158">
        <v>2.1064736319617605</v>
      </c>
      <c r="AS21" s="158">
        <v>2.2747690493513084</v>
      </c>
      <c r="AT21" s="158">
        <v>1.8313072973044013</v>
      </c>
      <c r="AU21" s="158">
        <v>1.913765268092172</v>
      </c>
      <c r="AV21" s="158">
        <v>1.6569136931806572</v>
      </c>
      <c r="AW21" s="158">
        <v>2.4961939159953541</v>
      </c>
      <c r="AX21" s="158">
        <v>1.3218879172713573</v>
      </c>
      <c r="AY21" s="158">
        <v>0.63115911928905233</v>
      </c>
      <c r="AZ21" s="158">
        <v>3.433445186977909</v>
      </c>
      <c r="BA21" s="158">
        <v>2.4119169644595058</v>
      </c>
      <c r="BB21" s="158">
        <v>2.8632767060835471</v>
      </c>
      <c r="BC21" s="158"/>
      <c r="BD21" s="158">
        <v>3.5398222374532802</v>
      </c>
      <c r="BE21" s="158">
        <v>2.4231255074228888</v>
      </c>
      <c r="BF21" s="158">
        <v>4.7743054636607587</v>
      </c>
      <c r="BG21" s="158">
        <v>2.7177579459132426</v>
      </c>
      <c r="BH21" s="158">
        <v>1.7780861257387401</v>
      </c>
      <c r="BI21" s="158">
        <v>0.5112337071279065</v>
      </c>
      <c r="BJ21" s="158">
        <v>2.0306482029375514</v>
      </c>
      <c r="BK21" s="158">
        <v>1.0536266697383596</v>
      </c>
      <c r="BL21" s="158">
        <v>0.98483154634180958</v>
      </c>
      <c r="BM21" s="158">
        <v>0.305318349606789</v>
      </c>
      <c r="BN21" s="158">
        <v>0.21719925788038055</v>
      </c>
      <c r="BO21" s="158">
        <v>2.3126515478942467</v>
      </c>
      <c r="BP21" s="158"/>
      <c r="BQ21" s="158">
        <v>1.3691414653762315</v>
      </c>
      <c r="BR21" s="158">
        <v>1.9547474581834237</v>
      </c>
      <c r="BS21" s="158">
        <v>1.5021838294932206</v>
      </c>
      <c r="BT21" s="158">
        <v>0.72814249137958131</v>
      </c>
      <c r="BU21" s="158">
        <v>2.8229108315278579</v>
      </c>
      <c r="BV21" s="158">
        <v>2.1674156333143748</v>
      </c>
      <c r="BW21" s="158">
        <v>2.3779123929101069</v>
      </c>
      <c r="BX21" s="158">
        <v>1.4086100511296544</v>
      </c>
      <c r="BY21" s="158">
        <v>2.7565237188951164</v>
      </c>
      <c r="BZ21" s="158">
        <v>1.7174187223011308</v>
      </c>
      <c r="CA21" s="158">
        <v>1.7393803584863401</v>
      </c>
      <c r="CB21" s="158">
        <v>2.3656964643313265</v>
      </c>
      <c r="CC21" s="158">
        <v>2.2383229922078618</v>
      </c>
      <c r="CD21" s="158">
        <v>7.4134508187010217</v>
      </c>
      <c r="CE21" s="158">
        <v>1.0488516017132596</v>
      </c>
      <c r="CF21" s="158">
        <v>-5.6190088085039822E-2</v>
      </c>
      <c r="CG21" s="158">
        <v>1.4000386485574765</v>
      </c>
      <c r="CH21" s="158">
        <v>2.738808313895559</v>
      </c>
      <c r="CI21" s="158">
        <v>2.708600248093421</v>
      </c>
      <c r="CJ21" s="158">
        <v>2.2789497285646267</v>
      </c>
      <c r="CK21" s="158">
        <v>2.3899461710052199</v>
      </c>
      <c r="CL21" s="158">
        <v>0.65729092698433622</v>
      </c>
      <c r="CM21" s="157">
        <v>2.505111270336152</v>
      </c>
      <c r="CN21" s="157">
        <v>2.2407244749144986</v>
      </c>
      <c r="CO21" s="157">
        <v>2.0000000000000036</v>
      </c>
      <c r="CP21" s="157">
        <v>-0.11035471808936378</v>
      </c>
      <c r="CQ21" s="157">
        <v>0.2147853774259888</v>
      </c>
      <c r="CR21" s="157">
        <v>3.7392664137303107</v>
      </c>
      <c r="CS21" s="164">
        <v>4.0107134020592543</v>
      </c>
      <c r="CT21" s="157">
        <v>2.6826868180848624</v>
      </c>
      <c r="CU21" s="157">
        <v>3.573716409602159</v>
      </c>
      <c r="CV21" s="157">
        <v>0.29734474908317177</v>
      </c>
      <c r="CW21" s="157">
        <v>4.9188320476341287</v>
      </c>
      <c r="CX21" s="159">
        <v>0.4999999999999567</v>
      </c>
      <c r="CY21" s="159">
        <v>2.8483888853642538</v>
      </c>
      <c r="CZ21" s="159">
        <v>4.2067612317800576</v>
      </c>
      <c r="DA21" s="159">
        <v>3.8187072752770836</v>
      </c>
      <c r="DB21" s="159">
        <v>1.443146019586242</v>
      </c>
      <c r="DC21" s="159">
        <v>4.6410434618735348</v>
      </c>
      <c r="DD21" s="159">
        <v>0</v>
      </c>
      <c r="DE21" s="159">
        <v>4.5919190231663558</v>
      </c>
      <c r="DF21" s="157">
        <v>0.88125637657905553</v>
      </c>
      <c r="DG21" s="157">
        <v>1.4309811018097094</v>
      </c>
      <c r="DH21" s="157">
        <v>2.2908413556859744</v>
      </c>
      <c r="DI21" s="158">
        <v>2.2578391803687494</v>
      </c>
      <c r="DJ21" s="158">
        <v>2.7884025367244396</v>
      </c>
      <c r="DK21" s="158">
        <v>2.8910809014338583</v>
      </c>
      <c r="DL21" s="158">
        <v>4.2526141053975612</v>
      </c>
      <c r="DM21" s="158">
        <v>1.7916085752654169</v>
      </c>
      <c r="DN21" s="158">
        <v>3.0529698347310412</v>
      </c>
      <c r="DO21" s="158">
        <v>3.6916111344720357</v>
      </c>
      <c r="DP21" s="158">
        <v>4.8276138855454711</v>
      </c>
      <c r="DQ21" s="158">
        <v>3.8848501957244839</v>
      </c>
      <c r="DR21" s="164">
        <v>3.2978129451835621</v>
      </c>
      <c r="DS21" s="164">
        <v>5.0728206599248944</v>
      </c>
      <c r="DT21" s="164">
        <v>4.9488137507840007</v>
      </c>
      <c r="DU21" s="164">
        <v>2.6857761041142245</v>
      </c>
      <c r="DV21" s="158">
        <v>3.2280649845606848</v>
      </c>
      <c r="DW21" s="158">
        <v>2.960424607387675</v>
      </c>
      <c r="DX21" s="158">
        <v>3.7026180473984773</v>
      </c>
      <c r="DY21" s="158">
        <v>3.363325060326356</v>
      </c>
      <c r="DZ21" s="158">
        <v>4.2897577685697765</v>
      </c>
      <c r="EA21" s="158">
        <v>4.2127411394557832</v>
      </c>
      <c r="EB21" s="158">
        <v>2.8563258494004424</v>
      </c>
      <c r="EC21" s="158">
        <v>4.0142204168971878</v>
      </c>
      <c r="ED21" s="158">
        <v>3.0513699087714299</v>
      </c>
      <c r="EE21" s="157">
        <v>6.3696907036022949</v>
      </c>
      <c r="EF21" s="157">
        <v>1.6222462992979618</v>
      </c>
      <c r="EG21" s="157">
        <v>6.7212988336171096</v>
      </c>
      <c r="EH21" s="157">
        <v>0.90294057285122475</v>
      </c>
      <c r="EI21" s="157">
        <v>4.9776260426133021</v>
      </c>
      <c r="EJ21" s="162">
        <v>3.5609726116435301</v>
      </c>
      <c r="EK21" s="162">
        <v>3.2965541030796541</v>
      </c>
      <c r="EL21" s="162">
        <v>4.7187553115587031</v>
      </c>
      <c r="EM21" s="162">
        <v>4.0849425612878871</v>
      </c>
      <c r="EN21" s="162">
        <v>4.4678658877108273</v>
      </c>
      <c r="EO21" s="162">
        <v>5.8192517227026954</v>
      </c>
      <c r="EP21" s="157">
        <v>3.3964723648788069</v>
      </c>
      <c r="EQ21" s="157">
        <v>4.8707545769996985</v>
      </c>
      <c r="ER21" s="157">
        <v>4.4453851126089754</v>
      </c>
      <c r="ES21" s="157">
        <v>4.3481785887582598</v>
      </c>
      <c r="ET21" s="157">
        <v>3.560129765352956</v>
      </c>
      <c r="EU21" s="157">
        <v>4.9497132943898157</v>
      </c>
      <c r="EV21" s="157">
        <v>5.1475287296208494</v>
      </c>
      <c r="EW21" s="157">
        <v>0.34022308413963154</v>
      </c>
      <c r="EX21" s="157">
        <v>4.4026691055277434</v>
      </c>
      <c r="EY21" s="157">
        <v>4.0670086781487713</v>
      </c>
      <c r="EZ21" s="160">
        <v>4.1958073837908474</v>
      </c>
      <c r="FA21" s="160">
        <v>3.435979035332696</v>
      </c>
      <c r="FB21" s="160">
        <v>3.2678235117136967</v>
      </c>
      <c r="FC21" s="160">
        <v>2.1465025604156343</v>
      </c>
      <c r="FD21" s="160">
        <v>3.4450117977231458</v>
      </c>
      <c r="FE21" s="160">
        <v>2.4177111238040694</v>
      </c>
      <c r="FF21" s="160">
        <v>2.9231177686266356</v>
      </c>
      <c r="FG21" s="160">
        <v>2.4079949424115497</v>
      </c>
      <c r="FH21" s="160">
        <v>3.6440781918945486</v>
      </c>
      <c r="FI21" s="160">
        <v>4.2425756386222861</v>
      </c>
      <c r="FJ21" s="160">
        <v>4.1759616119623537</v>
      </c>
      <c r="FK21" s="160">
        <v>4.7111016019076164</v>
      </c>
      <c r="FL21" s="160">
        <v>3.3800717310848438</v>
      </c>
      <c r="FM21" s="160">
        <v>7.450799919036208</v>
      </c>
      <c r="FN21" s="160">
        <v>5.3141573765887422</v>
      </c>
      <c r="FO21" s="160">
        <v>5.5380061463900079</v>
      </c>
      <c r="FP21" s="160">
        <v>6.2974872766531327</v>
      </c>
      <c r="FQ21" s="160">
        <v>4.7136305213852117</v>
      </c>
      <c r="FR21" s="160">
        <v>5.4723530191346779</v>
      </c>
      <c r="FS21" s="160">
        <v>5.7635611866289729</v>
      </c>
      <c r="FT21" s="160">
        <v>6.055957388164841</v>
      </c>
      <c r="FU21" s="160">
        <v>6.055957388164841</v>
      </c>
      <c r="FV21" s="160">
        <v>5.6998915150064624</v>
      </c>
    </row>
    <row r="22" spans="1:180" ht="18" customHeight="1" x14ac:dyDescent="0.25">
      <c r="A22" s="2585" t="s">
        <v>5030</v>
      </c>
      <c r="B22" s="155">
        <v>10</v>
      </c>
      <c r="C22" s="1969" t="s">
        <v>122</v>
      </c>
      <c r="D22" s="2591">
        <v>10</v>
      </c>
      <c r="E22" s="161">
        <f>'NORTH-1'!N287</f>
        <v>1.7956913264102365</v>
      </c>
      <c r="F22" s="161">
        <v>1.7729793532875671</v>
      </c>
      <c r="G22" s="161">
        <v>2.864410202729077</v>
      </c>
      <c r="H22" s="161">
        <v>2.0965601309942374</v>
      </c>
      <c r="I22" s="161">
        <v>0.76636774996308488</v>
      </c>
      <c r="J22" s="161">
        <v>2.0957257839653871</v>
      </c>
      <c r="K22" s="161">
        <v>1.0807014941245152</v>
      </c>
      <c r="L22" s="1033">
        <v>1.2244078220615553</v>
      </c>
      <c r="M22" s="1033">
        <v>2.7013184762061626</v>
      </c>
      <c r="N22" s="1033">
        <v>-0.60018561703649775</v>
      </c>
      <c r="O22" s="1033">
        <v>1.4776801584918744</v>
      </c>
      <c r="P22" s="1033">
        <v>2.2806106063997915</v>
      </c>
      <c r="Q22" s="1033">
        <v>1.583085977482606</v>
      </c>
      <c r="R22" s="161">
        <v>0.3135129669436702</v>
      </c>
      <c r="S22" s="161">
        <v>1.8826602227961324</v>
      </c>
      <c r="T22" s="161">
        <v>2.0494387337867135</v>
      </c>
      <c r="U22" s="158">
        <v>0.91571954924145638</v>
      </c>
      <c r="V22" s="158">
        <v>0.79999999999999183</v>
      </c>
      <c r="W22" s="158">
        <v>0.80000000000003102</v>
      </c>
      <c r="X22" s="158">
        <v>1.4595165050621279</v>
      </c>
      <c r="Y22" s="158">
        <v>0.64383089952070127</v>
      </c>
      <c r="Z22" s="158">
        <v>2.1403959117447702</v>
      </c>
      <c r="AA22" s="158">
        <v>-0.23128939967488588</v>
      </c>
      <c r="AB22" s="158">
        <v>0.17042665640601853</v>
      </c>
      <c r="AC22" s="158">
        <v>-0.11537959972711104</v>
      </c>
      <c r="AD22" s="158">
        <v>-0.74647407593847248</v>
      </c>
      <c r="AE22" s="158">
        <v>0.59099938811580055</v>
      </c>
      <c r="AF22" s="158">
        <v>0.57037928653243075</v>
      </c>
      <c r="AG22" s="158">
        <v>1.8648037992642166</v>
      </c>
      <c r="AH22" s="158">
        <v>2.0844663324800496</v>
      </c>
      <c r="AI22" s="158">
        <v>3.03</v>
      </c>
      <c r="AJ22" s="158">
        <v>0.2923208598844087</v>
      </c>
      <c r="AK22" s="158">
        <v>2.1682202035899918</v>
      </c>
      <c r="AL22" s="158">
        <v>8.2019320380440894E-2</v>
      </c>
      <c r="AM22" s="158">
        <v>1.6608606986180059</v>
      </c>
      <c r="AN22" s="158">
        <v>1.9253678248395221</v>
      </c>
      <c r="AO22" s="158">
        <v>1.3428593924815651</v>
      </c>
      <c r="AP22" s="158">
        <v>1.9068519502927361</v>
      </c>
      <c r="AQ22" s="158">
        <v>2.1566818075144574</v>
      </c>
      <c r="AR22" s="158">
        <v>1.4755579432177448</v>
      </c>
      <c r="AS22" s="158">
        <v>0.35197580667639217</v>
      </c>
      <c r="AT22" s="158">
        <v>1.3232958907477808</v>
      </c>
      <c r="AU22" s="158">
        <v>2.3158684988853042</v>
      </c>
      <c r="AV22" s="158">
        <v>1.5701432338988484</v>
      </c>
      <c r="AW22" s="158">
        <v>0.91340590699654867</v>
      </c>
      <c r="AX22" s="158">
        <v>-0.24401460406636719</v>
      </c>
      <c r="AY22" s="158">
        <v>0.49426985203104973</v>
      </c>
      <c r="AZ22" s="158">
        <v>1.6494255637052053</v>
      </c>
      <c r="BA22" s="158">
        <v>1.2906640798423585</v>
      </c>
      <c r="BB22" s="158">
        <v>1.2619831768315593</v>
      </c>
      <c r="BC22" s="158"/>
      <c r="BD22" s="158">
        <v>0.18579918604163337</v>
      </c>
      <c r="BE22" s="158">
        <v>1.6823829046066563</v>
      </c>
      <c r="BF22" s="158">
        <v>0.68284738801426959</v>
      </c>
      <c r="BG22" s="158">
        <v>2.9668955066361842</v>
      </c>
      <c r="BH22" s="158">
        <v>2.4870942282960748</v>
      </c>
      <c r="BI22" s="158">
        <v>1.7713026119868729</v>
      </c>
      <c r="BJ22" s="158">
        <v>0.72247405934220921</v>
      </c>
      <c r="BK22" s="158">
        <v>0.21198578891264189</v>
      </c>
      <c r="BL22" s="158">
        <v>7.6572847827548335E-2</v>
      </c>
      <c r="BM22" s="158">
        <v>1.6073055277862207</v>
      </c>
      <c r="BN22" s="158">
        <v>0.29378682920757077</v>
      </c>
      <c r="BO22" s="158">
        <v>1.1974093255407932</v>
      </c>
      <c r="BP22" s="158"/>
      <c r="BQ22" s="158">
        <v>-0.36505940494517719</v>
      </c>
      <c r="BR22" s="158">
        <v>1.1187527082967397</v>
      </c>
      <c r="BS22" s="158">
        <v>1.5119029294257667</v>
      </c>
      <c r="BT22" s="158">
        <v>0.43362614044103831</v>
      </c>
      <c r="BU22" s="158">
        <v>-0.53343308725643201</v>
      </c>
      <c r="BV22" s="158">
        <v>-0.83376332167688494</v>
      </c>
      <c r="BW22" s="158">
        <v>-2.441674099512031</v>
      </c>
      <c r="BX22" s="158">
        <v>3.1084166913648001</v>
      </c>
      <c r="BY22" s="158">
        <v>2.1973886443024355</v>
      </c>
      <c r="BZ22" s="158">
        <v>1.6197806955947329</v>
      </c>
      <c r="CA22" s="158">
        <v>0.99504744924290112</v>
      </c>
      <c r="CB22" s="158">
        <v>3.5902825836556342</v>
      </c>
      <c r="CC22" s="158">
        <v>1.5873497570710566</v>
      </c>
      <c r="CD22" s="158">
        <v>2.5696835196831644</v>
      </c>
      <c r="CE22" s="158">
        <v>0.95321562187728126</v>
      </c>
      <c r="CF22" s="158">
        <v>-0.36683570772397006</v>
      </c>
      <c r="CG22" s="158">
        <v>-0.60772499056097184</v>
      </c>
      <c r="CH22" s="158">
        <v>0.34375941258369969</v>
      </c>
      <c r="CI22" s="158">
        <v>0.70633550194962902</v>
      </c>
      <c r="CJ22" s="158">
        <v>1.8340625686085947</v>
      </c>
      <c r="CK22" s="158">
        <v>1.6531448811576694</v>
      </c>
      <c r="CL22" s="158">
        <v>-0.70020146658483462</v>
      </c>
      <c r="CM22" s="157">
        <v>-0.35779575797144991</v>
      </c>
      <c r="CN22" s="157">
        <v>0.57260644438295216</v>
      </c>
      <c r="CO22" s="157">
        <v>1.7830598570652416</v>
      </c>
      <c r="CP22" s="157">
        <v>1.4351044480344224</v>
      </c>
      <c r="CQ22" s="157">
        <v>1.2298232528866264</v>
      </c>
      <c r="CR22" s="157">
        <v>0.71376104293142384</v>
      </c>
      <c r="CS22" s="157">
        <v>-0.99106283796481998</v>
      </c>
      <c r="CT22" s="157">
        <v>0.69416800211708463</v>
      </c>
      <c r="CU22" s="157">
        <v>0.70982184496225798</v>
      </c>
      <c r="CV22" s="157">
        <v>0.39648632686257074</v>
      </c>
      <c r="CW22" s="157">
        <v>0.55710653468745552</v>
      </c>
      <c r="CX22" s="157">
        <v>2.0995749497927032</v>
      </c>
      <c r="CY22" s="157">
        <v>2.5077667988076118</v>
      </c>
      <c r="CZ22" s="157">
        <v>1.4867407141861859</v>
      </c>
      <c r="DA22" s="157">
        <v>2.3178670262686065</v>
      </c>
      <c r="DB22" s="157">
        <v>0.40786391000718653</v>
      </c>
      <c r="DC22" s="157">
        <v>0.36563417371075047</v>
      </c>
      <c r="DD22" s="157">
        <v>-0.16856825122763333</v>
      </c>
      <c r="DE22" s="157">
        <v>1.4793312727147629</v>
      </c>
      <c r="DF22" s="157">
        <v>0.84923963388174262</v>
      </c>
      <c r="DG22" s="162">
        <v>1.1326558495834083</v>
      </c>
      <c r="DH22" s="162">
        <v>1.701043756523045</v>
      </c>
      <c r="DI22" s="163">
        <v>1.7069690844920962</v>
      </c>
      <c r="DJ22" s="163">
        <v>0.59371558115963918</v>
      </c>
      <c r="DK22" s="164">
        <v>1.6130663538230254</v>
      </c>
      <c r="DL22" s="158">
        <v>0.7351486825358805</v>
      </c>
      <c r="DM22" s="158">
        <v>0.68552811391421753</v>
      </c>
      <c r="DN22" s="158">
        <v>-0.92432836357525772</v>
      </c>
      <c r="DO22" s="163">
        <v>5.2204083514106263E-2</v>
      </c>
      <c r="DP22" s="163">
        <v>1.5264119099611677</v>
      </c>
      <c r="DQ22" s="163">
        <v>0.21948373792356071</v>
      </c>
      <c r="DR22" s="163">
        <v>2.5322781409614662E-3</v>
      </c>
      <c r="DS22" s="163">
        <v>2.4322408313489943</v>
      </c>
      <c r="DT22" s="163">
        <v>0.52978782314304851</v>
      </c>
      <c r="DU22" s="163">
        <v>1.1430824208865789</v>
      </c>
      <c r="DV22" s="163">
        <v>1.9470302223967253</v>
      </c>
      <c r="DW22" s="163">
        <v>0.9516049587073272</v>
      </c>
      <c r="DX22" s="163">
        <v>1.9611103897206061</v>
      </c>
      <c r="DY22" s="163">
        <v>1.5916184669661912</v>
      </c>
      <c r="DZ22" s="163">
        <v>2.0054254086722567</v>
      </c>
      <c r="EA22" s="158">
        <v>0.89225129683632232</v>
      </c>
      <c r="EB22" s="158">
        <v>0.66175264586807314</v>
      </c>
      <c r="EC22" s="158">
        <v>0.89807484029894946</v>
      </c>
      <c r="ED22" s="158">
        <v>0.42303765096333051</v>
      </c>
      <c r="EE22" s="157">
        <v>2.2356756899437822</v>
      </c>
      <c r="EF22" s="157">
        <v>1.8869573868954401</v>
      </c>
      <c r="EG22" s="157">
        <v>2.9946058227764887</v>
      </c>
      <c r="EH22" s="162">
        <v>1.8560888227210237</v>
      </c>
      <c r="EI22" s="162">
        <v>1.9784328264014817</v>
      </c>
      <c r="EJ22" s="162">
        <v>2.4457603471607823</v>
      </c>
      <c r="EK22" s="162">
        <v>-8.3060725234516547E-2</v>
      </c>
      <c r="EL22" s="162">
        <v>1.8002464434052192</v>
      </c>
      <c r="EM22" s="162">
        <v>1.8347739724940502</v>
      </c>
      <c r="EN22" s="162">
        <v>0.8636916385788751</v>
      </c>
      <c r="EO22" s="157">
        <v>1.9143369455966275</v>
      </c>
      <c r="EP22" s="162">
        <v>0.24382195624617517</v>
      </c>
      <c r="EQ22" s="162">
        <v>0.77915339427104047</v>
      </c>
      <c r="ER22" s="162">
        <v>0.29413192184920622</v>
      </c>
      <c r="ES22" s="162">
        <v>1.0630627064589964</v>
      </c>
      <c r="ET22" s="162">
        <v>0.44294406495920169</v>
      </c>
      <c r="EU22" s="162">
        <v>3.3442583307227145</v>
      </c>
      <c r="EV22" s="162">
        <v>3.0416856292135424</v>
      </c>
      <c r="EW22" s="162">
        <v>3.9722503031553149</v>
      </c>
      <c r="EX22" s="157">
        <v>3.1940329845111326</v>
      </c>
      <c r="EY22" s="157">
        <v>2.9680591870770776</v>
      </c>
      <c r="EZ22" s="160">
        <v>3.3133010437941568</v>
      </c>
      <c r="FA22" s="160">
        <v>2.5615712744715031</v>
      </c>
      <c r="FB22" s="160">
        <v>3.5477998202669454</v>
      </c>
      <c r="FC22" s="160">
        <v>3.0597847542290886</v>
      </c>
      <c r="FD22" s="160">
        <v>3.176670487384841</v>
      </c>
      <c r="FE22" s="160">
        <v>2.6357894448682941</v>
      </c>
      <c r="FF22" s="160">
        <v>3.7210816917393954</v>
      </c>
      <c r="FG22" s="160">
        <v>3.1559803692112123</v>
      </c>
      <c r="FH22" s="160">
        <v>3.0559703309157809</v>
      </c>
      <c r="FI22" s="160">
        <v>1.8415025412181658</v>
      </c>
      <c r="FJ22" s="160">
        <v>3.9523049929409484</v>
      </c>
      <c r="FK22" s="160">
        <v>3.9736442290490732</v>
      </c>
      <c r="FL22" s="160">
        <v>3.0104193331339006</v>
      </c>
      <c r="FM22" s="160">
        <v>2.5834175924992868</v>
      </c>
      <c r="FN22" s="160">
        <v>3.0895439504807496</v>
      </c>
      <c r="FO22" s="160">
        <v>-0.40862925279659507</v>
      </c>
      <c r="FP22" s="160">
        <v>3.1332413437707896</v>
      </c>
      <c r="FQ22" s="160">
        <v>1.0656816197567363</v>
      </c>
      <c r="FR22" s="160">
        <v>2.8265999971289033</v>
      </c>
      <c r="FS22" s="160">
        <v>2.5865852398793407</v>
      </c>
      <c r="FT22" s="160">
        <v>4.2825875502155224</v>
      </c>
      <c r="FU22" s="160">
        <v>4.2825875502155224</v>
      </c>
      <c r="FV22" s="160">
        <v>4.9528839782642953</v>
      </c>
    </row>
    <row r="23" spans="1:180" ht="18" customHeight="1" x14ac:dyDescent="0.25">
      <c r="A23" s="2586" t="s">
        <v>5029</v>
      </c>
      <c r="B23" s="155">
        <v>11</v>
      </c>
      <c r="C23" s="2166" t="s">
        <v>123</v>
      </c>
      <c r="D23" s="2591">
        <v>11</v>
      </c>
      <c r="E23" s="161">
        <f>'NORTH-2'!$N$308</f>
        <v>7.0408162037935942E-2</v>
      </c>
      <c r="F23" s="161">
        <v>0.25629960186803352</v>
      </c>
      <c r="G23" s="161">
        <v>0.59112367332784221</v>
      </c>
      <c r="H23" s="161">
        <v>1.6004189681082064</v>
      </c>
      <c r="I23" s="161">
        <v>-1.071431073266198</v>
      </c>
      <c r="J23" s="161">
        <v>0.66770489619600037</v>
      </c>
      <c r="K23" s="161">
        <v>-0.53271923427710322</v>
      </c>
      <c r="L23" s="1033">
        <v>0.39631255657454961</v>
      </c>
      <c r="M23" s="1033">
        <v>0.28458176568131349</v>
      </c>
      <c r="N23" s="1033">
        <v>0.62489355457252116</v>
      </c>
      <c r="O23" s="1033">
        <v>0.1547468117468804</v>
      </c>
      <c r="P23" s="1033">
        <v>0.86812814939441729</v>
      </c>
      <c r="Q23" s="1033">
        <v>0.28867485150294192</v>
      </c>
      <c r="R23" s="161">
        <v>9.9130405978150885E-2</v>
      </c>
      <c r="S23" s="161">
        <v>0.6688545498558458</v>
      </c>
      <c r="T23" s="161">
        <v>0.18572058809998279</v>
      </c>
      <c r="U23" s="158">
        <v>8.9870786815952758E-2</v>
      </c>
      <c r="V23" s="158">
        <v>0.13342978659433263</v>
      </c>
      <c r="W23" s="158">
        <v>-0.32963058641191362</v>
      </c>
      <c r="X23" s="158">
        <v>2.2884482904979738E-2</v>
      </c>
      <c r="Y23" s="158">
        <v>0.19333620680419841</v>
      </c>
      <c r="Z23" s="158">
        <v>0.84846785972758165</v>
      </c>
      <c r="AA23" s="158">
        <v>0.89734536687544786</v>
      </c>
      <c r="AB23" s="158">
        <v>0.13203885835061427</v>
      </c>
      <c r="AC23" s="158">
        <v>0.2934875902896053</v>
      </c>
      <c r="AD23" s="158">
        <v>0.89950822696562593</v>
      </c>
      <c r="AE23" s="158">
        <v>-0.12905085689709034</v>
      </c>
      <c r="AF23" s="158">
        <v>1.0454432657188531E-2</v>
      </c>
      <c r="AG23" s="158">
        <v>1.7165221846735266</v>
      </c>
      <c r="AH23" s="158">
        <v>0.39999999999999325</v>
      </c>
      <c r="AI23" s="158">
        <v>0.5</v>
      </c>
      <c r="AJ23" s="158">
        <v>2.1447112506371444</v>
      </c>
      <c r="AK23" s="158">
        <v>-0.13149598684698871</v>
      </c>
      <c r="AL23" s="158">
        <v>-0.25158586956827328</v>
      </c>
      <c r="AM23" s="158">
        <v>0.77702079660001022</v>
      </c>
      <c r="AN23" s="158">
        <v>0.59267572772451027</v>
      </c>
      <c r="AO23" s="158">
        <v>1.2011090637592508</v>
      </c>
      <c r="AP23" s="158">
        <v>1.4069302899960521</v>
      </c>
      <c r="AQ23" s="158">
        <v>-5.8468241199472047E-2</v>
      </c>
      <c r="AR23" s="158">
        <v>0.59685606668780278</v>
      </c>
      <c r="AS23" s="158">
        <v>-0.55638712768301612</v>
      </c>
      <c r="AT23" s="158">
        <v>0.14302830058686369</v>
      </c>
      <c r="AU23" s="158">
        <v>0.7247847109545863</v>
      </c>
      <c r="AV23" s="158">
        <v>1.8107052609613698E-2</v>
      </c>
      <c r="AW23" s="158">
        <v>-0.19212989249408916</v>
      </c>
      <c r="AX23" s="158">
        <v>0.60555210930727388</v>
      </c>
      <c r="AY23" s="158">
        <v>0.82488982099430808</v>
      </c>
      <c r="AZ23" s="158">
        <v>0.49999999999999423</v>
      </c>
      <c r="BA23" s="158">
        <v>0.48387952342926904</v>
      </c>
      <c r="BB23" s="158">
        <v>0.84448212851525473</v>
      </c>
      <c r="BC23" s="158"/>
      <c r="BD23" s="158">
        <v>1.5811424938897849</v>
      </c>
      <c r="BE23" s="158">
        <v>0.67298167591438962</v>
      </c>
      <c r="BF23" s="158">
        <v>0.79925616040313374</v>
      </c>
      <c r="BG23" s="158">
        <v>6.4623704469504592E-2</v>
      </c>
      <c r="BH23" s="158">
        <v>0.90949550179991911</v>
      </c>
      <c r="BI23" s="158">
        <v>6.4714296076506958E-2</v>
      </c>
      <c r="BJ23" s="158">
        <v>0.15332251733850816</v>
      </c>
      <c r="BK23" s="158">
        <v>0.94859413654857416</v>
      </c>
      <c r="BL23" s="158">
        <v>0.26405572334158689</v>
      </c>
      <c r="BM23" s="158">
        <v>0.5848586459892785</v>
      </c>
      <c r="BN23" s="158">
        <v>0.59340222588746316</v>
      </c>
      <c r="BO23" s="158">
        <v>0.54484816986726292</v>
      </c>
      <c r="BP23" s="158"/>
      <c r="BQ23" s="158">
        <v>0.8855042246766307</v>
      </c>
      <c r="BR23" s="158">
        <v>0.5077409352388822</v>
      </c>
      <c r="BS23" s="158">
        <v>0.95222351957701035</v>
      </c>
      <c r="BT23" s="158">
        <v>0.62386189470476472</v>
      </c>
      <c r="BU23" s="158">
        <v>0.60113816743942627</v>
      </c>
      <c r="BV23" s="158">
        <v>0.53850055134516162</v>
      </c>
      <c r="BW23" s="158">
        <v>0.46305152782283376</v>
      </c>
      <c r="BX23" s="158">
        <v>0.38989492939547021</v>
      </c>
      <c r="BY23" s="158">
        <v>0.39451967109482117</v>
      </c>
      <c r="BZ23" s="158">
        <v>0.91698887548751495</v>
      </c>
      <c r="CA23" s="159">
        <v>0.80914053108984818</v>
      </c>
      <c r="CB23" s="159">
        <v>1.2855033456390237</v>
      </c>
      <c r="CC23" s="159">
        <v>6.3508673128503654E-2</v>
      </c>
      <c r="CD23" s="158">
        <v>9.9999999999991498E-2</v>
      </c>
      <c r="CE23" s="158">
        <v>0.20486902425063933</v>
      </c>
      <c r="CF23" s="158">
        <v>4.3332081718185755E-2</v>
      </c>
      <c r="CG23" s="158">
        <v>4.303655632850633E-2</v>
      </c>
      <c r="CH23" s="158">
        <v>4.2398153585689893E-2</v>
      </c>
      <c r="CI23" s="158">
        <v>4.3271409234047362E-2</v>
      </c>
      <c r="CJ23" s="158">
        <v>4.3098561604375953E-2</v>
      </c>
      <c r="CK23" s="158">
        <v>4.2337088531289278E-2</v>
      </c>
      <c r="CL23" s="158">
        <v>4.3044841182361113E-2</v>
      </c>
      <c r="CM23" s="157">
        <v>4.3300027798045225E-2</v>
      </c>
      <c r="CN23" s="157">
        <v>4.2716479769490057E-2</v>
      </c>
      <c r="CO23" s="157">
        <v>4.31336206766526E-2</v>
      </c>
      <c r="CP23" s="157">
        <v>4.3222834856042003E-2</v>
      </c>
      <c r="CQ23" s="157">
        <v>4.2750094553684496E-2</v>
      </c>
      <c r="CR23" s="157">
        <v>4.2312299662339334E-2</v>
      </c>
      <c r="CS23" s="157">
        <v>4.2669999601779952E-2</v>
      </c>
      <c r="CT23" s="157">
        <v>4.3498975820031219E-2</v>
      </c>
      <c r="CU23" s="157">
        <v>4.3938648520227601E-2</v>
      </c>
      <c r="CV23" s="157">
        <v>4.3261669200380139E-2</v>
      </c>
      <c r="CW23" s="157">
        <v>4.3027365281119244E-2</v>
      </c>
      <c r="CX23" s="157">
        <v>4.2979383114910126E-2</v>
      </c>
      <c r="CY23" s="157">
        <v>4.4013617097270558E-2</v>
      </c>
      <c r="CZ23" s="157">
        <v>4.362759009465849E-2</v>
      </c>
      <c r="DA23" s="157">
        <v>4.3568940412721198E-2</v>
      </c>
      <c r="DB23" s="157">
        <v>4.3813661038252058E-2</v>
      </c>
      <c r="DC23" s="157">
        <v>4.3722793789499753E-2</v>
      </c>
      <c r="DD23" s="157">
        <v>4.315738723172189E-2</v>
      </c>
      <c r="DE23" s="157">
        <v>4.2778112736547004E-2</v>
      </c>
      <c r="DF23" s="157">
        <v>4.2562507803138076E-2</v>
      </c>
      <c r="DG23" s="157">
        <v>4.2388778220447641E-2</v>
      </c>
      <c r="DH23" s="157">
        <v>4.2240094362856556E-2</v>
      </c>
      <c r="DI23" s="158">
        <v>4.1820445191682556E-2</v>
      </c>
      <c r="DJ23" s="158">
        <v>4.10891525341937E-2</v>
      </c>
      <c r="DK23" s="158">
        <v>4.358136057998286E-2</v>
      </c>
      <c r="DL23" s="158">
        <v>4.317643130136993E-2</v>
      </c>
      <c r="DM23" s="158">
        <v>4.3230156401192696E-2</v>
      </c>
      <c r="DN23" s="158">
        <v>4.3586045461286194E-2</v>
      </c>
      <c r="DO23" s="158">
        <v>4.3010888121300841E-2</v>
      </c>
      <c r="DP23" s="158">
        <v>4.2794041244250458E-2</v>
      </c>
      <c r="DQ23" s="158">
        <v>4.0123743807149878E-2</v>
      </c>
      <c r="DR23" s="158">
        <v>4.2153708843757666E-2</v>
      </c>
      <c r="DS23" s="158">
        <v>4.2326994626544691E-2</v>
      </c>
      <c r="DT23" s="158">
        <v>4.2067763061181464E-2</v>
      </c>
      <c r="DU23" s="158">
        <v>4.3398352041667476E-2</v>
      </c>
      <c r="DV23" s="158">
        <v>4.3232537899770468E-2</v>
      </c>
      <c r="DW23" s="158">
        <v>0</v>
      </c>
      <c r="DX23" s="158">
        <v>0</v>
      </c>
      <c r="DY23" s="158">
        <v>0</v>
      </c>
      <c r="DZ23" s="158">
        <v>0</v>
      </c>
      <c r="EA23" s="158">
        <v>0</v>
      </c>
      <c r="EB23" s="158">
        <v>0</v>
      </c>
      <c r="EC23" s="158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1.8968554107781951E-14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-1.5434971658450387</v>
      </c>
      <c r="FU23" s="160">
        <v>-1.5434971658450387</v>
      </c>
      <c r="FV23" s="160">
        <v>0</v>
      </c>
    </row>
    <row r="24" spans="1:180" ht="18" customHeight="1" x14ac:dyDescent="0.25">
      <c r="A24" s="2586" t="s">
        <v>5029</v>
      </c>
      <c r="B24" s="155">
        <v>12</v>
      </c>
      <c r="C24" s="2167" t="s">
        <v>124</v>
      </c>
      <c r="D24" s="2591">
        <v>12</v>
      </c>
      <c r="E24" s="161">
        <f>'NORTH-2'!$N$340</f>
        <v>0.7473112175528368</v>
      </c>
      <c r="F24" s="161">
        <v>0.40829149126399938</v>
      </c>
      <c r="G24" s="161">
        <v>1.7875143180601731</v>
      </c>
      <c r="H24" s="161">
        <v>0.53770744355852373</v>
      </c>
      <c r="I24" s="161">
        <v>0.81153907594655916</v>
      </c>
      <c r="J24" s="161">
        <v>1.9539303542462103</v>
      </c>
      <c r="K24" s="161">
        <v>0.74086953079066553</v>
      </c>
      <c r="L24" s="1033">
        <v>1.0891246691462528</v>
      </c>
      <c r="M24" s="1033">
        <v>0.84430049324673939</v>
      </c>
      <c r="N24" s="1033">
        <v>0.92998195897099623</v>
      </c>
      <c r="O24" s="1033">
        <v>0.79854712941383865</v>
      </c>
      <c r="P24" s="1033">
        <v>1.6333098391396104</v>
      </c>
      <c r="Q24" s="1033">
        <v>0.32825650947515322</v>
      </c>
      <c r="R24" s="161">
        <v>2.3297914314159147</v>
      </c>
      <c r="S24" s="161">
        <v>0.21190287858474069</v>
      </c>
      <c r="T24" s="161">
        <v>1.4668104947514069</v>
      </c>
      <c r="U24" s="158">
        <v>1.5868610421331486</v>
      </c>
      <c r="V24" s="158">
        <v>2.7193501401843454</v>
      </c>
      <c r="W24" s="158">
        <v>1.9535254224144549</v>
      </c>
      <c r="X24" s="158">
        <v>2.2847300827291068</v>
      </c>
      <c r="Y24" s="158">
        <v>1.3249085272222256</v>
      </c>
      <c r="Z24" s="158">
        <v>0.92584733700396371</v>
      </c>
      <c r="AA24" s="158">
        <v>2.2855877826864037</v>
      </c>
      <c r="AB24" s="158">
        <v>2.0752047878013542</v>
      </c>
      <c r="AC24" s="158">
        <v>1.0849666208757065</v>
      </c>
      <c r="AD24" s="158">
        <v>2.0250178809252297</v>
      </c>
      <c r="AE24" s="158">
        <v>1.6278672519343909</v>
      </c>
      <c r="AF24" s="158">
        <v>1.2744616957454971</v>
      </c>
      <c r="AG24" s="158">
        <v>4.9456747047824852</v>
      </c>
      <c r="AH24" s="158">
        <v>2.6337663237381577</v>
      </c>
      <c r="AI24" s="158">
        <v>-1.1000000000000001</v>
      </c>
      <c r="AJ24" s="158">
        <v>1.8987886315714901</v>
      </c>
      <c r="AK24" s="158">
        <v>-0.85001270733654832</v>
      </c>
      <c r="AL24" s="158">
        <v>1.1483394035084806</v>
      </c>
      <c r="AM24" s="158">
        <v>0.33642726758636038</v>
      </c>
      <c r="AN24" s="158">
        <v>0.31177487810997134</v>
      </c>
      <c r="AO24" s="158">
        <v>0.99464849234293973</v>
      </c>
      <c r="AP24" s="158">
        <v>0.18778088835055665</v>
      </c>
      <c r="AQ24" s="158">
        <v>-0.33235144840849196</v>
      </c>
      <c r="AR24" s="158">
        <v>0.65581381650703607</v>
      </c>
      <c r="AS24" s="158">
        <v>0</v>
      </c>
      <c r="AT24" s="158">
        <v>3.8866756649666092</v>
      </c>
      <c r="AU24" s="158">
        <v>1.1238960711549002</v>
      </c>
      <c r="AV24" s="158">
        <v>1.2522408226400172</v>
      </c>
      <c r="AW24" s="158">
        <v>2.0695253140893151</v>
      </c>
      <c r="AX24" s="158">
        <v>-0.77185102946127937</v>
      </c>
      <c r="AY24" s="158">
        <v>3.6671875222651202</v>
      </c>
      <c r="AZ24" s="158">
        <v>3.5018730645170431</v>
      </c>
      <c r="BA24" s="158">
        <v>2.6252720213915288</v>
      </c>
      <c r="BB24" s="158">
        <v>2.886602067303448</v>
      </c>
      <c r="BC24" s="158"/>
      <c r="BD24" s="158">
        <v>2.5935923366871085</v>
      </c>
      <c r="BE24" s="158">
        <v>0.65684675236256607</v>
      </c>
      <c r="BF24" s="158">
        <v>1.2401489133944654</v>
      </c>
      <c r="BG24" s="158">
        <v>-0.43088193110586009</v>
      </c>
      <c r="BH24" s="158">
        <v>1.148615855772201</v>
      </c>
      <c r="BI24" s="158">
        <v>-2.2252639392025095</v>
      </c>
      <c r="BJ24" s="158">
        <v>-0.56770873172139824</v>
      </c>
      <c r="BK24" s="158">
        <v>0.89501714174064184</v>
      </c>
      <c r="BL24" s="158">
        <v>-0.22538005562030969</v>
      </c>
      <c r="BM24" s="158">
        <v>0.1806972418064221</v>
      </c>
      <c r="BN24" s="158">
        <v>0.20159751166929119</v>
      </c>
      <c r="BO24" s="158">
        <v>-7.5365652668737154E-2</v>
      </c>
      <c r="BP24" s="158"/>
      <c r="BQ24" s="158">
        <v>0.80722741699048395</v>
      </c>
      <c r="BR24" s="158">
        <v>1.8604950869991845</v>
      </c>
      <c r="BS24" s="158">
        <v>-0.56738280023825016</v>
      </c>
      <c r="BT24" s="158">
        <v>0.80888720073367892</v>
      </c>
      <c r="BU24" s="158">
        <v>9.8423653578489395E-2</v>
      </c>
      <c r="BV24" s="158">
        <v>-2.3262117187326834</v>
      </c>
      <c r="BW24" s="158">
        <v>2.7558656028477388</v>
      </c>
      <c r="BX24" s="158">
        <v>1.3307747280053315</v>
      </c>
      <c r="BY24" s="158">
        <v>-1.6722723778949073</v>
      </c>
      <c r="BZ24" s="158">
        <v>1.7688502864017783</v>
      </c>
      <c r="CA24" s="158">
        <v>0.29019136753426955</v>
      </c>
      <c r="CB24" s="158">
        <v>0.89530334853913396</v>
      </c>
      <c r="CC24" s="158">
        <v>0.92240217644557021</v>
      </c>
      <c r="CD24" s="158">
        <v>1.1738167325932791</v>
      </c>
      <c r="CE24" s="158">
        <v>0.12257047802474122</v>
      </c>
      <c r="CF24" s="158">
        <v>-0.27764985214663451</v>
      </c>
      <c r="CG24" s="158">
        <v>-0.18522867700310683</v>
      </c>
      <c r="CH24" s="158">
        <v>-0.17326212523237944</v>
      </c>
      <c r="CI24" s="158">
        <v>1.2925392855870856</v>
      </c>
      <c r="CJ24" s="158">
        <v>0.79611388859561116</v>
      </c>
      <c r="CK24" s="158">
        <v>-0.20263114778452462</v>
      </c>
      <c r="CL24" s="158">
        <v>0.63799217374996253</v>
      </c>
      <c r="CM24" s="157">
        <v>1.7866890574340502</v>
      </c>
      <c r="CN24" s="157">
        <v>0.80804988044405945</v>
      </c>
      <c r="CO24" s="157">
        <v>0.98329517164391311</v>
      </c>
      <c r="CP24" s="157">
        <v>-0.30140134154257309</v>
      </c>
      <c r="CQ24" s="157">
        <v>-5.6480960019454053E-2</v>
      </c>
      <c r="CR24" s="157">
        <v>-0.32600139193678518</v>
      </c>
      <c r="CS24" s="164">
        <v>7.5984841980657372</v>
      </c>
      <c r="CT24" s="157">
        <v>-6.8627512657420997</v>
      </c>
      <c r="CU24" s="157">
        <v>3.9378555191953164</v>
      </c>
      <c r="CV24" s="157">
        <v>1.7225323299568978</v>
      </c>
      <c r="CW24" s="157">
        <v>-5.763648916357305E-2</v>
      </c>
      <c r="CX24" s="157">
        <v>0.20589692055147682</v>
      </c>
      <c r="CY24" s="157">
        <v>-0.20158469015370167</v>
      </c>
      <c r="CZ24" s="157">
        <v>-0.69015050159803792</v>
      </c>
      <c r="DA24" s="157">
        <v>-0.12816099646457671</v>
      </c>
      <c r="DB24" s="157">
        <v>0.49071962168786193</v>
      </c>
      <c r="DC24" s="157">
        <v>1.2186163170914162</v>
      </c>
      <c r="DD24" s="157">
        <v>2.0180397211462973</v>
      </c>
      <c r="DE24" s="157">
        <v>0.40670967561589721</v>
      </c>
      <c r="DF24" s="157">
        <v>-0.26586373682673453</v>
      </c>
      <c r="DG24" s="157">
        <v>-1.0032663119412917</v>
      </c>
      <c r="DH24" s="157">
        <v>0.56725140018769704</v>
      </c>
      <c r="DI24" s="158">
        <v>0.85620413026875319</v>
      </c>
      <c r="DJ24" s="158">
        <v>3.5611024127303992</v>
      </c>
      <c r="DK24" s="158">
        <v>0.66242614890955998</v>
      </c>
      <c r="DL24" s="158">
        <v>0.37486725810960114</v>
      </c>
      <c r="DM24" s="158">
        <v>1.0495278429261341</v>
      </c>
      <c r="DN24" s="158">
        <v>-0.16239956791628024</v>
      </c>
      <c r="DO24" s="158">
        <v>-0.22650033581179363</v>
      </c>
      <c r="DP24" s="158">
        <v>-3.4658048409778534E-2</v>
      </c>
      <c r="DQ24" s="158">
        <v>-0.2075203609755189</v>
      </c>
      <c r="DR24" s="158">
        <v>0.21899416146018616</v>
      </c>
      <c r="DS24" s="158">
        <v>0.2833230047730031</v>
      </c>
      <c r="DT24" s="158">
        <v>-0.1821160593493934</v>
      </c>
      <c r="DU24" s="158">
        <v>-0.21939425334085799</v>
      </c>
      <c r="DV24" s="158">
        <v>0.30839323898855819</v>
      </c>
      <c r="DW24" s="158">
        <v>-0.64231147468230931</v>
      </c>
      <c r="DX24" s="158">
        <v>1.3215577274312278</v>
      </c>
      <c r="DY24" s="158">
        <v>-0.4741078319672975</v>
      </c>
      <c r="DZ24" s="158">
        <v>0.14516608634387279</v>
      </c>
      <c r="EA24" s="158">
        <v>0.22975222928276143</v>
      </c>
      <c r="EB24" s="158">
        <v>0.32700847191428506</v>
      </c>
      <c r="EC24" s="158">
        <v>0.15624895580165601</v>
      </c>
      <c r="ED24" s="157">
        <v>0.72886105020159908</v>
      </c>
      <c r="EE24" s="157">
        <v>0.27117135403543358</v>
      </c>
      <c r="EF24" s="157">
        <v>-0.11093729383602328</v>
      </c>
      <c r="EG24" s="157">
        <v>6.2710585524572468E-2</v>
      </c>
      <c r="EH24" s="157">
        <v>0.10788970893406077</v>
      </c>
      <c r="EI24" s="157">
        <v>0.62429135328968988</v>
      </c>
      <c r="EJ24" s="157">
        <v>-5.0529553485833612E-4</v>
      </c>
      <c r="EK24" s="157">
        <v>0.13224405787262367</v>
      </c>
      <c r="EL24" s="167">
        <v>-0.15113537643002348</v>
      </c>
      <c r="EM24" s="167">
        <v>0.32520810636969538</v>
      </c>
      <c r="EN24" s="167">
        <v>4.3502607754038664E-2</v>
      </c>
      <c r="EO24" s="158">
        <v>-0.20419797378313662</v>
      </c>
      <c r="EP24" s="157">
        <v>-0.26144500571107537</v>
      </c>
      <c r="EQ24" s="157">
        <v>-0.20961618093094594</v>
      </c>
      <c r="ER24" s="157">
        <v>-0.20418302197866933</v>
      </c>
      <c r="ES24" s="157">
        <v>-0.23603566524057887</v>
      </c>
      <c r="ET24" s="157">
        <v>-0.2418878396219141</v>
      </c>
      <c r="EU24" s="157">
        <v>-0.22277493607442891</v>
      </c>
      <c r="EV24" s="157">
        <v>-0.23783498323661617</v>
      </c>
      <c r="EW24" s="157">
        <v>-0.21620224940589608</v>
      </c>
      <c r="EX24" s="157">
        <v>-0.24819175210431288</v>
      </c>
      <c r="EY24" s="157">
        <v>-0.23053215594776916</v>
      </c>
      <c r="EZ24" s="160">
        <v>-0.25444613886583045</v>
      </c>
      <c r="FA24" s="160">
        <v>-0.28476571643311593</v>
      </c>
      <c r="FB24" s="160">
        <v>-0.22960805254047131</v>
      </c>
      <c r="FC24" s="160">
        <v>-0.20339862940628892</v>
      </c>
      <c r="FD24" s="160">
        <v>9.301706929387267E-2</v>
      </c>
      <c r="FE24" s="160">
        <v>-0.13259322205315993</v>
      </c>
      <c r="FF24" s="160">
        <v>-0.13756903625697128</v>
      </c>
      <c r="FG24" s="160">
        <v>0.81989603937560185</v>
      </c>
      <c r="FH24" s="160">
        <v>3.5519548993725371E-14</v>
      </c>
      <c r="FI24" s="160">
        <v>1.0009946969626742</v>
      </c>
      <c r="FJ24" s="160">
        <v>0.51390613476492986</v>
      </c>
      <c r="FK24" s="160">
        <v>0.33659240262886281</v>
      </c>
      <c r="FL24" s="160">
        <v>-3.4443459541598456</v>
      </c>
      <c r="FM24" s="160">
        <v>-0.88939253459684986</v>
      </c>
      <c r="FN24" s="160">
        <v>-1.9542574895311966</v>
      </c>
      <c r="FO24" s="160">
        <v>0.43918705354325188</v>
      </c>
      <c r="FP24" s="160">
        <v>0.5092499833033256</v>
      </c>
      <c r="FQ24" s="160">
        <v>0.31553155315539327</v>
      </c>
      <c r="FR24" s="160">
        <v>0.62989836832089319</v>
      </c>
      <c r="FS24" s="160">
        <v>4.8454083987076384</v>
      </c>
      <c r="FT24" s="160">
        <v>-1.4365954255258402</v>
      </c>
      <c r="FU24" s="160">
        <v>-1.4365954255258402</v>
      </c>
      <c r="FV24" s="160">
        <v>0.34407256803268838</v>
      </c>
    </row>
    <row r="25" spans="1:180" ht="18" customHeight="1" x14ac:dyDescent="0.25">
      <c r="A25" s="2585" t="s">
        <v>5030</v>
      </c>
      <c r="B25" s="155">
        <v>13</v>
      </c>
      <c r="C25" s="2167" t="s">
        <v>125</v>
      </c>
      <c r="D25" s="2591">
        <v>13</v>
      </c>
      <c r="E25" s="161">
        <f>'NORTH-1'!N373</f>
        <v>1.1412592175895997</v>
      </c>
      <c r="F25" s="161">
        <v>0.99999999999998579</v>
      </c>
      <c r="G25" s="161">
        <v>1.8284731601829602</v>
      </c>
      <c r="H25" s="161">
        <v>1.0363180252896649</v>
      </c>
      <c r="I25" s="161">
        <v>0.14403233472497873</v>
      </c>
      <c r="J25" s="161">
        <v>0.90570586187816737</v>
      </c>
      <c r="K25" s="161">
        <v>0.14750312910071198</v>
      </c>
      <c r="L25" s="1033">
        <v>2.8820070908632807</v>
      </c>
      <c r="M25" s="1033">
        <v>2.7143420363613466</v>
      </c>
      <c r="N25" s="1033">
        <v>2.223898084002871</v>
      </c>
      <c r="O25" s="1033">
        <v>1.5818948958820527</v>
      </c>
      <c r="P25" s="1033">
        <v>1.4313421102748076</v>
      </c>
      <c r="Q25" s="1033">
        <v>1.236178694346316</v>
      </c>
      <c r="R25" s="161">
        <v>1.3452414066089784</v>
      </c>
      <c r="S25" s="161">
        <v>2.662257545799299</v>
      </c>
      <c r="T25" s="161">
        <v>1.4288467613498033</v>
      </c>
      <c r="U25" s="158">
        <v>1.407121779898088</v>
      </c>
      <c r="V25" s="158">
        <v>1.4410020042031255</v>
      </c>
      <c r="W25" s="158">
        <v>1.3371978577608805</v>
      </c>
      <c r="X25" s="158">
        <v>1.5483479597352749</v>
      </c>
      <c r="Y25" s="158">
        <v>1.9418614277606463</v>
      </c>
      <c r="Z25" s="158">
        <v>1.458383727541321</v>
      </c>
      <c r="AA25" s="158">
        <v>1.9313691050255777</v>
      </c>
      <c r="AB25" s="158">
        <v>1.6196093511472294</v>
      </c>
      <c r="AC25" s="158">
        <v>3.6425940448402736</v>
      </c>
      <c r="AD25" s="158">
        <v>1.5638303075843945</v>
      </c>
      <c r="AE25" s="158">
        <v>2.7196361002722638</v>
      </c>
      <c r="AF25" s="158">
        <v>2.590807055364106</v>
      </c>
      <c r="AG25" s="158">
        <v>0.72257841148187507</v>
      </c>
      <c r="AH25" s="158">
        <v>0.76103275190223219</v>
      </c>
      <c r="AI25" s="158">
        <v>0.67</v>
      </c>
      <c r="AJ25" s="158">
        <v>0.33991878794251174</v>
      </c>
      <c r="AK25" s="158">
        <v>0.34888279979517856</v>
      </c>
      <c r="AL25" s="158">
        <v>-1.2450043528308279</v>
      </c>
      <c r="AM25" s="158">
        <v>1.2642872450922846</v>
      </c>
      <c r="AN25" s="158">
        <v>0.79479535796572587</v>
      </c>
      <c r="AO25" s="158">
        <v>0.27342969105767673</v>
      </c>
      <c r="AP25" s="158">
        <v>0.55603215497920266</v>
      </c>
      <c r="AQ25" s="158">
        <v>0.99655115758069335</v>
      </c>
      <c r="AR25" s="158">
        <v>1.7360767913112178</v>
      </c>
      <c r="AS25" s="158">
        <v>1.6782607585576388</v>
      </c>
      <c r="AT25" s="158">
        <v>1.6782607585576561</v>
      </c>
      <c r="AU25" s="158">
        <v>0.89333013465912448</v>
      </c>
      <c r="AV25" s="158">
        <v>0.73597240217029614</v>
      </c>
      <c r="AW25" s="158">
        <v>2.0547059905720273</v>
      </c>
      <c r="AX25" s="158">
        <v>0.62301542024241052</v>
      </c>
      <c r="AY25" s="158">
        <v>0.92359697869906776</v>
      </c>
      <c r="AZ25" s="158">
        <v>1.7508390559586806</v>
      </c>
      <c r="BA25" s="158">
        <v>2.9004192928181127</v>
      </c>
      <c r="BB25" s="158">
        <v>1.6944858282733666</v>
      </c>
      <c r="BC25" s="158"/>
      <c r="BD25" s="158">
        <v>1.017644688107803</v>
      </c>
      <c r="BE25" s="158">
        <v>2.4298046525262609</v>
      </c>
      <c r="BF25" s="158">
        <v>-2.3490992000833211E-2</v>
      </c>
      <c r="BG25" s="158">
        <v>0.93377764373640137</v>
      </c>
      <c r="BH25" s="158">
        <v>1.2701275365286429</v>
      </c>
      <c r="BI25" s="158">
        <v>0.29497589162619181</v>
      </c>
      <c r="BJ25" s="158">
        <v>0.71003452506917852</v>
      </c>
      <c r="BK25" s="158">
        <v>0.23196421283105872</v>
      </c>
      <c r="BL25" s="158">
        <v>2.3336753802645651</v>
      </c>
      <c r="BM25" s="158">
        <v>0.57684758955091875</v>
      </c>
      <c r="BN25" s="158">
        <v>0.33882800028032956</v>
      </c>
      <c r="BO25" s="158">
        <v>1.8168468067740635</v>
      </c>
      <c r="BP25" s="158"/>
      <c r="BQ25" s="158">
        <v>1.8195833992677692</v>
      </c>
      <c r="BR25" s="158">
        <v>1.3429603676472193</v>
      </c>
      <c r="BS25" s="158">
        <v>4.687381008886601</v>
      </c>
      <c r="BT25" s="158">
        <v>-3.6188377502759356E-2</v>
      </c>
      <c r="BU25" s="158">
        <v>1.0837792087249816</v>
      </c>
      <c r="BV25" s="158">
        <v>-0.39538591052368233</v>
      </c>
      <c r="BW25" s="158">
        <v>-3.6043399736504292E-2</v>
      </c>
      <c r="BX25" s="158">
        <v>-0.92335654596023486</v>
      </c>
      <c r="BY25" s="158">
        <v>1.913181096137254</v>
      </c>
      <c r="BZ25" s="158">
        <v>-0.48693696279852211</v>
      </c>
      <c r="CA25" s="158">
        <v>1.1892165878500407</v>
      </c>
      <c r="CB25" s="158">
        <v>4.2628483454197141</v>
      </c>
      <c r="CC25" s="158">
        <v>2.4077887925227248E-2</v>
      </c>
      <c r="CD25" s="158">
        <v>0.17922905695623575</v>
      </c>
      <c r="CE25" s="158">
        <v>9.999999999993783E-3</v>
      </c>
      <c r="CF25" s="158">
        <v>0.79560157787557351</v>
      </c>
      <c r="CG25" s="158">
        <v>4.9999999999993355E-2</v>
      </c>
      <c r="CH25" s="158">
        <v>1.0446551796588375</v>
      </c>
      <c r="CI25" s="158">
        <v>-0.87303298305015553</v>
      </c>
      <c r="CJ25" s="158">
        <v>2.1944648052745375E-2</v>
      </c>
      <c r="CK25" s="158">
        <v>9.9999999999977066E-2</v>
      </c>
      <c r="CL25" s="158">
        <v>0.99835937342764458</v>
      </c>
      <c r="CM25" s="157">
        <v>4.1978216576754795E-2</v>
      </c>
      <c r="CN25" s="157">
        <v>-0.59199220390966856</v>
      </c>
      <c r="CO25" s="157">
        <v>1.4388633938748725</v>
      </c>
      <c r="CP25" s="157">
        <v>0.51629497219987985</v>
      </c>
      <c r="CQ25" s="157">
        <v>0.22471360076795019</v>
      </c>
      <c r="CR25" s="157">
        <v>0.5113184325894945</v>
      </c>
      <c r="CS25" s="157">
        <v>-1.1811103286167195</v>
      </c>
      <c r="CT25" s="157">
        <v>1.8444180799174128</v>
      </c>
      <c r="CU25" s="157">
        <v>1.7954567830623249</v>
      </c>
      <c r="CV25" s="157">
        <v>2.6787181818115928</v>
      </c>
      <c r="CW25" s="157">
        <v>0.20239718141106225</v>
      </c>
      <c r="CX25" s="157">
        <v>9.0565916104273947E-2</v>
      </c>
      <c r="CY25" s="157">
        <v>1.678634661347099</v>
      </c>
      <c r="CZ25" s="157">
        <v>2.057304011932604</v>
      </c>
      <c r="DA25" s="157">
        <v>1.7035539655705805</v>
      </c>
      <c r="DB25" s="157">
        <v>1.7865512265575583</v>
      </c>
      <c r="DC25" s="157">
        <v>-1.0319702508491421E-2</v>
      </c>
      <c r="DD25" s="157">
        <v>-7.7111649951316849E-2</v>
      </c>
      <c r="DE25" s="157">
        <v>0.44339491248324159</v>
      </c>
      <c r="DF25" s="157">
        <v>-1.2829793379486263</v>
      </c>
      <c r="DG25" s="162">
        <v>2.0999999999999917</v>
      </c>
      <c r="DH25" s="162">
        <v>2.099999999999997</v>
      </c>
      <c r="DI25" s="163">
        <v>2.499999999999992</v>
      </c>
      <c r="DJ25" s="163">
        <v>2.4999999999999618</v>
      </c>
      <c r="DK25" s="164">
        <v>2.1590230627818245</v>
      </c>
      <c r="DL25" s="158">
        <v>1.0172445584385754</v>
      </c>
      <c r="DM25" s="158">
        <v>0</v>
      </c>
      <c r="DN25" s="158">
        <v>1.3919343057102982</v>
      </c>
      <c r="DO25" s="158">
        <v>-4.3257145190386162E-2</v>
      </c>
      <c r="DP25" s="158">
        <v>-0.83898308398849453</v>
      </c>
      <c r="DQ25" s="158">
        <v>0.11732028401447937</v>
      </c>
      <c r="DR25" s="158">
        <v>0.2143828914324426</v>
      </c>
      <c r="DS25" s="158">
        <v>1.2611216720565452</v>
      </c>
      <c r="DT25" s="158">
        <v>0.94830731653625122</v>
      </c>
      <c r="DU25" s="158">
        <v>1.3414311505334615</v>
      </c>
      <c r="DV25" s="158">
        <v>0.76999814671316769</v>
      </c>
      <c r="DW25" s="158">
        <v>-0.71287030541017826</v>
      </c>
      <c r="DX25" s="158">
        <v>0.14696629925080479</v>
      </c>
      <c r="DY25" s="158">
        <v>0.4234094001737565</v>
      </c>
      <c r="DZ25" s="158">
        <v>1.5436539302654408</v>
      </c>
      <c r="EA25" s="158">
        <v>2.2742389612472778</v>
      </c>
      <c r="EB25" s="158">
        <v>0.3385798349318645</v>
      </c>
      <c r="EC25" s="158">
        <v>1.3280348623604812</v>
      </c>
      <c r="ED25" s="158">
        <v>1.3983950731990042</v>
      </c>
      <c r="EE25" s="168">
        <v>1.8825380278953752</v>
      </c>
      <c r="EF25" s="168">
        <v>1.7481128662013998</v>
      </c>
      <c r="EG25" s="168">
        <v>0.26067669865102089</v>
      </c>
      <c r="EH25" s="168">
        <v>2.0279596082473752</v>
      </c>
      <c r="EI25" s="168">
        <v>2.2641183956104376</v>
      </c>
      <c r="EJ25" s="157">
        <v>2.5538216008565682</v>
      </c>
      <c r="EK25" s="157">
        <v>2.1184172099586545</v>
      </c>
      <c r="EL25" s="158">
        <v>2.403710441010193</v>
      </c>
      <c r="EM25" s="158">
        <v>1.94095297711924</v>
      </c>
      <c r="EN25" s="158">
        <v>2.0301093435381032</v>
      </c>
      <c r="EO25" s="157">
        <v>1.2857435386912797</v>
      </c>
      <c r="EP25" s="158">
        <v>2.2261745175893197</v>
      </c>
      <c r="EQ25" s="158">
        <v>0.46567084592306385</v>
      </c>
      <c r="ER25" s="158">
        <v>1.1081968160128499</v>
      </c>
      <c r="ES25" s="158">
        <v>2.2699698382077962</v>
      </c>
      <c r="ET25" s="169">
        <v>1.3921561198589929</v>
      </c>
      <c r="EU25" s="169">
        <v>1.6684186185859362</v>
      </c>
      <c r="EV25" s="169">
        <v>2.9096713482246312</v>
      </c>
      <c r="EW25" s="169">
        <v>0.76342359179006325</v>
      </c>
      <c r="EX25" s="169">
        <v>2.5591198459969595</v>
      </c>
      <c r="EY25" s="169">
        <v>1.7253257501557615</v>
      </c>
      <c r="EZ25" s="160">
        <v>2.8367197515820006</v>
      </c>
      <c r="FA25" s="160">
        <v>3.6112705935459357</v>
      </c>
      <c r="FB25" s="160">
        <v>1.3669055252462641</v>
      </c>
      <c r="FC25" s="160">
        <v>1.550556276037063</v>
      </c>
      <c r="FD25" s="160">
        <v>1.4968277935212058</v>
      </c>
      <c r="FE25" s="160">
        <v>1.8573878336292933</v>
      </c>
      <c r="FF25" s="160">
        <v>1.1242697190422375</v>
      </c>
      <c r="FG25" s="160">
        <v>0.90055561048711552</v>
      </c>
      <c r="FH25" s="160">
        <v>1.560491294183306</v>
      </c>
      <c r="FI25" s="160">
        <v>1.1990858281551589</v>
      </c>
      <c r="FJ25" s="160">
        <v>1.7757024977529037</v>
      </c>
      <c r="FK25" s="160">
        <v>1.0225470587874923</v>
      </c>
      <c r="FL25" s="160">
        <v>1.4572963964038057</v>
      </c>
      <c r="FM25" s="160">
        <v>1.3545622498134586</v>
      </c>
      <c r="FN25" s="160">
        <v>0.27966046012396267</v>
      </c>
      <c r="FO25" s="160">
        <v>1.3860429462392816</v>
      </c>
      <c r="FP25" s="160">
        <v>4.5792684103437749</v>
      </c>
      <c r="FQ25" s="160">
        <v>6.6343806977297355</v>
      </c>
      <c r="FR25" s="160">
        <v>5.2321281730266822</v>
      </c>
      <c r="FS25" s="160">
        <v>5.2132601855730893</v>
      </c>
      <c r="FT25" s="160">
        <v>4.2514795402764181</v>
      </c>
      <c r="FU25" s="160">
        <v>4.2514795402764181</v>
      </c>
      <c r="FV25" s="160">
        <v>-7.4629556506627708</v>
      </c>
    </row>
    <row r="26" spans="1:180" ht="18" customHeight="1" x14ac:dyDescent="0.25">
      <c r="A26" s="2586" t="s">
        <v>5029</v>
      </c>
      <c r="B26" s="155">
        <v>14</v>
      </c>
      <c r="C26" s="2167" t="s">
        <v>126</v>
      </c>
      <c r="D26" s="2591">
        <v>14</v>
      </c>
      <c r="E26" s="161">
        <f>'NORTH-2'!$N$1306</f>
        <v>1.5000000000000124</v>
      </c>
      <c r="F26" s="161">
        <v>2.8737142510673217</v>
      </c>
      <c r="G26" s="161">
        <v>1.7000930353117609</v>
      </c>
      <c r="H26" s="161">
        <v>0.55595304855645578</v>
      </c>
      <c r="I26" s="161">
        <v>1.2756089444262229</v>
      </c>
      <c r="J26" s="161">
        <v>1.6313860491060834</v>
      </c>
      <c r="K26" s="161">
        <v>2.0366791556722239</v>
      </c>
      <c r="L26" s="1033">
        <v>0.77767548599502601</v>
      </c>
      <c r="M26" s="1033">
        <v>2.218340490917833</v>
      </c>
      <c r="N26" s="1033">
        <v>0.89482321083708583</v>
      </c>
      <c r="O26" s="1033">
        <v>0.96439487776592403</v>
      </c>
      <c r="P26" s="1033">
        <v>2.8058548991273571</v>
      </c>
      <c r="Q26" s="1033">
        <v>0.24757335145564577</v>
      </c>
      <c r="R26" s="161">
        <v>0.15857777168228254</v>
      </c>
      <c r="S26" s="161">
        <v>1.6724701054948252</v>
      </c>
      <c r="T26" s="161">
        <v>0.41547578826258069</v>
      </c>
      <c r="U26" s="158">
        <v>0.45761013782459181</v>
      </c>
      <c r="V26" s="158">
        <v>0.50499691528355106</v>
      </c>
      <c r="W26" s="158">
        <v>1.1471582041848802</v>
      </c>
      <c r="X26" s="158">
        <v>2.0342769645890253</v>
      </c>
      <c r="Y26" s="158">
        <v>2.7838853063437323</v>
      </c>
      <c r="Z26" s="158">
        <v>0.38261096563932467</v>
      </c>
      <c r="AA26" s="158">
        <v>2.3046910848727116</v>
      </c>
      <c r="AB26" s="158">
        <v>2.0719628614944066</v>
      </c>
      <c r="AC26" s="158">
        <v>1.3192108088090546</v>
      </c>
      <c r="AD26" s="158">
        <v>1.8338398424044666</v>
      </c>
      <c r="AE26" s="158">
        <v>1.2200181518692115</v>
      </c>
      <c r="AF26" s="158">
        <v>2.2863224035492191</v>
      </c>
      <c r="AG26" s="158">
        <v>1.4425433861426509</v>
      </c>
      <c r="AH26" s="158">
        <v>1.1136683125211089</v>
      </c>
      <c r="AI26" s="158">
        <v>1.23</v>
      </c>
      <c r="AJ26" s="158">
        <v>0.99501394776725893</v>
      </c>
      <c r="AK26" s="158">
        <v>2.6798183668208351</v>
      </c>
      <c r="AL26" s="158">
        <v>1.7506467562873995</v>
      </c>
      <c r="AM26" s="158">
        <v>2.3319564182815813</v>
      </c>
      <c r="AN26" s="158">
        <v>2.41482517944549</v>
      </c>
      <c r="AO26" s="158">
        <v>2.5610313892592185</v>
      </c>
      <c r="AP26" s="158">
        <v>2.8394646350855295</v>
      </c>
      <c r="AQ26" s="158">
        <v>2.5338962609709319</v>
      </c>
      <c r="AR26" s="158">
        <v>2.1801722923386588</v>
      </c>
      <c r="AS26" s="158">
        <v>1.1173496548539563</v>
      </c>
      <c r="AT26" s="158">
        <v>1.2774410004573589</v>
      </c>
      <c r="AU26" s="158">
        <v>1.5713044348394063</v>
      </c>
      <c r="AV26" s="158">
        <v>0.79874524326589447</v>
      </c>
      <c r="AW26" s="158">
        <v>2.0882409628426593</v>
      </c>
      <c r="AX26" s="158">
        <v>1.7911298637234225</v>
      </c>
      <c r="AY26" s="158">
        <v>3.4394222090174162</v>
      </c>
      <c r="AZ26" s="158">
        <v>2.6741531195240165</v>
      </c>
      <c r="BA26" s="158">
        <v>3.3770072406071447</v>
      </c>
      <c r="BB26" s="158">
        <v>2.8625036622225259</v>
      </c>
      <c r="BC26" s="158"/>
      <c r="BD26" s="158">
        <v>3.5607501454329054</v>
      </c>
      <c r="BE26" s="158">
        <v>2.1510820039813909</v>
      </c>
      <c r="BF26" s="158">
        <v>2.2911161733553174</v>
      </c>
      <c r="BG26" s="158">
        <v>2.9767147894445203</v>
      </c>
      <c r="BH26" s="158">
        <v>2.6111324487832852</v>
      </c>
      <c r="BI26" s="158">
        <v>1.6554199758200094</v>
      </c>
      <c r="BJ26" s="158">
        <v>1.6554199758199966</v>
      </c>
      <c r="BK26" s="158">
        <v>3.5094460750608873</v>
      </c>
      <c r="BL26" s="158">
        <v>1.6235812861685244</v>
      </c>
      <c r="BM26" s="158">
        <v>2.5874620775333756</v>
      </c>
      <c r="BN26" s="158">
        <v>2.0506061948623167</v>
      </c>
      <c r="BO26" s="158">
        <v>1.0341060998562039</v>
      </c>
      <c r="BP26" s="158"/>
      <c r="BQ26" s="158">
        <v>1.4095891427011304</v>
      </c>
      <c r="BR26" s="158">
        <v>2.4735336021342444</v>
      </c>
      <c r="BS26" s="158">
        <v>1.3172784662146728</v>
      </c>
      <c r="BT26" s="158">
        <v>1.6409564500411005</v>
      </c>
      <c r="BU26" s="158">
        <v>-2.0070900421136946</v>
      </c>
      <c r="BV26" s="158">
        <v>2.0268388635283463</v>
      </c>
      <c r="BW26" s="158">
        <v>2.9500003380269484</v>
      </c>
      <c r="BX26" s="158">
        <v>1.9092278954096158</v>
      </c>
      <c r="BY26" s="158">
        <v>1.5614954828416314</v>
      </c>
      <c r="BZ26" s="158">
        <v>1.6465300043523878</v>
      </c>
      <c r="CA26" s="158">
        <v>1.8255622104630549</v>
      </c>
      <c r="CB26" s="158">
        <v>2.9944500168911614</v>
      </c>
      <c r="CC26" s="158">
        <v>-7.5824996035389863E-4</v>
      </c>
      <c r="CD26" s="158">
        <v>3.7310751481238018</v>
      </c>
      <c r="CE26" s="158">
        <v>3.4587373016627234</v>
      </c>
      <c r="CF26" s="158">
        <v>3.4182709737130099</v>
      </c>
      <c r="CG26" s="158">
        <v>0</v>
      </c>
      <c r="CH26" s="158">
        <v>0.27238629638710232</v>
      </c>
      <c r="CI26" s="158">
        <v>4.9343015288516758</v>
      </c>
      <c r="CJ26" s="158">
        <v>-0.25275118560417048</v>
      </c>
      <c r="CK26" s="158">
        <v>3.0356792545545579</v>
      </c>
      <c r="CL26" s="158">
        <v>1.708991036063489</v>
      </c>
      <c r="CM26" s="157">
        <v>2.1335699727257511</v>
      </c>
      <c r="CN26" s="157">
        <v>2.4634547729954899</v>
      </c>
      <c r="CO26" s="157">
        <v>9.9999999999994413E-2</v>
      </c>
      <c r="CP26" s="157">
        <v>2.064960400609563</v>
      </c>
      <c r="CQ26" s="164">
        <v>2.3799173799058542</v>
      </c>
      <c r="CR26" s="157">
        <v>1.9581037311860578</v>
      </c>
      <c r="CS26" s="157">
        <v>3.3086428520174507</v>
      </c>
      <c r="CT26" s="157">
        <v>2.7362581239268025</v>
      </c>
      <c r="CU26" s="157">
        <v>2.1015144641647305</v>
      </c>
      <c r="CV26" s="157">
        <v>2.4442062717621766</v>
      </c>
      <c r="CW26" s="157">
        <v>1.9628135164526754</v>
      </c>
      <c r="CX26" s="157">
        <v>2.8751686476068303</v>
      </c>
      <c r="CY26" s="157">
        <v>1.2907442094194173</v>
      </c>
      <c r="CZ26" s="157">
        <v>2.1880646164037638</v>
      </c>
      <c r="DA26" s="157">
        <v>1.6273476589881801</v>
      </c>
      <c r="DB26" s="157">
        <v>1.3388657654987766</v>
      </c>
      <c r="DC26" s="157">
        <v>2.2550502619011059</v>
      </c>
      <c r="DD26" s="157">
        <v>0</v>
      </c>
      <c r="DE26" s="157">
        <v>1.9213431067844604</v>
      </c>
      <c r="DF26" s="157">
        <v>-0.56933471570788263</v>
      </c>
      <c r="DG26" s="157">
        <v>4.0563262080209359</v>
      </c>
      <c r="DH26" s="157">
        <v>2.9210098512040168</v>
      </c>
      <c r="DI26" s="158">
        <v>0.55371353578305083</v>
      </c>
      <c r="DJ26" s="158">
        <v>4.8394330615479939</v>
      </c>
      <c r="DK26" s="158">
        <v>1.4558917197100487</v>
      </c>
      <c r="DL26" s="158">
        <v>1.1727867586014478</v>
      </c>
      <c r="DM26" s="158">
        <v>2.5241393638583203</v>
      </c>
      <c r="DN26" s="158">
        <v>2.7171764842793276</v>
      </c>
      <c r="DO26" s="158">
        <v>2.1780801653525992</v>
      </c>
      <c r="DP26" s="158">
        <v>1.8815532253502025</v>
      </c>
      <c r="DQ26" s="158">
        <v>2.1019803051202586</v>
      </c>
      <c r="DR26" s="158">
        <v>1.5382423154164286</v>
      </c>
      <c r="DS26" s="158">
        <v>2.2251495908362222</v>
      </c>
      <c r="DT26" s="158">
        <v>1.8427972595429953</v>
      </c>
      <c r="DU26" s="158">
        <v>0.38018964446233522</v>
      </c>
      <c r="DV26" s="158">
        <v>2.8274580832133016</v>
      </c>
      <c r="DW26" s="158">
        <v>0.67235423704745367</v>
      </c>
      <c r="DX26" s="158">
        <v>0.59817201224417083</v>
      </c>
      <c r="DY26" s="158">
        <v>0.71646641407291711</v>
      </c>
      <c r="DZ26" s="158">
        <v>1.4429736589060851</v>
      </c>
      <c r="EA26" s="158">
        <v>0.62973927913569383</v>
      </c>
      <c r="EB26" s="158">
        <v>0.92521261270536292</v>
      </c>
      <c r="EC26" s="158">
        <v>0.23408506994005138</v>
      </c>
      <c r="ED26" s="158">
        <v>-9.9227836077770928E-2</v>
      </c>
      <c r="EE26" s="157">
        <v>1.7006142205728432</v>
      </c>
      <c r="EF26" s="157">
        <v>1.7151231602544872</v>
      </c>
      <c r="EG26" s="157">
        <v>1.6876822662324269</v>
      </c>
      <c r="EH26" s="157">
        <v>1.6324821165299608</v>
      </c>
      <c r="EI26" s="157">
        <v>1.8738234127323241</v>
      </c>
      <c r="EJ26" s="157">
        <v>0.93415997756404723</v>
      </c>
      <c r="EK26" s="157">
        <v>1.4028928151148555E-2</v>
      </c>
      <c r="EL26" s="157">
        <v>1.3412411915595077</v>
      </c>
      <c r="EM26" s="157">
        <v>1.1148419074152194</v>
      </c>
      <c r="EN26" s="157">
        <v>1.519137568231663</v>
      </c>
      <c r="EO26" s="157">
        <v>1.5399849277096171</v>
      </c>
      <c r="EP26" s="157">
        <v>2.0333128905120059</v>
      </c>
      <c r="EQ26" s="157">
        <v>2.1731796869368734</v>
      </c>
      <c r="ER26" s="157">
        <v>2.1283441094088014</v>
      </c>
      <c r="ES26" s="157">
        <v>1.8990074195199258</v>
      </c>
      <c r="ET26" s="157">
        <v>1.9010554146604353</v>
      </c>
      <c r="EU26" s="157">
        <v>1.6620800056921687</v>
      </c>
      <c r="EV26" s="157">
        <v>1.8016953883466917</v>
      </c>
      <c r="EW26" s="157">
        <v>1.1593584575586335</v>
      </c>
      <c r="EX26" s="157">
        <v>1.3268642053931123</v>
      </c>
      <c r="EY26" s="157">
        <v>0.96381306859505866</v>
      </c>
      <c r="EZ26" s="160">
        <v>7.7460717269110413</v>
      </c>
      <c r="FA26" s="160">
        <v>2.1766677422621346</v>
      </c>
      <c r="FB26" s="160">
        <v>3.0630737830836745</v>
      </c>
      <c r="FC26" s="160">
        <v>1.8798028139670317</v>
      </c>
      <c r="FD26" s="160">
        <v>1.89433531600421</v>
      </c>
      <c r="FE26" s="160">
        <v>1.848811767986281</v>
      </c>
      <c r="FF26" s="160">
        <v>1.9333349516249125</v>
      </c>
      <c r="FG26" s="160">
        <v>1.8565843434027129</v>
      </c>
      <c r="FH26" s="160">
        <v>1.4767968033175229</v>
      </c>
      <c r="FI26" s="160">
        <v>1.904377175575851</v>
      </c>
      <c r="FJ26" s="160">
        <v>2.0192763331731554</v>
      </c>
      <c r="FK26" s="160">
        <v>1.5928958721332904</v>
      </c>
      <c r="FL26" s="160">
        <v>1.6008217525957058</v>
      </c>
      <c r="FM26" s="160">
        <v>1.5626795937050952</v>
      </c>
      <c r="FN26" s="160">
        <v>2.3036981120547493</v>
      </c>
      <c r="FO26" s="160">
        <v>1.9517727996045249</v>
      </c>
      <c r="FP26" s="160">
        <v>3.670048766069558</v>
      </c>
      <c r="FQ26" s="160">
        <v>-0.55870726082533073</v>
      </c>
      <c r="FR26" s="160">
        <v>1.8448572442729905</v>
      </c>
      <c r="FS26" s="160">
        <v>8.9729396278808</v>
      </c>
      <c r="FT26" s="160">
        <v>2.3704779104648148</v>
      </c>
      <c r="FU26" s="160">
        <v>2.3704779104648148</v>
      </c>
      <c r="FV26" s="160">
        <v>1.7442321833850909</v>
      </c>
    </row>
    <row r="27" spans="1:180" ht="18" customHeight="1" x14ac:dyDescent="0.25">
      <c r="A27" s="2586" t="s">
        <v>5029</v>
      </c>
      <c r="B27" s="155">
        <v>15</v>
      </c>
      <c r="C27" s="2167" t="s">
        <v>127</v>
      </c>
      <c r="D27" s="2591">
        <v>15</v>
      </c>
      <c r="E27" s="2078">
        <f>'NORTH-2'!$N$763</f>
        <v>3.0564600726644371</v>
      </c>
      <c r="F27" s="161">
        <v>0.14730774611288988</v>
      </c>
      <c r="G27" s="161">
        <v>0.90043740679202833</v>
      </c>
      <c r="H27" s="161">
        <v>0.80700171059390668</v>
      </c>
      <c r="I27" s="161">
        <v>0.23214101911545232</v>
      </c>
      <c r="J27" s="161">
        <v>3.6097527438616939E-2</v>
      </c>
      <c r="K27" s="161">
        <v>0.53434190726124364</v>
      </c>
      <c r="L27" s="1033">
        <v>-0.941236033732052</v>
      </c>
      <c r="M27" s="1033">
        <v>0.65480844007625127</v>
      </c>
      <c r="N27" s="1033">
        <v>-0.1389689312816407</v>
      </c>
      <c r="O27" s="1033">
        <v>0.57846505623242772</v>
      </c>
      <c r="P27" s="1033">
        <v>0.27365505719863975</v>
      </c>
      <c r="Q27" s="1033">
        <v>0.52113158835377382</v>
      </c>
      <c r="R27" s="161">
        <v>0.41724991776366932</v>
      </c>
      <c r="S27" s="161">
        <v>0.4406200461412782</v>
      </c>
      <c r="T27" s="161">
        <v>0.45208439662422018</v>
      </c>
      <c r="U27" s="158">
        <v>3.7538670320933776E-2</v>
      </c>
      <c r="V27" s="158">
        <v>0.91595846203789688</v>
      </c>
      <c r="W27" s="158">
        <v>0.1204682691634668</v>
      </c>
      <c r="X27" s="158">
        <v>1.1188298993798464</v>
      </c>
      <c r="Y27" s="158">
        <v>0.76903748772811664</v>
      </c>
      <c r="Z27" s="158">
        <v>0.51083571499786207</v>
      </c>
      <c r="AA27" s="158">
        <v>-3.1985509912298232E-2</v>
      </c>
      <c r="AB27" s="158">
        <v>0.31217468003044813</v>
      </c>
      <c r="AC27" s="158">
        <v>0.5306736887595408</v>
      </c>
      <c r="AD27" s="158">
        <v>0.5068267434805398</v>
      </c>
      <c r="AE27" s="158">
        <v>0.27419934033043802</v>
      </c>
      <c r="AF27" s="158">
        <v>0.28677823732333135</v>
      </c>
      <c r="AG27" s="158">
        <v>1.1073450861823173</v>
      </c>
      <c r="AH27" s="158">
        <v>0.4860336212802247</v>
      </c>
      <c r="AI27" s="158">
        <v>0.23</v>
      </c>
      <c r="AJ27" s="158">
        <v>0.42951245573226743</v>
      </c>
      <c r="AK27" s="158">
        <v>0.46225936124242517</v>
      </c>
      <c r="AL27" s="158">
        <v>0.31801404063525041</v>
      </c>
      <c r="AM27" s="158">
        <v>0.40585459745360164</v>
      </c>
      <c r="AN27" s="158">
        <v>0.39742357667263961</v>
      </c>
      <c r="AO27" s="158">
        <v>0.42296798549140885</v>
      </c>
      <c r="AP27" s="158">
        <v>0.25988933912481171</v>
      </c>
      <c r="AQ27" s="158">
        <v>0.22361602188310037</v>
      </c>
      <c r="AR27" s="158">
        <v>-0.39307193161737963</v>
      </c>
      <c r="AS27" s="158">
        <v>-0.63597799942759281</v>
      </c>
      <c r="AT27" s="158">
        <v>6.0456047662545261E-2</v>
      </c>
      <c r="AU27" s="158">
        <v>-0.52785355291124436</v>
      </c>
      <c r="AV27" s="158">
        <v>-0.61808408675456017</v>
      </c>
      <c r="AW27" s="158">
        <v>5.5870700373005261E-2</v>
      </c>
      <c r="AX27" s="158">
        <v>3.4431092383284261</v>
      </c>
      <c r="AY27" s="158">
        <v>1.9839452848237022</v>
      </c>
      <c r="AZ27" s="158">
        <v>2.3430291581160887</v>
      </c>
      <c r="BA27" s="158">
        <v>2.4132505689299864</v>
      </c>
      <c r="BB27" s="158">
        <v>1.5036881425087054</v>
      </c>
      <c r="BC27" s="158"/>
      <c r="BD27" s="158">
        <v>3.0361468719567579</v>
      </c>
      <c r="BE27" s="158">
        <v>0</v>
      </c>
      <c r="BF27" s="158">
        <v>3.1704394492333616</v>
      </c>
      <c r="BG27" s="158">
        <v>4.6315911307345736</v>
      </c>
      <c r="BH27" s="158">
        <v>2.7830550454878296</v>
      </c>
      <c r="BI27" s="158">
        <v>4.0086074480266243</v>
      </c>
      <c r="BJ27" s="158">
        <v>1.8288869476293164</v>
      </c>
      <c r="BK27" s="158">
        <v>2.3912528782260001</v>
      </c>
      <c r="BL27" s="158">
        <v>0.19031615605460678</v>
      </c>
      <c r="BM27" s="158">
        <v>0.51274199734366066</v>
      </c>
      <c r="BN27" s="158">
        <v>0.58186173857777701</v>
      </c>
      <c r="BO27" s="158">
        <v>1.3065305829933447</v>
      </c>
      <c r="BP27" s="158"/>
      <c r="BQ27" s="158">
        <v>1.3485799008743982</v>
      </c>
      <c r="BR27" s="158">
        <v>0.29945263058181903</v>
      </c>
      <c r="BS27" s="158">
        <v>1.5431655817634018</v>
      </c>
      <c r="BT27" s="158">
        <v>1.1197786961912406</v>
      </c>
      <c r="BU27" s="158">
        <v>0.83469937381204873</v>
      </c>
      <c r="BV27" s="158">
        <v>0.79857519018814749</v>
      </c>
      <c r="BW27" s="158">
        <v>0.80446390772012621</v>
      </c>
      <c r="BX27" s="158">
        <v>-0.43724928968932564</v>
      </c>
      <c r="BY27" s="158">
        <v>0.76004243065450838</v>
      </c>
      <c r="BZ27" s="158">
        <v>0.90511507130712676</v>
      </c>
      <c r="CA27" s="158">
        <v>1.1921083355355466</v>
      </c>
      <c r="CB27" s="158">
        <v>0.6401401739346918</v>
      </c>
      <c r="CC27" s="158">
        <v>1.0377954430786351</v>
      </c>
      <c r="CD27" s="158">
        <v>-0.26702082435502761</v>
      </c>
      <c r="CE27" s="158">
        <v>0.19495618785483293</v>
      </c>
      <c r="CF27" s="158">
        <v>0.70604238491241567</v>
      </c>
      <c r="CG27" s="158">
        <v>0.89747974817094589</v>
      </c>
      <c r="CH27" s="158">
        <v>0.53358787092331517</v>
      </c>
      <c r="CI27" s="158">
        <v>0.76646195001895145</v>
      </c>
      <c r="CJ27" s="158">
        <v>1.1068962487743428</v>
      </c>
      <c r="CK27" s="158">
        <v>1.306734576418678</v>
      </c>
      <c r="CL27" s="163">
        <v>0.85422775217026437</v>
      </c>
      <c r="CM27" s="164">
        <v>1.0474405913036662</v>
      </c>
      <c r="CN27" s="164">
        <v>1.43426631444176</v>
      </c>
      <c r="CO27" s="164">
        <v>0.15041171861409169</v>
      </c>
      <c r="CP27" s="164">
        <v>4.7780794850016486</v>
      </c>
      <c r="CQ27" s="164">
        <v>3.526100958407457</v>
      </c>
      <c r="CR27" s="157">
        <v>1.0102183563118463</v>
      </c>
      <c r="CS27" s="157">
        <v>2.5867426514275813</v>
      </c>
      <c r="CT27" s="157">
        <v>1.5611478313763349</v>
      </c>
      <c r="CU27" s="157">
        <v>1.0254661977018891</v>
      </c>
      <c r="CV27" s="157">
        <v>1.8102135019016892</v>
      </c>
      <c r="CW27" s="157">
        <v>1.8119335125674314</v>
      </c>
      <c r="CX27" s="157">
        <v>0.14088156987649783</v>
      </c>
      <c r="CY27" s="157">
        <v>6.2622250138165053E-2</v>
      </c>
      <c r="CZ27" s="157">
        <v>0.25474561987870964</v>
      </c>
      <c r="DA27" s="157">
        <v>0.29188692593095317</v>
      </c>
      <c r="DB27" s="157">
        <v>0.33197073657529852</v>
      </c>
      <c r="DC27" s="157">
        <v>0.64813538247296132</v>
      </c>
      <c r="DD27" s="157">
        <v>0.27628143009438383</v>
      </c>
      <c r="DE27" s="157">
        <v>3.7193310737781706</v>
      </c>
      <c r="DF27" s="157">
        <v>0.50000000000001255</v>
      </c>
      <c r="DG27" s="157">
        <v>0.49999999999996608</v>
      </c>
      <c r="DH27" s="157">
        <v>0.49999999999998518</v>
      </c>
      <c r="DI27" s="158">
        <v>0.50000000000000888</v>
      </c>
      <c r="DJ27" s="158">
        <v>0.49999999999998468</v>
      </c>
      <c r="DK27" s="158">
        <v>0.4999999999999829</v>
      </c>
      <c r="DL27" s="158">
        <v>0.4999999999999668</v>
      </c>
      <c r="DM27" s="158">
        <v>0.50000000000000344</v>
      </c>
      <c r="DN27" s="158">
        <v>0.49999999999999717</v>
      </c>
      <c r="DO27" s="158">
        <v>0.49999999999999073</v>
      </c>
      <c r="DP27" s="158">
        <v>0.49999999999997757</v>
      </c>
      <c r="DQ27" s="158">
        <v>0.49999999999998213</v>
      </c>
      <c r="DR27" s="158">
        <v>0.49999999999999256</v>
      </c>
      <c r="DS27" s="158">
        <v>0.49999999999997902</v>
      </c>
      <c r="DT27" s="158">
        <v>0.49999999999999201</v>
      </c>
      <c r="DU27" s="158">
        <v>0.67906460525412071</v>
      </c>
      <c r="DV27" s="158">
        <v>1.8910837576253792</v>
      </c>
      <c r="DW27" s="158">
        <v>1.7666432250339414</v>
      </c>
      <c r="DX27" s="158">
        <v>5.4111198355921382E-2</v>
      </c>
      <c r="DY27" s="158">
        <v>1.3844354433835977</v>
      </c>
      <c r="DZ27" s="158">
        <v>0.5410238775809405</v>
      </c>
      <c r="EA27" s="158">
        <v>1.6313953679095188</v>
      </c>
      <c r="EB27" s="158">
        <v>0.66208723928434066</v>
      </c>
      <c r="EC27" s="158">
        <v>0.72029662176992226</v>
      </c>
      <c r="ED27" s="158">
        <v>0.67644186979844922</v>
      </c>
      <c r="EE27" s="158">
        <v>0.86485590142437041</v>
      </c>
      <c r="EF27" s="157">
        <v>1.422337921137468</v>
      </c>
      <c r="EG27" s="157">
        <v>0.73176345993907599</v>
      </c>
      <c r="EH27" s="157">
        <v>0.69488746683953062</v>
      </c>
      <c r="EI27" s="157">
        <v>0.73517019968498776</v>
      </c>
      <c r="EJ27" s="157">
        <v>0.74493398502046337</v>
      </c>
      <c r="EK27" s="157">
        <v>3.1205886501786217</v>
      </c>
      <c r="EL27" s="157">
        <v>1.5448213548300944</v>
      </c>
      <c r="EM27" s="157">
        <v>1.5373693761908558</v>
      </c>
      <c r="EN27" s="157">
        <v>1.5225245008671684</v>
      </c>
      <c r="EO27" s="157">
        <v>1.6880210350780613</v>
      </c>
      <c r="EP27" s="157">
        <v>1.9921537905195363</v>
      </c>
      <c r="EQ27" s="157">
        <v>2.0515416636366295</v>
      </c>
      <c r="ER27" s="157">
        <v>1.975153396202042</v>
      </c>
      <c r="ES27" s="157">
        <v>2.1005106026158802</v>
      </c>
      <c r="ET27" s="157">
        <v>2.1395648315162483</v>
      </c>
      <c r="EU27" s="157">
        <v>2.0148380810650695</v>
      </c>
      <c r="EV27" s="157">
        <v>1.983627552239402</v>
      </c>
      <c r="EW27" s="157">
        <v>1.7591805565339083</v>
      </c>
      <c r="EX27" s="157">
        <v>2.0322365914156162</v>
      </c>
      <c r="EY27" s="157">
        <v>1.4821720013640645</v>
      </c>
      <c r="EZ27" s="160">
        <v>1.7851172666480926</v>
      </c>
      <c r="FA27" s="160">
        <v>3.1231563658052677</v>
      </c>
      <c r="FB27" s="160">
        <v>0.82116481052188184</v>
      </c>
      <c r="FC27" s="160">
        <v>0.35787194331875199</v>
      </c>
      <c r="FD27" s="160">
        <v>2.6223564253764908</v>
      </c>
      <c r="FE27" s="160">
        <v>1.7075906838289006</v>
      </c>
      <c r="FF27" s="160">
        <v>1.8212484818980654</v>
      </c>
      <c r="FG27" s="160">
        <v>-2.7454690072185883E-2</v>
      </c>
      <c r="FH27" s="160">
        <v>2.8542933073406429</v>
      </c>
      <c r="FI27" s="160">
        <v>1.0912486607508098</v>
      </c>
      <c r="FJ27" s="160">
        <v>0.57082609623763947</v>
      </c>
      <c r="FK27" s="160">
        <v>1.0910688911541595</v>
      </c>
      <c r="FL27" s="160">
        <v>-1.0940890064584639</v>
      </c>
      <c r="FM27" s="160">
        <v>1.1910181315867077</v>
      </c>
      <c r="FN27" s="160">
        <v>1.2837750953120002</v>
      </c>
      <c r="FO27" s="160">
        <v>1.4673311725072968</v>
      </c>
      <c r="FP27" s="160">
        <v>-0.44561711944643179</v>
      </c>
      <c r="FQ27" s="160">
        <v>1.593136164508139</v>
      </c>
      <c r="FR27" s="160">
        <v>1.8680439134524636</v>
      </c>
      <c r="FS27" s="160">
        <v>1.5877168580803669</v>
      </c>
      <c r="FT27" s="160">
        <v>2.0481671044819691</v>
      </c>
      <c r="FU27" s="160">
        <v>2.0481671044819691</v>
      </c>
      <c r="FV27" s="160">
        <v>0.6793562104460128</v>
      </c>
    </row>
    <row r="28" spans="1:180" ht="18" customHeight="1" x14ac:dyDescent="0.25">
      <c r="A28" s="2586" t="s">
        <v>5029</v>
      </c>
      <c r="B28" s="155">
        <v>16</v>
      </c>
      <c r="C28" s="2167" t="s">
        <v>128</v>
      </c>
      <c r="D28" s="2591">
        <v>16</v>
      </c>
      <c r="E28" s="161">
        <f>'NORTH-2'!$N$1073</f>
        <v>0.3640780323963822</v>
      </c>
      <c r="F28" s="161">
        <v>0.38493328722187714</v>
      </c>
      <c r="G28" s="161">
        <v>1.0169836240216727</v>
      </c>
      <c r="H28" s="161">
        <v>8.2297677105907588E-2</v>
      </c>
      <c r="I28" s="161">
        <v>0.12069042568059252</v>
      </c>
      <c r="J28" s="161">
        <v>0.97588434718524175</v>
      </c>
      <c r="K28" s="161">
        <v>0.96936441062210466</v>
      </c>
      <c r="L28" s="1033">
        <v>1.011314555717411</v>
      </c>
      <c r="M28" s="1033">
        <v>1.3230676539861592</v>
      </c>
      <c r="N28" s="1033">
        <v>0.33967955066675437</v>
      </c>
      <c r="O28" s="1033">
        <v>0.70712311023581742</v>
      </c>
      <c r="P28" s="1033">
        <v>9.8814672533318007E-2</v>
      </c>
      <c r="Q28" s="1033">
        <v>-4.491119607217392E-2</v>
      </c>
      <c r="R28" s="161">
        <v>0.23679339219739781</v>
      </c>
      <c r="S28" s="161">
        <v>1.0524167970294918</v>
      </c>
      <c r="T28" s="161">
        <v>1.6227627550004058</v>
      </c>
      <c r="U28" s="158">
        <v>0.26558112643705345</v>
      </c>
      <c r="V28" s="158">
        <v>0.23421701963663033</v>
      </c>
      <c r="W28" s="158">
        <v>8.8501940743099763E-2</v>
      </c>
      <c r="X28" s="158">
        <v>0.33532683798969071</v>
      </c>
      <c r="Y28" s="158">
        <v>1.9263163141769051</v>
      </c>
      <c r="Z28" s="158">
        <v>1.3289671285104954</v>
      </c>
      <c r="AA28" s="158">
        <v>1.6903481131630378</v>
      </c>
      <c r="AB28" s="158">
        <v>1.4705784614266812</v>
      </c>
      <c r="AC28" s="158">
        <v>-0.37402139642431026</v>
      </c>
      <c r="AD28" s="158">
        <v>1.371336986276912</v>
      </c>
      <c r="AE28" s="158">
        <v>0.37290753961746947</v>
      </c>
      <c r="AF28" s="158">
        <v>0.54295941899431754</v>
      </c>
      <c r="AG28" s="158">
        <v>2.2787251463500935</v>
      </c>
      <c r="AH28" s="158">
        <v>1.0118415601636404</v>
      </c>
      <c r="AI28" s="158">
        <v>0.84</v>
      </c>
      <c r="AJ28" s="158">
        <v>1.9242394198672064</v>
      </c>
      <c r="AK28" s="158">
        <v>0.14333754907789861</v>
      </c>
      <c r="AL28" s="158">
        <v>9.4891253177996265E-2</v>
      </c>
      <c r="AM28" s="158">
        <v>1.3424762143166564</v>
      </c>
      <c r="AN28" s="158">
        <v>1.0332587810419172</v>
      </c>
      <c r="AO28" s="158">
        <v>2.9746815465628114</v>
      </c>
      <c r="AP28" s="158">
        <v>1.7673218977736234</v>
      </c>
      <c r="AQ28" s="158">
        <v>0.91934747897170832</v>
      </c>
      <c r="AR28" s="158">
        <v>1.2402341859977304</v>
      </c>
      <c r="AS28" s="158">
        <v>-1.9506803281768574</v>
      </c>
      <c r="AT28" s="158">
        <v>0.14302830058686483</v>
      </c>
      <c r="AU28" s="158">
        <v>0.72478471095458918</v>
      </c>
      <c r="AV28" s="158">
        <v>1.8107052609601399E-2</v>
      </c>
      <c r="AW28" s="158">
        <v>-0.19212989249407947</v>
      </c>
      <c r="AX28" s="158">
        <v>1.9799148641858788</v>
      </c>
      <c r="AY28" s="158">
        <v>2.2339418672021152</v>
      </c>
      <c r="AZ28" s="158">
        <v>1.9059319574133851</v>
      </c>
      <c r="BA28" s="158">
        <v>1.8885835792434942</v>
      </c>
      <c r="BB28" s="158">
        <v>2.2529906925835306</v>
      </c>
      <c r="BC28" s="158"/>
      <c r="BD28" s="158">
        <v>1.5811424938897614</v>
      </c>
      <c r="BE28" s="158">
        <v>0.67298167591437619</v>
      </c>
      <c r="BF28" s="158">
        <v>1.1414651883698914</v>
      </c>
      <c r="BG28" s="158">
        <v>2.3052848211326129</v>
      </c>
      <c r="BH28" s="158">
        <v>0.77238074372315069</v>
      </c>
      <c r="BI28" s="158">
        <v>1.2237533891341585</v>
      </c>
      <c r="BJ28" s="158">
        <v>0.68339095506184333</v>
      </c>
      <c r="BK28" s="158">
        <v>1.211631910297194</v>
      </c>
      <c r="BL28" s="158">
        <v>0.93544337852353876</v>
      </c>
      <c r="BM28" s="158">
        <v>1.2193401179442529</v>
      </c>
      <c r="BN28" s="158">
        <v>1.0636203604687886</v>
      </c>
      <c r="BO28" s="158">
        <v>0.23312889006199505</v>
      </c>
      <c r="BP28" s="158"/>
      <c r="BQ28" s="158">
        <v>0.65451496813077104</v>
      </c>
      <c r="BR28" s="158">
        <v>0.14218124591005601</v>
      </c>
      <c r="BS28" s="158">
        <v>1.2824424798094491E-2</v>
      </c>
      <c r="BT28" s="158">
        <v>0.39087067005845494</v>
      </c>
      <c r="BU28" s="158">
        <v>1.9629386400414554E-2</v>
      </c>
      <c r="BV28" s="158">
        <v>0.25748189806544847</v>
      </c>
      <c r="BW28" s="158">
        <v>-0.12359416471830866</v>
      </c>
      <c r="BX28" s="158">
        <v>3.7618977141785153</v>
      </c>
      <c r="BY28" s="158">
        <v>-0.4518962861509262</v>
      </c>
      <c r="BZ28" s="158">
        <v>2.7097225184766618</v>
      </c>
      <c r="CA28" s="159">
        <v>3.3138369195868842</v>
      </c>
      <c r="CB28" s="159">
        <v>3.791336669384763</v>
      </c>
      <c r="CC28" s="159">
        <v>3.8820312310922693</v>
      </c>
      <c r="CD28" s="158">
        <v>1.2382107063768093</v>
      </c>
      <c r="CE28" s="158">
        <v>1.3503964566599611</v>
      </c>
      <c r="CF28" s="158">
        <v>1.2944415490167382</v>
      </c>
      <c r="CG28" s="158">
        <v>0.41019444160503138</v>
      </c>
      <c r="CH28" s="158">
        <v>0.20000000000001214</v>
      </c>
      <c r="CI28" s="158">
        <v>1.4999999999999716</v>
      </c>
      <c r="CJ28" s="158">
        <v>1.4999999999999833</v>
      </c>
      <c r="CK28" s="158">
        <v>2.0501355877211358</v>
      </c>
      <c r="CL28" s="158">
        <v>2.506274618570592</v>
      </c>
      <c r="CM28" s="157">
        <v>1.973567768800357</v>
      </c>
      <c r="CN28" s="157">
        <v>1.260372326201693</v>
      </c>
      <c r="CO28" s="157">
        <v>9.9999999999990694E-2</v>
      </c>
      <c r="CP28" s="157">
        <v>2.9541865119100246</v>
      </c>
      <c r="CQ28" s="157">
        <v>0.53466804992255301</v>
      </c>
      <c r="CR28" s="157">
        <v>0.3204963569975669</v>
      </c>
      <c r="CS28" s="157">
        <v>2.0036161164988768</v>
      </c>
      <c r="CT28" s="157">
        <v>2.4961233191881793</v>
      </c>
      <c r="CU28" s="157">
        <v>2.4640118679043517</v>
      </c>
      <c r="CV28" s="157">
        <v>1.9952245234965402</v>
      </c>
      <c r="CW28" s="157">
        <v>1.5965629961937653</v>
      </c>
      <c r="CX28" s="157">
        <v>1.9536901874305117</v>
      </c>
      <c r="CY28" s="157">
        <v>1.8333704246018545</v>
      </c>
      <c r="CZ28" s="157">
        <v>1.4967721286805586</v>
      </c>
      <c r="DA28" s="157">
        <v>1.305931295636352</v>
      </c>
      <c r="DB28" s="157">
        <v>2.434184091897825</v>
      </c>
      <c r="DC28" s="157">
        <v>0.58240376460731891</v>
      </c>
      <c r="DD28" s="157">
        <v>1.3938755270377496</v>
      </c>
      <c r="DE28" s="157">
        <v>1.7616608185076572</v>
      </c>
      <c r="DF28" s="157">
        <v>1.3057714803310123</v>
      </c>
      <c r="DG28" s="162">
        <v>1.440630585372068</v>
      </c>
      <c r="DH28" s="162">
        <v>3.1382434120627294</v>
      </c>
      <c r="DI28" s="163">
        <v>0.21251803874897984</v>
      </c>
      <c r="DJ28" s="163">
        <v>-4.4990605016633847</v>
      </c>
      <c r="DK28" s="164">
        <v>2.072780515812731</v>
      </c>
      <c r="DL28" s="158">
        <v>1.6816422871628423</v>
      </c>
      <c r="DM28" s="158">
        <v>-0.18215207330036687</v>
      </c>
      <c r="DN28" s="158">
        <v>1.0382071988367634</v>
      </c>
      <c r="DO28" s="158">
        <v>1.7391862298477591E-2</v>
      </c>
      <c r="DP28" s="158">
        <v>1.4180869976913</v>
      </c>
      <c r="DQ28" s="158">
        <v>1.7312634812400591</v>
      </c>
      <c r="DR28" s="158">
        <v>4.5409722665409373E-2</v>
      </c>
      <c r="DS28" s="158">
        <v>1.0383672131149662E-2</v>
      </c>
      <c r="DT28" s="158">
        <v>-0.10288466665380461</v>
      </c>
      <c r="DU28" s="158">
        <v>4.1528174329906846E-2</v>
      </c>
      <c r="DV28" s="158">
        <v>0.60712290922058387</v>
      </c>
      <c r="DW28" s="158">
        <v>3.1628971295733943</v>
      </c>
      <c r="DX28" s="158">
        <v>-0.15564488353838582</v>
      </c>
      <c r="DY28" s="158">
        <v>1.4478007036637914</v>
      </c>
      <c r="DZ28" s="158">
        <v>1.2701926406398878</v>
      </c>
      <c r="EA28" s="158">
        <v>1.219202813893814</v>
      </c>
      <c r="EB28" s="158">
        <v>1.178379761852969</v>
      </c>
      <c r="EC28" s="158">
        <v>1.3251472115696532</v>
      </c>
      <c r="ED28" s="157">
        <v>1.3931633666277203</v>
      </c>
      <c r="EE28" s="157">
        <v>1.3491655306786476</v>
      </c>
      <c r="EF28" s="157">
        <v>1.3856926118068673</v>
      </c>
      <c r="EG28" s="157">
        <v>1.6153061361134389</v>
      </c>
      <c r="EH28" s="157">
        <v>1.3077096780069513</v>
      </c>
      <c r="EI28" s="157">
        <v>1.2965340122349809</v>
      </c>
      <c r="EJ28" s="157">
        <v>3.3284122875616715</v>
      </c>
      <c r="EK28" s="157">
        <v>-1.4756102033663971</v>
      </c>
      <c r="EL28" s="157">
        <v>2.7210606899628536</v>
      </c>
      <c r="EM28" s="157">
        <v>1.506187165196575</v>
      </c>
      <c r="EN28" s="157">
        <v>1.2973988065685333</v>
      </c>
      <c r="EO28" s="157">
        <v>1.0359864713146907</v>
      </c>
      <c r="EP28" s="157">
        <v>1.6825235989035441</v>
      </c>
      <c r="EQ28" s="157">
        <v>0.79398404794009392</v>
      </c>
      <c r="ER28" s="162">
        <v>1.3964355900562146</v>
      </c>
      <c r="ES28" s="162">
        <v>2.9253912035762424</v>
      </c>
      <c r="ET28" s="157">
        <v>1.915533148153268</v>
      </c>
      <c r="EU28" s="157">
        <v>2.8334680733043225</v>
      </c>
      <c r="EV28" s="157">
        <v>1.1640746939393296</v>
      </c>
      <c r="EW28" s="157">
        <v>1.7072283195076712</v>
      </c>
      <c r="EX28" s="157">
        <v>1.6608934237024193</v>
      </c>
      <c r="EY28" s="157">
        <v>1.9291311752760956</v>
      </c>
      <c r="EZ28" s="160">
        <v>1.8667484006672095</v>
      </c>
      <c r="FA28" s="160">
        <v>1.7261759818470712</v>
      </c>
      <c r="FB28" s="160">
        <v>1.7480040237328409</v>
      </c>
      <c r="FC28" s="160">
        <v>1.7456170179129764</v>
      </c>
      <c r="FD28" s="160">
        <v>1.6867067582772659</v>
      </c>
      <c r="FE28" s="160">
        <v>1.7174342696229916</v>
      </c>
      <c r="FF28" s="160">
        <v>1.8836850968148806</v>
      </c>
      <c r="FG28" s="160">
        <v>1.7354071558071142</v>
      </c>
      <c r="FH28" s="160">
        <v>1.7606434330585115</v>
      </c>
      <c r="FI28" s="160">
        <v>1.7249804070429371</v>
      </c>
      <c r="FJ28" s="160">
        <v>2.8568922357140272</v>
      </c>
      <c r="FK28" s="160">
        <v>2.7665888511955323</v>
      </c>
      <c r="FL28" s="160">
        <v>3.8640808459879903</v>
      </c>
      <c r="FM28" s="160">
        <v>3.2319902161013387</v>
      </c>
      <c r="FN28" s="160">
        <v>3.9662554257094329</v>
      </c>
      <c r="FO28" s="160">
        <v>4.9345937898522578</v>
      </c>
      <c r="FP28" s="160">
        <v>4.4832525815306958</v>
      </c>
      <c r="FQ28" s="160">
        <v>4.1257550093800655</v>
      </c>
      <c r="FR28" s="160">
        <v>3.7328966891960969</v>
      </c>
      <c r="FS28" s="160">
        <v>5.3234886368166512</v>
      </c>
      <c r="FT28" s="160">
        <v>5.3740528486802619</v>
      </c>
      <c r="FU28" s="160">
        <v>5.3740528486802619</v>
      </c>
      <c r="FV28" s="160">
        <v>5.3664430039404847</v>
      </c>
    </row>
    <row r="29" spans="1:180" ht="18" customHeight="1" x14ac:dyDescent="0.25">
      <c r="A29" s="2585" t="s">
        <v>5030</v>
      </c>
      <c r="B29" s="155">
        <v>17</v>
      </c>
      <c r="C29" s="1969" t="s">
        <v>129</v>
      </c>
      <c r="D29" s="2591">
        <v>17</v>
      </c>
      <c r="E29" s="161">
        <f>'NORTH-1'!$N$1458</f>
        <v>-0.24021278530545043</v>
      </c>
      <c r="F29" s="161">
        <v>-0.13905546357538462</v>
      </c>
      <c r="G29" s="161">
        <v>-0.10671996713037323</v>
      </c>
      <c r="H29" s="161">
        <v>0.16541349288100488</v>
      </c>
      <c r="I29" s="161">
        <v>0.49999999999998068</v>
      </c>
      <c r="J29" s="161">
        <v>0.49999999999996048</v>
      </c>
      <c r="K29" s="161">
        <v>0.44999999999998114</v>
      </c>
      <c r="L29" s="1033">
        <v>0.49999999999998784</v>
      </c>
      <c r="M29" s="1033">
        <v>0.50000000000000178</v>
      </c>
      <c r="N29" s="1033">
        <v>0.88762272089675742</v>
      </c>
      <c r="O29" s="1033">
        <v>0.18437222639473805</v>
      </c>
      <c r="P29" s="1033">
        <v>-8.6686893608033291E-2</v>
      </c>
      <c r="Q29" s="1033">
        <v>-0.71231488259470488</v>
      </c>
      <c r="R29" s="161">
        <v>0.41387350626643055</v>
      </c>
      <c r="S29" s="161">
        <v>0.20000000000002563</v>
      </c>
      <c r="T29" s="161">
        <v>0.20000000000001159</v>
      </c>
      <c r="U29" s="158">
        <v>0</v>
      </c>
      <c r="V29" s="158">
        <v>0</v>
      </c>
      <c r="W29" s="158">
        <v>-0.30904084958057104</v>
      </c>
      <c r="X29" s="158">
        <v>4.1724486473476629E-3</v>
      </c>
      <c r="Y29" s="158">
        <v>0.49999999999998501</v>
      </c>
      <c r="Z29" s="158">
        <v>0.70617906683474174</v>
      </c>
      <c r="AA29" s="158">
        <v>-9.1653608491538544E-2</v>
      </c>
      <c r="AB29" s="158">
        <v>-0.19589552238832986</v>
      </c>
      <c r="AC29" s="158">
        <v>1.3797614227432278</v>
      </c>
      <c r="AD29" s="158">
        <v>0.49999999999993966</v>
      </c>
      <c r="AE29" s="158">
        <v>0.40000000000000718</v>
      </c>
      <c r="AF29" s="158">
        <v>0.40000000000000407</v>
      </c>
      <c r="AG29" s="158">
        <v>0.49999999999995942</v>
      </c>
      <c r="AH29" s="158">
        <v>-3.3670033669861023E-2</v>
      </c>
      <c r="AI29" s="158">
        <v>0.33</v>
      </c>
      <c r="AJ29" s="158">
        <v>0.59999999999997267</v>
      </c>
      <c r="AK29" s="158">
        <v>1.262629806342789</v>
      </c>
      <c r="AL29" s="158">
        <v>0.96483388993618635</v>
      </c>
      <c r="AM29" s="158">
        <v>0.35067121206716056</v>
      </c>
      <c r="AN29" s="158">
        <v>-0.15959930676282519</v>
      </c>
      <c r="AO29" s="158">
        <v>0.49999999999999134</v>
      </c>
      <c r="AP29" s="158">
        <v>-0.18192919738159072</v>
      </c>
      <c r="AQ29" s="158">
        <v>-0.1998001176457842</v>
      </c>
      <c r="AR29" s="158">
        <v>-7.190236136837716E-2</v>
      </c>
      <c r="AS29" s="158">
        <v>0.84121453459361195</v>
      </c>
      <c r="AT29" s="158">
        <v>0.83686704305310555</v>
      </c>
      <c r="AU29" s="158">
        <v>0.83243905786902095</v>
      </c>
      <c r="AV29" s="158">
        <v>0.71967931696122744</v>
      </c>
      <c r="AW29" s="158">
        <v>0.91348019116471946</v>
      </c>
      <c r="AX29" s="158">
        <v>0.54896690172461426</v>
      </c>
      <c r="AY29" s="158">
        <v>0.20546943350255778</v>
      </c>
      <c r="AZ29" s="158">
        <v>0.62608214222680492</v>
      </c>
      <c r="BA29" s="158">
        <v>1.1784657390017133</v>
      </c>
      <c r="BB29" s="158">
        <v>-0.1506542309213306</v>
      </c>
      <c r="BC29" s="158"/>
      <c r="BD29" s="158">
        <v>0.29999999999997018</v>
      </c>
      <c r="BE29" s="158">
        <v>0.84920225615294243</v>
      </c>
      <c r="BF29" s="158">
        <v>0.66761264431448886</v>
      </c>
      <c r="BG29" s="158">
        <v>1.9280415999999863</v>
      </c>
      <c r="BH29" s="158">
        <v>-0.55824964175636504</v>
      </c>
      <c r="BI29" s="158">
        <v>0.85228079284767733</v>
      </c>
      <c r="BJ29" s="158">
        <v>0.83830600928508237</v>
      </c>
      <c r="BK29" s="158">
        <v>0.82134957711332901</v>
      </c>
      <c r="BL29" s="158">
        <v>0.84397904526272138</v>
      </c>
      <c r="BM29" s="158">
        <v>1.1592891983876323</v>
      </c>
      <c r="BN29" s="158">
        <v>8.8173917599926044E-2</v>
      </c>
      <c r="BO29" s="158">
        <v>1.4737814968283527</v>
      </c>
      <c r="BP29" s="158"/>
      <c r="BQ29" s="158">
        <v>1.3443956770182532</v>
      </c>
      <c r="BR29" s="158">
        <v>1.0556563277800519</v>
      </c>
      <c r="BS29" s="158">
        <v>0.12413735804516009</v>
      </c>
      <c r="BT29" s="158">
        <v>-0.70521214852868108</v>
      </c>
      <c r="BU29" s="158">
        <v>2.7212495310037821</v>
      </c>
      <c r="BV29" s="158">
        <v>-0.3589253872416584</v>
      </c>
      <c r="BW29" s="158">
        <v>1.515042371840043</v>
      </c>
      <c r="BX29" s="158">
        <v>0.27244305074279246</v>
      </c>
      <c r="BY29" s="158">
        <v>3.4479267628807317</v>
      </c>
      <c r="BZ29" s="158">
        <v>2.6800364367296923</v>
      </c>
      <c r="CA29" s="158">
        <v>2.3604024308843381</v>
      </c>
      <c r="CB29" s="158">
        <v>-0.75923307888002434</v>
      </c>
      <c r="CC29" s="158">
        <v>0.94138424656638131</v>
      </c>
      <c r="CD29" s="158">
        <v>0.96727876007259228</v>
      </c>
      <c r="CE29" s="158">
        <v>3.7690178864177422</v>
      </c>
      <c r="CF29" s="158">
        <v>1.6522243116438338</v>
      </c>
      <c r="CG29" s="158">
        <v>0.20000000000000764</v>
      </c>
      <c r="CH29" s="158">
        <v>0.19999999999998838</v>
      </c>
      <c r="CI29" s="158">
        <v>-1.0216120012876415</v>
      </c>
      <c r="CJ29" s="158">
        <v>0.99640345026430854</v>
      </c>
      <c r="CK29" s="158">
        <v>3.8365044646574158</v>
      </c>
      <c r="CL29" s="163">
        <v>-1.3804893119049206</v>
      </c>
      <c r="CM29" s="164">
        <v>0.60097702703448619</v>
      </c>
      <c r="CN29" s="164">
        <v>0.70721116855865018</v>
      </c>
      <c r="CO29" s="164">
        <v>0.54140926938255218</v>
      </c>
      <c r="CP29" s="164">
        <v>1.0000000000000109</v>
      </c>
      <c r="CQ29" s="164">
        <v>1.0000000000000073</v>
      </c>
      <c r="CR29" s="164">
        <v>2.499999999999984</v>
      </c>
      <c r="CS29" s="164">
        <v>2.4844164866064151</v>
      </c>
      <c r="CT29" s="157">
        <v>2.2227390036366508</v>
      </c>
      <c r="CU29" s="157">
        <v>2.3999625654251884</v>
      </c>
      <c r="CV29" s="157">
        <v>0.26006757654315843</v>
      </c>
      <c r="CW29" s="157">
        <v>0.25000000000001515</v>
      </c>
      <c r="CX29" s="157">
        <v>0.24999999999999398</v>
      </c>
      <c r="CY29" s="157">
        <v>0</v>
      </c>
      <c r="CZ29" s="157">
        <v>2.2535027185519345</v>
      </c>
      <c r="DA29" s="157">
        <v>1.2885148599722285</v>
      </c>
      <c r="DB29" s="157">
        <v>0.77312245878898678</v>
      </c>
      <c r="DC29" s="157">
        <v>2.1444422796777016</v>
      </c>
      <c r="DD29" s="157">
        <v>0.5860087135356068</v>
      </c>
      <c r="DE29" s="157">
        <v>0.35187125397264812</v>
      </c>
      <c r="DF29" s="157">
        <v>0.29258230262137747</v>
      </c>
      <c r="DG29" s="162">
        <v>0.58705735763803801</v>
      </c>
      <c r="DH29" s="162">
        <v>2.4838868842626005</v>
      </c>
      <c r="DI29" s="163">
        <v>-1.5616921317965131</v>
      </c>
      <c r="DJ29" s="163">
        <v>4.5829053977337333</v>
      </c>
      <c r="DK29" s="164">
        <v>0.48285562632678836</v>
      </c>
      <c r="DL29" s="158">
        <v>0.87768666110824101</v>
      </c>
      <c r="DM29" s="158">
        <v>-3.7263899701019926E-2</v>
      </c>
      <c r="DN29" s="158">
        <v>2.5342823946274744</v>
      </c>
      <c r="DO29" s="158">
        <v>1.0796503628965615</v>
      </c>
      <c r="DP29" s="158">
        <v>0.61184519818146865</v>
      </c>
      <c r="DQ29" s="158">
        <v>0.37841474450165197</v>
      </c>
      <c r="DR29" s="159">
        <v>0.29597464328282075</v>
      </c>
      <c r="DS29" s="159">
        <v>0.3784620011845774</v>
      </c>
      <c r="DT29" s="158">
        <v>1.9813133459305645</v>
      </c>
      <c r="DU29" s="158">
        <v>1.5322300056332627</v>
      </c>
      <c r="DV29" s="158">
        <v>0.70816634820936719</v>
      </c>
      <c r="DW29" s="158">
        <v>1.0396687919515684</v>
      </c>
      <c r="DX29" s="158">
        <v>0.24422729831981471</v>
      </c>
      <c r="DY29" s="158">
        <v>1.0770629414608057</v>
      </c>
      <c r="DZ29" s="158">
        <v>0.24807629495694275</v>
      </c>
      <c r="EA29" s="158">
        <v>0.72286182388666698</v>
      </c>
      <c r="EB29" s="158">
        <v>1.0121633900256617</v>
      </c>
      <c r="EC29" s="158">
        <v>2.0605539487510356</v>
      </c>
      <c r="ED29" s="157">
        <v>1.2477058645077248E-2</v>
      </c>
      <c r="EE29" s="157">
        <v>1.0437161495884715</v>
      </c>
      <c r="EF29" s="157">
        <v>1.1116470693749059</v>
      </c>
      <c r="EG29" s="157">
        <v>1.1800337847801075</v>
      </c>
      <c r="EH29" s="157">
        <v>1.2318956194130328</v>
      </c>
      <c r="EI29" s="157">
        <v>1.2555322449965396</v>
      </c>
      <c r="EJ29" s="157">
        <v>0.99613389032535382</v>
      </c>
      <c r="EK29" s="157">
        <v>2.7488147185035028</v>
      </c>
      <c r="EL29" s="157">
        <v>-0.24601163087806791</v>
      </c>
      <c r="EM29" s="157">
        <v>0.13511300640623325</v>
      </c>
      <c r="EN29" s="157">
        <v>0.40624415314170276</v>
      </c>
      <c r="EO29" s="157">
        <v>0.27186010831486651</v>
      </c>
      <c r="EP29" s="157">
        <v>0.85622770709760465</v>
      </c>
      <c r="EQ29" s="157">
        <v>0.45794248134060922</v>
      </c>
      <c r="ER29" s="157">
        <v>0.85257516578719772</v>
      </c>
      <c r="ES29" s="157">
        <v>0.92606930947046617</v>
      </c>
      <c r="ET29" s="157">
        <v>0.61792210858519059</v>
      </c>
      <c r="EU29" s="157">
        <v>8.9741859063432766E-2</v>
      </c>
      <c r="EV29" s="157">
        <v>-0.16314467988815212</v>
      </c>
      <c r="EW29" s="157">
        <v>-0.32931445328645848</v>
      </c>
      <c r="EX29" s="157">
        <v>-0.15720662287941642</v>
      </c>
      <c r="EY29" s="157">
        <v>1.9505322070349713</v>
      </c>
      <c r="EZ29" s="160">
        <v>0.3526811021450667</v>
      </c>
      <c r="FA29" s="160">
        <v>0.13322783025635737</v>
      </c>
      <c r="FB29" s="160">
        <v>5.982781668742434</v>
      </c>
      <c r="FC29" s="160">
        <v>6.4949532817575513</v>
      </c>
      <c r="FD29" s="160">
        <v>7.8585647437306703</v>
      </c>
      <c r="FE29" s="160">
        <v>6.7852988100997171</v>
      </c>
      <c r="FF29" s="160">
        <v>7.1053800242794036</v>
      </c>
      <c r="FG29" s="160">
        <v>6.6003464638319551</v>
      </c>
      <c r="FH29" s="160">
        <v>7.7292927315372548</v>
      </c>
      <c r="FI29" s="160">
        <v>8.6937002057932595</v>
      </c>
      <c r="FJ29" s="160">
        <v>11.901540581078015</v>
      </c>
      <c r="FK29" s="160">
        <v>9.9032623215360047</v>
      </c>
      <c r="FL29" s="160">
        <v>9.949214837410647</v>
      </c>
      <c r="FM29" s="160">
        <v>9.9231580972385416</v>
      </c>
      <c r="FN29" s="160">
        <v>7.0386518707735828</v>
      </c>
      <c r="FO29" s="160">
        <v>7.130565960624077</v>
      </c>
      <c r="FP29" s="160">
        <v>9.3880077442620333</v>
      </c>
      <c r="FQ29" s="160">
        <v>11.190172390506737</v>
      </c>
      <c r="FR29" s="160">
        <v>11.139558767314961</v>
      </c>
      <c r="FS29" s="160">
        <v>8.9064571696806265</v>
      </c>
      <c r="FT29" s="160">
        <v>12.797569235216494</v>
      </c>
      <c r="FU29" s="160">
        <v>12.797569235216494</v>
      </c>
      <c r="FV29" s="160">
        <v>13.560831376313375</v>
      </c>
    </row>
    <row r="30" spans="1:180" ht="18" customHeight="1" x14ac:dyDescent="0.25">
      <c r="A30" s="2585" t="s">
        <v>5030</v>
      </c>
      <c r="B30" s="155">
        <v>18</v>
      </c>
      <c r="C30" s="1969" t="s">
        <v>4863</v>
      </c>
      <c r="D30" s="2591">
        <v>18</v>
      </c>
      <c r="E30" s="161">
        <f>'NORTH-1'!$N$1251</f>
        <v>0.21780740544897714</v>
      </c>
      <c r="F30" s="161">
        <v>-1.9530068711451159E-14</v>
      </c>
      <c r="G30" s="161">
        <v>1.3734681358192697</v>
      </c>
      <c r="H30" s="161">
        <v>1.4810070680530261</v>
      </c>
      <c r="I30" s="161">
        <v>1.1096518293546516</v>
      </c>
      <c r="J30" s="161">
        <v>-0.34956724526045396</v>
      </c>
      <c r="K30" s="161">
        <v>1.0304391519433278</v>
      </c>
      <c r="L30" s="1033">
        <v>0.66377837453785904</v>
      </c>
      <c r="M30" s="1033">
        <v>1.8877117099810603</v>
      </c>
      <c r="N30" s="1033">
        <v>0.95459575523188511</v>
      </c>
      <c r="O30" s="1033">
        <v>0.60016752509596794</v>
      </c>
      <c r="P30" s="1033">
        <v>1.8956696433768712</v>
      </c>
      <c r="Q30" s="1033">
        <v>0.33272582686499785</v>
      </c>
      <c r="R30" s="161">
        <v>1.0000000000000007</v>
      </c>
      <c r="S30" s="161">
        <v>1.0000000000000178</v>
      </c>
      <c r="T30" s="161">
        <v>0.99999999999999101</v>
      </c>
      <c r="U30" s="158">
        <v>0.99999999999999956</v>
      </c>
      <c r="V30" s="158">
        <v>0.99999999999999845</v>
      </c>
      <c r="W30" s="158">
        <v>0.74446040690713156</v>
      </c>
      <c r="X30" s="158">
        <v>0.99600250626447895</v>
      </c>
      <c r="Y30" s="158">
        <v>0.50177674397812644</v>
      </c>
      <c r="Z30" s="158">
        <v>0.34685971046662473</v>
      </c>
      <c r="AA30" s="158">
        <v>0.37747161805645807</v>
      </c>
      <c r="AB30" s="158">
        <v>0.40238929138692681</v>
      </c>
      <c r="AC30" s="158">
        <v>0.42522412456530095</v>
      </c>
      <c r="AD30" s="158">
        <v>0.41761239503025271</v>
      </c>
      <c r="AE30" s="158">
        <v>0.41639960009665017</v>
      </c>
      <c r="AF30" s="158">
        <v>0.43376189904465307</v>
      </c>
      <c r="AG30" s="158">
        <v>0.43938867969035011</v>
      </c>
      <c r="AH30" s="158">
        <v>0.38527542365727274</v>
      </c>
      <c r="AI30" s="158">
        <v>0.39</v>
      </c>
      <c r="AJ30" s="158">
        <v>0.44759575703456056</v>
      </c>
      <c r="AK30" s="158">
        <v>0.46226269132250264</v>
      </c>
      <c r="AL30" s="158">
        <v>0.48086748338588881</v>
      </c>
      <c r="AM30" s="158">
        <v>0.47749110220804186</v>
      </c>
      <c r="AN30" s="158">
        <v>0.43030813399591211</v>
      </c>
      <c r="AO30" s="158">
        <v>0.82591403145299658</v>
      </c>
      <c r="AP30" s="158">
        <v>0.74889887692747292</v>
      </c>
      <c r="AQ30" s="158">
        <v>0.30806806734043668</v>
      </c>
      <c r="AR30" s="158">
        <v>0.43368851194675362</v>
      </c>
      <c r="AS30" s="158">
        <v>0.49230833258169715</v>
      </c>
      <c r="AT30" s="158">
        <v>0.81247581268444991</v>
      </c>
      <c r="AU30" s="158">
        <v>0.71898581168065367</v>
      </c>
      <c r="AV30" s="158">
        <v>1.2785532723450217</v>
      </c>
      <c r="AW30" s="158">
        <v>0.87063908111303479</v>
      </c>
      <c r="AX30" s="158">
        <v>0.61787540111677008</v>
      </c>
      <c r="AY30" s="158">
        <v>0.99050316934885474</v>
      </c>
      <c r="AZ30" s="158">
        <v>0.93825220254403074</v>
      </c>
      <c r="BA30" s="158">
        <v>0.77964958976702448</v>
      </c>
      <c r="BB30" s="158">
        <v>1.1508091194106111E-2</v>
      </c>
      <c r="BC30" s="158"/>
      <c r="BD30" s="158">
        <v>0.74092154844633051</v>
      </c>
      <c r="BE30" s="158">
        <v>1.2523038775400603</v>
      </c>
      <c r="BF30" s="158">
        <v>0.80648438729311978</v>
      </c>
      <c r="BG30" s="158">
        <v>2.2875213062371902</v>
      </c>
      <c r="BH30" s="158">
        <v>0.39202820976716024</v>
      </c>
      <c r="BI30" s="158">
        <v>-1.2941863046191522E-2</v>
      </c>
      <c r="BJ30" s="158">
        <v>0.6664619966708204</v>
      </c>
      <c r="BK30" s="158">
        <v>1.0705008788194232</v>
      </c>
      <c r="BL30" s="158">
        <v>0.72582618883738537</v>
      </c>
      <c r="BM30" s="158">
        <v>0.80322532306722705</v>
      </c>
      <c r="BN30" s="158">
        <v>0.72362535059910393</v>
      </c>
      <c r="BO30" s="158">
        <v>0.2559810303770364</v>
      </c>
      <c r="BP30" s="158"/>
      <c r="BQ30" s="158">
        <v>1.9578152205022084</v>
      </c>
      <c r="BR30" s="158">
        <v>1.7207028399401476</v>
      </c>
      <c r="BS30" s="158">
        <v>-0.66294873862822878</v>
      </c>
      <c r="BT30" s="158">
        <v>-9.0551964703985743E-2</v>
      </c>
      <c r="BU30" s="158">
        <v>-0.14123472790310784</v>
      </c>
      <c r="BV30" s="158">
        <v>-0.63133931814199584</v>
      </c>
      <c r="BW30" s="158">
        <v>0.61669726439851735</v>
      </c>
      <c r="BX30" s="158">
        <v>0.20553113428685324</v>
      </c>
      <c r="BY30" s="158">
        <v>-0.72804640273687748</v>
      </c>
      <c r="BZ30" s="158">
        <v>0.61574303624934745</v>
      </c>
      <c r="CA30" s="158">
        <v>1.1022832949790045</v>
      </c>
      <c r="CB30" s="158">
        <v>1.0538614767581411</v>
      </c>
      <c r="CC30" s="158">
        <v>1.3166497036420568</v>
      </c>
      <c r="CD30" s="158">
        <v>0.62466727996158378</v>
      </c>
      <c r="CE30" s="158">
        <v>1.714480086461875</v>
      </c>
      <c r="CF30" s="158">
        <v>1.847444493233406</v>
      </c>
      <c r="CG30" s="158">
        <v>0.40366866549846309</v>
      </c>
      <c r="CH30" s="158">
        <v>0.69155753123037689</v>
      </c>
      <c r="CI30" s="158">
        <v>-1.4901648100927958</v>
      </c>
      <c r="CJ30" s="158">
        <v>5.4183705676707106E-2</v>
      </c>
      <c r="CK30" s="158">
        <v>0.29633171780972867</v>
      </c>
      <c r="CL30" s="158">
        <v>0.17100009582523171</v>
      </c>
      <c r="CM30" s="157">
        <v>0.15137928881371907</v>
      </c>
      <c r="CN30" s="157">
        <v>0.13259501301582433</v>
      </c>
      <c r="CO30" s="157">
        <v>-3.9485044775487206E-2</v>
      </c>
      <c r="CP30" s="157">
        <v>0.78653066240638825</v>
      </c>
      <c r="CQ30" s="157">
        <v>-2.2458633192104736</v>
      </c>
      <c r="CR30" s="157">
        <v>0.28517186556199181</v>
      </c>
      <c r="CS30" s="157">
        <v>0.55037169710496525</v>
      </c>
      <c r="CT30" s="157">
        <v>1.3715444142153341</v>
      </c>
      <c r="CU30" s="157">
        <v>2.2968403660548171</v>
      </c>
      <c r="CV30" s="157">
        <v>1.0016506942137122</v>
      </c>
      <c r="CW30" s="157">
        <v>0.35169946214945169</v>
      </c>
      <c r="CX30" s="157">
        <v>1.034483350224823</v>
      </c>
      <c r="CY30" s="157">
        <v>-0.83168493219926976</v>
      </c>
      <c r="CZ30" s="157">
        <v>0.93557415799455179</v>
      </c>
      <c r="DA30" s="157">
        <v>0.67071553167839759</v>
      </c>
      <c r="DB30" s="157">
        <v>5.9287488854103759E-2</v>
      </c>
      <c r="DC30" s="157">
        <v>-9.7544418058186505E-3</v>
      </c>
      <c r="DD30" s="157">
        <v>0.59919806147276466</v>
      </c>
      <c r="DE30" s="157">
        <v>0.35012104407333683</v>
      </c>
      <c r="DF30" s="157">
        <v>0.79351127841020863</v>
      </c>
      <c r="DG30" s="162">
        <v>0.28060017081534838</v>
      </c>
      <c r="DH30" s="162">
        <v>1.9353053385982504</v>
      </c>
      <c r="DI30" s="163">
        <v>-0.50051440440140471</v>
      </c>
      <c r="DJ30" s="163">
        <v>0.79648205027548824</v>
      </c>
      <c r="DK30" s="164">
        <v>0.49518355819756021</v>
      </c>
      <c r="DL30" s="158">
        <v>1.2062749745688162</v>
      </c>
      <c r="DM30" s="158">
        <v>0.7128268684417115</v>
      </c>
      <c r="DN30" s="158">
        <v>0.7980046756480027</v>
      </c>
      <c r="DO30" s="158">
        <v>0.62712656386010257</v>
      </c>
      <c r="DP30" s="158">
        <v>0.85986171341568773</v>
      </c>
      <c r="DQ30" s="158">
        <v>0.63037918015794114</v>
      </c>
      <c r="DR30" s="158">
        <v>0.32643529366315965</v>
      </c>
      <c r="DS30" s="158">
        <v>1.4305680233363232</v>
      </c>
      <c r="DT30" s="158">
        <v>0.40013676132871917</v>
      </c>
      <c r="DU30" s="158">
        <v>0.99148749580654405</v>
      </c>
      <c r="DV30" s="158">
        <v>0.46136542729273683</v>
      </c>
      <c r="DW30" s="158">
        <v>-1.9944214096099615</v>
      </c>
      <c r="DX30" s="158">
        <v>3.4084866417745503</v>
      </c>
      <c r="DY30" s="158">
        <v>0.8801700525599343</v>
      </c>
      <c r="DZ30" s="158">
        <v>0.72928731349702114</v>
      </c>
      <c r="EA30" s="158">
        <v>-1.774842788227039</v>
      </c>
      <c r="EB30" s="163">
        <v>1.0777422056551453</v>
      </c>
      <c r="EC30" s="163">
        <v>0.85222591850270413</v>
      </c>
      <c r="ED30" s="162">
        <v>-0.74443621272514682</v>
      </c>
      <c r="EE30" s="162">
        <v>3.7526726484479522</v>
      </c>
      <c r="EF30" s="162">
        <v>-0.89815084640331877</v>
      </c>
      <c r="EG30" s="162">
        <v>0.70880452651881176</v>
      </c>
      <c r="EH30" s="162">
        <v>0.65738343818512723</v>
      </c>
      <c r="EI30" s="162">
        <v>0.60908521997432796</v>
      </c>
      <c r="EJ30" s="162">
        <v>1.1813795248790042</v>
      </c>
      <c r="EK30" s="162">
        <v>0.20633400325542123</v>
      </c>
      <c r="EL30" s="162">
        <v>1.0356032742905446</v>
      </c>
      <c r="EM30" s="162">
        <v>0.10715625878705047</v>
      </c>
      <c r="EN30" s="162">
        <v>0.91211702042084364</v>
      </c>
      <c r="EO30" s="157">
        <v>0.72586050959323023</v>
      </c>
      <c r="EP30" s="157">
        <v>0.68126863828903905</v>
      </c>
      <c r="EQ30" s="157">
        <v>0.8449054478967819</v>
      </c>
      <c r="ER30" s="157">
        <v>0.69031814184813656</v>
      </c>
      <c r="ES30" s="157">
        <v>0.3618532911064038</v>
      </c>
      <c r="ET30" s="157">
        <v>0.67076551883732072</v>
      </c>
      <c r="EU30" s="157">
        <v>4.9875492966967601</v>
      </c>
      <c r="EV30" s="157">
        <v>-0.71100908740655888</v>
      </c>
      <c r="EW30" s="157">
        <v>0.61024460559392546</v>
      </c>
      <c r="EX30" s="157">
        <v>14.45603948738011</v>
      </c>
      <c r="EY30" s="157">
        <v>15.369953795265792</v>
      </c>
      <c r="EZ30" s="160">
        <v>17.793291574208052</v>
      </c>
      <c r="FA30" s="160">
        <v>7.5922166794150483</v>
      </c>
      <c r="FB30" s="160">
        <v>-0.55396640500971583</v>
      </c>
      <c r="FC30" s="160">
        <v>3.5988444521938572</v>
      </c>
      <c r="FD30" s="160">
        <v>5.9395127964422203</v>
      </c>
      <c r="FE30" s="160">
        <v>3.5186055901780735</v>
      </c>
      <c r="FF30" s="160">
        <v>4.3203884514332378</v>
      </c>
      <c r="FG30" s="160">
        <v>4.8732286851446096</v>
      </c>
      <c r="FH30" s="160">
        <v>8.5937627479490164</v>
      </c>
      <c r="FI30" s="160">
        <v>25.2692180210354</v>
      </c>
      <c r="FJ30" s="160">
        <v>14.087737565582643</v>
      </c>
      <c r="FK30" s="160">
        <v>12.714846134095561</v>
      </c>
      <c r="FL30" s="160">
        <v>8.1984938647650925</v>
      </c>
      <c r="FM30" s="160">
        <v>3.7663689990891709</v>
      </c>
      <c r="FN30" s="160">
        <v>3.5618514555196943</v>
      </c>
      <c r="FO30" s="160">
        <v>3.8879823293149678</v>
      </c>
      <c r="FP30" s="160">
        <v>17.998306711000584</v>
      </c>
      <c r="FQ30" s="160">
        <v>16.987589896947007</v>
      </c>
      <c r="FR30" s="160">
        <v>6.3184012748296894</v>
      </c>
      <c r="FS30" s="160">
        <v>4.3215442923416179</v>
      </c>
      <c r="FT30" s="160">
        <v>8.9799018527610706</v>
      </c>
      <c r="FU30" s="160">
        <v>8.9799018527610706</v>
      </c>
      <c r="FV30" s="160">
        <v>10.605147316747896</v>
      </c>
      <c r="FW30" s="3042" t="s">
        <v>613</v>
      </c>
      <c r="FX30" s="3043"/>
    </row>
    <row r="31" spans="1:180" ht="26.4" x14ac:dyDescent="0.25">
      <c r="A31" s="2585" t="s">
        <v>5030</v>
      </c>
      <c r="B31" s="155">
        <v>19</v>
      </c>
      <c r="C31" s="1969" t="s">
        <v>131</v>
      </c>
      <c r="D31" s="2591">
        <v>19</v>
      </c>
      <c r="E31" s="161">
        <f>'NORTH-1'!$N$1974</f>
        <v>2.5000000000000138</v>
      </c>
      <c r="F31" s="161">
        <v>2.5000000000000151</v>
      </c>
      <c r="G31" s="161">
        <v>2.4999999999999774</v>
      </c>
      <c r="H31" s="161">
        <v>2.5000000000000129</v>
      </c>
      <c r="I31" s="161">
        <v>2.4999999999999991</v>
      </c>
      <c r="J31" s="161">
        <v>2.5000000000000075</v>
      </c>
      <c r="K31" s="161">
        <v>2.5000000000000182</v>
      </c>
      <c r="L31" s="1033">
        <v>2.5000000000000044</v>
      </c>
      <c r="M31" s="1033">
        <v>2.4999999999999871</v>
      </c>
      <c r="N31" s="1033">
        <v>2.5000000000000027</v>
      </c>
      <c r="O31" s="1033">
        <v>2.5000000000000142</v>
      </c>
      <c r="P31" s="1033">
        <v>2.4999999999999587</v>
      </c>
      <c r="Q31" s="1033">
        <v>2.4999999999999667</v>
      </c>
      <c r="R31" s="161">
        <v>2.4999999999999951</v>
      </c>
      <c r="S31" s="161">
        <v>2.4999999999999769</v>
      </c>
      <c r="T31" s="161">
        <v>2.4999999999999578</v>
      </c>
      <c r="U31" s="158">
        <v>2.4999999999999694</v>
      </c>
      <c r="V31" s="158">
        <v>2.5000000000000027</v>
      </c>
      <c r="W31" s="158">
        <v>2.4999999999999805</v>
      </c>
      <c r="X31" s="158">
        <v>3.2166213322530472</v>
      </c>
      <c r="Y31" s="158">
        <v>2.4999999999999929</v>
      </c>
      <c r="Z31" s="158">
        <v>2.4999999999999778</v>
      </c>
      <c r="AA31" s="158">
        <v>2.4999999999999996</v>
      </c>
      <c r="AB31" s="158">
        <v>2.5000000000000004</v>
      </c>
      <c r="AC31" s="158">
        <v>2.499999999999992</v>
      </c>
      <c r="AD31" s="158">
        <v>2.5000000000000062</v>
      </c>
      <c r="AE31" s="158">
        <v>2.4999999999999671</v>
      </c>
      <c r="AF31" s="158">
        <v>2.5000000000000155</v>
      </c>
      <c r="AG31" s="158">
        <v>2.4999999999999711</v>
      </c>
      <c r="AH31" s="158">
        <v>2.4999999999999885</v>
      </c>
      <c r="AI31" s="158">
        <v>2.5</v>
      </c>
      <c r="AJ31" s="158">
        <v>2.5000000000000147</v>
      </c>
      <c r="AK31" s="158">
        <v>2.4999999999999845</v>
      </c>
      <c r="AL31" s="158">
        <v>2.4999999999999698</v>
      </c>
      <c r="AM31" s="158">
        <v>2.4999999999999809</v>
      </c>
      <c r="AN31" s="158">
        <v>2.5000000000000044</v>
      </c>
      <c r="AO31" s="158">
        <v>2.5000000000000235</v>
      </c>
      <c r="AP31" s="158">
        <v>2.4999999999999938</v>
      </c>
      <c r="AQ31" s="158">
        <v>2.4999999999999916</v>
      </c>
      <c r="AR31" s="158">
        <v>2.499999999999968</v>
      </c>
      <c r="AS31" s="158">
        <v>2.5</v>
      </c>
      <c r="AT31" s="158">
        <v>2.5000000000000098</v>
      </c>
      <c r="AU31" s="158">
        <v>2.4999999999999942</v>
      </c>
      <c r="AV31" s="158">
        <v>2.5</v>
      </c>
      <c r="AW31" s="158">
        <v>2.4999999999999716</v>
      </c>
      <c r="AX31" s="158">
        <v>2.5</v>
      </c>
      <c r="AY31" s="158">
        <v>2.4999999999999858</v>
      </c>
      <c r="AZ31" s="158">
        <v>2.4999999999999716</v>
      </c>
      <c r="BA31" s="158">
        <v>2.5</v>
      </c>
      <c r="BB31" s="158">
        <v>2.4999999999999858</v>
      </c>
      <c r="BC31" s="158"/>
      <c r="BD31" s="158">
        <v>2.4999999999999716</v>
      </c>
      <c r="BE31" s="158">
        <v>2.5</v>
      </c>
      <c r="BF31" s="158">
        <v>2.4999999999999858</v>
      </c>
      <c r="BG31" s="158">
        <v>2.4999999999999716</v>
      </c>
      <c r="BH31" s="158">
        <v>2.5</v>
      </c>
      <c r="BI31" s="158">
        <v>2.5</v>
      </c>
      <c r="BJ31" s="158">
        <v>2.5</v>
      </c>
      <c r="BK31" s="158">
        <v>2.4999999999999716</v>
      </c>
      <c r="BL31" s="158">
        <v>2.5</v>
      </c>
      <c r="BM31" s="158">
        <v>2.5</v>
      </c>
      <c r="BN31" s="158">
        <v>2.5</v>
      </c>
      <c r="BO31" s="158">
        <v>2.5</v>
      </c>
      <c r="BP31" s="158"/>
      <c r="BQ31" s="158">
        <v>2.5</v>
      </c>
      <c r="BR31" s="158">
        <v>2.5</v>
      </c>
      <c r="BS31" s="158">
        <v>2.4999999999999858</v>
      </c>
      <c r="BT31" s="158">
        <v>2.5</v>
      </c>
      <c r="BU31" s="158">
        <v>2.5</v>
      </c>
      <c r="BV31" s="158">
        <v>2.5</v>
      </c>
      <c r="BW31" s="158">
        <v>2.4999999999999858</v>
      </c>
      <c r="BX31" s="158">
        <v>2.5</v>
      </c>
      <c r="BY31" s="158">
        <v>2.4999999999999858</v>
      </c>
      <c r="BZ31" s="158">
        <v>2.5</v>
      </c>
      <c r="CA31" s="158">
        <v>2.4999999999999858</v>
      </c>
      <c r="CB31" s="158">
        <v>2.4999999999999849</v>
      </c>
      <c r="CC31" s="158">
        <v>2.5</v>
      </c>
      <c r="CD31" s="158">
        <v>2.5</v>
      </c>
      <c r="CE31" s="158">
        <v>2.5</v>
      </c>
      <c r="CF31" s="158">
        <v>2.5</v>
      </c>
      <c r="CG31" s="158">
        <v>2.4999999999999716</v>
      </c>
      <c r="CH31" s="158">
        <v>2.4999999999999738</v>
      </c>
      <c r="CI31" s="158">
        <v>2.5</v>
      </c>
      <c r="CJ31" s="158">
        <v>2.5</v>
      </c>
      <c r="CK31" s="158">
        <v>2.4999999999999858</v>
      </c>
      <c r="CL31" s="158">
        <v>2.5</v>
      </c>
      <c r="CM31" s="157">
        <v>2.5</v>
      </c>
      <c r="CN31" s="157">
        <v>2.4999999999999858</v>
      </c>
      <c r="CO31" s="157">
        <v>2.4999999999999871</v>
      </c>
      <c r="CP31" s="157">
        <v>2.5</v>
      </c>
      <c r="CQ31" s="157">
        <v>2.4999999999999716</v>
      </c>
      <c r="CR31" s="157">
        <v>2.5</v>
      </c>
      <c r="CS31" s="157">
        <v>2.5</v>
      </c>
      <c r="CT31" s="157">
        <v>2.4999999999999716</v>
      </c>
      <c r="CU31" s="157">
        <v>2.5</v>
      </c>
      <c r="CV31" s="157">
        <v>2.4999999999999858</v>
      </c>
      <c r="CW31" s="157">
        <v>2.4999999999999893</v>
      </c>
      <c r="CX31" s="157">
        <v>2.4999999999999858</v>
      </c>
      <c r="CY31" s="157">
        <v>2.5</v>
      </c>
      <c r="CZ31" s="157">
        <v>2.4999999999999858</v>
      </c>
      <c r="DA31" s="157">
        <v>2.4999999999999916</v>
      </c>
      <c r="DB31" s="157">
        <v>2.4999999999999858</v>
      </c>
      <c r="DC31" s="157">
        <v>2.5000000000000075</v>
      </c>
      <c r="DD31" s="157">
        <v>2.5</v>
      </c>
      <c r="DE31" s="157">
        <v>2.4999999999999858</v>
      </c>
      <c r="DF31" s="157">
        <v>2.4999999999999938</v>
      </c>
      <c r="DG31" s="162">
        <v>2.5</v>
      </c>
      <c r="DH31" s="162">
        <v>2.4999999999999933</v>
      </c>
      <c r="DI31" s="163">
        <v>2.5000000000000071</v>
      </c>
      <c r="DJ31" s="163">
        <v>2.4999999999999716</v>
      </c>
      <c r="DK31" s="164">
        <v>2.499999999999988</v>
      </c>
      <c r="DL31" s="158">
        <v>9.133163793103444</v>
      </c>
      <c r="DM31" s="158">
        <v>2.5000000000000075</v>
      </c>
      <c r="DN31" s="158">
        <v>2.4999999999999902</v>
      </c>
      <c r="DO31" s="158">
        <v>2.499999999999992</v>
      </c>
      <c r="DP31" s="158">
        <v>2.4999999999999862</v>
      </c>
      <c r="DQ31" s="158">
        <v>2.4999999999999889</v>
      </c>
      <c r="DR31" s="158">
        <v>2.4999999999999858</v>
      </c>
      <c r="DS31" s="158">
        <v>2.49999999999998</v>
      </c>
      <c r="DT31" s="158">
        <v>2.49999999999998</v>
      </c>
      <c r="DU31" s="158">
        <v>2.49999999999998</v>
      </c>
      <c r="DV31" s="158">
        <v>2.49999999999998</v>
      </c>
      <c r="DW31" s="158">
        <v>2.49999999999998</v>
      </c>
      <c r="DX31" s="158">
        <v>2.49999999999998</v>
      </c>
      <c r="DY31" s="158">
        <v>2.49999999999998</v>
      </c>
      <c r="DZ31" s="158">
        <v>2.49999999999998</v>
      </c>
      <c r="EA31" s="158">
        <v>2.49999999999998</v>
      </c>
      <c r="EB31" s="158">
        <v>2.49999999999998</v>
      </c>
      <c r="EC31" s="158">
        <v>2.49999999999998</v>
      </c>
      <c r="ED31" s="158">
        <v>2.49999999999998</v>
      </c>
      <c r="EE31" s="158">
        <v>2.49999999999998</v>
      </c>
      <c r="EF31" s="158">
        <v>2.49999999999998</v>
      </c>
      <c r="EG31" s="158">
        <v>2.49999999999998</v>
      </c>
      <c r="EH31" s="158">
        <v>2.49999999999998</v>
      </c>
      <c r="EI31" s="158">
        <v>2.49999999999998</v>
      </c>
      <c r="EJ31" s="158">
        <v>2.49999999999998</v>
      </c>
      <c r="EK31" s="158">
        <v>2.49999999999998</v>
      </c>
      <c r="EL31" s="158">
        <v>2.49999999999998</v>
      </c>
      <c r="EM31" s="158">
        <v>2.49999999999998</v>
      </c>
      <c r="EN31" s="158">
        <v>2.49999999999998</v>
      </c>
      <c r="EO31" s="158">
        <v>2.49999999999998</v>
      </c>
      <c r="EP31" s="158">
        <v>2.49999999999998</v>
      </c>
      <c r="EQ31" s="158">
        <v>2.49999999999998</v>
      </c>
      <c r="ER31" s="158">
        <v>2.49999999999998</v>
      </c>
      <c r="ES31" s="158">
        <v>2.49999999999998</v>
      </c>
      <c r="ET31" s="158">
        <v>2.49999999999998</v>
      </c>
      <c r="EU31" s="158">
        <v>2.49999999999998</v>
      </c>
      <c r="EV31" s="158">
        <v>2.49999999999998</v>
      </c>
      <c r="EW31" s="158">
        <v>2.49999999999998</v>
      </c>
      <c r="EX31" s="158">
        <v>2.49999999999998</v>
      </c>
      <c r="EY31" s="158">
        <v>2.49999999999998</v>
      </c>
      <c r="EZ31" s="158">
        <v>2.49999999999998</v>
      </c>
      <c r="FA31" s="158">
        <v>2.49999999999998</v>
      </c>
      <c r="FB31" s="158">
        <v>2.49999999999998</v>
      </c>
      <c r="FC31" s="158">
        <v>2.49999999999998</v>
      </c>
      <c r="FD31" s="158">
        <v>2.49999999999998</v>
      </c>
      <c r="FE31" s="158">
        <v>2.49999999999998</v>
      </c>
      <c r="FF31" s="158">
        <v>2.49999999999998</v>
      </c>
      <c r="FG31" s="158">
        <v>2.49999999999998</v>
      </c>
      <c r="FH31" s="158">
        <v>2.49999999999998</v>
      </c>
      <c r="FI31" s="158">
        <v>2.49999999999998</v>
      </c>
      <c r="FJ31" s="158">
        <v>2.49999999999998</v>
      </c>
      <c r="FK31" s="158">
        <v>2.49999999999998</v>
      </c>
      <c r="FL31" s="158">
        <v>2.49999999999998</v>
      </c>
      <c r="FM31" s="158">
        <v>2.49999999999998</v>
      </c>
      <c r="FN31" s="158">
        <v>2.49999999999998</v>
      </c>
      <c r="FO31" s="158">
        <v>2.49999999999998</v>
      </c>
      <c r="FP31" s="158">
        <v>2.49999999999998</v>
      </c>
      <c r="FQ31" s="158">
        <v>2.49999999999998</v>
      </c>
      <c r="FR31" s="158">
        <v>2.49999999999998</v>
      </c>
      <c r="FS31" s="158">
        <v>2.49999999999998</v>
      </c>
      <c r="FT31" s="158">
        <v>2.49999999999998</v>
      </c>
      <c r="FU31" s="158">
        <v>2.49999999999998</v>
      </c>
      <c r="FV31" s="158">
        <v>2.49999999999998</v>
      </c>
    </row>
    <row r="32" spans="1:180" ht="26.4" x14ac:dyDescent="0.25">
      <c r="A32" s="2585" t="s">
        <v>5030</v>
      </c>
      <c r="B32" s="155">
        <v>20</v>
      </c>
      <c r="C32" s="1969" t="s">
        <v>132</v>
      </c>
      <c r="D32" s="2591">
        <v>20</v>
      </c>
      <c r="E32" s="161">
        <f>'NORTH-1'!$N$901</f>
        <v>-0.13914011409541296</v>
      </c>
      <c r="F32" s="161">
        <v>4.8114979280396056E-2</v>
      </c>
      <c r="G32" s="161">
        <v>0.69667973292289886</v>
      </c>
      <c r="H32" s="161">
        <v>0.63097696584586516</v>
      </c>
      <c r="I32" s="161">
        <v>0.34050328045625361</v>
      </c>
      <c r="J32" s="161">
        <v>0.54628887755878275</v>
      </c>
      <c r="K32" s="161">
        <v>0.79600148093416456</v>
      </c>
      <c r="L32" s="1032">
        <v>8.5595918785635453E-2</v>
      </c>
      <c r="M32" s="1032">
        <v>0.52302758090228851</v>
      </c>
      <c r="N32" s="1032">
        <v>0.35249977136691202</v>
      </c>
      <c r="O32" s="1032">
        <v>0.10635189940076209</v>
      </c>
      <c r="P32" s="1032">
        <v>0.2254261307188612</v>
      </c>
      <c r="Q32" s="1032">
        <v>0.40305297133086732</v>
      </c>
      <c r="R32" s="156">
        <v>5.177020708099013E-2</v>
      </c>
      <c r="S32" s="156">
        <v>0.7525195968649816</v>
      </c>
      <c r="T32" s="156">
        <v>-4.567337365724753E-2</v>
      </c>
      <c r="U32" s="157">
        <v>0.12338383566085748</v>
      </c>
      <c r="V32" s="157">
        <v>0.10806427286907486</v>
      </c>
      <c r="W32" s="157">
        <v>-0.42311923499963788</v>
      </c>
      <c r="X32" s="157">
        <v>0.38848474664267918</v>
      </c>
      <c r="Y32" s="157">
        <v>0.1132882977403472</v>
      </c>
      <c r="Z32" s="158">
        <v>0.34652672061455536</v>
      </c>
      <c r="AA32" s="158">
        <v>-8.0676112820676743E-2</v>
      </c>
      <c r="AB32" s="158">
        <v>-0.62866601128372901</v>
      </c>
      <c r="AC32" s="158">
        <v>0.38885333118114224</v>
      </c>
      <c r="AD32" s="158">
        <v>-0.64250899139661766</v>
      </c>
      <c r="AE32" s="158">
        <v>-0.35892309946882878</v>
      </c>
      <c r="AF32" s="158">
        <v>-0.10823519292338102</v>
      </c>
      <c r="AG32" s="158">
        <v>0.79690634091669821</v>
      </c>
      <c r="AH32" s="158">
        <v>0.21065702818352733</v>
      </c>
      <c r="AI32" s="158">
        <v>0.93</v>
      </c>
      <c r="AJ32" s="158">
        <v>0.89999999999998725</v>
      </c>
      <c r="AK32" s="158">
        <v>0.89999999999995983</v>
      </c>
      <c r="AL32" s="158">
        <v>0</v>
      </c>
      <c r="AM32" s="158">
        <v>1.681419677269234</v>
      </c>
      <c r="AN32" s="158">
        <v>0</v>
      </c>
      <c r="AO32" s="158">
        <v>0.91061141051822969</v>
      </c>
      <c r="AP32" s="158">
        <v>0.7811465642791906</v>
      </c>
      <c r="AQ32" s="158">
        <v>7.6997112608919865E-2</v>
      </c>
      <c r="AR32" s="158">
        <v>0.26272377344560105</v>
      </c>
      <c r="AS32" s="158">
        <v>0.35759200435175814</v>
      </c>
      <c r="AT32" s="158">
        <v>0.88712921598030692</v>
      </c>
      <c r="AU32" s="158">
        <v>0.73197059611842952</v>
      </c>
      <c r="AV32" s="158">
        <v>1.6562795446165273</v>
      </c>
      <c r="AW32" s="158">
        <v>0.95805335224937482</v>
      </c>
      <c r="AX32" s="158">
        <v>0.69628535994822383</v>
      </c>
      <c r="AY32" s="158">
        <v>1.3499999999999996</v>
      </c>
      <c r="AZ32" s="158">
        <v>1.25</v>
      </c>
      <c r="BA32" s="158">
        <v>1.3508668242717801</v>
      </c>
      <c r="BB32" s="158">
        <v>1.9896538001677219E-2</v>
      </c>
      <c r="BC32" s="158"/>
      <c r="BD32" s="158">
        <v>2.2487930344675391</v>
      </c>
      <c r="BE32" s="158">
        <v>2.1134814090017477</v>
      </c>
      <c r="BF32" s="158">
        <v>0.76475657044345546</v>
      </c>
      <c r="BG32" s="158">
        <v>2.2546196819948818</v>
      </c>
      <c r="BH32" s="158">
        <v>-0.4930523390445114</v>
      </c>
      <c r="BI32" s="158">
        <v>-1.4224205242621131</v>
      </c>
      <c r="BJ32" s="158">
        <v>0.18519321054449356</v>
      </c>
      <c r="BK32" s="158">
        <v>1.3560697774768902</v>
      </c>
      <c r="BL32" s="158">
        <v>0.65216930094363668</v>
      </c>
      <c r="BM32" s="158">
        <v>-0.24758728714976883</v>
      </c>
      <c r="BN32" s="158">
        <v>3.2911816297237287E-2</v>
      </c>
      <c r="BO32" s="158">
        <v>0.82954769899324354</v>
      </c>
      <c r="BP32" s="158"/>
      <c r="BQ32" s="158">
        <v>3.4159609957106395E-2</v>
      </c>
      <c r="BR32" s="158">
        <v>0.13450859409376376</v>
      </c>
      <c r="BS32" s="158">
        <v>6.4361264865222798E-2</v>
      </c>
      <c r="BT32" s="158">
        <v>-0.41133455210130182</v>
      </c>
      <c r="BU32" s="158">
        <v>-0.44829866980399308</v>
      </c>
      <c r="BV32" s="158">
        <v>-0.43002345582358975</v>
      </c>
      <c r="BW32" s="158">
        <v>-0.38738240177163058</v>
      </c>
      <c r="BX32" s="158">
        <v>-0.39384615384579014</v>
      </c>
      <c r="BY32" s="158">
        <v>-0.36241399233183913</v>
      </c>
      <c r="BZ32" s="158">
        <v>0.39354277088858997</v>
      </c>
      <c r="CA32" s="157">
        <v>0.71961198288178641</v>
      </c>
      <c r="CB32" s="157">
        <v>0.85111806642303311</v>
      </c>
      <c r="CC32" s="157">
        <v>0.69040768777395622</v>
      </c>
      <c r="CD32" s="157">
        <v>0.97530399899697917</v>
      </c>
      <c r="CE32" s="157">
        <v>-0.63863757317831038</v>
      </c>
      <c r="CF32" s="157">
        <v>-0.2964506049204107</v>
      </c>
      <c r="CG32" s="157">
        <v>-0.27427317608196755</v>
      </c>
      <c r="CH32" s="157">
        <v>-0.19171779141195563</v>
      </c>
      <c r="CI32" s="157">
        <v>-2.4851945854474389</v>
      </c>
      <c r="CJ32" s="157">
        <v>-0.19882094555549995</v>
      </c>
      <c r="CK32" s="157">
        <v>0.19999999999998144</v>
      </c>
      <c r="CL32" s="157">
        <v>0</v>
      </c>
      <c r="CM32" s="157">
        <v>-6.7606906243913176E-2</v>
      </c>
      <c r="CN32" s="157">
        <v>-0.15154795410285485</v>
      </c>
      <c r="CO32" s="157">
        <v>-0.40290088638118293</v>
      </c>
      <c r="CP32" s="157">
        <v>-0.27213062270003846</v>
      </c>
      <c r="CQ32" s="157">
        <v>-0.30226389488524968</v>
      </c>
      <c r="CR32" s="157">
        <v>1.9842582181073768E-2</v>
      </c>
      <c r="CS32" s="157">
        <v>-0.1247504990021702</v>
      </c>
      <c r="CT32" s="157">
        <v>-7.9816953121107051E-2</v>
      </c>
      <c r="CU32" s="157">
        <v>-0.31342007788012582</v>
      </c>
      <c r="CV32" s="157">
        <v>-0.1187061034719385</v>
      </c>
      <c r="CW32" s="157">
        <v>-0.10061682488300555</v>
      </c>
      <c r="CX32" s="157">
        <v>-7.4794315632120398E-2</v>
      </c>
      <c r="CY32" s="157">
        <v>0.54391364843788204</v>
      </c>
      <c r="CZ32" s="157">
        <v>0.40162105015871469</v>
      </c>
      <c r="DA32" s="157">
        <v>0.31147915999431053</v>
      </c>
      <c r="DB32" s="157">
        <v>0.17770295548099482</v>
      </c>
      <c r="DC32" s="157">
        <v>-0.10737643575344238</v>
      </c>
      <c r="DD32" s="157">
        <v>-0.1121830827910159</v>
      </c>
      <c r="DE32" s="157">
        <v>-6.6662626507014128E-2</v>
      </c>
      <c r="DF32" s="157">
        <v>-0.38380840284525247</v>
      </c>
      <c r="DG32" s="157">
        <v>-0.25306785083368755</v>
      </c>
      <c r="DH32" s="157">
        <v>-0.31340405014452322</v>
      </c>
      <c r="DI32" s="158">
        <v>-0.36996552593971999</v>
      </c>
      <c r="DJ32" s="158">
        <v>-0.3227141083987336</v>
      </c>
      <c r="DK32" s="158">
        <v>-0.3420843277647157</v>
      </c>
      <c r="DL32" s="158">
        <v>-0.13568521031197711</v>
      </c>
      <c r="DM32" s="158">
        <v>-9.6334694251645467E-2</v>
      </c>
      <c r="DN32" s="158">
        <v>-3.9771974016754613E-2</v>
      </c>
      <c r="DO32" s="158">
        <v>-9.4607379375572939E-2</v>
      </c>
      <c r="DP32" s="158">
        <v>-5.5890206793052073E-2</v>
      </c>
      <c r="DQ32" s="158">
        <v>-8.7884061967218485E-2</v>
      </c>
      <c r="DR32" s="158">
        <v>-0.13638803133441416</v>
      </c>
      <c r="DS32" s="158">
        <v>0.14914897350364667</v>
      </c>
      <c r="DT32" s="158">
        <v>-0.43685269719730102</v>
      </c>
      <c r="DU32" s="158">
        <v>-0.24218939210455045</v>
      </c>
      <c r="DV32" s="158">
        <v>-0.13698024833168748</v>
      </c>
      <c r="DW32" s="158">
        <v>-0.16029310739633937</v>
      </c>
      <c r="DX32" s="158">
        <v>-0.28770086956486907</v>
      </c>
      <c r="DY32" s="158">
        <v>-0.1991495774802515</v>
      </c>
      <c r="DZ32" s="158">
        <v>-4.9029908243506996E-2</v>
      </c>
      <c r="EA32" s="158">
        <v>-0.8687837028162787</v>
      </c>
      <c r="EB32" s="158">
        <v>0.69814059583893384</v>
      </c>
      <c r="EC32" s="158">
        <v>-3.2210268634200317E-2</v>
      </c>
      <c r="ED32" s="157">
        <v>-0.11701119964289296</v>
      </c>
      <c r="EE32" s="157">
        <v>-0.1039552497404807</v>
      </c>
      <c r="EF32" s="157">
        <v>-0.19999999999970533</v>
      </c>
      <c r="EG32" s="157">
        <v>-6.9855166953877931E-2</v>
      </c>
      <c r="EH32" s="157">
        <v>-0.16785374041651502</v>
      </c>
      <c r="EI32" s="157">
        <v>-0.22791258881879328</v>
      </c>
      <c r="EJ32" s="157">
        <v>-0.13755158184304339</v>
      </c>
      <c r="EK32" s="157">
        <v>-8.7065879849416078E-2</v>
      </c>
      <c r="EL32" s="157">
        <v>-9.8807720176291108E-2</v>
      </c>
      <c r="EM32" s="157">
        <v>-0.43684710351396649</v>
      </c>
      <c r="EN32" s="157">
        <v>0.24503130955645375</v>
      </c>
      <c r="EO32" s="162">
        <v>-7.0265839091264853E-2</v>
      </c>
      <c r="EP32" s="157">
        <v>-0.11086966162571006</v>
      </c>
      <c r="EQ32" s="157">
        <v>-0.16657412548602915</v>
      </c>
      <c r="ER32" s="157">
        <v>-7.6154638713351208E-2</v>
      </c>
      <c r="ES32" s="157">
        <v>-0.2006152200078864</v>
      </c>
      <c r="ET32" s="157">
        <v>-0.18691588785076457</v>
      </c>
      <c r="EU32" s="157">
        <v>-0.22908457802602256</v>
      </c>
      <c r="EV32" s="157">
        <v>-0.21095960895293589</v>
      </c>
      <c r="EW32" s="157">
        <v>-0.22253273301261678</v>
      </c>
      <c r="EX32" s="157">
        <v>-0.18456995201160245</v>
      </c>
      <c r="EY32" s="157">
        <v>-7.6745970836704355E-2</v>
      </c>
      <c r="EZ32" s="160">
        <v>-9.9771113328137623E-2</v>
      </c>
      <c r="FA32" s="160">
        <v>-0.14734484587732791</v>
      </c>
      <c r="FB32" s="160">
        <v>-0.28807901595860608</v>
      </c>
      <c r="FC32" s="160">
        <v>-0.16469942355201758</v>
      </c>
      <c r="FD32" s="160">
        <v>-0.15987962005075618</v>
      </c>
      <c r="FE32" s="160">
        <v>-0.21760633036612773</v>
      </c>
      <c r="FF32" s="160">
        <v>-0.14454468424456748</v>
      </c>
      <c r="FG32" s="160">
        <v>-0.1308081669793453</v>
      </c>
      <c r="FH32" s="160">
        <v>-0.10871431023638159</v>
      </c>
      <c r="FI32" s="160">
        <v>-8.7634738410849976E-3</v>
      </c>
      <c r="FJ32" s="160">
        <v>1.3220518244335703E-2</v>
      </c>
      <c r="FK32" s="160">
        <v>-2.9010733971614498E-2</v>
      </c>
      <c r="FL32" s="160">
        <v>-0.29139955041200599</v>
      </c>
      <c r="FM32" s="160">
        <v>3.7956426022831426E-2</v>
      </c>
      <c r="FN32" s="160">
        <v>-9.1203051156594717E-2</v>
      </c>
      <c r="FO32" s="160">
        <v>-0.23855673177280945</v>
      </c>
      <c r="FP32" s="160">
        <v>-0.17919750681726021</v>
      </c>
      <c r="FQ32" s="160">
        <v>-0.82588909489293205</v>
      </c>
      <c r="FR32" s="160">
        <v>0</v>
      </c>
      <c r="FS32" s="160">
        <v>0</v>
      </c>
      <c r="FT32" s="160">
        <v>0</v>
      </c>
      <c r="FU32" s="160">
        <v>0</v>
      </c>
      <c r="FV32" s="160">
        <v>0</v>
      </c>
    </row>
    <row r="33" spans="1:178" ht="26.4" x14ac:dyDescent="0.25">
      <c r="A33" s="2585" t="s">
        <v>5030</v>
      </c>
      <c r="B33" s="155">
        <v>21</v>
      </c>
      <c r="C33" s="1969" t="s">
        <v>133</v>
      </c>
      <c r="D33" s="2591">
        <v>21</v>
      </c>
      <c r="E33" s="2078">
        <f>'NORTH-1'!$N$942</f>
        <v>2.171067286013074</v>
      </c>
      <c r="F33" s="161">
        <v>0.82577894637158833</v>
      </c>
      <c r="G33" s="161">
        <v>1.5400316799205644</v>
      </c>
      <c r="H33" s="161">
        <v>1.8195039335429204</v>
      </c>
      <c r="I33" s="161">
        <v>1.9439317067368924</v>
      </c>
      <c r="J33" s="161">
        <v>2.2892675426153772</v>
      </c>
      <c r="K33" s="161">
        <v>1.2775071401081484</v>
      </c>
      <c r="L33" s="1033">
        <v>1.3026450748550487</v>
      </c>
      <c r="M33" s="1033">
        <v>2.4709453091458076</v>
      </c>
      <c r="N33" s="1033">
        <v>1.4918170536386146</v>
      </c>
      <c r="O33" s="1033">
        <v>2.1184123889476818</v>
      </c>
      <c r="P33" s="1033">
        <v>2.2979717844791385</v>
      </c>
      <c r="Q33" s="1033">
        <v>2.4614466821764007</v>
      </c>
      <c r="R33" s="161">
        <v>1.4258816647052188</v>
      </c>
      <c r="S33" s="161">
        <v>1.5001064478459014</v>
      </c>
      <c r="T33" s="161">
        <v>0.5155142070986708</v>
      </c>
      <c r="U33" s="158">
        <v>1.7331115237594841</v>
      </c>
      <c r="V33" s="158">
        <v>0.30833865105940639</v>
      </c>
      <c r="W33" s="158">
        <v>2.1104948857071575</v>
      </c>
      <c r="X33" s="158">
        <v>2.5793031877570032</v>
      </c>
      <c r="Y33" s="157">
        <v>1.7476363452332264</v>
      </c>
      <c r="Z33" s="158">
        <v>2.4878837494608197</v>
      </c>
      <c r="AA33" s="158">
        <v>2.8005322020751935</v>
      </c>
      <c r="AB33" s="158">
        <v>2.4320464563249931</v>
      </c>
      <c r="AC33" s="158">
        <v>2.7787246442917835</v>
      </c>
      <c r="AD33" s="158">
        <v>0.73010390351022059</v>
      </c>
      <c r="AE33" s="158">
        <v>0.59266107468112805</v>
      </c>
      <c r="AF33" s="158">
        <v>1.5983865675942672</v>
      </c>
      <c r="AG33" s="158">
        <v>-0.38347436682115471</v>
      </c>
      <c r="AH33" s="158">
        <v>0.63607705004295134</v>
      </c>
      <c r="AI33" s="158">
        <v>4.43</v>
      </c>
      <c r="AJ33" s="158">
        <v>0.2548637009296692</v>
      </c>
      <c r="AK33" s="158">
        <v>0.28237760495065017</v>
      </c>
      <c r="AL33" s="158">
        <v>-0.71262005822607377</v>
      </c>
      <c r="AM33" s="158">
        <v>1.1382191138389761</v>
      </c>
      <c r="AN33" s="158">
        <v>-0.37890308134970618</v>
      </c>
      <c r="AO33" s="158">
        <v>1.6729419333948181</v>
      </c>
      <c r="AP33" s="158">
        <v>3.6364353635895103E-2</v>
      </c>
      <c r="AQ33" s="158">
        <v>-0.94911447300829754</v>
      </c>
      <c r="AR33" s="158">
        <v>0.27237709382164421</v>
      </c>
      <c r="AS33" s="158">
        <v>1.4851327441342068</v>
      </c>
      <c r="AT33" s="158">
        <v>2.2810591492076218</v>
      </c>
      <c r="AU33" s="158">
        <v>1.7082511669722387</v>
      </c>
      <c r="AV33" s="158">
        <v>0.33562100512333115</v>
      </c>
      <c r="AW33" s="158">
        <v>2.220980978626204</v>
      </c>
      <c r="AX33" s="158">
        <v>0.33052683049433507</v>
      </c>
      <c r="AY33" s="158">
        <v>1.0944616297507437</v>
      </c>
      <c r="AZ33" s="158">
        <v>2.4816712239546121</v>
      </c>
      <c r="BA33" s="158">
        <v>-1.9381200128301812</v>
      </c>
      <c r="BB33" s="158">
        <v>-0.76542272876398876</v>
      </c>
      <c r="BC33" s="158"/>
      <c r="BD33" s="158">
        <v>0.20344919236215181</v>
      </c>
      <c r="BE33" s="158">
        <v>1.5822836445580732</v>
      </c>
      <c r="BF33" s="158">
        <v>-2.0258924942518734E-2</v>
      </c>
      <c r="BG33" s="158">
        <v>1.9763098855694077</v>
      </c>
      <c r="BH33" s="158">
        <v>-0.64544847438612252</v>
      </c>
      <c r="BI33" s="158">
        <v>-0.52878708080285308</v>
      </c>
      <c r="BJ33" s="158">
        <v>0.45105650154687976</v>
      </c>
      <c r="BK33" s="158">
        <v>0.71645547018319</v>
      </c>
      <c r="BL33" s="158">
        <v>1.2333592304590841</v>
      </c>
      <c r="BM33" s="158">
        <v>0.891256591740342</v>
      </c>
      <c r="BN33" s="158">
        <v>0.60428949421174771</v>
      </c>
      <c r="BO33" s="158">
        <v>6.9227508088440082E-2</v>
      </c>
      <c r="BP33" s="158"/>
      <c r="BQ33" s="158">
        <v>1.5374707803227665</v>
      </c>
      <c r="BR33" s="158">
        <v>0.9849553555678382</v>
      </c>
      <c r="BS33" s="158">
        <v>0.77725627057019997</v>
      </c>
      <c r="BT33" s="158">
        <v>2.8295000021403767</v>
      </c>
      <c r="BU33" s="158">
        <v>2.4912470722726465</v>
      </c>
      <c r="BV33" s="158">
        <v>2.24949105750746</v>
      </c>
      <c r="BW33" s="158">
        <v>2.1989005535648425</v>
      </c>
      <c r="BX33" s="158">
        <v>1.3441404217021193</v>
      </c>
      <c r="BY33" s="158">
        <v>1.5160784382188961</v>
      </c>
      <c r="BZ33" s="158">
        <v>1.95195454063034</v>
      </c>
      <c r="CA33" s="157">
        <v>3.2021830538430036</v>
      </c>
      <c r="CB33" s="157">
        <v>2.7706183058653444</v>
      </c>
      <c r="CC33" s="157">
        <v>5.7040261816531741</v>
      </c>
      <c r="CD33" s="157">
        <v>3.5894070242954172</v>
      </c>
      <c r="CE33" s="157">
        <v>1.4228308910122478</v>
      </c>
      <c r="CF33" s="157">
        <v>1.9210492307798639</v>
      </c>
      <c r="CG33" s="157">
        <v>9.9999999999965724E-3</v>
      </c>
      <c r="CH33" s="157">
        <v>1.0966582722718701</v>
      </c>
      <c r="CI33" s="157">
        <v>6.9901912418442746</v>
      </c>
      <c r="CJ33" s="157">
        <v>-1.2481549396676652</v>
      </c>
      <c r="CK33" s="157">
        <v>2.1756192273758881</v>
      </c>
      <c r="CL33" s="157">
        <v>2.3690573598425759</v>
      </c>
      <c r="CM33" s="157">
        <v>0</v>
      </c>
      <c r="CN33" s="157">
        <v>0.44474217118452947</v>
      </c>
      <c r="CO33" s="157">
        <v>9.9999999999993774E-2</v>
      </c>
      <c r="CP33" s="157">
        <v>0.71244967859185504</v>
      </c>
      <c r="CQ33" s="157">
        <v>0.31007391309488319</v>
      </c>
      <c r="CR33" s="157">
        <v>-1.3519236512269073</v>
      </c>
      <c r="CS33" s="157">
        <v>-0.60511299896761339</v>
      </c>
      <c r="CT33" s="157">
        <v>0.53995371639895628</v>
      </c>
      <c r="CU33" s="157">
        <v>4.1910912776852917E-2</v>
      </c>
      <c r="CV33" s="157">
        <v>0.99191195102064111</v>
      </c>
      <c r="CW33" s="157">
        <v>0.42639942413672738</v>
      </c>
      <c r="CX33" s="157">
        <v>1.8368479209074389</v>
      </c>
      <c r="CY33" s="157">
        <v>2.4563825257799676</v>
      </c>
      <c r="CZ33" s="157">
        <v>2.5939788840280942</v>
      </c>
      <c r="DA33" s="157">
        <v>2.8169802960993477</v>
      </c>
      <c r="DB33" s="157">
        <v>1.8004815968687877</v>
      </c>
      <c r="DC33" s="157">
        <v>-0.46217674309642798</v>
      </c>
      <c r="DD33" s="157">
        <v>-0.59945830630611607</v>
      </c>
      <c r="DE33" s="157">
        <v>0.14811595123020244</v>
      </c>
      <c r="DF33" s="157">
        <v>-0.19404572171465009</v>
      </c>
      <c r="DG33" s="157">
        <v>1.2936358292700875E-3</v>
      </c>
      <c r="DH33" s="157">
        <v>-1.056474825862932</v>
      </c>
      <c r="DI33" s="158">
        <v>8.1125139526093043E-2</v>
      </c>
      <c r="DJ33" s="158">
        <v>2.405254180843527</v>
      </c>
      <c r="DK33" s="158">
        <v>-0.14658845087116787</v>
      </c>
      <c r="DL33" s="158">
        <v>0.14329654337595588</v>
      </c>
      <c r="DM33" s="158">
        <v>-8.8893085008578676E-2</v>
      </c>
      <c r="DN33" s="158">
        <v>1.7213843846698829E-2</v>
      </c>
      <c r="DO33" s="158">
        <v>-9.6977415536538242E-2</v>
      </c>
      <c r="DP33" s="158">
        <v>-1.7123306228881231E-2</v>
      </c>
      <c r="DQ33" s="158">
        <v>-0.40493748230698479</v>
      </c>
      <c r="DR33" s="158">
        <v>-0.10526968346069969</v>
      </c>
      <c r="DS33" s="158">
        <v>-0.3351390083479357</v>
      </c>
      <c r="DT33" s="158">
        <v>0.39910089891020095</v>
      </c>
      <c r="DU33" s="164">
        <v>-1.1138822440079692</v>
      </c>
      <c r="DV33" s="158">
        <v>0.47635053423276547</v>
      </c>
      <c r="DW33" s="158">
        <v>-0.84427060185714387</v>
      </c>
      <c r="DX33" s="158">
        <v>0.68029479866765674</v>
      </c>
      <c r="DY33" s="163">
        <v>-5.3106439315042123E-2</v>
      </c>
      <c r="DZ33" s="163">
        <v>-0.13669521401274032</v>
      </c>
      <c r="EA33" s="158">
        <v>-0.91351375694641912</v>
      </c>
      <c r="EB33" s="163">
        <v>0.38432596911825828</v>
      </c>
      <c r="EC33" s="163">
        <v>1.1768464850255425</v>
      </c>
      <c r="ED33" s="162">
        <v>-1.326315422776474</v>
      </c>
      <c r="EE33" s="162">
        <v>-0.51865073999175759</v>
      </c>
      <c r="EF33" s="162">
        <v>-7.6346362756679498E-2</v>
      </c>
      <c r="EG33" s="162">
        <v>-0.14290370597622504</v>
      </c>
      <c r="EH33" s="162">
        <v>-0.50649180746259126</v>
      </c>
      <c r="EI33" s="162">
        <v>-0.21485259856063366</v>
      </c>
      <c r="EJ33" s="162">
        <v>-0.20508684190292586</v>
      </c>
      <c r="EK33" s="162">
        <v>-0.28412548862961767</v>
      </c>
      <c r="EL33" s="162">
        <v>-0.30269680383000719</v>
      </c>
      <c r="EM33" s="162">
        <v>0.2657713562382002</v>
      </c>
      <c r="EN33" s="162">
        <v>-0.53548179813454866</v>
      </c>
      <c r="EO33" s="157">
        <v>-0.15070494849267241</v>
      </c>
      <c r="EP33" s="162">
        <v>-0.13707837144986723</v>
      </c>
      <c r="EQ33" s="162">
        <v>2.8489517966723509E-2</v>
      </c>
      <c r="ER33" s="162">
        <v>-0.42375521281930512</v>
      </c>
      <c r="ES33" s="162">
        <v>0.16748241993289351</v>
      </c>
      <c r="ET33" s="162">
        <v>-0.81238534778689753</v>
      </c>
      <c r="EU33" s="162">
        <v>-9.8915691685420859E-2</v>
      </c>
      <c r="EV33" s="162">
        <v>0.58013300449161187</v>
      </c>
      <c r="EW33" s="157">
        <v>-0.36309722901024571</v>
      </c>
      <c r="EX33" s="157">
        <v>-0.33297643311707592</v>
      </c>
      <c r="EY33" s="157">
        <v>0.32139359429409287</v>
      </c>
      <c r="EZ33" s="160">
        <v>-9.477468148087434E-2</v>
      </c>
      <c r="FA33" s="160">
        <v>0.57425806029284943</v>
      </c>
      <c r="FB33" s="160">
        <v>-0.17177657597164253</v>
      </c>
      <c r="FC33" s="160">
        <v>0.10481625860547185</v>
      </c>
      <c r="FD33" s="160">
        <v>6.7147884667031796E-2</v>
      </c>
      <c r="FE33" s="160">
        <v>-0.22611389745759822</v>
      </c>
      <c r="FF33" s="160">
        <v>-0.10680285099651196</v>
      </c>
      <c r="FG33" s="160">
        <v>-0.14712666237706759</v>
      </c>
      <c r="FH33" s="160">
        <v>-0.28204222969855752</v>
      </c>
      <c r="FI33" s="160">
        <v>-0.27229794779239641</v>
      </c>
      <c r="FJ33" s="160">
        <v>-4.5295265968598057E-2</v>
      </c>
      <c r="FK33" s="160">
        <v>-0.35652030701817539</v>
      </c>
      <c r="FL33" s="160">
        <v>-0.19187392770466091</v>
      </c>
      <c r="FM33" s="160">
        <v>-2.0556216882189347</v>
      </c>
      <c r="FN33" s="160">
        <v>-1.0420528392262318</v>
      </c>
      <c r="FO33" s="160">
        <v>-0.15907705653917198</v>
      </c>
      <c r="FP33" s="160">
        <v>-0.2523727418259965</v>
      </c>
      <c r="FQ33" s="160">
        <v>-0.95465064096523911</v>
      </c>
      <c r="FR33" s="160">
        <v>1.1197848341027277</v>
      </c>
      <c r="FS33" s="160">
        <v>-1.2455082925456382</v>
      </c>
      <c r="FT33" s="160">
        <v>-6.015704752811786E-2</v>
      </c>
      <c r="FU33" s="160">
        <v>-6.015704752811786E-2</v>
      </c>
      <c r="FV33" s="160">
        <v>-0.23202725549246786</v>
      </c>
    </row>
    <row r="34" spans="1:178" ht="18" customHeight="1" x14ac:dyDescent="0.25">
      <c r="A34" s="2585" t="s">
        <v>5030</v>
      </c>
      <c r="B34" s="155">
        <v>22</v>
      </c>
      <c r="C34" s="1969" t="s">
        <v>4861</v>
      </c>
      <c r="D34" s="2591">
        <v>22</v>
      </c>
      <c r="E34" s="161">
        <f>'NORTH-1'!$N$658</f>
        <v>0.1232072213596113</v>
      </c>
      <c r="F34" s="161">
        <v>0.18209224507223226</v>
      </c>
      <c r="G34" s="161">
        <v>0.6574564552652683</v>
      </c>
      <c r="H34" s="161">
        <v>-0.62500910484818684</v>
      </c>
      <c r="I34" s="161">
        <v>0.72400732547476487</v>
      </c>
      <c r="J34" s="161">
        <v>-0.96748489832474571</v>
      </c>
      <c r="K34" s="161">
        <v>0.1741246325950401</v>
      </c>
      <c r="L34" s="1033">
        <v>1.0142865013773341</v>
      </c>
      <c r="M34" s="1033">
        <v>0.12229595863932415</v>
      </c>
      <c r="N34" s="1033">
        <v>0.72589988842774922</v>
      </c>
      <c r="O34" s="1033">
        <v>1.5209586344904455</v>
      </c>
      <c r="P34" s="1033">
        <v>1.1357569899276065</v>
      </c>
      <c r="Q34" s="1033">
        <v>2.0489193878560794</v>
      </c>
      <c r="R34" s="161">
        <v>1.1623049297274208</v>
      </c>
      <c r="S34" s="161">
        <v>1.1087818107460414</v>
      </c>
      <c r="T34" s="161">
        <v>1.184788175148132</v>
      </c>
      <c r="U34" s="158">
        <v>0.17858458547601008</v>
      </c>
      <c r="V34" s="158">
        <v>0.65129960300994982</v>
      </c>
      <c r="W34" s="158">
        <v>0.58476782208821254</v>
      </c>
      <c r="X34" s="158">
        <v>1.188983564274908</v>
      </c>
      <c r="Y34" s="157">
        <v>9.5281011986214331E-2</v>
      </c>
      <c r="Z34" s="158">
        <v>1.5199246400944344</v>
      </c>
      <c r="AA34" s="158">
        <v>2.4021648801154077E-2</v>
      </c>
      <c r="AB34" s="158">
        <v>1.8097029713407591</v>
      </c>
      <c r="AC34" s="157">
        <v>2.6440313953555941</v>
      </c>
      <c r="AD34" s="157">
        <v>0.2240612139155097</v>
      </c>
      <c r="AE34" s="157">
        <v>1.6095145441296741</v>
      </c>
      <c r="AF34" s="157">
        <v>0.37821460777632593</v>
      </c>
      <c r="AG34" s="157">
        <v>1.4773502149179167</v>
      </c>
      <c r="AH34" s="157">
        <v>6.633348104277384E-2</v>
      </c>
      <c r="AI34" s="157">
        <v>-7.0000000000000007E-2</v>
      </c>
      <c r="AJ34" s="157">
        <v>1.4950093985477044</v>
      </c>
      <c r="AK34" s="157">
        <v>0.676132078080391</v>
      </c>
      <c r="AL34" s="157">
        <v>-0.33216669321863235</v>
      </c>
      <c r="AM34" s="157">
        <v>1.0550610001155381</v>
      </c>
      <c r="AN34" s="157">
        <v>1.7914992718588147</v>
      </c>
      <c r="AO34" s="157">
        <v>1.7420792470343269</v>
      </c>
      <c r="AP34" s="157">
        <v>-0.4932468917647575</v>
      </c>
      <c r="AQ34" s="157">
        <v>1.869816528539002</v>
      </c>
      <c r="AR34" s="157">
        <v>1.7750382104034019</v>
      </c>
      <c r="AS34" s="157">
        <v>0.29768458583191565</v>
      </c>
      <c r="AT34" s="157">
        <v>0.78375814340651062</v>
      </c>
      <c r="AU34" s="157">
        <v>2.4164136564015553</v>
      </c>
      <c r="AV34" s="157">
        <v>1.6388364075134159</v>
      </c>
      <c r="AW34" s="157">
        <v>0.37666326997117</v>
      </c>
      <c r="AX34" s="157">
        <v>1.2308988657477342</v>
      </c>
      <c r="AY34" s="157">
        <v>3.111316001340334</v>
      </c>
      <c r="AZ34" s="157">
        <v>3.8888273230241284</v>
      </c>
      <c r="BA34" s="157">
        <v>1.7599988121434571</v>
      </c>
      <c r="BB34" s="157">
        <v>1.3986569733167242</v>
      </c>
      <c r="BC34" s="157"/>
      <c r="BD34" s="157">
        <v>1.5398748604066865</v>
      </c>
      <c r="BE34" s="157">
        <v>0.91828718671135634</v>
      </c>
      <c r="BF34" s="157">
        <v>1.7144186120588771</v>
      </c>
      <c r="BG34" s="158">
        <v>0.68084694645640631</v>
      </c>
      <c r="BH34" s="158">
        <v>0.96100370085246511</v>
      </c>
      <c r="BI34" s="158">
        <v>1.8859035635862369</v>
      </c>
      <c r="BJ34" s="158">
        <v>2.9831853412446554</v>
      </c>
      <c r="BK34" s="158">
        <v>4.195093157843198</v>
      </c>
      <c r="BL34" s="158">
        <v>0.37221129116966895</v>
      </c>
      <c r="BM34" s="158">
        <v>1.0725451930620979</v>
      </c>
      <c r="BN34" s="158">
        <v>0.28096419477909634</v>
      </c>
      <c r="BO34" s="158">
        <v>0.83735484172427455</v>
      </c>
      <c r="BP34" s="158"/>
      <c r="BQ34" s="158">
        <v>0.87676082885736906</v>
      </c>
      <c r="BR34" s="158">
        <v>2.2525067745176428</v>
      </c>
      <c r="BS34" s="158">
        <v>-0.84009767407276281</v>
      </c>
      <c r="BT34" s="158">
        <v>0.86077299789488959</v>
      </c>
      <c r="BU34" s="158">
        <v>-1.1849255509506185</v>
      </c>
      <c r="BV34" s="158">
        <v>0.70944303097632178</v>
      </c>
      <c r="BW34" s="158">
        <v>9.8531348189560664E-2</v>
      </c>
      <c r="BX34" s="158">
        <v>0.172098246872497</v>
      </c>
      <c r="BY34" s="158">
        <v>1.8266082950495015</v>
      </c>
      <c r="BZ34" s="158">
        <v>-0.46948448048016406</v>
      </c>
      <c r="CA34" s="159">
        <v>0.18754114759842669</v>
      </c>
      <c r="CB34" s="159">
        <v>0.83817848645998549</v>
      </c>
      <c r="CC34" s="159">
        <v>1.4181569625159771</v>
      </c>
      <c r="CD34" s="157">
        <v>-0.47350940750108833</v>
      </c>
      <c r="CE34" s="157">
        <v>2.2812342673527741</v>
      </c>
      <c r="CF34" s="157">
        <v>1.1732059528682408</v>
      </c>
      <c r="CG34" s="157">
        <v>0.91672134210247802</v>
      </c>
      <c r="CH34" s="157">
        <v>0</v>
      </c>
      <c r="CI34" s="157">
        <v>2.3318222825396471</v>
      </c>
      <c r="CJ34" s="157">
        <v>-3.1224796158907586</v>
      </c>
      <c r="CK34" s="157">
        <v>0.58683234464353573</v>
      </c>
      <c r="CL34" s="157">
        <v>1.0440041483006119</v>
      </c>
      <c r="CM34" s="157">
        <v>2.1102438194398085</v>
      </c>
      <c r="CN34" s="157">
        <v>4.4914961709307901</v>
      </c>
      <c r="CO34" s="157">
        <v>0.69106461620975035</v>
      </c>
      <c r="CP34" s="157">
        <v>3.88970625221009</v>
      </c>
      <c r="CQ34" s="157">
        <v>2.4364297874348249</v>
      </c>
      <c r="CR34" s="157">
        <v>2.5284179482756342</v>
      </c>
      <c r="CS34" s="157">
        <v>0.120588839933868</v>
      </c>
      <c r="CT34" s="157">
        <v>2.5566546774902301</v>
      </c>
      <c r="CU34" s="157">
        <v>1.5417256081795294</v>
      </c>
      <c r="CV34" s="157">
        <v>0.623831923095714</v>
      </c>
      <c r="CW34" s="157">
        <v>8.5225078736138826</v>
      </c>
      <c r="CX34" s="157">
        <v>1.9537269235663652</v>
      </c>
      <c r="CY34" s="157">
        <v>3.7921217707001609</v>
      </c>
      <c r="CZ34" s="157">
        <v>-0.66376407164770501</v>
      </c>
      <c r="DA34" s="157">
        <v>2.4038670344699518</v>
      </c>
      <c r="DB34" s="157">
        <v>1.3255003919096058</v>
      </c>
      <c r="DC34" s="157">
        <v>1.4691632967324164</v>
      </c>
      <c r="DD34" s="157">
        <v>2.4435363722925989</v>
      </c>
      <c r="DE34" s="157">
        <v>2.1645877714153618</v>
      </c>
      <c r="DF34" s="157">
        <v>5.8014453701261832</v>
      </c>
      <c r="DG34" s="162">
        <v>3.8513924982483232</v>
      </c>
      <c r="DH34" s="162">
        <v>3.7401676402320478</v>
      </c>
      <c r="DI34" s="163">
        <v>2.3903054453594081</v>
      </c>
      <c r="DJ34" s="163">
        <v>4.4431349845131205</v>
      </c>
      <c r="DK34" s="164">
        <v>4.8689898839636507</v>
      </c>
      <c r="DL34" s="158">
        <v>3.2658798546412702</v>
      </c>
      <c r="DM34" s="158">
        <v>5.077834976818651</v>
      </c>
      <c r="DN34" s="158">
        <v>3.8829672449981265</v>
      </c>
      <c r="DO34" s="164">
        <v>5.4500094411332398</v>
      </c>
      <c r="DP34" s="164">
        <v>3.3210962319136699</v>
      </c>
      <c r="DQ34" s="158">
        <v>2.5589608016595484</v>
      </c>
      <c r="DR34" s="158">
        <v>3.2840112295371799</v>
      </c>
      <c r="DS34" s="158">
        <v>2.8092883234922299</v>
      </c>
      <c r="DT34" s="158">
        <v>0.50000000000000977</v>
      </c>
      <c r="DU34" s="163">
        <v>1.9268605513913322</v>
      </c>
      <c r="DV34" s="163">
        <v>4.2835855274916765</v>
      </c>
      <c r="DW34" s="163">
        <v>3.8341595884409676</v>
      </c>
      <c r="DX34" s="163">
        <v>7.7561990205113549</v>
      </c>
      <c r="DY34" s="163">
        <v>5.2190184732940725</v>
      </c>
      <c r="DZ34" s="163">
        <v>6.4671139853792452</v>
      </c>
      <c r="EA34" s="158">
        <v>4.6061373505298109</v>
      </c>
      <c r="EB34" s="158">
        <v>2.644115733228503</v>
      </c>
      <c r="EC34" s="158">
        <v>7.868222454666479</v>
      </c>
      <c r="ED34" s="158">
        <v>2.0936885313494673</v>
      </c>
      <c r="EE34" s="158">
        <v>5.4364281627951971</v>
      </c>
      <c r="EF34" s="157">
        <v>3.7298581839777496</v>
      </c>
      <c r="EG34" s="157">
        <v>4.3002187014691051</v>
      </c>
      <c r="EH34" s="157">
        <v>2.3275202688250967</v>
      </c>
      <c r="EI34" s="157">
        <v>3.3705243356319374</v>
      </c>
      <c r="EJ34" s="157">
        <v>2.8597852891100062</v>
      </c>
      <c r="EK34" s="157">
        <v>4.3458255084257464</v>
      </c>
      <c r="EL34" s="157">
        <v>3.0404965166181999</v>
      </c>
      <c r="EM34" s="157">
        <v>2.323885971209986</v>
      </c>
      <c r="EN34" s="157">
        <v>3.0641891324981745</v>
      </c>
      <c r="EO34" s="157">
        <v>2.8258816867362255</v>
      </c>
      <c r="EP34" s="157">
        <v>3.3816477716437627</v>
      </c>
      <c r="EQ34" s="157">
        <v>3.1259768800011938</v>
      </c>
      <c r="ER34" s="157">
        <v>3.3355802469400953</v>
      </c>
      <c r="ES34" s="157">
        <v>4.6640463499180029</v>
      </c>
      <c r="ET34" s="157">
        <v>0.9413343422761199</v>
      </c>
      <c r="EU34" s="162">
        <v>4.5931390032417445</v>
      </c>
      <c r="EV34" s="157">
        <v>3.6902728269863569</v>
      </c>
      <c r="EW34" s="157">
        <v>3.2679188729067237</v>
      </c>
      <c r="EX34" s="157">
        <v>3.3467022228181813</v>
      </c>
      <c r="EY34" s="157">
        <v>7.4110589603533255</v>
      </c>
      <c r="EZ34" s="160">
        <v>3.7028981041235096</v>
      </c>
      <c r="FA34" s="160">
        <v>2.3088479461099176</v>
      </c>
      <c r="FB34" s="160">
        <v>2.3132197648249959</v>
      </c>
      <c r="FC34" s="160">
        <v>3.6913656333732066</v>
      </c>
      <c r="FD34" s="160">
        <v>4.7552124409130752</v>
      </c>
      <c r="FE34" s="160">
        <v>3.1930540054552417</v>
      </c>
      <c r="FF34" s="160">
        <v>3.6059457229894729</v>
      </c>
      <c r="FG34" s="160">
        <v>2.4763196313428524</v>
      </c>
      <c r="FH34" s="160">
        <v>1.8424266464046406</v>
      </c>
      <c r="FI34" s="160">
        <v>2.5370176180730422</v>
      </c>
      <c r="FJ34" s="160">
        <v>2.6590467806845273</v>
      </c>
      <c r="FK34" s="160">
        <v>2.6839962381723521</v>
      </c>
      <c r="FL34" s="160">
        <v>2.4161939942105848</v>
      </c>
      <c r="FM34" s="160">
        <v>1.2373592531755373</v>
      </c>
      <c r="FN34" s="160">
        <v>4.2537054298324817</v>
      </c>
      <c r="FO34" s="160">
        <v>1.6821705454434195</v>
      </c>
      <c r="FP34" s="160">
        <v>1.9678033628282541</v>
      </c>
      <c r="FQ34" s="160">
        <v>2.007637527594972</v>
      </c>
      <c r="FR34" s="160">
        <v>5.4649088761981934</v>
      </c>
      <c r="FS34" s="160">
        <v>0.1074368972444055</v>
      </c>
      <c r="FT34" s="160">
        <v>7.3335516945377375</v>
      </c>
      <c r="FU34" s="160">
        <v>7.3335516945377375</v>
      </c>
      <c r="FV34" s="160">
        <v>15.810296485129873</v>
      </c>
    </row>
    <row r="35" spans="1:178" ht="18" customHeight="1" x14ac:dyDescent="0.25">
      <c r="A35" s="2587" t="s">
        <v>5031</v>
      </c>
      <c r="B35" s="155">
        <v>23</v>
      </c>
      <c r="C35" s="1969" t="s">
        <v>135</v>
      </c>
      <c r="D35" s="2591">
        <v>23</v>
      </c>
      <c r="E35" s="161">
        <f>'SOUTH-2'!$N$851</f>
        <v>0.11849950028403819</v>
      </c>
      <c r="F35" s="161">
        <v>0.31032514500092789</v>
      </c>
      <c r="G35" s="161">
        <v>0.34273788282308115</v>
      </c>
      <c r="H35" s="161">
        <v>-3.2741536159144366E-2</v>
      </c>
      <c r="I35" s="161">
        <v>-0.12873135305774772</v>
      </c>
      <c r="J35" s="161">
        <v>9.7438916112198182E-2</v>
      </c>
      <c r="K35" s="161">
        <v>0.27757683456112275</v>
      </c>
      <c r="L35" s="1033">
        <v>0.34146123159244868</v>
      </c>
      <c r="M35" s="1033">
        <v>0.1872373810687489</v>
      </c>
      <c r="N35" s="1033">
        <v>2.3428715381671992E-2</v>
      </c>
      <c r="O35" s="1033">
        <v>0.16365842131280567</v>
      </c>
      <c r="P35" s="1033">
        <v>-0.20409336959917412</v>
      </c>
      <c r="Q35" s="1033">
        <v>0.19950595163870163</v>
      </c>
      <c r="R35" s="161">
        <v>-0.13413541826602446</v>
      </c>
      <c r="S35" s="161">
        <v>0.51524558690365685</v>
      </c>
      <c r="T35" s="161">
        <v>0.14421064583051388</v>
      </c>
      <c r="U35" s="158">
        <v>0.20410347424684003</v>
      </c>
      <c r="V35" s="158">
        <v>0.28464770492951269</v>
      </c>
      <c r="W35" s="158">
        <v>0.75152871745464989</v>
      </c>
      <c r="X35" s="158">
        <v>0.34867451484092982</v>
      </c>
      <c r="Y35" s="157">
        <v>0</v>
      </c>
      <c r="Z35" s="158">
        <v>0.41295021292928502</v>
      </c>
      <c r="AA35" s="158">
        <v>0.26401637945016371</v>
      </c>
      <c r="AB35" s="158">
        <v>-1.3169654511318879E-2</v>
      </c>
      <c r="AC35" s="158">
        <v>2.6962763500743579E-2</v>
      </c>
      <c r="AD35" s="158">
        <v>0.21626222126160363</v>
      </c>
      <c r="AE35" s="158">
        <v>0.61166375119975525</v>
      </c>
      <c r="AF35" s="158">
        <v>0.83843804750624396</v>
      </c>
      <c r="AG35" s="158">
        <v>0.77556338513047107</v>
      </c>
      <c r="AH35" s="158">
        <v>0.53796495320271231</v>
      </c>
      <c r="AI35" s="158">
        <v>0.34</v>
      </c>
      <c r="AJ35" s="158">
        <v>0.12324292259147374</v>
      </c>
      <c r="AK35" s="158">
        <v>-0.45120754039476818</v>
      </c>
      <c r="AL35" s="158">
        <v>0.23233926074138866</v>
      </c>
      <c r="AM35" s="158">
        <v>0.45506588010657217</v>
      </c>
      <c r="AN35" s="158">
        <v>0.89999999999999947</v>
      </c>
      <c r="AO35" s="158">
        <v>0.89999999999998259</v>
      </c>
      <c r="AP35" s="158">
        <v>0.16072224684338487</v>
      </c>
      <c r="AQ35" s="158">
        <v>1.1009194214569953</v>
      </c>
      <c r="AR35" s="158">
        <v>-0.15848322327956438</v>
      </c>
      <c r="AS35" s="158">
        <v>1.120493104713439</v>
      </c>
      <c r="AT35" s="158">
        <v>0.15000000000000921</v>
      </c>
      <c r="AU35" s="158">
        <v>0.32688333598955222</v>
      </c>
      <c r="AV35" s="158">
        <v>1.9508602539809077</v>
      </c>
      <c r="AW35" s="158">
        <v>2.7858831732549194</v>
      </c>
      <c r="AX35" s="158">
        <v>1.6395968760394064</v>
      </c>
      <c r="AY35" s="158">
        <v>3.2852509054710479</v>
      </c>
      <c r="AZ35" s="158">
        <v>-0.7351120199939335</v>
      </c>
      <c r="BA35" s="158">
        <v>3.2943327332994174</v>
      </c>
      <c r="BB35" s="158">
        <v>2.8738709734189234</v>
      </c>
      <c r="BC35" s="158"/>
      <c r="BD35" s="158">
        <v>1.9383193508347822</v>
      </c>
      <c r="BE35" s="158">
        <v>0.55294518940473236</v>
      </c>
      <c r="BF35" s="158">
        <v>0.58107337639581047</v>
      </c>
      <c r="BG35" s="158">
        <v>1.0476982245862774</v>
      </c>
      <c r="BH35" s="158">
        <v>-0.54534963719828478</v>
      </c>
      <c r="BI35" s="158">
        <v>1.7407474668187053</v>
      </c>
      <c r="BJ35" s="158">
        <v>3.157745253067211</v>
      </c>
      <c r="BK35" s="158">
        <v>0.29999999999998461</v>
      </c>
      <c r="BL35" s="158">
        <v>0.2999999999999865</v>
      </c>
      <c r="BM35" s="158">
        <v>0.2999999999999991</v>
      </c>
      <c r="BN35" s="158">
        <v>0.63559468492778026</v>
      </c>
      <c r="BO35" s="158">
        <v>1.131166257767511</v>
      </c>
      <c r="BP35" s="158"/>
      <c r="BQ35" s="158">
        <v>1.0188456650668014</v>
      </c>
      <c r="BR35" s="158">
        <v>-1.0065429235042906</v>
      </c>
      <c r="BS35" s="158">
        <v>-1.237701033033717</v>
      </c>
      <c r="BT35" s="158">
        <v>-1.5456920237614267</v>
      </c>
      <c r="BU35" s="158">
        <v>3.1586654467317938</v>
      </c>
      <c r="BV35" s="158">
        <v>-0.24125074362492191</v>
      </c>
      <c r="BW35" s="158">
        <v>0.41437361502941683</v>
      </c>
      <c r="BX35" s="158">
        <v>-0.13606871588694058</v>
      </c>
      <c r="BY35" s="158">
        <v>0.8728494126791605</v>
      </c>
      <c r="BZ35" s="158">
        <v>-0.83180338107211349</v>
      </c>
      <c r="CA35" s="157">
        <v>-0.86640822542794937</v>
      </c>
      <c r="CB35" s="157">
        <v>4.1076195733025571</v>
      </c>
      <c r="CC35" s="157">
        <v>1.205299941303132</v>
      </c>
      <c r="CD35" s="157">
        <v>0.60435944825141752</v>
      </c>
      <c r="CE35" s="157">
        <v>9.999999999996706E-3</v>
      </c>
      <c r="CF35" s="157">
        <v>-1.8636587302652156E-2</v>
      </c>
      <c r="CG35" s="157">
        <v>1.0000000000005465E-2</v>
      </c>
      <c r="CH35" s="157">
        <v>2.340681972183996</v>
      </c>
      <c r="CI35" s="157">
        <v>3.5495323230771523</v>
      </c>
      <c r="CJ35" s="157">
        <v>-0.21776380425121761</v>
      </c>
      <c r="CK35" s="157">
        <v>-1.2968917052898938</v>
      </c>
      <c r="CL35" s="157">
        <v>-0.14338888057690602</v>
      </c>
      <c r="CM35" s="157">
        <v>0.46767103512438829</v>
      </c>
      <c r="CN35" s="157">
        <v>-0.17631599607437062</v>
      </c>
      <c r="CO35" s="157">
        <v>0.2039078587870462</v>
      </c>
      <c r="CP35" s="157">
        <v>-1.0294601847294269</v>
      </c>
      <c r="CQ35" s="157">
        <v>8.1237972051995316E-2</v>
      </c>
      <c r="CR35" s="157">
        <v>1.0026834812327803</v>
      </c>
      <c r="CS35" s="164">
        <v>-2.5469362077559352</v>
      </c>
      <c r="CT35" s="157">
        <v>0.34761129139038299</v>
      </c>
      <c r="CU35" s="157">
        <v>-1.3655454397922411</v>
      </c>
      <c r="CV35" s="157">
        <v>1.8979223801444265</v>
      </c>
      <c r="CW35" s="157">
        <v>-0.27558709917844043</v>
      </c>
      <c r="CX35" s="157">
        <v>-1.3258920191337094</v>
      </c>
      <c r="CY35" s="157">
        <v>0.5171662948841822</v>
      </c>
      <c r="CZ35" s="157">
        <v>-0.50540431239839079</v>
      </c>
      <c r="DA35" s="157">
        <v>2.0317389235091006</v>
      </c>
      <c r="DB35" s="157">
        <v>0.77983445664864759</v>
      </c>
      <c r="DC35" s="157">
        <v>-7.2547861420275597E-2</v>
      </c>
      <c r="DD35" s="157">
        <v>1.0940485620466738</v>
      </c>
      <c r="DE35" s="157">
        <v>8.6660389059098134E-2</v>
      </c>
      <c r="DF35" s="157">
        <v>-0.62496598609584475</v>
      </c>
      <c r="DG35" s="157">
        <v>0.41802321544747045</v>
      </c>
      <c r="DH35" s="157">
        <v>0.20570491234911287</v>
      </c>
      <c r="DI35" s="158">
        <v>7.4803001421726893</v>
      </c>
      <c r="DJ35" s="158">
        <v>-0.47426260428332184</v>
      </c>
      <c r="DK35" s="158">
        <v>-2.0087008320601907</v>
      </c>
      <c r="DL35" s="158">
        <v>-8.2352037777611107E-3</v>
      </c>
      <c r="DM35" s="158">
        <v>-0.27190369088415645</v>
      </c>
      <c r="DN35" s="158">
        <v>0.60080805181130736</v>
      </c>
      <c r="DO35" s="164">
        <v>0.6292786725180961</v>
      </c>
      <c r="DP35" s="164">
        <v>2.8492667719698836</v>
      </c>
      <c r="DQ35" s="158">
        <v>0.22189773308870325</v>
      </c>
      <c r="DR35" s="158">
        <v>-0.97693332705151936</v>
      </c>
      <c r="DS35" s="158">
        <v>1.2850351872645149</v>
      </c>
      <c r="DT35" s="158">
        <v>-1.4034922684712319</v>
      </c>
      <c r="DU35" s="158">
        <v>0.85637977745224803</v>
      </c>
      <c r="DV35" s="158">
        <v>3.3642027214378709</v>
      </c>
      <c r="DW35" s="158">
        <v>-2.2155042232916804</v>
      </c>
      <c r="DX35" s="163">
        <v>1.5607500828501728</v>
      </c>
      <c r="DY35" s="163">
        <v>0.12063111005690877</v>
      </c>
      <c r="DZ35" s="158">
        <v>0.18264053420300858</v>
      </c>
      <c r="EA35" s="158">
        <v>1.0908333288361083</v>
      </c>
      <c r="EB35" s="158">
        <v>1.8259491565180381</v>
      </c>
      <c r="EC35" s="158">
        <v>2.774816536727605</v>
      </c>
      <c r="ED35" s="157">
        <v>1.3470106872169127</v>
      </c>
      <c r="EE35" s="157">
        <v>2.0541804387627245</v>
      </c>
      <c r="EF35" s="157">
        <v>0.35123409629016983</v>
      </c>
      <c r="EG35" s="157">
        <v>-0.48899270222462798</v>
      </c>
      <c r="EH35" s="157">
        <v>-0.14394783756530927</v>
      </c>
      <c r="EI35" s="157">
        <v>-0.57697115277933564</v>
      </c>
      <c r="EJ35" s="157">
        <v>-0.60307479272444175</v>
      </c>
      <c r="EK35" s="157">
        <v>-0.69369308891067349</v>
      </c>
      <c r="EL35" s="157">
        <v>-1.1220795145599849</v>
      </c>
      <c r="EM35" s="157">
        <v>-1.0960860990499788</v>
      </c>
      <c r="EN35" s="157">
        <v>0.18710440451498836</v>
      </c>
      <c r="EO35" s="157">
        <v>-0.17759820455668479</v>
      </c>
      <c r="EP35" s="157">
        <v>0.1934514928926207</v>
      </c>
      <c r="EQ35" s="157">
        <v>0.2249680306125075</v>
      </c>
      <c r="ER35" s="157">
        <v>0.7606333166445558</v>
      </c>
      <c r="ES35" s="157">
        <v>0.7331916265254903</v>
      </c>
      <c r="ET35" s="157">
        <v>0.59288397805377613</v>
      </c>
      <c r="EU35" s="157">
        <v>0.41530284403376505</v>
      </c>
      <c r="EV35" s="157">
        <v>0.59251820848664216</v>
      </c>
      <c r="EW35" s="157">
        <v>-0.17650683521081503</v>
      </c>
      <c r="EX35" s="157">
        <v>0.19445644794267833</v>
      </c>
      <c r="EY35" s="157">
        <v>-0.2492138208478504</v>
      </c>
      <c r="EZ35" s="160">
        <v>-0.10459236310080378</v>
      </c>
      <c r="FA35" s="160">
        <v>3.2942255841744983E-2</v>
      </c>
      <c r="FB35" s="160">
        <v>0.15538628024160875</v>
      </c>
      <c r="FC35" s="160">
        <v>1.1279015125792555</v>
      </c>
      <c r="FD35" s="160">
        <v>0.23509368530515526</v>
      </c>
      <c r="FE35" s="160">
        <v>0.18160233995762545</v>
      </c>
      <c r="FF35" s="160">
        <v>0.1011709152420962</v>
      </c>
      <c r="FG35" s="160">
        <v>0.17119030295024878</v>
      </c>
      <c r="FH35" s="160">
        <v>-1.5446285712623287</v>
      </c>
      <c r="FI35" s="160">
        <v>-1.183480174767835</v>
      </c>
      <c r="FJ35" s="160">
        <v>-1.3261979735151712</v>
      </c>
      <c r="FK35" s="160">
        <v>-0.41958536016132064</v>
      </c>
      <c r="FL35" s="160">
        <v>-0.89520780266511002</v>
      </c>
      <c r="FM35" s="160">
        <v>1.5629259032055032</v>
      </c>
      <c r="FN35" s="160">
        <v>3.2948286213478521</v>
      </c>
      <c r="FO35" s="160">
        <v>-3.5787763157222159</v>
      </c>
      <c r="FP35" s="160">
        <v>2.9931871296344803</v>
      </c>
      <c r="FQ35" s="160">
        <v>-0.14241405233041057</v>
      </c>
      <c r="FR35" s="160">
        <v>-5.9446161338303689</v>
      </c>
      <c r="FS35" s="160"/>
      <c r="FT35" s="160"/>
      <c r="FU35" s="160"/>
      <c r="FV35" s="170"/>
    </row>
    <row r="36" spans="1:178" ht="18" customHeight="1" x14ac:dyDescent="0.25">
      <c r="A36" s="2585" t="s">
        <v>5030</v>
      </c>
      <c r="B36" s="155">
        <v>24</v>
      </c>
      <c r="C36" s="1969" t="s">
        <v>614</v>
      </c>
      <c r="D36" s="2591">
        <v>24</v>
      </c>
      <c r="E36" s="156">
        <f>'NORTH-1'!$N$1532</f>
        <v>-6.4901170674765196E-2</v>
      </c>
      <c r="F36" s="156">
        <v>-7.9089726117235609E-2</v>
      </c>
      <c r="G36" s="156">
        <v>-6.5475175878054112E-2</v>
      </c>
      <c r="H36" s="156">
        <v>-0.496652990713642</v>
      </c>
      <c r="I36" s="156">
        <v>-1.3890818169125458E-2</v>
      </c>
      <c r="J36" s="156">
        <v>1.7380852470378145</v>
      </c>
      <c r="K36" s="156">
        <v>1.9310494522304347</v>
      </c>
      <c r="L36" s="1032">
        <v>2.0415089882046931</v>
      </c>
      <c r="M36" s="1032">
        <v>2.5206519268609946</v>
      </c>
      <c r="N36" s="1032">
        <v>1.0972250965977608</v>
      </c>
      <c r="O36" s="1032">
        <v>0.35833870315694677</v>
      </c>
      <c r="P36" s="1032">
        <v>1.3812779932654489</v>
      </c>
      <c r="Q36" s="1032">
        <v>0.56948404440991862</v>
      </c>
      <c r="R36" s="156">
        <v>0.15711364209977541</v>
      </c>
      <c r="S36" s="156">
        <v>2.3211658071447121</v>
      </c>
      <c r="T36" s="156">
        <v>1.5192061096770892</v>
      </c>
      <c r="U36" s="157">
        <v>0.39028865390821676</v>
      </c>
      <c r="V36" s="158">
        <v>-0.42092541674830874</v>
      </c>
      <c r="W36" s="158">
        <v>0.10991608269588517</v>
      </c>
      <c r="X36" s="158">
        <v>0.90230841899996539</v>
      </c>
      <c r="Y36" s="157">
        <v>-4.8525466713509179E-2</v>
      </c>
      <c r="Z36" s="158">
        <v>0.44663714162165569</v>
      </c>
      <c r="AA36" s="158">
        <v>-0.83520849796313401</v>
      </c>
      <c r="AB36" s="158">
        <v>0.67652300055045778</v>
      </c>
      <c r="AC36" s="158">
        <v>0.88985986997813815</v>
      </c>
      <c r="AD36" s="158">
        <v>0.32547267391039453</v>
      </c>
      <c r="AE36" s="158">
        <v>0.24221187722569243</v>
      </c>
      <c r="AF36" s="158">
        <v>1.6757687945601312</v>
      </c>
      <c r="AG36" s="158">
        <v>4.5822540256819436E-2</v>
      </c>
      <c r="AH36" s="158">
        <v>1.4926897560462817</v>
      </c>
      <c r="AI36" s="158">
        <v>-0.79</v>
      </c>
      <c r="AJ36" s="158">
        <v>3.1551441393874029</v>
      </c>
      <c r="AK36" s="158">
        <v>0.832952960566128</v>
      </c>
      <c r="AL36" s="158">
        <v>1.9253996875217516</v>
      </c>
      <c r="AM36" s="158">
        <v>2.9891552332706257</v>
      </c>
      <c r="AN36" s="158">
        <v>0.80530036905989577</v>
      </c>
      <c r="AO36" s="158">
        <v>0.75571209083703395</v>
      </c>
      <c r="AP36" s="158">
        <v>0.3790835421395804</v>
      </c>
      <c r="AQ36" s="158">
        <v>0.43994817057872537</v>
      </c>
      <c r="AR36" s="158">
        <v>0.99759377543728456</v>
      </c>
      <c r="AS36" s="158">
        <v>1.7356019668635463</v>
      </c>
      <c r="AT36" s="158">
        <v>-0.20945258512858242</v>
      </c>
      <c r="AU36" s="158">
        <v>3.2587131456354417</v>
      </c>
      <c r="AV36" s="158">
        <v>1.478024790001728</v>
      </c>
      <c r="AW36" s="158">
        <v>1.6865195215779818</v>
      </c>
      <c r="AX36" s="158">
        <v>2.4566520558035974</v>
      </c>
      <c r="AY36" s="158">
        <v>1.9168366060513335</v>
      </c>
      <c r="AZ36" s="158">
        <v>1.5435829164831745</v>
      </c>
      <c r="BA36" s="158">
        <v>0.79074991802566774</v>
      </c>
      <c r="BB36" s="158">
        <v>0.3449546612267505</v>
      </c>
      <c r="BC36" s="158"/>
      <c r="BD36" s="158">
        <v>-0.76556507275403385</v>
      </c>
      <c r="BE36" s="158">
        <v>0.50179806644797098</v>
      </c>
      <c r="BF36" s="158">
        <v>1.0428573082643282</v>
      </c>
      <c r="BG36" s="158">
        <v>1.3376217777514168</v>
      </c>
      <c r="BH36" s="158">
        <v>0.53767174453576916</v>
      </c>
      <c r="BI36" s="158">
        <v>1.1516861971679118</v>
      </c>
      <c r="BJ36" s="158">
        <v>1.2540991183217947</v>
      </c>
      <c r="BK36" s="158">
        <v>0.559196874663757</v>
      </c>
      <c r="BL36" s="158">
        <v>7.7542559332146613E-2</v>
      </c>
      <c r="BM36" s="158">
        <v>0.38730526250579289</v>
      </c>
      <c r="BN36" s="158">
        <v>0.12917382372361069</v>
      </c>
      <c r="BO36" s="158">
        <v>0.3322737706618048</v>
      </c>
      <c r="BP36" s="158"/>
      <c r="BQ36" s="158">
        <v>1.8600647411115567</v>
      </c>
      <c r="BR36" s="158">
        <v>0.62328254252956738</v>
      </c>
      <c r="BS36" s="158">
        <v>14.194030628676813</v>
      </c>
      <c r="BT36" s="158">
        <v>-8.6526632834319539</v>
      </c>
      <c r="BU36" s="158">
        <v>0.80993570805462989</v>
      </c>
      <c r="BV36" s="158">
        <v>-0.98867125063685679</v>
      </c>
      <c r="BW36" s="158">
        <v>-0.30907401943884544</v>
      </c>
      <c r="BX36" s="158">
        <v>-4.0974141899322844E-2</v>
      </c>
      <c r="BY36" s="158">
        <v>-1.2996553259099455</v>
      </c>
      <c r="BZ36" s="158">
        <v>-1.3994809865082236</v>
      </c>
      <c r="CA36" s="157">
        <v>2.6513963033818513</v>
      </c>
      <c r="CB36" s="157">
        <v>1.6279319623578314</v>
      </c>
      <c r="CC36" s="157">
        <v>1.373391732705552</v>
      </c>
      <c r="CD36" s="157">
        <v>-8.6532464276775939E-2</v>
      </c>
      <c r="CE36" s="157">
        <v>-0.510989156090492</v>
      </c>
      <c r="CF36" s="157">
        <v>-0.32894719638239656</v>
      </c>
      <c r="CG36" s="157">
        <v>-2.5099133809176699</v>
      </c>
      <c r="CH36" s="157">
        <v>1.1626533027497323</v>
      </c>
      <c r="CI36" s="157">
        <v>-0.55786201446081107</v>
      </c>
      <c r="CJ36" s="157">
        <v>-2.8538928549700913</v>
      </c>
      <c r="CK36" s="157">
        <v>-0.30070492352733225</v>
      </c>
      <c r="CL36" s="164">
        <v>-1.2444993852029449</v>
      </c>
      <c r="CM36" s="164">
        <v>1.8112171690910881</v>
      </c>
      <c r="CN36" s="164">
        <v>1.2568789688239246</v>
      </c>
      <c r="CO36" s="164">
        <v>-0.32007905139660203</v>
      </c>
      <c r="CP36" s="164">
        <v>-0.33670336721915212</v>
      </c>
      <c r="CQ36" s="164">
        <v>-0.38423092549452648</v>
      </c>
      <c r="CR36" s="164">
        <v>0.50000000000000222</v>
      </c>
      <c r="CS36" s="164">
        <v>-2.6632764796499004</v>
      </c>
      <c r="CT36" s="157">
        <v>9.9999999999974831E-2</v>
      </c>
      <c r="CU36" s="157">
        <v>0.10000000000000536</v>
      </c>
      <c r="CV36" s="157">
        <v>-0.78942069570602724</v>
      </c>
      <c r="CW36" s="157">
        <v>0.19884739511547783</v>
      </c>
      <c r="CX36" s="157">
        <v>-0.58527784435564512</v>
      </c>
      <c r="CY36" s="157">
        <v>2.2636175468105972</v>
      </c>
      <c r="CZ36" s="157">
        <v>1.0552221939834552</v>
      </c>
      <c r="DA36" s="157">
        <v>0.46738737290549565</v>
      </c>
      <c r="DB36" s="157">
        <v>1.3940741291395078</v>
      </c>
      <c r="DC36" s="157">
        <v>0.94354417145860492</v>
      </c>
      <c r="DD36" s="157">
        <v>0.1695065640496288</v>
      </c>
      <c r="DE36" s="157">
        <v>-0.12889665695044064</v>
      </c>
      <c r="DF36" s="157">
        <v>-0.94112578594125529</v>
      </c>
      <c r="DG36" s="157">
        <v>-0.9312223542622049</v>
      </c>
      <c r="DH36" s="157">
        <v>1.2012449527861577</v>
      </c>
      <c r="DI36" s="158">
        <v>4.7351284708748519E-2</v>
      </c>
      <c r="DJ36" s="158">
        <v>0.40486500048728374</v>
      </c>
      <c r="DK36" s="158">
        <v>0.10000000000001677</v>
      </c>
      <c r="DL36" s="158">
        <v>9.9999999999977343E-2</v>
      </c>
      <c r="DM36" s="158">
        <v>9.9999999999959968E-2</v>
      </c>
      <c r="DN36" s="158">
        <v>9.9999999999993816E-2</v>
      </c>
      <c r="DO36" s="158">
        <v>-1.8469330189008384</v>
      </c>
      <c r="DP36" s="158">
        <v>-1.4185660005428737</v>
      </c>
      <c r="DQ36" s="158">
        <v>-2.3119537907869971</v>
      </c>
      <c r="DR36" s="157">
        <v>-1.4928654893093727</v>
      </c>
      <c r="DS36" s="157">
        <v>0.15887033612200252</v>
      </c>
      <c r="DT36" s="157">
        <v>0.27782649401533871</v>
      </c>
      <c r="DU36" s="157">
        <v>0.2336597404664863</v>
      </c>
      <c r="DV36" s="171"/>
      <c r="DW36" s="171"/>
      <c r="DX36" s="171"/>
      <c r="DY36" s="171"/>
      <c r="DZ36" s="171"/>
      <c r="EA36" s="171"/>
      <c r="EB36" s="171"/>
      <c r="EC36" s="171"/>
      <c r="ED36" s="171"/>
      <c r="EE36" s="171"/>
      <c r="EF36" s="171"/>
      <c r="EG36" s="171"/>
      <c r="EH36" s="171"/>
      <c r="EI36" s="171"/>
      <c r="EJ36" s="171"/>
      <c r="EK36" s="171"/>
      <c r="EL36" s="171"/>
      <c r="EM36" s="171"/>
      <c r="EN36" s="171"/>
      <c r="EO36" s="171"/>
      <c r="EP36" s="171"/>
      <c r="EQ36" s="171"/>
      <c r="ER36" s="171"/>
      <c r="ES36" s="171"/>
      <c r="ET36" s="171"/>
      <c r="EU36" s="171"/>
      <c r="EV36" s="171"/>
      <c r="EW36" s="171"/>
      <c r="EX36" s="171"/>
      <c r="EY36" s="171"/>
      <c r="EZ36" s="172"/>
      <c r="FA36" s="172"/>
      <c r="FB36" s="172"/>
      <c r="FC36" s="172"/>
      <c r="FD36" s="172"/>
      <c r="FE36" s="172"/>
    </row>
    <row r="37" spans="1:178" ht="18" customHeight="1" x14ac:dyDescent="0.25">
      <c r="A37" s="2585" t="s">
        <v>5030</v>
      </c>
      <c r="B37" s="155">
        <v>25</v>
      </c>
      <c r="C37" s="1969" t="s">
        <v>615</v>
      </c>
      <c r="D37" s="2591">
        <v>25</v>
      </c>
      <c r="E37" s="161">
        <f>'NORTH-1'!$N$815</f>
        <v>1.9507815319712067</v>
      </c>
      <c r="F37" s="161">
        <v>1.3851790939902318</v>
      </c>
      <c r="G37" s="161">
        <v>1.4942105729412669</v>
      </c>
      <c r="H37" s="161">
        <v>1.9395621138576471</v>
      </c>
      <c r="I37" s="161">
        <v>1.6221536792113129</v>
      </c>
      <c r="J37" s="161">
        <v>2.3783526586608996</v>
      </c>
      <c r="K37" s="161">
        <v>1.9292970178943851</v>
      </c>
      <c r="L37" s="1033">
        <v>1.5953610369853761</v>
      </c>
      <c r="M37" s="1033">
        <v>1.9107008834172983</v>
      </c>
      <c r="N37" s="1033">
        <v>1.9321606541757945</v>
      </c>
      <c r="O37" s="1033">
        <v>0.752256060122102</v>
      </c>
      <c r="P37" s="1033">
        <v>1.3138146643354713</v>
      </c>
      <c r="Q37" s="1033">
        <v>0.79291255862201149</v>
      </c>
      <c r="R37" s="161">
        <v>0.9063815539949801</v>
      </c>
      <c r="S37" s="161">
        <v>1.6819469140694727</v>
      </c>
      <c r="T37" s="161">
        <v>1.0702994560701649</v>
      </c>
      <c r="U37" s="158">
        <v>0.83032769564356634</v>
      </c>
      <c r="V37" s="158">
        <v>1.8274227811381945</v>
      </c>
      <c r="W37" s="158">
        <v>0.47014445897468443</v>
      </c>
      <c r="X37" s="158">
        <v>1.3155688028474537</v>
      </c>
      <c r="Y37" s="157">
        <v>0.84898659632439766</v>
      </c>
      <c r="Z37" s="158">
        <v>1.1515708747723186</v>
      </c>
      <c r="AA37" s="158">
        <v>1.1005328691970475</v>
      </c>
      <c r="AB37" s="158">
        <v>1.3313656439880586</v>
      </c>
      <c r="AC37" s="158">
        <v>1.6273851888466899</v>
      </c>
      <c r="AD37" s="158">
        <v>0.29384160453039754</v>
      </c>
      <c r="AE37" s="158">
        <v>1.8405201206068822</v>
      </c>
      <c r="AF37" s="158">
        <v>1.1167446571301916</v>
      </c>
      <c r="AG37" s="158">
        <v>2.0478590540552188</v>
      </c>
      <c r="AH37" s="158">
        <v>0.9996933521577428</v>
      </c>
      <c r="AI37" s="158">
        <v>1.3</v>
      </c>
      <c r="AJ37" s="158">
        <v>1.1076067197952031</v>
      </c>
      <c r="AK37" s="158">
        <v>0.45803113994772143</v>
      </c>
      <c r="AL37" s="158">
        <v>0.97746727200246042</v>
      </c>
      <c r="AM37" s="158">
        <v>0.96411588309453877</v>
      </c>
      <c r="AN37" s="158">
        <v>0.77550946623579464</v>
      </c>
      <c r="AO37" s="158">
        <v>0.12524038405243679</v>
      </c>
      <c r="AP37" s="158">
        <v>-0.37496656649786025</v>
      </c>
      <c r="AQ37" s="158">
        <v>0.36558841158532041</v>
      </c>
      <c r="AR37" s="158">
        <v>2.5929630383435267</v>
      </c>
      <c r="AS37" s="158">
        <v>1.7775251340186691</v>
      </c>
      <c r="AT37" s="158">
        <v>2.2564836664003751</v>
      </c>
      <c r="AU37" s="158">
        <v>0.44877218407821434</v>
      </c>
      <c r="AV37" s="158">
        <v>1.375018140762114</v>
      </c>
      <c r="AW37" s="158">
        <v>1.4508383355104892</v>
      </c>
      <c r="AX37" s="158">
        <v>-3.2072974894771435E-2</v>
      </c>
      <c r="AY37" s="158">
        <v>9.8554311694207378E-2</v>
      </c>
      <c r="AZ37" s="158">
        <v>1.284365617733237</v>
      </c>
      <c r="BA37" s="158">
        <v>0.26044865134699413</v>
      </c>
      <c r="BB37" s="158">
        <v>1.5958537235785479</v>
      </c>
      <c r="BC37" s="158"/>
      <c r="BD37" s="158">
        <v>4.3995865840691071</v>
      </c>
      <c r="BE37" s="158">
        <v>1.9141365105772061</v>
      </c>
      <c r="BF37" s="158">
        <v>-1.2002880271940448</v>
      </c>
      <c r="BG37" s="158">
        <v>1.5924240122809266</v>
      </c>
      <c r="BH37" s="158">
        <v>-0.26390859655464111</v>
      </c>
      <c r="BI37" s="158">
        <v>-0.37936829542556005</v>
      </c>
      <c r="BJ37" s="158">
        <v>-0.69129323401032283</v>
      </c>
      <c r="BK37" s="158">
        <v>2.4737518295142329</v>
      </c>
      <c r="BL37" s="158">
        <v>2.5479212367072472</v>
      </c>
      <c r="BM37" s="158">
        <v>2.3976930438126152</v>
      </c>
      <c r="BN37" s="158">
        <v>2.9020301830933843</v>
      </c>
      <c r="BO37" s="158">
        <v>2.3769071055736024</v>
      </c>
      <c r="BP37" s="158"/>
      <c r="BQ37" s="158">
        <v>0.6731570385365544</v>
      </c>
      <c r="BR37" s="158">
        <v>2.8097098515911316</v>
      </c>
      <c r="BS37" s="158">
        <v>1.2479401751225034</v>
      </c>
      <c r="BT37" s="158">
        <v>2.7191967079808594</v>
      </c>
      <c r="BU37" s="158">
        <v>2.8872447046633729</v>
      </c>
      <c r="BV37" s="158">
        <v>2.6476968289240208</v>
      </c>
      <c r="BW37" s="158">
        <v>3.0100765918225956</v>
      </c>
      <c r="BX37" s="158">
        <v>0.32334882332269749</v>
      </c>
      <c r="BY37" s="158">
        <v>2.2534227283560924</v>
      </c>
      <c r="BZ37" s="158">
        <v>1.0053854381994016</v>
      </c>
      <c r="CA37" s="157">
        <v>-0.27759374359324535</v>
      </c>
      <c r="CB37" s="157">
        <v>0.49382205398120232</v>
      </c>
      <c r="CC37" s="157">
        <v>-0.37003596570606528</v>
      </c>
      <c r="CD37" s="157">
        <v>-0.8193773263754528</v>
      </c>
      <c r="CE37" s="157">
        <v>0.19046886920897352</v>
      </c>
      <c r="CF37" s="157">
        <v>-0.37162115592430073</v>
      </c>
      <c r="CG37" s="157">
        <v>2.7583170985157328</v>
      </c>
      <c r="CH37" s="157">
        <v>0.21890511368581603</v>
      </c>
      <c r="CI37" s="157">
        <v>-0.30533771165555862</v>
      </c>
      <c r="CJ37" s="157">
        <v>0.39368870968899655</v>
      </c>
      <c r="CK37" s="157">
        <v>0.43732559779614083</v>
      </c>
      <c r="CL37" s="157">
        <v>2.5735262326949666</v>
      </c>
      <c r="CM37" s="157">
        <v>-0.88759489402912495</v>
      </c>
      <c r="CN37" s="157">
        <v>0</v>
      </c>
      <c r="CO37" s="157">
        <v>0.20000000000001597</v>
      </c>
      <c r="CP37" s="157">
        <v>-0.59719309457835157</v>
      </c>
      <c r="CQ37" s="157">
        <v>-0.33199054319743582</v>
      </c>
      <c r="CR37" s="157">
        <v>-0.49938331120777085</v>
      </c>
      <c r="CS37" s="157">
        <v>0.28856166870808575</v>
      </c>
      <c r="CT37" s="157">
        <v>3.6036469479150325E-2</v>
      </c>
      <c r="CU37" s="157">
        <v>2.9465811316165649</v>
      </c>
      <c r="CV37" s="157">
        <v>1.5959763064777395</v>
      </c>
      <c r="CW37" s="157">
        <v>4.7843572777089405E-5</v>
      </c>
      <c r="CX37" s="157">
        <v>5.1913305060127239</v>
      </c>
      <c r="CY37" s="157">
        <v>4.7631951751078834</v>
      </c>
      <c r="CZ37" s="157">
        <v>0.97179777526452282</v>
      </c>
      <c r="DA37" s="157">
        <v>5.0259467644284488</v>
      </c>
      <c r="DB37" s="157">
        <v>-0.45899402657124355</v>
      </c>
      <c r="DC37" s="157">
        <v>0.39559237433684136</v>
      </c>
      <c r="DD37" s="157">
        <v>1.195615291092643</v>
      </c>
      <c r="DE37" s="157">
        <v>0.58756902714554626</v>
      </c>
      <c r="DF37" s="157">
        <v>0.13767075603991971</v>
      </c>
      <c r="DG37" s="157">
        <v>0.1484736353224449</v>
      </c>
      <c r="DH37" s="157">
        <v>6.4108864079291894E-2</v>
      </c>
      <c r="DI37" s="158">
        <v>0.10354400223221751</v>
      </c>
      <c r="DJ37" s="158">
        <v>-0.82012434654878175</v>
      </c>
      <c r="DK37" s="158">
        <v>0.22705400616679614</v>
      </c>
      <c r="DL37" s="158">
        <v>0.50167205080146737</v>
      </c>
      <c r="DM37" s="158">
        <v>0.4049639141303214</v>
      </c>
      <c r="DN37" s="158">
        <v>-1.6197989800261325</v>
      </c>
      <c r="DO37" s="157">
        <v>2.4732318747987576</v>
      </c>
      <c r="DP37" s="157">
        <v>0.39154541036807311</v>
      </c>
      <c r="DQ37" s="157">
        <v>0.35756669675650093</v>
      </c>
      <c r="DR37" s="157">
        <v>0.30084594852191604</v>
      </c>
      <c r="DS37" s="157">
        <v>1.2773915769700177</v>
      </c>
      <c r="DT37" s="157">
        <v>5.73570887848122</v>
      </c>
      <c r="DU37" s="164">
        <v>7.4551241798930343</v>
      </c>
      <c r="DV37" s="173"/>
      <c r="DW37" s="173"/>
      <c r="DX37" s="173"/>
      <c r="DY37" s="173"/>
      <c r="DZ37" s="173"/>
      <c r="EA37" s="173"/>
      <c r="EB37" s="173"/>
      <c r="EC37" s="173"/>
      <c r="ED37" s="173"/>
      <c r="EE37" s="173"/>
      <c r="EF37" s="173"/>
      <c r="EG37" s="173"/>
      <c r="EH37" s="173"/>
      <c r="EI37" s="173"/>
      <c r="EJ37" s="173"/>
      <c r="EK37" s="173"/>
      <c r="EL37" s="173"/>
      <c r="EM37" s="173"/>
      <c r="EN37" s="173"/>
      <c r="EO37" s="173"/>
      <c r="EP37" s="173"/>
      <c r="EQ37" s="173"/>
      <c r="ER37" s="173"/>
      <c r="ES37" s="173"/>
      <c r="ET37" s="173"/>
      <c r="EU37" s="173"/>
      <c r="EV37" s="173"/>
      <c r="EW37" s="173"/>
      <c r="EX37" s="173"/>
      <c r="EY37" s="173"/>
      <c r="EZ37" s="174"/>
      <c r="FA37" s="174"/>
      <c r="FB37" s="174"/>
      <c r="FC37" s="174"/>
      <c r="FD37" s="174"/>
      <c r="FE37" s="174"/>
    </row>
    <row r="38" spans="1:178" ht="29.25" customHeight="1" x14ac:dyDescent="0.25">
      <c r="A38" s="2586" t="s">
        <v>5029</v>
      </c>
      <c r="B38" s="155">
        <v>26</v>
      </c>
      <c r="C38" s="1969" t="s">
        <v>136</v>
      </c>
      <c r="D38" s="2591">
        <v>26</v>
      </c>
      <c r="E38" s="161">
        <f>'NORTH-2'!$N$1151</f>
        <v>-1.9850133200767193</v>
      </c>
      <c r="F38" s="161">
        <v>-1.6543548406399489</v>
      </c>
      <c r="G38" s="161">
        <v>-1.0941466159980084</v>
      </c>
      <c r="H38" s="161">
        <v>4.7772443972976681</v>
      </c>
      <c r="I38" s="161">
        <v>-1.1486677662225135</v>
      </c>
      <c r="J38" s="161">
        <v>-0.91182832181178164</v>
      </c>
      <c r="K38" s="161">
        <v>-3.5538919046009614</v>
      </c>
      <c r="L38" s="1033">
        <v>-1.129882417930935</v>
      </c>
      <c r="M38" s="1033">
        <v>-3.0409902033261386E-2</v>
      </c>
      <c r="N38" s="1033">
        <v>1.3399813480936293</v>
      </c>
      <c r="O38" s="1033">
        <v>0.8327540613877934</v>
      </c>
      <c r="P38" s="1033">
        <v>1.9504469007788503</v>
      </c>
      <c r="Q38" s="1033">
        <v>1.7400263478484426</v>
      </c>
      <c r="R38" s="161">
        <v>-0.44814540970492905</v>
      </c>
      <c r="S38" s="161">
        <v>0.40641957351192481</v>
      </c>
      <c r="T38" s="161">
        <v>2.468498196343365</v>
      </c>
      <c r="U38" s="158">
        <v>1.0117418508407798</v>
      </c>
      <c r="V38" s="158">
        <v>2.61912839205071</v>
      </c>
      <c r="W38" s="158">
        <v>1.6149784221500652</v>
      </c>
      <c r="X38" s="158">
        <v>2.1442153921933995</v>
      </c>
      <c r="Y38" s="158">
        <v>1.5763089850905621</v>
      </c>
      <c r="Z38" s="158">
        <v>2.2993674598679061</v>
      </c>
      <c r="AA38" s="158">
        <v>2.7513871068429414</v>
      </c>
      <c r="AB38" s="158">
        <v>2.4419151122938856</v>
      </c>
      <c r="AC38" s="158">
        <v>3.6649942385441605</v>
      </c>
      <c r="AD38" s="158">
        <v>3.250934739707529</v>
      </c>
      <c r="AE38" s="158">
        <v>2.7191982910355961</v>
      </c>
      <c r="AF38" s="158">
        <v>2.6435806514820279</v>
      </c>
      <c r="AG38" s="158">
        <v>2.5532621940133513</v>
      </c>
      <c r="AH38" s="158">
        <v>3.9586145697092325</v>
      </c>
      <c r="AI38" s="158">
        <v>3.83</v>
      </c>
      <c r="AJ38" s="158">
        <v>2.3966354954818296</v>
      </c>
      <c r="AK38" s="158">
        <v>2.0457082010824927</v>
      </c>
      <c r="AL38" s="158">
        <v>1.0458074405465121</v>
      </c>
      <c r="AM38" s="158">
        <v>2.5104956633336046</v>
      </c>
      <c r="AN38" s="158">
        <v>3.8908643832450935</v>
      </c>
      <c r="AO38" s="158">
        <v>3.7077048404607398</v>
      </c>
      <c r="AP38" s="158">
        <v>-3.946791309343999</v>
      </c>
      <c r="AQ38" s="158">
        <v>2.9547907408051888</v>
      </c>
      <c r="AR38" s="158">
        <v>1.7562511299132471</v>
      </c>
      <c r="AS38" s="158">
        <v>1.6371605864172416</v>
      </c>
      <c r="AT38" s="158">
        <v>2.8809125820714518</v>
      </c>
      <c r="AU38" s="158">
        <v>2.1600963468523906</v>
      </c>
      <c r="AV38" s="158">
        <v>0.1885096885411553</v>
      </c>
      <c r="AW38" s="158">
        <v>1.6314184306849193</v>
      </c>
      <c r="AX38" s="158">
        <v>8.5601100301524166E-2</v>
      </c>
      <c r="AY38" s="158">
        <v>3.1565566539656364</v>
      </c>
      <c r="AZ38" s="158">
        <v>1.4999999999999698</v>
      </c>
      <c r="BA38" s="158">
        <v>0.91869442726371064</v>
      </c>
      <c r="BB38" s="158">
        <v>4.00118777234219</v>
      </c>
      <c r="BC38" s="158"/>
      <c r="BD38" s="158">
        <v>2.0430924317054866</v>
      </c>
      <c r="BE38" s="158">
        <v>1.8197634806687839</v>
      </c>
      <c r="BF38" s="158">
        <v>2.9474621992525663</v>
      </c>
      <c r="BG38" s="158">
        <v>0.75770697354670202</v>
      </c>
      <c r="BH38" s="158">
        <v>0.88391300307227838</v>
      </c>
      <c r="BI38" s="158">
        <v>-1.7840997627269903</v>
      </c>
      <c r="BJ38" s="158">
        <v>0.14783239537916407</v>
      </c>
      <c r="BK38" s="158">
        <v>0.39783325628290206</v>
      </c>
      <c r="BL38" s="158">
        <v>1.1221542415909396</v>
      </c>
      <c r="BM38" s="158">
        <v>2.1371925754208267</v>
      </c>
      <c r="BN38" s="158">
        <v>0.23405015641299623</v>
      </c>
      <c r="BO38" s="158">
        <v>2.4470946373496973</v>
      </c>
      <c r="BP38" s="158"/>
      <c r="BQ38" s="158">
        <v>0.12661534372451869</v>
      </c>
      <c r="BR38" s="158">
        <v>0.90767871079530527</v>
      </c>
      <c r="BS38" s="158">
        <v>0.91519410485828412</v>
      </c>
      <c r="BT38" s="158">
        <v>0.48252959344121965</v>
      </c>
      <c r="BU38" s="158">
        <v>-79.071142712025093</v>
      </c>
      <c r="BV38" s="158">
        <v>-0.66005582752632053</v>
      </c>
      <c r="BW38" s="158">
        <v>1.325203073796376</v>
      </c>
      <c r="BX38" s="158">
        <v>0.94511285194808414</v>
      </c>
      <c r="BY38" s="158">
        <v>1.188533326284271</v>
      </c>
      <c r="BZ38" s="158">
        <v>1.749235940083443</v>
      </c>
      <c r="CA38" s="159">
        <v>-0.8558010494095053</v>
      </c>
      <c r="CB38" s="159">
        <v>1.1059385341528323</v>
      </c>
      <c r="CC38" s="159">
        <v>-0.84159154125461011</v>
      </c>
      <c r="CD38" s="157">
        <v>1.2139791727023221</v>
      </c>
      <c r="CE38" s="157">
        <v>2.7619627780200116</v>
      </c>
      <c r="CF38" s="157">
        <v>-1.5822399261440401</v>
      </c>
      <c r="CG38" s="157">
        <v>-1.11729131191821</v>
      </c>
      <c r="CH38" s="157">
        <v>0.85853993147635976</v>
      </c>
      <c r="CI38" s="157">
        <v>1.7164943141791449</v>
      </c>
      <c r="CJ38" s="157">
        <v>1.8711817593308386</v>
      </c>
      <c r="CK38" s="157">
        <v>-3.49814542237461E-2</v>
      </c>
      <c r="CL38" s="175">
        <v>-1.2268514494520795</v>
      </c>
      <c r="CM38" s="175">
        <v>-3.1106566573678491</v>
      </c>
      <c r="CN38" s="157">
        <v>0.83593719617251183</v>
      </c>
      <c r="CO38" s="157">
        <v>0.37973495800726931</v>
      </c>
      <c r="CP38" s="157">
        <v>-0.20466517625928232</v>
      </c>
      <c r="CQ38" s="157">
        <v>-0.32423254677323859</v>
      </c>
      <c r="CR38" s="157">
        <v>-3.1280687038511292</v>
      </c>
      <c r="CS38" s="157">
        <v>1.646210749785193</v>
      </c>
      <c r="CT38" s="157">
        <v>0.58200008221762234</v>
      </c>
      <c r="CU38" s="157">
        <v>-0.23697753556276951</v>
      </c>
      <c r="CV38" s="157">
        <v>-0.97407897491251405</v>
      </c>
      <c r="CW38" s="157">
        <v>2.0948365796545017</v>
      </c>
      <c r="CX38" s="159">
        <v>2.0334291177644088</v>
      </c>
      <c r="CY38" s="159">
        <v>2.7133613395998553</v>
      </c>
      <c r="CZ38" s="159">
        <v>1.5655708202418523</v>
      </c>
      <c r="DA38" s="159">
        <v>6.9140028681130321</v>
      </c>
      <c r="DB38" s="157">
        <v>3.6065483358844199</v>
      </c>
      <c r="DC38" s="157">
        <v>3.9062028567190423</v>
      </c>
      <c r="DD38" s="157">
        <v>3.654866126248447</v>
      </c>
      <c r="DE38" s="157">
        <v>3.3643465357401778</v>
      </c>
      <c r="DF38" s="157">
        <v>2.6114739219120895</v>
      </c>
      <c r="DG38" s="157">
        <v>2.17</v>
      </c>
      <c r="DH38" s="157"/>
      <c r="DI38" s="158"/>
      <c r="DJ38" s="158"/>
      <c r="DK38" s="158"/>
      <c r="DL38" s="158"/>
      <c r="DM38" s="158"/>
      <c r="DN38" s="158"/>
      <c r="DO38" s="157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4"/>
      <c r="FA38" s="174"/>
      <c r="FB38" s="174"/>
      <c r="FC38" s="174"/>
      <c r="FD38" s="174"/>
      <c r="FE38" s="174"/>
    </row>
    <row r="39" spans="1:178" ht="18" customHeight="1" x14ac:dyDescent="0.25">
      <c r="A39" s="2585" t="s">
        <v>5030</v>
      </c>
      <c r="B39" s="155">
        <v>27</v>
      </c>
      <c r="C39" s="1969" t="s">
        <v>137</v>
      </c>
      <c r="D39" s="2591">
        <v>27</v>
      </c>
      <c r="E39" s="161">
        <f>'NORTH-1'!N537</f>
        <v>0.10870738720853651</v>
      </c>
      <c r="F39" s="161">
        <v>0.65359538055391642</v>
      </c>
      <c r="G39" s="161">
        <v>0.75140151578439041</v>
      </c>
      <c r="H39" s="161">
        <v>0.53189246001505341</v>
      </c>
      <c r="I39" s="161">
        <v>1.7460344615958634</v>
      </c>
      <c r="J39" s="161">
        <v>0.38553491436614123</v>
      </c>
      <c r="K39" s="161">
        <v>0.68198881986598681</v>
      </c>
      <c r="L39" s="1033">
        <v>0.44203711641986898</v>
      </c>
      <c r="M39" s="1033">
        <v>0.498570636012101</v>
      </c>
      <c r="N39" s="1033">
        <v>0.36511347353979834</v>
      </c>
      <c r="O39" s="1033">
        <v>8.0090102640305874E-2</v>
      </c>
      <c r="P39" s="1033">
        <v>0.22363134596032364</v>
      </c>
      <c r="Q39" s="1033">
        <v>0.34225456455590525</v>
      </c>
      <c r="R39" s="161">
        <v>0.15524146855387561</v>
      </c>
      <c r="S39" s="161">
        <v>0.60269366132797042</v>
      </c>
      <c r="T39" s="161">
        <v>0.48850562594114205</v>
      </c>
      <c r="U39" s="158">
        <v>7.9531160190426442E-2</v>
      </c>
      <c r="V39" s="158">
        <v>0.82519194000921559</v>
      </c>
      <c r="W39" s="158">
        <v>0.25538745016255693</v>
      </c>
      <c r="X39" s="158">
        <v>0.4361544319967714</v>
      </c>
      <c r="Y39" s="158">
        <v>0.56524979165570088</v>
      </c>
      <c r="Z39" s="158">
        <v>0.49999999999996669</v>
      </c>
      <c r="AA39" s="158">
        <v>1.1722957109893561</v>
      </c>
      <c r="AB39" s="158">
        <v>1.1310801263579946</v>
      </c>
      <c r="AC39" s="158">
        <v>2.0196282968487331</v>
      </c>
      <c r="AD39" s="158">
        <v>1.1991797943343265</v>
      </c>
      <c r="AE39" s="158">
        <v>1.2847715484306079</v>
      </c>
      <c r="AF39" s="158">
        <v>1.3840738833517128</v>
      </c>
      <c r="AG39" s="158">
        <v>0.84954359019578651</v>
      </c>
      <c r="AH39" s="158">
        <v>0.55684785501797163</v>
      </c>
      <c r="AI39" s="158">
        <v>0.8</v>
      </c>
      <c r="AJ39" s="158">
        <v>0.82508501448179805</v>
      </c>
      <c r="AK39" s="158">
        <v>1.4752275463828128</v>
      </c>
      <c r="AL39" s="158">
        <v>0.77889735976260688</v>
      </c>
      <c r="AM39" s="158">
        <v>0.20279140676040625</v>
      </c>
      <c r="AN39" s="158">
        <v>0.44003753272254242</v>
      </c>
      <c r="AO39" s="158">
        <v>0.77227529050487465</v>
      </c>
      <c r="AP39" s="158">
        <v>0.40755711855975624</v>
      </c>
      <c r="AQ39" s="158">
        <v>1.9914323870606574</v>
      </c>
      <c r="AR39" s="158">
        <v>0.90886887676094452</v>
      </c>
      <c r="AS39" s="158">
        <v>0.97376386932221892</v>
      </c>
      <c r="AT39" s="158">
        <v>0.31731926761394358</v>
      </c>
      <c r="AU39" s="158">
        <v>0.59359390962163694</v>
      </c>
      <c r="AV39" s="158">
        <v>1.4989053211175958</v>
      </c>
      <c r="AW39" s="158">
        <v>0.54451235392210739</v>
      </c>
      <c r="AX39" s="158">
        <v>1.7068600870029291</v>
      </c>
      <c r="AY39" s="158">
        <v>1.7957643603654811</v>
      </c>
      <c r="AZ39" s="158">
        <v>1.5615106859706978</v>
      </c>
      <c r="BA39" s="158">
        <v>1.749999999999986</v>
      </c>
      <c r="BB39" s="158">
        <v>1.7520944541371768</v>
      </c>
      <c r="BC39" s="158"/>
      <c r="BD39" s="158">
        <v>1.3984288828092044</v>
      </c>
      <c r="BE39" s="158">
        <v>3.3155555876281788</v>
      </c>
      <c r="BF39" s="158">
        <v>0.30000000000001292</v>
      </c>
      <c r="BG39" s="158">
        <v>0</v>
      </c>
      <c r="BH39" s="158">
        <v>-0.10256766124777172</v>
      </c>
      <c r="BI39" s="158">
        <v>-0.11178249242652225</v>
      </c>
      <c r="BJ39" s="158">
        <v>-0.92410793796844937</v>
      </c>
      <c r="BK39" s="158">
        <v>1.4436183846889596</v>
      </c>
      <c r="BL39" s="158">
        <v>0.59363757466306</v>
      </c>
      <c r="BM39" s="158">
        <v>0.63432219164684533</v>
      </c>
      <c r="BN39" s="158">
        <v>0.36224513388915319</v>
      </c>
      <c r="BO39" s="158">
        <v>0.14355805086140591</v>
      </c>
      <c r="BP39" s="158"/>
      <c r="BQ39" s="158">
        <v>0.94919394893163123</v>
      </c>
      <c r="BR39" s="158">
        <v>0.95210520051939462</v>
      </c>
      <c r="BS39" s="158">
        <v>0.83284258421253266</v>
      </c>
      <c r="BT39" s="158">
        <v>0.66435919526684184</v>
      </c>
      <c r="BU39" s="158">
        <v>0.36176854689101495</v>
      </c>
      <c r="BV39" s="158">
        <v>0.21841444163271459</v>
      </c>
      <c r="BW39" s="158">
        <v>0.1632783814682971</v>
      </c>
      <c r="BX39" s="158">
        <v>0.20551385467549024</v>
      </c>
      <c r="BY39" s="158">
        <v>1.4110836970377234</v>
      </c>
      <c r="BZ39" s="158">
        <v>1.4942748833980408</v>
      </c>
      <c r="CA39" s="157">
        <v>1.2829342285218628</v>
      </c>
      <c r="CB39" s="157">
        <v>2.3111249673689271</v>
      </c>
      <c r="CC39" s="157">
        <v>0.30183097465420855</v>
      </c>
      <c r="CD39" s="157">
        <v>0.16476526164304869</v>
      </c>
      <c r="CE39" s="157">
        <v>0.36887907520457203</v>
      </c>
      <c r="CF39" s="157">
        <v>0.19374481040686412</v>
      </c>
      <c r="CG39" s="157">
        <v>0.31451141018139261</v>
      </c>
      <c r="CH39" s="157">
        <v>0.22578409675183866</v>
      </c>
      <c r="CI39" s="157">
        <v>0.19821248378261497</v>
      </c>
      <c r="CJ39" s="157">
        <v>0.19674744103802952</v>
      </c>
      <c r="CK39" s="157">
        <v>0.19494041026095432</v>
      </c>
      <c r="CL39" s="157">
        <v>0.19163397909990801</v>
      </c>
      <c r="CM39" s="157">
        <v>0.17705774295642165</v>
      </c>
      <c r="CN39" s="157">
        <v>0.2901187519976397</v>
      </c>
      <c r="CO39" s="157">
        <v>0.41359011443505617</v>
      </c>
      <c r="CP39" s="157">
        <v>0.21178663202778641</v>
      </c>
      <c r="CQ39" s="157">
        <v>8.0658170672689142E-2</v>
      </c>
      <c r="CR39" s="157">
        <v>0.21711954733862845</v>
      </c>
      <c r="CS39" s="157">
        <v>0.19927880053141012</v>
      </c>
      <c r="CT39" s="157">
        <v>0.17938257674391692</v>
      </c>
      <c r="CU39" s="157">
        <v>0.22257551669316375</v>
      </c>
      <c r="CV39" s="157">
        <v>0.17324242762937297</v>
      </c>
      <c r="CW39" s="157">
        <v>0.19270793185847529</v>
      </c>
      <c r="CX39" s="157">
        <v>0.17344778927563498</v>
      </c>
      <c r="CY39" s="157">
        <v>-0.45089358911296928</v>
      </c>
      <c r="CZ39" s="157">
        <v>0.91218890915975359</v>
      </c>
      <c r="DA39" s="157">
        <v>0.15632713509957102</v>
      </c>
      <c r="DB39" s="157">
        <v>0.15420766632398297</v>
      </c>
      <c r="DC39" s="157">
        <v>0</v>
      </c>
      <c r="DD39" s="157">
        <v>-0.26780931976432781</v>
      </c>
      <c r="DE39" s="157">
        <v>0.57193625409517468</v>
      </c>
      <c r="DF39" s="157">
        <v>0.12455686499952094</v>
      </c>
      <c r="DG39" s="157"/>
      <c r="DH39" s="157"/>
      <c r="DI39" s="158"/>
      <c r="DJ39" s="158"/>
      <c r="DK39" s="158"/>
      <c r="DL39" s="158"/>
      <c r="DM39" s="158"/>
      <c r="DN39" s="158"/>
      <c r="DO39" s="157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4"/>
      <c r="FA39" s="174"/>
      <c r="FB39" s="174"/>
      <c r="FC39" s="174"/>
      <c r="FD39" s="174"/>
      <c r="FE39" s="174"/>
    </row>
    <row r="40" spans="1:178" ht="18" customHeight="1" x14ac:dyDescent="0.25">
      <c r="A40" s="2585" t="s">
        <v>5030</v>
      </c>
      <c r="B40" s="155">
        <v>28</v>
      </c>
      <c r="C40" s="1969" t="s">
        <v>138</v>
      </c>
      <c r="D40" s="2591">
        <v>28</v>
      </c>
      <c r="E40" s="2078">
        <f>'NORTH-1'!N573</f>
        <v>1.7548713386220622</v>
      </c>
      <c r="F40" s="161">
        <v>0.91748085673473012</v>
      </c>
      <c r="G40" s="161">
        <v>4.8472428663979696E-2</v>
      </c>
      <c r="H40" s="161">
        <v>0.16560803093348941</v>
      </c>
      <c r="I40" s="161">
        <v>0.54916074796978209</v>
      </c>
      <c r="J40" s="161">
        <v>2.8230093562085878</v>
      </c>
      <c r="K40" s="161">
        <v>-4.7096707288484874</v>
      </c>
      <c r="L40" s="1033">
        <v>0.60814794777757186</v>
      </c>
      <c r="M40" s="1033">
        <v>0.74173279567189221</v>
      </c>
      <c r="N40" s="1033">
        <v>1.2575778688189299</v>
      </c>
      <c r="O40" s="1033">
        <v>1.2902494597065588</v>
      </c>
      <c r="P40" s="1033">
        <v>1.4779171421359338</v>
      </c>
      <c r="Q40" s="1033">
        <v>1.8286647282157575</v>
      </c>
      <c r="R40" s="161">
        <v>-4.6618685147071487E-2</v>
      </c>
      <c r="S40" s="161">
        <v>0.45481590392341165</v>
      </c>
      <c r="T40" s="161">
        <v>1.4639204656240257</v>
      </c>
      <c r="U40" s="158">
        <v>1.0237502300401446</v>
      </c>
      <c r="V40" s="158">
        <v>2.9749153527337122</v>
      </c>
      <c r="W40" s="158">
        <v>0.5573398130962689</v>
      </c>
      <c r="X40" s="158">
        <v>-0.65567309670087848</v>
      </c>
      <c r="Y40" s="158">
        <v>2.8448752728705862</v>
      </c>
      <c r="Z40" s="158">
        <v>2.4987628527448886</v>
      </c>
      <c r="AA40" s="158">
        <v>1.2631962567236192</v>
      </c>
      <c r="AB40" s="158">
        <v>-1.558896526291415</v>
      </c>
      <c r="AC40" s="158">
        <v>2.9478482705282141</v>
      </c>
      <c r="AD40" s="158">
        <v>1.4505686311516461</v>
      </c>
      <c r="AE40" s="158">
        <v>2.0062246547477263</v>
      </c>
      <c r="AF40" s="158">
        <v>2.481588960177656</v>
      </c>
      <c r="AG40" s="158">
        <v>-0.57081713386533539</v>
      </c>
      <c r="AH40" s="158">
        <v>-0.17103773508504469</v>
      </c>
      <c r="AI40" s="158">
        <v>4.76</v>
      </c>
      <c r="AJ40" s="158">
        <v>1.3562867287879539</v>
      </c>
      <c r="AK40" s="158">
        <v>1.682258360653248</v>
      </c>
      <c r="AL40" s="158">
        <v>-0.4691233088912416</v>
      </c>
      <c r="AM40" s="158">
        <v>3.7429174112903461</v>
      </c>
      <c r="AN40" s="158">
        <v>2.3563492152467362</v>
      </c>
      <c r="AO40" s="158">
        <v>0.9866820170867372</v>
      </c>
      <c r="AP40" s="158">
        <v>-0.94060885003597605</v>
      </c>
      <c r="AQ40" s="158">
        <v>3.1269996446172983</v>
      </c>
      <c r="AR40" s="158">
        <v>-0.2281879601636172</v>
      </c>
      <c r="AS40" s="158">
        <v>-0.1001716388732599</v>
      </c>
      <c r="AT40" s="158">
        <v>1.7123806870974103</v>
      </c>
      <c r="AU40" s="158">
        <v>2.7906584001439003</v>
      </c>
      <c r="AV40" s="158">
        <v>0.83069739458778835</v>
      </c>
      <c r="AW40" s="158">
        <v>0.7191734365487632</v>
      </c>
      <c r="AX40" s="158">
        <v>1.4864074336055193</v>
      </c>
      <c r="AY40" s="158">
        <v>3.644293301741063</v>
      </c>
      <c r="AZ40" s="158">
        <v>3.7546190383393707</v>
      </c>
      <c r="BA40" s="158">
        <v>2.1568092785946744</v>
      </c>
      <c r="BB40" s="158">
        <v>4.5129869327285128</v>
      </c>
      <c r="BC40" s="158"/>
      <c r="BD40" s="158">
        <v>2.6934987266489641</v>
      </c>
      <c r="BE40" s="158">
        <v>2.0828752174200948</v>
      </c>
      <c r="BF40" s="158">
        <v>0.95636291677608098</v>
      </c>
      <c r="BG40" s="158">
        <v>0.46955494897547884</v>
      </c>
      <c r="BH40" s="158">
        <v>2.9876800294320938</v>
      </c>
      <c r="BI40" s="158">
        <v>1.9003639304971232</v>
      </c>
      <c r="BJ40" s="158">
        <v>1.5358557819458392</v>
      </c>
      <c r="BK40" s="158">
        <v>3.3861138251790774</v>
      </c>
      <c r="BL40" s="158">
        <v>2.7771124441808808</v>
      </c>
      <c r="BM40" s="158">
        <v>0.75269758315983282</v>
      </c>
      <c r="BN40" s="158">
        <v>0.58565343681029747</v>
      </c>
      <c r="BO40" s="158">
        <v>0.40530848967894201</v>
      </c>
      <c r="BP40" s="158"/>
      <c r="BQ40" s="158">
        <v>1.0032106538633043</v>
      </c>
      <c r="BR40" s="158">
        <v>0.86715693539444039</v>
      </c>
      <c r="BS40" s="158">
        <v>0.7532555700070056</v>
      </c>
      <c r="BT40" s="158">
        <v>0.55400036816773646</v>
      </c>
      <c r="BU40" s="158">
        <v>0.27960035689194979</v>
      </c>
      <c r="BV40" s="158">
        <v>0.40956146304142449</v>
      </c>
      <c r="BW40" s="158">
        <v>0.60630433596021927</v>
      </c>
      <c r="BX40" s="158">
        <v>0.10137100247592089</v>
      </c>
      <c r="BY40" s="158">
        <v>0.82857736053197295</v>
      </c>
      <c r="BZ40" s="158">
        <v>0.69457889675074291</v>
      </c>
      <c r="CA40" s="157">
        <v>0.14564801657552484</v>
      </c>
      <c r="CB40" s="157">
        <v>2.0206026773568886</v>
      </c>
      <c r="CC40" s="157">
        <v>0.33327003908696379</v>
      </c>
      <c r="CD40" s="157">
        <v>0.85226191695288189</v>
      </c>
      <c r="CE40" s="157">
        <v>0.80524474755885644</v>
      </c>
      <c r="CF40" s="157">
        <v>-5.7625387488493647E-3</v>
      </c>
      <c r="CG40" s="157">
        <v>-0.81783423138836131</v>
      </c>
      <c r="CH40" s="157">
        <v>0.83458060354129593</v>
      </c>
      <c r="CI40" s="157">
        <v>-8.8141581560412033E-2</v>
      </c>
      <c r="CJ40" s="157">
        <v>-0.45160961780070757</v>
      </c>
      <c r="CK40" s="157">
        <v>0.51080056055984535</v>
      </c>
      <c r="CL40" s="157">
        <v>-6.8006003395727516E-2</v>
      </c>
      <c r="CM40" s="157">
        <v>1.2654546773783071</v>
      </c>
      <c r="CN40" s="157">
        <v>9.9999999999829236E-3</v>
      </c>
      <c r="CO40" s="157">
        <v>9.9999999999829236E-3</v>
      </c>
      <c r="CP40" s="157">
        <v>1.0373293376762658</v>
      </c>
      <c r="CQ40" s="157">
        <v>0.60420844586537081</v>
      </c>
      <c r="CR40" s="157">
        <v>-4.3227728993446936E-2</v>
      </c>
      <c r="CS40" s="157">
        <v>-6.1619784699873836E-2</v>
      </c>
      <c r="CT40" s="157">
        <v>0.16060040897235706</v>
      </c>
      <c r="CU40" s="157">
        <v>-9.6624190332576687E-2</v>
      </c>
      <c r="CV40" s="157">
        <v>5.4748951176487539</v>
      </c>
      <c r="CW40" s="157">
        <v>1.5610392848130599</v>
      </c>
      <c r="CX40" s="157">
        <v>3.8244916677098417</v>
      </c>
      <c r="CY40" s="157">
        <v>-4.7293470980765386</v>
      </c>
      <c r="CZ40" s="157">
        <v>-0.49743478540920638</v>
      </c>
      <c r="DA40" s="157">
        <v>-0.32959985745845455</v>
      </c>
      <c r="DB40" s="157">
        <v>-3.049808567867387</v>
      </c>
      <c r="DC40" s="157">
        <v>2.5485270349558293</v>
      </c>
      <c r="DD40" s="157">
        <v>2.2851935903926806</v>
      </c>
      <c r="DE40" s="157">
        <v>0.78643475295335896</v>
      </c>
      <c r="DF40" s="157">
        <v>8.2530440984639899</v>
      </c>
      <c r="DG40" s="157">
        <v>-8.11</v>
      </c>
      <c r="DH40" s="157"/>
      <c r="DI40" s="157"/>
      <c r="DJ40" s="157"/>
      <c r="DK40" s="157"/>
      <c r="DL40" s="157"/>
      <c r="DM40" s="157"/>
      <c r="DN40" s="157"/>
      <c r="DO40" s="157"/>
      <c r="DP40" s="173"/>
      <c r="DQ40" s="173"/>
      <c r="DR40" s="173"/>
      <c r="DS40" s="173"/>
      <c r="DT40" s="173"/>
      <c r="DU40" s="173"/>
      <c r="DV40" s="173"/>
      <c r="DW40" s="173"/>
      <c r="DX40" s="173"/>
      <c r="DY40" s="173"/>
      <c r="DZ40" s="173"/>
      <c r="EA40" s="173"/>
      <c r="EB40" s="173"/>
      <c r="EC40" s="173"/>
      <c r="ED40" s="173"/>
      <c r="EE40" s="173"/>
      <c r="EF40" s="173"/>
      <c r="EG40" s="173"/>
      <c r="EH40" s="173"/>
      <c r="EI40" s="173"/>
      <c r="EJ40" s="173"/>
      <c r="EK40" s="173"/>
      <c r="EL40" s="173"/>
      <c r="EM40" s="173"/>
      <c r="EN40" s="173"/>
      <c r="EO40" s="173"/>
      <c r="EP40" s="173"/>
      <c r="EQ40" s="173"/>
      <c r="ER40" s="173"/>
      <c r="ES40" s="173"/>
      <c r="ET40" s="173"/>
      <c r="EU40" s="173"/>
      <c r="EV40" s="173"/>
      <c r="EW40" s="173"/>
      <c r="EX40" s="173"/>
      <c r="EY40" s="173"/>
      <c r="EZ40" s="174"/>
      <c r="FA40" s="174"/>
      <c r="FB40" s="174"/>
      <c r="FC40" s="174"/>
      <c r="FD40" s="174"/>
      <c r="FE40" s="174"/>
    </row>
    <row r="41" spans="1:178" ht="18" customHeight="1" x14ac:dyDescent="0.25">
      <c r="A41" s="2586" t="s">
        <v>5029</v>
      </c>
      <c r="B41" s="155">
        <v>29</v>
      </c>
      <c r="C41" s="1969" t="s">
        <v>139</v>
      </c>
      <c r="D41" s="2591">
        <v>29</v>
      </c>
      <c r="E41" s="161">
        <f>'NORTH-2'!$N$615</f>
        <v>0.99999999999996014</v>
      </c>
      <c r="F41" s="161">
        <v>0.80000000000000748</v>
      </c>
      <c r="G41" s="161">
        <v>1.0883908471274482</v>
      </c>
      <c r="H41" s="161">
        <v>1.0942199614412353</v>
      </c>
      <c r="I41" s="161">
        <v>1.1749215029430453</v>
      </c>
      <c r="J41" s="161">
        <v>0.94948572816295174</v>
      </c>
      <c r="K41" s="161">
        <v>0.8847642310189554</v>
      </c>
      <c r="L41" s="1033">
        <v>2.2270200144973278</v>
      </c>
      <c r="M41" s="1033">
        <v>0.6741722147082857</v>
      </c>
      <c r="N41" s="1033">
        <v>1.3773648668725735</v>
      </c>
      <c r="O41" s="1033">
        <v>1.002828664741924</v>
      </c>
      <c r="P41" s="1033">
        <v>0.99544116060094701</v>
      </c>
      <c r="Q41" s="1033">
        <v>0.97447865102446662</v>
      </c>
      <c r="R41" s="161">
        <v>1.0729777552058219</v>
      </c>
      <c r="S41" s="161">
        <v>1.0194662126548772</v>
      </c>
      <c r="T41" s="161">
        <v>0.92012623049631759</v>
      </c>
      <c r="U41" s="158">
        <v>1.0424642322270889</v>
      </c>
      <c r="V41" s="158">
        <v>1.0151555423020571</v>
      </c>
      <c r="W41" s="158">
        <v>0.97785667785802632</v>
      </c>
      <c r="X41" s="158">
        <v>1.3269150268012253</v>
      </c>
      <c r="Y41" s="158">
        <v>0.65342425318297603</v>
      </c>
      <c r="Z41" s="158">
        <v>1.1813270416176669</v>
      </c>
      <c r="AA41" s="158">
        <v>1.0597808259375263</v>
      </c>
      <c r="AB41" s="158">
        <v>0.15579821418919038</v>
      </c>
      <c r="AC41" s="158">
        <v>1.945416076572865</v>
      </c>
      <c r="AD41" s="158">
        <v>0.9752409192656013</v>
      </c>
      <c r="AE41" s="158">
        <v>1.2241872285668485</v>
      </c>
      <c r="AF41" s="158">
        <v>1.0405956378821222</v>
      </c>
      <c r="AG41" s="158">
        <v>1.040595637882094</v>
      </c>
      <c r="AH41" s="158">
        <v>1.0311692489024085</v>
      </c>
      <c r="AI41" s="158">
        <v>1.06</v>
      </c>
      <c r="AJ41" s="158">
        <v>1.0914838363586101</v>
      </c>
      <c r="AK41" s="158">
        <v>1.0658998059728151</v>
      </c>
      <c r="AL41" s="158">
        <v>1.1002669047742466</v>
      </c>
      <c r="AM41" s="158">
        <v>1.0458566421538313</v>
      </c>
      <c r="AN41" s="158">
        <v>1.2775390291527184</v>
      </c>
      <c r="AO41" s="158">
        <v>1.8020203303789069</v>
      </c>
      <c r="AP41" s="158">
        <v>0.8949168081883474</v>
      </c>
      <c r="AQ41" s="158">
        <v>0.81925033650591206</v>
      </c>
      <c r="AR41" s="158">
        <v>-0.31309452867226778</v>
      </c>
      <c r="AS41" s="158">
        <v>-0.10969821728247263</v>
      </c>
      <c r="AT41" s="158">
        <v>1.3977332347115672</v>
      </c>
      <c r="AU41" s="158">
        <v>1.4923251315932111</v>
      </c>
      <c r="AV41" s="158">
        <v>3.1547708968378543</v>
      </c>
      <c r="AW41" s="158">
        <v>1.7338402698398714</v>
      </c>
      <c r="AX41" s="158">
        <v>1.1755071748532131</v>
      </c>
      <c r="AY41" s="158">
        <v>1.4090140138505469</v>
      </c>
      <c r="AZ41" s="158">
        <v>0.8207688960444518</v>
      </c>
      <c r="BA41" s="158">
        <v>1.6570662387338806</v>
      </c>
      <c r="BB41" s="158">
        <v>0.61198258841651065</v>
      </c>
      <c r="BC41" s="158"/>
      <c r="BD41" s="158">
        <v>1.3111551729797719</v>
      </c>
      <c r="BE41" s="158">
        <v>1.2479825828526527</v>
      </c>
      <c r="BF41" s="158">
        <v>1.6125573521002932</v>
      </c>
      <c r="BG41" s="158">
        <v>2.5188472543842741</v>
      </c>
      <c r="BH41" s="158">
        <v>0.46990268159977322</v>
      </c>
      <c r="BI41" s="158">
        <v>1.2213439544495714</v>
      </c>
      <c r="BJ41" s="158">
        <v>1.5940167797378364</v>
      </c>
      <c r="BK41" s="158">
        <v>1.6971844819693067</v>
      </c>
      <c r="BL41" s="158">
        <v>0.28505163849600262</v>
      </c>
      <c r="BM41" s="158">
        <v>1.2134787835318552</v>
      </c>
      <c r="BN41" s="158">
        <v>0.31994509181273956</v>
      </c>
      <c r="BO41" s="158">
        <v>1.232510605359157</v>
      </c>
      <c r="BP41" s="158"/>
      <c r="BQ41" s="158">
        <v>-1.0595968916876319</v>
      </c>
      <c r="BR41" s="158">
        <v>1.2855437025052228</v>
      </c>
      <c r="BS41" s="158">
        <v>1.2639225611166571</v>
      </c>
      <c r="BT41" s="158">
        <v>1.1576798289546153</v>
      </c>
      <c r="BU41" s="158">
        <v>0.51684123715849017</v>
      </c>
      <c r="BV41" s="158">
        <v>1.004088974388504</v>
      </c>
      <c r="BW41" s="158">
        <v>1.1733494310145798</v>
      </c>
      <c r="BX41" s="158">
        <v>0.65541372126568076</v>
      </c>
      <c r="BY41" s="158">
        <v>-8.2522829985759175E-2</v>
      </c>
      <c r="BZ41" s="158">
        <v>1.3806721838240661</v>
      </c>
      <c r="CA41" s="159">
        <v>0.28786374689235128</v>
      </c>
      <c r="CB41" s="159">
        <v>0</v>
      </c>
      <c r="CC41" s="159">
        <v>0.37470454226192423</v>
      </c>
      <c r="CD41" s="176">
        <v>0.98929062283124902</v>
      </c>
      <c r="CE41" s="157">
        <v>9.9999999999907524E-3</v>
      </c>
      <c r="CF41" s="157">
        <v>1.0000000000007654E-2</v>
      </c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4"/>
      <c r="FA41" s="174"/>
      <c r="FB41" s="174"/>
      <c r="FC41" s="174"/>
      <c r="FD41" s="174"/>
      <c r="FE41" s="174"/>
    </row>
    <row r="42" spans="1:178" ht="24" customHeight="1" x14ac:dyDescent="0.25">
      <c r="A42" s="2585" t="s">
        <v>5030</v>
      </c>
      <c r="B42" s="155">
        <v>30</v>
      </c>
      <c r="C42" s="1969" t="s">
        <v>140</v>
      </c>
      <c r="D42" s="2591">
        <v>30</v>
      </c>
      <c r="E42" s="2078">
        <f>'NORTH-1'!$N$1419</f>
        <v>-2.671715284482838</v>
      </c>
      <c r="F42" s="161">
        <v>-0.45176266244199503</v>
      </c>
      <c r="G42" s="161">
        <v>-0.38966099017622269</v>
      </c>
      <c r="H42" s="161">
        <v>-2.8512230582436864</v>
      </c>
      <c r="I42" s="161">
        <v>-0.18687607387227229</v>
      </c>
      <c r="J42" s="161">
        <v>5.3936648649835783</v>
      </c>
      <c r="K42" s="161">
        <v>-2.5580123720081329</v>
      </c>
      <c r="L42" s="1033">
        <v>-1.1576189180833978</v>
      </c>
      <c r="M42" s="1033">
        <v>0.67904375734283262</v>
      </c>
      <c r="N42" s="1033">
        <v>0.17092994343442111</v>
      </c>
      <c r="O42" s="1033">
        <v>0.74727760404304511</v>
      </c>
      <c r="P42" s="1033">
        <v>-0.10235248257845161</v>
      </c>
      <c r="Q42" s="1033">
        <v>-0.73748991528809804</v>
      </c>
      <c r="R42" s="161">
        <v>-1.4906258406904944</v>
      </c>
      <c r="S42" s="161">
        <v>0.47091261015963937</v>
      </c>
      <c r="T42" s="161">
        <v>-0.65027075825713609</v>
      </c>
      <c r="U42" s="158">
        <v>-1.3917050953343522</v>
      </c>
      <c r="V42" s="158">
        <v>-0.11126339000049307</v>
      </c>
      <c r="W42" s="158">
        <v>0.42405242723824349</v>
      </c>
      <c r="X42" s="158">
        <v>0.7248407487515881</v>
      </c>
      <c r="Y42" s="158">
        <v>-1.3021630196145402</v>
      </c>
      <c r="Z42" s="158">
        <v>-0.88375688373606964</v>
      </c>
      <c r="AA42" s="158">
        <v>0.48715689883985763</v>
      </c>
      <c r="AB42" s="158">
        <v>0.74622060086326192</v>
      </c>
      <c r="AC42" s="158">
        <v>5.5026308293940548E-2</v>
      </c>
      <c r="AD42" s="158">
        <v>-0.59108518021420076</v>
      </c>
      <c r="AE42" s="158">
        <v>0.13777067187938816</v>
      </c>
      <c r="AF42" s="158">
        <v>-2.0155771251129266</v>
      </c>
      <c r="AG42" s="158">
        <v>-0.64258576035164172</v>
      </c>
      <c r="AH42" s="158">
        <v>-1.3594372938406647</v>
      </c>
      <c r="AI42" s="158">
        <v>-1.75</v>
      </c>
      <c r="AJ42" s="158">
        <v>-4.2623712105182658</v>
      </c>
      <c r="AK42" s="158">
        <v>-3.4762578423633874</v>
      </c>
      <c r="AL42" s="158">
        <v>-4.7336620129917923</v>
      </c>
      <c r="AM42" s="158">
        <v>-0.77980820090861391</v>
      </c>
      <c r="AN42" s="158">
        <v>-4.4600180107859035</v>
      </c>
      <c r="AO42" s="158">
        <v>-0.26287258869625624</v>
      </c>
      <c r="AP42" s="158">
        <v>0.21988926507528947</v>
      </c>
      <c r="AQ42" s="158">
        <v>-0.61006828487379017</v>
      </c>
      <c r="AR42" s="158">
        <v>-1.7129322384093395</v>
      </c>
      <c r="AS42" s="158">
        <v>-1.4675295023590216</v>
      </c>
      <c r="AT42" s="158">
        <v>-1.1665757133407852</v>
      </c>
      <c r="AU42" s="158">
        <v>0</v>
      </c>
      <c r="AV42" s="158">
        <v>0.45201591270170932</v>
      </c>
      <c r="AW42" s="158">
        <v>1.7483988309072984</v>
      </c>
      <c r="AX42" s="158">
        <v>0.17346346975407259</v>
      </c>
      <c r="AY42" s="158">
        <v>0.12709742479682681</v>
      </c>
      <c r="AZ42" s="158">
        <v>-0.29797838804648241</v>
      </c>
      <c r="BA42" s="158">
        <v>0.43873029916372591</v>
      </c>
      <c r="BB42" s="158">
        <v>-0.6209947392936056</v>
      </c>
      <c r="BC42" s="158"/>
      <c r="BD42" s="158">
        <v>7.0508510105596903E-2</v>
      </c>
      <c r="BE42" s="158">
        <v>0.82441468535491957</v>
      </c>
      <c r="BF42" s="158">
        <v>0.44972819965887173</v>
      </c>
      <c r="BG42" s="158">
        <v>1.2766672121105425</v>
      </c>
      <c r="BH42" s="158">
        <v>-0.72331386935830422</v>
      </c>
      <c r="BI42" s="158">
        <v>1.5479313150608727E-2</v>
      </c>
      <c r="BJ42" s="158">
        <v>0</v>
      </c>
      <c r="BK42" s="158">
        <v>5.011764302825971E-3</v>
      </c>
      <c r="BL42" s="158">
        <v>-0.88588200132304273</v>
      </c>
      <c r="BM42" s="158">
        <v>0.73120805433763814</v>
      </c>
      <c r="BN42" s="158">
        <v>0.13798078215174805</v>
      </c>
      <c r="BO42" s="158">
        <v>0.22489920268236518</v>
      </c>
      <c r="BP42" s="158"/>
      <c r="BQ42" s="158">
        <v>0.40866428533909704</v>
      </c>
      <c r="BR42" s="177">
        <v>0.32258253219691624</v>
      </c>
      <c r="BS42" s="158">
        <v>8.0651126810253132E-2</v>
      </c>
      <c r="BT42" s="158">
        <v>-0.1413547818512097</v>
      </c>
      <c r="BU42" s="158">
        <v>4.1002977828609191E-2</v>
      </c>
      <c r="BV42" s="158">
        <v>-5.3623521522614369E-2</v>
      </c>
      <c r="BW42" s="158">
        <v>0.72278294320599934</v>
      </c>
      <c r="BX42" s="158">
        <v>-0.18703741991575162</v>
      </c>
      <c r="BY42" s="158"/>
      <c r="BZ42" s="158"/>
      <c r="CA42" s="159"/>
      <c r="CB42" s="159"/>
      <c r="CC42" s="159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3"/>
      <c r="DW42" s="173"/>
      <c r="DX42" s="173"/>
      <c r="DY42" s="173"/>
      <c r="DZ42" s="173"/>
      <c r="EA42" s="173"/>
      <c r="EB42" s="173"/>
      <c r="EC42" s="173"/>
      <c r="ED42" s="173"/>
      <c r="EE42" s="173"/>
      <c r="EF42" s="173"/>
      <c r="EG42" s="173"/>
      <c r="EH42" s="173"/>
      <c r="EI42" s="173"/>
      <c r="EJ42" s="173"/>
      <c r="EK42" s="173"/>
      <c r="EL42" s="173"/>
      <c r="EM42" s="173"/>
      <c r="EN42" s="173"/>
      <c r="EO42" s="173"/>
      <c r="EP42" s="173"/>
      <c r="EQ42" s="173"/>
      <c r="ER42" s="173"/>
      <c r="ES42" s="173"/>
      <c r="ET42" s="173"/>
      <c r="EU42" s="173"/>
      <c r="EV42" s="173"/>
      <c r="EW42" s="173"/>
      <c r="EX42" s="173"/>
      <c r="EY42" s="173"/>
      <c r="EZ42" s="174"/>
      <c r="FA42" s="174"/>
      <c r="FB42" s="174"/>
      <c r="FC42" s="174"/>
      <c r="FD42" s="174"/>
      <c r="FE42" s="174"/>
    </row>
    <row r="43" spans="1:178" ht="21.6" customHeight="1" x14ac:dyDescent="0.25">
      <c r="A43" s="2586" t="s">
        <v>5029</v>
      </c>
      <c r="B43" s="155">
        <v>31</v>
      </c>
      <c r="C43" s="1969" t="s">
        <v>141</v>
      </c>
      <c r="D43" s="2591">
        <v>31</v>
      </c>
      <c r="E43" s="161">
        <f>'NORTH-2'!$N$690</f>
        <v>1.5712282914908202</v>
      </c>
      <c r="F43" s="161">
        <v>1.0595170523276778</v>
      </c>
      <c r="G43" s="161">
        <v>1.1241163062530632</v>
      </c>
      <c r="H43" s="161">
        <v>0.20929289665812403</v>
      </c>
      <c r="I43" s="161">
        <v>0.94812748301131133</v>
      </c>
      <c r="J43" s="161">
        <v>1.4266247838374779</v>
      </c>
      <c r="K43" s="161">
        <v>1.2727417587070828</v>
      </c>
      <c r="L43" s="1033">
        <v>1.2440587518492852</v>
      </c>
      <c r="M43" s="1033">
        <v>1.1461487936239145</v>
      </c>
      <c r="N43" s="1033">
        <v>0</v>
      </c>
      <c r="O43" s="1033">
        <v>1.3034112495100556</v>
      </c>
      <c r="P43" s="1033">
        <v>1.7246898149559313</v>
      </c>
      <c r="Q43" s="1033">
        <v>1.6736910811935104</v>
      </c>
      <c r="R43" s="161">
        <v>8.4670328477453816E-2</v>
      </c>
      <c r="S43" s="161">
        <v>1.8746907970681421</v>
      </c>
      <c r="T43" s="161">
        <v>-0.2681375864247777</v>
      </c>
      <c r="U43" s="158">
        <v>1.6831574364657178</v>
      </c>
      <c r="V43" s="158">
        <v>1.5039556382114205</v>
      </c>
      <c r="W43" s="158">
        <v>0.73109717166750099</v>
      </c>
      <c r="X43" s="158">
        <v>-0.62434606394134506</v>
      </c>
      <c r="Y43" s="158">
        <v>2.8286384990306517</v>
      </c>
      <c r="Z43" s="158">
        <v>2.0741128664202955</v>
      </c>
      <c r="AA43" s="158">
        <v>1.1219966680760018</v>
      </c>
      <c r="AB43" s="158">
        <v>0.93981726937635779</v>
      </c>
      <c r="AC43" s="158">
        <v>0.53746546256168104</v>
      </c>
      <c r="AD43" s="158">
        <v>1.4967565428335927</v>
      </c>
      <c r="AE43" s="158">
        <v>1.2166367906857836</v>
      </c>
      <c r="AF43" s="158">
        <v>0.95213644554795385</v>
      </c>
      <c r="AG43" s="158">
        <v>0.18964158641123902</v>
      </c>
      <c r="AH43" s="158">
        <v>1.5892204664346228</v>
      </c>
      <c r="AI43" s="158">
        <v>1.8</v>
      </c>
      <c r="AJ43" s="158">
        <v>0.94593130360846167</v>
      </c>
      <c r="AK43" s="158">
        <v>1.2594340409496387</v>
      </c>
      <c r="AL43" s="158">
        <v>1.217724951489414</v>
      </c>
      <c r="AM43" s="158">
        <v>1.4530529442982203</v>
      </c>
      <c r="AN43" s="158">
        <v>0.83881753891085031</v>
      </c>
      <c r="AO43" s="158">
        <v>2.6245239409275012</v>
      </c>
      <c r="AP43" s="158">
        <v>-0.84168733892467429</v>
      </c>
      <c r="AQ43" s="158">
        <v>0.73026244971283005</v>
      </c>
      <c r="AR43" s="158">
        <v>0.40816831992046354</v>
      </c>
      <c r="AS43" s="158">
        <v>-1.1539491440163359</v>
      </c>
      <c r="AT43" s="158">
        <v>3.891024986601427</v>
      </c>
      <c r="AU43" s="158">
        <v>1.7739592804021918</v>
      </c>
      <c r="AV43" s="158">
        <v>0.48838207248003307</v>
      </c>
      <c r="AW43" s="158">
        <v>-0.79596292537280711</v>
      </c>
      <c r="AX43" s="158">
        <v>0.8516850575600613</v>
      </c>
      <c r="AY43" s="158">
        <v>0.15790833052997968</v>
      </c>
      <c r="AZ43" s="158">
        <v>3.4655734405693903</v>
      </c>
      <c r="BA43" s="158">
        <v>0.2657769861939418</v>
      </c>
      <c r="BB43" s="158">
        <v>1.5314374590784496</v>
      </c>
      <c r="BC43" s="158"/>
      <c r="BD43" s="158">
        <v>0.8045663595506698</v>
      </c>
      <c r="BE43" s="158">
        <v>0.77413561110392537</v>
      </c>
      <c r="BF43" s="158">
        <v>1.5321034339514787</v>
      </c>
      <c r="BG43" s="158">
        <v>-0.81788927819325619</v>
      </c>
      <c r="BH43" s="158">
        <v>0.19189341424607897</v>
      </c>
      <c r="BI43" s="158">
        <v>6.6093363965902235E-2</v>
      </c>
      <c r="BJ43" s="158">
        <v>0.16519540103027344</v>
      </c>
      <c r="BK43" s="158">
        <v>0.24237106506619788</v>
      </c>
      <c r="BL43" s="158">
        <v>1.048607730562779</v>
      </c>
      <c r="BM43" s="158"/>
      <c r="BN43" s="158"/>
      <c r="BO43" s="158"/>
      <c r="BP43" s="158"/>
      <c r="BQ43" s="158"/>
      <c r="BR43" s="177"/>
      <c r="BS43" s="158"/>
      <c r="BT43" s="158"/>
      <c r="BU43" s="158"/>
      <c r="BV43" s="158"/>
      <c r="BW43" s="158"/>
      <c r="BX43" s="158"/>
      <c r="BY43" s="158"/>
      <c r="BZ43" s="158"/>
      <c r="CA43" s="159"/>
      <c r="CB43" s="159"/>
      <c r="CC43" s="159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3"/>
      <c r="DW43" s="173"/>
      <c r="DX43" s="173"/>
      <c r="DY43" s="173"/>
      <c r="DZ43" s="173"/>
      <c r="EA43" s="173"/>
      <c r="EB43" s="173"/>
      <c r="EC43" s="173"/>
      <c r="ED43" s="173"/>
      <c r="EE43" s="173"/>
      <c r="EF43" s="173"/>
      <c r="EG43" s="173"/>
      <c r="EH43" s="173"/>
      <c r="EI43" s="173"/>
      <c r="EJ43" s="173"/>
      <c r="EK43" s="173"/>
      <c r="EL43" s="173"/>
      <c r="EM43" s="173"/>
      <c r="EN43" s="173"/>
      <c r="EO43" s="173"/>
      <c r="EP43" s="173"/>
      <c r="EQ43" s="173"/>
      <c r="ER43" s="173"/>
      <c r="ES43" s="173"/>
      <c r="ET43" s="173"/>
      <c r="EU43" s="173"/>
      <c r="EV43" s="173"/>
      <c r="EW43" s="173"/>
      <c r="EX43" s="173"/>
      <c r="EY43" s="173"/>
      <c r="EZ43" s="174"/>
      <c r="FA43" s="174"/>
      <c r="FB43" s="174"/>
      <c r="FC43" s="174"/>
      <c r="FD43" s="174"/>
      <c r="FE43" s="174"/>
    </row>
    <row r="44" spans="1:178" ht="21.6" customHeight="1" x14ac:dyDescent="0.25">
      <c r="A44" s="2586" t="s">
        <v>5029</v>
      </c>
      <c r="B44" s="155">
        <v>32</v>
      </c>
      <c r="C44" s="1969" t="s">
        <v>142</v>
      </c>
      <c r="D44" s="2591">
        <v>32</v>
      </c>
      <c r="E44" s="161">
        <f>'NORTH-2'!$N$1230</f>
        <v>1.1807595088482143</v>
      </c>
      <c r="F44" s="161">
        <v>0.92607750827515245</v>
      </c>
      <c r="G44" s="161">
        <v>1.4791703488152936</v>
      </c>
      <c r="H44" s="161">
        <v>7.4988064418107639E-2</v>
      </c>
      <c r="I44" s="161">
        <v>0.11192659515219729</v>
      </c>
      <c r="J44" s="161">
        <v>0.20966983414666177</v>
      </c>
      <c r="K44" s="161">
        <v>0.28375889887763067</v>
      </c>
      <c r="L44" s="1033">
        <v>0.3842091422524746</v>
      </c>
      <c r="M44" s="1033">
        <v>0.32909200590425725</v>
      </c>
      <c r="N44" s="1033">
        <v>0.27099625578663861</v>
      </c>
      <c r="O44" s="1033">
        <v>0.28490920694388955</v>
      </c>
      <c r="P44" s="1033">
        <v>0.22973826388198107</v>
      </c>
      <c r="Q44" s="1033">
        <v>0.23672141272568517</v>
      </c>
      <c r="R44" s="161">
        <v>0.22754772986872165</v>
      </c>
      <c r="S44" s="161">
        <v>-0.39356685590401708</v>
      </c>
      <c r="T44" s="161">
        <v>0.81992086293212663</v>
      </c>
      <c r="U44" s="158">
        <v>0.46059146088184894</v>
      </c>
      <c r="V44" s="158">
        <v>0.71874942418569787</v>
      </c>
      <c r="W44" s="158">
        <v>0.86594400436529384</v>
      </c>
      <c r="X44" s="158">
        <v>1.047871766131</v>
      </c>
      <c r="Y44" s="158">
        <v>-3.3197809756470957E-2</v>
      </c>
      <c r="Z44" s="158">
        <v>3.9311539871255379</v>
      </c>
      <c r="AA44" s="158">
        <v>2.7052054061677957</v>
      </c>
      <c r="AB44" s="158">
        <v>0.9371196411919499</v>
      </c>
      <c r="AC44" s="158">
        <v>1.6304413935527295</v>
      </c>
      <c r="AD44" s="158">
        <v>0.76869190714056057</v>
      </c>
      <c r="AE44" s="158">
        <v>1.5337726479209368</v>
      </c>
      <c r="AF44" s="158">
        <v>2.3084021219099964</v>
      </c>
      <c r="AG44" s="158">
        <v>-0.4972420221794141</v>
      </c>
      <c r="AH44" s="158">
        <v>0.75407606660749249</v>
      </c>
      <c r="AI44" s="158">
        <v>2.4500000000000002</v>
      </c>
      <c r="AJ44" s="158">
        <v>3.5317253044509549</v>
      </c>
      <c r="AK44" s="158">
        <v>3.2776273387220924</v>
      </c>
      <c r="AL44" s="158">
        <v>1.8906174812756922</v>
      </c>
      <c r="AM44" s="158">
        <v>5.3370593464263916</v>
      </c>
      <c r="AN44" s="158">
        <v>5.5427600569398532</v>
      </c>
      <c r="AO44" s="158">
        <v>4.0609482549238196</v>
      </c>
      <c r="AP44" s="158">
        <v>4.1256424219626702</v>
      </c>
      <c r="AQ44" s="158">
        <v>5.1739444277758651</v>
      </c>
      <c r="AR44" s="158">
        <v>4.6649973914830225</v>
      </c>
      <c r="AS44" s="158">
        <v>4.7191238510254818</v>
      </c>
      <c r="AT44" s="158">
        <v>2.809093186425708</v>
      </c>
      <c r="AU44" s="158">
        <v>4.1852015267469245</v>
      </c>
      <c r="AV44" s="158">
        <v>4.3241306191006492</v>
      </c>
      <c r="AW44" s="158">
        <v>2.9998229206023312</v>
      </c>
      <c r="AX44" s="158">
        <v>0.93031964430681768</v>
      </c>
      <c r="AY44" s="158">
        <v>5.2787715409692089</v>
      </c>
      <c r="AZ44" s="158">
        <v>5.353115508411376</v>
      </c>
      <c r="BA44" s="158">
        <v>0.9538700607374091</v>
      </c>
      <c r="BB44" s="158">
        <v>1.6943534252862422</v>
      </c>
      <c r="BC44" s="158"/>
      <c r="BD44" s="158">
        <v>1.782218662245231</v>
      </c>
      <c r="BE44" s="158">
        <v>-0.95524135231103358</v>
      </c>
      <c r="BF44" s="158">
        <v>1.4642366513161889</v>
      </c>
      <c r="BG44" s="158">
        <v>2.0446157315944529</v>
      </c>
      <c r="BH44" s="158">
        <v>3.346168431416388</v>
      </c>
      <c r="BI44" s="158">
        <v>0.59144384830275787</v>
      </c>
      <c r="BJ44" s="158"/>
      <c r="BK44" s="158"/>
      <c r="BL44" s="158"/>
      <c r="BM44" s="158"/>
      <c r="BN44" s="158"/>
      <c r="BO44" s="158"/>
      <c r="BP44" s="158"/>
      <c r="BQ44" s="158"/>
      <c r="BR44" s="178"/>
      <c r="BS44" s="178"/>
      <c r="BT44" s="178"/>
      <c r="BU44" s="178"/>
      <c r="BV44" s="178"/>
      <c r="BW44" s="178"/>
      <c r="BX44" s="178"/>
      <c r="BY44" s="178"/>
      <c r="BZ44" s="178"/>
      <c r="CA44" s="179"/>
      <c r="CB44" s="179"/>
      <c r="CC44" s="179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3"/>
      <c r="DW44" s="173"/>
      <c r="DX44" s="173"/>
      <c r="DY44" s="173"/>
      <c r="DZ44" s="173"/>
      <c r="EA44" s="173"/>
      <c r="EB44" s="173"/>
      <c r="EC44" s="173"/>
      <c r="ED44" s="173"/>
      <c r="EE44" s="173"/>
      <c r="EF44" s="173"/>
      <c r="EG44" s="173"/>
      <c r="EH44" s="173"/>
      <c r="EI44" s="173"/>
      <c r="EJ44" s="173"/>
      <c r="EK44" s="173"/>
      <c r="EL44" s="173"/>
      <c r="EM44" s="173"/>
      <c r="EN44" s="173"/>
      <c r="EO44" s="173"/>
      <c r="EP44" s="173"/>
      <c r="EQ44" s="173"/>
      <c r="ER44" s="173"/>
      <c r="ES44" s="173"/>
      <c r="ET44" s="173"/>
      <c r="EU44" s="173"/>
      <c r="EV44" s="173"/>
      <c r="EW44" s="173"/>
      <c r="EX44" s="173"/>
      <c r="EY44" s="173"/>
      <c r="EZ44" s="174"/>
      <c r="FA44" s="174"/>
      <c r="FB44" s="174"/>
      <c r="FC44" s="174"/>
      <c r="FD44" s="174"/>
      <c r="FE44" s="174"/>
    </row>
    <row r="45" spans="1:178" ht="16.95" customHeight="1" x14ac:dyDescent="0.25">
      <c r="A45" s="2585" t="s">
        <v>5030</v>
      </c>
      <c r="B45" s="155">
        <v>33</v>
      </c>
      <c r="C45" s="1969" t="s">
        <v>143</v>
      </c>
      <c r="D45" s="2591">
        <v>33</v>
      </c>
      <c r="E45" s="161">
        <f>'NORTH-1'!$N$1816</f>
        <v>0.74913086085458125</v>
      </c>
      <c r="F45" s="161">
        <v>2.0240396854092588</v>
      </c>
      <c r="G45" s="161">
        <v>0.90537402207110496</v>
      </c>
      <c r="H45" s="161">
        <v>0.27386950290419082</v>
      </c>
      <c r="I45" s="161">
        <v>0.19857820435626111</v>
      </c>
      <c r="J45" s="161">
        <v>1.7632308485595525</v>
      </c>
      <c r="K45" s="161">
        <v>0.3573841015200277</v>
      </c>
      <c r="L45" s="1033">
        <v>2.02851755677885</v>
      </c>
      <c r="M45" s="1033">
        <v>0.9520994765519436</v>
      </c>
      <c r="N45" s="1033">
        <v>1.3864120372577069</v>
      </c>
      <c r="O45" s="1033">
        <v>1.033023022682563</v>
      </c>
      <c r="P45" s="1033">
        <v>1.0898250480411165</v>
      </c>
      <c r="Q45" s="1033">
        <v>2.9140576694671276</v>
      </c>
      <c r="R45" s="161">
        <v>1.5525462972207116</v>
      </c>
      <c r="S45" s="161">
        <v>2.1935265069918648</v>
      </c>
      <c r="T45" s="161">
        <v>2.536107950622764</v>
      </c>
      <c r="U45" s="158">
        <v>1.2485756278177775</v>
      </c>
      <c r="V45" s="158">
        <v>-0.21757179055187462</v>
      </c>
      <c r="W45" s="158">
        <v>1.4007388195424919</v>
      </c>
      <c r="X45" s="158">
        <v>2.5955592371545615</v>
      </c>
      <c r="Y45" s="158">
        <v>0.58941801133499094</v>
      </c>
      <c r="Z45" s="158">
        <v>2.7361623892117897</v>
      </c>
      <c r="AA45" s="158">
        <v>2.415074571251342</v>
      </c>
      <c r="AB45" s="158">
        <v>1.9340068308503846</v>
      </c>
      <c r="AC45" s="158">
        <v>2.1295968931215734</v>
      </c>
      <c r="AD45" s="158">
        <v>2.9430676598134111</v>
      </c>
      <c r="AE45" s="158">
        <v>0.20155124854249329</v>
      </c>
      <c r="AF45" s="158">
        <v>2.8472401196893857</v>
      </c>
      <c r="AG45" s="158">
        <v>1.9340444097004177</v>
      </c>
      <c r="AH45" s="158">
        <v>1.9059291320874658</v>
      </c>
      <c r="AI45" s="158">
        <v>4.4000000000000004</v>
      </c>
      <c r="AJ45" s="158">
        <v>3.8093055286773212</v>
      </c>
      <c r="AK45" s="158">
        <v>0.5713426728552401</v>
      </c>
      <c r="AL45" s="158">
        <v>0.24736946843530774</v>
      </c>
      <c r="AM45" s="158">
        <v>4.3247353579440189</v>
      </c>
      <c r="AN45" s="158">
        <v>4.211598396069081</v>
      </c>
      <c r="AO45" s="158">
        <v>4.5305387298246131</v>
      </c>
      <c r="AP45" s="158">
        <v>2.7413633841425651</v>
      </c>
      <c r="AQ45" s="158">
        <v>2.0543385850396891</v>
      </c>
      <c r="AR45" s="158">
        <v>2.8481013993979332</v>
      </c>
      <c r="AS45" s="158">
        <v>1.3158526105980848</v>
      </c>
      <c r="AT45" s="158">
        <v>3.1341336778018349</v>
      </c>
      <c r="AU45" s="158">
        <v>-0.6692590783411051</v>
      </c>
      <c r="AV45" s="158">
        <v>0.92689094823285423</v>
      </c>
      <c r="AW45" s="158">
        <v>1.1507646232984077</v>
      </c>
      <c r="AX45" s="158">
        <v>0.86933501470898078</v>
      </c>
      <c r="AY45" s="158">
        <v>0.72001811988704123</v>
      </c>
      <c r="AZ45" s="158">
        <v>1.0123942304703515</v>
      </c>
      <c r="BA45" s="158">
        <v>1.6156746305220908</v>
      </c>
      <c r="BB45" s="158">
        <v>0.69489494350298775</v>
      </c>
      <c r="BC45" s="158"/>
      <c r="BD45" s="158">
        <v>0.35117330974361211</v>
      </c>
      <c r="BE45" s="158">
        <v>9.3479329404445135</v>
      </c>
      <c r="BF45" s="158">
        <v>5.2716692786001458</v>
      </c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78"/>
      <c r="BS45" s="178"/>
      <c r="BT45" s="178"/>
      <c r="BU45" s="178"/>
      <c r="BV45" s="178"/>
      <c r="BW45" s="178"/>
      <c r="BX45" s="178"/>
      <c r="BY45" s="178"/>
      <c r="BZ45" s="178"/>
      <c r="CA45" s="179"/>
      <c r="CB45" s="179"/>
      <c r="CC45" s="179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3"/>
      <c r="DW45" s="173"/>
      <c r="DX45" s="173"/>
      <c r="DY45" s="173"/>
      <c r="DZ45" s="173"/>
      <c r="EA45" s="173"/>
      <c r="EB45" s="173"/>
      <c r="EC45" s="173"/>
      <c r="ED45" s="173"/>
      <c r="EE45" s="173"/>
      <c r="EF45" s="173"/>
      <c r="EG45" s="173"/>
      <c r="EH45" s="173"/>
      <c r="EI45" s="173"/>
      <c r="EJ45" s="173"/>
      <c r="EK45" s="173"/>
      <c r="EL45" s="173"/>
      <c r="EM45" s="173"/>
      <c r="EN45" s="173"/>
      <c r="EO45" s="173"/>
      <c r="EP45" s="173"/>
      <c r="EQ45" s="173"/>
      <c r="ER45" s="173"/>
      <c r="ES45" s="173"/>
      <c r="ET45" s="173"/>
      <c r="EU45" s="173"/>
      <c r="EV45" s="173"/>
      <c r="EW45" s="173"/>
      <c r="EX45" s="173"/>
      <c r="EY45" s="173"/>
      <c r="EZ45" s="174"/>
      <c r="FA45" s="174"/>
      <c r="FB45" s="174"/>
      <c r="FC45" s="174"/>
      <c r="FD45" s="174"/>
      <c r="FE45" s="174"/>
    </row>
    <row r="46" spans="1:178" ht="26.4" x14ac:dyDescent="0.25">
      <c r="A46" s="2586" t="s">
        <v>5029</v>
      </c>
      <c r="B46" s="155">
        <v>34</v>
      </c>
      <c r="C46" s="1969" t="s">
        <v>144</v>
      </c>
      <c r="D46" s="2591">
        <v>34</v>
      </c>
      <c r="E46" s="161">
        <f>'NORTH-2'!$N$993</f>
        <v>0.56541404365080583</v>
      </c>
      <c r="F46" s="161">
        <v>0.73671164031276648</v>
      </c>
      <c r="G46" s="161">
        <v>-0.81472633883833323</v>
      </c>
      <c r="H46" s="161">
        <v>1.4638584662035115</v>
      </c>
      <c r="I46" s="161">
        <v>0.484560436355157</v>
      </c>
      <c r="J46" s="161">
        <v>1.6156818754199689</v>
      </c>
      <c r="K46" s="161">
        <v>2.2308696083073123</v>
      </c>
      <c r="L46" s="1033">
        <v>1.6082257889450606</v>
      </c>
      <c r="M46" s="1033">
        <v>1.7356241939197146</v>
      </c>
      <c r="N46" s="1033">
        <v>0.77296752312987715</v>
      </c>
      <c r="O46" s="1033">
        <v>0.18761832272278617</v>
      </c>
      <c r="P46" s="1033">
        <v>0.63906894949137327</v>
      </c>
      <c r="Q46" s="1033">
        <v>0.84329388072521705</v>
      </c>
      <c r="R46" s="161">
        <v>-0.17965908944898282</v>
      </c>
      <c r="S46" s="161">
        <v>0.39870382819780409</v>
      </c>
      <c r="T46" s="161">
        <v>0.63592791924373893</v>
      </c>
      <c r="U46" s="158">
        <v>0.12070549938500889</v>
      </c>
      <c r="V46" s="158">
        <v>1.2655309928308374</v>
      </c>
      <c r="W46" s="158">
        <v>-0.28953686940658474</v>
      </c>
      <c r="X46" s="158">
        <v>1.1018014127859082</v>
      </c>
      <c r="Y46" s="158">
        <v>2.28014895445446</v>
      </c>
      <c r="Z46" s="158">
        <v>1.2250350713504132</v>
      </c>
      <c r="AA46" s="158">
        <v>0.99363562805848749</v>
      </c>
      <c r="AB46" s="158">
        <v>0.88329597441244978</v>
      </c>
      <c r="AC46" s="158">
        <v>0.92819741570254588</v>
      </c>
      <c r="AD46" s="158">
        <v>1.0649915235103153</v>
      </c>
      <c r="AE46" s="158">
        <v>0.85663979159503933</v>
      </c>
      <c r="AF46" s="158">
        <v>0.944386242230701</v>
      </c>
      <c r="AG46" s="158">
        <v>0.96981532275226079</v>
      </c>
      <c r="AH46" s="158">
        <v>1.0397239888744336</v>
      </c>
      <c r="AI46" s="158">
        <v>-0.06</v>
      </c>
      <c r="AJ46" s="158">
        <v>1.6648913836873163</v>
      </c>
      <c r="AK46" s="158">
        <v>1.1068309660767059</v>
      </c>
      <c r="AL46" s="158">
        <v>0.9153920674993784</v>
      </c>
      <c r="AM46" s="158">
        <v>0.8617910184882005</v>
      </c>
      <c r="AN46" s="158">
        <v>0.97860874394718</v>
      </c>
      <c r="AO46" s="158">
        <v>0.88617758630411847</v>
      </c>
      <c r="AP46" s="158">
        <v>3.6321190823132947</v>
      </c>
      <c r="AQ46" s="158">
        <v>-0.19151083334423119</v>
      </c>
      <c r="AR46" s="158">
        <v>1.2777942573380017</v>
      </c>
      <c r="AS46" s="158">
        <v>0.29638801217640465</v>
      </c>
      <c r="AT46" s="158">
        <v>3.4834388102058647</v>
      </c>
      <c r="AU46" s="158">
        <v>0.34139915081510402</v>
      </c>
      <c r="AV46" s="158">
        <v>0.15184630513115421</v>
      </c>
      <c r="AW46" s="158">
        <v>3.3096787491536293</v>
      </c>
      <c r="AX46" s="158">
        <v>1.4999999999999964</v>
      </c>
      <c r="AY46" s="158">
        <v>5.4295055979390217</v>
      </c>
      <c r="AZ46" s="158">
        <v>4.0102816563923103</v>
      </c>
      <c r="BA46" s="158">
        <v>3.6769013778886577</v>
      </c>
      <c r="BB46" s="158">
        <v>6.8987952087181812</v>
      </c>
      <c r="BC46" s="158"/>
      <c r="BD46" s="158">
        <v>4.7938132758658876</v>
      </c>
      <c r="BE46" s="158">
        <v>5.0474305348072903</v>
      </c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78"/>
      <c r="BS46" s="178"/>
      <c r="BT46" s="178"/>
      <c r="BU46" s="178"/>
      <c r="BV46" s="178"/>
      <c r="BW46" s="178"/>
      <c r="BX46" s="178"/>
      <c r="BY46" s="178"/>
      <c r="BZ46" s="178"/>
      <c r="CA46" s="179"/>
      <c r="CB46" s="179"/>
      <c r="CC46" s="179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3"/>
      <c r="DW46" s="173"/>
      <c r="DX46" s="173"/>
      <c r="DY46" s="173"/>
      <c r="DZ46" s="173"/>
      <c r="EA46" s="173"/>
      <c r="EB46" s="173"/>
      <c r="EC46" s="173"/>
      <c r="ED46" s="173"/>
      <c r="EE46" s="173"/>
      <c r="EF46" s="173"/>
      <c r="EG46" s="173"/>
      <c r="EH46" s="173"/>
      <c r="EI46" s="173"/>
      <c r="EJ46" s="173"/>
      <c r="EK46" s="173"/>
      <c r="EL46" s="173"/>
      <c r="EM46" s="173"/>
      <c r="EN46" s="173"/>
      <c r="EO46" s="173"/>
      <c r="EP46" s="173"/>
      <c r="EQ46" s="173"/>
      <c r="ER46" s="173"/>
      <c r="ES46" s="173"/>
      <c r="ET46" s="173"/>
      <c r="EU46" s="173"/>
      <c r="EV46" s="173"/>
      <c r="EW46" s="173"/>
      <c r="EX46" s="173"/>
      <c r="EY46" s="173"/>
      <c r="EZ46" s="174"/>
      <c r="FA46" s="174"/>
      <c r="FB46" s="174"/>
      <c r="FC46" s="174"/>
      <c r="FD46" s="174"/>
      <c r="FE46" s="174"/>
    </row>
    <row r="47" spans="1:178" ht="19.2" customHeight="1" x14ac:dyDescent="0.25">
      <c r="A47" s="2585" t="s">
        <v>5030</v>
      </c>
      <c r="B47" s="155">
        <v>35</v>
      </c>
      <c r="C47" s="1969" t="s">
        <v>145</v>
      </c>
      <c r="D47" s="2591">
        <v>35</v>
      </c>
      <c r="E47" s="161">
        <f>'NORTH-1'!N450</f>
        <v>1.2173951184479959</v>
      </c>
      <c r="F47" s="161">
        <v>0.511576376455813</v>
      </c>
      <c r="G47" s="161">
        <v>0.89670532797521785</v>
      </c>
      <c r="H47" s="161">
        <v>0.65777732504839681</v>
      </c>
      <c r="I47" s="161">
        <v>0.58610216816737526</v>
      </c>
      <c r="J47" s="161">
        <v>2.9245398315638706E-3</v>
      </c>
      <c r="K47" s="161">
        <v>0.91942651857239643</v>
      </c>
      <c r="L47" s="1033">
        <v>1.2023991467313542</v>
      </c>
      <c r="M47" s="1033">
        <v>1.4444976962579625</v>
      </c>
      <c r="N47" s="1033">
        <v>-0.43765480436969301</v>
      </c>
      <c r="O47" s="1033">
        <v>1.6695256027946814</v>
      </c>
      <c r="P47" s="1033">
        <v>0</v>
      </c>
      <c r="Q47" s="1033">
        <v>0.37092149578051886</v>
      </c>
      <c r="R47" s="161">
        <v>1.7504052838169688</v>
      </c>
      <c r="S47" s="161">
        <v>0.65210276453518135</v>
      </c>
      <c r="T47" s="161">
        <v>0.76417847875116274</v>
      </c>
      <c r="U47" s="158">
        <v>0.75346394569353181</v>
      </c>
      <c r="V47" s="158">
        <v>0.37083408118501188</v>
      </c>
      <c r="W47" s="158">
        <v>1.7387855872777862</v>
      </c>
      <c r="X47" s="158">
        <v>1.0751795833629092</v>
      </c>
      <c r="Y47" s="158">
        <v>0.75401420627060245</v>
      </c>
      <c r="Z47" s="158">
        <v>-0.17447584145530362</v>
      </c>
      <c r="AA47" s="158">
        <v>0.39551768710534269</v>
      </c>
      <c r="AB47" s="158">
        <v>0.20028831220655954</v>
      </c>
      <c r="AC47" s="158">
        <v>0.6284565879332672</v>
      </c>
      <c r="AD47" s="158">
        <v>0.66759106650084266</v>
      </c>
      <c r="AE47" s="158">
        <v>0.67721891407032953</v>
      </c>
      <c r="AF47" s="158">
        <v>0.63490563607208939</v>
      </c>
      <c r="AG47" s="158">
        <v>0.70654876697024938</v>
      </c>
      <c r="AH47" s="158">
        <v>1.4965296898643603</v>
      </c>
      <c r="AI47" s="158">
        <v>0.85</v>
      </c>
      <c r="AJ47" s="158">
        <v>2.4875581586346969</v>
      </c>
      <c r="AK47" s="158">
        <v>1.6804744024852796</v>
      </c>
      <c r="AL47" s="158">
        <v>0.2589736491855758</v>
      </c>
      <c r="AM47" s="158">
        <v>-2.2555712486640607</v>
      </c>
      <c r="AN47" s="158">
        <v>5.9364115848583694</v>
      </c>
      <c r="AO47" s="158">
        <v>-0.6511869195400164</v>
      </c>
      <c r="AP47" s="158">
        <v>4.2762225014026059E-2</v>
      </c>
      <c r="AQ47" s="158">
        <v>1.3602195521278015</v>
      </c>
      <c r="AR47" s="158">
        <v>2.6280133773169028</v>
      </c>
      <c r="AS47" s="158">
        <v>2.1915739783779831</v>
      </c>
      <c r="AT47" s="158">
        <v>1.2093961220083844</v>
      </c>
      <c r="AU47" s="158">
        <v>1.4956528254174235</v>
      </c>
      <c r="AV47" s="158">
        <v>1.2930335293655846</v>
      </c>
      <c r="AW47" s="158">
        <v>1.7999999999999752</v>
      </c>
      <c r="AX47" s="158">
        <v>1.4430288703932821</v>
      </c>
      <c r="AY47" s="158">
        <v>4.3187457721289304</v>
      </c>
      <c r="AZ47" s="158">
        <v>-1.5352991701125878</v>
      </c>
      <c r="BA47" s="158">
        <v>0.78622492350663087</v>
      </c>
      <c r="BB47" s="158">
        <v>0.32181476171546719</v>
      </c>
      <c r="BC47" s="158"/>
      <c r="BD47" s="158">
        <v>3.3390565644349328</v>
      </c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78"/>
      <c r="BS47" s="178"/>
      <c r="BT47" s="178"/>
      <c r="BU47" s="178"/>
      <c r="BV47" s="178"/>
      <c r="BW47" s="178"/>
      <c r="BX47" s="178"/>
      <c r="BY47" s="178"/>
      <c r="BZ47" s="178"/>
      <c r="CA47" s="179"/>
      <c r="CB47" s="179"/>
      <c r="CC47" s="179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3"/>
      <c r="DW47" s="173"/>
      <c r="DX47" s="173"/>
      <c r="DY47" s="173"/>
      <c r="DZ47" s="173"/>
      <c r="EA47" s="173"/>
      <c r="EB47" s="173"/>
      <c r="EC47" s="173"/>
      <c r="ED47" s="173"/>
      <c r="EE47" s="173"/>
      <c r="EF47" s="173"/>
      <c r="EG47" s="173"/>
      <c r="EH47" s="173"/>
      <c r="EI47" s="173"/>
      <c r="EJ47" s="173"/>
      <c r="EK47" s="173"/>
      <c r="EL47" s="173"/>
      <c r="EM47" s="173"/>
      <c r="EN47" s="173"/>
      <c r="EO47" s="173"/>
      <c r="EP47" s="173"/>
      <c r="EQ47" s="173"/>
      <c r="ER47" s="173"/>
      <c r="ES47" s="173"/>
      <c r="ET47" s="173"/>
      <c r="EU47" s="173"/>
      <c r="EV47" s="173"/>
      <c r="EW47" s="173"/>
      <c r="EX47" s="173"/>
      <c r="EY47" s="173"/>
      <c r="EZ47" s="174"/>
      <c r="FA47" s="174"/>
      <c r="FB47" s="174"/>
      <c r="FC47" s="174"/>
      <c r="FD47" s="174"/>
      <c r="FE47" s="174"/>
    </row>
    <row r="48" spans="1:178" ht="26.4" x14ac:dyDescent="0.25">
      <c r="A48" s="2585" t="s">
        <v>5030</v>
      </c>
      <c r="B48" s="155">
        <v>36</v>
      </c>
      <c r="C48" s="1969" t="s">
        <v>146</v>
      </c>
      <c r="D48" s="2591">
        <v>36</v>
      </c>
      <c r="E48" s="161">
        <f>'NORTH-1'!$N$1336</f>
        <v>0.9030796820139495</v>
      </c>
      <c r="F48" s="161">
        <v>-0.21509521896139447</v>
      </c>
      <c r="G48" s="161">
        <v>0.41674852752787578</v>
      </c>
      <c r="H48" s="161">
        <v>1.8057140175651989</v>
      </c>
      <c r="I48" s="161">
        <v>-0.44301414054598159</v>
      </c>
      <c r="J48" s="161">
        <v>0.39604441569674298</v>
      </c>
      <c r="K48" s="161">
        <v>-0.16238000230292063</v>
      </c>
      <c r="L48" s="1033">
        <v>2.4237684383713329</v>
      </c>
      <c r="M48" s="1033">
        <v>0.5912214158453245</v>
      </c>
      <c r="N48" s="1033">
        <v>0.78967253903742574</v>
      </c>
      <c r="O48" s="1033">
        <v>0.62788582795087866</v>
      </c>
      <c r="P48" s="1033">
        <v>1.8915898867543672</v>
      </c>
      <c r="Q48" s="1033">
        <v>0.34848086150940871</v>
      </c>
      <c r="R48" s="161">
        <v>1.4294878039204204</v>
      </c>
      <c r="S48" s="161">
        <v>1.9994077190363608</v>
      </c>
      <c r="T48" s="161">
        <v>1.0522901860767084</v>
      </c>
      <c r="U48" s="158">
        <v>1.0086183109835039</v>
      </c>
      <c r="V48" s="158">
        <v>1.2535067614493669</v>
      </c>
      <c r="W48" s="158">
        <v>0.36676279930442424</v>
      </c>
      <c r="X48" s="158">
        <v>1.4700036079423178</v>
      </c>
      <c r="Y48" s="158">
        <v>1.1419182552718417</v>
      </c>
      <c r="Z48" s="158">
        <v>1.4242038633384528</v>
      </c>
      <c r="AA48" s="158">
        <v>0.99532130516364081</v>
      </c>
      <c r="AB48" s="158">
        <v>0.43894463708507225</v>
      </c>
      <c r="AC48" s="158">
        <v>0.88647794947344749</v>
      </c>
      <c r="AD48" s="158">
        <v>0.28524096350795131</v>
      </c>
      <c r="AE48" s="158">
        <v>0.65882143103190305</v>
      </c>
      <c r="AF48" s="158">
        <v>0.775115376553839</v>
      </c>
      <c r="AG48" s="158">
        <v>1.887286400906911</v>
      </c>
      <c r="AH48" s="158">
        <v>1.356071297823928</v>
      </c>
      <c r="AI48" s="158">
        <v>2.08</v>
      </c>
      <c r="AJ48" s="158">
        <v>2.0256318280992147</v>
      </c>
      <c r="AK48" s="158">
        <v>1.8976656948889927</v>
      </c>
      <c r="AL48" s="158">
        <v>1.125221147964155</v>
      </c>
      <c r="AM48" s="158">
        <v>2.8740508138804648</v>
      </c>
      <c r="AN48" s="158">
        <v>3.9999999999999982</v>
      </c>
      <c r="AO48" s="158">
        <v>3.9999999999999996</v>
      </c>
      <c r="AP48" s="158">
        <v>3.0000000000000178</v>
      </c>
      <c r="AQ48" s="158">
        <v>3.0000000000000036</v>
      </c>
      <c r="AR48" s="178">
        <v>2.5000000000000009</v>
      </c>
      <c r="AS48" s="178">
        <v>2.4999999999999871</v>
      </c>
      <c r="AT48" s="178">
        <v>2.500000000000008</v>
      </c>
      <c r="AU48" s="178">
        <v>2.4999999999999867</v>
      </c>
      <c r="AV48" s="178">
        <v>2.4999999999999698</v>
      </c>
      <c r="AW48" s="178">
        <v>2.4390243902438855</v>
      </c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9"/>
      <c r="CB48" s="179"/>
      <c r="CC48" s="179"/>
      <c r="CD48" s="173"/>
      <c r="CE48" s="173"/>
      <c r="CF48" s="173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3"/>
      <c r="DW48" s="173"/>
      <c r="DX48" s="173"/>
      <c r="DY48" s="173"/>
      <c r="DZ48" s="173"/>
      <c r="EA48" s="173"/>
      <c r="EB48" s="173"/>
      <c r="EC48" s="173"/>
      <c r="ED48" s="173"/>
      <c r="EE48" s="173"/>
      <c r="EF48" s="173"/>
      <c r="EG48" s="173"/>
      <c r="EH48" s="173"/>
      <c r="EI48" s="173"/>
      <c r="EJ48" s="173"/>
      <c r="EK48" s="173"/>
      <c r="EL48" s="173"/>
      <c r="EM48" s="173"/>
      <c r="EN48" s="173"/>
      <c r="EO48" s="173"/>
      <c r="EP48" s="173"/>
      <c r="EQ48" s="173"/>
      <c r="ER48" s="173"/>
      <c r="ES48" s="173"/>
      <c r="ET48" s="173"/>
      <c r="EU48" s="173"/>
      <c r="EV48" s="173"/>
      <c r="EW48" s="173"/>
      <c r="EX48" s="173"/>
      <c r="EY48" s="173"/>
      <c r="EZ48" s="174"/>
      <c r="FA48" s="174"/>
      <c r="FB48" s="174"/>
      <c r="FC48" s="174"/>
      <c r="FD48" s="174"/>
      <c r="FE48" s="174"/>
    </row>
    <row r="49" spans="1:186" ht="26.4" x14ac:dyDescent="0.25">
      <c r="A49" s="2585" t="s">
        <v>5030</v>
      </c>
      <c r="B49" s="155">
        <v>37</v>
      </c>
      <c r="C49" s="1969" t="s">
        <v>147</v>
      </c>
      <c r="D49" s="2591">
        <v>37</v>
      </c>
      <c r="E49" s="161">
        <f>'NORTH-1'!$N$1619</f>
        <v>-0.25930953755117336</v>
      </c>
      <c r="F49" s="161">
        <v>0.38025628739050876</v>
      </c>
      <c r="G49" s="161">
        <v>1.2410864438788722</v>
      </c>
      <c r="H49" s="161">
        <v>0.48234780557487955</v>
      </c>
      <c r="I49" s="161">
        <v>1.0733383674162837</v>
      </c>
      <c r="J49" s="161">
        <v>1.1169637562353278</v>
      </c>
      <c r="K49" s="161">
        <v>-0.15940133820780472</v>
      </c>
      <c r="L49" s="1033">
        <v>0.96151394679624669</v>
      </c>
      <c r="M49" s="1033">
        <v>0.90231562073881355</v>
      </c>
      <c r="N49" s="1033">
        <v>-0.37932344058136502</v>
      </c>
      <c r="O49" s="1033">
        <v>9.1796988547188638E-2</v>
      </c>
      <c r="P49" s="1033">
        <v>1.2206148985371601</v>
      </c>
      <c r="Q49" s="1033">
        <v>0.49999999999999556</v>
      </c>
      <c r="R49" s="161">
        <v>0.93397850614690348</v>
      </c>
      <c r="S49" s="161">
        <v>1.6061476027513648</v>
      </c>
      <c r="T49" s="161">
        <v>0.59654753257712645</v>
      </c>
      <c r="U49" s="158">
        <v>-0.29574968303545479</v>
      </c>
      <c r="V49" s="158">
        <v>0.10239004187043994</v>
      </c>
      <c r="W49" s="158">
        <v>0.25292718691876326</v>
      </c>
      <c r="X49" s="158">
        <v>0.62934091363911504</v>
      </c>
      <c r="Y49" s="158">
        <v>0.83023000292089288</v>
      </c>
      <c r="Z49" s="158">
        <v>3.1429589904658967E-2</v>
      </c>
      <c r="AA49" s="158">
        <v>1.6275727136280966E-2</v>
      </c>
      <c r="AB49" s="158">
        <v>-0.21355882146939648</v>
      </c>
      <c r="AC49" s="158">
        <v>0.67957155468472807</v>
      </c>
      <c r="AD49" s="158">
        <v>1.3619072237499734</v>
      </c>
      <c r="AE49" s="158">
        <v>2.0183990238477501</v>
      </c>
      <c r="AF49" s="158">
        <v>1.543270459365071E-2</v>
      </c>
      <c r="AG49" s="158">
        <v>0.71930851180639654</v>
      </c>
      <c r="AH49" s="158">
        <v>-0.99105406675363461</v>
      </c>
      <c r="AI49" s="158">
        <v>-0.91</v>
      </c>
      <c r="AJ49" s="158">
        <v>-0.68239731557169092</v>
      </c>
      <c r="AK49" s="158">
        <v>3.2971824686940847</v>
      </c>
      <c r="AL49" s="158">
        <v>3.865411263213741</v>
      </c>
      <c r="AM49" s="158">
        <v>1.9641015336657095</v>
      </c>
      <c r="AN49" s="158">
        <v>2.5926159434935832</v>
      </c>
      <c r="AO49" s="158">
        <v>3.8738927493609099</v>
      </c>
      <c r="AP49" s="158">
        <v>3.5974925787920395</v>
      </c>
      <c r="AQ49" s="15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9"/>
      <c r="CB49" s="179"/>
      <c r="CC49" s="179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  <c r="EK49" s="173"/>
      <c r="EL49" s="173"/>
      <c r="EM49" s="173"/>
      <c r="EN49" s="173"/>
      <c r="EO49" s="173"/>
      <c r="EP49" s="173"/>
      <c r="EQ49" s="173"/>
      <c r="ER49" s="173"/>
      <c r="ES49" s="173"/>
      <c r="ET49" s="173"/>
      <c r="EU49" s="173"/>
      <c r="EV49" s="173"/>
      <c r="EW49" s="173"/>
      <c r="EX49" s="173"/>
      <c r="EY49" s="173"/>
      <c r="EZ49" s="174"/>
      <c r="FA49" s="174"/>
      <c r="FB49" s="174"/>
      <c r="FC49" s="174"/>
      <c r="FD49" s="174"/>
      <c r="FE49" s="174"/>
    </row>
    <row r="50" spans="1:186" ht="26.4" x14ac:dyDescent="0.25">
      <c r="A50" s="2585" t="s">
        <v>5030</v>
      </c>
      <c r="B50" s="155">
        <v>38</v>
      </c>
      <c r="C50" s="1969" t="s">
        <v>148</v>
      </c>
      <c r="D50" s="2591">
        <v>38</v>
      </c>
      <c r="E50" s="161">
        <f>'NORTH-1'!$N$1658</f>
        <v>-0.81694550435367874</v>
      </c>
      <c r="F50" s="161">
        <v>0.81431636434558752</v>
      </c>
      <c r="G50" s="161">
        <v>2.1567993098304976E-2</v>
      </c>
      <c r="H50" s="161">
        <v>0.24910772597602593</v>
      </c>
      <c r="I50" s="161">
        <v>1.7162302115698105</v>
      </c>
      <c r="J50" s="161">
        <v>0</v>
      </c>
      <c r="K50" s="161">
        <v>0.39499670836075085</v>
      </c>
      <c r="L50" s="1033">
        <v>-1.1609079197052528E-2</v>
      </c>
      <c r="M50" s="1033">
        <v>0.13206893661106545</v>
      </c>
      <c r="N50" s="1033">
        <v>1.0275590125107001</v>
      </c>
      <c r="O50" s="1033">
        <v>0</v>
      </c>
      <c r="P50" s="1033">
        <v>-1.3376136971642588E-2</v>
      </c>
      <c r="Q50" s="1033">
        <v>2.5484199796205524E-2</v>
      </c>
      <c r="R50" s="161">
        <v>-3.4770514603629621E-2</v>
      </c>
      <c r="S50" s="161">
        <v>1.4999999999999811</v>
      </c>
      <c r="T50" s="161">
        <v>1.5</v>
      </c>
      <c r="U50" s="158">
        <v>1.5441423296409369</v>
      </c>
      <c r="V50" s="158">
        <v>-0.1406469760900631</v>
      </c>
      <c r="W50" s="158">
        <v>0.84541062801935207</v>
      </c>
      <c r="X50" s="158">
        <v>0.19083969465652559</v>
      </c>
      <c r="Y50" s="158">
        <v>31.032833460016935</v>
      </c>
      <c r="Z50" s="158">
        <v>0</v>
      </c>
      <c r="AA50" s="158">
        <v>2.9244747302668608</v>
      </c>
      <c r="AB50" s="158">
        <v>0.30864197530864196</v>
      </c>
      <c r="AC50" s="158">
        <v>-0.31897926634759455</v>
      </c>
      <c r="AD50" s="158">
        <v>-0.38872691933920656</v>
      </c>
      <c r="AE50" s="158">
        <v>-8.726003490403432E-2</v>
      </c>
      <c r="AF50" s="158">
        <v>8.6228135008622808E-2</v>
      </c>
      <c r="AG50" s="158">
        <v>-0.10116337885685379</v>
      </c>
      <c r="AH50" s="158">
        <v>6.5616797900293025E-2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-0.79365079365086244</v>
      </c>
      <c r="AP50" s="158">
        <v>0</v>
      </c>
      <c r="AQ50" s="158">
        <v>0</v>
      </c>
      <c r="AR50" s="178" t="e">
        <v>#DIV/0!</v>
      </c>
      <c r="AS50" s="178">
        <v>9.5166163141993962</v>
      </c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9"/>
      <c r="CB50" s="179"/>
      <c r="CC50" s="179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  <c r="EK50" s="173"/>
      <c r="EL50" s="173"/>
      <c r="EM50" s="173"/>
      <c r="EN50" s="173"/>
      <c r="EO50" s="173"/>
      <c r="EP50" s="173"/>
      <c r="EQ50" s="173"/>
      <c r="ER50" s="173"/>
      <c r="ES50" s="173"/>
      <c r="ET50" s="173"/>
      <c r="EU50" s="173"/>
      <c r="EV50" s="173"/>
      <c r="EW50" s="173"/>
      <c r="EX50" s="173"/>
      <c r="EY50" s="173"/>
      <c r="EZ50" s="174"/>
      <c r="FA50" s="174"/>
      <c r="FB50" s="174"/>
      <c r="FC50" s="174"/>
      <c r="FD50" s="174"/>
      <c r="FE50" s="174"/>
    </row>
    <row r="51" spans="1:186" ht="15" customHeight="1" x14ac:dyDescent="0.25">
      <c r="A51" s="2586" t="s">
        <v>5029</v>
      </c>
      <c r="B51" s="155">
        <v>39</v>
      </c>
      <c r="C51" s="1969" t="s">
        <v>149</v>
      </c>
      <c r="D51" s="2591">
        <v>39</v>
      </c>
      <c r="E51" s="161">
        <f>'NORTH-2'!$N$1395</f>
        <v>0.41807178952433938</v>
      </c>
      <c r="F51" s="161">
        <v>0.51745712949085687</v>
      </c>
      <c r="G51" s="161">
        <v>0.33779348027375294</v>
      </c>
      <c r="H51" s="161">
        <v>4.0099122253445749</v>
      </c>
      <c r="I51" s="161">
        <v>1.6642507505735065</v>
      </c>
      <c r="J51" s="161">
        <v>1.0098375015994965</v>
      </c>
      <c r="K51" s="161">
        <v>1.3680051806547096</v>
      </c>
      <c r="L51" s="1033">
        <v>5.9273660040304161</v>
      </c>
      <c r="M51" s="1033">
        <v>-2.3188601388081995</v>
      </c>
      <c r="N51" s="1033">
        <v>2.4999999999999862</v>
      </c>
      <c r="O51" s="1033">
        <v>-0.86087100609827971</v>
      </c>
      <c r="P51" s="1033">
        <v>1.5735731065210905</v>
      </c>
      <c r="Q51" s="1033">
        <v>-0.17022902394538456</v>
      </c>
      <c r="R51" s="161">
        <v>3.2331144544393746</v>
      </c>
      <c r="S51" s="161">
        <v>4.7308693724649249</v>
      </c>
      <c r="T51" s="161">
        <v>2.8364523323326845</v>
      </c>
      <c r="U51" s="158">
        <v>0.15467354371192807</v>
      </c>
      <c r="V51" s="158">
        <v>5.2094727427658576</v>
      </c>
      <c r="W51" s="158">
        <v>-1.0032799046985599</v>
      </c>
      <c r="X51" s="158">
        <v>1.0522340346187513</v>
      </c>
      <c r="Y51" s="158">
        <v>4.3065497665790415</v>
      </c>
      <c r="Z51" s="158">
        <v>0.32439392117942356</v>
      </c>
      <c r="AA51" s="158">
        <v>0.22589861220913215</v>
      </c>
      <c r="AB51" s="158">
        <v>1.0611805511760557</v>
      </c>
      <c r="AC51" s="158">
        <v>1.0424423675604435</v>
      </c>
      <c r="AD51" s="158">
        <v>4.7650045086745019</v>
      </c>
      <c r="AE51" s="158">
        <v>1.9502066946336636</v>
      </c>
      <c r="AF51" s="158">
        <v>0.96488227151318773</v>
      </c>
      <c r="AG51" s="158">
        <v>0.89767159326478774</v>
      </c>
      <c r="AH51" s="158">
        <v>0.95496955689495655</v>
      </c>
      <c r="AI51" s="158">
        <v>1.71</v>
      </c>
      <c r="AJ51" s="158">
        <v>2.2347918223443699</v>
      </c>
      <c r="AK51" s="158">
        <v>-0.91531467307395598</v>
      </c>
      <c r="AL51" s="158">
        <v>0.50604817336001695</v>
      </c>
      <c r="AM51" s="158">
        <v>0.68996892365716478</v>
      </c>
      <c r="AN51" s="158">
        <v>0.6382944182397231</v>
      </c>
      <c r="AO51" s="158">
        <v>5.4661049168833884</v>
      </c>
      <c r="AP51" s="158">
        <v>-0.54678084855740272</v>
      </c>
      <c r="AQ51" s="158">
        <v>4.8613004722505044</v>
      </c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9"/>
      <c r="CB51" s="179"/>
      <c r="CC51" s="179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  <c r="EK51" s="173"/>
      <c r="EL51" s="173"/>
      <c r="EM51" s="173"/>
      <c r="EN51" s="173"/>
      <c r="EO51" s="173"/>
      <c r="EP51" s="173"/>
      <c r="EQ51" s="173"/>
      <c r="ER51" s="173"/>
      <c r="ES51" s="173"/>
      <c r="ET51" s="173"/>
      <c r="EU51" s="173"/>
      <c r="EV51" s="173"/>
      <c r="EW51" s="173"/>
      <c r="EX51" s="173"/>
      <c r="EY51" s="173"/>
      <c r="EZ51" s="174"/>
      <c r="FA51" s="174"/>
      <c r="FB51" s="174"/>
      <c r="FC51" s="174"/>
      <c r="FD51" s="174"/>
      <c r="FE51" s="174"/>
    </row>
    <row r="52" spans="1:186" ht="15" customHeight="1" x14ac:dyDescent="0.25">
      <c r="A52" s="2585" t="s">
        <v>5030</v>
      </c>
      <c r="B52" s="155">
        <v>40</v>
      </c>
      <c r="C52" s="1969" t="s">
        <v>150</v>
      </c>
      <c r="D52" s="2591">
        <v>40</v>
      </c>
      <c r="E52" s="161">
        <f>'NORTH-1'!$N$1034</f>
        <v>1.7780690976258062</v>
      </c>
      <c r="F52" s="161">
        <v>0.48002046023867356</v>
      </c>
      <c r="G52" s="161">
        <v>0.99050493767010828</v>
      </c>
      <c r="H52" s="161">
        <v>3.533906774998344E-3</v>
      </c>
      <c r="I52" s="161">
        <v>0.49419534394987785</v>
      </c>
      <c r="J52" s="161">
        <v>1.2483077833789082</v>
      </c>
      <c r="K52" s="161">
        <v>0.33186170202453441</v>
      </c>
      <c r="L52" s="1033">
        <v>0.34498807621589345</v>
      </c>
      <c r="M52" s="1033">
        <v>9.9612533741639132E-3</v>
      </c>
      <c r="N52" s="1033">
        <v>-0.10334971920966157</v>
      </c>
      <c r="O52" s="1033">
        <v>6.873514094066803E-2</v>
      </c>
      <c r="P52" s="1033">
        <v>1.7017579199689243</v>
      </c>
      <c r="Q52" s="1033">
        <v>1.2085105167598049</v>
      </c>
      <c r="R52" s="161">
        <v>1.1180009257464325</v>
      </c>
      <c r="S52" s="161">
        <v>1.2303508165179406</v>
      </c>
      <c r="T52" s="161">
        <v>0.49311842202104955</v>
      </c>
      <c r="U52" s="158">
        <v>1.9322520702838606</v>
      </c>
      <c r="V52" s="158">
        <v>1.2826843901865961</v>
      </c>
      <c r="W52" s="158">
        <v>1.2355843658863583</v>
      </c>
      <c r="X52" s="158">
        <v>1.4037368107617736</v>
      </c>
      <c r="Y52" s="158">
        <v>0.47624983802432158</v>
      </c>
      <c r="Z52" s="158">
        <v>1.3510996560881858</v>
      </c>
      <c r="AA52" s="158">
        <v>0.68430520954617591</v>
      </c>
      <c r="AB52" s="158">
        <v>0.87757737931725266</v>
      </c>
      <c r="AC52" s="158">
        <v>0.83369758487438639</v>
      </c>
      <c r="AD52" s="158">
        <v>0.94868222714936112</v>
      </c>
      <c r="AE52" s="158">
        <v>0.67126582137164059</v>
      </c>
      <c r="AF52" s="158">
        <v>1.2300044031539707</v>
      </c>
      <c r="AG52" s="158">
        <v>0.58351786092121849</v>
      </c>
      <c r="AH52" s="158">
        <v>0.60862841159925307</v>
      </c>
      <c r="AI52" s="158">
        <v>1.28</v>
      </c>
      <c r="AJ52" s="158">
        <v>0.76342255859539532</v>
      </c>
      <c r="AK52" s="158">
        <v>1.5341948133339036</v>
      </c>
      <c r="AL52" s="158">
        <v>-0.32296594169888271</v>
      </c>
      <c r="AM52" s="158">
        <v>9.1133762829080117E-2</v>
      </c>
      <c r="AN52" s="158">
        <v>0.70062445224040415</v>
      </c>
      <c r="AO52" s="158"/>
      <c r="AP52" s="158"/>
      <c r="AQ52" s="15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9"/>
      <c r="CB52" s="179"/>
      <c r="CC52" s="179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  <c r="EK52" s="173"/>
      <c r="EL52" s="173"/>
      <c r="EM52" s="173"/>
      <c r="EN52" s="173"/>
      <c r="EO52" s="173"/>
      <c r="EP52" s="173"/>
      <c r="EQ52" s="173"/>
      <c r="ER52" s="173"/>
      <c r="ES52" s="173"/>
      <c r="ET52" s="173"/>
      <c r="EU52" s="173"/>
      <c r="EV52" s="173"/>
      <c r="EW52" s="173"/>
      <c r="EX52" s="173"/>
      <c r="EY52" s="173"/>
      <c r="EZ52" s="174"/>
      <c r="FA52" s="174"/>
      <c r="FB52" s="174"/>
      <c r="FC52" s="174"/>
      <c r="FD52" s="174"/>
      <c r="FE52" s="174"/>
    </row>
    <row r="53" spans="1:186" ht="15" customHeight="1" x14ac:dyDescent="0.25">
      <c r="A53" s="2585" t="s">
        <v>5030</v>
      </c>
      <c r="B53" s="155">
        <v>41</v>
      </c>
      <c r="C53" s="1969" t="s">
        <v>151</v>
      </c>
      <c r="D53" s="2591">
        <v>41</v>
      </c>
      <c r="E53" s="161">
        <f>'NORTH-1'!$N$1894</f>
        <v>1.0712632250625587</v>
      </c>
      <c r="F53" s="161">
        <v>0.22997666136636191</v>
      </c>
      <c r="G53" s="161">
        <v>1.3691217929834381</v>
      </c>
      <c r="H53" s="161">
        <v>1.6495669485728652</v>
      </c>
      <c r="I53" s="161">
        <v>1.753415233647752</v>
      </c>
      <c r="J53" s="161">
        <v>0.50085158539193408</v>
      </c>
      <c r="K53" s="161">
        <v>1.7679454798643714</v>
      </c>
      <c r="L53" s="1033">
        <v>-0.22052547528748309</v>
      </c>
      <c r="M53" s="1033">
        <v>1.4079170286488891</v>
      </c>
      <c r="N53" s="1033">
        <v>1.4124027541138591</v>
      </c>
      <c r="O53" s="1033">
        <v>0.77125242179145104</v>
      </c>
      <c r="P53" s="1033">
        <v>1.2426301868466298</v>
      </c>
      <c r="Q53" s="1033">
        <v>2.7817190451951816</v>
      </c>
      <c r="R53" s="161">
        <v>0.85392732874376531</v>
      </c>
      <c r="S53" s="161">
        <v>0.6704363862797782</v>
      </c>
      <c r="T53" s="161">
        <v>2.1698298516700865</v>
      </c>
      <c r="U53" s="158">
        <v>1.9846914547189443</v>
      </c>
      <c r="V53" s="158">
        <v>0.46927875959482973</v>
      </c>
      <c r="W53" s="158">
        <v>1.8969801470333201</v>
      </c>
      <c r="X53" s="158">
        <v>0.84862528122555958</v>
      </c>
      <c r="Y53" s="158">
        <v>1.260354468582243</v>
      </c>
      <c r="Z53" s="158">
        <v>-0.28377341904067038</v>
      </c>
      <c r="AA53" s="158">
        <v>1.7226748041300828</v>
      </c>
      <c r="AB53" s="158">
        <v>-0.2962570052279922</v>
      </c>
      <c r="AC53" s="158">
        <v>-0.51843413971865926</v>
      </c>
      <c r="AD53" s="158">
        <v>0.97019610514996846</v>
      </c>
      <c r="AE53" s="158">
        <v>-0.41465582562067216</v>
      </c>
      <c r="AF53" s="158">
        <v>-0.35726617640605246</v>
      </c>
      <c r="AG53" s="158">
        <v>3.9688732751519651</v>
      </c>
      <c r="AH53" s="158">
        <v>0</v>
      </c>
      <c r="AI53" s="158"/>
      <c r="AJ53" s="158"/>
      <c r="AK53" s="158"/>
      <c r="AL53" s="178"/>
      <c r="AM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8"/>
      <c r="CA53" s="179"/>
      <c r="CB53" s="179"/>
      <c r="CC53" s="179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173"/>
      <c r="EF53" s="173"/>
      <c r="EG53" s="173"/>
      <c r="EH53" s="173"/>
      <c r="EI53" s="173"/>
      <c r="EJ53" s="173"/>
      <c r="EK53" s="173"/>
      <c r="EL53" s="173"/>
      <c r="EM53" s="173"/>
      <c r="EN53" s="173"/>
      <c r="EO53" s="173"/>
      <c r="EP53" s="173"/>
      <c r="EQ53" s="173"/>
      <c r="ER53" s="173"/>
      <c r="ES53" s="173"/>
      <c r="ET53" s="173"/>
      <c r="EU53" s="173"/>
      <c r="EV53" s="173"/>
      <c r="EW53" s="173"/>
      <c r="EX53" s="173"/>
      <c r="EY53" s="173"/>
      <c r="EZ53" s="174"/>
      <c r="FA53" s="174"/>
      <c r="FB53" s="174"/>
      <c r="FC53" s="174"/>
      <c r="FD53" s="174"/>
      <c r="FE53" s="174"/>
    </row>
    <row r="54" spans="1:186" ht="15" customHeight="1" x14ac:dyDescent="0.25">
      <c r="A54" s="2585" t="s">
        <v>5030</v>
      </c>
      <c r="B54" s="155">
        <v>42</v>
      </c>
      <c r="C54" s="1969" t="s">
        <v>152</v>
      </c>
      <c r="D54" s="2591">
        <v>42</v>
      </c>
      <c r="E54" s="161">
        <f>'NORTH-1'!$N$1117</f>
        <v>7.4283167434382402E-2</v>
      </c>
      <c r="F54" s="161">
        <v>-0.23921952031288343</v>
      </c>
      <c r="G54" s="161">
        <v>-7.7832024340196676E-2</v>
      </c>
      <c r="H54" s="161">
        <v>-7.8186082877265167E-2</v>
      </c>
      <c r="I54" s="161">
        <v>0.79587366590449882</v>
      </c>
      <c r="J54" s="161">
        <v>1.9310986138210652E-3</v>
      </c>
      <c r="K54" s="161">
        <v>1.7250577959912288</v>
      </c>
      <c r="L54" s="1017">
        <v>-0.87194042892131396</v>
      </c>
      <c r="M54" s="1017">
        <v>0.23041440090007959</v>
      </c>
      <c r="N54" s="1017">
        <v>0.38310002545175298</v>
      </c>
      <c r="O54" s="1017">
        <v>0.10765888274815437</v>
      </c>
      <c r="P54" s="1017">
        <v>0.41729559781572539</v>
      </c>
      <c r="Q54" s="1017">
        <v>0.18395510331939019</v>
      </c>
      <c r="R54" s="180">
        <v>0.10353468191133869</v>
      </c>
      <c r="S54" s="180">
        <v>0.12775893211154676</v>
      </c>
      <c r="T54" s="180">
        <v>0.72538860103629865</v>
      </c>
      <c r="U54" s="181">
        <v>-0.12475494564252944</v>
      </c>
      <c r="V54" s="181">
        <v>-9.9075297225891673E-2</v>
      </c>
      <c r="W54" s="181">
        <v>0.34864643150123054</v>
      </c>
      <c r="X54" s="182">
        <v>-25.207468879668049</v>
      </c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9"/>
      <c r="CB54" s="179"/>
      <c r="CC54" s="179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173"/>
      <c r="EF54" s="173"/>
      <c r="EG54" s="173"/>
      <c r="EH54" s="173"/>
      <c r="EI54" s="173"/>
      <c r="EJ54" s="173"/>
      <c r="EK54" s="173"/>
      <c r="EL54" s="173"/>
      <c r="EM54" s="173"/>
      <c r="EN54" s="173"/>
      <c r="EO54" s="173"/>
      <c r="EP54" s="173"/>
      <c r="EQ54" s="173"/>
      <c r="ER54" s="173"/>
      <c r="ES54" s="173"/>
      <c r="ET54" s="173"/>
      <c r="EU54" s="173"/>
      <c r="EV54" s="173"/>
      <c r="EW54" s="173"/>
      <c r="EX54" s="173"/>
      <c r="EY54" s="173"/>
      <c r="EZ54" s="174"/>
      <c r="FA54" s="174"/>
      <c r="FB54" s="174"/>
      <c r="FC54" s="174"/>
      <c r="FD54" s="174"/>
      <c r="FE54" s="174"/>
    </row>
    <row r="55" spans="1:186" ht="15" customHeight="1" x14ac:dyDescent="0.25">
      <c r="A55" s="2585" t="s">
        <v>5030</v>
      </c>
      <c r="B55" s="155">
        <v>43</v>
      </c>
      <c r="C55" s="1969" t="s">
        <v>153</v>
      </c>
      <c r="D55" s="2591">
        <v>43</v>
      </c>
      <c r="E55" s="161">
        <f>'NORTH-1'!$N$1156</f>
        <v>-0.13885424347099048</v>
      </c>
      <c r="F55" s="161">
        <v>0.38993206773177386</v>
      </c>
      <c r="G55" s="161">
        <v>0.14554092940573443</v>
      </c>
      <c r="H55" s="161">
        <v>0.13634864112759987</v>
      </c>
      <c r="I55" s="161">
        <v>0.9707919140319401</v>
      </c>
      <c r="J55" s="161">
        <v>7.8700579952269728E-2</v>
      </c>
      <c r="K55" s="161">
        <v>2.1573095343588902</v>
      </c>
      <c r="L55" s="1017">
        <v>-5.6601410804210252E-2</v>
      </c>
      <c r="M55" s="1017">
        <v>0.457395678961458</v>
      </c>
      <c r="N55" s="1017">
        <v>0.76157451139069976</v>
      </c>
      <c r="O55" s="1017">
        <v>0.30374569217369141</v>
      </c>
      <c r="P55" s="1017">
        <v>1.5348298913633814E-2</v>
      </c>
      <c r="Q55" s="1017">
        <v>0.22961185473684273</v>
      </c>
      <c r="R55" s="180">
        <v>8.3476360754224127E-2</v>
      </c>
      <c r="S55" s="180">
        <v>0.65080334709902432</v>
      </c>
      <c r="T55" s="180">
        <v>1.155000096608898</v>
      </c>
      <c r="U55" s="181">
        <v>0.43669153340317723</v>
      </c>
      <c r="V55" s="181">
        <v>0.24613439420937627</v>
      </c>
      <c r="W55" s="181">
        <v>0.29421364146549561</v>
      </c>
      <c r="X55" s="181">
        <v>0.48459995629017349</v>
      </c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9"/>
      <c r="CB55" s="179"/>
      <c r="CC55" s="179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EE55" s="173"/>
      <c r="EF55" s="173"/>
      <c r="EG55" s="173"/>
      <c r="EH55" s="173"/>
      <c r="EI55" s="173"/>
      <c r="EJ55" s="173"/>
      <c r="EK55" s="173"/>
      <c r="EL55" s="173"/>
      <c r="EM55" s="173"/>
      <c r="EN55" s="173"/>
      <c r="EO55" s="173"/>
      <c r="EP55" s="173"/>
      <c r="EQ55" s="173"/>
      <c r="ER55" s="173"/>
      <c r="ES55" s="173"/>
      <c r="ET55" s="173"/>
      <c r="EU55" s="173"/>
      <c r="EV55" s="173"/>
      <c r="EW55" s="173"/>
      <c r="EX55" s="173"/>
      <c r="EY55" s="173"/>
      <c r="EZ55" s="174"/>
      <c r="FA55" s="174"/>
      <c r="FB55" s="174"/>
      <c r="FC55" s="174"/>
      <c r="FD55" s="174"/>
      <c r="FE55" s="174"/>
    </row>
    <row r="56" spans="1:186" s="1016" customFormat="1" ht="15" customHeight="1" x14ac:dyDescent="0.3">
      <c r="A56" s="2586" t="s">
        <v>5029</v>
      </c>
      <c r="B56" s="155">
        <v>44</v>
      </c>
      <c r="C56" s="1684" t="s">
        <v>4003</v>
      </c>
      <c r="D56" s="2591">
        <v>44</v>
      </c>
      <c r="E56" s="161">
        <f>'NORTH-2'!$N$1475</f>
        <v>0.34882430795394892</v>
      </c>
      <c r="F56" s="161">
        <v>1.2312474989130207</v>
      </c>
      <c r="G56" s="161">
        <v>0.62377363595270086</v>
      </c>
      <c r="H56" s="161">
        <v>1.6517187171102257</v>
      </c>
      <c r="I56" s="161">
        <v>0.74246821573596311</v>
      </c>
      <c r="J56" s="161">
        <v>0.87404340651941381</v>
      </c>
      <c r="K56" s="161">
        <v>1.2831376766663276</v>
      </c>
      <c r="L56" s="1017">
        <v>0.86747654299400689</v>
      </c>
      <c r="M56" s="1017">
        <v>1.7954865640692388</v>
      </c>
      <c r="N56" s="1017">
        <v>-0.16199827229929445</v>
      </c>
      <c r="O56" s="1017">
        <v>3.7374393328320461</v>
      </c>
      <c r="P56" s="1018"/>
      <c r="Q56" s="1018"/>
      <c r="R56" s="1017">
        <v>0.86747654299400689</v>
      </c>
      <c r="S56" s="1017">
        <v>1.7954865640692388</v>
      </c>
      <c r="T56" s="1017">
        <v>-0.16199827229929445</v>
      </c>
      <c r="U56" s="1017">
        <v>3.7374393328320461</v>
      </c>
      <c r="V56" s="1018"/>
      <c r="W56" s="1018"/>
      <c r="X56" s="1018"/>
      <c r="Y56" s="1018"/>
      <c r="Z56" s="1018"/>
      <c r="AA56" s="1018"/>
      <c r="AB56" s="1019"/>
      <c r="AC56" s="1019"/>
      <c r="AD56" s="1019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  <c r="BC56" s="1020"/>
      <c r="BD56" s="1020"/>
      <c r="BE56" s="1020"/>
      <c r="BF56" s="1020"/>
      <c r="BG56" s="1020"/>
      <c r="BH56" s="1020"/>
      <c r="BI56" s="1020"/>
      <c r="BJ56" s="1020"/>
      <c r="BK56" s="1020"/>
      <c r="BL56" s="1020"/>
      <c r="BM56" s="1020"/>
      <c r="BN56" s="1020"/>
      <c r="BO56" s="1020"/>
      <c r="BP56" s="1020"/>
      <c r="BQ56" s="1020"/>
      <c r="BR56" s="1020"/>
      <c r="BS56" s="1020"/>
      <c r="BT56" s="1020"/>
      <c r="BU56" s="1020"/>
      <c r="BV56" s="1020"/>
      <c r="BW56" s="1020"/>
      <c r="BX56" s="1020"/>
      <c r="BY56" s="1020"/>
      <c r="BZ56" s="1020"/>
      <c r="CA56" s="1020"/>
      <c r="CB56" s="1020"/>
      <c r="CC56" s="1020"/>
      <c r="CD56" s="1020"/>
      <c r="CE56" s="1020"/>
      <c r="CF56" s="1020"/>
      <c r="CG56" s="1021"/>
      <c r="CH56" s="1021"/>
      <c r="CI56" s="1021"/>
      <c r="CJ56" s="1022"/>
      <c r="CK56" s="1022"/>
      <c r="CL56" s="1022"/>
      <c r="CM56" s="1022"/>
      <c r="CN56" s="1022"/>
      <c r="CO56" s="1022"/>
      <c r="CP56" s="1022"/>
      <c r="CQ56" s="1022"/>
      <c r="CR56" s="1022"/>
      <c r="CS56" s="1022"/>
      <c r="CT56" s="1022"/>
      <c r="CU56" s="1022"/>
      <c r="CV56" s="1022"/>
      <c r="CW56" s="1022"/>
      <c r="CX56" s="1022"/>
      <c r="CY56" s="1022"/>
      <c r="CZ56" s="1022"/>
      <c r="DA56" s="1022"/>
      <c r="DB56" s="1022"/>
      <c r="DC56" s="1022"/>
      <c r="DD56" s="1022"/>
      <c r="DE56" s="1022"/>
      <c r="DF56" s="1022"/>
      <c r="DG56" s="1022"/>
      <c r="DH56" s="1022"/>
      <c r="DI56" s="1022"/>
      <c r="DJ56" s="1022"/>
      <c r="DK56" s="1022"/>
      <c r="DL56" s="1022"/>
      <c r="DM56" s="1022"/>
      <c r="DN56" s="1022"/>
      <c r="DO56" s="1023"/>
      <c r="DP56" s="1023"/>
      <c r="DQ56" s="1023"/>
      <c r="DR56" s="1023"/>
      <c r="DS56" s="1023"/>
      <c r="DT56" s="1023"/>
      <c r="DU56" s="1023"/>
      <c r="DV56" s="1023"/>
      <c r="DW56" s="1023"/>
      <c r="DX56" s="1023"/>
      <c r="DY56" s="1023"/>
      <c r="DZ56" s="1023"/>
      <c r="EA56" s="1023"/>
      <c r="EB56" s="1023"/>
      <c r="EC56" s="1023"/>
      <c r="ED56" s="1023"/>
      <c r="EE56" s="1023"/>
      <c r="EF56" s="1023"/>
      <c r="EG56" s="1023"/>
      <c r="EH56" s="1023"/>
      <c r="EI56" s="1023"/>
      <c r="EJ56" s="1023"/>
      <c r="EK56" s="1023"/>
      <c r="EL56" s="1023"/>
      <c r="EM56" s="1023"/>
      <c r="EN56" s="1023"/>
      <c r="EO56" s="1023"/>
      <c r="EP56" s="1023"/>
      <c r="EQ56" s="1023"/>
      <c r="ER56" s="1023"/>
      <c r="ES56" s="1023"/>
      <c r="ET56" s="1023"/>
      <c r="EU56" s="1023"/>
      <c r="EV56" s="1023"/>
      <c r="EW56" s="1023"/>
      <c r="EX56" s="1023"/>
      <c r="EY56" s="1023"/>
      <c r="EZ56" s="1023"/>
      <c r="FA56" s="1023"/>
      <c r="FB56" s="1023"/>
      <c r="FC56" s="1023"/>
      <c r="FD56" s="1023"/>
      <c r="FE56" s="1023"/>
      <c r="FF56" s="1024"/>
      <c r="FG56" s="1024"/>
      <c r="FH56" s="1024"/>
      <c r="FI56" s="1024"/>
      <c r="FJ56" s="1024"/>
      <c r="FK56" s="1024"/>
      <c r="FL56" s="1025"/>
      <c r="FM56" s="1025"/>
      <c r="FN56" s="1025"/>
      <c r="FO56" s="1025"/>
      <c r="FP56" s="1025"/>
      <c r="FQ56" s="1025"/>
      <c r="FR56" s="1025"/>
      <c r="FS56" s="1025"/>
      <c r="FT56" s="1025"/>
      <c r="FU56" s="1025"/>
      <c r="FV56" s="1025"/>
      <c r="FW56" s="1025"/>
      <c r="FX56" s="1025"/>
      <c r="FY56" s="1025"/>
      <c r="FZ56" s="1025"/>
      <c r="GA56" s="1025"/>
      <c r="GB56" s="1025"/>
      <c r="GC56" s="1025"/>
      <c r="GD56" s="1025"/>
    </row>
    <row r="57" spans="1:186" s="1016" customFormat="1" ht="26.4" x14ac:dyDescent="0.3">
      <c r="A57" s="2585" t="s">
        <v>5030</v>
      </c>
      <c r="B57" s="155">
        <v>45</v>
      </c>
      <c r="C57" s="1684" t="s">
        <v>4004</v>
      </c>
      <c r="D57" s="2591">
        <v>45</v>
      </c>
      <c r="E57" s="161">
        <f>'NORTH-1'!$N$2048</f>
        <v>0.22402865385781831</v>
      </c>
      <c r="F57" s="2010">
        <v>9.5247328866542844E-2</v>
      </c>
      <c r="G57" s="2010">
        <v>0.77278673194913872</v>
      </c>
      <c r="H57" s="2010">
        <v>-7.0093782461303489E-2</v>
      </c>
      <c r="I57" s="2010">
        <v>0.95720651404449852</v>
      </c>
      <c r="J57" s="2010">
        <v>1.8417623868288078</v>
      </c>
      <c r="K57" s="2010">
        <v>0.64068291432701741</v>
      </c>
      <c r="L57" s="1018">
        <v>0</v>
      </c>
      <c r="M57" s="1018">
        <v>1.7954865640692388</v>
      </c>
      <c r="N57" s="1018"/>
      <c r="O57" s="1018"/>
      <c r="P57" s="1018"/>
      <c r="Q57" s="1018"/>
      <c r="R57" s="1018">
        <v>0</v>
      </c>
      <c r="S57" s="1018">
        <v>1.7954865640692388</v>
      </c>
      <c r="T57" s="1018"/>
      <c r="U57" s="1018"/>
      <c r="V57" s="1018"/>
      <c r="W57" s="1018"/>
      <c r="X57" s="1018"/>
      <c r="Y57" s="1018"/>
      <c r="Z57" s="1018"/>
      <c r="AA57" s="1018"/>
      <c r="AB57" s="1019"/>
      <c r="AC57" s="1019"/>
      <c r="AD57" s="1019"/>
      <c r="AE57" s="1020"/>
      <c r="AF57" s="1020"/>
      <c r="AG57" s="1020"/>
      <c r="AH57" s="1020"/>
      <c r="AI57" s="1020"/>
      <c r="AJ57" s="1020"/>
      <c r="AK57" s="1020"/>
      <c r="AL57" s="1020"/>
      <c r="AM57" s="1020"/>
      <c r="AN57" s="1020"/>
      <c r="AO57" s="1020"/>
      <c r="AP57" s="1020"/>
      <c r="AQ57" s="1020"/>
      <c r="AR57" s="1020"/>
      <c r="AS57" s="1020"/>
      <c r="AT57" s="1020"/>
      <c r="AU57" s="1020"/>
      <c r="AV57" s="1020"/>
      <c r="AW57" s="1020"/>
      <c r="AX57" s="1020"/>
      <c r="AY57" s="1020"/>
      <c r="AZ57" s="1020"/>
      <c r="BA57" s="1020"/>
      <c r="BB57" s="1020"/>
      <c r="BC57" s="1020"/>
      <c r="BD57" s="1020"/>
      <c r="BE57" s="1020"/>
      <c r="BF57" s="1020"/>
      <c r="BG57" s="1020"/>
      <c r="BH57" s="1020"/>
      <c r="BI57" s="1020"/>
      <c r="BJ57" s="1020"/>
      <c r="BK57" s="1020"/>
      <c r="BL57" s="1020"/>
      <c r="BM57" s="1020"/>
      <c r="BN57" s="1020"/>
      <c r="BO57" s="1020"/>
      <c r="BP57" s="1020"/>
      <c r="BQ57" s="1020"/>
      <c r="BR57" s="1020"/>
      <c r="BS57" s="1020"/>
      <c r="BT57" s="1020"/>
      <c r="BU57" s="1020"/>
      <c r="BV57" s="1020"/>
      <c r="BW57" s="1020"/>
      <c r="BX57" s="1020"/>
      <c r="BY57" s="1020"/>
      <c r="BZ57" s="1020"/>
      <c r="CA57" s="1020"/>
      <c r="CB57" s="1020"/>
      <c r="CC57" s="1020"/>
      <c r="CD57" s="1020"/>
      <c r="CE57" s="1020"/>
      <c r="CF57" s="1020"/>
      <c r="CG57" s="1021"/>
      <c r="CH57" s="1021"/>
      <c r="CI57" s="1021"/>
      <c r="CJ57" s="1022"/>
      <c r="CK57" s="1022"/>
      <c r="CL57" s="1022"/>
      <c r="CM57" s="1022"/>
      <c r="CN57" s="1022"/>
      <c r="CO57" s="1022"/>
      <c r="CP57" s="1022"/>
      <c r="CQ57" s="1022"/>
      <c r="CR57" s="1022"/>
      <c r="CS57" s="1022"/>
      <c r="CT57" s="1022"/>
      <c r="CU57" s="1022"/>
      <c r="CV57" s="1022"/>
      <c r="CW57" s="1022"/>
      <c r="CX57" s="1022"/>
      <c r="CY57" s="1022"/>
      <c r="CZ57" s="1022"/>
      <c r="DA57" s="1022"/>
      <c r="DB57" s="1022"/>
      <c r="DC57" s="1022"/>
      <c r="DD57" s="1022"/>
      <c r="DE57" s="1022"/>
      <c r="DF57" s="1022"/>
      <c r="DG57" s="1022"/>
      <c r="DH57" s="1022"/>
      <c r="DI57" s="1022"/>
      <c r="DJ57" s="1022"/>
      <c r="DK57" s="1022"/>
      <c r="DL57" s="1022"/>
      <c r="DM57" s="1022"/>
      <c r="DN57" s="1022"/>
      <c r="DO57" s="1023"/>
      <c r="DP57" s="1023"/>
      <c r="DQ57" s="1023"/>
      <c r="DR57" s="1023"/>
      <c r="DS57" s="1023"/>
      <c r="DT57" s="1023"/>
      <c r="DU57" s="1023"/>
      <c r="DV57" s="1023"/>
      <c r="DW57" s="1023"/>
      <c r="DX57" s="1023"/>
      <c r="DY57" s="1023"/>
      <c r="DZ57" s="1023"/>
      <c r="EA57" s="1023"/>
      <c r="EB57" s="1023"/>
      <c r="EC57" s="1023"/>
      <c r="ED57" s="1023"/>
      <c r="EE57" s="1023"/>
      <c r="EF57" s="1023"/>
      <c r="EG57" s="1023"/>
      <c r="EH57" s="1023"/>
      <c r="EI57" s="1023"/>
      <c r="EJ57" s="1023"/>
      <c r="EK57" s="1023"/>
      <c r="EL57" s="1023"/>
      <c r="EM57" s="1023"/>
      <c r="EN57" s="1023"/>
      <c r="EO57" s="1023"/>
      <c r="EP57" s="1023"/>
      <c r="EQ57" s="1023"/>
      <c r="ER57" s="1023"/>
      <c r="ES57" s="1023"/>
      <c r="ET57" s="1023"/>
      <c r="EU57" s="1023"/>
      <c r="EV57" s="1023"/>
      <c r="EW57" s="1023"/>
      <c r="EX57" s="1023"/>
      <c r="EY57" s="1023"/>
      <c r="EZ57" s="1023"/>
      <c r="FA57" s="1023"/>
      <c r="FB57" s="1023"/>
      <c r="FC57" s="1023"/>
      <c r="FD57" s="1023"/>
      <c r="FE57" s="1023"/>
      <c r="FF57" s="1024"/>
      <c r="FG57" s="1024"/>
      <c r="FH57" s="1024"/>
      <c r="FI57" s="1024"/>
      <c r="FJ57" s="1024"/>
      <c r="FK57" s="1024"/>
      <c r="FL57" s="1025"/>
      <c r="FM57" s="1025"/>
      <c r="FN57" s="1025"/>
      <c r="FO57" s="1025"/>
      <c r="FP57" s="1025"/>
      <c r="FQ57" s="1025"/>
      <c r="FR57" s="1025"/>
      <c r="FS57" s="1025"/>
      <c r="FT57" s="1025"/>
      <c r="FU57" s="1025"/>
      <c r="FV57" s="1025"/>
      <c r="FW57" s="1025"/>
      <c r="FX57" s="1025"/>
      <c r="FY57" s="1025"/>
      <c r="FZ57" s="1025"/>
      <c r="GA57" s="1025"/>
      <c r="GB57" s="1025"/>
      <c r="GC57" s="1025"/>
      <c r="GD57" s="1025"/>
    </row>
    <row r="58" spans="1:186" ht="15" customHeight="1" x14ac:dyDescent="0.25">
      <c r="B58" s="1013"/>
      <c r="C58" s="1970"/>
      <c r="D58" s="2592"/>
      <c r="E58" s="1014"/>
      <c r="F58" s="1014"/>
      <c r="G58" s="1014"/>
      <c r="H58" s="1014"/>
      <c r="I58" s="1014"/>
      <c r="J58" s="1014"/>
      <c r="K58" s="1014"/>
      <c r="L58" s="1034"/>
      <c r="M58" s="1034"/>
      <c r="N58" s="1034"/>
      <c r="O58" s="1034"/>
      <c r="P58" s="1034"/>
      <c r="Q58" s="1034"/>
      <c r="R58" s="1014"/>
      <c r="S58" s="1014"/>
      <c r="T58" s="1014"/>
      <c r="U58" s="1015"/>
      <c r="V58" s="1015"/>
      <c r="W58" s="1015"/>
      <c r="X58" s="1015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9"/>
      <c r="CB58" s="179"/>
      <c r="CC58" s="179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EE58" s="173"/>
      <c r="EF58" s="173"/>
      <c r="EG58" s="173"/>
      <c r="EH58" s="173"/>
      <c r="EI58" s="173"/>
      <c r="EJ58" s="173"/>
      <c r="EK58" s="173"/>
      <c r="EL58" s="173"/>
      <c r="EM58" s="173"/>
      <c r="EN58" s="173"/>
      <c r="EO58" s="173"/>
      <c r="EP58" s="173"/>
      <c r="EQ58" s="173"/>
      <c r="ER58" s="173"/>
      <c r="ES58" s="173"/>
      <c r="ET58" s="173"/>
      <c r="EU58" s="173"/>
      <c r="EV58" s="173"/>
      <c r="EW58" s="173"/>
      <c r="EX58" s="173"/>
      <c r="EY58" s="173"/>
      <c r="EZ58" s="174"/>
      <c r="FA58" s="174"/>
      <c r="FB58" s="174"/>
      <c r="FC58" s="174"/>
      <c r="FD58" s="174"/>
      <c r="FE58" s="174"/>
    </row>
    <row r="59" spans="1:186" ht="15.6" x14ac:dyDescent="0.25">
      <c r="C59" s="2163" t="s">
        <v>616</v>
      </c>
      <c r="D59" s="2589"/>
      <c r="E59" s="131"/>
      <c r="F59" s="131"/>
      <c r="G59" s="131"/>
      <c r="H59" s="131"/>
      <c r="I59" s="131"/>
      <c r="J59" s="131"/>
      <c r="K59" s="131"/>
      <c r="L59" s="1029"/>
      <c r="M59" s="1029"/>
      <c r="N59" s="1029"/>
      <c r="O59" s="1029"/>
      <c r="P59" s="1029"/>
      <c r="Q59" s="1029"/>
      <c r="R59" s="131"/>
      <c r="S59" s="131"/>
      <c r="T59" s="131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3"/>
      <c r="BP59" s="133"/>
      <c r="BQ59" s="133"/>
      <c r="BR59" s="133"/>
      <c r="BS59" s="133"/>
      <c r="BT59" s="133"/>
      <c r="BU59" s="133"/>
      <c r="BV59" s="133"/>
      <c r="BW59" s="133"/>
      <c r="BX59" s="133"/>
      <c r="BY59" s="133"/>
      <c r="BZ59" s="133"/>
      <c r="CA59" s="133"/>
      <c r="CB59" s="133"/>
      <c r="CC59" s="133"/>
      <c r="CD59" s="133"/>
      <c r="CE59" s="133"/>
      <c r="CF59" s="133"/>
      <c r="CG59" s="133"/>
      <c r="CH59" s="133"/>
      <c r="CI59" s="133"/>
      <c r="CJ59" s="133"/>
      <c r="CK59" s="133"/>
      <c r="CL59" s="133"/>
      <c r="CM59" s="133"/>
      <c r="CN59" s="133"/>
      <c r="CO59" s="133"/>
      <c r="CP59" s="133"/>
      <c r="CQ59" s="133"/>
      <c r="CR59" s="133"/>
      <c r="CS59" s="133"/>
      <c r="CT59" s="133"/>
      <c r="CU59" s="133"/>
      <c r="CV59" s="133"/>
      <c r="CW59" s="183"/>
      <c r="CX59" s="133"/>
      <c r="CY59" s="133"/>
      <c r="CZ59" s="133"/>
      <c r="DA59" s="133"/>
      <c r="DB59" s="133"/>
      <c r="DC59" s="133"/>
      <c r="DD59" s="133"/>
      <c r="DE59" s="133"/>
      <c r="DF59" s="133"/>
      <c r="DG59" s="133"/>
      <c r="DH59" s="133"/>
      <c r="DI59" s="133"/>
      <c r="DJ59" s="133"/>
      <c r="DK59" s="133"/>
      <c r="DL59" s="130"/>
      <c r="DM59" s="130"/>
      <c r="DN59" s="130"/>
      <c r="DO59" s="130"/>
      <c r="DP59" s="130"/>
      <c r="DQ59" s="130"/>
      <c r="DR59" s="130"/>
      <c r="DS59" s="130"/>
      <c r="DT59" s="130"/>
      <c r="DU59" s="130"/>
      <c r="DV59" s="130"/>
      <c r="DW59" s="130"/>
      <c r="DX59" s="130"/>
      <c r="DY59" s="130"/>
      <c r="DZ59" s="130"/>
      <c r="EA59" s="130"/>
      <c r="EB59" s="130"/>
      <c r="EC59" s="130"/>
      <c r="ED59" s="130"/>
      <c r="EE59" s="130"/>
      <c r="EF59" s="130"/>
      <c r="EG59" s="130"/>
      <c r="EH59" s="130"/>
      <c r="EI59" s="130"/>
      <c r="EJ59" s="130"/>
      <c r="EK59" s="130"/>
      <c r="EL59" s="130"/>
      <c r="EM59" s="130"/>
      <c r="EN59" s="130"/>
      <c r="EO59" s="130"/>
      <c r="EQ59" s="130"/>
      <c r="ER59" s="130"/>
      <c r="ES59" s="130"/>
      <c r="ET59" s="130"/>
      <c r="EU59" s="130"/>
      <c r="EV59" s="130"/>
      <c r="EW59" s="130"/>
      <c r="EX59" s="130"/>
      <c r="EY59" s="130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</row>
    <row r="60" spans="1:186" s="154" customFormat="1" ht="49.5" customHeight="1" x14ac:dyDescent="0.2">
      <c r="A60" s="121"/>
      <c r="B60" s="146" t="s">
        <v>0</v>
      </c>
      <c r="C60" s="2168" t="s">
        <v>452</v>
      </c>
      <c r="D60" s="2590" t="s">
        <v>453</v>
      </c>
      <c r="E60" s="148" t="str">
        <f>E12</f>
        <v>August-2023
% of Loss</v>
      </c>
      <c r="F60" s="148" t="s">
        <v>5025</v>
      </c>
      <c r="G60" s="148" t="s">
        <v>4910</v>
      </c>
      <c r="H60" s="148" t="s">
        <v>4756</v>
      </c>
      <c r="I60" s="148" t="s">
        <v>4754</v>
      </c>
      <c r="J60" s="148" t="s">
        <v>4755</v>
      </c>
      <c r="K60" s="148" t="s">
        <v>4010</v>
      </c>
      <c r="L60" s="1031" t="s">
        <v>4009</v>
      </c>
      <c r="M60" s="1031" t="s">
        <v>4005</v>
      </c>
      <c r="N60" s="1031" t="s">
        <v>4006</v>
      </c>
      <c r="O60" s="1031" t="s">
        <v>4007</v>
      </c>
      <c r="P60" s="1031" t="s">
        <v>4008</v>
      </c>
      <c r="Q60" s="1031" t="s">
        <v>454</v>
      </c>
      <c r="R60" s="148" t="s">
        <v>455</v>
      </c>
      <c r="S60" s="148" t="s">
        <v>456</v>
      </c>
      <c r="T60" s="148" t="s">
        <v>457</v>
      </c>
      <c r="U60" s="149" t="s">
        <v>458</v>
      </c>
      <c r="V60" s="149" t="s">
        <v>459</v>
      </c>
      <c r="W60" s="149" t="s">
        <v>460</v>
      </c>
      <c r="X60" s="149" t="s">
        <v>473</v>
      </c>
      <c r="Y60" s="149" t="s">
        <v>462</v>
      </c>
      <c r="Z60" s="149" t="s">
        <v>463</v>
      </c>
      <c r="AA60" s="149" t="s">
        <v>464</v>
      </c>
      <c r="AB60" s="149" t="s">
        <v>465</v>
      </c>
      <c r="AC60" s="149" t="s">
        <v>466</v>
      </c>
      <c r="AD60" s="149" t="s">
        <v>467</v>
      </c>
      <c r="AE60" s="149" t="s">
        <v>468</v>
      </c>
      <c r="AF60" s="149" t="s">
        <v>469</v>
      </c>
      <c r="AG60" s="149" t="s">
        <v>470</v>
      </c>
      <c r="AH60" s="149" t="s">
        <v>471</v>
      </c>
      <c r="AI60" s="149" t="s">
        <v>472</v>
      </c>
      <c r="AJ60" s="149" t="s">
        <v>473</v>
      </c>
      <c r="AK60" s="149" t="s">
        <v>474</v>
      </c>
      <c r="AL60" s="149" t="s">
        <v>475</v>
      </c>
      <c r="AM60" s="149" t="s">
        <v>476</v>
      </c>
      <c r="AN60" s="149" t="s">
        <v>477</v>
      </c>
      <c r="AO60" s="149" t="s">
        <v>478</v>
      </c>
      <c r="AP60" s="149" t="s">
        <v>479</v>
      </c>
      <c r="AQ60" s="149" t="s">
        <v>480</v>
      </c>
      <c r="AR60" s="149" t="s">
        <v>481</v>
      </c>
      <c r="AS60" s="149" t="s">
        <v>482</v>
      </c>
      <c r="AT60" s="149" t="s">
        <v>483</v>
      </c>
      <c r="AU60" s="149" t="s">
        <v>484</v>
      </c>
      <c r="AV60" s="149" t="s">
        <v>485</v>
      </c>
      <c r="AW60" s="149" t="s">
        <v>486</v>
      </c>
      <c r="AX60" s="149" t="s">
        <v>487</v>
      </c>
      <c r="AY60" s="149" t="s">
        <v>488</v>
      </c>
      <c r="AZ60" s="149" t="s">
        <v>489</v>
      </c>
      <c r="BA60" s="149" t="s">
        <v>490</v>
      </c>
      <c r="BB60" s="149" t="s">
        <v>491</v>
      </c>
      <c r="BC60" s="149"/>
      <c r="BD60" s="149" t="s">
        <v>492</v>
      </c>
      <c r="BE60" s="149" t="s">
        <v>493</v>
      </c>
      <c r="BF60" s="149" t="s">
        <v>494</v>
      </c>
      <c r="BG60" s="149" t="s">
        <v>495</v>
      </c>
      <c r="BH60" s="149" t="s">
        <v>496</v>
      </c>
      <c r="BI60" s="149" t="s">
        <v>497</v>
      </c>
      <c r="BJ60" s="149" t="s">
        <v>498</v>
      </c>
      <c r="BK60" s="149" t="s">
        <v>499</v>
      </c>
      <c r="BL60" s="149" t="s">
        <v>500</v>
      </c>
      <c r="BM60" s="149" t="s">
        <v>501</v>
      </c>
      <c r="BN60" s="149" t="s">
        <v>502</v>
      </c>
      <c r="BO60" s="147" t="s">
        <v>617</v>
      </c>
      <c r="BP60" s="147"/>
      <c r="BQ60" s="147" t="s">
        <v>504</v>
      </c>
      <c r="BR60" s="147" t="s">
        <v>505</v>
      </c>
      <c r="BS60" s="147" t="s">
        <v>517</v>
      </c>
      <c r="BT60" s="147" t="s">
        <v>618</v>
      </c>
      <c r="BU60" s="147" t="s">
        <v>508</v>
      </c>
      <c r="BV60" s="147" t="s">
        <v>508</v>
      </c>
      <c r="BW60" s="147" t="s">
        <v>510</v>
      </c>
      <c r="BX60" s="147" t="s">
        <v>511</v>
      </c>
      <c r="BY60" s="147" t="s">
        <v>512</v>
      </c>
      <c r="BZ60" s="147" t="s">
        <v>513</v>
      </c>
      <c r="CA60" s="147" t="s">
        <v>514</v>
      </c>
      <c r="CB60" s="147" t="s">
        <v>515</v>
      </c>
      <c r="CC60" s="147" t="s">
        <v>516</v>
      </c>
      <c r="CD60" s="147" t="s">
        <v>517</v>
      </c>
      <c r="CE60" s="147" t="s">
        <v>518</v>
      </c>
      <c r="CF60" s="147" t="s">
        <v>519</v>
      </c>
      <c r="CG60" s="147" t="s">
        <v>520</v>
      </c>
      <c r="CH60" s="147" t="s">
        <v>521</v>
      </c>
      <c r="CI60" s="147" t="s">
        <v>522</v>
      </c>
      <c r="CJ60" s="147" t="s">
        <v>523</v>
      </c>
      <c r="CK60" s="147" t="s">
        <v>524</v>
      </c>
      <c r="CL60" s="147" t="s">
        <v>525</v>
      </c>
      <c r="CM60" s="147" t="s">
        <v>526</v>
      </c>
      <c r="CN60" s="147" t="s">
        <v>527</v>
      </c>
      <c r="CO60" s="147" t="s">
        <v>528</v>
      </c>
      <c r="CP60" s="147" t="s">
        <v>529</v>
      </c>
      <c r="CQ60" s="147" t="s">
        <v>530</v>
      </c>
      <c r="CR60" s="147" t="s">
        <v>531</v>
      </c>
      <c r="CS60" s="147" t="s">
        <v>532</v>
      </c>
      <c r="CT60" s="147" t="s">
        <v>533</v>
      </c>
      <c r="CU60" s="147" t="s">
        <v>534</v>
      </c>
      <c r="CV60" s="147" t="s">
        <v>535</v>
      </c>
      <c r="CW60" s="147" t="s">
        <v>536</v>
      </c>
      <c r="CX60" s="147" t="s">
        <v>537</v>
      </c>
      <c r="CY60" s="147" t="s">
        <v>619</v>
      </c>
      <c r="CZ60" s="147" t="s">
        <v>539</v>
      </c>
      <c r="DA60" s="147" t="s">
        <v>540</v>
      </c>
      <c r="DB60" s="147" t="str">
        <f>DB12</f>
        <v>March-15 
% of Loss</v>
      </c>
      <c r="DC60" s="147" t="str">
        <f>DC12</f>
        <v>February--15 
% of Loss</v>
      </c>
      <c r="DD60" s="147" t="s">
        <v>543</v>
      </c>
      <c r="DE60" s="147" t="str">
        <f>DE12</f>
        <v>December--14 
% of Loss</v>
      </c>
      <c r="DF60" s="147" t="s">
        <v>545</v>
      </c>
      <c r="DG60" s="147" t="str">
        <f>DG12</f>
        <v>October--14 
% of Loss</v>
      </c>
      <c r="DH60" s="147" t="str">
        <f>DH12</f>
        <v>Sept--14 
% of Loss</v>
      </c>
      <c r="DI60" s="147" t="s">
        <v>548</v>
      </c>
      <c r="DJ60" s="147" t="s">
        <v>549</v>
      </c>
      <c r="DK60" s="147" t="s">
        <v>620</v>
      </c>
      <c r="DL60" s="147" t="str">
        <f>DL12</f>
        <v>April--14 
% of Loss</v>
      </c>
      <c r="DM60" s="147" t="s">
        <v>552</v>
      </c>
      <c r="DN60" s="147" t="s">
        <v>553</v>
      </c>
      <c r="DO60" s="147" t="s">
        <v>554</v>
      </c>
      <c r="DP60" s="147" t="s">
        <v>555</v>
      </c>
      <c r="DQ60" s="147" t="s">
        <v>556</v>
      </c>
      <c r="DR60" s="147" t="s">
        <v>557</v>
      </c>
      <c r="DS60" s="147" t="s">
        <v>558</v>
      </c>
      <c r="DT60" s="147" t="s">
        <v>559</v>
      </c>
      <c r="DU60" s="147" t="s">
        <v>560</v>
      </c>
      <c r="DV60" s="147" t="s">
        <v>561</v>
      </c>
      <c r="DW60" s="147" t="s">
        <v>562</v>
      </c>
      <c r="DX60" s="147" t="s">
        <v>563</v>
      </c>
      <c r="DY60" s="147" t="s">
        <v>564</v>
      </c>
      <c r="DZ60" s="147" t="s">
        <v>565</v>
      </c>
      <c r="EA60" s="147" t="s">
        <v>566</v>
      </c>
      <c r="EB60" s="147" t="s">
        <v>567</v>
      </c>
      <c r="EC60" s="147" t="s">
        <v>568</v>
      </c>
      <c r="ED60" s="147" t="s">
        <v>569</v>
      </c>
      <c r="EE60" s="147" t="s">
        <v>570</v>
      </c>
      <c r="EF60" s="147" t="s">
        <v>571</v>
      </c>
      <c r="EG60" s="147" t="s">
        <v>572</v>
      </c>
      <c r="EH60" s="147" t="s">
        <v>573</v>
      </c>
      <c r="EI60" s="147" t="s">
        <v>574</v>
      </c>
      <c r="EJ60" s="147" t="s">
        <v>575</v>
      </c>
      <c r="EK60" s="151" t="s">
        <v>576</v>
      </c>
      <c r="EL60" s="147" t="s">
        <v>577</v>
      </c>
      <c r="EM60" s="147" t="s">
        <v>578</v>
      </c>
      <c r="EN60" s="147" t="s">
        <v>579</v>
      </c>
      <c r="EO60" s="147" t="s">
        <v>580</v>
      </c>
      <c r="EP60" s="147" t="str">
        <f>EP12</f>
        <v>October-11 
% of Loss</v>
      </c>
      <c r="EQ60" s="147" t="str">
        <f>EQ12</f>
        <v>September-11 
% of Loss</v>
      </c>
      <c r="ER60" s="147" t="s">
        <v>583</v>
      </c>
      <c r="ES60" s="147" t="s">
        <v>584</v>
      </c>
      <c r="ET60" s="147" t="s">
        <v>585</v>
      </c>
      <c r="EU60" s="147" t="s">
        <v>586</v>
      </c>
      <c r="EV60" s="147" t="s">
        <v>621</v>
      </c>
      <c r="EW60" s="147" t="s">
        <v>588</v>
      </c>
      <c r="EX60" s="147" t="s">
        <v>589</v>
      </c>
      <c r="EY60" s="147" t="str">
        <f>EY12</f>
        <v>January-11 
% of Loss</v>
      </c>
      <c r="EZ60" s="152">
        <v>40887</v>
      </c>
      <c r="FA60" s="152">
        <v>40857</v>
      </c>
      <c r="FB60" s="153" t="s">
        <v>591</v>
      </c>
      <c r="FC60" s="153" t="s">
        <v>592</v>
      </c>
      <c r="FD60" s="153" t="str">
        <f>FD12</f>
        <v>July-10  
% of Loss</v>
      </c>
      <c r="FE60" s="153" t="s">
        <v>594</v>
      </c>
      <c r="FF60" s="153" t="s">
        <v>595</v>
      </c>
      <c r="FG60" s="153" t="str">
        <f>FG12</f>
        <v>April-10  
% of Loss</v>
      </c>
      <c r="FH60" s="153" t="s">
        <v>597</v>
      </c>
      <c r="FI60" s="153" t="s">
        <v>598</v>
      </c>
      <c r="FJ60" s="153" t="s">
        <v>599</v>
      </c>
      <c r="FK60" s="153" t="s">
        <v>600</v>
      </c>
      <c r="FL60" s="153" t="s">
        <v>622</v>
      </c>
      <c r="FM60" s="153" t="s">
        <v>623</v>
      </c>
      <c r="FN60" s="153" t="s">
        <v>603</v>
      </c>
      <c r="FO60" s="153" t="s">
        <v>604</v>
      </c>
      <c r="FP60" s="153" t="str">
        <f>FP12</f>
        <v>JUly  % of Loss</v>
      </c>
      <c r="FQ60" s="153" t="str">
        <f>FQ12</f>
        <v>June  % of Loss</v>
      </c>
      <c r="FR60" s="153" t="str">
        <f>FR12</f>
        <v>May  % of Loss</v>
      </c>
      <c r="FS60" s="153" t="str">
        <f>FS12</f>
        <v>April % of Loss</v>
      </c>
      <c r="FT60" s="153" t="str">
        <f>FT12</f>
        <v>March % of Loss</v>
      </c>
      <c r="FU60" s="153" t="s">
        <v>610</v>
      </c>
      <c r="FV60" s="153" t="s">
        <v>611</v>
      </c>
      <c r="FW60" s="122"/>
      <c r="FX60" s="122"/>
    </row>
    <row r="61" spans="1:186" ht="26.4" x14ac:dyDescent="0.25">
      <c r="A61" s="2587" t="s">
        <v>5031</v>
      </c>
      <c r="B61" s="184">
        <v>1</v>
      </c>
      <c r="C61" s="2169" t="s">
        <v>154</v>
      </c>
      <c r="D61" s="2591">
        <v>1</v>
      </c>
      <c r="E61" s="161">
        <f>'SOUTH-2'!$N$575</f>
        <v>0.95271939889155499</v>
      </c>
      <c r="F61" s="161">
        <v>0.24677941459417149</v>
      </c>
      <c r="G61" s="161">
        <v>0.61505860623746444</v>
      </c>
      <c r="H61" s="161">
        <v>1.0615931928643827</v>
      </c>
      <c r="I61" s="161">
        <v>0.8369338187602281</v>
      </c>
      <c r="J61" s="161">
        <v>2.2541351355719006</v>
      </c>
      <c r="K61" s="161">
        <v>2.0556968821995034</v>
      </c>
      <c r="L61" s="1033">
        <v>0.34597990120222144</v>
      </c>
      <c r="M61" s="1033">
        <v>0.94782731478626758</v>
      </c>
      <c r="N61" s="1033">
        <v>0.61128175516105954</v>
      </c>
      <c r="O61" s="1033">
        <v>0.80127283495772528</v>
      </c>
      <c r="P61" s="1033">
        <v>1.481645836236255</v>
      </c>
      <c r="Q61" s="1033">
        <v>0.15512827303941742</v>
      </c>
      <c r="R61" s="161">
        <v>0.79607261899394854</v>
      </c>
      <c r="S61" s="161">
        <v>1.5973645643602394</v>
      </c>
      <c r="T61" s="161">
        <v>3.9461917673682144E-2</v>
      </c>
      <c r="U61" s="158">
        <v>1.9908268052643527</v>
      </c>
      <c r="V61" s="158">
        <v>0.32998532539823483</v>
      </c>
      <c r="W61" s="158">
        <v>0.41971563251157384</v>
      </c>
      <c r="X61" s="158">
        <v>0.41512262602873445</v>
      </c>
      <c r="Y61" s="158">
        <v>0.23228424973766559</v>
      </c>
      <c r="Z61" s="158">
        <v>-5.0862456746312817E-2</v>
      </c>
      <c r="AA61" s="158">
        <v>0.84208286790421172</v>
      </c>
      <c r="AB61" s="158">
        <v>1.2767214191937275</v>
      </c>
      <c r="AC61" s="158">
        <v>1.8661923961944877</v>
      </c>
      <c r="AD61" s="158">
        <v>2.2373290497786922</v>
      </c>
      <c r="AE61" s="158">
        <v>1.7013725194454317</v>
      </c>
      <c r="AF61" s="158">
        <v>3.1481045310268509</v>
      </c>
      <c r="AG61" s="158">
        <v>-0.14433119823301213</v>
      </c>
      <c r="AH61" s="158">
        <v>2.6879698330550599</v>
      </c>
      <c r="AI61" s="158">
        <v>0.55000000000000004</v>
      </c>
      <c r="AJ61" s="158">
        <v>1.8403543132721623</v>
      </c>
      <c r="AK61" s="158">
        <v>1.3332407281915957</v>
      </c>
      <c r="AL61" s="158">
        <v>-0.84549386067636711</v>
      </c>
      <c r="AM61" s="158">
        <v>2.1869593625090524</v>
      </c>
      <c r="AN61" s="158">
        <v>2.485480572985844</v>
      </c>
      <c r="AO61" s="158">
        <v>1.0176327555680558</v>
      </c>
      <c r="AP61" s="158">
        <v>0.22897244897982444</v>
      </c>
      <c r="AQ61" s="158">
        <v>2.2719891383314739</v>
      </c>
      <c r="AR61" s="158">
        <v>0.31549234793584124</v>
      </c>
      <c r="AS61" s="158">
        <v>0.15760422153833986</v>
      </c>
      <c r="AT61" s="158">
        <v>1.8969208863452189</v>
      </c>
      <c r="AU61" s="158">
        <v>3.3852549544475306</v>
      </c>
      <c r="AV61" s="158">
        <v>3.0586973704000866</v>
      </c>
      <c r="AW61" s="158">
        <v>0.96412559915922258</v>
      </c>
      <c r="AX61" s="158">
        <v>0.64620715387543415</v>
      </c>
      <c r="AY61" s="158">
        <v>1.9208164902732694</v>
      </c>
      <c r="AZ61" s="158">
        <v>3.8403968127823256</v>
      </c>
      <c r="BA61" s="158">
        <v>2.6392336547905066</v>
      </c>
      <c r="BB61" s="158">
        <v>3.8118534283216885</v>
      </c>
      <c r="BC61" s="158"/>
      <c r="BD61" s="158">
        <v>3.0188050199114747</v>
      </c>
      <c r="BE61" s="158">
        <v>3.1123803898969609</v>
      </c>
      <c r="BF61" s="158">
        <v>1.5842800941734581</v>
      </c>
      <c r="BG61" s="158">
        <v>0.66777020489902894</v>
      </c>
      <c r="BH61" s="158">
        <v>-0.60973054437217733</v>
      </c>
      <c r="BI61" s="158">
        <v>-1.5591130892834821</v>
      </c>
      <c r="BJ61" s="158">
        <v>-0.76340524504538765</v>
      </c>
      <c r="BK61" s="158">
        <v>0.19999999999996063</v>
      </c>
      <c r="BL61" s="158">
        <v>4.9999999999994722E-2</v>
      </c>
      <c r="BM61" s="158">
        <v>0.52166702346758087</v>
      </c>
      <c r="BN61" s="158">
        <v>0.46393402527179167</v>
      </c>
      <c r="BO61" s="158">
        <v>1.2299016624504979</v>
      </c>
      <c r="BP61" s="158"/>
      <c r="BQ61" s="158">
        <v>-0.36529954614691268</v>
      </c>
      <c r="BR61" s="158">
        <v>-7.6675550663686778</v>
      </c>
      <c r="BS61" s="158">
        <v>-0.26675692626355668</v>
      </c>
      <c r="BT61" s="158">
        <v>0.98698492554790285</v>
      </c>
      <c r="BU61" s="158">
        <v>1.655139029376242E-2</v>
      </c>
      <c r="BV61" s="158">
        <v>0.72081573759748951</v>
      </c>
      <c r="BW61" s="158">
        <v>0.45888532912059321</v>
      </c>
      <c r="BX61" s="158">
        <v>0.41911720660416185</v>
      </c>
      <c r="BY61" s="158">
        <v>0.90593415470819005</v>
      </c>
      <c r="BZ61" s="158">
        <v>0.18293213446783774</v>
      </c>
      <c r="CA61" s="159">
        <v>2.844736936800341</v>
      </c>
      <c r="CB61" s="159">
        <v>-3.8788323402680556</v>
      </c>
      <c r="CC61" s="159">
        <v>2.4339595558342499</v>
      </c>
      <c r="CD61" s="158">
        <v>0.25033498978738644</v>
      </c>
      <c r="CE61" s="158">
        <v>1.1669093332528893</v>
      </c>
      <c r="CF61" s="158">
        <v>0.99811149655405429</v>
      </c>
      <c r="CG61" s="158">
        <v>0.37531652505685831</v>
      </c>
      <c r="CH61" s="158">
        <v>0.56082968455778481</v>
      </c>
      <c r="CI61" s="158">
        <v>0.732064769850714</v>
      </c>
      <c r="CJ61" s="158">
        <v>4.7680097862604498</v>
      </c>
      <c r="CK61" s="158">
        <v>0.35000000000000642</v>
      </c>
      <c r="CL61" s="158">
        <v>0.39111729682044921</v>
      </c>
      <c r="CM61" s="158">
        <v>0.33927096118347172</v>
      </c>
      <c r="CN61" s="158">
        <v>0.90500563564086323</v>
      </c>
      <c r="CO61" s="158">
        <v>-0.57907667793265338</v>
      </c>
      <c r="CP61" s="158">
        <v>0.25474284705052391</v>
      </c>
      <c r="CQ61" s="158">
        <v>1.2158094493904776</v>
      </c>
      <c r="CR61" s="158">
        <v>-0.14626609144108696</v>
      </c>
      <c r="CS61" s="158">
        <v>-0.41270033467085609</v>
      </c>
      <c r="CT61" s="158">
        <v>1.2620159084330911</v>
      </c>
      <c r="CU61" s="158">
        <v>1.4317033074260366</v>
      </c>
      <c r="CV61" s="158">
        <v>8.1137573365526094</v>
      </c>
      <c r="CW61" s="158">
        <v>-5.5253044273316467</v>
      </c>
      <c r="CX61" s="157">
        <v>0.80007445047687886</v>
      </c>
      <c r="CY61" s="157">
        <v>0.53335935972108039</v>
      </c>
      <c r="CZ61" s="157">
        <v>-0.55697179527639595</v>
      </c>
      <c r="DA61" s="157">
        <v>0.31573778597421487</v>
      </c>
      <c r="DB61" s="157">
        <v>0.96547916375833209</v>
      </c>
      <c r="DC61" s="157">
        <v>2.383243045043526</v>
      </c>
      <c r="DD61" s="157">
        <v>-1.4869626971713716</v>
      </c>
      <c r="DE61" s="157">
        <v>-1.2319704619975831</v>
      </c>
      <c r="DF61" s="157">
        <v>1.8953406571416576</v>
      </c>
      <c r="DG61" s="157">
        <v>0.34878949389957581</v>
      </c>
      <c r="DH61" s="157">
        <v>0.31533567133709112</v>
      </c>
      <c r="DI61" s="157">
        <v>0.1983502442249499</v>
      </c>
      <c r="DJ61" s="157">
        <v>0.23050320579541145</v>
      </c>
      <c r="DK61" s="157">
        <v>-4.8875443865400665E-2</v>
      </c>
      <c r="DL61" s="157">
        <v>0.45707946338792466</v>
      </c>
      <c r="DM61" s="157">
        <v>0.35157685748943202</v>
      </c>
      <c r="DN61" s="157">
        <v>-0.2856186778549038</v>
      </c>
      <c r="DO61" s="157">
        <v>1.6932610105427977</v>
      </c>
      <c r="DP61" s="157">
        <v>0.79562850499638738</v>
      </c>
      <c r="DQ61" s="157">
        <v>-1.1751075574550689</v>
      </c>
      <c r="DR61" s="157">
        <v>-0.11981587532743866</v>
      </c>
      <c r="DS61" s="157">
        <v>1.4095842788315343</v>
      </c>
      <c r="DT61" s="157">
        <v>0.53224021833009105</v>
      </c>
      <c r="DU61" s="157">
        <v>1.4943707336469474</v>
      </c>
      <c r="DV61" s="157">
        <v>0.31442568563687495</v>
      </c>
      <c r="DW61" s="157">
        <v>0.24160571267042097</v>
      </c>
      <c r="DX61" s="157">
        <v>0.31899624100913315</v>
      </c>
      <c r="DY61" s="157">
        <v>0.21471609563872485</v>
      </c>
      <c r="DZ61" s="157">
        <v>0.15235388883509546</v>
      </c>
      <c r="EA61" s="157">
        <v>0.3095984357988148</v>
      </c>
      <c r="EB61" s="157">
        <v>0.68871993896145911</v>
      </c>
      <c r="EC61" s="157">
        <v>0.51651861076037497</v>
      </c>
      <c r="ED61" s="157">
        <v>0.29398475466733381</v>
      </c>
      <c r="EE61" s="157">
        <v>0.26084672074001947</v>
      </c>
      <c r="EF61" s="157">
        <v>0.24119447354065335</v>
      </c>
      <c r="EG61" s="157">
        <v>0.31278571172774922</v>
      </c>
      <c r="EH61" s="157">
        <v>0.2223077066012811</v>
      </c>
      <c r="EI61" s="157">
        <v>0.26688642301710785</v>
      </c>
      <c r="EJ61" s="157">
        <v>0.20247090069766116</v>
      </c>
      <c r="EK61" s="157">
        <v>0.19703710840322544</v>
      </c>
      <c r="EL61" s="157">
        <v>-0.13000509518232864</v>
      </c>
      <c r="EM61" s="157">
        <v>-9.7576160794756867E-2</v>
      </c>
      <c r="EN61" s="157">
        <v>-0.14341986063780085</v>
      </c>
      <c r="EO61" s="157">
        <v>-0.29082093394043174</v>
      </c>
      <c r="EP61" s="157">
        <v>-0.579979293764327</v>
      </c>
      <c r="EQ61" s="157">
        <v>-0.50022284213406742</v>
      </c>
      <c r="ER61" s="157">
        <v>-0.51334923551033518</v>
      </c>
      <c r="ES61" s="157">
        <v>-0.48256319890783606</v>
      </c>
      <c r="ET61" s="157">
        <v>-0.40703262536144602</v>
      </c>
      <c r="EU61" s="157">
        <v>-0.33223409938040038</v>
      </c>
      <c r="EV61" s="157">
        <v>-0.49683105064691124</v>
      </c>
      <c r="EW61" s="157">
        <v>-0.29466760635264849</v>
      </c>
      <c r="EX61" s="157">
        <v>-0.27466288371892977</v>
      </c>
      <c r="EY61" s="157">
        <v>0.10667632714482345</v>
      </c>
      <c r="EZ61" s="160">
        <v>7.9303568937319241E-2</v>
      </c>
      <c r="FA61" s="160">
        <v>-5.0929976261627184E-4</v>
      </c>
      <c r="FB61" s="160">
        <v>0.10058583910493182</v>
      </c>
      <c r="FC61" s="160">
        <v>1.0210703923864903</v>
      </c>
      <c r="FD61" s="160">
        <v>-1.4524807127580235E-2</v>
      </c>
      <c r="FE61" s="160">
        <v>-3.312794418906382E-2</v>
      </c>
      <c r="FF61" s="160">
        <v>-4.5173655012818614E-2</v>
      </c>
      <c r="FG61" s="160">
        <v>-5.9511795525882913E-2</v>
      </c>
      <c r="FH61" s="160">
        <v>-1.1204194835621212E-2</v>
      </c>
      <c r="FI61" s="160">
        <v>-2.4725939228821725E-3</v>
      </c>
      <c r="FJ61" s="160">
        <v>-0.49281773135973217</v>
      </c>
      <c r="FK61" s="160">
        <v>1.1264855530087217</v>
      </c>
      <c r="FL61" s="160">
        <v>-3.5741462326794919E-2</v>
      </c>
      <c r="FM61" s="160">
        <v>-0.68993337827153944</v>
      </c>
      <c r="FN61" s="160">
        <v>0.18128206479940911</v>
      </c>
      <c r="FO61" s="160">
        <v>-0.17498157742044015</v>
      </c>
      <c r="FP61" s="160">
        <v>-0.10330904501723516</v>
      </c>
      <c r="FQ61" s="160">
        <v>-6.5016008946127024E-2</v>
      </c>
      <c r="FR61" s="160">
        <v>-3.2409532534317421E-2</v>
      </c>
      <c r="FS61" s="160">
        <v>-4.4595049750227697E-2</v>
      </c>
      <c r="FT61" s="160">
        <v>-5.21888628683271E-2</v>
      </c>
      <c r="FU61" s="160">
        <v>-5.21888628683271E-2</v>
      </c>
      <c r="FV61" s="160">
        <v>6.8627575157676493E-2</v>
      </c>
      <c r="GA61" s="185"/>
    </row>
    <row r="62" spans="1:186" ht="13.2" x14ac:dyDescent="0.25">
      <c r="A62" s="2587" t="s">
        <v>5031</v>
      </c>
      <c r="B62" s="184">
        <v>2</v>
      </c>
      <c r="C62" s="2169" t="s">
        <v>155</v>
      </c>
      <c r="D62" s="2591">
        <v>2</v>
      </c>
      <c r="E62" s="161">
        <f>'SOUTH-2'!$N$651</f>
        <v>0.20883984848334231</v>
      </c>
      <c r="F62" s="161">
        <v>0.43797982186905865</v>
      </c>
      <c r="G62" s="161">
        <v>0.46529021308634194</v>
      </c>
      <c r="H62" s="161">
        <v>7.2982142935319044E-2</v>
      </c>
      <c r="I62" s="161">
        <v>-0.12873135305773492</v>
      </c>
      <c r="J62" s="161">
        <v>9.74389161122068E-2</v>
      </c>
      <c r="K62" s="161">
        <v>0.27757683456113669</v>
      </c>
      <c r="L62" s="1033">
        <v>0.34146123159245872</v>
      </c>
      <c r="M62" s="1033">
        <v>0.18723738106876664</v>
      </c>
      <c r="N62" s="1033">
        <v>2.3428715381670576E-2</v>
      </c>
      <c r="O62" s="1033">
        <v>0.16365842131281044</v>
      </c>
      <c r="P62" s="1033">
        <v>-0.20409336959917274</v>
      </c>
      <c r="Q62" s="1033">
        <v>0.19950595163874396</v>
      </c>
      <c r="R62" s="161">
        <v>-0.1341354182660007</v>
      </c>
      <c r="S62" s="161">
        <v>0.51524558690366007</v>
      </c>
      <c r="T62" s="161">
        <v>0.14421064583051099</v>
      </c>
      <c r="U62" s="158">
        <v>0.20410347424685221</v>
      </c>
      <c r="V62" s="158">
        <v>0.28464770492951053</v>
      </c>
      <c r="W62" s="158">
        <v>0.75152871745463345</v>
      </c>
      <c r="X62" s="158">
        <v>0.34867451484095163</v>
      </c>
      <c r="Y62" s="158">
        <v>0</v>
      </c>
      <c r="Z62" s="158">
        <v>0.41295021292926543</v>
      </c>
      <c r="AA62" s="158">
        <v>0.26401637945018658</v>
      </c>
      <c r="AB62" s="158">
        <v>-1.3169654511333744E-2</v>
      </c>
      <c r="AC62" s="158">
        <v>2.6962763500748235E-2</v>
      </c>
      <c r="AD62" s="158">
        <v>0.21626222126161274</v>
      </c>
      <c r="AE62" s="158">
        <v>0.61166375119974747</v>
      </c>
      <c r="AF62" s="158">
        <v>0.83843804750623052</v>
      </c>
      <c r="AG62" s="158">
        <v>0.7755633851304703</v>
      </c>
      <c r="AH62" s="158">
        <v>0.53796495320271309</v>
      </c>
      <c r="AI62" s="158">
        <v>0.34</v>
      </c>
      <c r="AJ62" s="158">
        <v>0.12324292259145884</v>
      </c>
      <c r="AK62" s="158">
        <v>-0.45120754039476496</v>
      </c>
      <c r="AL62" s="158">
        <v>0.23233926074138067</v>
      </c>
      <c r="AM62" s="158">
        <v>0.45506588010657795</v>
      </c>
      <c r="AN62" s="158">
        <v>0.19128135930251663</v>
      </c>
      <c r="AO62" s="158">
        <v>1.6180304032494996E-2</v>
      </c>
      <c r="AP62" s="158">
        <v>0.16072224684339501</v>
      </c>
      <c r="AQ62" s="158">
        <v>1.1009194214570097</v>
      </c>
      <c r="AR62" s="158">
        <v>-0.15848322327955114</v>
      </c>
      <c r="AS62" s="158">
        <v>0.5269688447823434</v>
      </c>
      <c r="AT62" s="158">
        <v>0.11273368476556417</v>
      </c>
      <c r="AU62" s="158">
        <v>0.77313859041460375</v>
      </c>
      <c r="AV62" s="158">
        <v>0.89325799869316891</v>
      </c>
      <c r="AW62" s="158">
        <v>-0.22975061370902697</v>
      </c>
      <c r="AX62" s="158">
        <v>-0.67803739226232773</v>
      </c>
      <c r="AY62" s="158">
        <v>0.26862124087393924</v>
      </c>
      <c r="AZ62" s="158">
        <v>-0.48303062816162201</v>
      </c>
      <c r="BA62" s="158">
        <v>0.82395079438292007</v>
      </c>
      <c r="BB62" s="158">
        <v>0.81860610328439543</v>
      </c>
      <c r="BC62" s="158"/>
      <c r="BD62" s="158">
        <v>1.5307917372054951</v>
      </c>
      <c r="BE62" s="158">
        <v>0.88014161798406676</v>
      </c>
      <c r="BF62" s="158">
        <v>0.35100422915463625</v>
      </c>
      <c r="BG62" s="158">
        <v>0.17330321372110213</v>
      </c>
      <c r="BH62" s="158">
        <v>-0.10695208914949801</v>
      </c>
      <c r="BI62" s="158">
        <v>0.22127390110579964</v>
      </c>
      <c r="BJ62" s="158">
        <v>0.28503513637322569</v>
      </c>
      <c r="BK62" s="158">
        <v>-0.3759039272882253</v>
      </c>
      <c r="BL62" s="158">
        <v>6.0631696876588953E-2</v>
      </c>
      <c r="BM62" s="158">
        <v>0.87123880170372825</v>
      </c>
      <c r="BN62" s="158">
        <v>0.34896750440244056</v>
      </c>
      <c r="BO62" s="158">
        <v>0.36450962734311027</v>
      </c>
      <c r="BP62" s="158"/>
      <c r="BQ62" s="158">
        <v>0.46142055218096673</v>
      </c>
      <c r="BR62" s="158">
        <v>0.30904808926100252</v>
      </c>
      <c r="BS62" s="158">
        <v>-0.42608694128541058</v>
      </c>
      <c r="BT62" s="158">
        <v>0.4258698311235683</v>
      </c>
      <c r="BU62" s="158">
        <v>-4.5884350147070534E-2</v>
      </c>
      <c r="BV62" s="158">
        <v>-0.16183927699301193</v>
      </c>
      <c r="BW62" s="158">
        <v>0.11474101938593038</v>
      </c>
      <c r="BX62" s="158">
        <v>-6.0131130882291516E-2</v>
      </c>
      <c r="BY62" s="158">
        <v>0.98442996006596961</v>
      </c>
      <c r="BZ62" s="158">
        <v>-0.74527991219111833</v>
      </c>
      <c r="CA62" s="159">
        <v>-1.3596101745551565</v>
      </c>
      <c r="CB62" s="159">
        <v>2.3313126053659565</v>
      </c>
      <c r="CC62" s="159">
        <v>0.59003774702159384</v>
      </c>
      <c r="CD62" s="158">
        <v>0.49071313918896242</v>
      </c>
      <c r="CE62" s="158">
        <v>-4.7851867265076765E-2</v>
      </c>
      <c r="CF62" s="158">
        <v>-9.98593816863666E-2</v>
      </c>
      <c r="CG62" s="158">
        <v>-0.10684031171048268</v>
      </c>
      <c r="CH62" s="158">
        <v>0.22582293503900275</v>
      </c>
      <c r="CI62" s="158">
        <v>1.7923658251358953E-2</v>
      </c>
      <c r="CJ62" s="158">
        <v>6.0937709470198134E-3</v>
      </c>
      <c r="CK62" s="158">
        <v>-0.26207736869926129</v>
      </c>
      <c r="CL62" s="158">
        <v>-0.14338888057689439</v>
      </c>
      <c r="CM62" s="158">
        <v>-5.4057880602190841E-2</v>
      </c>
      <c r="CN62" s="158">
        <v>1.7940020840385689E-2</v>
      </c>
      <c r="CO62" s="158">
        <v>0.20390785878703441</v>
      </c>
      <c r="CP62" s="158">
        <v>9.7734783692898008E-2</v>
      </c>
      <c r="CQ62" s="158">
        <v>0.23982737008403149</v>
      </c>
      <c r="CR62" s="158">
        <v>0.29408715864152724</v>
      </c>
      <c r="CS62" s="158">
        <v>-0.23209036051442053</v>
      </c>
      <c r="CT62" s="158">
        <v>0.47309343126786757</v>
      </c>
      <c r="CU62" s="158">
        <v>0.38928474497937549</v>
      </c>
      <c r="CV62" s="158">
        <v>0.58176347851216392</v>
      </c>
      <c r="CW62" s="158">
        <v>0.52260780917790939</v>
      </c>
      <c r="CX62" s="157">
        <v>0.20772312853635572</v>
      </c>
      <c r="CY62" s="157">
        <v>0.24896743275692537</v>
      </c>
      <c r="CZ62" s="157">
        <v>7.9043762956846272E-2</v>
      </c>
      <c r="DA62" s="157">
        <v>1.4490061031187371</v>
      </c>
      <c r="DB62" s="157">
        <v>0.62482224113656704</v>
      </c>
      <c r="DC62" s="157">
        <v>1.0294645798313018</v>
      </c>
      <c r="DD62" s="157">
        <v>0.89532024666514631</v>
      </c>
      <c r="DE62" s="157">
        <v>0.25295536838379218</v>
      </c>
      <c r="DF62" s="157">
        <v>-0.16431113662913774</v>
      </c>
      <c r="DG62" s="157">
        <v>-5.694150516346231E-2</v>
      </c>
      <c r="DH62" s="157">
        <v>0.2819724176664658</v>
      </c>
      <c r="DI62" s="157">
        <v>0.4833187616808915</v>
      </c>
      <c r="DJ62" s="157">
        <v>-1.353320884468046</v>
      </c>
      <c r="DK62" s="157">
        <v>0</v>
      </c>
      <c r="DL62" s="157">
        <v>-0.14132600272914886</v>
      </c>
      <c r="DM62" s="157">
        <v>-0.11015760130608687</v>
      </c>
      <c r="DN62" s="157">
        <v>0.14804057912250171</v>
      </c>
      <c r="DO62" s="157">
        <v>0.25179587693423716</v>
      </c>
      <c r="DP62" s="157">
        <v>-0.22304588242031986</v>
      </c>
      <c r="DQ62" s="157">
        <v>0.18804420401399941</v>
      </c>
      <c r="DR62" s="157">
        <v>0.279222996726391</v>
      </c>
      <c r="DS62" s="157">
        <v>0.37760242170019398</v>
      </c>
      <c r="DT62" s="157">
        <v>0.15075089110134995</v>
      </c>
      <c r="DU62" s="157">
        <v>0.18310782469422746</v>
      </c>
      <c r="DV62" s="157">
        <v>0.67213566914595879</v>
      </c>
      <c r="DW62" s="157">
        <v>-7.900218040955051E-2</v>
      </c>
      <c r="DX62" s="157">
        <v>0.21529018368410807</v>
      </c>
      <c r="DY62" s="157">
        <v>0.18510346084902257</v>
      </c>
      <c r="DZ62" s="157">
        <v>0.22397779290634742</v>
      </c>
      <c r="EA62" s="157">
        <v>0.4117713724454769</v>
      </c>
      <c r="EB62" s="157">
        <v>-0.28741253479880524</v>
      </c>
      <c r="EC62" s="157">
        <v>-0.32116788321126188</v>
      </c>
      <c r="ED62" s="157">
        <v>-9.9642913915486714E-2</v>
      </c>
      <c r="EE62" s="157">
        <v>-0.24037105165209577</v>
      </c>
      <c r="EF62" s="157">
        <v>0.1380178696824054</v>
      </c>
      <c r="EG62" s="157">
        <v>0.29612462984431115</v>
      </c>
      <c r="EH62" s="157">
        <v>6.8598511620043059E-2</v>
      </c>
      <c r="EI62" s="157">
        <v>3.1415793319299716E-2</v>
      </c>
      <c r="EJ62" s="157">
        <v>0.55079028147107578</v>
      </c>
      <c r="EK62" s="157">
        <v>0.68754712697751774</v>
      </c>
      <c r="EL62" s="157">
        <v>0.31115075101873957</v>
      </c>
      <c r="EM62" s="157">
        <v>0.47528993597464164</v>
      </c>
      <c r="EN62" s="157">
        <v>0.41371183995633309</v>
      </c>
      <c r="EO62" s="157">
        <v>0.35109143642203083</v>
      </c>
      <c r="EP62" s="157">
        <v>8.259587020648966E-2</v>
      </c>
      <c r="EQ62" s="157">
        <v>0.17660464741369392</v>
      </c>
      <c r="ER62" s="157">
        <v>0.19476345354926478</v>
      </c>
      <c r="ES62" s="157">
        <v>0.77142361531584769</v>
      </c>
      <c r="ET62" s="157">
        <v>0.76272013609058409</v>
      </c>
      <c r="EU62" s="157">
        <v>0.74277510767087096</v>
      </c>
      <c r="EV62" s="157">
        <v>0.81121893546595003</v>
      </c>
      <c r="EW62" s="157">
        <v>0.82249933669350184</v>
      </c>
      <c r="EX62" s="157">
        <v>0.25063594194267702</v>
      </c>
      <c r="EY62" s="157">
        <v>0.64773558555584454</v>
      </c>
      <c r="EZ62" s="160">
        <v>0.22524644358945073</v>
      </c>
      <c r="FA62" s="160">
        <v>0.26050533933378361</v>
      </c>
      <c r="FB62" s="160">
        <v>0.24639117276874326</v>
      </c>
      <c r="FC62" s="160">
        <v>0.21991852199025</v>
      </c>
      <c r="FD62" s="160">
        <v>8.8630289909165563E-2</v>
      </c>
      <c r="FE62" s="160">
        <v>0.35169988276653363</v>
      </c>
      <c r="FF62" s="160">
        <v>0.19</v>
      </c>
      <c r="FG62" s="160"/>
      <c r="FH62" s="160"/>
      <c r="FI62" s="160"/>
      <c r="FJ62" s="160"/>
      <c r="FK62" s="160"/>
      <c r="FL62" s="160"/>
      <c r="FM62" s="160"/>
      <c r="FN62" s="160"/>
      <c r="FO62" s="160"/>
      <c r="FP62" s="160"/>
      <c r="FQ62" s="160"/>
      <c r="FR62" s="160"/>
      <c r="FS62" s="160"/>
      <c r="FT62" s="160"/>
      <c r="FU62" s="160"/>
      <c r="FV62" s="160"/>
      <c r="GA62" s="185"/>
    </row>
    <row r="63" spans="1:186" ht="13.2" x14ac:dyDescent="0.25">
      <c r="A63" s="2587" t="s">
        <v>5031</v>
      </c>
      <c r="B63" s="184">
        <v>3</v>
      </c>
      <c r="C63" s="2169" t="s">
        <v>156</v>
      </c>
      <c r="D63" s="2591">
        <v>3</v>
      </c>
      <c r="E63" s="161">
        <f>'SOUTH-2'!$N$691</f>
        <v>1.2583883736101495</v>
      </c>
      <c r="F63" s="161">
        <v>1.6123934655671843</v>
      </c>
      <c r="G63" s="161">
        <v>0.86738523471669904</v>
      </c>
      <c r="H63" s="161">
        <v>0.81610206547972219</v>
      </c>
      <c r="I63" s="161">
        <v>0.38685486236752809</v>
      </c>
      <c r="J63" s="161">
        <v>0.2093529831526135</v>
      </c>
      <c r="K63" s="161">
        <v>0.59999999999999443</v>
      </c>
      <c r="L63" s="1033">
        <v>0.96825060709606958</v>
      </c>
      <c r="M63" s="1033">
        <v>-0.7238983192547116</v>
      </c>
      <c r="N63" s="1033">
        <v>0.20744507567835896</v>
      </c>
      <c r="O63" s="1033">
        <v>-0.5876863514414602</v>
      </c>
      <c r="P63" s="1033">
        <v>0.52955037953550155</v>
      </c>
      <c r="Q63" s="1033">
        <v>0.55136924580860103</v>
      </c>
      <c r="R63" s="158">
        <v>1.9689193019314668</v>
      </c>
      <c r="S63" s="161">
        <v>2.4325649411969614</v>
      </c>
      <c r="T63" s="161">
        <v>0.90687114403544444</v>
      </c>
      <c r="U63" s="158">
        <v>1.2649608892843107</v>
      </c>
      <c r="V63" s="158">
        <v>0.98497312603559095</v>
      </c>
      <c r="W63" s="158">
        <v>4.0491990093968172E-2</v>
      </c>
      <c r="X63" s="158">
        <v>1.1605470346074576</v>
      </c>
      <c r="Y63" s="158">
        <v>0</v>
      </c>
      <c r="Z63" s="158">
        <v>0.32885060908048136</v>
      </c>
      <c r="AA63" s="158">
        <v>1.1720987911620664</v>
      </c>
      <c r="AB63" s="158">
        <v>-5.7260661591027787E-2</v>
      </c>
      <c r="AC63" s="158">
        <v>0.50165477364748257</v>
      </c>
      <c r="AD63" s="158">
        <v>0.40371321127462961</v>
      </c>
      <c r="AE63" s="158">
        <v>0.56535799406076315</v>
      </c>
      <c r="AF63" s="158">
        <v>0.69159189929774556</v>
      </c>
      <c r="AG63" s="158">
        <v>0.52057534445336484</v>
      </c>
      <c r="AH63" s="158">
        <v>0.72395682666815997</v>
      </c>
      <c r="AI63" s="158">
        <v>0.37</v>
      </c>
      <c r="AJ63" s="158">
        <v>-0.37007096574192949</v>
      </c>
      <c r="AK63" s="158">
        <v>-0.18316178653746762</v>
      </c>
      <c r="AL63" s="158">
        <v>0.42529641153732706</v>
      </c>
      <c r="AM63" s="158">
        <v>1.0968496090095061</v>
      </c>
      <c r="AN63" s="158">
        <v>0.74782280620245356</v>
      </c>
      <c r="AO63" s="158">
        <v>0.95656142496281826</v>
      </c>
      <c r="AP63" s="158">
        <v>0.83102113260999666</v>
      </c>
      <c r="AQ63" s="158">
        <v>1.2165926835850251</v>
      </c>
      <c r="AR63" s="158">
        <v>1.2500841550759281</v>
      </c>
      <c r="AS63" s="158">
        <v>0.55500140917923213</v>
      </c>
      <c r="AT63" s="158">
        <v>0.50558538645055096</v>
      </c>
      <c r="AU63" s="158">
        <v>0.36270264954302178</v>
      </c>
      <c r="AV63" s="158">
        <v>1.1496777182345688</v>
      </c>
      <c r="AW63" s="158">
        <v>1.9275089039788247</v>
      </c>
      <c r="AX63" s="158">
        <v>3.5060884932460059</v>
      </c>
      <c r="AY63" s="158">
        <v>1.8999999999999906</v>
      </c>
      <c r="AZ63" s="158">
        <v>1.7999999999999725</v>
      </c>
      <c r="BA63" s="158">
        <v>1.4999999999999885</v>
      </c>
      <c r="BB63" s="158">
        <v>1.4958255810912751</v>
      </c>
      <c r="BC63" s="158"/>
      <c r="BD63" s="158">
        <v>1.9597795986943172</v>
      </c>
      <c r="BE63" s="158">
        <v>-0.4075457144445403</v>
      </c>
      <c r="BF63" s="158">
        <v>3.1370152074805029E-2</v>
      </c>
      <c r="BG63" s="158">
        <v>0.74747880526306298</v>
      </c>
      <c r="BH63" s="158">
        <v>0.49765701986777888</v>
      </c>
      <c r="BI63" s="158">
        <v>0.21243932149465788</v>
      </c>
      <c r="BJ63" s="158">
        <v>9.1869675570978269E-3</v>
      </c>
      <c r="BK63" s="158">
        <v>0.54247320181133141</v>
      </c>
      <c r="BL63" s="158">
        <v>0.22663673704983964</v>
      </c>
      <c r="BM63" s="158">
        <v>0.27916926771630146</v>
      </c>
      <c r="BN63" s="158">
        <v>0.20222304043691183</v>
      </c>
      <c r="BO63" s="158">
        <v>0.41828953733465191</v>
      </c>
      <c r="BP63" s="158"/>
      <c r="BQ63" s="158">
        <v>2.671639166364193</v>
      </c>
      <c r="BR63" s="158">
        <v>6.3055129628142028</v>
      </c>
      <c r="BS63" s="158">
        <v>-0.10715473961410513</v>
      </c>
      <c r="BT63" s="158">
        <v>-0.8495124211862074</v>
      </c>
      <c r="BU63" s="158">
        <v>0.10977018501296792</v>
      </c>
      <c r="BV63" s="158">
        <v>-0.33691458721807921</v>
      </c>
      <c r="BW63" s="158">
        <v>-1.1980201227472245</v>
      </c>
      <c r="BX63" s="158">
        <v>1.692204365205555</v>
      </c>
      <c r="BY63" s="158">
        <v>-0.6454270791264225</v>
      </c>
      <c r="BZ63" s="158">
        <v>1.5014853132581378</v>
      </c>
      <c r="CA63" s="158">
        <v>-0.86640822542797413</v>
      </c>
      <c r="CB63" s="158">
        <v>2.0234038979455602</v>
      </c>
      <c r="CC63" s="158">
        <v>-3.0547493471073608</v>
      </c>
      <c r="CD63" s="158">
        <v>1.4833397714721033</v>
      </c>
      <c r="CE63" s="158">
        <v>0.516649954956656</v>
      </c>
      <c r="CF63" s="158">
        <v>-0.21467081901546561</v>
      </c>
      <c r="CG63" s="158">
        <v>-1.0609369811113465</v>
      </c>
      <c r="CH63" s="158">
        <v>0.60982984574181964</v>
      </c>
      <c r="CI63" s="158">
        <v>1.9189149314625909E-3</v>
      </c>
      <c r="CJ63" s="158">
        <v>0.3616922044412002</v>
      </c>
      <c r="CK63" s="158">
        <v>0.51737322616195003</v>
      </c>
      <c r="CL63" s="158">
        <v>0.78653086276285933</v>
      </c>
      <c r="CM63" s="158">
        <v>0.80538880533160095</v>
      </c>
      <c r="CN63" s="158">
        <v>0.79637166154869488</v>
      </c>
      <c r="CO63" s="158">
        <v>-0.92130105543340113</v>
      </c>
      <c r="CP63" s="158">
        <v>2.358852320942264</v>
      </c>
      <c r="CQ63" s="158">
        <v>0.42953110894433516</v>
      </c>
      <c r="CR63" s="158">
        <v>-0.13571783227672696</v>
      </c>
      <c r="CS63" s="158">
        <v>0.25236002388448675</v>
      </c>
      <c r="CT63" s="158">
        <v>1.7589560420395449</v>
      </c>
      <c r="CU63" s="158">
        <v>1.3521211050789868</v>
      </c>
      <c r="CV63" s="158">
        <v>1.1014355705403669</v>
      </c>
      <c r="CW63" s="158">
        <v>1.5296912416648367</v>
      </c>
      <c r="CX63" s="157">
        <v>1.0939260256830599</v>
      </c>
      <c r="CY63" s="157">
        <v>0.8999309475420556</v>
      </c>
      <c r="CZ63" s="157">
        <v>0.49529274478537033</v>
      </c>
      <c r="DA63" s="157">
        <v>2.6840785826297675</v>
      </c>
      <c r="DB63" s="157">
        <v>1.8057200086355929</v>
      </c>
      <c r="DC63" s="157">
        <v>-2.4357196350134752E-2</v>
      </c>
      <c r="DD63" s="157">
        <v>0.10589175456127932</v>
      </c>
      <c r="DE63" s="157">
        <v>1.7759710040633296</v>
      </c>
      <c r="DF63" s="157">
        <v>0.60775225337337124</v>
      </c>
      <c r="DG63" s="157">
        <v>0.91964246839490171</v>
      </c>
      <c r="DH63" s="157">
        <v>1.4296429311328915</v>
      </c>
      <c r="DI63" s="157">
        <v>1.8053887691746711</v>
      </c>
      <c r="DJ63" s="157">
        <v>4.9633873361609453E-2</v>
      </c>
      <c r="DK63" s="157">
        <v>1.2566370115078562</v>
      </c>
      <c r="DL63" s="157">
        <v>1.4549650079648224</v>
      </c>
      <c r="DM63" s="157">
        <v>0.42091324918119316</v>
      </c>
      <c r="DN63" s="157">
        <v>0.96089168166744154</v>
      </c>
      <c r="DO63" s="157">
        <v>0.7467531809574437</v>
      </c>
      <c r="DP63" s="157">
        <v>0.61578572352142713</v>
      </c>
      <c r="DQ63" s="157">
        <v>1.2127665077028904</v>
      </c>
      <c r="DR63" s="157">
        <v>1.301624717109811</v>
      </c>
      <c r="DS63" s="157">
        <v>1.4923132619432591</v>
      </c>
      <c r="DT63" s="157">
        <v>1.0910445686190047</v>
      </c>
      <c r="DU63" s="157">
        <v>1.4735354082640837</v>
      </c>
      <c r="DV63" s="157">
        <v>0.52321084288291464</v>
      </c>
      <c r="DW63" s="157">
        <v>1.8271632575827761</v>
      </c>
      <c r="DX63" s="157">
        <v>0.99546209924623374</v>
      </c>
      <c r="DY63" s="157">
        <v>0.97442739395696365</v>
      </c>
      <c r="DZ63" s="157">
        <v>1.1331125442543422</v>
      </c>
      <c r="EA63" s="157">
        <v>0.7384816200006119</v>
      </c>
      <c r="EB63" s="157">
        <v>-0.49275497692741477</v>
      </c>
      <c r="EC63" s="157">
        <v>-0.36083067597344537</v>
      </c>
      <c r="ED63" s="157">
        <v>0.11867130861920425</v>
      </c>
      <c r="EE63" s="157">
        <v>2.2376819333924988E-2</v>
      </c>
      <c r="EF63" s="157">
        <v>-0.32590723750120204</v>
      </c>
      <c r="EG63" s="157">
        <v>0.62295687859211502</v>
      </c>
      <c r="EH63" s="157">
        <v>0.74793012870387976</v>
      </c>
      <c r="EI63" s="157">
        <v>1.3395322673336247</v>
      </c>
      <c r="EJ63" s="157">
        <v>0.99161411569853986</v>
      </c>
      <c r="EK63" s="157">
        <v>-0.30804878871127639</v>
      </c>
      <c r="EL63" s="157">
        <v>1.9642119203292532</v>
      </c>
      <c r="EM63" s="157">
        <v>1.8002837076762819</v>
      </c>
      <c r="EN63" s="157">
        <v>2.0486457448724926</v>
      </c>
      <c r="EO63" s="157">
        <v>1.8518311787933655</v>
      </c>
      <c r="EP63" s="158">
        <v>1.4414048900757701</v>
      </c>
      <c r="EQ63" s="158">
        <v>1.2746475828737309</v>
      </c>
      <c r="ER63" s="158">
        <v>1.959589961933518</v>
      </c>
      <c r="ES63" s="158">
        <v>1.3217566615257839</v>
      </c>
      <c r="ET63" s="157">
        <v>0.98177464817933313</v>
      </c>
      <c r="EU63" s="157">
        <v>0.98153829573042495</v>
      </c>
      <c r="EV63" s="157">
        <v>1.0813519144705579</v>
      </c>
      <c r="EW63" s="157">
        <v>0.67249874303907609</v>
      </c>
      <c r="EX63" s="157">
        <v>1.7321614919337436</v>
      </c>
      <c r="EY63" s="157">
        <v>2.0045041217281661</v>
      </c>
      <c r="EZ63" s="160">
        <v>2.0018105139293043</v>
      </c>
      <c r="FA63" s="160">
        <v>1.8276895189364408</v>
      </c>
      <c r="FB63" s="160">
        <v>1.758650536021944</v>
      </c>
      <c r="FC63" s="160">
        <v>1.8247208381581754</v>
      </c>
      <c r="FD63" s="160">
        <v>1.7041982289898969</v>
      </c>
      <c r="FE63" s="160">
        <v>1.7397260986103871</v>
      </c>
      <c r="FF63" s="160">
        <v>1.6525093185320634</v>
      </c>
      <c r="FG63" s="160">
        <v>1.506918988632169</v>
      </c>
      <c r="FH63" s="160">
        <v>1.5941408363373135</v>
      </c>
      <c r="FI63" s="160">
        <v>5.9921448026539259E-2</v>
      </c>
      <c r="FJ63" s="160">
        <v>0.65904592264777129</v>
      </c>
      <c r="FK63" s="160">
        <v>0.40703154266092278</v>
      </c>
      <c r="FL63" s="160">
        <v>0.5562682672817254</v>
      </c>
      <c r="FM63" s="160">
        <v>1.102524201847954</v>
      </c>
      <c r="FN63" s="160">
        <v>0.71624104505309272</v>
      </c>
      <c r="FO63" s="160">
        <v>1.9010890074090712</v>
      </c>
      <c r="FP63" s="160">
        <v>0.43652148507247268</v>
      </c>
      <c r="FQ63" s="160">
        <v>0.28177349935404356</v>
      </c>
      <c r="FR63" s="160">
        <v>0.41689791259779196</v>
      </c>
      <c r="FS63" s="160">
        <v>0.29672480174572113</v>
      </c>
      <c r="FT63" s="160">
        <v>1.0543013863177273</v>
      </c>
      <c r="FU63" s="160">
        <v>1.0543013863177273</v>
      </c>
      <c r="FV63" s="160">
        <v>0.33617664439729666</v>
      </c>
      <c r="GA63" s="185"/>
    </row>
    <row r="64" spans="1:186" ht="13.2" x14ac:dyDescent="0.25">
      <c r="A64" s="2587" t="s">
        <v>5031</v>
      </c>
      <c r="B64" s="184">
        <v>4</v>
      </c>
      <c r="C64" s="2169" t="s">
        <v>157</v>
      </c>
      <c r="D64" s="2591">
        <v>4</v>
      </c>
      <c r="E64" s="161">
        <f>'SOUTH-2'!$N$776</f>
        <v>1.4440088521132368</v>
      </c>
      <c r="F64" s="161">
        <v>0.12121251795431973</v>
      </c>
      <c r="G64" s="161">
        <v>1.2983106990439499</v>
      </c>
      <c r="H64" s="161">
        <v>1.4741368132232258</v>
      </c>
      <c r="I64" s="161">
        <v>0.4267286654473777</v>
      </c>
      <c r="J64" s="161">
        <v>1.7489585316139058</v>
      </c>
      <c r="K64" s="161">
        <v>0.84921453675824432</v>
      </c>
      <c r="L64" s="1033">
        <v>-0.23825107696812861</v>
      </c>
      <c r="M64" s="1033">
        <v>0.77498992816911094</v>
      </c>
      <c r="N64" s="1033">
        <v>9.0593638572785989E-2</v>
      </c>
      <c r="O64" s="1033">
        <v>0.61996647570439112</v>
      </c>
      <c r="P64" s="1033">
        <v>1.5296243164666792</v>
      </c>
      <c r="Q64" s="1033">
        <v>1.0888640878855251</v>
      </c>
      <c r="R64" s="161">
        <v>0.10127834792129473</v>
      </c>
      <c r="S64" s="161">
        <v>1.9079932117505174</v>
      </c>
      <c r="T64" s="161">
        <v>0.80105553737106794</v>
      </c>
      <c r="U64" s="158">
        <v>1.854845811801932</v>
      </c>
      <c r="V64" s="158">
        <v>0.59709906002746616</v>
      </c>
      <c r="W64" s="158">
        <v>0.25467474487937647</v>
      </c>
      <c r="X64" s="158">
        <v>1.6877597137565079</v>
      </c>
      <c r="Y64" s="158">
        <v>1.8512688685243552</v>
      </c>
      <c r="Z64" s="158">
        <v>2.2467417079390652</v>
      </c>
      <c r="AA64" s="158">
        <v>0.81455867654396907</v>
      </c>
      <c r="AB64" s="158">
        <v>0.49174721383503867</v>
      </c>
      <c r="AC64" s="158">
        <v>0.63094983247164327</v>
      </c>
      <c r="AD64" s="158">
        <v>0.54796557294900872</v>
      </c>
      <c r="AE64" s="158">
        <v>2.008519073135445</v>
      </c>
      <c r="AF64" s="158">
        <v>2.44956797394115</v>
      </c>
      <c r="AG64" s="158">
        <v>-0.80832995666389362</v>
      </c>
      <c r="AH64" s="158">
        <v>-0.42726481713611342</v>
      </c>
      <c r="AI64" s="158">
        <v>0.55000000000000004</v>
      </c>
      <c r="AJ64" s="158">
        <v>0.82824764584734223</v>
      </c>
      <c r="AK64" s="158">
        <v>0.31963907549392728</v>
      </c>
      <c r="AL64" s="158">
        <v>0.37769673660652048</v>
      </c>
      <c r="AM64" s="158">
        <v>0.79390162478832649</v>
      </c>
      <c r="AN64" s="158">
        <v>5.1406300927167407E-2</v>
      </c>
      <c r="AO64" s="158">
        <v>0.99449455701100165</v>
      </c>
      <c r="AP64" s="158">
        <v>1.7311123949148961</v>
      </c>
      <c r="AQ64" s="158">
        <v>1.2675261526504102</v>
      </c>
      <c r="AR64" s="158">
        <v>1.6170502661533093</v>
      </c>
      <c r="AS64" s="158">
        <v>4.9326014405003733E-2</v>
      </c>
      <c r="AT64" s="158">
        <v>1.4678468197532506</v>
      </c>
      <c r="AU64" s="158">
        <v>0.55851124275335573</v>
      </c>
      <c r="AV64" s="158">
        <v>0.88293991625688328</v>
      </c>
      <c r="AW64" s="158">
        <v>0.51014519687640214</v>
      </c>
      <c r="AX64" s="158">
        <v>-0.3569775173592219</v>
      </c>
      <c r="AY64" s="158">
        <v>0.70914535238931897</v>
      </c>
      <c r="AZ64" s="158">
        <v>0.51099696312941012</v>
      </c>
      <c r="BA64" s="158">
        <v>1.8610798443050212</v>
      </c>
      <c r="BB64" s="158">
        <v>-4.3527310386865449E-2</v>
      </c>
      <c r="BC64" s="158"/>
      <c r="BD64" s="158">
        <v>0.52988265346690422</v>
      </c>
      <c r="BE64" s="158">
        <v>1.9000000000000219</v>
      </c>
      <c r="BF64" s="158">
        <v>1.8654949519343427</v>
      </c>
      <c r="BG64" s="158">
        <v>-0.14589359131469667</v>
      </c>
      <c r="BH64" s="158">
        <v>0.90577107629368159</v>
      </c>
      <c r="BI64" s="158">
        <v>0.38432579338264677</v>
      </c>
      <c r="BJ64" s="158">
        <v>1.7314377277417117</v>
      </c>
      <c r="BK64" s="158">
        <v>1.2112458264265873</v>
      </c>
      <c r="BL64" s="158">
        <v>1.3527535322896165</v>
      </c>
      <c r="BM64" s="158">
        <v>1.096974413572892</v>
      </c>
      <c r="BN64" s="158">
        <v>0.43706215802726794</v>
      </c>
      <c r="BO64" s="158">
        <v>0.45171863891350716</v>
      </c>
      <c r="BP64" s="158"/>
      <c r="BQ64" s="158">
        <v>0.56000780609655787</v>
      </c>
      <c r="BR64" s="158">
        <v>0.46815744337409138</v>
      </c>
      <c r="BS64" s="158">
        <v>1.1422315221429513</v>
      </c>
      <c r="BT64" s="158">
        <v>1.1780396699047992</v>
      </c>
      <c r="BU64" s="158">
        <v>1.9548657874605881</v>
      </c>
      <c r="BV64" s="158">
        <v>1.0107870373399546</v>
      </c>
      <c r="BW64" s="158">
        <v>2.0674865654460928</v>
      </c>
      <c r="BX64" s="158">
        <v>-0.22366495992015642</v>
      </c>
      <c r="BY64" s="158">
        <v>0.34664033362397978</v>
      </c>
      <c r="BZ64" s="158">
        <v>1.3951865094504887</v>
      </c>
      <c r="CA64" s="158">
        <v>1.0593444735577047</v>
      </c>
      <c r="CB64" s="158">
        <v>3.8136692981012827</v>
      </c>
      <c r="CC64" s="158">
        <v>-7.6189535343664877E-2</v>
      </c>
      <c r="CD64" s="158">
        <v>2.0715696861521549</v>
      </c>
      <c r="CE64" s="158">
        <v>-0.67493800776980195</v>
      </c>
      <c r="CF64" s="158">
        <v>2.7382272590089021</v>
      </c>
      <c r="CG64" s="158">
        <v>-1.9719329651985948</v>
      </c>
      <c r="CH64" s="158">
        <v>1.2799673205215543</v>
      </c>
      <c r="CI64" s="158">
        <v>0.73089380509633828</v>
      </c>
      <c r="CJ64" s="158">
        <v>0.87196104967207277</v>
      </c>
      <c r="CK64" s="158">
        <v>0.93024087918145115</v>
      </c>
      <c r="CL64" s="158">
        <v>0.80493466507226419</v>
      </c>
      <c r="CM64" s="158">
        <v>0.46410578926105778</v>
      </c>
      <c r="CN64" s="158">
        <v>0.99999999999999745</v>
      </c>
      <c r="CO64" s="158">
        <v>0.93342908469647812</v>
      </c>
      <c r="CP64" s="158">
        <v>1.0021818085307572</v>
      </c>
      <c r="CQ64" s="158">
        <v>0.91455084784075602</v>
      </c>
      <c r="CR64" s="158">
        <v>0.80743385291317349</v>
      </c>
      <c r="CS64" s="158">
        <v>1.2674943377399506</v>
      </c>
      <c r="CT64" s="158">
        <v>1.1583910624367963</v>
      </c>
      <c r="CU64" s="158">
        <v>0.41159255352848828</v>
      </c>
      <c r="CV64" s="158">
        <v>1.01759887330757</v>
      </c>
      <c r="CW64" s="158">
        <v>0.63838653128111411</v>
      </c>
      <c r="CX64" s="157">
        <v>0.75620131868746365</v>
      </c>
      <c r="CY64" s="157">
        <v>-0.9922458947979359</v>
      </c>
      <c r="CZ64" s="157">
        <v>2.0676237406982283</v>
      </c>
      <c r="DA64" s="157">
        <v>3.753957757326488</v>
      </c>
      <c r="DB64" s="157">
        <v>0</v>
      </c>
      <c r="DC64" s="157">
        <v>0.74580922718654696</v>
      </c>
      <c r="DD64" s="157">
        <v>0.6829007908177146</v>
      </c>
      <c r="DE64" s="157">
        <v>0.33150284764493704</v>
      </c>
      <c r="DF64" s="157">
        <v>0.1738053674177773</v>
      </c>
      <c r="DG64" s="157">
        <v>-1.0600544347568024</v>
      </c>
      <c r="DH64" s="157">
        <v>1.2498246778082003</v>
      </c>
      <c r="DI64" s="157">
        <v>-1.6504626780026892</v>
      </c>
      <c r="DJ64" s="157">
        <v>3.3255661188729579</v>
      </c>
      <c r="DK64" s="157">
        <v>2.1277059885595526</v>
      </c>
      <c r="DL64" s="157">
        <v>0.82350990332480689</v>
      </c>
      <c r="DM64" s="157">
        <v>0.47562962377233109</v>
      </c>
      <c r="DN64" s="157">
        <v>0.82606043378691729</v>
      </c>
      <c r="DO64" s="157">
        <v>0.74218003398274002</v>
      </c>
      <c r="DP64" s="157">
        <v>1.0514192813538681</v>
      </c>
      <c r="DQ64" s="157">
        <v>1.4361703834380859</v>
      </c>
      <c r="DR64" s="157">
        <v>1.3775846070269142</v>
      </c>
      <c r="DS64" s="157">
        <v>1.2870547721438057</v>
      </c>
      <c r="DT64" s="157">
        <v>1.2318381148390467</v>
      </c>
      <c r="DU64" s="157">
        <v>1.3336906415954572</v>
      </c>
      <c r="DV64" s="157">
        <v>1.5511346327921405</v>
      </c>
      <c r="DW64" s="157">
        <v>0.44070478332809288</v>
      </c>
      <c r="DX64" s="157">
        <v>0.79194904656654497</v>
      </c>
      <c r="DY64" s="157">
        <v>0.61535495644882632</v>
      </c>
      <c r="DZ64" s="157">
        <v>0.65497624889516437</v>
      </c>
      <c r="EA64" s="157">
        <v>1.0509959665512278</v>
      </c>
      <c r="EB64" s="157">
        <v>2.9525417420819609</v>
      </c>
      <c r="EC64" s="157">
        <v>0.73079890613330567</v>
      </c>
      <c r="ED64" s="157">
        <v>0.9125711863117052</v>
      </c>
      <c r="EE64" s="157">
        <v>0.75365487614467952</v>
      </c>
      <c r="EF64" s="157">
        <v>1.2595207663333905</v>
      </c>
      <c r="EG64" s="157">
        <v>1.3264357177508761</v>
      </c>
      <c r="EH64" s="157">
        <v>1.4007202067789819</v>
      </c>
      <c r="EI64" s="157">
        <v>1.0201783037230971</v>
      </c>
      <c r="EJ64" s="157">
        <v>1.5201167973094076</v>
      </c>
      <c r="EK64" s="158">
        <v>1.5119907635505878</v>
      </c>
      <c r="EL64" s="158">
        <v>1.0468129401424968</v>
      </c>
      <c r="EM64" s="158">
        <v>1.2291450270571129</v>
      </c>
      <c r="EN64" s="158">
        <v>1.2374530942433504</v>
      </c>
      <c r="EO64" s="158">
        <v>1.0225295310423745</v>
      </c>
      <c r="EP64" s="158">
        <v>1.0480139761785137</v>
      </c>
      <c r="EQ64" s="158">
        <v>0.86711315950079482</v>
      </c>
      <c r="ER64" s="158">
        <v>1.5388627956748935</v>
      </c>
      <c r="ES64" s="158">
        <v>2.0907039095649624</v>
      </c>
      <c r="ET64" s="158">
        <v>1.5422688349188105</v>
      </c>
      <c r="EU64" s="158">
        <v>1.4976515271361683</v>
      </c>
      <c r="EV64" s="158">
        <v>1.6186468092161566</v>
      </c>
      <c r="EW64" s="158">
        <v>1.417762934741577</v>
      </c>
      <c r="EX64" s="158">
        <v>0.95941711207884384</v>
      </c>
      <c r="EY64" s="158">
        <v>1.3961305102852783</v>
      </c>
      <c r="EZ64" s="160">
        <v>0.77259479453047597</v>
      </c>
      <c r="FA64" s="160">
        <v>0.91843261067117865</v>
      </c>
      <c r="FB64" s="160">
        <v>1.0190337918019883</v>
      </c>
      <c r="FC64" s="160">
        <v>1.0288021500725968</v>
      </c>
      <c r="FD64" s="160">
        <v>0.82217569845278593</v>
      </c>
      <c r="FE64" s="160">
        <v>1.2667939378986768</v>
      </c>
      <c r="FF64" s="160">
        <v>1.0127233549026535</v>
      </c>
      <c r="FG64" s="160">
        <v>1.0021458904386165</v>
      </c>
      <c r="FH64" s="160">
        <v>0.78197000168105202</v>
      </c>
      <c r="FI64" s="160">
        <v>-0.97016946915644209</v>
      </c>
      <c r="FJ64" s="160">
        <v>-0.1808516250235436</v>
      </c>
      <c r="FK64" s="160">
        <v>-0.45084570241958533</v>
      </c>
      <c r="FL64" s="160">
        <v>-0.52090048612307516</v>
      </c>
      <c r="FM64" s="160">
        <v>0.23848461766444543</v>
      </c>
      <c r="FN64" s="160">
        <v>-0.20466932092418538</v>
      </c>
      <c r="FO64" s="160">
        <v>5.565572946471143E-2</v>
      </c>
      <c r="FP64" s="160">
        <v>-1.027799719745186</v>
      </c>
      <c r="FQ64" s="160">
        <v>-0.85643800379870527</v>
      </c>
      <c r="FR64" s="160">
        <v>-0.77714559559080709</v>
      </c>
      <c r="FS64" s="160">
        <v>-1.1905318110113965</v>
      </c>
      <c r="FT64" s="160">
        <v>-1.3897367394492914</v>
      </c>
      <c r="FU64" s="160">
        <v>-1.3897367394492914</v>
      </c>
      <c r="FV64" s="160">
        <v>-0.65373887844266854</v>
      </c>
      <c r="GA64" s="185"/>
    </row>
    <row r="65" spans="1:183" ht="13.2" x14ac:dyDescent="0.25">
      <c r="A65" s="2587" t="s">
        <v>5031</v>
      </c>
      <c r="B65" s="184">
        <v>5</v>
      </c>
      <c r="C65" s="2170" t="s">
        <v>158</v>
      </c>
      <c r="D65" s="2591">
        <v>5</v>
      </c>
      <c r="E65" s="161">
        <f>'SOUTH-2'!$N$72</f>
        <v>1.0687495093267136</v>
      </c>
      <c r="F65" s="161">
        <v>0.84649829831573364</v>
      </c>
      <c r="G65" s="161">
        <v>0.39872122189590831</v>
      </c>
      <c r="H65" s="161">
        <v>0.63654837057568137</v>
      </c>
      <c r="I65" s="161">
        <v>0.86709591030806588</v>
      </c>
      <c r="J65" s="161">
        <v>-0.17336310690994608</v>
      </c>
      <c r="K65" s="161">
        <v>0.33649031013617975</v>
      </c>
      <c r="L65" s="1033">
        <v>-0.7050624835608762</v>
      </c>
      <c r="M65" s="1033">
        <v>0.89284764301523434</v>
      </c>
      <c r="N65" s="1033">
        <v>0.6519580487500356</v>
      </c>
      <c r="O65" s="1033">
        <v>0.4496204011490002</v>
      </c>
      <c r="P65" s="1033">
        <v>0.34955543648059778</v>
      </c>
      <c r="Q65" s="1033">
        <v>0.35880947076131275</v>
      </c>
      <c r="R65" s="161">
        <v>0.24779185861983291</v>
      </c>
      <c r="S65" s="161">
        <v>-0.12414295483250898</v>
      </c>
      <c r="T65" s="161">
        <v>0.23336282921413176</v>
      </c>
      <c r="U65" s="158">
        <v>0.1943362340224776</v>
      </c>
      <c r="V65" s="158">
        <v>0.51345484606479419</v>
      </c>
      <c r="W65" s="158">
        <v>0.51749503300900768</v>
      </c>
      <c r="X65" s="158">
        <v>-3.9241235499398466E-2</v>
      </c>
      <c r="Y65" s="158">
        <v>-1.2556433587732035E-2</v>
      </c>
      <c r="Z65" s="158">
        <v>0.29999999999998656</v>
      </c>
      <c r="AA65" s="158">
        <v>0.42615730277939473</v>
      </c>
      <c r="AB65" s="158">
        <v>0.32518798132916732</v>
      </c>
      <c r="AC65" s="158">
        <v>0.29498861676625582</v>
      </c>
      <c r="AD65" s="158">
        <v>0.22474136973988559</v>
      </c>
      <c r="AE65" s="158">
        <v>-2.4107465482360039E-2</v>
      </c>
      <c r="AF65" s="158">
        <v>0.5683603951421623</v>
      </c>
      <c r="AG65" s="158">
        <v>0.20676590845523363</v>
      </c>
      <c r="AH65" s="158">
        <v>-0.18904061616124998</v>
      </c>
      <c r="AI65" s="158">
        <v>0.4</v>
      </c>
      <c r="AJ65" s="158">
        <v>0.49966745808719215</v>
      </c>
      <c r="AK65" s="158">
        <v>0.18292620760555089</v>
      </c>
      <c r="AL65" s="158">
        <v>-0.15263976208572386</v>
      </c>
      <c r="AM65" s="158">
        <v>0.77788490971347946</v>
      </c>
      <c r="AN65" s="158">
        <v>0.81913030845984225</v>
      </c>
      <c r="AO65" s="158">
        <v>0.63672765004731202</v>
      </c>
      <c r="AP65" s="158">
        <v>3.6306170895498022E-2</v>
      </c>
      <c r="AQ65" s="158">
        <v>0.60404947199697923</v>
      </c>
      <c r="AR65" s="158">
        <v>0.65447644919027148</v>
      </c>
      <c r="AS65" s="158">
        <v>1.6990085714581276</v>
      </c>
      <c r="AT65" s="158">
        <v>3.8826609285230185E-2</v>
      </c>
      <c r="AU65" s="158">
        <v>0.48227478185545719</v>
      </c>
      <c r="AV65" s="158">
        <v>0.79341991238984189</v>
      </c>
      <c r="AW65" s="158">
        <v>1.0466638588067141</v>
      </c>
      <c r="AX65" s="158">
        <v>-0.18820481221037469</v>
      </c>
      <c r="AY65" s="158">
        <v>0.17859046476484358</v>
      </c>
      <c r="AZ65" s="158">
        <v>0.40727955929374438</v>
      </c>
      <c r="BA65" s="158">
        <v>0.76227793857760862</v>
      </c>
      <c r="BB65" s="158">
        <v>0.84199326944009667</v>
      </c>
      <c r="BC65" s="158"/>
      <c r="BD65" s="158">
        <v>1.280248685942144</v>
      </c>
      <c r="BE65" s="158">
        <v>0.92997664550884318</v>
      </c>
      <c r="BF65" s="158">
        <v>-0.15133726002284895</v>
      </c>
      <c r="BG65" s="158">
        <v>2.6185132670239832E-2</v>
      </c>
      <c r="BH65" s="158">
        <v>0.73217380642317298</v>
      </c>
      <c r="BI65" s="158">
        <v>0.65793979757090515</v>
      </c>
      <c r="BJ65" s="158">
        <v>0.46372636776647846</v>
      </c>
      <c r="BK65" s="158">
        <v>1.465616475830783</v>
      </c>
      <c r="BL65" s="158">
        <v>0.77887352310033287</v>
      </c>
      <c r="BM65" s="158">
        <v>0.48789895030828012</v>
      </c>
      <c r="BN65" s="158">
        <v>0.29550822700794854</v>
      </c>
      <c r="BO65" s="158">
        <v>-0.45708117655259095</v>
      </c>
      <c r="BP65" s="158"/>
      <c r="BQ65" s="158">
        <v>0.98148633899886661</v>
      </c>
      <c r="BR65" s="158">
        <v>0.18580344583242633</v>
      </c>
      <c r="BS65" s="158">
        <v>0.1508975273731617</v>
      </c>
      <c r="BT65" s="158">
        <v>0.27753264452970089</v>
      </c>
      <c r="BU65" s="158">
        <v>0.3522599617173926</v>
      </c>
      <c r="BV65" s="158">
        <v>0.50350719616664963</v>
      </c>
      <c r="BW65" s="158">
        <v>0.31521239395762934</v>
      </c>
      <c r="BX65" s="158">
        <v>0.33446136143644445</v>
      </c>
      <c r="BY65" s="158">
        <v>2.3469491467037411E-2</v>
      </c>
      <c r="BZ65" s="158">
        <v>-0.74914362817050484</v>
      </c>
      <c r="CA65" s="158">
        <v>0.75344947488395619</v>
      </c>
      <c r="CB65" s="158">
        <v>0.96497650944627134</v>
      </c>
      <c r="CC65" s="158">
        <v>1.1068756719431696</v>
      </c>
      <c r="CD65" s="158">
        <v>0.1760975520756525</v>
      </c>
      <c r="CE65" s="158">
        <v>0.53034676692919847</v>
      </c>
      <c r="CF65" s="158">
        <v>-0.49377665687007199</v>
      </c>
      <c r="CG65" s="158">
        <v>0.55048253698308514</v>
      </c>
      <c r="CH65" s="158">
        <v>0.83675747969982639</v>
      </c>
      <c r="CI65" s="158">
        <v>0.4053236029512528</v>
      </c>
      <c r="CJ65" s="158">
        <v>0.37032656162068289</v>
      </c>
      <c r="CK65" s="158">
        <v>0.19999999999999696</v>
      </c>
      <c r="CL65" s="158">
        <v>0.64370179948584483</v>
      </c>
      <c r="CM65" s="158">
        <v>0.2</v>
      </c>
      <c r="CN65" s="158">
        <v>0.38555772040840125</v>
      </c>
      <c r="CO65" s="158">
        <v>0.20845446275222368</v>
      </c>
      <c r="CP65" s="158">
        <v>-0.45491258871003803</v>
      </c>
      <c r="CQ65" s="158">
        <v>0.31686058519822585</v>
      </c>
      <c r="CR65" s="158">
        <v>0.3376305662438841</v>
      </c>
      <c r="CS65" s="158">
        <v>9.9977597851062638E-2</v>
      </c>
      <c r="CT65" s="158">
        <v>0.73899386265764599</v>
      </c>
      <c r="CU65" s="158">
        <v>-2.1966858356053644E-2</v>
      </c>
      <c r="CV65" s="158">
        <v>0.20000000000000356</v>
      </c>
      <c r="CW65" s="158">
        <v>0.2</v>
      </c>
      <c r="CX65" s="157">
        <v>0.2</v>
      </c>
      <c r="CY65" s="157">
        <v>-0.10782199568713235</v>
      </c>
      <c r="CZ65" s="157">
        <v>0.49999999999998612</v>
      </c>
      <c r="DA65" s="157">
        <v>1.6311284758693276</v>
      </c>
      <c r="DB65" s="157">
        <v>0</v>
      </c>
      <c r="DC65" s="157">
        <v>0</v>
      </c>
      <c r="DD65" s="157">
        <v>0</v>
      </c>
      <c r="DE65" s="157">
        <v>0.25156612242884624</v>
      </c>
      <c r="DF65" s="157">
        <v>6.8097876269635746E-2</v>
      </c>
      <c r="DG65" s="157">
        <v>0.1283198018439137</v>
      </c>
      <c r="DH65" s="157">
        <v>0.36571108498629423</v>
      </c>
      <c r="DI65" s="157">
        <v>0.11870180260339104</v>
      </c>
      <c r="DJ65" s="157">
        <v>0.19577636562039891</v>
      </c>
      <c r="DK65" s="157">
        <v>0.39083523411654514</v>
      </c>
      <c r="DL65" s="157">
        <v>0.15480365210248634</v>
      </c>
      <c r="DM65" s="157">
        <v>0.16141337111221588</v>
      </c>
      <c r="DN65" s="157">
        <v>0.2133642955062946</v>
      </c>
      <c r="DO65" s="157">
        <v>0.45319872125630917</v>
      </c>
      <c r="DP65" s="157">
        <v>0.1546502225989575</v>
      </c>
      <c r="DQ65" s="157">
        <v>0.1359358841554047</v>
      </c>
      <c r="DR65" s="157">
        <v>-8.4821183756270568E-2</v>
      </c>
      <c r="DS65" s="157">
        <v>0.69446635659818523</v>
      </c>
      <c r="DT65" s="157">
        <v>0.60358665004161871</v>
      </c>
      <c r="DU65" s="157">
        <v>0.86040941421741435</v>
      </c>
      <c r="DV65" s="157">
        <v>0</v>
      </c>
      <c r="DW65" s="157">
        <v>0.22060100436756441</v>
      </c>
      <c r="DX65" s="157">
        <v>0.30788817677280711</v>
      </c>
      <c r="DY65" s="157">
        <v>0.24265605563852422</v>
      </c>
      <c r="DZ65" s="157">
        <v>0.18219059461305231</v>
      </c>
      <c r="EA65" s="157">
        <v>0.30848108227945559</v>
      </c>
      <c r="EB65" s="157">
        <v>0.19884157512676728</v>
      </c>
      <c r="EC65" s="157">
        <v>0.26355342827982337</v>
      </c>
      <c r="ED65" s="157">
        <v>0.25719084314865037</v>
      </c>
      <c r="EE65" s="157">
        <v>2.8359358387907587</v>
      </c>
      <c r="EF65" s="157">
        <v>-1.4551965389657333</v>
      </c>
      <c r="EG65" s="157">
        <v>0.27205813694777192</v>
      </c>
      <c r="EH65" s="157">
        <v>0.31434580504811988</v>
      </c>
      <c r="EI65" s="157">
        <v>0.25938635119047876</v>
      </c>
      <c r="EJ65" s="157">
        <v>0.25791647149979458</v>
      </c>
      <c r="EK65" s="157">
        <v>0.26413913183249793</v>
      </c>
      <c r="EL65" s="157">
        <v>0.19429879489292226</v>
      </c>
      <c r="EM65" s="157">
        <v>0.19630958574202939</v>
      </c>
      <c r="EN65" s="157">
        <v>9.9907728984747729E-2</v>
      </c>
      <c r="EO65" s="157">
        <v>0</v>
      </c>
      <c r="EP65" s="157">
        <v>0</v>
      </c>
      <c r="EQ65" s="157">
        <v>0</v>
      </c>
      <c r="ER65" s="157">
        <v>0</v>
      </c>
      <c r="ES65" s="157">
        <v>0.20790472805095181</v>
      </c>
      <c r="ET65" s="157">
        <v>0.12149326264696565</v>
      </c>
      <c r="EU65" s="157">
        <v>0.26341430668203469</v>
      </c>
      <c r="EV65" s="157">
        <v>0.20059928145758776</v>
      </c>
      <c r="EW65" s="157">
        <v>0.48574504670489682</v>
      </c>
      <c r="EX65" s="157">
        <v>0.29609607375325681</v>
      </c>
      <c r="EY65" s="157">
        <v>-3.4045282009351016E-2</v>
      </c>
      <c r="EZ65" s="160">
        <v>3.0727055890209166E-2</v>
      </c>
      <c r="FA65" s="160">
        <v>-4.8506339865710249E-2</v>
      </c>
      <c r="FB65" s="160">
        <v>0.56044632491024937</v>
      </c>
      <c r="FC65" s="160">
        <v>-0.14122344147176702</v>
      </c>
      <c r="FD65" s="160">
        <v>0.19691358108057852</v>
      </c>
      <c r="FE65" s="160">
        <v>0.19542092391706978</v>
      </c>
      <c r="FF65" s="160">
        <v>0.2358719217211053</v>
      </c>
      <c r="FG65" s="160">
        <v>0.25485869690778046</v>
      </c>
      <c r="FH65" s="160">
        <v>0.20101157931231844</v>
      </c>
      <c r="FI65" s="160">
        <v>0.26470559778832153</v>
      </c>
      <c r="FJ65" s="160">
        <v>0.2631440528773521</v>
      </c>
      <c r="FK65" s="160">
        <v>0.23492126197953572</v>
      </c>
      <c r="FL65" s="160">
        <v>0.209511778750504</v>
      </c>
      <c r="FM65" s="160">
        <v>0.19748085562827816</v>
      </c>
      <c r="FN65" s="160">
        <v>0.23629761973382848</v>
      </c>
      <c r="FO65" s="160"/>
      <c r="FP65" s="160"/>
      <c r="FQ65" s="160"/>
      <c r="FR65" s="160"/>
      <c r="FS65" s="160"/>
      <c r="FT65" s="160"/>
      <c r="FU65" s="160">
        <v>-1.4845160256524623</v>
      </c>
      <c r="FV65" s="160">
        <v>5.0514151878924345</v>
      </c>
      <c r="GA65" s="185"/>
    </row>
    <row r="66" spans="1:183" ht="13.2" x14ac:dyDescent="0.25">
      <c r="A66" s="2587" t="s">
        <v>5031</v>
      </c>
      <c r="B66" s="184">
        <v>6</v>
      </c>
      <c r="C66" s="2170" t="s">
        <v>178</v>
      </c>
      <c r="D66" s="2591">
        <v>26</v>
      </c>
      <c r="E66" s="161">
        <f>'SOUTH-2'!$N$112</f>
        <v>0.10377573587949053</v>
      </c>
      <c r="F66" s="161">
        <v>0.91224117894228396</v>
      </c>
      <c r="G66" s="161">
        <v>-5.3455627455901801E-2</v>
      </c>
      <c r="H66" s="161">
        <v>0.67465314374263552</v>
      </c>
      <c r="I66" s="161">
        <v>1.0763435031042818</v>
      </c>
      <c r="J66" s="161">
        <v>-0.17065951797762918</v>
      </c>
      <c r="K66" s="161">
        <v>0.51152625612351676</v>
      </c>
      <c r="L66" s="1033">
        <v>0.26376977009094554</v>
      </c>
      <c r="M66" s="1033">
        <v>0.74888696040792879</v>
      </c>
      <c r="N66" s="1033">
        <v>0.84096194038711813</v>
      </c>
      <c r="O66" s="1033">
        <v>5.8436273332777705E-2</v>
      </c>
      <c r="P66" s="1033">
        <v>0.48762687496255264</v>
      </c>
      <c r="Q66" s="1033">
        <v>0.46874377682561924</v>
      </c>
      <c r="R66" s="161">
        <v>0.29580931660648602</v>
      </c>
      <c r="S66" s="161">
        <v>-0.32497651788007442</v>
      </c>
      <c r="T66" s="161">
        <v>1.3241399892897039</v>
      </c>
      <c r="U66" s="158">
        <v>1.7938334102489895</v>
      </c>
      <c r="V66" s="158">
        <v>2.2816645296123563</v>
      </c>
      <c r="W66" s="158">
        <v>2.2380880297229702</v>
      </c>
      <c r="X66" s="158">
        <v>2.0306834583518647</v>
      </c>
      <c r="Y66" s="158">
        <v>0.86447836714724435</v>
      </c>
      <c r="Z66" s="158">
        <v>0.18867902093633027</v>
      </c>
      <c r="AA66" s="158">
        <v>1.0006453835859894</v>
      </c>
      <c r="AB66" s="158">
        <v>0.88892271420604774</v>
      </c>
      <c r="AC66" s="158">
        <v>1.24690890808223</v>
      </c>
      <c r="AD66" s="158">
        <v>0.69046255232839393</v>
      </c>
      <c r="AE66" s="158">
        <v>0.3849824330143975</v>
      </c>
      <c r="AF66" s="158">
        <v>1.2623429305153093</v>
      </c>
      <c r="AG66" s="158">
        <v>0.20784759872275013</v>
      </c>
      <c r="AH66" s="158">
        <v>0.1683112730662327</v>
      </c>
      <c r="AI66" s="158">
        <v>1.25</v>
      </c>
      <c r="AJ66" s="158">
        <v>-4.4278790406192996E-3</v>
      </c>
      <c r="AK66" s="158">
        <v>1.4206094115125736</v>
      </c>
      <c r="AL66" s="158">
        <v>0.18835032980776739</v>
      </c>
      <c r="AM66" s="158">
        <v>2.0281241128472209</v>
      </c>
      <c r="AN66" s="158">
        <v>6.0251406772487934</v>
      </c>
      <c r="AO66" s="158">
        <v>-0.61960310861271595</v>
      </c>
      <c r="AP66" s="158">
        <v>0.87389789140860963</v>
      </c>
      <c r="AQ66" s="158">
        <v>2.3694855263237247</v>
      </c>
      <c r="AR66" s="158">
        <v>2.3844101243949392</v>
      </c>
      <c r="AS66" s="158">
        <v>2.8088727680723036</v>
      </c>
      <c r="AT66" s="158">
        <v>1.7282740037516291</v>
      </c>
      <c r="AU66" s="158">
        <v>4.8310709721144498</v>
      </c>
      <c r="AV66" s="158">
        <v>5.10393787965676</v>
      </c>
      <c r="AW66" s="158">
        <v>5.773717692819945</v>
      </c>
      <c r="AX66" s="158">
        <v>3.499999999999992</v>
      </c>
      <c r="AY66" s="158">
        <v>3.0024547074181189</v>
      </c>
      <c r="AZ66" s="158">
        <v>5.1674067076762</v>
      </c>
      <c r="BA66" s="158">
        <v>5.201042732416461</v>
      </c>
      <c r="BB66" s="158">
        <v>4.9106757036135837</v>
      </c>
      <c r="BC66" s="158"/>
      <c r="BD66" s="158">
        <v>5.4317354829625</v>
      </c>
      <c r="BE66" s="158">
        <v>5.8070527712826276</v>
      </c>
      <c r="BF66" s="158">
        <v>4.5764774056816098</v>
      </c>
      <c r="BG66" s="158">
        <v>5.14968047011872</v>
      </c>
      <c r="BH66" s="158">
        <v>6.2046799154237045</v>
      </c>
      <c r="BI66" s="158">
        <v>1.1067255602157795</v>
      </c>
      <c r="BJ66" s="158">
        <v>0.95101634871038176</v>
      </c>
      <c r="BK66" s="158">
        <v>8.4268799486760351</v>
      </c>
      <c r="BL66" s="158">
        <v>7.9663315671558559</v>
      </c>
      <c r="BM66" s="158">
        <v>3.2489764744472649</v>
      </c>
      <c r="BN66" s="158">
        <v>0.56422098607088478</v>
      </c>
      <c r="BO66" s="158">
        <v>-0.21343822590794162</v>
      </c>
      <c r="BP66" s="158"/>
      <c r="BQ66" s="158">
        <v>1.5895815375284374</v>
      </c>
      <c r="BR66" s="158">
        <v>0.89618474586112828</v>
      </c>
      <c r="BS66" s="158">
        <v>1.8407484602739717</v>
      </c>
      <c r="BT66" s="158">
        <v>0.26420148632017826</v>
      </c>
      <c r="BU66" s="158">
        <v>1.9022195128797468</v>
      </c>
      <c r="BV66" s="158">
        <v>0.49451434442267145</v>
      </c>
      <c r="BW66" s="158">
        <v>1.8634088919100824</v>
      </c>
      <c r="BX66" s="158">
        <v>-2.3328646702791649</v>
      </c>
      <c r="BY66" s="158">
        <v>-2.0522078980788736</v>
      </c>
      <c r="BZ66" s="158">
        <v>2.4860748673812556E-2</v>
      </c>
      <c r="CA66" s="158">
        <v>0.54195596504055088</v>
      </c>
      <c r="CB66" s="158">
        <v>1.2597922630267635</v>
      </c>
      <c r="CC66" s="158">
        <v>1.1585620784365445</v>
      </c>
      <c r="CD66" s="158">
        <v>1.4580558424033305</v>
      </c>
      <c r="CE66" s="158">
        <v>0.23978454352175654</v>
      </c>
      <c r="CF66" s="158">
        <v>2.1331182474506725</v>
      </c>
      <c r="CG66" s="158">
        <v>4.4335024838939043</v>
      </c>
      <c r="CH66" s="158">
        <v>8.6452407467115897</v>
      </c>
      <c r="CI66" s="158">
        <v>0.68915483483861073</v>
      </c>
      <c r="CJ66" s="158">
        <v>2.0263937812027182</v>
      </c>
      <c r="CK66" s="158">
        <v>8.6500909987983515E-2</v>
      </c>
      <c r="CL66" s="158">
        <v>-0.65365815611870481</v>
      </c>
      <c r="CM66" s="158">
        <v>0.78569441475596136</v>
      </c>
      <c r="CN66" s="158">
        <v>0.90663730713048363</v>
      </c>
      <c r="CO66" s="158">
        <v>1.3621571760330748</v>
      </c>
      <c r="CP66" s="158">
        <v>8.3919612275508454E-2</v>
      </c>
      <c r="CQ66" s="158">
        <v>0.99372809398414719</v>
      </c>
      <c r="CR66" s="158">
        <v>0.94273537887023218</v>
      </c>
      <c r="CS66" s="158">
        <v>0.49505488452423424</v>
      </c>
      <c r="CT66" s="158">
        <v>1.2448581470592543</v>
      </c>
      <c r="CU66" s="158">
        <v>0.1879518292754141</v>
      </c>
      <c r="CV66" s="158">
        <v>0.87804678344615117</v>
      </c>
      <c r="CW66" s="158">
        <v>0.91424379014899237</v>
      </c>
      <c r="CX66" s="157">
        <v>-0.17531637860746832</v>
      </c>
      <c r="CY66" s="157">
        <v>2.6140918135731628</v>
      </c>
      <c r="CZ66" s="157">
        <v>2.3975488702007914</v>
      </c>
      <c r="DA66" s="157">
        <v>0.30713839461296244</v>
      </c>
      <c r="DB66" s="157">
        <v>2.3999999999999964</v>
      </c>
      <c r="DC66" s="157">
        <v>2.7968031582420489</v>
      </c>
      <c r="DD66" s="157">
        <v>0.10403657982838539</v>
      </c>
      <c r="DE66" s="157">
        <v>-0.56443744661459105</v>
      </c>
      <c r="DF66" s="157">
        <v>-0.3085488434355087</v>
      </c>
      <c r="DG66" s="157">
        <v>-0.24719291415538741</v>
      </c>
      <c r="DH66" s="157">
        <v>-0.10734951896425131</v>
      </c>
      <c r="DI66" s="157">
        <v>-0.25022641748577251</v>
      </c>
      <c r="DJ66" s="157">
        <v>9.1926994082633662E-2</v>
      </c>
      <c r="DK66" s="157">
        <v>0.20452932373667515</v>
      </c>
      <c r="DL66" s="157">
        <v>0.38125410683726429</v>
      </c>
      <c r="DM66" s="157">
        <v>0.43750972707057034</v>
      </c>
      <c r="DN66" s="157">
        <v>0.51336501125992462</v>
      </c>
      <c r="DO66" s="157">
        <v>0.75248674418559303</v>
      </c>
      <c r="DP66" s="157">
        <v>0.36515879323504419</v>
      </c>
      <c r="DQ66" s="157">
        <v>0.43080400338742864</v>
      </c>
      <c r="DR66" s="157">
        <v>0.19783659247703581</v>
      </c>
      <c r="DS66" s="157">
        <v>0.92456518349843586</v>
      </c>
      <c r="DT66" s="157">
        <v>0.90760760364307325</v>
      </c>
      <c r="DU66" s="157">
        <v>1.0875786098350724</v>
      </c>
      <c r="DV66" s="157">
        <v>0.17924410122057041</v>
      </c>
      <c r="DW66" s="157">
        <v>0.39524443553704069</v>
      </c>
      <c r="DX66" s="157">
        <v>0.45366785894206724</v>
      </c>
      <c r="DY66" s="157">
        <v>0.56878943825470862</v>
      </c>
      <c r="DZ66" s="157">
        <v>0.32381196353032193</v>
      </c>
      <c r="EA66" s="157">
        <v>0.40777285437055089</v>
      </c>
      <c r="EB66" s="157">
        <v>0.46194568406483072</v>
      </c>
      <c r="EC66" s="157">
        <v>0.3113253784619015</v>
      </c>
      <c r="ED66" s="157">
        <v>0.35265353129071125</v>
      </c>
      <c r="EE66" s="157">
        <v>3.2293451059357006</v>
      </c>
      <c r="EF66" s="157">
        <v>-2.6330934784432571</v>
      </c>
      <c r="EG66" s="157">
        <v>0.57159929542327126</v>
      </c>
      <c r="EH66" s="157">
        <v>0.33475982693746897</v>
      </c>
      <c r="EI66" s="157">
        <v>0.31465680530406476</v>
      </c>
      <c r="EJ66" s="157">
        <v>0.37643632153004769</v>
      </c>
      <c r="EK66" s="157">
        <v>0.25598903611947027</v>
      </c>
      <c r="EL66" s="157">
        <v>0.22280763623993005</v>
      </c>
      <c r="EM66" s="157">
        <v>0.30493684863645482</v>
      </c>
      <c r="EN66" s="157">
        <v>0.16323830688543617</v>
      </c>
      <c r="EO66" s="157">
        <v>-4.333030516143576E-2</v>
      </c>
      <c r="EP66" s="157">
        <v>1.0310341272280163E-2</v>
      </c>
      <c r="EQ66" s="157">
        <v>-0.59768344548532071</v>
      </c>
      <c r="ER66" s="157">
        <v>-0.30992063187351576</v>
      </c>
      <c r="ES66" s="157">
        <v>2.4583206018704677</v>
      </c>
      <c r="ET66" s="136"/>
      <c r="EU66" s="136"/>
      <c r="EV66" s="136"/>
      <c r="EW66" s="136"/>
      <c r="EX66" s="136"/>
      <c r="EY66" s="136"/>
      <c r="EZ66" s="170"/>
      <c r="FA66" s="170"/>
      <c r="FB66" s="170"/>
      <c r="FC66" s="170"/>
      <c r="FD66" s="170"/>
      <c r="FE66" s="170"/>
      <c r="FF66" s="170"/>
      <c r="FG66" s="170"/>
      <c r="FH66" s="170"/>
      <c r="FI66" s="170"/>
    </row>
    <row r="67" spans="1:183" ht="13.2" x14ac:dyDescent="0.25">
      <c r="A67" s="2586" t="s">
        <v>5029</v>
      </c>
      <c r="B67" s="184">
        <v>7</v>
      </c>
      <c r="C67" s="2170" t="s">
        <v>159</v>
      </c>
      <c r="D67" s="2591">
        <v>6</v>
      </c>
      <c r="E67" s="161">
        <f>'NORTH-2'!$N$413</f>
        <v>4.1539036234757951E-2</v>
      </c>
      <c r="F67" s="161">
        <v>-5.2406977614733855E-2</v>
      </c>
      <c r="G67" s="161">
        <v>-0.16534899480442578</v>
      </c>
      <c r="H67" s="161">
        <v>0.39531753477133519</v>
      </c>
      <c r="I67" s="161">
        <v>2.4308570011531715E-2</v>
      </c>
      <c r="J67" s="161">
        <v>0.12323222703691421</v>
      </c>
      <c r="K67" s="161">
        <v>-0.12167300380240784</v>
      </c>
      <c r="L67" s="1033">
        <v>0.13390458209222211</v>
      </c>
      <c r="M67" s="1033">
        <v>-4.5535303020455525E-2</v>
      </c>
      <c r="N67" s="1033">
        <v>-0.81566207373485344</v>
      </c>
      <c r="O67" s="1033">
        <v>0</v>
      </c>
      <c r="P67" s="1033">
        <v>0</v>
      </c>
      <c r="Q67" s="1033">
        <v>0</v>
      </c>
      <c r="R67" s="161">
        <v>0</v>
      </c>
      <c r="S67" s="161">
        <v>0</v>
      </c>
      <c r="T67" s="161">
        <v>0</v>
      </c>
      <c r="U67" s="158">
        <v>-1.0363356610249292</v>
      </c>
      <c r="V67" s="158">
        <v>0.10729389811526581</v>
      </c>
      <c r="W67" s="158">
        <v>-0.36563662837696881</v>
      </c>
      <c r="X67" s="158">
        <v>-0.13195867903136069</v>
      </c>
      <c r="Y67" s="158">
        <v>6.8308010105980407E-2</v>
      </c>
      <c r="Z67" s="158">
        <v>0.16335096668512553</v>
      </c>
      <c r="AA67" s="158">
        <v>0.10815222173337559</v>
      </c>
      <c r="AB67" s="158">
        <v>-9.2581943646004139E-2</v>
      </c>
      <c r="AC67" s="158">
        <v>-9.3632423253627153E-2</v>
      </c>
      <c r="AD67" s="158">
        <v>0.11383854750776064</v>
      </c>
      <c r="AE67" s="158">
        <v>0.28773455645433854</v>
      </c>
      <c r="AF67" s="158">
        <v>-1.3267464889833878E-2</v>
      </c>
      <c r="AG67" s="158">
        <v>-0.13564661673067965</v>
      </c>
      <c r="AH67" s="158">
        <v>-0.23698502560294149</v>
      </c>
      <c r="AI67" s="158">
        <v>0.56999999999999995</v>
      </c>
      <c r="AJ67" s="158">
        <v>-0.39504007329852536</v>
      </c>
      <c r="AK67" s="158">
        <v>9.4252646111282201E-2</v>
      </c>
      <c r="AL67" s="158">
        <v>6.6169497003196465E-2</v>
      </c>
      <c r="AM67" s="158">
        <v>0.26963143814637236</v>
      </c>
      <c r="AN67" s="158">
        <v>0.49409298143546559</v>
      </c>
      <c r="AO67" s="158">
        <v>0.38287780548146605</v>
      </c>
      <c r="AP67" s="158">
        <v>-0.18943795138401268</v>
      </c>
      <c r="AQ67" s="158">
        <v>-0.18674739395222642</v>
      </c>
      <c r="AR67" s="158">
        <v>-0.54225010809113827</v>
      </c>
      <c r="AS67" s="158">
        <v>-0.34936628023483962</v>
      </c>
      <c r="AT67" s="158">
        <v>2.8508971195803548E-2</v>
      </c>
      <c r="AU67" s="158">
        <v>0.30256586209054936</v>
      </c>
      <c r="AV67" s="158">
        <v>0.33454402637634756</v>
      </c>
      <c r="AW67" s="158">
        <v>0.51078146505579047</v>
      </c>
      <c r="AX67" s="158">
        <v>0.1</v>
      </c>
      <c r="AY67" s="158">
        <v>1.3283288316762976</v>
      </c>
      <c r="AZ67" s="158">
        <v>-0.17535675082329158</v>
      </c>
      <c r="BA67" s="158">
        <v>0.15955601803715491</v>
      </c>
      <c r="BB67" s="158">
        <v>0.18961625282139014</v>
      </c>
      <c r="BC67" s="158"/>
      <c r="BD67" s="158">
        <v>0.2351994382025463</v>
      </c>
      <c r="BE67" s="158">
        <v>0.23266604303065677</v>
      </c>
      <c r="BF67" s="158">
        <v>0.28499875363549837</v>
      </c>
      <c r="BG67" s="158">
        <v>0.26522191400829309</v>
      </c>
      <c r="BH67" s="158">
        <v>0.2780645161290119</v>
      </c>
      <c r="BI67" s="158">
        <v>0.36984679665736164</v>
      </c>
      <c r="BJ67" s="158">
        <v>0.23977181745394455</v>
      </c>
      <c r="BK67" s="158">
        <v>0.27564154456407353</v>
      </c>
      <c r="BL67" s="158">
        <v>0.26388968894009218</v>
      </c>
      <c r="BM67" s="158">
        <v>0.22965890978640827</v>
      </c>
      <c r="BN67" s="158">
        <v>0.25477616747180765</v>
      </c>
      <c r="BO67" s="158">
        <v>0.24821889519874896</v>
      </c>
      <c r="BP67" s="158"/>
      <c r="BQ67" s="158">
        <v>2.0925943237488826E-2</v>
      </c>
      <c r="BR67" s="158">
        <v>0.30852662192391983</v>
      </c>
      <c r="BS67" s="158">
        <v>-0.68031120142745094</v>
      </c>
      <c r="BT67" s="158">
        <v>-0.14284277572913173</v>
      </c>
      <c r="BU67" s="158">
        <v>-0.11468442811172493</v>
      </c>
      <c r="BV67" s="158">
        <v>-9.7031203566020824E-2</v>
      </c>
      <c r="BW67" s="158">
        <v>-0.2056170583115515</v>
      </c>
      <c r="BX67" s="158">
        <v>-0.26421099392338265</v>
      </c>
      <c r="BY67" s="158">
        <v>-0.34948693525555824</v>
      </c>
      <c r="BZ67" s="158">
        <v>-0.49282767049620163</v>
      </c>
      <c r="CA67" s="158">
        <v>0.2076761407714611</v>
      </c>
      <c r="CB67" s="158">
        <v>-0.58063150860376256</v>
      </c>
      <c r="CC67" s="158">
        <v>-0.68490886998789458</v>
      </c>
      <c r="CD67" s="158">
        <v>0.60032338674130792</v>
      </c>
      <c r="CE67" s="158">
        <v>0.15222063037249284</v>
      </c>
      <c r="CF67" s="158">
        <v>0.16347289074561802</v>
      </c>
      <c r="CG67" s="158">
        <v>-3.3967391304347823</v>
      </c>
      <c r="CH67" s="158"/>
      <c r="CI67" s="158"/>
      <c r="CJ67" s="158"/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8"/>
      <c r="CX67" s="157"/>
      <c r="CY67" s="157"/>
      <c r="CZ67" s="157"/>
      <c r="DA67" s="157"/>
      <c r="DB67" s="157"/>
      <c r="DC67" s="157"/>
      <c r="DD67" s="157"/>
      <c r="DE67" s="157"/>
      <c r="DF67" s="157"/>
      <c r="DG67" s="157"/>
      <c r="DH67" s="157"/>
      <c r="DI67" s="157"/>
      <c r="DJ67" s="157"/>
      <c r="DK67" s="157"/>
      <c r="DL67" s="157"/>
      <c r="DM67" s="157"/>
      <c r="DN67" s="157"/>
      <c r="DO67" s="157"/>
      <c r="DP67" s="157"/>
      <c r="DQ67" s="157"/>
      <c r="DR67" s="157"/>
      <c r="DS67" s="157"/>
      <c r="DT67" s="157"/>
      <c r="DU67" s="157"/>
      <c r="DV67" s="157"/>
      <c r="DW67" s="157"/>
      <c r="DX67" s="157"/>
      <c r="DY67" s="157"/>
      <c r="DZ67" s="157"/>
      <c r="EA67" s="157"/>
      <c r="EB67" s="157"/>
      <c r="EC67" s="157"/>
      <c r="ED67" s="157"/>
      <c r="EE67" s="157"/>
      <c r="EF67" s="157"/>
      <c r="EG67" s="157"/>
      <c r="EH67" s="157"/>
      <c r="EI67" s="157"/>
      <c r="EJ67" s="157"/>
      <c r="EK67" s="157"/>
      <c r="EL67" s="157"/>
      <c r="EM67" s="157"/>
      <c r="EN67" s="157"/>
      <c r="EO67" s="157"/>
      <c r="EP67" s="157"/>
      <c r="EQ67" s="157"/>
      <c r="ER67" s="157"/>
      <c r="ES67" s="157"/>
      <c r="ET67" s="157"/>
      <c r="EU67" s="157"/>
      <c r="EV67" s="157"/>
      <c r="EW67" s="157"/>
      <c r="EX67" s="157"/>
      <c r="EY67" s="157"/>
      <c r="EZ67" s="160"/>
      <c r="FA67" s="160"/>
      <c r="FB67" s="160"/>
      <c r="FC67" s="160"/>
      <c r="FD67" s="160"/>
      <c r="FE67" s="160"/>
      <c r="FF67" s="160"/>
      <c r="FG67" s="160"/>
      <c r="FH67" s="160"/>
      <c r="FI67" s="160"/>
      <c r="FJ67" s="160"/>
      <c r="FK67" s="160"/>
      <c r="FL67" s="160"/>
      <c r="FM67" s="160"/>
      <c r="FN67" s="160"/>
      <c r="FO67" s="160"/>
      <c r="FP67" s="160"/>
      <c r="FQ67" s="160"/>
      <c r="FR67" s="160"/>
      <c r="FS67" s="160"/>
      <c r="FT67" s="160"/>
      <c r="FU67" s="160"/>
      <c r="FV67" s="160"/>
      <c r="GA67" s="185"/>
    </row>
    <row r="68" spans="1:183" ht="15" customHeight="1" x14ac:dyDescent="0.25">
      <c r="A68" s="2586" t="s">
        <v>5029</v>
      </c>
      <c r="B68" s="184">
        <v>8</v>
      </c>
      <c r="C68" s="2170" t="s">
        <v>160</v>
      </c>
      <c r="D68" s="2591">
        <v>7</v>
      </c>
      <c r="E68" s="161">
        <f>'NORTH-2'!$N$450</f>
        <v>1.0708379052574473</v>
      </c>
      <c r="F68" s="161">
        <v>1.1191489503501986</v>
      </c>
      <c r="G68" s="161">
        <v>0.70126674661733546</v>
      </c>
      <c r="H68" s="161">
        <v>1.8367952429197225</v>
      </c>
      <c r="I68" s="161">
        <v>2.4724938139186374</v>
      </c>
      <c r="J68" s="161">
        <v>2.5445453597229015</v>
      </c>
      <c r="K68" s="161">
        <v>2.3504784380369919</v>
      </c>
      <c r="L68" s="1033">
        <v>2.8384423642244685</v>
      </c>
      <c r="M68" s="1033">
        <v>2.5008988057609103</v>
      </c>
      <c r="N68" s="1033">
        <v>1.699112360372159</v>
      </c>
      <c r="O68" s="1033">
        <v>2.0610376436237363</v>
      </c>
      <c r="P68" s="1033">
        <v>2.2343120054475425</v>
      </c>
      <c r="Q68" s="1033">
        <v>2.3384242573175751</v>
      </c>
      <c r="R68" s="161">
        <v>2.347093394449391</v>
      </c>
      <c r="S68" s="161">
        <v>2.0475746313114875</v>
      </c>
      <c r="T68" s="161">
        <v>2.3379747710325942</v>
      </c>
      <c r="U68" s="158">
        <v>0.32345648360161933</v>
      </c>
      <c r="V68" s="158">
        <v>2.2679695224702758</v>
      </c>
      <c r="W68" s="158">
        <v>2.4220058729000038</v>
      </c>
      <c r="X68" s="158">
        <v>1.9834138922071114</v>
      </c>
      <c r="Y68" s="158">
        <v>2.739206327181066</v>
      </c>
      <c r="Z68" s="158">
        <v>2.9709773854231716</v>
      </c>
      <c r="AA68" s="158">
        <v>1.8348774237885126</v>
      </c>
      <c r="AB68" s="158">
        <v>2.1673874056129869</v>
      </c>
      <c r="AC68" s="158">
        <v>2.1647102948071391</v>
      </c>
      <c r="AD68" s="158">
        <v>1.4999999999999603</v>
      </c>
      <c r="AE68" s="158">
        <v>1.8315152810040476</v>
      </c>
      <c r="AF68" s="158">
        <v>2.4275391734997331</v>
      </c>
      <c r="AG68" s="158">
        <v>2.0000000000000089</v>
      </c>
      <c r="AH68" s="158">
        <v>3.4947610004491829</v>
      </c>
      <c r="AI68" s="158">
        <v>3.16</v>
      </c>
      <c r="AJ68" s="158">
        <v>2.0348145371175281</v>
      </c>
      <c r="AK68" s="158">
        <v>3.5082656107694503</v>
      </c>
      <c r="AL68" s="158">
        <v>1.8489080210580027</v>
      </c>
      <c r="AM68" s="158">
        <v>2.9357115082655874</v>
      </c>
      <c r="AN68" s="158">
        <v>1.6920036301227581</v>
      </c>
      <c r="AO68" s="158">
        <v>3.0068562305102553</v>
      </c>
      <c r="AP68" s="158">
        <v>3.8868833981830746</v>
      </c>
      <c r="AQ68" s="158">
        <v>2.8055954373830843</v>
      </c>
      <c r="AR68" s="158">
        <v>1.3003351968926222</v>
      </c>
      <c r="AS68" s="158">
        <v>2.6145393508122829</v>
      </c>
      <c r="AT68" s="158">
        <v>2.3911277938890088</v>
      </c>
      <c r="AU68" s="158">
        <v>1.6172501868937348</v>
      </c>
      <c r="AV68" s="158">
        <v>1.7122588938496743</v>
      </c>
      <c r="AW68" s="158">
        <v>0.36356164210587272</v>
      </c>
      <c r="AX68" s="158">
        <v>-1.6244170550722665</v>
      </c>
      <c r="AY68" s="158">
        <v>0.41127704854743558</v>
      </c>
      <c r="AZ68" s="158">
        <v>2.8168900283465321</v>
      </c>
      <c r="BA68" s="158">
        <v>2.941169167065774</v>
      </c>
      <c r="BB68" s="158">
        <v>0.46282026508612267</v>
      </c>
      <c r="BC68" s="158"/>
      <c r="BD68" s="158">
        <v>0.20000000000002116</v>
      </c>
      <c r="BE68" s="158">
        <v>0.30000000000002802</v>
      </c>
      <c r="BF68" s="158">
        <v>0.91536853263899776</v>
      </c>
      <c r="BG68" s="158">
        <v>1.071539843386009</v>
      </c>
      <c r="BH68" s="158">
        <v>-0.50000000000001765</v>
      </c>
      <c r="BI68" s="158">
        <v>-0.54746262200000984</v>
      </c>
      <c r="BJ68" s="158">
        <v>1.6970571781899777</v>
      </c>
      <c r="BK68" s="158">
        <v>1.3281584919999878</v>
      </c>
      <c r="BL68" s="158">
        <v>0.63688058027638184</v>
      </c>
      <c r="BM68" s="158">
        <v>1.1824657347136134</v>
      </c>
      <c r="BN68" s="158">
        <v>0.25206733419918304</v>
      </c>
      <c r="BO68" s="158">
        <v>0.56270440824600487</v>
      </c>
      <c r="BP68" s="158"/>
      <c r="BQ68" s="158">
        <v>1.1642945693757716</v>
      </c>
      <c r="BR68" s="158">
        <v>0.8877994841382183</v>
      </c>
      <c r="BS68" s="158">
        <v>1.8421058230226657</v>
      </c>
      <c r="BT68" s="158">
        <v>3.4313262931858692</v>
      </c>
      <c r="BU68" s="158">
        <v>3.6541761066538667</v>
      </c>
      <c r="BV68" s="158">
        <v>3.3827073390285429</v>
      </c>
      <c r="BW68" s="158">
        <v>2.815031850708658</v>
      </c>
      <c r="BX68" s="158">
        <v>-4.7388839819495807</v>
      </c>
      <c r="BY68" s="158">
        <v>2.9856245695072938</v>
      </c>
      <c r="BZ68" s="158">
        <v>2.544465891547369</v>
      </c>
      <c r="CA68" s="158">
        <v>3.8767579025580803</v>
      </c>
      <c r="CB68" s="158">
        <v>3.673843684319241</v>
      </c>
      <c r="CC68" s="158">
        <v>3.4806004844644676</v>
      </c>
      <c r="CD68" s="158">
        <v>2.5194837604416431</v>
      </c>
      <c r="CE68" s="158">
        <v>0.99999999999999833</v>
      </c>
      <c r="CF68" s="158">
        <v>4.4325891521257166</v>
      </c>
      <c r="CG68" s="158">
        <v>0.12596392756979138</v>
      </c>
      <c r="CH68" s="158">
        <v>3.1269532684539039</v>
      </c>
      <c r="CI68" s="158">
        <v>3.3861383072772431</v>
      </c>
      <c r="CJ68" s="158">
        <v>0.38083024887739997</v>
      </c>
      <c r="CK68" s="158">
        <v>1.055170706518449</v>
      </c>
      <c r="CL68" s="186">
        <v>3.3208703646859274</v>
      </c>
      <c r="CM68" s="186">
        <v>3.0237643628282034</v>
      </c>
      <c r="CN68" s="158">
        <v>2.3597480595889295</v>
      </c>
      <c r="CO68" s="158">
        <v>9.9999999999965238E-3</v>
      </c>
      <c r="CP68" s="158">
        <v>2.7202340012948323</v>
      </c>
      <c r="CQ68" s="158">
        <v>2.7679592053244284</v>
      </c>
      <c r="CR68" s="158">
        <v>2.5542628134741316</v>
      </c>
      <c r="CS68" s="158">
        <v>-3.1710107995217687</v>
      </c>
      <c r="CT68" s="158">
        <v>1.4836446038814775</v>
      </c>
      <c r="CU68" s="158">
        <v>1.9374981633901067</v>
      </c>
      <c r="CV68" s="158">
        <v>2.2103167369026919</v>
      </c>
      <c r="CW68" s="158">
        <v>1.3028386209473666</v>
      </c>
      <c r="CX68" s="159">
        <v>3.6799906757212835</v>
      </c>
      <c r="CY68" s="159">
        <v>1.7488717992793896</v>
      </c>
      <c r="CZ68" s="159">
        <v>0.9356615808728973</v>
      </c>
      <c r="DA68" s="159">
        <v>2.2067724362534404</v>
      </c>
      <c r="DB68" s="159">
        <v>1.2747019865995284</v>
      </c>
      <c r="DC68" s="159">
        <v>1.748355479824949</v>
      </c>
      <c r="DD68" s="159">
        <v>1.5816194522290827</v>
      </c>
      <c r="DE68" s="159">
        <v>1.2281753769211095</v>
      </c>
      <c r="DF68" s="159">
        <v>2.8268558889225792</v>
      </c>
      <c r="DG68" s="159">
        <v>0.58919145272500295</v>
      </c>
      <c r="DH68" s="157">
        <v>1.0364637433340902</v>
      </c>
      <c r="DI68" s="157">
        <v>0.62727665271594013</v>
      </c>
      <c r="DJ68" s="157">
        <v>3.5402068717382669</v>
      </c>
      <c r="DK68" s="157">
        <v>2.2577907005123032</v>
      </c>
      <c r="DL68" s="157">
        <v>1.9508108837061566</v>
      </c>
      <c r="DM68" s="157">
        <v>1.7469792199228138</v>
      </c>
      <c r="DN68" s="157">
        <v>1.9983976590349128</v>
      </c>
      <c r="DO68" s="157">
        <v>1.7910106124023515</v>
      </c>
      <c r="DP68" s="157">
        <v>2.4424804670271225</v>
      </c>
      <c r="DQ68" s="157">
        <v>1.816008597835796</v>
      </c>
      <c r="DR68" s="157">
        <v>1.6986347099689447</v>
      </c>
      <c r="DS68" s="157">
        <v>1.4768572524075576</v>
      </c>
      <c r="DT68" s="157">
        <v>1.4912577716950837</v>
      </c>
      <c r="DU68" s="157">
        <v>1.5112715366021745</v>
      </c>
      <c r="DV68" s="157">
        <v>1.24655842702931</v>
      </c>
      <c r="DW68" s="157">
        <v>1.3575995901538795</v>
      </c>
      <c r="DX68" s="157">
        <v>1.4447289669447816</v>
      </c>
      <c r="DY68" s="157">
        <v>2.3600886308387565</v>
      </c>
      <c r="DZ68" s="157">
        <v>2.819433734969865</v>
      </c>
      <c r="EA68" s="157">
        <v>1.8849134963292684</v>
      </c>
      <c r="EB68" s="157">
        <v>2.2541618215123784</v>
      </c>
      <c r="EC68" s="157">
        <v>3.2169279546352416</v>
      </c>
      <c r="ED68" s="157">
        <v>2.5418458239768538</v>
      </c>
      <c r="EE68" s="157">
        <v>5.1853449012404216</v>
      </c>
      <c r="EF68" s="157">
        <v>0.52849355676465415</v>
      </c>
      <c r="EG68" s="157">
        <v>2.4401249056645065</v>
      </c>
      <c r="EH68" s="157">
        <v>2.3862109523131929</v>
      </c>
      <c r="EI68" s="157">
        <v>2.579170925528409</v>
      </c>
      <c r="EJ68" s="157">
        <v>2.2764157799776483</v>
      </c>
      <c r="EK68" s="157">
        <v>1.4066070365016017</v>
      </c>
      <c r="EL68" s="157">
        <v>2.2246800601873007</v>
      </c>
      <c r="EM68" s="157">
        <v>2.2036199280063253</v>
      </c>
      <c r="EN68" s="157">
        <v>2.35730298802225</v>
      </c>
      <c r="EO68" s="157">
        <v>2.1340440110369086</v>
      </c>
      <c r="EP68" s="162">
        <v>2.1357512338576727</v>
      </c>
      <c r="EQ68" s="157">
        <v>2.0088055847771957</v>
      </c>
      <c r="ER68" s="157">
        <v>2.503820209872734</v>
      </c>
      <c r="ES68" s="157">
        <v>1.3990440893736376</v>
      </c>
      <c r="ET68" s="157">
        <v>1.512556442408119</v>
      </c>
      <c r="EU68" s="157">
        <v>1.7273356651797256</v>
      </c>
      <c r="EV68" s="157">
        <v>1.8479209521758231</v>
      </c>
      <c r="EW68" s="157">
        <v>1.9279948573271717</v>
      </c>
      <c r="EX68" s="157">
        <v>1.5005774092955451</v>
      </c>
      <c r="EY68" s="157">
        <v>1.3194381303557647</v>
      </c>
      <c r="EZ68" s="160">
        <v>1.5003507330826191</v>
      </c>
      <c r="FA68" s="160">
        <v>1.3135601481740709</v>
      </c>
      <c r="FB68" s="160">
        <v>2.0247260934936748</v>
      </c>
      <c r="FC68" s="160">
        <v>1.3249218033955017</v>
      </c>
      <c r="FD68" s="160">
        <v>1.7701297267845597</v>
      </c>
      <c r="FE68" s="160">
        <v>1.8554941374376923</v>
      </c>
      <c r="FF68" s="160">
        <v>-0.62279056219139861</v>
      </c>
      <c r="FG68" s="160">
        <v>3.5515921344267078</v>
      </c>
      <c r="FH68" s="160">
        <v>3.5893186989854575</v>
      </c>
      <c r="FI68" s="160">
        <v>3.7895779949561987</v>
      </c>
      <c r="FJ68" s="160">
        <v>5.7013916549101795</v>
      </c>
      <c r="FK68" s="160">
        <v>5.3954199643094833</v>
      </c>
      <c r="FL68" s="160">
        <v>2.5356051494442333</v>
      </c>
      <c r="FM68" s="160">
        <v>2.9877449234381968</v>
      </c>
      <c r="FN68" s="160">
        <v>3.7441181989563832</v>
      </c>
      <c r="FO68" s="160">
        <v>3.3541454367635612</v>
      </c>
      <c r="FP68" s="160">
        <v>5.0422780986667899</v>
      </c>
      <c r="FQ68" s="160">
        <v>3.7989239346058961</v>
      </c>
      <c r="FR68" s="160">
        <v>3.7477110934531148</v>
      </c>
      <c r="FS68" s="160">
        <v>2.5212574212258998</v>
      </c>
      <c r="FT68" s="160">
        <v>-1.4845160256524623</v>
      </c>
      <c r="FU68" s="160">
        <v>2.0541310125500143</v>
      </c>
      <c r="FV68" s="160">
        <v>1.9174275737756905</v>
      </c>
      <c r="GA68" s="185"/>
    </row>
    <row r="69" spans="1:183" ht="13.2" x14ac:dyDescent="0.25">
      <c r="A69" s="2587" t="s">
        <v>5031</v>
      </c>
      <c r="B69" s="184">
        <v>9</v>
      </c>
      <c r="C69" s="1969" t="s">
        <v>191</v>
      </c>
      <c r="D69" s="2591">
        <v>39</v>
      </c>
      <c r="E69" s="161">
        <f>'SOUTH-2'!$N$954</f>
        <v>0.13594691496493011</v>
      </c>
      <c r="F69" s="161">
        <v>0.11379133133170653</v>
      </c>
      <c r="G69" s="161">
        <v>-5.3417777842912587E-2</v>
      </c>
      <c r="H69" s="161">
        <v>0.10913659073888489</v>
      </c>
      <c r="I69" s="161">
        <v>-0.34202480402294966</v>
      </c>
      <c r="J69" s="161">
        <v>0.21122895671490763</v>
      </c>
      <c r="K69" s="161">
        <v>-0.44316455115428166</v>
      </c>
      <c r="L69" s="1033">
        <v>9.1713152704498688E-2</v>
      </c>
      <c r="M69" s="1033">
        <v>7.9264100354718953E-2</v>
      </c>
      <c r="N69" s="1033">
        <v>0.16754174159961899</v>
      </c>
      <c r="O69" s="1033">
        <v>6.8020113524287343E-2</v>
      </c>
      <c r="P69" s="1033">
        <v>0.25021428637964926</v>
      </c>
      <c r="Q69" s="1033">
        <v>-0.11308236666432726</v>
      </c>
      <c r="R69" s="161">
        <v>8.0582539650966734E-2</v>
      </c>
      <c r="S69" s="161">
        <v>0.32956202224900605</v>
      </c>
      <c r="T69" s="161">
        <v>0.23486131369303817</v>
      </c>
      <c r="U69" s="158">
        <v>0.24707939560446326</v>
      </c>
      <c r="V69" s="158">
        <v>0.25654366878565221</v>
      </c>
      <c r="W69" s="158">
        <v>5.7593823098736584E-2</v>
      </c>
      <c r="X69" s="158">
        <v>2.3250101186672867E-2</v>
      </c>
      <c r="Y69" s="158">
        <v>0.17062520404828058</v>
      </c>
      <c r="Z69" s="158">
        <v>0.47776969323894242</v>
      </c>
      <c r="AA69" s="158">
        <v>-0.63293732695884897</v>
      </c>
      <c r="AB69" s="158">
        <v>0.20279245200753804</v>
      </c>
      <c r="AC69" s="181">
        <v>0.31719593390022283</v>
      </c>
      <c r="AD69" s="181">
        <v>0.3146658991069996</v>
      </c>
      <c r="AE69" s="181">
        <v>0.70816410800632756</v>
      </c>
      <c r="AF69" s="181">
        <v>0.58513840581035148</v>
      </c>
      <c r="AG69" s="181">
        <v>4.7154684381033407</v>
      </c>
      <c r="CW69" s="120"/>
    </row>
    <row r="70" spans="1:183" ht="13.2" x14ac:dyDescent="0.25">
      <c r="A70" s="2587" t="s">
        <v>5031</v>
      </c>
      <c r="B70" s="184">
        <v>10</v>
      </c>
      <c r="C70" s="2169" t="s">
        <v>161</v>
      </c>
      <c r="D70" s="2591">
        <v>8</v>
      </c>
      <c r="E70" s="161">
        <f>'SOUTH-2'!$N$1008</f>
        <v>1.2109567372143712</v>
      </c>
      <c r="F70" s="161">
        <v>1.6093526261813045</v>
      </c>
      <c r="G70" s="161">
        <v>1.6005988293128652</v>
      </c>
      <c r="H70" s="161">
        <v>1.6954103015763697</v>
      </c>
      <c r="I70" s="161">
        <v>2.5663660934124004</v>
      </c>
      <c r="J70" s="161">
        <v>2.4701940491577035</v>
      </c>
      <c r="K70" s="161">
        <v>1.8188085702019055</v>
      </c>
      <c r="L70" s="1032">
        <v>2.6914129115113674</v>
      </c>
      <c r="M70" s="1032">
        <v>2.6103328868950753</v>
      </c>
      <c r="N70" s="1032">
        <v>2.4999999999999933</v>
      </c>
      <c r="O70" s="1032">
        <v>-0.10250928970753109</v>
      </c>
      <c r="P70" s="1032">
        <v>2.2151136438405659</v>
      </c>
      <c r="Q70" s="1032">
        <v>1.5173086231619302</v>
      </c>
      <c r="R70" s="156">
        <v>2.7243517643169306</v>
      </c>
      <c r="S70" s="156">
        <v>2.5552628331478671</v>
      </c>
      <c r="T70" s="156">
        <v>1.4740781643312655</v>
      </c>
      <c r="U70" s="157">
        <v>1.5064234476846925</v>
      </c>
      <c r="V70" s="158">
        <v>2.5483344854815666</v>
      </c>
      <c r="W70" s="158">
        <v>1.3816031240748106</v>
      </c>
      <c r="X70" s="158">
        <v>1.2125930704252033</v>
      </c>
      <c r="Y70" s="158">
        <v>9.3688627975067038E-2</v>
      </c>
      <c r="Z70" s="158">
        <v>1.5396980120093782</v>
      </c>
      <c r="AA70" s="158">
        <v>1.9149607860641211</v>
      </c>
      <c r="AB70" s="158">
        <v>1.5814849790628891</v>
      </c>
      <c r="AC70" s="158">
        <v>1.5508746111015788</v>
      </c>
      <c r="AD70" s="158">
        <v>0.98443742843369808</v>
      </c>
      <c r="AE70" s="158">
        <v>1.8965323861198762</v>
      </c>
      <c r="AF70" s="158">
        <v>-0.27364917304780861</v>
      </c>
      <c r="AG70" s="158">
        <v>2.2263631494283858</v>
      </c>
      <c r="AH70" s="158">
        <v>2.0027127906895861</v>
      </c>
      <c r="AI70" s="158">
        <v>1.3</v>
      </c>
      <c r="AJ70" s="158">
        <v>1.5571576045601256</v>
      </c>
      <c r="AK70" s="158">
        <v>1.4028168105306629</v>
      </c>
      <c r="AL70" s="158">
        <v>2.1769098604848987</v>
      </c>
      <c r="AM70" s="158">
        <v>1.2884119169877553</v>
      </c>
      <c r="AN70" s="158">
        <v>2.6371850437142754</v>
      </c>
      <c r="AO70" s="158">
        <v>2.6032548477210251</v>
      </c>
      <c r="AP70" s="158">
        <v>1.5328652521258899</v>
      </c>
      <c r="AQ70" s="158">
        <v>2.3391111154966358</v>
      </c>
      <c r="AR70" s="158">
        <v>1.7182714869295888</v>
      </c>
      <c r="AS70" s="158">
        <v>1.6581791668517765</v>
      </c>
      <c r="AT70" s="158">
        <v>0.72971567871493048</v>
      </c>
      <c r="AU70" s="158">
        <v>1.6627043038911806</v>
      </c>
      <c r="AV70" s="158">
        <v>2.564026738788832</v>
      </c>
      <c r="AW70" s="158">
        <v>2.2071234734941965</v>
      </c>
      <c r="AX70" s="158">
        <v>3.0206616825384298</v>
      </c>
      <c r="AY70" s="158">
        <v>3.2514402000362939</v>
      </c>
      <c r="AZ70" s="158">
        <v>2.8168900283465321</v>
      </c>
      <c r="BA70" s="158">
        <v>1.9932516136076994</v>
      </c>
      <c r="BB70" s="158">
        <v>3.2491976055848033</v>
      </c>
      <c r="BC70" s="158"/>
      <c r="BD70" s="158">
        <v>1.7543975123209543</v>
      </c>
      <c r="BE70" s="158">
        <v>2.0415469417658718</v>
      </c>
      <c r="BF70" s="158">
        <v>0.48758523415039884</v>
      </c>
      <c r="BG70" s="158">
        <v>0.33587014915653091</v>
      </c>
      <c r="BH70" s="158">
        <v>-0.60529918302213181</v>
      </c>
      <c r="BI70" s="158">
        <v>1.0315754608979988</v>
      </c>
      <c r="BJ70" s="158">
        <v>0.6388824352365744</v>
      </c>
      <c r="BK70" s="158">
        <v>2.6913488138440282</v>
      </c>
      <c r="BL70" s="158">
        <v>1.2072375214865751</v>
      </c>
      <c r="BM70" s="158">
        <v>1.0200051305227371</v>
      </c>
      <c r="BN70" s="158">
        <v>0.92137889966037667</v>
      </c>
      <c r="BO70" s="158">
        <v>0.43406914758797172</v>
      </c>
      <c r="BP70" s="158"/>
      <c r="BQ70" s="158">
        <v>2.8588253303469644</v>
      </c>
      <c r="BR70" s="158">
        <v>0.47585387652633548</v>
      </c>
      <c r="BS70" s="158">
        <v>2.5888238141932978</v>
      </c>
      <c r="BT70" s="158">
        <v>0.5346323967544051</v>
      </c>
      <c r="BU70" s="158">
        <v>1.0268631633409591</v>
      </c>
      <c r="BV70" s="158">
        <v>2.1721518788531333</v>
      </c>
      <c r="BW70" s="158">
        <v>1.2641076325370697</v>
      </c>
      <c r="BX70" s="158">
        <v>2.048472070971195</v>
      </c>
      <c r="BY70" s="158">
        <v>1.1636958234237553</v>
      </c>
      <c r="BZ70" s="158">
        <v>3.3247564728102805</v>
      </c>
      <c r="CA70" s="158">
        <v>-0.78306151007956071</v>
      </c>
      <c r="CB70" s="158">
        <v>5.6927509789220831</v>
      </c>
      <c r="CC70" s="158">
        <v>6.6384056093976405</v>
      </c>
      <c r="CD70" s="158">
        <v>-1.8356648456286742</v>
      </c>
      <c r="CE70" s="158">
        <v>1.1828992279951891</v>
      </c>
      <c r="CF70" s="158">
        <v>0.49847540878068125</v>
      </c>
      <c r="CG70" s="158">
        <v>1.1306796385379376</v>
      </c>
      <c r="CH70" s="158">
        <v>2.3249625113628598</v>
      </c>
      <c r="CI70" s="158">
        <v>2.1302796178101553</v>
      </c>
      <c r="CJ70" s="158">
        <v>1.9364718254464317</v>
      </c>
      <c r="CK70" s="158">
        <v>3.3104649959049515</v>
      </c>
      <c r="CL70" s="158">
        <v>1.0434526953345231</v>
      </c>
      <c r="CM70" s="158">
        <v>4.1550510100837823E-2</v>
      </c>
      <c r="CN70" s="158">
        <v>3.7092703421600814E-2</v>
      </c>
      <c r="CO70" s="158">
        <v>3.6039718464741674E-2</v>
      </c>
      <c r="CP70" s="158">
        <v>1.5094105826144615</v>
      </c>
      <c r="CQ70" s="158">
        <v>0.1523366777002958</v>
      </c>
      <c r="CR70" s="158">
        <v>1.3557620731684177</v>
      </c>
      <c r="CS70" s="158">
        <v>0.26759046693974187</v>
      </c>
      <c r="CT70" s="158">
        <v>3.081540242112629</v>
      </c>
      <c r="CU70" s="158">
        <v>-1.3339378057783933E-2</v>
      </c>
      <c r="CV70" s="163">
        <v>3.1780321862575569</v>
      </c>
      <c r="CW70" s="158">
        <v>2.740368823687851</v>
      </c>
      <c r="CX70" s="164">
        <v>2.0791378182664699</v>
      </c>
      <c r="CY70" s="164">
        <v>1.1674610467254283</v>
      </c>
      <c r="CZ70" s="164">
        <v>1.8109649663671203</v>
      </c>
      <c r="DA70" s="164">
        <v>2.6008126851037607</v>
      </c>
      <c r="DB70" s="164">
        <v>3.989006669607388</v>
      </c>
      <c r="DC70" s="164">
        <v>1.6087665082540976</v>
      </c>
      <c r="DD70" s="164">
        <v>0.51247170433103584</v>
      </c>
      <c r="DE70" s="164">
        <v>4.4029380406729812</v>
      </c>
      <c r="DF70" s="162">
        <v>0.82739313013172111</v>
      </c>
      <c r="DG70" s="162">
        <v>1.6674238262076411</v>
      </c>
      <c r="DH70" s="162">
        <v>0.62203086437876109</v>
      </c>
      <c r="DI70" s="163">
        <v>-2.6690997717168257</v>
      </c>
      <c r="DJ70" s="163">
        <v>3.7980086213917201</v>
      </c>
      <c r="DK70" s="164">
        <v>1.5133225688234202</v>
      </c>
      <c r="DL70" s="157">
        <v>2.3209855958894163</v>
      </c>
      <c r="DM70" s="157">
        <v>0.30325481696534246</v>
      </c>
      <c r="DN70" s="157">
        <v>2.3391480969346441</v>
      </c>
      <c r="DO70" s="164">
        <v>1.7674154307289494</v>
      </c>
      <c r="DP70" s="164">
        <v>3.9156066463955295</v>
      </c>
      <c r="DQ70" s="159">
        <v>1.6986013014160823</v>
      </c>
      <c r="DR70" s="159">
        <v>2.5410600513250921</v>
      </c>
      <c r="DS70" s="159">
        <v>2.456331008911711</v>
      </c>
      <c r="DT70" s="159">
        <v>3.807731839566344</v>
      </c>
      <c r="DU70" s="158">
        <v>1.1809752303951548</v>
      </c>
      <c r="DV70" s="158">
        <v>2.639759866394142</v>
      </c>
      <c r="DW70" s="158">
        <v>3.2168243517065669</v>
      </c>
      <c r="DX70" s="158">
        <v>-0.54480868993367959</v>
      </c>
      <c r="DY70" s="158">
        <v>1.3494986394242448E-2</v>
      </c>
      <c r="DZ70" s="158">
        <v>-0.72543368172367528</v>
      </c>
      <c r="EA70" s="158">
        <v>-4.7022120953459839E-2</v>
      </c>
      <c r="EB70" s="158">
        <v>0.94571938697727109</v>
      </c>
      <c r="EC70" s="158">
        <v>1.3360287902174033</v>
      </c>
      <c r="ED70" s="158">
        <v>2.9378244055483953</v>
      </c>
      <c r="EE70" s="158">
        <v>4.2638815100418483</v>
      </c>
      <c r="EF70" s="158">
        <v>0.18000447318767901</v>
      </c>
      <c r="EG70" s="158">
        <v>-7.3043591332064381E-2</v>
      </c>
      <c r="EH70" s="157">
        <v>3.3303383630100334</v>
      </c>
      <c r="EI70" s="157">
        <v>3.6032523278739506</v>
      </c>
      <c r="EJ70" s="157">
        <v>4.1207606047363825</v>
      </c>
      <c r="EK70" s="157">
        <v>3.3010937003268124</v>
      </c>
      <c r="EL70" s="157">
        <v>3.4967999454089052</v>
      </c>
      <c r="EM70" s="157">
        <v>1.6532911811028217</v>
      </c>
      <c r="EN70" s="157">
        <v>1.4294145568498495</v>
      </c>
      <c r="EO70" s="157">
        <v>1.805334186589163</v>
      </c>
      <c r="EP70" s="157">
        <v>1.877567498676352</v>
      </c>
      <c r="EQ70" s="157">
        <v>2.3885748177999853</v>
      </c>
      <c r="ER70" s="157">
        <v>3.1575131392377762</v>
      </c>
      <c r="ES70" s="162">
        <v>2.43452290620727</v>
      </c>
      <c r="ET70" s="162">
        <v>2.819934982544209</v>
      </c>
      <c r="EU70" s="162">
        <v>2.7020084135050304</v>
      </c>
      <c r="EV70" s="162">
        <v>2.4275076366199815</v>
      </c>
      <c r="EW70" s="162">
        <v>6.2463585856783137</v>
      </c>
      <c r="EX70" s="157">
        <v>3.2743260335638236</v>
      </c>
      <c r="EY70" s="157">
        <v>1.4379952632635953</v>
      </c>
      <c r="EZ70" s="160">
        <v>2.040371364835508</v>
      </c>
      <c r="FA70" s="160">
        <v>2.0079989676765053</v>
      </c>
      <c r="FB70" s="160">
        <v>2.8377132924133583</v>
      </c>
      <c r="FC70" s="160">
        <v>3.1645114891324404</v>
      </c>
      <c r="FD70" s="160">
        <v>3.3340847949047929</v>
      </c>
      <c r="FE70" s="160">
        <v>2.988123119410715</v>
      </c>
      <c r="FF70" s="160">
        <v>3.2785648736878827</v>
      </c>
      <c r="FG70" s="160">
        <v>3.1168235471614048</v>
      </c>
      <c r="FH70" s="160">
        <v>2.6508498423534204</v>
      </c>
      <c r="FI70" s="160">
        <v>1.8806321144526084</v>
      </c>
      <c r="FJ70" s="160">
        <v>1.615943129128852</v>
      </c>
      <c r="FK70" s="160">
        <v>2.8698187231155843</v>
      </c>
      <c r="FL70" s="160">
        <v>4.2254383100063357</v>
      </c>
      <c r="FM70" s="160">
        <v>2.9721592878117042</v>
      </c>
      <c r="FN70" s="160">
        <v>3.4362784879176753</v>
      </c>
      <c r="FO70" s="160">
        <v>4.1316665935402828</v>
      </c>
      <c r="FP70" s="160">
        <v>4.3913992001785491</v>
      </c>
      <c r="FQ70" s="160">
        <v>3.5870080430354361</v>
      </c>
      <c r="FR70" s="160">
        <v>4.265840247546195</v>
      </c>
      <c r="FS70" s="160">
        <v>2.311240470062887</v>
      </c>
      <c r="FT70" s="160">
        <v>2.0541310125500143</v>
      </c>
      <c r="FU70" s="160">
        <v>0.56144807925157625</v>
      </c>
      <c r="FV70" s="160">
        <v>-0.7188517522094825</v>
      </c>
      <c r="GA70" s="185"/>
    </row>
    <row r="71" spans="1:183" ht="13.2" x14ac:dyDescent="0.25">
      <c r="A71" s="2587" t="s">
        <v>5031</v>
      </c>
      <c r="B71" s="184">
        <v>11</v>
      </c>
      <c r="C71" s="2169" t="s">
        <v>162</v>
      </c>
      <c r="D71" s="2591">
        <v>9</v>
      </c>
      <c r="E71" s="161">
        <f>'SOUTH-2'!$N$1115</f>
        <v>1.002778382393636E-2</v>
      </c>
      <c r="F71" s="161">
        <v>4.6573718501764866E-2</v>
      </c>
      <c r="G71" s="161">
        <v>6.1582875190745026E-2</v>
      </c>
      <c r="H71" s="161">
        <v>8.931940880423761E-2</v>
      </c>
      <c r="I71" s="161">
        <v>-0.10382440765557166</v>
      </c>
      <c r="J71" s="161">
        <v>1.3732286540819832E-14</v>
      </c>
      <c r="K71" s="161">
        <v>2.8116518306118823</v>
      </c>
      <c r="L71" s="1033">
        <v>0.32080677780539835</v>
      </c>
      <c r="M71" s="1033">
        <v>0.46208096128108167</v>
      </c>
      <c r="N71" s="1033">
        <v>0.14047279122075204</v>
      </c>
      <c r="O71" s="1033">
        <v>0.21102977448604252</v>
      </c>
      <c r="P71" s="1033">
        <v>0.38635153553330337</v>
      </c>
      <c r="Q71" s="1033">
        <v>0.60470161208355211</v>
      </c>
      <c r="R71" s="161">
        <v>0.5097537158246892</v>
      </c>
      <c r="S71" s="161">
        <v>0.43264416548632567</v>
      </c>
      <c r="T71" s="161">
        <v>1.1551024182479923</v>
      </c>
      <c r="U71" s="158">
        <v>4.1437574240483374E-2</v>
      </c>
      <c r="V71" s="158">
        <v>1.2276819211846503E-14</v>
      </c>
      <c r="W71" s="158">
        <v>0.14980089060410487</v>
      </c>
      <c r="X71" s="158">
        <v>0.21640469409619548</v>
      </c>
      <c r="Y71" s="158">
        <v>0.2282116757975225</v>
      </c>
      <c r="Z71" s="158">
        <v>0.44725604130116714</v>
      </c>
      <c r="AA71" s="158">
        <v>0.81090266088643848</v>
      </c>
      <c r="AB71" s="158">
        <v>4.7133286258784574E-2</v>
      </c>
      <c r="AC71" s="158">
        <v>1.0815224835914394</v>
      </c>
      <c r="AD71" s="158">
        <v>0</v>
      </c>
      <c r="AE71" s="158">
        <v>0.94321465025505213</v>
      </c>
      <c r="AF71" s="158">
        <v>1.2383932861027238</v>
      </c>
      <c r="AG71" s="158">
        <v>0.68009758331247139</v>
      </c>
      <c r="AH71" s="158">
        <v>0.95288302849869688</v>
      </c>
      <c r="AI71" s="158">
        <v>0.28000000000000003</v>
      </c>
      <c r="AJ71" s="158">
        <v>0.59944598582499098</v>
      </c>
      <c r="AK71" s="158">
        <v>0.11105812206891198</v>
      </c>
      <c r="AL71" s="158">
        <v>0.1270313108654926</v>
      </c>
      <c r="AM71" s="158">
        <v>0.36913625481653822</v>
      </c>
      <c r="AN71" s="158">
        <v>0.66602056569273371</v>
      </c>
      <c r="AO71" s="158">
        <v>0.48346614307149649</v>
      </c>
      <c r="AP71" s="158">
        <v>0.61458711738892036</v>
      </c>
      <c r="AQ71" s="158">
        <v>0.30171315752154748</v>
      </c>
      <c r="AR71" s="158">
        <v>0.51510357763549075</v>
      </c>
      <c r="AS71" s="158">
        <v>-8.2697138625253963E-2</v>
      </c>
      <c r="AT71" s="158">
        <v>0.4085266766121024</v>
      </c>
      <c r="AU71" s="158">
        <v>0.49733049622586206</v>
      </c>
      <c r="AV71" s="158">
        <v>0.30329331291048722</v>
      </c>
      <c r="AW71" s="158">
        <v>0.52568575529833661</v>
      </c>
      <c r="AX71" s="158">
        <v>0.54986990586611084</v>
      </c>
      <c r="AY71" s="158">
        <v>1.3696787047913237</v>
      </c>
      <c r="AZ71" s="158">
        <v>0.93456275447068127</v>
      </c>
      <c r="BA71" s="158">
        <v>0.44770262916146936</v>
      </c>
      <c r="BB71" s="158">
        <v>0.92300727150928974</v>
      </c>
      <c r="BC71" s="158"/>
      <c r="BD71" s="158">
        <v>0.8320818794476742</v>
      </c>
      <c r="BE71" s="158">
        <v>0.18646168051235848</v>
      </c>
      <c r="BF71" s="158">
        <v>0.29730662417998277</v>
      </c>
      <c r="BG71" s="158">
        <v>0.12844451816091634</v>
      </c>
      <c r="BH71" s="158">
        <v>1.1141783328562411</v>
      </c>
      <c r="BI71" s="158">
        <v>0.97161734549388101</v>
      </c>
      <c r="BJ71" s="158">
        <v>0.22006537649249414</v>
      </c>
      <c r="BK71" s="158">
        <v>0.50630252530694975</v>
      </c>
      <c r="BL71" s="158">
        <v>0.74975176145936406</v>
      </c>
      <c r="BM71" s="158">
        <v>-3.817653081888854E-2</v>
      </c>
      <c r="BN71" s="158">
        <v>0.44323783875280276</v>
      </c>
      <c r="BO71" s="158">
        <v>7.9474932938619944E-2</v>
      </c>
      <c r="BP71" s="158"/>
      <c r="BQ71" s="158">
        <v>0.84676823106091281</v>
      </c>
      <c r="BR71" s="158">
        <v>0.74296016621259164</v>
      </c>
      <c r="BS71" s="158">
        <v>0.25995730718856941</v>
      </c>
      <c r="BT71" s="158">
        <v>0.1476616857806943</v>
      </c>
      <c r="BU71" s="158">
        <v>0.55473203165148477</v>
      </c>
      <c r="BV71" s="158">
        <v>0.33274683515801029</v>
      </c>
      <c r="BW71" s="158">
        <v>1.415020923884345</v>
      </c>
      <c r="BX71" s="158">
        <v>-0.55400020828625252</v>
      </c>
      <c r="BY71" s="158">
        <v>0.89566708996415967</v>
      </c>
      <c r="BZ71" s="158">
        <v>0.30067178832014563</v>
      </c>
      <c r="CA71" s="158">
        <v>-0.69479887640581539</v>
      </c>
      <c r="CB71" s="158">
        <v>1.7552633659054266</v>
      </c>
      <c r="CC71" s="158">
        <v>-1.5565890872218303E-2</v>
      </c>
      <c r="CD71" s="158">
        <v>0.10000000000002045</v>
      </c>
      <c r="CE71" s="158">
        <v>9.9999999999969783E-3</v>
      </c>
      <c r="CF71" s="158">
        <v>-1.1678582342781726E-2</v>
      </c>
      <c r="CG71" s="158">
        <v>0.9195572543544519</v>
      </c>
      <c r="CH71" s="158">
        <v>-9.8664676750744029E-2</v>
      </c>
      <c r="CI71" s="158">
        <v>-0.49299625613984671</v>
      </c>
      <c r="CJ71" s="158">
        <v>1.6172400094238714E-2</v>
      </c>
      <c r="CK71" s="158">
        <v>0.22160186456093076</v>
      </c>
      <c r="CL71" s="158">
        <v>0.25683544141983305</v>
      </c>
      <c r="CM71" s="158">
        <v>9.9999999999971945E-2</v>
      </c>
      <c r="CN71" s="158">
        <v>9.9999999999768625E-3</v>
      </c>
      <c r="CO71" s="158">
        <v>9.9999999999986731E-3</v>
      </c>
      <c r="CP71" s="158">
        <v>0.20000000000000726</v>
      </c>
      <c r="CQ71" s="158">
        <v>0.23416484022756212</v>
      </c>
      <c r="CR71" s="158">
        <v>0.26209370394297188</v>
      </c>
      <c r="CS71" s="158">
        <v>0.26310511321670188</v>
      </c>
      <c r="CT71" s="158">
        <v>-0.91321693753876299</v>
      </c>
      <c r="CU71" s="158">
        <v>0</v>
      </c>
      <c r="CV71" s="158">
        <v>0</v>
      </c>
      <c r="CW71" s="158">
        <v>0.10363252065388096</v>
      </c>
      <c r="CX71" s="157">
        <v>0.24999999999999969</v>
      </c>
      <c r="CY71" s="157">
        <v>0.25000000000001771</v>
      </c>
      <c r="CZ71" s="157">
        <v>0.25000000000001105</v>
      </c>
      <c r="DA71" s="157">
        <v>0.24999999999999181</v>
      </c>
      <c r="DB71" s="157">
        <v>0.24999999999999623</v>
      </c>
      <c r="DC71" s="157">
        <v>0.24999999999998579</v>
      </c>
      <c r="DD71" s="157">
        <v>0.24999999999999145</v>
      </c>
      <c r="DE71" s="157">
        <v>0.24999999999999922</v>
      </c>
      <c r="DF71" s="157">
        <v>0.24999999999998426</v>
      </c>
      <c r="DG71" s="157">
        <v>0.25000000000000383</v>
      </c>
      <c r="DH71" s="157">
        <v>0.25000000000001016</v>
      </c>
      <c r="DI71" s="157">
        <v>0.24999999999997957</v>
      </c>
      <c r="DJ71" s="157">
        <v>0.24999999999998926</v>
      </c>
      <c r="DK71" s="157">
        <v>0.24999999999996075</v>
      </c>
      <c r="DL71" s="157">
        <v>0.29999999999997418</v>
      </c>
      <c r="DM71" s="157">
        <v>0.29999999999999832</v>
      </c>
      <c r="DN71" s="157">
        <v>0.29999999999997407</v>
      </c>
      <c r="DO71" s="157">
        <v>0.30000000000000593</v>
      </c>
      <c r="DP71" s="157">
        <v>0.29999999999999638</v>
      </c>
      <c r="DQ71" s="157">
        <v>0.29999999999999938</v>
      </c>
      <c r="DR71" s="157">
        <v>0.14999999999998975</v>
      </c>
      <c r="DS71" s="157">
        <v>0</v>
      </c>
      <c r="DT71" s="157">
        <v>-0.21665046657453491</v>
      </c>
      <c r="DU71" s="157">
        <v>0.17255815516923503</v>
      </c>
      <c r="DV71" s="157">
        <v>-0.38370293331136757</v>
      </c>
      <c r="DW71" s="157">
        <v>0.19768346806885878</v>
      </c>
      <c r="DX71" s="157">
        <v>3.8976086798053818E-2</v>
      </c>
      <c r="DY71" s="157">
        <v>0.12129234660297743</v>
      </c>
      <c r="DZ71" s="157">
        <v>0</v>
      </c>
      <c r="EA71" s="157">
        <v>-3.0112921246242198E-2</v>
      </c>
      <c r="EB71" s="157">
        <v>-3.661279097531954E-2</v>
      </c>
      <c r="EC71" s="157">
        <v>-0.31133870357542914</v>
      </c>
      <c r="ED71" s="157">
        <v>1.74132232039356E-2</v>
      </c>
      <c r="EE71" s="157">
        <v>2.5566872835629684</v>
      </c>
      <c r="EF71" s="157">
        <v>-3.2171046256863622</v>
      </c>
      <c r="EG71" s="157">
        <v>-0.66700208956330176</v>
      </c>
      <c r="EH71" s="157">
        <v>0.17229848565373113</v>
      </c>
      <c r="EI71" s="157">
        <v>2.1344698098712509E-2</v>
      </c>
      <c r="EJ71" s="157">
        <v>-0.2073924310404642</v>
      </c>
      <c r="EK71" s="157">
        <v>7.3597233408661922E-2</v>
      </c>
      <c r="EL71" s="157">
        <v>0.53092232183381172</v>
      </c>
      <c r="EM71" s="157">
        <v>0.25476238752537284</v>
      </c>
      <c r="EN71" s="157">
        <v>5.0428047894778408E-2</v>
      </c>
      <c r="EO71" s="157">
        <v>0.37524169942068214</v>
      </c>
      <c r="EP71" s="157">
        <v>0.28143172883150663</v>
      </c>
      <c r="EQ71" s="157">
        <v>0.59671562873553807</v>
      </c>
      <c r="ER71" s="157">
        <v>6.2373687220420602E-2</v>
      </c>
      <c r="ES71" s="157">
        <v>0.32592107036715989</v>
      </c>
      <c r="ET71" s="157">
        <v>5.5709359136583148E-2</v>
      </c>
      <c r="EU71" s="157">
        <v>0.45372929487366864</v>
      </c>
      <c r="EV71" s="157">
        <v>-0.19024169270243418</v>
      </c>
      <c r="EW71" s="157">
        <v>0.76897277200189129</v>
      </c>
      <c r="EX71" s="157">
        <v>-0.28522279675923401</v>
      </c>
      <c r="EY71" s="157">
        <v>4.5932641885953446E-2</v>
      </c>
      <c r="EZ71" s="160">
        <v>-0.2412780206109143</v>
      </c>
      <c r="FA71" s="160">
        <v>-0.45448249912058519</v>
      </c>
      <c r="FB71" s="160">
        <v>-3.8465937065997727E-2</v>
      </c>
      <c r="FC71" s="160">
        <v>-0.18077746683795112</v>
      </c>
      <c r="FD71" s="160">
        <v>0.20117350144666571</v>
      </c>
      <c r="FE71" s="160">
        <v>0.22179738607013411</v>
      </c>
      <c r="FF71" s="160">
        <v>0.21541206477728347</v>
      </c>
      <c r="FG71" s="160">
        <v>-9.9248993363053345E-2</v>
      </c>
      <c r="FH71" s="160">
        <v>-4.0580702278099116E-2</v>
      </c>
      <c r="FI71" s="160">
        <v>0.28404784738213434</v>
      </c>
      <c r="FJ71" s="160">
        <v>-0.36671981033318524</v>
      </c>
      <c r="FK71" s="160">
        <v>-0.3652783978816832</v>
      </c>
      <c r="FL71" s="160">
        <v>-2.1147387146364539E-2</v>
      </c>
      <c r="FM71" s="160">
        <v>0.74217165252329698</v>
      </c>
      <c r="FN71" s="160">
        <v>0.30717048350339105</v>
      </c>
      <c r="FO71" s="160">
        <v>0.19258640540167443</v>
      </c>
      <c r="FP71" s="160">
        <v>9.4162887108342475E-2</v>
      </c>
      <c r="FQ71" s="160">
        <v>1.6216054032638236E-2</v>
      </c>
      <c r="FR71" s="160">
        <v>-0.33955749455299733</v>
      </c>
      <c r="FS71" s="160">
        <v>-0.31759167481192291</v>
      </c>
      <c r="FT71" s="160">
        <v>0.56144807925157625</v>
      </c>
      <c r="FU71" s="160">
        <v>7.0602448064065708</v>
      </c>
      <c r="FV71" s="160">
        <v>19.501726619953097</v>
      </c>
      <c r="GA71" s="185"/>
    </row>
    <row r="72" spans="1:183" ht="13.2" x14ac:dyDescent="0.25">
      <c r="A72" s="2587" t="s">
        <v>5031</v>
      </c>
      <c r="B72" s="184">
        <v>12</v>
      </c>
      <c r="C72" s="2169" t="s">
        <v>163</v>
      </c>
      <c r="D72" s="2593">
        <v>10</v>
      </c>
      <c r="E72" s="161">
        <f>'SOUTH-2'!$N$1175</f>
        <v>-0.42556198564445669</v>
      </c>
      <c r="F72" s="161">
        <v>0.55024227109749935</v>
      </c>
      <c r="G72" s="161">
        <v>0.11648306015782439</v>
      </c>
      <c r="H72" s="161">
        <v>0.18793714175802889</v>
      </c>
      <c r="I72" s="161">
        <v>-4.3009492996446408E-2</v>
      </c>
      <c r="J72" s="161">
        <v>1.3038672662353767</v>
      </c>
      <c r="K72" s="161">
        <v>2.1094364829728408E-2</v>
      </c>
      <c r="L72" s="1033">
        <v>-0.14438802167664599</v>
      </c>
      <c r="M72" s="1033">
        <v>-4.6801794893114451E-2</v>
      </c>
      <c r="N72" s="1033">
        <v>7.3091482350756118E-2</v>
      </c>
      <c r="O72" s="1033">
        <v>0.33016877023727575</v>
      </c>
      <c r="P72" s="1033">
        <v>2.1993236775403182</v>
      </c>
      <c r="Q72" s="1033">
        <v>-4.1542950402944957E-2</v>
      </c>
      <c r="R72" s="161">
        <v>0.18881708761281066</v>
      </c>
      <c r="S72" s="161">
        <v>0.63230357638384138</v>
      </c>
      <c r="T72" s="161">
        <v>0.23634084016185206</v>
      </c>
      <c r="U72" s="158">
        <v>-0.37587588704911018</v>
      </c>
      <c r="V72" s="158">
        <v>1.7938423830686234</v>
      </c>
      <c r="W72" s="158">
        <v>0.8079984330124893</v>
      </c>
      <c r="X72" s="158">
        <v>3.3864167441411755E-3</v>
      </c>
      <c r="Y72" s="158">
        <v>0.63557999421212641</v>
      </c>
      <c r="Z72" s="158">
        <v>1.3231453648832177</v>
      </c>
      <c r="AA72" s="158">
        <v>-0.15316076069113457</v>
      </c>
      <c r="AB72" s="158">
        <v>1.2005061508334915</v>
      </c>
      <c r="AC72" s="158">
        <v>1.4300981413775438</v>
      </c>
      <c r="AD72" s="158">
        <v>0.24345029370433563</v>
      </c>
      <c r="AE72" s="158">
        <v>1.1124286721593224</v>
      </c>
      <c r="AF72" s="158">
        <v>1.6849216054787983</v>
      </c>
      <c r="AG72" s="158">
        <v>0.79605207596986116</v>
      </c>
      <c r="AH72" s="158">
        <v>0.89182311724478225</v>
      </c>
      <c r="AI72" s="158">
        <v>0.49</v>
      </c>
      <c r="AJ72" s="158">
        <v>0.57750057616607242</v>
      </c>
      <c r="AK72" s="158">
        <v>0.77525869071200737</v>
      </c>
      <c r="AL72" s="158">
        <v>-0.12024258047658828</v>
      </c>
      <c r="AM72" s="158">
        <v>-0.29291299124109854</v>
      </c>
      <c r="AN72" s="158">
        <v>0.58960365748792698</v>
      </c>
      <c r="AO72" s="158">
        <v>1.0101543001738684</v>
      </c>
      <c r="AP72" s="158">
        <v>0.97796746025152081</v>
      </c>
      <c r="AQ72" s="158">
        <v>2.2347657844754352</v>
      </c>
      <c r="AR72" s="177">
        <v>0</v>
      </c>
      <c r="AS72" s="177">
        <v>0.85704746001286769</v>
      </c>
      <c r="AT72" s="177">
        <v>0.75451398912512846</v>
      </c>
      <c r="AU72" s="177">
        <v>-1.1994895811537074</v>
      </c>
      <c r="AV72" s="177">
        <v>2.9296270407440459</v>
      </c>
      <c r="AW72" s="177">
        <v>0.98334426131014585</v>
      </c>
      <c r="AX72" s="177">
        <v>1.2676374439899833</v>
      </c>
      <c r="AY72" s="158">
        <v>1.7845102983642718</v>
      </c>
      <c r="AZ72" s="158">
        <v>0.99783031292324309</v>
      </c>
      <c r="BA72" s="158">
        <v>1.4701023872372159</v>
      </c>
      <c r="BB72" s="158">
        <v>1.7218601033262151</v>
      </c>
      <c r="BC72" s="158"/>
      <c r="BD72" s="158">
        <v>0.12210819603065654</v>
      </c>
      <c r="BE72" s="158">
        <v>0.56454676666051595</v>
      </c>
      <c r="BF72" s="158">
        <v>1.7847820300499699</v>
      </c>
      <c r="BG72" s="158">
        <v>1.2318700118123285</v>
      </c>
      <c r="BH72" s="158">
        <v>2.037861455485193</v>
      </c>
      <c r="BI72" s="158">
        <v>0.68376789575504038</v>
      </c>
      <c r="BJ72" s="158">
        <v>1.9372947145313595</v>
      </c>
      <c r="BK72" s="158">
        <v>1.7886879270600453</v>
      </c>
      <c r="BL72" s="158">
        <v>1.0219495436240333</v>
      </c>
      <c r="BM72" s="158">
        <v>-0.2046880415430804</v>
      </c>
      <c r="BN72" s="158">
        <v>1.0251229109163726</v>
      </c>
      <c r="BO72" s="158">
        <v>0.21752310286717508</v>
      </c>
      <c r="BP72" s="158"/>
      <c r="BQ72" s="158">
        <v>0.14996236192844634</v>
      </c>
      <c r="BR72" s="158">
        <v>1.9522692428420454</v>
      </c>
      <c r="BS72" s="158">
        <v>2.2046954785523805</v>
      </c>
      <c r="BT72" s="158">
        <v>1.0960325672482274</v>
      </c>
      <c r="BU72" s="158">
        <v>1.3054838065398775</v>
      </c>
      <c r="BV72" s="158">
        <v>1.645435234676178</v>
      </c>
      <c r="BW72" s="158">
        <v>1.422303483389211</v>
      </c>
      <c r="BX72" s="158">
        <v>-0.21587021103675205</v>
      </c>
      <c r="BY72" s="158">
        <v>0.25502424260433121</v>
      </c>
      <c r="BZ72" s="158">
        <v>2.5400062996081458</v>
      </c>
      <c r="CA72" s="158">
        <v>0.62063662174173906</v>
      </c>
      <c r="CB72" s="158">
        <v>1.2800962662122284</v>
      </c>
      <c r="CC72" s="158">
        <v>0.82867181246672628</v>
      </c>
      <c r="CD72" s="158">
        <v>1.4161859845585649</v>
      </c>
      <c r="CE72" s="158">
        <v>2.6210488336233864</v>
      </c>
      <c r="CF72" s="158">
        <v>0.35218910314067092</v>
      </c>
      <c r="CG72" s="158">
        <v>2.9217180950978316</v>
      </c>
      <c r="CH72" s="158">
        <v>3.4945695740492555</v>
      </c>
      <c r="CI72" s="158">
        <v>2.5494525115602444</v>
      </c>
      <c r="CJ72" s="158">
        <v>0.67260270697069457</v>
      </c>
      <c r="CK72" s="158">
        <v>1.4608372099525868</v>
      </c>
      <c r="CL72" s="158">
        <v>-0.25188969553677565</v>
      </c>
      <c r="CM72" s="158">
        <v>2.6286649215135536</v>
      </c>
      <c r="CN72" s="158">
        <v>-0.19392749772665771</v>
      </c>
      <c r="CO72" s="158">
        <v>1.2897821806821266</v>
      </c>
      <c r="CP72" s="158">
        <v>0.80719961628306292</v>
      </c>
      <c r="CQ72" s="158">
        <v>1.3849827947937612</v>
      </c>
      <c r="CR72" s="158">
        <v>2.9357359687640932</v>
      </c>
      <c r="CS72" s="158">
        <v>0.82874932393051104</v>
      </c>
      <c r="CT72" s="158">
        <v>3.0510231641162342</v>
      </c>
      <c r="CU72" s="158">
        <v>2.1090683283013996</v>
      </c>
      <c r="CV72" s="158">
        <v>2.7509339447648822</v>
      </c>
      <c r="CW72" s="158">
        <v>1.9183456898457862</v>
      </c>
      <c r="CX72" s="157">
        <v>2.5139400430201504</v>
      </c>
      <c r="CY72" s="157">
        <v>1.6817729729660329</v>
      </c>
      <c r="CZ72" s="157">
        <v>1.9351468422357128</v>
      </c>
      <c r="DA72" s="157">
        <v>-0.1817685204389114</v>
      </c>
      <c r="DB72" s="157">
        <v>1.097674251757718</v>
      </c>
      <c r="DC72" s="157">
        <v>0.27518552070690705</v>
      </c>
      <c r="DD72" s="157">
        <v>2.0061590464688526</v>
      </c>
      <c r="DE72" s="157">
        <v>2.3956151358313202</v>
      </c>
      <c r="DF72" s="157">
        <v>-0.14018398714344305</v>
      </c>
      <c r="DG72" s="157">
        <v>0.4675373712901838</v>
      </c>
      <c r="DH72" s="157">
        <v>0.17817120924279325</v>
      </c>
      <c r="DI72" s="157">
        <v>0.45506275301896437</v>
      </c>
      <c r="DJ72" s="157">
        <v>0.40835275725955644</v>
      </c>
      <c r="DK72" s="157">
        <v>0.1794515492451243</v>
      </c>
      <c r="DL72" s="157">
        <v>0.10036322168403466</v>
      </c>
      <c r="DM72" s="157">
        <v>0.4690945076204841</v>
      </c>
      <c r="DN72" s="157">
        <v>1.175005846616157</v>
      </c>
      <c r="DO72" s="157">
        <v>0.45308779644237812</v>
      </c>
      <c r="DP72" s="157">
        <v>1.0115631612797014</v>
      </c>
      <c r="DQ72" s="157">
        <v>1.2424201724815844</v>
      </c>
      <c r="DR72" s="157">
        <v>1.9376426273882874</v>
      </c>
      <c r="DS72" s="157">
        <v>0.13809390551137801</v>
      </c>
      <c r="DT72" s="157">
        <v>0.38683234116437931</v>
      </c>
      <c r="DU72" s="157">
        <v>1.0430792686711621</v>
      </c>
      <c r="DV72" s="157">
        <v>-0.51834334430097562</v>
      </c>
      <c r="DW72" s="157">
        <v>0.76806415248134685</v>
      </c>
      <c r="DX72" s="157">
        <v>0.49199948751058059</v>
      </c>
      <c r="DY72" s="157">
        <v>0.4340613971631454</v>
      </c>
      <c r="DZ72" s="157">
        <v>1.0293062859927706</v>
      </c>
      <c r="EA72" s="157">
        <v>1.2492370778539747E-2</v>
      </c>
      <c r="EB72" s="157">
        <v>0.58166321973551538</v>
      </c>
      <c r="EC72" s="157">
        <v>0.6023138938401017</v>
      </c>
      <c r="ED72" s="157">
        <v>1.5302398127816541</v>
      </c>
      <c r="EE72" s="157">
        <v>4.5447391834122213</v>
      </c>
      <c r="EF72" s="157">
        <v>-0.21792740219443138</v>
      </c>
      <c r="EG72" s="157">
        <v>1.1125316475706506</v>
      </c>
      <c r="EH72" s="157">
        <v>0.76278148241555888</v>
      </c>
      <c r="EI72" s="157">
        <v>0.51031966194094591</v>
      </c>
      <c r="EJ72" s="157">
        <v>3.3230809630572336</v>
      </c>
      <c r="EK72" s="157">
        <v>-0.68904842829026314</v>
      </c>
      <c r="EL72" s="157">
        <v>1.1097359318544355</v>
      </c>
      <c r="EM72" s="157">
        <v>0.87852821732756836</v>
      </c>
      <c r="EN72" s="157">
        <v>-8.0214007823105254E-2</v>
      </c>
      <c r="EO72" s="157">
        <v>1.1996428267206065</v>
      </c>
      <c r="EP72" s="157">
        <v>1.7960768117116652</v>
      </c>
      <c r="EQ72" s="157">
        <v>1.860348189047617</v>
      </c>
      <c r="ER72" s="157">
        <v>1.605564638437923</v>
      </c>
      <c r="ES72" s="157">
        <v>1.9570213874347899</v>
      </c>
      <c r="ET72" s="157">
        <v>1.1160016380692386</v>
      </c>
      <c r="EU72" s="157">
        <v>1.0788016890842993</v>
      </c>
      <c r="EV72" s="157">
        <v>1.0787992051712887</v>
      </c>
      <c r="EW72" s="157">
        <v>0.73243710884974322</v>
      </c>
      <c r="EX72" s="157">
        <v>3.9947718943800559E-2</v>
      </c>
      <c r="EY72" s="157">
        <v>0.24626522526180936</v>
      </c>
      <c r="EZ72" s="160">
        <v>-0.2047191137835874</v>
      </c>
      <c r="FA72" s="160">
        <v>0.21661804106824778</v>
      </c>
      <c r="FB72" s="160">
        <v>1.0096663630713496</v>
      </c>
      <c r="FC72" s="160">
        <v>0.69299611600342981</v>
      </c>
      <c r="FD72" s="160">
        <v>1.6073357473269421</v>
      </c>
      <c r="FE72" s="160">
        <v>1.2813225292253292</v>
      </c>
      <c r="FF72" s="160">
        <v>2.4271165962689558</v>
      </c>
      <c r="FG72" s="160">
        <v>2.7071490775888893</v>
      </c>
      <c r="FH72" s="160">
        <v>3.6341130103347585</v>
      </c>
      <c r="FI72" s="160">
        <v>2.6462204774734355</v>
      </c>
      <c r="FJ72" s="160">
        <v>3.3711685238666091</v>
      </c>
      <c r="FK72" s="160">
        <v>2.5272480605908592</v>
      </c>
      <c r="FL72" s="160">
        <v>3.4491550597472593</v>
      </c>
      <c r="FM72" s="160">
        <v>4.0942656700978279</v>
      </c>
      <c r="FN72" s="160">
        <v>7.7967650487063018</v>
      </c>
      <c r="FO72" s="160">
        <v>3.9063286319205677</v>
      </c>
      <c r="FP72" s="160">
        <v>3.9790019833969894</v>
      </c>
      <c r="FQ72" s="160">
        <v>4.1640551662917238</v>
      </c>
      <c r="FR72" s="160">
        <v>3.7754834852020616</v>
      </c>
      <c r="FS72" s="160">
        <v>4.364556822598975</v>
      </c>
      <c r="FT72" s="160">
        <v>7.0602448064065708</v>
      </c>
      <c r="FU72" s="160">
        <v>3.492625410455779</v>
      </c>
      <c r="FV72" s="160">
        <v>7.3346506024149107</v>
      </c>
      <c r="GA72" s="185"/>
    </row>
    <row r="73" spans="1:183" ht="26.4" x14ac:dyDescent="0.25">
      <c r="A73" s="2587" t="s">
        <v>5031</v>
      </c>
      <c r="B73" s="184">
        <v>13</v>
      </c>
      <c r="C73" s="2169" t="s">
        <v>164</v>
      </c>
      <c r="D73" s="2593">
        <v>11</v>
      </c>
      <c r="E73" s="161">
        <f>'SOUTH-2'!$N$1255</f>
        <v>-1.9122191229087353</v>
      </c>
      <c r="F73" s="161">
        <v>-0.75982594786811719</v>
      </c>
      <c r="G73" s="161">
        <v>-2.9769112374110023</v>
      </c>
      <c r="H73" s="161">
        <v>-2.2714527271261891</v>
      </c>
      <c r="I73" s="161">
        <v>0</v>
      </c>
      <c r="J73" s="161">
        <v>-6.6511112383482673E-2</v>
      </c>
      <c r="K73" s="161">
        <v>-0.30737341993408251</v>
      </c>
      <c r="L73" s="1033">
        <v>0.59139723484398077</v>
      </c>
      <c r="M73" s="1033">
        <v>-0.43053185110126579</v>
      </c>
      <c r="N73" s="1033">
        <v>-0.88279954266993621</v>
      </c>
      <c r="O73" s="1033">
        <v>0.14745939333555252</v>
      </c>
      <c r="P73" s="1033">
        <v>-0.49544390052368481</v>
      </c>
      <c r="Q73" s="1033">
        <v>-0.18561437538537107</v>
      </c>
      <c r="R73" s="158">
        <v>-0.24974491685343306</v>
      </c>
      <c r="S73" s="161">
        <v>1.2179256779478853</v>
      </c>
      <c r="T73" s="161">
        <v>0.1436339722724613</v>
      </c>
      <c r="U73" s="158">
        <v>0.33811526644935269</v>
      </c>
      <c r="V73" s="158">
        <v>0.76249698430344215</v>
      </c>
      <c r="W73" s="158">
        <v>1.8535013201152046</v>
      </c>
      <c r="X73" s="158">
        <v>-0.847586748112792</v>
      </c>
      <c r="Y73" s="158">
        <v>2.0779122473902247</v>
      </c>
      <c r="Z73" s="158">
        <v>1.5160000000000031</v>
      </c>
      <c r="AA73" s="158">
        <v>0.76561222522522465</v>
      </c>
      <c r="AB73" s="158">
        <v>1.0655308072910876</v>
      </c>
      <c r="AC73" s="158">
        <v>2.7182031823942339</v>
      </c>
      <c r="AD73" s="158">
        <v>-0.48385165845024741</v>
      </c>
      <c r="AE73" s="158">
        <v>2.1023315946469112</v>
      </c>
      <c r="AF73" s="158">
        <v>2.4189830447532366</v>
      </c>
      <c r="AG73" s="158">
        <v>1.8225851783402038</v>
      </c>
      <c r="AH73" s="158">
        <v>2.3587730313366193</v>
      </c>
      <c r="AI73" s="158">
        <v>0.96</v>
      </c>
      <c r="AJ73" s="158">
        <v>1.3403292382480418</v>
      </c>
      <c r="AK73" s="158">
        <v>-0.28984461426049984</v>
      </c>
      <c r="AL73" s="158">
        <v>0.27353559243026071</v>
      </c>
      <c r="AM73" s="158">
        <v>-0.78744241227560874</v>
      </c>
      <c r="AN73" s="158">
        <v>0.52688326613639147</v>
      </c>
      <c r="AO73" s="158">
        <v>1.910719462074302</v>
      </c>
      <c r="AP73" s="158">
        <v>-1.3489568643687273</v>
      </c>
      <c r="AQ73" s="158">
        <v>-2.2235749460755447</v>
      </c>
      <c r="AR73" s="177">
        <v>-1.536597835675731</v>
      </c>
      <c r="AS73" s="177">
        <v>-1.8727151906922497</v>
      </c>
      <c r="AT73" s="177">
        <v>-0.76006759369532173</v>
      </c>
      <c r="AU73" s="177">
        <v>2.4228529506707881</v>
      </c>
      <c r="AV73" s="177">
        <v>3.5332377106806076E-2</v>
      </c>
      <c r="AW73" s="177">
        <v>2.2937497671648694</v>
      </c>
      <c r="AX73" s="177">
        <v>1.1399783392224034</v>
      </c>
      <c r="AY73" s="158">
        <v>4.5500767457140654</v>
      </c>
      <c r="AZ73" s="158">
        <v>3.508197819087068</v>
      </c>
      <c r="BA73" s="158">
        <v>3.3475591258848199</v>
      </c>
      <c r="BB73" s="158">
        <v>4.4243298914789255</v>
      </c>
      <c r="BC73" s="158"/>
      <c r="BD73" s="158">
        <v>-1.3824996566774836</v>
      </c>
      <c r="BE73" s="158">
        <v>3.7088360898126465</v>
      </c>
      <c r="BF73" s="158">
        <v>1.529795645585726</v>
      </c>
      <c r="BG73" s="158">
        <v>1.9796230386275857</v>
      </c>
      <c r="BH73" s="158">
        <v>2.1944799925006815</v>
      </c>
      <c r="BI73" s="158">
        <v>-0.86536176868936521</v>
      </c>
      <c r="BJ73" s="158">
        <v>1.8977884209469973</v>
      </c>
      <c r="BK73" s="158">
        <v>0.94037824927038915</v>
      </c>
      <c r="BL73" s="158">
        <v>0.84945706758759265</v>
      </c>
      <c r="BM73" s="158">
        <v>1.2086700297256596</v>
      </c>
      <c r="BN73" s="158">
        <v>1.1569134486901802</v>
      </c>
      <c r="BO73" s="158">
        <v>0.641250741164334</v>
      </c>
      <c r="BP73" s="158"/>
      <c r="BQ73" s="158">
        <v>1.7618999526131687</v>
      </c>
      <c r="BR73" s="158">
        <v>0.18050042951928325</v>
      </c>
      <c r="BS73" s="158">
        <v>1.9112708119574253</v>
      </c>
      <c r="BT73" s="158">
        <v>0.39439353994343435</v>
      </c>
      <c r="BU73" s="158">
        <v>-1.4801089850303242</v>
      </c>
      <c r="BV73" s="158">
        <v>1.3630207140381834</v>
      </c>
      <c r="BW73" s="158">
        <v>2.3459670785627074</v>
      </c>
      <c r="BX73" s="158">
        <v>1.5380392218219792</v>
      </c>
      <c r="BY73" s="158">
        <v>1.0880983168048541</v>
      </c>
      <c r="BZ73" s="158">
        <v>1.0661332480910821</v>
      </c>
      <c r="CA73" s="158">
        <v>0.24561397239493998</v>
      </c>
      <c r="CB73" s="158">
        <v>2.6405346227608151</v>
      </c>
      <c r="CC73" s="158">
        <v>0.92897605072468581</v>
      </c>
      <c r="CD73" s="158">
        <v>0.97554193224717833</v>
      </c>
      <c r="CE73" s="158">
        <v>0.53829113017134156</v>
      </c>
      <c r="CF73" s="158">
        <v>0.90395453022408156</v>
      </c>
      <c r="CG73" s="158">
        <v>1.8992602224497821</v>
      </c>
      <c r="CH73" s="158">
        <v>0.4897033991360828</v>
      </c>
      <c r="CI73" s="158">
        <v>0.49472609066956152</v>
      </c>
      <c r="CJ73" s="158">
        <v>1.1098943790664175</v>
      </c>
      <c r="CK73" s="158">
        <v>0.82588037485278665</v>
      </c>
      <c r="CL73" s="158">
        <v>1.5252364764206798</v>
      </c>
      <c r="CM73" s="158">
        <v>0.85552669577647433</v>
      </c>
      <c r="CN73" s="158">
        <v>0.94413830623480599</v>
      </c>
      <c r="CO73" s="158">
        <v>0.50000000000000855</v>
      </c>
      <c r="CP73" s="158">
        <v>1.0041424723495496</v>
      </c>
      <c r="CQ73" s="158">
        <v>0.97950772725543567</v>
      </c>
      <c r="CR73" s="158">
        <v>0.1189850786145248</v>
      </c>
      <c r="CS73" s="158">
        <v>0.5666835967089171</v>
      </c>
      <c r="CT73" s="158">
        <v>1.9138508306070758</v>
      </c>
      <c r="CU73" s="158">
        <v>1.0335608429110816</v>
      </c>
      <c r="CV73" s="158">
        <v>0.69533949600185285</v>
      </c>
      <c r="CW73" s="158">
        <v>0.81393797446383809</v>
      </c>
      <c r="CX73" s="157">
        <v>1.1414361571174032</v>
      </c>
      <c r="CY73" s="157">
        <v>1.1170194092967574</v>
      </c>
      <c r="CZ73" s="157">
        <v>1.229882007149349</v>
      </c>
      <c r="DA73" s="157">
        <v>1.2961870043210246</v>
      </c>
      <c r="DB73" s="157">
        <v>0.86756853051305138</v>
      </c>
      <c r="DC73" s="157">
        <v>1.2094044495214749</v>
      </c>
      <c r="DD73" s="157">
        <v>1.2740134242724157</v>
      </c>
      <c r="DE73" s="157">
        <v>0.98041597288760463</v>
      </c>
      <c r="DF73" s="157">
        <v>1.0192591264373601</v>
      </c>
      <c r="DG73" s="157">
        <v>1.3058964130929827</v>
      </c>
      <c r="DH73" s="157">
        <v>1.2335162665021251</v>
      </c>
      <c r="DI73" s="157">
        <v>1.3018994903753904</v>
      </c>
      <c r="DJ73" s="157">
        <v>1.4114548737423511</v>
      </c>
      <c r="DK73" s="157">
        <v>1.1828498540297339</v>
      </c>
      <c r="DL73" s="157">
        <v>2.5899990187440802</v>
      </c>
      <c r="DM73" s="157">
        <v>1.6779289518259153</v>
      </c>
      <c r="DN73" s="157">
        <v>0.83050870302606106</v>
      </c>
      <c r="DO73" s="157">
        <v>1.0877827354454235</v>
      </c>
      <c r="DP73" s="157">
        <v>1.3579251044313143</v>
      </c>
      <c r="DQ73" s="157">
        <v>0.97235928986142872</v>
      </c>
      <c r="DR73" s="157">
        <v>1.377293142920557</v>
      </c>
      <c r="DS73" s="157">
        <v>0.81831364932340378</v>
      </c>
      <c r="DT73" s="157">
        <v>0.87198074852271756</v>
      </c>
      <c r="DU73" s="157">
        <v>1.2564556571898791</v>
      </c>
      <c r="DV73" s="157">
        <v>0.26656790025948895</v>
      </c>
      <c r="DW73" s="157">
        <v>1.2561366028403032</v>
      </c>
      <c r="DX73" s="157">
        <v>1.0018265589427415</v>
      </c>
      <c r="DY73" s="157">
        <v>1.0934697326253968</v>
      </c>
      <c r="DZ73" s="157">
        <v>1.2962787846857911</v>
      </c>
      <c r="EA73" s="157">
        <v>1.0092087846864792</v>
      </c>
      <c r="EB73" s="157">
        <v>0.3060232843876351</v>
      </c>
      <c r="EC73" s="157">
        <v>2.1697517254768974</v>
      </c>
      <c r="ED73" s="157">
        <v>0.97036434670540705</v>
      </c>
      <c r="EE73" s="157">
        <v>3.6674797576030289</v>
      </c>
      <c r="EF73" s="157">
        <v>-1.774088775668123</v>
      </c>
      <c r="EG73" s="157">
        <v>0.34733325022395506</v>
      </c>
      <c r="EH73" s="157">
        <v>0.76343613153336609</v>
      </c>
      <c r="EI73" s="157">
        <v>-0.16099149583762773</v>
      </c>
      <c r="EJ73" s="157">
        <v>1.7703766018830316</v>
      </c>
      <c r="EK73" s="159">
        <v>2.7811343162547164</v>
      </c>
      <c r="EL73" s="157">
        <v>1.5600436332908696</v>
      </c>
      <c r="EM73" s="157">
        <v>-0.44933442905216431</v>
      </c>
      <c r="EN73" s="157">
        <v>0.99267785111766904</v>
      </c>
      <c r="EO73" s="157">
        <v>1.36065141372377</v>
      </c>
      <c r="EP73" s="157">
        <v>1.3211256283929151</v>
      </c>
      <c r="EQ73" s="157">
        <v>1.6060558682818391</v>
      </c>
      <c r="ER73" s="157">
        <v>1.0364363199880937</v>
      </c>
      <c r="ES73" s="157">
        <v>2.7686922050744913</v>
      </c>
      <c r="ET73" s="157">
        <v>-0.45631612346622813</v>
      </c>
      <c r="EU73" s="157">
        <v>1.4450185169110015</v>
      </c>
      <c r="EV73" s="157">
        <v>0.70600764307307629</v>
      </c>
      <c r="EW73" s="157">
        <v>1.8861477320324067</v>
      </c>
      <c r="EX73" s="157">
        <v>0.88155900481038885</v>
      </c>
      <c r="EY73" s="157">
        <v>2.3294160724570903</v>
      </c>
      <c r="EZ73" s="160">
        <v>1.0531718449450449</v>
      </c>
      <c r="FA73" s="160">
        <v>4.1307354775271095E-2</v>
      </c>
      <c r="FB73" s="160">
        <v>1.7450153118435574</v>
      </c>
      <c r="FC73" s="160">
        <v>0.85926391893864673</v>
      </c>
      <c r="FD73" s="160">
        <v>1.2444617754916034</v>
      </c>
      <c r="FE73" s="160">
        <v>3.6855423535834264</v>
      </c>
      <c r="FF73" s="160">
        <v>1.2477735192104946</v>
      </c>
      <c r="FG73" s="160">
        <v>5.3063046598806247</v>
      </c>
      <c r="FH73" s="160">
        <v>2.9610397229698031</v>
      </c>
      <c r="FI73" s="160">
        <v>4.9875343144521453</v>
      </c>
      <c r="FJ73" s="160">
        <v>3.2458108529927032</v>
      </c>
      <c r="FK73" s="160">
        <v>1.3043096847303883</v>
      </c>
      <c r="FL73" s="160">
        <v>1.5176693342604517</v>
      </c>
      <c r="FM73" s="160">
        <v>1.9230988224809045</v>
      </c>
      <c r="FN73" s="160">
        <v>3.2281398972884534</v>
      </c>
      <c r="FO73" s="160">
        <v>3.3257429174532693</v>
      </c>
      <c r="FP73" s="160">
        <v>1.7399719872425632</v>
      </c>
      <c r="FQ73" s="160">
        <v>1.2789797966495293</v>
      </c>
      <c r="FR73" s="160">
        <v>0.93855973215725452</v>
      </c>
      <c r="FS73" s="160">
        <v>2.0146937470118695</v>
      </c>
      <c r="FT73" s="160">
        <v>3.492625410455779</v>
      </c>
      <c r="FU73" s="160">
        <v>-2.7761637124366656</v>
      </c>
      <c r="FV73" s="160">
        <v>3.4016180516147356</v>
      </c>
      <c r="GA73" s="185"/>
    </row>
    <row r="74" spans="1:183" ht="13.2" x14ac:dyDescent="0.25">
      <c r="A74" s="2587" t="s">
        <v>5031</v>
      </c>
      <c r="B74" s="184">
        <v>14</v>
      </c>
      <c r="C74" s="1969" t="s">
        <v>195</v>
      </c>
      <c r="D74" s="2591">
        <v>43</v>
      </c>
      <c r="E74" s="161">
        <f>'SOUTH-2'!$N$1429</f>
        <v>-4.8313846748458136E-2</v>
      </c>
      <c r="F74" s="161">
        <v>-3.0238887208929859E-2</v>
      </c>
      <c r="G74" s="161">
        <v>-6.9867252220842446E-2</v>
      </c>
      <c r="H74" s="161">
        <v>-7.6128330614441908E-2</v>
      </c>
      <c r="I74" s="161">
        <v>0.79041526830935849</v>
      </c>
      <c r="J74" s="161">
        <v>0.30205709901920474</v>
      </c>
      <c r="K74" s="161">
        <v>0.34498405466971166</v>
      </c>
      <c r="L74" s="1033">
        <v>0.27344956042305207</v>
      </c>
      <c r="M74" s="1033">
        <v>0.33441018110619886</v>
      </c>
      <c r="N74" s="1033">
        <v>0.2663291740938793</v>
      </c>
      <c r="O74" s="1033">
        <v>0.14804178313968375</v>
      </c>
      <c r="P74" s="1033">
        <v>0.12875104777874388</v>
      </c>
      <c r="Q74" s="1033">
        <v>0.15169898548864183</v>
      </c>
      <c r="R74" s="161">
        <v>0.12299823153313096</v>
      </c>
      <c r="S74" s="161">
        <v>0.53542192132396615</v>
      </c>
      <c r="T74" s="161">
        <v>0.61107825744137145</v>
      </c>
      <c r="U74" s="158">
        <v>0.11945887749847868</v>
      </c>
      <c r="V74" s="158">
        <v>4.3536196319018474</v>
      </c>
      <c r="W74" s="158"/>
      <c r="X74" s="158"/>
      <c r="Y74" s="158"/>
      <c r="Z74" s="158"/>
      <c r="CW74" s="120"/>
    </row>
    <row r="75" spans="1:183" ht="13.2" x14ac:dyDescent="0.25">
      <c r="A75" s="2587" t="s">
        <v>5031</v>
      </c>
      <c r="B75" s="184">
        <v>15</v>
      </c>
      <c r="C75" s="2748" t="s">
        <v>165</v>
      </c>
      <c r="D75" s="2593">
        <v>12</v>
      </c>
      <c r="E75" s="161">
        <f>'SOUTH-2'!$N$1479</f>
        <v>0.29445432055998966</v>
      </c>
      <c r="F75" s="161">
        <v>0.24135531974159427</v>
      </c>
      <c r="G75" s="161">
        <v>0.23621769785401536</v>
      </c>
      <c r="H75" s="161">
        <v>0.26723529450905947</v>
      </c>
      <c r="I75" s="161">
        <v>0.4571215618122082</v>
      </c>
      <c r="J75" s="161">
        <v>2.1271106139994376</v>
      </c>
      <c r="K75" s="161">
        <v>1.295885797226535</v>
      </c>
      <c r="L75" s="1033">
        <v>0.6779733863738362</v>
      </c>
      <c r="M75" s="1033">
        <v>1.0830983389940709</v>
      </c>
      <c r="N75" s="1033">
        <v>0.20017776116287145</v>
      </c>
      <c r="O75" s="1033">
        <v>4.9934193854317008E-2</v>
      </c>
      <c r="P75" s="1033">
        <v>0.2994645036077217</v>
      </c>
      <c r="Q75" s="1033">
        <v>0.37917818412671317</v>
      </c>
      <c r="R75" s="161">
        <v>0.11596794608000416</v>
      </c>
      <c r="S75" s="161">
        <v>0.57622713526739788</v>
      </c>
      <c r="T75" s="161">
        <v>0.20670557987155694</v>
      </c>
      <c r="U75" s="158">
        <v>-3.0855409751021851E-3</v>
      </c>
      <c r="V75" s="158">
        <v>0.40241775299002647</v>
      </c>
      <c r="W75" s="158">
        <v>0.9534930350480223</v>
      </c>
      <c r="X75" s="158">
        <v>1.7974257916194429</v>
      </c>
      <c r="Y75" s="158">
        <v>1.0440486386682637</v>
      </c>
      <c r="Z75" s="158">
        <v>1.954571712027954</v>
      </c>
      <c r="AA75" s="158">
        <v>0.98203822347944802</v>
      </c>
      <c r="AB75" s="158">
        <v>0.79262269228925397</v>
      </c>
      <c r="AC75" s="158">
        <v>2.5738341327830341</v>
      </c>
      <c r="AD75" s="158">
        <v>-0.65619870821607285</v>
      </c>
      <c r="AE75" s="158">
        <v>1.6496273603220573</v>
      </c>
      <c r="AF75" s="158">
        <v>1.4799788452272611</v>
      </c>
      <c r="AG75" s="158">
        <v>3.6260578370807131</v>
      </c>
      <c r="AH75" s="158">
        <v>0.15790374925136394</v>
      </c>
      <c r="AI75" s="158">
        <v>0.93</v>
      </c>
      <c r="AJ75" s="158">
        <v>2.0147981251352021</v>
      </c>
      <c r="AK75" s="158">
        <v>1.4242161366620845</v>
      </c>
      <c r="AL75" s="158">
        <v>0.35452011258017424</v>
      </c>
      <c r="AM75" s="158">
        <v>1.7417561230230048</v>
      </c>
      <c r="AN75" s="158">
        <v>2.9741141832470848</v>
      </c>
      <c r="AO75" s="158">
        <v>1.6042080805901988</v>
      </c>
      <c r="AP75" s="158">
        <v>2.0456477919117031</v>
      </c>
      <c r="AQ75" s="158">
        <v>1.7729470842798682</v>
      </c>
      <c r="AR75" s="177">
        <v>1.4218403452503385</v>
      </c>
      <c r="AS75" s="177">
        <v>1.0207871431573539</v>
      </c>
      <c r="AT75" s="177">
        <v>2.698610866197988</v>
      </c>
      <c r="AU75" s="177">
        <v>1.8103080604837625</v>
      </c>
      <c r="AV75" s="177">
        <v>1.8717512314450357</v>
      </c>
      <c r="AW75" s="177">
        <v>1.1561097911458402</v>
      </c>
      <c r="AX75" s="177">
        <v>-1.1198237155653281</v>
      </c>
      <c r="AY75" s="158">
        <v>2.215446738726186</v>
      </c>
      <c r="AZ75" s="158">
        <v>2.3390029206178915</v>
      </c>
      <c r="BA75" s="158">
        <v>3.9844010861363617</v>
      </c>
      <c r="BB75" s="158">
        <v>0.81359376451336596</v>
      </c>
      <c r="BC75" s="158"/>
      <c r="BD75" s="158">
        <v>1.8067187009620924</v>
      </c>
      <c r="BE75" s="158">
        <v>2.3529275518986941</v>
      </c>
      <c r="BF75" s="158">
        <v>4.2433421342360962</v>
      </c>
      <c r="BG75" s="158">
        <v>2.1916640326678785</v>
      </c>
      <c r="BH75" s="158">
        <v>3.1802542119019219</v>
      </c>
      <c r="BI75" s="158">
        <v>0.39475285794679271</v>
      </c>
      <c r="BJ75" s="158">
        <v>1.8815239966069726</v>
      </c>
      <c r="BK75" s="158">
        <v>0.65041648081064984</v>
      </c>
      <c r="BL75" s="158">
        <v>1.1062637404786253</v>
      </c>
      <c r="BM75" s="158">
        <v>1.3684814537957186</v>
      </c>
      <c r="BN75" s="158">
        <v>0.21484736457063916</v>
      </c>
      <c r="BO75" s="158">
        <v>0.18232117841038892</v>
      </c>
      <c r="BP75" s="158"/>
      <c r="BQ75" s="158">
        <v>0.16500907637703729</v>
      </c>
      <c r="BR75" s="158">
        <v>0.2051999876280961</v>
      </c>
      <c r="BS75" s="158">
        <v>0.18904940964567821</v>
      </c>
      <c r="BT75" s="158">
        <v>0.15200771721121453</v>
      </c>
      <c r="BU75" s="158">
        <v>0.18274863435984823</v>
      </c>
      <c r="BV75" s="158">
        <v>1.1867854402550984</v>
      </c>
      <c r="BW75" s="158">
        <v>2.2321027326120362</v>
      </c>
      <c r="BX75" s="158">
        <v>0.27923650445420722</v>
      </c>
      <c r="BY75" s="158">
        <v>1.6019367595939054</v>
      </c>
      <c r="BZ75" s="158">
        <v>0.80217514726174088</v>
      </c>
      <c r="CA75" s="158">
        <v>-0.1982728707878546</v>
      </c>
      <c r="CB75" s="158">
        <v>2.264039682734909</v>
      </c>
      <c r="CC75" s="158">
        <v>-1.5565890872229374E-2</v>
      </c>
      <c r="CD75" s="158">
        <v>0.60049999999999171</v>
      </c>
      <c r="CE75" s="158">
        <v>0.51004999999998824</v>
      </c>
      <c r="CF75" s="158">
        <v>0.48826302474546496</v>
      </c>
      <c r="CG75" s="158">
        <v>1.9999999999994311E-2</v>
      </c>
      <c r="CH75" s="158">
        <v>0.14356355599655735</v>
      </c>
      <c r="CI75" s="158">
        <v>-0.2808540057206444</v>
      </c>
      <c r="CJ75" s="158">
        <v>0.51625326209468314</v>
      </c>
      <c r="CK75" s="158">
        <v>0.56154837500937838</v>
      </c>
      <c r="CL75" s="158">
        <v>1.2478174055581961</v>
      </c>
      <c r="CM75" s="158">
        <v>-0.25833794840140789</v>
      </c>
      <c r="CN75" s="158">
        <v>-0.44999999999997942</v>
      </c>
      <c r="CO75" s="158">
        <v>-0.4500000000000004</v>
      </c>
      <c r="CP75" s="158">
        <v>1.9139053288325614</v>
      </c>
      <c r="CQ75" s="158">
        <v>0.74284290093520378</v>
      </c>
      <c r="CR75" s="158">
        <v>2.4635690667162744</v>
      </c>
      <c r="CS75" s="158">
        <v>1.1271282371428648</v>
      </c>
      <c r="CT75" s="158">
        <v>-0.12288140386706367</v>
      </c>
      <c r="CU75" s="158">
        <v>1.0592356483125798</v>
      </c>
      <c r="CV75" s="163">
        <v>0.85490897899430829</v>
      </c>
      <c r="CW75" s="158">
        <v>-2.0429097197037582</v>
      </c>
      <c r="CX75" s="162">
        <v>1.0385850693255323</v>
      </c>
      <c r="CY75" s="162">
        <v>1.231062544747535</v>
      </c>
      <c r="CZ75" s="162">
        <v>1.1640512206531348</v>
      </c>
      <c r="DA75" s="162">
        <v>-0.5475348138699887</v>
      </c>
      <c r="DB75" s="162">
        <v>2.6823533771291039</v>
      </c>
      <c r="DC75" s="162">
        <v>-0.23622718447993638</v>
      </c>
      <c r="DD75" s="162">
        <v>0.98365905877270021</v>
      </c>
      <c r="DE75" s="162">
        <v>1.0251993520305021</v>
      </c>
      <c r="DF75" s="162">
        <v>0.13093044787523347</v>
      </c>
      <c r="DG75" s="162">
        <v>1.1205746603977016</v>
      </c>
      <c r="DH75" s="162">
        <v>1.1645069739357228</v>
      </c>
      <c r="DI75" s="164">
        <v>1.1858910934050104</v>
      </c>
      <c r="DJ75" s="164">
        <v>3.3766721802542339</v>
      </c>
      <c r="DK75" s="164">
        <v>1.1783385116684755</v>
      </c>
      <c r="DL75" s="157">
        <v>1.7370945589083091</v>
      </c>
      <c r="DM75" s="157">
        <v>1.2090955262004532</v>
      </c>
      <c r="DN75" s="157">
        <v>1.1286582127188955</v>
      </c>
      <c r="DO75" s="157">
        <v>1.0372675932593822</v>
      </c>
      <c r="DP75" s="157">
        <v>1.2493693897979654</v>
      </c>
      <c r="DQ75" s="157">
        <v>1.211195436328993</v>
      </c>
      <c r="DR75" s="157">
        <v>1.0701249416932208</v>
      </c>
      <c r="DS75" s="157">
        <v>0.890802663753131</v>
      </c>
      <c r="DT75" s="157">
        <v>0.63226314151849827</v>
      </c>
      <c r="DU75" s="157">
        <v>-0.79802914772463562</v>
      </c>
      <c r="DV75" s="157">
        <v>-0.16422444851959248</v>
      </c>
      <c r="DW75" s="157">
        <v>2.0065215825896576</v>
      </c>
      <c r="DX75" s="157">
        <v>0.54070178470348051</v>
      </c>
      <c r="DY75" s="157">
        <v>0.28000058989617754</v>
      </c>
      <c r="DZ75" s="157">
        <v>-8.1863463307335266E-2</v>
      </c>
      <c r="EA75" s="157">
        <v>2.1812455198297904</v>
      </c>
      <c r="EB75" s="157">
        <v>0.43263336020590032</v>
      </c>
      <c r="EC75" s="157">
        <v>0.75525141534019402</v>
      </c>
      <c r="ED75" s="157">
        <v>1.1453873211277679</v>
      </c>
      <c r="EE75" s="157">
        <v>3.5651752898673386</v>
      </c>
      <c r="EF75" s="157">
        <v>-1.7516863150392925</v>
      </c>
      <c r="EG75" s="157">
        <v>0.45131021446426173</v>
      </c>
      <c r="EH75" s="157">
        <v>1.3798954869630913</v>
      </c>
      <c r="EI75" s="157">
        <v>-0.37127840647303501</v>
      </c>
      <c r="EJ75" s="157">
        <v>2.4598927990777133</v>
      </c>
      <c r="EK75" s="157">
        <v>-0.32854716974961956</v>
      </c>
      <c r="EL75" s="157">
        <v>1.3354420929448334</v>
      </c>
      <c r="EM75" s="157">
        <v>-0.71487061560815246</v>
      </c>
      <c r="EN75" s="157">
        <v>-6.3214243594900354E-2</v>
      </c>
      <c r="EO75" s="157">
        <v>0.10349398623157387</v>
      </c>
      <c r="EP75" s="157">
        <v>0.54111220493676315</v>
      </c>
      <c r="EQ75" s="157">
        <v>2.3392735936014514E-2</v>
      </c>
      <c r="ER75" s="157">
        <v>0.97779542610879377</v>
      </c>
      <c r="ES75" s="157">
        <v>1.4953030573289805</v>
      </c>
      <c r="ET75" s="157">
        <v>0.8720700633566093</v>
      </c>
      <c r="EU75" s="157">
        <v>0.95631429062664774</v>
      </c>
      <c r="EV75" s="157">
        <v>0.13425200449549179</v>
      </c>
      <c r="EW75" s="157">
        <v>-3.3126270224956997E-2</v>
      </c>
      <c r="EX75" s="157">
        <v>-0.24273993081223522</v>
      </c>
      <c r="EY75" s="157">
        <v>-1.4551483801304788</v>
      </c>
      <c r="EZ75" s="160">
        <v>-0.91408362562227474</v>
      </c>
      <c r="FA75" s="160">
        <v>0.46814167709327681</v>
      </c>
      <c r="FB75" s="160">
        <v>-0.95581248229717175</v>
      </c>
      <c r="FC75" s="160">
        <v>-0.17017982138374943</v>
      </c>
      <c r="FD75" s="160">
        <v>-0.84161886355617277</v>
      </c>
      <c r="FE75" s="160">
        <v>0.61798897163735766</v>
      </c>
      <c r="FF75" s="160">
        <v>0.43734627906677315</v>
      </c>
      <c r="FG75" s="160">
        <v>-1.1037852111632206E-2</v>
      </c>
      <c r="FH75" s="160">
        <v>8.4467583683278918E-2</v>
      </c>
      <c r="FI75" s="160">
        <v>1.174944373241058</v>
      </c>
      <c r="FJ75" s="160">
        <v>2.1259072879560388</v>
      </c>
      <c r="FK75" s="160">
        <v>3.8987254404533296</v>
      </c>
      <c r="FL75" s="160">
        <v>0.66834703484238589</v>
      </c>
      <c r="FM75" s="160">
        <v>1.9586679369488964</v>
      </c>
      <c r="FN75" s="160">
        <v>1.3872860270098324</v>
      </c>
      <c r="FO75" s="160">
        <v>1.5344263899732</v>
      </c>
      <c r="FP75" s="160">
        <v>1.5400714040409971</v>
      </c>
      <c r="FQ75" s="160">
        <v>1.2067667875618748</v>
      </c>
      <c r="FR75" s="160">
        <v>8.9469423677000908</v>
      </c>
      <c r="FS75" s="160">
        <v>7.718798689327544</v>
      </c>
      <c r="FT75" s="160">
        <v>-2.7761637124366656</v>
      </c>
      <c r="FU75" s="160">
        <v>2.7986908220271598</v>
      </c>
      <c r="FV75" s="160">
        <v>2.7468466035403241</v>
      </c>
      <c r="GA75" s="185"/>
    </row>
    <row r="76" spans="1:183" ht="13.2" x14ac:dyDescent="0.25">
      <c r="A76" s="2584" t="s">
        <v>5032</v>
      </c>
      <c r="B76" s="184">
        <v>16</v>
      </c>
      <c r="C76" s="1969" t="s">
        <v>217</v>
      </c>
      <c r="D76" s="2591">
        <v>13</v>
      </c>
      <c r="E76" s="161">
        <f>'SOUTH-1'!$N$660</f>
        <v>-0.86273039693140696</v>
      </c>
      <c r="F76" s="161">
        <v>-1.2370223200145076</v>
      </c>
      <c r="G76" s="161">
        <v>7.4395344691760207E-2</v>
      </c>
      <c r="H76" s="161">
        <v>0.18564343184275012</v>
      </c>
      <c r="I76" s="161">
        <v>1.6479500974943935</v>
      </c>
      <c r="J76" s="161">
        <v>0.38107165175745872</v>
      </c>
      <c r="K76" s="161">
        <v>0.8894523039479143</v>
      </c>
      <c r="L76" s="1033">
        <v>0.10681921904315819</v>
      </c>
      <c r="M76" s="1033">
        <v>0.27654796544404048</v>
      </c>
      <c r="N76" s="1033">
        <v>1.164720304155004</v>
      </c>
      <c r="O76" s="1033">
        <v>0.551642930260409</v>
      </c>
      <c r="P76" s="1033">
        <v>0.3002113353717098</v>
      </c>
      <c r="Q76" s="1033">
        <v>0.56408577344273136</v>
      </c>
      <c r="R76" s="161">
        <v>0.53436198776329147</v>
      </c>
      <c r="S76" s="161">
        <v>0.3721600655657859</v>
      </c>
      <c r="T76" s="161">
        <v>-5.1060790828020598E-2</v>
      </c>
      <c r="U76" s="158">
        <v>0.36996529897010877</v>
      </c>
      <c r="V76" s="158">
        <v>0.30596302641038647</v>
      </c>
      <c r="W76" s="158">
        <v>0.65663608978888399</v>
      </c>
      <c r="X76" s="158">
        <v>7.0571259462275295E-3</v>
      </c>
      <c r="Y76" s="158">
        <v>-0.41038083508041578</v>
      </c>
      <c r="Z76" s="158">
        <v>1.0475931049324092</v>
      </c>
      <c r="AA76" s="158">
        <v>0.22592211301176537</v>
      </c>
      <c r="AB76" s="158">
        <v>8.8594222398493794E-2</v>
      </c>
      <c r="AC76" s="158">
        <v>0.85503641505894012</v>
      </c>
      <c r="AD76" s="158">
        <v>-0.23148957845555554</v>
      </c>
      <c r="AE76" s="158">
        <v>0.86898283154145994</v>
      </c>
      <c r="AF76" s="158">
        <v>0.22759474073042199</v>
      </c>
      <c r="AG76" s="158">
        <v>-0.15043545259590779</v>
      </c>
      <c r="AH76" s="158">
        <v>0.4820991173618297</v>
      </c>
      <c r="AI76" s="158">
        <v>0.02</v>
      </c>
      <c r="AJ76" s="158">
        <v>-0.17696813788281959</v>
      </c>
      <c r="AK76" s="158">
        <v>-0.37517102838101213</v>
      </c>
      <c r="AL76" s="158">
        <v>1.5283740435755202</v>
      </c>
      <c r="AM76" s="158">
        <v>1.2384638557681011</v>
      </c>
      <c r="AN76" s="158">
        <v>0.87375049231774127</v>
      </c>
      <c r="AO76" s="158">
        <v>0</v>
      </c>
      <c r="AP76" s="158">
        <v>-0.74900978684186814</v>
      </c>
      <c r="AQ76" s="158">
        <v>0.80792315109162083</v>
      </c>
      <c r="AR76" s="158">
        <v>1.1846116368365887</v>
      </c>
      <c r="AS76" s="158">
        <v>0.40800917903424289</v>
      </c>
      <c r="AT76" s="158">
        <v>1.032875804828814</v>
      </c>
      <c r="AU76" s="158">
        <v>1.0102818971983918</v>
      </c>
      <c r="AV76" s="158">
        <v>2.0010227450761824</v>
      </c>
      <c r="AW76" s="158">
        <v>2.262199180874267</v>
      </c>
      <c r="AX76" s="158">
        <v>3.5043103172742334</v>
      </c>
      <c r="AY76" s="158">
        <v>2.8983268916646936</v>
      </c>
      <c r="AZ76" s="158">
        <v>2.2596030094031172</v>
      </c>
      <c r="BA76" s="158">
        <v>2.4999999999999813</v>
      </c>
      <c r="BB76" s="158">
        <v>1.4999999999999987</v>
      </c>
      <c r="BC76" s="158"/>
      <c r="BD76" s="158">
        <v>2.2990195177947417</v>
      </c>
      <c r="BE76" s="158">
        <v>3.9709719487001376</v>
      </c>
      <c r="BF76" s="158">
        <v>2.7290590618930359</v>
      </c>
      <c r="BG76" s="158">
        <v>1.5072915403884226</v>
      </c>
      <c r="BH76" s="158">
        <v>2.5483257426453667</v>
      </c>
      <c r="BI76" s="158">
        <v>1.561222594253715</v>
      </c>
      <c r="BJ76" s="158">
        <v>1.3934044558450187</v>
      </c>
      <c r="BK76" s="158">
        <v>1.760654564258636</v>
      </c>
      <c r="BL76" s="158">
        <v>2.1468731366950768</v>
      </c>
      <c r="BM76" s="158">
        <v>1.3732271634323097</v>
      </c>
      <c r="BN76" s="158">
        <v>0.63091909365155829</v>
      </c>
      <c r="BO76" s="158">
        <v>0.64132535410445124</v>
      </c>
      <c r="BP76" s="158"/>
      <c r="BQ76" s="158">
        <v>2.2969707743253083</v>
      </c>
      <c r="BR76" s="158">
        <v>0.800259851891711</v>
      </c>
      <c r="BS76" s="158">
        <v>2.6168323865647878</v>
      </c>
      <c r="BT76" s="158">
        <v>1.9681357642079234</v>
      </c>
      <c r="BU76" s="158">
        <v>2.0765127836683352</v>
      </c>
      <c r="BV76" s="158">
        <v>1.8360632907700691</v>
      </c>
      <c r="BW76" s="158">
        <v>2.0779404548653062</v>
      </c>
      <c r="BX76" s="158">
        <v>3.820145329880408</v>
      </c>
      <c r="BY76" s="158">
        <v>1.1643428110233511</v>
      </c>
      <c r="BZ76" s="158">
        <v>1.5848899291422831</v>
      </c>
      <c r="CA76" s="158">
        <v>1.594070621124307</v>
      </c>
      <c r="CB76" s="158">
        <v>2.2957665308024651</v>
      </c>
      <c r="CC76" s="158">
        <v>1.9495340064060298</v>
      </c>
      <c r="CD76" s="158">
        <v>2.0772838263836277</v>
      </c>
      <c r="CE76" s="158">
        <v>2.5043907576181028</v>
      </c>
      <c r="CF76" s="158">
        <v>1.7357670536344287</v>
      </c>
      <c r="CG76" s="158">
        <v>1.1751745510020517</v>
      </c>
      <c r="CH76" s="158">
        <v>-0.6891997541499818</v>
      </c>
      <c r="CI76" s="158">
        <v>2.7529604860995569</v>
      </c>
      <c r="CJ76" s="158">
        <v>1.3195748496850042</v>
      </c>
      <c r="CK76" s="158">
        <v>3.0039502675947656</v>
      </c>
      <c r="CL76" s="164">
        <v>1.4070271419126104</v>
      </c>
      <c r="CM76" s="164">
        <v>3.898548308084842</v>
      </c>
      <c r="CN76" s="158">
        <v>0.62864594955726771</v>
      </c>
      <c r="CO76" s="158">
        <v>-1.3154380094605275E-2</v>
      </c>
      <c r="CP76" s="158">
        <v>2.5593650419512741</v>
      </c>
      <c r="CQ76" s="158">
        <v>2.2695266027404974</v>
      </c>
      <c r="CR76" s="158">
        <v>0.97921835537624247</v>
      </c>
      <c r="CS76" s="158">
        <v>2.2718600080802749</v>
      </c>
      <c r="CT76" s="158">
        <v>2.3192638328388515</v>
      </c>
      <c r="CU76" s="158">
        <v>1.9275851217075712</v>
      </c>
      <c r="CV76" s="163">
        <v>4.0241911201457921</v>
      </c>
      <c r="CW76" s="158">
        <v>2.6397623098176299</v>
      </c>
      <c r="CX76" s="162">
        <v>2.1901062562149769</v>
      </c>
      <c r="CY76" s="162">
        <v>2.0664739563068419</v>
      </c>
      <c r="CZ76" s="162">
        <v>2.9982142365952851</v>
      </c>
      <c r="DA76" s="162">
        <v>2.7714868442180771</v>
      </c>
      <c r="DB76" s="162">
        <v>-1.5227383042693194</v>
      </c>
      <c r="DC76" s="162">
        <v>2.3116623548872202</v>
      </c>
      <c r="DD76" s="162">
        <v>2.0258259209735541</v>
      </c>
      <c r="DE76" s="162">
        <v>0.99212082941341895</v>
      </c>
      <c r="DF76" s="162">
        <v>3.9173589477057091</v>
      </c>
      <c r="DG76" s="162">
        <v>0.4504413409177021</v>
      </c>
      <c r="DH76" s="162">
        <v>2.1126655351077974</v>
      </c>
      <c r="DI76" s="164">
        <v>1.9415251881634978</v>
      </c>
      <c r="DJ76" s="164">
        <v>1.5408362533574127</v>
      </c>
      <c r="DK76" s="164">
        <v>2.0566469029759449</v>
      </c>
      <c r="DL76" s="157">
        <v>1.4224428388658161</v>
      </c>
      <c r="DM76" s="157">
        <v>1.4910690156271611</v>
      </c>
      <c r="DN76" s="157">
        <v>1.5633137615175967</v>
      </c>
      <c r="DO76" s="157">
        <v>1.7203612198640295</v>
      </c>
      <c r="DP76" s="157">
        <v>1.3805742473421925</v>
      </c>
      <c r="DQ76" s="157">
        <v>0.87641059459948911</v>
      </c>
      <c r="DR76" s="157">
        <v>1.1320252643925388</v>
      </c>
      <c r="DS76" s="157">
        <v>1.4370526443012166</v>
      </c>
      <c r="DT76" s="157">
        <v>1.6364544499735794</v>
      </c>
      <c r="DU76" s="157">
        <v>-0.12189494468125164</v>
      </c>
      <c r="DV76" s="157">
        <v>1.6283766610555659</v>
      </c>
      <c r="DW76" s="157">
        <v>2.955508834338648</v>
      </c>
      <c r="DX76" s="157">
        <v>2.614453085436327</v>
      </c>
      <c r="DY76" s="157">
        <v>0.59632559384078054</v>
      </c>
      <c r="DZ76" s="157">
        <v>2.301675553111493</v>
      </c>
      <c r="EA76" s="157">
        <v>1.739700623489937</v>
      </c>
      <c r="EB76" s="157">
        <v>1.1112246204137635</v>
      </c>
      <c r="EC76" s="157">
        <v>1.3947839188674567</v>
      </c>
      <c r="ED76" s="157">
        <v>2.0939825978895588</v>
      </c>
      <c r="EE76" s="157">
        <v>4.8749139737911538</v>
      </c>
      <c r="EF76" s="157">
        <v>-0.50369737137234238</v>
      </c>
      <c r="EG76" s="162">
        <v>2.2676811473291929</v>
      </c>
      <c r="EH76" s="162">
        <v>2.7993260821935815</v>
      </c>
      <c r="EI76" s="162">
        <v>1.0118637979994789</v>
      </c>
      <c r="EJ76" s="162">
        <v>4.3114807353461755</v>
      </c>
      <c r="EK76" s="162">
        <v>1.1211545917121943</v>
      </c>
      <c r="EL76" s="162">
        <v>2.7517076693494578</v>
      </c>
      <c r="EM76" s="162">
        <v>2.4969427987317077</v>
      </c>
      <c r="EN76" s="162">
        <v>1.1727544427264613</v>
      </c>
      <c r="EO76" s="162">
        <v>2.9268934104786948</v>
      </c>
      <c r="EP76" s="162">
        <v>1.9570412485214919</v>
      </c>
      <c r="EQ76" s="162">
        <v>2.1757814375602829</v>
      </c>
      <c r="ER76" s="162">
        <v>1.9550487301840846</v>
      </c>
      <c r="ES76" s="162">
        <v>1.8678786274845913</v>
      </c>
      <c r="ET76" s="162">
        <v>2.0207151977190101</v>
      </c>
      <c r="EU76" s="162">
        <v>2.4881349881622947</v>
      </c>
      <c r="EV76" s="162">
        <v>2.5874718171269686</v>
      </c>
      <c r="EW76" s="157">
        <v>1.9358484546886396</v>
      </c>
      <c r="EX76" s="157">
        <v>3.6753431275023369</v>
      </c>
      <c r="EY76" s="157">
        <v>3.1859022926153564</v>
      </c>
      <c r="EZ76" s="160">
        <v>2.6816735744547695</v>
      </c>
      <c r="FA76" s="160">
        <v>1.3643042814001218</v>
      </c>
      <c r="FB76" s="160">
        <v>4.7947281661862373</v>
      </c>
      <c r="FC76" s="160">
        <v>3.9781152012579852</v>
      </c>
      <c r="FD76" s="160">
        <v>1.1913730844966501</v>
      </c>
      <c r="FE76" s="160">
        <v>1.638699907115579</v>
      </c>
      <c r="FF76" s="160">
        <v>3.5456469814768776</v>
      </c>
      <c r="FG76" s="160">
        <v>3.6034704486441629</v>
      </c>
      <c r="FH76" s="160">
        <v>3.5072407308512763</v>
      </c>
      <c r="FI76" s="160">
        <v>1.2469295300481893</v>
      </c>
      <c r="FJ76" s="160">
        <v>4.009076909565441</v>
      </c>
      <c r="FK76" s="160">
        <v>3.1469247181274236</v>
      </c>
      <c r="FL76" s="160">
        <v>2.627644462440585</v>
      </c>
      <c r="FM76" s="160">
        <v>3.826595972598938</v>
      </c>
      <c r="FN76" s="160">
        <v>3.1615254691412269</v>
      </c>
      <c r="FO76" s="160">
        <v>2.8226095701620344</v>
      </c>
      <c r="FP76" s="160">
        <v>2.97999710775421</v>
      </c>
      <c r="FQ76" s="160">
        <v>2.4633892683901633</v>
      </c>
      <c r="FR76" s="160">
        <v>1.6593160271683645</v>
      </c>
      <c r="FS76" s="160">
        <v>3.3251648904264699</v>
      </c>
      <c r="FT76" s="160">
        <v>2.7986908220271598</v>
      </c>
      <c r="FU76" s="160">
        <v>-1.6330616375516287</v>
      </c>
      <c r="FV76" s="160">
        <v>-1.3379534087425353</v>
      </c>
      <c r="GA76" s="185"/>
    </row>
    <row r="77" spans="1:183" ht="13.2" x14ac:dyDescent="0.25">
      <c r="A77" s="2584" t="s">
        <v>5032</v>
      </c>
      <c r="B77" s="184">
        <v>17</v>
      </c>
      <c r="C77" s="2170" t="s">
        <v>166</v>
      </c>
      <c r="D77" s="2591">
        <v>14</v>
      </c>
      <c r="E77" s="161">
        <f>'SOUTH-1'!$N$989</f>
        <v>6.4232718240864503E-2</v>
      </c>
      <c r="F77" s="161">
        <v>7.4935263116678599E-2</v>
      </c>
      <c r="G77" s="161">
        <v>9.0376318061403824E-2</v>
      </c>
      <c r="H77" s="161">
        <v>2.5451399893610515E-2</v>
      </c>
      <c r="I77" s="161">
        <v>1.6297901942632014E-2</v>
      </c>
      <c r="J77" s="161">
        <v>-0.34327075432925558</v>
      </c>
      <c r="K77" s="161">
        <v>8.0747905302941486E-2</v>
      </c>
      <c r="L77" s="1033">
        <v>6.4266446620115561E-2</v>
      </c>
      <c r="M77" s="1033">
        <v>0.18357972850155768</v>
      </c>
      <c r="N77" s="1033">
        <v>0.1352049596004738</v>
      </c>
      <c r="O77" s="1033">
        <v>8.0802496968509149E-2</v>
      </c>
      <c r="P77" s="1033">
        <v>0.19231341545523484</v>
      </c>
      <c r="Q77" s="1033">
        <v>0.11332315884212951</v>
      </c>
      <c r="R77" s="161">
        <v>0.1741305219467166</v>
      </c>
      <c r="S77" s="161">
        <v>0.44191709172423516</v>
      </c>
      <c r="T77" s="161">
        <v>0.37264468575701826</v>
      </c>
      <c r="U77" s="158">
        <v>0.1693449354834749</v>
      </c>
      <c r="V77" s="158">
        <v>0.22177847899410752</v>
      </c>
      <c r="W77" s="158">
        <v>-2.3485027937601034E-2</v>
      </c>
      <c r="X77" s="158">
        <v>-2.3215314688987004E-2</v>
      </c>
      <c r="Y77" s="158">
        <v>0.1072136525716499</v>
      </c>
      <c r="Z77" s="158">
        <v>1.9405853923416344E-2</v>
      </c>
      <c r="AA77" s="158">
        <v>2.562170699280384E-2</v>
      </c>
      <c r="AB77" s="158">
        <v>1.695618266689709E-2</v>
      </c>
      <c r="AC77" s="157">
        <v>8.7996687766461135E-2</v>
      </c>
      <c r="AD77" s="157">
        <v>-3.9618223505036576E-2</v>
      </c>
      <c r="AE77" s="157">
        <v>5.2092465176576189E-2</v>
      </c>
      <c r="AF77" s="157">
        <v>3.2613709053154041E-2</v>
      </c>
      <c r="AG77" s="157">
        <v>6.3475210742175756E-2</v>
      </c>
      <c r="AH77" s="157">
        <v>9.4415108215107443E-2</v>
      </c>
      <c r="AI77" s="157">
        <v>0.04</v>
      </c>
      <c r="AJ77" s="157">
        <v>-0.39417178724250845</v>
      </c>
      <c r="AK77" s="157">
        <v>-0.10236735903959722</v>
      </c>
      <c r="AL77" s="157">
        <v>-0.14835715033500008</v>
      </c>
      <c r="AM77" s="157">
        <v>0.14419400092164233</v>
      </c>
      <c r="AN77" s="157">
        <v>0.1389571789220117</v>
      </c>
      <c r="AO77" s="157">
        <v>8.291448262175409E-2</v>
      </c>
      <c r="AP77" s="157">
        <v>0.11766281108640535</v>
      </c>
      <c r="AQ77" s="157">
        <v>-9.7193925272862858E-2</v>
      </c>
      <c r="AR77" s="157">
        <v>-0.11611253083147195</v>
      </c>
      <c r="AS77" s="157">
        <v>-3.0301586539683553E-2</v>
      </c>
      <c r="AT77" s="158">
        <v>-0.21853907762542663</v>
      </c>
      <c r="AU77" s="158">
        <v>0.20066785785080618</v>
      </c>
      <c r="AV77" s="158">
        <v>-8.4601711060441093E-2</v>
      </c>
      <c r="AW77" s="158">
        <v>0.1620877145733145</v>
      </c>
      <c r="AX77" s="158">
        <v>0.25725772599571489</v>
      </c>
      <c r="AY77" s="158">
        <v>0.37803863532324333</v>
      </c>
      <c r="AZ77" s="158">
        <v>0.3578315404133382</v>
      </c>
      <c r="BA77" s="158">
        <v>1.453098534839853E-2</v>
      </c>
      <c r="BB77" s="158">
        <v>0.33333139982545573</v>
      </c>
      <c r="BC77" s="158"/>
      <c r="BD77" s="158">
        <v>0.92326335853747366</v>
      </c>
      <c r="BE77" s="158">
        <v>0.4020996790744501</v>
      </c>
      <c r="BF77" s="158">
        <v>9.5154393590525438E-2</v>
      </c>
      <c r="BG77" s="158">
        <v>7.9401234367405579E-2</v>
      </c>
      <c r="BH77" s="158">
        <v>-0.48785386857081281</v>
      </c>
      <c r="BI77" s="158">
        <v>-0.98313874197573614</v>
      </c>
      <c r="BJ77" s="158">
        <v>1.5136129712696365</v>
      </c>
      <c r="BK77" s="158">
        <v>1.0567596213023371</v>
      </c>
      <c r="BL77" s="158">
        <v>0.19437645471195153</v>
      </c>
      <c r="BM77" s="158">
        <v>0.14360040478624322</v>
      </c>
      <c r="BN77" s="158">
        <v>5.1825960450852478E-2</v>
      </c>
      <c r="BO77" s="158">
        <v>0.9060226802963024</v>
      </c>
      <c r="BP77" s="158"/>
      <c r="BQ77" s="158">
        <v>0.67406125853648591</v>
      </c>
      <c r="BR77" s="158">
        <v>-0.38051087582723525</v>
      </c>
      <c r="BS77" s="158">
        <v>0.35873578659871702</v>
      </c>
      <c r="BT77" s="158">
        <v>-1.3961647747291914</v>
      </c>
      <c r="BU77" s="158">
        <v>0.11021478997744846</v>
      </c>
      <c r="BV77" s="158">
        <v>0.16838856057415066</v>
      </c>
      <c r="BW77" s="158">
        <v>0.19176201020636774</v>
      </c>
      <c r="BX77" s="158">
        <v>0.4384582532544698</v>
      </c>
      <c r="BY77" s="158">
        <v>0.19501589001169214</v>
      </c>
      <c r="BZ77" s="158">
        <v>7.9818435226035288E-3</v>
      </c>
      <c r="CA77" s="158">
        <v>0.11097849174818335</v>
      </c>
      <c r="CB77" s="158">
        <v>-9.7922347121969927E-2</v>
      </c>
      <c r="CC77" s="158">
        <v>8.4705475992081433E-2</v>
      </c>
      <c r="CD77" s="158">
        <v>-0.19808578332127935</v>
      </c>
      <c r="CE77" s="158">
        <v>0.44410559176378173</v>
      </c>
      <c r="CF77" s="158">
        <v>-0.16866267705616905</v>
      </c>
      <c r="CG77" s="158">
        <v>-0.31065197469687567</v>
      </c>
      <c r="CH77" s="158">
        <v>3.5163338664430013E-2</v>
      </c>
      <c r="CI77" s="158">
        <v>-7.2081934810265952E-2</v>
      </c>
      <c r="CJ77" s="158">
        <v>0.21557788089291455</v>
      </c>
      <c r="CK77" s="158">
        <v>0.27843637775901858</v>
      </c>
      <c r="CL77" s="158">
        <v>-0.72691632250694893</v>
      </c>
      <c r="CM77" s="158">
        <v>0.11191483670477055</v>
      </c>
      <c r="CN77" s="158">
        <v>-0.67644511304613508</v>
      </c>
      <c r="CO77" s="158">
        <v>0.18749861264479076</v>
      </c>
      <c r="CP77" s="158">
        <v>0.10023475504855382</v>
      </c>
      <c r="CQ77" s="158">
        <v>0.12588382356478361</v>
      </c>
      <c r="CR77" s="158">
        <v>0.11529894980128132</v>
      </c>
      <c r="CS77" s="158">
        <v>0.20192899886371674</v>
      </c>
      <c r="CT77" s="158">
        <v>0.35274816437999734</v>
      </c>
      <c r="CU77" s="158">
        <v>-8.4805834420209891E-2</v>
      </c>
      <c r="CV77" s="158">
        <v>0.12690851489918939</v>
      </c>
      <c r="CW77" s="158">
        <v>0.1370122858249965</v>
      </c>
      <c r="CX77" s="157">
        <v>1.8193841026982103E-2</v>
      </c>
      <c r="CY77" s="157">
        <v>0.1125007002447358</v>
      </c>
      <c r="CZ77" s="157">
        <v>-6.500117283763919E-2</v>
      </c>
      <c r="DA77" s="157">
        <v>5.6758257759043876E-2</v>
      </c>
      <c r="DB77" s="157">
        <v>0.53104684087221377</v>
      </c>
      <c r="DC77" s="157">
        <v>-0.11706773781180724</v>
      </c>
      <c r="DD77" s="157">
        <v>0.16048343031390952</v>
      </c>
      <c r="DE77" s="157">
        <v>-8.3798935534296098E-2</v>
      </c>
      <c r="DF77" s="157">
        <v>9.429645129269984E-2</v>
      </c>
      <c r="DG77" s="157">
        <v>-0.55237522475809553</v>
      </c>
      <c r="DH77" s="157">
        <v>0.1879909558508574</v>
      </c>
      <c r="DI77" s="157">
        <v>0.2077739171271179</v>
      </c>
      <c r="DJ77" s="157">
        <v>0.10989383294028711</v>
      </c>
      <c r="DK77" s="157">
        <v>-0.62596456936625777</v>
      </c>
      <c r="DL77" s="157">
        <v>0.26726602467649718</v>
      </c>
      <c r="DM77" s="157">
        <v>0.16315627565842811</v>
      </c>
      <c r="DN77" s="157">
        <v>0.12811431045687338</v>
      </c>
      <c r="DO77" s="157">
        <v>0.18081621348005433</v>
      </c>
      <c r="DP77" s="157">
        <v>7.2485429686217642E-2</v>
      </c>
      <c r="DQ77" s="157">
        <v>0.17156332056513954</v>
      </c>
      <c r="DR77" s="157">
        <v>0.27235090866594452</v>
      </c>
      <c r="DS77" s="157">
        <v>0.12067504084498902</v>
      </c>
      <c r="DT77" s="157">
        <v>-0.30213363389879411</v>
      </c>
      <c r="DU77" s="157">
        <v>0.53073727647347668</v>
      </c>
      <c r="DV77" s="157">
        <v>0.18101696467773196</v>
      </c>
      <c r="DW77" s="157">
        <v>0.15682177930465349</v>
      </c>
      <c r="DX77" s="157">
        <v>0.18412453677958282</v>
      </c>
      <c r="DY77" s="157">
        <v>0.22276187236106199</v>
      </c>
      <c r="DZ77" s="157">
        <v>0.10864201004463772</v>
      </c>
      <c r="EA77" s="157">
        <v>0.18554767755150828</v>
      </c>
      <c r="EB77" s="157">
        <v>0.17119693715357792</v>
      </c>
      <c r="EC77" s="157">
        <v>0.21356722968777869</v>
      </c>
      <c r="ED77" s="157">
        <v>-8.3890365675349226E-3</v>
      </c>
      <c r="EE77" s="157">
        <v>1.4113693512188184E-2</v>
      </c>
      <c r="EF77" s="157">
        <v>7.5935128433322313E-2</v>
      </c>
      <c r="EG77" s="157">
        <v>3.9680196588309853E-2</v>
      </c>
      <c r="EH77" s="157">
        <v>0.14558352435497693</v>
      </c>
      <c r="EI77" s="157">
        <v>2.5168572088143226E-2</v>
      </c>
      <c r="EJ77" s="157">
        <v>3.1906393611487284E-3</v>
      </c>
      <c r="EK77" s="157">
        <v>-3.711862483066011E-3</v>
      </c>
      <c r="EL77" s="157">
        <v>8.1977898710056646E-2</v>
      </c>
      <c r="EM77" s="157">
        <v>1.7042964142832788E-2</v>
      </c>
      <c r="EN77" s="157">
        <v>6.3791721509132288E-2</v>
      </c>
      <c r="EO77" s="157">
        <v>1.8899845916795065E-2</v>
      </c>
      <c r="EP77" s="157">
        <v>0.15612666466637432</v>
      </c>
      <c r="EQ77" s="157">
        <v>0.1242666811163716</v>
      </c>
      <c r="ER77" s="157">
        <v>7.5261122940571662E-2</v>
      </c>
      <c r="ES77" s="157">
        <v>0.12800697404495232</v>
      </c>
      <c r="ET77" s="157">
        <v>-7.6313860476100073E-2</v>
      </c>
      <c r="EU77" s="157">
        <v>-7.6370802078942229E-2</v>
      </c>
      <c r="EV77" s="157">
        <v>-6.1550440229367148E-2</v>
      </c>
      <c r="EW77" s="157">
        <v>-4.4992934680264919E-2</v>
      </c>
      <c r="EX77" s="157">
        <v>-5.9491418498882051E-2</v>
      </c>
      <c r="EY77" s="157">
        <v>0.49766994308712253</v>
      </c>
      <c r="EZ77" s="160">
        <v>-0.21726390512158258</v>
      </c>
      <c r="FA77" s="160">
        <v>1.024856487864563</v>
      </c>
      <c r="FB77" s="160">
        <v>-2.517272229343151E-2</v>
      </c>
      <c r="FC77" s="160">
        <v>0.72725099946378091</v>
      </c>
      <c r="FD77" s="160">
        <v>9.1644205687063607E-2</v>
      </c>
      <c r="FE77" s="160">
        <v>-0.73886893566471101</v>
      </c>
      <c r="FF77" s="160">
        <v>0.31663916659089564</v>
      </c>
      <c r="FG77" s="160">
        <v>0.35967551965335809</v>
      </c>
      <c r="FH77" s="160">
        <v>0.31935983706853327</v>
      </c>
      <c r="FI77" s="160">
        <v>0.31559370949969573</v>
      </c>
      <c r="FJ77" s="160">
        <v>-0.19747089836719159</v>
      </c>
      <c r="FK77" s="160">
        <v>0.44025154732651633</v>
      </c>
      <c r="FL77" s="160">
        <v>-2.5640567536939884</v>
      </c>
      <c r="FM77" s="160">
        <v>0.18205138032251125</v>
      </c>
      <c r="FN77" s="160">
        <v>-0.41169109760462175</v>
      </c>
      <c r="FO77" s="160">
        <v>-0.11765304532204385</v>
      </c>
      <c r="FP77" s="160">
        <v>-3.4062381381974038E-2</v>
      </c>
      <c r="FQ77" s="160">
        <v>-0.38739047900359302</v>
      </c>
      <c r="FR77" s="160">
        <v>-4.29</v>
      </c>
      <c r="FS77" s="160"/>
      <c r="FT77" s="160"/>
      <c r="FU77" s="160">
        <v>-3.0919264561522732</v>
      </c>
      <c r="FV77" s="160">
        <v>4.7393530431199089</v>
      </c>
      <c r="FW77" s="3042" t="s">
        <v>613</v>
      </c>
      <c r="FX77" s="3043"/>
      <c r="GA77" s="185"/>
    </row>
    <row r="78" spans="1:183" ht="13.2" x14ac:dyDescent="0.25">
      <c r="A78" s="2584" t="s">
        <v>5032</v>
      </c>
      <c r="B78" s="184">
        <v>18</v>
      </c>
      <c r="C78" s="1969" t="s">
        <v>167</v>
      </c>
      <c r="D78" s="2591">
        <v>15</v>
      </c>
      <c r="E78" s="161">
        <f>'SOUTH-1'!$N$1021</f>
        <v>0.25381401561363837</v>
      </c>
      <c r="F78" s="161">
        <v>0.29099005531091643</v>
      </c>
      <c r="G78" s="161">
        <v>8.2023563115109152E-2</v>
      </c>
      <c r="H78" s="161">
        <v>0.2242954801756295</v>
      </c>
      <c r="I78" s="161">
        <v>0.28276301755615757</v>
      </c>
      <c r="J78" s="161">
        <v>-0.3421759303190956</v>
      </c>
      <c r="K78" s="161">
        <v>0.49251871677367098</v>
      </c>
      <c r="L78" s="1033">
        <v>0.17829448341102058</v>
      </c>
      <c r="M78" s="1033">
        <v>0.35500049960835578</v>
      </c>
      <c r="N78" s="1033">
        <v>0.17320781692806167</v>
      </c>
      <c r="O78" s="1033">
        <v>0.33194902600556986</v>
      </c>
      <c r="P78" s="1033">
        <v>5.4544251541153617E-2</v>
      </c>
      <c r="Q78" s="1033">
        <v>0.26016825204690769</v>
      </c>
      <c r="R78" s="161">
        <v>0.24309401397460784</v>
      </c>
      <c r="S78" s="161">
        <v>0.25864670066126877</v>
      </c>
      <c r="T78" s="161">
        <v>0.54077471508798958</v>
      </c>
      <c r="U78" s="158">
        <v>0.27039481098767754</v>
      </c>
      <c r="V78" s="158">
        <v>0.21083626261349039</v>
      </c>
      <c r="W78" s="158">
        <v>4.273128639723079E-2</v>
      </c>
      <c r="X78" s="158">
        <v>7.3196921233892903E-2</v>
      </c>
      <c r="Y78" s="158">
        <v>0.1977370719728456</v>
      </c>
      <c r="Z78" s="158">
        <v>0.12175330022143084</v>
      </c>
      <c r="AA78" s="158">
        <v>0.14913192795714683</v>
      </c>
      <c r="AB78" s="158">
        <v>0.13011167721131844</v>
      </c>
      <c r="AC78" s="158">
        <v>0.17598004046311777</v>
      </c>
      <c r="AD78" s="158">
        <v>1.1157106539894841E-2</v>
      </c>
      <c r="AE78" s="158">
        <v>9.7591365232107832E-2</v>
      </c>
      <c r="AF78" s="158">
        <v>2.316218390378005E-2</v>
      </c>
      <c r="AG78" s="158">
        <v>0.11131851086224354</v>
      </c>
      <c r="AH78" s="158">
        <v>0.14680568346838224</v>
      </c>
      <c r="AI78" s="158">
        <v>0.18</v>
      </c>
      <c r="AJ78" s="158">
        <v>0.67039453435781249</v>
      </c>
      <c r="AK78" s="158">
        <v>0.8601101846961523</v>
      </c>
      <c r="AL78" s="158">
        <v>-0.12882603801272183</v>
      </c>
      <c r="AM78" s="158">
        <v>7.0880439575459045E-2</v>
      </c>
      <c r="AN78" s="158">
        <v>0.19989389005416439</v>
      </c>
      <c r="AO78" s="158">
        <v>0.20774310717700165</v>
      </c>
      <c r="AP78" s="158">
        <v>0.19607067622458715</v>
      </c>
      <c r="AQ78" s="158">
        <v>1.2175422469448223</v>
      </c>
      <c r="AR78" s="158">
        <v>0.24335309535903912</v>
      </c>
      <c r="AS78" s="158">
        <v>0.67208159035358639</v>
      </c>
      <c r="AT78" s="158">
        <v>0.74143236513477673</v>
      </c>
      <c r="AU78" s="158">
        <v>0.46253791361991453</v>
      </c>
      <c r="AV78" s="158">
        <v>0.20584239196439189</v>
      </c>
      <c r="AW78" s="158">
        <v>1.3122884245245241</v>
      </c>
      <c r="AX78" s="158">
        <v>0.48988501470882218</v>
      </c>
      <c r="AY78" s="158">
        <v>0.64040671647240566</v>
      </c>
      <c r="AZ78" s="158">
        <v>0.57478706660415535</v>
      </c>
      <c r="BA78" s="158">
        <v>0.25917471717645096</v>
      </c>
      <c r="BB78" s="158">
        <v>0.33451031230873529</v>
      </c>
      <c r="BC78" s="158"/>
      <c r="BD78" s="158">
        <v>0.38967873741057096</v>
      </c>
      <c r="BE78" s="158">
        <v>2.4285043872768131</v>
      </c>
      <c r="BF78" s="158">
        <v>0.4787251856044023</v>
      </c>
      <c r="BG78" s="158">
        <v>0.46948573978261626</v>
      </c>
      <c r="BH78" s="158">
        <v>3.4564817829244823E-2</v>
      </c>
      <c r="BI78" s="158">
        <v>-0.41051136534375521</v>
      </c>
      <c r="BJ78" s="158">
        <v>2.1280867739497991</v>
      </c>
      <c r="BK78" s="158">
        <v>1.4905398646381818</v>
      </c>
      <c r="BL78" s="158">
        <v>0.58808896658715182</v>
      </c>
      <c r="BM78" s="158">
        <v>0.56820227196128381</v>
      </c>
      <c r="BN78" s="158">
        <v>0.55031898854615624</v>
      </c>
      <c r="BO78" s="158">
        <v>1.4293444507911295</v>
      </c>
      <c r="BP78" s="158"/>
      <c r="BQ78" s="158">
        <v>1.1668057425836236</v>
      </c>
      <c r="BR78" s="158">
        <v>3.7691531618776385E-2</v>
      </c>
      <c r="BS78" s="158">
        <v>0.83849998891942878</v>
      </c>
      <c r="BT78" s="158">
        <v>-0.90384387681670897</v>
      </c>
      <c r="BU78" s="158">
        <v>7.5914247331117984E-2</v>
      </c>
      <c r="BV78" s="158">
        <v>-0.15470630410523706</v>
      </c>
      <c r="BW78" s="158">
        <v>-0.39282151009994271</v>
      </c>
      <c r="BX78" s="158">
        <v>-0.11188412466638657</v>
      </c>
      <c r="BY78" s="158">
        <v>-0.24601750291426672</v>
      </c>
      <c r="BZ78" s="158">
        <v>-0.1207979115436514</v>
      </c>
      <c r="CA78" s="158">
        <v>3.9447148025134778E-2</v>
      </c>
      <c r="CB78" s="158">
        <v>-4.5856758129989877E-2</v>
      </c>
      <c r="CC78" s="158">
        <v>-3.1903301226468792</v>
      </c>
      <c r="CD78" s="158">
        <v>5.8548362088039942</v>
      </c>
      <c r="CE78" s="158">
        <v>-0.42010169991341229</v>
      </c>
      <c r="CF78" s="158">
        <v>4.2483956109459009E-3</v>
      </c>
      <c r="CG78" s="158">
        <v>-0.30066680357092551</v>
      </c>
      <c r="CH78" s="158">
        <v>-0.27692879987471858</v>
      </c>
      <c r="CI78" s="158">
        <v>0.22250561732748306</v>
      </c>
      <c r="CJ78" s="158">
        <v>0.42668439364796257</v>
      </c>
      <c r="CK78" s="158">
        <v>0.55135610031064886</v>
      </c>
      <c r="CL78" s="158">
        <v>1.5260154074955085E-2</v>
      </c>
      <c r="CM78" s="158">
        <v>0.49999999999999595</v>
      </c>
      <c r="CN78" s="158">
        <v>-5.7674127712065388</v>
      </c>
      <c r="CO78" s="158">
        <v>1.4207730898527249</v>
      </c>
      <c r="CP78" s="158">
        <v>0.46313867192643315</v>
      </c>
      <c r="CQ78" s="158">
        <v>0.39807439619710006</v>
      </c>
      <c r="CR78" s="158">
        <v>0.47986721648832287</v>
      </c>
      <c r="CS78" s="158">
        <v>0.53188487347675306</v>
      </c>
      <c r="CT78" s="158">
        <v>0.79781704599186953</v>
      </c>
      <c r="CU78" s="158">
        <v>0.4550400168101203</v>
      </c>
      <c r="CV78" s="158">
        <v>0.55830838800238147</v>
      </c>
      <c r="CW78" s="158">
        <v>0.47307844676773658</v>
      </c>
      <c r="CX78" s="157">
        <v>0.43029602364301928</v>
      </c>
      <c r="CY78" s="157">
        <v>0.62374714308709844</v>
      </c>
      <c r="CZ78" s="157">
        <v>0.2574256162326623</v>
      </c>
      <c r="DA78" s="157">
        <v>0.53417092496605034</v>
      </c>
      <c r="DB78" s="157">
        <v>0.93822647224231814</v>
      </c>
      <c r="DC78" s="157">
        <v>0.28190198980248893</v>
      </c>
      <c r="DD78" s="157">
        <v>0.59532460691220546</v>
      </c>
      <c r="DE78" s="157">
        <v>0.3573709143843693</v>
      </c>
      <c r="DF78" s="157">
        <v>0.54391719798699778</v>
      </c>
      <c r="DG78" s="157">
        <v>-1.1431192308265907</v>
      </c>
      <c r="DH78" s="157">
        <v>0.59029169618114419</v>
      </c>
      <c r="DI78" s="157">
        <v>0.50413057464745914</v>
      </c>
      <c r="DJ78" s="157">
        <v>0.55034061804518897</v>
      </c>
      <c r="DK78" s="157">
        <v>-0.21072220006597642</v>
      </c>
      <c r="DL78" s="157">
        <v>0.71238313918416107</v>
      </c>
      <c r="DM78" s="157">
        <v>0.60540500266301533</v>
      </c>
      <c r="DN78" s="157">
        <v>0.53153308747983952</v>
      </c>
      <c r="DO78" s="157">
        <v>0.47609351483759593</v>
      </c>
      <c r="DP78" s="157">
        <v>0.60231338049110439</v>
      </c>
      <c r="DQ78" s="157">
        <v>0.46938606233392494</v>
      </c>
      <c r="DR78" s="157">
        <v>0.76857114520463177</v>
      </c>
      <c r="DS78" s="157">
        <v>0.63810842606722651</v>
      </c>
      <c r="DT78" s="157">
        <v>-0.2291763856071988</v>
      </c>
      <c r="DU78" s="157">
        <v>1.3439801316779938</v>
      </c>
      <c r="DV78" s="157">
        <v>0.62273455387131182</v>
      </c>
      <c r="DW78" s="157">
        <v>0.69603186286937069</v>
      </c>
      <c r="DX78" s="157">
        <v>0.73261410548979033</v>
      </c>
      <c r="DY78" s="157">
        <v>0.71973467858927254</v>
      </c>
      <c r="DZ78" s="157">
        <v>0.51275757212996353</v>
      </c>
      <c r="EA78" s="157">
        <v>0.60382470355671336</v>
      </c>
      <c r="EB78" s="157">
        <v>0.43755497070947591</v>
      </c>
      <c r="EC78" s="157">
        <v>0.76674993487394982</v>
      </c>
      <c r="ED78" s="157">
        <v>0.49462605188377756</v>
      </c>
      <c r="EE78" s="157">
        <v>0.42831803414436259</v>
      </c>
      <c r="EF78" s="157">
        <v>0.49059785789999011</v>
      </c>
      <c r="EG78" s="157">
        <v>0.48140076687617761</v>
      </c>
      <c r="EH78" s="157">
        <v>0.5267743946025949</v>
      </c>
      <c r="EI78" s="157">
        <v>0.43188631220000662</v>
      </c>
      <c r="EJ78" s="157">
        <v>0.42082178647215551</v>
      </c>
      <c r="EK78" s="157">
        <v>0.41057659728465556</v>
      </c>
      <c r="EL78" s="157">
        <v>0.39390361784452249</v>
      </c>
      <c r="EM78" s="157">
        <v>0.29063430986699113</v>
      </c>
      <c r="EN78" s="157">
        <v>0.37195720824294026</v>
      </c>
      <c r="EO78" s="157">
        <v>0.37288322179616862</v>
      </c>
      <c r="EP78" s="157">
        <v>0.51226841200469497</v>
      </c>
      <c r="EQ78" s="157">
        <v>0.11331764239315258</v>
      </c>
      <c r="ER78" s="157">
        <v>8.2816872941162425E-2</v>
      </c>
      <c r="ES78" s="157">
        <v>7.2711733886097557E-2</v>
      </c>
      <c r="ET78" s="157">
        <v>-9.571776212991806E-2</v>
      </c>
      <c r="EU78" s="157">
        <v>-0.16008396261736718</v>
      </c>
      <c r="EV78" s="157">
        <v>-0.15103750365624793</v>
      </c>
      <c r="EW78" s="157">
        <v>-0.11577481796763256</v>
      </c>
      <c r="EX78" s="157">
        <v>-0.18087354905584876</v>
      </c>
      <c r="EY78" s="157">
        <v>-0.87557998316248509</v>
      </c>
      <c r="EZ78" s="160">
        <v>0.21892853179210889</v>
      </c>
      <c r="FA78" s="160">
        <v>0.96127218908736056</v>
      </c>
      <c r="FB78" s="160">
        <v>-0.10915557255091195</v>
      </c>
      <c r="FC78" s="160">
        <v>0.66959351635961872</v>
      </c>
      <c r="FD78" s="160">
        <v>5.9906240220524203E-2</v>
      </c>
      <c r="FE78" s="160">
        <v>1.8451190502301651</v>
      </c>
      <c r="FF78" s="160">
        <v>0.31663916659089525</v>
      </c>
      <c r="FG78" s="160">
        <v>0.34013903957522129</v>
      </c>
      <c r="FH78" s="160">
        <v>0.26944383790553267</v>
      </c>
      <c r="FI78" s="160">
        <v>0.26237528721003617</v>
      </c>
      <c r="FJ78" s="160">
        <v>1.1844558555128009</v>
      </c>
      <c r="FK78" s="160">
        <v>-0.56873593987627769</v>
      </c>
      <c r="FL78" s="160">
        <v>-3.0807701261206835</v>
      </c>
      <c r="FM78" s="160">
        <v>-6.8431849897271788E-2</v>
      </c>
      <c r="FN78" s="160">
        <v>0.17122206195751902</v>
      </c>
      <c r="FO78" s="160">
        <v>0.20809508584123826</v>
      </c>
      <c r="FP78" s="160">
        <v>0.53356403560856303</v>
      </c>
      <c r="FQ78" s="160">
        <v>0.16077548639671693</v>
      </c>
      <c r="FR78" s="160">
        <v>-3.8415501128343443</v>
      </c>
      <c r="FS78" s="160">
        <v>-1.7911399274624311</v>
      </c>
      <c r="FT78" s="160">
        <v>-1.6330616375516287</v>
      </c>
      <c r="FU78" s="160">
        <v>1.2308919106532767</v>
      </c>
      <c r="FV78" s="160">
        <v>0.99393357604091981</v>
      </c>
      <c r="GA78" s="185"/>
    </row>
    <row r="79" spans="1:183" ht="26.4" x14ac:dyDescent="0.25">
      <c r="A79" s="2584" t="s">
        <v>5032</v>
      </c>
      <c r="B79" s="184">
        <v>19</v>
      </c>
      <c r="C79" s="2169" t="s">
        <v>168</v>
      </c>
      <c r="D79" s="2591">
        <v>16</v>
      </c>
      <c r="E79" s="161">
        <f>'SOUTH-1'!$N$1217</f>
        <v>1.2284227701381207</v>
      </c>
      <c r="F79" s="161">
        <v>1.3374349030757957</v>
      </c>
      <c r="G79" s="161">
        <v>1.4288305554842939</v>
      </c>
      <c r="H79" s="161">
        <v>1.2736778015367103</v>
      </c>
      <c r="I79" s="161">
        <v>1.2502020254221395</v>
      </c>
      <c r="J79" s="161">
        <v>0.71769918226308871</v>
      </c>
      <c r="K79" s="161">
        <v>1.1695452256192944</v>
      </c>
      <c r="L79" s="1033">
        <v>1.0571873562620639</v>
      </c>
      <c r="M79" s="1033">
        <v>1.5651924084824576</v>
      </c>
      <c r="N79" s="1033">
        <v>1.257876613356592</v>
      </c>
      <c r="O79" s="1033">
        <v>1.1804139620757201</v>
      </c>
      <c r="P79" s="1033">
        <v>2.4816056722121567</v>
      </c>
      <c r="Q79" s="1033">
        <v>1.9024792233171026</v>
      </c>
      <c r="R79" s="158">
        <v>0.4398500811210731</v>
      </c>
      <c r="S79" s="161">
        <v>1.8014652701697134</v>
      </c>
      <c r="T79" s="161">
        <v>1.1625480775079016</v>
      </c>
      <c r="U79" s="158">
        <v>1.3470798840723253</v>
      </c>
      <c r="V79" s="158">
        <v>1.2039429772969532</v>
      </c>
      <c r="W79" s="158">
        <v>1.5062373812205294</v>
      </c>
      <c r="X79" s="158">
        <v>-0.50822429449320816</v>
      </c>
      <c r="Y79" s="158">
        <v>0.6461932591842201</v>
      </c>
      <c r="Z79" s="158">
        <v>0.45999679099026497</v>
      </c>
      <c r="AA79" s="158">
        <v>1.4475162144594378</v>
      </c>
      <c r="AB79" s="158">
        <v>1.6918990437677521</v>
      </c>
      <c r="AC79" s="158">
        <v>2.3366637959451797</v>
      </c>
      <c r="AD79" s="158">
        <v>1.0937569468653972</v>
      </c>
      <c r="AE79" s="158">
        <v>1.9285517169973763</v>
      </c>
      <c r="AF79" s="158">
        <v>1.6963080841536651</v>
      </c>
      <c r="AG79" s="158">
        <v>1.4463741067250651</v>
      </c>
      <c r="AH79" s="158">
        <v>0.1906344980433049</v>
      </c>
      <c r="AI79" s="158">
        <v>0.05</v>
      </c>
      <c r="AJ79" s="158">
        <v>0.64484312181556924</v>
      </c>
      <c r="AK79" s="158">
        <v>9.9972666509684699E-2</v>
      </c>
      <c r="AL79" s="158">
        <v>-0.20921235326794149</v>
      </c>
      <c r="AM79" s="158">
        <v>1.2466860184538751</v>
      </c>
      <c r="AN79" s="158">
        <v>1.8766157242459638</v>
      </c>
      <c r="AO79" s="158">
        <v>3.2793994760496057</v>
      </c>
      <c r="AP79" s="158">
        <v>1.1518459918790873</v>
      </c>
      <c r="AQ79" s="158">
        <v>0.7324695355677866</v>
      </c>
      <c r="AR79" s="158">
        <v>-0.24952152795753957</v>
      </c>
      <c r="AS79" s="158">
        <v>-0.53791748892083224</v>
      </c>
      <c r="AT79" s="158">
        <v>2.7976643850182303</v>
      </c>
      <c r="AU79" s="158">
        <v>3.4592098380381744</v>
      </c>
      <c r="AV79" s="158">
        <v>0.75537090497025328</v>
      </c>
      <c r="AW79" s="158">
        <v>2.5534503544580209</v>
      </c>
      <c r="AX79" s="158">
        <v>2.0555186295789651</v>
      </c>
      <c r="AY79" s="158">
        <v>1.4161645475731293</v>
      </c>
      <c r="AZ79" s="158">
        <v>0.83743923329349934</v>
      </c>
      <c r="BA79" s="158">
        <v>1.9453805664228898</v>
      </c>
      <c r="BB79" s="158">
        <v>2.0678456113842305</v>
      </c>
      <c r="BC79" s="158"/>
      <c r="BD79" s="158">
        <v>2.3708514656344248</v>
      </c>
      <c r="BE79" s="158">
        <v>2.3210318275194313</v>
      </c>
      <c r="BF79" s="158">
        <v>2.6779333326720671</v>
      </c>
      <c r="BG79" s="158">
        <v>0.92805451131903594</v>
      </c>
      <c r="BH79" s="158">
        <v>1.4558831812864743</v>
      </c>
      <c r="BI79" s="158">
        <v>1.9484646267105266</v>
      </c>
      <c r="BJ79" s="158">
        <v>1.305453878741706</v>
      </c>
      <c r="BK79" s="158">
        <v>2.4100590059485514</v>
      </c>
      <c r="BL79" s="158">
        <v>1.8057676104175382</v>
      </c>
      <c r="BM79" s="158">
        <v>1.7470402446709936</v>
      </c>
      <c r="BN79" s="158">
        <v>1.6989492835820159</v>
      </c>
      <c r="BO79" s="158">
        <v>1.4254965127388595</v>
      </c>
      <c r="BP79" s="158"/>
      <c r="BQ79" s="158">
        <v>-1.4808544012287399</v>
      </c>
      <c r="BR79" s="158">
        <v>-3.2430952913161566E-2</v>
      </c>
      <c r="BS79" s="158">
        <v>1.142714623903734</v>
      </c>
      <c r="BT79" s="158">
        <v>1.1054630032685855</v>
      </c>
      <c r="BU79" s="158">
        <v>-8.4310518518716446E-2</v>
      </c>
      <c r="BV79" s="158">
        <v>0.83228910188603544</v>
      </c>
      <c r="BW79" s="158">
        <v>2.517658403958468</v>
      </c>
      <c r="BX79" s="158">
        <v>1.1993858288777282</v>
      </c>
      <c r="BY79" s="158">
        <v>1.6428750619777475</v>
      </c>
      <c r="BZ79" s="158">
        <v>2.0985074441096598</v>
      </c>
      <c r="CA79" s="158">
        <v>1.3857852099577401</v>
      </c>
      <c r="CB79" s="158">
        <v>0.85872388807088917</v>
      </c>
      <c r="CC79" s="158">
        <v>2.9911555678480388</v>
      </c>
      <c r="CD79" s="158">
        <v>-1.6590380667756133</v>
      </c>
      <c r="CE79" s="158">
        <v>2.4081333712163366</v>
      </c>
      <c r="CF79" s="158">
        <v>0.22564828044004892</v>
      </c>
      <c r="CG79" s="158">
        <v>-1.1323690278186032</v>
      </c>
      <c r="CH79" s="158">
        <v>0.10502834743861995</v>
      </c>
      <c r="CI79" s="158">
        <v>-0.68434942752401795</v>
      </c>
      <c r="CJ79" s="158">
        <v>2.2038801082687782</v>
      </c>
      <c r="CK79" s="158">
        <v>0.17073537662216939</v>
      </c>
      <c r="CL79" s="158">
        <v>0.44628961359198793</v>
      </c>
      <c r="CM79" s="158">
        <v>0.42770239070240224</v>
      </c>
      <c r="CN79" s="158">
        <v>2.6749699225455532</v>
      </c>
      <c r="CO79" s="158">
        <v>0.90111719960653236</v>
      </c>
      <c r="CP79" s="158">
        <v>1.4690247345342737</v>
      </c>
      <c r="CQ79" s="158">
        <v>1.1639904248428985</v>
      </c>
      <c r="CR79" s="158">
        <v>1.0129728318201718</v>
      </c>
      <c r="CS79" s="158">
        <v>1.1860346011826175</v>
      </c>
      <c r="CT79" s="158">
        <v>2.1132537202642423</v>
      </c>
      <c r="CU79" s="158">
        <v>1.3631826155902993</v>
      </c>
      <c r="CV79" s="158">
        <v>0.69479416312982101</v>
      </c>
      <c r="CW79" s="158">
        <v>2.0403095577477517</v>
      </c>
      <c r="CX79" s="157">
        <v>1.3006273202595235</v>
      </c>
      <c r="CY79" s="157">
        <v>1.3597271956554791</v>
      </c>
      <c r="CZ79" s="157">
        <v>1.4473654120263957</v>
      </c>
      <c r="DA79" s="157">
        <v>1.398768148080328</v>
      </c>
      <c r="DB79" s="157">
        <v>1.7727748935970389</v>
      </c>
      <c r="DC79" s="157">
        <v>1.0482645094256799</v>
      </c>
      <c r="DD79" s="157">
        <v>0.56901068849106562</v>
      </c>
      <c r="DE79" s="157">
        <v>0.82488872271690694</v>
      </c>
      <c r="DF79" s="157">
        <v>0.4747997120557938</v>
      </c>
      <c r="DG79" s="157">
        <v>0.76018633930594803</v>
      </c>
      <c r="DH79" s="157">
        <v>1.6921619315651966</v>
      </c>
      <c r="DI79" s="157">
        <v>1.5284671142041537</v>
      </c>
      <c r="DJ79" s="157">
        <v>1.5339264960210133</v>
      </c>
      <c r="DK79" s="157">
        <v>0.6564025551153031</v>
      </c>
      <c r="DL79" s="157">
        <v>1.9405766690107513</v>
      </c>
      <c r="DM79" s="157">
        <v>1.3101393931248742</v>
      </c>
      <c r="DN79" s="157">
        <v>0.80612239317481749</v>
      </c>
      <c r="DO79" s="157">
        <v>1.2306411207442194</v>
      </c>
      <c r="DP79" s="157">
        <v>1.178699305356256</v>
      </c>
      <c r="DQ79" s="157">
        <v>1.274577613782353</v>
      </c>
      <c r="DR79" s="157">
        <v>1.7004475175982456</v>
      </c>
      <c r="DS79" s="157">
        <v>1.4725181274535049</v>
      </c>
      <c r="DT79" s="157">
        <v>0.71880513038117622</v>
      </c>
      <c r="DU79" s="157">
        <v>0.26871704778303979</v>
      </c>
      <c r="DV79" s="157">
        <v>0.88057597125384379</v>
      </c>
      <c r="DW79" s="157">
        <v>0.88057597125384623</v>
      </c>
      <c r="DX79" s="157">
        <v>0.88057889618121754</v>
      </c>
      <c r="DY79" s="157">
        <v>0.88057638950895145</v>
      </c>
      <c r="DZ79" s="157">
        <v>0.80108466414826329</v>
      </c>
      <c r="EA79" s="157">
        <v>1.7661251600097843</v>
      </c>
      <c r="EB79" s="157">
        <v>1.7465521323648532</v>
      </c>
      <c r="EC79" s="157">
        <v>1.9304252789896066</v>
      </c>
      <c r="ED79" s="157">
        <v>1.2058811290374614</v>
      </c>
      <c r="EE79" s="157">
        <v>2.0074699565770322</v>
      </c>
      <c r="EF79" s="157">
        <v>1.1181166861818963</v>
      </c>
      <c r="EG79" s="157">
        <v>1.6511409569673146</v>
      </c>
      <c r="EH79" s="157">
        <v>1.4966287951028341</v>
      </c>
      <c r="EI79" s="157">
        <v>1.6001165687108725</v>
      </c>
      <c r="EJ79" s="157">
        <v>0.63220415228470972</v>
      </c>
      <c r="EK79" s="157">
        <v>1.380846805890438</v>
      </c>
      <c r="EL79" s="157">
        <v>1.0135967021136381</v>
      </c>
      <c r="EM79" s="157">
        <v>0.94256809977230438</v>
      </c>
      <c r="EN79" s="157">
        <v>1.0963540829709955</v>
      </c>
      <c r="EO79" s="157">
        <v>0.99899123613623153</v>
      </c>
      <c r="EP79" s="157">
        <v>1.3704407665484419</v>
      </c>
      <c r="EQ79" s="157">
        <v>1.4825395026943684</v>
      </c>
      <c r="ER79" s="157">
        <v>1.4414492383408739</v>
      </c>
      <c r="ES79" s="157">
        <v>1.6916060838694484</v>
      </c>
      <c r="ET79" s="157">
        <v>1.0494079274125909</v>
      </c>
      <c r="EU79" s="157">
        <v>1.3267763857656365</v>
      </c>
      <c r="EV79" s="157">
        <v>1.2731408503292942</v>
      </c>
      <c r="EW79" s="157">
        <v>1.3620171509332775</v>
      </c>
      <c r="EX79" s="157">
        <v>0.1313176622680283</v>
      </c>
      <c r="EY79" s="157">
        <v>1.7071312559412237</v>
      </c>
      <c r="EZ79" s="160">
        <v>1.1766379777496818</v>
      </c>
      <c r="FA79" s="160">
        <v>9.3378737043688029E-2</v>
      </c>
      <c r="FB79" s="160">
        <v>0.61985445589488675</v>
      </c>
      <c r="FC79" s="160">
        <v>0.85584634759750988</v>
      </c>
      <c r="FD79" s="160">
        <v>2.104736106708827</v>
      </c>
      <c r="FE79" s="160">
        <v>0.90247316845596637</v>
      </c>
      <c r="FF79" s="160">
        <v>1.2512501726098704</v>
      </c>
      <c r="FG79" s="160">
        <v>1.3586076132946303</v>
      </c>
      <c r="FH79" s="160">
        <v>1.4166282921324984</v>
      </c>
      <c r="FI79" s="160">
        <v>1.4299298935922002</v>
      </c>
      <c r="FJ79" s="160">
        <v>0.86501696478184109</v>
      </c>
      <c r="FK79" s="160">
        <v>1.391597716212694</v>
      </c>
      <c r="FL79" s="160">
        <v>-0.18682139465314623</v>
      </c>
      <c r="FM79" s="160">
        <v>1.0271748898810744</v>
      </c>
      <c r="FN79" s="160">
        <v>1.7603607110227335</v>
      </c>
      <c r="FO79" s="160" t="s">
        <v>624</v>
      </c>
      <c r="FP79" s="160">
        <v>1.5389160685241838</v>
      </c>
      <c r="FQ79" s="160">
        <v>1.2099873610550675</v>
      </c>
      <c r="FR79" s="160">
        <v>-2.723402537198961</v>
      </c>
      <c r="FS79" s="160">
        <v>0.86219503340899539</v>
      </c>
      <c r="FT79" s="160">
        <v>-3.0919264561522732</v>
      </c>
      <c r="FU79" s="160">
        <v>-0.7866522157332223</v>
      </c>
      <c r="FV79" s="160">
        <v>-1.1644803933424344</v>
      </c>
      <c r="GA79" s="185"/>
    </row>
    <row r="80" spans="1:183" s="2602" customFormat="1" ht="26.4" hidden="1" x14ac:dyDescent="0.25">
      <c r="A80" s="2584" t="s">
        <v>5032</v>
      </c>
      <c r="B80" s="2085"/>
      <c r="C80" s="2169" t="s">
        <v>169</v>
      </c>
      <c r="D80" s="2597">
        <v>17</v>
      </c>
      <c r="E80" s="161" t="e">
        <f>#REF!</f>
        <v>#REF!</v>
      </c>
      <c r="F80" s="161" t="e">
        <v>#REF!</v>
      </c>
      <c r="G80" s="2078" t="e">
        <v>#REF!</v>
      </c>
      <c r="H80" s="2078" t="e">
        <v>#REF!</v>
      </c>
      <c r="I80" s="2078" t="e">
        <v>#DIV/0!</v>
      </c>
      <c r="J80" s="2078" t="e">
        <v>#DIV/0!</v>
      </c>
      <c r="K80" s="2078" t="e">
        <v>#DIV/0!</v>
      </c>
      <c r="L80" s="2598" t="e">
        <v>#DIV/0!</v>
      </c>
      <c r="M80" s="2598" t="e">
        <v>#DIV/0!</v>
      </c>
      <c r="N80" s="2598" t="e">
        <v>#DIV/0!</v>
      </c>
      <c r="O80" s="2598" t="e">
        <v>#DIV/0!</v>
      </c>
      <c r="P80" s="2598" t="e">
        <v>#DIV/0!</v>
      </c>
      <c r="Q80" s="2598" t="e">
        <v>#DIV/0!</v>
      </c>
      <c r="R80" s="2078" t="e">
        <v>#DIV/0!</v>
      </c>
      <c r="S80" s="2078" t="e">
        <v>#DIV/0!</v>
      </c>
      <c r="T80" s="2078" t="e">
        <v>#DIV/0!</v>
      </c>
      <c r="U80" s="2078" t="e">
        <v>#DIV/0!</v>
      </c>
      <c r="V80" s="2078" t="e">
        <v>#DIV/0!</v>
      </c>
      <c r="W80" s="2078" t="e">
        <v>#DIV/0!</v>
      </c>
      <c r="X80" s="2078">
        <v>1.4211153943165755</v>
      </c>
      <c r="Y80" s="2078">
        <v>0.7366892923973295</v>
      </c>
      <c r="Z80" s="2078">
        <v>0.74591811400582553</v>
      </c>
      <c r="AA80" s="2078">
        <v>1.2187263740763021</v>
      </c>
      <c r="AB80" s="2078">
        <v>0.60781043610010022</v>
      </c>
      <c r="AC80" s="2078">
        <v>0.52665210638134252</v>
      </c>
      <c r="AD80" s="2078">
        <v>0.95977038163706763</v>
      </c>
      <c r="AE80" s="2078">
        <v>0.577283487908967</v>
      </c>
      <c r="AF80" s="2078">
        <v>1.6346748052126399</v>
      </c>
      <c r="AG80" s="2078">
        <v>0.20986220518385007</v>
      </c>
      <c r="AH80" s="2078">
        <v>0.92083007303455333</v>
      </c>
      <c r="AI80" s="2078">
        <v>0.57999999999999996</v>
      </c>
      <c r="AJ80" s="2078">
        <v>0.49385832772361055</v>
      </c>
      <c r="AK80" s="2078">
        <v>0.91234398503119007</v>
      </c>
      <c r="AL80" s="2078">
        <v>0.88170529341127823</v>
      </c>
      <c r="AM80" s="2078">
        <v>0.80536551550062474</v>
      </c>
      <c r="AN80" s="2078">
        <v>1.042177860807898</v>
      </c>
      <c r="AO80" s="2078">
        <v>1.0762801760423291</v>
      </c>
      <c r="AP80" s="2078">
        <v>1.6314902436577503</v>
      </c>
      <c r="AQ80" s="2078">
        <v>1.5775898716215468</v>
      </c>
      <c r="AR80" s="2078">
        <v>2.3894213633516661</v>
      </c>
      <c r="AS80" s="2078">
        <v>2.5027245090318342</v>
      </c>
      <c r="AT80" s="2078">
        <v>-0.24887671553789442</v>
      </c>
      <c r="AU80" s="2078">
        <v>1.1688867639744436</v>
      </c>
      <c r="AV80" s="2078">
        <v>1.2093652696673249</v>
      </c>
      <c r="AW80" s="2078">
        <v>1.7426475285651544</v>
      </c>
      <c r="AX80" s="2078">
        <v>2.8613818247065734</v>
      </c>
      <c r="AY80" s="2078">
        <v>2.2214742666189684</v>
      </c>
      <c r="AZ80" s="2078">
        <v>1.1496930098661244</v>
      </c>
      <c r="BA80" s="2078">
        <v>0.71004024530502219</v>
      </c>
      <c r="BB80" s="2078">
        <v>1.1492040379492865</v>
      </c>
      <c r="BC80" s="2078"/>
      <c r="BD80" s="2078">
        <v>2.1202703681986379</v>
      </c>
      <c r="BE80" s="2078">
        <v>0.71172219525101998</v>
      </c>
      <c r="BF80" s="2078">
        <v>0.78253290540535803</v>
      </c>
      <c r="BG80" s="2078">
        <v>1.1994803770829578</v>
      </c>
      <c r="BH80" s="2078">
        <v>-0.5468766424139766</v>
      </c>
      <c r="BI80" s="2078">
        <v>0.51359816393772784</v>
      </c>
      <c r="BJ80" s="2078">
        <v>1.3104416082666028</v>
      </c>
      <c r="BK80" s="2078">
        <v>1.8433781557271225</v>
      </c>
      <c r="BL80" s="2078">
        <v>1.0812542808665417</v>
      </c>
      <c r="BM80" s="2078">
        <v>0.90928152553816766</v>
      </c>
      <c r="BN80" s="2078">
        <v>0.62419823422089049</v>
      </c>
      <c r="BO80" s="2078">
        <v>1.7476020690357486</v>
      </c>
      <c r="BP80" s="2078"/>
      <c r="BQ80" s="2078">
        <v>2.1144769427656009</v>
      </c>
      <c r="BR80" s="2078">
        <v>0.60885040568012982</v>
      </c>
      <c r="BS80" s="2078">
        <v>1.1239169751111211</v>
      </c>
      <c r="BT80" s="2078">
        <v>-0.55407210171929633</v>
      </c>
      <c r="BU80" s="2078">
        <v>0.89087981352492884</v>
      </c>
      <c r="BV80" s="2078">
        <v>1.0624667619996486</v>
      </c>
      <c r="BW80" s="2078">
        <v>0.89447461256198968</v>
      </c>
      <c r="BX80" s="2078">
        <v>1.1896166719149277</v>
      </c>
      <c r="BY80" s="2078">
        <v>0.80413106253321531</v>
      </c>
      <c r="BZ80" s="2078">
        <v>0.64893861873967451</v>
      </c>
      <c r="CA80" s="2078">
        <v>0.61858801882145942</v>
      </c>
      <c r="CB80" s="2078">
        <v>0.47160954071313477</v>
      </c>
      <c r="CC80" s="2078">
        <v>0.64330973510810796</v>
      </c>
      <c r="CD80" s="2078">
        <v>0.55853874551907479</v>
      </c>
      <c r="CE80" s="2078">
        <v>0.4625078971957316</v>
      </c>
      <c r="CF80" s="2078">
        <v>0.61817606214263732</v>
      </c>
      <c r="CG80" s="2078">
        <v>-1.9671620305248949</v>
      </c>
      <c r="CH80" s="2078">
        <v>0.18987678194145444</v>
      </c>
      <c r="CI80" s="2078">
        <v>1.1155889847003293</v>
      </c>
      <c r="CJ80" s="2078">
        <v>1.0602173339901881</v>
      </c>
      <c r="CK80" s="2078">
        <v>1.3126250460960009</v>
      </c>
      <c r="CL80" s="2078">
        <v>-2.0457886505278609</v>
      </c>
      <c r="CM80" s="2078">
        <v>1.0522320821010611</v>
      </c>
      <c r="CN80" s="2078">
        <v>9.9846319997606611E-2</v>
      </c>
      <c r="CO80" s="2078">
        <v>1.0430473570282355</v>
      </c>
      <c r="CP80" s="2078">
        <v>0.97546384460486923</v>
      </c>
      <c r="CQ80" s="2078">
        <v>1.1996216746060324</v>
      </c>
      <c r="CR80" s="2078">
        <v>2.5848725711321152</v>
      </c>
      <c r="CS80" s="2078">
        <v>-1.1179741567942074</v>
      </c>
      <c r="CT80" s="2078">
        <v>1.2666071874933595</v>
      </c>
      <c r="CU80" s="2078">
        <v>0.92144728219515026</v>
      </c>
      <c r="CV80" s="2078">
        <v>1.2390683155255362</v>
      </c>
      <c r="CW80" s="2078">
        <v>1.0193660036161405</v>
      </c>
      <c r="CX80" s="2599">
        <v>1.0850219968415256</v>
      </c>
      <c r="CY80" s="2599">
        <v>1.5871359946038424</v>
      </c>
      <c r="CZ80" s="2599">
        <v>0.42893853091264655</v>
      </c>
      <c r="DA80" s="2599">
        <v>0.60670243748087738</v>
      </c>
      <c r="DB80" s="2599">
        <v>-1.2945595107219119</v>
      </c>
      <c r="DC80" s="2599">
        <v>1.8081520497036956</v>
      </c>
      <c r="DD80" s="2599">
        <v>0.18479704600337868</v>
      </c>
      <c r="DE80" s="2599">
        <v>0.84169554334809749</v>
      </c>
      <c r="DF80" s="2599">
        <v>0.49292368520560309</v>
      </c>
      <c r="DG80" s="2599">
        <v>-0.69750380466258555</v>
      </c>
      <c r="DH80" s="2599">
        <v>0.58291657382457573</v>
      </c>
      <c r="DI80" s="2599">
        <v>0.89797107675549248</v>
      </c>
      <c r="DJ80" s="2599">
        <v>-0.33105247348344374</v>
      </c>
      <c r="DK80" s="2599">
        <v>-0.87740663249422957</v>
      </c>
      <c r="DL80" s="2599">
        <v>-0.22906858590561779</v>
      </c>
      <c r="DM80" s="2599">
        <v>0.76800869723107212</v>
      </c>
      <c r="DN80" s="2599">
        <v>-7.4770600928886322E-2</v>
      </c>
      <c r="DO80" s="2599">
        <v>0.4710699731347181</v>
      </c>
      <c r="DP80" s="2599">
        <v>-0.18943422694937082</v>
      </c>
      <c r="DQ80" s="2599">
        <v>0.10913544565653412</v>
      </c>
      <c r="DR80" s="2599">
        <v>0.34076987623652083</v>
      </c>
      <c r="DS80" s="2599">
        <v>0.52220986549701598</v>
      </c>
      <c r="DT80" s="2599">
        <v>0.22044239397367632</v>
      </c>
      <c r="DU80" s="2599">
        <v>1.3334943008604232</v>
      </c>
      <c r="DV80" s="2599">
        <v>1.0951275385811732</v>
      </c>
      <c r="DW80" s="2599">
        <v>0.63662336389836849</v>
      </c>
      <c r="DX80" s="2599">
        <v>0.93772057811044152</v>
      </c>
      <c r="DY80" s="2599">
        <v>1.3245609166745786</v>
      </c>
      <c r="DZ80" s="2599">
        <v>0.50674079620674273</v>
      </c>
      <c r="EA80" s="2599">
        <v>0.29051276379660629</v>
      </c>
      <c r="EB80" s="2599">
        <v>5.1666341201749777</v>
      </c>
      <c r="EC80" s="2599">
        <v>1.2601738649397167</v>
      </c>
      <c r="ED80" s="2599">
        <v>0.44173325830274568</v>
      </c>
      <c r="EE80" s="2599">
        <v>1.7731781077212601</v>
      </c>
      <c r="EF80" s="2599">
        <v>2.0175156109667025</v>
      </c>
      <c r="EG80" s="2599">
        <v>1.3464478464894394</v>
      </c>
      <c r="EH80" s="2599">
        <v>1.7903082027785548</v>
      </c>
      <c r="EI80" s="2599">
        <v>1.6058440270980283</v>
      </c>
      <c r="EJ80" s="2599">
        <v>1.2527391752511403</v>
      </c>
      <c r="EK80" s="2599">
        <v>1.421256052345687</v>
      </c>
      <c r="EL80" s="2599">
        <v>1.3173127119307251</v>
      </c>
      <c r="EM80" s="2599">
        <v>1.0200366611842901</v>
      </c>
      <c r="EN80" s="2599">
        <v>1.5429700834867623</v>
      </c>
      <c r="EO80" s="2599">
        <v>0.98203655722987193</v>
      </c>
      <c r="EP80" s="2599">
        <v>1.1194489657757394</v>
      </c>
      <c r="EQ80" s="2599">
        <v>1.0740202106748975</v>
      </c>
      <c r="ER80" s="2599">
        <v>1.0222336890420116</v>
      </c>
      <c r="ES80" s="2599">
        <v>1.1010598675001226</v>
      </c>
      <c r="ET80" s="2599">
        <v>0.84619661081736797</v>
      </c>
      <c r="EU80" s="2599">
        <v>0.85413412072953931</v>
      </c>
      <c r="EV80" s="2599">
        <v>0.9579975399908508</v>
      </c>
      <c r="EW80" s="2599">
        <v>0.82979472405048416</v>
      </c>
      <c r="EX80" s="2599">
        <v>0.74662994142988248</v>
      </c>
      <c r="EY80" s="2599">
        <v>1.2734091798044438</v>
      </c>
      <c r="EZ80" s="2600">
        <v>0.53404708087681874</v>
      </c>
      <c r="FA80" s="2600">
        <v>1.8418060565561203</v>
      </c>
      <c r="FB80" s="2600">
        <v>0.56148752492895659</v>
      </c>
      <c r="FC80" s="2600">
        <v>1.3416848366623084</v>
      </c>
      <c r="FD80" s="2600">
        <v>0.72228024036779492</v>
      </c>
      <c r="FE80" s="2600">
        <v>0.37857676918696676</v>
      </c>
      <c r="FF80" s="2600">
        <v>1.1886385374617057</v>
      </c>
      <c r="FG80" s="2600">
        <v>1.308454736664737</v>
      </c>
      <c r="FH80" s="2600">
        <v>1.3798529830036199</v>
      </c>
      <c r="FI80" s="2600">
        <v>1.3344243228975063</v>
      </c>
      <c r="FJ80" s="2600">
        <v>0.7035033088785857</v>
      </c>
      <c r="FK80" s="2600">
        <v>1.5095504491231009</v>
      </c>
      <c r="FL80" s="2600">
        <v>-4.0020983034653312</v>
      </c>
      <c r="FM80" s="2600">
        <v>-1.017701197872209</v>
      </c>
      <c r="FN80" s="2600">
        <v>1.2189590272691719</v>
      </c>
      <c r="FO80" s="2600">
        <v>1.1366482664063589</v>
      </c>
      <c r="FP80" s="2600">
        <v>1.5773796894742973</v>
      </c>
      <c r="FQ80" s="2600">
        <v>1.6682130547366323</v>
      </c>
      <c r="FR80" s="2600">
        <v>-3.1282507831118536</v>
      </c>
      <c r="FS80" s="2600">
        <v>-0.62548479480297869</v>
      </c>
      <c r="FT80" s="2600">
        <v>1.2308919106532767</v>
      </c>
      <c r="FU80" s="2600">
        <v>-1.0224020193070793</v>
      </c>
      <c r="FV80" s="2600">
        <v>0.50871193708553974</v>
      </c>
      <c r="FW80" s="2601"/>
      <c r="FX80" s="2601"/>
      <c r="GA80" s="2603"/>
    </row>
    <row r="81" spans="1:183" ht="26.4" x14ac:dyDescent="0.25">
      <c r="A81" s="2584" t="s">
        <v>5032</v>
      </c>
      <c r="B81" s="184">
        <v>20</v>
      </c>
      <c r="C81" s="2169" t="s">
        <v>170</v>
      </c>
      <c r="D81" s="2591">
        <v>18</v>
      </c>
      <c r="E81" s="161">
        <f>'SOUTH-1'!$N$70</f>
        <v>-0.41499277408628799</v>
      </c>
      <c r="F81" s="161">
        <v>0.14622874567542704</v>
      </c>
      <c r="G81" s="161">
        <v>0.19646761532754858</v>
      </c>
      <c r="H81" s="161">
        <v>-0.31325546289318973</v>
      </c>
      <c r="I81" s="161">
        <v>-0.2412584372318424</v>
      </c>
      <c r="J81" s="161">
        <v>-0.44320916410413669</v>
      </c>
      <c r="K81" s="161">
        <v>5.7698505656014941E-2</v>
      </c>
      <c r="L81" s="1033">
        <v>9.4049997941320643E-2</v>
      </c>
      <c r="M81" s="1033">
        <v>-0.56787749180853697</v>
      </c>
      <c r="N81" s="1033">
        <v>0.19599369055780871</v>
      </c>
      <c r="O81" s="1033">
        <v>3.6023873665620196E-2</v>
      </c>
      <c r="P81" s="1033">
        <v>-1.3287839270736326</v>
      </c>
      <c r="Q81" s="1033">
        <v>-9.5674652046384742E-2</v>
      </c>
      <c r="R81" s="161">
        <v>-5.3457055483512192E-2</v>
      </c>
      <c r="S81" s="161">
        <v>-0.38125668005291563</v>
      </c>
      <c r="T81" s="161">
        <v>-2.386202502397472E-2</v>
      </c>
      <c r="U81" s="158">
        <v>-0.39346599900659401</v>
      </c>
      <c r="V81" s="158">
        <v>5.8463192282961825E-2</v>
      </c>
      <c r="W81" s="158">
        <v>1.6455592123170867E-2</v>
      </c>
      <c r="X81" s="158">
        <v>-4.8834151434315271E-2</v>
      </c>
      <c r="Y81" s="158">
        <v>-0.58243999371497091</v>
      </c>
      <c r="Z81" s="158">
        <v>0.92591506431006587</v>
      </c>
      <c r="AA81" s="158">
        <v>-0.19647289425413936</v>
      </c>
      <c r="AB81" s="158">
        <v>-2.6816863059476923E-2</v>
      </c>
      <c r="AC81" s="157">
        <v>-0.16648735717910587</v>
      </c>
      <c r="AD81" s="157">
        <v>-0.14964650639666605</v>
      </c>
      <c r="AE81" s="157">
        <v>-0.15911584250940611</v>
      </c>
      <c r="AF81" s="157">
        <v>-0.27337566638240052</v>
      </c>
      <c r="AG81" s="157">
        <v>0.2897027997317933</v>
      </c>
      <c r="AH81" s="157">
        <v>-0.54922381360491002</v>
      </c>
      <c r="AI81" s="157">
        <v>-0.4</v>
      </c>
      <c r="AJ81" s="157">
        <v>0.25695539005448426</v>
      </c>
      <c r="AK81" s="157">
        <v>-0.57695491178322778</v>
      </c>
      <c r="AL81" s="157">
        <v>0.1979633535461551</v>
      </c>
      <c r="AM81" s="157">
        <v>-0.92561822825413909</v>
      </c>
      <c r="AN81" s="157">
        <v>-6.7853276070981239E-2</v>
      </c>
      <c r="AO81" s="157">
        <v>1.6509484642944699E-2</v>
      </c>
      <c r="AP81" s="157">
        <v>-0.24139714143085167</v>
      </c>
      <c r="AQ81" s="157">
        <v>-0.43085876926149019</v>
      </c>
      <c r="AR81" s="157">
        <v>-9.9649635632101122E-2</v>
      </c>
      <c r="AS81" s="157">
        <v>0.48722378252391035</v>
      </c>
      <c r="AT81" s="157">
        <v>-0.78283708230332316</v>
      </c>
      <c r="AU81" s="157">
        <v>0.29777691778899629</v>
      </c>
      <c r="AV81" s="157">
        <v>-0.34513989288038049</v>
      </c>
      <c r="AW81" s="157">
        <v>0.36172663361387669</v>
      </c>
      <c r="AX81" s="157">
        <v>-0.3298322424997564</v>
      </c>
      <c r="AY81" s="157">
        <v>5.6926420913369524E-2</v>
      </c>
      <c r="AZ81" s="157">
        <v>-0.2606308232181897</v>
      </c>
      <c r="BA81" s="157">
        <v>-0.44149925298813508</v>
      </c>
      <c r="BB81" s="157">
        <v>4.0825780900090175E-2</v>
      </c>
      <c r="BC81" s="157"/>
      <c r="BD81" s="157">
        <v>0.14860324312807072</v>
      </c>
      <c r="BE81" s="157">
        <v>0.22729218829338729</v>
      </c>
      <c r="BF81" s="157">
        <v>1.1192491098873842</v>
      </c>
      <c r="BG81" s="157">
        <v>0.15520711513386951</v>
      </c>
      <c r="BH81" s="157">
        <v>-1.1095867295660609</v>
      </c>
      <c r="BI81" s="157">
        <v>-0.71876954228798362</v>
      </c>
      <c r="BJ81" s="157">
        <v>0.13576420135973888</v>
      </c>
      <c r="BK81" s="157">
        <v>0.48531925287559669</v>
      </c>
      <c r="BL81" s="157">
        <v>0.1460170226772779</v>
      </c>
      <c r="BM81" s="157">
        <v>-0.32130989230216117</v>
      </c>
      <c r="BN81" s="158">
        <v>0.47202369653656123</v>
      </c>
      <c r="BO81" s="158">
        <v>3.5164123963437391E-2</v>
      </c>
      <c r="BP81" s="158"/>
      <c r="BQ81" s="158">
        <v>0.91113962536106241</v>
      </c>
      <c r="BR81" s="158">
        <v>-3.3043700270834954E-2</v>
      </c>
      <c r="BS81" s="158">
        <v>0.18565649603789039</v>
      </c>
      <c r="BT81" s="158">
        <v>-5.7204982524083368E-2</v>
      </c>
      <c r="BU81" s="158">
        <v>-0.19704303174865198</v>
      </c>
      <c r="BV81" s="158">
        <v>-3.2341239045096046E-2</v>
      </c>
      <c r="BW81" s="158">
        <v>-0.6158721888803812</v>
      </c>
      <c r="BX81" s="158">
        <v>-0.38108463950606525</v>
      </c>
      <c r="BY81" s="158">
        <v>-0.36107799164491905</v>
      </c>
      <c r="BZ81" s="158">
        <v>-0.54395106874646915</v>
      </c>
      <c r="CA81" s="158">
        <v>-0.60371975607817441</v>
      </c>
      <c r="CB81" s="158">
        <v>-0.38105322034168909</v>
      </c>
      <c r="CC81" s="158">
        <v>-0.8290413243136584</v>
      </c>
      <c r="CD81" s="158">
        <v>-0.58103502662754458</v>
      </c>
      <c r="CE81" s="158">
        <v>-0.22598017500231343</v>
      </c>
      <c r="CF81" s="158">
        <v>-0.24697225848774335</v>
      </c>
      <c r="CG81" s="158">
        <v>6.417399319592676E-3</v>
      </c>
      <c r="CH81" s="158">
        <v>-0.58374903340300388</v>
      </c>
      <c r="CI81" s="158">
        <v>-0.64222281510825785</v>
      </c>
      <c r="CJ81" s="158">
        <v>0.29171488146913488</v>
      </c>
      <c r="CK81" s="158">
        <v>-7.3624567634242091E-2</v>
      </c>
      <c r="CL81" s="158">
        <v>0.32237341572893119</v>
      </c>
      <c r="CM81" s="158">
        <v>0</v>
      </c>
      <c r="CN81" s="158">
        <v>-0.41240005610872055</v>
      </c>
      <c r="CO81" s="158">
        <v>0.2819758013912011</v>
      </c>
      <c r="CP81" s="158">
        <v>-0.34696773308455192</v>
      </c>
      <c r="CQ81" s="158">
        <v>0.50972979010931163</v>
      </c>
      <c r="CR81" s="158">
        <v>-9.733442031739771E-2</v>
      </c>
      <c r="CS81" s="158">
        <v>-9.9409507521300029E-3</v>
      </c>
      <c r="CT81" s="158">
        <v>0.29678647197799857</v>
      </c>
      <c r="CU81" s="158">
        <v>-0.31969309462909956</v>
      </c>
      <c r="CV81" s="158">
        <v>0.51972928106296767</v>
      </c>
      <c r="CW81" s="158">
        <v>-0.56600444821086759</v>
      </c>
      <c r="CX81" s="157">
        <v>0.63174965309429842</v>
      </c>
      <c r="CY81" s="157">
        <v>-3.5070088434543123E-2</v>
      </c>
      <c r="CZ81" s="157">
        <v>0.98116610955143879</v>
      </c>
      <c r="DA81" s="157">
        <v>0.69114256791657869</v>
      </c>
      <c r="DB81" s="157">
        <v>0</v>
      </c>
      <c r="DC81" s="157">
        <v>1.303787561900662</v>
      </c>
      <c r="DD81" s="157">
        <v>0</v>
      </c>
      <c r="DE81" s="157">
        <v>-0.37819642118924729</v>
      </c>
      <c r="DF81" s="157">
        <v>-0.17755956804243725</v>
      </c>
      <c r="DG81" s="157">
        <v>0.32692809979209597</v>
      </c>
      <c r="DH81" s="157">
        <v>0.49110645688893112</v>
      </c>
      <c r="DI81" s="157">
        <v>0.51629668841462184</v>
      </c>
      <c r="DJ81" s="157">
        <v>0.35670073509000311</v>
      </c>
      <c r="DK81" s="157">
        <v>0.4497345551685244</v>
      </c>
      <c r="DL81" s="157">
        <v>1.0399457247252319</v>
      </c>
      <c r="DM81" s="157">
        <v>-0.28448345931900942</v>
      </c>
      <c r="DN81" s="157">
        <v>0.49150499358445071</v>
      </c>
      <c r="DO81" s="157">
        <v>0.59183207462658083</v>
      </c>
      <c r="DP81" s="157">
        <v>0.74416542639092276</v>
      </c>
      <c r="DQ81" s="157">
        <v>-0.36398955180298537</v>
      </c>
      <c r="DR81" s="157">
        <v>0.25699396714070472</v>
      </c>
      <c r="DS81" s="157">
        <v>1.0822960542467364</v>
      </c>
      <c r="DT81" s="157">
        <v>0.12242888816977786</v>
      </c>
      <c r="DU81" s="162">
        <v>0.33359227465146402</v>
      </c>
      <c r="DV81" s="162">
        <v>0.65085961170264828</v>
      </c>
      <c r="DW81" s="162">
        <v>-0.31010818010849101</v>
      </c>
      <c r="DX81" s="162">
        <v>-3.1421155789652502E-2</v>
      </c>
      <c r="DY81" s="162">
        <v>0.2263905511216662</v>
      </c>
      <c r="DZ81" s="157">
        <v>0.19545761859344385</v>
      </c>
      <c r="EA81" s="157">
        <v>0.39708231849336717</v>
      </c>
      <c r="EB81" s="157">
        <v>-8.3006988976674339E-3</v>
      </c>
      <c r="EC81" s="157">
        <v>-7.1431955661268975E-2</v>
      </c>
      <c r="ED81" s="157">
        <v>0.26542735712950172</v>
      </c>
      <c r="EE81" s="157">
        <v>2.3643521482977077</v>
      </c>
      <c r="EF81" s="157">
        <v>-1.830741806535457</v>
      </c>
      <c r="EG81" s="157">
        <v>0.80532479739863982</v>
      </c>
      <c r="EH81" s="157">
        <v>0.14963207434656289</v>
      </c>
      <c r="EI81" s="157">
        <v>0.21727295562588297</v>
      </c>
      <c r="EJ81" s="157">
        <v>0.79059252410058589</v>
      </c>
      <c r="EK81" s="157">
        <v>0.20360117741012995</v>
      </c>
      <c r="EL81" s="157">
        <v>0.17793382931913138</v>
      </c>
      <c r="EM81" s="157">
        <v>0.34761401182977225</v>
      </c>
      <c r="EN81" s="157">
        <v>0.35906464158156515</v>
      </c>
      <c r="EO81" s="157">
        <v>0.31004336308410069</v>
      </c>
      <c r="EP81" s="157">
        <v>0.35760115083221078</v>
      </c>
      <c r="EQ81" s="157">
        <v>0.40423811752695343</v>
      </c>
      <c r="ER81" s="157">
        <v>0.40115761525092591</v>
      </c>
      <c r="ES81" s="157">
        <v>0.37568332797363069</v>
      </c>
      <c r="ET81" s="157">
        <v>0.37731429192990829</v>
      </c>
      <c r="EU81" s="157">
        <v>0.3023143361466018</v>
      </c>
      <c r="EV81" s="157">
        <v>0.36086334853994734</v>
      </c>
      <c r="EW81" s="157">
        <v>0.35919005434366463</v>
      </c>
      <c r="EX81" s="157">
        <v>0.28212060655820936</v>
      </c>
      <c r="EY81" s="157">
        <v>0.21988063622666895</v>
      </c>
      <c r="EZ81" s="160">
        <v>0.39111088872076682</v>
      </c>
      <c r="FA81" s="160">
        <v>0.37052907518978501</v>
      </c>
      <c r="FB81" s="160">
        <v>0.58957523319209393</v>
      </c>
      <c r="FC81" s="160">
        <v>0.85505266899914867</v>
      </c>
      <c r="FD81" s="160">
        <v>0.77512776831361696</v>
      </c>
      <c r="FE81" s="160">
        <v>0.66268433824893302</v>
      </c>
      <c r="FF81" s="160">
        <v>0.8444576287945107</v>
      </c>
      <c r="FG81" s="187">
        <v>0.83</v>
      </c>
      <c r="FH81" s="170"/>
      <c r="FI81" s="170"/>
      <c r="FJ81" s="170"/>
      <c r="FK81" s="170"/>
      <c r="FL81" s="170"/>
      <c r="FM81" s="170"/>
      <c r="FN81" s="170"/>
      <c r="FO81" s="170"/>
      <c r="FP81" s="170"/>
      <c r="FQ81" s="170"/>
      <c r="FR81" s="170"/>
      <c r="FS81" s="170"/>
      <c r="FT81" s="170"/>
      <c r="FU81" s="170"/>
      <c r="FV81" s="170"/>
      <c r="GA81" s="185"/>
    </row>
    <row r="82" spans="1:183" ht="17.399999999999999" x14ac:dyDescent="0.25">
      <c r="A82" s="2584" t="s">
        <v>5032</v>
      </c>
      <c r="B82" s="184">
        <v>21</v>
      </c>
      <c r="C82" s="2169" t="s">
        <v>171</v>
      </c>
      <c r="D82" s="2591">
        <v>19</v>
      </c>
      <c r="E82" s="2078">
        <f>'SOUTH-1'!$N$109</f>
        <v>0.57601927511732232</v>
      </c>
      <c r="F82" s="161">
        <v>1.9709739195277247</v>
      </c>
      <c r="G82" s="161">
        <v>1.2405428108005578</v>
      </c>
      <c r="H82" s="161">
        <v>0.73479252677795481</v>
      </c>
      <c r="I82" s="161">
        <v>1.0085186198570895</v>
      </c>
      <c r="J82" s="161">
        <v>2.2509884378809395</v>
      </c>
      <c r="K82" s="161">
        <v>2.0964219005748386</v>
      </c>
      <c r="L82" s="1033">
        <v>0.4269585224733915</v>
      </c>
      <c r="M82" s="1033">
        <v>1.1514460956722288</v>
      </c>
      <c r="N82" s="1033">
        <v>-0.10892819240246714</v>
      </c>
      <c r="O82" s="1033">
        <v>0.4987215325375019</v>
      </c>
      <c r="P82" s="1033">
        <v>0.30500806523855106</v>
      </c>
      <c r="Q82" s="1033">
        <v>0.49752223539460871</v>
      </c>
      <c r="R82" s="161">
        <v>0</v>
      </c>
      <c r="S82" s="161">
        <v>0.19506048692470496</v>
      </c>
      <c r="T82" s="161">
        <v>3.2329397767749568E-2</v>
      </c>
      <c r="U82" s="158">
        <v>1.6940371809100667</v>
      </c>
      <c r="V82" s="158">
        <v>-0.40875727044846044</v>
      </c>
      <c r="W82" s="158">
        <v>0.59136665614409978</v>
      </c>
      <c r="X82" s="158">
        <v>1.8254969638583352</v>
      </c>
      <c r="Y82" s="158">
        <v>0.11196202690906223</v>
      </c>
      <c r="Z82" s="158">
        <v>-0.80996054823337171</v>
      </c>
      <c r="AA82" s="158">
        <v>0.92736821334208352</v>
      </c>
      <c r="AB82" s="158">
        <v>1.334840241547073</v>
      </c>
      <c r="AC82" s="157">
        <v>-0.24175013436824902</v>
      </c>
      <c r="AD82" s="157">
        <v>0.3521020610689638</v>
      </c>
      <c r="AE82" s="157">
        <v>-0.43188704278932616</v>
      </c>
      <c r="AF82" s="157">
        <v>-0.25443721226118832</v>
      </c>
      <c r="AG82" s="157">
        <v>-0.29070183422576673</v>
      </c>
      <c r="AH82" s="157">
        <v>0.73713859399140347</v>
      </c>
      <c r="AI82" s="157">
        <v>-0.4</v>
      </c>
      <c r="AJ82" s="157">
        <v>-4.2540761090350265E-2</v>
      </c>
      <c r="AK82" s="157">
        <v>-0.65714712867532277</v>
      </c>
      <c r="AL82" s="157">
        <v>-1.070454934803611</v>
      </c>
      <c r="AM82" s="157">
        <v>0.26370804842271467</v>
      </c>
      <c r="AN82" s="157">
        <v>0.24233465692554568</v>
      </c>
      <c r="AO82" s="157">
        <v>-0.39844110632169122</v>
      </c>
      <c r="AP82" s="157">
        <v>-0.51248456350721394</v>
      </c>
      <c r="AQ82" s="157">
        <v>1.8309610593683763</v>
      </c>
      <c r="AR82" s="157">
        <v>-1.2739303068754371</v>
      </c>
      <c r="AS82" s="157">
        <v>-0.37657691802199883</v>
      </c>
      <c r="AT82" s="157">
        <v>1.5521930334863026</v>
      </c>
      <c r="AU82" s="157">
        <v>0.66551971583228386</v>
      </c>
      <c r="AV82" s="157">
        <v>-0.36673104234600984</v>
      </c>
      <c r="AW82" s="157">
        <v>-1.0800629506985513</v>
      </c>
      <c r="AX82" s="157">
        <v>0.61749213644055945</v>
      </c>
      <c r="AY82" s="157">
        <v>0.3931298176115105</v>
      </c>
      <c r="AZ82" s="157">
        <v>2.2066922825602311</v>
      </c>
      <c r="BA82" s="157">
        <v>0.81151911650392838</v>
      </c>
      <c r="BB82" s="157">
        <v>2.9166700392587908</v>
      </c>
      <c r="BC82" s="157"/>
      <c r="BD82" s="157">
        <v>1.3413130227757142</v>
      </c>
      <c r="BE82" s="157">
        <v>1.7237206281928832</v>
      </c>
      <c r="BF82" s="157">
        <v>1.0240095780615255</v>
      </c>
      <c r="BG82" s="157">
        <v>1.1136530248775445</v>
      </c>
      <c r="BH82" s="157">
        <v>0.89589498894079977</v>
      </c>
      <c r="BI82" s="157">
        <v>-1.690610315516313</v>
      </c>
      <c r="BJ82" s="157">
        <v>-0.54122219941725724</v>
      </c>
      <c r="BK82" s="157">
        <v>-0.15705265102312993</v>
      </c>
      <c r="BL82" s="157">
        <v>-1.6427981945348482</v>
      </c>
      <c r="BM82" s="157">
        <v>-3.4107277656673693E-2</v>
      </c>
      <c r="BN82" s="158">
        <v>3.8395836417438593E-2</v>
      </c>
      <c r="BO82" s="158">
        <v>2.5487014348075139</v>
      </c>
      <c r="BP82" s="158"/>
      <c r="BQ82" s="158">
        <v>1.8894599527852003</v>
      </c>
      <c r="BR82" s="158">
        <v>1.4705785107332825</v>
      </c>
      <c r="BS82" s="158">
        <v>0.46560133364409562</v>
      </c>
      <c r="BT82" s="158">
        <v>1.3961274047224408</v>
      </c>
      <c r="BU82" s="158">
        <v>0.94888508817658113</v>
      </c>
      <c r="BV82" s="158">
        <v>-0.93704586658600786</v>
      </c>
      <c r="BW82" s="158">
        <v>0.59231491864398123</v>
      </c>
      <c r="BX82" s="158">
        <v>0.18182391561684838</v>
      </c>
      <c r="BY82" s="158">
        <v>1.4680202920624181</v>
      </c>
      <c r="BZ82" s="158">
        <v>-0.90774406242641148</v>
      </c>
      <c r="CA82" s="158">
        <v>-0.3553338068849129</v>
      </c>
      <c r="CB82" s="158">
        <v>0.5688643709878286</v>
      </c>
      <c r="CC82" s="158">
        <v>-0.30784612380172022</v>
      </c>
      <c r="CD82" s="158">
        <v>9.5604029491846002E-2</v>
      </c>
      <c r="CE82" s="158">
        <v>1.0270885297468144</v>
      </c>
      <c r="CF82" s="158">
        <v>-0.37763848424350005</v>
      </c>
      <c r="CG82" s="158">
        <v>11.348845673057486</v>
      </c>
      <c r="CH82" s="158">
        <v>-0.91643646106037913</v>
      </c>
      <c r="CI82" s="158">
        <v>2.5651704792882684</v>
      </c>
      <c r="CJ82" s="158">
        <v>1.4999999999999798</v>
      </c>
      <c r="CK82" s="158">
        <v>0.87072789388987515</v>
      </c>
      <c r="CL82" s="165">
        <v>0.16547568123818057</v>
      </c>
      <c r="CM82" s="158">
        <v>2.1697535627706355</v>
      </c>
      <c r="CN82" s="158">
        <v>0.84317760687599896</v>
      </c>
      <c r="CO82" s="158">
        <v>-0.79396161463108317</v>
      </c>
      <c r="CP82" s="158">
        <v>1.9788469786929213</v>
      </c>
      <c r="CQ82" s="158">
        <v>6.9165025862118184E-3</v>
      </c>
      <c r="CR82" s="158">
        <v>-0.56680183375649917</v>
      </c>
      <c r="CS82" s="158">
        <v>-0.2685147609749628</v>
      </c>
      <c r="CT82" s="158">
        <v>-0.62676899377253803</v>
      </c>
      <c r="CU82" s="158">
        <v>0.37984693607929459</v>
      </c>
      <c r="CV82" s="158">
        <v>0.26096746070732424</v>
      </c>
      <c r="CW82" s="158">
        <v>1.042973460346305</v>
      </c>
      <c r="CX82" s="157">
        <v>2.4335863041619814</v>
      </c>
      <c r="CY82" s="157">
        <v>0.58567940790003969</v>
      </c>
      <c r="CZ82" s="157">
        <v>0.79249843719600122</v>
      </c>
      <c r="DA82" s="157">
        <v>0.72048295289766506</v>
      </c>
      <c r="DB82" s="157">
        <v>0.5129476964048072</v>
      </c>
      <c r="DC82" s="157">
        <v>-0.44540257526642674</v>
      </c>
      <c r="DD82" s="157">
        <v>4.3379499637187573</v>
      </c>
      <c r="DE82" s="157">
        <v>-2.2769100913913212</v>
      </c>
      <c r="DF82" s="157">
        <v>0.50199656265205661</v>
      </c>
      <c r="DG82" s="157">
        <v>0.46989144335246835</v>
      </c>
      <c r="DH82" s="157">
        <v>-2.3241254095564887</v>
      </c>
      <c r="DI82" s="157">
        <v>5.8728641414743779</v>
      </c>
      <c r="DJ82" s="157">
        <v>-0.26862651974251278</v>
      </c>
      <c r="DK82" s="157">
        <v>0.86122372595969088</v>
      </c>
      <c r="DL82" s="157">
        <v>-0.33235917350908845</v>
      </c>
      <c r="DM82" s="157">
        <v>0</v>
      </c>
      <c r="DN82" s="157">
        <v>0.82043449337713492</v>
      </c>
      <c r="DO82" s="157">
        <v>-0.27364534796937173</v>
      </c>
      <c r="DP82" s="157">
        <v>-0.78991171301762275</v>
      </c>
      <c r="DQ82" s="157">
        <v>-0.74370737094861761</v>
      </c>
      <c r="DR82" s="157">
        <v>-0.9308292590320405</v>
      </c>
      <c r="DS82" s="157">
        <v>0.75819490293632674</v>
      </c>
      <c r="DT82" s="157">
        <v>-0.61415763781051202</v>
      </c>
      <c r="DU82" s="157">
        <v>0.92180598980924433</v>
      </c>
      <c r="DV82" s="157">
        <v>1.7758671695251989</v>
      </c>
      <c r="DW82" s="157">
        <v>-0.36880306704664712</v>
      </c>
      <c r="DX82" s="157">
        <v>-1.6107033468918521</v>
      </c>
      <c r="DY82" s="157">
        <v>1.8805017368893999</v>
      </c>
      <c r="DZ82" s="157">
        <v>0.19545761859343005</v>
      </c>
      <c r="EA82" s="157">
        <v>1.2370917457565855</v>
      </c>
      <c r="EB82" s="157">
        <v>-0.42058541718906139</v>
      </c>
      <c r="EC82" s="157">
        <v>-7.1431955661248131E-2</v>
      </c>
      <c r="ED82" s="157">
        <v>0.23010872385479364</v>
      </c>
      <c r="EE82" s="157">
        <v>0.57458584107871991</v>
      </c>
      <c r="EF82" s="157">
        <v>-3.1857216047605408</v>
      </c>
      <c r="EG82" s="157">
        <v>-1.3534906670309956</v>
      </c>
      <c r="EH82" s="157">
        <v>-1.0503364399904425</v>
      </c>
      <c r="EI82" s="157">
        <v>0.11632101451719452</v>
      </c>
      <c r="EJ82" s="157">
        <v>1.7886154470135356</v>
      </c>
      <c r="EK82" s="157">
        <v>-0.75320120507778276</v>
      </c>
      <c r="EL82" s="157">
        <v>-2.0448147972809902</v>
      </c>
      <c r="EM82" s="157">
        <v>0.95359596735504304</v>
      </c>
      <c r="EN82" s="157">
        <v>-0.70691395262209011</v>
      </c>
      <c r="EO82" s="157">
        <v>-0.31210141667129648</v>
      </c>
      <c r="EP82" s="157">
        <v>2.63030397225823E-2</v>
      </c>
      <c r="EQ82" s="157">
        <v>0.57145370876343504</v>
      </c>
      <c r="ER82" s="157">
        <v>-0.98378513584504046</v>
      </c>
      <c r="ES82" s="157">
        <v>-1.9389337133556721</v>
      </c>
      <c r="ET82" s="157">
        <v>-1.4190300072667104</v>
      </c>
      <c r="EU82" s="157">
        <v>0.78315075206713769</v>
      </c>
      <c r="EV82" s="157">
        <v>-0.74459616670269257</v>
      </c>
      <c r="EW82" s="157">
        <v>-0.70845768968935974</v>
      </c>
      <c r="EX82" s="157">
        <v>-1.237633621021264</v>
      </c>
      <c r="EY82" s="157">
        <v>-1.2340141841286543</v>
      </c>
      <c r="EZ82" s="160">
        <v>1.0445222699195471</v>
      </c>
      <c r="FA82" s="160">
        <v>-1.4790248132054051</v>
      </c>
      <c r="FB82" s="160">
        <v>0.58957523319208305</v>
      </c>
      <c r="FC82" s="160">
        <v>-1.4017988016200438</v>
      </c>
      <c r="FD82" s="160">
        <v>-1.5255200984177264</v>
      </c>
      <c r="FE82" s="160">
        <v>-1.1086013303418309</v>
      </c>
      <c r="FF82" s="160">
        <v>-1.1638700240719109</v>
      </c>
      <c r="FG82" s="160">
        <v>-0.91114939512935056</v>
      </c>
      <c r="FH82" s="160">
        <v>-1.2565473305312518</v>
      </c>
      <c r="FI82" s="160">
        <v>-2.1184580030370217</v>
      </c>
      <c r="FJ82" s="160">
        <v>-1.874579312825047</v>
      </c>
      <c r="FK82" s="160">
        <v>-2.5984672096655745</v>
      </c>
      <c r="FL82" s="160">
        <v>-2.1728546619189202</v>
      </c>
      <c r="FM82" s="160">
        <v>-0.93837749645010282</v>
      </c>
      <c r="FN82" s="160">
        <v>-0.69388739836078894</v>
      </c>
      <c r="FO82" s="160">
        <v>-1.204769600128035</v>
      </c>
      <c r="FP82" s="160">
        <v>-0.72051983098794414</v>
      </c>
      <c r="FQ82" s="160">
        <v>-1.1477832411652644</v>
      </c>
      <c r="FR82" s="160">
        <v>-1.1397117289000651</v>
      </c>
      <c r="FS82" s="160">
        <v>-1.028036979818272</v>
      </c>
      <c r="FT82" s="160">
        <v>-0.7866522157332223</v>
      </c>
      <c r="FU82" s="160">
        <v>5.0754306281366919</v>
      </c>
      <c r="FV82" s="160">
        <v>5.4209293387128739</v>
      </c>
      <c r="GA82" s="185"/>
    </row>
    <row r="83" spans="1:183" ht="13.2" x14ac:dyDescent="0.25">
      <c r="A83" s="2584" t="s">
        <v>5032</v>
      </c>
      <c r="B83" s="184">
        <v>22</v>
      </c>
      <c r="C83" s="2169" t="s">
        <v>172</v>
      </c>
      <c r="D83" s="2591">
        <v>20</v>
      </c>
      <c r="E83" s="161">
        <f>'SOUTH-1'!$N$180</f>
        <v>-0.2665329157275545</v>
      </c>
      <c r="F83" s="161">
        <v>2.2106048106990799</v>
      </c>
      <c r="G83" s="161">
        <v>1.587364304263849</v>
      </c>
      <c r="H83" s="161">
        <v>1.1642135537414255</v>
      </c>
      <c r="I83" s="161">
        <v>1.4257415426296538</v>
      </c>
      <c r="J83" s="161">
        <v>0.91480144426372678</v>
      </c>
      <c r="K83" s="161">
        <v>2.2587801072253875</v>
      </c>
      <c r="L83" s="1033">
        <v>1.9170288634141786</v>
      </c>
      <c r="M83" s="1033">
        <v>0.59668526841876313</v>
      </c>
      <c r="N83" s="1033">
        <v>0.90419114514399479</v>
      </c>
      <c r="O83" s="1033">
        <v>0.52410951330292566</v>
      </c>
      <c r="P83" s="1033">
        <v>1.1861167651928364</v>
      </c>
      <c r="Q83" s="1033">
        <v>8.2750367479110798E-2</v>
      </c>
      <c r="R83" s="161">
        <v>0.42897303001712084</v>
      </c>
      <c r="S83" s="161">
        <v>2.7493225398161316</v>
      </c>
      <c r="T83" s="161">
        <v>0.7156301827507483</v>
      </c>
      <c r="U83" s="158">
        <v>1.5245009224309114</v>
      </c>
      <c r="V83" s="158">
        <v>2.3391223496059763</v>
      </c>
      <c r="W83" s="158">
        <v>1.8796423500994535</v>
      </c>
      <c r="X83" s="158">
        <v>1.7705804814319659</v>
      </c>
      <c r="Y83" s="158">
        <v>1.2144210991690232</v>
      </c>
      <c r="Z83" s="158">
        <v>0.78975258236059032</v>
      </c>
      <c r="AA83" s="158">
        <v>1.2048089283424872</v>
      </c>
      <c r="AB83" s="158">
        <v>1.3145788513865106</v>
      </c>
      <c r="AC83" s="157">
        <v>1.3902677921738131</v>
      </c>
      <c r="AD83" s="157">
        <v>1.2740859194032632</v>
      </c>
      <c r="AE83" s="157">
        <v>0.99967774566884515</v>
      </c>
      <c r="AF83" s="157">
        <v>1.4938742429692216</v>
      </c>
      <c r="AG83" s="157">
        <v>3.2906263424661999</v>
      </c>
      <c r="AH83" s="157">
        <v>3.1992002691274211</v>
      </c>
      <c r="AI83" s="157">
        <v>1.85</v>
      </c>
      <c r="AJ83" s="157">
        <v>1.4377806533167046</v>
      </c>
      <c r="AK83" s="157">
        <v>-0.65143853406837238</v>
      </c>
      <c r="AL83" s="157">
        <v>0.60233626391760553</v>
      </c>
      <c r="AM83" s="157">
        <v>2.767409000586051</v>
      </c>
      <c r="AN83" s="157">
        <v>1.5622043218552575</v>
      </c>
      <c r="AO83" s="157">
        <v>1.8901713028539828</v>
      </c>
      <c r="AP83" s="157">
        <v>7.6626874917747612E-2</v>
      </c>
      <c r="AQ83" s="157">
        <v>0.45037799048322569</v>
      </c>
      <c r="AR83" s="157">
        <v>0.79766767611192424</v>
      </c>
      <c r="AS83" s="157">
        <v>0.63471551013728122</v>
      </c>
      <c r="AT83" s="157">
        <v>0.28138946737236903</v>
      </c>
      <c r="AU83" s="157">
        <v>1.1818282002014937</v>
      </c>
      <c r="AV83" s="157">
        <v>1.0440737237780047</v>
      </c>
      <c r="AW83" s="157">
        <v>1.0527366164725109</v>
      </c>
      <c r="AX83" s="157">
        <v>1.5096338189780161</v>
      </c>
      <c r="AY83" s="157">
        <v>1.2446697520368564</v>
      </c>
      <c r="AZ83" s="157">
        <v>1.7568999746385114</v>
      </c>
      <c r="BA83" s="157">
        <v>1.2997455118946115</v>
      </c>
      <c r="BB83" s="157">
        <v>1.1377603124153601</v>
      </c>
      <c r="BC83" s="157"/>
      <c r="BD83" s="157">
        <v>1.9309348266763462</v>
      </c>
      <c r="BE83" s="157">
        <v>1.9722963217484697</v>
      </c>
      <c r="BF83" s="157">
        <v>2.8514850792692159</v>
      </c>
      <c r="BG83" s="157">
        <v>1.3030226345833418</v>
      </c>
      <c r="BH83" s="157">
        <v>4.703967619995062</v>
      </c>
      <c r="BI83" s="157">
        <v>-0.7876341456092617</v>
      </c>
      <c r="BJ83" s="157">
        <v>3.0021649002377542</v>
      </c>
      <c r="BK83" s="157">
        <v>3.1159223152927171</v>
      </c>
      <c r="BL83" s="157">
        <v>2.6667319405247429</v>
      </c>
      <c r="BM83" s="157">
        <v>1.3111090271134784</v>
      </c>
      <c r="BN83" s="158">
        <v>0.17627662657002013</v>
      </c>
      <c r="BO83" s="158">
        <v>1.946967107342467</v>
      </c>
      <c r="BP83" s="158"/>
      <c r="BQ83" s="158">
        <v>0.79903792631054515</v>
      </c>
      <c r="BR83" s="158">
        <v>0.53627154353258477</v>
      </c>
      <c r="BS83" s="158">
        <v>-0.68855578587558464</v>
      </c>
      <c r="BT83" s="158">
        <v>1.4257078710823434</v>
      </c>
      <c r="BU83" s="158">
        <v>0.34192823020569812</v>
      </c>
      <c r="BV83" s="158">
        <v>1.3853286908736866E-2</v>
      </c>
      <c r="BW83" s="158">
        <v>0.44851073898567212</v>
      </c>
      <c r="BX83" s="158">
        <v>0.58733820152375504</v>
      </c>
      <c r="BY83" s="158">
        <v>0.20956804437994905</v>
      </c>
      <c r="BZ83" s="158">
        <v>0.22341680285415494</v>
      </c>
      <c r="CA83" s="158">
        <v>0.14533560921488475</v>
      </c>
      <c r="CB83" s="158">
        <v>0.27567209080397004</v>
      </c>
      <c r="CC83" s="158">
        <v>2.7889698127877507</v>
      </c>
      <c r="CD83" s="158">
        <v>1.7106832319450791</v>
      </c>
      <c r="CE83" s="158">
        <v>0.63908046863003853</v>
      </c>
      <c r="CF83" s="158">
        <v>0.4536785616414577</v>
      </c>
      <c r="CG83" s="158">
        <v>1.6027163456704852</v>
      </c>
      <c r="CH83" s="158">
        <v>-0.72750612704378914</v>
      </c>
      <c r="CI83" s="158">
        <v>0.21753876020606983</v>
      </c>
      <c r="CJ83" s="158">
        <v>0.53904638199555166</v>
      </c>
      <c r="CK83" s="158">
        <v>0.499999999999997</v>
      </c>
      <c r="CL83" s="158">
        <v>0.67957960877480617</v>
      </c>
      <c r="CM83" s="158">
        <v>0.77012769349154009</v>
      </c>
      <c r="CN83" s="158">
        <v>0.29455521807779472</v>
      </c>
      <c r="CO83" s="158">
        <v>-1.5836150804045979</v>
      </c>
      <c r="CP83" s="158">
        <v>0.40130975078613373</v>
      </c>
      <c r="CQ83" s="158">
        <v>-1.954181577847391</v>
      </c>
      <c r="CR83" s="158">
        <v>3.6908552122667424</v>
      </c>
      <c r="CS83" s="158">
        <v>-9.4487710910761982E-2</v>
      </c>
      <c r="CT83" s="158">
        <v>0.46345076342047126</v>
      </c>
      <c r="CU83" s="158">
        <v>0.30686085272209784</v>
      </c>
      <c r="CV83" s="158">
        <v>1.1288522956937987</v>
      </c>
      <c r="CW83" s="158">
        <v>5.2258485271821441E-2</v>
      </c>
      <c r="CX83" s="157">
        <v>1.3654209362498724</v>
      </c>
      <c r="CY83" s="157">
        <v>1.2029476666921752</v>
      </c>
      <c r="CZ83" s="157">
        <v>1.9006984237301758</v>
      </c>
      <c r="DA83" s="157">
        <v>1.319808358646483</v>
      </c>
      <c r="DB83" s="157">
        <v>1.2610334599179855</v>
      </c>
      <c r="DC83" s="157">
        <v>0.88927657549430683</v>
      </c>
      <c r="DD83" s="157">
        <v>1.6083597735947122</v>
      </c>
      <c r="DE83" s="157">
        <v>1.094289065478427</v>
      </c>
      <c r="DF83" s="157">
        <v>1.3087167356215712</v>
      </c>
      <c r="DG83" s="157">
        <v>1.3856863691786101</v>
      </c>
      <c r="DH83" s="157">
        <v>1.6202752467577477</v>
      </c>
      <c r="DI83" s="157">
        <v>1.9165354050945511</v>
      </c>
      <c r="DJ83" s="157">
        <v>1.0581565070615921</v>
      </c>
      <c r="DK83" s="157">
        <v>1.714317314193788</v>
      </c>
      <c r="DL83" s="157">
        <v>-0.83312858606658047</v>
      </c>
      <c r="DM83" s="157">
        <v>1.0132847160707308</v>
      </c>
      <c r="DN83" s="157">
        <v>0.25066190725786813</v>
      </c>
      <c r="DO83" s="157">
        <v>1.0273878237108363</v>
      </c>
      <c r="DP83" s="157">
        <v>0.97039644610554909</v>
      </c>
      <c r="DQ83" s="157">
        <v>0.66995514230525044</v>
      </c>
      <c r="DR83" s="157">
        <v>1.0019258002545917</v>
      </c>
      <c r="DS83" s="157">
        <v>1.9931041009301338</v>
      </c>
      <c r="DT83" s="157">
        <v>1.9858117152926582</v>
      </c>
      <c r="DU83" s="157">
        <v>7.9945494006786605E-2</v>
      </c>
      <c r="DV83" s="157">
        <v>2.7364272131504799</v>
      </c>
      <c r="DW83" s="157">
        <v>1.2330151333461767</v>
      </c>
      <c r="DX83" s="157">
        <v>1.5170332317410906</v>
      </c>
      <c r="DY83" s="157">
        <v>1.4750909073798493</v>
      </c>
      <c r="DZ83" s="157">
        <v>0.70430128591961727</v>
      </c>
      <c r="EA83" s="157">
        <v>1.1206400927973288</v>
      </c>
      <c r="EB83" s="157">
        <v>1.5404658353298755</v>
      </c>
      <c r="EC83" s="157">
        <v>1.7198412106825944</v>
      </c>
      <c r="ED83" s="157">
        <v>0.28680407255374563</v>
      </c>
      <c r="EE83" s="157">
        <v>3.4522319304890039</v>
      </c>
      <c r="EF83" s="157">
        <v>-1.0038990495872393</v>
      </c>
      <c r="EG83" s="157">
        <v>0.80302655721727434</v>
      </c>
      <c r="EH83" s="157">
        <v>1.7281986177217896</v>
      </c>
      <c r="EI83" s="157">
        <v>0.61345552024000816</v>
      </c>
      <c r="EJ83" s="157">
        <v>2.0216964330165741</v>
      </c>
      <c r="EK83" s="157">
        <v>0.88267079533247572</v>
      </c>
      <c r="EL83" s="157">
        <v>2.4219757155827675</v>
      </c>
      <c r="EM83" s="157">
        <v>1.5365447134253507</v>
      </c>
      <c r="EN83" s="162">
        <v>1.4564002532882143</v>
      </c>
      <c r="EO83" s="162">
        <v>1.471039836600839</v>
      </c>
      <c r="EP83" s="162">
        <v>1.1343310882513784</v>
      </c>
      <c r="EQ83" s="162">
        <v>1.6866089324245845</v>
      </c>
      <c r="ER83" s="162">
        <v>1.8484323765337936</v>
      </c>
      <c r="ES83" s="162">
        <v>1.9707518100446175</v>
      </c>
      <c r="ET83" s="162">
        <v>1.9297576789453457</v>
      </c>
      <c r="EU83" s="162">
        <v>4.6732684047040811</v>
      </c>
      <c r="EV83" s="162">
        <v>2.4196217820117609</v>
      </c>
      <c r="EW83" s="162">
        <v>1.7501828590586819</v>
      </c>
      <c r="EX83" s="157">
        <v>0.94369284296122591</v>
      </c>
      <c r="EY83" s="157">
        <v>1.5527685252697634</v>
      </c>
      <c r="EZ83" s="160">
        <v>1.1827956032275135</v>
      </c>
      <c r="FA83" s="160">
        <v>0.95906525674857757</v>
      </c>
      <c r="FB83" s="160">
        <v>1.1106121566075216</v>
      </c>
      <c r="FC83" s="160">
        <v>1.6150896459890225</v>
      </c>
      <c r="FD83" s="160">
        <v>1.379079568905943</v>
      </c>
      <c r="FE83" s="160">
        <v>1.2875074278434049</v>
      </c>
      <c r="FF83" s="160">
        <v>1.3254633364103245</v>
      </c>
      <c r="FG83" s="160">
        <v>1.8864237361370466</v>
      </c>
      <c r="FH83" s="160">
        <v>1.4710151180787339</v>
      </c>
      <c r="FI83" s="160">
        <v>6.419346473185461E-2</v>
      </c>
      <c r="FJ83" s="160">
        <v>0.3094941581017937</v>
      </c>
      <c r="FK83" s="160">
        <v>-0.4080162022387232</v>
      </c>
      <c r="FL83" s="160">
        <v>0.25217219145007902</v>
      </c>
      <c r="FM83" s="160">
        <v>1.4911741904602684</v>
      </c>
      <c r="FN83" s="160">
        <v>1.8903788405599351</v>
      </c>
      <c r="FO83" s="160">
        <v>1.3308617643573462</v>
      </c>
      <c r="FP83" s="160">
        <v>1.4457143855009182</v>
      </c>
      <c r="FQ83" s="160">
        <v>0.69188597972370436</v>
      </c>
      <c r="FR83" s="160">
        <v>2.0207310357595829</v>
      </c>
      <c r="FS83" s="160">
        <v>0.81498622035205848</v>
      </c>
      <c r="FT83" s="160">
        <v>-1.0224020193070793</v>
      </c>
      <c r="FU83" s="160">
        <v>-0.32413891292153069</v>
      </c>
      <c r="FV83" s="160">
        <v>0.12243165814631053</v>
      </c>
      <c r="GA83" s="185"/>
    </row>
    <row r="84" spans="1:183" ht="13.8" x14ac:dyDescent="0.25">
      <c r="A84" s="2584" t="s">
        <v>5032</v>
      </c>
      <c r="B84" s="184">
        <v>23</v>
      </c>
      <c r="C84" s="2169" t="s">
        <v>173</v>
      </c>
      <c r="D84" s="2591">
        <v>21</v>
      </c>
      <c r="E84" s="161">
        <f>'SOUTH-1'!$N$1134</f>
        <v>1.073903071009858</v>
      </c>
      <c r="F84" s="161">
        <v>0.34918685523483478</v>
      </c>
      <c r="G84" s="161">
        <v>1.0397240477909599</v>
      </c>
      <c r="H84" s="161">
        <v>0.7013845771463969</v>
      </c>
      <c r="I84" s="161">
        <v>0.84350661241689939</v>
      </c>
      <c r="J84" s="161">
        <v>0.35415997194981846</v>
      </c>
      <c r="K84" s="161">
        <v>0.97961997481466478</v>
      </c>
      <c r="L84" s="1033">
        <v>0.72716280142951284</v>
      </c>
      <c r="M84" s="1033">
        <v>0.90480054784421571</v>
      </c>
      <c r="N84" s="1033">
        <v>0.92371247924301203</v>
      </c>
      <c r="O84" s="1033">
        <v>0.95053816330358154</v>
      </c>
      <c r="P84" s="1033">
        <v>0.5628948524037195</v>
      </c>
      <c r="Q84" s="1033">
        <v>3.0655642014465729</v>
      </c>
      <c r="R84" s="161">
        <v>-1.2125541680338252</v>
      </c>
      <c r="S84" s="161">
        <v>1.1260749802758947</v>
      </c>
      <c r="T84" s="161">
        <v>1.0083416627169346</v>
      </c>
      <c r="U84" s="158">
        <v>0.72421010055518453</v>
      </c>
      <c r="V84" s="158">
        <v>0.56768512697855933</v>
      </c>
      <c r="W84" s="158">
        <v>0.5149626501336193</v>
      </c>
      <c r="X84" s="158">
        <v>0.75128982042973202</v>
      </c>
      <c r="Y84" s="158">
        <v>0.48620579791958712</v>
      </c>
      <c r="Z84" s="158">
        <v>0.40494247424044605</v>
      </c>
      <c r="AA84" s="158">
        <v>0.81069439574536772</v>
      </c>
      <c r="AB84" s="158">
        <v>0.5472817446732513</v>
      </c>
      <c r="AC84" s="157">
        <v>0.51866228745385834</v>
      </c>
      <c r="AD84" s="157">
        <v>0.35975196579959934</v>
      </c>
      <c r="AE84" s="157">
        <v>0.51555007517051643</v>
      </c>
      <c r="AF84" s="157">
        <v>0.57990255136333946</v>
      </c>
      <c r="AG84" s="157">
        <v>0.55437106163988725</v>
      </c>
      <c r="AH84" s="157">
        <v>0.46473862949666672</v>
      </c>
      <c r="AI84" s="157">
        <v>0.45</v>
      </c>
      <c r="AJ84" s="157">
        <v>0.63049738780646092</v>
      </c>
      <c r="AK84" s="157">
        <v>-0.50893442584942628</v>
      </c>
      <c r="AL84" s="157">
        <v>0.49794443530411836</v>
      </c>
      <c r="AM84" s="157">
        <v>0.60125380780737792</v>
      </c>
      <c r="AN84" s="157">
        <v>0.52059194986082824</v>
      </c>
      <c r="AO84" s="157">
        <v>0.56532313054345074</v>
      </c>
      <c r="AP84" s="157">
        <v>0.62441720289414504</v>
      </c>
      <c r="AQ84" s="157">
        <v>0.41986828725546055</v>
      </c>
      <c r="AR84" s="157">
        <v>0.62368291712575197</v>
      </c>
      <c r="AS84" s="157">
        <v>0.33422582930263267</v>
      </c>
      <c r="AT84" s="157">
        <v>-0.17063322669855155</v>
      </c>
      <c r="AU84" s="157">
        <v>1.4567086559513565</v>
      </c>
      <c r="AV84" s="157">
        <v>0.48859210504949735</v>
      </c>
      <c r="AW84" s="157">
        <v>0.30058591099999216</v>
      </c>
      <c r="AX84" s="157">
        <v>0.59416394239817372</v>
      </c>
      <c r="AY84" s="157">
        <v>2.4368612572386739</v>
      </c>
      <c r="AZ84" s="157">
        <v>2.7806225712249555</v>
      </c>
      <c r="BA84" s="157">
        <v>0.53881442421400227</v>
      </c>
      <c r="BB84" s="157">
        <v>2.3258549644577928</v>
      </c>
      <c r="BC84" s="157"/>
      <c r="BD84" s="157">
        <v>0.49393144672603972</v>
      </c>
      <c r="BE84" s="157">
        <v>0.56060395402976737</v>
      </c>
      <c r="BF84" s="157">
        <v>0.42922384232298072</v>
      </c>
      <c r="BG84" s="157">
        <v>0.2307010407369498</v>
      </c>
      <c r="BH84" s="157">
        <v>0.45890944680892648</v>
      </c>
      <c r="BI84" s="157">
        <v>0.4247905274387821</v>
      </c>
      <c r="BJ84" s="157">
        <v>0.72499292576281327</v>
      </c>
      <c r="BK84" s="157">
        <v>2.1233759121886724</v>
      </c>
      <c r="BL84" s="157">
        <v>3.3378685148105798</v>
      </c>
      <c r="BM84" s="157">
        <v>-0.95718688999912749</v>
      </c>
      <c r="BN84" s="158">
        <v>0.33703501569538424</v>
      </c>
      <c r="BO84" s="158">
        <v>-3.7995994117934459E-2</v>
      </c>
      <c r="BP84" s="158"/>
      <c r="BQ84" s="158">
        <v>3.1205363334209073</v>
      </c>
      <c r="BR84" s="158">
        <v>3.0908303173014375</v>
      </c>
      <c r="BS84" s="158">
        <v>0.35969408034798511</v>
      </c>
      <c r="BT84" s="158">
        <v>6.762412034098257</v>
      </c>
      <c r="BU84" s="158">
        <v>2.9430962466295609</v>
      </c>
      <c r="BV84" s="158">
        <v>0.84063960123192494</v>
      </c>
      <c r="BW84" s="158">
        <v>1.8959173861556839</v>
      </c>
      <c r="BX84" s="158">
        <v>-1.7468848606451099</v>
      </c>
      <c r="BY84" s="158">
        <v>-3.2060770529201781</v>
      </c>
      <c r="BZ84" s="158">
        <v>-3.8487581914527178</v>
      </c>
      <c r="CA84" s="158">
        <v>-1.4663272220821149</v>
      </c>
      <c r="CB84" s="158">
        <v>1.9064870727122694</v>
      </c>
      <c r="CC84" s="158">
        <v>2.4804773048187796</v>
      </c>
      <c r="CD84" s="158">
        <v>1.9603328892897276</v>
      </c>
      <c r="CE84" s="158">
        <v>2.4189816394827512</v>
      </c>
      <c r="CF84" s="158">
        <v>3.0884288397404402</v>
      </c>
      <c r="CG84" s="158">
        <v>0</v>
      </c>
      <c r="CH84" s="158">
        <v>2.1683802579999396</v>
      </c>
      <c r="CI84" s="158">
        <v>2.4164499680961926</v>
      </c>
      <c r="CJ84" s="158">
        <v>0.2572363402307517</v>
      </c>
      <c r="CK84" s="188">
        <v>1.8849154940161188</v>
      </c>
      <c r="CL84" s="188">
        <v>1.9999999999999962</v>
      </c>
      <c r="CM84" s="189">
        <v>1.9999999999999987</v>
      </c>
      <c r="CN84" s="158">
        <v>3.0976537301921581</v>
      </c>
      <c r="CO84" s="158">
        <v>1.0000000000000095</v>
      </c>
      <c r="CP84" s="158">
        <v>3.1318155122664706</v>
      </c>
      <c r="CQ84" s="158">
        <v>2.1375536105933688</v>
      </c>
      <c r="CR84" s="158">
        <v>1.6621090295296399</v>
      </c>
      <c r="CS84" s="158">
        <v>1.067832582693363</v>
      </c>
      <c r="CT84" s="158">
        <v>1.4711057209578526</v>
      </c>
      <c r="CU84" s="158">
        <v>2.6702324407676712</v>
      </c>
      <c r="CV84" s="158">
        <v>3.2664619259601206</v>
      </c>
      <c r="CW84" s="158">
        <v>2.3843549848840788</v>
      </c>
      <c r="CX84" s="162">
        <v>-0.7032133570663458</v>
      </c>
      <c r="CY84" s="162">
        <v>1.9524880043990129</v>
      </c>
      <c r="CZ84" s="162">
        <v>3.4567754820422292</v>
      </c>
      <c r="DA84" s="162">
        <v>2.8997816881573253</v>
      </c>
      <c r="DB84" s="162">
        <v>3.694711689760128</v>
      </c>
      <c r="DC84" s="162">
        <v>-1.0501620109680601</v>
      </c>
      <c r="DD84" s="162">
        <v>2.3516017232610253</v>
      </c>
      <c r="DE84" s="162">
        <v>3.360019523359413</v>
      </c>
      <c r="DF84" s="162">
        <v>2.9053541486144749</v>
      </c>
      <c r="DG84" s="162">
        <v>2.1484393812342919</v>
      </c>
      <c r="DH84" s="162">
        <v>3.1399624660118044</v>
      </c>
      <c r="DI84" s="164">
        <v>1.8634390884647472</v>
      </c>
      <c r="DJ84" s="164">
        <v>2.999595176080895</v>
      </c>
      <c r="DK84" s="164">
        <v>4.0902462233970454</v>
      </c>
      <c r="DL84" s="157">
        <v>-0.23772496070326274</v>
      </c>
      <c r="DM84" s="157">
        <v>0.82813253515503449</v>
      </c>
      <c r="DN84" s="157">
        <v>1.4416085885960199</v>
      </c>
      <c r="DO84" s="157">
        <v>1.9797098851055406</v>
      </c>
      <c r="DP84" s="157">
        <v>-0.63835028981513586</v>
      </c>
      <c r="DQ84" s="157">
        <v>4.1353990248717114</v>
      </c>
      <c r="DR84" s="164">
        <v>3.4055406810732514</v>
      </c>
      <c r="DS84" s="157">
        <v>2.6641600527074449</v>
      </c>
      <c r="DT84" s="157">
        <v>4.6436934399508489</v>
      </c>
      <c r="DU84" s="159">
        <v>4.5843271699704964</v>
      </c>
      <c r="DV84" s="157">
        <v>3.6620450371451381</v>
      </c>
      <c r="DW84" s="157">
        <v>3.2538345484977325</v>
      </c>
      <c r="DX84" s="162">
        <v>2.7563797270727268</v>
      </c>
      <c r="DY84" s="162">
        <v>1.0642570687461148</v>
      </c>
      <c r="DZ84" s="162">
        <v>3.0798722802179048</v>
      </c>
      <c r="EA84" s="162">
        <v>2.4215925165228307</v>
      </c>
      <c r="EB84" s="162">
        <v>2.4004207529892305</v>
      </c>
      <c r="EC84" s="162">
        <v>1.6869541336928175</v>
      </c>
      <c r="ED84" s="162">
        <v>0.1081325830031182</v>
      </c>
      <c r="EE84" s="157">
        <v>4.1693632509123102</v>
      </c>
      <c r="EF84" s="157">
        <v>1.3790732484258452</v>
      </c>
      <c r="EG84" s="157">
        <v>2.7103311831209944</v>
      </c>
      <c r="EH84" s="157">
        <v>1.1990503631657883</v>
      </c>
      <c r="EI84" s="157">
        <v>2.1661988977167836</v>
      </c>
      <c r="EJ84" s="157">
        <v>2.4784765521291185</v>
      </c>
      <c r="EK84" s="159">
        <v>3.7332657031067669</v>
      </c>
      <c r="EL84" s="157">
        <v>3.3862958537384094</v>
      </c>
      <c r="EM84" s="157">
        <v>2.0313094530300719</v>
      </c>
      <c r="EN84" s="157">
        <v>1.8987104412691331</v>
      </c>
      <c r="EO84" s="157">
        <v>2.6161461779637083</v>
      </c>
      <c r="EP84" s="157">
        <v>2.3741980092490471</v>
      </c>
      <c r="EQ84" s="157">
        <v>2.5823843027475051</v>
      </c>
      <c r="ER84" s="157">
        <v>2.291949185724742</v>
      </c>
      <c r="ES84" s="157">
        <v>2.6045191374413914</v>
      </c>
      <c r="ET84" s="157">
        <v>-9.0442028954759057E-2</v>
      </c>
      <c r="EU84" s="157">
        <v>5.1216652809076422</v>
      </c>
      <c r="EV84" s="159">
        <v>2.7988288070867848</v>
      </c>
      <c r="EW84" s="158">
        <v>2.4142905643353454</v>
      </c>
      <c r="EX84" s="158">
        <v>2.2700681434050614</v>
      </c>
      <c r="EY84" s="158">
        <v>1.6534229741293722</v>
      </c>
      <c r="EZ84" s="190">
        <v>1.7987195142939831</v>
      </c>
      <c r="FA84" s="190">
        <v>2.0907811742793889</v>
      </c>
      <c r="FB84" s="190">
        <v>2.1548161111113333</v>
      </c>
      <c r="FC84" s="190">
        <v>3.3038134156455796</v>
      </c>
      <c r="FD84" s="190">
        <v>2.8375273305007149</v>
      </c>
      <c r="FE84" s="190">
        <v>2.8999524594559287</v>
      </c>
      <c r="FF84" s="190">
        <v>2.1791528601813717</v>
      </c>
      <c r="FG84" s="190">
        <v>3.4260761673865674</v>
      </c>
      <c r="FH84" s="160">
        <v>3.4153145440242589</v>
      </c>
      <c r="FI84" s="160">
        <v>1.4983809811036759</v>
      </c>
      <c r="FJ84" s="160">
        <v>-0.50246398644126</v>
      </c>
      <c r="FK84" s="160">
        <v>5.3725259974622972</v>
      </c>
      <c r="FL84" s="160">
        <v>3.3579670685856078</v>
      </c>
      <c r="FM84" s="160">
        <v>3.5385032775672709</v>
      </c>
      <c r="FN84" s="160">
        <v>3.6282743006914759</v>
      </c>
      <c r="FO84" s="160">
        <v>2.4984801867825794</v>
      </c>
      <c r="FP84" s="160">
        <v>2.0397640219877142</v>
      </c>
      <c r="FQ84" s="160">
        <v>2.7930108681445232</v>
      </c>
      <c r="FR84" s="160">
        <v>3.7583690328832327</v>
      </c>
      <c r="FS84" s="160">
        <v>5.4281253328422805</v>
      </c>
      <c r="FT84" s="160">
        <v>5.0754306281366919</v>
      </c>
      <c r="FU84" s="160">
        <v>1.0045676264627796</v>
      </c>
      <c r="FV84" s="160">
        <v>0.99377366968353642</v>
      </c>
      <c r="GA84" s="185"/>
    </row>
    <row r="85" spans="1:183" ht="13.2" x14ac:dyDescent="0.25">
      <c r="A85" s="2584" t="s">
        <v>5032</v>
      </c>
      <c r="B85" s="184">
        <v>24</v>
      </c>
      <c r="C85" s="1969" t="s">
        <v>174</v>
      </c>
      <c r="D85" s="2591">
        <v>22</v>
      </c>
      <c r="E85" s="161">
        <f>'SOUTH-1'!$N$350</f>
        <v>1.1038857072551043</v>
      </c>
      <c r="F85" s="161">
        <v>1.2524542121909277</v>
      </c>
      <c r="G85" s="161">
        <v>1.2415669069346882</v>
      </c>
      <c r="H85" s="161">
        <v>0.92440146185045702</v>
      </c>
      <c r="I85" s="161">
        <v>1.285800047700427</v>
      </c>
      <c r="J85" s="161">
        <v>0.16068184502072461</v>
      </c>
      <c r="K85" s="161">
        <v>1.4315420285607148</v>
      </c>
      <c r="L85" s="1033">
        <v>0.54406517097200835</v>
      </c>
      <c r="M85" s="1033">
        <v>1.2717926764934373</v>
      </c>
      <c r="N85" s="1033">
        <v>5.3073736477573207E-2</v>
      </c>
      <c r="O85" s="1033">
        <v>1.4731416908694419</v>
      </c>
      <c r="P85" s="1033">
        <v>0.81805696957360374</v>
      </c>
      <c r="Q85" s="1033">
        <v>1.5555670885617683</v>
      </c>
      <c r="R85" s="161">
        <v>1.3116598956522261</v>
      </c>
      <c r="S85" s="161">
        <v>0.26767416443938352</v>
      </c>
      <c r="T85" s="161">
        <v>1.6757692878528938</v>
      </c>
      <c r="U85" s="158">
        <v>1.2994603077556903</v>
      </c>
      <c r="V85" s="158">
        <v>0.29610086947933201</v>
      </c>
      <c r="W85" s="158">
        <v>0.13214506153534356</v>
      </c>
      <c r="X85" s="158">
        <v>1.8015364941076626</v>
      </c>
      <c r="Y85" s="158">
        <v>1.7896400686393767</v>
      </c>
      <c r="Z85" s="158">
        <v>1.9833663502378438</v>
      </c>
      <c r="AA85" s="158">
        <v>2.0568845901972814</v>
      </c>
      <c r="AB85" s="158">
        <v>2.0968828998737763</v>
      </c>
      <c r="AC85" s="158">
        <v>1.8795372081398132</v>
      </c>
      <c r="AD85" s="158">
        <v>1.9543068469423484</v>
      </c>
      <c r="AE85" s="158">
        <v>2.0755845146779883</v>
      </c>
      <c r="AF85" s="158">
        <v>1.9602128339402125</v>
      </c>
      <c r="AG85" s="158">
        <v>2.6805333155304001</v>
      </c>
      <c r="AH85" s="158">
        <v>1.2043524281269153</v>
      </c>
      <c r="AI85" s="158">
        <v>1.6</v>
      </c>
      <c r="AJ85" s="158">
        <v>1.8434775261714313</v>
      </c>
      <c r="AK85" s="158">
        <v>1.9265837081640673</v>
      </c>
      <c r="AL85" s="158">
        <v>2.1028920952504562</v>
      </c>
      <c r="AM85" s="158">
        <v>3.7125888390010644</v>
      </c>
      <c r="AN85" s="158">
        <v>1.26532825316961</v>
      </c>
      <c r="AO85" s="158">
        <v>2.532686523454128</v>
      </c>
      <c r="AP85" s="158">
        <v>2.4669889904036459</v>
      </c>
      <c r="AQ85" s="158">
        <v>1.3828986761557638</v>
      </c>
      <c r="AR85" s="158">
        <v>2.182747332159455</v>
      </c>
      <c r="AS85" s="158">
        <v>-0.32461865445367871</v>
      </c>
      <c r="AT85" s="158">
        <v>3.2838683128667867</v>
      </c>
      <c r="AU85" s="158">
        <v>-1.5533967819673395</v>
      </c>
      <c r="AV85" s="158">
        <v>0.25240121437002244</v>
      </c>
      <c r="AW85" s="158">
        <v>0.61057000646693849</v>
      </c>
      <c r="AX85" s="158">
        <v>2.8156859344817065</v>
      </c>
      <c r="AY85" s="158">
        <v>3.8110790669786518</v>
      </c>
      <c r="AZ85" s="158">
        <v>2.7619712139824077</v>
      </c>
      <c r="BA85" s="158">
        <v>4.3031397925808079</v>
      </c>
      <c r="BB85" s="158">
        <v>6.6294276043213071E-2</v>
      </c>
      <c r="BC85" s="158"/>
      <c r="BD85" s="158">
        <v>6.6294276043211045E-2</v>
      </c>
      <c r="BE85" s="158">
        <v>4.2201757709999423</v>
      </c>
      <c r="BF85" s="158">
        <v>1.4236513711494905</v>
      </c>
      <c r="BG85" s="158">
        <v>0.69319922100533993</v>
      </c>
      <c r="BH85" s="158">
        <v>0.36397661153652949</v>
      </c>
      <c r="BI85" s="158">
        <v>1.5070570093555125</v>
      </c>
      <c r="BJ85" s="158">
        <v>2.4543046550578599E-2</v>
      </c>
      <c r="BK85" s="158">
        <v>1.9180044159897693</v>
      </c>
      <c r="BL85" s="158">
        <v>0.46354885815804009</v>
      </c>
      <c r="BM85" s="158">
        <v>-1.507700500898139</v>
      </c>
      <c r="BN85" s="158">
        <v>0.37645038094555244</v>
      </c>
      <c r="BO85" s="158">
        <v>-0.1911224810045023</v>
      </c>
      <c r="BP85" s="158"/>
      <c r="BQ85" s="158">
        <v>1.6638999853945593</v>
      </c>
      <c r="BR85" s="158">
        <v>0.76347564525472533</v>
      </c>
      <c r="BS85" s="158">
        <v>-0.87768312079793709</v>
      </c>
      <c r="BT85" s="158">
        <v>0.80593283197188303</v>
      </c>
      <c r="BU85" s="158">
        <v>2.9560818883978501</v>
      </c>
      <c r="BV85" s="158">
        <v>2.5418550281865389</v>
      </c>
      <c r="BW85" s="158">
        <v>2.851837550587756</v>
      </c>
      <c r="BX85" s="158">
        <v>3.332664807724778</v>
      </c>
      <c r="BY85" s="158">
        <v>3.3123127443172131</v>
      </c>
      <c r="BZ85" s="158">
        <v>2.3811857976182131</v>
      </c>
      <c r="CA85" s="158">
        <v>3.4283781241452274</v>
      </c>
      <c r="CB85" s="158">
        <v>2.7407259061508626</v>
      </c>
      <c r="CC85" s="158">
        <v>4.2525580896811794</v>
      </c>
      <c r="CD85" s="158">
        <v>1.6871208138152356</v>
      </c>
      <c r="CE85" s="158">
        <v>4.8525474986760004</v>
      </c>
      <c r="CF85" s="158">
        <v>2.8328246168295208</v>
      </c>
      <c r="CG85" s="158">
        <v>1.0000000000000027</v>
      </c>
      <c r="CH85" s="158">
        <v>6.2828090483283014E-2</v>
      </c>
      <c r="CI85" s="158">
        <v>-0.71375151010436133</v>
      </c>
      <c r="CJ85" s="158">
        <v>2.8779018959500364</v>
      </c>
      <c r="CK85" s="158">
        <v>2.2403781901627364</v>
      </c>
      <c r="CL85" s="158">
        <v>2.8881981591180232</v>
      </c>
      <c r="CM85" s="158">
        <v>2.6864740621114134</v>
      </c>
      <c r="CN85" s="158">
        <v>1.4999999999999785</v>
      </c>
      <c r="CO85" s="158">
        <v>1.4999999999999896</v>
      </c>
      <c r="CP85" s="158">
        <v>2.3087831746548213</v>
      </c>
      <c r="CQ85" s="158">
        <v>2.1343850435169762</v>
      </c>
      <c r="CR85" s="158">
        <v>2.9107800763373199</v>
      </c>
      <c r="CS85" s="158">
        <v>2.4361790335088189</v>
      </c>
      <c r="CT85" s="158">
        <v>3.0004127996436369</v>
      </c>
      <c r="CU85" s="158">
        <v>2.6391859529949691</v>
      </c>
      <c r="CV85" s="158">
        <v>2.9699703065180971</v>
      </c>
      <c r="CW85" s="158">
        <v>3.1491475262776651</v>
      </c>
      <c r="CX85" s="162">
        <v>2.7294400756945567</v>
      </c>
      <c r="CY85" s="162">
        <v>0.15217128267541469</v>
      </c>
      <c r="CZ85" s="162">
        <v>2.0794007376690824</v>
      </c>
      <c r="DA85" s="162">
        <v>2.7800623443365668</v>
      </c>
      <c r="DB85" s="162">
        <v>2.7330221883650134</v>
      </c>
      <c r="DC85" s="162">
        <v>2.4127391838589713</v>
      </c>
      <c r="DD85" s="162">
        <v>2.9628924292269563</v>
      </c>
      <c r="DE85" s="162">
        <v>1.2254218876541914</v>
      </c>
      <c r="DF85" s="162">
        <v>2.3516987820451791</v>
      </c>
      <c r="DG85" s="162">
        <v>2.0846315587747859</v>
      </c>
      <c r="DH85" s="162">
        <v>2.9471824900256562</v>
      </c>
      <c r="DI85" s="164">
        <v>3.9413151817907908</v>
      </c>
      <c r="DJ85" s="164">
        <v>1.7359221897135193</v>
      </c>
      <c r="DK85" s="164">
        <v>2.5186911457388037</v>
      </c>
      <c r="DL85" s="157">
        <v>3.9030478826187966</v>
      </c>
      <c r="DM85" s="157">
        <v>2.4137167485799407</v>
      </c>
      <c r="DN85" s="157">
        <v>2.5843343808921033</v>
      </c>
      <c r="DO85" s="157">
        <v>1.8576716023089728</v>
      </c>
      <c r="DP85" s="157">
        <v>3.5976661125686613</v>
      </c>
      <c r="DQ85" s="157">
        <v>2.653893749943999</v>
      </c>
      <c r="DR85" s="157">
        <v>1.1495240657398609</v>
      </c>
      <c r="DS85" s="157">
        <v>2.9917471513864942</v>
      </c>
      <c r="DT85" s="157">
        <v>4.2976037084282748</v>
      </c>
      <c r="DU85" s="157">
        <v>0.21843677997378944</v>
      </c>
      <c r="DV85" s="157">
        <v>3.4565537543189211</v>
      </c>
      <c r="DW85" s="157">
        <v>1.8970384341201301</v>
      </c>
      <c r="DX85" s="157">
        <v>3.1708134800560064</v>
      </c>
      <c r="DY85" s="157">
        <v>3.0710810941967828</v>
      </c>
      <c r="DZ85" s="157">
        <v>3.7576899126901484</v>
      </c>
      <c r="EA85" s="157">
        <v>0.48635358298558606</v>
      </c>
      <c r="EB85" s="157">
        <v>4.269559371523207</v>
      </c>
      <c r="EC85" s="157">
        <v>2.3386506016051465</v>
      </c>
      <c r="ED85" s="157">
        <v>2.1931028817351241</v>
      </c>
      <c r="EE85" s="157">
        <v>3.8140372922240444</v>
      </c>
      <c r="EF85" s="157">
        <v>1.1060179495612756</v>
      </c>
      <c r="EG85" s="157">
        <v>2.9858893398088027</v>
      </c>
      <c r="EH85" s="157">
        <v>1.7059173995763899</v>
      </c>
      <c r="EI85" s="157">
        <v>2.2132337632171777</v>
      </c>
      <c r="EJ85" s="157">
        <v>1.8591188759652382</v>
      </c>
      <c r="EK85" s="157">
        <v>2.9657281131901558</v>
      </c>
      <c r="EL85" s="157">
        <v>3.9719253229273663</v>
      </c>
      <c r="EM85" s="157">
        <v>2.0256991465394845</v>
      </c>
      <c r="EN85" s="162">
        <v>2.1388732280666787</v>
      </c>
      <c r="EO85" s="162">
        <v>-0.84180431769021857</v>
      </c>
      <c r="EP85" s="162">
        <v>4.99010962501211</v>
      </c>
      <c r="EQ85" s="162">
        <v>2.4062910652912257</v>
      </c>
      <c r="ER85" s="162">
        <v>2.4418649027076613</v>
      </c>
      <c r="ES85" s="162">
        <v>2.3901689092873157</v>
      </c>
      <c r="ET85" s="162">
        <v>2.1726456094213313</v>
      </c>
      <c r="EU85" s="157">
        <v>2.2273426059707191</v>
      </c>
      <c r="EV85" s="157">
        <v>2.1224605917311909</v>
      </c>
      <c r="EW85" s="157">
        <v>1.9147032592028528</v>
      </c>
      <c r="EX85" s="157">
        <v>1.7961492422147716</v>
      </c>
      <c r="EY85" s="157">
        <v>1.9470312842586248</v>
      </c>
      <c r="EZ85" s="160">
        <v>1.7300933665945883</v>
      </c>
      <c r="FA85" s="160">
        <v>2.2595635636127316</v>
      </c>
      <c r="FB85" s="160">
        <v>1.949242293890951</v>
      </c>
      <c r="FC85" s="160">
        <v>3.1907271954700756</v>
      </c>
      <c r="FD85" s="160">
        <v>1.6606628116584192</v>
      </c>
      <c r="FE85" s="160">
        <v>1.6598823820254678</v>
      </c>
      <c r="FF85" s="160">
        <v>2.5524766906504346</v>
      </c>
      <c r="FG85" s="160">
        <v>2.1658124684701026</v>
      </c>
      <c r="FH85" s="160">
        <v>3.6944687494883715</v>
      </c>
      <c r="FI85" s="160">
        <v>3.2279397027616259</v>
      </c>
      <c r="FJ85" s="160">
        <v>3.2982810780247429</v>
      </c>
      <c r="FK85" s="160">
        <v>3.1225637059380533</v>
      </c>
      <c r="FL85" s="160">
        <v>1.609294811678937</v>
      </c>
      <c r="FM85" s="160">
        <v>3.7803392530818463</v>
      </c>
      <c r="FN85" s="160">
        <v>3.9734572620805744</v>
      </c>
      <c r="FO85" s="160">
        <v>3.5089675107475427</v>
      </c>
      <c r="FP85" s="160">
        <v>4.2076156799298845</v>
      </c>
      <c r="FQ85" s="160">
        <v>3.3169893539718247</v>
      </c>
      <c r="FR85" s="160">
        <v>1.1293538980215376</v>
      </c>
      <c r="FS85" s="160">
        <v>1.1023212294689189</v>
      </c>
      <c r="FT85" s="160">
        <v>-0.32413891292153069</v>
      </c>
      <c r="FU85" s="160"/>
      <c r="FV85" s="160"/>
      <c r="GA85" s="185"/>
    </row>
    <row r="86" spans="1:183" ht="13.2" x14ac:dyDescent="0.25">
      <c r="A86" s="2584" t="s">
        <v>5032</v>
      </c>
      <c r="B86" s="184">
        <v>25</v>
      </c>
      <c r="C86" s="1969" t="s">
        <v>176</v>
      </c>
      <c r="D86" s="2591">
        <v>24</v>
      </c>
      <c r="E86" s="161">
        <f>'SOUTH-1'!$N$446</f>
        <v>0.23019456959494961</v>
      </c>
      <c r="F86" s="161">
        <v>0.76309059973016224</v>
      </c>
      <c r="G86" s="161">
        <v>0.69030326482805826</v>
      </c>
      <c r="H86" s="161">
        <v>0.26596941635782057</v>
      </c>
      <c r="I86" s="161">
        <v>7.8107491571171375E-2</v>
      </c>
      <c r="J86" s="161">
        <v>0.15886116264085373</v>
      </c>
      <c r="K86" s="161">
        <v>-0.12527486985990191</v>
      </c>
      <c r="L86" s="1033">
        <v>-8.0605282652291679E-2</v>
      </c>
      <c r="M86" s="1033">
        <v>1.1258395547712456</v>
      </c>
      <c r="N86" s="1033">
        <v>-5.9153085837532302E-2</v>
      </c>
      <c r="O86" s="1033">
        <v>2.3747357385558904E-2</v>
      </c>
      <c r="P86" s="1033">
        <v>0.23725707538857108</v>
      </c>
      <c r="Q86" s="1033">
        <v>0.1127613348156833</v>
      </c>
      <c r="R86" s="161">
        <v>-0.66728724819313112</v>
      </c>
      <c r="S86" s="161">
        <v>0.22986861286726962</v>
      </c>
      <c r="T86" s="161">
        <v>0.1439797708811251</v>
      </c>
      <c r="U86" s="158">
        <v>7.0989026856773593E-2</v>
      </c>
      <c r="V86" s="158">
        <v>2.0708741260468108E-2</v>
      </c>
      <c r="W86" s="158">
        <v>0</v>
      </c>
      <c r="X86" s="158">
        <v>-4.4493758527002637E-2</v>
      </c>
      <c r="Y86" s="158">
        <v>-0.1837281209780168</v>
      </c>
      <c r="Z86" s="158">
        <v>0.10804387064166338</v>
      </c>
      <c r="AA86" s="158">
        <v>-0.28581047902438111</v>
      </c>
      <c r="AB86" s="158">
        <v>0.16481591653510319</v>
      </c>
      <c r="AC86" s="158">
        <v>7.2095637217462233E-2</v>
      </c>
      <c r="AD86" s="158">
        <v>-0.15426537493503603</v>
      </c>
      <c r="AE86" s="158">
        <v>-0.95960784824955669</v>
      </c>
      <c r="AF86" s="158">
        <v>0.24768203376444278</v>
      </c>
      <c r="AG86" s="158">
        <v>-0.14927590200595153</v>
      </c>
      <c r="AH86" s="158">
        <v>0.19999999999999446</v>
      </c>
      <c r="AI86" s="158">
        <v>0.2</v>
      </c>
      <c r="AJ86" s="158">
        <v>-0.98310592123244611</v>
      </c>
      <c r="AK86" s="158">
        <v>-0.25360680928559781</v>
      </c>
      <c r="AL86" s="158">
        <v>0.26681415323935048</v>
      </c>
      <c r="AM86" s="158">
        <v>0.14155450486981833</v>
      </c>
      <c r="AN86" s="158">
        <v>0.52479572441229405</v>
      </c>
      <c r="AO86" s="158">
        <v>0.2331213052075122</v>
      </c>
      <c r="AP86" s="158">
        <v>0.90628893545249778</v>
      </c>
      <c r="AQ86" s="158">
        <v>-0.18812492879022219</v>
      </c>
      <c r="AR86" s="158">
        <v>-0.8131653210857549</v>
      </c>
      <c r="AS86" s="158">
        <v>0.74089221662119698</v>
      </c>
      <c r="AT86" s="158">
        <v>0.46043850530922981</v>
      </c>
      <c r="AU86" s="158">
        <v>0.33042872928166955</v>
      </c>
      <c r="AV86" s="158">
        <v>0.36236650192461883</v>
      </c>
      <c r="AW86" s="158">
        <v>0.41157844935313287</v>
      </c>
      <c r="AX86" s="158">
        <v>0.53228543497666858</v>
      </c>
      <c r="AY86" s="158">
        <v>0.17226444995125809</v>
      </c>
      <c r="AZ86" s="158">
        <v>6.1277652628775069E-2</v>
      </c>
      <c r="BA86" s="158">
        <v>0.26850430687840737</v>
      </c>
      <c r="BB86" s="158">
        <v>0.30446417866885361</v>
      </c>
      <c r="BC86" s="158"/>
      <c r="BD86" s="158">
        <v>0.44116052883055806</v>
      </c>
      <c r="BE86" s="158">
        <v>0.13480854571345854</v>
      </c>
      <c r="BF86" s="158">
        <v>0.89479306111387902</v>
      </c>
      <c r="BG86" s="158">
        <v>0.2611719336215006</v>
      </c>
      <c r="BH86" s="158">
        <v>0.63816910214352429</v>
      </c>
      <c r="BI86" s="158">
        <v>-0.37486375663239524</v>
      </c>
      <c r="BJ86" s="158">
        <v>0.94891896035724788</v>
      </c>
      <c r="BK86" s="158">
        <v>0.30777543822877856</v>
      </c>
      <c r="BL86" s="158">
        <v>-0.54061443867543502</v>
      </c>
      <c r="BM86" s="158">
        <v>0.1607053123967076</v>
      </c>
      <c r="BN86" s="158">
        <v>0.14612556207001043</v>
      </c>
      <c r="BO86" s="158">
        <v>0.82381758707110753</v>
      </c>
      <c r="BP86" s="158"/>
      <c r="BQ86" s="158">
        <v>0.56617311054346775</v>
      </c>
      <c r="BR86" s="158">
        <v>-6.3484481220310183E-4</v>
      </c>
      <c r="BS86" s="158">
        <v>0.26685670049992943</v>
      </c>
      <c r="BT86" s="158">
        <v>-4.823283558489725E-2</v>
      </c>
      <c r="BU86" s="158">
        <v>0.17691760984471588</v>
      </c>
      <c r="BV86" s="158">
        <v>-0.3757387162510481</v>
      </c>
      <c r="BW86" s="158">
        <v>-0.65099333684182903</v>
      </c>
      <c r="BX86" s="158">
        <v>0.37626121737309975</v>
      </c>
      <c r="BY86" s="158">
        <v>-0.79715586924802884</v>
      </c>
      <c r="BZ86" s="158">
        <v>-0.80723835950521161</v>
      </c>
      <c r="CA86" s="158">
        <v>-0.91609081418004412</v>
      </c>
      <c r="CB86" s="158">
        <v>-0.49705092709787979</v>
      </c>
      <c r="CC86" s="158">
        <v>-0.34461196513312969</v>
      </c>
      <c r="CD86" s="158">
        <v>-0.26401837245228416</v>
      </c>
      <c r="CE86" s="158">
        <v>-3.1819552261310598E-3</v>
      </c>
      <c r="CF86" s="158">
        <v>-4.7361783961753494E-2</v>
      </c>
      <c r="CG86" s="158">
        <v>-0.17594667619335674</v>
      </c>
      <c r="CH86" s="158">
        <v>0.14019174539994245</v>
      </c>
      <c r="CI86" s="158">
        <v>-0.12129224829172205</v>
      </c>
      <c r="CJ86" s="158">
        <v>-0.70273201072976754</v>
      </c>
      <c r="CK86" s="158">
        <v>0.10000000000000414</v>
      </c>
      <c r="CL86" s="158"/>
      <c r="CM86" s="158"/>
      <c r="CN86" s="158"/>
      <c r="CO86" s="158"/>
      <c r="CP86" s="158"/>
      <c r="CQ86" s="158"/>
      <c r="CR86" s="158"/>
      <c r="CS86" s="158"/>
      <c r="CT86" s="158"/>
      <c r="CU86" s="158"/>
      <c r="CV86" s="158"/>
      <c r="CW86" s="158"/>
      <c r="CX86" s="157"/>
      <c r="CY86" s="157"/>
      <c r="CZ86" s="157"/>
      <c r="DA86" s="157"/>
      <c r="DB86" s="157"/>
      <c r="DC86" s="157"/>
      <c r="DD86" s="157"/>
      <c r="DE86" s="157"/>
      <c r="DF86" s="157"/>
      <c r="DG86" s="157"/>
      <c r="DH86" s="157"/>
      <c r="DI86" s="157"/>
      <c r="DJ86" s="157"/>
      <c r="DK86" s="157"/>
      <c r="DL86" s="157"/>
      <c r="DM86" s="157"/>
      <c r="DN86" s="157"/>
      <c r="DO86" s="157"/>
      <c r="DP86" s="157"/>
      <c r="DQ86" s="157"/>
      <c r="DR86" s="157"/>
      <c r="DS86" s="157"/>
      <c r="DT86" s="157"/>
      <c r="DU86" s="157"/>
      <c r="DV86" s="157"/>
      <c r="DW86" s="157"/>
      <c r="DX86" s="157"/>
      <c r="DY86" s="157"/>
      <c r="DZ86" s="157"/>
      <c r="EA86" s="157"/>
      <c r="EB86" s="157"/>
      <c r="EC86" s="157"/>
      <c r="ED86" s="157"/>
      <c r="EE86" s="157"/>
      <c r="EF86" s="157"/>
      <c r="EG86" s="157"/>
      <c r="EH86" s="157"/>
      <c r="EI86" s="157"/>
      <c r="EJ86" s="157"/>
      <c r="EK86" s="157"/>
      <c r="EL86" s="157"/>
      <c r="EM86" s="157"/>
      <c r="EN86" s="157"/>
      <c r="EO86" s="157"/>
      <c r="EP86" s="157"/>
      <c r="EQ86" s="157"/>
      <c r="ER86" s="157"/>
      <c r="ES86" s="157"/>
      <c r="ET86" s="157"/>
      <c r="EU86" s="157"/>
      <c r="EV86" s="157"/>
      <c r="EW86" s="157"/>
      <c r="EX86" s="157"/>
      <c r="EY86" s="157"/>
      <c r="EZ86" s="160"/>
      <c r="FA86" s="160"/>
      <c r="FB86" s="160"/>
      <c r="FC86" s="160"/>
      <c r="FD86" s="160"/>
      <c r="FE86" s="160"/>
      <c r="FF86" s="160"/>
      <c r="FG86" s="160"/>
      <c r="FH86" s="160"/>
      <c r="FI86" s="160"/>
      <c r="FJ86" s="160"/>
      <c r="FK86" s="160"/>
      <c r="FL86" s="160"/>
      <c r="FM86" s="160"/>
      <c r="FN86" s="160"/>
      <c r="FO86" s="160"/>
      <c r="FP86" s="160"/>
      <c r="FQ86" s="160"/>
      <c r="FR86" s="160"/>
      <c r="FS86" s="160"/>
      <c r="FT86" s="160"/>
      <c r="FU86" s="160"/>
      <c r="FV86" s="160"/>
      <c r="GA86" s="185"/>
    </row>
    <row r="87" spans="1:183" ht="13.2" x14ac:dyDescent="0.25">
      <c r="A87" s="2584" t="s">
        <v>5032</v>
      </c>
      <c r="B87" s="184">
        <v>26</v>
      </c>
      <c r="C87" s="2169" t="s">
        <v>175</v>
      </c>
      <c r="D87" s="2591">
        <v>23</v>
      </c>
      <c r="E87" s="161">
        <f>'SOUTH-1'!$N$490</f>
        <v>0.7483716353928509</v>
      </c>
      <c r="F87" s="161">
        <v>1.0416586350521571</v>
      </c>
      <c r="G87" s="161">
        <v>1.4349274727893595</v>
      </c>
      <c r="H87" s="161">
        <v>1.0875878677398032</v>
      </c>
      <c r="I87" s="161">
        <v>2.6926485843292713</v>
      </c>
      <c r="J87" s="161">
        <v>2.639310252543082</v>
      </c>
      <c r="K87" s="161">
        <v>1.3815902838460654</v>
      </c>
      <c r="L87" s="1033">
        <v>0.39032504377806393</v>
      </c>
      <c r="M87" s="1033">
        <v>-5.6785364733738942E-2</v>
      </c>
      <c r="N87" s="1033">
        <v>1.3689423096393178</v>
      </c>
      <c r="O87" s="1033">
        <v>1.451701799192028</v>
      </c>
      <c r="P87" s="1033">
        <v>1.4750035143487525</v>
      </c>
      <c r="Q87" s="1033">
        <v>1.9311830900925573</v>
      </c>
      <c r="R87" s="161">
        <v>1.8817846244931102</v>
      </c>
      <c r="S87" s="161">
        <v>1.3565195467292361</v>
      </c>
      <c r="T87" s="161">
        <v>0.595614148423387</v>
      </c>
      <c r="U87" s="158">
        <v>1.4863145736477943</v>
      </c>
      <c r="V87" s="158">
        <v>1.3755775287806047</v>
      </c>
      <c r="W87" s="158">
        <v>2.008911511316033</v>
      </c>
      <c r="X87" s="158">
        <v>1.2489971144940519</v>
      </c>
      <c r="Y87" s="158">
        <v>1.0317953152432149</v>
      </c>
      <c r="Z87" s="158">
        <v>0.52492011458863019</v>
      </c>
      <c r="AA87" s="158">
        <v>-0.80987412098680933</v>
      </c>
      <c r="AB87" s="158">
        <v>2.3420102026376415</v>
      </c>
      <c r="AC87" s="158">
        <v>0.90765929642440979</v>
      </c>
      <c r="AD87" s="158">
        <v>1.5869179577663282</v>
      </c>
      <c r="AE87" s="158">
        <v>-0.91250759481314192</v>
      </c>
      <c r="AF87" s="158">
        <v>1.6625487838694866</v>
      </c>
      <c r="AG87" s="158">
        <v>0.33246677143353326</v>
      </c>
      <c r="AH87" s="158">
        <v>2.3449244572860071</v>
      </c>
      <c r="AI87" s="158">
        <v>2.04</v>
      </c>
      <c r="AJ87" s="158">
        <v>1.9273969836824663</v>
      </c>
      <c r="AK87" s="158">
        <v>2.9714582631840369</v>
      </c>
      <c r="AL87" s="158">
        <v>-2.4945817834951538</v>
      </c>
      <c r="AM87" s="158">
        <v>1.515271287481553</v>
      </c>
      <c r="AN87" s="158">
        <v>1.1658251981350425</v>
      </c>
      <c r="AO87" s="158">
        <v>1.175927241353357</v>
      </c>
      <c r="AP87" s="158">
        <v>1.1914902653068762</v>
      </c>
      <c r="AQ87" s="158">
        <v>0.61373634432553059</v>
      </c>
      <c r="AR87" s="158">
        <v>-4.2198268249587244E-2</v>
      </c>
      <c r="AS87" s="158">
        <v>0.39387873579732979</v>
      </c>
      <c r="AT87" s="158">
        <v>0.47670898908794923</v>
      </c>
      <c r="AU87" s="158">
        <v>1.3275605761393605</v>
      </c>
      <c r="AV87" s="158">
        <v>1.4787478073815115</v>
      </c>
      <c r="AW87" s="158">
        <v>-0.17194515105231509</v>
      </c>
      <c r="AX87" s="158">
        <v>0.86743480591152478</v>
      </c>
      <c r="AY87" s="158">
        <v>4.3326506893245753</v>
      </c>
      <c r="AZ87" s="158">
        <v>1.9964834699769691</v>
      </c>
      <c r="BA87" s="158">
        <v>4.8063273427870081</v>
      </c>
      <c r="BB87" s="158">
        <v>3.974898784895684</v>
      </c>
      <c r="BC87" s="158"/>
      <c r="BD87" s="158">
        <v>1.5001928049843489</v>
      </c>
      <c r="BE87" s="158">
        <v>3.1545362510872943</v>
      </c>
      <c r="BF87" s="158">
        <v>4.1623577572673796</v>
      </c>
      <c r="BG87" s="158">
        <v>1.279198607980524</v>
      </c>
      <c r="BH87" s="158">
        <v>1.9398083432978526</v>
      </c>
      <c r="BI87" s="158">
        <v>0.90859880646285018</v>
      </c>
      <c r="BJ87" s="158">
        <v>1.1548248828541181</v>
      </c>
      <c r="BK87" s="158">
        <v>2.2674480188668018</v>
      </c>
      <c r="BL87" s="158">
        <v>0.49242984304682708</v>
      </c>
      <c r="BM87" s="158">
        <v>0.91949432217334548</v>
      </c>
      <c r="BN87" s="158">
        <v>0.90439488688823977</v>
      </c>
      <c r="BO87" s="158">
        <v>1.4911405253170429</v>
      </c>
      <c r="BP87" s="158"/>
      <c r="BQ87" s="158">
        <v>1.2393210160960351</v>
      </c>
      <c r="BR87" s="158">
        <v>0.69401358039244709</v>
      </c>
      <c r="BS87" s="158">
        <v>2.7028841559897467E-2</v>
      </c>
      <c r="BT87" s="158">
        <v>0.5385936415228707</v>
      </c>
      <c r="BU87" s="158">
        <v>-3.8949826595462742</v>
      </c>
      <c r="BV87" s="158">
        <v>-0.51578174441150193</v>
      </c>
      <c r="BW87" s="158">
        <v>0.93097527883999631</v>
      </c>
      <c r="BX87" s="158">
        <v>-3.9363222813746925</v>
      </c>
      <c r="BY87" s="158">
        <v>2.1775182332772554</v>
      </c>
      <c r="BZ87" s="158">
        <v>-0.33117009303541151</v>
      </c>
      <c r="CA87" s="158">
        <v>0.54508516719089795</v>
      </c>
      <c r="CB87" s="158">
        <v>-3.600957930482606E-2</v>
      </c>
      <c r="CC87" s="158">
        <v>0.93472961913334052</v>
      </c>
      <c r="CD87" s="158">
        <v>0.30000000000001903</v>
      </c>
      <c r="CE87" s="157">
        <v>0</v>
      </c>
      <c r="CF87" s="157">
        <v>2.4056528859518251</v>
      </c>
      <c r="CG87" s="157">
        <v>0</v>
      </c>
      <c r="CH87" s="157">
        <v>0.34769987275784259</v>
      </c>
      <c r="CI87" s="157">
        <v>2.2833876883949178</v>
      </c>
      <c r="CJ87" s="157">
        <v>-0.24574867039997708</v>
      </c>
      <c r="CK87" s="157">
        <v>2.8677966310564487</v>
      </c>
      <c r="CL87" s="157">
        <v>1.0488947474839254</v>
      </c>
      <c r="CM87" s="157">
        <v>1.8481283676809468</v>
      </c>
      <c r="CN87" s="157">
        <v>0.14688015502858498</v>
      </c>
      <c r="CO87" s="157">
        <v>1.4999999999999827</v>
      </c>
      <c r="CP87" s="157">
        <v>1.7852897020623502</v>
      </c>
      <c r="CQ87" s="158">
        <v>0.20193913095396734</v>
      </c>
      <c r="CR87" s="158">
        <v>0.2249506530109992</v>
      </c>
      <c r="CS87" s="158">
        <v>0.43749281744611074</v>
      </c>
      <c r="CT87" s="158">
        <v>0.17341280788823474</v>
      </c>
      <c r="CU87" s="158">
        <v>-7.7093754471385306E-2</v>
      </c>
      <c r="CV87" s="158">
        <v>-0.12770069261201486</v>
      </c>
      <c r="CW87" s="158">
        <v>0.54394035615048919</v>
      </c>
      <c r="CX87" s="157">
        <v>-0.42727002244851603</v>
      </c>
      <c r="CY87" s="157">
        <v>0.33385599668680438</v>
      </c>
      <c r="CZ87" s="157">
        <v>0.32875331168347932</v>
      </c>
      <c r="DA87" s="157">
        <v>-0.27935961345056987</v>
      </c>
      <c r="DB87" s="157">
        <v>2.8346252335043722</v>
      </c>
      <c r="DC87" s="157">
        <v>1.1527675302591067</v>
      </c>
      <c r="DD87" s="157">
        <v>1.2055424882856844</v>
      </c>
      <c r="DE87" s="157">
        <v>-1.3935806900388754</v>
      </c>
      <c r="DF87" s="157">
        <v>-0.11684153596608256</v>
      </c>
      <c r="DG87" s="157">
        <v>6.1006905436825236E-2</v>
      </c>
      <c r="DH87" s="157">
        <v>0.23472892583014329</v>
      </c>
      <c r="DI87" s="157">
        <v>-4.2116426417062501E-2</v>
      </c>
      <c r="DJ87" s="157">
        <v>1.2838704220183568</v>
      </c>
      <c r="DK87" s="157">
        <v>0.3523577274480047</v>
      </c>
      <c r="DL87" s="157">
        <v>0.16455895383831687</v>
      </c>
      <c r="DM87" s="157">
        <v>0.52579248471576723</v>
      </c>
      <c r="DN87" s="157">
        <v>0.83763809145782964</v>
      </c>
      <c r="DO87" s="157">
        <v>0.10115372841469426</v>
      </c>
      <c r="DP87" s="157">
        <v>0.64593939187572436</v>
      </c>
      <c r="DQ87" s="157">
        <v>0.7155882300326043</v>
      </c>
      <c r="DR87" s="157">
        <v>0.34435927966471469</v>
      </c>
      <c r="DS87" s="157">
        <v>5.8754022555973506E-2</v>
      </c>
      <c r="DT87" s="157">
        <v>-0.21965662487450985</v>
      </c>
      <c r="DU87" s="157">
        <v>1.7703715689719295</v>
      </c>
      <c r="DV87" s="158">
        <v>0.7422442316067881</v>
      </c>
      <c r="DW87" s="158">
        <v>-0.53263403692189459</v>
      </c>
      <c r="DX87" s="158">
        <v>-0.70429061833481654</v>
      </c>
      <c r="DY87" s="157">
        <v>0.910474884531708</v>
      </c>
      <c r="DZ87" s="157">
        <v>1.1766253703928573</v>
      </c>
      <c r="EA87" s="157">
        <v>0.71685052141710548</v>
      </c>
      <c r="EB87" s="157">
        <v>1.4930780326642374</v>
      </c>
      <c r="EC87" s="157">
        <v>0.94400014781896213</v>
      </c>
      <c r="ED87" s="157">
        <v>7.0671771076089657E-2</v>
      </c>
      <c r="EE87" s="157">
        <v>1.485417117477988</v>
      </c>
      <c r="EF87" s="157">
        <v>-1.329486091666215</v>
      </c>
      <c r="EG87" s="157">
        <v>8.9202395147493396E-2</v>
      </c>
      <c r="EH87" s="157">
        <v>-1.0009811301218075E-2</v>
      </c>
      <c r="EI87" s="162">
        <v>0.20737535090152504</v>
      </c>
      <c r="EJ87" s="162">
        <v>0.21218415480463676</v>
      </c>
      <c r="EK87" s="162">
        <v>-0.2995021033378571</v>
      </c>
      <c r="EL87" s="162">
        <v>0.13240061969645245</v>
      </c>
      <c r="EM87" s="162">
        <v>7.3140377094959935E-2</v>
      </c>
      <c r="EN87" s="162">
        <v>1.0534035489576787</v>
      </c>
      <c r="EO87" s="162">
        <v>-0.28655021319736429</v>
      </c>
      <c r="EP87" s="162">
        <v>2.2663019667454707</v>
      </c>
      <c r="EQ87" s="162">
        <v>1.0936597924481786E-2</v>
      </c>
      <c r="ER87" s="162">
        <v>1.7092866651868366</v>
      </c>
      <c r="ES87" s="162">
        <v>1.004805325506817</v>
      </c>
      <c r="ET87" s="157">
        <v>0.91351702276075719</v>
      </c>
      <c r="EU87" s="157">
        <v>1.5179439193904738</v>
      </c>
      <c r="EV87" s="157">
        <v>2.4806761078612536</v>
      </c>
      <c r="EW87" s="157">
        <v>2.4329227909462579</v>
      </c>
      <c r="EX87" s="157">
        <v>-0.39149787956814897</v>
      </c>
      <c r="EY87" s="157">
        <v>1.4610476480240921</v>
      </c>
      <c r="EZ87" s="160">
        <v>0.70237979219289792</v>
      </c>
      <c r="FA87" s="160">
        <v>0.66981949869219304</v>
      </c>
      <c r="FB87" s="160">
        <v>0.71565756853234574</v>
      </c>
      <c r="FC87" s="160">
        <v>0.43635871240583074</v>
      </c>
      <c r="FD87" s="160">
        <v>0.8233424353612987</v>
      </c>
      <c r="FE87" s="160">
        <v>0.64385907701082878</v>
      </c>
      <c r="FF87" s="160">
        <v>0.68018268486570665</v>
      </c>
      <c r="FG87" s="160">
        <v>-6.5896383762975047E-2</v>
      </c>
      <c r="FH87" s="160">
        <v>0.88702978705467783</v>
      </c>
      <c r="FI87" s="160">
        <v>1.1279029999080359</v>
      </c>
      <c r="FJ87" s="160">
        <v>1.1770126366694715</v>
      </c>
      <c r="FK87" s="160">
        <v>1.0521621711397711</v>
      </c>
      <c r="FL87" s="160">
        <v>0.47153574290844785</v>
      </c>
      <c r="FM87" s="160">
        <v>0.54384617572602867</v>
      </c>
      <c r="FN87" s="160">
        <v>0.49885679966860058</v>
      </c>
      <c r="FO87" s="160">
        <v>0.7555823948188557</v>
      </c>
      <c r="FP87" s="160">
        <v>0.70664720108958046</v>
      </c>
      <c r="FQ87" s="160">
        <v>0.7166938488081549</v>
      </c>
      <c r="FR87" s="160">
        <v>0.74802926931825553</v>
      </c>
      <c r="FS87" s="160">
        <v>0.53618060796078382</v>
      </c>
      <c r="FT87" s="160">
        <v>1.0045676264627796</v>
      </c>
      <c r="FU87" s="160">
        <v>8.7188248482252089</v>
      </c>
      <c r="FV87" s="160">
        <v>-5.2410114767649407</v>
      </c>
      <c r="GA87" s="185"/>
    </row>
    <row r="88" spans="1:183" ht="13.2" x14ac:dyDescent="0.25">
      <c r="A88" s="2584" t="s">
        <v>5032</v>
      </c>
      <c r="B88" s="184">
        <v>27</v>
      </c>
      <c r="C88" s="1969" t="s">
        <v>177</v>
      </c>
      <c r="D88" s="2591">
        <v>25</v>
      </c>
      <c r="E88" s="161">
        <f>'SOUTH-1'!$N$258</f>
        <v>1.4865373701099476</v>
      </c>
      <c r="F88" s="161">
        <v>1.7087912937539165</v>
      </c>
      <c r="G88" s="161">
        <v>3.4750297100753267</v>
      </c>
      <c r="H88" s="161">
        <v>-2.3239849110746058</v>
      </c>
      <c r="I88" s="161">
        <v>1.3710016382940731</v>
      </c>
      <c r="J88" s="161">
        <v>2.4739648537607026</v>
      </c>
      <c r="K88" s="161">
        <v>2.2030770113799343</v>
      </c>
      <c r="L88" s="1033">
        <v>0.28637234936172734</v>
      </c>
      <c r="M88" s="1033">
        <v>0.24329912468071882</v>
      </c>
      <c r="N88" s="1033">
        <v>0.8428977736381339</v>
      </c>
      <c r="O88" s="1033">
        <v>0.98439407437883752</v>
      </c>
      <c r="P88" s="1033">
        <v>0.83657979401100035</v>
      </c>
      <c r="Q88" s="1033">
        <v>1.1868301265510792</v>
      </c>
      <c r="R88" s="161">
        <v>1.6013336575529891</v>
      </c>
      <c r="S88" s="161">
        <v>0.28882484467753916</v>
      </c>
      <c r="T88" s="161">
        <v>2.3780037037282482</v>
      </c>
      <c r="U88" s="158">
        <v>1.2251353572071502</v>
      </c>
      <c r="V88" s="158">
        <v>0.97767776713788923</v>
      </c>
      <c r="W88" s="158">
        <v>1.4940607056748014</v>
      </c>
      <c r="X88" s="158">
        <v>1.134063757761899</v>
      </c>
      <c r="Y88" s="158">
        <v>2.0237810759623156</v>
      </c>
      <c r="Z88" s="158">
        <v>-0.32872110670179266</v>
      </c>
      <c r="AA88" s="158">
        <v>2.482058783059534</v>
      </c>
      <c r="AB88" s="158">
        <v>1.1040749078629741</v>
      </c>
      <c r="AC88" s="158">
        <v>0.41015407520698344</v>
      </c>
      <c r="AD88" s="158">
        <v>1.8499252439603708</v>
      </c>
      <c r="AE88" s="158">
        <v>0.76032950305719338</v>
      </c>
      <c r="AF88" s="158">
        <v>1.1764355362246941</v>
      </c>
      <c r="AG88" s="158">
        <v>1.6375503781956691</v>
      </c>
      <c r="AH88" s="158">
        <v>1.7995113463454968</v>
      </c>
      <c r="AI88" s="158">
        <v>1.75</v>
      </c>
      <c r="AJ88" s="158">
        <v>-0.13405681917312484</v>
      </c>
      <c r="AK88" s="158">
        <v>1.1205888119546725</v>
      </c>
      <c r="AL88" s="158">
        <v>0.71489650116788395</v>
      </c>
      <c r="AM88" s="158">
        <v>1.4828360856616318</v>
      </c>
      <c r="AN88" s="158">
        <v>1.3575783354154678</v>
      </c>
      <c r="AO88" s="158">
        <v>0.40695752109296485</v>
      </c>
      <c r="AP88" s="158">
        <v>2.3078248483704829</v>
      </c>
      <c r="AQ88" s="158">
        <v>0.94373397825600402</v>
      </c>
      <c r="AR88" s="158">
        <v>0.47124340675787679</v>
      </c>
      <c r="AS88" s="158">
        <v>1.677646394612881</v>
      </c>
      <c r="AT88" s="158">
        <v>0.1152032299716241</v>
      </c>
      <c r="AU88" s="158">
        <v>1.0689345476536489</v>
      </c>
      <c r="AV88" s="158">
        <v>0.96754558002393254</v>
      </c>
      <c r="AW88" s="158">
        <v>0.80793617878847035</v>
      </c>
      <c r="AX88" s="158">
        <v>1.9094102686892236</v>
      </c>
      <c r="AY88" s="158">
        <v>1.9391081297799719</v>
      </c>
      <c r="AZ88" s="158">
        <v>1.7404511757166115</v>
      </c>
      <c r="BA88" s="158">
        <v>1.4758599116770457</v>
      </c>
      <c r="BB88" s="158">
        <v>1.7456905246210064</v>
      </c>
      <c r="BC88" s="158"/>
      <c r="BD88" s="158">
        <v>1.6484859085907526</v>
      </c>
      <c r="BE88" s="158">
        <v>2.0009254916915187</v>
      </c>
      <c r="BF88" s="158">
        <v>1.8534417089325861</v>
      </c>
      <c r="BG88" s="158">
        <v>1.6181938364227013</v>
      </c>
      <c r="BH88" s="158">
        <v>0.26432107016152306</v>
      </c>
      <c r="BI88" s="158">
        <v>0.86109140497665704</v>
      </c>
      <c r="BJ88" s="158">
        <v>1.9540603942385579</v>
      </c>
      <c r="BK88" s="158">
        <v>1.9193810135957026</v>
      </c>
      <c r="BL88" s="158">
        <v>1.1691775023169357</v>
      </c>
      <c r="BM88" s="158">
        <v>1.4699470720881447</v>
      </c>
      <c r="BN88" s="158">
        <v>0.46738373357100382</v>
      </c>
      <c r="BO88" s="158">
        <v>2.4989057676690125</v>
      </c>
      <c r="BP88" s="158"/>
      <c r="BQ88" s="158">
        <v>1.8220846454916475</v>
      </c>
      <c r="BR88" s="158">
        <v>0.53425002282918987</v>
      </c>
      <c r="BS88" s="158">
        <v>0.36466757046984216</v>
      </c>
      <c r="BT88" s="158">
        <v>2.1145980832144242</v>
      </c>
      <c r="BU88" s="158">
        <v>0.63126296059593801</v>
      </c>
      <c r="BV88" s="158">
        <v>0.74699890670811964</v>
      </c>
      <c r="BW88" s="158">
        <v>1.4394828857977628</v>
      </c>
      <c r="BX88" s="158">
        <v>1.0078312056480407</v>
      </c>
      <c r="BY88" s="158">
        <v>0.92426047099683684</v>
      </c>
      <c r="BZ88" s="158">
        <v>1.3050044231288671</v>
      </c>
      <c r="CA88" s="158">
        <v>0.40107822263224668</v>
      </c>
      <c r="CB88" s="158">
        <v>0.75406588450735135</v>
      </c>
      <c r="CC88" s="158">
        <v>0.87020014397470258</v>
      </c>
      <c r="CD88" s="158">
        <v>0.60340082491346458</v>
      </c>
      <c r="CE88" s="158">
        <v>1.2722106510091411</v>
      </c>
      <c r="CF88" s="158">
        <v>0.94915528293942797</v>
      </c>
      <c r="CG88" s="158">
        <v>0.68417455112182768</v>
      </c>
      <c r="CH88" s="158">
        <v>0.68846799944058978</v>
      </c>
      <c r="CI88" s="158">
        <v>0.8393366843401816</v>
      </c>
      <c r="CJ88" s="158">
        <v>-1.912751898894775E-2</v>
      </c>
      <c r="CK88" s="158">
        <v>2.3356232083567696</v>
      </c>
      <c r="CL88" s="158">
        <v>1.0212539230089344</v>
      </c>
      <c r="CM88" s="158">
        <v>1.6265360598511125</v>
      </c>
      <c r="CN88" s="158">
        <v>0.66003942889715583</v>
      </c>
      <c r="CO88" s="158">
        <v>-0.72617415512491845</v>
      </c>
      <c r="CP88" s="158">
        <v>0.99952481271943228</v>
      </c>
      <c r="CQ88" s="158">
        <v>0.77676609537142549</v>
      </c>
      <c r="CR88" s="158">
        <v>1.8246189102126098</v>
      </c>
      <c r="CS88" s="158">
        <v>0.12632549274301186</v>
      </c>
      <c r="CT88" s="158">
        <v>0.18363088034101432</v>
      </c>
      <c r="CU88" s="158">
        <v>0.83573038763035712</v>
      </c>
      <c r="CV88" s="158">
        <v>1.0495344105855782</v>
      </c>
      <c r="CW88" s="158">
        <v>0.65182225068496691</v>
      </c>
      <c r="CX88" s="157">
        <v>1.555952123826444</v>
      </c>
      <c r="CY88" s="157">
        <v>1.3706405386887102</v>
      </c>
      <c r="CZ88" s="157">
        <v>2.9427225024472374</v>
      </c>
      <c r="DA88" s="157">
        <v>0.41018819863600575</v>
      </c>
      <c r="DB88" s="157">
        <v>2.0573089269433988</v>
      </c>
      <c r="DC88" s="157">
        <v>0.48746498195494992</v>
      </c>
      <c r="DD88" s="157">
        <v>2.1626701605372842</v>
      </c>
      <c r="DE88" s="157">
        <v>-0.36369044718612409</v>
      </c>
      <c r="DF88" s="157">
        <v>0.84975338927152866</v>
      </c>
      <c r="DG88" s="157">
        <v>1.5698077138887749</v>
      </c>
      <c r="DH88" s="157">
        <v>1.3685576302088944</v>
      </c>
      <c r="DI88" s="157">
        <v>1.5759163995126133</v>
      </c>
      <c r="DJ88" s="157">
        <v>0.61263093181116535</v>
      </c>
      <c r="DK88" s="157">
        <v>1.7954906368191783</v>
      </c>
      <c r="DL88" s="157">
        <v>2.0713447633421925E-2</v>
      </c>
      <c r="DM88" s="157">
        <v>0.41777619832319823</v>
      </c>
      <c r="DN88" s="157">
        <v>-0.59692708013235685</v>
      </c>
      <c r="DO88" s="157">
        <v>0.25445912563213402</v>
      </c>
      <c r="DP88" s="157">
        <v>0.80961293871099138</v>
      </c>
      <c r="DQ88" s="157">
        <v>-0.32997562847283174</v>
      </c>
      <c r="DR88" s="157">
        <v>1.3128772246939071</v>
      </c>
      <c r="DS88" s="157">
        <v>1.331041657280251</v>
      </c>
      <c r="DT88" s="157">
        <v>0.89642043131414051</v>
      </c>
      <c r="DU88" s="157">
        <v>0.59189062577802476</v>
      </c>
      <c r="DV88" s="157">
        <v>2.2166664364935618</v>
      </c>
      <c r="DW88" s="157">
        <v>1.4094500850128164</v>
      </c>
      <c r="DX88" s="157">
        <v>1.1135064840193005</v>
      </c>
      <c r="DY88" s="157">
        <v>2.5797413128203744E-2</v>
      </c>
      <c r="DZ88" s="157">
        <v>2.3710820898045305E-2</v>
      </c>
      <c r="EA88" s="157">
        <v>0.59732939279840525</v>
      </c>
      <c r="EB88" s="157">
        <v>0.89811517837798116</v>
      </c>
      <c r="EC88" s="157">
        <v>1.1856851571653502</v>
      </c>
      <c r="ED88" s="157">
        <v>-0.25528495156534714</v>
      </c>
      <c r="EE88" s="157">
        <v>2.7806150885775276</v>
      </c>
      <c r="EF88" s="157">
        <v>-1.0807484361448425</v>
      </c>
      <c r="EG88" s="157">
        <v>1.6217048112058552</v>
      </c>
      <c r="EH88" s="157">
        <v>-1.4028616658737092</v>
      </c>
      <c r="EI88" s="157">
        <v>2.2167801737505437</v>
      </c>
      <c r="EJ88" s="157">
        <v>-0.59884667984989282</v>
      </c>
      <c r="EK88" s="159">
        <v>2.0447131348943959</v>
      </c>
      <c r="EL88" s="157">
        <v>1.7205885519087385</v>
      </c>
      <c r="EM88" s="157">
        <v>1.0451764314881464</v>
      </c>
      <c r="EN88" s="157">
        <v>1.1094768506871886</v>
      </c>
      <c r="EO88" s="157">
        <v>0.72482230485926491</v>
      </c>
      <c r="EP88" s="157">
        <v>1.0786593146635957</v>
      </c>
      <c r="EQ88" s="157">
        <v>0.95961112441279683</v>
      </c>
      <c r="ER88" s="157">
        <v>1.0501458514356525</v>
      </c>
      <c r="ES88" s="157">
        <v>1.4198750035090815</v>
      </c>
      <c r="ET88" s="157">
        <v>1.4583307374825125</v>
      </c>
      <c r="EU88" s="157">
        <v>1.6409700662196054</v>
      </c>
      <c r="EV88" s="157">
        <v>0.1782123975798254</v>
      </c>
      <c r="EW88" s="157">
        <v>0.91489123509296433</v>
      </c>
      <c r="EX88" s="157">
        <v>0.86387796301768305</v>
      </c>
      <c r="EY88" s="157">
        <v>0.96567683084224465</v>
      </c>
      <c r="EZ88" s="160">
        <v>0.90921476355967901</v>
      </c>
      <c r="FA88" s="160">
        <v>1.5221181695109682</v>
      </c>
      <c r="FB88" s="160">
        <v>1.3152897908820949</v>
      </c>
      <c r="FC88" s="160">
        <v>2.0531127450842916</v>
      </c>
      <c r="FD88" s="160">
        <v>2.1926711044340137</v>
      </c>
      <c r="FE88" s="160">
        <v>1.8217309732702054</v>
      </c>
      <c r="FF88" s="160">
        <v>2.0569992981506644</v>
      </c>
      <c r="FG88" s="160">
        <v>1.799462215131568</v>
      </c>
      <c r="FH88" s="160">
        <v>1.8246638357244258</v>
      </c>
      <c r="FI88" s="160">
        <v>-7.6113792338393493E-2</v>
      </c>
      <c r="FJ88" s="160">
        <v>0.63764112539693518</v>
      </c>
      <c r="FK88" s="160">
        <v>0.1743863422305014</v>
      </c>
      <c r="FL88" s="160">
        <v>0.91581453424852033</v>
      </c>
      <c r="FM88" s="160">
        <v>2.5167464077896473</v>
      </c>
      <c r="FN88" s="160">
        <v>2.1655213408287044</v>
      </c>
      <c r="FO88" s="160">
        <v>1.4511584236535058</v>
      </c>
      <c r="FP88" s="160">
        <v>0.4683020608926729</v>
      </c>
      <c r="FQ88" s="160">
        <v>7.9747935450958138</v>
      </c>
      <c r="FR88" s="160">
        <v>2.1809245584841612</v>
      </c>
      <c r="FS88" s="160">
        <v>1.3493492984385029</v>
      </c>
      <c r="FT88" s="160">
        <v>8.7188248482252089</v>
      </c>
      <c r="FU88" s="174"/>
      <c r="FV88" s="174"/>
      <c r="GA88" s="185"/>
    </row>
    <row r="89" spans="1:183" ht="13.2" x14ac:dyDescent="0.25">
      <c r="A89" s="2587" t="s">
        <v>5031</v>
      </c>
      <c r="B89" s="184">
        <v>28</v>
      </c>
      <c r="C89" s="2170" t="s">
        <v>179</v>
      </c>
      <c r="D89" s="2591">
        <v>27</v>
      </c>
      <c r="E89" s="161">
        <f>'SOUTH-2'!$N$1560</f>
        <v>0.1820943495631871</v>
      </c>
      <c r="F89" s="161">
        <v>0.75623295860351236</v>
      </c>
      <c r="G89" s="161">
        <v>0.29608750309741583</v>
      </c>
      <c r="H89" s="161">
        <v>0.89875389250672588</v>
      </c>
      <c r="I89" s="161">
        <v>1.2562472917944538</v>
      </c>
      <c r="J89" s="161">
        <v>0.49999999999999439</v>
      </c>
      <c r="K89" s="161">
        <v>0.52007782816939652</v>
      </c>
      <c r="L89" s="1033">
        <v>0.69375608694663704</v>
      </c>
      <c r="M89" s="1033">
        <v>0.98341145743341318</v>
      </c>
      <c r="N89" s="1033">
        <v>1.0824696948200856</v>
      </c>
      <c r="O89" s="1033">
        <v>0.66189893735504612</v>
      </c>
      <c r="P89" s="1033">
        <v>1.1641984426150651</v>
      </c>
      <c r="Q89" s="1033">
        <v>1.0576592943612946</v>
      </c>
      <c r="R89" s="161">
        <v>1.4044272282315005</v>
      </c>
      <c r="S89" s="161">
        <v>1.1160340613678668E-2</v>
      </c>
      <c r="T89" s="161">
        <v>0.6281759817569128</v>
      </c>
      <c r="U89" s="158">
        <v>0.19282939227310947</v>
      </c>
      <c r="V89" s="158">
        <v>0.85259455054995592</v>
      </c>
      <c r="W89" s="158">
        <v>0.19217192170602596</v>
      </c>
      <c r="X89" s="158">
        <v>6.3244303975502583E-2</v>
      </c>
      <c r="Y89" s="158">
        <v>-1.9801405008740003E-2</v>
      </c>
      <c r="Z89" s="158">
        <v>0.33791497260733949</v>
      </c>
      <c r="AA89" s="158">
        <v>0.45297919715472029</v>
      </c>
      <c r="AB89" s="158">
        <v>0.25958432865082642</v>
      </c>
      <c r="AC89" s="158">
        <v>1.6179864820802021</v>
      </c>
      <c r="AD89" s="158">
        <v>0.48556522565117288</v>
      </c>
      <c r="AE89" s="158">
        <v>0.57826027622752652</v>
      </c>
      <c r="AF89" s="158">
        <v>1.2004506999586371</v>
      </c>
      <c r="AG89" s="158">
        <v>0.10166734537210341</v>
      </c>
      <c r="AH89" s="158">
        <v>1.0408295317459242</v>
      </c>
      <c r="AI89" s="158">
        <v>0.89</v>
      </c>
      <c r="AJ89" s="158">
        <v>0.97998973590332672</v>
      </c>
      <c r="AK89" s="158">
        <v>0.75279973956677948</v>
      </c>
      <c r="AL89" s="158">
        <v>-3.355692190001773E-2</v>
      </c>
      <c r="AM89" s="158">
        <v>0.5054372262873118</v>
      </c>
      <c r="AN89" s="158">
        <v>0.58455210674104108</v>
      </c>
      <c r="AO89" s="158">
        <v>0.57716352495590073</v>
      </c>
      <c r="AP89" s="158">
        <v>1.0178724397602288</v>
      </c>
      <c r="AQ89" s="158">
        <v>-0.45657973615132108</v>
      </c>
      <c r="AR89" s="158">
        <v>0.78231346263934398</v>
      </c>
      <c r="AS89" s="158">
        <v>0.28792600229996679</v>
      </c>
      <c r="AT89" s="158">
        <v>0.38781606877403874</v>
      </c>
      <c r="AU89" s="158">
        <v>0.47692736535961799</v>
      </c>
      <c r="AV89" s="158">
        <v>-0.17932754085417585</v>
      </c>
      <c r="AW89" s="158">
        <v>0.91650352547046532</v>
      </c>
      <c r="AX89" s="158">
        <v>0.68454195839893339</v>
      </c>
      <c r="AY89" s="158">
        <v>1.2546030159478228</v>
      </c>
      <c r="AZ89" s="158">
        <v>2.8400055602894541</v>
      </c>
      <c r="BA89" s="158">
        <v>2.5330240952475136</v>
      </c>
      <c r="BB89" s="158">
        <v>3.4941715450368949</v>
      </c>
      <c r="BC89" s="158"/>
      <c r="BD89" s="158">
        <v>1.1648165791494491</v>
      </c>
      <c r="BE89" s="158">
        <v>1.8884996666034031</v>
      </c>
      <c r="BF89" s="158">
        <v>1.242685221351324</v>
      </c>
      <c r="BG89" s="158">
        <v>1.7500519558718151</v>
      </c>
      <c r="BH89" s="158">
        <v>1.1067169374354682</v>
      </c>
      <c r="BI89" s="158">
        <v>0.74492030473281545</v>
      </c>
      <c r="BJ89" s="158">
        <v>0.65696577167405312</v>
      </c>
      <c r="BK89" s="158">
        <v>1.2461363028464314</v>
      </c>
      <c r="BL89" s="158">
        <v>0.61314668521643867</v>
      </c>
      <c r="BM89" s="158">
        <v>0.45932797597938696</v>
      </c>
      <c r="BN89" s="158">
        <v>4.0046537050751903E-2</v>
      </c>
      <c r="BO89" s="158">
        <v>0.36855281350826441</v>
      </c>
      <c r="BP89" s="158"/>
      <c r="BQ89" s="158">
        <v>-4.8177759130458894E-2</v>
      </c>
      <c r="BR89" s="158">
        <v>0.21495657286215258</v>
      </c>
      <c r="BS89" s="158">
        <v>0.45296508737412944</v>
      </c>
      <c r="BT89" s="158">
        <v>0.191059527036613</v>
      </c>
      <c r="BU89" s="158">
        <v>-1.9034605790634012</v>
      </c>
      <c r="BV89" s="158">
        <v>0.80352429568254136</v>
      </c>
      <c r="BW89" s="158">
        <v>1.2390197616523313</v>
      </c>
      <c r="BX89" s="158">
        <v>0.66100317922340868</v>
      </c>
      <c r="BY89" s="158">
        <v>1.5396596645300866</v>
      </c>
      <c r="BZ89" s="158">
        <v>0.16959477934100275</v>
      </c>
      <c r="CA89" s="158">
        <v>-0.52477356063644731</v>
      </c>
      <c r="CB89" s="158">
        <v>2.7261566943109776</v>
      </c>
      <c r="CC89" s="158">
        <v>0.3623200766363241</v>
      </c>
      <c r="CD89" s="158">
        <v>0.43504557588570031</v>
      </c>
      <c r="CE89" s="158">
        <v>0.94921958133564066</v>
      </c>
      <c r="CF89" s="158">
        <v>1.4867307380646535</v>
      </c>
      <c r="CG89" s="158">
        <v>0</v>
      </c>
      <c r="CH89" s="158">
        <v>0.68846741537555955</v>
      </c>
      <c r="CI89" s="158">
        <v>1.0773123444220525</v>
      </c>
      <c r="CJ89" s="158">
        <v>1.8876708277515988</v>
      </c>
      <c r="CK89" s="158">
        <v>2.5839878698760259</v>
      </c>
      <c r="CL89" s="158">
        <v>1.9239618216695584</v>
      </c>
      <c r="CM89" s="158">
        <v>1.7988282370323043</v>
      </c>
      <c r="CN89" s="158">
        <v>-0.29016440205767968</v>
      </c>
      <c r="CO89" s="158">
        <v>-0.70202932189719391</v>
      </c>
      <c r="CP89" s="158">
        <v>0.80054668811156793</v>
      </c>
      <c r="CQ89" s="158">
        <v>1.3353923751062222</v>
      </c>
      <c r="CR89" s="158">
        <v>-0.13728955735733941</v>
      </c>
      <c r="CS89" s="158">
        <v>-6.5217472461738854E-2</v>
      </c>
      <c r="CT89" s="158">
        <v>-0.52143199371966742</v>
      </c>
      <c r="CU89" s="158">
        <v>0.56126641516407327</v>
      </c>
      <c r="CV89" s="158">
        <v>-0.55475677517406663</v>
      </c>
      <c r="CW89" s="158">
        <v>0.4323844882408015</v>
      </c>
      <c r="CX89" s="159">
        <v>0.22433557409614005</v>
      </c>
      <c r="CY89" s="159">
        <v>-8.2757952232889037E-3</v>
      </c>
      <c r="CZ89" s="159">
        <v>-0.3054891716593533</v>
      </c>
      <c r="DA89" s="159">
        <v>-5.233971229911806E-2</v>
      </c>
      <c r="DB89" s="159">
        <v>-0.78724536457683159</v>
      </c>
      <c r="DC89" s="159">
        <v>-1.3431706867130284</v>
      </c>
      <c r="DD89" s="159">
        <v>-2.7567104820734406E-2</v>
      </c>
      <c r="DE89" s="159">
        <v>-0.40538186793516562</v>
      </c>
      <c r="DF89" s="159">
        <v>-0.35421046261361028</v>
      </c>
      <c r="DG89" s="159">
        <v>2.8945468773034553</v>
      </c>
      <c r="DH89" s="157">
        <v>-0.20422669582761099</v>
      </c>
      <c r="DI89" s="157">
        <v>0.16462705748666115</v>
      </c>
      <c r="DJ89" s="157">
        <v>2.1657941109799879</v>
      </c>
      <c r="DK89" s="157">
        <v>0.19772273143978716</v>
      </c>
      <c r="DL89" s="157">
        <v>0</v>
      </c>
      <c r="DM89" s="157">
        <v>0.65115080609725573</v>
      </c>
      <c r="DN89" s="157">
        <v>-1.0382867198158501</v>
      </c>
      <c r="DO89" s="191">
        <v>-0.25347789494431139</v>
      </c>
      <c r="DP89" s="191">
        <v>-0.1696863520050578</v>
      </c>
      <c r="DQ89" s="191">
        <v>-4.3543388692099304E-2</v>
      </c>
      <c r="DR89" s="191">
        <v>-6.6715676044664191E-2</v>
      </c>
      <c r="DS89" s="191">
        <v>-0.13647201498570247</v>
      </c>
      <c r="DT89" s="166">
        <v>-4.600310463494451E-2</v>
      </c>
      <c r="DU89" s="166">
        <v>0.12488091831225714</v>
      </c>
      <c r="DV89" s="136"/>
    </row>
    <row r="90" spans="1:183" ht="13.2" x14ac:dyDescent="0.25">
      <c r="A90" s="2587" t="s">
        <v>5031</v>
      </c>
      <c r="B90" s="184">
        <v>29</v>
      </c>
      <c r="C90" s="2170" t="s">
        <v>219</v>
      </c>
      <c r="D90" s="2591">
        <v>28</v>
      </c>
      <c r="E90" s="161">
        <f>'SOUTH-2'!$N$188</f>
        <v>9.6193156508920019E-2</v>
      </c>
      <c r="F90" s="161">
        <v>2.2501342701013649</v>
      </c>
      <c r="G90" s="161">
        <v>2.1861552269811657</v>
      </c>
      <c r="H90" s="161">
        <v>0.52184047030513081</v>
      </c>
      <c r="I90" s="161">
        <v>6.5510638857477196E-2</v>
      </c>
      <c r="J90" s="161">
        <v>0.63636321497426174</v>
      </c>
      <c r="K90" s="161">
        <v>0.60833788458028915</v>
      </c>
      <c r="L90" s="1033">
        <v>2.4001334059066615</v>
      </c>
      <c r="M90" s="1033">
        <v>-0.91892493025622013</v>
      </c>
      <c r="N90" s="1033">
        <v>1.1114652365906637</v>
      </c>
      <c r="O90" s="1033">
        <v>1.4740028780695856E-2</v>
      </c>
      <c r="P90" s="1033">
        <v>0.95817762838796317</v>
      </c>
      <c r="Q90" s="1033">
        <v>2.1702993662863976</v>
      </c>
      <c r="R90" s="161">
        <v>1.7381793111849624</v>
      </c>
      <c r="S90" s="161">
        <v>0.74848738664987846</v>
      </c>
      <c r="T90" s="161">
        <v>2.0874731933808075</v>
      </c>
      <c r="U90" s="158">
        <v>0.42843711004665758</v>
      </c>
      <c r="V90" s="158">
        <v>0.62805805124597025</v>
      </c>
      <c r="W90" s="158">
        <v>2.0405153285562894</v>
      </c>
      <c r="X90" s="158">
        <v>2.491268006749507</v>
      </c>
      <c r="Y90" s="158">
        <v>3.4641909277197671</v>
      </c>
      <c r="Z90" s="158">
        <v>2.4816029509849011</v>
      </c>
      <c r="AA90" s="158">
        <v>1.4507708293402384</v>
      </c>
      <c r="AB90" s="158">
        <v>0.47545080264273121</v>
      </c>
      <c r="AC90" s="158">
        <v>2.9301277965487338</v>
      </c>
      <c r="AD90" s="158">
        <v>2.5211696632864515</v>
      </c>
      <c r="AE90" s="158">
        <v>2.0009998473329542</v>
      </c>
      <c r="AF90" s="158">
        <v>3.4424352292867515</v>
      </c>
      <c r="AG90" s="158">
        <v>5.1621443883522788</v>
      </c>
      <c r="AH90" s="158">
        <v>2.0436180111420135</v>
      </c>
      <c r="AI90" s="158">
        <v>3.65</v>
      </c>
      <c r="AJ90" s="158">
        <v>2.1997489992487123</v>
      </c>
      <c r="AK90" s="158">
        <v>0.11642309799842163</v>
      </c>
      <c r="AL90" s="158">
        <v>0.49473634872757943</v>
      </c>
      <c r="AM90" s="158">
        <v>2.1557399751699622</v>
      </c>
      <c r="AN90" s="158">
        <v>1.0892074742204627</v>
      </c>
      <c r="AO90" s="158">
        <v>-0.92586807316471509</v>
      </c>
      <c r="AP90" s="158">
        <v>1.719788518680663</v>
      </c>
      <c r="AQ90" s="158">
        <v>2.7447828417157498</v>
      </c>
      <c r="AR90" s="158">
        <v>1.2445988539116206</v>
      </c>
      <c r="AS90" s="158">
        <v>-0.39262239549846289</v>
      </c>
      <c r="AT90" s="158">
        <v>1.984635151613219</v>
      </c>
      <c r="AU90" s="158">
        <v>0.3301456340395339</v>
      </c>
      <c r="AV90" s="158">
        <v>2.3785576787403664</v>
      </c>
      <c r="AW90" s="158">
        <v>1.4629305179557568</v>
      </c>
      <c r="AX90" s="158">
        <v>0.9765201868106711</v>
      </c>
      <c r="AY90" s="158">
        <v>3.726906450919456</v>
      </c>
      <c r="AZ90" s="158">
        <v>5.6225924043248865</v>
      </c>
      <c r="BA90" s="158">
        <v>4.4039504065976782</v>
      </c>
      <c r="BB90" s="158">
        <v>1.526464045464917</v>
      </c>
      <c r="BC90" s="158"/>
      <c r="BD90" s="158">
        <v>2.6436638536612778</v>
      </c>
      <c r="BE90" s="158">
        <v>1.2388441525983092</v>
      </c>
      <c r="BF90" s="158">
        <v>2.6420506796818723</v>
      </c>
      <c r="BG90" s="158">
        <v>5.172302169682041</v>
      </c>
      <c r="BH90" s="158">
        <v>2.8757526878546824</v>
      </c>
      <c r="BI90" s="158">
        <v>2.154254690905848</v>
      </c>
      <c r="BJ90" s="158">
        <v>1.90333183085032</v>
      </c>
      <c r="BK90" s="158">
        <v>3.0678237579252143</v>
      </c>
      <c r="BL90" s="158">
        <v>1.8929080838192609</v>
      </c>
      <c r="BM90" s="158">
        <v>1.2036503116940114</v>
      </c>
      <c r="BN90" s="158">
        <v>0.36412639764285587</v>
      </c>
      <c r="BO90" s="158">
        <v>-9.3155118834538225E-2</v>
      </c>
      <c r="BP90" s="158"/>
      <c r="BQ90" s="158">
        <v>0.94487173309899375</v>
      </c>
      <c r="BR90" s="158">
        <v>2.279009110169806</v>
      </c>
      <c r="BS90" s="158">
        <v>-0.57602172006791241</v>
      </c>
      <c r="BT90" s="158">
        <v>1.6704103886638233</v>
      </c>
      <c r="BU90" s="158">
        <v>-5.1461160691050674E-2</v>
      </c>
      <c r="BV90" s="158">
        <v>0.25752927361113204</v>
      </c>
      <c r="BW90" s="158">
        <v>4.9505725610993312E-2</v>
      </c>
      <c r="BX90" s="158">
        <v>-0.3611665401530828</v>
      </c>
      <c r="BY90" s="158">
        <v>-1.6191532308403349</v>
      </c>
      <c r="BZ90" s="158">
        <v>-3.7470835270327649</v>
      </c>
      <c r="CA90" s="158">
        <v>-3.9044974921432773</v>
      </c>
      <c r="CB90" s="158">
        <v>1.3809670648108046</v>
      </c>
      <c r="CC90" s="158">
        <v>5.2471610616027009</v>
      </c>
      <c r="CD90" s="158">
        <v>0.46367325875177751</v>
      </c>
      <c r="CE90" s="158">
        <v>-0.71795231734035891</v>
      </c>
      <c r="CF90" s="158">
        <v>-0.56187708140588921</v>
      </c>
      <c r="CG90" s="158">
        <v>1.1503124448768767</v>
      </c>
      <c r="CH90" s="158">
        <v>0.97991276448664411</v>
      </c>
      <c r="CI90" s="158">
        <v>0.36292253716453543</v>
      </c>
      <c r="CJ90" s="158">
        <v>0.32656619149078836</v>
      </c>
      <c r="CK90" s="158">
        <v>0.10851894216153718</v>
      </c>
      <c r="CL90" s="158">
        <v>0.83200865752127329</v>
      </c>
      <c r="CM90" s="158">
        <v>0.2347678721312938</v>
      </c>
      <c r="CN90" s="158">
        <v>-4.713354037436309</v>
      </c>
      <c r="CO90" s="158">
        <v>-0.71769699358781502</v>
      </c>
      <c r="CP90" s="158">
        <v>-0.56323727935782841</v>
      </c>
      <c r="CQ90" s="158">
        <v>0.24652397864670045</v>
      </c>
      <c r="CR90" s="158">
        <v>-5.4827716720773072</v>
      </c>
      <c r="CS90" s="158">
        <v>2.3151137741146974</v>
      </c>
      <c r="CT90" s="158">
        <v>1.6226946078211273</v>
      </c>
      <c r="CU90" s="158">
        <v>-1.6392039660017128</v>
      </c>
      <c r="CV90" s="163">
        <v>2.0068951867842451</v>
      </c>
      <c r="CW90" s="158">
        <v>-4.7304564206271674E-2</v>
      </c>
      <c r="CX90" s="162">
        <v>-9.4598792949051203E-3</v>
      </c>
      <c r="CY90" s="162">
        <v>-0.60193376546486455</v>
      </c>
      <c r="CZ90" s="162">
        <v>-1.0794091448932284</v>
      </c>
      <c r="DA90" s="162">
        <v>-3.6228755312118608</v>
      </c>
      <c r="DB90" s="162">
        <v>0</v>
      </c>
      <c r="DC90" s="162">
        <v>1.0325114762187486</v>
      </c>
      <c r="DD90" s="162">
        <v>0.49999999999997258</v>
      </c>
      <c r="DE90" s="162">
        <v>0</v>
      </c>
      <c r="DF90" s="162">
        <v>0</v>
      </c>
      <c r="DG90" s="162">
        <v>2.4520923005351243</v>
      </c>
      <c r="DH90" s="162">
        <v>1.6671072677509797E-2</v>
      </c>
      <c r="DI90" s="164">
        <v>0.11870180260338213</v>
      </c>
      <c r="DJ90" s="164">
        <v>2.6752851004231566</v>
      </c>
      <c r="DK90" s="164">
        <v>1.4248395592831067</v>
      </c>
      <c r="DL90" s="157">
        <v>-0.15373292319589693</v>
      </c>
      <c r="DM90" s="157">
        <v>1.8580007754059262</v>
      </c>
      <c r="DN90" s="157">
        <v>-3.7401357483977367</v>
      </c>
      <c r="DO90" s="191">
        <v>0.22225404211191394</v>
      </c>
      <c r="DP90" s="191">
        <v>0.12599451388469707</v>
      </c>
      <c r="DQ90" s="191">
        <v>0.63661556357617188</v>
      </c>
      <c r="DR90" s="191">
        <v>0</v>
      </c>
      <c r="DS90" s="191">
        <v>0.45874259305723492</v>
      </c>
      <c r="DT90" s="166">
        <v>-0.50135471410863919</v>
      </c>
      <c r="DU90" s="192">
        <v>-4.7997317480759785</v>
      </c>
      <c r="DV90" s="136"/>
    </row>
    <row r="91" spans="1:183" ht="13.2" x14ac:dyDescent="0.25">
      <c r="A91" s="2585" t="s">
        <v>5030</v>
      </c>
      <c r="B91" s="184">
        <v>30</v>
      </c>
      <c r="C91" s="2749" t="s">
        <v>180</v>
      </c>
      <c r="D91" s="2591">
        <v>29</v>
      </c>
      <c r="E91" s="161">
        <f>'NORTH-1'!$N$733</f>
        <v>-0.64218889297903126</v>
      </c>
      <c r="F91" s="193">
        <v>-1.8287349526771752</v>
      </c>
      <c r="G91" s="193">
        <v>0.32559150910550522</v>
      </c>
      <c r="H91" s="193">
        <v>1.1435943024671475</v>
      </c>
      <c r="I91" s="193">
        <v>2.5447205762970473</v>
      </c>
      <c r="J91" s="193">
        <v>2.1497909345225725</v>
      </c>
      <c r="K91" s="193">
        <v>1.4365132472761204E-2</v>
      </c>
      <c r="L91" s="1035">
        <v>2.1558906383057495</v>
      </c>
      <c r="M91" s="1035">
        <v>-2.617118968903245E-2</v>
      </c>
      <c r="N91" s="1035">
        <v>1.3394900505338581</v>
      </c>
      <c r="O91" s="1035">
        <v>-0.32113603850222883</v>
      </c>
      <c r="P91" s="1035">
        <v>0.44577217138316383</v>
      </c>
      <c r="Q91" s="1035">
        <v>0.10452528656450856</v>
      </c>
      <c r="R91" s="193">
        <v>0.43258634125011175</v>
      </c>
      <c r="S91" s="193">
        <v>0.36100373832080956</v>
      </c>
      <c r="T91" s="193">
        <v>0.31807656006482982</v>
      </c>
      <c r="U91" s="194">
        <v>-1.9894899298516809E-2</v>
      </c>
      <c r="V91" s="194">
        <v>0.32176994100783785</v>
      </c>
      <c r="W91" s="194">
        <v>-0.32705346878439956</v>
      </c>
      <c r="X91" s="194">
        <v>-0.44474609688233768</v>
      </c>
      <c r="Y91" s="194">
        <v>-0.50474654402734864</v>
      </c>
      <c r="Z91" s="194">
        <v>-7.7599309817401513E-2</v>
      </c>
      <c r="AA91" s="194">
        <v>0.10692019433571048</v>
      </c>
      <c r="AB91" s="194">
        <v>-0.51009859892900922</v>
      </c>
      <c r="AC91" s="194">
        <v>0.38558864233315787</v>
      </c>
      <c r="AD91" s="194">
        <v>-0.14306425201561629</v>
      </c>
      <c r="AE91" s="194">
        <v>-0.7467110969618862</v>
      </c>
      <c r="AF91" s="194">
        <v>-0.75162084895569881</v>
      </c>
      <c r="AG91" s="194">
        <v>-0.79716563330357559</v>
      </c>
      <c r="AH91" s="194">
        <v>-0.16033725607050978</v>
      </c>
      <c r="AI91" s="194">
        <v>-0.72</v>
      </c>
      <c r="AJ91" s="194">
        <v>0.3340884704792817</v>
      </c>
      <c r="AK91" s="194">
        <v>-0.81573822162495524</v>
      </c>
      <c r="AL91" s="194">
        <v>-0.9688261793970554</v>
      </c>
      <c r="AM91" s="194">
        <v>1.9142103716532567E-2</v>
      </c>
      <c r="AN91" s="194">
        <v>0.13718837703962991</v>
      </c>
      <c r="AO91" s="194">
        <v>0.69043038333219842</v>
      </c>
      <c r="AP91" s="194">
        <v>-0.83952139940720139</v>
      </c>
      <c r="AQ91" s="194">
        <v>1.5482288504667601</v>
      </c>
      <c r="AR91" s="194">
        <v>0.44533265627182356</v>
      </c>
      <c r="AS91" s="194">
        <v>1.0576092515222764</v>
      </c>
      <c r="AT91" s="194">
        <v>-0.84130100019537968</v>
      </c>
      <c r="AU91" s="194">
        <v>-0.66390722832992854</v>
      </c>
      <c r="AV91" s="194">
        <v>6.4760120743578176E-2</v>
      </c>
      <c r="AW91" s="194">
        <v>1.4340473337916131</v>
      </c>
      <c r="AX91" s="194">
        <v>2.4848535231877373</v>
      </c>
      <c r="AY91" s="194">
        <v>2.7118690322815149</v>
      </c>
      <c r="AZ91" s="194">
        <v>0.16553309765063451</v>
      </c>
      <c r="BA91" s="194">
        <v>1.2722528906574815</v>
      </c>
      <c r="BB91" s="194">
        <v>1.5000000000034677E-2</v>
      </c>
      <c r="BC91" s="194"/>
      <c r="BD91" s="194">
        <v>0.4999999999999844</v>
      </c>
      <c r="BE91" s="194">
        <v>0.53700783721234235</v>
      </c>
      <c r="BF91" s="194">
        <v>3.793127019074352</v>
      </c>
      <c r="BG91" s="194">
        <v>-0.31862821534534674</v>
      </c>
      <c r="BH91" s="194">
        <v>0.89076789772459153</v>
      </c>
      <c r="BI91" s="194">
        <v>1.6342727093978018</v>
      </c>
      <c r="BJ91" s="194">
        <v>0.29999999999999</v>
      </c>
      <c r="BK91" s="194">
        <v>0.79249725929794057</v>
      </c>
      <c r="BL91" s="194">
        <v>0.86506531228487415</v>
      </c>
      <c r="BM91" s="194">
        <v>1.7369624845835974</v>
      </c>
      <c r="BN91" s="194">
        <v>2.9460604221459095</v>
      </c>
      <c r="BO91" s="194">
        <v>0.55790880090053752</v>
      </c>
      <c r="BP91" s="194"/>
      <c r="BQ91" s="194">
        <v>1.8755393323546545</v>
      </c>
      <c r="BR91" s="194">
        <v>1.6682277638273098</v>
      </c>
      <c r="BS91" s="194">
        <v>-1.0589298987483005</v>
      </c>
      <c r="BT91" s="194">
        <v>-1.2412569285543764</v>
      </c>
      <c r="BU91" s="194">
        <v>-1.2260431703199479</v>
      </c>
      <c r="BV91" s="194">
        <v>-0.1271394833851727</v>
      </c>
      <c r="BW91" s="194">
        <v>-0.30383081994330535</v>
      </c>
      <c r="BX91" s="158">
        <v>-0.88493158928882976</v>
      </c>
      <c r="BY91" s="158">
        <v>1.0994615514845569</v>
      </c>
      <c r="BZ91" s="158">
        <v>1.2215272046442562</v>
      </c>
      <c r="CA91" s="158">
        <v>1.0624366709185418</v>
      </c>
      <c r="CB91" s="158">
        <v>5.745991249778915</v>
      </c>
      <c r="CC91" s="158">
        <v>1.8296682882404132</v>
      </c>
      <c r="CD91" s="158">
        <v>-0.7593373556726003</v>
      </c>
      <c r="CE91" s="158">
        <v>-1.4869085595489167</v>
      </c>
      <c r="CF91" s="158">
        <v>0.19999999999999893</v>
      </c>
      <c r="CG91" s="158">
        <v>-2.5798746628422053</v>
      </c>
      <c r="CH91" s="158">
        <v>-0.61754119781627947</v>
      </c>
      <c r="CI91" s="158">
        <v>1.9293831737847666</v>
      </c>
      <c r="CJ91" s="158">
        <v>-0.68187908348274751</v>
      </c>
      <c r="CK91" s="158">
        <v>-0.70542973541401754</v>
      </c>
      <c r="CL91" s="158">
        <v>-0.74521239909181192</v>
      </c>
      <c r="CM91" s="158">
        <v>-0.96179879789423084</v>
      </c>
      <c r="CN91" s="158">
        <v>-0.80398828217369978</v>
      </c>
      <c r="CO91" s="158">
        <v>-0.98812348576956111</v>
      </c>
      <c r="CP91" s="158">
        <v>-0.25932707741948735</v>
      </c>
      <c r="CQ91" s="158">
        <v>1.1005236781215169</v>
      </c>
      <c r="CR91" s="158">
        <v>-0.37896425116882065</v>
      </c>
      <c r="CS91" s="158">
        <v>0.74963662546966903</v>
      </c>
      <c r="CT91" s="158">
        <v>-0.89014245224354227</v>
      </c>
      <c r="CU91" s="158">
        <v>1.3915584097394371</v>
      </c>
      <c r="CV91" s="195">
        <v>0.72626234407310108</v>
      </c>
      <c r="CW91" s="158">
        <v>0.55758481024381912</v>
      </c>
      <c r="CX91" s="191">
        <v>9.0891518567881163E-2</v>
      </c>
      <c r="CY91" s="191">
        <v>0.499999999999994</v>
      </c>
      <c r="CZ91" s="191">
        <v>0.49999999999998473</v>
      </c>
      <c r="DA91" s="191">
        <v>0.49999999999998812</v>
      </c>
      <c r="DB91" s="191">
        <v>0.49999999999999845</v>
      </c>
      <c r="DC91" s="191">
        <v>0.49999999999995776</v>
      </c>
      <c r="DD91" s="191">
        <v>0.49999999999999656</v>
      </c>
      <c r="DE91" s="191">
        <v>0.49999999999998446</v>
      </c>
      <c r="DF91" s="191">
        <v>0.49999999999998856</v>
      </c>
      <c r="DG91" s="191">
        <v>0.49999999999997952</v>
      </c>
      <c r="DH91" s="191">
        <v>0.49999999999999262</v>
      </c>
      <c r="DI91" s="191">
        <v>0.50000000000001221</v>
      </c>
      <c r="DJ91" s="191">
        <v>0.50000000000000677</v>
      </c>
      <c r="DK91" s="191">
        <v>0</v>
      </c>
      <c r="DL91" s="196">
        <v>1.8540866850312452</v>
      </c>
      <c r="DM91" s="136"/>
      <c r="DN91" s="136"/>
      <c r="DO91" s="136"/>
      <c r="DP91" s="136"/>
      <c r="DQ91" s="136"/>
      <c r="DR91" s="136"/>
      <c r="DS91" s="136"/>
      <c r="DT91" s="136"/>
      <c r="DU91" s="136"/>
      <c r="DV91" s="136"/>
    </row>
    <row r="92" spans="1:183" ht="13.2" x14ac:dyDescent="0.25">
      <c r="A92" s="2585" t="s">
        <v>5030</v>
      </c>
      <c r="B92" s="184">
        <v>31</v>
      </c>
      <c r="C92" s="2170" t="s">
        <v>181</v>
      </c>
      <c r="D92" s="2591">
        <v>30</v>
      </c>
      <c r="E92" s="197">
        <f>'NORTH-1'!$N$1734</f>
        <v>1.8283933868090143</v>
      </c>
      <c r="F92" s="197">
        <v>0.45411881570415907</v>
      </c>
      <c r="G92" s="197">
        <v>0.38532091352981895</v>
      </c>
      <c r="H92" s="197">
        <v>0.3904722193984525</v>
      </c>
      <c r="I92" s="197">
        <v>0.45917381699120408</v>
      </c>
      <c r="J92" s="197">
        <v>0.90891147877822343</v>
      </c>
      <c r="K92" s="197">
        <v>-5.5893090515996557E-2</v>
      </c>
      <c r="L92" s="1036">
        <v>0.63843800197895695</v>
      </c>
      <c r="M92" s="1036">
        <v>0.33938932423240081</v>
      </c>
      <c r="N92" s="1036">
        <v>4.515548575488828</v>
      </c>
      <c r="O92" s="1036">
        <v>0.22136270024342422</v>
      </c>
      <c r="P92" s="1036">
        <v>0.46653215550985411</v>
      </c>
      <c r="Q92" s="1036">
        <v>1.2439998338111002</v>
      </c>
      <c r="R92" s="197">
        <v>0.39551426834041187</v>
      </c>
      <c r="S92" s="197">
        <v>0.30784505659667738</v>
      </c>
      <c r="T92" s="197">
        <v>0.43086900548144558</v>
      </c>
      <c r="U92" s="195">
        <v>1.3659696469717244</v>
      </c>
      <c r="V92" s="195">
        <v>0.17949611713510336</v>
      </c>
      <c r="W92" s="195">
        <v>0.52879975631762444</v>
      </c>
      <c r="X92" s="195">
        <v>0.85721944135636396</v>
      </c>
      <c r="Y92" s="195">
        <v>0.48813718752028873</v>
      </c>
      <c r="Z92" s="195">
        <v>0.91329996714347583</v>
      </c>
      <c r="AA92" s="195">
        <v>0.37654134171823672</v>
      </c>
      <c r="AB92" s="195">
        <v>1.356538821214301</v>
      </c>
      <c r="AC92" s="195">
        <v>1.001667574680384</v>
      </c>
      <c r="AD92" s="195">
        <v>0.63402277000213925</v>
      </c>
      <c r="AE92" s="195">
        <v>1.4697447249026134</v>
      </c>
      <c r="AF92" s="195">
        <v>0.69618945917813202</v>
      </c>
      <c r="AG92" s="195">
        <v>0.12641047382703216</v>
      </c>
      <c r="AH92" s="195">
        <v>0.1271035474999031</v>
      </c>
      <c r="AI92" s="195">
        <v>0.99</v>
      </c>
      <c r="AJ92" s="195">
        <v>1.6215460278287512</v>
      </c>
      <c r="AK92" s="195">
        <v>1.4886072132137755</v>
      </c>
      <c r="AL92" s="195">
        <v>1.3994287516110087</v>
      </c>
      <c r="AM92" s="195">
        <v>1.3309680044203838</v>
      </c>
      <c r="AN92" s="195">
        <v>3.0105123854412983</v>
      </c>
      <c r="AO92" s="195">
        <v>1.9317660420648506</v>
      </c>
      <c r="AP92" s="195">
        <v>2.3005088897652017</v>
      </c>
      <c r="AQ92" s="195">
        <v>2.8457614535946254</v>
      </c>
      <c r="AR92" s="195">
        <v>2.8563339117960815</v>
      </c>
      <c r="AS92" s="195">
        <v>1.8307042951867785</v>
      </c>
      <c r="AT92" s="195">
        <v>2.3997281154426671</v>
      </c>
      <c r="AU92" s="195">
        <v>2.944943133841702</v>
      </c>
      <c r="AV92" s="195">
        <v>0.28615198400356706</v>
      </c>
      <c r="AW92" s="195">
        <v>0.50833100725017821</v>
      </c>
      <c r="AX92" s="195">
        <v>0.74140868050776021</v>
      </c>
      <c r="AY92" s="195">
        <v>-0.52891807122602064</v>
      </c>
      <c r="AZ92" s="195">
        <v>0.10186871978645322</v>
      </c>
      <c r="BA92" s="195">
        <v>2.6406723589951899</v>
      </c>
      <c r="BB92" s="195">
        <v>0.76047284441194418</v>
      </c>
      <c r="BC92" s="195"/>
      <c r="BD92" s="195">
        <v>0.48036057905237334</v>
      </c>
      <c r="BE92" s="195">
        <v>0.51474130510726079</v>
      </c>
      <c r="BF92" s="195">
        <v>0.72877436310170129</v>
      </c>
      <c r="BG92" s="195">
        <v>0.90090766889249008</v>
      </c>
      <c r="BH92" s="195">
        <v>0.973572526311557</v>
      </c>
      <c r="BI92" s="195">
        <v>1.3308280043417755</v>
      </c>
      <c r="BJ92" s="195">
        <v>1.2744163792588159</v>
      </c>
      <c r="BK92" s="195">
        <v>0.94645489713089415</v>
      </c>
      <c r="BL92" s="195">
        <v>0.83275422012403022</v>
      </c>
      <c r="BM92" s="195">
        <v>0.90857173859634832</v>
      </c>
      <c r="BN92" s="195">
        <v>0.40881066902022734</v>
      </c>
      <c r="BO92" s="191">
        <v>0.7030877824899725</v>
      </c>
      <c r="BP92" s="191"/>
      <c r="BQ92" s="191">
        <v>0.90393721626283607</v>
      </c>
      <c r="BR92" s="191">
        <v>3.6055346807869171</v>
      </c>
      <c r="BS92" s="191">
        <v>5.6477161202320582E-2</v>
      </c>
      <c r="BT92" s="191">
        <v>1.0176211776341355</v>
      </c>
      <c r="BU92" s="191">
        <v>0.85055460504803604</v>
      </c>
      <c r="BV92" s="191">
        <v>0.73537851872094084</v>
      </c>
      <c r="BW92" s="191">
        <v>0.64838642731142904</v>
      </c>
      <c r="CW92" s="120"/>
    </row>
    <row r="93" spans="1:183" ht="13.2" x14ac:dyDescent="0.25">
      <c r="A93" s="2587" t="s">
        <v>5031</v>
      </c>
      <c r="B93" s="184">
        <v>32</v>
      </c>
      <c r="C93" s="2749" t="s">
        <v>182</v>
      </c>
      <c r="D93" s="2591">
        <v>31</v>
      </c>
      <c r="E93" s="161">
        <f>'SOUTH-2'!$N$1336</f>
        <v>0.16432568696862926</v>
      </c>
      <c r="F93" s="161">
        <v>0.72201671434632797</v>
      </c>
      <c r="G93" s="161">
        <v>0.71460546111589596</v>
      </c>
      <c r="H93" s="161">
        <v>0.45127755948199566</v>
      </c>
      <c r="I93" s="161">
        <v>0.7394622384092947</v>
      </c>
      <c r="J93" s="161">
        <v>1.1095530760527952</v>
      </c>
      <c r="K93" s="161">
        <v>0.99937092281374773</v>
      </c>
      <c r="L93" s="1036">
        <v>0.96807997305924465</v>
      </c>
      <c r="M93" s="1036">
        <v>1.10514660316938</v>
      </c>
      <c r="N93" s="1036">
        <v>0.95542852120774746</v>
      </c>
      <c r="O93" s="1036">
        <v>1.8100403725659933</v>
      </c>
      <c r="P93" s="1036">
        <v>-0.74598051368959994</v>
      </c>
      <c r="Q93" s="1036">
        <v>1.6955975713394669</v>
      </c>
      <c r="R93" s="197">
        <v>1.4660902963784865</v>
      </c>
      <c r="S93" s="197">
        <v>1.6678746358692678</v>
      </c>
      <c r="T93" s="197">
        <v>1.8249801315308012</v>
      </c>
      <c r="U93" s="195">
        <v>1.692977726163418</v>
      </c>
      <c r="V93" s="195">
        <v>2.2748814894581146</v>
      </c>
      <c r="W93" s="195">
        <v>2.2399026485639348</v>
      </c>
      <c r="X93" s="195">
        <v>0.91653593210171436</v>
      </c>
      <c r="Y93" s="195">
        <v>0.84747721077139004</v>
      </c>
      <c r="Z93" s="195">
        <v>2.8347955529346667</v>
      </c>
      <c r="AA93" s="195">
        <v>0.85261217307158099</v>
      </c>
      <c r="AB93" s="195">
        <v>1.9102673062655944</v>
      </c>
      <c r="AC93" s="195">
        <v>2.4317921932751529</v>
      </c>
      <c r="AD93" s="195">
        <v>0.45953302138014784</v>
      </c>
      <c r="AE93" s="195">
        <v>3.3190644656671591</v>
      </c>
      <c r="AF93" s="195">
        <v>2.9361635098966405</v>
      </c>
      <c r="AG93" s="195">
        <v>2.3613304350494682</v>
      </c>
      <c r="AH93" s="195">
        <v>3.7223376830152199</v>
      </c>
      <c r="AI93" s="195">
        <v>2.8</v>
      </c>
      <c r="AJ93" s="195">
        <v>3.744986096174606</v>
      </c>
      <c r="AK93" s="195">
        <v>1.5927788238210616</v>
      </c>
      <c r="AL93" s="195">
        <v>1.6138230273499941</v>
      </c>
      <c r="AM93" s="195">
        <v>2.4546890864488011</v>
      </c>
      <c r="AN93" s="195">
        <v>1.8556574738118461</v>
      </c>
      <c r="AO93" s="195">
        <v>4.2479705890936597</v>
      </c>
      <c r="AP93" s="195">
        <v>1.1001204959325979</v>
      </c>
      <c r="AQ93" s="195">
        <v>2.6435647315759097</v>
      </c>
      <c r="AR93" s="195">
        <v>0.84202099060600999</v>
      </c>
      <c r="AS93" s="195">
        <v>2.8715631360510989</v>
      </c>
      <c r="AT93" s="195">
        <v>2.0309165265561813</v>
      </c>
      <c r="AU93" s="195">
        <v>1.0550284626466968</v>
      </c>
      <c r="AV93" s="195">
        <v>0.81047128350091224</v>
      </c>
      <c r="AW93" s="195">
        <v>2.9782011239556523</v>
      </c>
      <c r="AX93" s="195">
        <v>2.9982121319817647</v>
      </c>
      <c r="AY93" s="195">
        <v>3.746723671834213</v>
      </c>
      <c r="AZ93" s="195">
        <v>3.135518079640629</v>
      </c>
      <c r="BA93" s="195">
        <v>2.9650323207907827</v>
      </c>
      <c r="BB93" s="195">
        <v>2.9689379137218483</v>
      </c>
      <c r="BC93" s="195"/>
      <c r="BD93" s="195">
        <v>1.9524798698794656</v>
      </c>
      <c r="BE93" s="195">
        <v>2.5889474715270722</v>
      </c>
      <c r="BF93" s="195">
        <v>0.69875087837561889</v>
      </c>
      <c r="BG93" s="195">
        <v>4.4379563845452665</v>
      </c>
      <c r="BH93" s="195">
        <v>3.7223446639195217</v>
      </c>
      <c r="BI93" s="195">
        <v>2.444895925147013</v>
      </c>
      <c r="BJ93" s="195">
        <v>0.49999999999997502</v>
      </c>
      <c r="BK93" s="195">
        <v>0.29999999999998955</v>
      </c>
      <c r="BL93" s="195">
        <v>1.9199285434805813</v>
      </c>
      <c r="BM93" s="195">
        <v>5.8321999909906248</v>
      </c>
      <c r="BN93" s="120"/>
      <c r="CW93" s="120"/>
    </row>
    <row r="94" spans="1:183" ht="13.2" x14ac:dyDescent="0.25">
      <c r="A94" s="2584" t="s">
        <v>5032</v>
      </c>
      <c r="B94" s="184">
        <v>33</v>
      </c>
      <c r="C94" s="2749" t="s">
        <v>183</v>
      </c>
      <c r="D94" s="2591">
        <v>32</v>
      </c>
      <c r="E94" s="161">
        <f>'SOUTH-1'!$N$894</f>
        <v>-0.81030024817665902</v>
      </c>
      <c r="F94" s="161">
        <v>1.9818503054128027</v>
      </c>
      <c r="G94" s="161">
        <v>0.54272988694601088</v>
      </c>
      <c r="H94" s="161">
        <v>-2.7636167747313339E-2</v>
      </c>
      <c r="I94" s="161">
        <v>0.64028801877815233</v>
      </c>
      <c r="J94" s="161">
        <v>0.23842427505849292</v>
      </c>
      <c r="K94" s="161">
        <v>2.3450481875572771</v>
      </c>
      <c r="L94" s="1036">
        <v>2.7189518917016993</v>
      </c>
      <c r="M94" s="1036">
        <v>2.1672314794291125</v>
      </c>
      <c r="N94" s="1036">
        <v>0.70399853187711225</v>
      </c>
      <c r="O94" s="1036">
        <v>0.90827760933441704</v>
      </c>
      <c r="P94" s="1036">
        <v>0.89199912140760373</v>
      </c>
      <c r="Q94" s="1036">
        <v>0.93896060828873618</v>
      </c>
      <c r="R94" s="197">
        <v>0.64654205290833122</v>
      </c>
      <c r="S94" s="197">
        <v>0.79314454052687045</v>
      </c>
      <c r="T94" s="197">
        <v>0.62592393323731044</v>
      </c>
      <c r="U94" s="195">
        <v>0.59680033717026293</v>
      </c>
      <c r="V94" s="195">
        <v>0.68495125270390989</v>
      </c>
      <c r="W94" s="195">
        <v>0.77584061429574858</v>
      </c>
      <c r="X94" s="195">
        <v>0.58115683916596184</v>
      </c>
      <c r="Y94" s="195">
        <v>0.72577936175927404</v>
      </c>
      <c r="Z94" s="195">
        <v>0.80876651488468487</v>
      </c>
      <c r="AA94" s="195">
        <v>0.73903956947149851</v>
      </c>
      <c r="AB94" s="195">
        <v>0.73595239730452544</v>
      </c>
      <c r="AC94" s="195">
        <v>1.1952976847060135</v>
      </c>
      <c r="AD94" s="195">
        <v>0.80001276028707646</v>
      </c>
      <c r="AE94" s="195">
        <v>0.57501925613198013</v>
      </c>
      <c r="AF94" s="195">
        <v>0.42431551740736534</v>
      </c>
      <c r="AG94" s="195">
        <v>0.34682574820671525</v>
      </c>
      <c r="AH94" s="195">
        <v>0.43178178410274842</v>
      </c>
      <c r="AI94" s="195">
        <v>0.38</v>
      </c>
      <c r="AJ94" s="195">
        <v>-0.86219362744456107</v>
      </c>
      <c r="AK94" s="195">
        <v>2.260732110767242</v>
      </c>
      <c r="AL94" s="195">
        <v>0.89568058145881124</v>
      </c>
      <c r="AM94" s="195">
        <v>0.31340822631442133</v>
      </c>
      <c r="AN94" s="195">
        <v>0.31526763929870216</v>
      </c>
      <c r="AO94" s="195">
        <v>0.37518252090845522</v>
      </c>
      <c r="AP94" s="195">
        <v>0.27063472577267028</v>
      </c>
      <c r="AQ94" s="195">
        <v>4.5541526371818133</v>
      </c>
      <c r="AR94" s="195">
        <v>2.2539192441386935</v>
      </c>
      <c r="AS94" s="195">
        <v>0.98676294116512697</v>
      </c>
      <c r="AT94" s="195">
        <v>-0.42647898852344401</v>
      </c>
      <c r="AU94" s="195">
        <v>1.4712631275875034</v>
      </c>
      <c r="AV94" s="195">
        <v>1.704195139273833</v>
      </c>
      <c r="AW94" s="195">
        <v>1.6211885579908805</v>
      </c>
      <c r="AX94" s="195">
        <v>1.8478985331651758</v>
      </c>
      <c r="AY94" s="195">
        <v>5.0073372841772592</v>
      </c>
      <c r="AZ94" s="195">
        <v>4.3023581007431986</v>
      </c>
      <c r="BA94" s="195">
        <v>3.159058765580486</v>
      </c>
      <c r="BB94" s="195">
        <v>2.5952335321301265</v>
      </c>
      <c r="BC94" s="195"/>
      <c r="BD94" s="195">
        <v>4.2337046319350158</v>
      </c>
      <c r="BE94" s="195">
        <v>3.2431349900778041</v>
      </c>
      <c r="BF94" s="195">
        <v>1.3660588372506646</v>
      </c>
      <c r="BG94" s="195">
        <v>3.4199714740666138</v>
      </c>
      <c r="BH94" s="195">
        <v>1.1744097605604276</v>
      </c>
      <c r="BI94" s="195">
        <v>-2.498618453238699</v>
      </c>
      <c r="BJ94" s="195">
        <v>0.40044905105311873</v>
      </c>
      <c r="BK94" s="195">
        <v>1.9536657267867117</v>
      </c>
      <c r="BL94" s="195">
        <v>1.1766648230535388</v>
      </c>
      <c r="BM94" s="195">
        <v>0.20232549885038828</v>
      </c>
      <c r="BN94" s="120"/>
      <c r="CW94" s="120"/>
    </row>
    <row r="95" spans="1:183" ht="28.35" customHeight="1" x14ac:dyDescent="0.25">
      <c r="A95" s="2584" t="s">
        <v>5032</v>
      </c>
      <c r="B95" s="184">
        <v>34</v>
      </c>
      <c r="C95" s="1969" t="s">
        <v>184</v>
      </c>
      <c r="D95" s="2591">
        <v>33</v>
      </c>
      <c r="E95" s="161">
        <f>'SOUTH-1'!$N$569</f>
        <v>1.3703266591934824</v>
      </c>
      <c r="F95" s="161">
        <v>-7.2585695887995239E-2</v>
      </c>
      <c r="G95" s="161">
        <v>0.43344277144915999</v>
      </c>
      <c r="H95" s="161">
        <v>1.8176625089450567</v>
      </c>
      <c r="I95" s="161">
        <v>1.5649689005846339</v>
      </c>
      <c r="J95" s="161">
        <v>1.4467042173409377</v>
      </c>
      <c r="K95" s="161">
        <v>1.2405540553030949</v>
      </c>
      <c r="L95" s="1033">
        <v>1.2200942096937872</v>
      </c>
      <c r="M95" s="1033">
        <v>2.2278252378829912</v>
      </c>
      <c r="N95" s="1033">
        <v>1.6622774594891321</v>
      </c>
      <c r="O95" s="1033">
        <v>0.15399069053145856</v>
      </c>
      <c r="P95" s="1033">
        <v>1.6335276661049503</v>
      </c>
      <c r="Q95" s="1033">
        <v>1.3270894567929883</v>
      </c>
      <c r="R95" s="161">
        <v>0.4292206261028092</v>
      </c>
      <c r="S95" s="161">
        <v>2.4308591046365815</v>
      </c>
      <c r="T95" s="161">
        <v>1.9110641118194334</v>
      </c>
      <c r="U95" s="158">
        <v>2.1189696352193281</v>
      </c>
      <c r="V95" s="158">
        <v>2.282236330472172</v>
      </c>
      <c r="W95" s="158">
        <v>1.1313775694534793</v>
      </c>
      <c r="X95" s="158">
        <v>0.82914749365965501</v>
      </c>
      <c r="Y95" s="158">
        <v>2.0133213382742867</v>
      </c>
      <c r="Z95" s="158">
        <v>1.4834019100779607</v>
      </c>
      <c r="AA95" s="158">
        <v>1.363932726850938</v>
      </c>
      <c r="AB95" s="158">
        <v>0.80593772230895044</v>
      </c>
      <c r="AC95" s="158">
        <v>1.1955109023572676</v>
      </c>
      <c r="AD95" s="158">
        <v>1.1894762278973465</v>
      </c>
      <c r="AE95" s="158">
        <v>0.20909939840842584</v>
      </c>
      <c r="AF95" s="158">
        <v>1.3445304671893512</v>
      </c>
      <c r="AG95" s="158">
        <v>0.70564583476303466</v>
      </c>
      <c r="AH95" s="158">
        <v>1.7382560290927531</v>
      </c>
      <c r="AI95" s="158">
        <v>1.36</v>
      </c>
      <c r="AJ95" s="158">
        <v>4.0885643394993343E-2</v>
      </c>
      <c r="AK95" s="158">
        <v>1.1247941256046341</v>
      </c>
      <c r="AL95" s="158">
        <v>2.0596239059854899</v>
      </c>
      <c r="AM95" s="158">
        <v>1.2825226307300157</v>
      </c>
      <c r="AN95" s="158">
        <v>1.6060335551796252</v>
      </c>
      <c r="AO95" s="158">
        <v>2.6051316219802945</v>
      </c>
      <c r="AP95" s="158">
        <v>2.9009639722638396</v>
      </c>
      <c r="AQ95" s="158">
        <v>2.7457098778015951</v>
      </c>
      <c r="AR95" s="158">
        <v>3.6828140324520224</v>
      </c>
      <c r="AS95" s="158">
        <v>2.8300185655903092</v>
      </c>
      <c r="AT95" s="158">
        <v>2.8846342875139035</v>
      </c>
      <c r="AU95" s="158">
        <v>2.5218011619661933</v>
      </c>
      <c r="AV95" s="158">
        <v>3.2743680567555105</v>
      </c>
      <c r="AW95" s="158">
        <v>3.4338563400590214</v>
      </c>
      <c r="AX95" s="158">
        <v>1.8277297406694517</v>
      </c>
      <c r="AY95" s="158">
        <v>3.7366066510221452</v>
      </c>
      <c r="AZ95" s="158">
        <v>1.5848323678184162</v>
      </c>
      <c r="BA95" s="158">
        <v>2.3814895767939714</v>
      </c>
      <c r="BB95" s="158">
        <v>2.6129277065929126</v>
      </c>
      <c r="BC95" s="158"/>
      <c r="BD95" s="158">
        <v>2.0177331321383023</v>
      </c>
      <c r="BE95" s="158">
        <v>3.2176620158068685</v>
      </c>
      <c r="BF95" s="158">
        <v>2.0656954360711888</v>
      </c>
      <c r="BG95" s="158">
        <v>4.2466148282908387</v>
      </c>
      <c r="BH95" s="158">
        <v>-0.66655050772597602</v>
      </c>
      <c r="BI95" s="158">
        <v>-2.0612165389159451</v>
      </c>
      <c r="BJ95" s="158">
        <v>3.8780075574911943</v>
      </c>
      <c r="BK95" s="158">
        <v>2.846536068941993</v>
      </c>
      <c r="BL95" s="158">
        <v>1.7523405146519173</v>
      </c>
      <c r="BM95" s="158">
        <v>1.8091776899349501</v>
      </c>
      <c r="BN95" s="120"/>
      <c r="CW95" s="120"/>
    </row>
    <row r="96" spans="1:183" ht="13.2" x14ac:dyDescent="0.25">
      <c r="A96" s="2584" t="s">
        <v>5032</v>
      </c>
      <c r="B96" s="184">
        <v>35</v>
      </c>
      <c r="C96" s="1969" t="s">
        <v>185</v>
      </c>
      <c r="D96" s="2591">
        <v>34</v>
      </c>
      <c r="E96" s="161">
        <f>'SOUTH-1'!$N$1429</f>
        <v>-0.12621981188716364</v>
      </c>
      <c r="F96" s="161">
        <v>-0.20426388271114984</v>
      </c>
      <c r="G96" s="161">
        <v>0.27324149338965215</v>
      </c>
      <c r="H96" s="161">
        <v>1.338426610984663</v>
      </c>
      <c r="I96" s="161">
        <v>2.2922272395411558</v>
      </c>
      <c r="J96" s="161">
        <v>0.13015516725903212</v>
      </c>
      <c r="K96" s="161">
        <v>-0.45213936109399533</v>
      </c>
      <c r="L96" s="1033">
        <v>0.64884704735737209</v>
      </c>
      <c r="M96" s="1033">
        <v>0.87962544008162546</v>
      </c>
      <c r="N96" s="1033">
        <v>0.18882354720401087</v>
      </c>
      <c r="O96" s="1033">
        <v>1.6725179632182344E-2</v>
      </c>
      <c r="P96" s="1033">
        <v>1.6940262981607872E-2</v>
      </c>
      <c r="Q96" s="1033">
        <v>8.6680699292249527E-3</v>
      </c>
      <c r="R96" s="161">
        <v>-7.4141451938116807E-3</v>
      </c>
      <c r="S96" s="161">
        <v>0.86386473429951693</v>
      </c>
      <c r="T96" s="161">
        <v>-7.4011606819006162E-2</v>
      </c>
      <c r="U96" s="158">
        <v>0.1454662546073848</v>
      </c>
      <c r="V96" s="158">
        <v>2.1497839618192693</v>
      </c>
      <c r="W96" s="158">
        <v>0.38088712059100088</v>
      </c>
      <c r="X96" s="158">
        <v>-0.47117692911099168</v>
      </c>
      <c r="Y96" s="158">
        <v>1.1297060886479562</v>
      </c>
      <c r="Z96" s="158">
        <v>-0.80876963471564167</v>
      </c>
      <c r="AA96" s="158">
        <v>-0.14377561507791559</v>
      </c>
      <c r="AB96" s="158">
        <v>1.7337728593117621</v>
      </c>
      <c r="AC96" s="158">
        <v>2.0099900854997079</v>
      </c>
      <c r="AD96" s="158">
        <v>3.7029397295144229</v>
      </c>
      <c r="AE96" s="158">
        <v>2.0720687193485894</v>
      </c>
      <c r="AF96" s="158">
        <v>1.5471632472849284</v>
      </c>
      <c r="AG96" s="158">
        <v>1.4228902510823993</v>
      </c>
      <c r="AH96" s="158">
        <v>2.6672684907642976</v>
      </c>
      <c r="AI96" s="158">
        <v>2.2000000000000002</v>
      </c>
      <c r="AJ96" s="158">
        <v>1.3390775625231408</v>
      </c>
      <c r="AK96" s="158">
        <v>1.5612310833201335</v>
      </c>
      <c r="AL96" s="158">
        <v>3.1088076208428617</v>
      </c>
      <c r="AM96" s="158">
        <v>2.0466734071205699</v>
      </c>
      <c r="AN96" s="158">
        <v>0.87103768228875189</v>
      </c>
      <c r="AO96" s="158">
        <v>3.4854902157914779E-2</v>
      </c>
      <c r="AP96" s="158">
        <v>3.4064018099791475</v>
      </c>
      <c r="AQ96" s="158">
        <v>3.1912378780520361</v>
      </c>
      <c r="AR96" s="158">
        <v>0.62653842731953213</v>
      </c>
      <c r="AS96" s="158">
        <v>1.7251099782444202E-2</v>
      </c>
      <c r="AT96" s="158">
        <v>3.68870805641262</v>
      </c>
      <c r="AU96" s="158">
        <v>1.1817369960275188</v>
      </c>
      <c r="AV96" s="158">
        <v>0.45411499784076298</v>
      </c>
      <c r="AW96" s="158">
        <v>0.75829580029566457</v>
      </c>
      <c r="AX96" s="158">
        <v>6.3823229584099153E-2</v>
      </c>
      <c r="AY96" s="158">
        <v>2.7232990228242131</v>
      </c>
      <c r="AZ96" s="158">
        <v>8.2763106647331483E-2</v>
      </c>
      <c r="BN96" s="120"/>
      <c r="CW96" s="120"/>
    </row>
    <row r="97" spans="1:101" ht="26.4" x14ac:dyDescent="0.25">
      <c r="A97" s="2584" t="s">
        <v>5032</v>
      </c>
      <c r="B97" s="184">
        <v>36</v>
      </c>
      <c r="C97" s="1969" t="s">
        <v>186</v>
      </c>
      <c r="D97" s="2591">
        <v>35</v>
      </c>
      <c r="E97" s="161">
        <f>'SOUTH-1'!$N$772</f>
        <v>3.8802495298965518E-2</v>
      </c>
      <c r="F97" s="161">
        <v>-0.16977928692715397</v>
      </c>
      <c r="G97" s="161">
        <v>-8.1187282824099066E-2</v>
      </c>
      <c r="H97" s="161">
        <v>-6.4450787220215383E-2</v>
      </c>
      <c r="I97" s="161">
        <v>0.39294780401287088</v>
      </c>
      <c r="J97" s="161">
        <v>0.38759689922496676</v>
      </c>
      <c r="K97" s="161">
        <v>0.39394062461905632</v>
      </c>
      <c r="L97" s="1033">
        <v>0.36915504511878433</v>
      </c>
      <c r="M97" s="1033">
        <v>0.43508315374312428</v>
      </c>
      <c r="N97" s="1033">
        <v>0.24831479329229669</v>
      </c>
      <c r="O97" s="1033">
        <v>0.38150465435682135</v>
      </c>
      <c r="P97" s="1033">
        <v>0.27621997154104172</v>
      </c>
      <c r="Q97" s="1033">
        <v>0.35707573764321709</v>
      </c>
      <c r="R97" s="161">
        <v>0.16899343405367495</v>
      </c>
      <c r="S97" s="161">
        <v>0.13311271503159461</v>
      </c>
      <c r="T97" s="161">
        <v>0.1940214326000097</v>
      </c>
      <c r="U97" s="158">
        <v>9.3965994925450075E-2</v>
      </c>
      <c r="V97" s="158">
        <v>0.16819600794640521</v>
      </c>
      <c r="W97" s="158">
        <v>0.24175927670003128</v>
      </c>
      <c r="X97" s="158">
        <v>7.2304977635418599E-2</v>
      </c>
      <c r="Y97" s="158">
        <v>4.9763956862548378E-2</v>
      </c>
      <c r="Z97" s="158">
        <v>0.36234619159057224</v>
      </c>
      <c r="AA97" s="158">
        <v>0.2878882765530672</v>
      </c>
      <c r="AB97" s="158">
        <v>8.2413913707036379E-2</v>
      </c>
      <c r="AC97" s="158">
        <v>0.57674166146689976</v>
      </c>
      <c r="AD97" s="158">
        <v>0.17455962766885819</v>
      </c>
      <c r="AE97" s="158">
        <v>-8.6747631122442992E-2</v>
      </c>
      <c r="AF97" s="158">
        <v>-6.9018126339496499E-2</v>
      </c>
      <c r="AG97" s="158">
        <v>-7.9788082851965064E-2</v>
      </c>
      <c r="AH97" s="158">
        <v>-5.791505791507788E-2</v>
      </c>
      <c r="AI97" s="158">
        <v>-0.13</v>
      </c>
      <c r="AJ97" s="158">
        <v>-4.7773743550559453E-2</v>
      </c>
      <c r="AK97" s="158">
        <v>0.25328748944382251</v>
      </c>
      <c r="AL97" s="158">
        <v>0.242487273523455</v>
      </c>
      <c r="AM97" s="158">
        <v>0.47914317925590422</v>
      </c>
      <c r="AN97" s="158">
        <v>-2.1946182003502468</v>
      </c>
      <c r="AO97" s="158">
        <v>3.6391370668990835</v>
      </c>
      <c r="AP97" s="158">
        <v>0.27975084999403282</v>
      </c>
      <c r="AQ97" s="158">
        <v>0.83010492562207161</v>
      </c>
      <c r="CW97" s="120"/>
    </row>
    <row r="98" spans="1:101" ht="13.2" x14ac:dyDescent="0.25">
      <c r="A98" s="2584" t="s">
        <v>5032</v>
      </c>
      <c r="B98" s="184">
        <v>37</v>
      </c>
      <c r="C98" s="1969" t="s">
        <v>187</v>
      </c>
      <c r="D98" s="2591">
        <v>36</v>
      </c>
      <c r="E98" s="161">
        <f>'SOUTH-1'!$N$810</f>
        <v>1.4645678554939616</v>
      </c>
      <c r="F98" s="161">
        <v>7.8393688043792417E-2</v>
      </c>
      <c r="G98" s="161">
        <v>0.2558521347044474</v>
      </c>
      <c r="H98" s="161">
        <v>0.24700010506859324</v>
      </c>
      <c r="I98" s="161">
        <v>0.71440032541237442</v>
      </c>
      <c r="J98" s="161">
        <v>0.76102997302955722</v>
      </c>
      <c r="K98" s="161">
        <v>0.70847173185809798</v>
      </c>
      <c r="L98" s="1033">
        <v>0.94603596539799728</v>
      </c>
      <c r="M98" s="1033">
        <v>0.94373984019359125</v>
      </c>
      <c r="N98" s="1033">
        <v>0.61604463068338589</v>
      </c>
      <c r="O98" s="1033">
        <v>0.70315287977393781</v>
      </c>
      <c r="P98" s="1033">
        <v>0.55554091853716492</v>
      </c>
      <c r="Q98" s="1033">
        <v>0.62119727284518855</v>
      </c>
      <c r="R98" s="161">
        <v>0.47384187665913213</v>
      </c>
      <c r="S98" s="161">
        <v>0.45268124876144922</v>
      </c>
      <c r="T98" s="161">
        <v>0.50666495488929697</v>
      </c>
      <c r="U98" s="158">
        <v>0.38120714471002315</v>
      </c>
      <c r="V98" s="158">
        <v>0.54205348064844339</v>
      </c>
      <c r="W98" s="158">
        <v>0.66228487702180949</v>
      </c>
      <c r="X98" s="158">
        <v>0.40905157814533111</v>
      </c>
      <c r="Y98" s="158">
        <v>0.47766568770932555</v>
      </c>
      <c r="Z98" s="158">
        <v>0.8169887564448699</v>
      </c>
      <c r="AA98" s="158">
        <v>0.60248554200737514</v>
      </c>
      <c r="AB98" s="158">
        <v>0.39129156027883438</v>
      </c>
      <c r="AC98" s="158">
        <v>0.98841590432742243</v>
      </c>
      <c r="AD98" s="158">
        <v>0.58705209525255431</v>
      </c>
      <c r="AE98" s="158">
        <v>0.30411764861559976</v>
      </c>
      <c r="AF98" s="158">
        <v>0.31171237752823677</v>
      </c>
      <c r="AG98" s="158">
        <v>0.30777044241958129</v>
      </c>
      <c r="AH98" s="158">
        <v>0.27377046416342354</v>
      </c>
      <c r="AI98" s="158">
        <v>1.03</v>
      </c>
      <c r="AJ98" s="158">
        <v>-0.11894306343617712</v>
      </c>
      <c r="AK98" s="158">
        <v>0.8193536000825995</v>
      </c>
      <c r="AL98" s="158">
        <v>0.72738575258699678</v>
      </c>
      <c r="AM98" s="158">
        <v>0.87285398981599016</v>
      </c>
      <c r="AN98" s="158">
        <v>9.5199238406080078E-2</v>
      </c>
      <c r="AO98" s="158">
        <v>7.490013315580521E-2</v>
      </c>
      <c r="AP98" s="158">
        <v>0</v>
      </c>
      <c r="AQ98" s="158">
        <v>2.0528599524083528</v>
      </c>
      <c r="CW98" s="120"/>
    </row>
    <row r="99" spans="1:101" ht="13.2" x14ac:dyDescent="0.25">
      <c r="A99" s="2587" t="s">
        <v>5031</v>
      </c>
      <c r="B99" s="184">
        <v>38</v>
      </c>
      <c r="C99" s="1969" t="s">
        <v>188</v>
      </c>
      <c r="D99" s="2591">
        <v>37</v>
      </c>
      <c r="E99" s="161">
        <f>'SOUTH-2'!$N$409</f>
        <v>1.1051185439498747</v>
      </c>
      <c r="F99" s="161">
        <v>-9.8407709436819799E-2</v>
      </c>
      <c r="G99" s="161">
        <v>0.5923864447532452</v>
      </c>
      <c r="H99" s="161">
        <v>-0.69022940893755158</v>
      </c>
      <c r="I99" s="161">
        <v>1.6049844457656115</v>
      </c>
      <c r="J99" s="161">
        <v>0.48672567951520174</v>
      </c>
      <c r="K99" s="161">
        <v>1.6111914598631576</v>
      </c>
      <c r="L99" s="1033">
        <v>0.46242346794725742</v>
      </c>
      <c r="M99" s="1033">
        <v>0.23331617167536461</v>
      </c>
      <c r="N99" s="1033">
        <v>-5.6662708008831962E-2</v>
      </c>
      <c r="O99" s="1033">
        <v>1.012059078235825</v>
      </c>
      <c r="P99" s="1033">
        <v>0.82184973141436402</v>
      </c>
      <c r="Q99" s="1033">
        <v>2.1800008775938369</v>
      </c>
      <c r="R99" s="161">
        <v>0.2012805660351028</v>
      </c>
      <c r="S99" s="161">
        <v>0.23407043746132059</v>
      </c>
      <c r="T99" s="161">
        <v>1.811738170081983</v>
      </c>
      <c r="U99" s="158">
        <v>1.2335328614094123</v>
      </c>
      <c r="V99" s="158">
        <v>1.837395126117062</v>
      </c>
      <c r="W99" s="158">
        <v>0.37184431884409247</v>
      </c>
      <c r="X99" s="158">
        <v>0.12279117904891387</v>
      </c>
      <c r="Y99" s="158">
        <v>-6.4714032314154693E-2</v>
      </c>
      <c r="Z99" s="158">
        <v>2.3235215546999815</v>
      </c>
      <c r="AA99" s="158">
        <v>-0.65715604069207445</v>
      </c>
      <c r="AB99" s="158">
        <v>1.3946064177503761</v>
      </c>
      <c r="AC99" s="158">
        <v>1.2128468036266096</v>
      </c>
      <c r="AD99" s="158">
        <v>2.075661953919397</v>
      </c>
      <c r="AE99" s="158">
        <v>3.8786819524559792</v>
      </c>
      <c r="AF99" s="158">
        <v>2.499999999999972</v>
      </c>
      <c r="AG99" s="158">
        <v>1.0010281654374902</v>
      </c>
      <c r="AH99" s="158">
        <v>1.3497783023381686</v>
      </c>
      <c r="AI99" s="158">
        <v>1.8</v>
      </c>
      <c r="AJ99" s="158">
        <v>2.8624458752664914</v>
      </c>
      <c r="AK99" s="158">
        <v>0.61383431432151947</v>
      </c>
      <c r="AL99" s="158">
        <v>-0.37918286093468573</v>
      </c>
      <c r="CW99" s="120"/>
    </row>
    <row r="100" spans="1:101" ht="13.2" x14ac:dyDescent="0.25">
      <c r="A100" s="2587" t="s">
        <v>5031</v>
      </c>
      <c r="B100" s="184">
        <v>39</v>
      </c>
      <c r="C100" s="2750" t="s">
        <v>189</v>
      </c>
      <c r="D100" s="2594">
        <v>38</v>
      </c>
      <c r="E100" s="161">
        <f>'SOUTH-2'!$N$281</f>
        <v>-0.12693744855328248</v>
      </c>
      <c r="F100" s="193">
        <v>-0.21337821525059206</v>
      </c>
      <c r="G100" s="193">
        <v>-0.14125274410635413</v>
      </c>
      <c r="H100" s="193">
        <v>-0.16962921104643597</v>
      </c>
      <c r="I100" s="193">
        <v>-0.12392063196579085</v>
      </c>
      <c r="J100" s="193">
        <v>-0.1535195761576707</v>
      </c>
      <c r="K100" s="193">
        <v>-0.16638935108137706</v>
      </c>
      <c r="L100" s="1035">
        <v>-0.13729049855955439</v>
      </c>
      <c r="M100" s="1035">
        <v>0.73768983571603175</v>
      </c>
      <c r="N100" s="1035">
        <v>0.55339498474324966</v>
      </c>
      <c r="O100" s="1035">
        <v>0.11557549799425627</v>
      </c>
      <c r="P100" s="1035">
        <v>0.39039356233150174</v>
      </c>
      <c r="Q100" s="1035">
        <v>3.9208291143371238E-2</v>
      </c>
      <c r="R100" s="193">
        <v>5.9869195060705982E-2</v>
      </c>
      <c r="S100" s="193">
        <v>5.0986961905437521E-2</v>
      </c>
      <c r="T100" s="193">
        <v>2.4102984763872154E-2</v>
      </c>
      <c r="U100" s="194">
        <v>7.0488522793269628E-2</v>
      </c>
      <c r="V100" s="194">
        <v>1.8073441341222726E-2</v>
      </c>
      <c r="W100" s="194">
        <v>6.3942198461791139E-2</v>
      </c>
      <c r="X100" s="194">
        <v>-5.3023867834046869E-2</v>
      </c>
      <c r="Y100" s="194">
        <v>0.34067752082194303</v>
      </c>
      <c r="Z100" s="194">
        <v>0.89054339696951301</v>
      </c>
      <c r="AA100" s="194">
        <v>0.534203529127387</v>
      </c>
      <c r="AB100" s="194">
        <v>0.61569608193402403</v>
      </c>
      <c r="AC100" s="198">
        <v>2.2279435881723821</v>
      </c>
      <c r="AD100" s="198">
        <v>1.7260068373217714</v>
      </c>
      <c r="AE100" s="198">
        <v>1.2319052538945445</v>
      </c>
      <c r="AF100" s="198">
        <v>1.4692156453009719E-14</v>
      </c>
      <c r="AG100" s="198">
        <v>0</v>
      </c>
      <c r="CW100" s="120"/>
    </row>
    <row r="101" spans="1:101" ht="26.4" x14ac:dyDescent="0.25">
      <c r="A101" s="2587" t="s">
        <v>5031</v>
      </c>
      <c r="B101" s="184">
        <v>40</v>
      </c>
      <c r="C101" s="1969" t="s">
        <v>190</v>
      </c>
      <c r="D101" s="2591">
        <v>39</v>
      </c>
      <c r="E101" s="161">
        <f>'SOUTH-2'!$N$320</f>
        <v>0.40336199862257682</v>
      </c>
      <c r="F101" s="193">
        <v>0.32556074744223101</v>
      </c>
      <c r="G101" s="193">
        <v>0.4303485567288467</v>
      </c>
      <c r="H101" s="193">
        <v>0.4176082641826967</v>
      </c>
      <c r="I101" s="193">
        <v>-0.18101887768297037</v>
      </c>
      <c r="J101" s="193">
        <v>0.2286770787718761</v>
      </c>
      <c r="K101" s="193">
        <v>-0.25709388687861595</v>
      </c>
      <c r="L101" s="1035">
        <v>-6.9430668518166511E-2</v>
      </c>
      <c r="M101" s="1035">
        <v>-0.27058886567007978</v>
      </c>
      <c r="N101" s="1035">
        <v>-0.11085405822244562</v>
      </c>
      <c r="O101" s="1035">
        <v>-9.126024024792781E-2</v>
      </c>
      <c r="P101" s="1035">
        <v>-0.40906831823221307</v>
      </c>
      <c r="Q101" s="1035">
        <v>2.8412472661571835</v>
      </c>
      <c r="R101" s="193">
        <v>0.46810142926861242</v>
      </c>
      <c r="S101" s="193">
        <v>0.5401768865154678</v>
      </c>
      <c r="T101" s="193">
        <v>0.49888063844397701</v>
      </c>
      <c r="U101" s="194">
        <v>0.61732179340961568</v>
      </c>
      <c r="V101" s="194">
        <v>1.0772663522177484</v>
      </c>
      <c r="W101" s="194">
        <v>2.2036742957873758</v>
      </c>
      <c r="X101" s="194">
        <v>0.12279117904890544</v>
      </c>
      <c r="Y101" s="194" t="e">
        <v>#DIV/0!</v>
      </c>
      <c r="Z101" s="194" t="e">
        <v>#DIV/0!</v>
      </c>
      <c r="AA101" s="194" t="e">
        <v>#DIV/0!</v>
      </c>
      <c r="AB101" s="194" t="e">
        <v>#DIV/0!</v>
      </c>
      <c r="AC101" s="198" t="e">
        <v>#DIV/0!</v>
      </c>
      <c r="AD101" s="198" t="e">
        <v>#DIV/0!</v>
      </c>
      <c r="AE101" s="198" t="e">
        <v>#DIV/0!</v>
      </c>
      <c r="AF101" s="198" t="e">
        <v>#DIV/0!</v>
      </c>
      <c r="AG101" s="198" t="e">
        <v>#DIV/0!</v>
      </c>
      <c r="CW101" s="120"/>
    </row>
    <row r="102" spans="1:101" ht="26.4" x14ac:dyDescent="0.25">
      <c r="A102" s="2587" t="s">
        <v>5031</v>
      </c>
      <c r="B102" s="184">
        <v>41</v>
      </c>
      <c r="C102" s="1969" t="s">
        <v>192</v>
      </c>
      <c r="D102" s="2591">
        <v>40</v>
      </c>
      <c r="E102" s="161">
        <f>'SOUTH-2'!$N$489</f>
        <v>0.80074857464596427</v>
      </c>
      <c r="F102" s="161">
        <v>1.2795287507563</v>
      </c>
      <c r="G102" s="161">
        <v>1.2491364208077524</v>
      </c>
      <c r="H102" s="161">
        <v>0.53839251449110492</v>
      </c>
      <c r="I102" s="161">
        <v>2.6305679615024649</v>
      </c>
      <c r="J102" s="161">
        <v>2.3884455663637181</v>
      </c>
      <c r="K102" s="161">
        <v>2.4102853117411063</v>
      </c>
      <c r="L102" s="1033">
        <v>0.83176761766006002</v>
      </c>
      <c r="M102" s="1033">
        <v>4.2378860210186957</v>
      </c>
      <c r="N102" s="1033">
        <v>2.2866957981266594</v>
      </c>
      <c r="O102" s="1033">
        <v>0.10552942992544069</v>
      </c>
      <c r="P102" s="1033">
        <v>5.1768654835854133E-2</v>
      </c>
      <c r="Q102" s="1033">
        <v>2.3430298284845108</v>
      </c>
      <c r="R102" s="158">
        <v>1.9497587037745714</v>
      </c>
      <c r="S102" s="161">
        <v>4.2196237925775097</v>
      </c>
      <c r="T102" s="161">
        <v>0.30650603967598367</v>
      </c>
      <c r="U102" s="158">
        <v>2.2737159281169768</v>
      </c>
      <c r="V102" s="158">
        <v>2.4562711275121201</v>
      </c>
      <c r="W102" s="158">
        <v>0.14910198303230426</v>
      </c>
      <c r="X102" s="158">
        <v>-0.7982149429517017</v>
      </c>
      <c r="Y102" s="158">
        <v>1.9744608884799266</v>
      </c>
      <c r="Z102" s="158">
        <v>1.8185090038921274</v>
      </c>
      <c r="AA102" s="177">
        <v>2.1180691904646487</v>
      </c>
      <c r="AB102" s="158">
        <v>1.8156541953760545</v>
      </c>
      <c r="AC102" s="158">
        <v>2.7690443379857852E-2</v>
      </c>
      <c r="AD102" s="158">
        <v>2.5000000000000062</v>
      </c>
      <c r="CW102" s="120"/>
    </row>
    <row r="103" spans="1:101" ht="26.4" x14ac:dyDescent="0.25">
      <c r="A103" s="2584" t="s">
        <v>5032</v>
      </c>
      <c r="B103" s="184">
        <v>42</v>
      </c>
      <c r="C103" s="1969" t="s">
        <v>193</v>
      </c>
      <c r="D103" s="2591">
        <v>41</v>
      </c>
      <c r="E103" s="161">
        <f>'SOUTH-1'!$N$1314</f>
        <v>0.15019181608338289</v>
      </c>
      <c r="F103" s="161">
        <v>0.14646285068828105</v>
      </c>
      <c r="G103" s="161">
        <v>0.59854044605526047</v>
      </c>
      <c r="H103" s="161">
        <v>0.26156749024705062</v>
      </c>
      <c r="I103" s="161">
        <v>-0.12247574322591999</v>
      </c>
      <c r="J103" s="161">
        <v>-0.19242308911209194</v>
      </c>
      <c r="K103" s="161">
        <v>-0.18229295268677026</v>
      </c>
      <c r="L103" s="1033">
        <v>-0.26374387013717437</v>
      </c>
      <c r="M103" s="1033">
        <v>0.25081443441664303</v>
      </c>
      <c r="N103" s="1033">
        <v>4.0905922266293533E-2</v>
      </c>
      <c r="O103" s="1033">
        <v>-0.11632961788183366</v>
      </c>
      <c r="P103" s="1033">
        <v>-0.19184189872951804</v>
      </c>
      <c r="Q103" s="1033">
        <v>-0.14387441185765978</v>
      </c>
      <c r="R103" s="161">
        <v>-0.28077895186810714</v>
      </c>
      <c r="S103" s="161">
        <v>0.16643618328910653</v>
      </c>
      <c r="T103" s="161">
        <v>0.16122684694470552</v>
      </c>
      <c r="U103" s="158">
        <v>0.30059342884911283</v>
      </c>
      <c r="V103" s="158">
        <v>8.3792053592332258E-2</v>
      </c>
      <c r="W103" s="158">
        <v>0.272669692723916</v>
      </c>
      <c r="X103" s="158">
        <v>0.79852118175702635</v>
      </c>
      <c r="Y103" s="158">
        <v>0.42989254623204259</v>
      </c>
      <c r="Z103" s="158"/>
      <c r="CW103" s="120"/>
    </row>
    <row r="104" spans="1:101" ht="26.4" x14ac:dyDescent="0.25">
      <c r="A104" s="2584" t="s">
        <v>5032</v>
      </c>
      <c r="B104" s="184">
        <v>43</v>
      </c>
      <c r="C104" s="1969" t="s">
        <v>194</v>
      </c>
      <c r="D104" s="2591">
        <v>42</v>
      </c>
      <c r="E104" s="161">
        <f>'SOUTH-1'!$N$1354</f>
        <v>-0.7244823482494035</v>
      </c>
      <c r="F104" s="161">
        <v>-0.43093507734232606</v>
      </c>
      <c r="G104" s="161">
        <v>0.23272757170584793</v>
      </c>
      <c r="H104" s="161">
        <v>0.1832177370636946</v>
      </c>
      <c r="I104" s="161">
        <v>0.46998301564308592</v>
      </c>
      <c r="J104" s="161">
        <v>0.61926746550127876</v>
      </c>
      <c r="K104" s="161">
        <v>0.25345598984161949</v>
      </c>
      <c r="L104" s="1033">
        <v>0.40352644903156493</v>
      </c>
      <c r="M104" s="1033">
        <v>1.098622973835256</v>
      </c>
      <c r="N104" s="1033">
        <v>0.87877400035981479</v>
      </c>
      <c r="O104" s="1033">
        <v>1.2702369024253639</v>
      </c>
      <c r="P104" s="1033">
        <v>0.82772200663610551</v>
      </c>
      <c r="Q104" s="1033">
        <v>0.59433570529793478</v>
      </c>
      <c r="R104" s="161">
        <v>0.73970414964775832</v>
      </c>
      <c r="S104" s="161">
        <v>0.81016891445047434</v>
      </c>
      <c r="T104" s="161">
        <v>2.2413678339613767</v>
      </c>
      <c r="U104" s="158">
        <v>1.3695937013219455</v>
      </c>
      <c r="V104" s="158">
        <v>0.78557077627952487</v>
      </c>
      <c r="W104" s="158">
        <v>0.75355200307000447</v>
      </c>
      <c r="X104" s="158">
        <v>1.4767761576817104</v>
      </c>
      <c r="Y104" s="158" t="e">
        <v>#DIV/0!</v>
      </c>
      <c r="Z104" s="158"/>
      <c r="CW104" s="120"/>
    </row>
    <row r="105" spans="1:101" ht="19.2" customHeight="1" x14ac:dyDescent="0.25">
      <c r="A105" s="2584" t="s">
        <v>5032</v>
      </c>
      <c r="B105" s="155">
        <v>44</v>
      </c>
      <c r="C105" s="1969" t="s">
        <v>218</v>
      </c>
      <c r="D105" s="2591">
        <v>43</v>
      </c>
      <c r="E105" s="161">
        <f>'SOUTH-1'!$N$1452</f>
        <v>0</v>
      </c>
      <c r="F105" s="161">
        <v>0</v>
      </c>
      <c r="G105" s="161">
        <v>3.3974003687541644E-2</v>
      </c>
      <c r="CW105" s="120"/>
    </row>
    <row r="106" spans="1:101" x14ac:dyDescent="0.25">
      <c r="CW106" s="120"/>
    </row>
    <row r="107" spans="1:101" x14ac:dyDescent="0.25">
      <c r="CW107" s="120"/>
    </row>
    <row r="108" spans="1:101" x14ac:dyDescent="0.25">
      <c r="CW108" s="120"/>
    </row>
    <row r="109" spans="1:101" x14ac:dyDescent="0.25">
      <c r="CW109" s="120"/>
    </row>
    <row r="110" spans="1:101" x14ac:dyDescent="0.25">
      <c r="CW110" s="120"/>
    </row>
    <row r="111" spans="1:101" x14ac:dyDescent="0.25">
      <c r="CW111" s="120"/>
    </row>
    <row r="112" spans="1:101" x14ac:dyDescent="0.25">
      <c r="CW112" s="120"/>
    </row>
    <row r="113" spans="101:101" x14ac:dyDescent="0.25">
      <c r="CW113" s="120"/>
    </row>
    <row r="114" spans="101:101" x14ac:dyDescent="0.25">
      <c r="CW114" s="120"/>
    </row>
    <row r="115" spans="101:101" x14ac:dyDescent="0.25">
      <c r="CW115" s="120"/>
    </row>
    <row r="116" spans="101:101" x14ac:dyDescent="0.25">
      <c r="CW116" s="120"/>
    </row>
    <row r="117" spans="101:101" x14ac:dyDescent="0.25">
      <c r="CW117" s="120"/>
    </row>
    <row r="118" spans="101:101" x14ac:dyDescent="0.25">
      <c r="CW118" s="120"/>
    </row>
    <row r="119" spans="101:101" x14ac:dyDescent="0.25">
      <c r="CW119" s="120"/>
    </row>
    <row r="120" spans="101:101" x14ac:dyDescent="0.25">
      <c r="CW120" s="120"/>
    </row>
    <row r="121" spans="101:101" x14ac:dyDescent="0.25">
      <c r="CW121" s="120"/>
    </row>
    <row r="122" spans="101:101" x14ac:dyDescent="0.25">
      <c r="CW122" s="120"/>
    </row>
    <row r="123" spans="101:101" x14ac:dyDescent="0.25">
      <c r="CW123" s="120"/>
    </row>
    <row r="124" spans="101:101" x14ac:dyDescent="0.25">
      <c r="CW124" s="120"/>
    </row>
    <row r="125" spans="101:101" x14ac:dyDescent="0.25">
      <c r="CW125" s="120"/>
    </row>
    <row r="126" spans="101:101" x14ac:dyDescent="0.25">
      <c r="CW126" s="120"/>
    </row>
    <row r="127" spans="101:101" x14ac:dyDescent="0.25">
      <c r="CW127" s="120"/>
    </row>
    <row r="128" spans="101:101" x14ac:dyDescent="0.25">
      <c r="CW128" s="120"/>
    </row>
    <row r="129" spans="101:101" x14ac:dyDescent="0.25">
      <c r="CW129" s="120"/>
    </row>
    <row r="130" spans="101:101" x14ac:dyDescent="0.25">
      <c r="CW130" s="120"/>
    </row>
    <row r="131" spans="101:101" x14ac:dyDescent="0.25">
      <c r="CW131" s="120"/>
    </row>
    <row r="132" spans="101:101" x14ac:dyDescent="0.25">
      <c r="CW132" s="120"/>
    </row>
    <row r="133" spans="101:101" x14ac:dyDescent="0.25">
      <c r="CW133" s="120"/>
    </row>
    <row r="134" spans="101:101" x14ac:dyDescent="0.25">
      <c r="CW134" s="120"/>
    </row>
    <row r="135" spans="101:101" x14ac:dyDescent="0.25">
      <c r="CW135" s="120"/>
    </row>
    <row r="136" spans="101:101" x14ac:dyDescent="0.25">
      <c r="CW136" s="120"/>
    </row>
    <row r="137" spans="101:101" x14ac:dyDescent="0.25">
      <c r="CW137" s="120"/>
    </row>
    <row r="138" spans="101:101" x14ac:dyDescent="0.25">
      <c r="CW138" s="120"/>
    </row>
    <row r="139" spans="101:101" x14ac:dyDescent="0.25">
      <c r="CW139" s="120"/>
    </row>
    <row r="140" spans="101:101" x14ac:dyDescent="0.25">
      <c r="CW140" s="120"/>
    </row>
    <row r="141" spans="101:101" x14ac:dyDescent="0.25">
      <c r="CW141" s="120"/>
    </row>
    <row r="142" spans="101:101" x14ac:dyDescent="0.25">
      <c r="CW142" s="120"/>
    </row>
    <row r="143" spans="101:101" x14ac:dyDescent="0.25">
      <c r="CW143" s="120"/>
    </row>
    <row r="144" spans="101:101" x14ac:dyDescent="0.25">
      <c r="CW144" s="120"/>
    </row>
    <row r="145" spans="101:101" x14ac:dyDescent="0.25">
      <c r="CW145" s="120"/>
    </row>
    <row r="146" spans="101:101" x14ac:dyDescent="0.25">
      <c r="CW146" s="120"/>
    </row>
    <row r="147" spans="101:101" x14ac:dyDescent="0.25">
      <c r="CW147" s="120"/>
    </row>
    <row r="148" spans="101:101" x14ac:dyDescent="0.25">
      <c r="CW148" s="120"/>
    </row>
    <row r="149" spans="101:101" x14ac:dyDescent="0.25">
      <c r="CW149" s="120"/>
    </row>
    <row r="150" spans="101:101" x14ac:dyDescent="0.25">
      <c r="CW150" s="120"/>
    </row>
    <row r="151" spans="101:101" x14ac:dyDescent="0.25">
      <c r="CW151" s="120"/>
    </row>
    <row r="152" spans="101:101" x14ac:dyDescent="0.25">
      <c r="CW152" s="120"/>
    </row>
    <row r="153" spans="101:101" x14ac:dyDescent="0.25">
      <c r="CW153" s="120"/>
    </row>
    <row r="154" spans="101:101" x14ac:dyDescent="0.25">
      <c r="CW154" s="120"/>
    </row>
    <row r="155" spans="101:101" x14ac:dyDescent="0.25">
      <c r="CW155" s="120"/>
    </row>
    <row r="156" spans="101:101" x14ac:dyDescent="0.25">
      <c r="CW156" s="120"/>
    </row>
    <row r="157" spans="101:101" x14ac:dyDescent="0.25">
      <c r="CW157" s="120"/>
    </row>
    <row r="158" spans="101:101" x14ac:dyDescent="0.25">
      <c r="CW158" s="120"/>
    </row>
    <row r="159" spans="101:101" x14ac:dyDescent="0.25">
      <c r="CW159" s="120"/>
    </row>
    <row r="160" spans="101:101" x14ac:dyDescent="0.25">
      <c r="CW160" s="120"/>
    </row>
    <row r="161" spans="101:101" x14ac:dyDescent="0.25">
      <c r="CW161" s="120"/>
    </row>
    <row r="162" spans="101:101" x14ac:dyDescent="0.25">
      <c r="CW162" s="120"/>
    </row>
    <row r="163" spans="101:101" x14ac:dyDescent="0.25">
      <c r="CW163" s="120"/>
    </row>
    <row r="164" spans="101:101" x14ac:dyDescent="0.25">
      <c r="CW164" s="120"/>
    </row>
    <row r="165" spans="101:101" x14ac:dyDescent="0.25">
      <c r="CW165" s="120"/>
    </row>
    <row r="166" spans="101:101" x14ac:dyDescent="0.25">
      <c r="CW166" s="120"/>
    </row>
    <row r="167" spans="101:101" x14ac:dyDescent="0.25">
      <c r="CW167" s="120"/>
    </row>
    <row r="168" spans="101:101" x14ac:dyDescent="0.25">
      <c r="CW168" s="120"/>
    </row>
    <row r="169" spans="101:101" x14ac:dyDescent="0.25">
      <c r="CW169" s="120"/>
    </row>
    <row r="170" spans="101:101" x14ac:dyDescent="0.25">
      <c r="CW170" s="120"/>
    </row>
    <row r="171" spans="101:101" x14ac:dyDescent="0.25">
      <c r="CW171" s="120"/>
    </row>
    <row r="172" spans="101:101" x14ac:dyDescent="0.25">
      <c r="CW172" s="120"/>
    </row>
    <row r="173" spans="101:101" x14ac:dyDescent="0.25">
      <c r="CW173" s="120"/>
    </row>
    <row r="174" spans="101:101" x14ac:dyDescent="0.25">
      <c r="CW174" s="120"/>
    </row>
    <row r="175" spans="101:101" x14ac:dyDescent="0.25">
      <c r="CW175" s="120"/>
    </row>
    <row r="176" spans="101:101" x14ac:dyDescent="0.25">
      <c r="CW176" s="120"/>
    </row>
    <row r="177" spans="101:101" x14ac:dyDescent="0.25">
      <c r="CW177" s="120"/>
    </row>
    <row r="178" spans="101:101" x14ac:dyDescent="0.25">
      <c r="CW178" s="120"/>
    </row>
    <row r="179" spans="101:101" x14ac:dyDescent="0.25">
      <c r="CW179" s="120"/>
    </row>
    <row r="180" spans="101:101" x14ac:dyDescent="0.25">
      <c r="CW180" s="120"/>
    </row>
    <row r="181" spans="101:101" x14ac:dyDescent="0.25">
      <c r="CW181" s="120"/>
    </row>
    <row r="182" spans="101:101" x14ac:dyDescent="0.25">
      <c r="CW182" s="120"/>
    </row>
    <row r="183" spans="101:101" x14ac:dyDescent="0.25">
      <c r="CW183" s="120"/>
    </row>
    <row r="184" spans="101:101" x14ac:dyDescent="0.25">
      <c r="CW184" s="120"/>
    </row>
    <row r="185" spans="101:101" x14ac:dyDescent="0.25">
      <c r="CW185" s="120"/>
    </row>
    <row r="186" spans="101:101" x14ac:dyDescent="0.25">
      <c r="CW186" s="120"/>
    </row>
    <row r="187" spans="101:101" x14ac:dyDescent="0.25">
      <c r="CW187" s="120"/>
    </row>
    <row r="188" spans="101:101" x14ac:dyDescent="0.25">
      <c r="CW188" s="120"/>
    </row>
    <row r="189" spans="101:101" x14ac:dyDescent="0.25">
      <c r="CW189" s="120"/>
    </row>
    <row r="190" spans="101:101" x14ac:dyDescent="0.25">
      <c r="CW190" s="120"/>
    </row>
    <row r="191" spans="101:101" x14ac:dyDescent="0.25">
      <c r="CW191" s="120"/>
    </row>
    <row r="192" spans="101:101" x14ac:dyDescent="0.25">
      <c r="CW192" s="120"/>
    </row>
    <row r="193" spans="101:101" x14ac:dyDescent="0.25">
      <c r="CW193" s="120"/>
    </row>
    <row r="194" spans="101:101" x14ac:dyDescent="0.25">
      <c r="CW194" s="120"/>
    </row>
    <row r="195" spans="101:101" x14ac:dyDescent="0.25">
      <c r="CW195" s="120"/>
    </row>
    <row r="196" spans="101:101" x14ac:dyDescent="0.25">
      <c r="CW196" s="120"/>
    </row>
    <row r="197" spans="101:101" x14ac:dyDescent="0.25">
      <c r="CW197" s="120"/>
    </row>
    <row r="198" spans="101:101" x14ac:dyDescent="0.25">
      <c r="CW198" s="120"/>
    </row>
    <row r="199" spans="101:101" x14ac:dyDescent="0.25">
      <c r="CW199" s="120"/>
    </row>
    <row r="200" spans="101:101" x14ac:dyDescent="0.25">
      <c r="CW200" s="120"/>
    </row>
    <row r="201" spans="101:101" x14ac:dyDescent="0.25">
      <c r="CW201" s="120"/>
    </row>
    <row r="202" spans="101:101" x14ac:dyDescent="0.25">
      <c r="CW202" s="120"/>
    </row>
    <row r="203" spans="101:101" x14ac:dyDescent="0.25">
      <c r="CW203" s="120"/>
    </row>
    <row r="204" spans="101:101" x14ac:dyDescent="0.25">
      <c r="CW204" s="120"/>
    </row>
    <row r="205" spans="101:101" x14ac:dyDescent="0.25">
      <c r="CW205" s="120"/>
    </row>
    <row r="206" spans="101:101" x14ac:dyDescent="0.25">
      <c r="CW206" s="120"/>
    </row>
    <row r="207" spans="101:101" x14ac:dyDescent="0.25">
      <c r="CW207" s="120"/>
    </row>
    <row r="208" spans="101:101" x14ac:dyDescent="0.25">
      <c r="CW208" s="120"/>
    </row>
    <row r="209" spans="101:101" x14ac:dyDescent="0.25">
      <c r="CW209" s="120"/>
    </row>
    <row r="210" spans="101:101" x14ac:dyDescent="0.25">
      <c r="CW210" s="120"/>
    </row>
    <row r="211" spans="101:101" x14ac:dyDescent="0.25">
      <c r="CW211" s="120"/>
    </row>
    <row r="212" spans="101:101" x14ac:dyDescent="0.25">
      <c r="CW212" s="120"/>
    </row>
    <row r="213" spans="101:101" x14ac:dyDescent="0.25">
      <c r="CW213" s="120"/>
    </row>
    <row r="214" spans="101:101" x14ac:dyDescent="0.25">
      <c r="CW214" s="120"/>
    </row>
    <row r="215" spans="101:101" x14ac:dyDescent="0.25">
      <c r="CW215" s="120"/>
    </row>
    <row r="216" spans="101:101" x14ac:dyDescent="0.25">
      <c r="CW216" s="120"/>
    </row>
    <row r="217" spans="101:101" x14ac:dyDescent="0.25">
      <c r="CW217" s="120"/>
    </row>
    <row r="218" spans="101:101" x14ac:dyDescent="0.25">
      <c r="CW218" s="120"/>
    </row>
    <row r="219" spans="101:101" x14ac:dyDescent="0.25">
      <c r="CW219" s="120"/>
    </row>
    <row r="220" spans="101:101" x14ac:dyDescent="0.25">
      <c r="CW220" s="120"/>
    </row>
    <row r="221" spans="101:101" x14ac:dyDescent="0.25">
      <c r="CW221" s="120"/>
    </row>
    <row r="222" spans="101:101" x14ac:dyDescent="0.25">
      <c r="CW222" s="120"/>
    </row>
    <row r="223" spans="101:101" x14ac:dyDescent="0.25">
      <c r="CW223" s="120"/>
    </row>
    <row r="224" spans="101:101" x14ac:dyDescent="0.25">
      <c r="CW224" s="120"/>
    </row>
    <row r="225" spans="101:101" x14ac:dyDescent="0.25">
      <c r="CW225" s="120"/>
    </row>
    <row r="226" spans="101:101" x14ac:dyDescent="0.25">
      <c r="CW226" s="120"/>
    </row>
    <row r="227" spans="101:101" x14ac:dyDescent="0.25">
      <c r="CW227" s="120"/>
    </row>
    <row r="228" spans="101:101" x14ac:dyDescent="0.25">
      <c r="CW228" s="120"/>
    </row>
    <row r="229" spans="101:101" x14ac:dyDescent="0.25">
      <c r="CW229" s="120"/>
    </row>
    <row r="230" spans="101:101" x14ac:dyDescent="0.25">
      <c r="CW230" s="120"/>
    </row>
    <row r="231" spans="101:101" x14ac:dyDescent="0.25">
      <c r="CW231" s="120"/>
    </row>
    <row r="232" spans="101:101" x14ac:dyDescent="0.25">
      <c r="CW232" s="120"/>
    </row>
    <row r="233" spans="101:101" x14ac:dyDescent="0.25">
      <c r="CW233" s="120"/>
    </row>
    <row r="234" spans="101:101" x14ac:dyDescent="0.25">
      <c r="CW234" s="120"/>
    </row>
    <row r="235" spans="101:101" x14ac:dyDescent="0.25">
      <c r="CW235" s="120"/>
    </row>
    <row r="236" spans="101:101" x14ac:dyDescent="0.25">
      <c r="CW236" s="120"/>
    </row>
    <row r="237" spans="101:101" x14ac:dyDescent="0.25">
      <c r="CW237" s="120"/>
    </row>
    <row r="238" spans="101:101" x14ac:dyDescent="0.25">
      <c r="CW238" s="120"/>
    </row>
    <row r="239" spans="101:101" x14ac:dyDescent="0.25">
      <c r="CW239" s="120"/>
    </row>
    <row r="240" spans="101:101" x14ac:dyDescent="0.25">
      <c r="CW240" s="120"/>
    </row>
    <row r="241" spans="101:101" x14ac:dyDescent="0.25">
      <c r="CW241" s="120"/>
    </row>
    <row r="242" spans="101:101" x14ac:dyDescent="0.25">
      <c r="CW242" s="120"/>
    </row>
    <row r="243" spans="101:101" x14ac:dyDescent="0.25">
      <c r="CW243" s="120"/>
    </row>
    <row r="244" spans="101:101" x14ac:dyDescent="0.25">
      <c r="CW244" s="120"/>
    </row>
    <row r="245" spans="101:101" x14ac:dyDescent="0.25">
      <c r="CW245" s="120"/>
    </row>
    <row r="246" spans="101:101" x14ac:dyDescent="0.25">
      <c r="CW246" s="120"/>
    </row>
    <row r="247" spans="101:101" x14ac:dyDescent="0.25">
      <c r="CW247" s="120"/>
    </row>
    <row r="248" spans="101:101" x14ac:dyDescent="0.25">
      <c r="CW248" s="120"/>
    </row>
    <row r="249" spans="101:101" x14ac:dyDescent="0.25">
      <c r="CW249" s="120"/>
    </row>
    <row r="250" spans="101:101" x14ac:dyDescent="0.25">
      <c r="CW250" s="120"/>
    </row>
    <row r="251" spans="101:101" x14ac:dyDescent="0.25">
      <c r="CW251" s="120"/>
    </row>
    <row r="252" spans="101:101" x14ac:dyDescent="0.25">
      <c r="CW252" s="120"/>
    </row>
    <row r="253" spans="101:101" x14ac:dyDescent="0.25">
      <c r="CW253" s="120"/>
    </row>
    <row r="254" spans="101:101" x14ac:dyDescent="0.25">
      <c r="CW254" s="120"/>
    </row>
    <row r="255" spans="101:101" x14ac:dyDescent="0.25">
      <c r="CW255" s="120"/>
    </row>
    <row r="256" spans="101:101" x14ac:dyDescent="0.25">
      <c r="CW256" s="120"/>
    </row>
    <row r="257" spans="101:101" x14ac:dyDescent="0.25">
      <c r="CW257" s="120"/>
    </row>
    <row r="258" spans="101:101" x14ac:dyDescent="0.25">
      <c r="CW258" s="120"/>
    </row>
    <row r="259" spans="101:101" x14ac:dyDescent="0.25">
      <c r="CW259" s="120"/>
    </row>
    <row r="260" spans="101:101" x14ac:dyDescent="0.25">
      <c r="CW260" s="120"/>
    </row>
    <row r="261" spans="101:101" x14ac:dyDescent="0.25">
      <c r="CW261" s="120"/>
    </row>
    <row r="262" spans="101:101" x14ac:dyDescent="0.25">
      <c r="CW262" s="120"/>
    </row>
    <row r="263" spans="101:101" x14ac:dyDescent="0.25">
      <c r="CW263" s="120"/>
    </row>
    <row r="264" spans="101:101" x14ac:dyDescent="0.25">
      <c r="CW264" s="120"/>
    </row>
    <row r="265" spans="101:101" x14ac:dyDescent="0.25">
      <c r="CW265" s="120"/>
    </row>
    <row r="266" spans="101:101" x14ac:dyDescent="0.25">
      <c r="CW266" s="120"/>
    </row>
    <row r="267" spans="101:101" x14ac:dyDescent="0.25">
      <c r="CW267" s="120"/>
    </row>
    <row r="268" spans="101:101" x14ac:dyDescent="0.25">
      <c r="CW268" s="120"/>
    </row>
    <row r="269" spans="101:101" x14ac:dyDescent="0.25">
      <c r="CW269" s="120"/>
    </row>
    <row r="270" spans="101:101" x14ac:dyDescent="0.25">
      <c r="CW270" s="120"/>
    </row>
    <row r="271" spans="101:101" x14ac:dyDescent="0.25">
      <c r="CW271" s="120"/>
    </row>
    <row r="272" spans="101:101" x14ac:dyDescent="0.25">
      <c r="CW272" s="120"/>
    </row>
    <row r="273" spans="101:101" x14ac:dyDescent="0.25">
      <c r="CW273" s="120"/>
    </row>
    <row r="274" spans="101:101" x14ac:dyDescent="0.25">
      <c r="CW274" s="120"/>
    </row>
    <row r="275" spans="101:101" x14ac:dyDescent="0.25">
      <c r="CW275" s="120"/>
    </row>
    <row r="276" spans="101:101" x14ac:dyDescent="0.25">
      <c r="CW276" s="120"/>
    </row>
    <row r="277" spans="101:101" x14ac:dyDescent="0.25">
      <c r="CW277" s="120"/>
    </row>
    <row r="278" spans="101:101" x14ac:dyDescent="0.25">
      <c r="CW278" s="120"/>
    </row>
    <row r="279" spans="101:101" x14ac:dyDescent="0.25">
      <c r="CW279" s="120"/>
    </row>
    <row r="280" spans="101:101" x14ac:dyDescent="0.25">
      <c r="CW280" s="120"/>
    </row>
    <row r="281" spans="101:101" x14ac:dyDescent="0.25">
      <c r="CW281" s="120"/>
    </row>
    <row r="282" spans="101:101" x14ac:dyDescent="0.25">
      <c r="CW282" s="120"/>
    </row>
    <row r="283" spans="101:101" x14ac:dyDescent="0.25">
      <c r="CW283" s="120"/>
    </row>
    <row r="284" spans="101:101" x14ac:dyDescent="0.25">
      <c r="CW284" s="120"/>
    </row>
    <row r="285" spans="101:101" x14ac:dyDescent="0.25">
      <c r="CW285" s="120"/>
    </row>
    <row r="286" spans="101:101" x14ac:dyDescent="0.25">
      <c r="CW286" s="120"/>
    </row>
    <row r="287" spans="101:101" x14ac:dyDescent="0.25">
      <c r="CW287" s="120"/>
    </row>
    <row r="288" spans="101:101" x14ac:dyDescent="0.25">
      <c r="CW288" s="120"/>
    </row>
    <row r="289" spans="101:101" x14ac:dyDescent="0.25">
      <c r="CW289" s="120"/>
    </row>
    <row r="290" spans="101:101" x14ac:dyDescent="0.25">
      <c r="CW290" s="120"/>
    </row>
    <row r="291" spans="101:101" x14ac:dyDescent="0.25">
      <c r="CW291" s="120"/>
    </row>
    <row r="292" spans="101:101" x14ac:dyDescent="0.25">
      <c r="CW292" s="120"/>
    </row>
    <row r="293" spans="101:101" x14ac:dyDescent="0.25">
      <c r="CW293" s="120"/>
    </row>
    <row r="294" spans="101:101" x14ac:dyDescent="0.25">
      <c r="CW294" s="120"/>
    </row>
    <row r="295" spans="101:101" x14ac:dyDescent="0.25">
      <c r="CW295" s="120"/>
    </row>
    <row r="296" spans="101:101" x14ac:dyDescent="0.25">
      <c r="CW296" s="120"/>
    </row>
    <row r="297" spans="101:101" x14ac:dyDescent="0.25">
      <c r="CW297" s="120"/>
    </row>
    <row r="298" spans="101:101" x14ac:dyDescent="0.25">
      <c r="CW298" s="120"/>
    </row>
    <row r="299" spans="101:101" x14ac:dyDescent="0.25">
      <c r="CW299" s="120"/>
    </row>
    <row r="300" spans="101:101" x14ac:dyDescent="0.25">
      <c r="CW300" s="120"/>
    </row>
    <row r="301" spans="101:101" x14ac:dyDescent="0.25">
      <c r="CW301" s="120"/>
    </row>
    <row r="302" spans="101:101" x14ac:dyDescent="0.25">
      <c r="CW302" s="120"/>
    </row>
    <row r="303" spans="101:101" x14ac:dyDescent="0.25">
      <c r="CW303" s="120"/>
    </row>
    <row r="304" spans="101:101" x14ac:dyDescent="0.25">
      <c r="CW304" s="120"/>
    </row>
    <row r="305" spans="101:101" x14ac:dyDescent="0.25">
      <c r="CW305" s="120"/>
    </row>
    <row r="306" spans="101:101" x14ac:dyDescent="0.25">
      <c r="CW306" s="120"/>
    </row>
    <row r="307" spans="101:101" x14ac:dyDescent="0.25">
      <c r="CW307" s="120"/>
    </row>
    <row r="308" spans="101:101" x14ac:dyDescent="0.25">
      <c r="CW308" s="120"/>
    </row>
    <row r="309" spans="101:101" x14ac:dyDescent="0.25">
      <c r="CW309" s="120"/>
    </row>
    <row r="310" spans="101:101" x14ac:dyDescent="0.25">
      <c r="CW310" s="120"/>
    </row>
    <row r="311" spans="101:101" x14ac:dyDescent="0.25">
      <c r="CW311" s="120"/>
    </row>
    <row r="312" spans="101:101" x14ac:dyDescent="0.25">
      <c r="CW312" s="120"/>
    </row>
    <row r="313" spans="101:101" x14ac:dyDescent="0.25">
      <c r="CW313" s="120"/>
    </row>
    <row r="314" spans="101:101" x14ac:dyDescent="0.25">
      <c r="CW314" s="120"/>
    </row>
    <row r="315" spans="101:101" x14ac:dyDescent="0.25">
      <c r="CW315" s="120"/>
    </row>
    <row r="316" spans="101:101" x14ac:dyDescent="0.25">
      <c r="CW316" s="120"/>
    </row>
    <row r="317" spans="101:101" x14ac:dyDescent="0.25">
      <c r="CW317" s="120"/>
    </row>
    <row r="318" spans="101:101" x14ac:dyDescent="0.25">
      <c r="CW318" s="120"/>
    </row>
    <row r="319" spans="101:101" x14ac:dyDescent="0.25">
      <c r="CW319" s="120"/>
    </row>
    <row r="320" spans="101:101" x14ac:dyDescent="0.25">
      <c r="CW320" s="120"/>
    </row>
    <row r="321" spans="101:101" x14ac:dyDescent="0.25">
      <c r="CW321" s="120"/>
    </row>
    <row r="322" spans="101:101" x14ac:dyDescent="0.25">
      <c r="CW322" s="120"/>
    </row>
    <row r="323" spans="101:101" x14ac:dyDescent="0.25">
      <c r="CW323" s="120"/>
    </row>
    <row r="324" spans="101:101" x14ac:dyDescent="0.25">
      <c r="CW324" s="120"/>
    </row>
    <row r="325" spans="101:101" x14ac:dyDescent="0.25">
      <c r="CW325" s="120"/>
    </row>
    <row r="326" spans="101:101" x14ac:dyDescent="0.25">
      <c r="CW326" s="120"/>
    </row>
    <row r="327" spans="101:101" x14ac:dyDescent="0.25">
      <c r="CW327" s="120"/>
    </row>
    <row r="328" spans="101:101" x14ac:dyDescent="0.25">
      <c r="CW328" s="120"/>
    </row>
    <row r="329" spans="101:101" x14ac:dyDescent="0.25">
      <c r="CW329" s="120"/>
    </row>
    <row r="330" spans="101:101" x14ac:dyDescent="0.25">
      <c r="CW330" s="120"/>
    </row>
    <row r="331" spans="101:101" x14ac:dyDescent="0.25">
      <c r="CW331" s="120"/>
    </row>
    <row r="332" spans="101:101" x14ac:dyDescent="0.25">
      <c r="CW332" s="120"/>
    </row>
    <row r="333" spans="101:101" x14ac:dyDescent="0.25">
      <c r="CW333" s="120"/>
    </row>
    <row r="334" spans="101:101" x14ac:dyDescent="0.25">
      <c r="CW334" s="120"/>
    </row>
    <row r="335" spans="101:101" x14ac:dyDescent="0.25">
      <c r="CW335" s="120"/>
    </row>
    <row r="336" spans="101:101" x14ac:dyDescent="0.25">
      <c r="CW336" s="120"/>
    </row>
    <row r="337" spans="101:101" x14ac:dyDescent="0.25">
      <c r="CW337" s="120"/>
    </row>
    <row r="338" spans="101:101" x14ac:dyDescent="0.25">
      <c r="CW338" s="120"/>
    </row>
    <row r="339" spans="101:101" x14ac:dyDescent="0.25">
      <c r="CW339" s="120"/>
    </row>
    <row r="340" spans="101:101" x14ac:dyDescent="0.25">
      <c r="CW340" s="120"/>
    </row>
    <row r="341" spans="101:101" x14ac:dyDescent="0.25">
      <c r="CW341" s="120"/>
    </row>
    <row r="342" spans="101:101" x14ac:dyDescent="0.25">
      <c r="CW342" s="120"/>
    </row>
    <row r="343" spans="101:101" x14ac:dyDescent="0.25">
      <c r="CW343" s="120"/>
    </row>
    <row r="344" spans="101:101" x14ac:dyDescent="0.25">
      <c r="CW344" s="183"/>
    </row>
    <row r="345" spans="101:101" x14ac:dyDescent="0.25">
      <c r="CW345" s="183"/>
    </row>
    <row r="346" spans="101:101" x14ac:dyDescent="0.25">
      <c r="CW346" s="183"/>
    </row>
    <row r="347" spans="101:101" x14ac:dyDescent="0.25">
      <c r="CW347" s="183"/>
    </row>
    <row r="348" spans="101:101" x14ac:dyDescent="0.25">
      <c r="CW348" s="183"/>
    </row>
    <row r="349" spans="101:101" x14ac:dyDescent="0.25">
      <c r="CW349" s="183"/>
    </row>
    <row r="350" spans="101:101" x14ac:dyDescent="0.25">
      <c r="CW350" s="183"/>
    </row>
    <row r="351" spans="101:101" x14ac:dyDescent="0.25">
      <c r="CW351" s="183"/>
    </row>
    <row r="352" spans="101:101" x14ac:dyDescent="0.25">
      <c r="CW352" s="183"/>
    </row>
    <row r="353" spans="101:101" x14ac:dyDescent="0.25">
      <c r="CW353" s="183"/>
    </row>
    <row r="354" spans="101:101" x14ac:dyDescent="0.25">
      <c r="CW354" s="183"/>
    </row>
    <row r="355" spans="101:101" x14ac:dyDescent="0.25">
      <c r="CW355" s="120"/>
    </row>
    <row r="356" spans="101:101" x14ac:dyDescent="0.25">
      <c r="CW356" s="120"/>
    </row>
    <row r="357" spans="101:101" x14ac:dyDescent="0.25">
      <c r="CW357" s="199"/>
    </row>
    <row r="358" spans="101:101" x14ac:dyDescent="0.25">
      <c r="CW358" s="120"/>
    </row>
    <row r="359" spans="101:101" x14ac:dyDescent="0.25">
      <c r="CW359" s="141"/>
    </row>
    <row r="360" spans="101:101" x14ac:dyDescent="0.25">
      <c r="CW360" s="200"/>
    </row>
    <row r="361" spans="101:101" x14ac:dyDescent="0.25">
      <c r="CW361" s="201"/>
    </row>
    <row r="362" spans="101:101" x14ac:dyDescent="0.25">
      <c r="CW362" s="202"/>
    </row>
    <row r="363" spans="101:101" x14ac:dyDescent="0.25">
      <c r="CW363" s="203"/>
    </row>
    <row r="364" spans="101:101" x14ac:dyDescent="0.25">
      <c r="CW364" s="204"/>
    </row>
    <row r="365" spans="101:101" x14ac:dyDescent="0.25">
      <c r="CW365" s="205"/>
    </row>
    <row r="366" spans="101:101" x14ac:dyDescent="0.25">
      <c r="CW366" s="205"/>
    </row>
    <row r="367" spans="101:101" x14ac:dyDescent="0.25">
      <c r="CW367" s="205"/>
    </row>
    <row r="368" spans="101:101" x14ac:dyDescent="0.25">
      <c r="CW368" s="205"/>
    </row>
    <row r="369" spans="101:101" x14ac:dyDescent="0.25">
      <c r="CW369" s="206"/>
    </row>
    <row r="370" spans="101:101" x14ac:dyDescent="0.25">
      <c r="CW370" s="207"/>
    </row>
    <row r="371" spans="101:101" x14ac:dyDescent="0.25">
      <c r="CW371" s="206"/>
    </row>
    <row r="372" spans="101:101" x14ac:dyDescent="0.25">
      <c r="CW372" s="207"/>
    </row>
    <row r="373" spans="101:101" x14ac:dyDescent="0.25">
      <c r="CW373" s="207"/>
    </row>
    <row r="374" spans="101:101" x14ac:dyDescent="0.25">
      <c r="CW374" s="205"/>
    </row>
    <row r="375" spans="101:101" x14ac:dyDescent="0.25">
      <c r="CW375" s="205"/>
    </row>
    <row r="376" spans="101:101" x14ac:dyDescent="0.25">
      <c r="CW376" s="205"/>
    </row>
    <row r="377" spans="101:101" x14ac:dyDescent="0.25">
      <c r="CW377" s="205"/>
    </row>
    <row r="378" spans="101:101" x14ac:dyDescent="0.25">
      <c r="CW378" s="205"/>
    </row>
    <row r="379" spans="101:101" x14ac:dyDescent="0.25">
      <c r="CW379" s="205"/>
    </row>
    <row r="380" spans="101:101" x14ac:dyDescent="0.25">
      <c r="CW380" s="205"/>
    </row>
    <row r="381" spans="101:101" x14ac:dyDescent="0.25">
      <c r="CW381" s="205"/>
    </row>
    <row r="382" spans="101:101" ht="15.6" thickBot="1" x14ac:dyDescent="0.3">
      <c r="CW382" s="208"/>
    </row>
    <row r="383" spans="101:101" ht="15.6" thickBot="1" x14ac:dyDescent="0.3">
      <c r="CW383" s="209"/>
    </row>
    <row r="385" spans="101:101" x14ac:dyDescent="0.25">
      <c r="CW385" s="120"/>
    </row>
    <row r="386" spans="101:101" x14ac:dyDescent="0.25">
      <c r="CW386" s="210"/>
    </row>
    <row r="387" spans="101:101" x14ac:dyDescent="0.25">
      <c r="CW387" s="208"/>
    </row>
    <row r="388" spans="101:101" x14ac:dyDescent="0.25">
      <c r="CW388" s="203"/>
    </row>
    <row r="389" spans="101:101" x14ac:dyDescent="0.25">
      <c r="CW389" s="203"/>
    </row>
    <row r="390" spans="101:101" x14ac:dyDescent="0.25">
      <c r="CW390" s="203"/>
    </row>
    <row r="391" spans="101:101" x14ac:dyDescent="0.25">
      <c r="CW391" s="203"/>
    </row>
    <row r="392" spans="101:101" ht="15.6" thickBot="1" x14ac:dyDescent="0.3">
      <c r="CW392" s="211"/>
    </row>
    <row r="393" spans="101:101" ht="15.6" thickBot="1" x14ac:dyDescent="0.3">
      <c r="CW393" s="212"/>
    </row>
    <row r="394" spans="101:101" x14ac:dyDescent="0.25">
      <c r="CW394" s="213"/>
    </row>
    <row r="395" spans="101:101" x14ac:dyDescent="0.25">
      <c r="CW395" s="199"/>
    </row>
    <row r="396" spans="101:101" x14ac:dyDescent="0.25">
      <c r="CW396" s="199"/>
    </row>
    <row r="397" spans="101:101" x14ac:dyDescent="0.25">
      <c r="CW397" s="199"/>
    </row>
    <row r="398" spans="101:101" x14ac:dyDescent="0.25">
      <c r="CW398" s="199"/>
    </row>
    <row r="399" spans="101:101" x14ac:dyDescent="0.25">
      <c r="CW399" s="199"/>
    </row>
    <row r="400" spans="101:101" x14ac:dyDescent="0.25">
      <c r="CW400" s="199"/>
    </row>
    <row r="401" spans="101:101" x14ac:dyDescent="0.25">
      <c r="CW401" s="199"/>
    </row>
    <row r="402" spans="101:101" x14ac:dyDescent="0.25">
      <c r="CW402" s="199"/>
    </row>
    <row r="403" spans="101:101" x14ac:dyDescent="0.25">
      <c r="CW403" s="120"/>
    </row>
    <row r="404" spans="101:101" x14ac:dyDescent="0.25">
      <c r="CW404" s="120"/>
    </row>
    <row r="405" spans="101:101" x14ac:dyDescent="0.25">
      <c r="CW405" s="120"/>
    </row>
    <row r="406" spans="101:101" x14ac:dyDescent="0.25">
      <c r="CW406" s="214"/>
    </row>
    <row r="407" spans="101:101" x14ac:dyDescent="0.25">
      <c r="CW407" s="200"/>
    </row>
    <row r="408" spans="101:101" x14ac:dyDescent="0.25">
      <c r="CW408" s="204"/>
    </row>
    <row r="409" spans="101:101" x14ac:dyDescent="0.25">
      <c r="CW409" s="204"/>
    </row>
    <row r="410" spans="101:101" x14ac:dyDescent="0.25">
      <c r="CW410" s="215"/>
    </row>
    <row r="411" spans="101:101" x14ac:dyDescent="0.25">
      <c r="CW411" s="216"/>
    </row>
    <row r="412" spans="101:101" x14ac:dyDescent="0.25">
      <c r="CW412" s="217"/>
    </row>
    <row r="413" spans="101:101" x14ac:dyDescent="0.25">
      <c r="CW413" s="205"/>
    </row>
    <row r="414" spans="101:101" x14ac:dyDescent="0.25">
      <c r="CW414" s="205"/>
    </row>
    <row r="415" spans="101:101" x14ac:dyDescent="0.25">
      <c r="CW415" s="206"/>
    </row>
    <row r="416" spans="101:101" x14ac:dyDescent="0.25">
      <c r="CW416" s="205"/>
    </row>
    <row r="417" spans="101:101" x14ac:dyDescent="0.25">
      <c r="CW417" s="205"/>
    </row>
    <row r="418" spans="101:101" x14ac:dyDescent="0.25">
      <c r="CW418" s="218"/>
    </row>
    <row r="419" spans="101:101" x14ac:dyDescent="0.25">
      <c r="CW419" s="207"/>
    </row>
    <row r="420" spans="101:101" x14ac:dyDescent="0.25">
      <c r="CW420" s="205"/>
    </row>
    <row r="421" spans="101:101" x14ac:dyDescent="0.25">
      <c r="CW421" s="206"/>
    </row>
    <row r="422" spans="101:101" x14ac:dyDescent="0.25">
      <c r="CW422" s="205"/>
    </row>
    <row r="423" spans="101:101" x14ac:dyDescent="0.25">
      <c r="CW423" s="205"/>
    </row>
    <row r="424" spans="101:101" x14ac:dyDescent="0.25">
      <c r="CW424" s="205"/>
    </row>
    <row r="425" spans="101:101" x14ac:dyDescent="0.25">
      <c r="CW425" s="206"/>
    </row>
    <row r="426" spans="101:101" x14ac:dyDescent="0.25">
      <c r="CW426" s="205"/>
    </row>
    <row r="427" spans="101:101" x14ac:dyDescent="0.25">
      <c r="CW427" s="205"/>
    </row>
    <row r="428" spans="101:101" x14ac:dyDescent="0.25">
      <c r="CW428" s="219"/>
    </row>
    <row r="429" spans="101:101" x14ac:dyDescent="0.25">
      <c r="CW429" s="205"/>
    </row>
    <row r="430" spans="101:101" x14ac:dyDescent="0.25">
      <c r="CW430" s="205"/>
    </row>
    <row r="431" spans="101:101" x14ac:dyDescent="0.25">
      <c r="CW431" s="205"/>
    </row>
    <row r="432" spans="101:101" ht="15.6" thickBot="1" x14ac:dyDescent="0.3">
      <c r="CW432" s="220"/>
    </row>
    <row r="433" spans="101:101" x14ac:dyDescent="0.25">
      <c r="CW433" s="120"/>
    </row>
    <row r="434" spans="101:101" x14ac:dyDescent="0.25">
      <c r="CW434" s="120"/>
    </row>
    <row r="435" spans="101:101" ht="15.6" thickBot="1" x14ac:dyDescent="0.3">
      <c r="CW435" s="221"/>
    </row>
    <row r="436" spans="101:101" x14ac:dyDescent="0.25">
      <c r="CW436" s="222"/>
    </row>
    <row r="437" spans="101:101" x14ac:dyDescent="0.25">
      <c r="CW437" s="203"/>
    </row>
    <row r="438" spans="101:101" x14ac:dyDescent="0.25">
      <c r="CW438" s="223"/>
    </row>
    <row r="439" spans="101:101" x14ac:dyDescent="0.25">
      <c r="CW439" s="223"/>
    </row>
    <row r="440" spans="101:101" x14ac:dyDescent="0.25">
      <c r="CW440" s="223"/>
    </row>
    <row r="441" spans="101:101" x14ac:dyDescent="0.25">
      <c r="CW441" s="203"/>
    </row>
    <row r="442" spans="101:101" x14ac:dyDescent="0.25">
      <c r="CW442" s="224"/>
    </row>
    <row r="443" spans="101:101" x14ac:dyDescent="0.25">
      <c r="CW443" s="224"/>
    </row>
    <row r="444" spans="101:101" x14ac:dyDescent="0.25">
      <c r="CW444" s="224"/>
    </row>
    <row r="445" spans="101:101" x14ac:dyDescent="0.25">
      <c r="CW445" s="203"/>
    </row>
    <row r="446" spans="101:101" x14ac:dyDescent="0.25">
      <c r="CW446" s="203"/>
    </row>
    <row r="447" spans="101:101" x14ac:dyDescent="0.25">
      <c r="CW447" s="203"/>
    </row>
    <row r="448" spans="101:101" x14ac:dyDescent="0.25">
      <c r="CW448" s="225"/>
    </row>
    <row r="459" spans="101:101" x14ac:dyDescent="0.25">
      <c r="CW459" s="120"/>
    </row>
    <row r="460" spans="101:101" x14ac:dyDescent="0.25">
      <c r="CW460" s="120"/>
    </row>
    <row r="461" spans="101:101" x14ac:dyDescent="0.25">
      <c r="CW461" s="120"/>
    </row>
    <row r="462" spans="101:101" ht="15.6" thickBot="1" x14ac:dyDescent="0.3">
      <c r="CW462" s="226"/>
    </row>
    <row r="463" spans="101:101" x14ac:dyDescent="0.25">
      <c r="CW463" s="222"/>
    </row>
    <row r="464" spans="101:101" x14ac:dyDescent="0.25">
      <c r="CW464" s="227"/>
    </row>
    <row r="465" spans="101:101" x14ac:dyDescent="0.25">
      <c r="CW465" s="227"/>
    </row>
    <row r="466" spans="101:101" ht="15.6" thickBot="1" x14ac:dyDescent="0.3">
      <c r="CW466" s="203"/>
    </row>
    <row r="467" spans="101:101" ht="15.6" thickBot="1" x14ac:dyDescent="0.3">
      <c r="CW467" s="212"/>
    </row>
    <row r="468" spans="101:101" x14ac:dyDescent="0.25">
      <c r="CW468" s="228"/>
    </row>
    <row r="469" spans="101:101" x14ac:dyDescent="0.25">
      <c r="CW469" s="216"/>
    </row>
    <row r="470" spans="101:101" x14ac:dyDescent="0.25">
      <c r="CW470" s="216"/>
    </row>
    <row r="471" spans="101:101" x14ac:dyDescent="0.25">
      <c r="CW471" s="216"/>
    </row>
    <row r="472" spans="101:101" x14ac:dyDescent="0.25">
      <c r="CW472" s="229"/>
    </row>
    <row r="473" spans="101:101" x14ac:dyDescent="0.25">
      <c r="CW473" s="216"/>
    </row>
    <row r="474" spans="101:101" x14ac:dyDescent="0.25">
      <c r="CW474" s="230"/>
    </row>
    <row r="475" spans="101:101" x14ac:dyDescent="0.25">
      <c r="CW475" s="216"/>
    </row>
    <row r="476" spans="101:101" x14ac:dyDescent="0.25">
      <c r="CW476" s="216"/>
    </row>
    <row r="477" spans="101:101" x14ac:dyDescent="0.25">
      <c r="CW477" s="229"/>
    </row>
    <row r="478" spans="101:101" x14ac:dyDescent="0.25">
      <c r="CW478" s="216"/>
    </row>
    <row r="479" spans="101:101" x14ac:dyDescent="0.25">
      <c r="CW479" s="216"/>
    </row>
    <row r="480" spans="101:101" x14ac:dyDescent="0.25">
      <c r="CW480" s="216"/>
    </row>
    <row r="481" spans="101:101" x14ac:dyDescent="0.25">
      <c r="CW481" s="231"/>
    </row>
    <row r="482" spans="101:101" x14ac:dyDescent="0.25">
      <c r="CW482" s="228"/>
    </row>
    <row r="483" spans="101:101" x14ac:dyDescent="0.25">
      <c r="CW483" s="232"/>
    </row>
    <row r="484" spans="101:101" x14ac:dyDescent="0.25">
      <c r="CW484" s="230"/>
    </row>
    <row r="485" spans="101:101" x14ac:dyDescent="0.25">
      <c r="CW485" s="228"/>
    </row>
    <row r="486" spans="101:101" x14ac:dyDescent="0.25">
      <c r="CW486" s="231"/>
    </row>
    <row r="487" spans="101:101" x14ac:dyDescent="0.25">
      <c r="CW487" s="223"/>
    </row>
    <row r="488" spans="101:101" x14ac:dyDescent="0.25">
      <c r="CW488" s="230"/>
    </row>
    <row r="489" spans="101:101" x14ac:dyDescent="0.25">
      <c r="CW489" s="233"/>
    </row>
    <row r="490" spans="101:101" x14ac:dyDescent="0.25">
      <c r="CW490" s="233"/>
    </row>
    <row r="491" spans="101:101" x14ac:dyDescent="0.25">
      <c r="CW491" s="234"/>
    </row>
    <row r="492" spans="101:101" x14ac:dyDescent="0.25">
      <c r="CW492" s="234"/>
    </row>
    <row r="493" spans="101:101" x14ac:dyDescent="0.25">
      <c r="CW493" s="216"/>
    </row>
    <row r="494" spans="101:101" x14ac:dyDescent="0.25">
      <c r="CW494" s="216"/>
    </row>
    <row r="495" spans="101:101" x14ac:dyDescent="0.25">
      <c r="CW495" s="228"/>
    </row>
    <row r="496" spans="101:101" x14ac:dyDescent="0.25">
      <c r="CW496" s="235"/>
    </row>
    <row r="497" spans="101:101" ht="15.6" thickBot="1" x14ac:dyDescent="0.3">
      <c r="CW497" s="236"/>
    </row>
    <row r="499" spans="101:101" x14ac:dyDescent="0.25">
      <c r="CW499" s="120"/>
    </row>
    <row r="500" spans="101:101" x14ac:dyDescent="0.25">
      <c r="CW500" s="210"/>
    </row>
    <row r="501" spans="101:101" x14ac:dyDescent="0.25">
      <c r="CW501" s="237"/>
    </row>
    <row r="502" spans="101:101" x14ac:dyDescent="0.25">
      <c r="CW502" s="237"/>
    </row>
    <row r="510" spans="101:101" x14ac:dyDescent="0.25">
      <c r="CW510" s="238"/>
    </row>
    <row r="511" spans="101:101" x14ac:dyDescent="0.25">
      <c r="CW511" s="154"/>
    </row>
    <row r="512" spans="101:101" x14ac:dyDescent="0.25">
      <c r="CW512" s="154"/>
    </row>
    <row r="513" spans="101:101" x14ac:dyDescent="0.25">
      <c r="CW513" s="154"/>
    </row>
    <row r="514" spans="101:101" x14ac:dyDescent="0.25">
      <c r="CW514" s="154"/>
    </row>
    <row r="515" spans="101:101" x14ac:dyDescent="0.25">
      <c r="CW515" s="154"/>
    </row>
    <row r="516" spans="101:101" x14ac:dyDescent="0.25">
      <c r="CW516" s="154"/>
    </row>
    <row r="517" spans="101:101" x14ac:dyDescent="0.25">
      <c r="CW517" s="154"/>
    </row>
    <row r="518" spans="101:101" x14ac:dyDescent="0.25">
      <c r="CW518" s="154"/>
    </row>
    <row r="519" spans="101:101" x14ac:dyDescent="0.25">
      <c r="CW519" s="154"/>
    </row>
    <row r="522" spans="101:101" x14ac:dyDescent="0.25">
      <c r="CW522" s="120"/>
    </row>
    <row r="523" spans="101:101" x14ac:dyDescent="0.25">
      <c r="CW523" s="120"/>
    </row>
    <row r="524" spans="101:101" x14ac:dyDescent="0.25">
      <c r="CW524" s="120"/>
    </row>
    <row r="525" spans="101:101" ht="15.6" thickBot="1" x14ac:dyDescent="0.3">
      <c r="CW525" s="141"/>
    </row>
    <row r="526" spans="101:101" x14ac:dyDescent="0.25">
      <c r="CW526" s="239"/>
    </row>
    <row r="527" spans="101:101" x14ac:dyDescent="0.25">
      <c r="CW527" s="240"/>
    </row>
    <row r="528" spans="101:101" x14ac:dyDescent="0.25">
      <c r="CW528" s="241"/>
    </row>
    <row r="529" spans="101:101" x14ac:dyDescent="0.25">
      <c r="CW529" s="240"/>
    </row>
    <row r="530" spans="101:101" x14ac:dyDescent="0.25">
      <c r="CW530" s="241"/>
    </row>
    <row r="531" spans="101:101" x14ac:dyDescent="0.25">
      <c r="CW531" s="241"/>
    </row>
    <row r="532" spans="101:101" x14ac:dyDescent="0.25">
      <c r="CW532" s="242"/>
    </row>
    <row r="533" spans="101:101" x14ac:dyDescent="0.25">
      <c r="CW533" s="243"/>
    </row>
    <row r="534" spans="101:101" x14ac:dyDescent="0.25">
      <c r="CW534" s="243"/>
    </row>
    <row r="535" spans="101:101" x14ac:dyDescent="0.25">
      <c r="CW535" s="243"/>
    </row>
    <row r="536" spans="101:101" ht="15.6" thickBot="1" x14ac:dyDescent="0.3">
      <c r="CW536" s="244"/>
    </row>
    <row r="537" spans="101:101" ht="15.6" thickBot="1" x14ac:dyDescent="0.3">
      <c r="CW537" s="245"/>
    </row>
    <row r="538" spans="101:101" ht="15.6" thickBot="1" x14ac:dyDescent="0.3">
      <c r="CW538" s="245"/>
    </row>
    <row r="539" spans="101:101" ht="15.6" thickBot="1" x14ac:dyDescent="0.3">
      <c r="CW539" s="245"/>
    </row>
    <row r="540" spans="101:101" ht="15.6" thickBot="1" x14ac:dyDescent="0.3">
      <c r="CW540" s="245"/>
    </row>
    <row r="541" spans="101:101" ht="15.6" thickBot="1" x14ac:dyDescent="0.3">
      <c r="CW541" s="245"/>
    </row>
    <row r="542" spans="101:101" ht="15.6" thickBot="1" x14ac:dyDescent="0.3">
      <c r="CW542" s="245"/>
    </row>
    <row r="543" spans="101:101" ht="15.6" thickBot="1" x14ac:dyDescent="0.3">
      <c r="CW543" s="245"/>
    </row>
    <row r="544" spans="101:101" ht="15.6" thickBot="1" x14ac:dyDescent="0.3">
      <c r="CW544" s="245"/>
    </row>
    <row r="545" spans="101:101" ht="15.6" thickBot="1" x14ac:dyDescent="0.3">
      <c r="CW545" s="245"/>
    </row>
    <row r="546" spans="101:101" ht="15.6" thickBot="1" x14ac:dyDescent="0.3">
      <c r="CW546" s="245"/>
    </row>
    <row r="547" spans="101:101" x14ac:dyDescent="0.25">
      <c r="CW547" s="245"/>
    </row>
    <row r="548" spans="101:101" x14ac:dyDescent="0.25">
      <c r="CW548" s="203"/>
    </row>
    <row r="549" spans="101:101" x14ac:dyDescent="0.25">
      <c r="CW549" s="244"/>
    </row>
    <row r="550" spans="101:101" x14ac:dyDescent="0.25">
      <c r="CW550" s="217"/>
    </row>
    <row r="551" spans="101:101" x14ac:dyDescent="0.25">
      <c r="CW551" s="217"/>
    </row>
    <row r="552" spans="101:101" x14ac:dyDescent="0.25">
      <c r="CW552" s="217"/>
    </row>
    <row r="553" spans="101:101" x14ac:dyDescent="0.25">
      <c r="CW553" s="217"/>
    </row>
    <row r="554" spans="101:101" x14ac:dyDescent="0.25">
      <c r="CW554" s="217"/>
    </row>
    <row r="555" spans="101:101" x14ac:dyDescent="0.25">
      <c r="CW555" s="217"/>
    </row>
    <row r="556" spans="101:101" x14ac:dyDescent="0.25">
      <c r="CW556" s="217"/>
    </row>
    <row r="557" spans="101:101" x14ac:dyDescent="0.25">
      <c r="CW557" s="246"/>
    </row>
    <row r="558" spans="101:101" x14ac:dyDescent="0.25">
      <c r="CW558" s="247"/>
    </row>
    <row r="559" spans="101:101" x14ac:dyDescent="0.25">
      <c r="CW559" s="248"/>
    </row>
    <row r="560" spans="101:101" x14ac:dyDescent="0.25">
      <c r="CW560" s="248"/>
    </row>
    <row r="561" spans="101:101" x14ac:dyDescent="0.25">
      <c r="CW561" s="248"/>
    </row>
    <row r="562" spans="101:101" x14ac:dyDescent="0.25">
      <c r="CW562" s="248"/>
    </row>
    <row r="563" spans="101:101" x14ac:dyDescent="0.25">
      <c r="CW563" s="248"/>
    </row>
    <row r="564" spans="101:101" x14ac:dyDescent="0.25">
      <c r="CW564" s="248"/>
    </row>
    <row r="565" spans="101:101" ht="15.6" thickBot="1" x14ac:dyDescent="0.3">
      <c r="CW565" s="236"/>
    </row>
    <row r="578" spans="101:101" x14ac:dyDescent="0.25">
      <c r="CW578" s="120"/>
    </row>
    <row r="579" spans="101:101" x14ac:dyDescent="0.25">
      <c r="CW579" s="120"/>
    </row>
    <row r="580" spans="101:101" x14ac:dyDescent="0.25">
      <c r="CW580" s="120"/>
    </row>
    <row r="581" spans="101:101" x14ac:dyDescent="0.25">
      <c r="CW581" s="120"/>
    </row>
    <row r="582" spans="101:101" x14ac:dyDescent="0.25">
      <c r="CW582" s="214"/>
    </row>
    <row r="583" spans="101:101" x14ac:dyDescent="0.25">
      <c r="CW583" s="248"/>
    </row>
    <row r="584" spans="101:101" x14ac:dyDescent="0.25">
      <c r="CW584" s="203"/>
    </row>
    <row r="585" spans="101:101" x14ac:dyDescent="0.25">
      <c r="CW585" s="203"/>
    </row>
    <row r="586" spans="101:101" x14ac:dyDescent="0.25">
      <c r="CW586" s="211"/>
    </row>
    <row r="587" spans="101:101" x14ac:dyDescent="0.25">
      <c r="CW587" s="217"/>
    </row>
    <row r="588" spans="101:101" x14ac:dyDescent="0.25">
      <c r="CW588" s="217"/>
    </row>
    <row r="589" spans="101:101" x14ac:dyDescent="0.25">
      <c r="CW589" s="211"/>
    </row>
    <row r="590" spans="101:101" x14ac:dyDescent="0.25">
      <c r="CW590" s="217"/>
    </row>
    <row r="591" spans="101:101" x14ac:dyDescent="0.25">
      <c r="CW591" s="217"/>
    </row>
    <row r="592" spans="101:101" x14ac:dyDescent="0.25">
      <c r="CW592" s="211"/>
    </row>
    <row r="593" spans="101:101" x14ac:dyDescent="0.25">
      <c r="CW593" s="211"/>
    </row>
    <row r="594" spans="101:101" x14ac:dyDescent="0.25">
      <c r="CW594" s="217"/>
    </row>
    <row r="595" spans="101:101" x14ac:dyDescent="0.25">
      <c r="CW595" s="211"/>
    </row>
    <row r="596" spans="101:101" x14ac:dyDescent="0.25">
      <c r="CW596" s="217"/>
    </row>
    <row r="597" spans="101:101" x14ac:dyDescent="0.25">
      <c r="CW597" s="203"/>
    </row>
    <row r="598" spans="101:101" x14ac:dyDescent="0.25">
      <c r="CW598" s="217"/>
    </row>
    <row r="599" spans="101:101" x14ac:dyDescent="0.25">
      <c r="CW599" s="249"/>
    </row>
    <row r="600" spans="101:101" x14ac:dyDescent="0.25">
      <c r="CW600" s="203"/>
    </row>
    <row r="601" spans="101:101" x14ac:dyDescent="0.25">
      <c r="CW601" s="203"/>
    </row>
    <row r="602" spans="101:101" x14ac:dyDescent="0.25">
      <c r="CW602" s="250"/>
    </row>
    <row r="603" spans="101:101" x14ac:dyDescent="0.25">
      <c r="CW603" s="251"/>
    </row>
    <row r="604" spans="101:101" x14ac:dyDescent="0.25">
      <c r="CW604" s="203"/>
    </row>
    <row r="605" spans="101:101" x14ac:dyDescent="0.25">
      <c r="CW605" s="203"/>
    </row>
    <row r="606" spans="101:101" ht="15.6" thickBot="1" x14ac:dyDescent="0.3">
      <c r="CW606" s="252"/>
    </row>
    <row r="607" spans="101:101" x14ac:dyDescent="0.25">
      <c r="CW607" s="120"/>
    </row>
    <row r="610" spans="101:101" x14ac:dyDescent="0.25">
      <c r="CW610" s="120"/>
    </row>
    <row r="620" spans="101:101" x14ac:dyDescent="0.25">
      <c r="CW620" s="120"/>
    </row>
    <row r="621" spans="101:101" x14ac:dyDescent="0.25">
      <c r="CW621" s="120"/>
    </row>
    <row r="622" spans="101:101" x14ac:dyDescent="0.25">
      <c r="CW622" s="120"/>
    </row>
    <row r="623" spans="101:101" ht="15.6" thickBot="1" x14ac:dyDescent="0.3">
      <c r="CW623" s="226"/>
    </row>
    <row r="624" spans="101:101" x14ac:dyDescent="0.25">
      <c r="CW624" s="222"/>
    </row>
    <row r="625" spans="101:101" x14ac:dyDescent="0.25">
      <c r="CW625" s="204"/>
    </row>
    <row r="626" spans="101:101" x14ac:dyDescent="0.25">
      <c r="CW626" s="204"/>
    </row>
    <row r="627" spans="101:101" x14ac:dyDescent="0.25">
      <c r="CW627" s="244"/>
    </row>
    <row r="628" spans="101:101" x14ac:dyDescent="0.25">
      <c r="CW628" s="120"/>
    </row>
    <row r="629" spans="101:101" x14ac:dyDescent="0.25">
      <c r="CW629" s="253"/>
    </row>
    <row r="630" spans="101:101" x14ac:dyDescent="0.25">
      <c r="CW630" s="120"/>
    </row>
    <row r="631" spans="101:101" x14ac:dyDescent="0.25">
      <c r="CW631" s="254"/>
    </row>
    <row r="632" spans="101:101" x14ac:dyDescent="0.25">
      <c r="CW632" s="255"/>
    </row>
    <row r="633" spans="101:101" x14ac:dyDescent="0.25">
      <c r="CW633" s="244"/>
    </row>
    <row r="634" spans="101:101" x14ac:dyDescent="0.25">
      <c r="CW634" s="256"/>
    </row>
    <row r="635" spans="101:101" x14ac:dyDescent="0.25">
      <c r="CW635" s="254"/>
    </row>
    <row r="636" spans="101:101" x14ac:dyDescent="0.25">
      <c r="CW636" s="204"/>
    </row>
    <row r="637" spans="101:101" x14ac:dyDescent="0.25">
      <c r="CW637" s="204"/>
    </row>
    <row r="638" spans="101:101" x14ac:dyDescent="0.25">
      <c r="CW638" s="244"/>
    </row>
    <row r="639" spans="101:101" x14ac:dyDescent="0.25">
      <c r="CW639" s="257"/>
    </row>
    <row r="640" spans="101:101" x14ac:dyDescent="0.25">
      <c r="CW640" s="204"/>
    </row>
    <row r="641" spans="101:101" x14ac:dyDescent="0.25">
      <c r="CW641" s="258"/>
    </row>
    <row r="642" spans="101:101" x14ac:dyDescent="0.25">
      <c r="CW642" s="258"/>
    </row>
    <row r="643" spans="101:101" x14ac:dyDescent="0.25">
      <c r="CW643" s="259"/>
    </row>
    <row r="644" spans="101:101" x14ac:dyDescent="0.25">
      <c r="CW644" s="260"/>
    </row>
    <row r="645" spans="101:101" x14ac:dyDescent="0.25">
      <c r="CW645" s="260"/>
    </row>
    <row r="646" spans="101:101" x14ac:dyDescent="0.25">
      <c r="CW646" s="216"/>
    </row>
    <row r="647" spans="101:101" x14ac:dyDescent="0.25">
      <c r="CW647" s="258"/>
    </row>
    <row r="648" spans="101:101" x14ac:dyDescent="0.25">
      <c r="CW648" s="258"/>
    </row>
    <row r="649" spans="101:101" x14ac:dyDescent="0.25">
      <c r="CW649" s="260"/>
    </row>
    <row r="650" spans="101:101" x14ac:dyDescent="0.25">
      <c r="CW650" s="259"/>
    </row>
    <row r="651" spans="101:101" x14ac:dyDescent="0.25">
      <c r="CW651" s="259"/>
    </row>
    <row r="652" spans="101:101" x14ac:dyDescent="0.25">
      <c r="CW652" s="258"/>
    </row>
    <row r="653" spans="101:101" x14ac:dyDescent="0.25">
      <c r="CW653" s="258"/>
    </row>
    <row r="654" spans="101:101" x14ac:dyDescent="0.25">
      <c r="CW654" s="257"/>
    </row>
    <row r="655" spans="101:101" x14ac:dyDescent="0.25">
      <c r="CW655" s="261"/>
    </row>
    <row r="656" spans="101:101" x14ac:dyDescent="0.25">
      <c r="CW656" s="216"/>
    </row>
    <row r="657" spans="101:101" x14ac:dyDescent="0.25">
      <c r="CW657" s="216"/>
    </row>
    <row r="658" spans="101:101" ht="15.6" thickBot="1" x14ac:dyDescent="0.3">
      <c r="CW658" s="236"/>
    </row>
    <row r="672" spans="101:101" x14ac:dyDescent="0.25">
      <c r="CW672" s="120"/>
    </row>
    <row r="673" spans="101:101" x14ac:dyDescent="0.25">
      <c r="CW673" s="120"/>
    </row>
    <row r="674" spans="101:101" x14ac:dyDescent="0.25">
      <c r="CW674" s="120"/>
    </row>
    <row r="675" spans="101:101" ht="15.6" thickBot="1" x14ac:dyDescent="0.3">
      <c r="CW675" s="141"/>
    </row>
    <row r="676" spans="101:101" x14ac:dyDescent="0.25">
      <c r="CW676" s="262"/>
    </row>
    <row r="677" spans="101:101" x14ac:dyDescent="0.25">
      <c r="CW677" s="254"/>
    </row>
    <row r="678" spans="101:101" x14ac:dyDescent="0.25">
      <c r="CW678" s="263"/>
    </row>
    <row r="679" spans="101:101" x14ac:dyDescent="0.25">
      <c r="CW679" s="254"/>
    </row>
    <row r="680" spans="101:101" x14ac:dyDescent="0.25">
      <c r="CW680" s="254"/>
    </row>
    <row r="681" spans="101:101" x14ac:dyDescent="0.25">
      <c r="CW681" s="237"/>
    </row>
    <row r="682" spans="101:101" x14ac:dyDescent="0.25">
      <c r="CW682" s="254"/>
    </row>
    <row r="683" spans="101:101" x14ac:dyDescent="0.25">
      <c r="CW683" s="263"/>
    </row>
    <row r="684" spans="101:101" x14ac:dyDescent="0.25">
      <c r="CW684" s="264"/>
    </row>
    <row r="685" spans="101:101" x14ac:dyDescent="0.25">
      <c r="CW685" s="264"/>
    </row>
    <row r="686" spans="101:101" x14ac:dyDescent="0.25">
      <c r="CW686" s="264"/>
    </row>
    <row r="687" spans="101:101" x14ac:dyDescent="0.25">
      <c r="CW687" s="237"/>
    </row>
    <row r="688" spans="101:101" x14ac:dyDescent="0.25">
      <c r="CW688" s="264"/>
    </row>
    <row r="689" spans="101:101" x14ac:dyDescent="0.25">
      <c r="CW689" s="211"/>
    </row>
    <row r="690" spans="101:101" x14ac:dyDescent="0.25">
      <c r="CW690" s="233"/>
    </row>
    <row r="691" spans="101:101" x14ac:dyDescent="0.25">
      <c r="CW691" s="265"/>
    </row>
    <row r="692" spans="101:101" x14ac:dyDescent="0.25">
      <c r="CW692" s="265"/>
    </row>
    <row r="693" spans="101:101" x14ac:dyDescent="0.25">
      <c r="CW693" s="265"/>
    </row>
    <row r="694" spans="101:101" x14ac:dyDescent="0.25">
      <c r="CW694" s="265"/>
    </row>
    <row r="695" spans="101:101" x14ac:dyDescent="0.25">
      <c r="CW695" s="237"/>
    </row>
    <row r="696" spans="101:101" x14ac:dyDescent="0.25">
      <c r="CW696" s="265"/>
    </row>
    <row r="697" spans="101:101" x14ac:dyDescent="0.25">
      <c r="CW697" s="237"/>
    </row>
    <row r="698" spans="101:101" x14ac:dyDescent="0.25">
      <c r="CW698" s="265"/>
    </row>
    <row r="699" spans="101:101" x14ac:dyDescent="0.25">
      <c r="CW699" s="265"/>
    </row>
    <row r="700" spans="101:101" x14ac:dyDescent="0.25">
      <c r="CW700" s="265"/>
    </row>
    <row r="701" spans="101:101" x14ac:dyDescent="0.25">
      <c r="CW701" s="211"/>
    </row>
    <row r="702" spans="101:101" x14ac:dyDescent="0.25">
      <c r="CW702" s="265"/>
    </row>
    <row r="703" spans="101:101" x14ac:dyDescent="0.25">
      <c r="CW703" s="265"/>
    </row>
    <row r="704" spans="101:101" x14ac:dyDescent="0.25">
      <c r="CW704" s="265"/>
    </row>
    <row r="705" spans="101:101" ht="15.6" thickBot="1" x14ac:dyDescent="0.3">
      <c r="CW705" s="236"/>
    </row>
    <row r="707" spans="101:101" x14ac:dyDescent="0.25">
      <c r="CW707" s="120"/>
    </row>
    <row r="708" spans="101:101" x14ac:dyDescent="0.25">
      <c r="CW708" s="120"/>
    </row>
    <row r="709" spans="101:101" x14ac:dyDescent="0.25">
      <c r="CW709" s="120"/>
    </row>
    <row r="710" spans="101:101" x14ac:dyDescent="0.25">
      <c r="CW710" s="200"/>
    </row>
    <row r="711" spans="101:101" x14ac:dyDescent="0.25">
      <c r="CW711" s="222"/>
    </row>
    <row r="712" spans="101:101" x14ac:dyDescent="0.25">
      <c r="CW712" s="211"/>
    </row>
    <row r="713" spans="101:101" x14ac:dyDescent="0.25">
      <c r="CW713" s="224"/>
    </row>
    <row r="714" spans="101:101" x14ac:dyDescent="0.25">
      <c r="CW714" s="266"/>
    </row>
    <row r="715" spans="101:101" x14ac:dyDescent="0.25">
      <c r="CW715" s="224"/>
    </row>
    <row r="716" spans="101:101" x14ac:dyDescent="0.25">
      <c r="CW716" s="263"/>
    </row>
    <row r="717" spans="101:101" x14ac:dyDescent="0.25">
      <c r="CW717" s="244"/>
    </row>
    <row r="718" spans="101:101" x14ac:dyDescent="0.25">
      <c r="CW718" s="267"/>
    </row>
    <row r="719" spans="101:101" x14ac:dyDescent="0.25">
      <c r="CW719" s="244"/>
    </row>
    <row r="720" spans="101:101" x14ac:dyDescent="0.25">
      <c r="CW720" s="244"/>
    </row>
    <row r="721" spans="101:101" x14ac:dyDescent="0.25">
      <c r="CW721" s="224"/>
    </row>
    <row r="722" spans="101:101" x14ac:dyDescent="0.25">
      <c r="CW722" s="224"/>
    </row>
    <row r="723" spans="101:101" x14ac:dyDescent="0.25">
      <c r="CW723" s="120"/>
    </row>
    <row r="725" spans="101:101" x14ac:dyDescent="0.25">
      <c r="CW725" s="268"/>
    </row>
    <row r="729" spans="101:101" x14ac:dyDescent="0.25">
      <c r="CW729" s="120"/>
    </row>
    <row r="733" spans="101:101" x14ac:dyDescent="0.25">
      <c r="CW733" s="120"/>
    </row>
    <row r="734" spans="101:101" x14ac:dyDescent="0.25">
      <c r="CW734" s="120"/>
    </row>
    <row r="735" spans="101:101" x14ac:dyDescent="0.25">
      <c r="CW735" s="120"/>
    </row>
    <row r="736" spans="101:101" x14ac:dyDescent="0.25">
      <c r="CW736" s="214"/>
    </row>
    <row r="737" spans="101:101" x14ac:dyDescent="0.25">
      <c r="CW737" s="237"/>
    </row>
    <row r="738" spans="101:101" x14ac:dyDescent="0.25">
      <c r="CW738" s="224"/>
    </row>
    <row r="739" spans="101:101" x14ac:dyDescent="0.25">
      <c r="CW739" s="203"/>
    </row>
    <row r="740" spans="101:101" x14ac:dyDescent="0.25">
      <c r="CW740" s="233"/>
    </row>
    <row r="741" spans="101:101" x14ac:dyDescent="0.25">
      <c r="CW741" s="203"/>
    </row>
    <row r="742" spans="101:101" x14ac:dyDescent="0.25">
      <c r="CW742" s="233"/>
    </row>
    <row r="743" spans="101:101" x14ac:dyDescent="0.25">
      <c r="CW743" s="203"/>
    </row>
    <row r="744" spans="101:101" x14ac:dyDescent="0.25">
      <c r="CW744" s="269"/>
    </row>
    <row r="745" spans="101:101" x14ac:dyDescent="0.25">
      <c r="CW745" s="224"/>
    </row>
    <row r="746" spans="101:101" x14ac:dyDescent="0.25">
      <c r="CW746" s="233"/>
    </row>
    <row r="747" spans="101:101" x14ac:dyDescent="0.25">
      <c r="CW747" s="233"/>
    </row>
    <row r="748" spans="101:101" x14ac:dyDescent="0.25">
      <c r="CW748" s="254"/>
    </row>
    <row r="749" spans="101:101" x14ac:dyDescent="0.25">
      <c r="CW749" s="203"/>
    </row>
    <row r="750" spans="101:101" x14ac:dyDescent="0.25">
      <c r="CW750" s="233"/>
    </row>
    <row r="751" spans="101:101" x14ac:dyDescent="0.25">
      <c r="CW751" s="233"/>
    </row>
    <row r="752" spans="101:101" x14ac:dyDescent="0.25">
      <c r="CW752" s="233"/>
    </row>
    <row r="753" spans="101:101" x14ac:dyDescent="0.25">
      <c r="CW753" s="233"/>
    </row>
    <row r="754" spans="101:101" x14ac:dyDescent="0.25">
      <c r="CW754" s="233"/>
    </row>
    <row r="755" spans="101:101" x14ac:dyDescent="0.25">
      <c r="CW755" s="233"/>
    </row>
    <row r="756" spans="101:101" x14ac:dyDescent="0.25">
      <c r="CW756" s="233"/>
    </row>
    <row r="757" spans="101:101" x14ac:dyDescent="0.25">
      <c r="CW757" s="270"/>
    </row>
    <row r="758" spans="101:101" x14ac:dyDescent="0.25">
      <c r="CW758" s="270"/>
    </row>
    <row r="759" spans="101:101" x14ac:dyDescent="0.25">
      <c r="CW759" s="233"/>
    </row>
    <row r="760" spans="101:101" x14ac:dyDescent="0.25">
      <c r="CW760" s="271"/>
    </row>
    <row r="761" spans="101:101" x14ac:dyDescent="0.25">
      <c r="CW761" s="223"/>
    </row>
    <row r="762" spans="101:101" x14ac:dyDescent="0.25">
      <c r="CW762" s="228"/>
    </row>
    <row r="763" spans="101:101" ht="15.6" thickBot="1" x14ac:dyDescent="0.3">
      <c r="CW763" s="236"/>
    </row>
    <row r="766" spans="101:101" x14ac:dyDescent="0.25">
      <c r="CW766" s="272"/>
    </row>
    <row r="767" spans="101:101" x14ac:dyDescent="0.25">
      <c r="CW767" s="272"/>
    </row>
    <row r="768" spans="101:101" x14ac:dyDescent="0.25">
      <c r="CW768" s="273"/>
    </row>
    <row r="769" spans="101:101" x14ac:dyDescent="0.25">
      <c r="CW769" s="274"/>
    </row>
    <row r="770" spans="101:101" x14ac:dyDescent="0.25">
      <c r="CW770" s="274"/>
    </row>
    <row r="771" spans="101:101" x14ac:dyDescent="0.25">
      <c r="CW771" s="274"/>
    </row>
    <row r="772" spans="101:101" x14ac:dyDescent="0.25">
      <c r="CW772" s="274"/>
    </row>
    <row r="773" spans="101:101" x14ac:dyDescent="0.25">
      <c r="CW773" s="274"/>
    </row>
    <row r="774" spans="101:101" x14ac:dyDescent="0.25">
      <c r="CW774" s="274"/>
    </row>
    <row r="775" spans="101:101" x14ac:dyDescent="0.25">
      <c r="CW775" s="273"/>
    </row>
    <row r="776" spans="101:101" x14ac:dyDescent="0.25">
      <c r="CW776" s="273"/>
    </row>
    <row r="777" spans="101:101" x14ac:dyDescent="0.25">
      <c r="CW777" s="273"/>
    </row>
    <row r="778" spans="101:101" x14ac:dyDescent="0.25">
      <c r="CW778" s="273"/>
    </row>
    <row r="779" spans="101:101" x14ac:dyDescent="0.25">
      <c r="CW779" s="120"/>
    </row>
    <row r="780" spans="101:101" x14ac:dyDescent="0.25">
      <c r="CW780" s="120"/>
    </row>
    <row r="781" spans="101:101" x14ac:dyDescent="0.25">
      <c r="CW781" s="120"/>
    </row>
    <row r="782" spans="101:101" ht="15.6" thickBot="1" x14ac:dyDescent="0.3">
      <c r="CW782" s="141"/>
    </row>
    <row r="783" spans="101:101" x14ac:dyDescent="0.25">
      <c r="CW783" s="275"/>
    </row>
    <row r="784" spans="101:101" x14ac:dyDescent="0.25">
      <c r="CW784" s="254"/>
    </row>
    <row r="785" spans="101:101" ht="15.6" thickBot="1" x14ac:dyDescent="0.3">
      <c r="CW785" s="254"/>
    </row>
    <row r="786" spans="101:101" ht="15.6" thickBot="1" x14ac:dyDescent="0.3">
      <c r="CW786" s="276"/>
    </row>
    <row r="787" spans="101:101" x14ac:dyDescent="0.25">
      <c r="CW787" s="254"/>
    </row>
    <row r="788" spans="101:101" x14ac:dyDescent="0.25">
      <c r="CW788" s="254"/>
    </row>
    <row r="789" spans="101:101" x14ac:dyDescent="0.25">
      <c r="CW789" s="254"/>
    </row>
    <row r="790" spans="101:101" x14ac:dyDescent="0.25">
      <c r="CW790" s="217"/>
    </row>
    <row r="791" spans="101:101" x14ac:dyDescent="0.25">
      <c r="CW791" s="254"/>
    </row>
    <row r="792" spans="101:101" ht="15.6" thickBot="1" x14ac:dyDescent="0.3">
      <c r="CW792" s="254"/>
    </row>
    <row r="793" spans="101:101" x14ac:dyDescent="0.25">
      <c r="CW793" s="277"/>
    </row>
    <row r="794" spans="101:101" x14ac:dyDescent="0.25">
      <c r="CW794" s="254"/>
    </row>
    <row r="795" spans="101:101" x14ac:dyDescent="0.25">
      <c r="CW795" s="254"/>
    </row>
    <row r="796" spans="101:101" x14ac:dyDescent="0.25">
      <c r="CW796" s="254"/>
    </row>
    <row r="797" spans="101:101" x14ac:dyDescent="0.25">
      <c r="CW797" s="254"/>
    </row>
    <row r="798" spans="101:101" x14ac:dyDescent="0.25">
      <c r="CW798" s="254"/>
    </row>
    <row r="799" spans="101:101" x14ac:dyDescent="0.25">
      <c r="CW799" s="254"/>
    </row>
    <row r="800" spans="101:101" x14ac:dyDescent="0.25">
      <c r="CW800" s="254"/>
    </row>
    <row r="801" spans="101:101" x14ac:dyDescent="0.25">
      <c r="CW801" s="254"/>
    </row>
    <row r="802" spans="101:101" x14ac:dyDescent="0.25">
      <c r="CW802" s="254"/>
    </row>
    <row r="803" spans="101:101" x14ac:dyDescent="0.25">
      <c r="CW803" s="254"/>
    </row>
    <row r="804" spans="101:101" x14ac:dyDescent="0.25">
      <c r="CW804" s="254"/>
    </row>
    <row r="805" spans="101:101" x14ac:dyDescent="0.25">
      <c r="CW805" s="254"/>
    </row>
    <row r="806" spans="101:101" x14ac:dyDescent="0.25">
      <c r="CW806" s="254"/>
    </row>
    <row r="807" spans="101:101" x14ac:dyDescent="0.25">
      <c r="CW807" s="254"/>
    </row>
    <row r="808" spans="101:101" x14ac:dyDescent="0.25">
      <c r="CW808" s="254"/>
    </row>
    <row r="809" spans="101:101" x14ac:dyDescent="0.25">
      <c r="CW809" s="254"/>
    </row>
    <row r="810" spans="101:101" x14ac:dyDescent="0.25">
      <c r="CW810" s="254"/>
    </row>
    <row r="811" spans="101:101" x14ac:dyDescent="0.25">
      <c r="CW811" s="254"/>
    </row>
    <row r="812" spans="101:101" x14ac:dyDescent="0.25">
      <c r="CW812" s="278"/>
    </row>
    <row r="813" spans="101:101" x14ac:dyDescent="0.25">
      <c r="CW813" s="279"/>
    </row>
    <row r="814" spans="101:101" ht="15.6" thickBot="1" x14ac:dyDescent="0.3">
      <c r="CW814" s="236"/>
    </row>
    <row r="822" spans="101:101" x14ac:dyDescent="0.25">
      <c r="CW822" s="120"/>
    </row>
    <row r="823" spans="101:101" x14ac:dyDescent="0.25">
      <c r="CW823" s="120"/>
    </row>
    <row r="824" spans="101:101" x14ac:dyDescent="0.25">
      <c r="CW824" s="120"/>
    </row>
    <row r="825" spans="101:101" ht="15.6" thickBot="1" x14ac:dyDescent="0.3">
      <c r="CW825" s="141"/>
    </row>
    <row r="826" spans="101:101" x14ac:dyDescent="0.25">
      <c r="CW826" s="239"/>
    </row>
    <row r="827" spans="101:101" x14ac:dyDescent="0.25">
      <c r="CW827" s="280"/>
    </row>
    <row r="828" spans="101:101" x14ac:dyDescent="0.25">
      <c r="CW828" s="204"/>
    </row>
    <row r="829" spans="101:101" x14ac:dyDescent="0.25">
      <c r="CW829" s="281"/>
    </row>
    <row r="830" spans="101:101" x14ac:dyDescent="0.25">
      <c r="CW830" s="281"/>
    </row>
    <row r="831" spans="101:101" x14ac:dyDescent="0.25">
      <c r="CW831" s="280"/>
    </row>
    <row r="832" spans="101:101" x14ac:dyDescent="0.25">
      <c r="CW832" s="280"/>
    </row>
    <row r="833" spans="101:101" x14ac:dyDescent="0.25">
      <c r="CW833" s="280"/>
    </row>
    <row r="834" spans="101:101" x14ac:dyDescent="0.25">
      <c r="CW834" s="280"/>
    </row>
    <row r="835" spans="101:101" x14ac:dyDescent="0.25">
      <c r="CW835" s="203"/>
    </row>
    <row r="836" spans="101:101" x14ac:dyDescent="0.25">
      <c r="CW836" s="254"/>
    </row>
    <row r="837" spans="101:101" x14ac:dyDescent="0.25">
      <c r="CW837" s="254"/>
    </row>
    <row r="838" spans="101:101" x14ac:dyDescent="0.25">
      <c r="CW838" s="203"/>
    </row>
    <row r="839" spans="101:101" x14ac:dyDescent="0.25">
      <c r="CW839" s="204"/>
    </row>
    <row r="840" spans="101:101" x14ac:dyDescent="0.25">
      <c r="CW840" s="203"/>
    </row>
    <row r="841" spans="101:101" x14ac:dyDescent="0.25">
      <c r="CW841" s="281"/>
    </row>
    <row r="842" spans="101:101" x14ac:dyDescent="0.25">
      <c r="CW842" s="281"/>
    </row>
    <row r="843" spans="101:101" x14ac:dyDescent="0.25">
      <c r="CW843" s="203"/>
    </row>
    <row r="844" spans="101:101" x14ac:dyDescent="0.25">
      <c r="CW844" s="282"/>
    </row>
    <row r="845" spans="101:101" x14ac:dyDescent="0.25">
      <c r="CW845" s="203"/>
    </row>
    <row r="846" spans="101:101" x14ac:dyDescent="0.25">
      <c r="CW846" s="281"/>
    </row>
    <row r="847" spans="101:101" x14ac:dyDescent="0.25">
      <c r="CW847" s="254"/>
    </row>
    <row r="848" spans="101:101" x14ac:dyDescent="0.25">
      <c r="CW848" s="283"/>
    </row>
    <row r="849" spans="101:101" x14ac:dyDescent="0.25">
      <c r="CW849" s="254"/>
    </row>
    <row r="850" spans="101:101" x14ac:dyDescent="0.25">
      <c r="CW850" s="283"/>
    </row>
    <row r="851" spans="101:101" x14ac:dyDescent="0.25">
      <c r="CW851" s="283"/>
    </row>
    <row r="852" spans="101:101" x14ac:dyDescent="0.25">
      <c r="CW852" s="283"/>
    </row>
    <row r="853" spans="101:101" x14ac:dyDescent="0.25">
      <c r="CW853" s="283"/>
    </row>
    <row r="854" spans="101:101" x14ac:dyDescent="0.25">
      <c r="CW854" s="283"/>
    </row>
    <row r="855" spans="101:101" x14ac:dyDescent="0.25">
      <c r="CW855" s="281"/>
    </row>
    <row r="856" spans="101:101" x14ac:dyDescent="0.25">
      <c r="CW856" s="283"/>
    </row>
    <row r="857" spans="101:101" x14ac:dyDescent="0.25">
      <c r="CW857" s="283"/>
    </row>
    <row r="858" spans="101:101" x14ac:dyDescent="0.25">
      <c r="CW858" s="254"/>
    </row>
    <row r="859" spans="101:101" x14ac:dyDescent="0.25">
      <c r="CW859" s="284"/>
    </row>
    <row r="860" spans="101:101" x14ac:dyDescent="0.25">
      <c r="CW860" s="283"/>
    </row>
    <row r="861" spans="101:101" x14ac:dyDescent="0.25">
      <c r="CW861" s="283"/>
    </row>
    <row r="862" spans="101:101" x14ac:dyDescent="0.25">
      <c r="CW862" s="204"/>
    </row>
    <row r="863" spans="101:101" x14ac:dyDescent="0.25">
      <c r="CW863" s="281"/>
    </row>
    <row r="864" spans="101:101" x14ac:dyDescent="0.25">
      <c r="CW864" s="204"/>
    </row>
    <row r="865" spans="101:101" x14ac:dyDescent="0.25">
      <c r="CW865" s="254"/>
    </row>
    <row r="866" spans="101:101" x14ac:dyDescent="0.25">
      <c r="CW866" s="283"/>
    </row>
    <row r="867" spans="101:101" x14ac:dyDescent="0.25">
      <c r="CW867" s="283"/>
    </row>
    <row r="868" spans="101:101" ht="15.6" thickBot="1" x14ac:dyDescent="0.3">
      <c r="CW868" s="252"/>
    </row>
    <row r="878" spans="101:101" x14ac:dyDescent="0.25">
      <c r="CW878" s="120"/>
    </row>
    <row r="879" spans="101:101" x14ac:dyDescent="0.25">
      <c r="CW879" s="120"/>
    </row>
    <row r="880" spans="101:101" x14ac:dyDescent="0.25">
      <c r="CW880" s="120"/>
    </row>
    <row r="881" spans="101:101" ht="15.6" thickBot="1" x14ac:dyDescent="0.3">
      <c r="CW881" s="141"/>
    </row>
    <row r="882" spans="101:101" x14ac:dyDescent="0.25">
      <c r="CW882" s="285"/>
    </row>
    <row r="883" spans="101:101" x14ac:dyDescent="0.25">
      <c r="CW883" s="241"/>
    </row>
    <row r="884" spans="101:101" x14ac:dyDescent="0.25">
      <c r="CW884" s="203"/>
    </row>
    <row r="885" spans="101:101" x14ac:dyDescent="0.25">
      <c r="CW885" s="203"/>
    </row>
    <row r="886" spans="101:101" x14ac:dyDescent="0.25">
      <c r="CW886" s="241"/>
    </row>
    <row r="887" spans="101:101" x14ac:dyDescent="0.25">
      <c r="CW887" s="241"/>
    </row>
    <row r="888" spans="101:101" x14ac:dyDescent="0.25">
      <c r="CW888" s="203"/>
    </row>
    <row r="889" spans="101:101" x14ac:dyDescent="0.25">
      <c r="CW889" s="263"/>
    </row>
    <row r="890" spans="101:101" x14ac:dyDescent="0.25">
      <c r="CW890" s="241"/>
    </row>
    <row r="891" spans="101:101" x14ac:dyDescent="0.25">
      <c r="CW891" s="263"/>
    </row>
    <row r="892" spans="101:101" x14ac:dyDescent="0.25">
      <c r="CW892" s="263"/>
    </row>
    <row r="893" spans="101:101" x14ac:dyDescent="0.25">
      <c r="CW893" s="241"/>
    </row>
    <row r="894" spans="101:101" x14ac:dyDescent="0.25">
      <c r="CW894" s="281"/>
    </row>
    <row r="895" spans="101:101" x14ac:dyDescent="0.25">
      <c r="CW895" s="203"/>
    </row>
    <row r="896" spans="101:101" x14ac:dyDescent="0.25">
      <c r="CW896" s="243"/>
    </row>
    <row r="897" spans="101:101" x14ac:dyDescent="0.25">
      <c r="CW897" s="286"/>
    </row>
    <row r="898" spans="101:101" x14ac:dyDescent="0.25">
      <c r="CW898" s="286"/>
    </row>
    <row r="899" spans="101:101" x14ac:dyDescent="0.25">
      <c r="CW899" s="243"/>
    </row>
    <row r="900" spans="101:101" x14ac:dyDescent="0.25">
      <c r="CW900" s="229"/>
    </row>
    <row r="901" spans="101:101" x14ac:dyDescent="0.25">
      <c r="CW901" s="254"/>
    </row>
    <row r="902" spans="101:101" x14ac:dyDescent="0.25">
      <c r="CW902" s="287"/>
    </row>
    <row r="903" spans="101:101" x14ac:dyDescent="0.25">
      <c r="CW903" s="254"/>
    </row>
    <row r="904" spans="101:101" x14ac:dyDescent="0.25">
      <c r="CW904" s="284"/>
    </row>
    <row r="905" spans="101:101" x14ac:dyDescent="0.25">
      <c r="CW905" s="284"/>
    </row>
    <row r="906" spans="101:101" x14ac:dyDescent="0.25">
      <c r="CW906" s="254"/>
    </row>
    <row r="907" spans="101:101" x14ac:dyDescent="0.25">
      <c r="CW907" s="254"/>
    </row>
    <row r="908" spans="101:101" x14ac:dyDescent="0.25">
      <c r="CW908" s="254"/>
    </row>
    <row r="909" spans="101:101" x14ac:dyDescent="0.25">
      <c r="CW909" s="254"/>
    </row>
    <row r="910" spans="101:101" x14ac:dyDescent="0.25">
      <c r="CW910" s="243"/>
    </row>
    <row r="911" spans="101:101" x14ac:dyDescent="0.25">
      <c r="CW911" s="286"/>
    </row>
    <row r="912" spans="101:101" x14ac:dyDescent="0.25">
      <c r="CW912" s="288"/>
    </row>
    <row r="913" spans="101:101" x14ac:dyDescent="0.25">
      <c r="CW913" s="243"/>
    </row>
    <row r="914" spans="101:101" x14ac:dyDescent="0.25">
      <c r="CW914" s="243"/>
    </row>
    <row r="915" spans="101:101" x14ac:dyDescent="0.25">
      <c r="CW915" s="243"/>
    </row>
    <row r="916" spans="101:101" ht="15.6" thickBot="1" x14ac:dyDescent="0.3">
      <c r="CW916" s="289"/>
    </row>
    <row r="922" spans="101:101" x14ac:dyDescent="0.25">
      <c r="CW922" s="120"/>
    </row>
    <row r="923" spans="101:101" x14ac:dyDescent="0.25">
      <c r="CW923" s="120"/>
    </row>
    <row r="924" spans="101:101" x14ac:dyDescent="0.25">
      <c r="CW924" s="120"/>
    </row>
    <row r="925" spans="101:101" x14ac:dyDescent="0.25">
      <c r="CW925" s="210"/>
    </row>
    <row r="926" spans="101:101" x14ac:dyDescent="0.25">
      <c r="CW926" s="237"/>
    </row>
    <row r="927" spans="101:101" x14ac:dyDescent="0.25">
      <c r="CW927" s="263"/>
    </row>
    <row r="928" spans="101:101" x14ac:dyDescent="0.25">
      <c r="CW928" s="244"/>
    </row>
    <row r="929" spans="101:101" x14ac:dyDescent="0.25">
      <c r="CW929" s="244"/>
    </row>
    <row r="930" spans="101:101" x14ac:dyDescent="0.25">
      <c r="CW930" s="290"/>
    </row>
    <row r="931" spans="101:101" x14ac:dyDescent="0.25">
      <c r="CW931" s="291"/>
    </row>
    <row r="933" spans="101:101" x14ac:dyDescent="0.25">
      <c r="CW933" s="120"/>
    </row>
    <row r="934" spans="101:101" x14ac:dyDescent="0.25">
      <c r="CW934" s="120"/>
    </row>
    <row r="935" spans="101:101" x14ac:dyDescent="0.25">
      <c r="CW935" s="120"/>
    </row>
    <row r="936" spans="101:101" x14ac:dyDescent="0.25">
      <c r="CW936" s="214"/>
    </row>
    <row r="937" spans="101:101" x14ac:dyDescent="0.25">
      <c r="CW937" s="292"/>
    </row>
    <row r="938" spans="101:101" x14ac:dyDescent="0.25">
      <c r="CW938" s="293"/>
    </row>
    <row r="939" spans="101:101" x14ac:dyDescent="0.25">
      <c r="CW939" s="294"/>
    </row>
    <row r="940" spans="101:101" x14ac:dyDescent="0.25">
      <c r="CW940" s="294"/>
    </row>
    <row r="941" spans="101:101" x14ac:dyDescent="0.25">
      <c r="CW941" s="294"/>
    </row>
    <row r="942" spans="101:101" x14ac:dyDescent="0.25">
      <c r="CW942" s="294"/>
    </row>
    <row r="943" spans="101:101" x14ac:dyDescent="0.25">
      <c r="CW943" s="294"/>
    </row>
    <row r="944" spans="101:101" x14ac:dyDescent="0.25">
      <c r="CW944" s="294"/>
    </row>
    <row r="945" spans="101:101" x14ac:dyDescent="0.25">
      <c r="CW945" s="254"/>
    </row>
    <row r="946" spans="101:101" x14ac:dyDescent="0.25">
      <c r="CW946" s="294"/>
    </row>
    <row r="947" spans="101:101" x14ac:dyDescent="0.25">
      <c r="CW947" s="294"/>
    </row>
    <row r="948" spans="101:101" x14ac:dyDescent="0.25">
      <c r="CW948" s="294"/>
    </row>
    <row r="949" spans="101:101" x14ac:dyDescent="0.25">
      <c r="CW949" s="294"/>
    </row>
    <row r="950" spans="101:101" x14ac:dyDescent="0.25">
      <c r="CW950" s="294"/>
    </row>
    <row r="951" spans="101:101" x14ac:dyDescent="0.25">
      <c r="CW951" s="294"/>
    </row>
    <row r="952" spans="101:101" ht="15.6" thickBot="1" x14ac:dyDescent="0.3">
      <c r="CW952" s="236"/>
    </row>
    <row r="953" spans="101:101" x14ac:dyDescent="0.25">
      <c r="CW953" s="120"/>
    </row>
    <row r="954" spans="101:101" x14ac:dyDescent="0.25">
      <c r="CW954" s="120"/>
    </row>
    <row r="955" spans="101:101" x14ac:dyDescent="0.25">
      <c r="CW955" s="120"/>
    </row>
    <row r="956" spans="101:101" x14ac:dyDescent="0.25">
      <c r="CW956" s="210"/>
    </row>
    <row r="957" spans="101:101" x14ac:dyDescent="0.25">
      <c r="CW957" s="253"/>
    </row>
    <row r="958" spans="101:101" x14ac:dyDescent="0.25">
      <c r="CW958" s="295"/>
    </row>
    <row r="959" spans="101:101" x14ac:dyDescent="0.25">
      <c r="CW959" s="296"/>
    </row>
    <row r="960" spans="101:101" x14ac:dyDescent="0.25">
      <c r="CW960" s="225"/>
    </row>
    <row r="961" spans="101:101" ht="15.6" thickBot="1" x14ac:dyDescent="0.3">
      <c r="CW961" s="252"/>
    </row>
    <row r="962" spans="101:101" x14ac:dyDescent="0.25">
      <c r="CW962" s="297"/>
    </row>
    <row r="963" spans="101:101" x14ac:dyDescent="0.25">
      <c r="CW963" s="297"/>
    </row>
    <row r="967" spans="101:101" x14ac:dyDescent="0.25">
      <c r="CW967" s="298"/>
    </row>
    <row r="968" spans="101:101" x14ac:dyDescent="0.25">
      <c r="CW968" s="120"/>
    </row>
    <row r="969" spans="101:101" x14ac:dyDescent="0.25">
      <c r="CW969" s="120"/>
    </row>
    <row r="970" spans="101:101" x14ac:dyDescent="0.25">
      <c r="CW970" s="120"/>
    </row>
    <row r="971" spans="101:101" x14ac:dyDescent="0.25">
      <c r="CW971" s="210"/>
    </row>
    <row r="972" spans="101:101" x14ac:dyDescent="0.25">
      <c r="CW972" s="299"/>
    </row>
    <row r="973" spans="101:101" x14ac:dyDescent="0.25">
      <c r="CW973" s="237"/>
    </row>
    <row r="979" spans="101:101" x14ac:dyDescent="0.25">
      <c r="CW979" s="120"/>
    </row>
    <row r="981" spans="101:101" x14ac:dyDescent="0.25">
      <c r="CW981" s="120"/>
    </row>
    <row r="982" spans="101:101" ht="15.6" thickBot="1" x14ac:dyDescent="0.3">
      <c r="CW982" s="226"/>
    </row>
    <row r="983" spans="101:101" x14ac:dyDescent="0.25">
      <c r="CW983" s="222"/>
    </row>
    <row r="984" spans="101:101" x14ac:dyDescent="0.25">
      <c r="CW984" s="203"/>
    </row>
    <row r="985" spans="101:101" x14ac:dyDescent="0.25">
      <c r="CW985" s="203"/>
    </row>
    <row r="986" spans="101:101" x14ac:dyDescent="0.25">
      <c r="CW986" s="203"/>
    </row>
    <row r="987" spans="101:101" x14ac:dyDescent="0.25">
      <c r="CW987" s="254"/>
    </row>
    <row r="988" spans="101:101" x14ac:dyDescent="0.25">
      <c r="CW988" s="254"/>
    </row>
    <row r="989" spans="101:101" x14ac:dyDescent="0.25">
      <c r="CW989" s="254"/>
    </row>
    <row r="990" spans="101:101" x14ac:dyDescent="0.25">
      <c r="CW990" s="204"/>
    </row>
    <row r="991" spans="101:101" x14ac:dyDescent="0.25">
      <c r="CW991" s="229"/>
    </row>
    <row r="992" spans="101:101" x14ac:dyDescent="0.25">
      <c r="CW992" s="204"/>
    </row>
    <row r="993" spans="101:101" x14ac:dyDescent="0.25">
      <c r="CW993" s="204"/>
    </row>
    <row r="994" spans="101:101" x14ac:dyDescent="0.25">
      <c r="CW994" s="204"/>
    </row>
    <row r="995" spans="101:101" x14ac:dyDescent="0.25">
      <c r="CW995" s="204"/>
    </row>
    <row r="996" spans="101:101" x14ac:dyDescent="0.25">
      <c r="CW996" s="204"/>
    </row>
    <row r="997" spans="101:101" x14ac:dyDescent="0.25">
      <c r="CW997" s="204"/>
    </row>
    <row r="998" spans="101:101" x14ac:dyDescent="0.25">
      <c r="CW998" s="237"/>
    </row>
    <row r="999" spans="101:101" x14ac:dyDescent="0.25">
      <c r="CW999" s="300"/>
    </row>
    <row r="1000" spans="101:101" x14ac:dyDescent="0.25">
      <c r="CW1000" s="254"/>
    </row>
    <row r="1001" spans="101:101" x14ac:dyDescent="0.25">
      <c r="CW1001" s="254"/>
    </row>
    <row r="1002" spans="101:101" x14ac:dyDescent="0.25">
      <c r="CW1002" s="237"/>
    </row>
    <row r="1003" spans="101:101" x14ac:dyDescent="0.25">
      <c r="CW1003" s="264"/>
    </row>
    <row r="1004" spans="101:101" x14ac:dyDescent="0.25">
      <c r="CW1004" s="237"/>
    </row>
    <row r="1005" spans="101:101" x14ac:dyDescent="0.25">
      <c r="CW1005" s="237"/>
    </row>
    <row r="1006" spans="101:101" x14ac:dyDescent="0.25">
      <c r="CW1006" s="237"/>
    </row>
    <row r="1007" spans="101:101" x14ac:dyDescent="0.25">
      <c r="CW1007" s="237"/>
    </row>
    <row r="1008" spans="101:101" x14ac:dyDescent="0.25">
      <c r="CW1008" s="237"/>
    </row>
    <row r="1009" spans="101:101" ht="15.6" thickBot="1" x14ac:dyDescent="0.3">
      <c r="CW1009" s="252"/>
    </row>
    <row r="1010" spans="101:101" x14ac:dyDescent="0.25">
      <c r="CW1010" s="301"/>
    </row>
    <row r="1016" spans="101:101" x14ac:dyDescent="0.25">
      <c r="CW1016" s="120"/>
    </row>
    <row r="1017" spans="101:101" x14ac:dyDescent="0.25">
      <c r="CW1017" s="120"/>
    </row>
    <row r="1018" spans="101:101" ht="15.6" thickBot="1" x14ac:dyDescent="0.3">
      <c r="CW1018" s="141"/>
    </row>
    <row r="1019" spans="101:101" x14ac:dyDescent="0.25">
      <c r="CW1019" s="239"/>
    </row>
    <row r="1020" spans="101:101" x14ac:dyDescent="0.25">
      <c r="CW1020" s="237"/>
    </row>
    <row r="1021" spans="101:101" x14ac:dyDescent="0.25">
      <c r="CW1021" s="237"/>
    </row>
    <row r="1022" spans="101:101" x14ac:dyDescent="0.25">
      <c r="CW1022" s="237"/>
    </row>
    <row r="1023" spans="101:101" x14ac:dyDescent="0.25">
      <c r="CW1023" s="244"/>
    </row>
    <row r="1024" spans="101:101" x14ac:dyDescent="0.25">
      <c r="CW1024" s="204"/>
    </row>
    <row r="1025" spans="101:101" x14ac:dyDescent="0.25">
      <c r="CW1025" s="302"/>
    </row>
    <row r="1026" spans="101:101" x14ac:dyDescent="0.25">
      <c r="CW1026" s="303"/>
    </row>
    <row r="1027" spans="101:101" x14ac:dyDescent="0.25">
      <c r="CW1027" s="204"/>
    </row>
    <row r="1028" spans="101:101" x14ac:dyDescent="0.25">
      <c r="CW1028" s="204"/>
    </row>
    <row r="1029" spans="101:101" x14ac:dyDescent="0.25">
      <c r="CW1029" s="204"/>
    </row>
    <row r="1030" spans="101:101" x14ac:dyDescent="0.25">
      <c r="CW1030" s="254"/>
    </row>
    <row r="1031" spans="101:101" x14ac:dyDescent="0.25">
      <c r="CW1031" s="303"/>
    </row>
    <row r="1032" spans="101:101" x14ac:dyDescent="0.25">
      <c r="CW1032" s="204"/>
    </row>
    <row r="1033" spans="101:101" x14ac:dyDescent="0.25">
      <c r="CW1033" s="229"/>
    </row>
    <row r="1034" spans="101:101" x14ac:dyDescent="0.25">
      <c r="CW1034" s="303"/>
    </row>
    <row r="1035" spans="101:101" x14ac:dyDescent="0.25">
      <c r="CW1035" s="229"/>
    </row>
    <row r="1036" spans="101:101" x14ac:dyDescent="0.25">
      <c r="CW1036" s="204"/>
    </row>
    <row r="1037" spans="101:101" x14ac:dyDescent="0.25">
      <c r="CW1037" s="229"/>
    </row>
    <row r="1038" spans="101:101" x14ac:dyDescent="0.25">
      <c r="CW1038" s="229"/>
    </row>
    <row r="1039" spans="101:101" x14ac:dyDescent="0.25">
      <c r="CW1039" s="304"/>
    </row>
    <row r="1040" spans="101:101" x14ac:dyDescent="0.25">
      <c r="CW1040" s="305"/>
    </row>
    <row r="1041" spans="101:101" x14ac:dyDescent="0.25">
      <c r="CW1041" s="244"/>
    </row>
    <row r="1042" spans="101:101" x14ac:dyDescent="0.25">
      <c r="CW1042" s="244"/>
    </row>
    <row r="1043" spans="101:101" ht="15.6" thickBot="1" x14ac:dyDescent="0.3">
      <c r="CW1043" s="306"/>
    </row>
    <row r="1044" spans="101:101" x14ac:dyDescent="0.25">
      <c r="CW1044" s="307"/>
    </row>
    <row r="1071" spans="101:101" x14ac:dyDescent="0.25">
      <c r="CW1071" s="120"/>
    </row>
    <row r="1072" spans="101:101" x14ac:dyDescent="0.25">
      <c r="CW1072" s="120"/>
    </row>
    <row r="1073" spans="101:101" x14ac:dyDescent="0.25">
      <c r="CW1073" s="120"/>
    </row>
    <row r="1074" spans="101:101" x14ac:dyDescent="0.25">
      <c r="CW1074" s="141"/>
    </row>
    <row r="1075" spans="101:101" x14ac:dyDescent="0.25">
      <c r="CW1075" s="237"/>
    </row>
    <row r="1076" spans="101:101" x14ac:dyDescent="0.25">
      <c r="CW1076" s="308"/>
    </row>
    <row r="1077" spans="101:101" x14ac:dyDescent="0.25">
      <c r="CW1077" s="308"/>
    </row>
    <row r="1078" spans="101:101" x14ac:dyDescent="0.25">
      <c r="CW1078" s="309"/>
    </row>
    <row r="1079" spans="101:101" x14ac:dyDescent="0.25">
      <c r="CW1079" s="310"/>
    </row>
    <row r="1080" spans="101:101" x14ac:dyDescent="0.25">
      <c r="CW1080" s="311"/>
    </row>
    <row r="1081" spans="101:101" x14ac:dyDescent="0.25">
      <c r="CW1081" s="311"/>
    </row>
    <row r="1082" spans="101:101" x14ac:dyDescent="0.25">
      <c r="CW1082" s="263"/>
    </row>
    <row r="1083" spans="101:101" x14ac:dyDescent="0.25">
      <c r="CW1083" s="312"/>
    </row>
    <row r="1084" spans="101:101" x14ac:dyDescent="0.25">
      <c r="CW1084" s="244"/>
    </row>
    <row r="1085" spans="101:101" x14ac:dyDescent="0.25">
      <c r="CW1085" s="313"/>
    </row>
    <row r="1086" spans="101:101" x14ac:dyDescent="0.25">
      <c r="CW1086" s="313"/>
    </row>
    <row r="1087" spans="101:101" x14ac:dyDescent="0.25">
      <c r="CW1087" s="237"/>
    </row>
    <row r="1088" spans="101:101" x14ac:dyDescent="0.25">
      <c r="CW1088" s="237"/>
    </row>
    <row r="1089" spans="101:101" x14ac:dyDescent="0.25">
      <c r="CW1089" s="237"/>
    </row>
    <row r="1090" spans="101:101" x14ac:dyDescent="0.25">
      <c r="CW1090" s="227"/>
    </row>
    <row r="1091" spans="101:101" x14ac:dyDescent="0.25">
      <c r="CW1091" s="227"/>
    </row>
    <row r="1092" spans="101:101" x14ac:dyDescent="0.25">
      <c r="CW1092" s="227"/>
    </row>
    <row r="1093" spans="101:101" x14ac:dyDescent="0.25">
      <c r="CW1093" s="227"/>
    </row>
    <row r="1094" spans="101:101" x14ac:dyDescent="0.25">
      <c r="CW1094" s="227"/>
    </row>
    <row r="1095" spans="101:101" x14ac:dyDescent="0.25">
      <c r="CW1095" s="227"/>
    </row>
    <row r="1096" spans="101:101" x14ac:dyDescent="0.25">
      <c r="CW1096" s="314"/>
    </row>
    <row r="1097" spans="101:101" x14ac:dyDescent="0.25">
      <c r="CW1097" s="314"/>
    </row>
    <row r="1098" spans="101:101" x14ac:dyDescent="0.25">
      <c r="CW1098" s="227"/>
    </row>
    <row r="1099" spans="101:101" x14ac:dyDescent="0.25">
      <c r="CW1099" s="227"/>
    </row>
    <row r="1100" spans="101:101" x14ac:dyDescent="0.25">
      <c r="CW1100" s="227"/>
    </row>
    <row r="1101" spans="101:101" x14ac:dyDescent="0.25">
      <c r="CW1101" s="227"/>
    </row>
    <row r="1102" spans="101:101" x14ac:dyDescent="0.25">
      <c r="CW1102" s="227"/>
    </row>
    <row r="1103" spans="101:101" x14ac:dyDescent="0.25">
      <c r="CW1103" s="314"/>
    </row>
    <row r="1104" spans="101:101" x14ac:dyDescent="0.25">
      <c r="CW1104" s="227"/>
    </row>
    <row r="1105" spans="101:101" x14ac:dyDescent="0.25">
      <c r="CW1105" s="227"/>
    </row>
    <row r="1106" spans="101:101" x14ac:dyDescent="0.25">
      <c r="CW1106" s="227"/>
    </row>
    <row r="1107" spans="101:101" ht="15.6" thickBot="1" x14ac:dyDescent="0.3">
      <c r="CW1107" s="315"/>
    </row>
    <row r="1108" spans="101:101" x14ac:dyDescent="0.25">
      <c r="CW1108" s="120"/>
    </row>
    <row r="1123" spans="101:101" x14ac:dyDescent="0.25">
      <c r="CW1123" s="120"/>
    </row>
    <row r="1124" spans="101:101" x14ac:dyDescent="0.25">
      <c r="CW1124" s="120"/>
    </row>
    <row r="1125" spans="101:101" x14ac:dyDescent="0.25">
      <c r="CW1125" s="120"/>
    </row>
    <row r="1126" spans="101:101" x14ac:dyDescent="0.25">
      <c r="CW1126" s="141"/>
    </row>
    <row r="1127" spans="101:101" x14ac:dyDescent="0.25">
      <c r="CW1127" s="200"/>
    </row>
    <row r="1128" spans="101:101" x14ac:dyDescent="0.25">
      <c r="CW1128" s="254"/>
    </row>
    <row r="1129" spans="101:101" x14ac:dyDescent="0.25">
      <c r="CW1129" s="254"/>
    </row>
    <row r="1130" spans="101:101" x14ac:dyDescent="0.25">
      <c r="CW1130" s="203"/>
    </row>
    <row r="1131" spans="101:101" x14ac:dyDescent="0.25">
      <c r="CW1131" s="244"/>
    </row>
    <row r="1132" spans="101:101" x14ac:dyDescent="0.25">
      <c r="CW1132" s="254"/>
    </row>
    <row r="1133" spans="101:101" x14ac:dyDescent="0.25">
      <c r="CW1133" s="203"/>
    </row>
    <row r="1134" spans="101:101" x14ac:dyDescent="0.25">
      <c r="CW1134" s="203"/>
    </row>
    <row r="1135" spans="101:101" x14ac:dyDescent="0.25">
      <c r="CW1135" s="203"/>
    </row>
    <row r="1136" spans="101:101" x14ac:dyDescent="0.25">
      <c r="CW1136" s="203"/>
    </row>
    <row r="1137" spans="101:101" x14ac:dyDescent="0.25">
      <c r="CW1137" s="203"/>
    </row>
    <row r="1138" spans="101:101" x14ac:dyDescent="0.25">
      <c r="CW1138" s="244"/>
    </row>
    <row r="1139" spans="101:101" x14ac:dyDescent="0.25">
      <c r="CW1139" s="203"/>
    </row>
    <row r="1140" spans="101:101" x14ac:dyDescent="0.25">
      <c r="CW1140" s="244"/>
    </row>
    <row r="1141" spans="101:101" x14ac:dyDescent="0.25">
      <c r="CW1141" s="244"/>
    </row>
    <row r="1142" spans="101:101" x14ac:dyDescent="0.25">
      <c r="CW1142" s="244"/>
    </row>
    <row r="1143" spans="101:101" x14ac:dyDescent="0.25">
      <c r="CW1143" s="203"/>
    </row>
    <row r="1144" spans="101:101" x14ac:dyDescent="0.25">
      <c r="CW1144" s="203"/>
    </row>
    <row r="1145" spans="101:101" x14ac:dyDescent="0.25">
      <c r="CW1145" s="203"/>
    </row>
    <row r="1146" spans="101:101" x14ac:dyDescent="0.25">
      <c r="CW1146" s="316"/>
    </row>
    <row r="1147" spans="101:101" x14ac:dyDescent="0.25">
      <c r="CW1147" s="317"/>
    </row>
    <row r="1148" spans="101:101" x14ac:dyDescent="0.25">
      <c r="CW1148" s="318"/>
    </row>
    <row r="1149" spans="101:101" x14ac:dyDescent="0.25">
      <c r="CW1149" s="203"/>
    </row>
    <row r="1150" spans="101:101" x14ac:dyDescent="0.25">
      <c r="CW1150" s="318"/>
    </row>
    <row r="1151" spans="101:101" x14ac:dyDescent="0.25">
      <c r="CW1151" s="254"/>
    </row>
    <row r="1152" spans="101:101" x14ac:dyDescent="0.25">
      <c r="CW1152" s="254"/>
    </row>
    <row r="1153" spans="101:101" x14ac:dyDescent="0.25">
      <c r="CW1153" s="318"/>
    </row>
    <row r="1154" spans="101:101" x14ac:dyDescent="0.25">
      <c r="CW1154" s="316"/>
    </row>
    <row r="1155" spans="101:101" x14ac:dyDescent="0.25">
      <c r="CW1155" s="319"/>
    </row>
    <row r="1156" spans="101:101" ht="15.6" thickBot="1" x14ac:dyDescent="0.3">
      <c r="CW1156" s="320"/>
    </row>
    <row r="1165" spans="101:101" x14ac:dyDescent="0.25">
      <c r="CW1165" s="120"/>
    </row>
    <row r="1166" spans="101:101" x14ac:dyDescent="0.25">
      <c r="CW1166" s="120"/>
    </row>
    <row r="1167" spans="101:101" x14ac:dyDescent="0.25">
      <c r="CW1167" s="321"/>
    </row>
    <row r="1168" spans="101:101" x14ac:dyDescent="0.25">
      <c r="CW1168" s="120"/>
    </row>
    <row r="1169" spans="101:101" ht="15.6" thickBot="1" x14ac:dyDescent="0.3">
      <c r="CW1169" s="141"/>
    </row>
    <row r="1170" spans="101:101" x14ac:dyDescent="0.25">
      <c r="CW1170" s="239"/>
    </row>
    <row r="1171" spans="101:101" x14ac:dyDescent="0.25">
      <c r="CW1171" s="322"/>
    </row>
    <row r="1172" spans="101:101" x14ac:dyDescent="0.25">
      <c r="CW1172" s="323"/>
    </row>
    <row r="1173" spans="101:101" x14ac:dyDescent="0.25">
      <c r="CW1173" s="324"/>
    </row>
    <row r="1174" spans="101:101" x14ac:dyDescent="0.25">
      <c r="CW1174" s="227"/>
    </row>
    <row r="1175" spans="101:101" x14ac:dyDescent="0.25">
      <c r="CW1175" s="204"/>
    </row>
    <row r="1176" spans="101:101" x14ac:dyDescent="0.25">
      <c r="CW1176" s="203"/>
    </row>
    <row r="1177" spans="101:101" x14ac:dyDescent="0.25">
      <c r="CW1177" s="203"/>
    </row>
    <row r="1178" spans="101:101" x14ac:dyDescent="0.25">
      <c r="CW1178" s="325"/>
    </row>
    <row r="1179" spans="101:101" x14ac:dyDescent="0.25">
      <c r="CW1179" s="203"/>
    </row>
    <row r="1180" spans="101:101" x14ac:dyDescent="0.25">
      <c r="CW1180" s="204"/>
    </row>
    <row r="1181" spans="101:101" ht="15.6" thickBot="1" x14ac:dyDescent="0.3">
      <c r="CW1181" s="326"/>
    </row>
    <row r="1182" spans="101:101" ht="15.6" thickBot="1" x14ac:dyDescent="0.3">
      <c r="CW1182" s="276"/>
    </row>
    <row r="1183" spans="101:101" x14ac:dyDescent="0.25">
      <c r="CW1183" s="204"/>
    </row>
    <row r="1184" spans="101:101" x14ac:dyDescent="0.25">
      <c r="CW1184" s="204"/>
    </row>
    <row r="1185" spans="101:101" x14ac:dyDescent="0.25">
      <c r="CW1185" s="204"/>
    </row>
    <row r="1186" spans="101:101" x14ac:dyDescent="0.25">
      <c r="CW1186" s="254"/>
    </row>
    <row r="1187" spans="101:101" x14ac:dyDescent="0.25">
      <c r="CW1187" s="254"/>
    </row>
    <row r="1188" spans="101:101" x14ac:dyDescent="0.25">
      <c r="CW1188" s="254"/>
    </row>
    <row r="1189" spans="101:101" x14ac:dyDescent="0.25">
      <c r="CW1189" s="204"/>
    </row>
    <row r="1190" spans="101:101" x14ac:dyDescent="0.25">
      <c r="CW1190" s="326"/>
    </row>
    <row r="1191" spans="101:101" x14ac:dyDescent="0.25">
      <c r="CW1191" s="204"/>
    </row>
    <row r="1192" spans="101:101" x14ac:dyDescent="0.25">
      <c r="CW1192" s="204"/>
    </row>
    <row r="1193" spans="101:101" x14ac:dyDescent="0.25">
      <c r="CW1193" s="204"/>
    </row>
    <row r="1194" spans="101:101" ht="15.6" thickBot="1" x14ac:dyDescent="0.3">
      <c r="CW1194" s="327"/>
    </row>
    <row r="1195" spans="101:101" x14ac:dyDescent="0.25">
      <c r="CW1195" s="328"/>
    </row>
    <row r="1206" spans="101:101" x14ac:dyDescent="0.25">
      <c r="CW1206" s="120"/>
    </row>
    <row r="1207" spans="101:101" x14ac:dyDescent="0.25">
      <c r="CW1207" s="120"/>
    </row>
    <row r="1208" spans="101:101" x14ac:dyDescent="0.25">
      <c r="CW1208" s="120"/>
    </row>
    <row r="1209" spans="101:101" ht="15.6" thickBot="1" x14ac:dyDescent="0.3">
      <c r="CW1209" s="210"/>
    </row>
    <row r="1210" spans="101:101" x14ac:dyDescent="0.25">
      <c r="CW1210" s="239"/>
    </row>
    <row r="1211" spans="101:101" x14ac:dyDescent="0.25">
      <c r="CW1211" s="314"/>
    </row>
    <row r="1212" spans="101:101" ht="15.6" thickBot="1" x14ac:dyDescent="0.3">
      <c r="CW1212" s="329"/>
    </row>
    <row r="1213" spans="101:101" ht="15.6" thickBot="1" x14ac:dyDescent="0.3">
      <c r="CW1213" s="330"/>
    </row>
    <row r="1214" spans="101:101" x14ac:dyDescent="0.25">
      <c r="CW1214" s="331"/>
    </row>
    <row r="1215" spans="101:101" x14ac:dyDescent="0.25">
      <c r="CW1215" s="331"/>
    </row>
    <row r="1224" spans="101:101" x14ac:dyDescent="0.25">
      <c r="CW1224" s="120"/>
    </row>
    <row r="1225" spans="101:101" x14ac:dyDescent="0.25">
      <c r="CW1225" s="120"/>
    </row>
    <row r="1226" spans="101:101" x14ac:dyDescent="0.25">
      <c r="CW1226" s="321"/>
    </row>
    <row r="1227" spans="101:101" x14ac:dyDescent="0.25">
      <c r="CW1227" s="120"/>
    </row>
    <row r="1228" spans="101:101" ht="15.6" thickBot="1" x14ac:dyDescent="0.3">
      <c r="CW1228" s="141"/>
    </row>
    <row r="1229" spans="101:101" x14ac:dyDescent="0.25">
      <c r="CW1229" s="239"/>
    </row>
    <row r="1230" spans="101:101" x14ac:dyDescent="0.25">
      <c r="CW1230" s="204"/>
    </row>
    <row r="1231" spans="101:101" x14ac:dyDescent="0.25">
      <c r="CW1231" s="204"/>
    </row>
    <row r="1232" spans="101:101" x14ac:dyDescent="0.25">
      <c r="CW1232" s="203"/>
    </row>
    <row r="1233" spans="101:101" x14ac:dyDescent="0.25">
      <c r="CW1233" s="229"/>
    </row>
    <row r="1234" spans="101:101" x14ac:dyDescent="0.25">
      <c r="CW1234" s="229"/>
    </row>
    <row r="1235" spans="101:101" x14ac:dyDescent="0.25">
      <c r="CW1235" s="229"/>
    </row>
    <row r="1236" spans="101:101" x14ac:dyDescent="0.25">
      <c r="CW1236" s="229"/>
    </row>
    <row r="1237" spans="101:101" ht="15.6" thickBot="1" x14ac:dyDescent="0.3">
      <c r="CW1237" s="229"/>
    </row>
    <row r="1238" spans="101:101" ht="15.6" thickBot="1" x14ac:dyDescent="0.3">
      <c r="CW1238" s="276"/>
    </row>
    <row r="1239" spans="101:101" x14ac:dyDescent="0.25">
      <c r="CW1239" s="332"/>
    </row>
    <row r="1240" spans="101:101" x14ac:dyDescent="0.25">
      <c r="CW1240" s="332"/>
    </row>
    <row r="1241" spans="101:101" x14ac:dyDescent="0.25">
      <c r="CW1241" s="332"/>
    </row>
    <row r="1242" spans="101:101" x14ac:dyDescent="0.25">
      <c r="CW1242" s="332"/>
    </row>
    <row r="1243" spans="101:101" x14ac:dyDescent="0.25">
      <c r="CW1243" s="333"/>
    </row>
    <row r="1244" spans="101:101" x14ac:dyDescent="0.25">
      <c r="CW1244" s="334"/>
    </row>
    <row r="1245" spans="101:101" x14ac:dyDescent="0.25">
      <c r="CW1245" s="334"/>
    </row>
    <row r="1246" spans="101:101" x14ac:dyDescent="0.25">
      <c r="CW1246" s="334"/>
    </row>
    <row r="1247" spans="101:101" x14ac:dyDescent="0.25">
      <c r="CW1247" s="334"/>
    </row>
    <row r="1248" spans="101:101" x14ac:dyDescent="0.25">
      <c r="CW1248" s="334"/>
    </row>
    <row r="1249" spans="101:101" x14ac:dyDescent="0.25">
      <c r="CW1249" s="335"/>
    </row>
    <row r="1250" spans="101:101" x14ac:dyDescent="0.25">
      <c r="CW1250" s="334"/>
    </row>
    <row r="1251" spans="101:101" x14ac:dyDescent="0.25">
      <c r="CW1251" s="228"/>
    </row>
    <row r="1252" spans="101:101" x14ac:dyDescent="0.25">
      <c r="CW1252" s="228"/>
    </row>
    <row r="1253" spans="101:101" ht="15.6" thickBot="1" x14ac:dyDescent="0.3">
      <c r="CW1253" s="336"/>
    </row>
    <row r="1254" spans="101:101" ht="15.6" thickBot="1" x14ac:dyDescent="0.3">
      <c r="CW1254" s="337"/>
    </row>
    <row r="1289" spans="101:101" x14ac:dyDescent="0.25">
      <c r="CW1289" s="120"/>
    </row>
    <row r="1290" spans="101:101" x14ac:dyDescent="0.25">
      <c r="CW1290" s="120"/>
    </row>
    <row r="1291" spans="101:101" x14ac:dyDescent="0.25">
      <c r="CW1291" s="321"/>
    </row>
    <row r="1292" spans="101:101" x14ac:dyDescent="0.25">
      <c r="CW1292" s="120"/>
    </row>
    <row r="1293" spans="101:101" ht="15.6" thickBot="1" x14ac:dyDescent="0.3">
      <c r="CW1293" s="141"/>
    </row>
    <row r="1294" spans="101:101" x14ac:dyDescent="0.25">
      <c r="CW1294" s="239"/>
    </row>
    <row r="1295" spans="101:101" x14ac:dyDescent="0.25">
      <c r="CW1295" s="204"/>
    </row>
    <row r="1296" spans="101:101" x14ac:dyDescent="0.25">
      <c r="CW1296" s="204"/>
    </row>
    <row r="1297" spans="101:101" x14ac:dyDescent="0.25">
      <c r="CW1297" s="203"/>
    </row>
    <row r="1298" spans="101:101" x14ac:dyDescent="0.25">
      <c r="CW1298" s="281"/>
    </row>
    <row r="1299" spans="101:101" x14ac:dyDescent="0.25">
      <c r="CW1299" s="281"/>
    </row>
    <row r="1300" spans="101:101" x14ac:dyDescent="0.25">
      <c r="CW1300" s="204"/>
    </row>
    <row r="1301" spans="101:101" x14ac:dyDescent="0.25">
      <c r="CW1301" s="281"/>
    </row>
    <row r="1302" spans="101:101" x14ac:dyDescent="0.25">
      <c r="CW1302" s="204"/>
    </row>
    <row r="1303" spans="101:101" x14ac:dyDescent="0.25">
      <c r="CW1303" s="204"/>
    </row>
    <row r="1304" spans="101:101" x14ac:dyDescent="0.25">
      <c r="CW1304" s="304"/>
    </row>
    <row r="1305" spans="101:101" x14ac:dyDescent="0.25">
      <c r="CW1305" s="338"/>
    </row>
    <row r="1306" spans="101:101" x14ac:dyDescent="0.25">
      <c r="CW1306" s="229"/>
    </row>
    <row r="1307" spans="101:101" x14ac:dyDescent="0.25">
      <c r="CW1307" s="229"/>
    </row>
    <row r="1308" spans="101:101" x14ac:dyDescent="0.25">
      <c r="CW1308" s="229"/>
    </row>
    <row r="1309" spans="101:101" x14ac:dyDescent="0.25">
      <c r="CW1309" s="228"/>
    </row>
    <row r="1310" spans="101:101" x14ac:dyDescent="0.25">
      <c r="CW1310" s="339"/>
    </row>
    <row r="1311" spans="101:101" x14ac:dyDescent="0.25">
      <c r="CW1311" s="216"/>
    </row>
    <row r="1312" spans="101:101" x14ac:dyDescent="0.25">
      <c r="CW1312" s="216"/>
    </row>
    <row r="1313" spans="101:101" ht="15.6" thickBot="1" x14ac:dyDescent="0.3">
      <c r="CW1313" s="216"/>
    </row>
    <row r="1314" spans="101:101" ht="15.6" thickBot="1" x14ac:dyDescent="0.3">
      <c r="CW1314" s="337"/>
    </row>
    <row r="1342" spans="101:101" x14ac:dyDescent="0.25">
      <c r="CW1342" s="120"/>
    </row>
    <row r="1343" spans="101:101" x14ac:dyDescent="0.25">
      <c r="CW1343" s="120"/>
    </row>
    <row r="1344" spans="101:101" x14ac:dyDescent="0.25">
      <c r="CW1344" s="141"/>
    </row>
    <row r="1345" spans="101:101" x14ac:dyDescent="0.25">
      <c r="CW1345" s="200"/>
    </row>
    <row r="1346" spans="101:101" x14ac:dyDescent="0.25">
      <c r="CW1346" s="229"/>
    </row>
    <row r="1347" spans="101:101" x14ac:dyDescent="0.25">
      <c r="CW1347" s="229"/>
    </row>
    <row r="1348" spans="101:101" x14ac:dyDescent="0.25">
      <c r="CW1348" s="340"/>
    </row>
    <row r="1349" spans="101:101" x14ac:dyDescent="0.25">
      <c r="CW1349" s="229"/>
    </row>
    <row r="1350" spans="101:101" x14ac:dyDescent="0.25">
      <c r="CW1350" s="229"/>
    </row>
    <row r="1351" spans="101:101" x14ac:dyDescent="0.25">
      <c r="CW1351" s="340"/>
    </row>
    <row r="1352" spans="101:101" x14ac:dyDescent="0.25">
      <c r="CW1352" s="237"/>
    </row>
    <row r="1353" spans="101:101" x14ac:dyDescent="0.25">
      <c r="CW1353" s="237"/>
    </row>
    <row r="1354" spans="101:101" x14ac:dyDescent="0.25">
      <c r="CW1354" s="340"/>
    </row>
    <row r="1355" spans="101:101" x14ac:dyDescent="0.25">
      <c r="CW1355" s="204"/>
    </row>
    <row r="1356" spans="101:101" x14ac:dyDescent="0.25">
      <c r="CW1356" s="204"/>
    </row>
    <row r="1357" spans="101:101" x14ac:dyDescent="0.25">
      <c r="CW1357" s="229"/>
    </row>
    <row r="1358" spans="101:101" x14ac:dyDescent="0.25">
      <c r="CW1358" s="281"/>
    </row>
    <row r="1359" spans="101:101" x14ac:dyDescent="0.25">
      <c r="CW1359" s="217"/>
    </row>
    <row r="1360" spans="101:101" x14ac:dyDescent="0.25">
      <c r="CW1360" s="204"/>
    </row>
    <row r="1361" spans="101:101" x14ac:dyDescent="0.25">
      <c r="CW1361" s="204"/>
    </row>
    <row r="1362" spans="101:101" x14ac:dyDescent="0.25">
      <c r="CW1362" s="204"/>
    </row>
    <row r="1363" spans="101:101" x14ac:dyDescent="0.25">
      <c r="CW1363" s="254"/>
    </row>
    <row r="1364" spans="101:101" x14ac:dyDescent="0.25">
      <c r="CW1364" s="217"/>
    </row>
    <row r="1365" spans="101:101" x14ac:dyDescent="0.25">
      <c r="CW1365" s="204"/>
    </row>
    <row r="1366" spans="101:101" x14ac:dyDescent="0.25">
      <c r="CW1366" s="204"/>
    </row>
    <row r="1367" spans="101:101" x14ac:dyDescent="0.25">
      <c r="CW1367" s="204"/>
    </row>
    <row r="1368" spans="101:101" x14ac:dyDescent="0.25">
      <c r="CW1368" s="216"/>
    </row>
    <row r="1369" spans="101:101" x14ac:dyDescent="0.25">
      <c r="CW1369" s="166"/>
    </row>
    <row r="1370" spans="101:101" x14ac:dyDescent="0.25">
      <c r="CW1370" s="166"/>
    </row>
    <row r="1371" spans="101:101" x14ac:dyDescent="0.25">
      <c r="CW1371" s="120"/>
    </row>
    <row r="1374" spans="101:101" x14ac:dyDescent="0.25">
      <c r="CW1374" s="120"/>
    </row>
    <row r="1375" spans="101:101" x14ac:dyDescent="0.25">
      <c r="CW1375" s="210"/>
    </row>
    <row r="1376" spans="101:101" x14ac:dyDescent="0.25">
      <c r="CW1376" s="341"/>
    </row>
    <row r="1377" spans="101:101" x14ac:dyDescent="0.25">
      <c r="CW1377" s="341"/>
    </row>
    <row r="1378" spans="101:101" x14ac:dyDescent="0.25">
      <c r="CW1378" s="341"/>
    </row>
    <row r="1379" spans="101:101" x14ac:dyDescent="0.25">
      <c r="CW1379" s="341"/>
    </row>
    <row r="1380" spans="101:101" x14ac:dyDescent="0.25">
      <c r="CW1380" s="341"/>
    </row>
    <row r="1381" spans="101:101" x14ac:dyDescent="0.25">
      <c r="CW1381" s="341"/>
    </row>
    <row r="1385" spans="101:101" x14ac:dyDescent="0.25">
      <c r="CW1385" s="183"/>
    </row>
    <row r="1386" spans="101:101" x14ac:dyDescent="0.25">
      <c r="CW1386" s="183"/>
    </row>
    <row r="1394" spans="101:101" x14ac:dyDescent="0.25">
      <c r="CW1394" s="120"/>
    </row>
    <row r="1395" spans="101:101" x14ac:dyDescent="0.25">
      <c r="CW1395" s="120"/>
    </row>
    <row r="1396" spans="101:101" x14ac:dyDescent="0.25">
      <c r="CW1396" s="214"/>
    </row>
    <row r="1397" spans="101:101" x14ac:dyDescent="0.25">
      <c r="CW1397" s="324"/>
    </row>
    <row r="1398" spans="101:101" x14ac:dyDescent="0.25">
      <c r="CW1398" s="229"/>
    </row>
    <row r="1399" spans="101:101" x14ac:dyDescent="0.25">
      <c r="CW1399" s="229"/>
    </row>
    <row r="1400" spans="101:101" x14ac:dyDescent="0.25">
      <c r="CW1400" s="229"/>
    </row>
    <row r="1401" spans="101:101" x14ac:dyDescent="0.25">
      <c r="CW1401" s="229"/>
    </row>
    <row r="1402" spans="101:101" x14ac:dyDescent="0.25">
      <c r="CW1402" s="229"/>
    </row>
    <row r="1403" spans="101:101" x14ac:dyDescent="0.25">
      <c r="CW1403" s="229"/>
    </row>
    <row r="1404" spans="101:101" x14ac:dyDescent="0.25">
      <c r="CW1404" s="229"/>
    </row>
    <row r="1405" spans="101:101" x14ac:dyDescent="0.25">
      <c r="CW1405" s="229"/>
    </row>
    <row r="1406" spans="101:101" x14ac:dyDescent="0.25">
      <c r="CW1406" s="229"/>
    </row>
    <row r="1407" spans="101:101" x14ac:dyDescent="0.25">
      <c r="CW1407" s="229"/>
    </row>
    <row r="1408" spans="101:101" x14ac:dyDescent="0.25">
      <c r="CW1408" s="229"/>
    </row>
    <row r="1409" spans="101:101" x14ac:dyDescent="0.25">
      <c r="CW1409" s="229"/>
    </row>
    <row r="1410" spans="101:101" x14ac:dyDescent="0.25">
      <c r="CW1410" s="229"/>
    </row>
    <row r="1412" spans="101:101" x14ac:dyDescent="0.25">
      <c r="CW1412" s="342"/>
    </row>
    <row r="1413" spans="101:101" x14ac:dyDescent="0.25">
      <c r="CW1413" s="229"/>
    </row>
    <row r="1415" spans="101:101" x14ac:dyDescent="0.25">
      <c r="CW1415" s="229"/>
    </row>
    <row r="1416" spans="101:101" x14ac:dyDescent="0.25">
      <c r="CW1416" s="343"/>
    </row>
    <row r="1417" spans="101:101" x14ac:dyDescent="0.25">
      <c r="CW1417" s="244"/>
    </row>
    <row r="1418" spans="101:101" x14ac:dyDescent="0.25">
      <c r="CW1418" s="343"/>
    </row>
    <row r="1419" spans="101:101" x14ac:dyDescent="0.25">
      <c r="CW1419" s="344"/>
    </row>
    <row r="1420" spans="101:101" x14ac:dyDescent="0.25">
      <c r="CW1420" s="244"/>
    </row>
    <row r="1421" spans="101:101" x14ac:dyDescent="0.25">
      <c r="CW1421" s="343"/>
    </row>
    <row r="1422" spans="101:101" x14ac:dyDescent="0.25">
      <c r="CW1422" s="244"/>
    </row>
    <row r="1423" spans="101:101" x14ac:dyDescent="0.25">
      <c r="CW1423" s="343"/>
    </row>
    <row r="1424" spans="101:101" x14ac:dyDescent="0.25">
      <c r="CW1424" s="244"/>
    </row>
    <row r="1425" spans="101:101" x14ac:dyDescent="0.25">
      <c r="CW1425" s="229"/>
    </row>
    <row r="1426" spans="101:101" ht="15.6" thickBot="1" x14ac:dyDescent="0.3">
      <c r="CW1426" s="345"/>
    </row>
    <row r="1427" spans="101:101" x14ac:dyDescent="0.25">
      <c r="CW1427" s="346"/>
    </row>
    <row r="1428" spans="101:101" x14ac:dyDescent="0.25">
      <c r="CW1428" s="346"/>
    </row>
    <row r="1429" spans="101:101" x14ac:dyDescent="0.25">
      <c r="CW1429" s="346"/>
    </row>
    <row r="1430" spans="101:101" x14ac:dyDescent="0.25">
      <c r="CW1430" s="346"/>
    </row>
    <row r="1431" spans="101:101" x14ac:dyDescent="0.25">
      <c r="CW1431" s="346"/>
    </row>
    <row r="1432" spans="101:101" x14ac:dyDescent="0.25">
      <c r="CW1432" s="346"/>
    </row>
    <row r="1433" spans="101:101" x14ac:dyDescent="0.25">
      <c r="CW1433" s="346"/>
    </row>
    <row r="1434" spans="101:101" x14ac:dyDescent="0.25">
      <c r="CW1434" s="346"/>
    </row>
    <row r="1435" spans="101:101" x14ac:dyDescent="0.25">
      <c r="CW1435" s="346"/>
    </row>
    <row r="1436" spans="101:101" x14ac:dyDescent="0.25">
      <c r="CW1436" s="346"/>
    </row>
    <row r="1437" spans="101:101" x14ac:dyDescent="0.25">
      <c r="CW1437" s="346"/>
    </row>
    <row r="1438" spans="101:101" x14ac:dyDescent="0.25">
      <c r="CW1438" s="346"/>
    </row>
    <row r="1439" spans="101:101" x14ac:dyDescent="0.25">
      <c r="CW1439" s="346"/>
    </row>
    <row r="1440" spans="101:101" x14ac:dyDescent="0.25">
      <c r="CW1440" s="346"/>
    </row>
    <row r="1441" spans="101:101" x14ac:dyDescent="0.25">
      <c r="CW1441" s="346"/>
    </row>
    <row r="1442" spans="101:101" x14ac:dyDescent="0.25">
      <c r="CW1442" s="346"/>
    </row>
    <row r="1443" spans="101:101" x14ac:dyDescent="0.25">
      <c r="CW1443" s="346"/>
    </row>
    <row r="1444" spans="101:101" x14ac:dyDescent="0.25">
      <c r="CW1444" s="346"/>
    </row>
    <row r="1445" spans="101:101" x14ac:dyDescent="0.25">
      <c r="CW1445" s="346"/>
    </row>
    <row r="1446" spans="101:101" x14ac:dyDescent="0.25">
      <c r="CW1446" s="346"/>
    </row>
    <row r="1447" spans="101:101" x14ac:dyDescent="0.25">
      <c r="CW1447" s="346"/>
    </row>
    <row r="1448" spans="101:101" x14ac:dyDescent="0.25">
      <c r="CW1448" s="346"/>
    </row>
    <row r="1449" spans="101:101" x14ac:dyDescent="0.25">
      <c r="CW1449" s="346"/>
    </row>
    <row r="1450" spans="101:101" x14ac:dyDescent="0.25">
      <c r="CW1450" s="346"/>
    </row>
    <row r="1451" spans="101:101" x14ac:dyDescent="0.25">
      <c r="CW1451" s="346"/>
    </row>
    <row r="1452" spans="101:101" x14ac:dyDescent="0.25">
      <c r="CW1452" s="120"/>
    </row>
    <row r="1453" spans="101:101" x14ac:dyDescent="0.25">
      <c r="CW1453" s="120"/>
    </row>
    <row r="1454" spans="101:101" x14ac:dyDescent="0.25">
      <c r="CW1454" s="200"/>
    </row>
    <row r="1455" spans="101:101" x14ac:dyDescent="0.25">
      <c r="CW1455" s="200"/>
    </row>
    <row r="1456" spans="101:101" x14ac:dyDescent="0.25">
      <c r="CW1456" s="244"/>
    </row>
    <row r="1457" spans="101:101" x14ac:dyDescent="0.25">
      <c r="CW1457" s="244"/>
    </row>
    <row r="1458" spans="101:101" x14ac:dyDescent="0.25">
      <c r="CW1458" s="120"/>
    </row>
    <row r="1459" spans="101:101" x14ac:dyDescent="0.25">
      <c r="CW1459" s="120"/>
    </row>
    <row r="1460" spans="101:101" x14ac:dyDescent="0.25">
      <c r="CW1460" s="244"/>
    </row>
    <row r="1461" spans="101:101" x14ac:dyDescent="0.25">
      <c r="CW1461" s="244"/>
    </row>
    <row r="1462" spans="101:101" x14ac:dyDescent="0.25">
      <c r="CW1462" s="120"/>
    </row>
    <row r="1463" spans="101:101" x14ac:dyDescent="0.25">
      <c r="CW1463" s="347"/>
    </row>
    <row r="1464" spans="101:101" x14ac:dyDescent="0.25">
      <c r="CW1464" s="217"/>
    </row>
    <row r="1465" spans="101:101" x14ac:dyDescent="0.25">
      <c r="CW1465" s="281"/>
    </row>
    <row r="1466" spans="101:101" x14ac:dyDescent="0.25">
      <c r="CW1466" s="281"/>
    </row>
    <row r="1467" spans="101:101" x14ac:dyDescent="0.25">
      <c r="CW1467" s="244"/>
    </row>
    <row r="1468" spans="101:101" x14ac:dyDescent="0.25">
      <c r="CW1468" s="347"/>
    </row>
    <row r="1469" spans="101:101" x14ac:dyDescent="0.25">
      <c r="CW1469" s="304"/>
    </row>
    <row r="1470" spans="101:101" x14ac:dyDescent="0.25">
      <c r="CW1470" s="348"/>
    </row>
    <row r="1471" spans="101:101" x14ac:dyDescent="0.25">
      <c r="CW1471" s="348"/>
    </row>
    <row r="1472" spans="101:101" x14ac:dyDescent="0.25">
      <c r="CW1472" s="304"/>
    </row>
    <row r="1473" spans="101:101" x14ac:dyDescent="0.25">
      <c r="CW1473" s="304"/>
    </row>
    <row r="1474" spans="101:101" x14ac:dyDescent="0.25">
      <c r="CW1474" s="304"/>
    </row>
    <row r="1475" spans="101:101" x14ac:dyDescent="0.25">
      <c r="CW1475" s="304"/>
    </row>
    <row r="1476" spans="101:101" x14ac:dyDescent="0.25">
      <c r="CW1476" s="237"/>
    </row>
    <row r="1477" spans="101:101" x14ac:dyDescent="0.25">
      <c r="CW1477" s="120"/>
    </row>
  </sheetData>
  <mergeCells count="9">
    <mergeCell ref="E3:E4"/>
    <mergeCell ref="E5:E6"/>
    <mergeCell ref="FW77:FX77"/>
    <mergeCell ref="EK7:EO7"/>
    <mergeCell ref="EN11:EY11"/>
    <mergeCell ref="EZ11:FJ11"/>
    <mergeCell ref="FK11:FV11"/>
    <mergeCell ref="FW17:FX17"/>
    <mergeCell ref="FW30:FX30"/>
  </mergeCells>
  <phoneticPr fontId="3" type="noConversion"/>
  <conditionalFormatting sqref="CW938:CW944">
    <cfRule type="top10" dxfId="21" priority="2" percent="1" rank="10"/>
    <cfRule type="top10" dxfId="20" priority="4" percent="1" rank="10"/>
  </conditionalFormatting>
  <conditionalFormatting sqref="CW945">
    <cfRule type="top10" dxfId="19" priority="5" percent="1" rank="10"/>
  </conditionalFormatting>
  <conditionalFormatting sqref="CW946:CW951">
    <cfRule type="top10" dxfId="18" priority="1" percent="1" rank="10"/>
    <cfRule type="top10" dxfId="17" priority="3" percent="1" rank="10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6:X2057"/>
  <sheetViews>
    <sheetView tabSelected="1" topLeftCell="A1168" zoomScale="70" zoomScaleNormal="70" workbookViewId="0">
      <selection activeCell="N1180" sqref="N1180"/>
    </sheetView>
  </sheetViews>
  <sheetFormatPr defaultRowHeight="21.9" customHeight="1" x14ac:dyDescent="0.3"/>
  <cols>
    <col min="1" max="1" width="3.5546875" customWidth="1"/>
    <col min="2" max="2" width="33.33203125" customWidth="1"/>
    <col min="3" max="3" width="5.44140625" customWidth="1"/>
    <col min="4" max="4" width="10.5546875" style="33" customWidth="1"/>
    <col min="5" max="5" width="16.109375" customWidth="1"/>
    <col min="6" max="6" width="6.33203125" style="673" customWidth="1"/>
    <col min="7" max="8" width="15.6640625" style="2027" customWidth="1"/>
    <col min="9" max="9" width="11.88671875" customWidth="1"/>
    <col min="10" max="10" width="11.33203125" customWidth="1"/>
    <col min="11" max="11" width="14.44140625" customWidth="1"/>
    <col min="12" max="12" width="15.33203125" customWidth="1"/>
    <col min="13" max="13" width="15.5546875" customWidth="1"/>
    <col min="14" max="14" width="15.109375" customWidth="1"/>
    <col min="15" max="15" width="21.33203125" customWidth="1"/>
    <col min="16" max="16" width="17.44140625" customWidth="1"/>
    <col min="17" max="17" width="13" customWidth="1"/>
    <col min="18" max="18" width="13.5546875" customWidth="1"/>
    <col min="19" max="19" width="25.5546875" customWidth="1"/>
    <col min="20" max="21" width="18.44140625" style="2672" customWidth="1"/>
    <col min="22" max="22" width="18.44140625" customWidth="1"/>
    <col min="23" max="23" width="21.5546875" customWidth="1"/>
    <col min="24" max="24" width="18.44140625" customWidth="1"/>
    <col min="25" max="44" width="8.88671875" customWidth="1"/>
  </cols>
  <sheetData>
    <row r="6" spans="1:24" ht="30" x14ac:dyDescent="0.3">
      <c r="A6" s="3156" t="s">
        <v>871</v>
      </c>
      <c r="B6" s="3156"/>
      <c r="C6" s="3156"/>
      <c r="D6" s="3156"/>
      <c r="E6" s="3156"/>
      <c r="F6" s="3156"/>
      <c r="G6" s="3156"/>
      <c r="H6" s="3156"/>
      <c r="I6" s="3156"/>
      <c r="J6" s="3156"/>
      <c r="K6" s="3156"/>
      <c r="L6" s="3156"/>
      <c r="M6" s="3156"/>
      <c r="N6" s="3156"/>
      <c r="O6" s="629" t="str">
        <f>'PDB Bill AMR'!$L$2</f>
        <v>Month August-2023</v>
      </c>
      <c r="S6" s="1103" t="s">
        <v>4084</v>
      </c>
      <c r="T6" s="2671" t="str">
        <f>O6</f>
        <v>Month August-2023</v>
      </c>
      <c r="U6" s="2671" t="s">
        <v>5037</v>
      </c>
      <c r="V6" s="1103" t="s">
        <v>15</v>
      </c>
      <c r="W6" s="1103" t="s">
        <v>16</v>
      </c>
      <c r="X6" s="1103" t="s">
        <v>17</v>
      </c>
    </row>
    <row r="7" spans="1:24" ht="21.9" customHeight="1" x14ac:dyDescent="0.3">
      <c r="A7" s="3087" t="s">
        <v>0</v>
      </c>
      <c r="B7" s="3089" t="s">
        <v>1</v>
      </c>
      <c r="C7" s="3091" t="s">
        <v>2</v>
      </c>
      <c r="D7" s="3092"/>
      <c r="E7" s="3093"/>
      <c r="F7" s="3094" t="s">
        <v>3</v>
      </c>
      <c r="G7" s="3091" t="s">
        <v>4</v>
      </c>
      <c r="H7" s="3093"/>
      <c r="I7" s="3068"/>
      <c r="J7" s="3096" t="s">
        <v>5</v>
      </c>
      <c r="K7" s="3091" t="s">
        <v>6</v>
      </c>
      <c r="L7" s="3093"/>
      <c r="M7" s="95" t="s">
        <v>805</v>
      </c>
      <c r="N7" s="96"/>
      <c r="O7" s="3067" t="s">
        <v>7</v>
      </c>
    </row>
    <row r="8" spans="1:24" ht="46.8" x14ac:dyDescent="0.3">
      <c r="A8" s="3088"/>
      <c r="B8" s="3090"/>
      <c r="C8" s="3084" t="s">
        <v>824</v>
      </c>
      <c r="D8" s="3085"/>
      <c r="E8" s="85" t="s">
        <v>9</v>
      </c>
      <c r="F8" s="3095"/>
      <c r="G8" s="2210" t="str">
        <f>'PDB Bill AMR'!I4</f>
        <v>Reading at 00.00hr 
01.08.2023</v>
      </c>
      <c r="H8" s="2210" t="str">
        <f>'PDB Bill AMR'!J4</f>
        <v>Reading at 00.00hr 
01.09.2023</v>
      </c>
      <c r="I8" s="1" t="s">
        <v>10</v>
      </c>
      <c r="J8" s="3088"/>
      <c r="K8" s="1" t="s">
        <v>11</v>
      </c>
      <c r="L8" s="1" t="s">
        <v>12</v>
      </c>
      <c r="M8" s="508" t="s">
        <v>30</v>
      </c>
      <c r="N8" s="75" t="s">
        <v>41</v>
      </c>
      <c r="O8" s="3068"/>
      <c r="T8" s="2673">
        <v>15283200.000000071</v>
      </c>
      <c r="U8" s="2673">
        <v>15283200.000000071</v>
      </c>
      <c r="V8" s="33">
        <f>T8-U8</f>
        <v>0</v>
      </c>
      <c r="W8" s="1104">
        <f>V8/U8*100</f>
        <v>0</v>
      </c>
      <c r="X8" s="33" t="str">
        <f>IF(W8&gt;40,"FAULT",IF(W8&lt;-40,"CHECK","OK"))</f>
        <v>OK</v>
      </c>
    </row>
    <row r="9" spans="1:24" ht="21.9" customHeight="1" x14ac:dyDescent="0.3">
      <c r="A9" s="2">
        <v>1</v>
      </c>
      <c r="B9" s="86">
        <v>2</v>
      </c>
      <c r="C9" s="2582">
        <v>3</v>
      </c>
      <c r="D9" s="2615">
        <v>4</v>
      </c>
      <c r="E9" s="551">
        <v>5</v>
      </c>
      <c r="F9" s="551">
        <v>6</v>
      </c>
      <c r="G9" s="2616">
        <f>'PDB Bill AMR'!$H$5</f>
        <v>8</v>
      </c>
      <c r="H9" s="2616">
        <f>'PDB Bill AMR'!$H$5</f>
        <v>8</v>
      </c>
      <c r="I9" s="2" t="s">
        <v>2021</v>
      </c>
      <c r="J9" s="2">
        <v>10</v>
      </c>
      <c r="K9" s="2" t="s">
        <v>5039</v>
      </c>
      <c r="L9" s="2" t="s">
        <v>5040</v>
      </c>
      <c r="M9" s="2">
        <v>13</v>
      </c>
      <c r="N9" s="2">
        <v>14</v>
      </c>
      <c r="O9" s="2">
        <v>15</v>
      </c>
    </row>
    <row r="10" spans="1:24" ht="21.9" customHeight="1" x14ac:dyDescent="0.3">
      <c r="A10" s="10"/>
      <c r="B10" s="513" t="s">
        <v>1071</v>
      </c>
      <c r="C10" s="514"/>
      <c r="D10" s="573"/>
      <c r="E10" s="547"/>
      <c r="F10" s="668"/>
      <c r="G10" s="2211"/>
      <c r="H10" s="2211"/>
      <c r="I10" s="514"/>
      <c r="J10" s="514"/>
      <c r="K10" s="573"/>
      <c r="L10" s="514"/>
      <c r="M10" s="515"/>
      <c r="N10" s="516"/>
      <c r="O10" s="7"/>
    </row>
    <row r="11" spans="1:24" ht="21.9" customHeight="1" x14ac:dyDescent="0.3">
      <c r="A11" s="519"/>
      <c r="B11" s="98" t="s">
        <v>1074</v>
      </c>
      <c r="C11" s="51">
        <v>132</v>
      </c>
      <c r="D11" s="682" t="s">
        <v>446</v>
      </c>
      <c r="E11" s="510"/>
      <c r="F11" s="669">
        <v>1</v>
      </c>
      <c r="G11" s="4"/>
      <c r="H11" s="4"/>
      <c r="I11" s="4"/>
      <c r="J11" s="664">
        <v>1000</v>
      </c>
      <c r="K11" s="574">
        <f>J11*I11*F11</f>
        <v>0</v>
      </c>
      <c r="L11" s="6"/>
      <c r="M11" s="6"/>
      <c r="N11" s="76"/>
      <c r="O11" s="507"/>
    </row>
    <row r="12" spans="1:24" ht="21.9" customHeight="1" x14ac:dyDescent="0.3">
      <c r="A12" s="519"/>
      <c r="B12" s="98" t="s">
        <v>1075</v>
      </c>
      <c r="C12" s="51">
        <v>132</v>
      </c>
      <c r="D12" s="1059"/>
      <c r="E12" s="510"/>
      <c r="F12" s="669">
        <v>1</v>
      </c>
      <c r="G12" s="4"/>
      <c r="H12" s="4"/>
      <c r="I12" s="4"/>
      <c r="J12" s="664">
        <v>1000</v>
      </c>
      <c r="K12" s="574"/>
      <c r="L12" s="15">
        <f>J12*I12*F12</f>
        <v>0</v>
      </c>
      <c r="M12" s="15"/>
      <c r="N12" s="77"/>
      <c r="O12" s="507"/>
    </row>
    <row r="13" spans="1:24" ht="21.9" customHeight="1" x14ac:dyDescent="0.3">
      <c r="A13" s="519"/>
      <c r="B13" s="98" t="s">
        <v>1072</v>
      </c>
      <c r="C13" s="51">
        <v>132</v>
      </c>
      <c r="D13" s="1059"/>
      <c r="E13" s="510"/>
      <c r="F13" s="669">
        <v>1</v>
      </c>
      <c r="G13" s="4"/>
      <c r="H13" s="4"/>
      <c r="I13" s="4"/>
      <c r="J13" s="664">
        <v>1000</v>
      </c>
      <c r="K13" s="574">
        <f>J13*I13*F13</f>
        <v>0</v>
      </c>
      <c r="L13" s="6"/>
      <c r="M13" s="6"/>
      <c r="N13" s="76"/>
      <c r="O13" s="507"/>
    </row>
    <row r="14" spans="1:24" ht="21.9" customHeight="1" x14ac:dyDescent="0.3">
      <c r="A14" s="519"/>
      <c r="B14" s="98" t="s">
        <v>1073</v>
      </c>
      <c r="C14" s="51">
        <v>132</v>
      </c>
      <c r="D14" s="1059"/>
      <c r="E14" s="510"/>
      <c r="F14" s="669">
        <v>1</v>
      </c>
      <c r="G14" s="4"/>
      <c r="H14" s="4"/>
      <c r="I14" s="4"/>
      <c r="J14" s="664">
        <v>1000</v>
      </c>
      <c r="K14" s="575"/>
      <c r="L14" s="16">
        <f>J14*I14*F14</f>
        <v>0</v>
      </c>
      <c r="M14" s="16"/>
      <c r="N14" s="78"/>
      <c r="O14" s="507"/>
    </row>
    <row r="15" spans="1:24" ht="21.9" customHeight="1" x14ac:dyDescent="0.3">
      <c r="A15" s="519"/>
      <c r="B15" s="98" t="s">
        <v>1076</v>
      </c>
      <c r="C15" s="51">
        <v>132</v>
      </c>
      <c r="D15" s="1059"/>
      <c r="E15" s="91"/>
      <c r="F15" s="669">
        <v>1</v>
      </c>
      <c r="G15" s="4"/>
      <c r="H15" s="4"/>
      <c r="I15" s="4"/>
      <c r="J15" s="664">
        <v>1000</v>
      </c>
      <c r="K15" s="575"/>
      <c r="L15" s="16"/>
      <c r="M15" s="665"/>
      <c r="N15" s="666"/>
      <c r="O15" s="507"/>
    </row>
    <row r="16" spans="1:24" ht="21.9" customHeight="1" x14ac:dyDescent="0.3">
      <c r="A16" s="519"/>
      <c r="B16" s="98" t="s">
        <v>1077</v>
      </c>
      <c r="C16" s="51">
        <v>132</v>
      </c>
      <c r="D16" s="698"/>
      <c r="E16" s="91"/>
      <c r="F16" s="669">
        <v>1</v>
      </c>
      <c r="G16" s="4"/>
      <c r="H16" s="4"/>
      <c r="I16" s="4"/>
      <c r="J16" s="664">
        <v>1000</v>
      </c>
      <c r="K16" s="575"/>
      <c r="L16" s="16"/>
      <c r="M16" s="665"/>
      <c r="N16" s="666"/>
      <c r="O16" s="507"/>
    </row>
    <row r="17" spans="1:15" ht="21.9" customHeight="1" x14ac:dyDescent="0.3">
      <c r="A17" s="519"/>
      <c r="B17" s="93"/>
      <c r="C17" s="87"/>
      <c r="D17" s="999"/>
      <c r="E17" s="87"/>
      <c r="F17" s="670"/>
      <c r="G17" s="36"/>
      <c r="H17" s="36"/>
      <c r="I17" s="3157" t="s">
        <v>221</v>
      </c>
      <c r="J17" s="3158"/>
      <c r="K17" s="576">
        <f>SUM(K11:K14)</f>
        <v>0</v>
      </c>
      <c r="L17" s="92">
        <f>SUM(L11:L14)</f>
        <v>0</v>
      </c>
      <c r="M17" s="17"/>
      <c r="N17" s="79"/>
      <c r="O17" s="507"/>
    </row>
    <row r="18" spans="1:15" ht="21.9" customHeight="1" x14ac:dyDescent="0.3">
      <c r="A18" s="519"/>
      <c r="B18" s="93"/>
      <c r="C18" s="87"/>
      <c r="D18" s="999"/>
      <c r="E18" s="87"/>
      <c r="F18" s="670"/>
      <c r="G18" s="36"/>
      <c r="H18" s="36"/>
      <c r="I18" s="545"/>
      <c r="J18" s="545" t="s">
        <v>28</v>
      </c>
      <c r="K18" s="2124">
        <f>K26-L30</f>
        <v>60810000</v>
      </c>
      <c r="L18" s="39"/>
      <c r="M18" s="40"/>
      <c r="N18" s="520"/>
      <c r="O18" s="507"/>
    </row>
    <row r="19" spans="1:15" ht="21.9" customHeight="1" x14ac:dyDescent="0.3">
      <c r="A19" s="519"/>
      <c r="B19" s="513" t="s">
        <v>1078</v>
      </c>
      <c r="C19" s="514"/>
      <c r="D19" s="573"/>
      <c r="E19" s="514"/>
      <c r="F19" s="668"/>
      <c r="G19" s="2211"/>
      <c r="H19" s="2211"/>
      <c r="I19" s="514"/>
      <c r="J19" s="514"/>
      <c r="K19" s="573"/>
      <c r="L19" s="514"/>
      <c r="M19" s="515"/>
      <c r="N19" s="516"/>
      <c r="O19" s="507"/>
    </row>
    <row r="20" spans="1:15" ht="21.9" customHeight="1" x14ac:dyDescent="0.3">
      <c r="A20" s="519">
        <v>2</v>
      </c>
      <c r="B20" s="98" t="s">
        <v>3282</v>
      </c>
      <c r="C20" s="51">
        <v>132</v>
      </c>
      <c r="D20" s="1059"/>
      <c r="E20" s="510" t="s">
        <v>3283</v>
      </c>
      <c r="F20" s="669">
        <v>1</v>
      </c>
      <c r="G20" s="644">
        <v>1632756</v>
      </c>
      <c r="H20" s="644">
        <v>1632756</v>
      </c>
      <c r="I20" s="19">
        <f t="shared" ref="I20:I24" si="0">H20-G20</f>
        <v>0</v>
      </c>
      <c r="J20" s="507">
        <v>1000</v>
      </c>
      <c r="K20" s="574">
        <f>F20*I20*J20</f>
        <v>0</v>
      </c>
      <c r="L20" s="15"/>
      <c r="M20" s="15"/>
      <c r="N20" s="77"/>
      <c r="O20" s="507"/>
    </row>
    <row r="21" spans="1:15" ht="21.9" customHeight="1" x14ac:dyDescent="0.3">
      <c r="A21" s="519"/>
      <c r="B21" s="98" t="s">
        <v>3284</v>
      </c>
      <c r="C21" s="51">
        <v>132</v>
      </c>
      <c r="D21" s="1059"/>
      <c r="E21" s="510" t="s">
        <v>3283</v>
      </c>
      <c r="F21" s="669">
        <v>1</v>
      </c>
      <c r="G21" s="644">
        <v>79348</v>
      </c>
      <c r="H21" s="644">
        <v>96919</v>
      </c>
      <c r="I21" s="19">
        <f>H21-G21</f>
        <v>17571</v>
      </c>
      <c r="J21" s="507">
        <v>1000</v>
      </c>
      <c r="K21" s="2714">
        <f>F21*I21*J21</f>
        <v>17571000</v>
      </c>
      <c r="L21" s="15"/>
      <c r="M21" s="15"/>
      <c r="N21" s="77"/>
      <c r="O21" s="507"/>
    </row>
    <row r="22" spans="1:15" ht="21.9" customHeight="1" x14ac:dyDescent="0.3">
      <c r="A22" s="519">
        <v>3</v>
      </c>
      <c r="B22" s="98" t="s">
        <v>3284</v>
      </c>
      <c r="C22" s="51">
        <v>132</v>
      </c>
      <c r="D22" s="1059"/>
      <c r="E22" s="510" t="s">
        <v>3285</v>
      </c>
      <c r="F22" s="669">
        <v>1</v>
      </c>
      <c r="G22" s="644">
        <v>281129</v>
      </c>
      <c r="H22" s="644">
        <v>281129</v>
      </c>
      <c r="I22" s="19">
        <f t="shared" si="0"/>
        <v>0</v>
      </c>
      <c r="J22" s="507">
        <v>1000</v>
      </c>
      <c r="K22" s="575"/>
      <c r="L22" s="16">
        <f>F22*I22*J22</f>
        <v>0</v>
      </c>
      <c r="M22" s="16"/>
      <c r="N22" s="78"/>
      <c r="O22" s="507"/>
    </row>
    <row r="23" spans="1:15" ht="21.9" customHeight="1" x14ac:dyDescent="0.3">
      <c r="A23" s="519">
        <v>6</v>
      </c>
      <c r="B23" s="98" t="s">
        <v>3286</v>
      </c>
      <c r="C23" s="51">
        <v>132</v>
      </c>
      <c r="D23" s="1059"/>
      <c r="E23" s="91" t="s">
        <v>3287</v>
      </c>
      <c r="F23" s="669">
        <v>1</v>
      </c>
      <c r="G23" s="644">
        <v>2131079</v>
      </c>
      <c r="H23" s="644">
        <v>2161566</v>
      </c>
      <c r="I23" s="19">
        <f t="shared" si="0"/>
        <v>30487</v>
      </c>
      <c r="J23" s="664">
        <v>1000</v>
      </c>
      <c r="K23" s="574">
        <f>F23*I23*J23</f>
        <v>30487000</v>
      </c>
      <c r="L23" s="15"/>
      <c r="M23" s="665"/>
      <c r="N23" s="666"/>
      <c r="O23" s="507"/>
    </row>
    <row r="24" spans="1:15" ht="21.9" customHeight="1" x14ac:dyDescent="0.3">
      <c r="A24" s="519">
        <v>8</v>
      </c>
      <c r="B24" s="98" t="s">
        <v>3288</v>
      </c>
      <c r="C24" s="51">
        <v>132</v>
      </c>
      <c r="D24" s="698"/>
      <c r="E24" s="91" t="s">
        <v>3289</v>
      </c>
      <c r="F24" s="669">
        <v>1</v>
      </c>
      <c r="G24" s="644">
        <v>2887068</v>
      </c>
      <c r="H24" s="644">
        <v>2917391</v>
      </c>
      <c r="I24" s="19">
        <f t="shared" si="0"/>
        <v>30323</v>
      </c>
      <c r="J24" s="664">
        <v>1000</v>
      </c>
      <c r="K24" s="575">
        <f>F24*I24*J24</f>
        <v>30323000</v>
      </c>
      <c r="L24" s="16"/>
      <c r="M24" s="665"/>
      <c r="N24" s="666"/>
      <c r="O24" s="507"/>
    </row>
    <row r="25" spans="1:15" ht="21.9" customHeight="1" x14ac:dyDescent="0.3">
      <c r="A25" s="519"/>
      <c r="B25" s="93"/>
      <c r="C25" s="87"/>
      <c r="D25" s="999"/>
      <c r="E25" s="87"/>
      <c r="F25" s="670"/>
      <c r="G25" s="655">
        <v>0</v>
      </c>
      <c r="H25" s="655">
        <v>0</v>
      </c>
      <c r="I25" s="3157" t="s">
        <v>272</v>
      </c>
      <c r="J25" s="3158"/>
      <c r="K25" s="576">
        <f>SUM(K20:K24)</f>
        <v>78381000</v>
      </c>
      <c r="L25" s="92">
        <f>SUM(L20:L24)</f>
        <v>0</v>
      </c>
      <c r="M25" s="17"/>
      <c r="N25" s="79"/>
      <c r="O25" s="521"/>
    </row>
    <row r="26" spans="1:15" ht="21.9" customHeight="1" x14ac:dyDescent="0.3">
      <c r="A26" s="519"/>
      <c r="B26" s="93"/>
      <c r="C26" s="87"/>
      <c r="D26" s="999"/>
      <c r="E26" s="87"/>
      <c r="F26" s="670"/>
      <c r="G26" s="655">
        <v>0</v>
      </c>
      <c r="H26" s="655">
        <v>0</v>
      </c>
      <c r="I26" s="3157" t="s">
        <v>28</v>
      </c>
      <c r="J26" s="3158"/>
      <c r="K26" s="2717">
        <f>K25-L25</f>
        <v>78381000</v>
      </c>
      <c r="L26" s="39"/>
      <c r="M26" s="41"/>
      <c r="N26" s="522"/>
      <c r="O26" s="521"/>
    </row>
    <row r="27" spans="1:15" ht="21.9" customHeight="1" x14ac:dyDescent="0.3">
      <c r="A27" s="10"/>
      <c r="B27" s="532" t="s">
        <v>1081</v>
      </c>
      <c r="C27" s="533"/>
      <c r="D27" s="578"/>
      <c r="E27" s="533"/>
      <c r="F27" s="671"/>
      <c r="G27" s="2212">
        <v>0</v>
      </c>
      <c r="H27" s="2212">
        <v>0</v>
      </c>
      <c r="I27" s="533"/>
      <c r="J27" s="533"/>
      <c r="K27" s="578"/>
      <c r="L27" s="533"/>
      <c r="M27" s="536"/>
      <c r="N27" s="534"/>
      <c r="O27" s="7"/>
    </row>
    <row r="28" spans="1:15" ht="21.9" customHeight="1" x14ac:dyDescent="0.3">
      <c r="A28" s="519"/>
      <c r="B28" s="98" t="s">
        <v>1079</v>
      </c>
      <c r="C28" s="51">
        <v>132</v>
      </c>
      <c r="D28" s="1051" t="s">
        <v>800</v>
      </c>
      <c r="E28" s="506"/>
      <c r="F28" s="669">
        <v>1</v>
      </c>
      <c r="G28" s="644">
        <v>281129</v>
      </c>
      <c r="H28" s="644">
        <v>281129</v>
      </c>
      <c r="I28" s="19">
        <f>H28-G28</f>
        <v>0</v>
      </c>
      <c r="J28" s="664">
        <v>1000</v>
      </c>
      <c r="K28" s="574"/>
      <c r="L28" s="15">
        <f>J28*I28*F28</f>
        <v>0</v>
      </c>
      <c r="M28" s="6"/>
      <c r="N28" s="76"/>
      <c r="O28" s="507"/>
    </row>
    <row r="29" spans="1:15" ht="21.9" customHeight="1" x14ac:dyDescent="0.3">
      <c r="A29" s="519"/>
      <c r="B29" s="98" t="s">
        <v>1080</v>
      </c>
      <c r="C29" s="51">
        <v>132</v>
      </c>
      <c r="D29" s="1052"/>
      <c r="E29" s="506"/>
      <c r="F29" s="669">
        <v>1</v>
      </c>
      <c r="G29" s="644">
        <v>79348</v>
      </c>
      <c r="H29" s="644">
        <v>96919</v>
      </c>
      <c r="I29" s="19">
        <f>H29-G29</f>
        <v>17571</v>
      </c>
      <c r="J29" s="664">
        <v>1000</v>
      </c>
      <c r="K29" s="574"/>
      <c r="L29" s="15">
        <f>J29*I29*F29</f>
        <v>17571000</v>
      </c>
      <c r="M29" s="15"/>
      <c r="N29" s="77"/>
      <c r="O29" s="507"/>
    </row>
    <row r="30" spans="1:15" ht="21.9" customHeight="1" x14ac:dyDescent="0.3">
      <c r="A30" s="519"/>
      <c r="B30" s="93"/>
      <c r="C30" s="87"/>
      <c r="D30" s="999"/>
      <c r="E30" s="87"/>
      <c r="F30" s="670"/>
      <c r="G30" s="655">
        <v>0</v>
      </c>
      <c r="H30" s="655">
        <v>0</v>
      </c>
      <c r="I30" s="655"/>
      <c r="J30" s="93" t="s">
        <v>262</v>
      </c>
      <c r="K30" s="577"/>
      <c r="L30" s="2125">
        <f>SUM(L28:L29)</f>
        <v>17571000</v>
      </c>
      <c r="M30" s="521"/>
      <c r="N30" s="522"/>
      <c r="O30" s="507"/>
    </row>
    <row r="31" spans="1:15" ht="21.9" customHeight="1" x14ac:dyDescent="0.3">
      <c r="A31" s="10"/>
      <c r="B31" s="532" t="s">
        <v>1082</v>
      </c>
      <c r="C31" s="533"/>
      <c r="D31" s="578"/>
      <c r="E31" s="533"/>
      <c r="F31" s="671"/>
      <c r="G31" s="2212">
        <v>0</v>
      </c>
      <c r="H31" s="2212">
        <v>0</v>
      </c>
      <c r="I31" s="656"/>
      <c r="J31" s="533"/>
      <c r="K31" s="578"/>
      <c r="L31" s="533"/>
      <c r="M31" s="536"/>
      <c r="N31" s="534"/>
      <c r="O31" s="7"/>
    </row>
    <row r="32" spans="1:15" ht="21.9" customHeight="1" x14ac:dyDescent="0.3">
      <c r="A32" s="519">
        <v>4</v>
      </c>
      <c r="B32" s="98" t="s">
        <v>3290</v>
      </c>
      <c r="C32" s="51">
        <v>132</v>
      </c>
      <c r="D32" s="3097" t="s">
        <v>802</v>
      </c>
      <c r="E32" s="510" t="s">
        <v>3291</v>
      </c>
      <c r="F32" s="669">
        <v>1</v>
      </c>
      <c r="G32" s="644">
        <v>869330</v>
      </c>
      <c r="H32" s="644">
        <v>886482</v>
      </c>
      <c r="I32" s="19">
        <f>H32-G32</f>
        <v>17152</v>
      </c>
      <c r="J32" s="507">
        <v>1000</v>
      </c>
      <c r="K32" s="3"/>
      <c r="L32" s="15">
        <f>F32*I32*J32</f>
        <v>17152000</v>
      </c>
      <c r="M32" s="15"/>
      <c r="N32" s="76"/>
      <c r="O32" s="507"/>
    </row>
    <row r="33" spans="1:21" ht="21.9" customHeight="1" x14ac:dyDescent="0.3">
      <c r="A33" s="519">
        <v>5</v>
      </c>
      <c r="B33" s="98" t="s">
        <v>3292</v>
      </c>
      <c r="C33" s="51">
        <v>132</v>
      </c>
      <c r="D33" s="3098"/>
      <c r="E33" s="510" t="s">
        <v>3293</v>
      </c>
      <c r="F33" s="669">
        <v>1</v>
      </c>
      <c r="G33" s="644">
        <v>1463850</v>
      </c>
      <c r="H33" s="644">
        <v>1472967</v>
      </c>
      <c r="I33" s="19">
        <f>H33-G33</f>
        <v>9117</v>
      </c>
      <c r="J33" s="507">
        <v>2000</v>
      </c>
      <c r="K33" s="3"/>
      <c r="L33" s="15">
        <f>F33*I33*J33</f>
        <v>18234000</v>
      </c>
      <c r="M33" s="15"/>
      <c r="N33" s="76"/>
      <c r="O33" s="507"/>
    </row>
    <row r="34" spans="1:21" ht="21.9" customHeight="1" x14ac:dyDescent="0.3">
      <c r="A34" s="519">
        <v>9</v>
      </c>
      <c r="B34" s="98" t="s">
        <v>3294</v>
      </c>
      <c r="C34" s="51">
        <v>132</v>
      </c>
      <c r="D34" s="3098"/>
      <c r="E34" s="510" t="s">
        <v>3295</v>
      </c>
      <c r="F34" s="669">
        <v>1</v>
      </c>
      <c r="G34" s="644">
        <v>1334171</v>
      </c>
      <c r="H34" s="644">
        <v>1343240</v>
      </c>
      <c r="I34" s="19">
        <f>H34-G34</f>
        <v>9069</v>
      </c>
      <c r="J34" s="507">
        <v>2000</v>
      </c>
      <c r="K34" s="3"/>
      <c r="L34" s="15">
        <f>F34*I34*J34</f>
        <v>18138000</v>
      </c>
      <c r="M34" s="15"/>
      <c r="N34" s="76"/>
      <c r="O34" s="507"/>
    </row>
    <row r="35" spans="1:21" ht="21.9" customHeight="1" x14ac:dyDescent="0.3">
      <c r="A35" s="519">
        <v>10</v>
      </c>
      <c r="B35" s="98" t="s">
        <v>3296</v>
      </c>
      <c r="C35" s="51">
        <v>132</v>
      </c>
      <c r="D35" s="3155"/>
      <c r="E35" s="510" t="s">
        <v>3297</v>
      </c>
      <c r="F35" s="669">
        <v>1</v>
      </c>
      <c r="G35" s="644">
        <v>1298503</v>
      </c>
      <c r="H35" s="644">
        <v>1310910</v>
      </c>
      <c r="I35" s="19">
        <f>H35-G35</f>
        <v>12407</v>
      </c>
      <c r="J35" s="507">
        <v>2000</v>
      </c>
      <c r="K35" s="3"/>
      <c r="L35" s="15">
        <f>F35*I35*J35</f>
        <v>24814000</v>
      </c>
      <c r="M35" s="15"/>
      <c r="N35" s="76"/>
      <c r="O35" s="507"/>
    </row>
    <row r="36" spans="1:21" ht="21.9" customHeight="1" x14ac:dyDescent="0.3">
      <c r="A36" s="519"/>
      <c r="B36" s="93"/>
      <c r="C36" s="87"/>
      <c r="D36" s="999"/>
      <c r="E36" s="64"/>
      <c r="F36" s="672"/>
      <c r="G36" s="64"/>
      <c r="H36" s="64"/>
      <c r="I36" s="64"/>
      <c r="J36" s="93" t="s">
        <v>27</v>
      </c>
      <c r="K36" s="579"/>
      <c r="L36" s="2716">
        <f>SUM(L32:L35)</f>
        <v>78338000</v>
      </c>
      <c r="M36" s="54"/>
      <c r="N36" s="76"/>
      <c r="O36" s="507"/>
    </row>
    <row r="37" spans="1:21" ht="21.9" customHeight="1" thickBot="1" x14ac:dyDescent="0.35">
      <c r="A37" s="511"/>
      <c r="B37" s="523"/>
      <c r="C37" s="520"/>
      <c r="D37" s="1038"/>
      <c r="K37" s="580"/>
      <c r="L37" s="511"/>
      <c r="M37" s="511"/>
      <c r="N37" s="520"/>
      <c r="O37" s="511"/>
    </row>
    <row r="38" spans="1:21" s="511" customFormat="1" ht="21.9" customHeight="1" x14ac:dyDescent="0.3">
      <c r="B38" s="3099" t="s">
        <v>807</v>
      </c>
      <c r="C38" s="3100"/>
      <c r="D38" s="561" t="s">
        <v>14</v>
      </c>
      <c r="E38"/>
      <c r="F38" s="3101" t="s">
        <v>808</v>
      </c>
      <c r="G38" s="3102"/>
      <c r="H38" s="3103"/>
      <c r="I38" s="561" t="s">
        <v>14</v>
      </c>
      <c r="K38" s="3105" t="s">
        <v>809</v>
      </c>
      <c r="L38" s="3106"/>
      <c r="M38" s="562" t="s">
        <v>14</v>
      </c>
      <c r="N38" s="520"/>
      <c r="T38" s="2674"/>
      <c r="U38" s="2674"/>
    </row>
    <row r="39" spans="1:21" s="511" customFormat="1" ht="21.9" customHeight="1" x14ac:dyDescent="0.3">
      <c r="B39" s="3112" t="str">
        <f>B16</f>
        <v>132 KV DHANMONDI-3 CKT(EXP)</v>
      </c>
      <c r="C39" s="3113"/>
      <c r="D39" s="692">
        <f>L36</f>
        <v>78338000</v>
      </c>
      <c r="E39"/>
      <c r="F39" s="3114" t="s">
        <v>810</v>
      </c>
      <c r="G39" s="3115"/>
      <c r="H39" s="3116"/>
      <c r="I39" s="567">
        <v>0</v>
      </c>
      <c r="K39" s="3143" t="s">
        <v>4014</v>
      </c>
      <c r="L39" s="3144"/>
      <c r="M39" s="565">
        <f>I40</f>
        <v>78338000</v>
      </c>
      <c r="N39" s="520"/>
      <c r="T39" s="2674"/>
      <c r="U39" s="2674"/>
    </row>
    <row r="40" spans="1:21" s="511" customFormat="1" ht="21.9" customHeight="1" x14ac:dyDescent="0.3">
      <c r="B40" s="3112" t="s">
        <v>832</v>
      </c>
      <c r="C40" s="3113"/>
      <c r="D40" s="597"/>
      <c r="E40"/>
      <c r="F40" s="3114" t="s">
        <v>4014</v>
      </c>
      <c r="G40" s="3115"/>
      <c r="H40" s="3116"/>
      <c r="I40" s="567">
        <f>D43-I39</f>
        <v>78338000</v>
      </c>
      <c r="K40" s="3153" t="s">
        <v>4839</v>
      </c>
      <c r="L40" s="3154"/>
      <c r="M40" s="1045">
        <f>K59</f>
        <v>78599999.999999896</v>
      </c>
      <c r="N40" s="520"/>
      <c r="T40" s="2674"/>
      <c r="U40" s="2674"/>
    </row>
    <row r="41" spans="1:21" s="511" customFormat="1" ht="21.9" customHeight="1" x14ac:dyDescent="0.3">
      <c r="B41" s="3112" t="s">
        <v>833</v>
      </c>
      <c r="C41" s="3113"/>
      <c r="D41" s="597"/>
      <c r="E41"/>
      <c r="F41"/>
      <c r="G41" s="2027"/>
      <c r="H41" s="2027"/>
      <c r="I41"/>
      <c r="K41" s="3153" t="s">
        <v>4012</v>
      </c>
      <c r="L41" s="3154"/>
      <c r="M41" s="567">
        <f>M39-M40</f>
        <v>-261999.99999989569</v>
      </c>
      <c r="N41" s="520"/>
      <c r="T41" s="2674"/>
      <c r="U41" s="2674"/>
    </row>
    <row r="42" spans="1:21" s="511" customFormat="1" ht="21.9" customHeight="1" thickBot="1" x14ac:dyDescent="0.35">
      <c r="B42" s="3112" t="s">
        <v>834</v>
      </c>
      <c r="C42" s="3113"/>
      <c r="D42" s="598"/>
      <c r="E42"/>
      <c r="F42"/>
      <c r="G42" s="2027"/>
      <c r="H42" s="2027"/>
      <c r="I42"/>
      <c r="K42" s="3145" t="s">
        <v>268</v>
      </c>
      <c r="L42" s="3146"/>
      <c r="M42" s="566">
        <f>M41/M39</f>
        <v>-3.3444816053498391E-3</v>
      </c>
      <c r="N42" s="520"/>
      <c r="T42" s="2674"/>
      <c r="U42" s="2674"/>
    </row>
    <row r="43" spans="1:21" s="511" customFormat="1" ht="21.9" customHeight="1" x14ac:dyDescent="0.3">
      <c r="B43" s="3147" t="s">
        <v>4011</v>
      </c>
      <c r="C43" s="3148"/>
      <c r="D43" s="690">
        <f>SUM(D39:D42)</f>
        <v>78338000</v>
      </c>
      <c r="E43"/>
      <c r="F43"/>
      <c r="G43" s="2027"/>
      <c r="H43" s="2027"/>
      <c r="I43"/>
      <c r="K43" s="580"/>
      <c r="N43" s="520"/>
      <c r="T43" s="2674"/>
      <c r="U43" s="2674"/>
    </row>
    <row r="44" spans="1:21" s="511" customFormat="1" ht="21.9" customHeight="1" x14ac:dyDescent="0.3">
      <c r="B44"/>
      <c r="C44"/>
      <c r="D44"/>
      <c r="E44"/>
      <c r="F44" s="658"/>
      <c r="G44" s="2027"/>
      <c r="H44" s="2027"/>
      <c r="I44"/>
      <c r="J44"/>
      <c r="K44" s="580"/>
      <c r="N44" s="520"/>
      <c r="T44" s="2674"/>
      <c r="U44" s="2674"/>
    </row>
    <row r="45" spans="1:21" s="511" customFormat="1" ht="21.9" customHeight="1" x14ac:dyDescent="0.3">
      <c r="B45"/>
      <c r="C45"/>
      <c r="D45"/>
      <c r="E45"/>
      <c r="F45" s="658"/>
      <c r="G45" s="2027"/>
      <c r="H45" s="2027"/>
      <c r="I45"/>
      <c r="J45"/>
      <c r="K45" s="580"/>
      <c r="N45" s="520"/>
      <c r="T45" s="2674"/>
      <c r="U45" s="2674"/>
    </row>
    <row r="46" spans="1:21" s="511" customFormat="1" ht="21.9" customHeight="1" x14ac:dyDescent="0.3">
      <c r="B46"/>
      <c r="C46"/>
      <c r="D46"/>
      <c r="E46"/>
      <c r="F46" s="658"/>
      <c r="G46" s="2213"/>
      <c r="H46" s="2213"/>
      <c r="I46" s="556"/>
      <c r="J46" s="557"/>
      <c r="K46" s="580"/>
      <c r="N46" s="520"/>
      <c r="T46" s="2674"/>
      <c r="U46" s="2674"/>
    </row>
    <row r="47" spans="1:21" ht="21.9" customHeight="1" x14ac:dyDescent="0.3">
      <c r="A47" s="511"/>
      <c r="D47"/>
      <c r="G47" s="2213"/>
      <c r="H47" s="2213"/>
      <c r="I47" s="556"/>
      <c r="J47" s="557"/>
      <c r="K47" s="580"/>
      <c r="L47" s="511"/>
      <c r="M47" s="511"/>
      <c r="N47" s="520"/>
      <c r="O47" s="511"/>
    </row>
    <row r="48" spans="1:21" ht="21.9" customHeight="1" x14ac:dyDescent="0.3">
      <c r="A48" s="511"/>
      <c r="B48" s="523"/>
      <c r="C48" s="520"/>
      <c r="D48" s="1038"/>
      <c r="G48" s="2213"/>
      <c r="H48" s="2213"/>
      <c r="I48" s="556"/>
      <c r="J48" s="557"/>
      <c r="K48" s="580"/>
      <c r="L48" s="511"/>
      <c r="M48" s="511"/>
      <c r="N48" s="520"/>
      <c r="O48" s="511"/>
    </row>
    <row r="49" spans="1:24" ht="21.9" customHeight="1" x14ac:dyDescent="0.3">
      <c r="A49" s="511"/>
      <c r="B49" s="523"/>
      <c r="C49" s="520"/>
      <c r="D49" s="1038"/>
      <c r="E49" s="520"/>
      <c r="F49" s="674"/>
      <c r="G49" s="2214"/>
      <c r="H49" s="2214"/>
      <c r="I49" s="511"/>
      <c r="J49" s="511"/>
      <c r="K49" s="580"/>
      <c r="L49" s="511"/>
      <c r="M49" s="511"/>
      <c r="N49" s="520"/>
      <c r="O49" s="511"/>
    </row>
    <row r="50" spans="1:24" ht="30" x14ac:dyDescent="0.3">
      <c r="A50" s="3150" t="s">
        <v>872</v>
      </c>
      <c r="B50" s="3150"/>
      <c r="C50" s="3150"/>
      <c r="D50" s="3150"/>
      <c r="E50" s="3150"/>
      <c r="F50" s="3150"/>
      <c r="G50" s="3150"/>
      <c r="H50" s="3150"/>
      <c r="I50" s="3150"/>
      <c r="J50" s="3150"/>
      <c r="K50" s="3150"/>
      <c r="L50" s="3150"/>
      <c r="M50" s="3150"/>
      <c r="N50" s="3150"/>
      <c r="O50" s="629" t="str">
        <f>$O$6</f>
        <v>Month August-2023</v>
      </c>
      <c r="S50" s="1103" t="str">
        <f t="shared" ref="S50:X50" si="1">S6</f>
        <v>Name of Feeders.</v>
      </c>
      <c r="T50" s="2671" t="str">
        <f t="shared" si="1"/>
        <v>Month August-2023</v>
      </c>
      <c r="U50" s="2671" t="s">
        <v>5037</v>
      </c>
      <c r="V50" s="1103" t="str">
        <f t="shared" si="1"/>
        <v>Diffferance</v>
      </c>
      <c r="W50" s="1103" t="str">
        <f t="shared" si="1"/>
        <v>% of Increased/Decreased</v>
      </c>
      <c r="X50" s="1103" t="str">
        <f t="shared" si="1"/>
        <v>COMENTS</v>
      </c>
    </row>
    <row r="51" spans="1:24" ht="21.9" customHeight="1" x14ac:dyDescent="0.3">
      <c r="A51" s="3087" t="s">
        <v>0</v>
      </c>
      <c r="B51" s="3089" t="s">
        <v>1</v>
      </c>
      <c r="C51" s="3091" t="s">
        <v>2</v>
      </c>
      <c r="D51" s="3092"/>
      <c r="E51" s="3093"/>
      <c r="F51" s="3094" t="s">
        <v>3</v>
      </c>
      <c r="G51" s="3091" t="s">
        <v>4</v>
      </c>
      <c r="H51" s="3093"/>
      <c r="I51" s="3068"/>
      <c r="J51" s="3096" t="s">
        <v>5</v>
      </c>
      <c r="K51" s="3091" t="s">
        <v>6</v>
      </c>
      <c r="L51" s="3068"/>
      <c r="M51" s="95" t="s">
        <v>29</v>
      </c>
      <c r="N51" s="96"/>
      <c r="O51" s="3067" t="s">
        <v>7</v>
      </c>
      <c r="T51" s="2673">
        <v>15283200.000000071</v>
      </c>
      <c r="U51" s="2673">
        <v>15283200.000000071</v>
      </c>
      <c r="V51" s="33">
        <f>T51-U51</f>
        <v>0</v>
      </c>
      <c r="W51" s="1104">
        <f>V51/U51*100</f>
        <v>0</v>
      </c>
      <c r="X51" s="33" t="str">
        <f>IF(W51&gt;40,"FAULT",IF(W51&lt;-40,"CHECK","OK"))</f>
        <v>OK</v>
      </c>
    </row>
    <row r="52" spans="1:24" ht="46.8" x14ac:dyDescent="0.3">
      <c r="A52" s="3149"/>
      <c r="B52" s="3151"/>
      <c r="C52" s="3084" t="s">
        <v>824</v>
      </c>
      <c r="D52" s="3085"/>
      <c r="E52" s="553" t="s">
        <v>9</v>
      </c>
      <c r="F52" s="3152"/>
      <c r="G52" s="2215" t="str">
        <f t="shared" ref="G52:H52" si="2">G8</f>
        <v>Reading at 00.00hr 
01.08.2023</v>
      </c>
      <c r="H52" s="2215" t="str">
        <f t="shared" si="2"/>
        <v>Reading at 00.00hr 
01.09.2023</v>
      </c>
      <c r="I52" s="554" t="s">
        <v>10</v>
      </c>
      <c r="J52" s="3149"/>
      <c r="K52" s="554" t="s">
        <v>11</v>
      </c>
      <c r="L52" s="554" t="s">
        <v>12</v>
      </c>
      <c r="M52" s="592" t="s">
        <v>30</v>
      </c>
      <c r="N52" s="593" t="s">
        <v>41</v>
      </c>
      <c r="O52" s="3069"/>
    </row>
    <row r="53" spans="1:24" ht="21.9" customHeight="1" x14ac:dyDescent="0.3">
      <c r="A53" s="2">
        <v>1</v>
      </c>
      <c r="B53" s="86">
        <v>2</v>
      </c>
      <c r="C53" s="2582">
        <v>3</v>
      </c>
      <c r="D53" s="2615">
        <v>4</v>
      </c>
      <c r="E53" s="551">
        <v>5</v>
      </c>
      <c r="F53" s="551">
        <v>6</v>
      </c>
      <c r="G53" s="2616">
        <f>'PDB Bill AMR'!$H$5</f>
        <v>8</v>
      </c>
      <c r="H53" s="2616">
        <f>'PDB Bill AMR'!$H$5</f>
        <v>8</v>
      </c>
      <c r="I53" s="2" t="s">
        <v>2021</v>
      </c>
      <c r="J53" s="2">
        <v>10</v>
      </c>
      <c r="K53" s="2" t="s">
        <v>5039</v>
      </c>
      <c r="L53" s="2" t="s">
        <v>5040</v>
      </c>
      <c r="M53" s="2">
        <v>13</v>
      </c>
      <c r="N53" s="2">
        <v>14</v>
      </c>
      <c r="O53" s="2">
        <v>15</v>
      </c>
    </row>
    <row r="54" spans="1:24" ht="21.9" customHeight="1" x14ac:dyDescent="0.3">
      <c r="A54" s="10"/>
      <c r="B54" s="513" t="s">
        <v>1087</v>
      </c>
      <c r="C54" s="514"/>
      <c r="D54" s="573"/>
      <c r="E54" s="514"/>
      <c r="F54" s="668"/>
      <c r="G54" s="2211"/>
      <c r="H54" s="2211"/>
      <c r="I54" s="514"/>
      <c r="J54" s="514"/>
      <c r="K54" s="573"/>
      <c r="L54" s="514"/>
      <c r="M54" s="515"/>
      <c r="N54" s="516"/>
      <c r="O54" s="7"/>
    </row>
    <row r="55" spans="1:24" ht="21.9" customHeight="1" x14ac:dyDescent="0.3">
      <c r="A55" s="519">
        <v>7</v>
      </c>
      <c r="B55" s="98" t="s">
        <v>3298</v>
      </c>
      <c r="C55" s="51">
        <v>33</v>
      </c>
      <c r="D55" s="682" t="s">
        <v>446</v>
      </c>
      <c r="E55" s="51" t="s">
        <v>3299</v>
      </c>
      <c r="F55" s="669">
        <v>1</v>
      </c>
      <c r="G55" s="687">
        <v>2234.48</v>
      </c>
      <c r="H55" s="687">
        <v>2259.85</v>
      </c>
      <c r="I55" s="4">
        <f>H55-G55</f>
        <v>25.369999999999891</v>
      </c>
      <c r="J55" s="507">
        <v>720000</v>
      </c>
      <c r="K55" s="574">
        <f>F55*I55*J55</f>
        <v>18266399.999999922</v>
      </c>
      <c r="L55" s="6"/>
      <c r="M55" s="6"/>
      <c r="N55" s="76"/>
      <c r="O55" s="507"/>
    </row>
    <row r="56" spans="1:24" ht="21.9" customHeight="1" x14ac:dyDescent="0.3">
      <c r="A56" s="519">
        <v>12</v>
      </c>
      <c r="B56" s="98" t="s">
        <v>3300</v>
      </c>
      <c r="C56" s="51">
        <v>33</v>
      </c>
      <c r="D56" s="1059"/>
      <c r="E56" s="51" t="s">
        <v>3301</v>
      </c>
      <c r="F56" s="669">
        <v>1</v>
      </c>
      <c r="G56" s="687">
        <v>2203.5700000000002</v>
      </c>
      <c r="H56" s="687">
        <v>2228.85</v>
      </c>
      <c r="I56" s="4">
        <f>H56-G56</f>
        <v>25.279999999999745</v>
      </c>
      <c r="J56" s="507">
        <v>720000</v>
      </c>
      <c r="K56" s="574">
        <f>F56*I56*J56</f>
        <v>18201599.999999817</v>
      </c>
      <c r="L56" s="6"/>
      <c r="M56" s="6"/>
      <c r="N56" s="76"/>
      <c r="O56" s="507"/>
    </row>
    <row r="57" spans="1:24" ht="21.9" customHeight="1" x14ac:dyDescent="0.3">
      <c r="A57" s="519">
        <v>17</v>
      </c>
      <c r="B57" s="98" t="s">
        <v>3302</v>
      </c>
      <c r="C57" s="51">
        <v>33</v>
      </c>
      <c r="D57" s="1059"/>
      <c r="E57" s="51" t="s">
        <v>3303</v>
      </c>
      <c r="F57" s="669">
        <v>1</v>
      </c>
      <c r="G57" s="687">
        <v>1933.1</v>
      </c>
      <c r="H57" s="687">
        <v>1967.67</v>
      </c>
      <c r="I57" s="4">
        <f>H57-G57</f>
        <v>34.570000000000164</v>
      </c>
      <c r="J57" s="507">
        <v>720000</v>
      </c>
      <c r="K57" s="574">
        <f>F57*I57*J57</f>
        <v>24890400.000000119</v>
      </c>
      <c r="L57" s="6"/>
      <c r="M57" s="6"/>
      <c r="N57" s="76"/>
      <c r="O57" s="507"/>
    </row>
    <row r="58" spans="1:24" ht="21.9" customHeight="1" x14ac:dyDescent="0.3">
      <c r="A58" s="519">
        <v>24</v>
      </c>
      <c r="B58" s="98" t="s">
        <v>3304</v>
      </c>
      <c r="C58" s="51">
        <v>33</v>
      </c>
      <c r="D58" s="698"/>
      <c r="E58" s="51" t="s">
        <v>3305</v>
      </c>
      <c r="F58" s="669">
        <v>1</v>
      </c>
      <c r="G58" s="1661">
        <v>1802.6</v>
      </c>
      <c r="H58" s="1661">
        <v>1838.52</v>
      </c>
      <c r="I58" s="4">
        <f>H58-G58</f>
        <v>35.920000000000073</v>
      </c>
      <c r="J58" s="667">
        <v>480000</v>
      </c>
      <c r="K58" s="574">
        <f>F58*I58*J58</f>
        <v>17241600.000000034</v>
      </c>
      <c r="L58" s="6"/>
      <c r="M58" s="6"/>
      <c r="N58" s="76"/>
      <c r="O58" s="507"/>
    </row>
    <row r="59" spans="1:24" ht="21.9" customHeight="1" x14ac:dyDescent="0.3">
      <c r="A59" s="519"/>
      <c r="B59" s="93"/>
      <c r="C59" s="87"/>
      <c r="D59" s="999"/>
      <c r="E59" s="87"/>
      <c r="F59" s="670"/>
      <c r="G59" s="36">
        <v>0</v>
      </c>
      <c r="H59" s="36">
        <v>0</v>
      </c>
      <c r="I59" s="36"/>
      <c r="J59" s="93" t="s">
        <v>27</v>
      </c>
      <c r="K59" s="2716">
        <f>SUM(K55:K58)</f>
        <v>78599999.999999896</v>
      </c>
      <c r="L59" s="39"/>
      <c r="M59" s="39">
        <f>SUM(M55:M58)</f>
        <v>0</v>
      </c>
      <c r="N59" s="76"/>
      <c r="O59" s="507"/>
    </row>
    <row r="60" spans="1:24" ht="21.9" customHeight="1" x14ac:dyDescent="0.3">
      <c r="A60" s="519"/>
      <c r="B60" s="532" t="s">
        <v>1088</v>
      </c>
      <c r="C60" s="533"/>
      <c r="D60" s="578"/>
      <c r="E60" s="533"/>
      <c r="F60" s="671"/>
      <c r="G60" s="2216">
        <v>0</v>
      </c>
      <c r="H60" s="2216">
        <v>0</v>
      </c>
      <c r="I60" s="533"/>
      <c r="J60" s="533"/>
      <c r="K60" s="578"/>
      <c r="L60" s="533"/>
      <c r="M60" s="536"/>
      <c r="N60" s="534"/>
      <c r="O60" s="507"/>
    </row>
    <row r="61" spans="1:24" ht="21.9" customHeight="1" x14ac:dyDescent="0.3">
      <c r="A61" s="519"/>
      <c r="B61" s="544" t="s">
        <v>822</v>
      </c>
      <c r="C61" s="51"/>
      <c r="D61" s="1051" t="s">
        <v>800</v>
      </c>
      <c r="E61" s="51"/>
      <c r="F61" s="676"/>
      <c r="G61" s="4">
        <v>0</v>
      </c>
      <c r="H61" s="4">
        <v>0</v>
      </c>
      <c r="I61" s="5"/>
      <c r="J61" s="507"/>
      <c r="K61" s="574"/>
      <c r="L61" s="6"/>
      <c r="M61" s="6"/>
      <c r="N61" s="76"/>
      <c r="O61" s="3074">
        <f>M64</f>
        <v>15280922.55673201</v>
      </c>
      <c r="P61" s="3077" t="s">
        <v>4556</v>
      </c>
      <c r="Q61" s="3080">
        <f>'%Loss '!$E$20</f>
        <v>0.17179577397053225</v>
      </c>
      <c r="S61" t="str">
        <f t="shared" ref="S61:S80" si="3">B61</f>
        <v>33/11 KV Transforfers</v>
      </c>
      <c r="T61" s="2672">
        <f t="shared" ref="T61:T80" si="4">M61</f>
        <v>0</v>
      </c>
      <c r="U61" s="2672">
        <v>0</v>
      </c>
      <c r="V61" s="33">
        <f t="shared" ref="V61:V80" si="5">T61-U61</f>
        <v>0</v>
      </c>
      <c r="W61" s="1104" t="e">
        <f t="shared" ref="W61:W80" si="6">V61/U61*100</f>
        <v>#DIV/0!</v>
      </c>
      <c r="X61" s="33" t="e">
        <f t="shared" ref="X61:X80" si="7">IF(W61&gt;40,"FAULT",IF(W61&lt;-40,"CHECK","OK"))</f>
        <v>#DIV/0!</v>
      </c>
    </row>
    <row r="62" spans="1:24" ht="21.9" customHeight="1" x14ac:dyDescent="0.3">
      <c r="A62" s="10">
        <v>6</v>
      </c>
      <c r="B62" s="98" t="s">
        <v>3306</v>
      </c>
      <c r="C62" s="543">
        <v>33</v>
      </c>
      <c r="D62" s="1052"/>
      <c r="E62" s="552" t="s">
        <v>3307</v>
      </c>
      <c r="F62" s="676">
        <v>1</v>
      </c>
      <c r="G62" s="1001">
        <v>2082.67</v>
      </c>
      <c r="H62" s="1001">
        <v>2113.89</v>
      </c>
      <c r="I62" s="19">
        <f>H62-G62</f>
        <v>31.2199999999998</v>
      </c>
      <c r="J62" s="507">
        <v>240000</v>
      </c>
      <c r="K62" s="574"/>
      <c r="L62" s="21">
        <f>F62*I62*J62</f>
        <v>7492799.9999999516</v>
      </c>
      <c r="M62" s="21">
        <f>L62*$K$81/$L$81</f>
        <v>7495214.488942178</v>
      </c>
      <c r="N62" s="80"/>
      <c r="O62" s="3075"/>
      <c r="P62" s="3078"/>
      <c r="Q62" s="3081"/>
      <c r="S62" t="str">
        <f t="shared" si="3"/>
        <v>33/11 kV 20/28 MVA T-1</v>
      </c>
      <c r="T62" s="2672">
        <f t="shared" si="4"/>
        <v>7495214.488942178</v>
      </c>
      <c r="U62" s="2672">
        <v>7271355.7389103118</v>
      </c>
      <c r="V62" s="33">
        <f t="shared" si="5"/>
        <v>223858.75003186613</v>
      </c>
      <c r="W62" s="1104">
        <f t="shared" si="6"/>
        <v>3.0786384007312191</v>
      </c>
      <c r="X62" s="33" t="str">
        <f t="shared" si="7"/>
        <v>OK</v>
      </c>
    </row>
    <row r="63" spans="1:24" ht="21.9" customHeight="1" x14ac:dyDescent="0.3">
      <c r="A63" s="519">
        <v>14</v>
      </c>
      <c r="B63" s="98" t="s">
        <v>2461</v>
      </c>
      <c r="C63" s="543">
        <v>33</v>
      </c>
      <c r="D63" s="1052"/>
      <c r="E63" s="552" t="s">
        <v>3308</v>
      </c>
      <c r="F63" s="676">
        <v>1</v>
      </c>
      <c r="G63" s="1001">
        <v>2383.66</v>
      </c>
      <c r="H63" s="1001">
        <v>2416.09</v>
      </c>
      <c r="I63" s="19">
        <f>H63-G63</f>
        <v>32.430000000000291</v>
      </c>
      <c r="J63" s="507">
        <v>240000</v>
      </c>
      <c r="K63" s="574"/>
      <c r="L63" s="21">
        <f>F63*I63*J63</f>
        <v>7783200.0000000698</v>
      </c>
      <c r="M63" s="21">
        <f>L63*$K$81/$L$81</f>
        <v>7785708.0677898321</v>
      </c>
      <c r="N63" s="80"/>
      <c r="O63" s="3075"/>
      <c r="P63" s="3078"/>
      <c r="Q63" s="3081"/>
      <c r="S63" t="str">
        <f t="shared" si="3"/>
        <v>33/11 kV 20/28 MVA T-2</v>
      </c>
      <c r="T63" s="2672">
        <f t="shared" si="4"/>
        <v>7785708.0677898321</v>
      </c>
      <c r="U63" s="2672">
        <v>8092625.1123274285</v>
      </c>
      <c r="V63" s="33">
        <f t="shared" si="5"/>
        <v>-306917.0445375964</v>
      </c>
      <c r="W63" s="1104">
        <f t="shared" si="6"/>
        <v>-3.792552358196752</v>
      </c>
      <c r="X63" s="33" t="str">
        <f t="shared" si="7"/>
        <v>OK</v>
      </c>
    </row>
    <row r="64" spans="1:24" ht="21.9" customHeight="1" x14ac:dyDescent="0.3">
      <c r="A64" s="507"/>
      <c r="B64" s="544" t="s">
        <v>823</v>
      </c>
      <c r="C64" s="87"/>
      <c r="D64" s="1052"/>
      <c r="E64" s="87"/>
      <c r="F64" s="670"/>
      <c r="G64" s="36">
        <v>0</v>
      </c>
      <c r="H64" s="36">
        <v>0</v>
      </c>
      <c r="I64" s="36"/>
      <c r="J64" s="93" t="s">
        <v>27</v>
      </c>
      <c r="K64" s="574"/>
      <c r="L64" s="42">
        <f>SUM(L62:L63)</f>
        <v>15276000.000000022</v>
      </c>
      <c r="M64" s="42">
        <f>SUM(M62:M63)</f>
        <v>15280922.55673201</v>
      </c>
      <c r="N64" s="81"/>
      <c r="O64" s="3076"/>
      <c r="P64" s="3079"/>
      <c r="Q64" s="3082"/>
      <c r="S64" t="str">
        <f t="shared" si="3"/>
        <v>33 KV Feeders</v>
      </c>
      <c r="T64" s="2672">
        <f t="shared" si="4"/>
        <v>15280922.55673201</v>
      </c>
      <c r="U64" s="2672">
        <v>15363980.85123774</v>
      </c>
      <c r="V64" s="33">
        <f t="shared" si="5"/>
        <v>-83058.294505730271</v>
      </c>
      <c r="W64" s="1104">
        <f t="shared" si="6"/>
        <v>-0.54060399651590951</v>
      </c>
      <c r="X64" s="33" t="str">
        <f t="shared" si="7"/>
        <v>OK</v>
      </c>
    </row>
    <row r="65" spans="1:24" ht="21.9" customHeight="1" x14ac:dyDescent="0.3">
      <c r="A65" s="524">
        <v>5</v>
      </c>
      <c r="B65" s="98" t="s">
        <v>3333</v>
      </c>
      <c r="C65" s="543">
        <v>33</v>
      </c>
      <c r="D65" s="602"/>
      <c r="E65" s="552" t="s">
        <v>3334</v>
      </c>
      <c r="F65" s="676">
        <v>1</v>
      </c>
      <c r="G65" s="2217">
        <v>1460.93</v>
      </c>
      <c r="H65" s="2217">
        <v>1476.87</v>
      </c>
      <c r="I65" s="19">
        <f>H65-G65</f>
        <v>15.939999999999827</v>
      </c>
      <c r="J65" s="507">
        <v>240000</v>
      </c>
      <c r="K65" s="581"/>
      <c r="L65" s="21">
        <f t="shared" ref="L65:L77" si="8">F65*I65*J65</f>
        <v>3825599.9999999586</v>
      </c>
      <c r="M65" s="21">
        <f>L65*$K$81/$L$81</f>
        <v>3826832.7659749449</v>
      </c>
      <c r="N65" s="80"/>
      <c r="O65" s="3083">
        <f>M65+M68</f>
        <v>8148224.8480044156</v>
      </c>
      <c r="P65" s="3063" t="s">
        <v>4550</v>
      </c>
      <c r="Q65" s="3064">
        <f>'%Loss '!$E$22</f>
        <v>1.7956913264102365</v>
      </c>
      <c r="S65" t="str">
        <f t="shared" si="3"/>
        <v>New Ramna Circuit-1</v>
      </c>
      <c r="T65" s="2672">
        <f t="shared" si="4"/>
        <v>3826832.7659749449</v>
      </c>
      <c r="U65" s="2672">
        <v>2353344.9881545659</v>
      </c>
      <c r="V65" s="33">
        <f t="shared" si="5"/>
        <v>1473487.777820379</v>
      </c>
      <c r="W65" s="1104">
        <f t="shared" si="6"/>
        <v>62.612485004837779</v>
      </c>
      <c r="X65" s="33" t="str">
        <f t="shared" si="7"/>
        <v>FAULT</v>
      </c>
    </row>
    <row r="66" spans="1:24" ht="21.9" customHeight="1" x14ac:dyDescent="0.3">
      <c r="A66" s="524">
        <v>8</v>
      </c>
      <c r="B66" s="98" t="s">
        <v>3309</v>
      </c>
      <c r="C66" s="543">
        <v>33</v>
      </c>
      <c r="D66" s="602"/>
      <c r="E66" s="552" t="s">
        <v>3310</v>
      </c>
      <c r="F66" s="676">
        <v>1</v>
      </c>
      <c r="G66" s="2217">
        <v>826.76</v>
      </c>
      <c r="H66" s="2217">
        <v>848.87</v>
      </c>
      <c r="I66" s="19">
        <f t="shared" ref="I66:I79" si="9">H66-G66</f>
        <v>22.110000000000014</v>
      </c>
      <c r="J66" s="507">
        <v>240000</v>
      </c>
      <c r="K66" s="581"/>
      <c r="L66" s="21">
        <f t="shared" si="8"/>
        <v>5306400.0000000037</v>
      </c>
      <c r="M66" s="21">
        <f t="shared" ref="M66:M79" si="10">L66*$K$81/$L$81</f>
        <v>5308109.9407595368</v>
      </c>
      <c r="N66" s="80"/>
      <c r="O66" s="3083"/>
      <c r="P66" s="3063"/>
      <c r="Q66" s="3064"/>
      <c r="S66" t="str">
        <f t="shared" si="3"/>
        <v>Kakrail Circuit-1</v>
      </c>
      <c r="T66" s="2672">
        <f t="shared" si="4"/>
        <v>5308109.9407595368</v>
      </c>
      <c r="U66" s="2672">
        <v>5434305.8246875573</v>
      </c>
      <c r="V66" s="33">
        <f t="shared" si="5"/>
        <v>-126195.88392802048</v>
      </c>
      <c r="W66" s="1104">
        <f t="shared" si="6"/>
        <v>-2.3222079875358514</v>
      </c>
      <c r="X66" s="33" t="str">
        <f t="shared" si="7"/>
        <v>OK</v>
      </c>
    </row>
    <row r="67" spans="1:24" ht="21.9" customHeight="1" x14ac:dyDescent="0.3">
      <c r="A67" s="524">
        <v>9</v>
      </c>
      <c r="B67" s="98" t="s">
        <v>3311</v>
      </c>
      <c r="C67" s="543">
        <v>33</v>
      </c>
      <c r="D67" s="602"/>
      <c r="E67" s="569" t="s">
        <v>3312</v>
      </c>
      <c r="F67" s="676">
        <v>1</v>
      </c>
      <c r="G67" s="2217">
        <v>1843.63</v>
      </c>
      <c r="H67" s="2217">
        <v>1860.74</v>
      </c>
      <c r="I67" s="19">
        <f t="shared" si="9"/>
        <v>17.1099999999999</v>
      </c>
      <c r="J67" s="507">
        <v>240000</v>
      </c>
      <c r="K67" s="582"/>
      <c r="L67" s="21">
        <f t="shared" si="8"/>
        <v>4106399.9999999758</v>
      </c>
      <c r="M67" s="21">
        <f t="shared" si="10"/>
        <v>4107723.2513068784</v>
      </c>
      <c r="N67" s="80"/>
      <c r="O67" s="3083">
        <f>M66+M72</f>
        <v>10621021.428276908</v>
      </c>
      <c r="P67" s="3063" t="s">
        <v>4557</v>
      </c>
      <c r="Q67" s="3064">
        <f>'%Loss '!$E$25</f>
        <v>1.1412592175895997</v>
      </c>
      <c r="S67" t="str">
        <f t="shared" si="3"/>
        <v>Kawran Bazar Circuit-1</v>
      </c>
      <c r="T67" s="2672">
        <f t="shared" si="4"/>
        <v>4107723.2513068784</v>
      </c>
      <c r="U67" s="2672">
        <v>4173585.2953190608</v>
      </c>
      <c r="V67" s="33">
        <f t="shared" si="5"/>
        <v>-65862.044012182392</v>
      </c>
      <c r="W67" s="1104">
        <f t="shared" si="6"/>
        <v>-1.5780687191430072</v>
      </c>
      <c r="X67" s="33" t="str">
        <f t="shared" si="7"/>
        <v>OK</v>
      </c>
    </row>
    <row r="68" spans="1:24" ht="21.9" customHeight="1" x14ac:dyDescent="0.3">
      <c r="A68" s="524">
        <v>10</v>
      </c>
      <c r="B68" s="98" t="s">
        <v>3313</v>
      </c>
      <c r="C68" s="543">
        <v>33</v>
      </c>
      <c r="D68" s="602"/>
      <c r="E68" s="552" t="s">
        <v>3314</v>
      </c>
      <c r="F68" s="676">
        <v>1</v>
      </c>
      <c r="G68" s="2217">
        <v>1192.3699999999999</v>
      </c>
      <c r="H68" s="2217">
        <v>1210.3699999999999</v>
      </c>
      <c r="I68" s="19">
        <f t="shared" si="9"/>
        <v>18</v>
      </c>
      <c r="J68" s="507">
        <v>240000</v>
      </c>
      <c r="K68" s="574"/>
      <c r="L68" s="21">
        <f t="shared" si="8"/>
        <v>4320000</v>
      </c>
      <c r="M68" s="21">
        <f t="shared" si="10"/>
        <v>4321392.0820294712</v>
      </c>
      <c r="N68" s="80"/>
      <c r="O68" s="3083"/>
      <c r="P68" s="3063"/>
      <c r="Q68" s="3064"/>
      <c r="S68" t="str">
        <f t="shared" si="3"/>
        <v>New Ramna Circuit-2</v>
      </c>
      <c r="T68" s="2672">
        <f t="shared" si="4"/>
        <v>4321392.0820294712</v>
      </c>
      <c r="U68" s="2672">
        <v>3837393.154154045</v>
      </c>
      <c r="V68" s="33">
        <f t="shared" si="5"/>
        <v>483998.92787542613</v>
      </c>
      <c r="W68" s="1104">
        <f t="shared" si="6"/>
        <v>12.612701082022019</v>
      </c>
      <c r="X68" s="33" t="str">
        <f t="shared" si="7"/>
        <v>OK</v>
      </c>
    </row>
    <row r="69" spans="1:24" ht="21.9" customHeight="1" x14ac:dyDescent="0.3">
      <c r="A69" s="524">
        <v>11</v>
      </c>
      <c r="B69" s="98" t="s">
        <v>3315</v>
      </c>
      <c r="C69" s="543">
        <v>33</v>
      </c>
      <c r="D69" s="602"/>
      <c r="E69" s="569" t="s">
        <v>3316</v>
      </c>
      <c r="F69" s="676">
        <v>1</v>
      </c>
      <c r="G69" s="2217">
        <v>462.43</v>
      </c>
      <c r="H69" s="2217">
        <v>462.43</v>
      </c>
      <c r="I69" s="19">
        <f t="shared" si="9"/>
        <v>0</v>
      </c>
      <c r="J69" s="507">
        <v>240000</v>
      </c>
      <c r="K69" s="582"/>
      <c r="L69" s="21">
        <f t="shared" si="8"/>
        <v>0</v>
      </c>
      <c r="M69" s="21">
        <f t="shared" si="10"/>
        <v>0</v>
      </c>
      <c r="N69" s="80"/>
      <c r="O69" s="3083">
        <f>M67+M69</f>
        <v>4107723.2513068784</v>
      </c>
      <c r="P69" s="3063" t="s">
        <v>4558</v>
      </c>
      <c r="Q69" s="3064">
        <f>'%Loss '!$E$21</f>
        <v>0.72315273032400174</v>
      </c>
      <c r="S69" t="str">
        <f t="shared" si="3"/>
        <v>Kawran BazarCircuit-2</v>
      </c>
      <c r="T69" s="2672">
        <f t="shared" si="4"/>
        <v>0</v>
      </c>
      <c r="U69" s="2672">
        <v>0</v>
      </c>
      <c r="V69" s="33">
        <f t="shared" si="5"/>
        <v>0</v>
      </c>
      <c r="W69" s="1104" t="e">
        <f t="shared" si="6"/>
        <v>#DIV/0!</v>
      </c>
      <c r="X69" s="33" t="e">
        <f t="shared" si="7"/>
        <v>#DIV/0!</v>
      </c>
    </row>
    <row r="70" spans="1:24" ht="21.9" customHeight="1" x14ac:dyDescent="0.3">
      <c r="A70" s="524">
        <v>13</v>
      </c>
      <c r="B70" s="98" t="s">
        <v>3317</v>
      </c>
      <c r="C70" s="543">
        <v>33</v>
      </c>
      <c r="D70" s="602"/>
      <c r="E70" s="552" t="s">
        <v>3318</v>
      </c>
      <c r="F70" s="676">
        <v>1</v>
      </c>
      <c r="G70" s="2217">
        <v>405.5</v>
      </c>
      <c r="H70" s="2217">
        <v>420.58</v>
      </c>
      <c r="I70" s="19">
        <f t="shared" si="9"/>
        <v>15.079999999999984</v>
      </c>
      <c r="J70" s="507">
        <v>240000</v>
      </c>
      <c r="K70" s="582"/>
      <c r="L70" s="21">
        <f t="shared" si="8"/>
        <v>3619199.9999999963</v>
      </c>
      <c r="M70" s="21">
        <f t="shared" si="10"/>
        <v>3620366.2553891307</v>
      </c>
      <c r="N70" s="80"/>
      <c r="O70" s="3083"/>
      <c r="P70" s="3063"/>
      <c r="Q70" s="3064"/>
      <c r="S70" t="str">
        <f t="shared" si="3"/>
        <v>DMC Hospital Feeder</v>
      </c>
      <c r="T70" s="2672">
        <f t="shared" si="4"/>
        <v>3620366.2553891307</v>
      </c>
      <c r="U70" s="2672">
        <v>3390737.8808921054</v>
      </c>
      <c r="V70" s="33">
        <f t="shared" si="5"/>
        <v>229628.37449702527</v>
      </c>
      <c r="W70" s="1104">
        <f t="shared" si="6"/>
        <v>6.7722242934511314</v>
      </c>
      <c r="X70" s="33" t="str">
        <f t="shared" si="7"/>
        <v>OK</v>
      </c>
    </row>
    <row r="71" spans="1:24" ht="21.9" customHeight="1" x14ac:dyDescent="0.3">
      <c r="A71" s="524">
        <v>15</v>
      </c>
      <c r="B71" s="98" t="s">
        <v>3319</v>
      </c>
      <c r="C71" s="543">
        <v>33</v>
      </c>
      <c r="D71" s="602"/>
      <c r="E71" s="552" t="s">
        <v>3066</v>
      </c>
      <c r="F71" s="676">
        <v>1</v>
      </c>
      <c r="G71" s="2217">
        <v>2087.6999999999998</v>
      </c>
      <c r="H71" s="2217">
        <v>2116.15</v>
      </c>
      <c r="I71" s="19">
        <f t="shared" si="9"/>
        <v>28.450000000000273</v>
      </c>
      <c r="J71" s="507">
        <v>240000</v>
      </c>
      <c r="K71" s="581"/>
      <c r="L71" s="21">
        <f t="shared" si="8"/>
        <v>6828000.0000000652</v>
      </c>
      <c r="M71" s="21">
        <f t="shared" si="10"/>
        <v>6830200.262985535</v>
      </c>
      <c r="N71" s="80"/>
      <c r="O71" s="3083">
        <f>M70</f>
        <v>3620366.2553891307</v>
      </c>
      <c r="P71" s="3063" t="s">
        <v>4559</v>
      </c>
      <c r="Q71" s="3064">
        <f>'%Loss '!$E$45</f>
        <v>0.74913086085458125</v>
      </c>
      <c r="S71" t="str">
        <f t="shared" si="3"/>
        <v>Green Road Circuit-2 (U/G)</v>
      </c>
      <c r="T71" s="2672">
        <f t="shared" si="4"/>
        <v>6830200.262985535</v>
      </c>
      <c r="U71" s="2672">
        <v>6704631.8438035604</v>
      </c>
      <c r="V71" s="33">
        <f t="shared" si="5"/>
        <v>125568.4191819746</v>
      </c>
      <c r="W71" s="1104">
        <f t="shared" si="6"/>
        <v>1.872860764130178</v>
      </c>
      <c r="X71" s="33" t="str">
        <f t="shared" si="7"/>
        <v>OK</v>
      </c>
    </row>
    <row r="72" spans="1:24" ht="21.9" customHeight="1" x14ac:dyDescent="0.3">
      <c r="A72" s="524">
        <v>16</v>
      </c>
      <c r="B72" s="98" t="s">
        <v>3320</v>
      </c>
      <c r="C72" s="543">
        <v>33</v>
      </c>
      <c r="D72" s="602"/>
      <c r="E72" s="552" t="s">
        <v>3321</v>
      </c>
      <c r="F72" s="676">
        <v>1</v>
      </c>
      <c r="G72" s="2217">
        <v>1612.37</v>
      </c>
      <c r="H72" s="2217">
        <v>1634.5</v>
      </c>
      <c r="I72" s="19">
        <f t="shared" si="9"/>
        <v>22.130000000000109</v>
      </c>
      <c r="J72" s="507">
        <v>240000</v>
      </c>
      <c r="K72" s="582"/>
      <c r="L72" s="21">
        <f t="shared" si="8"/>
        <v>5311200.0000000261</v>
      </c>
      <c r="M72" s="21">
        <f t="shared" si="10"/>
        <v>5312911.4875173699</v>
      </c>
      <c r="N72" s="80"/>
      <c r="O72" s="3083"/>
      <c r="P72" s="3063"/>
      <c r="Q72" s="3064"/>
      <c r="S72" t="str">
        <f t="shared" si="3"/>
        <v>Kakrail Circuit-2</v>
      </c>
      <c r="T72" s="2672">
        <f t="shared" si="4"/>
        <v>5312911.4875173699</v>
      </c>
      <c r="U72" s="2672">
        <v>5575986.7984641623</v>
      </c>
      <c r="V72" s="33">
        <f t="shared" si="5"/>
        <v>-263075.31094679236</v>
      </c>
      <c r="W72" s="1104">
        <f t="shared" si="6"/>
        <v>-4.7180045515755751</v>
      </c>
      <c r="X72" s="33" t="str">
        <f t="shared" si="7"/>
        <v>OK</v>
      </c>
    </row>
    <row r="73" spans="1:24" ht="21.9" customHeight="1" x14ac:dyDescent="0.3">
      <c r="A73" s="524">
        <v>18</v>
      </c>
      <c r="B73" s="98" t="s">
        <v>3322</v>
      </c>
      <c r="C73" s="543">
        <v>33</v>
      </c>
      <c r="D73" s="602"/>
      <c r="E73" s="552" t="s">
        <v>3323</v>
      </c>
      <c r="F73" s="676">
        <v>1</v>
      </c>
      <c r="G73" s="2217">
        <v>710.95</v>
      </c>
      <c r="H73" s="2217">
        <v>725.99</v>
      </c>
      <c r="I73" s="19">
        <f t="shared" si="9"/>
        <v>15.039999999999964</v>
      </c>
      <c r="J73" s="507">
        <v>240000</v>
      </c>
      <c r="K73" s="581"/>
      <c r="L73" s="21">
        <f t="shared" si="8"/>
        <v>3609599.9999999912</v>
      </c>
      <c r="M73" s="21">
        <f t="shared" si="10"/>
        <v>3610763.1618735045</v>
      </c>
      <c r="N73" s="80"/>
      <c r="O73" s="3083">
        <f>M71+M77</f>
        <v>14330216.298685573</v>
      </c>
      <c r="P73" s="3063" t="s">
        <v>4560</v>
      </c>
      <c r="Q73" s="3064">
        <f>'%Loss '!$E$15</f>
        <v>1.0277526720576464</v>
      </c>
      <c r="S73" t="str">
        <f t="shared" si="3"/>
        <v>BSMMU Hospital Circuit-1</v>
      </c>
      <c r="T73" s="2672">
        <f t="shared" si="4"/>
        <v>3610763.1618735045</v>
      </c>
      <c r="U73" s="2672">
        <v>3859005.506086139</v>
      </c>
      <c r="V73" s="33">
        <f t="shared" si="5"/>
        <v>-248242.34421263449</v>
      </c>
      <c r="W73" s="1104">
        <f t="shared" si="6"/>
        <v>-6.4328061678358566</v>
      </c>
      <c r="X73" s="33" t="str">
        <f t="shared" si="7"/>
        <v>OK</v>
      </c>
    </row>
    <row r="74" spans="1:24" ht="21.9" customHeight="1" x14ac:dyDescent="0.3">
      <c r="A74" s="524">
        <v>19</v>
      </c>
      <c r="B74" s="99" t="s">
        <v>3324</v>
      </c>
      <c r="C74" s="543">
        <v>33</v>
      </c>
      <c r="D74" s="602"/>
      <c r="E74" s="552" t="s">
        <v>3325</v>
      </c>
      <c r="F74" s="676">
        <v>1</v>
      </c>
      <c r="G74" s="2217">
        <v>1978.52</v>
      </c>
      <c r="H74" s="2217">
        <v>2016.45</v>
      </c>
      <c r="I74" s="19">
        <f t="shared" si="9"/>
        <v>37.930000000000064</v>
      </c>
      <c r="J74" s="507">
        <v>240000</v>
      </c>
      <c r="K74" s="583"/>
      <c r="L74" s="21">
        <f t="shared" si="8"/>
        <v>9103200.0000000149</v>
      </c>
      <c r="M74" s="21">
        <f t="shared" si="10"/>
        <v>9106133.4261876717</v>
      </c>
      <c r="N74" s="80"/>
      <c r="O74" s="3083"/>
      <c r="P74" s="3063"/>
      <c r="Q74" s="3064"/>
      <c r="S74" t="str">
        <f t="shared" si="3"/>
        <v>Azimpur Circuit-1</v>
      </c>
      <c r="T74" s="2672">
        <f t="shared" si="4"/>
        <v>9106133.4261876717</v>
      </c>
      <c r="U74" s="2672">
        <v>8671355.869618522</v>
      </c>
      <c r="V74" s="33">
        <f t="shared" si="5"/>
        <v>434777.55656914972</v>
      </c>
      <c r="W74" s="1104">
        <f t="shared" si="6"/>
        <v>5.013951256371131</v>
      </c>
      <c r="X74" s="33" t="str">
        <f t="shared" si="7"/>
        <v>OK</v>
      </c>
    </row>
    <row r="75" spans="1:24" ht="21.9" customHeight="1" x14ac:dyDescent="0.3">
      <c r="A75" s="524">
        <v>20</v>
      </c>
      <c r="B75" s="98" t="s">
        <v>3326</v>
      </c>
      <c r="C75" s="543">
        <v>33</v>
      </c>
      <c r="D75" s="602"/>
      <c r="E75" s="552" t="s">
        <v>3327</v>
      </c>
      <c r="F75" s="676">
        <v>1</v>
      </c>
      <c r="G75" s="2217">
        <v>1809.7</v>
      </c>
      <c r="H75" s="2217">
        <v>1843.76</v>
      </c>
      <c r="I75" s="19">
        <f t="shared" si="9"/>
        <v>34.059999999999945</v>
      </c>
      <c r="J75" s="507">
        <v>240000</v>
      </c>
      <c r="K75" s="574"/>
      <c r="L75" s="21">
        <f t="shared" si="8"/>
        <v>8174399.999999987</v>
      </c>
      <c r="M75" s="21">
        <f t="shared" si="10"/>
        <v>8177034.1285513081</v>
      </c>
      <c r="N75" s="80"/>
      <c r="O75" s="3083">
        <f>M73+M76</f>
        <v>5183269.7250564471</v>
      </c>
      <c r="P75" s="3063" t="s">
        <v>4561</v>
      </c>
      <c r="Q75" s="3064">
        <f>'%Loss '!$E$47</f>
        <v>1.2173951184479959</v>
      </c>
      <c r="S75" t="str">
        <f t="shared" si="3"/>
        <v>Azimpur Circuit-2</v>
      </c>
      <c r="T75" s="2672">
        <f t="shared" si="4"/>
        <v>8177034.1285513081</v>
      </c>
      <c r="U75" s="2672">
        <v>1279931.5088636996</v>
      </c>
      <c r="V75" s="33">
        <f t="shared" si="5"/>
        <v>6897102.6196876084</v>
      </c>
      <c r="W75" s="1104">
        <f t="shared" si="6"/>
        <v>538.86497612756898</v>
      </c>
      <c r="X75" s="33" t="str">
        <f t="shared" si="7"/>
        <v>FAULT</v>
      </c>
    </row>
    <row r="76" spans="1:24" ht="21.9" customHeight="1" x14ac:dyDescent="0.3">
      <c r="A76" s="524">
        <v>22</v>
      </c>
      <c r="B76" s="99" t="s">
        <v>3328</v>
      </c>
      <c r="C76" s="543">
        <v>33</v>
      </c>
      <c r="D76" s="602"/>
      <c r="E76" s="552" t="s">
        <v>3329</v>
      </c>
      <c r="F76" s="676">
        <v>1</v>
      </c>
      <c r="G76" s="2217">
        <v>151.65</v>
      </c>
      <c r="H76" s="2217">
        <v>158.19999999999999</v>
      </c>
      <c r="I76" s="19">
        <f t="shared" si="9"/>
        <v>6.5499999999999829</v>
      </c>
      <c r="J76" s="507">
        <v>240000</v>
      </c>
      <c r="K76" s="583"/>
      <c r="L76" s="21">
        <f t="shared" si="8"/>
        <v>1571999.9999999958</v>
      </c>
      <c r="M76" s="21">
        <f t="shared" si="10"/>
        <v>1572506.5631829421</v>
      </c>
      <c r="N76" s="80"/>
      <c r="O76" s="3083"/>
      <c r="P76" s="3063"/>
      <c r="Q76" s="3064"/>
      <c r="S76" t="str">
        <f t="shared" si="3"/>
        <v>BSMMU Hospital Circuit-2</v>
      </c>
      <c r="T76" s="2672">
        <f t="shared" si="4"/>
        <v>1572506.5631829421</v>
      </c>
      <c r="U76" s="2672">
        <v>1541681.1044849406</v>
      </c>
      <c r="V76" s="33">
        <f t="shared" si="5"/>
        <v>30825.458698001457</v>
      </c>
      <c r="W76" s="1104">
        <f t="shared" si="6"/>
        <v>1.999470487659633</v>
      </c>
      <c r="X76" s="33" t="str">
        <f t="shared" si="7"/>
        <v>OK</v>
      </c>
    </row>
    <row r="77" spans="1:24" ht="21.9" customHeight="1" x14ac:dyDescent="0.3">
      <c r="A77" s="524">
        <v>23</v>
      </c>
      <c r="B77" s="98" t="s">
        <v>3330</v>
      </c>
      <c r="C77" s="543">
        <v>33</v>
      </c>
      <c r="D77" s="602"/>
      <c r="E77" s="552" t="s">
        <v>3065</v>
      </c>
      <c r="F77" s="676">
        <v>1</v>
      </c>
      <c r="G77" s="2217">
        <v>1411.09</v>
      </c>
      <c r="H77" s="2217">
        <v>1442.33</v>
      </c>
      <c r="I77" s="19">
        <f t="shared" si="9"/>
        <v>31.240000000000009</v>
      </c>
      <c r="J77" s="667">
        <v>240000</v>
      </c>
      <c r="K77" s="574"/>
      <c r="L77" s="21">
        <f t="shared" si="8"/>
        <v>7497600.0000000019</v>
      </c>
      <c r="M77" s="21">
        <f t="shared" si="10"/>
        <v>7500016.035700039</v>
      </c>
      <c r="N77" s="80"/>
      <c r="O77" s="3083">
        <f>M74+M75</f>
        <v>17283167.55473898</v>
      </c>
      <c r="P77" s="3063" t="s">
        <v>4562</v>
      </c>
      <c r="Q77" s="3064">
        <f>'%Loss '!$E$37</f>
        <v>1.9507815319712067</v>
      </c>
      <c r="S77" t="str">
        <f t="shared" si="3"/>
        <v>Green Road Circuit-1</v>
      </c>
      <c r="T77" s="2672">
        <f t="shared" si="4"/>
        <v>7500016.035700039</v>
      </c>
      <c r="U77" s="2672">
        <v>7602745.1352013825</v>
      </c>
      <c r="V77" s="33">
        <f t="shared" si="5"/>
        <v>-102729.09950134344</v>
      </c>
      <c r="W77" s="1104">
        <f t="shared" si="6"/>
        <v>-1.351210617671486</v>
      </c>
      <c r="X77" s="33" t="str">
        <f t="shared" si="7"/>
        <v>OK</v>
      </c>
    </row>
    <row r="78" spans="1:24" ht="21.9" customHeight="1" x14ac:dyDescent="0.3">
      <c r="A78" s="524">
        <v>26</v>
      </c>
      <c r="B78" s="98" t="s">
        <v>3331</v>
      </c>
      <c r="C78" s="543">
        <v>0.4</v>
      </c>
      <c r="D78" s="920"/>
      <c r="E78" s="552">
        <v>84.265900000000002</v>
      </c>
      <c r="F78" s="676">
        <v>1</v>
      </c>
      <c r="G78" s="2217">
        <v>316189</v>
      </c>
      <c r="H78" s="2217">
        <v>318696</v>
      </c>
      <c r="I78" s="19">
        <f t="shared" si="9"/>
        <v>2507</v>
      </c>
      <c r="J78" s="667">
        <v>10</v>
      </c>
      <c r="K78" s="574"/>
      <c r="L78" s="21">
        <f>F78*I78*J78</f>
        <v>25070</v>
      </c>
      <c r="M78" s="21">
        <f t="shared" si="10"/>
        <v>25078.078587147877</v>
      </c>
      <c r="N78" s="80" t="s">
        <v>102</v>
      </c>
      <c r="O78" s="3083"/>
      <c r="P78" s="3063"/>
      <c r="Q78" s="3064"/>
      <c r="S78" t="str">
        <f t="shared" si="3"/>
        <v>33/0.4 kV, 500 kVA AT-1</v>
      </c>
      <c r="T78" s="2672">
        <f t="shared" si="4"/>
        <v>25078.078587147877</v>
      </c>
      <c r="U78" s="2672">
        <v>24914.239032758909</v>
      </c>
      <c r="V78" s="33">
        <f t="shared" si="5"/>
        <v>163.83955438896737</v>
      </c>
      <c r="W78" s="1104">
        <f t="shared" si="6"/>
        <v>0.65761412248449636</v>
      </c>
      <c r="X78" s="33" t="str">
        <f t="shared" si="7"/>
        <v>OK</v>
      </c>
    </row>
    <row r="79" spans="1:24" ht="21.9" customHeight="1" x14ac:dyDescent="0.3">
      <c r="A79" s="524">
        <v>25</v>
      </c>
      <c r="B79" s="98" t="s">
        <v>3332</v>
      </c>
      <c r="C79" s="543">
        <v>0.4</v>
      </c>
      <c r="D79" s="920"/>
      <c r="E79" s="552">
        <v>84.267300000000006</v>
      </c>
      <c r="F79" s="676">
        <v>1</v>
      </c>
      <c r="G79" s="2217">
        <v>478688</v>
      </c>
      <c r="H79" s="2217">
        <v>478689</v>
      </c>
      <c r="I79" s="19">
        <f t="shared" si="9"/>
        <v>1</v>
      </c>
      <c r="J79" s="667">
        <v>10</v>
      </c>
      <c r="K79" s="574"/>
      <c r="L79" s="21">
        <f>F79*I79*J79</f>
        <v>10</v>
      </c>
      <c r="M79" s="21">
        <f t="shared" si="10"/>
        <v>10.003222412105256</v>
      </c>
      <c r="N79" s="80" t="s">
        <v>102</v>
      </c>
      <c r="S79" t="str">
        <f t="shared" si="3"/>
        <v>33/0.4 kV, 1000 kVA AT-2</v>
      </c>
      <c r="T79" s="2672">
        <f t="shared" si="4"/>
        <v>10.003222412105256</v>
      </c>
      <c r="U79" s="2672">
        <v>0</v>
      </c>
      <c r="V79" s="33">
        <f t="shared" si="5"/>
        <v>10.003222412105256</v>
      </c>
      <c r="W79" s="1104" t="e">
        <f t="shared" si="6"/>
        <v>#DIV/0!</v>
      </c>
      <c r="X79" s="33" t="e">
        <f t="shared" si="7"/>
        <v>#DIV/0!</v>
      </c>
    </row>
    <row r="80" spans="1:24" ht="21.9" customHeight="1" x14ac:dyDescent="0.3">
      <c r="A80" s="524"/>
      <c r="B80" s="94" t="s">
        <v>222</v>
      </c>
      <c r="C80" s="88"/>
      <c r="D80" s="94"/>
      <c r="E80" s="88"/>
      <c r="F80" s="677"/>
      <c r="G80" s="37"/>
      <c r="H80" s="37"/>
      <c r="I80" s="37"/>
      <c r="J80" s="93" t="s">
        <v>27</v>
      </c>
      <c r="K80" s="574"/>
      <c r="L80" s="42">
        <f>SUM(L65:L79)</f>
        <v>63298680.000000007</v>
      </c>
      <c r="M80" s="42">
        <f>SUM(M65:M79)</f>
        <v>63319077.443267897</v>
      </c>
      <c r="N80" s="81"/>
      <c r="S80" t="str">
        <f t="shared" si="3"/>
        <v xml:space="preserve"> </v>
      </c>
      <c r="T80" s="2672">
        <f t="shared" si="4"/>
        <v>63319077.443267897</v>
      </c>
      <c r="U80" s="2672">
        <v>54449619.148762502</v>
      </c>
      <c r="V80" s="33">
        <f t="shared" si="5"/>
        <v>8869458.294505395</v>
      </c>
      <c r="W80" s="1104">
        <f t="shared" si="6"/>
        <v>16.289293539910783</v>
      </c>
      <c r="X80" s="33" t="str">
        <f t="shared" si="7"/>
        <v>OK</v>
      </c>
    </row>
    <row r="81" spans="1:24" ht="21.9" customHeight="1" x14ac:dyDescent="0.3">
      <c r="A81" s="524"/>
      <c r="B81" s="94"/>
      <c r="C81" s="88"/>
      <c r="D81" s="94"/>
      <c r="E81" s="88"/>
      <c r="F81" s="677"/>
      <c r="G81" s="37"/>
      <c r="H81" s="37"/>
      <c r="I81" s="3159" t="s">
        <v>38</v>
      </c>
      <c r="J81" s="3160"/>
      <c r="K81" s="2125">
        <f>K59</f>
        <v>78599999.999999896</v>
      </c>
      <c r="L81" s="2715">
        <f>L64+L80</f>
        <v>78574680.00000003</v>
      </c>
      <c r="M81" s="43">
        <f>M80+M64</f>
        <v>78599999.999999911</v>
      </c>
      <c r="N81" s="1085">
        <f>(M81-L81)/L81*100</f>
        <v>3.2224121052584348E-2</v>
      </c>
    </row>
    <row r="82" spans="1:24" ht="21.9" customHeight="1" x14ac:dyDescent="0.3">
      <c r="A82" s="511"/>
      <c r="B82" s="523"/>
      <c r="C82" s="520"/>
      <c r="D82" s="1038"/>
      <c r="K82" s="580"/>
      <c r="L82" s="511"/>
      <c r="M82" s="511"/>
      <c r="N82" s="520"/>
      <c r="O82" s="511"/>
    </row>
    <row r="83" spans="1:24" ht="21.9" customHeight="1" x14ac:dyDescent="0.3">
      <c r="A83" s="511"/>
      <c r="D83"/>
      <c r="F83"/>
      <c r="N83" s="520"/>
      <c r="O83" s="511"/>
    </row>
    <row r="84" spans="1:24" ht="21.9" customHeight="1" x14ac:dyDescent="0.3">
      <c r="A84" s="511"/>
      <c r="D84"/>
      <c r="F84"/>
      <c r="N84" s="520"/>
      <c r="O84" s="511"/>
    </row>
    <row r="85" spans="1:24" ht="21.9" customHeight="1" x14ac:dyDescent="0.3">
      <c r="A85" s="511"/>
      <c r="D85"/>
      <c r="F85"/>
      <c r="N85" s="520"/>
      <c r="O85" s="511"/>
    </row>
    <row r="86" spans="1:24" ht="21.9" customHeight="1" x14ac:dyDescent="0.3">
      <c r="A86" s="511"/>
      <c r="D86"/>
      <c r="F86"/>
      <c r="N86" s="520"/>
      <c r="O86" s="511"/>
    </row>
    <row r="87" spans="1:24" ht="21.9" customHeight="1" x14ac:dyDescent="0.3">
      <c r="A87" s="511"/>
      <c r="D87"/>
      <c r="F87"/>
      <c r="N87" s="520"/>
      <c r="O87" s="511"/>
    </row>
    <row r="88" spans="1:24" ht="21.9" customHeight="1" x14ac:dyDescent="0.3">
      <c r="A88" s="511"/>
      <c r="B88" s="523"/>
      <c r="C88" s="520"/>
      <c r="D88"/>
      <c r="F88"/>
      <c r="N88" s="520"/>
      <c r="O88" s="511"/>
    </row>
    <row r="89" spans="1:24" ht="21.9" customHeight="1" x14ac:dyDescent="0.3">
      <c r="A89" s="511"/>
      <c r="B89" s="523"/>
      <c r="C89" s="520"/>
      <c r="D89"/>
      <c r="F89"/>
      <c r="N89" s="520"/>
      <c r="O89" s="511"/>
    </row>
    <row r="90" spans="1:24" ht="21.9" customHeight="1" x14ac:dyDescent="0.3">
      <c r="A90" s="511"/>
      <c r="B90" s="523"/>
      <c r="C90" s="520"/>
      <c r="D90"/>
      <c r="F90"/>
      <c r="N90" s="520"/>
      <c r="O90" s="511"/>
    </row>
    <row r="91" spans="1:24" ht="21.9" customHeight="1" x14ac:dyDescent="0.3">
      <c r="A91" s="511"/>
      <c r="B91" s="523"/>
      <c r="C91" s="520"/>
      <c r="D91"/>
      <c r="F91"/>
      <c r="N91" s="520"/>
      <c r="O91" s="511"/>
    </row>
    <row r="92" spans="1:24" ht="21.9" customHeight="1" x14ac:dyDescent="0.3">
      <c r="A92" s="511"/>
      <c r="B92" s="523"/>
      <c r="C92" s="520"/>
      <c r="D92"/>
      <c r="F92"/>
      <c r="N92" s="520"/>
      <c r="O92" s="511"/>
    </row>
    <row r="93" spans="1:24" ht="21.9" customHeight="1" x14ac:dyDescent="0.3">
      <c r="A93" s="511"/>
      <c r="B93" s="523"/>
      <c r="C93" s="520"/>
      <c r="D93"/>
      <c r="F93"/>
      <c r="N93" s="520"/>
      <c r="O93" s="511"/>
    </row>
    <row r="94" spans="1:24" ht="21.9" customHeight="1" x14ac:dyDescent="0.3">
      <c r="A94" s="511"/>
      <c r="B94" s="523"/>
      <c r="C94" s="520"/>
      <c r="D94" s="1038"/>
      <c r="E94" s="520"/>
      <c r="F94" s="674"/>
      <c r="G94" s="2214"/>
      <c r="H94" s="2214"/>
      <c r="I94" s="511"/>
      <c r="J94" s="511"/>
      <c r="K94" s="580"/>
      <c r="L94" s="511"/>
      <c r="M94" s="511"/>
      <c r="N94" s="520"/>
      <c r="O94" s="511"/>
    </row>
    <row r="95" spans="1:24" ht="30" x14ac:dyDescent="0.3">
      <c r="A95" s="3161" t="s">
        <v>873</v>
      </c>
      <c r="B95" s="3161"/>
      <c r="C95" s="3161"/>
      <c r="D95" s="3161"/>
      <c r="E95" s="3161"/>
      <c r="F95" s="3161"/>
      <c r="G95" s="3161"/>
      <c r="H95" s="3161"/>
      <c r="I95" s="3161"/>
      <c r="J95" s="3161"/>
      <c r="K95" s="3161"/>
      <c r="L95" s="3161"/>
      <c r="M95" s="3161"/>
      <c r="N95" s="3161"/>
      <c r="O95" s="629" t="str">
        <f>$O$6</f>
        <v>Month August-2023</v>
      </c>
      <c r="S95" s="1103" t="str">
        <f t="shared" ref="S95:X95" si="11">S6</f>
        <v>Name of Feeders.</v>
      </c>
      <c r="T95" s="2671" t="str">
        <f t="shared" si="11"/>
        <v>Month August-2023</v>
      </c>
      <c r="U95" s="2671" t="s">
        <v>5037</v>
      </c>
      <c r="V95" s="1103" t="str">
        <f t="shared" si="11"/>
        <v>Diffferance</v>
      </c>
      <c r="W95" s="1103" t="str">
        <f t="shared" si="11"/>
        <v>% of Increased/Decreased</v>
      </c>
      <c r="X95" s="1103" t="str">
        <f t="shared" si="11"/>
        <v>COMENTS</v>
      </c>
    </row>
    <row r="96" spans="1:24" ht="21.9" customHeight="1" x14ac:dyDescent="0.3">
      <c r="A96" s="3087" t="s">
        <v>0</v>
      </c>
      <c r="B96" s="3089" t="s">
        <v>1</v>
      </c>
      <c r="C96" s="3091" t="s">
        <v>2</v>
      </c>
      <c r="D96" s="3092"/>
      <c r="E96" s="3093"/>
      <c r="F96" s="3094" t="s">
        <v>3</v>
      </c>
      <c r="G96" s="3091" t="s">
        <v>4</v>
      </c>
      <c r="H96" s="3093"/>
      <c r="I96" s="3068"/>
      <c r="J96" s="3096" t="s">
        <v>5</v>
      </c>
      <c r="K96" s="3091" t="s">
        <v>6</v>
      </c>
      <c r="L96" s="3068"/>
      <c r="M96" s="95" t="s">
        <v>29</v>
      </c>
      <c r="N96" s="96"/>
      <c r="O96" s="3067" t="s">
        <v>7</v>
      </c>
      <c r="T96" s="2673">
        <v>15283200.000000071</v>
      </c>
      <c r="U96" s="2673">
        <v>15283200.000000071</v>
      </c>
      <c r="V96" s="33">
        <f>T96-U96</f>
        <v>0</v>
      </c>
      <c r="W96" s="1104">
        <f>V96/U96*100</f>
        <v>0</v>
      </c>
      <c r="X96" s="33" t="str">
        <f>IF(W96&gt;40,"FAULT",IF(W96&lt;-40,"CHECK","OK"))</f>
        <v>OK</v>
      </c>
    </row>
    <row r="97" spans="1:24" ht="46.8" x14ac:dyDescent="0.3">
      <c r="A97" s="3088"/>
      <c r="B97" s="3090"/>
      <c r="C97" s="3084" t="s">
        <v>824</v>
      </c>
      <c r="D97" s="3085"/>
      <c r="E97" s="85" t="s">
        <v>9</v>
      </c>
      <c r="F97" s="3095"/>
      <c r="G97" s="2215" t="str">
        <f t="shared" ref="G97:H97" si="12">G8</f>
        <v>Reading at 00.00hr 
01.08.2023</v>
      </c>
      <c r="H97" s="2215" t="str">
        <f t="shared" si="12"/>
        <v>Reading at 00.00hr 
01.09.2023</v>
      </c>
      <c r="I97" s="1" t="s">
        <v>10</v>
      </c>
      <c r="J97" s="3088"/>
      <c r="K97" s="1" t="s">
        <v>11</v>
      </c>
      <c r="L97" s="1" t="s">
        <v>12</v>
      </c>
      <c r="M97" s="508" t="s">
        <v>30</v>
      </c>
      <c r="N97" s="75" t="s">
        <v>41</v>
      </c>
      <c r="O97" s="3068"/>
    </row>
    <row r="98" spans="1:24" ht="21.9" customHeight="1" x14ac:dyDescent="0.3">
      <c r="A98" s="2">
        <v>1</v>
      </c>
      <c r="B98" s="86">
        <v>2</v>
      </c>
      <c r="C98" s="2582">
        <v>3</v>
      </c>
      <c r="D98" s="2615">
        <v>4</v>
      </c>
      <c r="E98" s="551">
        <v>5</v>
      </c>
      <c r="F98" s="551">
        <v>6</v>
      </c>
      <c r="G98" s="2616">
        <f>'PDB Bill AMR'!$H$5</f>
        <v>8</v>
      </c>
      <c r="H98" s="2616">
        <f>'PDB Bill AMR'!$H$5</f>
        <v>8</v>
      </c>
      <c r="I98" s="2" t="s">
        <v>2021</v>
      </c>
      <c r="J98" s="2">
        <v>10</v>
      </c>
      <c r="K98" s="2" t="s">
        <v>5039</v>
      </c>
      <c r="L98" s="2" t="s">
        <v>5040</v>
      </c>
      <c r="M98" s="2">
        <v>13</v>
      </c>
      <c r="N98" s="2">
        <v>14</v>
      </c>
      <c r="O98" s="2">
        <v>15</v>
      </c>
    </row>
    <row r="99" spans="1:24" ht="21.9" customHeight="1" x14ac:dyDescent="0.3">
      <c r="A99" s="524"/>
      <c r="B99" s="513" t="s">
        <v>1146</v>
      </c>
      <c r="C99" s="514"/>
      <c r="D99" s="573"/>
      <c r="E99" s="514"/>
      <c r="F99" s="668"/>
      <c r="G99" s="2211"/>
      <c r="H99" s="2211"/>
      <c r="I99" s="514"/>
      <c r="J99" s="514"/>
      <c r="K99" s="573"/>
      <c r="L99" s="514"/>
      <c r="M99" s="515"/>
      <c r="N99" s="516"/>
      <c r="O99" s="11"/>
    </row>
    <row r="100" spans="1:24" ht="21.9" customHeight="1" x14ac:dyDescent="0.3">
      <c r="A100" s="519">
        <v>15</v>
      </c>
      <c r="B100" s="98" t="s">
        <v>1353</v>
      </c>
      <c r="C100" s="72">
        <v>11</v>
      </c>
      <c r="D100" s="681" t="s">
        <v>446</v>
      </c>
      <c r="E100" s="51" t="s">
        <v>3353</v>
      </c>
      <c r="F100" s="676">
        <v>1</v>
      </c>
      <c r="G100" s="2217">
        <v>890566.5</v>
      </c>
      <c r="H100" s="2217">
        <v>933673.09</v>
      </c>
      <c r="I100" s="19">
        <f>H100-G100</f>
        <v>43106.589999999967</v>
      </c>
      <c r="J100" s="507">
        <v>180</v>
      </c>
      <c r="K100" s="581">
        <f>F100*I100*J100</f>
        <v>7759186.1999999937</v>
      </c>
      <c r="L100" s="21"/>
      <c r="M100" s="581">
        <f>K100*$M$64/$K$102</f>
        <v>7807222.3224048465</v>
      </c>
      <c r="N100" s="71"/>
      <c r="O100" s="14"/>
    </row>
    <row r="101" spans="1:24" ht="21.9" customHeight="1" x14ac:dyDescent="0.3">
      <c r="A101" s="519">
        <v>16</v>
      </c>
      <c r="B101" s="98" t="s">
        <v>2885</v>
      </c>
      <c r="C101" s="72">
        <v>11</v>
      </c>
      <c r="D101" s="697"/>
      <c r="E101" s="51" t="s">
        <v>3354</v>
      </c>
      <c r="F101" s="676">
        <v>1</v>
      </c>
      <c r="G101" s="2217">
        <v>495947.4</v>
      </c>
      <c r="H101" s="2217">
        <v>537212.49</v>
      </c>
      <c r="I101" s="19">
        <f>H101-G101</f>
        <v>41265.089999999967</v>
      </c>
      <c r="J101" s="507">
        <v>180</v>
      </c>
      <c r="K101" s="581">
        <f>F101*I101*J101</f>
        <v>7427716.1999999937</v>
      </c>
      <c r="L101" s="21"/>
      <c r="M101" s="581">
        <f>K101*$M$64/$K$102</f>
        <v>7473700.2343271635</v>
      </c>
      <c r="N101" s="71"/>
      <c r="O101" s="14"/>
    </row>
    <row r="102" spans="1:24" ht="21.9" customHeight="1" x14ac:dyDescent="0.3">
      <c r="A102" s="524"/>
      <c r="B102" s="94"/>
      <c r="C102" s="88"/>
      <c r="D102" s="94"/>
      <c r="E102" s="88"/>
      <c r="F102" s="677"/>
      <c r="G102" s="37">
        <v>0</v>
      </c>
      <c r="H102" s="37">
        <v>0</v>
      </c>
      <c r="I102" s="37"/>
      <c r="J102" s="94" t="s">
        <v>27</v>
      </c>
      <c r="K102" s="2718">
        <f>SUM(K100:K101)</f>
        <v>15186902.399999987</v>
      </c>
      <c r="L102" s="42"/>
      <c r="M102" s="586">
        <f>SUM(M100:M101)</f>
        <v>15280922.55673201</v>
      </c>
      <c r="N102" s="81"/>
      <c r="O102" s="11"/>
    </row>
    <row r="103" spans="1:24" ht="21.9" customHeight="1" x14ac:dyDescent="0.3">
      <c r="A103" s="519"/>
      <c r="B103" s="532" t="s">
        <v>1147</v>
      </c>
      <c r="C103" s="533"/>
      <c r="D103" s="578"/>
      <c r="E103" s="533"/>
      <c r="F103" s="671"/>
      <c r="G103" s="2216">
        <v>0</v>
      </c>
      <c r="H103" s="2216">
        <v>0</v>
      </c>
      <c r="I103" s="533"/>
      <c r="J103" s="533"/>
      <c r="K103" s="578"/>
      <c r="L103" s="533"/>
      <c r="M103" s="536"/>
      <c r="N103" s="534"/>
      <c r="O103" s="507"/>
    </row>
    <row r="104" spans="1:24" ht="21.9" customHeight="1" x14ac:dyDescent="0.3">
      <c r="A104" s="519">
        <v>4</v>
      </c>
      <c r="B104" s="98" t="s">
        <v>3335</v>
      </c>
      <c r="C104" s="72">
        <v>11</v>
      </c>
      <c r="D104" s="932" t="s">
        <v>800</v>
      </c>
      <c r="E104" s="51" t="s">
        <v>3336</v>
      </c>
      <c r="F104" s="676">
        <v>1</v>
      </c>
      <c r="G104" s="2217">
        <v>6440974</v>
      </c>
      <c r="H104" s="2217">
        <v>7753091</v>
      </c>
      <c r="I104" s="19">
        <f t="shared" ref="I104:I122" si="13">H104-G104</f>
        <v>1312117</v>
      </c>
      <c r="J104" s="507">
        <v>1</v>
      </c>
      <c r="K104" s="581"/>
      <c r="L104" s="21">
        <f t="shared" ref="L104:L122" si="14">F104*I104*J104</f>
        <v>1312117</v>
      </c>
      <c r="M104" s="21">
        <f>L104*$K$123/$L$123</f>
        <v>1314371.1615555484</v>
      </c>
      <c r="N104" s="71" t="s">
        <v>102</v>
      </c>
      <c r="O104" s="14"/>
      <c r="S104" t="str">
        <f t="shared" ref="S104:S122" si="15">B104</f>
        <v>11 kV Balaka Feeder</v>
      </c>
      <c r="T104" s="2672">
        <f t="shared" ref="T104:T122" si="16">M104</f>
        <v>1314371.1615555484</v>
      </c>
      <c r="U104" s="2672">
        <v>1273734.3862943186</v>
      </c>
      <c r="V104" s="33">
        <f t="shared" ref="V104:V122" si="17">T104-U104</f>
        <v>40636.775261229835</v>
      </c>
      <c r="W104" s="1104">
        <f t="shared" ref="W104:W122" si="18">V104/U104*100</f>
        <v>3.1903649378152217</v>
      </c>
      <c r="X104" s="33" t="str">
        <f t="shared" ref="X104:X122" si="19">IF(W104&gt;40,"FAULT",IF(W104&lt;-40,"CHECK","OK"))</f>
        <v>OK</v>
      </c>
    </row>
    <row r="105" spans="1:24" ht="21.9" customHeight="1" x14ac:dyDescent="0.3">
      <c r="A105" s="519">
        <v>5</v>
      </c>
      <c r="B105" s="98" t="s">
        <v>3337</v>
      </c>
      <c r="C105" s="72">
        <v>11</v>
      </c>
      <c r="D105" s="933"/>
      <c r="E105" s="51" t="s">
        <v>3338</v>
      </c>
      <c r="F105" s="676">
        <v>1</v>
      </c>
      <c r="G105" s="2217">
        <v>47694141</v>
      </c>
      <c r="H105" s="2217">
        <v>49253485</v>
      </c>
      <c r="I105" s="19">
        <f t="shared" si="13"/>
        <v>1559344</v>
      </c>
      <c r="J105" s="507">
        <v>1</v>
      </c>
      <c r="K105" s="581"/>
      <c r="L105" s="21">
        <f t="shared" si="14"/>
        <v>1559344</v>
      </c>
      <c r="M105" s="21">
        <f t="shared" ref="M105:M121" si="20">L105*$K$123/$L$123</f>
        <v>1562022.8870936625</v>
      </c>
      <c r="N105" s="71" t="s">
        <v>102</v>
      </c>
      <c r="O105" s="14"/>
      <c r="S105" t="str">
        <f t="shared" si="15"/>
        <v>11 kV Mogbazar O/H</v>
      </c>
      <c r="T105" s="2672">
        <f t="shared" si="16"/>
        <v>1562022.8870936625</v>
      </c>
      <c r="U105" s="2672">
        <v>1571851.4764350287</v>
      </c>
      <c r="V105" s="33">
        <f t="shared" si="17"/>
        <v>-9828.5893413661979</v>
      </c>
      <c r="W105" s="1104">
        <f t="shared" si="18"/>
        <v>-0.62528740715741882</v>
      </c>
      <c r="X105" s="33" t="str">
        <f t="shared" si="19"/>
        <v>OK</v>
      </c>
    </row>
    <row r="106" spans="1:24" ht="21.9" customHeight="1" x14ac:dyDescent="0.3">
      <c r="A106" s="519">
        <v>6</v>
      </c>
      <c r="B106" s="98" t="s">
        <v>3339</v>
      </c>
      <c r="C106" s="72">
        <v>11</v>
      </c>
      <c r="D106" s="933"/>
      <c r="E106" s="51" t="s">
        <v>3340</v>
      </c>
      <c r="F106" s="676">
        <v>1</v>
      </c>
      <c r="G106" s="2217">
        <v>61262551</v>
      </c>
      <c r="H106" s="2217">
        <v>63457175</v>
      </c>
      <c r="I106" s="19">
        <f t="shared" si="13"/>
        <v>2194624</v>
      </c>
      <c r="J106" s="507">
        <v>1</v>
      </c>
      <c r="K106" s="581"/>
      <c r="L106" s="21">
        <f t="shared" si="14"/>
        <v>2194624</v>
      </c>
      <c r="M106" s="21">
        <f t="shared" si="20"/>
        <v>2198394.2712865421</v>
      </c>
      <c r="N106" s="71" t="s">
        <v>102</v>
      </c>
      <c r="O106" s="14"/>
      <c r="S106" t="str">
        <f t="shared" si="15"/>
        <v>11 kV Panthopath Feeder</v>
      </c>
      <c r="T106" s="2672">
        <f t="shared" si="16"/>
        <v>2198394.2712865421</v>
      </c>
      <c r="U106" s="2672">
        <v>2202528.7234291867</v>
      </c>
      <c r="V106" s="33">
        <f t="shared" si="17"/>
        <v>-4134.4521426446736</v>
      </c>
      <c r="W106" s="1104">
        <f t="shared" si="18"/>
        <v>-0.18771388080731197</v>
      </c>
      <c r="X106" s="33" t="str">
        <f t="shared" si="19"/>
        <v>OK</v>
      </c>
    </row>
    <row r="107" spans="1:24" ht="21.9" customHeight="1" x14ac:dyDescent="0.3">
      <c r="A107" s="519">
        <v>7</v>
      </c>
      <c r="B107" s="98" t="s">
        <v>3341</v>
      </c>
      <c r="C107" s="72">
        <v>11</v>
      </c>
      <c r="D107" s="933"/>
      <c r="E107" s="51" t="s">
        <v>3342</v>
      </c>
      <c r="F107" s="676">
        <v>1</v>
      </c>
      <c r="G107" s="2217">
        <v>215574</v>
      </c>
      <c r="H107" s="2217">
        <v>222720.32</v>
      </c>
      <c r="I107" s="19">
        <f t="shared" si="13"/>
        <v>7146.320000000007</v>
      </c>
      <c r="J107" s="507">
        <v>60</v>
      </c>
      <c r="K107" s="581"/>
      <c r="L107" s="21">
        <f t="shared" si="14"/>
        <v>428779.20000000042</v>
      </c>
      <c r="M107" s="21">
        <f t="shared" si="20"/>
        <v>429515.82454526494</v>
      </c>
      <c r="N107" s="71" t="s">
        <v>102</v>
      </c>
      <c r="O107" s="14"/>
      <c r="S107" t="str">
        <f t="shared" si="15"/>
        <v>11 kV Shahbagh Feeder ( old University O/H)</v>
      </c>
      <c r="T107" s="2672">
        <f t="shared" si="16"/>
        <v>429515.82454526494</v>
      </c>
      <c r="U107" s="2672">
        <v>406161.33934499155</v>
      </c>
      <c r="V107" s="33">
        <f t="shared" si="17"/>
        <v>23354.485200273397</v>
      </c>
      <c r="W107" s="1104">
        <f t="shared" si="18"/>
        <v>5.7500512574477716</v>
      </c>
      <c r="X107" s="33" t="str">
        <f t="shared" si="19"/>
        <v>OK</v>
      </c>
    </row>
    <row r="108" spans="1:24" ht="21.9" customHeight="1" x14ac:dyDescent="0.3">
      <c r="A108" s="519">
        <v>8</v>
      </c>
      <c r="B108" s="98" t="s">
        <v>1085</v>
      </c>
      <c r="C108" s="72">
        <v>11</v>
      </c>
      <c r="D108" s="933"/>
      <c r="E108" s="51" t="s">
        <v>3343</v>
      </c>
      <c r="F108" s="676">
        <v>1</v>
      </c>
      <c r="G108" s="2217">
        <v>283084.59999999998</v>
      </c>
      <c r="H108" s="2217">
        <v>287093.96999999997</v>
      </c>
      <c r="I108" s="19">
        <f t="shared" si="13"/>
        <v>4009.3699999999953</v>
      </c>
      <c r="J108" s="507">
        <v>60</v>
      </c>
      <c r="K108" s="581"/>
      <c r="L108" s="21">
        <f t="shared" si="14"/>
        <v>240562.19999999972</v>
      </c>
      <c r="M108" s="21">
        <f t="shared" si="20"/>
        <v>240975.47569337016</v>
      </c>
      <c r="N108" s="71" t="s">
        <v>102</v>
      </c>
      <c r="O108" s="14"/>
      <c r="S108" t="str">
        <f t="shared" si="15"/>
        <v>11 kV P G Hospital Feeder</v>
      </c>
      <c r="T108" s="2672">
        <f t="shared" si="16"/>
        <v>240975.47569337016</v>
      </c>
      <c r="U108" s="2672">
        <v>236479.85486389278</v>
      </c>
      <c r="V108" s="33">
        <f t="shared" si="17"/>
        <v>4495.6208294773824</v>
      </c>
      <c r="W108" s="1104">
        <f t="shared" si="18"/>
        <v>1.9010586893606056</v>
      </c>
      <c r="X108" s="33" t="str">
        <f t="shared" si="19"/>
        <v>OK</v>
      </c>
    </row>
    <row r="109" spans="1:24" ht="21.9" customHeight="1" x14ac:dyDescent="0.3">
      <c r="A109" s="519">
        <v>9</v>
      </c>
      <c r="B109" s="98" t="s">
        <v>3344</v>
      </c>
      <c r="C109" s="72">
        <v>11</v>
      </c>
      <c r="D109" s="933"/>
      <c r="E109" s="51" t="s">
        <v>3345</v>
      </c>
      <c r="F109" s="676">
        <v>1</v>
      </c>
      <c r="G109" s="2217">
        <v>699.41</v>
      </c>
      <c r="H109" s="2217">
        <v>706.8</v>
      </c>
      <c r="I109" s="19">
        <f t="shared" si="13"/>
        <v>7.3899999999999864</v>
      </c>
      <c r="J109" s="507">
        <v>60000</v>
      </c>
      <c r="K109" s="581"/>
      <c r="L109" s="21">
        <f t="shared" si="14"/>
        <v>443399.99999999919</v>
      </c>
      <c r="M109" s="21">
        <f t="shared" si="20"/>
        <v>444161.74246178439</v>
      </c>
      <c r="N109" s="71" t="s">
        <v>102</v>
      </c>
      <c r="O109" s="14"/>
      <c r="S109" t="str">
        <f t="shared" si="15"/>
        <v>11 kV Abdul Monem Ltd</v>
      </c>
      <c r="T109" s="2672">
        <f t="shared" si="16"/>
        <v>444161.74246178439</v>
      </c>
      <c r="U109" s="2672">
        <v>451511.41067337297</v>
      </c>
      <c r="V109" s="33">
        <f t="shared" si="17"/>
        <v>-7349.6682115885778</v>
      </c>
      <c r="W109" s="1104">
        <f t="shared" si="18"/>
        <v>-1.627792352053177</v>
      </c>
      <c r="X109" s="33" t="str">
        <f t="shared" si="19"/>
        <v>OK</v>
      </c>
    </row>
    <row r="110" spans="1:24" ht="21.9" customHeight="1" x14ac:dyDescent="0.3">
      <c r="A110" s="519">
        <v>10</v>
      </c>
      <c r="B110" s="98" t="s">
        <v>1086</v>
      </c>
      <c r="C110" s="72">
        <v>11</v>
      </c>
      <c r="D110" s="933"/>
      <c r="E110" s="51" t="s">
        <v>3346</v>
      </c>
      <c r="F110" s="676">
        <v>1</v>
      </c>
      <c r="G110" s="2217">
        <v>552176.6</v>
      </c>
      <c r="H110" s="2217">
        <v>564493.18999999994</v>
      </c>
      <c r="I110" s="19">
        <f t="shared" si="13"/>
        <v>12316.589999999967</v>
      </c>
      <c r="J110" s="507">
        <v>60</v>
      </c>
      <c r="K110" s="581"/>
      <c r="L110" s="21">
        <f t="shared" si="14"/>
        <v>738995.39999999804</v>
      </c>
      <c r="M110" s="21">
        <f t="shared" si="20"/>
        <v>740264.96286703437</v>
      </c>
      <c r="N110" s="71" t="s">
        <v>105</v>
      </c>
      <c r="O110" s="14"/>
      <c r="S110" t="str">
        <f t="shared" si="15"/>
        <v>11 kV Surjasen Hall Feeder</v>
      </c>
      <c r="T110" s="2672">
        <f t="shared" si="16"/>
        <v>740264.96286703437</v>
      </c>
      <c r="U110" s="2672">
        <v>797710.34678781533</v>
      </c>
      <c r="V110" s="33">
        <f t="shared" si="17"/>
        <v>-57445.383920780965</v>
      </c>
      <c r="W110" s="1104">
        <f t="shared" si="18"/>
        <v>-7.2012835425915549</v>
      </c>
      <c r="X110" s="33" t="str">
        <f t="shared" si="19"/>
        <v>OK</v>
      </c>
    </row>
    <row r="111" spans="1:24" ht="21.9" customHeight="1" x14ac:dyDescent="0.3">
      <c r="A111" s="519">
        <v>11</v>
      </c>
      <c r="B111" s="98" t="s">
        <v>1084</v>
      </c>
      <c r="C111" s="72">
        <v>11</v>
      </c>
      <c r="D111" s="933"/>
      <c r="E111" s="51" t="s">
        <v>3347</v>
      </c>
      <c r="F111" s="676">
        <v>1</v>
      </c>
      <c r="G111" s="2217">
        <v>0</v>
      </c>
      <c r="H111" s="2217">
        <v>0</v>
      </c>
      <c r="I111" s="19">
        <f t="shared" si="13"/>
        <v>0</v>
      </c>
      <c r="J111" s="507">
        <v>60</v>
      </c>
      <c r="K111" s="581"/>
      <c r="L111" s="21">
        <f t="shared" si="14"/>
        <v>0</v>
      </c>
      <c r="M111" s="21">
        <f t="shared" si="20"/>
        <v>0</v>
      </c>
      <c r="N111" s="71" t="s">
        <v>42</v>
      </c>
      <c r="O111" s="14"/>
      <c r="S111" t="str">
        <f t="shared" si="15"/>
        <v>11 kV Azimpur-1 Feeder</v>
      </c>
      <c r="T111" s="2672">
        <f t="shared" si="16"/>
        <v>0</v>
      </c>
      <c r="U111" s="2672">
        <v>0</v>
      </c>
      <c r="V111" s="33">
        <f t="shared" si="17"/>
        <v>0</v>
      </c>
      <c r="W111" s="1104" t="e">
        <f t="shared" si="18"/>
        <v>#DIV/0!</v>
      </c>
      <c r="X111" s="33" t="e">
        <f t="shared" si="19"/>
        <v>#DIV/0!</v>
      </c>
    </row>
    <row r="112" spans="1:24" ht="21.9" customHeight="1" x14ac:dyDescent="0.3">
      <c r="A112" s="519">
        <v>12</v>
      </c>
      <c r="B112" s="98" t="s">
        <v>1083</v>
      </c>
      <c r="C112" s="72">
        <v>11</v>
      </c>
      <c r="D112" s="933"/>
      <c r="E112" s="51" t="s">
        <v>3348</v>
      </c>
      <c r="F112" s="676">
        <v>1</v>
      </c>
      <c r="G112" s="2217">
        <v>928405.7</v>
      </c>
      <c r="H112" s="2217">
        <v>938763.25</v>
      </c>
      <c r="I112" s="19">
        <f t="shared" si="13"/>
        <v>10357.550000000047</v>
      </c>
      <c r="J112" s="507">
        <v>60</v>
      </c>
      <c r="K112" s="581"/>
      <c r="L112" s="21">
        <f t="shared" si="14"/>
        <v>621453.00000000279</v>
      </c>
      <c r="M112" s="21">
        <f t="shared" si="20"/>
        <v>622520.62999121565</v>
      </c>
      <c r="N112" s="71" t="s">
        <v>105</v>
      </c>
      <c r="O112" s="14"/>
      <c r="S112" t="str">
        <f t="shared" si="15"/>
        <v>11 kV TSC Feeder</v>
      </c>
      <c r="T112" s="2672">
        <f t="shared" si="16"/>
        <v>622520.62999121565</v>
      </c>
      <c r="U112" s="2672">
        <v>596411.00718012324</v>
      </c>
      <c r="V112" s="33">
        <f t="shared" si="17"/>
        <v>26109.622811092413</v>
      </c>
      <c r="W112" s="1104">
        <f t="shared" si="18"/>
        <v>4.3777902313608701</v>
      </c>
      <c r="X112" s="33" t="str">
        <f t="shared" si="19"/>
        <v>OK</v>
      </c>
    </row>
    <row r="113" spans="1:24" ht="21.9" customHeight="1" x14ac:dyDescent="0.3">
      <c r="A113" s="519">
        <v>13</v>
      </c>
      <c r="B113" s="98" t="s">
        <v>3349</v>
      </c>
      <c r="C113" s="72">
        <v>11</v>
      </c>
      <c r="D113" s="933"/>
      <c r="E113" s="51" t="s">
        <v>3350</v>
      </c>
      <c r="F113" s="676">
        <v>1</v>
      </c>
      <c r="G113" s="2217">
        <v>28176.9</v>
      </c>
      <c r="H113" s="2217">
        <v>28300.61</v>
      </c>
      <c r="I113" s="19">
        <f t="shared" si="13"/>
        <v>123.70999999999913</v>
      </c>
      <c r="J113" s="507">
        <v>60</v>
      </c>
      <c r="K113" s="581"/>
      <c r="L113" s="21">
        <f t="shared" si="14"/>
        <v>7422.5999999999476</v>
      </c>
      <c r="M113" s="21">
        <f t="shared" si="20"/>
        <v>7435.3517131186818</v>
      </c>
      <c r="N113" s="71" t="s">
        <v>102</v>
      </c>
      <c r="O113" s="14"/>
      <c r="S113" t="str">
        <f t="shared" si="15"/>
        <v>11 kV SCADA Bhaban</v>
      </c>
      <c r="T113" s="2672">
        <f t="shared" si="16"/>
        <v>7435.3517131186818</v>
      </c>
      <c r="U113" s="2672">
        <v>6184.922661560614</v>
      </c>
      <c r="V113" s="33">
        <f t="shared" si="17"/>
        <v>1250.4290515580678</v>
      </c>
      <c r="W113" s="1104">
        <f t="shared" si="18"/>
        <v>20.217375705107891</v>
      </c>
      <c r="X113" s="33" t="str">
        <f t="shared" si="19"/>
        <v>OK</v>
      </c>
    </row>
    <row r="114" spans="1:24" ht="21.9" customHeight="1" x14ac:dyDescent="0.3">
      <c r="A114" s="519">
        <v>14</v>
      </c>
      <c r="B114" s="98" t="s">
        <v>3351</v>
      </c>
      <c r="C114" s="72">
        <v>11</v>
      </c>
      <c r="D114" s="933"/>
      <c r="E114" s="51" t="s">
        <v>3352</v>
      </c>
      <c r="F114" s="676">
        <v>1</v>
      </c>
      <c r="G114" s="2217">
        <v>493864.3</v>
      </c>
      <c r="H114" s="2217">
        <v>513287.05</v>
      </c>
      <c r="I114" s="19">
        <f t="shared" si="13"/>
        <v>19422.75</v>
      </c>
      <c r="J114" s="507">
        <v>60</v>
      </c>
      <c r="K114" s="581"/>
      <c r="L114" s="21">
        <f t="shared" si="14"/>
        <v>1165365</v>
      </c>
      <c r="M114" s="21">
        <f t="shared" si="20"/>
        <v>1167367.0478213313</v>
      </c>
      <c r="N114" s="71" t="s">
        <v>102</v>
      </c>
      <c r="O114" s="14"/>
      <c r="S114" t="str">
        <f t="shared" si="15"/>
        <v>11 kV DPH Sw/S-2</v>
      </c>
      <c r="T114" s="2672">
        <f t="shared" si="16"/>
        <v>1167367.0478213313</v>
      </c>
      <c r="U114" s="2672">
        <v>1168612.8044101279</v>
      </c>
      <c r="V114" s="33">
        <f t="shared" si="17"/>
        <v>-1245.7565887966193</v>
      </c>
      <c r="W114" s="1104">
        <f t="shared" si="18"/>
        <v>-0.10660131260716681</v>
      </c>
      <c r="X114" s="33" t="str">
        <f t="shared" si="19"/>
        <v>OK</v>
      </c>
    </row>
    <row r="115" spans="1:24" ht="21.9" customHeight="1" x14ac:dyDescent="0.3">
      <c r="A115" s="519">
        <v>17</v>
      </c>
      <c r="B115" s="98" t="s">
        <v>3355</v>
      </c>
      <c r="C115" s="72">
        <v>11</v>
      </c>
      <c r="D115" s="933"/>
      <c r="E115" s="51" t="s">
        <v>3356</v>
      </c>
      <c r="F115" s="676">
        <v>1</v>
      </c>
      <c r="G115" s="2217">
        <v>82214.7</v>
      </c>
      <c r="H115" s="2217">
        <v>100470.64</v>
      </c>
      <c r="I115" s="19">
        <f t="shared" si="13"/>
        <v>18255.940000000002</v>
      </c>
      <c r="J115" s="507">
        <v>60</v>
      </c>
      <c r="K115" s="581"/>
      <c r="L115" s="21">
        <f t="shared" si="14"/>
        <v>1095356.4000000001</v>
      </c>
      <c r="M115" s="21">
        <f t="shared" si="20"/>
        <v>1097238.1760051155</v>
      </c>
      <c r="N115" s="71" t="s">
        <v>102</v>
      </c>
      <c r="O115" s="14"/>
      <c r="S115" t="str">
        <f t="shared" si="15"/>
        <v>11 kV New Elephant Road Feeder</v>
      </c>
      <c r="T115" s="2672">
        <f t="shared" si="16"/>
        <v>1097238.1760051155</v>
      </c>
      <c r="U115" s="2672">
        <v>1271574.2849748975</v>
      </c>
      <c r="V115" s="33">
        <f t="shared" si="17"/>
        <v>-174336.10896978201</v>
      </c>
      <c r="W115" s="1104">
        <f t="shared" si="18"/>
        <v>-13.710257515409227</v>
      </c>
      <c r="X115" s="33" t="str">
        <f t="shared" si="19"/>
        <v>OK</v>
      </c>
    </row>
    <row r="116" spans="1:24" ht="21.9" customHeight="1" x14ac:dyDescent="0.3">
      <c r="A116" s="519">
        <v>18</v>
      </c>
      <c r="B116" s="98" t="s">
        <v>3357</v>
      </c>
      <c r="C116" s="72">
        <v>11</v>
      </c>
      <c r="D116" s="933"/>
      <c r="E116" s="51" t="s">
        <v>3358</v>
      </c>
      <c r="F116" s="676">
        <v>1</v>
      </c>
      <c r="G116" s="2217">
        <v>404842.1</v>
      </c>
      <c r="H116" s="2217">
        <v>430127.06</v>
      </c>
      <c r="I116" s="19">
        <f t="shared" si="13"/>
        <v>25284.960000000021</v>
      </c>
      <c r="J116" s="507">
        <v>60</v>
      </c>
      <c r="K116" s="581"/>
      <c r="L116" s="21">
        <f t="shared" si="14"/>
        <v>1517097.6000000013</v>
      </c>
      <c r="M116" s="21">
        <f t="shared" si="20"/>
        <v>1519703.9095638092</v>
      </c>
      <c r="N116" s="71" t="s">
        <v>102</v>
      </c>
      <c r="O116" s="14"/>
      <c r="S116" t="str">
        <f t="shared" si="15"/>
        <v>11 kV Dhanmondi O/H Feeder</v>
      </c>
      <c r="T116" s="2672">
        <f t="shared" si="16"/>
        <v>1519703.9095638092</v>
      </c>
      <c r="U116" s="2672">
        <v>1444426.597253243</v>
      </c>
      <c r="V116" s="33">
        <f t="shared" si="17"/>
        <v>75277.312310566194</v>
      </c>
      <c r="W116" s="1104">
        <f t="shared" si="18"/>
        <v>5.2115706297374595</v>
      </c>
      <c r="X116" s="33" t="str">
        <f t="shared" si="19"/>
        <v>OK</v>
      </c>
    </row>
    <row r="117" spans="1:24" ht="21.9" customHeight="1" x14ac:dyDescent="0.3">
      <c r="A117" s="519">
        <v>19</v>
      </c>
      <c r="B117" s="98" t="s">
        <v>3359</v>
      </c>
      <c r="C117" s="72">
        <v>11</v>
      </c>
      <c r="D117" s="933"/>
      <c r="E117" s="51" t="s">
        <v>3360</v>
      </c>
      <c r="F117" s="676">
        <v>1</v>
      </c>
      <c r="G117" s="2217">
        <v>340916.2</v>
      </c>
      <c r="H117" s="2217">
        <v>369960.07</v>
      </c>
      <c r="I117" s="19">
        <f t="shared" si="13"/>
        <v>29043.869999999995</v>
      </c>
      <c r="J117" s="507">
        <v>60</v>
      </c>
      <c r="K117" s="581"/>
      <c r="L117" s="21">
        <f t="shared" si="14"/>
        <v>1742632.1999999997</v>
      </c>
      <c r="M117" s="21">
        <f t="shared" si="20"/>
        <v>1745625.9684754489</v>
      </c>
      <c r="N117" s="71" t="s">
        <v>102</v>
      </c>
      <c r="O117" s="14"/>
      <c r="S117" t="str">
        <f t="shared" si="15"/>
        <v>11 kV Sonargaon Feeder</v>
      </c>
      <c r="T117" s="2672">
        <f t="shared" si="16"/>
        <v>1745625.9684754489</v>
      </c>
      <c r="U117" s="2672">
        <v>1732224.4312768539</v>
      </c>
      <c r="V117" s="33">
        <f t="shared" si="17"/>
        <v>13401.537198595004</v>
      </c>
      <c r="W117" s="1104">
        <f t="shared" si="18"/>
        <v>0.7736605578710426</v>
      </c>
      <c r="X117" s="33" t="str">
        <f t="shared" si="19"/>
        <v>OK</v>
      </c>
    </row>
    <row r="118" spans="1:24" ht="21.9" customHeight="1" x14ac:dyDescent="0.3">
      <c r="A118" s="519">
        <v>20</v>
      </c>
      <c r="B118" s="99" t="s">
        <v>3361</v>
      </c>
      <c r="C118" s="72">
        <v>11</v>
      </c>
      <c r="D118" s="933"/>
      <c r="E118" s="51" t="s">
        <v>3362</v>
      </c>
      <c r="F118" s="676">
        <v>1</v>
      </c>
      <c r="G118" s="2217">
        <v>547755.5</v>
      </c>
      <c r="H118" s="2217">
        <v>550080.6</v>
      </c>
      <c r="I118" s="19">
        <f t="shared" si="13"/>
        <v>2325.0999999999767</v>
      </c>
      <c r="J118" s="507">
        <v>60</v>
      </c>
      <c r="K118" s="581"/>
      <c r="L118" s="21">
        <f t="shared" si="14"/>
        <v>139505.9999999986</v>
      </c>
      <c r="M118" s="21">
        <f t="shared" si="20"/>
        <v>139745.66541243388</v>
      </c>
      <c r="N118" s="71" t="s">
        <v>105</v>
      </c>
      <c r="O118" s="14"/>
      <c r="S118" t="str">
        <f t="shared" si="15"/>
        <v>11 kV Museum Feeder</v>
      </c>
      <c r="T118" s="2672">
        <f t="shared" si="16"/>
        <v>139745.66541243388</v>
      </c>
      <c r="U118" s="2672">
        <v>147111.94213715734</v>
      </c>
      <c r="V118" s="33">
        <f t="shared" si="17"/>
        <v>-7366.2767247234588</v>
      </c>
      <c r="W118" s="1104">
        <f t="shared" si="18"/>
        <v>-5.0072595179632904</v>
      </c>
      <c r="X118" s="33" t="str">
        <f t="shared" si="19"/>
        <v>OK</v>
      </c>
    </row>
    <row r="119" spans="1:24" ht="21.9" customHeight="1" x14ac:dyDescent="0.3">
      <c r="A119" s="519">
        <v>21</v>
      </c>
      <c r="B119" s="98" t="s">
        <v>3363</v>
      </c>
      <c r="C119" s="72">
        <v>11</v>
      </c>
      <c r="D119" s="933"/>
      <c r="E119" s="51" t="s">
        <v>3364</v>
      </c>
      <c r="F119" s="676">
        <v>1</v>
      </c>
      <c r="G119" s="2217">
        <v>342098.2</v>
      </c>
      <c r="H119" s="2217">
        <v>345525.51</v>
      </c>
      <c r="I119" s="19">
        <f t="shared" si="13"/>
        <v>3427.3099999999977</v>
      </c>
      <c r="J119" s="507">
        <v>60</v>
      </c>
      <c r="K119" s="581"/>
      <c r="L119" s="21">
        <f t="shared" si="14"/>
        <v>205638.59999999986</v>
      </c>
      <c r="M119" s="21">
        <f t="shared" si="20"/>
        <v>205991.87842445195</v>
      </c>
      <c r="N119" s="71" t="s">
        <v>102</v>
      </c>
      <c r="O119" s="14"/>
      <c r="S119" t="str">
        <f t="shared" si="15"/>
        <v>11 kV Shanta property</v>
      </c>
      <c r="T119" s="2672">
        <f t="shared" si="16"/>
        <v>205991.87842445195</v>
      </c>
      <c r="U119" s="2672">
        <v>207014.06347041976</v>
      </c>
      <c r="V119" s="33">
        <f t="shared" si="17"/>
        <v>-1022.1850459678099</v>
      </c>
      <c r="W119" s="1104">
        <f t="shared" si="18"/>
        <v>-0.49377565409408519</v>
      </c>
      <c r="X119" s="33" t="str">
        <f t="shared" si="19"/>
        <v>OK</v>
      </c>
    </row>
    <row r="120" spans="1:24" ht="21.9" customHeight="1" x14ac:dyDescent="0.3">
      <c r="A120" s="519">
        <v>22</v>
      </c>
      <c r="B120" s="98" t="s">
        <v>3365</v>
      </c>
      <c r="C120" s="72">
        <v>11</v>
      </c>
      <c r="D120" s="933"/>
      <c r="E120" s="51" t="s">
        <v>3366</v>
      </c>
      <c r="F120" s="676">
        <v>1</v>
      </c>
      <c r="G120" s="2217">
        <v>701416.8</v>
      </c>
      <c r="H120" s="2217">
        <v>716987.97</v>
      </c>
      <c r="I120" s="19">
        <f t="shared" si="13"/>
        <v>15571.169999999925</v>
      </c>
      <c r="J120" s="507">
        <v>60</v>
      </c>
      <c r="K120" s="581"/>
      <c r="L120" s="21">
        <f t="shared" si="14"/>
        <v>934270.19999999553</v>
      </c>
      <c r="M120" s="21">
        <f t="shared" si="20"/>
        <v>935875.23672106129</v>
      </c>
      <c r="N120" s="71" t="s">
        <v>103</v>
      </c>
      <c r="O120" s="14"/>
      <c r="S120" t="str">
        <f t="shared" si="15"/>
        <v>11 kV BIRDEM RMU Feeder</v>
      </c>
      <c r="T120" s="2672">
        <f t="shared" si="16"/>
        <v>935875.23672106129</v>
      </c>
      <c r="U120" s="2672">
        <v>955769.4814721389</v>
      </c>
      <c r="V120" s="33">
        <f t="shared" si="17"/>
        <v>-19894.244751077611</v>
      </c>
      <c r="W120" s="1104">
        <f t="shared" si="18"/>
        <v>-2.0814898505061272</v>
      </c>
      <c r="X120" s="33" t="str">
        <f t="shared" si="19"/>
        <v>OK</v>
      </c>
    </row>
    <row r="121" spans="1:24" ht="21.9" customHeight="1" x14ac:dyDescent="0.3">
      <c r="A121" s="519">
        <v>23</v>
      </c>
      <c r="B121" s="98" t="s">
        <v>3367</v>
      </c>
      <c r="C121" s="72">
        <v>11</v>
      </c>
      <c r="D121" s="933"/>
      <c r="E121" s="51" t="s">
        <v>3368</v>
      </c>
      <c r="F121" s="676">
        <v>1</v>
      </c>
      <c r="G121" s="2217">
        <v>0</v>
      </c>
      <c r="H121" s="2217">
        <v>0</v>
      </c>
      <c r="I121" s="19">
        <f t="shared" si="13"/>
        <v>0</v>
      </c>
      <c r="J121" s="507">
        <v>60</v>
      </c>
      <c r="K121" s="581"/>
      <c r="L121" s="21">
        <f t="shared" si="14"/>
        <v>0</v>
      </c>
      <c r="M121" s="21">
        <f t="shared" si="20"/>
        <v>0</v>
      </c>
      <c r="N121" s="71" t="s">
        <v>42</v>
      </c>
      <c r="O121" s="14"/>
      <c r="S121" t="str">
        <f t="shared" si="15"/>
        <v>11 kV Azimpur-2 Feeder</v>
      </c>
      <c r="T121" s="2672">
        <f t="shared" si="16"/>
        <v>0</v>
      </c>
      <c r="U121" s="2672">
        <v>0</v>
      </c>
      <c r="V121" s="33">
        <f t="shared" si="17"/>
        <v>0</v>
      </c>
      <c r="W121" s="1104" t="e">
        <f t="shared" si="18"/>
        <v>#DIV/0!</v>
      </c>
      <c r="X121" s="33" t="e">
        <f t="shared" si="19"/>
        <v>#DIV/0!</v>
      </c>
    </row>
    <row r="122" spans="1:24" ht="21.9" customHeight="1" x14ac:dyDescent="0.3">
      <c r="A122" s="519">
        <v>24</v>
      </c>
      <c r="B122" s="98" t="s">
        <v>3369</v>
      </c>
      <c r="C122" s="72">
        <v>11</v>
      </c>
      <c r="D122" s="639"/>
      <c r="E122" s="51" t="s">
        <v>3370</v>
      </c>
      <c r="F122" s="676">
        <v>1</v>
      </c>
      <c r="G122" s="2217">
        <v>782449.9</v>
      </c>
      <c r="H122" s="2217">
        <v>797585.77</v>
      </c>
      <c r="I122" s="19">
        <f t="shared" si="13"/>
        <v>15135.869999999995</v>
      </c>
      <c r="J122" s="507">
        <v>60</v>
      </c>
      <c r="K122" s="581"/>
      <c r="L122" s="21">
        <f t="shared" si="14"/>
        <v>908152.19999999972</v>
      </c>
      <c r="M122" s="21">
        <f>L122*$K$123/$L$123</f>
        <v>909712.36710081971</v>
      </c>
      <c r="N122" s="1061" t="s">
        <v>103</v>
      </c>
      <c r="O122" s="14"/>
      <c r="S122" t="str">
        <f t="shared" si="15"/>
        <v>11 kV DPH Sw/S-1</v>
      </c>
      <c r="T122" s="2672">
        <f t="shared" si="16"/>
        <v>909712.36710081971</v>
      </c>
      <c r="U122" s="2672">
        <v>894673.77857261105</v>
      </c>
      <c r="V122" s="33">
        <f t="shared" si="17"/>
        <v>15038.588528208667</v>
      </c>
      <c r="W122" s="1104">
        <f t="shared" si="18"/>
        <v>1.6809018983658688</v>
      </c>
      <c r="X122" s="33" t="str">
        <f t="shared" si="19"/>
        <v>OK</v>
      </c>
    </row>
    <row r="123" spans="1:24" ht="21.9" customHeight="1" x14ac:dyDescent="0.3">
      <c r="A123" s="524"/>
      <c r="B123" s="94"/>
      <c r="C123" s="88"/>
      <c r="D123" s="94"/>
      <c r="E123" s="88"/>
      <c r="F123" s="677"/>
      <c r="G123" s="37"/>
      <c r="H123" s="37"/>
      <c r="I123" s="37"/>
      <c r="J123" s="94" t="s">
        <v>27</v>
      </c>
      <c r="K123" s="2720">
        <f>M102</f>
        <v>15280922.55673201</v>
      </c>
      <c r="L123" s="2719">
        <f>SUM(L104:L122)</f>
        <v>15254715.599999992</v>
      </c>
      <c r="M123" s="42">
        <f>SUM(M104:M122)</f>
        <v>15280922.556732016</v>
      </c>
      <c r="N123" s="82">
        <f>(M123-L123)/L123*100</f>
        <v>0.17179577397053225</v>
      </c>
      <c r="O123" s="12"/>
    </row>
    <row r="124" spans="1:24" ht="21.9" customHeight="1" x14ac:dyDescent="0.3">
      <c r="D124" s="1086"/>
      <c r="K124" s="33"/>
    </row>
    <row r="125" spans="1:24" ht="21.9" customHeight="1" x14ac:dyDescent="0.3">
      <c r="A125" s="511"/>
      <c r="B125" s="523"/>
      <c r="C125" s="520"/>
      <c r="D125" s="1038"/>
      <c r="G125" s="3137" t="s">
        <v>815</v>
      </c>
      <c r="H125" s="3137"/>
      <c r="I125" s="3137"/>
      <c r="J125" s="555" t="s">
        <v>14</v>
      </c>
      <c r="K125" s="580"/>
      <c r="L125" s="511"/>
      <c r="M125" s="511"/>
      <c r="N125" s="520"/>
      <c r="O125" s="511"/>
    </row>
    <row r="126" spans="1:24" ht="21.9" customHeight="1" x14ac:dyDescent="0.3">
      <c r="A126" s="511"/>
      <c r="B126" s="523"/>
      <c r="C126" s="520"/>
      <c r="D126" s="1038"/>
      <c r="G126" s="3129" t="s">
        <v>1055</v>
      </c>
      <c r="H126" s="3129"/>
      <c r="I126" s="3129"/>
      <c r="J126" s="530">
        <f>SUM(M104:M109,M113:M117,M119)+M78+M79</f>
        <v>11957891.77644901</v>
      </c>
      <c r="K126" s="580"/>
      <c r="O126" s="511" t="s">
        <v>222</v>
      </c>
    </row>
    <row r="127" spans="1:24" ht="21.9" customHeight="1" x14ac:dyDescent="0.3">
      <c r="A127" s="511"/>
      <c r="B127" s="523"/>
      <c r="C127" s="520"/>
      <c r="D127" s="1038"/>
      <c r="G127" s="3129" t="s">
        <v>4059</v>
      </c>
      <c r="H127" s="3129"/>
      <c r="I127" s="3129"/>
      <c r="J127" s="530">
        <f>M111+M121</f>
        <v>0</v>
      </c>
      <c r="K127" s="580"/>
      <c r="O127" s="511"/>
    </row>
    <row r="128" spans="1:24" ht="21.9" customHeight="1" x14ac:dyDescent="0.3">
      <c r="A128" s="511"/>
      <c r="B128" s="523"/>
      <c r="C128" s="520"/>
      <c r="D128" s="1038"/>
      <c r="G128" s="3129" t="s">
        <v>4060</v>
      </c>
      <c r="H128" s="3129"/>
      <c r="I128" s="3129"/>
      <c r="J128" s="530">
        <f>M110+M112+M118</f>
        <v>1502531.2582706839</v>
      </c>
      <c r="K128" s="580"/>
      <c r="O128" s="511"/>
    </row>
    <row r="129" spans="1:24" ht="21.9" customHeight="1" thickBot="1" x14ac:dyDescent="0.35">
      <c r="A129" s="511"/>
      <c r="B129" s="523"/>
      <c r="C129" s="520"/>
      <c r="D129" s="1038"/>
      <c r="G129" s="3129" t="s">
        <v>220</v>
      </c>
      <c r="H129" s="3129"/>
      <c r="I129" s="3129"/>
      <c r="J129" s="530">
        <f>M120+M122</f>
        <v>1845587.6038218811</v>
      </c>
      <c r="K129" s="580"/>
      <c r="O129" s="511"/>
    </row>
    <row r="130" spans="1:24" ht="21.9" customHeight="1" thickBot="1" x14ac:dyDescent="0.35">
      <c r="A130" s="511"/>
      <c r="B130" s="523"/>
      <c r="C130" s="520"/>
      <c r="D130" s="1038"/>
      <c r="G130" s="3130" t="s">
        <v>199</v>
      </c>
      <c r="H130" s="3130"/>
      <c r="I130" s="3130"/>
      <c r="J130" s="591">
        <f>SUM(J126:J129)</f>
        <v>15306010.638541576</v>
      </c>
      <c r="K130" s="560">
        <f>J130-M123-M78-M79</f>
        <v>-1.4480505683422962E-10</v>
      </c>
      <c r="L130" s="511"/>
      <c r="M130" s="511"/>
      <c r="N130" s="520"/>
      <c r="O130" s="511"/>
    </row>
    <row r="131" spans="1:24" ht="21.9" customHeight="1" x14ac:dyDescent="0.3">
      <c r="A131" s="511"/>
      <c r="B131" s="523"/>
      <c r="C131" s="520"/>
      <c r="D131" s="1038"/>
      <c r="E131" s="520"/>
      <c r="F131" s="674"/>
      <c r="G131" s="2214"/>
      <c r="H131" s="2214"/>
      <c r="I131" s="511"/>
      <c r="J131" s="511"/>
      <c r="K131" s="580"/>
      <c r="L131" s="511"/>
      <c r="M131" s="511"/>
      <c r="N131" s="520"/>
      <c r="O131" s="511"/>
    </row>
    <row r="132" spans="1:24" ht="21.9" customHeight="1" x14ac:dyDescent="0.3">
      <c r="A132" s="511"/>
      <c r="B132" s="523"/>
      <c r="C132" s="520"/>
      <c r="D132" s="1038"/>
      <c r="E132" s="520"/>
      <c r="F132" s="674"/>
      <c r="G132" s="2214"/>
      <c r="H132" s="2214"/>
      <c r="I132" s="511"/>
      <c r="J132" s="511"/>
      <c r="K132" s="580"/>
      <c r="L132" s="511"/>
      <c r="M132" s="511"/>
      <c r="N132" s="520"/>
      <c r="O132" s="511"/>
    </row>
    <row r="133" spans="1:24" ht="21.9" customHeight="1" x14ac:dyDescent="0.3">
      <c r="A133" s="511"/>
      <c r="B133" s="523"/>
      <c r="C133" s="520"/>
      <c r="D133" s="1038"/>
      <c r="E133" s="520"/>
      <c r="F133" s="674"/>
      <c r="G133" s="2214"/>
      <c r="H133" s="2214"/>
      <c r="I133" s="511"/>
      <c r="J133" s="511"/>
      <c r="K133" s="580"/>
      <c r="L133" s="511"/>
      <c r="M133" s="511"/>
      <c r="N133" s="520"/>
      <c r="O133" s="511"/>
    </row>
    <row r="134" spans="1:24" ht="21.9" customHeight="1" x14ac:dyDescent="0.3">
      <c r="A134" s="511"/>
      <c r="B134" s="523"/>
      <c r="C134" s="520"/>
      <c r="D134" s="1038"/>
      <c r="E134" s="520"/>
      <c r="F134" s="674"/>
      <c r="G134" s="2214"/>
      <c r="H134" s="2214"/>
      <c r="I134" s="511"/>
      <c r="J134" s="511"/>
      <c r="K134" s="580"/>
      <c r="L134" s="511"/>
      <c r="M134" s="511"/>
      <c r="N134" s="520"/>
      <c r="O134" s="511"/>
    </row>
    <row r="135" spans="1:24" ht="21.9" customHeight="1" x14ac:dyDescent="0.3">
      <c r="A135" s="511"/>
      <c r="B135" s="523"/>
      <c r="C135" s="520"/>
      <c r="D135" s="1038"/>
      <c r="E135" s="520"/>
      <c r="F135" s="674"/>
      <c r="G135" s="2214"/>
      <c r="H135" s="2214"/>
      <c r="I135" s="511"/>
      <c r="J135" s="511"/>
      <c r="K135" s="580"/>
      <c r="L135" s="511"/>
      <c r="M135" s="511"/>
      <c r="N135" s="520"/>
      <c r="O135" s="511"/>
    </row>
    <row r="136" spans="1:24" ht="21.9" customHeight="1" x14ac:dyDescent="0.3">
      <c r="A136" s="511"/>
      <c r="B136" s="520"/>
      <c r="C136" s="520"/>
      <c r="D136" s="1038"/>
      <c r="E136" s="520"/>
      <c r="F136" s="674"/>
      <c r="G136" s="2214"/>
      <c r="H136" s="2214"/>
      <c r="I136" s="511"/>
      <c r="J136" s="511"/>
      <c r="K136" s="580"/>
      <c r="L136" s="511"/>
      <c r="M136" s="511"/>
      <c r="N136" s="520"/>
      <c r="O136" s="511"/>
    </row>
    <row r="137" spans="1:24" ht="21.9" customHeight="1" x14ac:dyDescent="0.3">
      <c r="A137" s="511"/>
      <c r="B137" s="520"/>
      <c r="C137" s="520"/>
      <c r="D137" s="1038"/>
      <c r="E137" s="520"/>
      <c r="F137" s="674"/>
      <c r="G137" s="2214"/>
      <c r="H137" s="2214"/>
      <c r="I137" s="511"/>
      <c r="J137" s="511"/>
      <c r="K137" s="580"/>
      <c r="L137" s="511"/>
      <c r="M137" s="511"/>
      <c r="N137" s="520"/>
      <c r="O137" s="511"/>
    </row>
    <row r="138" spans="1:24" ht="21.9" customHeight="1" x14ac:dyDescent="0.3">
      <c r="A138" s="511"/>
      <c r="B138" s="523"/>
      <c r="C138" s="520"/>
      <c r="D138" s="1038"/>
      <c r="E138" s="520"/>
      <c r="F138" s="674"/>
      <c r="G138" s="2214"/>
      <c r="H138" s="2214"/>
      <c r="I138" s="511"/>
      <c r="J138" s="511"/>
      <c r="K138" s="580"/>
      <c r="L138" s="511"/>
      <c r="M138" s="511"/>
      <c r="N138" s="520"/>
      <c r="O138" s="511"/>
    </row>
    <row r="139" spans="1:24" ht="21.9" customHeight="1" x14ac:dyDescent="0.3">
      <c r="A139" s="511"/>
      <c r="B139" s="523"/>
      <c r="C139" s="520"/>
      <c r="D139" s="1038"/>
      <c r="E139" s="520"/>
      <c r="F139" s="674"/>
      <c r="G139" s="2214"/>
      <c r="H139" s="2214"/>
      <c r="I139" s="511"/>
      <c r="J139" s="511"/>
      <c r="K139" s="580"/>
      <c r="L139" s="511"/>
      <c r="M139" s="511"/>
      <c r="N139" s="520"/>
      <c r="O139" s="511"/>
    </row>
    <row r="140" spans="1:24" ht="21.9" customHeight="1" x14ac:dyDescent="0.3">
      <c r="A140" s="511"/>
      <c r="B140" s="523"/>
      <c r="C140" s="520"/>
      <c r="D140" s="1038"/>
      <c r="E140" s="520"/>
      <c r="F140" s="674"/>
      <c r="G140" s="2214"/>
      <c r="H140" s="2214"/>
      <c r="I140" s="511"/>
      <c r="J140" s="511"/>
      <c r="K140" s="580"/>
      <c r="L140" s="511"/>
      <c r="M140" s="511"/>
      <c r="N140" s="520"/>
      <c r="O140" s="511"/>
    </row>
    <row r="141" spans="1:24" ht="21.9" customHeight="1" x14ac:dyDescent="0.3">
      <c r="A141" s="27"/>
      <c r="B141" s="3128"/>
      <c r="C141" s="3128"/>
      <c r="D141" s="3128"/>
      <c r="E141" s="3128"/>
      <c r="F141" s="3128"/>
      <c r="G141" s="3128"/>
      <c r="H141" s="3128"/>
      <c r="I141" s="3128"/>
      <c r="J141" s="3128"/>
      <c r="K141" s="3128"/>
      <c r="L141" s="3128"/>
      <c r="M141" s="3128"/>
      <c r="N141" s="520"/>
      <c r="O141" s="511"/>
    </row>
    <row r="142" spans="1:24" ht="21.9" customHeight="1" x14ac:dyDescent="0.3">
      <c r="A142" s="511"/>
      <c r="B142" s="523"/>
      <c r="C142" s="520"/>
      <c r="D142" s="1038"/>
      <c r="E142" s="520"/>
      <c r="F142" s="674"/>
      <c r="G142" s="2214"/>
      <c r="H142" s="2214"/>
      <c r="I142" s="511"/>
      <c r="J142" s="511"/>
      <c r="K142" s="580"/>
      <c r="L142" s="511"/>
      <c r="M142" s="511"/>
      <c r="N142" s="520"/>
      <c r="O142" s="511"/>
    </row>
    <row r="143" spans="1:24" ht="21.9" customHeight="1" x14ac:dyDescent="0.3">
      <c r="A143" s="511"/>
      <c r="B143" s="523"/>
      <c r="C143" s="520"/>
      <c r="D143" s="1038"/>
      <c r="E143" s="520"/>
      <c r="F143" s="674"/>
      <c r="G143" s="2214"/>
      <c r="H143" s="2214"/>
      <c r="I143" s="511"/>
      <c r="J143" s="511"/>
      <c r="K143" s="580"/>
      <c r="L143" s="511"/>
      <c r="M143" s="511"/>
      <c r="N143" s="520"/>
      <c r="O143" s="511"/>
    </row>
    <row r="144" spans="1:24" ht="21.9" customHeight="1" x14ac:dyDescent="0.3">
      <c r="A144" s="3150" t="s">
        <v>874</v>
      </c>
      <c r="B144" s="3150"/>
      <c r="C144" s="3150"/>
      <c r="D144" s="3150"/>
      <c r="E144" s="3150"/>
      <c r="F144" s="3150"/>
      <c r="G144" s="3150"/>
      <c r="H144" s="3150"/>
      <c r="I144" s="3150"/>
      <c r="J144" s="3150"/>
      <c r="K144" s="3150"/>
      <c r="L144" s="3150"/>
      <c r="M144" s="3150"/>
      <c r="N144" s="3150"/>
      <c r="O144" s="629" t="str">
        <f>$O$6</f>
        <v>Month August-2023</v>
      </c>
      <c r="S144" s="1103" t="str">
        <f t="shared" ref="S144:X144" si="21">S6</f>
        <v>Name of Feeders.</v>
      </c>
      <c r="T144" s="2671" t="str">
        <f t="shared" si="21"/>
        <v>Month August-2023</v>
      </c>
      <c r="U144" s="2671" t="s">
        <v>5037</v>
      </c>
      <c r="V144" s="1103" t="str">
        <f t="shared" si="21"/>
        <v>Diffferance</v>
      </c>
      <c r="W144" s="1103" t="str">
        <f t="shared" si="21"/>
        <v>% of Increased/Decreased</v>
      </c>
      <c r="X144" s="1103" t="str">
        <f t="shared" si="21"/>
        <v>COMENTS</v>
      </c>
    </row>
    <row r="145" spans="1:24" ht="21.9" customHeight="1" x14ac:dyDescent="0.3">
      <c r="A145" s="3087" t="s">
        <v>0</v>
      </c>
      <c r="B145" s="3089" t="s">
        <v>1</v>
      </c>
      <c r="C145" s="3091" t="s">
        <v>2</v>
      </c>
      <c r="D145" s="3092"/>
      <c r="E145" s="3093"/>
      <c r="F145" s="3094" t="s">
        <v>3</v>
      </c>
      <c r="G145" s="3091" t="s">
        <v>4</v>
      </c>
      <c r="H145" s="3093"/>
      <c r="I145" s="3068"/>
      <c r="J145" s="3096" t="s">
        <v>5</v>
      </c>
      <c r="K145" s="3091" t="s">
        <v>6</v>
      </c>
      <c r="L145" s="3068"/>
      <c r="M145" s="95" t="s">
        <v>29</v>
      </c>
      <c r="N145" s="96"/>
      <c r="O145" s="3067" t="s">
        <v>7</v>
      </c>
      <c r="T145" s="2673">
        <v>15283200.000000071</v>
      </c>
      <c r="U145" s="2673">
        <v>15283200.000000071</v>
      </c>
      <c r="V145" s="33">
        <f>T145-U145</f>
        <v>0</v>
      </c>
      <c r="W145" s="1104">
        <f>V145/U145*100</f>
        <v>0</v>
      </c>
      <c r="X145" s="33" t="str">
        <f>IF(W145&gt;40,"FAULT",IF(W145&lt;-40,"CHECK","OK"))</f>
        <v>OK</v>
      </c>
    </row>
    <row r="146" spans="1:24" ht="46.8" x14ac:dyDescent="0.3">
      <c r="A146" s="3088"/>
      <c r="B146" s="3090"/>
      <c r="C146" s="3084" t="s">
        <v>824</v>
      </c>
      <c r="D146" s="3085"/>
      <c r="E146" s="85" t="s">
        <v>9</v>
      </c>
      <c r="F146" s="3095"/>
      <c r="G146" s="2215" t="str">
        <f t="shared" ref="G146:H146" si="22">G8</f>
        <v>Reading at 00.00hr 
01.08.2023</v>
      </c>
      <c r="H146" s="2215" t="str">
        <f t="shared" si="22"/>
        <v>Reading at 00.00hr 
01.09.2023</v>
      </c>
      <c r="I146" s="1" t="s">
        <v>10</v>
      </c>
      <c r="J146" s="3088"/>
      <c r="K146" s="1" t="s">
        <v>11</v>
      </c>
      <c r="L146" s="1" t="s">
        <v>12</v>
      </c>
      <c r="M146" s="508" t="s">
        <v>30</v>
      </c>
      <c r="N146" s="75" t="s">
        <v>41</v>
      </c>
      <c r="O146" s="3068"/>
    </row>
    <row r="147" spans="1:24" ht="21.9" customHeight="1" x14ac:dyDescent="0.3">
      <c r="A147" s="2">
        <v>1</v>
      </c>
      <c r="B147" s="86">
        <v>2</v>
      </c>
      <c r="C147" s="2582">
        <v>3</v>
      </c>
      <c r="D147" s="2615">
        <v>4</v>
      </c>
      <c r="E147" s="551">
        <v>5</v>
      </c>
      <c r="F147" s="551">
        <v>6</v>
      </c>
      <c r="G147" s="2616">
        <f>'PDB Bill AMR'!$H$5</f>
        <v>8</v>
      </c>
      <c r="H147" s="2616">
        <f>'PDB Bill AMR'!$H$5</f>
        <v>8</v>
      </c>
      <c r="I147" s="2" t="s">
        <v>2021</v>
      </c>
      <c r="J147" s="2">
        <v>10</v>
      </c>
      <c r="K147" s="2" t="s">
        <v>5039</v>
      </c>
      <c r="L147" s="2" t="s">
        <v>5040</v>
      </c>
      <c r="M147" s="2">
        <v>13</v>
      </c>
      <c r="N147" s="2">
        <v>14</v>
      </c>
      <c r="O147" s="2">
        <v>15</v>
      </c>
    </row>
    <row r="148" spans="1:24" ht="21.9" customHeight="1" x14ac:dyDescent="0.3">
      <c r="A148" s="519"/>
      <c r="B148" s="513" t="s">
        <v>4298</v>
      </c>
      <c r="C148" s="514"/>
      <c r="D148" s="573"/>
      <c r="E148" s="514"/>
      <c r="F148" s="668"/>
      <c r="G148" s="2211"/>
      <c r="H148" s="2211"/>
      <c r="I148" s="514"/>
      <c r="J148" s="514"/>
      <c r="K148" s="573"/>
      <c r="L148" s="514"/>
      <c r="M148" s="515"/>
      <c r="N148" s="516"/>
      <c r="O148" s="507"/>
    </row>
    <row r="149" spans="1:24" ht="21.9" customHeight="1" x14ac:dyDescent="0.3">
      <c r="A149" s="1341">
        <f t="shared" ref="A149:M149" si="23">A67</f>
        <v>9</v>
      </c>
      <c r="B149" s="1342" t="str">
        <f t="shared" si="23"/>
        <v>Kawran Bazar Circuit-1</v>
      </c>
      <c r="C149" s="1157">
        <f t="shared" si="23"/>
        <v>33</v>
      </c>
      <c r="D149" s="3141">
        <f t="shared" si="23"/>
        <v>0</v>
      </c>
      <c r="E149" s="1157" t="str">
        <f t="shared" si="23"/>
        <v>BD001820</v>
      </c>
      <c r="F149" s="1372">
        <f t="shared" si="23"/>
        <v>1</v>
      </c>
      <c r="G149" s="1359">
        <f t="shared" ref="G149" si="24">G67</f>
        <v>1843.63</v>
      </c>
      <c r="H149" s="1359">
        <f t="shared" si="23"/>
        <v>1860.74</v>
      </c>
      <c r="I149" s="1179">
        <f t="shared" si="23"/>
        <v>17.1099999999999</v>
      </c>
      <c r="J149" s="1161">
        <f t="shared" si="23"/>
        <v>240000</v>
      </c>
      <c r="K149" s="1151">
        <f t="shared" si="23"/>
        <v>0</v>
      </c>
      <c r="L149" s="1152">
        <f t="shared" si="23"/>
        <v>4106399.9999999758</v>
      </c>
      <c r="M149" s="1180">
        <f t="shared" si="23"/>
        <v>4107723.2513068784</v>
      </c>
      <c r="N149" s="80"/>
      <c r="O149" s="8"/>
    </row>
    <row r="150" spans="1:24" ht="21.9" customHeight="1" x14ac:dyDescent="0.3">
      <c r="A150" s="1345">
        <f t="shared" ref="A150:M150" si="25">A69</f>
        <v>11</v>
      </c>
      <c r="B150" s="1342" t="str">
        <f t="shared" si="25"/>
        <v>Kawran BazarCircuit-2</v>
      </c>
      <c r="C150" s="1157">
        <f t="shared" si="25"/>
        <v>33</v>
      </c>
      <c r="D150" s="3142"/>
      <c r="E150" s="1157" t="str">
        <f t="shared" si="25"/>
        <v>BD001894</v>
      </c>
      <c r="F150" s="1372">
        <f t="shared" si="25"/>
        <v>1</v>
      </c>
      <c r="G150" s="1359">
        <f t="shared" ref="G150" si="26">G69</f>
        <v>462.43</v>
      </c>
      <c r="H150" s="1359">
        <f t="shared" si="25"/>
        <v>462.43</v>
      </c>
      <c r="I150" s="1179">
        <f t="shared" si="25"/>
        <v>0</v>
      </c>
      <c r="J150" s="1161">
        <f t="shared" si="25"/>
        <v>240000</v>
      </c>
      <c r="K150" s="1151">
        <f t="shared" si="25"/>
        <v>0</v>
      </c>
      <c r="L150" s="1152">
        <f t="shared" si="25"/>
        <v>0</v>
      </c>
      <c r="M150" s="1180">
        <f t="shared" si="25"/>
        <v>0</v>
      </c>
      <c r="N150" s="80"/>
      <c r="O150" s="507"/>
    </row>
    <row r="151" spans="1:24" ht="21.9" customHeight="1" x14ac:dyDescent="0.3">
      <c r="A151" s="519"/>
      <c r="B151" s="100"/>
      <c r="C151" s="89"/>
      <c r="D151" s="601"/>
      <c r="E151" s="89"/>
      <c r="F151" s="678"/>
      <c r="G151" s="47"/>
      <c r="H151" s="47"/>
      <c r="I151" s="47"/>
      <c r="J151" s="94" t="s">
        <v>27</v>
      </c>
      <c r="K151" s="42">
        <f>SUM(K149:K150)</f>
        <v>0</v>
      </c>
      <c r="L151" s="42">
        <f t="shared" ref="L151:M151" si="27">SUM(L149:L150)</f>
        <v>4106399.9999999758</v>
      </c>
      <c r="M151" s="42">
        <f t="shared" si="27"/>
        <v>4107723.2513068784</v>
      </c>
      <c r="N151" s="531"/>
      <c r="O151" s="507"/>
    </row>
    <row r="152" spans="1:24" ht="21.9" customHeight="1" x14ac:dyDescent="0.3">
      <c r="A152" s="507"/>
      <c r="B152" s="513" t="s">
        <v>816</v>
      </c>
      <c r="C152" s="514"/>
      <c r="D152" s="573"/>
      <c r="E152" s="514"/>
      <c r="F152" s="668"/>
      <c r="G152" s="2211"/>
      <c r="H152" s="2211"/>
      <c r="I152" s="514"/>
      <c r="J152" s="607"/>
      <c r="K152" s="608"/>
      <c r="L152" s="609"/>
      <c r="M152" s="609"/>
      <c r="N152" s="516"/>
      <c r="O152" s="507"/>
    </row>
    <row r="153" spans="1:24" ht="21.9" customHeight="1" x14ac:dyDescent="0.3">
      <c r="A153" s="1345">
        <f>'NORTH-2'!A70</f>
        <v>14</v>
      </c>
      <c r="B153" s="1362" t="str">
        <f>'NORTH-2'!B70</f>
        <v>33KV Karwan Bazar</v>
      </c>
      <c r="C153" s="1363">
        <f>'NORTH-2'!C70</f>
        <v>33</v>
      </c>
      <c r="D153" s="1361">
        <f>'NORTH-2'!D70</f>
        <v>0</v>
      </c>
      <c r="E153" s="1363" t="str">
        <f>'NORTH-2'!E70</f>
        <v>74605366~4</v>
      </c>
      <c r="F153" s="1364">
        <f>'NORTH-2'!F70</f>
        <v>1</v>
      </c>
      <c r="G153" s="1365">
        <f>'NORTH-2'!G70</f>
        <v>1189.08</v>
      </c>
      <c r="H153" s="1365">
        <f>'NORTH-2'!H70</f>
        <v>1189.08</v>
      </c>
      <c r="I153" s="1366">
        <f>'NORTH-2'!I70</f>
        <v>0</v>
      </c>
      <c r="J153" s="1161">
        <f>'NORTH-2'!J70</f>
        <v>180000</v>
      </c>
      <c r="K153" s="1151">
        <f>'NORTH-2'!K70</f>
        <v>0</v>
      </c>
      <c r="L153" s="1152">
        <f>'NORTH-2'!L70</f>
        <v>0</v>
      </c>
      <c r="M153" s="1180">
        <f>'NORTH-2'!M70</f>
        <v>0</v>
      </c>
      <c r="N153" s="80"/>
      <c r="O153" s="11"/>
    </row>
    <row r="154" spans="1:24" ht="21.9" customHeight="1" x14ac:dyDescent="0.3">
      <c r="A154" s="507"/>
      <c r="B154" s="100"/>
      <c r="C154" s="89"/>
      <c r="D154" s="601"/>
      <c r="E154" s="89"/>
      <c r="F154" s="678"/>
      <c r="G154" s="47"/>
      <c r="H154" s="47"/>
      <c r="I154" s="35"/>
      <c r="J154" s="94" t="s">
        <v>27</v>
      </c>
      <c r="K154" s="42">
        <f>SUM(K153)</f>
        <v>0</v>
      </c>
      <c r="L154" s="42">
        <f t="shared" ref="L154" si="28">SUM(L153)</f>
        <v>0</v>
      </c>
      <c r="M154" s="42">
        <f>SUM(M153)</f>
        <v>0</v>
      </c>
      <c r="N154" s="83"/>
      <c r="O154" s="11"/>
    </row>
    <row r="155" spans="1:24" ht="21.9" customHeight="1" x14ac:dyDescent="0.3">
      <c r="A155" s="507"/>
      <c r="B155" s="513" t="s">
        <v>1089</v>
      </c>
      <c r="C155" s="514"/>
      <c r="D155" s="573"/>
      <c r="E155" s="514"/>
      <c r="F155" s="668"/>
      <c r="G155" s="2211"/>
      <c r="H155" s="2211"/>
      <c r="I155" s="514"/>
      <c r="J155" s="607"/>
      <c r="K155" s="608"/>
      <c r="L155" s="609"/>
      <c r="M155" s="609"/>
      <c r="N155" s="516"/>
      <c r="O155" s="11"/>
    </row>
    <row r="156" spans="1:24" ht="21.9" customHeight="1" x14ac:dyDescent="0.3">
      <c r="A156" s="507">
        <v>1</v>
      </c>
      <c r="B156" s="98" t="s">
        <v>3371</v>
      </c>
      <c r="C156" s="51">
        <v>33</v>
      </c>
      <c r="D156" s="681"/>
      <c r="E156" s="51" t="s">
        <v>3372</v>
      </c>
      <c r="F156" s="676">
        <v>1</v>
      </c>
      <c r="G156" s="1001">
        <v>3420.84</v>
      </c>
      <c r="H156" s="1001">
        <v>3435.98</v>
      </c>
      <c r="I156" s="19">
        <f>H156-G156</f>
        <v>15.139999999999873</v>
      </c>
      <c r="J156" s="507">
        <v>270000</v>
      </c>
      <c r="K156" s="574">
        <f>F156*I156*J156</f>
        <v>4087799.9999999655</v>
      </c>
      <c r="L156" s="21"/>
      <c r="M156" s="21"/>
      <c r="N156" s="80"/>
      <c r="O156" s="11"/>
    </row>
    <row r="157" spans="1:24" ht="21.9" customHeight="1" x14ac:dyDescent="0.3">
      <c r="A157" s="507">
        <v>5</v>
      </c>
      <c r="B157" s="98" t="s">
        <v>3373</v>
      </c>
      <c r="C157" s="51">
        <v>33</v>
      </c>
      <c r="D157" s="1050"/>
      <c r="E157" s="51" t="s">
        <v>3374</v>
      </c>
      <c r="F157" s="676">
        <v>1</v>
      </c>
      <c r="G157" s="1001">
        <v>1157.06</v>
      </c>
      <c r="H157" s="1001">
        <v>1157.06</v>
      </c>
      <c r="I157" s="19">
        <f>H157-G157</f>
        <v>0</v>
      </c>
      <c r="J157" s="507">
        <v>270000</v>
      </c>
      <c r="K157" s="574">
        <f>F157*I157*J157</f>
        <v>0</v>
      </c>
      <c r="L157" s="21"/>
      <c r="M157" s="21"/>
      <c r="N157" s="80"/>
      <c r="O157" s="11"/>
    </row>
    <row r="158" spans="1:24" ht="21.9" customHeight="1" x14ac:dyDescent="0.3">
      <c r="A158" s="507">
        <v>4</v>
      </c>
      <c r="B158" s="98" t="s">
        <v>3375</v>
      </c>
      <c r="C158" s="51">
        <v>33</v>
      </c>
      <c r="D158" s="697"/>
      <c r="E158" s="51" t="s">
        <v>3376</v>
      </c>
      <c r="F158" s="676">
        <v>1</v>
      </c>
      <c r="G158" s="1001">
        <v>1059.48</v>
      </c>
      <c r="H158" s="1001">
        <v>1059.48</v>
      </c>
      <c r="I158" s="19">
        <f>H158-G158</f>
        <v>0</v>
      </c>
      <c r="J158" s="507">
        <v>270000</v>
      </c>
      <c r="K158" s="574">
        <f>F158*I158*J158</f>
        <v>0</v>
      </c>
      <c r="L158" s="21"/>
      <c r="M158" s="21"/>
      <c r="N158" s="80"/>
      <c r="O158" s="11"/>
    </row>
    <row r="159" spans="1:24" ht="21.9" customHeight="1" x14ac:dyDescent="0.3">
      <c r="A159" s="507"/>
      <c r="B159" s="100"/>
      <c r="C159" s="89"/>
      <c r="D159" s="601"/>
      <c r="E159" s="89"/>
      <c r="F159" s="678"/>
      <c r="G159" s="47">
        <v>0</v>
      </c>
      <c r="H159" s="47">
        <v>0</v>
      </c>
      <c r="I159" s="35"/>
      <c r="J159" s="94" t="s">
        <v>27</v>
      </c>
      <c r="K159" s="2716">
        <f>SUM(K156:K158)</f>
        <v>4087799.9999999655</v>
      </c>
      <c r="L159" s="42">
        <f>SUM(L156:L158)</f>
        <v>0</v>
      </c>
      <c r="M159" s="42">
        <f>M151+M154</f>
        <v>4107723.2513068784</v>
      </c>
      <c r="N159" s="83"/>
      <c r="O159" s="11"/>
    </row>
    <row r="160" spans="1:24" ht="21.9" customHeight="1" x14ac:dyDescent="0.3">
      <c r="A160" s="507"/>
      <c r="B160" s="532" t="s">
        <v>1090</v>
      </c>
      <c r="C160" s="533"/>
      <c r="D160" s="578"/>
      <c r="E160" s="533"/>
      <c r="F160" s="671"/>
      <c r="G160" s="2216">
        <v>0</v>
      </c>
      <c r="H160" s="2216">
        <v>0</v>
      </c>
      <c r="I160" s="533"/>
      <c r="J160" s="533"/>
      <c r="K160" s="578"/>
      <c r="L160" s="533"/>
      <c r="M160" s="536"/>
      <c r="N160" s="534"/>
      <c r="O160" s="7"/>
    </row>
    <row r="161" spans="1:15" ht="21.9" customHeight="1" x14ac:dyDescent="0.3">
      <c r="A161" s="507"/>
      <c r="B161" s="98" t="s">
        <v>796</v>
      </c>
      <c r="C161" s="51">
        <v>33</v>
      </c>
      <c r="D161" s="3132" t="s">
        <v>800</v>
      </c>
      <c r="E161" s="506"/>
      <c r="F161" s="676"/>
      <c r="G161" s="4">
        <v>0</v>
      </c>
      <c r="H161" s="4">
        <v>0</v>
      </c>
      <c r="I161" s="4"/>
      <c r="J161" s="507"/>
      <c r="K161" s="574"/>
      <c r="L161" s="15">
        <f>J161*I161*F161</f>
        <v>0</v>
      </c>
      <c r="M161" s="6"/>
      <c r="N161" s="76"/>
      <c r="O161" s="507"/>
    </row>
    <row r="162" spans="1:15" ht="21.9" customHeight="1" x14ac:dyDescent="0.3">
      <c r="A162" s="507"/>
      <c r="B162" s="98" t="s">
        <v>795</v>
      </c>
      <c r="C162" s="51">
        <v>33</v>
      </c>
      <c r="D162" s="3133"/>
      <c r="E162" s="506"/>
      <c r="F162" s="676"/>
      <c r="G162" s="4">
        <v>0</v>
      </c>
      <c r="H162" s="4">
        <v>0</v>
      </c>
      <c r="I162" s="4"/>
      <c r="J162" s="507"/>
      <c r="K162" s="574"/>
      <c r="L162" s="15">
        <f>J162*I162*F162</f>
        <v>0</v>
      </c>
      <c r="M162" s="15"/>
      <c r="N162" s="77"/>
      <c r="O162" s="507"/>
    </row>
    <row r="163" spans="1:15" ht="21.9" customHeight="1" x14ac:dyDescent="0.3">
      <c r="A163" s="507"/>
      <c r="B163" s="93"/>
      <c r="C163" s="87"/>
      <c r="D163" s="999"/>
      <c r="E163" s="87"/>
      <c r="F163" s="670"/>
      <c r="G163" s="36">
        <v>0</v>
      </c>
      <c r="H163" s="36">
        <v>0</v>
      </c>
      <c r="I163" s="36"/>
      <c r="J163" s="93" t="s">
        <v>262</v>
      </c>
      <c r="K163" s="577"/>
      <c r="L163" s="54">
        <f>SUM(L161:L162)</f>
        <v>0</v>
      </c>
      <c r="M163" s="521"/>
      <c r="N163" s="522"/>
      <c r="O163" s="507"/>
    </row>
    <row r="164" spans="1:15" ht="21.9" customHeight="1" x14ac:dyDescent="0.3">
      <c r="A164" s="507"/>
      <c r="B164" s="100"/>
      <c r="C164" s="89"/>
      <c r="D164" s="601"/>
      <c r="E164" s="89"/>
      <c r="F164" s="678"/>
      <c r="G164" s="47">
        <v>0</v>
      </c>
      <c r="H164" s="47">
        <v>0</v>
      </c>
      <c r="I164" s="35"/>
      <c r="J164" s="94"/>
      <c r="K164" s="584"/>
      <c r="L164" s="42"/>
      <c r="M164" s="42"/>
      <c r="N164" s="83"/>
      <c r="O164" s="11"/>
    </row>
    <row r="165" spans="1:15" ht="21.9" customHeight="1" x14ac:dyDescent="0.3">
      <c r="A165" s="524"/>
      <c r="B165" s="532" t="s">
        <v>1091</v>
      </c>
      <c r="C165" s="533"/>
      <c r="D165" s="578"/>
      <c r="E165" s="533"/>
      <c r="F165" s="671"/>
      <c r="G165" s="2216">
        <v>0</v>
      </c>
      <c r="H165" s="2216">
        <v>0</v>
      </c>
      <c r="I165" s="533"/>
      <c r="J165" s="49"/>
      <c r="K165" s="587"/>
      <c r="L165" s="50"/>
      <c r="M165" s="50"/>
      <c r="N165" s="534"/>
      <c r="O165" s="11"/>
    </row>
    <row r="166" spans="1:15" ht="21.9" customHeight="1" x14ac:dyDescent="0.3">
      <c r="A166" s="507">
        <v>2</v>
      </c>
      <c r="B166" s="98" t="s">
        <v>1374</v>
      </c>
      <c r="C166" s="51">
        <v>33</v>
      </c>
      <c r="D166" s="1056"/>
      <c r="E166" s="51" t="s">
        <v>3377</v>
      </c>
      <c r="F166" s="676">
        <v>1</v>
      </c>
      <c r="G166" s="1001">
        <v>5135.1899999999996</v>
      </c>
      <c r="H166" s="1001">
        <v>5157.88</v>
      </c>
      <c r="I166" s="20">
        <f>H166-G166</f>
        <v>22.690000000000509</v>
      </c>
      <c r="J166" s="30">
        <v>180000</v>
      </c>
      <c r="K166" s="585"/>
      <c r="L166" s="21">
        <f>F166*I166*J166</f>
        <v>4084200.0000000917</v>
      </c>
      <c r="M166" s="21"/>
      <c r="N166" s="81"/>
      <c r="O166" s="11"/>
    </row>
    <row r="167" spans="1:15" ht="21.9" customHeight="1" x14ac:dyDescent="0.3">
      <c r="A167" s="507">
        <v>3</v>
      </c>
      <c r="B167" s="98" t="s">
        <v>1624</v>
      </c>
      <c r="C167" s="51">
        <v>33</v>
      </c>
      <c r="D167" s="1057"/>
      <c r="E167" s="51" t="s">
        <v>3378</v>
      </c>
      <c r="F167" s="676">
        <v>1</v>
      </c>
      <c r="G167" s="1001">
        <v>3308.49</v>
      </c>
      <c r="H167" s="1001">
        <v>3308.49</v>
      </c>
      <c r="I167" s="20">
        <f>H167-G167</f>
        <v>0</v>
      </c>
      <c r="J167" s="30">
        <v>180000</v>
      </c>
      <c r="K167" s="585"/>
      <c r="L167" s="21">
        <f>F167*I167*J167</f>
        <v>0</v>
      </c>
      <c r="M167" s="21"/>
      <c r="N167" s="81"/>
      <c r="O167" s="11"/>
    </row>
    <row r="168" spans="1:15" ht="21.9" customHeight="1" x14ac:dyDescent="0.3">
      <c r="A168" s="524"/>
      <c r="B168" s="94"/>
      <c r="C168" s="88"/>
      <c r="D168" s="94"/>
      <c r="E168" s="88"/>
      <c r="F168" s="677"/>
      <c r="G168" s="37"/>
      <c r="H168" s="37"/>
      <c r="I168" s="37"/>
      <c r="J168" s="94" t="s">
        <v>27</v>
      </c>
      <c r="K168" s="586"/>
      <c r="L168" s="2716">
        <f>SUM(L166:L167)</f>
        <v>4084200.0000000917</v>
      </c>
      <c r="M168" s="42"/>
      <c r="N168" s="535"/>
      <c r="O168" s="11"/>
    </row>
    <row r="169" spans="1:15" ht="21.9" customHeight="1" thickBot="1" x14ac:dyDescent="0.35">
      <c r="A169" s="580"/>
      <c r="B169" s="611"/>
      <c r="C169" s="90"/>
      <c r="D169" s="611"/>
      <c r="E169" s="90"/>
      <c r="F169" s="679"/>
      <c r="G169" s="612"/>
      <c r="H169" s="612"/>
      <c r="I169" s="612"/>
      <c r="J169" s="611"/>
      <c r="K169" s="613"/>
      <c r="L169" s="614"/>
      <c r="M169" s="614"/>
      <c r="N169" s="531"/>
      <c r="O169" s="615"/>
    </row>
    <row r="170" spans="1:15" ht="21.9" customHeight="1" x14ac:dyDescent="0.3">
      <c r="A170" s="580"/>
      <c r="B170" s="3099" t="s">
        <v>1048</v>
      </c>
      <c r="C170" s="3100"/>
      <c r="D170" s="561" t="s">
        <v>14</v>
      </c>
      <c r="F170" s="3101" t="s">
        <v>2034</v>
      </c>
      <c r="G170" s="3102"/>
      <c r="H170" s="3103"/>
      <c r="I170" s="561" t="s">
        <v>14</v>
      </c>
      <c r="J170" s="511"/>
      <c r="K170" s="3105" t="s">
        <v>4714</v>
      </c>
      <c r="L170" s="3106"/>
      <c r="M170" s="562" t="s">
        <v>14</v>
      </c>
      <c r="N170" s="531"/>
      <c r="O170" s="615"/>
    </row>
    <row r="171" spans="1:15" ht="21.9" customHeight="1" x14ac:dyDescent="0.3">
      <c r="A171" s="580"/>
      <c r="B171" s="3112" t="str">
        <f>B148</f>
        <v xml:space="preserve"> DHMANDI 33 KV SIDE</v>
      </c>
      <c r="C171" s="3113"/>
      <c r="D171" s="567">
        <f>M151</f>
        <v>4107723.2513068784</v>
      </c>
      <c r="F171" s="3114" t="s">
        <v>810</v>
      </c>
      <c r="G171" s="3115"/>
      <c r="H171" s="3116"/>
      <c r="I171" s="563">
        <f>L163</f>
        <v>0</v>
      </c>
      <c r="J171" s="511"/>
      <c r="K171" s="3117" t="str">
        <f>F172</f>
        <v xml:space="preserve"> 33 KV NET IMPORT</v>
      </c>
      <c r="L171" s="3118"/>
      <c r="M171" s="565">
        <f>I172</f>
        <v>4107723.2513068784</v>
      </c>
      <c r="N171" s="531"/>
      <c r="O171" s="615"/>
    </row>
    <row r="172" spans="1:15" ht="21.9" customHeight="1" x14ac:dyDescent="0.3">
      <c r="A172" s="580"/>
      <c r="B172" s="3112" t="str">
        <f>B152</f>
        <v>MOGBAZAR 33 KV SIDE</v>
      </c>
      <c r="C172" s="3113"/>
      <c r="D172" s="616">
        <f>M154</f>
        <v>0</v>
      </c>
      <c r="F172" s="3114" t="s">
        <v>2034</v>
      </c>
      <c r="G172" s="3115"/>
      <c r="H172" s="3116"/>
      <c r="I172" s="563">
        <f>D175-I171</f>
        <v>4107723.2513068784</v>
      </c>
      <c r="J172" s="511"/>
      <c r="K172" s="3119" t="s">
        <v>4715</v>
      </c>
      <c r="L172" s="3120"/>
      <c r="M172" s="563">
        <f>L168</f>
        <v>4084200.0000000917</v>
      </c>
      <c r="N172" s="531"/>
      <c r="O172" s="615"/>
    </row>
    <row r="173" spans="1:15" ht="21.9" customHeight="1" x14ac:dyDescent="0.3">
      <c r="A173" s="580"/>
      <c r="B173" s="3112" t="s">
        <v>833</v>
      </c>
      <c r="C173" s="3113"/>
      <c r="D173" s="597"/>
      <c r="F173"/>
      <c r="J173" s="511"/>
      <c r="K173" s="3121" t="s">
        <v>267</v>
      </c>
      <c r="L173" s="3122"/>
      <c r="M173" s="563">
        <f>M171-M172</f>
        <v>23523.251306786668</v>
      </c>
      <c r="N173" s="531"/>
      <c r="O173" s="615"/>
    </row>
    <row r="174" spans="1:15" ht="21.9" customHeight="1" thickBot="1" x14ac:dyDescent="0.35">
      <c r="A174" s="580"/>
      <c r="B174" s="3112" t="s">
        <v>834</v>
      </c>
      <c r="C174" s="3113"/>
      <c r="D174" s="598"/>
      <c r="F174"/>
      <c r="J174" s="511"/>
      <c r="K174" s="3123" t="s">
        <v>268</v>
      </c>
      <c r="L174" s="3124"/>
      <c r="M174" s="566">
        <f>M173/M171</f>
        <v>5.7265910743384942E-3</v>
      </c>
      <c r="N174" s="531"/>
      <c r="O174" s="615"/>
    </row>
    <row r="175" spans="1:15" ht="21.9" customHeight="1" thickBot="1" x14ac:dyDescent="0.35">
      <c r="A175" s="580"/>
      <c r="B175" s="3125" t="s">
        <v>799</v>
      </c>
      <c r="C175" s="3126"/>
      <c r="D175" s="564">
        <f>SUM(D171:D173)</f>
        <v>4107723.2513068784</v>
      </c>
      <c r="F175"/>
      <c r="J175" s="511"/>
      <c r="K175" s="580"/>
      <c r="L175" s="511"/>
      <c r="M175" s="511"/>
      <c r="N175" s="531"/>
      <c r="O175" s="615"/>
    </row>
    <row r="176" spans="1:15" ht="21.9" customHeight="1" x14ac:dyDescent="0.3">
      <c r="A176" s="580"/>
      <c r="B176" s="611"/>
      <c r="C176" s="90"/>
      <c r="D176" s="611"/>
      <c r="E176" s="90"/>
      <c r="F176" s="679"/>
      <c r="G176" s="612"/>
      <c r="H176" s="612"/>
      <c r="I176" s="612"/>
      <c r="J176" s="611"/>
      <c r="K176" s="613"/>
      <c r="L176" s="614"/>
      <c r="M176" s="614"/>
      <c r="N176" s="531"/>
      <c r="O176" s="615"/>
    </row>
    <row r="177" spans="1:24" ht="21.9" customHeight="1" x14ac:dyDescent="0.3">
      <c r="A177" s="511"/>
      <c r="B177" s="520"/>
      <c r="C177" s="511"/>
      <c r="D177" s="1087"/>
      <c r="E177" s="511"/>
      <c r="F177" s="674"/>
      <c r="G177" s="2214"/>
      <c r="H177" s="2214"/>
      <c r="I177" s="511"/>
      <c r="J177" s="511"/>
      <c r="K177" s="580"/>
      <c r="L177" s="511"/>
      <c r="M177" s="511"/>
      <c r="N177" s="511"/>
      <c r="O177" s="511"/>
    </row>
    <row r="178" spans="1:24" ht="21.9" customHeight="1" x14ac:dyDescent="0.3">
      <c r="A178" s="511"/>
      <c r="B178" s="520"/>
      <c r="C178" s="511"/>
      <c r="D178" s="1087"/>
      <c r="E178" s="511"/>
      <c r="F178" s="674"/>
      <c r="G178" s="2214"/>
      <c r="H178" s="2214"/>
      <c r="I178" s="511"/>
      <c r="J178" s="511"/>
      <c r="K178" s="580"/>
      <c r="L178" s="511"/>
      <c r="M178" s="511"/>
      <c r="N178" s="511"/>
      <c r="O178" s="511"/>
    </row>
    <row r="179" spans="1:24" ht="21.9" customHeight="1" x14ac:dyDescent="0.3">
      <c r="A179" s="3134" t="s">
        <v>875</v>
      </c>
      <c r="B179" s="3134"/>
      <c r="C179" s="3134"/>
      <c r="D179" s="3134"/>
      <c r="E179" s="3134"/>
      <c r="F179" s="3134"/>
      <c r="G179" s="3134"/>
      <c r="H179" s="3134"/>
      <c r="I179" s="3134"/>
      <c r="J179" s="3134"/>
      <c r="K179" s="3134"/>
      <c r="L179" s="3134"/>
      <c r="M179" s="3134"/>
      <c r="N179" s="3134"/>
      <c r="O179" s="629" t="str">
        <f>$O$6</f>
        <v>Month August-2023</v>
      </c>
      <c r="S179" s="1103" t="str">
        <f t="shared" ref="S179:X179" si="29">S6</f>
        <v>Name of Feeders.</v>
      </c>
      <c r="T179" s="2671" t="str">
        <f t="shared" si="29"/>
        <v>Month August-2023</v>
      </c>
      <c r="U179" s="2671" t="s">
        <v>5037</v>
      </c>
      <c r="V179" s="1103" t="str">
        <f t="shared" si="29"/>
        <v>Diffferance</v>
      </c>
      <c r="W179" s="1103" t="str">
        <f t="shared" si="29"/>
        <v>% of Increased/Decreased</v>
      </c>
      <c r="X179" s="1103" t="str">
        <f t="shared" si="29"/>
        <v>COMENTS</v>
      </c>
    </row>
    <row r="180" spans="1:24" ht="21.9" customHeight="1" x14ac:dyDescent="0.3">
      <c r="A180" s="3087" t="s">
        <v>0</v>
      </c>
      <c r="B180" s="3089" t="s">
        <v>1</v>
      </c>
      <c r="C180" s="3091" t="s">
        <v>2</v>
      </c>
      <c r="D180" s="3092"/>
      <c r="E180" s="3093"/>
      <c r="F180" s="3094" t="s">
        <v>3</v>
      </c>
      <c r="G180" s="3091" t="s">
        <v>4</v>
      </c>
      <c r="H180" s="3093"/>
      <c r="I180" s="3068"/>
      <c r="J180" s="3096" t="s">
        <v>5</v>
      </c>
      <c r="K180" s="3091" t="s">
        <v>6</v>
      </c>
      <c r="L180" s="3068"/>
      <c r="M180" s="95" t="s">
        <v>29</v>
      </c>
      <c r="N180" s="96"/>
      <c r="O180" s="3067" t="s">
        <v>7</v>
      </c>
    </row>
    <row r="181" spans="1:24" ht="46.8" x14ac:dyDescent="0.3">
      <c r="A181" s="3088"/>
      <c r="B181" s="3090"/>
      <c r="C181" s="3084" t="s">
        <v>824</v>
      </c>
      <c r="D181" s="3085"/>
      <c r="E181" s="85" t="s">
        <v>9</v>
      </c>
      <c r="F181" s="3095"/>
      <c r="G181" s="2215" t="str">
        <f t="shared" ref="G181:H181" si="30">G8</f>
        <v>Reading at 00.00hr 
01.08.2023</v>
      </c>
      <c r="H181" s="2215" t="str">
        <f t="shared" si="30"/>
        <v>Reading at 00.00hr 
01.09.2023</v>
      </c>
      <c r="I181" s="1" t="s">
        <v>10</v>
      </c>
      <c r="J181" s="3088"/>
      <c r="K181" s="1" t="s">
        <v>11</v>
      </c>
      <c r="L181" s="1" t="s">
        <v>12</v>
      </c>
      <c r="M181" s="508" t="s">
        <v>30</v>
      </c>
      <c r="N181" s="75" t="s">
        <v>41</v>
      </c>
      <c r="O181" s="3068"/>
      <c r="T181" s="2673">
        <v>15283200.000000071</v>
      </c>
      <c r="U181" s="2673">
        <v>15283200.000000071</v>
      </c>
      <c r="V181" s="33">
        <f>T181-U181</f>
        <v>0</v>
      </c>
      <c r="W181" s="1104">
        <f>V181/U181*100</f>
        <v>0</v>
      </c>
      <c r="X181" s="33" t="str">
        <f>IF(W181&gt;40,"FAULT",IF(W181&lt;-40,"CHECK","OK"))</f>
        <v>OK</v>
      </c>
    </row>
    <row r="182" spans="1:24" ht="21.9" customHeight="1" x14ac:dyDescent="0.3">
      <c r="A182" s="2">
        <v>1</v>
      </c>
      <c r="B182" s="86">
        <v>2</v>
      </c>
      <c r="C182" s="2582">
        <v>3</v>
      </c>
      <c r="D182" s="2615">
        <v>4</v>
      </c>
      <c r="E182" s="551">
        <v>5</v>
      </c>
      <c r="F182" s="551">
        <v>6</v>
      </c>
      <c r="G182" s="2616">
        <f>'PDB Bill AMR'!$H$5</f>
        <v>8</v>
      </c>
      <c r="H182" s="2616">
        <f>'PDB Bill AMR'!$H$5</f>
        <v>8</v>
      </c>
      <c r="I182" s="2" t="s">
        <v>2021</v>
      </c>
      <c r="J182" s="2">
        <v>10</v>
      </c>
      <c r="K182" s="2" t="s">
        <v>5039</v>
      </c>
      <c r="L182" s="2" t="s">
        <v>5040</v>
      </c>
      <c r="M182" s="2">
        <v>13</v>
      </c>
      <c r="N182" s="2">
        <v>14</v>
      </c>
      <c r="O182" s="2">
        <v>15</v>
      </c>
    </row>
    <row r="183" spans="1:24" ht="21.9" customHeight="1" x14ac:dyDescent="0.3">
      <c r="A183" s="519"/>
      <c r="B183" s="513" t="s">
        <v>1148</v>
      </c>
      <c r="C183" s="514"/>
      <c r="D183" s="573"/>
      <c r="E183" s="514"/>
      <c r="F183" s="668"/>
      <c r="G183" s="2211"/>
      <c r="H183" s="2211"/>
      <c r="I183" s="514"/>
      <c r="J183" s="514"/>
      <c r="K183" s="573"/>
      <c r="L183" s="514"/>
      <c r="M183" s="515"/>
      <c r="N183" s="516"/>
      <c r="O183" s="507"/>
    </row>
    <row r="184" spans="1:24" ht="21.9" customHeight="1" x14ac:dyDescent="0.3">
      <c r="A184" s="519">
        <v>14</v>
      </c>
      <c r="B184" s="98" t="s">
        <v>1639</v>
      </c>
      <c r="C184" s="51">
        <v>11</v>
      </c>
      <c r="D184" s="3072"/>
      <c r="E184" s="51" t="s">
        <v>3379</v>
      </c>
      <c r="F184" s="676">
        <v>1</v>
      </c>
      <c r="G184" s="1001">
        <v>14055.6</v>
      </c>
      <c r="H184" s="1001">
        <v>14457.4</v>
      </c>
      <c r="I184" s="20">
        <f>H184-G184</f>
        <v>401.79999999999927</v>
      </c>
      <c r="J184" s="507">
        <v>10000</v>
      </c>
      <c r="K184" s="574">
        <f>F184*I184*J184</f>
        <v>4017999.9999999925</v>
      </c>
      <c r="L184" s="21"/>
      <c r="M184" s="21">
        <f>K184*$I$172/$K$186</f>
        <v>4107723.2513068779</v>
      </c>
      <c r="N184" s="80"/>
      <c r="O184" s="507"/>
    </row>
    <row r="185" spans="1:24" ht="21.9" customHeight="1" x14ac:dyDescent="0.3">
      <c r="A185" s="519">
        <v>15</v>
      </c>
      <c r="B185" s="98" t="s">
        <v>1641</v>
      </c>
      <c r="C185" s="51">
        <v>11</v>
      </c>
      <c r="D185" s="3073"/>
      <c r="E185" s="51" t="s">
        <v>3380</v>
      </c>
      <c r="F185" s="676">
        <v>1</v>
      </c>
      <c r="G185" s="1001">
        <v>75128.399999999994</v>
      </c>
      <c r="H185" s="1001">
        <v>75128.399999999994</v>
      </c>
      <c r="I185" s="20">
        <f>H185-G185</f>
        <v>0</v>
      </c>
      <c r="J185" s="507">
        <v>10000</v>
      </c>
      <c r="K185" s="574">
        <f>F185*I185*J185</f>
        <v>0</v>
      </c>
      <c r="L185" s="21"/>
      <c r="M185" s="21">
        <f>K185*$I$172/$K$186</f>
        <v>0</v>
      </c>
      <c r="N185" s="80"/>
      <c r="O185" s="507"/>
    </row>
    <row r="186" spans="1:24" ht="21.9" customHeight="1" x14ac:dyDescent="0.3">
      <c r="A186" s="519"/>
      <c r="B186" s="100"/>
      <c r="C186" s="89"/>
      <c r="D186" s="601"/>
      <c r="E186" s="89"/>
      <c r="F186" s="678"/>
      <c r="G186" s="47">
        <v>0</v>
      </c>
      <c r="H186" s="47">
        <v>0</v>
      </c>
      <c r="I186" s="47"/>
      <c r="J186" s="38" t="s">
        <v>27</v>
      </c>
      <c r="K186" s="2716">
        <f>SUM(K184:K185)</f>
        <v>4017999.9999999925</v>
      </c>
      <c r="L186" s="48"/>
      <c r="M186" s="42">
        <f>SUM(M184:M185)</f>
        <v>4107723.2513068779</v>
      </c>
      <c r="N186" s="83"/>
      <c r="O186" s="507"/>
    </row>
    <row r="187" spans="1:24" ht="21.9" customHeight="1" x14ac:dyDescent="0.3">
      <c r="A187" s="519"/>
      <c r="B187" s="532" t="s">
        <v>1148</v>
      </c>
      <c r="C187" s="533"/>
      <c r="D187" s="578"/>
      <c r="E187" s="533"/>
      <c r="F187" s="671"/>
      <c r="G187" s="2216">
        <v>0</v>
      </c>
      <c r="H187" s="2216">
        <v>0</v>
      </c>
      <c r="I187" s="533"/>
      <c r="J187" s="49"/>
      <c r="K187" s="587"/>
      <c r="L187" s="50"/>
      <c r="M187" s="50"/>
      <c r="N187" s="534"/>
      <c r="O187" s="507"/>
    </row>
    <row r="188" spans="1:24" ht="21.9" customHeight="1" x14ac:dyDescent="0.3">
      <c r="A188" s="519">
        <v>6</v>
      </c>
      <c r="B188" s="1756" t="s">
        <v>3381</v>
      </c>
      <c r="C188" s="72">
        <v>11</v>
      </c>
      <c r="D188" s="3135"/>
      <c r="E188" s="51">
        <v>8536188</v>
      </c>
      <c r="F188" s="3">
        <v>1.18</v>
      </c>
      <c r="G188" s="2217">
        <v>2503.3000000000002</v>
      </c>
      <c r="H188" s="2217">
        <v>271216</v>
      </c>
      <c r="I188" s="19">
        <f t="shared" ref="I188:I198" si="31">H188-G188</f>
        <v>268712.7</v>
      </c>
      <c r="J188" s="507">
        <v>1000</v>
      </c>
      <c r="K188" s="581">
        <f>L207</f>
        <v>1024440.0000000014</v>
      </c>
      <c r="L188" s="652">
        <f>K188</f>
        <v>1024440.0000000014</v>
      </c>
      <c r="M188" s="21">
        <f>L188*$K$199/$L$199</f>
        <v>1031848.2658305326</v>
      </c>
      <c r="N188" s="1064" t="s">
        <v>107</v>
      </c>
      <c r="O188" s="680" t="s">
        <v>4671</v>
      </c>
      <c r="P188">
        <v>80</v>
      </c>
      <c r="S188" t="str">
        <f t="shared" ref="S188:S198" si="32">B188</f>
        <v xml:space="preserve"> WASA Bhaban</v>
      </c>
      <c r="T188" s="2672">
        <f t="shared" ref="T188:T198" si="33">M188</f>
        <v>1031848.2658305326</v>
      </c>
      <c r="U188" s="2672">
        <v>1051553.1772067021</v>
      </c>
      <c r="V188" s="33">
        <f t="shared" ref="V188:V198" si="34">T188-U188</f>
        <v>-19704.911376169417</v>
      </c>
      <c r="W188" s="1104">
        <f t="shared" ref="W188:W198" si="35">V188/U188*100</f>
        <v>-1.8738863429154051</v>
      </c>
      <c r="X188" s="33" t="str">
        <f t="shared" ref="X188:X198" si="36">IF(W188&gt;40,"FAULT",IF(W188&lt;-40,"CHECK","OK"))</f>
        <v>OK</v>
      </c>
    </row>
    <row r="189" spans="1:24" ht="21.9" customHeight="1" x14ac:dyDescent="0.3">
      <c r="A189" s="519">
        <v>7</v>
      </c>
      <c r="B189" s="98" t="s">
        <v>3382</v>
      </c>
      <c r="C189" s="72">
        <v>11</v>
      </c>
      <c r="D189" s="3136"/>
      <c r="E189" s="51">
        <v>8536178</v>
      </c>
      <c r="F189" s="3">
        <v>1.18</v>
      </c>
      <c r="G189" s="2217">
        <v>572139</v>
      </c>
      <c r="H189" s="2217">
        <v>576073</v>
      </c>
      <c r="I189" s="19">
        <f t="shared" si="31"/>
        <v>3934</v>
      </c>
      <c r="J189" s="507">
        <v>44</v>
      </c>
      <c r="K189" s="581"/>
      <c r="L189" s="21">
        <f t="shared" ref="L189:L198" si="37">F189*I189*J189</f>
        <v>204253.28</v>
      </c>
      <c r="M189" s="21">
        <f t="shared" ref="M189:M198" si="38">L189*$K$199/$L$199</f>
        <v>205730.34317109632</v>
      </c>
      <c r="N189" s="71" t="s">
        <v>107</v>
      </c>
      <c r="O189" s="680"/>
      <c r="P189">
        <v>20</v>
      </c>
      <c r="S189" t="str">
        <f t="shared" si="32"/>
        <v xml:space="preserve"> Sangsad Bhaban</v>
      </c>
      <c r="T189" s="2672">
        <f t="shared" si="33"/>
        <v>205730.34317109632</v>
      </c>
      <c r="U189" s="2672">
        <v>203697.42715716449</v>
      </c>
      <c r="V189" s="33">
        <f t="shared" si="34"/>
        <v>2032.9160139318265</v>
      </c>
      <c r="W189" s="1104">
        <f t="shared" si="35"/>
        <v>0.99800770304443398</v>
      </c>
      <c r="X189" s="33" t="str">
        <f t="shared" si="36"/>
        <v>OK</v>
      </c>
    </row>
    <row r="190" spans="1:24" ht="21.9" customHeight="1" x14ac:dyDescent="0.3">
      <c r="A190" s="519">
        <v>8</v>
      </c>
      <c r="B190" s="98" t="s">
        <v>3383</v>
      </c>
      <c r="C190" s="72">
        <v>11</v>
      </c>
      <c r="D190" s="3136"/>
      <c r="E190" s="51">
        <v>8536182</v>
      </c>
      <c r="F190" s="3">
        <v>1.18</v>
      </c>
      <c r="G190" s="2217">
        <v>1503.6</v>
      </c>
      <c r="H190" s="2217">
        <v>2353.1999999999998</v>
      </c>
      <c r="I190" s="19">
        <f t="shared" si="31"/>
        <v>849.59999999999991</v>
      </c>
      <c r="J190" s="507">
        <v>1000</v>
      </c>
      <c r="K190" s="581"/>
      <c r="L190" s="21">
        <f t="shared" si="37"/>
        <v>1002527.9999999998</v>
      </c>
      <c r="M190" s="21">
        <f t="shared" si="38"/>
        <v>1009777.8086042623</v>
      </c>
      <c r="N190" s="1064" t="s">
        <v>107</v>
      </c>
      <c r="O190" s="14"/>
      <c r="P190">
        <f>P188-P189</f>
        <v>60</v>
      </c>
      <c r="S190" t="str">
        <f t="shared" si="32"/>
        <v>Air Port Road (West)</v>
      </c>
      <c r="T190" s="2672">
        <f t="shared" si="33"/>
        <v>1009777.8086042623</v>
      </c>
      <c r="U190" s="2672">
        <v>1128128.4372441177</v>
      </c>
      <c r="V190" s="33">
        <f t="shared" si="34"/>
        <v>-118350.62863985542</v>
      </c>
      <c r="W190" s="1104">
        <f t="shared" si="35"/>
        <v>-10.490882485771904</v>
      </c>
      <c r="X190" s="33" t="str">
        <f t="shared" si="36"/>
        <v>OK</v>
      </c>
    </row>
    <row r="191" spans="1:24" ht="21.9" customHeight="1" x14ac:dyDescent="0.3">
      <c r="A191" s="519">
        <v>9</v>
      </c>
      <c r="B191" s="98" t="s">
        <v>3384</v>
      </c>
      <c r="C191" s="72">
        <v>11</v>
      </c>
      <c r="D191" s="3136"/>
      <c r="E191" s="51">
        <v>8536193</v>
      </c>
      <c r="F191" s="3">
        <v>1.18</v>
      </c>
      <c r="G191" s="2217">
        <v>32421.4</v>
      </c>
      <c r="H191" s="2217">
        <v>32421.4</v>
      </c>
      <c r="I191" s="19">
        <f t="shared" si="31"/>
        <v>0</v>
      </c>
      <c r="J191" s="507">
        <v>1000</v>
      </c>
      <c r="K191" s="581"/>
      <c r="L191" s="21">
        <f t="shared" si="37"/>
        <v>0</v>
      </c>
      <c r="M191" s="21">
        <f t="shared" si="38"/>
        <v>0</v>
      </c>
      <c r="N191" s="71" t="s">
        <v>107</v>
      </c>
      <c r="O191" s="14"/>
      <c r="P191">
        <f>P190/3</f>
        <v>20</v>
      </c>
      <c r="S191" t="str">
        <f t="shared" si="32"/>
        <v>ICC (PM Office)</v>
      </c>
      <c r="T191" s="2672">
        <f t="shared" si="33"/>
        <v>0</v>
      </c>
      <c r="U191" s="2672">
        <v>0</v>
      </c>
      <c r="V191" s="33">
        <f t="shared" si="34"/>
        <v>0</v>
      </c>
      <c r="W191" s="1104" t="e">
        <f t="shared" si="35"/>
        <v>#DIV/0!</v>
      </c>
      <c r="X191" s="33" t="e">
        <f t="shared" si="36"/>
        <v>#DIV/0!</v>
      </c>
    </row>
    <row r="192" spans="1:24" ht="21.9" customHeight="1" x14ac:dyDescent="0.3">
      <c r="A192" s="519">
        <v>10</v>
      </c>
      <c r="B192" s="98" t="s">
        <v>3385</v>
      </c>
      <c r="C192" s="72">
        <v>11</v>
      </c>
      <c r="D192" s="3136"/>
      <c r="E192" s="51" t="s">
        <v>3386</v>
      </c>
      <c r="F192" s="3">
        <v>1.18</v>
      </c>
      <c r="G192" s="2217">
        <v>15757.4</v>
      </c>
      <c r="H192" s="2217">
        <v>16418.400000000001</v>
      </c>
      <c r="I192" s="19">
        <f t="shared" si="31"/>
        <v>661.00000000000182</v>
      </c>
      <c r="J192" s="507">
        <v>444.44</v>
      </c>
      <c r="K192" s="581"/>
      <c r="L192" s="21">
        <f t="shared" si="37"/>
        <v>346654.31120000093</v>
      </c>
      <c r="M192" s="21">
        <f t="shared" si="38"/>
        <v>349161.1513162296</v>
      </c>
      <c r="N192" s="71" t="s">
        <v>107</v>
      </c>
      <c r="O192" s="14"/>
      <c r="P192">
        <f>P191+P189</f>
        <v>40</v>
      </c>
      <c r="S192" t="str">
        <f t="shared" si="32"/>
        <v xml:space="preserve">(UTC) Tower </v>
      </c>
      <c r="T192" s="2672">
        <f t="shared" si="33"/>
        <v>349161.1513162296</v>
      </c>
      <c r="U192" s="2672">
        <v>363430.72318133077</v>
      </c>
      <c r="V192" s="33">
        <f t="shared" si="34"/>
        <v>-14269.57186510117</v>
      </c>
      <c r="W192" s="1104">
        <f t="shared" si="35"/>
        <v>-3.9263526595085043</v>
      </c>
      <c r="X192" s="33" t="str">
        <f t="shared" si="36"/>
        <v>OK</v>
      </c>
    </row>
    <row r="193" spans="1:24" ht="35.4" customHeight="1" x14ac:dyDescent="0.3">
      <c r="A193" s="519">
        <v>11</v>
      </c>
      <c r="B193" s="1756" t="s">
        <v>3387</v>
      </c>
      <c r="C193" s="72">
        <v>11</v>
      </c>
      <c r="D193" s="3136"/>
      <c r="E193" s="51">
        <v>8536190</v>
      </c>
      <c r="F193" s="3">
        <v>1.18</v>
      </c>
      <c r="G193" s="2217">
        <v>51744.1</v>
      </c>
      <c r="H193" s="2217">
        <v>51744.1</v>
      </c>
      <c r="I193" s="19">
        <f t="shared" si="31"/>
        <v>0</v>
      </c>
      <c r="J193" s="507">
        <v>1000</v>
      </c>
      <c r="K193" s="581">
        <v>40</v>
      </c>
      <c r="L193" s="652">
        <f>1.7321*10.5*K193*0.9*24*7</f>
        <v>109995.2784</v>
      </c>
      <c r="M193" s="21">
        <f t="shared" si="38"/>
        <v>110790.71225897709</v>
      </c>
      <c r="N193" s="71" t="s">
        <v>103</v>
      </c>
      <c r="O193" s="2022" t="s">
        <v>5090</v>
      </c>
      <c r="S193" t="str">
        <f t="shared" si="32"/>
        <v>Sonargaon Hotel</v>
      </c>
      <c r="T193" s="2672">
        <f t="shared" si="33"/>
        <v>110790.71225897709</v>
      </c>
      <c r="U193" s="2672">
        <v>63163.982349964957</v>
      </c>
      <c r="V193" s="33">
        <f t="shared" si="34"/>
        <v>47626.729909012131</v>
      </c>
      <c r="W193" s="1104">
        <f t="shared" si="35"/>
        <v>75.401721261228488</v>
      </c>
      <c r="X193" s="33" t="str">
        <f t="shared" si="36"/>
        <v>FAULT</v>
      </c>
    </row>
    <row r="194" spans="1:24" ht="21.9" customHeight="1" x14ac:dyDescent="0.3">
      <c r="A194" s="519">
        <v>12</v>
      </c>
      <c r="B194" s="98" t="s">
        <v>3388</v>
      </c>
      <c r="C194" s="72">
        <v>11</v>
      </c>
      <c r="D194" s="3136"/>
      <c r="E194" s="51">
        <v>8536184</v>
      </c>
      <c r="F194" s="3">
        <v>1.18</v>
      </c>
      <c r="G194" s="2217">
        <v>35309.1</v>
      </c>
      <c r="H194" s="2217">
        <v>36316</v>
      </c>
      <c r="I194" s="19">
        <f t="shared" si="31"/>
        <v>1006.9000000000015</v>
      </c>
      <c r="J194" s="507">
        <v>1000</v>
      </c>
      <c r="K194" s="581"/>
      <c r="L194" s="21">
        <f t="shared" si="37"/>
        <v>1188142.0000000016</v>
      </c>
      <c r="M194" s="21">
        <f t="shared" si="38"/>
        <v>1196734.0813131279</v>
      </c>
      <c r="N194" s="71" t="s">
        <v>107</v>
      </c>
      <c r="O194" s="14"/>
      <c r="S194" t="str">
        <f t="shared" si="32"/>
        <v>Panthopath</v>
      </c>
      <c r="T194" s="2672">
        <f t="shared" si="33"/>
        <v>1196734.0813131279</v>
      </c>
      <c r="U194" s="2672">
        <v>1204221.3334387753</v>
      </c>
      <c r="V194" s="33">
        <f t="shared" si="34"/>
        <v>-7487.2521256473847</v>
      </c>
      <c r="W194" s="1104">
        <f t="shared" si="35"/>
        <v>-0.62175049700097762</v>
      </c>
      <c r="X194" s="33" t="str">
        <f t="shared" si="36"/>
        <v>OK</v>
      </c>
    </row>
    <row r="195" spans="1:24" ht="21.9" customHeight="1" x14ac:dyDescent="0.3">
      <c r="A195" s="519">
        <v>13</v>
      </c>
      <c r="B195" s="98" t="s">
        <v>3389</v>
      </c>
      <c r="C195" s="72">
        <v>11</v>
      </c>
      <c r="D195" s="3136"/>
      <c r="E195" s="51" t="s">
        <v>3390</v>
      </c>
      <c r="F195" s="3">
        <v>1.18</v>
      </c>
      <c r="G195" s="2217">
        <v>55753.9</v>
      </c>
      <c r="H195" s="2217">
        <v>56134</v>
      </c>
      <c r="I195" s="19">
        <f t="shared" si="31"/>
        <v>380.09999999999854</v>
      </c>
      <c r="J195" s="507">
        <v>444.44</v>
      </c>
      <c r="K195" s="581"/>
      <c r="L195" s="21">
        <f>F195*I195*J195</f>
        <v>199339.33991999924</v>
      </c>
      <c r="M195" s="21">
        <f t="shared" si="38"/>
        <v>200780.86779924057</v>
      </c>
      <c r="N195" s="71" t="s">
        <v>103</v>
      </c>
      <c r="O195" s="14"/>
      <c r="S195" t="str">
        <f t="shared" si="32"/>
        <v>Titas Bhaban</v>
      </c>
      <c r="T195" s="2672">
        <f t="shared" si="33"/>
        <v>200780.86779924057</v>
      </c>
      <c r="U195" s="2672">
        <v>155748.36772820255</v>
      </c>
      <c r="V195" s="33">
        <f t="shared" si="34"/>
        <v>45032.500071038026</v>
      </c>
      <c r="W195" s="1104">
        <f t="shared" si="35"/>
        <v>28.913625695021423</v>
      </c>
      <c r="X195" s="33" t="str">
        <f t="shared" si="36"/>
        <v>OK</v>
      </c>
    </row>
    <row r="196" spans="1:24" ht="21.9" customHeight="1" x14ac:dyDescent="0.3">
      <c r="A196" s="519">
        <v>16</v>
      </c>
      <c r="B196" s="98" t="s">
        <v>3391</v>
      </c>
      <c r="C196" s="72">
        <v>11</v>
      </c>
      <c r="D196" s="3136"/>
      <c r="E196" s="51" t="s">
        <v>3392</v>
      </c>
      <c r="F196" s="3">
        <v>1.18</v>
      </c>
      <c r="G196" s="2217">
        <v>0</v>
      </c>
      <c r="H196" s="2217">
        <v>0</v>
      </c>
      <c r="I196" s="19">
        <f t="shared" si="31"/>
        <v>0</v>
      </c>
      <c r="J196" s="507">
        <v>444.44</v>
      </c>
      <c r="K196" s="581"/>
      <c r="L196" s="21">
        <f t="shared" si="37"/>
        <v>0</v>
      </c>
      <c r="M196" s="21">
        <f t="shared" si="38"/>
        <v>0</v>
      </c>
      <c r="N196" s="71"/>
      <c r="O196" s="14"/>
      <c r="S196" t="str">
        <f t="shared" si="32"/>
        <v xml:space="preserve"> Green Road Dormatory s/s</v>
      </c>
      <c r="T196" s="2672">
        <f t="shared" si="33"/>
        <v>0</v>
      </c>
      <c r="U196" s="2672">
        <v>0</v>
      </c>
      <c r="V196" s="33">
        <f t="shared" si="34"/>
        <v>0</v>
      </c>
      <c r="W196" s="1104" t="e">
        <f t="shared" si="35"/>
        <v>#DIV/0!</v>
      </c>
      <c r="X196" s="33" t="e">
        <f t="shared" si="36"/>
        <v>#DIV/0!</v>
      </c>
    </row>
    <row r="197" spans="1:24" ht="21.9" customHeight="1" x14ac:dyDescent="0.3">
      <c r="A197" s="519">
        <v>26</v>
      </c>
      <c r="B197" s="98" t="s">
        <v>3393</v>
      </c>
      <c r="C197" s="72">
        <v>11</v>
      </c>
      <c r="D197" s="3136"/>
      <c r="E197" s="51" t="s">
        <v>3394</v>
      </c>
      <c r="F197" s="3">
        <v>1.18</v>
      </c>
      <c r="G197" s="2217">
        <v>68557</v>
      </c>
      <c r="H197" s="2217">
        <v>68801</v>
      </c>
      <c r="I197" s="19">
        <f t="shared" si="31"/>
        <v>244</v>
      </c>
      <c r="J197" s="507">
        <v>10</v>
      </c>
      <c r="K197" s="581"/>
      <c r="L197" s="21">
        <f>F197*I197*J197</f>
        <v>2879.2</v>
      </c>
      <c r="M197" s="21">
        <f t="shared" si="38"/>
        <v>2900.0210134114882</v>
      </c>
      <c r="N197" s="71" t="s">
        <v>107</v>
      </c>
      <c r="O197" s="14"/>
      <c r="S197" t="str">
        <f t="shared" si="32"/>
        <v>Aux. Transformer, AT-1</v>
      </c>
      <c r="T197" s="2672">
        <f t="shared" si="33"/>
        <v>2900.0210134114882</v>
      </c>
      <c r="U197" s="2672">
        <v>3641.8470128030312</v>
      </c>
      <c r="V197" s="33">
        <f t="shared" si="34"/>
        <v>-741.82599939154306</v>
      </c>
      <c r="W197" s="1104">
        <f t="shared" si="35"/>
        <v>-20.369499234416761</v>
      </c>
      <c r="X197" s="33" t="str">
        <f t="shared" si="36"/>
        <v>OK</v>
      </c>
    </row>
    <row r="198" spans="1:24" ht="21.9" customHeight="1" x14ac:dyDescent="0.3">
      <c r="A198" s="519">
        <v>27</v>
      </c>
      <c r="B198" s="98" t="s">
        <v>3395</v>
      </c>
      <c r="C198" s="72">
        <v>11</v>
      </c>
      <c r="D198" s="3136"/>
      <c r="E198" s="51" t="s">
        <v>3396</v>
      </c>
      <c r="F198" s="3">
        <v>1.18</v>
      </c>
      <c r="G198" s="2217">
        <v>58961</v>
      </c>
      <c r="H198" s="2217">
        <v>58961</v>
      </c>
      <c r="I198" s="19">
        <f t="shared" si="31"/>
        <v>0</v>
      </c>
      <c r="J198" s="507">
        <v>10</v>
      </c>
      <c r="K198" s="581"/>
      <c r="L198" s="21">
        <f t="shared" si="37"/>
        <v>0</v>
      </c>
      <c r="M198" s="21">
        <f t="shared" si="38"/>
        <v>0</v>
      </c>
      <c r="N198" s="71" t="s">
        <v>107</v>
      </c>
      <c r="O198" s="14"/>
      <c r="S198" t="str">
        <f t="shared" si="32"/>
        <v>Aux. Transformer, AT-2</v>
      </c>
      <c r="T198" s="2672">
        <f t="shared" si="33"/>
        <v>0</v>
      </c>
      <c r="U198" s="2672">
        <v>0</v>
      </c>
      <c r="V198" s="33">
        <f t="shared" si="34"/>
        <v>0</v>
      </c>
      <c r="W198" s="1104" t="e">
        <f t="shared" si="35"/>
        <v>#DIV/0!</v>
      </c>
      <c r="X198" s="33" t="e">
        <f t="shared" si="36"/>
        <v>#DIV/0!</v>
      </c>
    </row>
    <row r="199" spans="1:24" ht="21.9" customHeight="1" x14ac:dyDescent="0.3">
      <c r="A199" s="524"/>
      <c r="B199" s="94"/>
      <c r="C199" s="88"/>
      <c r="D199" s="94"/>
      <c r="E199" s="88"/>
      <c r="F199" s="677"/>
      <c r="G199" s="37"/>
      <c r="H199" s="37"/>
      <c r="I199" s="37"/>
      <c r="J199" s="52" t="s">
        <v>38</v>
      </c>
      <c r="K199" s="2125">
        <f>M186</f>
        <v>4107723.2513068779</v>
      </c>
      <c r="L199" s="42">
        <f>SUM(L188:L198)</f>
        <v>4078231.409520003</v>
      </c>
      <c r="M199" s="42">
        <f>SUM(M188:M198)</f>
        <v>4107723.2513068779</v>
      </c>
      <c r="N199" s="82">
        <f>(M199-L199)/L199*100</f>
        <v>0.72315273032400174</v>
      </c>
      <c r="O199" s="28"/>
    </row>
    <row r="201" spans="1:24" ht="21.9" customHeight="1" x14ac:dyDescent="0.3">
      <c r="A201" s="511"/>
      <c r="B201" s="523"/>
      <c r="C201" s="520"/>
      <c r="D201" s="1038"/>
      <c r="F201" s="3137" t="s">
        <v>815</v>
      </c>
      <c r="G201" s="3137"/>
      <c r="H201" s="3137"/>
      <c r="I201" s="555" t="s">
        <v>14</v>
      </c>
      <c r="J201" s="511"/>
      <c r="K201" s="580"/>
      <c r="L201" s="511"/>
      <c r="M201" s="511"/>
      <c r="N201" s="520"/>
      <c r="O201" s="511"/>
    </row>
    <row r="202" spans="1:24" ht="21.9" customHeight="1" x14ac:dyDescent="0.3">
      <c r="A202" s="511"/>
      <c r="B202" s="523"/>
      <c r="C202" s="520"/>
      <c r="D202" s="1038"/>
      <c r="F202" s="3138" t="s">
        <v>220</v>
      </c>
      <c r="G202" s="3139"/>
      <c r="H202" s="3140"/>
      <c r="I202" s="530">
        <f>SUM(M193,M195)</f>
        <v>311571.58005821763</v>
      </c>
      <c r="J202" s="511"/>
      <c r="K202" s="580"/>
      <c r="L202" s="511"/>
      <c r="M202" s="511"/>
      <c r="N202" s="520"/>
      <c r="O202" s="511" t="s">
        <v>222</v>
      </c>
    </row>
    <row r="203" spans="1:24" ht="21.9" customHeight="1" thickBot="1" x14ac:dyDescent="0.35">
      <c r="A203" s="511"/>
      <c r="B203" s="523"/>
      <c r="C203" s="520"/>
      <c r="D203" s="1038"/>
      <c r="F203" s="3138" t="s">
        <v>4061</v>
      </c>
      <c r="G203" s="3139"/>
      <c r="H203" s="3140"/>
      <c r="I203" s="530">
        <f>SUM(M189:M192,M194,M197:M198,M188)</f>
        <v>3796151.6712486604</v>
      </c>
      <c r="J203" s="511"/>
      <c r="K203" s="580"/>
      <c r="L203" s="511"/>
      <c r="M203" s="511"/>
      <c r="N203" s="520"/>
      <c r="O203" s="511"/>
    </row>
    <row r="204" spans="1:24" ht="21.9" customHeight="1" thickBot="1" x14ac:dyDescent="0.35">
      <c r="A204" s="511"/>
      <c r="B204" s="523"/>
      <c r="C204" s="520"/>
      <c r="D204" s="1038"/>
      <c r="E204" s="520"/>
      <c r="F204" s="3131" t="s">
        <v>199</v>
      </c>
      <c r="G204" s="3131"/>
      <c r="H204" s="3131"/>
      <c r="I204" s="540">
        <f>SUM(I202:I203)</f>
        <v>4107723.2513068779</v>
      </c>
      <c r="J204" s="560">
        <f>I204-M199</f>
        <v>0</v>
      </c>
      <c r="K204" s="580"/>
      <c r="L204" s="511"/>
      <c r="M204" s="511"/>
      <c r="N204" s="520"/>
      <c r="O204" s="511"/>
    </row>
    <row r="205" spans="1:24" ht="21.9" customHeight="1" x14ac:dyDescent="0.3">
      <c r="A205" s="511"/>
      <c r="B205" s="523"/>
      <c r="C205" s="520"/>
      <c r="D205" s="1038"/>
      <c r="E205" s="520"/>
      <c r="F205" s="674"/>
      <c r="G205" s="2214"/>
      <c r="H205" s="2214"/>
      <c r="I205" s="511"/>
      <c r="J205" s="511"/>
      <c r="K205" s="580"/>
      <c r="L205" s="511"/>
      <c r="M205" s="511"/>
      <c r="N205" s="520"/>
      <c r="O205" s="511"/>
    </row>
    <row r="206" spans="1:24" ht="45" customHeight="1" x14ac:dyDescent="0.3">
      <c r="A206" s="511"/>
      <c r="B206" s="523"/>
      <c r="C206" s="520"/>
      <c r="D206" s="1038"/>
      <c r="E206" s="520"/>
      <c r="F206" s="674"/>
      <c r="G206" s="2214"/>
      <c r="H206" s="2214"/>
      <c r="I206" s="2076" t="s">
        <v>4765</v>
      </c>
      <c r="J206" s="2130" t="s">
        <v>4850</v>
      </c>
      <c r="K206" s="2130" t="s">
        <v>4851</v>
      </c>
      <c r="L206" s="2130" t="s">
        <v>4762</v>
      </c>
      <c r="M206" s="2130" t="s">
        <v>5</v>
      </c>
      <c r="N206" s="520"/>
      <c r="O206" s="511"/>
    </row>
    <row r="207" spans="1:24" ht="43.5" customHeight="1" x14ac:dyDescent="0.3">
      <c r="A207" s="511"/>
      <c r="B207" s="523"/>
      <c r="C207" s="520"/>
      <c r="D207" s="1038"/>
      <c r="E207" s="520"/>
      <c r="F207" s="674"/>
      <c r="G207" s="2214"/>
      <c r="H207" s="2214"/>
      <c r="I207" s="2076" t="s">
        <v>4852</v>
      </c>
      <c r="J207" s="2130">
        <v>27529489</v>
      </c>
      <c r="K207" s="2130" t="s">
        <v>4853</v>
      </c>
      <c r="L207" s="2130">
        <f>(K210-J210+M210-L210)*M207</f>
        <v>1024440.0000000014</v>
      </c>
      <c r="M207" s="2130">
        <v>6000</v>
      </c>
      <c r="N207" s="520"/>
      <c r="O207" s="511"/>
    </row>
    <row r="208" spans="1:24" ht="21.9" customHeight="1" x14ac:dyDescent="0.3">
      <c r="A208" s="511"/>
      <c r="B208" s="523"/>
      <c r="C208" s="520"/>
      <c r="D208" s="1038"/>
      <c r="E208" s="520"/>
      <c r="F208" s="674"/>
      <c r="G208" s="2214"/>
      <c r="H208" s="2214"/>
      <c r="I208" s="2015"/>
      <c r="J208" s="2075"/>
      <c r="K208" s="2075"/>
      <c r="L208" s="2075"/>
      <c r="M208" s="2075"/>
      <c r="N208" s="520"/>
      <c r="O208" s="511"/>
    </row>
    <row r="209" spans="1:24" ht="39" customHeight="1" x14ac:dyDescent="0.3">
      <c r="A209" s="511"/>
      <c r="B209" s="523"/>
      <c r="C209" s="520"/>
      <c r="D209" s="1038"/>
      <c r="E209" s="520"/>
      <c r="F209" s="674"/>
      <c r="G209" s="2214"/>
      <c r="H209" s="2214"/>
      <c r="I209" s="2076" t="s">
        <v>4854</v>
      </c>
      <c r="J209" s="2130" t="s">
        <v>4914</v>
      </c>
      <c r="K209" s="2130" t="s">
        <v>4767</v>
      </c>
      <c r="L209" s="2130" t="s">
        <v>4768</v>
      </c>
      <c r="M209" s="2130" t="s">
        <v>4915</v>
      </c>
      <c r="N209" s="520"/>
      <c r="O209" s="511"/>
    </row>
    <row r="210" spans="1:24" ht="39" customHeight="1" x14ac:dyDescent="0.3">
      <c r="A210" s="511"/>
      <c r="B210" s="520"/>
      <c r="C210" s="520"/>
      <c r="D210" s="1038"/>
      <c r="E210" s="520"/>
      <c r="F210" s="674"/>
      <c r="G210" s="2214"/>
      <c r="H210" s="2214"/>
      <c r="I210" s="2076" t="s">
        <v>4855</v>
      </c>
      <c r="J210" s="2077">
        <v>2489.44</v>
      </c>
      <c r="K210" s="2077">
        <v>2609.0100000000002</v>
      </c>
      <c r="L210" s="2077">
        <v>973.04</v>
      </c>
      <c r="M210" s="2077">
        <v>1024.21</v>
      </c>
      <c r="N210" s="520"/>
      <c r="O210" s="511"/>
    </row>
    <row r="211" spans="1:24" ht="21.9" customHeight="1" x14ac:dyDescent="0.3">
      <c r="A211" s="511"/>
      <c r="B211" s="520"/>
      <c r="C211" s="520"/>
      <c r="D211" s="1038"/>
      <c r="E211" s="520"/>
      <c r="F211" s="674"/>
      <c r="G211" s="2214"/>
      <c r="H211" s="2214"/>
      <c r="I211" s="511"/>
      <c r="J211" s="511"/>
      <c r="K211" s="2131"/>
      <c r="L211" s="2131"/>
      <c r="M211" s="2131"/>
      <c r="N211" s="520"/>
      <c r="O211" s="511"/>
    </row>
    <row r="212" spans="1:24" ht="21.9" customHeight="1" x14ac:dyDescent="0.3">
      <c r="A212" s="511"/>
      <c r="B212" s="523"/>
      <c r="C212" s="520"/>
      <c r="D212" s="1038"/>
      <c r="E212" s="520"/>
      <c r="F212" s="674"/>
      <c r="G212" s="2214"/>
      <c r="H212" s="2214"/>
      <c r="I212" s="511"/>
      <c r="J212" s="511"/>
      <c r="K212" s="580">
        <v>2609.0100000000002</v>
      </c>
      <c r="L212" s="511">
        <v>1024.21</v>
      </c>
      <c r="M212" s="511"/>
      <c r="N212" s="520"/>
      <c r="O212" s="511"/>
    </row>
    <row r="213" spans="1:24" ht="21.9" customHeight="1" x14ac:dyDescent="0.3">
      <c r="A213" s="511"/>
      <c r="B213" s="523"/>
      <c r="C213" s="520"/>
      <c r="D213" s="1038"/>
      <c r="E213" s="520"/>
      <c r="F213" s="674"/>
      <c r="G213" s="2214"/>
      <c r="H213" s="2214"/>
      <c r="I213" s="511"/>
      <c r="J213" s="511"/>
      <c r="K213" s="580"/>
      <c r="L213" s="511"/>
      <c r="M213" s="511"/>
      <c r="N213" s="520"/>
      <c r="O213" s="511"/>
    </row>
    <row r="214" spans="1:24" ht="21.9" customHeight="1" x14ac:dyDescent="0.3">
      <c r="A214" s="511"/>
      <c r="B214" s="523"/>
      <c r="C214" s="520"/>
      <c r="D214" s="1038"/>
      <c r="E214" s="520"/>
      <c r="F214" s="674"/>
      <c r="G214" s="2214"/>
      <c r="H214" s="2214"/>
      <c r="I214" s="511"/>
      <c r="J214" s="511"/>
      <c r="K214" s="580"/>
      <c r="L214" s="511"/>
      <c r="M214" s="511"/>
      <c r="N214" s="520"/>
      <c r="O214" s="511"/>
    </row>
    <row r="215" spans="1:24" ht="21.9" customHeight="1" x14ac:dyDescent="0.3">
      <c r="A215" s="27"/>
      <c r="B215" s="3128"/>
      <c r="C215" s="3128"/>
      <c r="D215" s="3128"/>
      <c r="E215" s="3128"/>
      <c r="F215" s="3128"/>
      <c r="G215" s="3128"/>
      <c r="H215" s="3128"/>
      <c r="I215" s="3128"/>
      <c r="J215" s="3128"/>
      <c r="K215" s="3128"/>
      <c r="L215" s="3128"/>
      <c r="M215" s="3128"/>
      <c r="N215" s="520"/>
      <c r="O215" s="511"/>
    </row>
    <row r="216" spans="1:24" ht="21.9" customHeight="1" x14ac:dyDescent="0.3">
      <c r="A216" s="511"/>
      <c r="B216" s="523"/>
      <c r="C216" s="520"/>
      <c r="D216" s="1038"/>
      <c r="E216" s="520"/>
      <c r="F216" s="674"/>
      <c r="G216" s="2214"/>
      <c r="H216" s="2214"/>
      <c r="I216" s="511"/>
      <c r="J216" s="511"/>
      <c r="K216" s="580"/>
      <c r="L216" s="511"/>
      <c r="M216" s="511"/>
      <c r="N216" s="520"/>
      <c r="O216" s="511"/>
    </row>
    <row r="217" spans="1:24" ht="21.9" customHeight="1" x14ac:dyDescent="0.3">
      <c r="A217" s="511"/>
      <c r="B217" s="523"/>
      <c r="C217" s="520"/>
      <c r="D217" s="1038"/>
      <c r="E217" s="520"/>
      <c r="F217" s="674"/>
      <c r="G217" s="2214"/>
      <c r="H217" s="2214"/>
      <c r="I217" s="511"/>
      <c r="J217" s="511"/>
      <c r="K217" s="580"/>
      <c r="L217" s="511"/>
      <c r="M217" s="511"/>
      <c r="N217" s="520"/>
      <c r="O217" s="511"/>
    </row>
    <row r="218" spans="1:24" ht="21.9" customHeight="1" x14ac:dyDescent="0.3">
      <c r="A218" s="3134" t="s">
        <v>876</v>
      </c>
      <c r="B218" s="3134"/>
      <c r="C218" s="3134"/>
      <c r="D218" s="3134"/>
      <c r="E218" s="3134"/>
      <c r="F218" s="3134"/>
      <c r="G218" s="3134"/>
      <c r="H218" s="3134"/>
      <c r="I218" s="3134"/>
      <c r="J218" s="3134"/>
      <c r="K218" s="3134"/>
      <c r="L218" s="3134"/>
      <c r="M218" s="3134"/>
      <c r="N218" s="3134"/>
      <c r="O218" s="629" t="str">
        <f>$O$6</f>
        <v>Month August-2023</v>
      </c>
      <c r="S218" s="1103" t="str">
        <f t="shared" ref="S218:X218" si="39">S6</f>
        <v>Name of Feeders.</v>
      </c>
      <c r="T218" s="2671" t="str">
        <f t="shared" si="39"/>
        <v>Month August-2023</v>
      </c>
      <c r="U218" s="2671" t="s">
        <v>5037</v>
      </c>
      <c r="V218" s="1103" t="str">
        <f t="shared" si="39"/>
        <v>Diffferance</v>
      </c>
      <c r="W218" s="1103" t="str">
        <f t="shared" si="39"/>
        <v>% of Increased/Decreased</v>
      </c>
      <c r="X218" s="1103" t="str">
        <f t="shared" si="39"/>
        <v>COMENTS</v>
      </c>
    </row>
    <row r="219" spans="1:24" ht="21.9" customHeight="1" x14ac:dyDescent="0.3">
      <c r="A219" s="3087" t="s">
        <v>0</v>
      </c>
      <c r="B219" s="3089" t="s">
        <v>1</v>
      </c>
      <c r="C219" s="3091" t="s">
        <v>2</v>
      </c>
      <c r="D219" s="3092"/>
      <c r="E219" s="3093"/>
      <c r="F219" s="3094" t="s">
        <v>3</v>
      </c>
      <c r="G219" s="3091" t="s">
        <v>4</v>
      </c>
      <c r="H219" s="3093"/>
      <c r="I219" s="3068"/>
      <c r="J219" s="3096" t="s">
        <v>5</v>
      </c>
      <c r="K219" s="3091" t="s">
        <v>6</v>
      </c>
      <c r="L219" s="3068"/>
      <c r="M219" s="95" t="s">
        <v>29</v>
      </c>
      <c r="N219" s="96"/>
      <c r="O219" s="3067" t="s">
        <v>7</v>
      </c>
    </row>
    <row r="220" spans="1:24" ht="46.8" x14ac:dyDescent="0.3">
      <c r="A220" s="3088"/>
      <c r="B220" s="3090"/>
      <c r="C220" s="3084" t="s">
        <v>824</v>
      </c>
      <c r="D220" s="3085"/>
      <c r="E220" s="85" t="s">
        <v>9</v>
      </c>
      <c r="F220" s="3095"/>
      <c r="G220" s="2218" t="str">
        <f t="shared" ref="G220:H220" si="40">G8</f>
        <v>Reading at 00.00hr 
01.08.2023</v>
      </c>
      <c r="H220" s="2218" t="str">
        <f t="shared" si="40"/>
        <v>Reading at 00.00hr 
01.09.2023</v>
      </c>
      <c r="I220" s="1" t="s">
        <v>10</v>
      </c>
      <c r="J220" s="3088"/>
      <c r="K220" s="1" t="s">
        <v>11</v>
      </c>
      <c r="L220" s="1" t="s">
        <v>12</v>
      </c>
      <c r="M220" s="508" t="s">
        <v>30</v>
      </c>
      <c r="N220" s="75" t="s">
        <v>41</v>
      </c>
      <c r="O220" s="3068"/>
      <c r="T220" s="2673">
        <v>15283200.000000071</v>
      </c>
      <c r="U220" s="2673">
        <v>15283200.000000071</v>
      </c>
      <c r="V220" s="33">
        <f>T220-U220</f>
        <v>0</v>
      </c>
      <c r="W220" s="1104">
        <f>V220/U220*100</f>
        <v>0</v>
      </c>
      <c r="X220" s="33" t="str">
        <f>IF(W220&gt;40,"FAULT",IF(W220&lt;-40,"CHECK","OK"))</f>
        <v>OK</v>
      </c>
    </row>
    <row r="221" spans="1:24" ht="21.9" customHeight="1" x14ac:dyDescent="0.3">
      <c r="A221" s="2">
        <v>1</v>
      </c>
      <c r="B221" s="86">
        <v>2</v>
      </c>
      <c r="C221" s="2582">
        <v>3</v>
      </c>
      <c r="D221" s="2615">
        <v>4</v>
      </c>
      <c r="E221" s="551">
        <v>5</v>
      </c>
      <c r="F221" s="551">
        <v>6</v>
      </c>
      <c r="G221" s="2616">
        <f>'PDB Bill AMR'!$H$5</f>
        <v>8</v>
      </c>
      <c r="H221" s="2616">
        <f>'PDB Bill AMR'!$H$5</f>
        <v>8</v>
      </c>
      <c r="I221" s="2" t="s">
        <v>2021</v>
      </c>
      <c r="J221" s="2">
        <v>10</v>
      </c>
      <c r="K221" s="2" t="s">
        <v>5039</v>
      </c>
      <c r="L221" s="2" t="s">
        <v>5040</v>
      </c>
      <c r="M221" s="2">
        <v>13</v>
      </c>
      <c r="N221" s="2">
        <v>14</v>
      </c>
      <c r="O221" s="2">
        <v>15</v>
      </c>
    </row>
    <row r="222" spans="1:24" ht="21.9" customHeight="1" x14ac:dyDescent="0.3">
      <c r="A222" s="519"/>
      <c r="B222" s="513" t="s">
        <v>1087</v>
      </c>
      <c r="C222" s="514"/>
      <c r="D222" s="573"/>
      <c r="E222" s="514"/>
      <c r="F222" s="668"/>
      <c r="G222" s="2211"/>
      <c r="H222" s="2211"/>
      <c r="I222" s="514"/>
      <c r="J222" s="514"/>
      <c r="K222" s="573"/>
      <c r="L222" s="514"/>
      <c r="M222" s="515"/>
      <c r="N222" s="516"/>
      <c r="O222" s="507"/>
    </row>
    <row r="223" spans="1:24" ht="21.9" customHeight="1" x14ac:dyDescent="0.3">
      <c r="A223" s="1341">
        <f t="shared" ref="A223:M223" si="41">A65</f>
        <v>5</v>
      </c>
      <c r="B223" s="1342" t="str">
        <f t="shared" si="41"/>
        <v>New Ramna Circuit-1</v>
      </c>
      <c r="C223" s="1157">
        <f t="shared" si="41"/>
        <v>33</v>
      </c>
      <c r="D223" s="1380">
        <f t="shared" si="41"/>
        <v>0</v>
      </c>
      <c r="E223" s="1157" t="str">
        <f t="shared" si="41"/>
        <v>BD001919</v>
      </c>
      <c r="F223" s="1372">
        <f t="shared" si="41"/>
        <v>1</v>
      </c>
      <c r="G223" s="1359">
        <f t="shared" ref="G223" si="42">G65</f>
        <v>1460.93</v>
      </c>
      <c r="H223" s="1359">
        <f t="shared" si="41"/>
        <v>1476.87</v>
      </c>
      <c r="I223" s="1359">
        <f t="shared" si="41"/>
        <v>15.939999999999827</v>
      </c>
      <c r="J223" s="1387">
        <f t="shared" si="41"/>
        <v>240000</v>
      </c>
      <c r="K223" s="1151">
        <f t="shared" si="41"/>
        <v>0</v>
      </c>
      <c r="L223" s="1180">
        <f t="shared" si="41"/>
        <v>3825599.9999999586</v>
      </c>
      <c r="M223" s="1180">
        <f t="shared" si="41"/>
        <v>3826832.7659749449</v>
      </c>
      <c r="N223" s="80"/>
      <c r="O223" s="8"/>
    </row>
    <row r="224" spans="1:24" ht="21.9" customHeight="1" x14ac:dyDescent="0.3">
      <c r="A224" s="1345">
        <f t="shared" ref="A224:M224" si="43">A68</f>
        <v>10</v>
      </c>
      <c r="B224" s="1342" t="str">
        <f t="shared" si="43"/>
        <v>New Ramna Circuit-2</v>
      </c>
      <c r="C224" s="1157">
        <f t="shared" si="43"/>
        <v>33</v>
      </c>
      <c r="D224" s="1385">
        <f t="shared" si="43"/>
        <v>0</v>
      </c>
      <c r="E224" s="1157" t="str">
        <f t="shared" si="43"/>
        <v>BD001816</v>
      </c>
      <c r="F224" s="1372">
        <f t="shared" si="43"/>
        <v>1</v>
      </c>
      <c r="G224" s="1359">
        <f t="shared" ref="G224" si="44">G68</f>
        <v>1192.3699999999999</v>
      </c>
      <c r="H224" s="1359">
        <f t="shared" si="43"/>
        <v>1210.3699999999999</v>
      </c>
      <c r="I224" s="1359">
        <f t="shared" si="43"/>
        <v>18</v>
      </c>
      <c r="J224" s="1387">
        <f t="shared" si="43"/>
        <v>240000</v>
      </c>
      <c r="K224" s="1151">
        <f t="shared" si="43"/>
        <v>0</v>
      </c>
      <c r="L224" s="1180">
        <f t="shared" si="43"/>
        <v>4320000</v>
      </c>
      <c r="M224" s="1180">
        <f t="shared" si="43"/>
        <v>4321392.0820294712</v>
      </c>
      <c r="N224" s="80"/>
      <c r="O224" s="507"/>
    </row>
    <row r="225" spans="1:15" ht="21.9" customHeight="1" x14ac:dyDescent="0.3">
      <c r="A225" s="519"/>
      <c r="B225" s="100"/>
      <c r="C225" s="89"/>
      <c r="D225" s="601"/>
      <c r="E225" s="89"/>
      <c r="F225" s="678"/>
      <c r="G225" s="47"/>
      <c r="H225" s="47"/>
      <c r="I225" s="47"/>
      <c r="J225" s="94" t="s">
        <v>27</v>
      </c>
      <c r="K225" s="42">
        <f>SUM(K223:K224)</f>
        <v>0</v>
      </c>
      <c r="L225" s="2716">
        <f>SUM(L223:L224)</f>
        <v>8145599.999999959</v>
      </c>
      <c r="M225" s="42">
        <f>SUM(M223:M224)</f>
        <v>8148224.8480044156</v>
      </c>
      <c r="N225" s="531"/>
      <c r="O225" s="507"/>
    </row>
    <row r="226" spans="1:15" ht="21.9" customHeight="1" x14ac:dyDescent="0.3">
      <c r="A226" s="507"/>
      <c r="B226" s="513" t="s">
        <v>1092</v>
      </c>
      <c r="C226" s="514"/>
      <c r="D226" s="573"/>
      <c r="E226" s="514"/>
      <c r="F226" s="668"/>
      <c r="G226" s="2211"/>
      <c r="H226" s="2211"/>
      <c r="I226" s="514"/>
      <c r="J226" s="607"/>
      <c r="K226" s="608"/>
      <c r="L226" s="609"/>
      <c r="M226" s="609"/>
      <c r="N226" s="516"/>
      <c r="O226" s="507"/>
    </row>
    <row r="227" spans="1:15" ht="21.9" customHeight="1" x14ac:dyDescent="0.3">
      <c r="A227" s="1157">
        <f>'SOUTH-2'!A643</f>
        <v>1</v>
      </c>
      <c r="B227" s="1342" t="str">
        <f>'SOUTH-2'!B643</f>
        <v>33 kV New Ramna Feeder</v>
      </c>
      <c r="C227" s="1157">
        <f>'SOUTH-2'!C643</f>
        <v>33</v>
      </c>
      <c r="D227" s="1371" t="str">
        <f>'SOUTH-2'!D643</f>
        <v>Export</v>
      </c>
      <c r="E227" s="1157" t="str">
        <f>'SOUTH-2'!E643</f>
        <v>9155465/9155477</v>
      </c>
      <c r="F227" s="1372">
        <f>'SOUTH-2'!F643</f>
        <v>1</v>
      </c>
      <c r="G227" s="1359">
        <f>'SOUTH-2'!G643</f>
        <v>29254</v>
      </c>
      <c r="H227" s="1359">
        <f>'SOUTH-2'!H643</f>
        <v>29254</v>
      </c>
      <c r="I227" s="1179">
        <f>'SOUTH-2'!I643</f>
        <v>0</v>
      </c>
      <c r="J227" s="1157">
        <f>'SOUTH-2'!J643</f>
        <v>1000</v>
      </c>
      <c r="K227" s="1151" t="str">
        <f>'SOUTH-2'!K643</f>
        <v>From Downstream</v>
      </c>
      <c r="L227" s="1180">
        <f>'SOUTH-2'!L643</f>
        <v>1553399.9999999991</v>
      </c>
      <c r="M227" s="1180">
        <f>'SOUTH-2'!M643</f>
        <v>1556644.1182063394</v>
      </c>
      <c r="N227" s="80"/>
      <c r="O227" s="11"/>
    </row>
    <row r="228" spans="1:15" ht="21.9" customHeight="1" x14ac:dyDescent="0.3">
      <c r="A228" s="507"/>
      <c r="B228" s="100"/>
      <c r="C228" s="89"/>
      <c r="D228" s="601"/>
      <c r="E228" s="89"/>
      <c r="F228" s="678"/>
      <c r="G228" s="47"/>
      <c r="H228" s="47"/>
      <c r="I228" s="35"/>
      <c r="J228" s="94" t="s">
        <v>27</v>
      </c>
      <c r="K228" s="42">
        <f>SUM(K227)</f>
        <v>0</v>
      </c>
      <c r="L228" s="42">
        <f>SUM(L227)</f>
        <v>1553399.9999999991</v>
      </c>
      <c r="M228" s="42">
        <f>SUM(M227)</f>
        <v>1556644.1182063394</v>
      </c>
      <c r="N228" s="83"/>
      <c r="O228" s="11"/>
    </row>
    <row r="229" spans="1:15" ht="21.9" customHeight="1" x14ac:dyDescent="0.3">
      <c r="A229" s="507"/>
      <c r="B229" s="513" t="s">
        <v>1093</v>
      </c>
      <c r="C229" s="514"/>
      <c r="D229" s="573"/>
      <c r="E229" s="514"/>
      <c r="F229" s="668"/>
      <c r="G229" s="2211"/>
      <c r="H229" s="2211"/>
      <c r="I229" s="514"/>
      <c r="J229" s="607"/>
      <c r="K229" s="608"/>
      <c r="L229" s="609"/>
      <c r="M229" s="609"/>
      <c r="N229" s="516"/>
      <c r="O229" s="11"/>
    </row>
    <row r="230" spans="1:15" ht="21.9" customHeight="1" x14ac:dyDescent="0.3">
      <c r="A230" s="507"/>
      <c r="B230" s="98"/>
      <c r="C230" s="51">
        <v>33</v>
      </c>
      <c r="D230" s="3072" t="s">
        <v>801</v>
      </c>
      <c r="E230" s="51"/>
      <c r="F230" s="676">
        <v>1</v>
      </c>
      <c r="G230" s="20"/>
      <c r="H230" s="20"/>
      <c r="I230" s="19">
        <f>H230-G230</f>
        <v>0</v>
      </c>
      <c r="J230" s="507">
        <v>180</v>
      </c>
      <c r="K230" s="574"/>
      <c r="L230" s="21">
        <f>J230*I230*F230</f>
        <v>0</v>
      </c>
      <c r="M230" s="21"/>
      <c r="N230" s="80"/>
      <c r="O230" s="11"/>
    </row>
    <row r="231" spans="1:15" ht="21.9" customHeight="1" x14ac:dyDescent="0.3">
      <c r="A231" s="507"/>
      <c r="B231" s="98"/>
      <c r="C231" s="51">
        <v>33</v>
      </c>
      <c r="D231" s="3127"/>
      <c r="E231" s="51"/>
      <c r="F231" s="676">
        <v>1</v>
      </c>
      <c r="G231" s="20"/>
      <c r="H231" s="20"/>
      <c r="I231" s="19">
        <f>H231-G231</f>
        <v>0</v>
      </c>
      <c r="J231" s="507">
        <v>180000</v>
      </c>
      <c r="K231" s="574"/>
      <c r="L231" s="21">
        <f>J231*I231*F231</f>
        <v>0</v>
      </c>
      <c r="M231" s="21"/>
      <c r="N231" s="80"/>
      <c r="O231" s="11"/>
    </row>
    <row r="232" spans="1:15" ht="21.9" customHeight="1" x14ac:dyDescent="0.3">
      <c r="A232" s="507"/>
      <c r="B232" s="98"/>
      <c r="C232" s="51">
        <v>33</v>
      </c>
      <c r="D232" s="3073"/>
      <c r="E232" s="51"/>
      <c r="F232" s="676">
        <v>1</v>
      </c>
      <c r="G232" s="20"/>
      <c r="H232" s="20"/>
      <c r="I232" s="19">
        <f>H232-G232</f>
        <v>0</v>
      </c>
      <c r="J232" s="507">
        <v>180000</v>
      </c>
      <c r="K232" s="574"/>
      <c r="L232" s="21">
        <f>J232*I232*F232</f>
        <v>0</v>
      </c>
      <c r="M232" s="21"/>
      <c r="N232" s="80"/>
      <c r="O232" s="11"/>
    </row>
    <row r="233" spans="1:15" ht="21.9" customHeight="1" x14ac:dyDescent="0.3">
      <c r="A233" s="507"/>
      <c r="B233" s="100"/>
      <c r="C233" s="89"/>
      <c r="D233" s="601"/>
      <c r="E233" s="89"/>
      <c r="F233" s="678"/>
      <c r="G233" s="47"/>
      <c r="H233" s="47"/>
      <c r="I233" s="35"/>
      <c r="J233" s="94" t="s">
        <v>27</v>
      </c>
      <c r="K233" s="584"/>
      <c r="L233" s="42">
        <f>SUM(L230:L232)</f>
        <v>0</v>
      </c>
      <c r="M233" s="42">
        <f>M225+M228</f>
        <v>9704868.9662107546</v>
      </c>
      <c r="N233" s="83"/>
      <c r="O233" s="11"/>
    </row>
    <row r="234" spans="1:15" ht="21.9" customHeight="1" x14ac:dyDescent="0.3">
      <c r="A234" s="507"/>
      <c r="B234" s="532" t="s">
        <v>1094</v>
      </c>
      <c r="C234" s="533"/>
      <c r="D234" s="578"/>
      <c r="E234" s="533"/>
      <c r="F234" s="671"/>
      <c r="G234" s="2216"/>
      <c r="H234" s="2216"/>
      <c r="I234" s="533"/>
      <c r="J234" s="533"/>
      <c r="K234" s="578"/>
      <c r="L234" s="533"/>
      <c r="M234" s="536"/>
      <c r="N234" s="534"/>
      <c r="O234" s="7"/>
    </row>
    <row r="235" spans="1:15" ht="21.9" customHeight="1" x14ac:dyDescent="0.3">
      <c r="A235" s="507"/>
      <c r="B235" s="98" t="s">
        <v>796</v>
      </c>
      <c r="C235" s="51">
        <v>33</v>
      </c>
      <c r="D235" s="3132" t="s">
        <v>800</v>
      </c>
      <c r="E235" s="506"/>
      <c r="F235" s="676"/>
      <c r="G235" s="4"/>
      <c r="H235" s="4"/>
      <c r="I235" s="19">
        <f>H235-G235</f>
        <v>0</v>
      </c>
      <c r="J235" s="507"/>
      <c r="K235" s="574"/>
      <c r="L235" s="15">
        <f>J235*I235*F235</f>
        <v>0</v>
      </c>
      <c r="M235" s="6"/>
      <c r="N235" s="76"/>
      <c r="O235" s="507"/>
    </row>
    <row r="236" spans="1:15" ht="21.9" customHeight="1" x14ac:dyDescent="0.3">
      <c r="A236" s="507"/>
      <c r="B236" s="98" t="s">
        <v>795</v>
      </c>
      <c r="C236" s="51">
        <v>33</v>
      </c>
      <c r="D236" s="3133"/>
      <c r="E236" s="506"/>
      <c r="F236" s="676"/>
      <c r="G236" s="4"/>
      <c r="H236" s="4"/>
      <c r="I236" s="19">
        <f>H236-G236</f>
        <v>0</v>
      </c>
      <c r="J236" s="507"/>
      <c r="K236" s="574"/>
      <c r="L236" s="15">
        <f>J236*I236*F236</f>
        <v>0</v>
      </c>
      <c r="M236" s="15"/>
      <c r="N236" s="77"/>
      <c r="O236" s="507"/>
    </row>
    <row r="237" spans="1:15" ht="21.9" customHeight="1" x14ac:dyDescent="0.3">
      <c r="A237" s="507"/>
      <c r="B237" s="93"/>
      <c r="C237" s="87"/>
      <c r="D237" s="999"/>
      <c r="E237" s="87"/>
      <c r="F237" s="670"/>
      <c r="G237" s="36"/>
      <c r="H237" s="36"/>
      <c r="I237" s="36"/>
      <c r="J237" s="93" t="s">
        <v>262</v>
      </c>
      <c r="K237" s="577"/>
      <c r="L237" s="54">
        <f>SUM(L235:L236)</f>
        <v>0</v>
      </c>
      <c r="M237" s="54">
        <f>SUM(M235:M236)</f>
        <v>0</v>
      </c>
      <c r="N237" s="522"/>
      <c r="O237" s="507"/>
    </row>
    <row r="238" spans="1:15" ht="21.9" customHeight="1" x14ac:dyDescent="0.3">
      <c r="A238" s="507"/>
      <c r="B238" s="100"/>
      <c r="C238" s="89"/>
      <c r="D238" s="601"/>
      <c r="E238" s="89"/>
      <c r="F238" s="678"/>
      <c r="G238" s="47"/>
      <c r="H238" s="47"/>
      <c r="I238" s="35"/>
      <c r="J238" s="94"/>
      <c r="K238" s="584"/>
      <c r="L238" s="42"/>
      <c r="M238" s="42"/>
      <c r="N238" s="83"/>
      <c r="O238" s="11"/>
    </row>
    <row r="239" spans="1:15" ht="21.9" customHeight="1" x14ac:dyDescent="0.3">
      <c r="A239" s="524"/>
      <c r="B239" s="532" t="s">
        <v>1095</v>
      </c>
      <c r="C239" s="533"/>
      <c r="D239" s="578"/>
      <c r="E239" s="533"/>
      <c r="F239" s="671"/>
      <c r="G239" s="2216"/>
      <c r="H239" s="2216"/>
      <c r="I239" s="533"/>
      <c r="J239" s="49"/>
      <c r="K239" s="587"/>
      <c r="L239" s="50"/>
      <c r="M239" s="50"/>
      <c r="N239" s="534"/>
      <c r="O239" s="11"/>
    </row>
    <row r="240" spans="1:15" ht="21.9" customHeight="1" x14ac:dyDescent="0.3">
      <c r="A240" s="507"/>
      <c r="B240" s="98" t="s">
        <v>31</v>
      </c>
      <c r="C240" s="51">
        <v>33</v>
      </c>
      <c r="D240" s="3097" t="s">
        <v>802</v>
      </c>
      <c r="E240" s="51"/>
      <c r="F240" s="676">
        <v>1</v>
      </c>
      <c r="G240" s="20"/>
      <c r="H240" s="20"/>
      <c r="I240" s="19">
        <f>H240-G240</f>
        <v>0</v>
      </c>
      <c r="J240" s="30"/>
      <c r="K240" s="585"/>
      <c r="L240" s="15">
        <f>J240*I240*F240</f>
        <v>0</v>
      </c>
      <c r="M240" s="21"/>
      <c r="N240" s="81"/>
      <c r="O240" s="11"/>
    </row>
    <row r="241" spans="1:24" ht="21.9" customHeight="1" x14ac:dyDescent="0.3">
      <c r="A241" s="507"/>
      <c r="B241" s="98" t="s">
        <v>32</v>
      </c>
      <c r="C241" s="51">
        <v>33</v>
      </c>
      <c r="D241" s="3098"/>
      <c r="E241" s="51"/>
      <c r="F241" s="676">
        <v>1</v>
      </c>
      <c r="G241" s="20"/>
      <c r="H241" s="20"/>
      <c r="I241" s="19">
        <f>H241-G241</f>
        <v>0</v>
      </c>
      <c r="J241" s="30"/>
      <c r="K241" s="585"/>
      <c r="L241" s="15">
        <f>J241*I241*F241</f>
        <v>0</v>
      </c>
      <c r="M241" s="21"/>
      <c r="N241" s="81"/>
      <c r="O241" s="11"/>
    </row>
    <row r="242" spans="1:24" ht="21.9" customHeight="1" x14ac:dyDescent="0.3">
      <c r="A242" s="507"/>
      <c r="B242" s="98" t="s">
        <v>33</v>
      </c>
      <c r="C242" s="51">
        <v>33</v>
      </c>
      <c r="D242" s="3155"/>
      <c r="E242" s="51"/>
      <c r="F242" s="676">
        <v>1</v>
      </c>
      <c r="G242" s="20"/>
      <c r="H242" s="20"/>
      <c r="I242" s="19">
        <f>H242-G242</f>
        <v>0</v>
      </c>
      <c r="J242" s="30"/>
      <c r="K242" s="585"/>
      <c r="L242" s="15">
        <f>J242*I242*F242</f>
        <v>0</v>
      </c>
      <c r="M242" s="21"/>
      <c r="N242" s="81"/>
      <c r="O242" s="11"/>
    </row>
    <row r="243" spans="1:24" ht="21.9" customHeight="1" x14ac:dyDescent="0.3">
      <c r="A243" s="524"/>
      <c r="B243" s="94"/>
      <c r="C243" s="88"/>
      <c r="D243" s="94"/>
      <c r="E243" s="88"/>
      <c r="F243" s="677"/>
      <c r="G243" s="37"/>
      <c r="H243" s="37"/>
      <c r="I243" s="37"/>
      <c r="J243" s="94" t="s">
        <v>27</v>
      </c>
      <c r="K243" s="586"/>
      <c r="L243" s="54">
        <f>SUM(L240:L241)</f>
        <v>0</v>
      </c>
      <c r="M243" s="42">
        <f>M233-M237</f>
        <v>9704868.9662107546</v>
      </c>
      <c r="N243" s="535" t="e">
        <f>(M243-L243)/L243*100</f>
        <v>#DIV/0!</v>
      </c>
      <c r="O243" s="11"/>
    </row>
    <row r="244" spans="1:24" ht="21.9" customHeight="1" thickBot="1" x14ac:dyDescent="0.35">
      <c r="A244" s="580"/>
      <c r="B244" s="611"/>
      <c r="C244" s="90"/>
      <c r="D244" s="611"/>
      <c r="E244" s="90"/>
      <c r="F244" s="679"/>
      <c r="G244" s="612"/>
      <c r="H244" s="612"/>
      <c r="I244" s="612"/>
      <c r="J244" s="611"/>
      <c r="K244" s="613"/>
      <c r="L244" s="614"/>
      <c r="M244" s="614"/>
      <c r="N244" s="531"/>
      <c r="O244" s="615"/>
    </row>
    <row r="245" spans="1:24" ht="21.9" customHeight="1" x14ac:dyDescent="0.3">
      <c r="A245" s="580"/>
      <c r="B245" s="3099" t="s">
        <v>1048</v>
      </c>
      <c r="C245" s="3100"/>
      <c r="D245" s="561" t="s">
        <v>14</v>
      </c>
      <c r="F245" s="3101" t="s">
        <v>2034</v>
      </c>
      <c r="G245" s="3102"/>
      <c r="H245" s="3103"/>
      <c r="I245" s="561" t="s">
        <v>14</v>
      </c>
      <c r="J245" s="511"/>
      <c r="K245" s="3105" t="s">
        <v>809</v>
      </c>
      <c r="L245" s="3106"/>
      <c r="M245" s="562" t="s">
        <v>14</v>
      </c>
      <c r="N245" s="531"/>
      <c r="O245" s="615"/>
    </row>
    <row r="246" spans="1:24" ht="21.9" customHeight="1" x14ac:dyDescent="0.3">
      <c r="A246" s="580"/>
      <c r="B246" s="3112" t="str">
        <f>B222</f>
        <v>DHANMONDI 33 KV SIDE</v>
      </c>
      <c r="C246" s="3113"/>
      <c r="D246" s="567">
        <f>M225</f>
        <v>8148224.8480044156</v>
      </c>
      <c r="F246" s="3114" t="s">
        <v>810</v>
      </c>
      <c r="G246" s="3115"/>
      <c r="H246" s="3116"/>
      <c r="I246" s="563">
        <f>L237</f>
        <v>0</v>
      </c>
      <c r="J246" s="511"/>
      <c r="K246" s="3117" t="str">
        <f>F247</f>
        <v xml:space="preserve"> 33 KV NET IMPORT</v>
      </c>
      <c r="L246" s="3118"/>
      <c r="M246" s="565">
        <f>I247</f>
        <v>9704868.9662107546</v>
      </c>
      <c r="N246" s="531"/>
      <c r="O246" s="615"/>
    </row>
    <row r="247" spans="1:24" ht="21.9" customHeight="1" x14ac:dyDescent="0.3">
      <c r="A247" s="580"/>
      <c r="B247" s="3112" t="str">
        <f>B226</f>
        <v>NARINDA 33 KV SIDE</v>
      </c>
      <c r="C247" s="3113"/>
      <c r="D247" s="616">
        <f>M228</f>
        <v>1556644.1182063394</v>
      </c>
      <c r="F247" s="3114" t="s">
        <v>2034</v>
      </c>
      <c r="G247" s="3115"/>
      <c r="H247" s="3116"/>
      <c r="I247" s="563">
        <f>D250-I246</f>
        <v>9704868.9662107546</v>
      </c>
      <c r="J247" s="511"/>
      <c r="K247" s="3119" t="s">
        <v>4715</v>
      </c>
      <c r="L247" s="3120"/>
      <c r="M247" s="563">
        <f>I247</f>
        <v>9704868.9662107546</v>
      </c>
      <c r="N247" s="531"/>
      <c r="O247" s="615"/>
    </row>
    <row r="248" spans="1:24" ht="21.9" customHeight="1" x14ac:dyDescent="0.3">
      <c r="A248" s="580"/>
      <c r="B248" s="3112" t="s">
        <v>833</v>
      </c>
      <c r="C248" s="3113"/>
      <c r="D248" s="597"/>
      <c r="F248"/>
      <c r="J248" s="511"/>
      <c r="K248" s="3121" t="s">
        <v>267</v>
      </c>
      <c r="L248" s="3122"/>
      <c r="M248" s="563">
        <f>M246-M247</f>
        <v>0</v>
      </c>
      <c r="N248" s="531" t="s">
        <v>222</v>
      </c>
      <c r="O248" s="615"/>
    </row>
    <row r="249" spans="1:24" ht="21.9" customHeight="1" thickBot="1" x14ac:dyDescent="0.35">
      <c r="A249" s="580"/>
      <c r="B249" s="3112" t="s">
        <v>834</v>
      </c>
      <c r="C249" s="3113"/>
      <c r="D249" s="598"/>
      <c r="F249"/>
      <c r="J249" s="511"/>
      <c r="K249" s="3123" t="s">
        <v>268</v>
      </c>
      <c r="L249" s="3124"/>
      <c r="M249" s="566">
        <f>M248/M246</f>
        <v>0</v>
      </c>
      <c r="N249" s="531"/>
      <c r="O249" s="615"/>
    </row>
    <row r="250" spans="1:24" ht="21.9" customHeight="1" thickBot="1" x14ac:dyDescent="0.35">
      <c r="A250" s="580"/>
      <c r="B250" s="3125" t="s">
        <v>799</v>
      </c>
      <c r="C250" s="3126"/>
      <c r="D250" s="564">
        <f>SUM(D246:D248)</f>
        <v>9704868.9662107546</v>
      </c>
      <c r="F250" s="674"/>
      <c r="G250" s="2214"/>
      <c r="H250" s="2214"/>
      <c r="I250" s="511"/>
      <c r="J250" s="511"/>
      <c r="K250" s="580"/>
      <c r="L250" s="511"/>
      <c r="M250" s="511"/>
      <c r="N250" s="531"/>
      <c r="O250" s="615"/>
    </row>
    <row r="251" spans="1:24" ht="21.9" customHeight="1" x14ac:dyDescent="0.3">
      <c r="A251" s="580"/>
      <c r="B251" s="611"/>
      <c r="C251" s="90"/>
      <c r="D251" s="611"/>
      <c r="E251" s="90"/>
      <c r="F251" s="679"/>
      <c r="G251" s="612"/>
      <c r="H251" s="612"/>
      <c r="I251" s="612"/>
      <c r="J251" s="611"/>
      <c r="K251" s="613"/>
      <c r="L251" s="614"/>
      <c r="M251" s="614"/>
      <c r="N251" s="531"/>
      <c r="O251" s="615"/>
    </row>
    <row r="252" spans="1:24" ht="21.9" customHeight="1" x14ac:dyDescent="0.3">
      <c r="A252" s="511"/>
      <c r="B252" s="520"/>
      <c r="C252" s="511"/>
      <c r="D252" s="1087"/>
      <c r="E252" s="511"/>
      <c r="F252" s="674"/>
      <c r="G252" s="2214"/>
      <c r="H252" s="2214"/>
      <c r="I252" s="511"/>
      <c r="J252" s="511"/>
      <c r="K252" s="580"/>
      <c r="L252" s="511"/>
      <c r="M252" s="511"/>
      <c r="N252" s="511"/>
      <c r="O252" s="511"/>
    </row>
    <row r="253" spans="1:24" ht="21.9" customHeight="1" x14ac:dyDescent="0.3">
      <c r="A253" s="511"/>
      <c r="B253" s="520"/>
      <c r="C253" s="511"/>
      <c r="D253" s="1087"/>
      <c r="E253" s="511"/>
      <c r="F253" s="674"/>
      <c r="G253" s="2214"/>
      <c r="H253" s="2214"/>
      <c r="I253" s="511"/>
      <c r="J253" s="511"/>
      <c r="K253" s="580"/>
      <c r="L253" s="511"/>
      <c r="M253" s="511"/>
      <c r="N253" s="511"/>
      <c r="O253" s="511"/>
    </row>
    <row r="254" spans="1:24" ht="21.9" customHeight="1" x14ac:dyDescent="0.3">
      <c r="A254" s="3134" t="s">
        <v>877</v>
      </c>
      <c r="B254" s="3134"/>
      <c r="C254" s="3134"/>
      <c r="D254" s="3134"/>
      <c r="E254" s="3134"/>
      <c r="F254" s="3134"/>
      <c r="G254" s="3134"/>
      <c r="H254" s="3134"/>
      <c r="I254" s="3134"/>
      <c r="J254" s="3134"/>
      <c r="K254" s="3134"/>
      <c r="L254" s="3134"/>
      <c r="M254" s="3134"/>
      <c r="N254" s="3134"/>
      <c r="O254" s="629" t="str">
        <f>$O$6</f>
        <v>Month August-2023</v>
      </c>
      <c r="S254" s="1103" t="str">
        <f t="shared" ref="S254:X254" si="45">S6</f>
        <v>Name of Feeders.</v>
      </c>
      <c r="T254" s="2671" t="str">
        <f t="shared" si="45"/>
        <v>Month August-2023</v>
      </c>
      <c r="U254" s="2671" t="s">
        <v>5037</v>
      </c>
      <c r="V254" s="1103" t="str">
        <f t="shared" si="45"/>
        <v>Diffferance</v>
      </c>
      <c r="W254" s="1103" t="str">
        <f t="shared" si="45"/>
        <v>% of Increased/Decreased</v>
      </c>
      <c r="X254" s="1103" t="str">
        <f t="shared" si="45"/>
        <v>COMENTS</v>
      </c>
    </row>
    <row r="255" spans="1:24" ht="21.9" customHeight="1" x14ac:dyDescent="0.3">
      <c r="A255" s="3087" t="s">
        <v>0</v>
      </c>
      <c r="B255" s="3089" t="s">
        <v>1</v>
      </c>
      <c r="C255" s="3091" t="s">
        <v>2</v>
      </c>
      <c r="D255" s="3092"/>
      <c r="E255" s="3093"/>
      <c r="F255" s="3094" t="s">
        <v>3</v>
      </c>
      <c r="G255" s="3091" t="s">
        <v>4</v>
      </c>
      <c r="H255" s="3093"/>
      <c r="I255" s="3068"/>
      <c r="J255" s="3096" t="s">
        <v>5</v>
      </c>
      <c r="K255" s="3091" t="s">
        <v>6</v>
      </c>
      <c r="L255" s="3068"/>
      <c r="M255" s="95" t="s">
        <v>29</v>
      </c>
      <c r="N255" s="96"/>
      <c r="O255" s="3067" t="s">
        <v>7</v>
      </c>
    </row>
    <row r="256" spans="1:24" ht="46.8" x14ac:dyDescent="0.3">
      <c r="A256" s="3088"/>
      <c r="B256" s="3090"/>
      <c r="C256" s="3084" t="s">
        <v>824</v>
      </c>
      <c r="D256" s="3085"/>
      <c r="E256" s="85" t="s">
        <v>9</v>
      </c>
      <c r="F256" s="3095"/>
      <c r="G256" s="2218" t="str">
        <f t="shared" ref="G256:H256" si="46">G8</f>
        <v>Reading at 00.00hr 
01.08.2023</v>
      </c>
      <c r="H256" s="2218" t="str">
        <f t="shared" si="46"/>
        <v>Reading at 00.00hr 
01.09.2023</v>
      </c>
      <c r="I256" s="1" t="s">
        <v>10</v>
      </c>
      <c r="J256" s="3088"/>
      <c r="K256" s="1" t="s">
        <v>11</v>
      </c>
      <c r="L256" s="1" t="s">
        <v>12</v>
      </c>
      <c r="M256" s="508" t="s">
        <v>30</v>
      </c>
      <c r="N256" s="75" t="s">
        <v>41</v>
      </c>
      <c r="O256" s="3068"/>
      <c r="T256" s="2673">
        <v>15283200.000000071</v>
      </c>
      <c r="U256" s="2673">
        <v>15283200.000000071</v>
      </c>
      <c r="V256" s="33">
        <f>T256-U256</f>
        <v>0</v>
      </c>
      <c r="W256" s="1104">
        <f>V256/U256*100</f>
        <v>0</v>
      </c>
      <c r="X256" s="33" t="str">
        <f>IF(W256&gt;40,"FAULT",IF(W256&lt;-40,"CHECK","OK"))</f>
        <v>OK</v>
      </c>
    </row>
    <row r="257" spans="1:24" ht="21.9" customHeight="1" x14ac:dyDescent="0.3">
      <c r="A257" s="2">
        <v>1</v>
      </c>
      <c r="B257" s="86">
        <v>2</v>
      </c>
      <c r="C257" s="2582">
        <v>3</v>
      </c>
      <c r="D257" s="2615">
        <v>4</v>
      </c>
      <c r="E257" s="551">
        <v>5</v>
      </c>
      <c r="F257" s="551">
        <v>6</v>
      </c>
      <c r="G257" s="2616">
        <f>'PDB Bill AMR'!$H$5</f>
        <v>8</v>
      </c>
      <c r="H257" s="2616">
        <f>'PDB Bill AMR'!$H$5</f>
        <v>8</v>
      </c>
      <c r="I257" s="2" t="s">
        <v>2021</v>
      </c>
      <c r="J257" s="2">
        <v>10</v>
      </c>
      <c r="K257" s="2" t="s">
        <v>5039</v>
      </c>
      <c r="L257" s="2" t="s">
        <v>5040</v>
      </c>
      <c r="M257" s="2">
        <v>13</v>
      </c>
      <c r="N257" s="2">
        <v>14</v>
      </c>
      <c r="O257" s="2">
        <v>15</v>
      </c>
    </row>
    <row r="258" spans="1:24" ht="21.9" customHeight="1" x14ac:dyDescent="0.3">
      <c r="A258" s="519"/>
      <c r="B258" s="513" t="s">
        <v>1149</v>
      </c>
      <c r="C258" s="514"/>
      <c r="D258" s="573"/>
      <c r="E258" s="514"/>
      <c r="F258" s="668"/>
      <c r="G258" s="2211"/>
      <c r="H258" s="2211"/>
      <c r="I258" s="514"/>
      <c r="J258" s="514"/>
      <c r="K258" s="573"/>
      <c r="L258" s="514"/>
      <c r="M258" s="515"/>
      <c r="N258" s="516"/>
      <c r="O258" s="507"/>
    </row>
    <row r="259" spans="1:24" ht="21.9" customHeight="1" x14ac:dyDescent="0.3">
      <c r="A259" s="519">
        <v>14</v>
      </c>
      <c r="B259" s="98" t="s">
        <v>3397</v>
      </c>
      <c r="C259" s="51">
        <v>11</v>
      </c>
      <c r="D259" s="685"/>
      <c r="E259" s="51" t="s">
        <v>3398</v>
      </c>
      <c r="F259" s="669">
        <v>1</v>
      </c>
      <c r="G259" s="1001">
        <v>25162.799999999999</v>
      </c>
      <c r="H259" s="1001">
        <v>25537.599999999999</v>
      </c>
      <c r="I259" s="20">
        <f>H259-G259</f>
        <v>374.79999999999927</v>
      </c>
      <c r="J259" s="507">
        <v>10000</v>
      </c>
      <c r="K259" s="574">
        <f>F259*I259*J259</f>
        <v>3747999.9999999925</v>
      </c>
      <c r="L259" s="21"/>
      <c r="M259" s="21">
        <f>K259*$I$247/$K$262</f>
        <v>3805034.7182205808</v>
      </c>
      <c r="N259" s="80"/>
      <c r="O259" s="507"/>
    </row>
    <row r="260" spans="1:24" ht="21.9" customHeight="1" x14ac:dyDescent="0.3">
      <c r="A260" s="519">
        <v>15</v>
      </c>
      <c r="B260" s="98" t="s">
        <v>3399</v>
      </c>
      <c r="C260" s="51">
        <v>11</v>
      </c>
      <c r="D260" s="1088"/>
      <c r="E260" s="51" t="s">
        <v>3400</v>
      </c>
      <c r="F260" s="669">
        <v>1</v>
      </c>
      <c r="G260" s="1001">
        <v>13547.4</v>
      </c>
      <c r="H260" s="1001">
        <v>13973.2</v>
      </c>
      <c r="I260" s="20">
        <f>H260-G260</f>
        <v>425.80000000000109</v>
      </c>
      <c r="J260" s="507">
        <v>10000</v>
      </c>
      <c r="K260" s="574">
        <f>F260*I260*J260</f>
        <v>4258000.0000000112</v>
      </c>
      <c r="L260" s="21"/>
      <c r="M260" s="21">
        <f>K260*$I$247/$K$262</f>
        <v>4322795.5790243614</v>
      </c>
      <c r="N260" s="80"/>
      <c r="O260" s="507"/>
    </row>
    <row r="261" spans="1:24" ht="15.6" x14ac:dyDescent="0.3">
      <c r="A261" s="519">
        <v>27</v>
      </c>
      <c r="B261" s="98" t="s">
        <v>3401</v>
      </c>
      <c r="C261" s="51">
        <v>11</v>
      </c>
      <c r="D261" s="1089"/>
      <c r="E261" s="51" t="s">
        <v>3402</v>
      </c>
      <c r="F261" s="669">
        <v>1</v>
      </c>
      <c r="G261" s="1001">
        <v>597.09</v>
      </c>
      <c r="H261" s="1001">
        <v>605.72</v>
      </c>
      <c r="I261" s="20">
        <f>H261-G261</f>
        <v>8.6299999999999955</v>
      </c>
      <c r="J261" s="507">
        <v>180000</v>
      </c>
      <c r="K261" s="574">
        <f>F261*I261*J261</f>
        <v>1553399.9999999991</v>
      </c>
      <c r="L261" s="21"/>
      <c r="M261" s="21">
        <f>K261*$I$247/$K$262</f>
        <v>1577038.6689658107</v>
      </c>
      <c r="N261" s="80"/>
      <c r="O261" s="2080"/>
      <c r="P261" s="2079"/>
      <c r="Q261" s="2079"/>
    </row>
    <row r="262" spans="1:24" ht="21.9" customHeight="1" x14ac:dyDescent="0.3">
      <c r="A262" s="519"/>
      <c r="B262" s="100"/>
      <c r="C262" s="89"/>
      <c r="D262" s="601"/>
      <c r="E262" s="89"/>
      <c r="F262" s="678"/>
      <c r="G262" s="47"/>
      <c r="H262" s="47">
        <v>0</v>
      </c>
      <c r="I262" s="47"/>
      <c r="J262" s="38" t="s">
        <v>27</v>
      </c>
      <c r="K262" s="2716">
        <f>SUM(K259:K261)</f>
        <v>9559400.0000000037</v>
      </c>
      <c r="L262" s="48"/>
      <c r="M262" s="42">
        <f>SUM(M259:M261)</f>
        <v>9704868.9662107527</v>
      </c>
      <c r="N262" s="83"/>
      <c r="O262" s="507"/>
    </row>
    <row r="263" spans="1:24" ht="21.9" customHeight="1" x14ac:dyDescent="0.3">
      <c r="A263" s="519"/>
      <c r="B263" s="532" t="s">
        <v>1149</v>
      </c>
      <c r="C263" s="533"/>
      <c r="D263" s="578"/>
      <c r="E263" s="533"/>
      <c r="F263" s="671"/>
      <c r="G263" s="2216"/>
      <c r="H263" s="2216">
        <v>0</v>
      </c>
      <c r="I263" s="533"/>
      <c r="J263" s="49"/>
      <c r="K263" s="587"/>
      <c r="L263" s="50"/>
      <c r="M263" s="50"/>
      <c r="N263" s="534"/>
      <c r="O263" s="507"/>
    </row>
    <row r="264" spans="1:24" ht="21.9" customHeight="1" x14ac:dyDescent="0.3">
      <c r="A264" s="519">
        <v>4</v>
      </c>
      <c r="B264" s="98" t="s">
        <v>3403</v>
      </c>
      <c r="C264" s="72">
        <v>11</v>
      </c>
      <c r="D264" s="932"/>
      <c r="E264" s="51" t="s">
        <v>3404</v>
      </c>
      <c r="F264" s="676">
        <v>1</v>
      </c>
      <c r="G264" s="2217">
        <v>73369.399999999994</v>
      </c>
      <c r="H264" s="2217">
        <v>73629.899999999994</v>
      </c>
      <c r="I264" s="19">
        <f t="shared" ref="I264:I286" si="47">H264-G264</f>
        <v>260.5</v>
      </c>
      <c r="J264" s="507">
        <v>444.44</v>
      </c>
      <c r="K264" s="581"/>
      <c r="L264" s="21">
        <f t="shared" ref="L264:L286" si="48">F264*I264*J264</f>
        <v>115776.62</v>
      </c>
      <c r="M264" s="21">
        <f>L264*$K$287/$L$287</f>
        <v>117855.61072335091</v>
      </c>
      <c r="N264" s="1064" t="s">
        <v>105</v>
      </c>
      <c r="O264" s="14"/>
      <c r="S264" t="str">
        <f t="shared" ref="S264:S286" si="49">B264</f>
        <v>Police Bhaban</v>
      </c>
      <c r="T264" s="2672">
        <f t="shared" ref="T264:T286" si="50">M264</f>
        <v>117855.61072335091</v>
      </c>
      <c r="U264" s="2672">
        <v>121266.94627225713</v>
      </c>
      <c r="V264" s="33">
        <f t="shared" ref="V264:V286" si="51">T264-U264</f>
        <v>-3411.3355489062233</v>
      </c>
      <c r="W264" s="1104">
        <f t="shared" ref="W264:W286" si="52">V264/U264*100</f>
        <v>-2.813079453033652</v>
      </c>
      <c r="X264" s="33" t="str">
        <f t="shared" ref="X264:X286" si="53">IF(W264&gt;40,"FAULT",IF(W264&lt;-40,"CHECK","OK"))</f>
        <v>OK</v>
      </c>
    </row>
    <row r="265" spans="1:24" ht="21.9" customHeight="1" x14ac:dyDescent="0.3">
      <c r="A265" s="519">
        <v>5</v>
      </c>
      <c r="B265" s="98" t="s">
        <v>3405</v>
      </c>
      <c r="C265" s="72">
        <v>11</v>
      </c>
      <c r="D265" s="933"/>
      <c r="E265" s="51" t="s">
        <v>3406</v>
      </c>
      <c r="F265" s="676">
        <v>1</v>
      </c>
      <c r="G265" s="2217">
        <v>0</v>
      </c>
      <c r="H265" s="2217">
        <v>0</v>
      </c>
      <c r="I265" s="19">
        <f t="shared" si="47"/>
        <v>0</v>
      </c>
      <c r="J265" s="507">
        <v>444.44</v>
      </c>
      <c r="K265" s="581"/>
      <c r="L265" s="21">
        <f t="shared" si="48"/>
        <v>0</v>
      </c>
      <c r="M265" s="21">
        <f t="shared" ref="M265:M286" si="54">L265*$K$287/$L$287</f>
        <v>0</v>
      </c>
      <c r="N265" s="1064" t="s">
        <v>84</v>
      </c>
      <c r="O265" s="14"/>
      <c r="S265" t="str">
        <f t="shared" si="49"/>
        <v>Water Works</v>
      </c>
      <c r="T265" s="2672">
        <f t="shared" si="50"/>
        <v>0</v>
      </c>
      <c r="U265" s="2672">
        <v>0</v>
      </c>
      <c r="V265" s="33">
        <f t="shared" si="51"/>
        <v>0</v>
      </c>
      <c r="W265" s="1104" t="e">
        <f t="shared" si="52"/>
        <v>#DIV/0!</v>
      </c>
      <c r="X265" s="33" t="e">
        <f t="shared" si="53"/>
        <v>#DIV/0!</v>
      </c>
    </row>
    <row r="266" spans="1:24" ht="21.9" customHeight="1" x14ac:dyDescent="0.3">
      <c r="A266" s="519">
        <v>6</v>
      </c>
      <c r="B266" s="98" t="s">
        <v>3407</v>
      </c>
      <c r="C266" s="72">
        <v>11</v>
      </c>
      <c r="D266" s="933"/>
      <c r="E266" s="51" t="s">
        <v>3408</v>
      </c>
      <c r="F266" s="676">
        <v>1</v>
      </c>
      <c r="G266" s="2217">
        <v>98412.6</v>
      </c>
      <c r="H266" s="2217">
        <v>98961</v>
      </c>
      <c r="I266" s="19">
        <f t="shared" si="47"/>
        <v>548.39999999999418</v>
      </c>
      <c r="J266" s="507">
        <v>444.44</v>
      </c>
      <c r="K266" s="581"/>
      <c r="L266" s="21">
        <f t="shared" si="48"/>
        <v>243730.89599999742</v>
      </c>
      <c r="M266" s="21">
        <f t="shared" si="54"/>
        <v>248107.55055925125</v>
      </c>
      <c r="N266" s="71" t="s">
        <v>105</v>
      </c>
      <c r="O266" s="14"/>
      <c r="S266" t="str">
        <f t="shared" si="49"/>
        <v>GPO</v>
      </c>
      <c r="T266" s="2672">
        <f t="shared" si="50"/>
        <v>248107.55055925125</v>
      </c>
      <c r="U266" s="2672">
        <v>224260.17143523833</v>
      </c>
      <c r="V266" s="33">
        <f t="shared" si="51"/>
        <v>23847.379124012921</v>
      </c>
      <c r="W266" s="1104">
        <f t="shared" si="52"/>
        <v>10.633800452123326</v>
      </c>
      <c r="X266" s="33" t="str">
        <f t="shared" si="53"/>
        <v>OK</v>
      </c>
    </row>
    <row r="267" spans="1:24" ht="21.9" customHeight="1" x14ac:dyDescent="0.3">
      <c r="A267" s="519">
        <v>7</v>
      </c>
      <c r="B267" s="98" t="s">
        <v>3409</v>
      </c>
      <c r="C267" s="72">
        <v>11</v>
      </c>
      <c r="D267" s="933"/>
      <c r="E267" s="51">
        <v>8536184</v>
      </c>
      <c r="F267" s="676">
        <v>1</v>
      </c>
      <c r="G267" s="2217">
        <v>39940.400000000001</v>
      </c>
      <c r="H267" s="2217">
        <v>39940.400000000001</v>
      </c>
      <c r="I267" s="19">
        <f t="shared" si="47"/>
        <v>0</v>
      </c>
      <c r="J267" s="507">
        <v>444.44</v>
      </c>
      <c r="K267" s="581">
        <v>85</v>
      </c>
      <c r="L267" s="652">
        <f>1.73*10.5*K267*0.9*24*31</f>
        <v>1033879.1400000001</v>
      </c>
      <c r="M267" s="21">
        <f t="shared" si="54"/>
        <v>1052444.4180425447</v>
      </c>
      <c r="N267" s="71" t="s">
        <v>105</v>
      </c>
      <c r="O267" s="14" t="s">
        <v>292</v>
      </c>
      <c r="S267" t="str">
        <f t="shared" si="49"/>
        <v>Culvert Road</v>
      </c>
      <c r="T267" s="2672">
        <f t="shared" si="50"/>
        <v>1052444.4180425447</v>
      </c>
      <c r="U267" s="2672">
        <v>990314.92112013814</v>
      </c>
      <c r="V267" s="33">
        <f t="shared" si="51"/>
        <v>62129.496922406601</v>
      </c>
      <c r="W267" s="1104">
        <f t="shared" si="52"/>
        <v>6.2737110789093613</v>
      </c>
      <c r="X267" s="33" t="str">
        <f t="shared" si="53"/>
        <v>OK</v>
      </c>
    </row>
    <row r="268" spans="1:24" ht="21.9" customHeight="1" x14ac:dyDescent="0.3">
      <c r="A268" s="519">
        <v>8</v>
      </c>
      <c r="B268" s="98" t="s">
        <v>3410</v>
      </c>
      <c r="C268" s="72">
        <v>11</v>
      </c>
      <c r="D268" s="933"/>
      <c r="E268" s="51" t="s">
        <v>3411</v>
      </c>
      <c r="F268" s="676">
        <v>1</v>
      </c>
      <c r="G268" s="2217">
        <v>81723.100000000006</v>
      </c>
      <c r="H268" s="2217">
        <v>81725.2</v>
      </c>
      <c r="I268" s="19">
        <f t="shared" si="47"/>
        <v>2.0999999999912689</v>
      </c>
      <c r="J268" s="507">
        <v>444.44</v>
      </c>
      <c r="K268" s="581"/>
      <c r="L268" s="21">
        <f t="shared" si="48"/>
        <v>933.32399999611948</v>
      </c>
      <c r="M268" s="21">
        <f t="shared" si="54"/>
        <v>950.08361811135478</v>
      </c>
      <c r="N268" s="71" t="s">
        <v>105</v>
      </c>
      <c r="O268" s="14"/>
      <c r="S268" t="str">
        <f t="shared" si="49"/>
        <v>Secretariat (East)</v>
      </c>
      <c r="T268" s="2672">
        <f t="shared" si="50"/>
        <v>950.08361811135478</v>
      </c>
      <c r="U268" s="2672">
        <v>1673.583368924945</v>
      </c>
      <c r="V268" s="33">
        <f t="shared" si="51"/>
        <v>-723.49975081359025</v>
      </c>
      <c r="W268" s="1104">
        <f t="shared" si="52"/>
        <v>-43.230577230122854</v>
      </c>
      <c r="X268" s="33" t="str">
        <f t="shared" si="53"/>
        <v>CHECK</v>
      </c>
    </row>
    <row r="269" spans="1:24" ht="21.9" customHeight="1" x14ac:dyDescent="0.3">
      <c r="A269" s="519">
        <v>9</v>
      </c>
      <c r="B269" s="98" t="s">
        <v>3412</v>
      </c>
      <c r="C269" s="72">
        <v>11</v>
      </c>
      <c r="D269" s="933"/>
      <c r="E269" s="51" t="s">
        <v>3413</v>
      </c>
      <c r="F269" s="676">
        <v>1</v>
      </c>
      <c r="G269" s="2217">
        <v>30335.3</v>
      </c>
      <c r="H269" s="2217">
        <v>33421.199999999997</v>
      </c>
      <c r="I269" s="19">
        <f t="shared" si="47"/>
        <v>3085.8999999999978</v>
      </c>
      <c r="J269" s="507">
        <v>444.44</v>
      </c>
      <c r="K269" s="581"/>
      <c r="L269" s="21">
        <f t="shared" si="48"/>
        <v>1371497.395999999</v>
      </c>
      <c r="M269" s="21">
        <f t="shared" si="54"/>
        <v>1396125.2557819129</v>
      </c>
      <c r="N269" s="1064" t="s">
        <v>96</v>
      </c>
      <c r="O269" s="14"/>
      <c r="S269" t="str">
        <f t="shared" si="49"/>
        <v>Siddik Bazar</v>
      </c>
      <c r="T269" s="2672">
        <f t="shared" si="50"/>
        <v>1396125.2557819129</v>
      </c>
      <c r="U269" s="2672">
        <v>499406.32368222036</v>
      </c>
      <c r="V269" s="33">
        <f t="shared" si="51"/>
        <v>896718.93209969252</v>
      </c>
      <c r="W269" s="1104">
        <f t="shared" si="52"/>
        <v>179.55698387797909</v>
      </c>
      <c r="X269" s="33" t="str">
        <f t="shared" si="53"/>
        <v>FAULT</v>
      </c>
    </row>
    <row r="270" spans="1:24" ht="21.9" customHeight="1" x14ac:dyDescent="0.3">
      <c r="A270" s="519">
        <v>10</v>
      </c>
      <c r="B270" s="98" t="s">
        <v>3414</v>
      </c>
      <c r="C270" s="72">
        <v>11</v>
      </c>
      <c r="D270" s="933"/>
      <c r="E270" s="51" t="s">
        <v>3415</v>
      </c>
      <c r="F270" s="676">
        <v>1</v>
      </c>
      <c r="G270" s="2217">
        <v>86520.6</v>
      </c>
      <c r="H270" s="2217">
        <v>87765.4</v>
      </c>
      <c r="I270" s="19">
        <f t="shared" si="47"/>
        <v>1244.7999999999884</v>
      </c>
      <c r="J270" s="507">
        <v>444.44</v>
      </c>
      <c r="K270" s="581"/>
      <c r="L270" s="21">
        <f t="shared" si="48"/>
        <v>553238.91199999477</v>
      </c>
      <c r="M270" s="21">
        <f t="shared" si="54"/>
        <v>563173.37515710492</v>
      </c>
      <c r="N270" s="71" t="s">
        <v>105</v>
      </c>
      <c r="O270" s="14"/>
      <c r="S270" t="str">
        <f t="shared" si="49"/>
        <v>Bokshi Bazar</v>
      </c>
      <c r="T270" s="2672">
        <f t="shared" si="50"/>
        <v>563173.37515710492</v>
      </c>
      <c r="U270" s="2672">
        <v>477921.13178393047</v>
      </c>
      <c r="V270" s="33">
        <f t="shared" si="51"/>
        <v>85252.243373174453</v>
      </c>
      <c r="W270" s="1104">
        <f t="shared" si="52"/>
        <v>17.838140585028</v>
      </c>
      <c r="X270" s="33" t="str">
        <f t="shared" si="53"/>
        <v>OK</v>
      </c>
    </row>
    <row r="271" spans="1:24" ht="21.9" customHeight="1" x14ac:dyDescent="0.3">
      <c r="A271" s="519">
        <v>11</v>
      </c>
      <c r="B271" s="98" t="s">
        <v>3416</v>
      </c>
      <c r="C271" s="72">
        <v>11</v>
      </c>
      <c r="D271" s="933"/>
      <c r="E271" s="51" t="s">
        <v>3417</v>
      </c>
      <c r="F271" s="676">
        <v>1</v>
      </c>
      <c r="G271" s="2217">
        <v>46678.5</v>
      </c>
      <c r="H271" s="2217">
        <v>47830.6</v>
      </c>
      <c r="I271" s="19">
        <f t="shared" si="47"/>
        <v>1152.0999999999985</v>
      </c>
      <c r="J271" s="507">
        <v>444.44</v>
      </c>
      <c r="K271" s="581"/>
      <c r="L271" s="21">
        <f t="shared" si="48"/>
        <v>512039.32399999932</v>
      </c>
      <c r="M271" s="21">
        <f t="shared" si="54"/>
        <v>521233.96972887678</v>
      </c>
      <c r="N271" s="71" t="s">
        <v>105</v>
      </c>
      <c r="O271" s="14"/>
      <c r="S271" t="str">
        <f t="shared" si="49"/>
        <v>Ramna 11 kV Sw/S Circuit-1</v>
      </c>
      <c r="T271" s="2672">
        <f t="shared" si="50"/>
        <v>521233.96972887678</v>
      </c>
      <c r="U271" s="2672">
        <v>36728.370150344075</v>
      </c>
      <c r="V271" s="33">
        <f t="shared" si="51"/>
        <v>484505.59957853268</v>
      </c>
      <c r="W271" s="1104">
        <f t="shared" si="52"/>
        <v>1319.1589977863305</v>
      </c>
      <c r="X271" s="33" t="str">
        <f t="shared" si="53"/>
        <v>FAULT</v>
      </c>
    </row>
    <row r="272" spans="1:24" ht="21.9" customHeight="1" x14ac:dyDescent="0.3">
      <c r="A272" s="519">
        <v>12</v>
      </c>
      <c r="B272" s="98" t="s">
        <v>3418</v>
      </c>
      <c r="C272" s="72">
        <v>11</v>
      </c>
      <c r="D272" s="933"/>
      <c r="E272" s="51" t="s">
        <v>3419</v>
      </c>
      <c r="F272" s="676">
        <v>1</v>
      </c>
      <c r="G272" s="2217">
        <v>61321.1</v>
      </c>
      <c r="H272" s="2217">
        <v>62258.6</v>
      </c>
      <c r="I272" s="19">
        <f t="shared" si="47"/>
        <v>937.5</v>
      </c>
      <c r="J272" s="507">
        <v>444.44</v>
      </c>
      <c r="K272" s="581"/>
      <c r="L272" s="21">
        <f t="shared" si="48"/>
        <v>416662.5</v>
      </c>
      <c r="M272" s="21">
        <f t="shared" si="54"/>
        <v>424144.47237290395</v>
      </c>
      <c r="N272" s="71" t="s">
        <v>105</v>
      </c>
      <c r="O272" s="14"/>
      <c r="S272" t="str">
        <f t="shared" si="49"/>
        <v>TNT RMU</v>
      </c>
      <c r="T272" s="2672">
        <f t="shared" si="50"/>
        <v>424144.47237290395</v>
      </c>
      <c r="U272" s="2672">
        <v>438569.30662284285</v>
      </c>
      <c r="V272" s="33">
        <f t="shared" si="51"/>
        <v>-14424.834249938896</v>
      </c>
      <c r="W272" s="1104">
        <f t="shared" si="52"/>
        <v>-3.2890660682608699</v>
      </c>
      <c r="X272" s="33" t="str">
        <f t="shared" si="53"/>
        <v>OK</v>
      </c>
    </row>
    <row r="273" spans="1:24" ht="21.9" customHeight="1" x14ac:dyDescent="0.3">
      <c r="A273" s="519">
        <v>13</v>
      </c>
      <c r="B273" s="98" t="s">
        <v>3420</v>
      </c>
      <c r="C273" s="72">
        <v>11</v>
      </c>
      <c r="D273" s="933"/>
      <c r="E273" s="51" t="s">
        <v>3421</v>
      </c>
      <c r="F273" s="676">
        <v>1</v>
      </c>
      <c r="G273" s="2217">
        <v>2799.1</v>
      </c>
      <c r="H273" s="2217">
        <v>2799.1</v>
      </c>
      <c r="I273" s="1759">
        <f t="shared" si="47"/>
        <v>0</v>
      </c>
      <c r="J273" s="507">
        <v>444.44</v>
      </c>
      <c r="K273" s="581"/>
      <c r="L273" s="21">
        <f t="shared" si="48"/>
        <v>0</v>
      </c>
      <c r="M273" s="21">
        <f t="shared" si="54"/>
        <v>0</v>
      </c>
      <c r="N273" s="1064" t="s">
        <v>82</v>
      </c>
      <c r="O273" s="14"/>
      <c r="S273" t="str">
        <f t="shared" si="49"/>
        <v>DIT 11 kV Sw/S Circuit-1</v>
      </c>
      <c r="T273" s="2672">
        <f t="shared" si="50"/>
        <v>0</v>
      </c>
      <c r="U273" s="2672">
        <v>0</v>
      </c>
      <c r="V273" s="33">
        <f t="shared" si="51"/>
        <v>0</v>
      </c>
      <c r="W273" s="1104" t="e">
        <f t="shared" si="52"/>
        <v>#DIV/0!</v>
      </c>
      <c r="X273" s="33" t="e">
        <f t="shared" si="53"/>
        <v>#DIV/0!</v>
      </c>
    </row>
    <row r="274" spans="1:24" ht="21.9" customHeight="1" x14ac:dyDescent="0.3">
      <c r="A274" s="519">
        <v>16</v>
      </c>
      <c r="B274" s="98" t="s">
        <v>3422</v>
      </c>
      <c r="C274" s="72">
        <v>11</v>
      </c>
      <c r="D274" s="933"/>
      <c r="E274" s="51" t="s">
        <v>3423</v>
      </c>
      <c r="F274" s="676">
        <v>1</v>
      </c>
      <c r="G274" s="2217">
        <v>69075.5</v>
      </c>
      <c r="H274" s="2217">
        <v>70229.899999999994</v>
      </c>
      <c r="I274" s="19">
        <f t="shared" si="47"/>
        <v>1154.3999999999942</v>
      </c>
      <c r="J274" s="507">
        <v>444.44</v>
      </c>
      <c r="K274" s="581"/>
      <c r="L274" s="21">
        <f t="shared" si="48"/>
        <v>513061.5359999974</v>
      </c>
      <c r="M274" s="21">
        <f t="shared" si="54"/>
        <v>522274.53750109643</v>
      </c>
      <c r="N274" s="71" t="s">
        <v>105</v>
      </c>
      <c r="O274" s="14"/>
      <c r="S274" t="str">
        <f t="shared" si="49"/>
        <v>Secretariat (West)</v>
      </c>
      <c r="T274" s="2672">
        <f t="shared" si="50"/>
        <v>522274.53750109643</v>
      </c>
      <c r="U274" s="2672">
        <v>534325.41451481672</v>
      </c>
      <c r="V274" s="33">
        <f t="shared" si="51"/>
        <v>-12050.877013720281</v>
      </c>
      <c r="W274" s="1104">
        <f t="shared" si="52"/>
        <v>-2.2553441566433508</v>
      </c>
      <c r="X274" s="33" t="str">
        <f t="shared" si="53"/>
        <v>OK</v>
      </c>
    </row>
    <row r="275" spans="1:24" ht="21.9" customHeight="1" x14ac:dyDescent="0.3">
      <c r="A275" s="519">
        <v>17</v>
      </c>
      <c r="B275" s="98" t="s">
        <v>3424</v>
      </c>
      <c r="C275" s="72">
        <v>11</v>
      </c>
      <c r="D275" s="933"/>
      <c r="E275" s="51" t="s">
        <v>3425</v>
      </c>
      <c r="F275" s="676">
        <v>1</v>
      </c>
      <c r="G275" s="2217">
        <v>86438.2</v>
      </c>
      <c r="H275" s="2217">
        <v>89193.3</v>
      </c>
      <c r="I275" s="19">
        <f t="shared" si="47"/>
        <v>2755.1000000000058</v>
      </c>
      <c r="J275" s="507">
        <v>444.44</v>
      </c>
      <c r="K275" s="581"/>
      <c r="L275" s="21">
        <f t="shared" si="48"/>
        <v>1224476.6440000026</v>
      </c>
      <c r="M275" s="21">
        <f t="shared" si="54"/>
        <v>1246464.4648902295</v>
      </c>
      <c r="N275" s="71" t="s">
        <v>105</v>
      </c>
      <c r="O275" s="14"/>
      <c r="S275" t="str">
        <f t="shared" si="49"/>
        <v>Ramna 11 kV Sw/S Circuit-2</v>
      </c>
      <c r="T275" s="2672">
        <f t="shared" si="50"/>
        <v>1246464.4648902295</v>
      </c>
      <c r="U275" s="2672">
        <v>757545.25034234696</v>
      </c>
      <c r="V275" s="33">
        <f t="shared" si="51"/>
        <v>488919.21454788256</v>
      </c>
      <c r="W275" s="1104">
        <f t="shared" si="52"/>
        <v>64.539935314350146</v>
      </c>
      <c r="X275" s="33" t="str">
        <f t="shared" si="53"/>
        <v>FAULT</v>
      </c>
    </row>
    <row r="276" spans="1:24" ht="21.9" customHeight="1" x14ac:dyDescent="0.3">
      <c r="A276" s="519">
        <v>18</v>
      </c>
      <c r="B276" s="98" t="s">
        <v>3426</v>
      </c>
      <c r="C276" s="72">
        <v>11</v>
      </c>
      <c r="D276" s="933"/>
      <c r="E276" s="51" t="s">
        <v>3427</v>
      </c>
      <c r="F276" s="676">
        <v>1</v>
      </c>
      <c r="G276" s="2217">
        <v>27519.200000000001</v>
      </c>
      <c r="H276" s="2217">
        <v>30378.400000000001</v>
      </c>
      <c r="I276" s="19">
        <f t="shared" si="47"/>
        <v>2859.2000000000007</v>
      </c>
      <c r="J276" s="507">
        <v>444.44</v>
      </c>
      <c r="K276" s="581"/>
      <c r="L276" s="21">
        <f t="shared" si="48"/>
        <v>1270742.8480000002</v>
      </c>
      <c r="M276" s="21">
        <f t="shared" si="54"/>
        <v>1293561.4671025146</v>
      </c>
      <c r="N276" s="71" t="s">
        <v>105</v>
      </c>
      <c r="O276" s="14"/>
      <c r="S276" t="str">
        <f t="shared" si="49"/>
        <v>Sayed Nazrul Islam Road</v>
      </c>
      <c r="T276" s="2672">
        <f t="shared" si="50"/>
        <v>1293561.4671025146</v>
      </c>
      <c r="U276" s="2672">
        <v>1334026.8729607593</v>
      </c>
      <c r="V276" s="33">
        <f t="shared" si="51"/>
        <v>-40465.405858244747</v>
      </c>
      <c r="W276" s="1104">
        <f t="shared" si="52"/>
        <v>-3.0333276396775437</v>
      </c>
      <c r="X276" s="33" t="str">
        <f t="shared" si="53"/>
        <v>OK</v>
      </c>
    </row>
    <row r="277" spans="1:24" ht="21.9" customHeight="1" x14ac:dyDescent="0.3">
      <c r="A277" s="519">
        <v>19</v>
      </c>
      <c r="B277" s="98" t="s">
        <v>3428</v>
      </c>
      <c r="C277" s="72">
        <v>11</v>
      </c>
      <c r="D277" s="933"/>
      <c r="E277" s="51" t="s">
        <v>3429</v>
      </c>
      <c r="F277" s="676">
        <v>1</v>
      </c>
      <c r="G277" s="2217">
        <v>54911.6</v>
      </c>
      <c r="H277" s="2217">
        <v>55416.5</v>
      </c>
      <c r="I277" s="19">
        <f t="shared" si="47"/>
        <v>504.90000000000146</v>
      </c>
      <c r="J277" s="507">
        <v>444.44</v>
      </c>
      <c r="K277" s="581"/>
      <c r="L277" s="21">
        <f t="shared" si="48"/>
        <v>224397.75600000063</v>
      </c>
      <c r="M277" s="21">
        <f t="shared" si="54"/>
        <v>228427.2470411518</v>
      </c>
      <c r="N277" s="71" t="s">
        <v>105</v>
      </c>
      <c r="O277" s="14"/>
      <c r="S277" t="str">
        <f t="shared" si="49"/>
        <v>Gulistan Complex</v>
      </c>
      <c r="T277" s="2672">
        <f t="shared" si="50"/>
        <v>228427.2470411518</v>
      </c>
      <c r="U277" s="2672">
        <v>210464.41663738363</v>
      </c>
      <c r="V277" s="33">
        <f t="shared" si="51"/>
        <v>17962.830403768166</v>
      </c>
      <c r="W277" s="1104">
        <f t="shared" si="52"/>
        <v>8.5348538678236245</v>
      </c>
      <c r="X277" s="33" t="str">
        <f t="shared" si="53"/>
        <v>OK</v>
      </c>
    </row>
    <row r="278" spans="1:24" ht="21.9" customHeight="1" x14ac:dyDescent="0.3">
      <c r="A278" s="519">
        <v>20</v>
      </c>
      <c r="B278" s="98" t="s">
        <v>3430</v>
      </c>
      <c r="C278" s="72">
        <v>11</v>
      </c>
      <c r="D278" s="933"/>
      <c r="E278" s="51" t="s">
        <v>3431</v>
      </c>
      <c r="F278" s="676">
        <v>1</v>
      </c>
      <c r="G278" s="2217">
        <v>99993.3</v>
      </c>
      <c r="H278" s="2217">
        <v>100150.39999999999</v>
      </c>
      <c r="I278" s="19">
        <f t="shared" si="47"/>
        <v>157.09999999999127</v>
      </c>
      <c r="J278" s="507">
        <v>444.44</v>
      </c>
      <c r="K278" s="581"/>
      <c r="L278" s="21">
        <f t="shared" si="48"/>
        <v>69821.52399999612</v>
      </c>
      <c r="M278" s="21">
        <f t="shared" si="54"/>
        <v>71075.303050431467</v>
      </c>
      <c r="N278" s="71" t="s">
        <v>105</v>
      </c>
      <c r="O278" s="14"/>
      <c r="S278" t="str">
        <f t="shared" si="49"/>
        <v>Mohanagor Nattomanso</v>
      </c>
      <c r="T278" s="2672">
        <f t="shared" si="50"/>
        <v>71075.303050431467</v>
      </c>
      <c r="U278" s="2672">
        <v>68978.773989257053</v>
      </c>
      <c r="V278" s="33">
        <f t="shared" si="51"/>
        <v>2096.5290611744131</v>
      </c>
      <c r="W278" s="1104">
        <f t="shared" si="52"/>
        <v>3.039382899877189</v>
      </c>
      <c r="X278" s="33" t="str">
        <f t="shared" si="53"/>
        <v>OK</v>
      </c>
    </row>
    <row r="279" spans="1:24" ht="21.9" customHeight="1" x14ac:dyDescent="0.3">
      <c r="A279" s="519">
        <v>21</v>
      </c>
      <c r="B279" s="98" t="s">
        <v>3432</v>
      </c>
      <c r="C279" s="72">
        <v>11</v>
      </c>
      <c r="D279" s="933"/>
      <c r="E279" s="51" t="s">
        <v>3433</v>
      </c>
      <c r="F279" s="676">
        <v>1</v>
      </c>
      <c r="G279" s="2217">
        <v>26040.2</v>
      </c>
      <c r="H279" s="2217">
        <v>27096.1</v>
      </c>
      <c r="I279" s="19">
        <f t="shared" si="47"/>
        <v>1055.8999999999978</v>
      </c>
      <c r="J279" s="507">
        <v>444.44</v>
      </c>
      <c r="K279" s="581"/>
      <c r="L279" s="21">
        <f t="shared" si="48"/>
        <v>469284.19599999901</v>
      </c>
      <c r="M279" s="21">
        <f t="shared" si="54"/>
        <v>477711.09160378494</v>
      </c>
      <c r="N279" s="71" t="s">
        <v>82</v>
      </c>
      <c r="O279" s="14"/>
      <c r="S279" t="str">
        <f t="shared" si="49"/>
        <v>DIT 11 kV Sw/S Circuit-2</v>
      </c>
      <c r="T279" s="2672">
        <f t="shared" si="50"/>
        <v>477711.09160378494</v>
      </c>
      <c r="U279" s="2672">
        <v>494476.03754134988</v>
      </c>
      <c r="V279" s="33">
        <f t="shared" si="51"/>
        <v>-16764.945937564946</v>
      </c>
      <c r="W279" s="1104">
        <f t="shared" si="52"/>
        <v>-3.3904465868405205</v>
      </c>
      <c r="X279" s="33" t="str">
        <f t="shared" si="53"/>
        <v>OK</v>
      </c>
    </row>
    <row r="280" spans="1:24" ht="21.9" customHeight="1" x14ac:dyDescent="0.3">
      <c r="A280" s="519">
        <v>22</v>
      </c>
      <c r="B280" s="98" t="s">
        <v>3434</v>
      </c>
      <c r="C280" s="72">
        <v>11</v>
      </c>
      <c r="D280" s="933"/>
      <c r="E280" s="51" t="s">
        <v>3435</v>
      </c>
      <c r="F280" s="676">
        <v>1</v>
      </c>
      <c r="G280" s="2217">
        <v>0</v>
      </c>
      <c r="H280" s="2217">
        <v>0</v>
      </c>
      <c r="I280" s="19">
        <f t="shared" si="47"/>
        <v>0</v>
      </c>
      <c r="J280" s="507">
        <v>444.44</v>
      </c>
      <c r="K280" s="581"/>
      <c r="L280" s="21">
        <f t="shared" si="48"/>
        <v>0</v>
      </c>
      <c r="M280" s="21">
        <f t="shared" si="54"/>
        <v>0</v>
      </c>
      <c r="N280" s="71" t="s">
        <v>96</v>
      </c>
      <c r="O280" s="14"/>
      <c r="S280" t="str">
        <f t="shared" si="49"/>
        <v>Jail</v>
      </c>
      <c r="T280" s="2672">
        <f t="shared" si="50"/>
        <v>0</v>
      </c>
      <c r="U280" s="2672">
        <v>0</v>
      </c>
      <c r="V280" s="33">
        <f t="shared" si="51"/>
        <v>0</v>
      </c>
      <c r="W280" s="1104" t="e">
        <f t="shared" si="52"/>
        <v>#DIV/0!</v>
      </c>
      <c r="X280" s="33" t="e">
        <f t="shared" si="53"/>
        <v>#DIV/0!</v>
      </c>
    </row>
    <row r="281" spans="1:24" ht="21.9" customHeight="1" x14ac:dyDescent="0.3">
      <c r="A281" s="519">
        <v>23</v>
      </c>
      <c r="B281" s="1756" t="s">
        <v>3436</v>
      </c>
      <c r="C281" s="72">
        <v>11</v>
      </c>
      <c r="D281" s="933"/>
      <c r="E281" s="51" t="s">
        <v>3437</v>
      </c>
      <c r="F281" s="676">
        <v>1</v>
      </c>
      <c r="G281" s="2217">
        <v>76731766</v>
      </c>
      <c r="H281" s="2217">
        <v>76840413</v>
      </c>
      <c r="I281" s="19">
        <f t="shared" si="47"/>
        <v>108647</v>
      </c>
      <c r="J281" s="507">
        <v>1</v>
      </c>
      <c r="K281" s="581"/>
      <c r="L281" s="21">
        <f t="shared" si="48"/>
        <v>108647</v>
      </c>
      <c r="M281" s="21">
        <f t="shared" si="54"/>
        <v>110597.96475540492</v>
      </c>
      <c r="N281" s="71" t="s">
        <v>105</v>
      </c>
      <c r="O281" s="18"/>
      <c r="S281" t="str">
        <f t="shared" si="49"/>
        <v>Kosturi Bazar</v>
      </c>
      <c r="T281" s="2672">
        <f t="shared" si="50"/>
        <v>110597.96475540492</v>
      </c>
      <c r="U281" s="2672">
        <v>782852.00540259725</v>
      </c>
      <c r="V281" s="33">
        <f t="shared" si="51"/>
        <v>-672254.04064719239</v>
      </c>
      <c r="W281" s="1104">
        <f t="shared" si="52"/>
        <v>-85.872430038864408</v>
      </c>
      <c r="X281" s="33" t="str">
        <f t="shared" si="53"/>
        <v>CHECK</v>
      </c>
    </row>
    <row r="282" spans="1:24" ht="21.9" customHeight="1" x14ac:dyDescent="0.3">
      <c r="A282" s="519">
        <v>24</v>
      </c>
      <c r="B282" s="1756" t="s">
        <v>3438</v>
      </c>
      <c r="C282" s="72">
        <v>11</v>
      </c>
      <c r="D282" s="933"/>
      <c r="E282" s="51" t="s">
        <v>3439</v>
      </c>
      <c r="F282" s="676">
        <v>1</v>
      </c>
      <c r="G282" s="2217">
        <v>6664226</v>
      </c>
      <c r="H282" s="2217">
        <v>7099755</v>
      </c>
      <c r="I282" s="19">
        <f t="shared" si="47"/>
        <v>435529</v>
      </c>
      <c r="J282" s="507">
        <v>1</v>
      </c>
      <c r="K282" s="581"/>
      <c r="L282" s="21">
        <f t="shared" si="48"/>
        <v>435529</v>
      </c>
      <c r="M282" s="21">
        <f t="shared" si="54"/>
        <v>443349.75647700112</v>
      </c>
      <c r="N282" s="1064" t="s">
        <v>91</v>
      </c>
      <c r="O282" s="18"/>
      <c r="S282" t="str">
        <f t="shared" si="49"/>
        <v>Kaptan Bazar</v>
      </c>
      <c r="T282" s="2672">
        <f t="shared" si="50"/>
        <v>443349.75647700112</v>
      </c>
      <c r="U282" s="2672">
        <v>434935.98683441611</v>
      </c>
      <c r="V282" s="33">
        <f t="shared" si="51"/>
        <v>8413.7696425850154</v>
      </c>
      <c r="W282" s="1104">
        <f t="shared" si="52"/>
        <v>1.934484590208952</v>
      </c>
      <c r="X282" s="33" t="str">
        <f t="shared" si="53"/>
        <v>OK</v>
      </c>
    </row>
    <row r="283" spans="1:24" ht="21.9" customHeight="1" x14ac:dyDescent="0.3">
      <c r="A283" s="519">
        <v>25</v>
      </c>
      <c r="B283" s="1756" t="s">
        <v>3440</v>
      </c>
      <c r="C283" s="72">
        <v>11</v>
      </c>
      <c r="D283" s="933"/>
      <c r="E283" s="51" t="s">
        <v>3441</v>
      </c>
      <c r="F283" s="676">
        <v>1</v>
      </c>
      <c r="G283" s="2217">
        <v>71762722</v>
      </c>
      <c r="H283" s="2217">
        <v>72361607</v>
      </c>
      <c r="I283" s="19">
        <f t="shared" si="47"/>
        <v>598885</v>
      </c>
      <c r="J283" s="507">
        <v>1</v>
      </c>
      <c r="K283" s="581"/>
      <c r="L283" s="21">
        <f t="shared" si="48"/>
        <v>598885</v>
      </c>
      <c r="M283" s="21">
        <f t="shared" si="54"/>
        <v>609639.12600017188</v>
      </c>
      <c r="N283" s="71" t="s">
        <v>105</v>
      </c>
      <c r="O283" s="18"/>
      <c r="S283" t="str">
        <f t="shared" si="49"/>
        <v>G.T.V</v>
      </c>
      <c r="T283" s="2672">
        <f t="shared" si="50"/>
        <v>609639.12600017188</v>
      </c>
      <c r="U283" s="2672">
        <v>653967.7220793874</v>
      </c>
      <c r="V283" s="33">
        <f t="shared" si="51"/>
        <v>-44328.596079215524</v>
      </c>
      <c r="W283" s="1104">
        <f t="shared" si="52"/>
        <v>-6.7784073406965986</v>
      </c>
      <c r="X283" s="33" t="str">
        <f t="shared" si="53"/>
        <v>OK</v>
      </c>
    </row>
    <row r="284" spans="1:24" ht="21.9" customHeight="1" x14ac:dyDescent="0.3">
      <c r="A284" s="519">
        <v>26</v>
      </c>
      <c r="B284" s="1756" t="s">
        <v>3442</v>
      </c>
      <c r="C284" s="72">
        <v>11</v>
      </c>
      <c r="D284" s="933"/>
      <c r="E284" s="51" t="s">
        <v>3443</v>
      </c>
      <c r="F284" s="676">
        <v>1</v>
      </c>
      <c r="G284" s="2217">
        <v>6674283</v>
      </c>
      <c r="H284" s="2217">
        <v>7041683</v>
      </c>
      <c r="I284" s="19">
        <f t="shared" si="47"/>
        <v>367400</v>
      </c>
      <c r="J284" s="507">
        <v>1</v>
      </c>
      <c r="K284" s="581"/>
      <c r="L284" s="21">
        <f t="shared" si="48"/>
        <v>367400</v>
      </c>
      <c r="M284" s="21">
        <f t="shared" si="54"/>
        <v>373997.36993323115</v>
      </c>
      <c r="N284" s="71" t="s">
        <v>96</v>
      </c>
      <c r="O284" s="18"/>
      <c r="S284" t="str">
        <f t="shared" si="49"/>
        <v>Kazi Alauddin Road</v>
      </c>
      <c r="T284" s="2672">
        <f t="shared" si="50"/>
        <v>373997.36993323115</v>
      </c>
      <c r="U284" s="2672">
        <v>641935.10273044824</v>
      </c>
      <c r="V284" s="33">
        <f t="shared" si="51"/>
        <v>-267937.73279721709</v>
      </c>
      <c r="W284" s="1104">
        <f t="shared" si="52"/>
        <v>-41.739068584589532</v>
      </c>
      <c r="X284" s="33" t="str">
        <f t="shared" si="53"/>
        <v>CHECK</v>
      </c>
    </row>
    <row r="285" spans="1:24" ht="21.9" customHeight="1" x14ac:dyDescent="0.3">
      <c r="A285" s="519">
        <v>28</v>
      </c>
      <c r="B285" s="98" t="s">
        <v>3444</v>
      </c>
      <c r="C285" s="73">
        <v>0.4</v>
      </c>
      <c r="D285" s="933"/>
      <c r="E285" s="51">
        <v>2436</v>
      </c>
      <c r="F285" s="676">
        <v>1</v>
      </c>
      <c r="G285" s="2217">
        <v>67423</v>
      </c>
      <c r="H285" s="2217">
        <v>67423</v>
      </c>
      <c r="I285" s="1759">
        <f t="shared" si="47"/>
        <v>0</v>
      </c>
      <c r="J285" s="507">
        <v>10</v>
      </c>
      <c r="K285" s="581"/>
      <c r="L285" s="21">
        <f t="shared" si="48"/>
        <v>0</v>
      </c>
      <c r="M285" s="21">
        <f t="shared" si="54"/>
        <v>0</v>
      </c>
      <c r="N285" s="71" t="s">
        <v>105</v>
      </c>
      <c r="O285" s="1972"/>
      <c r="P285" s="1105"/>
      <c r="S285" t="str">
        <f t="shared" si="49"/>
        <v>11/0.4 kV Aux. Transformer, AT-1</v>
      </c>
      <c r="T285" s="2672">
        <f t="shared" si="50"/>
        <v>0</v>
      </c>
      <c r="U285" s="2672">
        <v>0</v>
      </c>
      <c r="V285" s="33">
        <f t="shared" si="51"/>
        <v>0</v>
      </c>
      <c r="W285" s="1104" t="e">
        <f t="shared" si="52"/>
        <v>#DIV/0!</v>
      </c>
      <c r="X285" s="33" t="e">
        <f t="shared" si="53"/>
        <v>#DIV/0!</v>
      </c>
    </row>
    <row r="286" spans="1:24" ht="21.9" customHeight="1" x14ac:dyDescent="0.3">
      <c r="A286" s="519">
        <v>29</v>
      </c>
      <c r="B286" s="98" t="s">
        <v>3445</v>
      </c>
      <c r="C286" s="73">
        <v>0.4</v>
      </c>
      <c r="D286" s="933"/>
      <c r="E286" s="51">
        <v>2437</v>
      </c>
      <c r="F286" s="676">
        <v>1</v>
      </c>
      <c r="G286" s="2217">
        <v>88807</v>
      </c>
      <c r="H286" s="2217">
        <v>89174</v>
      </c>
      <c r="I286" s="19">
        <f t="shared" si="47"/>
        <v>367</v>
      </c>
      <c r="J286" s="507">
        <v>10</v>
      </c>
      <c r="K286" s="581"/>
      <c r="L286" s="21">
        <f t="shared" si="48"/>
        <v>3670</v>
      </c>
      <c r="M286" s="21">
        <f t="shared" si="54"/>
        <v>3735.9018716792548</v>
      </c>
      <c r="N286" s="71" t="s">
        <v>105</v>
      </c>
      <c r="O286" s="1972"/>
      <c r="S286" t="str">
        <f t="shared" si="49"/>
        <v>11/0.4 kV Aux. Transformer, AT-2</v>
      </c>
      <c r="T286" s="2672">
        <f t="shared" si="50"/>
        <v>3735.9018716792548</v>
      </c>
      <c r="U286" s="2672">
        <v>3663.8272567183517</v>
      </c>
      <c r="V286" s="33">
        <f t="shared" si="51"/>
        <v>72.074614960903091</v>
      </c>
      <c r="W286" s="1104">
        <f t="shared" si="52"/>
        <v>1.9671946822476423</v>
      </c>
      <c r="X286" s="33" t="str">
        <f t="shared" si="53"/>
        <v>OK</v>
      </c>
    </row>
    <row r="287" spans="1:24" ht="21.9" customHeight="1" x14ac:dyDescent="0.3">
      <c r="A287" s="524"/>
      <c r="B287" s="94"/>
      <c r="C287" s="88"/>
      <c r="D287" s="94"/>
      <c r="E287" s="88"/>
      <c r="F287" s="677"/>
      <c r="G287" s="37"/>
      <c r="H287" s="37"/>
      <c r="I287" s="37"/>
      <c r="J287" s="52" t="s">
        <v>38</v>
      </c>
      <c r="K287" s="42">
        <f>M262</f>
        <v>9704868.9662107527</v>
      </c>
      <c r="L287" s="2716">
        <f>SUM(L264:L286)</f>
        <v>9533673.6159999818</v>
      </c>
      <c r="M287" s="42">
        <f>SUM(M264:M286)</f>
        <v>9704868.9662107546</v>
      </c>
      <c r="N287" s="82">
        <f>(M287-L287)/L287*100</f>
        <v>1.7956913264102365</v>
      </c>
      <c r="O287" s="28"/>
    </row>
    <row r="289" spans="1:15" ht="21.9" customHeight="1" x14ac:dyDescent="0.3">
      <c r="A289" s="511"/>
      <c r="B289" s="523"/>
      <c r="C289" s="520"/>
      <c r="D289" s="1038"/>
      <c r="F289" s="3137" t="s">
        <v>815</v>
      </c>
      <c r="G289" s="3137"/>
      <c r="H289" s="3137"/>
      <c r="I289" s="555" t="s">
        <v>14</v>
      </c>
      <c r="J289" s="511"/>
      <c r="K289" s="580" t="s">
        <v>222</v>
      </c>
      <c r="L289" s="511"/>
      <c r="M289" s="511"/>
      <c r="N289" s="520"/>
      <c r="O289" s="511"/>
    </row>
    <row r="290" spans="1:15" ht="21.9" customHeight="1" x14ac:dyDescent="0.3">
      <c r="A290" s="511"/>
      <c r="B290" s="523"/>
      <c r="C290" s="520"/>
      <c r="D290" s="1038"/>
      <c r="F290" s="1090" t="s">
        <v>105</v>
      </c>
      <c r="G290" s="3070" t="s">
        <v>4068</v>
      </c>
      <c r="H290" s="3071"/>
      <c r="I290" s="530">
        <f>SUM(M264,M266:M268,M270:M272,M274:M278,M281,M283,M285:M286)</f>
        <v>7013685.4924148228</v>
      </c>
      <c r="J290" s="511"/>
      <c r="K290" s="580"/>
      <c r="L290" s="511"/>
      <c r="M290" s="511"/>
      <c r="N290" s="520"/>
      <c r="O290" s="511" t="s">
        <v>222</v>
      </c>
    </row>
    <row r="291" spans="1:15" ht="21.9" customHeight="1" x14ac:dyDescent="0.3">
      <c r="A291" s="511"/>
      <c r="B291" s="523"/>
      <c r="C291" s="520"/>
      <c r="D291" s="1038"/>
      <c r="F291" s="1090" t="s">
        <v>84</v>
      </c>
      <c r="G291" s="3070" t="s">
        <v>4068</v>
      </c>
      <c r="H291" s="3071"/>
      <c r="I291" s="530">
        <f>M265</f>
        <v>0</v>
      </c>
      <c r="J291" s="511"/>
      <c r="K291" s="580"/>
      <c r="L291" s="511"/>
      <c r="M291" s="511"/>
      <c r="N291" s="520"/>
      <c r="O291" s="511"/>
    </row>
    <row r="292" spans="1:15" ht="21.9" customHeight="1" x14ac:dyDescent="0.3">
      <c r="A292" s="511"/>
      <c r="B292" s="523"/>
      <c r="C292" s="520"/>
      <c r="D292" s="1038"/>
      <c r="F292" s="1090" t="s">
        <v>96</v>
      </c>
      <c r="G292" s="3070" t="s">
        <v>4068</v>
      </c>
      <c r="H292" s="3071"/>
      <c r="I292" s="530">
        <f>M269+M280+M284</f>
        <v>1770122.625715144</v>
      </c>
      <c r="J292" s="511"/>
      <c r="K292" s="580"/>
      <c r="L292" s="511"/>
      <c r="M292" s="511"/>
      <c r="N292" s="520"/>
      <c r="O292" s="511"/>
    </row>
    <row r="293" spans="1:15" ht="21.9" customHeight="1" x14ac:dyDescent="0.3">
      <c r="A293" s="511"/>
      <c r="B293" s="523"/>
      <c r="C293" s="520"/>
      <c r="D293" s="1038"/>
      <c r="F293" s="1090" t="s">
        <v>82</v>
      </c>
      <c r="G293" s="3070" t="s">
        <v>4068</v>
      </c>
      <c r="H293" s="3071"/>
      <c r="I293" s="530">
        <f>M273+M279</f>
        <v>477711.09160378494</v>
      </c>
      <c r="J293" s="511"/>
      <c r="K293" s="580"/>
      <c r="L293" s="511"/>
      <c r="M293" s="511"/>
      <c r="N293" s="520"/>
      <c r="O293" s="511"/>
    </row>
    <row r="294" spans="1:15" ht="21.9" customHeight="1" x14ac:dyDescent="0.3">
      <c r="A294" s="511"/>
      <c r="B294" s="523"/>
      <c r="C294" s="520"/>
      <c r="D294" s="1038"/>
      <c r="F294" s="1090" t="s">
        <v>91</v>
      </c>
      <c r="G294" s="3070" t="s">
        <v>4068</v>
      </c>
      <c r="H294" s="3071"/>
      <c r="I294" s="530">
        <f>M282</f>
        <v>443349.75647700112</v>
      </c>
      <c r="J294" s="511"/>
      <c r="K294" s="580"/>
      <c r="L294" s="511"/>
      <c r="M294" s="511"/>
      <c r="N294" s="520"/>
      <c r="O294" s="511"/>
    </row>
    <row r="295" spans="1:15" ht="21.9" customHeight="1" x14ac:dyDescent="0.3">
      <c r="A295" s="511"/>
      <c r="B295" s="523"/>
      <c r="C295" s="520"/>
      <c r="D295" s="1038"/>
      <c r="E295" s="520"/>
      <c r="F295" s="3131" t="s">
        <v>199</v>
      </c>
      <c r="G295" s="3131"/>
      <c r="H295" s="3131"/>
      <c r="I295" s="540">
        <f>SUM(I290:I294)</f>
        <v>9704868.9662107527</v>
      </c>
      <c r="J295" s="42">
        <f>I295-M287</f>
        <v>0</v>
      </c>
      <c r="K295" s="580"/>
      <c r="L295" s="511"/>
      <c r="M295" s="511"/>
      <c r="N295" s="520"/>
      <c r="O295" s="511"/>
    </row>
    <row r="296" spans="1:15" ht="21.9" customHeight="1" x14ac:dyDescent="0.3">
      <c r="A296" s="511"/>
      <c r="B296" s="523"/>
      <c r="C296" s="520"/>
      <c r="D296" s="1038"/>
      <c r="E296" s="520"/>
      <c r="F296" s="674"/>
      <c r="G296" s="2214"/>
      <c r="H296" s="2214"/>
      <c r="I296" s="511"/>
      <c r="J296" s="511"/>
      <c r="K296" s="580"/>
      <c r="L296" s="511"/>
      <c r="M296" s="511"/>
      <c r="N296" s="520"/>
      <c r="O296" s="511"/>
    </row>
    <row r="297" spans="1:15" ht="21.9" customHeight="1" x14ac:dyDescent="0.3">
      <c r="A297" s="511"/>
      <c r="B297" s="523"/>
      <c r="C297" s="520"/>
      <c r="D297" s="1038"/>
      <c r="E297" s="520"/>
      <c r="F297" s="674"/>
      <c r="G297" s="2214"/>
      <c r="H297" s="2214"/>
      <c r="I297" s="511"/>
      <c r="J297" s="511"/>
      <c r="K297" s="580"/>
      <c r="L297" s="511"/>
      <c r="M297" s="511"/>
      <c r="N297" s="520"/>
      <c r="O297" s="511"/>
    </row>
    <row r="298" spans="1:15" ht="21.9" customHeight="1" x14ac:dyDescent="0.3">
      <c r="A298" s="511"/>
      <c r="B298" s="523"/>
      <c r="C298" s="520"/>
      <c r="D298" s="1038"/>
      <c r="E298" s="520"/>
      <c r="F298" s="674"/>
      <c r="G298" s="2214"/>
      <c r="H298" s="2214"/>
      <c r="I298" s="511"/>
      <c r="J298" s="511"/>
      <c r="K298" s="580"/>
      <c r="L298" s="511"/>
      <c r="M298" s="511"/>
      <c r="N298" s="520"/>
      <c r="O298" s="511"/>
    </row>
    <row r="299" spans="1:15" ht="21.9" customHeight="1" x14ac:dyDescent="0.3">
      <c r="A299" s="511"/>
      <c r="B299" s="523"/>
      <c r="C299" s="520"/>
      <c r="D299" s="1038"/>
      <c r="E299" s="520"/>
      <c r="F299" s="674"/>
      <c r="G299" s="2214"/>
      <c r="H299" s="2214"/>
      <c r="I299" s="511"/>
      <c r="J299" s="511"/>
      <c r="K299" s="580"/>
      <c r="L299" s="511"/>
      <c r="M299" s="511"/>
      <c r="N299" s="520"/>
      <c r="O299" s="511"/>
    </row>
    <row r="300" spans="1:15" ht="21.9" customHeight="1" x14ac:dyDescent="0.3">
      <c r="A300" s="511"/>
      <c r="B300" s="523"/>
      <c r="C300" s="520"/>
      <c r="D300" s="1038"/>
      <c r="E300" s="520"/>
      <c r="F300" s="674"/>
      <c r="G300" s="2214"/>
      <c r="H300" s="2214"/>
      <c r="I300" s="511"/>
      <c r="J300" s="511"/>
      <c r="K300" s="580"/>
      <c r="L300" s="511"/>
      <c r="M300" s="511"/>
      <c r="N300" s="520"/>
      <c r="O300" s="511"/>
    </row>
    <row r="301" spans="1:15" ht="21.9" customHeight="1" x14ac:dyDescent="0.3">
      <c r="A301" s="511"/>
      <c r="B301" s="520"/>
      <c r="C301" s="520"/>
      <c r="D301" s="1038"/>
      <c r="E301" s="520"/>
      <c r="F301" s="674"/>
      <c r="G301" s="2214"/>
      <c r="H301" s="2214"/>
      <c r="I301" s="511"/>
      <c r="J301" s="511"/>
      <c r="K301" s="580"/>
      <c r="L301" s="511"/>
      <c r="M301" s="511"/>
      <c r="N301" s="520"/>
      <c r="O301" s="511"/>
    </row>
    <row r="302" spans="1:15" ht="21.9" customHeight="1" x14ac:dyDescent="0.3">
      <c r="A302" s="511"/>
      <c r="B302" s="520"/>
      <c r="C302" s="520"/>
      <c r="D302" s="1038"/>
      <c r="E302" s="520"/>
      <c r="F302" s="674"/>
      <c r="G302" s="2214"/>
      <c r="H302" s="2214"/>
      <c r="I302" s="511"/>
      <c r="J302" s="511"/>
      <c r="K302" s="580"/>
      <c r="L302" s="511"/>
      <c r="M302" s="511"/>
      <c r="N302" s="520"/>
      <c r="O302" s="511"/>
    </row>
    <row r="303" spans="1:15" ht="21.9" customHeight="1" x14ac:dyDescent="0.3">
      <c r="A303" s="511"/>
      <c r="B303" s="523"/>
      <c r="C303" s="520"/>
      <c r="D303" s="1038"/>
      <c r="E303" s="520"/>
      <c r="F303" s="674"/>
      <c r="G303" s="2214"/>
      <c r="H303" s="2214"/>
      <c r="I303" s="511"/>
      <c r="J303" s="511"/>
      <c r="K303" s="580"/>
      <c r="L303" s="511"/>
      <c r="M303" s="511"/>
      <c r="N303" s="520"/>
      <c r="O303" s="511"/>
    </row>
    <row r="304" spans="1:15" ht="21.9" customHeight="1" x14ac:dyDescent="0.3">
      <c r="A304" s="511"/>
      <c r="B304" s="523"/>
      <c r="C304" s="520"/>
      <c r="D304" s="1038"/>
      <c r="E304" s="520"/>
      <c r="F304" s="674"/>
      <c r="G304" s="2214"/>
      <c r="H304" s="2214"/>
      <c r="I304" s="511" t="s">
        <v>222</v>
      </c>
      <c r="J304" s="511"/>
      <c r="K304" s="580"/>
      <c r="L304" s="511"/>
      <c r="M304" s="511"/>
      <c r="N304" s="520"/>
      <c r="O304" s="511"/>
    </row>
    <row r="305" spans="1:24" ht="21.9" customHeight="1" x14ac:dyDescent="0.3">
      <c r="A305" s="511"/>
      <c r="B305" s="523"/>
      <c r="C305" s="520"/>
      <c r="D305" s="1038"/>
      <c r="E305" s="520"/>
      <c r="F305" s="674"/>
      <c r="G305" s="2214"/>
      <c r="H305" s="2214"/>
      <c r="I305" s="511"/>
      <c r="J305" s="511"/>
      <c r="K305" s="580"/>
      <c r="L305" s="511"/>
      <c r="M305" s="511"/>
      <c r="N305" s="520"/>
      <c r="O305" s="511"/>
    </row>
    <row r="306" spans="1:24" ht="21.9" customHeight="1" x14ac:dyDescent="0.3">
      <c r="A306" s="27"/>
      <c r="B306" s="3128"/>
      <c r="C306" s="3128"/>
      <c r="D306" s="3128"/>
      <c r="E306" s="3128"/>
      <c r="F306" s="3128"/>
      <c r="G306" s="3128"/>
      <c r="H306" s="3128"/>
      <c r="I306" s="3128"/>
      <c r="J306" s="3128"/>
      <c r="K306" s="3128"/>
      <c r="L306" s="3128"/>
      <c r="M306" s="3128"/>
      <c r="N306" s="520"/>
      <c r="O306" s="511"/>
    </row>
    <row r="307" spans="1:24" ht="21.9" customHeight="1" x14ac:dyDescent="0.3">
      <c r="A307" s="511"/>
      <c r="B307" s="523"/>
      <c r="C307" s="520"/>
      <c r="D307" s="1038"/>
      <c r="E307" s="520"/>
      <c r="F307" s="674"/>
      <c r="G307" s="2214"/>
      <c r="H307" s="2214"/>
      <c r="I307" s="511"/>
      <c r="J307" s="511"/>
      <c r="K307" s="580"/>
      <c r="L307" s="511"/>
      <c r="M307" s="511"/>
      <c r="N307" s="520"/>
      <c r="O307" s="511"/>
    </row>
    <row r="308" spans="1:24" ht="21.9" customHeight="1" x14ac:dyDescent="0.3">
      <c r="A308" s="511"/>
      <c r="B308" s="523"/>
      <c r="C308" s="520"/>
      <c r="D308" s="1038"/>
      <c r="E308" s="520"/>
      <c r="F308" s="674"/>
      <c r="G308" s="2214"/>
      <c r="H308" s="2214"/>
      <c r="I308" s="511"/>
      <c r="J308" s="511"/>
      <c r="K308" s="580"/>
      <c r="L308" s="511"/>
      <c r="M308" s="511"/>
      <c r="N308" s="520"/>
      <c r="O308" s="511"/>
    </row>
    <row r="309" spans="1:24" ht="21.9" customHeight="1" x14ac:dyDescent="0.3">
      <c r="A309" s="3134" t="s">
        <v>3446</v>
      </c>
      <c r="B309" s="3134"/>
      <c r="C309" s="3134"/>
      <c r="D309" s="3134"/>
      <c r="E309" s="3134"/>
      <c r="F309" s="3134"/>
      <c r="G309" s="3134"/>
      <c r="H309" s="3134"/>
      <c r="I309" s="3134"/>
      <c r="J309" s="3134"/>
      <c r="K309" s="3134"/>
      <c r="L309" s="3134"/>
      <c r="M309" s="3134"/>
      <c r="N309" s="3134"/>
      <c r="O309" s="629" t="str">
        <f>$O$6</f>
        <v>Month August-2023</v>
      </c>
      <c r="S309" s="1103" t="str">
        <f t="shared" ref="S309:X309" si="55">S6</f>
        <v>Name of Feeders.</v>
      </c>
      <c r="T309" s="2671" t="str">
        <f t="shared" si="55"/>
        <v>Month August-2023</v>
      </c>
      <c r="U309" s="2671" t="s">
        <v>5037</v>
      </c>
      <c r="V309" s="1103" t="str">
        <f t="shared" si="55"/>
        <v>Diffferance</v>
      </c>
      <c r="W309" s="1103" t="str">
        <f t="shared" si="55"/>
        <v>% of Increased/Decreased</v>
      </c>
      <c r="X309" s="1103" t="str">
        <f t="shared" si="55"/>
        <v>COMENTS</v>
      </c>
    </row>
    <row r="310" spans="1:24" ht="21.9" customHeight="1" x14ac:dyDescent="0.3">
      <c r="A310" s="3087" t="s">
        <v>0</v>
      </c>
      <c r="B310" s="3089" t="s">
        <v>1</v>
      </c>
      <c r="C310" s="3091" t="s">
        <v>2</v>
      </c>
      <c r="D310" s="3092"/>
      <c r="E310" s="3093"/>
      <c r="F310" s="3094" t="s">
        <v>3</v>
      </c>
      <c r="G310" s="3091" t="s">
        <v>4</v>
      </c>
      <c r="H310" s="3093"/>
      <c r="I310" s="3068"/>
      <c r="J310" s="3096" t="s">
        <v>5</v>
      </c>
      <c r="K310" s="3091" t="s">
        <v>6</v>
      </c>
      <c r="L310" s="3068"/>
      <c r="M310" s="95" t="s">
        <v>29</v>
      </c>
      <c r="N310" s="96"/>
      <c r="O310" s="3067" t="s">
        <v>7</v>
      </c>
    </row>
    <row r="311" spans="1:24" ht="46.8" x14ac:dyDescent="0.3">
      <c r="A311" s="3088"/>
      <c r="B311" s="3090"/>
      <c r="C311" s="3084" t="s">
        <v>824</v>
      </c>
      <c r="D311" s="3085"/>
      <c r="E311" s="85" t="s">
        <v>9</v>
      </c>
      <c r="F311" s="3095"/>
      <c r="G311" s="2218" t="str">
        <f t="shared" ref="G311:H311" si="56">G8</f>
        <v>Reading at 00.00hr 
01.08.2023</v>
      </c>
      <c r="H311" s="2218" t="str">
        <f t="shared" si="56"/>
        <v>Reading at 00.00hr 
01.09.2023</v>
      </c>
      <c r="I311" s="1" t="s">
        <v>10</v>
      </c>
      <c r="J311" s="3088"/>
      <c r="K311" s="1" t="s">
        <v>11</v>
      </c>
      <c r="L311" s="1" t="s">
        <v>12</v>
      </c>
      <c r="M311" s="508" t="s">
        <v>30</v>
      </c>
      <c r="N311" s="75" t="s">
        <v>41</v>
      </c>
      <c r="O311" s="3068"/>
      <c r="T311" s="2673">
        <v>15283200.000000071</v>
      </c>
      <c r="U311" s="2673">
        <v>15283200.000000071</v>
      </c>
      <c r="V311" s="33">
        <f>T311-U311</f>
        <v>0</v>
      </c>
      <c r="W311" s="1104">
        <f>V311/U311*100</f>
        <v>0</v>
      </c>
      <c r="X311" s="33" t="str">
        <f>IF(W311&gt;40,"FAULT",IF(W311&lt;-40,"CHECK","OK"))</f>
        <v>OK</v>
      </c>
    </row>
    <row r="312" spans="1:24" ht="21.9" customHeight="1" x14ac:dyDescent="0.3">
      <c r="A312" s="2">
        <v>1</v>
      </c>
      <c r="B312" s="86">
        <v>2</v>
      </c>
      <c r="C312" s="2582">
        <v>3</v>
      </c>
      <c r="D312" s="2615">
        <v>4</v>
      </c>
      <c r="E312" s="551">
        <v>5</v>
      </c>
      <c r="F312" s="551">
        <v>6</v>
      </c>
      <c r="G312" s="2616">
        <f>'PDB Bill AMR'!$H$5</f>
        <v>8</v>
      </c>
      <c r="H312" s="2616">
        <f>'PDB Bill AMR'!$H$5</f>
        <v>8</v>
      </c>
      <c r="I312" s="2" t="s">
        <v>2021</v>
      </c>
      <c r="J312" s="2">
        <v>10</v>
      </c>
      <c r="K312" s="2" t="s">
        <v>5039</v>
      </c>
      <c r="L312" s="2" t="s">
        <v>5040</v>
      </c>
      <c r="M312" s="2">
        <v>13</v>
      </c>
      <c r="N312" s="2">
        <v>14</v>
      </c>
      <c r="O312" s="2">
        <v>15</v>
      </c>
    </row>
    <row r="313" spans="1:24" ht="21.9" customHeight="1" x14ac:dyDescent="0.3">
      <c r="A313" s="519"/>
      <c r="B313" s="513" t="s">
        <v>1097</v>
      </c>
      <c r="C313" s="514"/>
      <c r="D313" s="573"/>
      <c r="E313" s="514"/>
      <c r="F313" s="668"/>
      <c r="G313" s="2211"/>
      <c r="H313" s="2211"/>
      <c r="I313" s="514"/>
      <c r="J313" s="514"/>
      <c r="K313" s="573"/>
      <c r="L313" s="514"/>
      <c r="M313" s="515"/>
      <c r="N313" s="516"/>
      <c r="O313" s="507"/>
    </row>
    <row r="314" spans="1:24" ht="21.9" customHeight="1" x14ac:dyDescent="0.3">
      <c r="A314" s="1341">
        <f t="shared" ref="A314:M314" si="57">A66</f>
        <v>8</v>
      </c>
      <c r="B314" s="1342" t="str">
        <f t="shared" si="57"/>
        <v>Kakrail Circuit-1</v>
      </c>
      <c r="C314" s="1157">
        <f t="shared" si="57"/>
        <v>33</v>
      </c>
      <c r="D314" s="3141">
        <f t="shared" si="57"/>
        <v>0</v>
      </c>
      <c r="E314" s="1157" t="str">
        <f t="shared" si="57"/>
        <v>BD001825</v>
      </c>
      <c r="F314" s="1372">
        <f t="shared" si="57"/>
        <v>1</v>
      </c>
      <c r="G314" s="1359">
        <f t="shared" ref="G314" si="58">G66</f>
        <v>826.76</v>
      </c>
      <c r="H314" s="1359">
        <f t="shared" si="57"/>
        <v>848.87</v>
      </c>
      <c r="I314" s="1179">
        <f t="shared" si="57"/>
        <v>22.110000000000014</v>
      </c>
      <c r="J314" s="1157">
        <f t="shared" si="57"/>
        <v>240000</v>
      </c>
      <c r="K314" s="1151">
        <f t="shared" si="57"/>
        <v>0</v>
      </c>
      <c r="L314" s="1180">
        <f t="shared" si="57"/>
        <v>5306400.0000000037</v>
      </c>
      <c r="M314" s="1180">
        <f t="shared" si="57"/>
        <v>5308109.9407595368</v>
      </c>
      <c r="N314" s="80"/>
      <c r="O314" s="8"/>
    </row>
    <row r="315" spans="1:24" ht="21.9" customHeight="1" x14ac:dyDescent="0.3">
      <c r="A315" s="1345">
        <f t="shared" ref="A315:M315" si="59">A72</f>
        <v>16</v>
      </c>
      <c r="B315" s="1342" t="str">
        <f t="shared" si="59"/>
        <v>Kakrail Circuit-2</v>
      </c>
      <c r="C315" s="1157">
        <f t="shared" si="59"/>
        <v>33</v>
      </c>
      <c r="D315" s="3142"/>
      <c r="E315" s="1157" t="str">
        <f t="shared" si="59"/>
        <v>BD001821</v>
      </c>
      <c r="F315" s="1372">
        <f t="shared" si="59"/>
        <v>1</v>
      </c>
      <c r="G315" s="1359">
        <f t="shared" ref="G315" si="60">G72</f>
        <v>1612.37</v>
      </c>
      <c r="H315" s="1359">
        <f t="shared" si="59"/>
        <v>1634.5</v>
      </c>
      <c r="I315" s="1179">
        <f t="shared" si="59"/>
        <v>22.130000000000109</v>
      </c>
      <c r="J315" s="1157">
        <f t="shared" si="59"/>
        <v>240000</v>
      </c>
      <c r="K315" s="1151">
        <f t="shared" si="59"/>
        <v>0</v>
      </c>
      <c r="L315" s="1180">
        <f t="shared" si="59"/>
        <v>5311200.0000000261</v>
      </c>
      <c r="M315" s="1180">
        <f t="shared" si="59"/>
        <v>5312911.4875173699</v>
      </c>
      <c r="N315" s="80"/>
      <c r="O315" s="507"/>
    </row>
    <row r="316" spans="1:24" ht="21.9" customHeight="1" x14ac:dyDescent="0.3">
      <c r="A316" s="519"/>
      <c r="B316" s="100"/>
      <c r="C316" s="89"/>
      <c r="D316" s="601"/>
      <c r="E316" s="89"/>
      <c r="F316" s="678"/>
      <c r="G316" s="47"/>
      <c r="H316" s="47"/>
      <c r="I316" s="47"/>
      <c r="J316" s="94" t="s">
        <v>27</v>
      </c>
      <c r="K316" s="541">
        <f>SUM(K314:K315)</f>
        <v>0</v>
      </c>
      <c r="L316" s="42">
        <f>SUM(L314:L315)</f>
        <v>10617600.00000003</v>
      </c>
      <c r="M316" s="42">
        <f>SUM(M314:M315)</f>
        <v>10621021.428276908</v>
      </c>
      <c r="N316" s="531"/>
      <c r="O316" s="507"/>
    </row>
    <row r="317" spans="1:24" ht="21.9" customHeight="1" x14ac:dyDescent="0.3">
      <c r="A317" s="507"/>
      <c r="B317" s="513" t="s">
        <v>825</v>
      </c>
      <c r="C317" s="514"/>
      <c r="D317" s="573"/>
      <c r="E317" s="514"/>
      <c r="F317" s="668"/>
      <c r="G317" s="2211"/>
      <c r="H317" s="2211"/>
      <c r="I317" s="514"/>
      <c r="J317" s="607"/>
      <c r="K317" s="608"/>
      <c r="L317" s="609"/>
      <c r="M317" s="609"/>
      <c r="N317" s="516"/>
      <c r="O317" s="507"/>
    </row>
    <row r="318" spans="1:24" ht="21.9" customHeight="1" x14ac:dyDescent="0.3">
      <c r="A318" s="1157">
        <f>'NORTH-2'!A298</f>
        <v>3</v>
      </c>
      <c r="B318" s="1342" t="str">
        <f>'NORTH-2'!B298</f>
        <v>Kakrail</v>
      </c>
      <c r="C318" s="1157">
        <f>'NORTH-2'!C298</f>
        <v>33</v>
      </c>
      <c r="D318" s="1371" t="str">
        <f>'NORTH-2'!D298</f>
        <v>North-1</v>
      </c>
      <c r="E318" s="1157" t="str">
        <f>'NORTH-2'!E298</f>
        <v>BD001811</v>
      </c>
      <c r="F318" s="1372">
        <f>'NORTH-2'!F298</f>
        <v>1</v>
      </c>
      <c r="G318" s="1359">
        <f>'NORTH-2'!G298</f>
        <v>1163.9096</v>
      </c>
      <c r="H318" s="1359">
        <f>'NORTH-2'!H298</f>
        <v>1163.9096</v>
      </c>
      <c r="I318" s="1179">
        <f>'NORTH-2'!I298</f>
        <v>0</v>
      </c>
      <c r="J318" s="1157">
        <f>'NORTH-2'!J298</f>
        <v>240000</v>
      </c>
      <c r="K318" s="1151">
        <f>'NORTH-2'!K298</f>
        <v>0</v>
      </c>
      <c r="L318" s="1180">
        <f>'NORTH-2'!L298</f>
        <v>0</v>
      </c>
      <c r="M318" s="1180">
        <f>'NORTH-2'!M298</f>
        <v>0</v>
      </c>
      <c r="N318" s="80"/>
      <c r="O318" s="11"/>
    </row>
    <row r="319" spans="1:24" ht="21.9" customHeight="1" x14ac:dyDescent="0.3">
      <c r="A319" s="519"/>
      <c r="B319" s="100"/>
      <c r="C319" s="89"/>
      <c r="D319" s="601"/>
      <c r="E319" s="89"/>
      <c r="F319" s="678"/>
      <c r="G319" s="47"/>
      <c r="H319" s="47"/>
      <c r="I319" s="47"/>
      <c r="J319" s="94" t="s">
        <v>27</v>
      </c>
      <c r="K319" s="42">
        <f>SUM(K317:K318)</f>
        <v>0</v>
      </c>
      <c r="L319" s="42">
        <f>SUM(L317:L318)</f>
        <v>0</v>
      </c>
      <c r="M319" s="42">
        <f>SUM(M318)</f>
        <v>0</v>
      </c>
      <c r="N319" s="531"/>
      <c r="O319" s="507"/>
    </row>
    <row r="320" spans="1:24" ht="21.9" customHeight="1" x14ac:dyDescent="0.3">
      <c r="A320" s="519"/>
      <c r="B320" s="513" t="s">
        <v>1098</v>
      </c>
      <c r="C320" s="514"/>
      <c r="D320" s="573"/>
      <c r="E320" s="514"/>
      <c r="F320" s="668"/>
      <c r="G320" s="2211"/>
      <c r="H320" s="2211"/>
      <c r="I320" s="514"/>
      <c r="J320" s="514"/>
      <c r="K320" s="573"/>
      <c r="L320" s="514"/>
      <c r="M320" s="515"/>
      <c r="N320" s="516"/>
      <c r="O320" s="507"/>
    </row>
    <row r="321" spans="1:15" ht="21.9" customHeight="1" x14ac:dyDescent="0.3">
      <c r="A321" s="10"/>
      <c r="B321" s="1342" t="str">
        <f>'NORTH-2'!B1029</f>
        <v>33 KV Kakrail Feeder.(import)</v>
      </c>
      <c r="C321" s="1157">
        <f>'NORTH-2'!C1029</f>
        <v>33</v>
      </c>
      <c r="D321" s="1380"/>
      <c r="E321" s="1157">
        <f>'NORTH-2'!E1029</f>
        <v>0</v>
      </c>
      <c r="F321" s="1372">
        <f>'NORTH-2'!F1029</f>
        <v>0</v>
      </c>
      <c r="G321" s="1359">
        <f>'NORTH-2'!G1029</f>
        <v>0</v>
      </c>
      <c r="H321" s="1359">
        <f>'NORTH-2'!H1029</f>
        <v>0</v>
      </c>
      <c r="I321" s="1179">
        <f>'NORTH-2'!I1029</f>
        <v>0</v>
      </c>
      <c r="J321" s="1157">
        <f>'NORTH-2'!J1029</f>
        <v>0</v>
      </c>
      <c r="K321" s="1151">
        <f>'NORTH-2'!K1029</f>
        <v>0</v>
      </c>
      <c r="L321" s="1180">
        <f>'NORTH-2'!L1029</f>
        <v>0</v>
      </c>
      <c r="M321" s="1180">
        <f>'NORTH-2'!M1029</f>
        <v>0</v>
      </c>
      <c r="N321" s="80"/>
      <c r="O321" s="8"/>
    </row>
    <row r="322" spans="1:15" ht="21.9" customHeight="1" x14ac:dyDescent="0.3">
      <c r="A322" s="519"/>
      <c r="B322" s="100"/>
      <c r="C322" s="89"/>
      <c r="D322" s="601"/>
      <c r="E322" s="89"/>
      <c r="F322" s="678"/>
      <c r="G322" s="47"/>
      <c r="H322" s="47"/>
      <c r="I322" s="47"/>
      <c r="J322" s="94" t="s">
        <v>27</v>
      </c>
      <c r="K322" s="42">
        <f>SUM(K321:K321)</f>
        <v>0</v>
      </c>
      <c r="L322" s="42">
        <f>SUM(L321:L321)</f>
        <v>0</v>
      </c>
      <c r="M322" s="42">
        <f>SUM(M321:M321)</f>
        <v>0</v>
      </c>
      <c r="N322" s="531"/>
      <c r="O322" s="507"/>
    </row>
    <row r="323" spans="1:15" ht="21.9" customHeight="1" x14ac:dyDescent="0.3">
      <c r="A323" s="507"/>
      <c r="B323" s="513" t="s">
        <v>1101</v>
      </c>
      <c r="C323" s="514"/>
      <c r="D323" s="573"/>
      <c r="E323" s="514"/>
      <c r="F323" s="668"/>
      <c r="G323" s="2211"/>
      <c r="H323" s="2211"/>
      <c r="I323" s="514"/>
      <c r="J323" s="607"/>
      <c r="K323" s="608"/>
      <c r="L323" s="609"/>
      <c r="M323" s="609"/>
      <c r="N323" s="516"/>
      <c r="O323" s="11"/>
    </row>
    <row r="324" spans="1:15" ht="21.9" customHeight="1" x14ac:dyDescent="0.3">
      <c r="A324" s="507">
        <v>5</v>
      </c>
      <c r="B324" s="98" t="s">
        <v>3453</v>
      </c>
      <c r="C324" s="51">
        <v>33</v>
      </c>
      <c r="D324" s="3162"/>
      <c r="E324" s="51" t="s">
        <v>3452</v>
      </c>
      <c r="F324" s="676">
        <v>1</v>
      </c>
      <c r="G324" s="1001">
        <v>5285.05</v>
      </c>
      <c r="H324" s="1001">
        <v>5314.36</v>
      </c>
      <c r="I324" s="19">
        <f>H324-G324</f>
        <v>29.309999999999491</v>
      </c>
      <c r="J324" s="507">
        <v>180000</v>
      </c>
      <c r="K324" s="574">
        <f>F324*I324*J324</f>
        <v>5275799.9999999087</v>
      </c>
      <c r="L324" s="21"/>
      <c r="M324" s="21"/>
      <c r="N324" s="80"/>
      <c r="O324" s="11"/>
    </row>
    <row r="325" spans="1:15" ht="21.9" customHeight="1" x14ac:dyDescent="0.3">
      <c r="A325" s="507">
        <v>2</v>
      </c>
      <c r="B325" s="98" t="s">
        <v>3451</v>
      </c>
      <c r="C325" s="51">
        <v>33</v>
      </c>
      <c r="D325" s="3163"/>
      <c r="E325" s="51" t="s">
        <v>3454</v>
      </c>
      <c r="F325" s="676">
        <v>1</v>
      </c>
      <c r="G325" s="2135">
        <v>2039.54</v>
      </c>
      <c r="H325" s="2135">
        <v>2068.31</v>
      </c>
      <c r="I325" s="19">
        <f>H325-G325</f>
        <v>28.769999999999982</v>
      </c>
      <c r="J325" s="507">
        <v>180000</v>
      </c>
      <c r="K325" s="574">
        <f>F325*I325*J325</f>
        <v>5178599.9999999963</v>
      </c>
      <c r="L325" s="2134"/>
      <c r="M325" s="652"/>
      <c r="N325" s="2132"/>
      <c r="O325" s="2133"/>
    </row>
    <row r="326" spans="1:15" ht="21.9" customHeight="1" x14ac:dyDescent="0.3">
      <c r="A326" s="507"/>
      <c r="B326" s="98" t="s">
        <v>1099</v>
      </c>
      <c r="C326" s="51">
        <v>33</v>
      </c>
      <c r="D326" s="3163"/>
      <c r="E326" s="51"/>
      <c r="F326" s="676">
        <v>1</v>
      </c>
      <c r="G326" s="1001">
        <v>2063.69</v>
      </c>
      <c r="H326" s="1001">
        <v>2063.69</v>
      </c>
      <c r="I326" s="19">
        <f>H326-G326</f>
        <v>0</v>
      </c>
      <c r="J326" s="507">
        <v>180000</v>
      </c>
      <c r="K326" s="574">
        <f>F326*I326*J326</f>
        <v>0</v>
      </c>
      <c r="L326" s="21"/>
      <c r="M326" s="21"/>
      <c r="N326" s="80"/>
      <c r="O326" s="11"/>
    </row>
    <row r="327" spans="1:15" ht="21.9" customHeight="1" x14ac:dyDescent="0.3">
      <c r="A327" s="507"/>
      <c r="B327" s="100" t="s">
        <v>1100</v>
      </c>
      <c r="C327" s="51">
        <v>33</v>
      </c>
      <c r="D327" s="3164"/>
      <c r="E327" s="51"/>
      <c r="F327" s="676">
        <v>1</v>
      </c>
      <c r="G327" s="1001">
        <v>361.91</v>
      </c>
      <c r="H327" s="1001">
        <v>361.91</v>
      </c>
      <c r="I327" s="19">
        <f>H327-G327</f>
        <v>0</v>
      </c>
      <c r="J327" s="507">
        <v>180000</v>
      </c>
      <c r="K327" s="574">
        <f>F327*I327*J327</f>
        <v>0</v>
      </c>
      <c r="L327" s="21"/>
      <c r="M327" s="21"/>
      <c r="N327" s="83"/>
      <c r="O327" s="11"/>
    </row>
    <row r="328" spans="1:15" ht="21.9" customHeight="1" x14ac:dyDescent="0.3">
      <c r="A328" s="507"/>
      <c r="B328" s="100"/>
      <c r="C328" s="89"/>
      <c r="D328" s="601"/>
      <c r="E328" s="89"/>
      <c r="F328" s="678"/>
      <c r="G328" s="47"/>
      <c r="H328" s="47"/>
      <c r="I328" s="35"/>
      <c r="J328" s="94" t="s">
        <v>27</v>
      </c>
      <c r="K328" s="2719">
        <f>SUM(K324:K326)</f>
        <v>10454399.999999905</v>
      </c>
      <c r="L328" s="42">
        <f>SUM(L324:L326)</f>
        <v>0</v>
      </c>
      <c r="M328" s="42">
        <f>SUM(M324:M326)</f>
        <v>0</v>
      </c>
      <c r="N328" s="83"/>
      <c r="O328" s="11"/>
    </row>
    <row r="329" spans="1:15" ht="21.9" customHeight="1" x14ac:dyDescent="0.3">
      <c r="A329" s="507"/>
      <c r="B329" s="532" t="s">
        <v>1102</v>
      </c>
      <c r="C329" s="533"/>
      <c r="D329" s="578"/>
      <c r="E329" s="533"/>
      <c r="F329" s="671"/>
      <c r="G329" s="2216"/>
      <c r="H329" s="2216"/>
      <c r="I329" s="533"/>
      <c r="J329" s="533"/>
      <c r="K329" s="578"/>
      <c r="L329" s="533"/>
      <c r="M329" s="536"/>
      <c r="N329" s="534"/>
      <c r="O329" s="7"/>
    </row>
    <row r="330" spans="1:15" ht="21.9" customHeight="1" x14ac:dyDescent="0.3">
      <c r="A330" s="507"/>
      <c r="B330" s="98" t="s">
        <v>796</v>
      </c>
      <c r="C330" s="51">
        <v>33</v>
      </c>
      <c r="D330" s="3132" t="s">
        <v>800</v>
      </c>
      <c r="E330" s="506"/>
      <c r="F330" s="676"/>
      <c r="G330" s="4"/>
      <c r="H330" s="4"/>
      <c r="I330" s="4"/>
      <c r="J330" s="507"/>
      <c r="K330" s="574"/>
      <c r="L330" s="15">
        <f>J330*I330*F330</f>
        <v>0</v>
      </c>
      <c r="M330" s="6"/>
      <c r="N330" s="76"/>
      <c r="O330" s="507"/>
    </row>
    <row r="331" spans="1:15" ht="21.9" customHeight="1" x14ac:dyDescent="0.3">
      <c r="A331" s="507"/>
      <c r="B331" s="98" t="s">
        <v>795</v>
      </c>
      <c r="C331" s="51">
        <v>33</v>
      </c>
      <c r="D331" s="3133"/>
      <c r="E331" s="506"/>
      <c r="F331" s="676"/>
      <c r="G331" s="4"/>
      <c r="H331" s="4"/>
      <c r="I331" s="4"/>
      <c r="J331" s="507"/>
      <c r="K331" s="574"/>
      <c r="L331" s="15">
        <f>J331*I331*F331</f>
        <v>0</v>
      </c>
      <c r="M331" s="15"/>
      <c r="N331" s="77"/>
      <c r="O331" s="507"/>
    </row>
    <row r="332" spans="1:15" ht="21.9" customHeight="1" x14ac:dyDescent="0.3">
      <c r="A332" s="507"/>
      <c r="B332" s="93"/>
      <c r="C332" s="87"/>
      <c r="D332" s="999"/>
      <c r="E332" s="87"/>
      <c r="F332" s="670"/>
      <c r="G332" s="36"/>
      <c r="H332" s="36"/>
      <c r="I332" s="36"/>
      <c r="J332" s="93" t="s">
        <v>262</v>
      </c>
      <c r="K332" s="577"/>
      <c r="L332" s="54">
        <f>SUM(L330:L331)</f>
        <v>0</v>
      </c>
      <c r="M332" s="521"/>
      <c r="N332" s="522"/>
      <c r="O332" s="507"/>
    </row>
    <row r="333" spans="1:15" ht="21.9" customHeight="1" x14ac:dyDescent="0.3">
      <c r="A333" s="507"/>
      <c r="B333" s="100"/>
      <c r="C333" s="89"/>
      <c r="D333" s="601"/>
      <c r="E333" s="89"/>
      <c r="F333" s="678"/>
      <c r="G333" s="47"/>
      <c r="H333" s="47"/>
      <c r="I333" s="35"/>
      <c r="J333" s="94"/>
      <c r="K333" s="584"/>
      <c r="L333" s="42"/>
      <c r="M333" s="42"/>
      <c r="N333" s="83"/>
      <c r="O333" s="11"/>
    </row>
    <row r="334" spans="1:15" ht="21.9" customHeight="1" x14ac:dyDescent="0.3">
      <c r="A334" s="524"/>
      <c r="B334" s="532" t="s">
        <v>1103</v>
      </c>
      <c r="C334" s="533"/>
      <c r="D334" s="578"/>
      <c r="E334" s="533"/>
      <c r="F334" s="671"/>
      <c r="G334" s="2216"/>
      <c r="H334" s="2216"/>
      <c r="I334" s="533"/>
      <c r="J334" s="49"/>
      <c r="K334" s="587"/>
      <c r="L334" s="50"/>
      <c r="M334" s="50"/>
      <c r="N334" s="534"/>
      <c r="O334" s="11"/>
    </row>
    <row r="335" spans="1:15" ht="21.9" customHeight="1" x14ac:dyDescent="0.3">
      <c r="A335" s="507"/>
      <c r="B335" s="98" t="s">
        <v>31</v>
      </c>
      <c r="C335" s="51">
        <v>33</v>
      </c>
      <c r="D335" s="3097" t="s">
        <v>802</v>
      </c>
      <c r="E335" s="51"/>
      <c r="F335" s="676">
        <v>1</v>
      </c>
      <c r="G335" s="20"/>
      <c r="H335" s="20"/>
      <c r="I335" s="20">
        <f>H335-G335</f>
        <v>0</v>
      </c>
      <c r="J335" s="30"/>
      <c r="K335" s="585"/>
      <c r="L335" s="21">
        <f>J335*I335*F335</f>
        <v>0</v>
      </c>
      <c r="M335" s="21"/>
      <c r="N335" s="81"/>
      <c r="O335" s="11"/>
    </row>
    <row r="336" spans="1:15" ht="21.9" customHeight="1" x14ac:dyDescent="0.3">
      <c r="A336" s="507"/>
      <c r="B336" s="98" t="s">
        <v>32</v>
      </c>
      <c r="C336" s="51">
        <v>33</v>
      </c>
      <c r="D336" s="3155"/>
      <c r="E336" s="51"/>
      <c r="F336" s="676">
        <v>1</v>
      </c>
      <c r="G336" s="20"/>
      <c r="H336" s="20"/>
      <c r="I336" s="20">
        <f>H336-G336</f>
        <v>0</v>
      </c>
      <c r="J336" s="30"/>
      <c r="K336" s="585"/>
      <c r="L336" s="21">
        <f>J336*I336*F336</f>
        <v>0</v>
      </c>
      <c r="M336" s="21"/>
      <c r="N336" s="81"/>
      <c r="O336" s="11"/>
    </row>
    <row r="337" spans="1:24" ht="21.9" customHeight="1" x14ac:dyDescent="0.3">
      <c r="A337" s="524"/>
      <c r="B337" s="94"/>
      <c r="C337" s="88"/>
      <c r="D337" s="94"/>
      <c r="E337" s="88"/>
      <c r="F337" s="677"/>
      <c r="G337" s="37"/>
      <c r="H337" s="37"/>
      <c r="I337" s="37"/>
      <c r="J337" s="94" t="s">
        <v>27</v>
      </c>
      <c r="K337" s="586"/>
      <c r="L337" s="42">
        <f>SUM(L335:L336)</f>
        <v>0</v>
      </c>
      <c r="M337" s="42">
        <f>SUM(M335:M336)</f>
        <v>0</v>
      </c>
      <c r="N337" s="535" t="e">
        <f>(M337-L337)/L337*100</f>
        <v>#DIV/0!</v>
      </c>
      <c r="O337" s="11"/>
    </row>
    <row r="338" spans="1:24" ht="21.9" customHeight="1" thickBot="1" x14ac:dyDescent="0.35">
      <c r="A338" s="580"/>
      <c r="B338" s="611"/>
      <c r="C338" s="90"/>
      <c r="D338" s="611"/>
      <c r="E338" s="90"/>
      <c r="F338" s="679"/>
      <c r="G338" s="612"/>
      <c r="H338" s="612"/>
      <c r="I338" s="612"/>
      <c r="J338" s="611"/>
      <c r="K338" s="613"/>
      <c r="L338" s="614"/>
      <c r="M338" s="614"/>
      <c r="N338" s="531"/>
      <c r="O338" s="615"/>
    </row>
    <row r="339" spans="1:24" ht="21.9" customHeight="1" x14ac:dyDescent="0.3">
      <c r="A339" s="580"/>
      <c r="B339" s="3099" t="s">
        <v>807</v>
      </c>
      <c r="C339" s="3100"/>
      <c r="D339" s="561" t="s">
        <v>14</v>
      </c>
      <c r="F339" s="3101" t="s">
        <v>808</v>
      </c>
      <c r="G339" s="3102"/>
      <c r="H339" s="3103"/>
      <c r="I339" s="561" t="s">
        <v>14</v>
      </c>
      <c r="J339" s="511"/>
      <c r="K339" s="3105" t="s">
        <v>809</v>
      </c>
      <c r="L339" s="3106"/>
      <c r="M339" s="562" t="s">
        <v>14</v>
      </c>
      <c r="N339" s="531"/>
      <c r="O339" s="615"/>
    </row>
    <row r="340" spans="1:24" ht="21.9" customHeight="1" x14ac:dyDescent="0.3">
      <c r="A340" s="580"/>
      <c r="B340" s="3112" t="str">
        <f>B313</f>
        <v>Dhanmondi 33 KV SIDE</v>
      </c>
      <c r="C340" s="3113"/>
      <c r="D340" s="567">
        <f>M316</f>
        <v>10621021.428276908</v>
      </c>
      <c r="F340" s="3114" t="s">
        <v>810</v>
      </c>
      <c r="G340" s="3115"/>
      <c r="H340" s="3116"/>
      <c r="I340" s="563">
        <f>L332</f>
        <v>0</v>
      </c>
      <c r="J340" s="511"/>
      <c r="K340" s="3117" t="str">
        <f>F341</f>
        <v>KAKRAIL 33 KV NET IMPORT</v>
      </c>
      <c r="L340" s="3118"/>
      <c r="M340" s="565">
        <f>I341</f>
        <v>10621021.428276908</v>
      </c>
      <c r="N340" s="531"/>
      <c r="O340" s="615"/>
    </row>
    <row r="341" spans="1:24" ht="21.9" customHeight="1" x14ac:dyDescent="0.3">
      <c r="A341" s="580"/>
      <c r="B341" s="3112" t="str">
        <f>B317</f>
        <v>ULLON 33 KV SIDE</v>
      </c>
      <c r="C341" s="3113"/>
      <c r="D341" s="616">
        <f>M319</f>
        <v>0</v>
      </c>
      <c r="F341" s="3114" t="s">
        <v>1104</v>
      </c>
      <c r="G341" s="3115"/>
      <c r="H341" s="3116"/>
      <c r="I341" s="563">
        <f>D344-I340</f>
        <v>10621021.428276908</v>
      </c>
      <c r="J341" s="511"/>
      <c r="K341" s="3119" t="s">
        <v>1105</v>
      </c>
      <c r="L341" s="3120"/>
      <c r="M341" s="563">
        <f>K355</f>
        <v>10423112.414000019</v>
      </c>
      <c r="N341" s="531"/>
      <c r="O341" s="615"/>
    </row>
    <row r="342" spans="1:24" ht="21.9" customHeight="1" x14ac:dyDescent="0.3">
      <c r="A342" s="580"/>
      <c r="B342" s="3112" t="str">
        <f>B320</f>
        <v>Taltola 33 KV SIDE</v>
      </c>
      <c r="C342" s="3113"/>
      <c r="D342" s="616">
        <f>M322</f>
        <v>0</v>
      </c>
      <c r="F342"/>
      <c r="J342" s="511"/>
      <c r="K342" s="3121" t="s">
        <v>267</v>
      </c>
      <c r="L342" s="3122"/>
      <c r="M342" s="563">
        <f>M340-M341</f>
        <v>197909.01427688822</v>
      </c>
      <c r="N342" s="531"/>
      <c r="O342" s="615"/>
    </row>
    <row r="343" spans="1:24" ht="21.9" customHeight="1" thickBot="1" x14ac:dyDescent="0.35">
      <c r="A343" s="580"/>
      <c r="B343" s="3112" t="s">
        <v>834</v>
      </c>
      <c r="C343" s="3113"/>
      <c r="D343" s="598"/>
      <c r="F343"/>
      <c r="J343" s="511"/>
      <c r="K343" s="3123" t="s">
        <v>268</v>
      </c>
      <c r="L343" s="3124"/>
      <c r="M343" s="566">
        <f>M342/M340</f>
        <v>1.8633708218494371E-2</v>
      </c>
      <c r="N343" s="531"/>
      <c r="O343" s="615"/>
    </row>
    <row r="344" spans="1:24" ht="21.9" customHeight="1" thickBot="1" x14ac:dyDescent="0.35">
      <c r="A344" s="580"/>
      <c r="B344" s="3125" t="s">
        <v>799</v>
      </c>
      <c r="C344" s="3126"/>
      <c r="D344" s="564">
        <f>SUM(D340:D342)</f>
        <v>10621021.428276908</v>
      </c>
      <c r="F344" s="674"/>
      <c r="G344" s="2214"/>
      <c r="H344" s="2214"/>
      <c r="I344" s="511"/>
      <c r="J344" s="511"/>
      <c r="K344" s="580"/>
      <c r="L344" s="511"/>
      <c r="M344" s="511"/>
      <c r="N344" s="531"/>
      <c r="O344" s="615"/>
    </row>
    <row r="345" spans="1:24" ht="21.9" customHeight="1" x14ac:dyDescent="0.3">
      <c r="A345" s="580"/>
      <c r="B345" s="611"/>
      <c r="C345" s="90"/>
      <c r="D345" s="611"/>
      <c r="E345" s="90"/>
      <c r="F345" s="679"/>
      <c r="G345" s="612"/>
      <c r="H345" s="612"/>
      <c r="I345" s="612"/>
      <c r="J345" s="611"/>
      <c r="K345" s="613"/>
      <c r="L345" s="614"/>
      <c r="M345" s="614"/>
      <c r="N345" s="531"/>
      <c r="O345" s="615"/>
    </row>
    <row r="346" spans="1:24" ht="21.9" customHeight="1" x14ac:dyDescent="0.3">
      <c r="A346" s="511"/>
      <c r="B346" s="520"/>
      <c r="C346" s="511"/>
      <c r="D346" s="1087"/>
      <c r="E346" s="511"/>
      <c r="F346" s="674"/>
      <c r="G346" s="2214"/>
      <c r="H346" s="2214"/>
      <c r="I346" s="511"/>
      <c r="J346" s="511"/>
      <c r="K346" s="580"/>
      <c r="L346" s="511"/>
      <c r="M346" s="511"/>
      <c r="N346" s="511"/>
      <c r="O346" s="511"/>
    </row>
    <row r="347" spans="1:24" ht="21.9" customHeight="1" x14ac:dyDescent="0.3">
      <c r="A347" s="511"/>
      <c r="B347" s="520"/>
      <c r="C347" s="511"/>
      <c r="D347" s="1087"/>
      <c r="E347" s="511"/>
      <c r="F347" s="674"/>
      <c r="G347" s="2214"/>
      <c r="H347" s="2214"/>
      <c r="I347" s="511"/>
      <c r="J347" s="511"/>
      <c r="K347" s="580"/>
      <c r="L347" s="511"/>
      <c r="M347" s="511"/>
      <c r="N347" s="511"/>
      <c r="O347" s="511"/>
    </row>
    <row r="348" spans="1:24" ht="21.9" customHeight="1" x14ac:dyDescent="0.3">
      <c r="A348" s="3134" t="s">
        <v>878</v>
      </c>
      <c r="B348" s="3134"/>
      <c r="C348" s="3134"/>
      <c r="D348" s="3134"/>
      <c r="E348" s="3134"/>
      <c r="F348" s="3134"/>
      <c r="G348" s="3134"/>
      <c r="H348" s="3134"/>
      <c r="I348" s="3134"/>
      <c r="J348" s="3134"/>
      <c r="K348" s="3134"/>
      <c r="L348" s="3134"/>
      <c r="M348" s="3134"/>
      <c r="N348" s="3134"/>
      <c r="O348" s="629" t="str">
        <f>$O$6</f>
        <v>Month August-2023</v>
      </c>
      <c r="S348" s="1103" t="str">
        <f>S6</f>
        <v>Name of Feeders.</v>
      </c>
      <c r="T348" s="2671" t="str">
        <f>T6</f>
        <v>Month August-2023</v>
      </c>
      <c r="U348" s="2671" t="s">
        <v>5037</v>
      </c>
      <c r="V348" s="1103" t="str">
        <f>V6</f>
        <v>Diffferance</v>
      </c>
      <c r="W348" s="1103" t="str">
        <f>W6</f>
        <v>% of Increased/Decreased</v>
      </c>
      <c r="X348" s="1103" t="str">
        <f>X6</f>
        <v>COMENTS</v>
      </c>
    </row>
    <row r="349" spans="1:24" ht="21.9" customHeight="1" x14ac:dyDescent="0.3">
      <c r="A349" s="3087" t="s">
        <v>0</v>
      </c>
      <c r="B349" s="3089" t="s">
        <v>1</v>
      </c>
      <c r="C349" s="3091" t="s">
        <v>2</v>
      </c>
      <c r="D349" s="3092"/>
      <c r="E349" s="3093"/>
      <c r="F349" s="3094" t="s">
        <v>3</v>
      </c>
      <c r="G349" s="3091" t="s">
        <v>4</v>
      </c>
      <c r="H349" s="3093"/>
      <c r="I349" s="3068"/>
      <c r="J349" s="3096" t="s">
        <v>5</v>
      </c>
      <c r="K349" s="3091" t="s">
        <v>6</v>
      </c>
      <c r="L349" s="3068"/>
      <c r="M349" s="95" t="s">
        <v>29</v>
      </c>
      <c r="N349" s="96"/>
      <c r="O349" s="3067" t="s">
        <v>7</v>
      </c>
    </row>
    <row r="350" spans="1:24" ht="46.8" x14ac:dyDescent="0.3">
      <c r="A350" s="3088"/>
      <c r="B350" s="3090"/>
      <c r="C350" s="3084" t="s">
        <v>824</v>
      </c>
      <c r="D350" s="3085"/>
      <c r="E350" s="85" t="s">
        <v>9</v>
      </c>
      <c r="F350" s="3095"/>
      <c r="G350" s="2218" t="str">
        <f>G8</f>
        <v>Reading at 00.00hr 
01.08.2023</v>
      </c>
      <c r="H350" s="2218" t="str">
        <f>H8</f>
        <v>Reading at 00.00hr 
01.09.2023</v>
      </c>
      <c r="I350" s="1" t="s">
        <v>10</v>
      </c>
      <c r="J350" s="3088"/>
      <c r="K350" s="1" t="s">
        <v>11</v>
      </c>
      <c r="L350" s="1" t="s">
        <v>12</v>
      </c>
      <c r="M350" s="508" t="s">
        <v>30</v>
      </c>
      <c r="N350" s="75" t="s">
        <v>41</v>
      </c>
      <c r="O350" s="3068"/>
      <c r="T350" s="2673">
        <v>15283200.000000071</v>
      </c>
      <c r="U350" s="2673">
        <v>15283200.000000071</v>
      </c>
      <c r="V350" s="33">
        <f>T350-U350</f>
        <v>0</v>
      </c>
      <c r="W350" s="1104">
        <f>V350/U350*100</f>
        <v>0</v>
      </c>
      <c r="X350" s="33" t="str">
        <f>IF(W350&gt;40,"FAULT",IF(W350&lt;-40,"CHECK","OK"))</f>
        <v>OK</v>
      </c>
    </row>
    <row r="351" spans="1:24" ht="21.9" customHeight="1" x14ac:dyDescent="0.3">
      <c r="A351" s="2">
        <v>1</v>
      </c>
      <c r="B351" s="86">
        <v>2</v>
      </c>
      <c r="C351" s="2582">
        <v>3</v>
      </c>
      <c r="D351" s="2615">
        <v>4</v>
      </c>
      <c r="E351" s="551">
        <v>5</v>
      </c>
      <c r="F351" s="551">
        <v>6</v>
      </c>
      <c r="G351" s="2616">
        <f>'PDB Bill AMR'!$H$5</f>
        <v>8</v>
      </c>
      <c r="H351" s="2616">
        <f>'PDB Bill AMR'!$H$5</f>
        <v>8</v>
      </c>
      <c r="I351" s="2" t="s">
        <v>2021</v>
      </c>
      <c r="J351" s="2">
        <v>10</v>
      </c>
      <c r="K351" s="2" t="s">
        <v>5039</v>
      </c>
      <c r="L351" s="2" t="s">
        <v>5040</v>
      </c>
      <c r="M351" s="2">
        <v>13</v>
      </c>
      <c r="N351" s="2">
        <v>14</v>
      </c>
      <c r="O351" s="2">
        <v>15</v>
      </c>
    </row>
    <row r="352" spans="1:24" ht="21.9" customHeight="1" x14ac:dyDescent="0.3">
      <c r="A352" s="519"/>
      <c r="B352" s="513" t="s">
        <v>1150</v>
      </c>
      <c r="C352" s="514"/>
      <c r="D352" s="573"/>
      <c r="E352" s="514"/>
      <c r="F352" s="668"/>
      <c r="G352" s="2211"/>
      <c r="H352" s="2211"/>
      <c r="I352" s="514"/>
      <c r="J352" s="514"/>
      <c r="K352" s="573"/>
      <c r="L352" s="514"/>
      <c r="M352" s="515"/>
      <c r="N352" s="516"/>
      <c r="O352" s="507"/>
    </row>
    <row r="353" spans="1:24" ht="21.9" customHeight="1" x14ac:dyDescent="0.3">
      <c r="A353" s="519">
        <v>14</v>
      </c>
      <c r="B353" s="98" t="s">
        <v>3447</v>
      </c>
      <c r="C353" s="51">
        <v>11</v>
      </c>
      <c r="D353" s="681"/>
      <c r="E353" s="51" t="s">
        <v>3448</v>
      </c>
      <c r="F353" s="676">
        <v>1</v>
      </c>
      <c r="G353" s="1001">
        <v>19004</v>
      </c>
      <c r="H353" s="1001">
        <v>19591.400000000001</v>
      </c>
      <c r="I353" s="20">
        <f>H353-G353</f>
        <v>587.40000000000146</v>
      </c>
      <c r="J353" s="507">
        <v>8888.89</v>
      </c>
      <c r="K353" s="574">
        <f>F353*I353*J353</f>
        <v>5221333.9860000126</v>
      </c>
      <c r="L353" s="21"/>
      <c r="M353" s="21">
        <f>K353*$I$341/$K$355</f>
        <v>5320474.1488741757</v>
      </c>
      <c r="N353" s="80"/>
      <c r="O353" s="507"/>
    </row>
    <row r="354" spans="1:24" ht="21.9" customHeight="1" x14ac:dyDescent="0.3">
      <c r="A354" s="519">
        <v>15</v>
      </c>
      <c r="B354" s="98" t="s">
        <v>3449</v>
      </c>
      <c r="C354" s="51">
        <v>11</v>
      </c>
      <c r="D354" s="697"/>
      <c r="E354" s="51" t="s">
        <v>3450</v>
      </c>
      <c r="F354" s="676">
        <v>1</v>
      </c>
      <c r="G354" s="1001">
        <v>5696.9</v>
      </c>
      <c r="H354" s="1001">
        <v>6282.1</v>
      </c>
      <c r="I354" s="20">
        <f>H354-G354</f>
        <v>585.20000000000073</v>
      </c>
      <c r="J354" s="507">
        <v>8888.89</v>
      </c>
      <c r="K354" s="574">
        <f>F354*I354*J354</f>
        <v>5201778.4280000059</v>
      </c>
      <c r="L354" s="21"/>
      <c r="M354" s="21">
        <f>K354*$I$341/$K$355</f>
        <v>5300547.279402731</v>
      </c>
      <c r="N354" s="80"/>
      <c r="O354" s="507"/>
    </row>
    <row r="355" spans="1:24" ht="21.9" customHeight="1" x14ac:dyDescent="0.3">
      <c r="A355" s="519"/>
      <c r="B355" s="100"/>
      <c r="C355" s="89"/>
      <c r="D355" s="601"/>
      <c r="E355" s="89"/>
      <c r="F355" s="678"/>
      <c r="G355" s="47">
        <v>0</v>
      </c>
      <c r="H355" s="47">
        <v>0</v>
      </c>
      <c r="I355" s="47"/>
      <c r="J355" s="38" t="s">
        <v>27</v>
      </c>
      <c r="K355" s="2719">
        <f>SUM(K353:K354)</f>
        <v>10423112.414000019</v>
      </c>
      <c r="L355" s="48"/>
      <c r="M355" s="42">
        <f>SUM(M353:M354)</f>
        <v>10621021.428276908</v>
      </c>
      <c r="N355" s="83"/>
      <c r="O355" s="507"/>
    </row>
    <row r="356" spans="1:24" ht="21.9" customHeight="1" x14ac:dyDescent="0.3">
      <c r="A356" s="519"/>
      <c r="B356" s="532" t="s">
        <v>1150</v>
      </c>
      <c r="C356" s="533"/>
      <c r="D356" s="578"/>
      <c r="E356" s="533"/>
      <c r="F356" s="671"/>
      <c r="G356" s="2216">
        <v>0</v>
      </c>
      <c r="H356" s="2216">
        <v>0</v>
      </c>
      <c r="I356" s="533"/>
      <c r="J356" s="49"/>
      <c r="K356" s="587"/>
      <c r="L356" s="50"/>
      <c r="M356" s="50"/>
      <c r="N356" s="534"/>
      <c r="O356" s="507"/>
    </row>
    <row r="357" spans="1:24" ht="21.9" customHeight="1" x14ac:dyDescent="0.3">
      <c r="A357" s="519">
        <v>7</v>
      </c>
      <c r="B357" s="98" t="s">
        <v>3455</v>
      </c>
      <c r="C357" s="72">
        <v>11</v>
      </c>
      <c r="D357" s="932"/>
      <c r="E357" s="51" t="s">
        <v>3456</v>
      </c>
      <c r="F357" s="676">
        <v>1</v>
      </c>
      <c r="G357" s="2219">
        <v>23854.78</v>
      </c>
      <c r="H357" s="2219">
        <v>23959.84</v>
      </c>
      <c r="I357" s="19">
        <f t="shared" ref="I357:I372" si="61">H357-G357</f>
        <v>105.06000000000131</v>
      </c>
      <c r="J357" s="507">
        <v>8000</v>
      </c>
      <c r="K357" s="581"/>
      <c r="L357" s="21">
        <f t="shared" ref="L357:L372" si="62">F357*I357*J357</f>
        <v>840480.00000001048</v>
      </c>
      <c r="M357" s="21">
        <f>L357*$K$373/$L$373</f>
        <v>850072.05547200772</v>
      </c>
      <c r="N357" s="71" t="s">
        <v>105</v>
      </c>
      <c r="O357" s="14"/>
      <c r="S357" t="str">
        <f t="shared" ref="S357:S372" si="63">B357</f>
        <v>Pioneer</v>
      </c>
      <c r="T357" s="2672">
        <f t="shared" ref="T357:T372" si="64">M357</f>
        <v>850072.05547200772</v>
      </c>
      <c r="U357" s="2672">
        <v>872559.19999998354</v>
      </c>
      <c r="V357" s="33">
        <f t="shared" ref="V357:V372" si="65">T357-U357</f>
        <v>-22487.144527975819</v>
      </c>
      <c r="W357" s="1104">
        <f t="shared" ref="W357:W372" si="66">V357/U357*100</f>
        <v>-2.5771482929726997</v>
      </c>
      <c r="X357" s="33" t="str">
        <f t="shared" ref="X357:X372" si="67">IF(W357&gt;40,"FAULT",IF(W357&lt;-40,"CHECK","OK"))</f>
        <v>OK</v>
      </c>
    </row>
    <row r="358" spans="1:24" ht="21.9" customHeight="1" x14ac:dyDescent="0.3">
      <c r="A358" s="519">
        <v>8</v>
      </c>
      <c r="B358" s="98" t="s">
        <v>3457</v>
      </c>
      <c r="C358" s="72">
        <v>11</v>
      </c>
      <c r="D358" s="933"/>
      <c r="E358" s="51" t="s">
        <v>3458</v>
      </c>
      <c r="F358" s="676">
        <v>1</v>
      </c>
      <c r="G358" s="2219">
        <v>83183.5</v>
      </c>
      <c r="H358" s="2219">
        <v>86508.9</v>
      </c>
      <c r="I358" s="19">
        <f t="shared" si="61"/>
        <v>3325.3999999999942</v>
      </c>
      <c r="J358" s="507">
        <v>444.44400000000002</v>
      </c>
      <c r="K358" s="581"/>
      <c r="L358" s="21">
        <f t="shared" si="62"/>
        <v>1477954.0775999974</v>
      </c>
      <c r="M358" s="21">
        <f t="shared" ref="M358:M372" si="68">L358*$K$373/$L$373</f>
        <v>1494821.3647423487</v>
      </c>
      <c r="N358" s="71" t="s">
        <v>108</v>
      </c>
      <c r="O358" s="14"/>
      <c r="S358" t="str">
        <f t="shared" si="63"/>
        <v>Pir Saheber Goli</v>
      </c>
      <c r="T358" s="2672">
        <f t="shared" si="64"/>
        <v>1494821.3647423487</v>
      </c>
      <c r="U358" s="2672">
        <v>1589289.5218199999</v>
      </c>
      <c r="V358" s="33">
        <f t="shared" si="65"/>
        <v>-94468.157077651238</v>
      </c>
      <c r="W358" s="1104">
        <f t="shared" si="66"/>
        <v>-5.9440495756537519</v>
      </c>
      <c r="X358" s="33" t="str">
        <f t="shared" si="67"/>
        <v>OK</v>
      </c>
    </row>
    <row r="359" spans="1:24" ht="21.9" customHeight="1" x14ac:dyDescent="0.3">
      <c r="A359" s="519">
        <v>9</v>
      </c>
      <c r="B359" s="98" t="s">
        <v>3459</v>
      </c>
      <c r="C359" s="72">
        <v>11</v>
      </c>
      <c r="D359" s="933"/>
      <c r="E359" s="51" t="s">
        <v>3460</v>
      </c>
      <c r="F359" s="676">
        <v>1</v>
      </c>
      <c r="G359" s="2219">
        <v>12700.2</v>
      </c>
      <c r="H359" s="2219">
        <v>12787.7</v>
      </c>
      <c r="I359" s="19">
        <f t="shared" si="61"/>
        <v>87.5</v>
      </c>
      <c r="J359" s="507">
        <v>2222.2199999999998</v>
      </c>
      <c r="K359" s="581"/>
      <c r="L359" s="21">
        <f t="shared" si="62"/>
        <v>194444.24999999997</v>
      </c>
      <c r="M359" s="21">
        <f t="shared" si="68"/>
        <v>196663.36292619794</v>
      </c>
      <c r="N359" s="71" t="s">
        <v>103</v>
      </c>
      <c r="O359" s="14"/>
      <c r="S359" t="str">
        <f t="shared" si="63"/>
        <v>Montri Para</v>
      </c>
      <c r="T359" s="2672">
        <f t="shared" si="64"/>
        <v>196663.36292619794</v>
      </c>
      <c r="U359" s="2672">
        <v>206488.68239999999</v>
      </c>
      <c r="V359" s="33">
        <f t="shared" si="65"/>
        <v>-9825.3194738020538</v>
      </c>
      <c r="W359" s="1104">
        <f t="shared" si="66"/>
        <v>-4.7582847445212106</v>
      </c>
      <c r="X359" s="33" t="str">
        <f t="shared" si="67"/>
        <v>OK</v>
      </c>
    </row>
    <row r="360" spans="1:24" ht="21.9" customHeight="1" x14ac:dyDescent="0.3">
      <c r="A360" s="519">
        <v>10</v>
      </c>
      <c r="B360" s="98" t="s">
        <v>3461</v>
      </c>
      <c r="C360" s="72">
        <v>11</v>
      </c>
      <c r="D360" s="933"/>
      <c r="E360" s="51">
        <v>9119865</v>
      </c>
      <c r="F360" s="676">
        <v>1</v>
      </c>
      <c r="G360" s="2231">
        <v>65421.2</v>
      </c>
      <c r="H360" s="2231">
        <v>67803.199999999997</v>
      </c>
      <c r="I360" s="19">
        <f t="shared" si="61"/>
        <v>2382</v>
      </c>
      <c r="J360" s="507">
        <v>1000</v>
      </c>
      <c r="K360" s="581"/>
      <c r="L360" s="21">
        <f t="shared" si="62"/>
        <v>2382000</v>
      </c>
      <c r="M360" s="21">
        <f t="shared" si="68"/>
        <v>2409184.7945629843</v>
      </c>
      <c r="N360" s="71" t="s">
        <v>103</v>
      </c>
      <c r="O360" s="14"/>
      <c r="S360" t="str">
        <f t="shared" si="63"/>
        <v>Baily Road 11 kV Sw/S-2</v>
      </c>
      <c r="T360" s="2672">
        <f t="shared" si="64"/>
        <v>2409184.7945629843</v>
      </c>
      <c r="U360" s="2672">
        <v>2711345</v>
      </c>
      <c r="V360" s="33">
        <f t="shared" si="65"/>
        <v>-302160.20543701574</v>
      </c>
      <c r="W360" s="1104">
        <f t="shared" si="66"/>
        <v>-11.144292055677745</v>
      </c>
      <c r="X360" s="33" t="str">
        <f t="shared" si="67"/>
        <v>OK</v>
      </c>
    </row>
    <row r="361" spans="1:24" ht="29.4" customHeight="1" x14ac:dyDescent="0.3">
      <c r="A361" s="519">
        <v>11</v>
      </c>
      <c r="B361" s="99" t="s">
        <v>4040</v>
      </c>
      <c r="C361" s="72">
        <v>11</v>
      </c>
      <c r="D361" s="933"/>
      <c r="E361" s="51" t="s">
        <v>3462</v>
      </c>
      <c r="F361" s="676">
        <v>1</v>
      </c>
      <c r="G361" s="2219">
        <v>54118.1</v>
      </c>
      <c r="H361" s="2219">
        <v>54118.1</v>
      </c>
      <c r="I361" s="19">
        <f t="shared" si="61"/>
        <v>0</v>
      </c>
      <c r="J361" s="507">
        <v>1000</v>
      </c>
      <c r="K361" s="581"/>
      <c r="L361" s="21">
        <f t="shared" si="62"/>
        <v>0</v>
      </c>
      <c r="M361" s="21">
        <f t="shared" si="68"/>
        <v>0</v>
      </c>
      <c r="N361" s="71" t="s">
        <v>108</v>
      </c>
      <c r="O361" s="14" t="s">
        <v>222</v>
      </c>
      <c r="S361" t="str">
        <f t="shared" si="63"/>
        <v>Jamuna U/G
11 KV Jonaki O/H</v>
      </c>
      <c r="T361" s="2672">
        <f t="shared" si="64"/>
        <v>0</v>
      </c>
      <c r="U361" s="2672">
        <v>0</v>
      </c>
      <c r="V361" s="33">
        <f t="shared" si="65"/>
        <v>0</v>
      </c>
      <c r="W361" s="1104" t="e">
        <f t="shared" si="66"/>
        <v>#DIV/0!</v>
      </c>
      <c r="X361" s="33" t="e">
        <f t="shared" si="67"/>
        <v>#DIV/0!</v>
      </c>
    </row>
    <row r="362" spans="1:24" ht="21.9" customHeight="1" x14ac:dyDescent="0.3">
      <c r="A362" s="519">
        <v>12</v>
      </c>
      <c r="B362" s="98" t="s">
        <v>3463</v>
      </c>
      <c r="C362" s="72">
        <v>11</v>
      </c>
      <c r="D362" s="933"/>
      <c r="E362" s="51">
        <v>1025651</v>
      </c>
      <c r="F362" s="676">
        <v>1</v>
      </c>
      <c r="G362" s="2219">
        <v>29238.400000000001</v>
      </c>
      <c r="H362" s="2219">
        <v>29559.9</v>
      </c>
      <c r="I362" s="19">
        <f t="shared" si="61"/>
        <v>321.5</v>
      </c>
      <c r="J362" s="507">
        <v>1000</v>
      </c>
      <c r="K362" s="581"/>
      <c r="L362" s="21">
        <f t="shared" si="62"/>
        <v>321500</v>
      </c>
      <c r="M362" s="21">
        <f t="shared" si="68"/>
        <v>325169.14838455059</v>
      </c>
      <c r="N362" s="71" t="s">
        <v>105</v>
      </c>
      <c r="O362" s="14"/>
      <c r="S362" t="str">
        <f t="shared" si="63"/>
        <v>High Court</v>
      </c>
      <c r="T362" s="2672">
        <f t="shared" si="64"/>
        <v>325169.14838455059</v>
      </c>
      <c r="U362" s="2672">
        <v>265125</v>
      </c>
      <c r="V362" s="33">
        <f t="shared" si="65"/>
        <v>60044.148384550586</v>
      </c>
      <c r="W362" s="1104">
        <f t="shared" si="66"/>
        <v>22.647486425101587</v>
      </c>
      <c r="X362" s="33" t="str">
        <f t="shared" si="67"/>
        <v>OK</v>
      </c>
    </row>
    <row r="363" spans="1:24" ht="21.9" customHeight="1" x14ac:dyDescent="0.3">
      <c r="A363" s="519">
        <v>13</v>
      </c>
      <c r="B363" s="98" t="s">
        <v>3464</v>
      </c>
      <c r="C363" s="72">
        <v>11</v>
      </c>
      <c r="D363" s="933"/>
      <c r="E363" s="51" t="s">
        <v>3465</v>
      </c>
      <c r="F363" s="676">
        <v>1</v>
      </c>
      <c r="G363" s="2219">
        <v>16809.5</v>
      </c>
      <c r="H363" s="2219">
        <v>16809.5</v>
      </c>
      <c r="I363" s="19">
        <f t="shared" si="61"/>
        <v>0</v>
      </c>
      <c r="J363" s="507">
        <v>2222.2199999999998</v>
      </c>
      <c r="K363" s="581"/>
      <c r="L363" s="21">
        <f t="shared" si="62"/>
        <v>0</v>
      </c>
      <c r="M363" s="21">
        <f t="shared" si="68"/>
        <v>0</v>
      </c>
      <c r="N363" s="71" t="s">
        <v>105</v>
      </c>
      <c r="O363" s="14"/>
      <c r="S363" t="str">
        <f t="shared" si="63"/>
        <v>Secretaiat</v>
      </c>
      <c r="T363" s="2672">
        <f t="shared" si="64"/>
        <v>0</v>
      </c>
      <c r="U363" s="2672">
        <v>0</v>
      </c>
      <c r="V363" s="33">
        <f t="shared" si="65"/>
        <v>0</v>
      </c>
      <c r="W363" s="1104" t="e">
        <f t="shared" si="66"/>
        <v>#DIV/0!</v>
      </c>
      <c r="X363" s="33" t="e">
        <f t="shared" si="67"/>
        <v>#DIV/0!</v>
      </c>
    </row>
    <row r="364" spans="1:24" ht="21.9" customHeight="1" x14ac:dyDescent="0.3">
      <c r="A364" s="519">
        <v>16</v>
      </c>
      <c r="B364" s="98" t="s">
        <v>3466</v>
      </c>
      <c r="C364" s="72">
        <v>11</v>
      </c>
      <c r="D364" s="933"/>
      <c r="E364" s="51" t="s">
        <v>3467</v>
      </c>
      <c r="F364" s="676">
        <v>1</v>
      </c>
      <c r="G364" s="2219">
        <v>5671.14</v>
      </c>
      <c r="H364" s="2219">
        <v>5708.48</v>
      </c>
      <c r="I364" s="19">
        <f t="shared" si="61"/>
        <v>37.339999999999236</v>
      </c>
      <c r="J364" s="507">
        <v>40000</v>
      </c>
      <c r="K364" s="581"/>
      <c r="L364" s="21">
        <f t="shared" si="62"/>
        <v>1493599.9999999695</v>
      </c>
      <c r="M364" s="21">
        <f t="shared" si="68"/>
        <v>1510645.8476738874</v>
      </c>
      <c r="N364" s="71" t="s">
        <v>108</v>
      </c>
      <c r="O364" s="14"/>
      <c r="S364" t="str">
        <f t="shared" si="63"/>
        <v>Shanti Nagar Bazar</v>
      </c>
      <c r="T364" s="2672">
        <f t="shared" si="64"/>
        <v>1510645.8476738874</v>
      </c>
      <c r="U364" s="2672">
        <v>1601052.0000000044</v>
      </c>
      <c r="V364" s="33">
        <f t="shared" si="65"/>
        <v>-90406.152326117037</v>
      </c>
      <c r="W364" s="1104">
        <f t="shared" si="66"/>
        <v>-5.6466718336516735</v>
      </c>
      <c r="X364" s="33" t="str">
        <f t="shared" si="67"/>
        <v>OK</v>
      </c>
    </row>
    <row r="365" spans="1:24" ht="21.9" customHeight="1" x14ac:dyDescent="0.3">
      <c r="A365" s="519">
        <v>17</v>
      </c>
      <c r="B365" s="98" t="s">
        <v>3468</v>
      </c>
      <c r="C365" s="72">
        <v>11</v>
      </c>
      <c r="D365" s="933"/>
      <c r="E365" s="51">
        <v>9119867</v>
      </c>
      <c r="F365" s="676">
        <v>1</v>
      </c>
      <c r="G365" s="2219">
        <v>32298</v>
      </c>
      <c r="H365" s="2219">
        <v>32532.2</v>
      </c>
      <c r="I365" s="19">
        <f t="shared" si="61"/>
        <v>234.20000000000073</v>
      </c>
      <c r="J365" s="507">
        <v>1000</v>
      </c>
      <c r="K365" s="581"/>
      <c r="L365" s="21">
        <f t="shared" si="62"/>
        <v>234200.00000000073</v>
      </c>
      <c r="M365" s="21">
        <f t="shared" si="68"/>
        <v>236872.82908759557</v>
      </c>
      <c r="N365" s="71" t="s">
        <v>103</v>
      </c>
      <c r="O365" s="14"/>
      <c r="S365" t="str">
        <f t="shared" si="63"/>
        <v>Tottho Bhovon</v>
      </c>
      <c r="T365" s="2672">
        <f t="shared" si="64"/>
        <v>236872.82908759557</v>
      </c>
      <c r="U365" s="2672">
        <v>224220</v>
      </c>
      <c r="V365" s="33">
        <f t="shared" si="65"/>
        <v>12652.829087595572</v>
      </c>
      <c r="W365" s="1104">
        <f t="shared" si="66"/>
        <v>5.643042140574245</v>
      </c>
      <c r="X365" s="33" t="str">
        <f t="shared" si="67"/>
        <v>OK</v>
      </c>
    </row>
    <row r="366" spans="1:24" ht="21.9" customHeight="1" x14ac:dyDescent="0.3">
      <c r="A366" s="519">
        <v>18</v>
      </c>
      <c r="B366" s="98" t="s">
        <v>3469</v>
      </c>
      <c r="C366" s="72">
        <v>11</v>
      </c>
      <c r="D366" s="933"/>
      <c r="E366" s="51" t="s">
        <v>3470</v>
      </c>
      <c r="F366" s="676">
        <v>1</v>
      </c>
      <c r="G366" s="2219">
        <v>78681.8</v>
      </c>
      <c r="H366" s="2219">
        <v>78985.3</v>
      </c>
      <c r="I366" s="19">
        <f t="shared" si="61"/>
        <v>303.5</v>
      </c>
      <c r="J366" s="507">
        <v>2222.2199999999998</v>
      </c>
      <c r="K366" s="581"/>
      <c r="L366" s="21">
        <f t="shared" si="62"/>
        <v>674443.7699999999</v>
      </c>
      <c r="M366" s="21">
        <f t="shared" si="68"/>
        <v>682140.92169258371</v>
      </c>
      <c r="N366" s="71" t="s">
        <v>103</v>
      </c>
      <c r="O366" s="14"/>
      <c r="S366" t="str">
        <f t="shared" si="63"/>
        <v>Central Police Hospital/ PNT (Circuit House)</v>
      </c>
      <c r="T366" s="2672">
        <f t="shared" si="64"/>
        <v>682140.92169258371</v>
      </c>
      <c r="U366" s="2672">
        <v>703183.74126000644</v>
      </c>
      <c r="V366" s="33">
        <f t="shared" si="65"/>
        <v>-21042.819567422732</v>
      </c>
      <c r="W366" s="1104">
        <f t="shared" si="66"/>
        <v>-2.9925065573497127</v>
      </c>
      <c r="X366" s="33" t="str">
        <f t="shared" si="67"/>
        <v>OK</v>
      </c>
    </row>
    <row r="367" spans="1:24" ht="21.9" customHeight="1" x14ac:dyDescent="0.3">
      <c r="A367" s="519">
        <v>19</v>
      </c>
      <c r="B367" s="98" t="s">
        <v>3471</v>
      </c>
      <c r="C367" s="72">
        <v>11</v>
      </c>
      <c r="D367" s="933"/>
      <c r="E367" s="51" t="s">
        <v>3472</v>
      </c>
      <c r="F367" s="676">
        <v>1</v>
      </c>
      <c r="G367" s="2219">
        <v>55889.599999999999</v>
      </c>
      <c r="H367" s="2219">
        <v>56427.3</v>
      </c>
      <c r="I367" s="19">
        <f t="shared" si="61"/>
        <v>537.70000000000437</v>
      </c>
      <c r="J367" s="507">
        <v>2222.2199999999998</v>
      </c>
      <c r="K367" s="581"/>
      <c r="L367" s="21">
        <f t="shared" si="62"/>
        <v>1194887.6940000097</v>
      </c>
      <c r="M367" s="21">
        <f t="shared" si="68"/>
        <v>1208524.4599476284</v>
      </c>
      <c r="N367" s="71" t="s">
        <v>103</v>
      </c>
      <c r="O367" s="14"/>
      <c r="S367" t="str">
        <f t="shared" si="63"/>
        <v>Baily Road 11 kV Sw/S-1</v>
      </c>
      <c r="T367" s="2672">
        <f t="shared" si="64"/>
        <v>1208524.4599476284</v>
      </c>
      <c r="U367" s="2672">
        <v>1467416.3103599902</v>
      </c>
      <c r="V367" s="33">
        <f t="shared" si="65"/>
        <v>-258891.85041236179</v>
      </c>
      <c r="W367" s="1104">
        <f t="shared" si="66"/>
        <v>-17.642699524639315</v>
      </c>
      <c r="X367" s="33" t="str">
        <f t="shared" si="67"/>
        <v>OK</v>
      </c>
    </row>
    <row r="368" spans="1:24" ht="21.9" customHeight="1" x14ac:dyDescent="0.3">
      <c r="A368" s="519">
        <v>20</v>
      </c>
      <c r="B368" s="98" t="s">
        <v>3473</v>
      </c>
      <c r="C368" s="72">
        <v>11</v>
      </c>
      <c r="D368" s="933"/>
      <c r="E368" s="51" t="s">
        <v>3474</v>
      </c>
      <c r="F368" s="676">
        <v>1</v>
      </c>
      <c r="G368" s="2219">
        <v>66935.360000000001</v>
      </c>
      <c r="H368" s="2219">
        <v>67951.3</v>
      </c>
      <c r="I368" s="19">
        <f t="shared" si="61"/>
        <v>1015.9400000000023</v>
      </c>
      <c r="J368" s="507">
        <v>1000</v>
      </c>
      <c r="K368" s="581"/>
      <c r="L368" s="21">
        <f t="shared" si="62"/>
        <v>1015940.0000000023</v>
      </c>
      <c r="M368" s="21">
        <f t="shared" si="68"/>
        <v>1027534.5088951821</v>
      </c>
      <c r="N368" s="71" t="s">
        <v>105</v>
      </c>
      <c r="O368" s="14"/>
      <c r="S368" t="str">
        <f t="shared" si="63"/>
        <v>Bijoy Nagar</v>
      </c>
      <c r="T368" s="2672">
        <f t="shared" si="64"/>
        <v>1027534.5088951821</v>
      </c>
      <c r="U368" s="2672">
        <v>1059146.6000000036</v>
      </c>
      <c r="V368" s="33">
        <f t="shared" si="65"/>
        <v>-31612.091104821535</v>
      </c>
      <c r="W368" s="1104">
        <f t="shared" si="66"/>
        <v>-2.984675691242499</v>
      </c>
      <c r="X368" s="33" t="str">
        <f t="shared" si="67"/>
        <v>OK</v>
      </c>
    </row>
    <row r="369" spans="1:24" ht="21.9" customHeight="1" x14ac:dyDescent="0.3">
      <c r="A369" s="519">
        <v>21</v>
      </c>
      <c r="B369" s="98" t="s">
        <v>3475</v>
      </c>
      <c r="C369" s="72">
        <v>11</v>
      </c>
      <c r="D369" s="933"/>
      <c r="E369" s="51" t="s">
        <v>3476</v>
      </c>
      <c r="F369" s="676">
        <v>1</v>
      </c>
      <c r="G369" s="2219">
        <v>25965.1</v>
      </c>
      <c r="H369" s="2219">
        <v>26476.799999999999</v>
      </c>
      <c r="I369" s="19">
        <f t="shared" si="61"/>
        <v>511.70000000000073</v>
      </c>
      <c r="J369" s="507">
        <v>1000</v>
      </c>
      <c r="K369" s="581"/>
      <c r="L369" s="21">
        <f t="shared" si="62"/>
        <v>511700.0000000007</v>
      </c>
      <c r="M369" s="21">
        <f t="shared" si="68"/>
        <v>517539.82341640664</v>
      </c>
      <c r="N369" s="71" t="s">
        <v>105</v>
      </c>
      <c r="O369" s="14" t="s">
        <v>222</v>
      </c>
      <c r="S369" t="str">
        <f t="shared" si="63"/>
        <v>Shilpakala Academy</v>
      </c>
      <c r="T369" s="2672">
        <f t="shared" si="64"/>
        <v>517539.82341640664</v>
      </c>
      <c r="U369" s="2672">
        <v>576507.9999999993</v>
      </c>
      <c r="V369" s="33">
        <f t="shared" si="65"/>
        <v>-58968.176583592664</v>
      </c>
      <c r="W369" s="1104">
        <f t="shared" si="66"/>
        <v>-10.22850967958688</v>
      </c>
      <c r="X369" s="33" t="str">
        <f t="shared" si="67"/>
        <v>OK</v>
      </c>
    </row>
    <row r="370" spans="1:24" ht="21.9" customHeight="1" x14ac:dyDescent="0.3">
      <c r="A370" s="519">
        <v>22</v>
      </c>
      <c r="B370" s="98" t="s">
        <v>3477</v>
      </c>
      <c r="C370" s="72">
        <v>11</v>
      </c>
      <c r="D370" s="933"/>
      <c r="E370" s="51" t="s">
        <v>3478</v>
      </c>
      <c r="F370" s="676">
        <v>1</v>
      </c>
      <c r="G370" s="2219">
        <v>674.7</v>
      </c>
      <c r="H370" s="2219">
        <v>678.06</v>
      </c>
      <c r="I370" s="19">
        <f t="shared" si="61"/>
        <v>3.3599999999999</v>
      </c>
      <c r="J370" s="507">
        <v>40000</v>
      </c>
      <c r="K370" s="581"/>
      <c r="L370" s="21">
        <f t="shared" si="62"/>
        <v>134399.99999999598</v>
      </c>
      <c r="M370" s="21">
        <f t="shared" si="68"/>
        <v>135933.85238843635</v>
      </c>
      <c r="N370" s="71" t="s">
        <v>103</v>
      </c>
      <c r="O370" s="14"/>
      <c r="S370" t="str">
        <f t="shared" si="63"/>
        <v>Judges Complex</v>
      </c>
      <c r="T370" s="2672">
        <f t="shared" si="64"/>
        <v>135933.85238843635</v>
      </c>
      <c r="U370" s="2672">
        <v>151903.99999999965</v>
      </c>
      <c r="V370" s="33">
        <f t="shared" si="65"/>
        <v>-15970.147611563298</v>
      </c>
      <c r="W370" s="1104">
        <f t="shared" si="66"/>
        <v>-10.513316049322817</v>
      </c>
      <c r="X370" s="33" t="str">
        <f t="shared" si="67"/>
        <v>OK</v>
      </c>
    </row>
    <row r="371" spans="1:24" ht="21.9" customHeight="1" x14ac:dyDescent="0.3">
      <c r="A371" s="519">
        <v>23</v>
      </c>
      <c r="B371" s="98" t="s">
        <v>3479</v>
      </c>
      <c r="C371" s="72">
        <v>11</v>
      </c>
      <c r="D371" s="933"/>
      <c r="E371" s="51">
        <v>39333</v>
      </c>
      <c r="F371" s="676">
        <v>1</v>
      </c>
      <c r="G371" s="2219">
        <v>492441</v>
      </c>
      <c r="H371" s="2219">
        <v>492441</v>
      </c>
      <c r="I371" s="19">
        <f t="shared" si="61"/>
        <v>0</v>
      </c>
      <c r="J371" s="507">
        <v>1</v>
      </c>
      <c r="K371" s="581"/>
      <c r="L371" s="21">
        <f t="shared" si="62"/>
        <v>0</v>
      </c>
      <c r="M371" s="21">
        <f t="shared" si="68"/>
        <v>0</v>
      </c>
      <c r="N371" s="71" t="s">
        <v>103</v>
      </c>
      <c r="O371" s="14"/>
      <c r="S371" t="str">
        <f t="shared" si="63"/>
        <v>Auxiliary Transformer, AT-1</v>
      </c>
      <c r="T371" s="2672">
        <f t="shared" si="64"/>
        <v>0</v>
      </c>
      <c r="U371" s="2672">
        <v>0</v>
      </c>
      <c r="V371" s="33">
        <f t="shared" si="65"/>
        <v>0</v>
      </c>
      <c r="W371" s="1104" t="e">
        <f t="shared" si="66"/>
        <v>#DIV/0!</v>
      </c>
      <c r="X371" s="33" t="e">
        <f t="shared" si="67"/>
        <v>#DIV/0!</v>
      </c>
    </row>
    <row r="372" spans="1:24" ht="21.9" customHeight="1" x14ac:dyDescent="0.3">
      <c r="A372" s="519">
        <v>24</v>
      </c>
      <c r="B372" s="98" t="s">
        <v>3480</v>
      </c>
      <c r="C372" s="72">
        <v>11</v>
      </c>
      <c r="D372" s="639"/>
      <c r="E372" s="51">
        <v>39254</v>
      </c>
      <c r="F372" s="676">
        <v>1</v>
      </c>
      <c r="G372" s="2219">
        <v>1195010</v>
      </c>
      <c r="H372" s="2233">
        <v>1220636</v>
      </c>
      <c r="I372" s="1759">
        <f t="shared" si="61"/>
        <v>25626</v>
      </c>
      <c r="J372" s="507">
        <v>1</v>
      </c>
      <c r="K372" s="581"/>
      <c r="L372" s="652">
        <f t="shared" si="62"/>
        <v>25626</v>
      </c>
      <c r="M372" s="21">
        <f t="shared" si="68"/>
        <v>25918.459087099513</v>
      </c>
      <c r="N372" s="71" t="s">
        <v>103</v>
      </c>
      <c r="O372" s="14"/>
      <c r="S372" t="str">
        <f t="shared" si="63"/>
        <v>Auxiliary Transformer, AT-2</v>
      </c>
      <c r="T372" s="2672">
        <f t="shared" si="64"/>
        <v>25918.459087099513</v>
      </c>
      <c r="U372" s="2672">
        <v>0</v>
      </c>
      <c r="V372" s="33">
        <f t="shared" si="65"/>
        <v>25918.459087099513</v>
      </c>
      <c r="W372" s="1104" t="e">
        <f t="shared" si="66"/>
        <v>#DIV/0!</v>
      </c>
      <c r="X372" s="33" t="e">
        <f t="shared" si="67"/>
        <v>#DIV/0!</v>
      </c>
    </row>
    <row r="373" spans="1:24" ht="21.9" customHeight="1" x14ac:dyDescent="0.3">
      <c r="A373" s="524"/>
      <c r="B373" s="94"/>
      <c r="C373" s="88"/>
      <c r="D373" s="94"/>
      <c r="E373" s="88"/>
      <c r="F373" s="677"/>
      <c r="G373" s="37"/>
      <c r="H373" s="37"/>
      <c r="I373" s="37"/>
      <c r="J373" s="52" t="s">
        <v>38</v>
      </c>
      <c r="K373" s="541">
        <f>M355</f>
        <v>10621021.428276908</v>
      </c>
      <c r="L373" s="2719">
        <f>SUM(L357:L372)</f>
        <v>10501175.791599985</v>
      </c>
      <c r="M373" s="42">
        <f>SUM(M357:M372)</f>
        <v>10621021.428276908</v>
      </c>
      <c r="N373" s="82">
        <f>(M373-L373)/L373*100</f>
        <v>1.1412592175895997</v>
      </c>
      <c r="O373" s="28"/>
    </row>
    <row r="375" spans="1:24" ht="21.9" customHeight="1" x14ac:dyDescent="0.3">
      <c r="A375" s="511"/>
      <c r="B375" s="523"/>
      <c r="C375" s="520"/>
      <c r="D375" s="1038"/>
      <c r="F375" s="3137" t="s">
        <v>815</v>
      </c>
      <c r="G375" s="3137"/>
      <c r="H375" s="3137"/>
      <c r="I375" s="555" t="s">
        <v>14</v>
      </c>
      <c r="J375" s="511"/>
      <c r="K375" s="1670"/>
      <c r="L375" s="511"/>
      <c r="M375" s="511"/>
      <c r="N375" s="520"/>
      <c r="O375" s="511"/>
    </row>
    <row r="376" spans="1:24" ht="21.9" customHeight="1" x14ac:dyDescent="0.3">
      <c r="A376" s="511"/>
      <c r="B376" s="523"/>
      <c r="C376" s="520"/>
      <c r="D376" s="1038"/>
      <c r="F376" s="1090" t="s">
        <v>105</v>
      </c>
      <c r="G376" s="3070" t="s">
        <v>4068</v>
      </c>
      <c r="H376" s="3071"/>
      <c r="I376" s="530">
        <f>M357+M362+M363+M368+M369</f>
        <v>2720315.5361681473</v>
      </c>
      <c r="J376" s="511"/>
      <c r="K376" s="580"/>
      <c r="L376" s="1108"/>
      <c r="M376" s="511"/>
      <c r="N376" s="520"/>
      <c r="O376" s="511" t="s">
        <v>222</v>
      </c>
    </row>
    <row r="377" spans="1:24" ht="21.9" customHeight="1" x14ac:dyDescent="0.3">
      <c r="A377" s="511"/>
      <c r="B377" s="523"/>
      <c r="C377" s="520"/>
      <c r="D377" s="1038"/>
      <c r="F377" s="1090" t="s">
        <v>108</v>
      </c>
      <c r="G377" s="3070" t="s">
        <v>4068</v>
      </c>
      <c r="H377" s="3071"/>
      <c r="I377" s="530">
        <f>M358+M361+M364</f>
        <v>3005467.2124162363</v>
      </c>
      <c r="J377" s="511"/>
      <c r="K377" s="580"/>
      <c r="L377" s="1108"/>
      <c r="M377" s="511"/>
      <c r="N377" s="520"/>
      <c r="O377" s="511"/>
    </row>
    <row r="378" spans="1:24" ht="21.9" customHeight="1" x14ac:dyDescent="0.3">
      <c r="A378" s="511"/>
      <c r="B378" s="523"/>
      <c r="C378" s="520"/>
      <c r="D378" s="1038"/>
      <c r="F378" s="1090" t="s">
        <v>103</v>
      </c>
      <c r="G378" s="3070" t="s">
        <v>4068</v>
      </c>
      <c r="H378" s="3071"/>
      <c r="I378" s="530">
        <f>M359+M360+M365+M366+M367+M370+M371+M372</f>
        <v>4895238.6796925254</v>
      </c>
      <c r="J378" s="511"/>
      <c r="K378" s="580"/>
      <c r="L378" s="1108"/>
      <c r="M378" s="511"/>
      <c r="N378" s="520"/>
      <c r="O378" s="511"/>
    </row>
    <row r="379" spans="1:24" ht="21.9" customHeight="1" x14ac:dyDescent="0.3">
      <c r="A379" s="511"/>
      <c r="B379" s="523"/>
      <c r="C379" s="520"/>
      <c r="D379" s="1038"/>
      <c r="E379" s="520"/>
      <c r="F379" s="3131" t="s">
        <v>199</v>
      </c>
      <c r="G379" s="3131"/>
      <c r="H379" s="3131"/>
      <c r="I379" s="540">
        <f>SUM(I376:I378)</f>
        <v>10621021.42827691</v>
      </c>
      <c r="J379" s="42">
        <f>I379-M373</f>
        <v>0</v>
      </c>
      <c r="K379" s="580"/>
      <c r="L379" s="1108"/>
      <c r="M379" s="511"/>
      <c r="N379" s="520"/>
      <c r="O379" s="511"/>
    </row>
    <row r="380" spans="1:24" ht="21.9" customHeight="1" x14ac:dyDescent="0.3">
      <c r="A380" s="511"/>
      <c r="B380" s="523"/>
      <c r="C380" s="520"/>
      <c r="D380" s="1038"/>
      <c r="E380" s="520"/>
      <c r="F380" s="674"/>
      <c r="G380" s="2214"/>
      <c r="H380" s="2214"/>
      <c r="I380" s="511"/>
      <c r="J380" s="511"/>
      <c r="K380" s="580"/>
      <c r="L380" s="511"/>
      <c r="M380" s="511"/>
      <c r="N380" s="520"/>
      <c r="O380" s="511"/>
    </row>
    <row r="381" spans="1:24" ht="21.9" customHeight="1" x14ac:dyDescent="0.3">
      <c r="A381" s="511"/>
      <c r="B381" s="523"/>
      <c r="C381" s="520"/>
      <c r="D381" s="1038"/>
      <c r="E381" s="520"/>
      <c r="F381" s="674"/>
      <c r="G381" s="2214"/>
      <c r="H381" s="2214"/>
      <c r="I381" s="511"/>
      <c r="J381" s="511"/>
      <c r="K381" s="580"/>
      <c r="L381" s="511"/>
      <c r="M381" s="511"/>
      <c r="N381" s="520"/>
      <c r="O381" s="511"/>
    </row>
    <row r="382" spans="1:24" ht="21.9" customHeight="1" x14ac:dyDescent="0.3">
      <c r="A382" s="511"/>
      <c r="B382" s="523"/>
      <c r="C382" s="520"/>
      <c r="D382" s="1038"/>
      <c r="E382" s="520"/>
      <c r="F382" s="674"/>
      <c r="G382" s="2214"/>
      <c r="H382" s="2214"/>
      <c r="I382" s="511"/>
      <c r="J382" s="511"/>
      <c r="K382" s="580"/>
      <c r="L382" s="511"/>
      <c r="M382" s="511"/>
      <c r="N382" s="520"/>
      <c r="O382" s="511"/>
    </row>
    <row r="383" spans="1:24" ht="21.9" customHeight="1" x14ac:dyDescent="0.3">
      <c r="A383" s="511"/>
      <c r="B383" s="520"/>
      <c r="C383" s="520"/>
      <c r="D383" s="1038"/>
      <c r="E383" s="520"/>
      <c r="F383" s="674"/>
      <c r="G383" s="2214"/>
      <c r="H383" s="2214"/>
      <c r="I383" s="511"/>
      <c r="J383" s="511"/>
      <c r="K383" s="580"/>
      <c r="L383" s="511"/>
      <c r="M383" s="511"/>
      <c r="N383" s="520"/>
      <c r="O383" s="511"/>
    </row>
    <row r="384" spans="1:24" ht="21.9" customHeight="1" x14ac:dyDescent="0.3">
      <c r="A384" s="511"/>
      <c r="B384" s="520"/>
      <c r="C384" s="520"/>
      <c r="D384" s="1038"/>
      <c r="E384" s="520"/>
      <c r="F384" s="674"/>
      <c r="G384" s="2214"/>
      <c r="H384" s="2214"/>
      <c r="I384" s="511"/>
      <c r="J384" s="511"/>
      <c r="K384" s="580"/>
      <c r="L384" s="511"/>
      <c r="M384" s="511"/>
      <c r="N384" s="520"/>
      <c r="O384" s="511"/>
    </row>
    <row r="385" spans="1:24" ht="21.9" customHeight="1" x14ac:dyDescent="0.3">
      <c r="A385" s="511"/>
      <c r="B385" s="523"/>
      <c r="C385" s="520"/>
      <c r="D385" s="1038"/>
      <c r="E385" s="520"/>
      <c r="F385" s="674"/>
      <c r="G385" s="2214"/>
      <c r="H385" s="2214"/>
      <c r="I385" s="511"/>
      <c r="J385" s="511"/>
      <c r="K385" s="580" t="s">
        <v>222</v>
      </c>
      <c r="L385" s="511"/>
      <c r="M385" s="511"/>
      <c r="N385" s="520"/>
      <c r="O385" s="511"/>
    </row>
    <row r="386" spans="1:24" ht="21.9" customHeight="1" x14ac:dyDescent="0.3">
      <c r="A386" s="511"/>
      <c r="B386" s="523"/>
      <c r="C386" s="520"/>
      <c r="D386" s="1038"/>
      <c r="E386" s="520"/>
      <c r="F386" s="674"/>
      <c r="G386" s="2214"/>
      <c r="H386" s="2214"/>
      <c r="I386" s="511"/>
      <c r="J386" s="511"/>
      <c r="K386" s="580"/>
      <c r="L386" s="511"/>
      <c r="M386" s="511"/>
      <c r="N386" s="520"/>
      <c r="O386" s="511"/>
    </row>
    <row r="387" spans="1:24" ht="21.9" customHeight="1" x14ac:dyDescent="0.3">
      <c r="A387" s="511"/>
      <c r="B387" s="523"/>
      <c r="C387" s="520"/>
      <c r="D387" s="1038"/>
      <c r="E387" s="520"/>
      <c r="F387" s="674"/>
      <c r="G387" s="2214"/>
      <c r="H387" s="2214"/>
      <c r="I387" s="511"/>
      <c r="J387" s="511"/>
      <c r="K387" s="580"/>
      <c r="L387" s="511"/>
      <c r="M387" s="511"/>
      <c r="N387" s="520"/>
      <c r="O387" s="511"/>
    </row>
    <row r="388" spans="1:24" ht="21.9" customHeight="1" x14ac:dyDescent="0.3">
      <c r="A388" s="27"/>
      <c r="B388" s="3128"/>
      <c r="C388" s="3128"/>
      <c r="D388" s="3128"/>
      <c r="E388" s="3128"/>
      <c r="F388" s="3128"/>
      <c r="G388" s="3128"/>
      <c r="H388" s="3128"/>
      <c r="I388" s="3128"/>
      <c r="J388" s="3128"/>
      <c r="K388" s="3128"/>
      <c r="L388" s="3128"/>
      <c r="M388" s="3128"/>
      <c r="N388" s="520"/>
      <c r="O388" s="511"/>
    </row>
    <row r="389" spans="1:24" ht="21.9" customHeight="1" x14ac:dyDescent="0.3">
      <c r="A389" s="511"/>
      <c r="B389" s="523"/>
      <c r="C389" s="520"/>
      <c r="D389" s="1038"/>
      <c r="E389" s="520"/>
      <c r="F389" s="674"/>
      <c r="G389" s="2214"/>
      <c r="H389" s="2214"/>
      <c r="I389" s="511"/>
      <c r="J389" s="511"/>
      <c r="K389" s="580"/>
      <c r="L389" s="511"/>
      <c r="M389" s="511"/>
      <c r="N389" s="520"/>
      <c r="O389" s="511"/>
    </row>
    <row r="390" spans="1:24" ht="21.9" customHeight="1" x14ac:dyDescent="0.3">
      <c r="A390" s="511"/>
      <c r="B390" s="523"/>
      <c r="C390" s="520"/>
      <c r="D390" s="1038"/>
      <c r="E390" s="520"/>
      <c r="F390" s="674"/>
      <c r="G390" s="2214"/>
      <c r="H390" s="2214"/>
      <c r="I390" s="511"/>
      <c r="J390" s="511"/>
      <c r="K390" s="580"/>
      <c r="L390" s="511"/>
      <c r="M390" s="511"/>
      <c r="N390" s="520"/>
      <c r="O390" s="511"/>
    </row>
    <row r="391" spans="1:24" ht="21.9" customHeight="1" x14ac:dyDescent="0.3">
      <c r="A391" s="3086" t="s">
        <v>879</v>
      </c>
      <c r="B391" s="3086"/>
      <c r="C391" s="3086"/>
      <c r="D391" s="3086"/>
      <c r="E391" s="3086"/>
      <c r="F391" s="3086"/>
      <c r="G391" s="3086"/>
      <c r="H391" s="3086"/>
      <c r="I391" s="3086"/>
      <c r="J391" s="3086"/>
      <c r="K391" s="3086"/>
      <c r="L391" s="3086"/>
      <c r="M391" s="3086"/>
      <c r="N391" s="3086"/>
      <c r="O391" s="629" t="str">
        <f>$O$6</f>
        <v>Month August-2023</v>
      </c>
      <c r="S391" s="1103" t="str">
        <f>S6</f>
        <v>Name of Feeders.</v>
      </c>
      <c r="T391" s="2671" t="str">
        <f>T6</f>
        <v>Month August-2023</v>
      </c>
      <c r="U391" s="2671" t="s">
        <v>5037</v>
      </c>
      <c r="V391" s="1103" t="str">
        <f>V6</f>
        <v>Diffferance</v>
      </c>
      <c r="W391" s="1103" t="str">
        <f>W6</f>
        <v>% of Increased/Decreased</v>
      </c>
      <c r="X391" s="1103" t="str">
        <f>X6</f>
        <v>COMENTS</v>
      </c>
    </row>
    <row r="392" spans="1:24" ht="21.9" customHeight="1" x14ac:dyDescent="0.3">
      <c r="A392" s="3087" t="s">
        <v>0</v>
      </c>
      <c r="B392" s="3089" t="s">
        <v>1</v>
      </c>
      <c r="C392" s="3091" t="s">
        <v>2</v>
      </c>
      <c r="D392" s="3092"/>
      <c r="E392" s="3093"/>
      <c r="F392" s="3094" t="s">
        <v>3</v>
      </c>
      <c r="G392" s="3091" t="s">
        <v>4</v>
      </c>
      <c r="H392" s="3093"/>
      <c r="I392" s="3068"/>
      <c r="J392" s="3096" t="s">
        <v>5</v>
      </c>
      <c r="K392" s="3091" t="s">
        <v>6</v>
      </c>
      <c r="L392" s="3068"/>
      <c r="M392" s="95" t="s">
        <v>29</v>
      </c>
      <c r="N392" s="96"/>
      <c r="O392" s="3067" t="s">
        <v>7</v>
      </c>
    </row>
    <row r="393" spans="1:24" ht="46.8" x14ac:dyDescent="0.3">
      <c r="A393" s="3088"/>
      <c r="B393" s="3090"/>
      <c r="C393" s="3084" t="s">
        <v>824</v>
      </c>
      <c r="D393" s="3085"/>
      <c r="E393" s="85" t="s">
        <v>9</v>
      </c>
      <c r="F393" s="3095"/>
      <c r="G393" s="2218" t="str">
        <f>G8</f>
        <v>Reading at 00.00hr 
01.08.2023</v>
      </c>
      <c r="H393" s="2218" t="str">
        <f>H8</f>
        <v>Reading at 00.00hr 
01.09.2023</v>
      </c>
      <c r="I393" s="1" t="s">
        <v>10</v>
      </c>
      <c r="J393" s="3088"/>
      <c r="K393" s="1" t="s">
        <v>11</v>
      </c>
      <c r="L393" s="1" t="s">
        <v>12</v>
      </c>
      <c r="M393" s="508" t="s">
        <v>30</v>
      </c>
      <c r="N393" s="75" t="s">
        <v>41</v>
      </c>
      <c r="O393" s="3068"/>
      <c r="T393" s="2673">
        <v>15283200.000000071</v>
      </c>
      <c r="U393" s="2673">
        <v>15283200.000000071</v>
      </c>
      <c r="V393" s="33">
        <f>T393-U393</f>
        <v>0</v>
      </c>
      <c r="W393" s="1104">
        <f>V393/U393*100</f>
        <v>0</v>
      </c>
      <c r="X393" s="33" t="str">
        <f>IF(W393&gt;40,"FAULT",IF(W393&lt;-40,"CHECK","OK"))</f>
        <v>OK</v>
      </c>
    </row>
    <row r="394" spans="1:24" ht="21.9" customHeight="1" x14ac:dyDescent="0.3">
      <c r="A394" s="2">
        <v>1</v>
      </c>
      <c r="B394" s="86">
        <v>2</v>
      </c>
      <c r="C394" s="2582">
        <v>3</v>
      </c>
      <c r="D394" s="2615">
        <v>4</v>
      </c>
      <c r="E394" s="551">
        <v>5</v>
      </c>
      <c r="F394" s="551">
        <v>6</v>
      </c>
      <c r="G394" s="2616">
        <f>'PDB Bill AMR'!$H$5</f>
        <v>8</v>
      </c>
      <c r="H394" s="2616">
        <f>'PDB Bill AMR'!$H$5</f>
        <v>8</v>
      </c>
      <c r="I394" s="2" t="s">
        <v>2021</v>
      </c>
      <c r="J394" s="2">
        <v>10</v>
      </c>
      <c r="K394" s="2" t="s">
        <v>5039</v>
      </c>
      <c r="L394" s="2" t="s">
        <v>5040</v>
      </c>
      <c r="M394" s="2">
        <v>13</v>
      </c>
      <c r="N394" s="2">
        <v>14</v>
      </c>
      <c r="O394" s="2">
        <v>15</v>
      </c>
    </row>
    <row r="395" spans="1:24" ht="21.9" customHeight="1" x14ac:dyDescent="0.3">
      <c r="A395" s="519"/>
      <c r="B395" s="513" t="s">
        <v>1087</v>
      </c>
      <c r="C395" s="514"/>
      <c r="D395" s="573"/>
      <c r="E395" s="514"/>
      <c r="F395" s="668"/>
      <c r="G395" s="2211"/>
      <c r="H395" s="2211"/>
      <c r="I395" s="514"/>
      <c r="J395" s="514"/>
      <c r="K395" s="573"/>
      <c r="L395" s="514"/>
      <c r="M395" s="515"/>
      <c r="N395" s="516"/>
      <c r="O395" s="507"/>
    </row>
    <row r="396" spans="1:24" ht="21.9" customHeight="1" x14ac:dyDescent="0.3">
      <c r="A396" s="1341">
        <f t="shared" ref="A396:M396" si="69">A73</f>
        <v>18</v>
      </c>
      <c r="B396" s="1342" t="str">
        <f t="shared" si="69"/>
        <v>BSMMU Hospital Circuit-1</v>
      </c>
      <c r="C396" s="1157">
        <f t="shared" si="69"/>
        <v>33</v>
      </c>
      <c r="D396" s="3141">
        <f t="shared" si="69"/>
        <v>0</v>
      </c>
      <c r="E396" s="1157" t="str">
        <f t="shared" si="69"/>
        <v>BD001920</v>
      </c>
      <c r="F396" s="1372">
        <f t="shared" si="69"/>
        <v>1</v>
      </c>
      <c r="G396" s="1359">
        <f t="shared" ref="G396" si="70">G73</f>
        <v>710.95</v>
      </c>
      <c r="H396" s="1359">
        <f t="shared" si="69"/>
        <v>725.99</v>
      </c>
      <c r="I396" s="1359">
        <f t="shared" si="69"/>
        <v>15.039999999999964</v>
      </c>
      <c r="J396" s="1157">
        <f t="shared" si="69"/>
        <v>240000</v>
      </c>
      <c r="K396" s="1151">
        <f t="shared" si="69"/>
        <v>0</v>
      </c>
      <c r="L396" s="1180">
        <f t="shared" si="69"/>
        <v>3609599.9999999912</v>
      </c>
      <c r="M396" s="1180">
        <f t="shared" si="69"/>
        <v>3610763.1618735045</v>
      </c>
      <c r="N396" s="80"/>
      <c r="O396" s="8"/>
    </row>
    <row r="397" spans="1:24" ht="21.9" customHeight="1" x14ac:dyDescent="0.3">
      <c r="A397" s="1345">
        <f>A76</f>
        <v>22</v>
      </c>
      <c r="B397" s="1342" t="str">
        <f>B76</f>
        <v>BSMMU Hospital Circuit-2</v>
      </c>
      <c r="C397" s="1157">
        <f>C76</f>
        <v>33</v>
      </c>
      <c r="D397" s="3142"/>
      <c r="E397" s="1157" t="str">
        <f t="shared" ref="E397:M397" si="71">E76</f>
        <v>BD001862</v>
      </c>
      <c r="F397" s="1372">
        <f t="shared" si="71"/>
        <v>1</v>
      </c>
      <c r="G397" s="1359">
        <f t="shared" ref="G397" si="72">G76</f>
        <v>151.65</v>
      </c>
      <c r="H397" s="1359">
        <f t="shared" si="71"/>
        <v>158.19999999999999</v>
      </c>
      <c r="I397" s="1359">
        <f t="shared" si="71"/>
        <v>6.5499999999999829</v>
      </c>
      <c r="J397" s="1157">
        <f t="shared" si="71"/>
        <v>240000</v>
      </c>
      <c r="K397" s="1151">
        <f t="shared" si="71"/>
        <v>0</v>
      </c>
      <c r="L397" s="1180">
        <f t="shared" si="71"/>
        <v>1571999.9999999958</v>
      </c>
      <c r="M397" s="1180">
        <f t="shared" si="71"/>
        <v>1572506.5631829421</v>
      </c>
      <c r="N397" s="80"/>
      <c r="O397" s="507"/>
    </row>
    <row r="398" spans="1:24" ht="21.9" customHeight="1" x14ac:dyDescent="0.3">
      <c r="A398" s="519"/>
      <c r="B398" s="100"/>
      <c r="C398" s="89"/>
      <c r="D398" s="601"/>
      <c r="E398" s="89"/>
      <c r="F398" s="678"/>
      <c r="G398" s="47"/>
      <c r="H398" s="47"/>
      <c r="I398" s="47"/>
      <c r="J398" s="94" t="s">
        <v>27</v>
      </c>
      <c r="K398" s="584"/>
      <c r="L398" s="42">
        <f>SUM(L396:L397)</f>
        <v>5181599.999999987</v>
      </c>
      <c r="M398" s="42">
        <f>SUM(M396:M397)</f>
        <v>5183269.7250564471</v>
      </c>
      <c r="N398" s="531">
        <f>(M398-L398)/L398*100</f>
        <v>3.2224121052573169E-2</v>
      </c>
      <c r="O398" s="507"/>
    </row>
    <row r="399" spans="1:24" ht="21.9" customHeight="1" x14ac:dyDescent="0.3">
      <c r="A399" s="507"/>
      <c r="B399" s="513" t="s">
        <v>1151</v>
      </c>
      <c r="C399" s="514"/>
      <c r="D399" s="573"/>
      <c r="E399" s="514"/>
      <c r="F399" s="668"/>
      <c r="G399" s="2211"/>
      <c r="H399" s="2211"/>
      <c r="I399" s="514"/>
      <c r="J399" s="607"/>
      <c r="K399" s="608"/>
      <c r="L399" s="609"/>
      <c r="M399" s="609"/>
      <c r="N399" s="516"/>
      <c r="O399" s="11"/>
    </row>
    <row r="400" spans="1:24" ht="21.9" customHeight="1" x14ac:dyDescent="0.3">
      <c r="A400" s="507">
        <v>3</v>
      </c>
      <c r="B400" s="98" t="s">
        <v>3481</v>
      </c>
      <c r="C400" s="51">
        <v>33</v>
      </c>
      <c r="D400" s="681"/>
      <c r="E400" s="51" t="s">
        <v>3482</v>
      </c>
      <c r="F400" s="676">
        <v>1</v>
      </c>
      <c r="G400" s="1001">
        <v>67868.12</v>
      </c>
      <c r="H400" s="1001">
        <v>71441.3</v>
      </c>
      <c r="I400" s="19">
        <f>H400-G400</f>
        <v>3573.1800000000076</v>
      </c>
      <c r="J400" s="507">
        <v>1000</v>
      </c>
      <c r="K400" s="574">
        <f>F400*I400*J400</f>
        <v>3573180.0000000075</v>
      </c>
      <c r="L400" s="21"/>
      <c r="M400" s="21"/>
      <c r="N400" s="80"/>
      <c r="O400" s="11"/>
    </row>
    <row r="401" spans="1:15" ht="21.9" customHeight="1" x14ac:dyDescent="0.3">
      <c r="A401" s="507">
        <v>4</v>
      </c>
      <c r="B401" s="98" t="s">
        <v>3483</v>
      </c>
      <c r="C401" s="51">
        <v>33</v>
      </c>
      <c r="D401" s="1050"/>
      <c r="E401" s="51" t="s">
        <v>3484</v>
      </c>
      <c r="F401" s="676">
        <v>1</v>
      </c>
      <c r="G401" s="1001">
        <v>36358.019999999997</v>
      </c>
      <c r="H401" s="1001">
        <v>37915.269999999997</v>
      </c>
      <c r="I401" s="19">
        <f>H401-G401</f>
        <v>1557.25</v>
      </c>
      <c r="J401" s="507">
        <v>1000</v>
      </c>
      <c r="K401" s="574">
        <f>F401*I401*J401</f>
        <v>1557250</v>
      </c>
      <c r="L401" s="21"/>
      <c r="M401" s="21"/>
      <c r="N401" s="80"/>
      <c r="O401" s="11"/>
    </row>
    <row r="402" spans="1:15" ht="21.9" customHeight="1" x14ac:dyDescent="0.3">
      <c r="A402" s="507"/>
      <c r="B402" s="98" t="s">
        <v>226</v>
      </c>
      <c r="C402" s="51">
        <v>33</v>
      </c>
      <c r="D402" s="697"/>
      <c r="E402" s="51" t="s">
        <v>244</v>
      </c>
      <c r="F402" s="676">
        <v>1</v>
      </c>
      <c r="G402" s="20">
        <v>349.1</v>
      </c>
      <c r="H402" s="20">
        <v>349.1</v>
      </c>
      <c r="I402" s="19">
        <f>H402-G402</f>
        <v>0</v>
      </c>
      <c r="J402" s="507">
        <v>180000</v>
      </c>
      <c r="K402" s="574">
        <f>F402*I402*J402</f>
        <v>0</v>
      </c>
      <c r="L402" s="21"/>
      <c r="M402" s="21"/>
      <c r="N402" s="80"/>
      <c r="O402" s="11"/>
    </row>
    <row r="403" spans="1:15" ht="21.9" customHeight="1" x14ac:dyDescent="0.3">
      <c r="A403" s="507"/>
      <c r="B403" s="100"/>
      <c r="C403" s="89"/>
      <c r="D403" s="601"/>
      <c r="E403" s="89"/>
      <c r="F403" s="678"/>
      <c r="G403" s="47">
        <v>0</v>
      </c>
      <c r="H403" s="47">
        <v>0</v>
      </c>
      <c r="I403" s="35"/>
      <c r="J403" s="94" t="s">
        <v>27</v>
      </c>
      <c r="K403" s="2716">
        <f>SUM(K400:K402)</f>
        <v>5130430.0000000075</v>
      </c>
      <c r="L403" s="42">
        <f>SUM(L400:L402)</f>
        <v>0</v>
      </c>
      <c r="M403" s="42">
        <f>SUM(M400:M402)</f>
        <v>0</v>
      </c>
      <c r="N403" s="83"/>
      <c r="O403" s="11"/>
    </row>
    <row r="404" spans="1:15" ht="21.9" customHeight="1" x14ac:dyDescent="0.3">
      <c r="A404" s="507"/>
      <c r="B404" s="532" t="s">
        <v>1152</v>
      </c>
      <c r="C404" s="533"/>
      <c r="D404" s="578"/>
      <c r="E404" s="533"/>
      <c r="F404" s="671"/>
      <c r="G404" s="2216">
        <v>0</v>
      </c>
      <c r="H404" s="2216">
        <v>0</v>
      </c>
      <c r="I404" s="533"/>
      <c r="J404" s="533"/>
      <c r="K404" s="578"/>
      <c r="L404" s="533"/>
      <c r="M404" s="536"/>
      <c r="N404" s="534"/>
      <c r="O404" s="7"/>
    </row>
    <row r="405" spans="1:15" ht="21.9" customHeight="1" x14ac:dyDescent="0.3">
      <c r="A405" s="507"/>
      <c r="B405" s="98"/>
      <c r="C405" s="51"/>
      <c r="D405" s="3132"/>
      <c r="E405" s="506"/>
      <c r="F405" s="676"/>
      <c r="G405" s="4">
        <v>0</v>
      </c>
      <c r="H405" s="4">
        <v>0</v>
      </c>
      <c r="I405" s="4"/>
      <c r="J405" s="507"/>
      <c r="K405" s="574"/>
      <c r="L405" s="15"/>
      <c r="M405" s="6"/>
      <c r="N405" s="76"/>
      <c r="O405" s="507"/>
    </row>
    <row r="406" spans="1:15" ht="21.9" customHeight="1" x14ac:dyDescent="0.3">
      <c r="A406" s="507"/>
      <c r="B406" s="98"/>
      <c r="C406" s="51"/>
      <c r="D406" s="3133"/>
      <c r="E406" s="506"/>
      <c r="F406" s="676"/>
      <c r="G406" s="4">
        <v>0</v>
      </c>
      <c r="H406" s="4">
        <v>0</v>
      </c>
      <c r="I406" s="4"/>
      <c r="J406" s="507"/>
      <c r="K406" s="574"/>
      <c r="L406" s="15"/>
      <c r="M406" s="15"/>
      <c r="N406" s="77"/>
      <c r="O406" s="507"/>
    </row>
    <row r="407" spans="1:15" ht="21.9" customHeight="1" x14ac:dyDescent="0.3">
      <c r="A407" s="507"/>
      <c r="B407" s="93"/>
      <c r="C407" s="87"/>
      <c r="D407" s="999"/>
      <c r="E407" s="87"/>
      <c r="F407" s="670"/>
      <c r="G407" s="36">
        <v>0</v>
      </c>
      <c r="H407" s="36">
        <v>0</v>
      </c>
      <c r="I407" s="36"/>
      <c r="J407" s="93" t="s">
        <v>262</v>
      </c>
      <c r="K407" s="577"/>
      <c r="L407" s="54"/>
      <c r="M407" s="521"/>
      <c r="N407" s="522"/>
      <c r="O407" s="507"/>
    </row>
    <row r="408" spans="1:15" ht="21.9" customHeight="1" x14ac:dyDescent="0.3">
      <c r="A408" s="507"/>
      <c r="B408" s="100"/>
      <c r="C408" s="89"/>
      <c r="D408" s="601"/>
      <c r="E408" s="89"/>
      <c r="F408" s="678"/>
      <c r="G408" s="47">
        <v>0</v>
      </c>
      <c r="H408" s="47">
        <v>0</v>
      </c>
      <c r="I408" s="35"/>
      <c r="J408" s="94"/>
      <c r="K408" s="584"/>
      <c r="L408" s="42"/>
      <c r="M408" s="42"/>
      <c r="N408" s="83"/>
      <c r="O408" s="11"/>
    </row>
    <row r="409" spans="1:15" ht="21.9" customHeight="1" x14ac:dyDescent="0.3">
      <c r="A409" s="524"/>
      <c r="B409" s="532" t="s">
        <v>1153</v>
      </c>
      <c r="C409" s="533"/>
      <c r="D409" s="578"/>
      <c r="E409" s="533"/>
      <c r="F409" s="671"/>
      <c r="G409" s="2216">
        <v>0</v>
      </c>
      <c r="H409" s="2216">
        <v>0</v>
      </c>
      <c r="I409" s="533"/>
      <c r="J409" s="49"/>
      <c r="K409" s="587"/>
      <c r="L409" s="50"/>
      <c r="M409" s="50"/>
      <c r="N409" s="534"/>
      <c r="O409" s="11"/>
    </row>
    <row r="410" spans="1:15" ht="21.9" customHeight="1" x14ac:dyDescent="0.3">
      <c r="A410" s="507">
        <v>2</v>
      </c>
      <c r="B410" s="98" t="s">
        <v>3485</v>
      </c>
      <c r="C410" s="51">
        <v>33</v>
      </c>
      <c r="D410" s="3097"/>
      <c r="E410" s="51" t="s">
        <v>3486</v>
      </c>
      <c r="F410" s="676">
        <v>1</v>
      </c>
      <c r="G410" s="1001">
        <v>96695.65</v>
      </c>
      <c r="H410" s="1001">
        <v>100727.66</v>
      </c>
      <c r="I410" s="20">
        <f>H410-G410</f>
        <v>4032.0100000000093</v>
      </c>
      <c r="J410" s="30">
        <v>888.89</v>
      </c>
      <c r="K410" s="585"/>
      <c r="L410" s="21">
        <f>F410*I410*J410</f>
        <v>3584013.368900008</v>
      </c>
      <c r="M410" s="21"/>
      <c r="N410" s="81"/>
      <c r="O410" s="11"/>
    </row>
    <row r="411" spans="1:15" ht="21.9" customHeight="1" x14ac:dyDescent="0.3">
      <c r="A411" s="507">
        <v>6</v>
      </c>
      <c r="B411" s="98" t="s">
        <v>3487</v>
      </c>
      <c r="C411" s="51">
        <v>33</v>
      </c>
      <c r="D411" s="3155"/>
      <c r="E411" s="51" t="s">
        <v>3488</v>
      </c>
      <c r="F411" s="676">
        <v>1</v>
      </c>
      <c r="G411" s="1001">
        <v>33755.06</v>
      </c>
      <c r="H411" s="1001">
        <v>35513.47</v>
      </c>
      <c r="I411" s="20">
        <f>H411-G411</f>
        <v>1758.4100000000035</v>
      </c>
      <c r="J411" s="30">
        <v>888.89</v>
      </c>
      <c r="K411" s="585"/>
      <c r="L411" s="21">
        <f>F411*I411*J411</f>
        <v>1563033.0649000031</v>
      </c>
      <c r="M411" s="21"/>
      <c r="N411" s="81"/>
      <c r="O411" s="11"/>
    </row>
    <row r="412" spans="1:15" ht="21.9" customHeight="1" x14ac:dyDescent="0.3">
      <c r="A412" s="524"/>
      <c r="B412" s="94"/>
      <c r="C412" s="88"/>
      <c r="D412" s="94"/>
      <c r="E412" s="88"/>
      <c r="F412" s="677"/>
      <c r="G412" s="37"/>
      <c r="H412" s="37"/>
      <c r="I412" s="37"/>
      <c r="J412" s="94" t="s">
        <v>27</v>
      </c>
      <c r="K412" s="586"/>
      <c r="L412" s="2719">
        <f>SUM(L410:L411)</f>
        <v>5147046.4338000109</v>
      </c>
      <c r="M412" s="42"/>
      <c r="N412" s="535"/>
      <c r="O412" s="11"/>
    </row>
    <row r="413" spans="1:15" ht="21.9" customHeight="1" thickBot="1" x14ac:dyDescent="0.35">
      <c r="A413" s="580"/>
      <c r="B413" s="611"/>
      <c r="C413" s="90"/>
      <c r="D413" s="611"/>
      <c r="E413" s="90"/>
      <c r="F413" s="679"/>
      <c r="G413" s="612"/>
      <c r="H413" s="612"/>
      <c r="I413" s="612"/>
      <c r="J413" s="611"/>
      <c r="K413" s="613"/>
      <c r="L413" s="614"/>
      <c r="M413" s="614"/>
      <c r="N413" s="531"/>
      <c r="O413" s="615"/>
    </row>
    <row r="414" spans="1:15" ht="21.9" customHeight="1" x14ac:dyDescent="0.3">
      <c r="A414" s="580"/>
      <c r="B414" s="3099" t="s">
        <v>1048</v>
      </c>
      <c r="C414" s="3100"/>
      <c r="D414" s="561" t="s">
        <v>14</v>
      </c>
      <c r="F414" s="3101" t="s">
        <v>1058</v>
      </c>
      <c r="G414" s="3102"/>
      <c r="H414" s="3103"/>
      <c r="I414" s="561" t="s">
        <v>14</v>
      </c>
      <c r="J414" s="511"/>
      <c r="K414" s="3105" t="s">
        <v>4714</v>
      </c>
      <c r="L414" s="3106"/>
      <c r="M414" s="562" t="s">
        <v>14</v>
      </c>
      <c r="N414" s="531"/>
      <c r="O414" s="615"/>
    </row>
    <row r="415" spans="1:15" ht="21.9" customHeight="1" x14ac:dyDescent="0.3">
      <c r="A415" s="580"/>
      <c r="B415" s="3112" t="str">
        <f>B395</f>
        <v>DHANMONDI 33 KV SIDE</v>
      </c>
      <c r="C415" s="3113"/>
      <c r="D415" s="567">
        <f>M398</f>
        <v>5183269.7250564471</v>
      </c>
      <c r="F415" s="3114" t="s">
        <v>810</v>
      </c>
      <c r="G415" s="3115"/>
      <c r="H415" s="3116"/>
      <c r="I415" s="563">
        <f>L407</f>
        <v>0</v>
      </c>
      <c r="J415" s="511"/>
      <c r="K415" s="3117" t="str">
        <f>F416</f>
        <v>33 KV NET IMPORT</v>
      </c>
      <c r="L415" s="3118"/>
      <c r="M415" s="565">
        <f>I416</f>
        <v>5183269.7250564471</v>
      </c>
      <c r="N415" s="531"/>
      <c r="O415" s="615"/>
    </row>
    <row r="416" spans="1:15" ht="21.9" customHeight="1" x14ac:dyDescent="0.3">
      <c r="A416" s="580"/>
      <c r="B416" s="3112"/>
      <c r="C416" s="3113"/>
      <c r="D416" s="616"/>
      <c r="F416" s="3114" t="s">
        <v>2024</v>
      </c>
      <c r="G416" s="3115"/>
      <c r="H416" s="3116"/>
      <c r="I416" s="563">
        <f>D419-I415</f>
        <v>5183269.7250564471</v>
      </c>
      <c r="J416" s="511"/>
      <c r="K416" s="3119" t="s">
        <v>4840</v>
      </c>
      <c r="L416" s="3120"/>
      <c r="M416" s="563">
        <f>L412</f>
        <v>5147046.4338000109</v>
      </c>
      <c r="N416" s="531"/>
      <c r="O416" s="615"/>
    </row>
    <row r="417" spans="1:24" ht="21.9" customHeight="1" x14ac:dyDescent="0.3">
      <c r="A417" s="580"/>
      <c r="B417" s="3112"/>
      <c r="C417" s="3113"/>
      <c r="D417" s="597"/>
      <c r="F417"/>
      <c r="J417" s="511"/>
      <c r="K417" s="3121" t="s">
        <v>267</v>
      </c>
      <c r="L417" s="3122"/>
      <c r="M417" s="563">
        <f>M415-M416</f>
        <v>36223.291256436147</v>
      </c>
      <c r="N417" s="531"/>
      <c r="O417" s="615"/>
    </row>
    <row r="418" spans="1:24" ht="21.9" customHeight="1" thickBot="1" x14ac:dyDescent="0.35">
      <c r="A418" s="580"/>
      <c r="B418" s="3112"/>
      <c r="C418" s="3113"/>
      <c r="D418" s="598"/>
      <c r="F418"/>
      <c r="J418" s="511"/>
      <c r="K418" s="3123" t="s">
        <v>268</v>
      </c>
      <c r="L418" s="3124"/>
      <c r="M418" s="566">
        <f>M417/M415</f>
        <v>6.9885020803237604E-3</v>
      </c>
      <c r="N418" s="531"/>
      <c r="O418" s="615"/>
    </row>
    <row r="419" spans="1:24" ht="21.9" customHeight="1" thickBot="1" x14ac:dyDescent="0.35">
      <c r="A419" s="580"/>
      <c r="B419" s="3125" t="s">
        <v>799</v>
      </c>
      <c r="C419" s="3126"/>
      <c r="D419" s="564">
        <f>SUM(D415:D417)</f>
        <v>5183269.7250564471</v>
      </c>
      <c r="F419" s="674"/>
      <c r="G419" s="2214"/>
      <c r="H419" s="2214"/>
      <c r="I419" s="511"/>
      <c r="J419" s="511"/>
      <c r="K419" s="580"/>
      <c r="L419" s="511"/>
      <c r="M419" s="511"/>
      <c r="N419" s="531"/>
      <c r="O419" s="615"/>
    </row>
    <row r="420" spans="1:24" ht="21.9" customHeight="1" x14ac:dyDescent="0.3">
      <c r="A420" s="580"/>
      <c r="B420" s="611"/>
      <c r="C420" s="90"/>
      <c r="D420" s="611"/>
      <c r="E420" s="90"/>
      <c r="F420" s="679"/>
      <c r="G420" s="612"/>
      <c r="H420" s="612"/>
      <c r="I420" s="612"/>
      <c r="J420" s="611"/>
      <c r="K420" s="613"/>
      <c r="L420" s="614"/>
      <c r="M420" s="614"/>
      <c r="N420" s="531"/>
      <c r="O420" s="615"/>
    </row>
    <row r="421" spans="1:24" ht="21.9" customHeight="1" x14ac:dyDescent="0.3">
      <c r="A421" s="511"/>
      <c r="B421" s="520"/>
      <c r="C421" s="511"/>
      <c r="D421" s="1087"/>
      <c r="E421" s="511"/>
      <c r="F421" s="674"/>
      <c r="G421" s="2214"/>
      <c r="H421" s="2214"/>
      <c r="I421" s="511"/>
      <c r="J421" s="511"/>
      <c r="K421" s="580"/>
      <c r="L421" s="511"/>
      <c r="M421" s="511"/>
      <c r="N421" s="511"/>
      <c r="O421" s="511"/>
    </row>
    <row r="422" spans="1:24" ht="21.9" customHeight="1" x14ac:dyDescent="0.3">
      <c r="A422" s="511"/>
      <c r="B422" s="520"/>
      <c r="C422" s="511"/>
      <c r="D422" s="1087"/>
      <c r="E422" s="511"/>
      <c r="F422" s="674"/>
      <c r="G422" s="2214"/>
      <c r="H422" s="2214"/>
      <c r="I422" s="511"/>
      <c r="J422" s="511"/>
      <c r="K422" s="580"/>
      <c r="L422" s="511"/>
      <c r="M422" s="511"/>
      <c r="N422" s="511"/>
      <c r="O422" s="511"/>
    </row>
    <row r="423" spans="1:24" ht="21.9" customHeight="1" x14ac:dyDescent="0.3">
      <c r="A423" s="3086" t="s">
        <v>880</v>
      </c>
      <c r="B423" s="3086"/>
      <c r="C423" s="3086"/>
      <c r="D423" s="3086"/>
      <c r="E423" s="3086"/>
      <c r="F423" s="3086"/>
      <c r="G423" s="3086"/>
      <c r="H423" s="3086"/>
      <c r="I423" s="3086"/>
      <c r="J423" s="3086"/>
      <c r="K423" s="3086"/>
      <c r="L423" s="3086"/>
      <c r="M423" s="3086"/>
      <c r="N423" s="3086"/>
      <c r="O423" s="629" t="str">
        <f>$O$6</f>
        <v>Month August-2023</v>
      </c>
      <c r="S423" s="1103" t="str">
        <f>S6</f>
        <v>Name of Feeders.</v>
      </c>
      <c r="T423" s="2671" t="str">
        <f>T6</f>
        <v>Month August-2023</v>
      </c>
      <c r="U423" s="2671" t="s">
        <v>5037</v>
      </c>
      <c r="V423" s="1103" t="str">
        <f>V6</f>
        <v>Diffferance</v>
      </c>
      <c r="W423" s="1103" t="str">
        <f>W6</f>
        <v>% of Increased/Decreased</v>
      </c>
      <c r="X423" s="1103" t="str">
        <f>X6</f>
        <v>COMENTS</v>
      </c>
    </row>
    <row r="424" spans="1:24" ht="21.9" customHeight="1" x14ac:dyDescent="0.3">
      <c r="A424" s="3087" t="s">
        <v>0</v>
      </c>
      <c r="B424" s="3089" t="s">
        <v>1</v>
      </c>
      <c r="C424" s="3091" t="s">
        <v>2</v>
      </c>
      <c r="D424" s="3092"/>
      <c r="E424" s="3093"/>
      <c r="F424" s="3094" t="s">
        <v>3</v>
      </c>
      <c r="G424" s="3091" t="s">
        <v>4</v>
      </c>
      <c r="H424" s="3093"/>
      <c r="I424" s="3068"/>
      <c r="J424" s="3096" t="s">
        <v>5</v>
      </c>
      <c r="K424" s="3091" t="s">
        <v>6</v>
      </c>
      <c r="L424" s="3068"/>
      <c r="M424" s="95" t="s">
        <v>29</v>
      </c>
      <c r="N424" s="96"/>
      <c r="O424" s="3067" t="s">
        <v>7</v>
      </c>
    </row>
    <row r="425" spans="1:24" ht="46.8" x14ac:dyDescent="0.3">
      <c r="A425" s="3088"/>
      <c r="B425" s="3090"/>
      <c r="C425" s="3084" t="s">
        <v>824</v>
      </c>
      <c r="D425" s="3085"/>
      <c r="E425" s="85" t="s">
        <v>9</v>
      </c>
      <c r="F425" s="3095"/>
      <c r="G425" s="2218" t="str">
        <f>G8</f>
        <v>Reading at 00.00hr 
01.08.2023</v>
      </c>
      <c r="H425" s="2218" t="str">
        <f>H8</f>
        <v>Reading at 00.00hr 
01.09.2023</v>
      </c>
      <c r="I425" s="1" t="s">
        <v>10</v>
      </c>
      <c r="J425" s="3088"/>
      <c r="K425" s="1" t="s">
        <v>11</v>
      </c>
      <c r="L425" s="1" t="s">
        <v>12</v>
      </c>
      <c r="M425" s="508" t="s">
        <v>30</v>
      </c>
      <c r="N425" s="75" t="s">
        <v>41</v>
      </c>
      <c r="O425" s="3068"/>
      <c r="T425" s="2673">
        <v>15283200.000000071</v>
      </c>
      <c r="U425" s="2673">
        <v>15283200.000000071</v>
      </c>
      <c r="V425" s="33">
        <f>T425-U425</f>
        <v>0</v>
      </c>
      <c r="W425" s="1104">
        <f>V425/U425*100</f>
        <v>0</v>
      </c>
      <c r="X425" s="33" t="str">
        <f>IF(W425&gt;40,"FAULT",IF(W425&lt;-40,"CHECK","OK"))</f>
        <v>OK</v>
      </c>
    </row>
    <row r="426" spans="1:24" ht="21.9" customHeight="1" x14ac:dyDescent="0.3">
      <c r="A426" s="2">
        <v>1</v>
      </c>
      <c r="B426" s="86">
        <v>2</v>
      </c>
      <c r="C426" s="2582">
        <v>3</v>
      </c>
      <c r="D426" s="2615">
        <v>4</v>
      </c>
      <c r="E426" s="551">
        <v>5</v>
      </c>
      <c r="F426" s="551">
        <v>6</v>
      </c>
      <c r="G426" s="2616">
        <f>'PDB Bill AMR'!$H$5</f>
        <v>8</v>
      </c>
      <c r="H426" s="2616">
        <f>'PDB Bill AMR'!$H$5</f>
        <v>8</v>
      </c>
      <c r="I426" s="2" t="s">
        <v>2021</v>
      </c>
      <c r="J426" s="2">
        <v>10</v>
      </c>
      <c r="K426" s="2" t="s">
        <v>5039</v>
      </c>
      <c r="L426" s="2" t="s">
        <v>5040</v>
      </c>
      <c r="M426" s="2">
        <v>13</v>
      </c>
      <c r="N426" s="2">
        <v>14</v>
      </c>
      <c r="O426" s="2">
        <v>15</v>
      </c>
    </row>
    <row r="427" spans="1:24" ht="21.9" customHeight="1" x14ac:dyDescent="0.3">
      <c r="A427" s="519"/>
      <c r="B427" s="513" t="s">
        <v>1154</v>
      </c>
      <c r="C427" s="514"/>
      <c r="D427" s="573"/>
      <c r="E427" s="514"/>
      <c r="F427" s="668"/>
      <c r="G427" s="2211"/>
      <c r="H427" s="2211"/>
      <c r="I427" s="514"/>
      <c r="J427" s="514"/>
      <c r="K427" s="573"/>
      <c r="L427" s="514"/>
      <c r="M427" s="515"/>
      <c r="N427" s="516"/>
      <c r="O427" s="507"/>
    </row>
    <row r="428" spans="1:24" ht="21.9" customHeight="1" x14ac:dyDescent="0.3">
      <c r="A428" s="519">
        <v>16</v>
      </c>
      <c r="B428" s="98" t="s">
        <v>3489</v>
      </c>
      <c r="C428" s="51">
        <v>11</v>
      </c>
      <c r="D428" s="681"/>
      <c r="E428" s="51" t="s">
        <v>2221</v>
      </c>
      <c r="F428" s="676">
        <v>1</v>
      </c>
      <c r="G428" s="1001">
        <v>73678.91</v>
      </c>
      <c r="H428" s="1001">
        <v>77231.95</v>
      </c>
      <c r="I428" s="20">
        <f>H428-G428</f>
        <v>3553.0399999999936</v>
      </c>
      <c r="J428" s="507">
        <v>1000</v>
      </c>
      <c r="K428" s="574">
        <f>F428*I428*J428</f>
        <v>3553039.9999999935</v>
      </c>
      <c r="L428" s="21"/>
      <c r="M428" s="21">
        <f>K428*$I$416/$K$430</f>
        <v>3610244.8989666132</v>
      </c>
      <c r="N428" s="80"/>
      <c r="O428" s="507"/>
    </row>
    <row r="429" spans="1:24" ht="21.9" customHeight="1" x14ac:dyDescent="0.3">
      <c r="A429" s="519">
        <v>17</v>
      </c>
      <c r="B429" s="98" t="s">
        <v>3490</v>
      </c>
      <c r="C429" s="51">
        <v>11</v>
      </c>
      <c r="D429" s="697"/>
      <c r="E429" s="51" t="s">
        <v>2223</v>
      </c>
      <c r="F429" s="676">
        <v>1</v>
      </c>
      <c r="G429" s="1001">
        <v>29149.7</v>
      </c>
      <c r="H429" s="1001">
        <v>30697.8</v>
      </c>
      <c r="I429" s="20">
        <f>H429-G429</f>
        <v>1548.0999999999985</v>
      </c>
      <c r="J429" s="507">
        <v>1000</v>
      </c>
      <c r="K429" s="574">
        <f>F429*I429*J429</f>
        <v>1548099.9999999986</v>
      </c>
      <c r="L429" s="21"/>
      <c r="M429" s="21">
        <f>K429*$I$416/$K$430</f>
        <v>1573024.8260898329</v>
      </c>
      <c r="N429" s="80"/>
      <c r="O429" s="507"/>
    </row>
    <row r="430" spans="1:24" ht="21.9" customHeight="1" x14ac:dyDescent="0.3">
      <c r="A430" s="519"/>
      <c r="B430" s="100"/>
      <c r="C430" s="89"/>
      <c r="D430" s="601"/>
      <c r="E430" s="89"/>
      <c r="F430" s="678"/>
      <c r="G430" s="47">
        <v>0</v>
      </c>
      <c r="H430" s="47">
        <v>0</v>
      </c>
      <c r="I430" s="47"/>
      <c r="J430" s="38" t="s">
        <v>27</v>
      </c>
      <c r="K430" s="2719">
        <f>SUM(K428:K429)</f>
        <v>5101139.9999999925</v>
      </c>
      <c r="L430" s="48"/>
      <c r="M430" s="42">
        <f>SUM(M428:M429)</f>
        <v>5183269.7250564462</v>
      </c>
      <c r="N430" s="83"/>
      <c r="O430" s="507"/>
    </row>
    <row r="431" spans="1:24" ht="21.9" customHeight="1" x14ac:dyDescent="0.3">
      <c r="A431" s="519"/>
      <c r="B431" s="532" t="s">
        <v>1154</v>
      </c>
      <c r="C431" s="533"/>
      <c r="D431" s="578"/>
      <c r="E431" s="533"/>
      <c r="F431" s="671"/>
      <c r="G431" s="2216">
        <v>0</v>
      </c>
      <c r="H431" s="2216">
        <v>0</v>
      </c>
      <c r="I431" s="533"/>
      <c r="J431" s="49"/>
      <c r="K431" s="587"/>
      <c r="L431" s="50"/>
      <c r="M431" s="50"/>
      <c r="N431" s="534"/>
      <c r="O431" s="507"/>
    </row>
    <row r="432" spans="1:24" ht="21.9" customHeight="1" x14ac:dyDescent="0.3">
      <c r="A432" s="519">
        <v>8</v>
      </c>
      <c r="B432" s="98" t="s">
        <v>3491</v>
      </c>
      <c r="C432" s="72">
        <v>11</v>
      </c>
      <c r="D432" s="932"/>
      <c r="E432" s="51" t="s">
        <v>3482</v>
      </c>
      <c r="F432" s="676">
        <v>1</v>
      </c>
      <c r="G432" s="2217">
        <v>0.37480000000000002</v>
      </c>
      <c r="H432" s="2217">
        <v>0.38569999999999999</v>
      </c>
      <c r="I432" s="19">
        <f t="shared" ref="I432:I449" si="73">H432-G432</f>
        <v>1.0899999999999965E-2</v>
      </c>
      <c r="J432" s="507">
        <v>2000</v>
      </c>
      <c r="K432" s="581"/>
      <c r="L432" s="21">
        <f t="shared" ref="L432:L449" si="74">F432*I432*J432</f>
        <v>21.79999999999993</v>
      </c>
      <c r="M432" s="21">
        <f>L432*$K$450/$L$450</f>
        <v>22.065392135821597</v>
      </c>
      <c r="N432" s="1064" t="s">
        <v>103</v>
      </c>
      <c r="O432" s="14"/>
      <c r="S432" t="str">
        <f t="shared" ref="S432:S449" si="75">B432</f>
        <v>11 kV Jamuna  (F1)</v>
      </c>
      <c r="T432" s="2672">
        <f t="shared" ref="T432:T449" si="76">M432</f>
        <v>22.065392135821597</v>
      </c>
      <c r="U432" s="2672">
        <v>24.725847788608192</v>
      </c>
      <c r="V432" s="33">
        <f t="shared" ref="V432:V449" si="77">T432-U432</f>
        <v>-2.6604556527865952</v>
      </c>
      <c r="W432" s="1104">
        <f t="shared" ref="W432:W449" si="78">V432/U432*100</f>
        <v>-10.75981570190015</v>
      </c>
      <c r="X432" s="33" t="str">
        <f t="shared" ref="X432:X449" si="79">IF(W432&gt;40,"FAULT",IF(W432&lt;-40,"CHECK","OK"))</f>
        <v>OK</v>
      </c>
    </row>
    <row r="433" spans="1:24" ht="21.9" customHeight="1" x14ac:dyDescent="0.3">
      <c r="A433" s="519">
        <v>9</v>
      </c>
      <c r="B433" s="98" t="s">
        <v>3492</v>
      </c>
      <c r="C433" s="72">
        <v>11</v>
      </c>
      <c r="D433" s="933"/>
      <c r="E433" s="51" t="s">
        <v>3484</v>
      </c>
      <c r="F433" s="676">
        <v>1</v>
      </c>
      <c r="G433" s="2217">
        <v>2928.46</v>
      </c>
      <c r="H433" s="2217">
        <v>2949.81</v>
      </c>
      <c r="I433" s="19">
        <f t="shared" si="73"/>
        <v>21.349999999999909</v>
      </c>
      <c r="J433" s="507">
        <v>2000</v>
      </c>
      <c r="K433" s="581"/>
      <c r="L433" s="21">
        <f t="shared" si="74"/>
        <v>42699.999999999818</v>
      </c>
      <c r="M433" s="21">
        <f t="shared" ref="M433:M449" si="80">L433*$K$450/$L$450</f>
        <v>43219.827715577114</v>
      </c>
      <c r="N433" s="71" t="s">
        <v>103</v>
      </c>
      <c r="O433" s="14"/>
      <c r="S433" t="str">
        <f t="shared" si="75"/>
        <v>11 kV Pukur Par (F2)</v>
      </c>
      <c r="T433" s="2672">
        <f t="shared" si="76"/>
        <v>43219.827715577114</v>
      </c>
      <c r="U433" s="2672">
        <v>44627.139911146012</v>
      </c>
      <c r="V433" s="33">
        <f t="shared" si="77"/>
        <v>-1407.3121955688985</v>
      </c>
      <c r="W433" s="1104">
        <f t="shared" si="78"/>
        <v>-3.1534895544973294</v>
      </c>
      <c r="X433" s="33" t="str">
        <f t="shared" si="79"/>
        <v>OK</v>
      </c>
    </row>
    <row r="434" spans="1:24" ht="21.9" customHeight="1" x14ac:dyDescent="0.3">
      <c r="A434" s="519">
        <v>10</v>
      </c>
      <c r="B434" s="98" t="s">
        <v>3493</v>
      </c>
      <c r="C434" s="72">
        <v>11</v>
      </c>
      <c r="D434" s="933"/>
      <c r="E434" s="51" t="s">
        <v>3494</v>
      </c>
      <c r="F434" s="676">
        <v>1</v>
      </c>
      <c r="G434" s="2217">
        <v>1753.43</v>
      </c>
      <c r="H434" s="2217">
        <v>1769.15</v>
      </c>
      <c r="I434" s="19">
        <f t="shared" si="73"/>
        <v>15.720000000000027</v>
      </c>
      <c r="J434" s="507">
        <v>2000</v>
      </c>
      <c r="K434" s="581"/>
      <c r="L434" s="21">
        <f t="shared" si="74"/>
        <v>31440.000000000055</v>
      </c>
      <c r="M434" s="21">
        <f t="shared" si="80"/>
        <v>31822.749025240115</v>
      </c>
      <c r="N434" s="71" t="s">
        <v>103</v>
      </c>
      <c r="O434" s="14"/>
      <c r="S434" t="str">
        <f t="shared" si="75"/>
        <v xml:space="preserve">11 kV BSMMU Convention center (F3) </v>
      </c>
      <c r="T434" s="2672">
        <f t="shared" si="76"/>
        <v>31822.749025240115</v>
      </c>
      <c r="U434" s="2672">
        <v>77353.709179320416</v>
      </c>
      <c r="V434" s="33">
        <f t="shared" si="77"/>
        <v>-45530.960154080298</v>
      </c>
      <c r="W434" s="1104">
        <f t="shared" si="78"/>
        <v>-58.860732907495084</v>
      </c>
      <c r="X434" s="33" t="str">
        <f t="shared" si="79"/>
        <v>CHECK</v>
      </c>
    </row>
    <row r="435" spans="1:24" ht="21.9" customHeight="1" x14ac:dyDescent="0.3">
      <c r="A435" s="519">
        <v>11</v>
      </c>
      <c r="B435" s="98" t="s">
        <v>3495</v>
      </c>
      <c r="C435" s="72">
        <v>11</v>
      </c>
      <c r="D435" s="933"/>
      <c r="E435" s="51" t="s">
        <v>3488</v>
      </c>
      <c r="F435" s="676">
        <v>1</v>
      </c>
      <c r="G435" s="2217">
        <v>3017.58</v>
      </c>
      <c r="H435" s="2217">
        <v>3106.11</v>
      </c>
      <c r="I435" s="19">
        <f t="shared" si="73"/>
        <v>88.5300000000002</v>
      </c>
      <c r="J435" s="507">
        <v>2000</v>
      </c>
      <c r="K435" s="581"/>
      <c r="L435" s="21">
        <f t="shared" si="74"/>
        <v>177060.00000000041</v>
      </c>
      <c r="M435" s="21">
        <f t="shared" si="80"/>
        <v>179215.51979672446</v>
      </c>
      <c r="N435" s="71" t="s">
        <v>103</v>
      </c>
      <c r="O435" s="14"/>
      <c r="S435" t="str">
        <f t="shared" si="75"/>
        <v>11 kV Unique Tower Sw/S-1  (F4)</v>
      </c>
      <c r="T435" s="2672">
        <f t="shared" si="76"/>
        <v>179215.51979672446</v>
      </c>
      <c r="U435" s="2672">
        <v>177543.64851137094</v>
      </c>
      <c r="V435" s="33">
        <f t="shared" si="77"/>
        <v>1671.8712853535253</v>
      </c>
      <c r="W435" s="1104">
        <f t="shared" si="78"/>
        <v>0.94166775289990112</v>
      </c>
      <c r="X435" s="33" t="str">
        <f t="shared" si="79"/>
        <v>OK</v>
      </c>
    </row>
    <row r="436" spans="1:24" ht="21.9" customHeight="1" x14ac:dyDescent="0.3">
      <c r="A436" s="519">
        <v>12</v>
      </c>
      <c r="B436" s="98" t="s">
        <v>3496</v>
      </c>
      <c r="C436" s="72">
        <v>11</v>
      </c>
      <c r="D436" s="933"/>
      <c r="E436" s="51" t="s">
        <v>3497</v>
      </c>
      <c r="F436" s="676">
        <v>1</v>
      </c>
      <c r="G436" s="2217">
        <v>14405.79</v>
      </c>
      <c r="H436" s="2217">
        <v>14750.36</v>
      </c>
      <c r="I436" s="19">
        <f t="shared" si="73"/>
        <v>344.56999999999971</v>
      </c>
      <c r="J436" s="507">
        <v>2000</v>
      </c>
      <c r="K436" s="581"/>
      <c r="L436" s="21">
        <f t="shared" si="74"/>
        <v>689139.99999999942</v>
      </c>
      <c r="M436" s="21">
        <f t="shared" si="80"/>
        <v>697529.55671927205</v>
      </c>
      <c r="N436" s="71" t="s">
        <v>103</v>
      </c>
      <c r="O436" s="14"/>
      <c r="S436" t="str">
        <f t="shared" si="75"/>
        <v>11 kV Holi Family Feeder (F5)</v>
      </c>
      <c r="T436" s="2672">
        <f t="shared" si="76"/>
        <v>697529.55671927205</v>
      </c>
      <c r="U436" s="2672">
        <v>750881.78247795196</v>
      </c>
      <c r="V436" s="33">
        <f t="shared" si="77"/>
        <v>-53352.22575867991</v>
      </c>
      <c r="W436" s="1104">
        <f t="shared" si="78"/>
        <v>-7.1052763569006263</v>
      </c>
      <c r="X436" s="33" t="str">
        <f t="shared" si="79"/>
        <v>OK</v>
      </c>
    </row>
    <row r="437" spans="1:24" ht="21.9" customHeight="1" x14ac:dyDescent="0.3">
      <c r="A437" s="519">
        <v>13</v>
      </c>
      <c r="B437" s="98" t="s">
        <v>3498</v>
      </c>
      <c r="C437" s="72">
        <v>11</v>
      </c>
      <c r="D437" s="933"/>
      <c r="E437" s="51" t="s">
        <v>3499</v>
      </c>
      <c r="F437" s="676">
        <v>1</v>
      </c>
      <c r="G437" s="2217">
        <v>26649.82</v>
      </c>
      <c r="H437" s="2217">
        <v>26964.47</v>
      </c>
      <c r="I437" s="19">
        <f t="shared" si="73"/>
        <v>314.65000000000146</v>
      </c>
      <c r="J437" s="507">
        <v>2000</v>
      </c>
      <c r="K437" s="581"/>
      <c r="L437" s="21">
        <f t="shared" si="74"/>
        <v>629300.00000000291</v>
      </c>
      <c r="M437" s="21">
        <f t="shared" si="80"/>
        <v>636961.06748039625</v>
      </c>
      <c r="N437" s="71" t="s">
        <v>103</v>
      </c>
      <c r="O437" s="14"/>
      <c r="S437" t="str">
        <f t="shared" si="75"/>
        <v>11 kV Navy House Feeder (F6)</v>
      </c>
      <c r="T437" s="2672">
        <f t="shared" si="76"/>
        <v>636961.06748039625</v>
      </c>
      <c r="U437" s="2672">
        <v>681006.13458103954</v>
      </c>
      <c r="V437" s="33">
        <f t="shared" si="77"/>
        <v>-44045.067100643297</v>
      </c>
      <c r="W437" s="1104">
        <f t="shared" si="78"/>
        <v>-6.4676461582449889</v>
      </c>
      <c r="X437" s="33" t="str">
        <f t="shared" si="79"/>
        <v>OK</v>
      </c>
    </row>
    <row r="438" spans="1:24" ht="21.9" customHeight="1" x14ac:dyDescent="0.3">
      <c r="A438" s="519">
        <v>14</v>
      </c>
      <c r="B438" s="98" t="s">
        <v>3500</v>
      </c>
      <c r="C438" s="72">
        <v>11</v>
      </c>
      <c r="D438" s="933"/>
      <c r="E438" s="51" t="s">
        <v>2219</v>
      </c>
      <c r="F438" s="676">
        <v>1</v>
      </c>
      <c r="G438" s="2217">
        <v>31963.13</v>
      </c>
      <c r="H438" s="2217">
        <v>32752.23</v>
      </c>
      <c r="I438" s="19">
        <f t="shared" si="73"/>
        <v>789.09999999999854</v>
      </c>
      <c r="J438" s="507">
        <v>2000</v>
      </c>
      <c r="K438" s="581"/>
      <c r="L438" s="21">
        <f t="shared" si="74"/>
        <v>1578199.9999999972</v>
      </c>
      <c r="M438" s="21">
        <f t="shared" si="80"/>
        <v>1597412.9297593436</v>
      </c>
      <c r="N438" s="1064" t="s">
        <v>102</v>
      </c>
      <c r="O438" s="14"/>
      <c r="S438" t="str">
        <f t="shared" si="75"/>
        <v>11 kV Paribagh Feeder (F7)</v>
      </c>
      <c r="T438" s="2672">
        <f t="shared" si="76"/>
        <v>1597412.9297593436</v>
      </c>
      <c r="U438" s="2672">
        <v>1675286.7504122166</v>
      </c>
      <c r="V438" s="33">
        <f t="shared" si="77"/>
        <v>-77873.820652873022</v>
      </c>
      <c r="W438" s="1104">
        <f t="shared" si="78"/>
        <v>-4.6483875452194434</v>
      </c>
      <c r="X438" s="33" t="str">
        <f t="shared" si="79"/>
        <v>OK</v>
      </c>
    </row>
    <row r="439" spans="1:24" ht="21.9" customHeight="1" x14ac:dyDescent="0.3">
      <c r="A439" s="519">
        <v>15</v>
      </c>
      <c r="B439" s="98" t="s">
        <v>3501</v>
      </c>
      <c r="C439" s="72">
        <v>11</v>
      </c>
      <c r="D439" s="933"/>
      <c r="E439" s="51" t="s">
        <v>2227</v>
      </c>
      <c r="F439" s="676">
        <v>1</v>
      </c>
      <c r="G439" s="2217">
        <v>6399.81</v>
      </c>
      <c r="H439" s="2217">
        <v>6611.65</v>
      </c>
      <c r="I439" s="19">
        <f t="shared" si="73"/>
        <v>211.83999999999924</v>
      </c>
      <c r="J439" s="507">
        <v>2000</v>
      </c>
      <c r="K439" s="581"/>
      <c r="L439" s="21">
        <f t="shared" si="74"/>
        <v>423679.99999999849</v>
      </c>
      <c r="M439" s="21">
        <f t="shared" si="80"/>
        <v>428837.85963783902</v>
      </c>
      <c r="N439" s="71" t="s">
        <v>102</v>
      </c>
      <c r="O439" s="14"/>
      <c r="S439" t="str">
        <f t="shared" si="75"/>
        <v>11 kV BSMMU C BLOCK Feeder (F8)</v>
      </c>
      <c r="T439" s="2672">
        <f t="shared" si="76"/>
        <v>428837.85963783902</v>
      </c>
      <c r="U439" s="2672">
        <v>457910.63965585729</v>
      </c>
      <c r="V439" s="33">
        <f t="shared" si="77"/>
        <v>-29072.780018018268</v>
      </c>
      <c r="W439" s="1104">
        <f t="shared" si="78"/>
        <v>-6.3490073172066745</v>
      </c>
      <c r="X439" s="33" t="str">
        <f t="shared" si="79"/>
        <v>OK</v>
      </c>
    </row>
    <row r="440" spans="1:24" ht="21.9" customHeight="1" x14ac:dyDescent="0.3">
      <c r="A440" s="519">
        <v>18</v>
      </c>
      <c r="B440" s="98" t="s">
        <v>3502</v>
      </c>
      <c r="C440" s="72">
        <v>11</v>
      </c>
      <c r="D440" s="933"/>
      <c r="E440" s="51" t="s">
        <v>3503</v>
      </c>
      <c r="F440" s="676">
        <v>1</v>
      </c>
      <c r="G440" s="2217">
        <v>2293.7199999999998</v>
      </c>
      <c r="H440" s="2217">
        <v>2364.5300000000002</v>
      </c>
      <c r="I440" s="19">
        <f t="shared" si="73"/>
        <v>70.8100000000004</v>
      </c>
      <c r="J440" s="507">
        <v>2000</v>
      </c>
      <c r="K440" s="581"/>
      <c r="L440" s="21">
        <f t="shared" si="74"/>
        <v>141620.00000000081</v>
      </c>
      <c r="M440" s="21">
        <f t="shared" si="80"/>
        <v>143344.07496674691</v>
      </c>
      <c r="N440" s="71" t="s">
        <v>102</v>
      </c>
      <c r="O440" s="14"/>
      <c r="S440" t="str">
        <f t="shared" si="75"/>
        <v>11 kV Oncology Bhaban (F9)</v>
      </c>
      <c r="T440" s="2672">
        <f t="shared" si="76"/>
        <v>143344.07496674691</v>
      </c>
      <c r="U440" s="2672">
        <v>137962.18973432251</v>
      </c>
      <c r="V440" s="33">
        <f t="shared" si="77"/>
        <v>5381.8852324243926</v>
      </c>
      <c r="W440" s="1104">
        <f t="shared" si="78"/>
        <v>3.9009856561340706</v>
      </c>
      <c r="X440" s="33" t="str">
        <f t="shared" si="79"/>
        <v>OK</v>
      </c>
    </row>
    <row r="441" spans="1:24" ht="21.9" customHeight="1" x14ac:dyDescent="0.3">
      <c r="A441" s="519">
        <v>19</v>
      </c>
      <c r="B441" s="98" t="s">
        <v>3504</v>
      </c>
      <c r="C441" s="72">
        <v>11</v>
      </c>
      <c r="D441" s="933"/>
      <c r="E441" s="51" t="s">
        <v>2229</v>
      </c>
      <c r="F441" s="676">
        <v>1</v>
      </c>
      <c r="G441" s="2217">
        <v>1218.74</v>
      </c>
      <c r="H441" s="2217">
        <v>1358.01</v>
      </c>
      <c r="I441" s="19">
        <f t="shared" si="73"/>
        <v>139.26999999999998</v>
      </c>
      <c r="J441" s="507">
        <v>2000</v>
      </c>
      <c r="K441" s="581"/>
      <c r="L441" s="21">
        <f t="shared" si="74"/>
        <v>278539.99999999994</v>
      </c>
      <c r="M441" s="21">
        <f t="shared" si="80"/>
        <v>281930.93236292503</v>
      </c>
      <c r="N441" s="71" t="s">
        <v>103</v>
      </c>
      <c r="O441" s="14"/>
      <c r="S441" t="str">
        <f t="shared" si="75"/>
        <v>Rupayan Trade Center</v>
      </c>
      <c r="T441" s="2672">
        <f t="shared" si="76"/>
        <v>281930.93236292503</v>
      </c>
      <c r="U441" s="2672">
        <v>302057.38932652492</v>
      </c>
      <c r="V441" s="33">
        <f t="shared" si="77"/>
        <v>-20126.456963599892</v>
      </c>
      <c r="W441" s="1104">
        <f t="shared" si="78"/>
        <v>-6.6631235238026676</v>
      </c>
      <c r="X441" s="33" t="str">
        <f t="shared" si="79"/>
        <v>OK</v>
      </c>
    </row>
    <row r="442" spans="1:24" ht="21.9" customHeight="1" x14ac:dyDescent="0.3">
      <c r="A442" s="519">
        <v>20</v>
      </c>
      <c r="B442" s="98" t="s">
        <v>3505</v>
      </c>
      <c r="C442" s="72">
        <v>11</v>
      </c>
      <c r="D442" s="933"/>
      <c r="E442" s="51" t="s">
        <v>2225</v>
      </c>
      <c r="F442" s="676">
        <v>1</v>
      </c>
      <c r="G442" s="2217">
        <v>2119.1</v>
      </c>
      <c r="H442" s="2217">
        <v>2175.83</v>
      </c>
      <c r="I442" s="19">
        <f t="shared" si="73"/>
        <v>56.730000000000018</v>
      </c>
      <c r="J442" s="507">
        <v>2000</v>
      </c>
      <c r="K442" s="581"/>
      <c r="L442" s="21">
        <f t="shared" si="74"/>
        <v>113460.00000000003</v>
      </c>
      <c r="M442" s="21">
        <f t="shared" si="80"/>
        <v>114841.25650139115</v>
      </c>
      <c r="N442" s="71" t="s">
        <v>103</v>
      </c>
      <c r="O442" s="14"/>
      <c r="S442" t="str">
        <f t="shared" si="75"/>
        <v>11 kV Unique Tower Sw/S-2 (Secretary Qtr.)  (F11)</v>
      </c>
      <c r="T442" s="2672">
        <f t="shared" si="76"/>
        <v>114841.25650139115</v>
      </c>
      <c r="U442" s="2672">
        <v>122402.9977112476</v>
      </c>
      <c r="V442" s="33">
        <f t="shared" si="77"/>
        <v>-7561.7412098564528</v>
      </c>
      <c r="W442" s="1104">
        <f t="shared" si="78"/>
        <v>-6.1777418455835775</v>
      </c>
      <c r="X442" s="33" t="str">
        <f t="shared" si="79"/>
        <v>OK</v>
      </c>
    </row>
    <row r="443" spans="1:24" ht="21.9" customHeight="1" x14ac:dyDescent="0.3">
      <c r="A443" s="519">
        <v>21</v>
      </c>
      <c r="B443" s="98" t="s">
        <v>3506</v>
      </c>
      <c r="C443" s="72">
        <v>11</v>
      </c>
      <c r="D443" s="933"/>
      <c r="E443" s="51" t="s">
        <v>3507</v>
      </c>
      <c r="F443" s="676">
        <v>1</v>
      </c>
      <c r="G443" s="2217">
        <v>2052.2199999999998</v>
      </c>
      <c r="H443" s="2217">
        <v>2138.0100000000002</v>
      </c>
      <c r="I443" s="19">
        <f t="shared" si="73"/>
        <v>85.790000000000418</v>
      </c>
      <c r="J443" s="507">
        <v>2000</v>
      </c>
      <c r="K443" s="581"/>
      <c r="L443" s="21">
        <f t="shared" si="74"/>
        <v>171580.00000000084</v>
      </c>
      <c r="M443" s="21">
        <f t="shared" si="80"/>
        <v>173668.80654423396</v>
      </c>
      <c r="N443" s="71" t="s">
        <v>102</v>
      </c>
      <c r="O443" s="14"/>
      <c r="S443" t="str">
        <f t="shared" si="75"/>
        <v>11 kV BSMMU RMU (F12)</v>
      </c>
      <c r="T443" s="2672">
        <f t="shared" si="76"/>
        <v>173668.80654423396</v>
      </c>
      <c r="U443" s="2672">
        <v>174287.07343677399</v>
      </c>
      <c r="V443" s="33">
        <f t="shared" si="77"/>
        <v>-618.26689254003577</v>
      </c>
      <c r="W443" s="1104">
        <f t="shared" si="78"/>
        <v>-0.35474053258707339</v>
      </c>
      <c r="X443" s="33" t="str">
        <f t="shared" si="79"/>
        <v>OK</v>
      </c>
    </row>
    <row r="444" spans="1:24" ht="21.9" customHeight="1" x14ac:dyDescent="0.3">
      <c r="A444" s="519">
        <v>22</v>
      </c>
      <c r="B444" s="98" t="s">
        <v>3508</v>
      </c>
      <c r="C444" s="72">
        <v>11</v>
      </c>
      <c r="D444" s="933"/>
      <c r="E444" s="51" t="s">
        <v>3509</v>
      </c>
      <c r="F444" s="676">
        <v>1</v>
      </c>
      <c r="G444" s="2217">
        <v>4149.43</v>
      </c>
      <c r="H444" s="2217">
        <v>4268.96</v>
      </c>
      <c r="I444" s="19">
        <f t="shared" si="73"/>
        <v>119.52999999999975</v>
      </c>
      <c r="J444" s="507">
        <v>2000</v>
      </c>
      <c r="K444" s="581"/>
      <c r="L444" s="21">
        <f t="shared" si="74"/>
        <v>239059.99999999948</v>
      </c>
      <c r="M444" s="21">
        <f t="shared" si="80"/>
        <v>241970.30477016128</v>
      </c>
      <c r="N444" s="71" t="s">
        <v>102</v>
      </c>
      <c r="O444" s="14"/>
      <c r="S444" t="str">
        <f t="shared" si="75"/>
        <v>11 kV  BSMMU Hospital  D BLOCK (F13)</v>
      </c>
      <c r="T444" s="2672">
        <f t="shared" si="76"/>
        <v>241970.30477016128</v>
      </c>
      <c r="U444" s="2672">
        <v>234654.32620847461</v>
      </c>
      <c r="V444" s="33">
        <f t="shared" si="77"/>
        <v>7315.978561686672</v>
      </c>
      <c r="W444" s="1104">
        <f t="shared" si="78"/>
        <v>3.1177684553690761</v>
      </c>
      <c r="X444" s="33" t="str">
        <f t="shared" si="79"/>
        <v>OK</v>
      </c>
    </row>
    <row r="445" spans="1:24" ht="21.9" customHeight="1" x14ac:dyDescent="0.3">
      <c r="A445" s="519">
        <v>23</v>
      </c>
      <c r="B445" s="98" t="s">
        <v>3510</v>
      </c>
      <c r="C445" s="72">
        <v>11</v>
      </c>
      <c r="D445" s="933"/>
      <c r="E445" s="51" t="s">
        <v>3511</v>
      </c>
      <c r="F445" s="676">
        <v>1</v>
      </c>
      <c r="G445" s="2217">
        <v>1022.96</v>
      </c>
      <c r="H445" s="2217">
        <v>1055.98</v>
      </c>
      <c r="I445" s="19">
        <f t="shared" si="73"/>
        <v>33.019999999999982</v>
      </c>
      <c r="J445" s="507">
        <v>2000</v>
      </c>
      <c r="K445" s="581"/>
      <c r="L445" s="21">
        <f t="shared" si="74"/>
        <v>66039.999999999971</v>
      </c>
      <c r="M445" s="21">
        <f t="shared" si="80"/>
        <v>66843.967736223043</v>
      </c>
      <c r="N445" s="71" t="s">
        <v>102</v>
      </c>
      <c r="O445" s="14"/>
      <c r="S445" t="str">
        <f t="shared" si="75"/>
        <v>11 kV BCS Academy RMU (F14)</v>
      </c>
      <c r="T445" s="2672">
        <f t="shared" si="76"/>
        <v>66843.967736223043</v>
      </c>
      <c r="U445" s="2672">
        <v>56065.357302787015</v>
      </c>
      <c r="V445" s="33">
        <f t="shared" si="77"/>
        <v>10778.610433436028</v>
      </c>
      <c r="W445" s="1104">
        <f t="shared" si="78"/>
        <v>19.225081140970847</v>
      </c>
      <c r="X445" s="33" t="str">
        <f t="shared" si="79"/>
        <v>OK</v>
      </c>
    </row>
    <row r="446" spans="1:24" ht="21.9" customHeight="1" x14ac:dyDescent="0.3">
      <c r="A446" s="519">
        <v>24</v>
      </c>
      <c r="B446" s="98" t="s">
        <v>1127</v>
      </c>
      <c r="C446" s="72">
        <v>11</v>
      </c>
      <c r="D446" s="933"/>
      <c r="E446" s="51" t="s">
        <v>3512</v>
      </c>
      <c r="F446" s="676">
        <v>1</v>
      </c>
      <c r="G446" s="2217">
        <v>0.05</v>
      </c>
      <c r="H446" s="2217">
        <v>0.05</v>
      </c>
      <c r="I446" s="19">
        <f t="shared" si="73"/>
        <v>0</v>
      </c>
      <c r="J446" s="507">
        <v>2000</v>
      </c>
      <c r="K446" s="581"/>
      <c r="L446" s="21">
        <f t="shared" si="74"/>
        <v>0</v>
      </c>
      <c r="M446" s="21">
        <f t="shared" si="80"/>
        <v>0</v>
      </c>
      <c r="N446" s="71" t="s">
        <v>102</v>
      </c>
      <c r="O446" s="14"/>
      <c r="S446" t="str">
        <f t="shared" si="75"/>
        <v>Spare</v>
      </c>
      <c r="T446" s="2672">
        <f t="shared" si="76"/>
        <v>0</v>
      </c>
      <c r="U446" s="2672">
        <v>0</v>
      </c>
      <c r="V446" s="33">
        <f t="shared" si="77"/>
        <v>0</v>
      </c>
      <c r="W446" s="1104" t="e">
        <f t="shared" si="78"/>
        <v>#DIV/0!</v>
      </c>
      <c r="X446" s="33" t="e">
        <f t="shared" si="79"/>
        <v>#DIV/0!</v>
      </c>
    </row>
    <row r="447" spans="1:24" ht="21.9" customHeight="1" x14ac:dyDescent="0.3">
      <c r="A447" s="519">
        <v>25</v>
      </c>
      <c r="B447" s="98" t="s">
        <v>3513</v>
      </c>
      <c r="C447" s="72">
        <v>11</v>
      </c>
      <c r="D447" s="933"/>
      <c r="E447" s="51" t="s">
        <v>3514</v>
      </c>
      <c r="F447" s="676">
        <v>1</v>
      </c>
      <c r="G447" s="2217">
        <v>1402.07</v>
      </c>
      <c r="H447" s="2217">
        <v>1664.04</v>
      </c>
      <c r="I447" s="19">
        <f t="shared" si="73"/>
        <v>261.97000000000003</v>
      </c>
      <c r="J447" s="507">
        <v>2000</v>
      </c>
      <c r="K447" s="581"/>
      <c r="L447" s="21">
        <f t="shared" si="74"/>
        <v>523940.00000000006</v>
      </c>
      <c r="M447" s="21">
        <f t="shared" si="80"/>
        <v>530318.41998359654</v>
      </c>
      <c r="N447" s="71" t="s">
        <v>102</v>
      </c>
      <c r="O447" s="14"/>
      <c r="S447" t="str">
        <f t="shared" si="75"/>
        <v>BSMMU Super Specialist Hospital RMU</v>
      </c>
      <c r="T447" s="2672">
        <f t="shared" si="76"/>
        <v>530318.41998359654</v>
      </c>
      <c r="U447" s="2672">
        <v>510819.93346042349</v>
      </c>
      <c r="V447" s="33">
        <f t="shared" si="77"/>
        <v>19498.486523173051</v>
      </c>
      <c r="W447" s="1104">
        <f t="shared" si="78"/>
        <v>3.8170958582382188</v>
      </c>
      <c r="X447" s="33" t="str">
        <f t="shared" si="79"/>
        <v>OK</v>
      </c>
    </row>
    <row r="448" spans="1:24" ht="21.9" customHeight="1" x14ac:dyDescent="0.3">
      <c r="A448" s="519">
        <v>26</v>
      </c>
      <c r="B448" s="98" t="s">
        <v>3444</v>
      </c>
      <c r="C448" s="73">
        <v>0.41499999999999998</v>
      </c>
      <c r="D448" s="933"/>
      <c r="E448" s="51" t="s">
        <v>3515</v>
      </c>
      <c r="F448" s="676">
        <v>1</v>
      </c>
      <c r="G448" s="2217">
        <v>2759.07</v>
      </c>
      <c r="H448" s="2217">
        <v>2905.71</v>
      </c>
      <c r="I448" s="19">
        <f t="shared" si="73"/>
        <v>146.63999999999987</v>
      </c>
      <c r="J448" s="507">
        <v>100</v>
      </c>
      <c r="K448" s="581"/>
      <c r="L448" s="21">
        <f t="shared" si="74"/>
        <v>14663.999999999987</v>
      </c>
      <c r="M448" s="21">
        <f t="shared" si="80"/>
        <v>14842.518820169204</v>
      </c>
      <c r="N448" s="71" t="s">
        <v>102</v>
      </c>
      <c r="O448" s="14"/>
      <c r="S448" t="str">
        <f t="shared" si="75"/>
        <v>11/0.4 kV Aux. Transformer, AT-1</v>
      </c>
      <c r="T448" s="2672">
        <f t="shared" si="76"/>
        <v>14842.518820169204</v>
      </c>
      <c r="U448" s="2672">
        <v>15407.419542746906</v>
      </c>
      <c r="V448" s="33">
        <f t="shared" si="77"/>
        <v>-564.90072257770225</v>
      </c>
      <c r="W448" s="1104">
        <f t="shared" si="78"/>
        <v>-3.6664200712547688</v>
      </c>
      <c r="X448" s="33" t="str">
        <f t="shared" si="79"/>
        <v>OK</v>
      </c>
    </row>
    <row r="449" spans="1:24" ht="21.9" customHeight="1" x14ac:dyDescent="0.3">
      <c r="A449" s="519">
        <v>27</v>
      </c>
      <c r="B449" s="98" t="s">
        <v>3445</v>
      </c>
      <c r="C449" s="73">
        <v>0.41499999999999998</v>
      </c>
      <c r="D449" s="639"/>
      <c r="E449" s="51" t="s">
        <v>3516</v>
      </c>
      <c r="F449" s="676">
        <v>1</v>
      </c>
      <c r="G449" s="2217">
        <v>1666.67</v>
      </c>
      <c r="H449" s="2217">
        <v>1671.49</v>
      </c>
      <c r="I449" s="19">
        <f t="shared" si="73"/>
        <v>4.8199999999999363</v>
      </c>
      <c r="J449" s="507">
        <v>100</v>
      </c>
      <c r="K449" s="581"/>
      <c r="L449" s="21">
        <f t="shared" si="74"/>
        <v>481.99999999999363</v>
      </c>
      <c r="M449" s="21">
        <f t="shared" si="80"/>
        <v>487.86784447091304</v>
      </c>
      <c r="N449" s="71" t="s">
        <v>102</v>
      </c>
      <c r="O449" s="14"/>
      <c r="S449" t="str">
        <f t="shared" si="75"/>
        <v>11/0.4 kV Aux. Transformer, AT-2</v>
      </c>
      <c r="T449" s="2672">
        <f t="shared" si="76"/>
        <v>487.86784447091304</v>
      </c>
      <c r="U449" s="2672">
        <v>0</v>
      </c>
      <c r="V449" s="33">
        <f t="shared" si="77"/>
        <v>487.86784447091304</v>
      </c>
      <c r="W449" s="1104" t="e">
        <f t="shared" si="78"/>
        <v>#DIV/0!</v>
      </c>
      <c r="X449" s="33" t="e">
        <f t="shared" si="79"/>
        <v>#DIV/0!</v>
      </c>
    </row>
    <row r="450" spans="1:24" ht="21.9" customHeight="1" x14ac:dyDescent="0.3">
      <c r="A450" s="524"/>
      <c r="B450" s="94"/>
      <c r="C450" s="88"/>
      <c r="D450" s="94"/>
      <c r="E450" s="88"/>
      <c r="F450" s="677"/>
      <c r="G450" s="37"/>
      <c r="H450" s="37"/>
      <c r="I450" s="37"/>
      <c r="J450" s="52" t="s">
        <v>38</v>
      </c>
      <c r="K450" s="541">
        <f>M430</f>
        <v>5183269.7250564462</v>
      </c>
      <c r="L450" s="2719">
        <f>SUM(L432:L449)</f>
        <v>5120927.7999999989</v>
      </c>
      <c r="M450" s="42">
        <f>SUM(M432:M449)</f>
        <v>5183269.7250564452</v>
      </c>
      <c r="N450" s="82">
        <f>(M450-L450)/L450*100</f>
        <v>1.2173951184479959</v>
      </c>
      <c r="O450" s="28"/>
    </row>
    <row r="452" spans="1:24" ht="21.9" customHeight="1" x14ac:dyDescent="0.3">
      <c r="A452" s="511"/>
      <c r="B452" s="523"/>
      <c r="C452" s="520"/>
      <c r="D452" s="1038"/>
      <c r="F452" s="3137" t="s">
        <v>815</v>
      </c>
      <c r="G452" s="3137"/>
      <c r="H452" s="3137"/>
      <c r="I452" s="555" t="s">
        <v>14</v>
      </c>
      <c r="J452" s="511"/>
      <c r="K452" s="580"/>
      <c r="L452" s="511"/>
      <c r="M452" s="511"/>
      <c r="N452" s="520"/>
      <c r="O452" s="511"/>
    </row>
    <row r="453" spans="1:24" ht="21.9" customHeight="1" x14ac:dyDescent="0.3">
      <c r="A453" s="511"/>
      <c r="B453" s="523"/>
      <c r="C453" s="520"/>
      <c r="D453" s="1038"/>
      <c r="F453" s="1090" t="s">
        <v>103</v>
      </c>
      <c r="G453" s="3110" t="s">
        <v>4068</v>
      </c>
      <c r="H453" s="3111"/>
      <c r="I453" s="530">
        <f>SUM(M432:M437,M441:M442)</f>
        <v>1985542.974993662</v>
      </c>
      <c r="J453" s="511"/>
      <c r="K453" s="580"/>
      <c r="L453" s="511"/>
      <c r="M453" s="511"/>
      <c r="N453" s="520"/>
      <c r="O453" s="511" t="s">
        <v>222</v>
      </c>
    </row>
    <row r="454" spans="1:24" ht="21.9" customHeight="1" x14ac:dyDescent="0.3">
      <c r="A454" s="511"/>
      <c r="B454" s="523"/>
      <c r="C454" s="520"/>
      <c r="D454" s="1038"/>
      <c r="F454" s="1090" t="s">
        <v>102</v>
      </c>
      <c r="G454" s="3110" t="s">
        <v>4068</v>
      </c>
      <c r="H454" s="3111"/>
      <c r="I454" s="530">
        <f>SUM(M438:M440,M443:M449)</f>
        <v>3197726.7500627851</v>
      </c>
      <c r="J454" s="511"/>
      <c r="K454" s="580"/>
      <c r="L454" s="511"/>
      <c r="M454" s="511"/>
      <c r="N454" s="520"/>
      <c r="O454" s="511"/>
    </row>
    <row r="455" spans="1:24" ht="21.9" customHeight="1" x14ac:dyDescent="0.3">
      <c r="F455" s="3131" t="s">
        <v>199</v>
      </c>
      <c r="G455" s="3131"/>
      <c r="H455" s="3131"/>
      <c r="I455" s="540">
        <f>SUM(I453:I454)</f>
        <v>5183269.7250564471</v>
      </c>
      <c r="J455" s="42">
        <f>I455-M450</f>
        <v>0</v>
      </c>
    </row>
    <row r="465" spans="1:24" ht="21.9" customHeight="1" x14ac:dyDescent="0.3">
      <c r="A465" s="511"/>
      <c r="B465" s="523"/>
      <c r="C465" s="520"/>
      <c r="D465" s="1038"/>
      <c r="E465" s="520"/>
      <c r="F465" s="674"/>
      <c r="G465" s="2214"/>
      <c r="H465" s="2214"/>
      <c r="I465" s="511"/>
      <c r="J465" s="511"/>
      <c r="K465" s="580"/>
      <c r="L465" s="511"/>
      <c r="M465" s="511"/>
      <c r="N465" s="520"/>
      <c r="O465" s="511"/>
    </row>
    <row r="466" spans="1:24" ht="21.9" customHeight="1" x14ac:dyDescent="0.3">
      <c r="A466" s="511"/>
      <c r="B466" s="523"/>
      <c r="C466" s="520"/>
      <c r="D466" s="1038"/>
      <c r="E466" s="520"/>
      <c r="F466" s="674"/>
      <c r="G466" s="2214"/>
      <c r="H466" s="2214"/>
      <c r="I466" s="511"/>
      <c r="J466" s="511"/>
      <c r="K466" s="580"/>
      <c r="L466" s="511"/>
      <c r="M466" s="511"/>
      <c r="N466" s="520"/>
      <c r="O466" s="511"/>
    </row>
    <row r="467" spans="1:24" ht="21.9" customHeight="1" x14ac:dyDescent="0.3">
      <c r="A467" s="45"/>
      <c r="B467" s="3128"/>
      <c r="C467" s="3128"/>
      <c r="D467" s="3128"/>
      <c r="E467" s="3128"/>
      <c r="F467" s="3128"/>
      <c r="G467" s="3128"/>
      <c r="H467" s="3128"/>
      <c r="I467" s="3128"/>
      <c r="J467" s="3128"/>
      <c r="K467" s="3128"/>
      <c r="L467" s="3128"/>
      <c r="M467" s="3128"/>
      <c r="N467" s="74"/>
      <c r="O467" s="27"/>
    </row>
    <row r="468" spans="1:24" ht="21.9" customHeight="1" x14ac:dyDescent="0.3">
      <c r="A468" s="511"/>
      <c r="B468" s="523"/>
      <c r="C468" s="520"/>
      <c r="D468" s="1038"/>
      <c r="E468" s="520"/>
      <c r="F468" s="674"/>
      <c r="G468" s="2214"/>
      <c r="H468" s="2214"/>
      <c r="I468" s="511"/>
      <c r="J468" s="511"/>
      <c r="K468" s="580"/>
      <c r="L468" s="511"/>
      <c r="M468" s="511"/>
      <c r="N468" s="520"/>
      <c r="O468" s="511"/>
    </row>
    <row r="469" spans="1:24" ht="21.9" customHeight="1" x14ac:dyDescent="0.3">
      <c r="A469" s="511"/>
      <c r="B469" s="523"/>
      <c r="C469" s="520"/>
      <c r="D469" s="1038"/>
      <c r="E469" s="520"/>
      <c r="F469" s="674"/>
      <c r="G469" s="2214"/>
      <c r="H469" s="2214"/>
      <c r="I469" s="511"/>
      <c r="J469" s="511"/>
      <c r="K469" s="580"/>
      <c r="L469" s="511"/>
      <c r="M469" s="511"/>
      <c r="N469" s="520"/>
      <c r="O469" s="511"/>
    </row>
    <row r="470" spans="1:24" ht="21.9" customHeight="1" x14ac:dyDescent="0.3">
      <c r="A470" s="3086" t="s">
        <v>3522</v>
      </c>
      <c r="B470" s="3086"/>
      <c r="C470" s="3086"/>
      <c r="D470" s="3086"/>
      <c r="E470" s="3086"/>
      <c r="F470" s="3086"/>
      <c r="G470" s="3086"/>
      <c r="H470" s="3086"/>
      <c r="I470" s="3086"/>
      <c r="J470" s="3086"/>
      <c r="K470" s="3086"/>
      <c r="L470" s="3086"/>
      <c r="M470" s="3086"/>
      <c r="N470" s="3086"/>
      <c r="O470" s="629" t="str">
        <f>O6</f>
        <v>Month August-2023</v>
      </c>
      <c r="S470" s="1103" t="str">
        <f>S6</f>
        <v>Name of Feeders.</v>
      </c>
      <c r="T470" s="2671" t="str">
        <f>T6</f>
        <v>Month August-2023</v>
      </c>
      <c r="U470" s="2671" t="s">
        <v>5037</v>
      </c>
      <c r="V470" s="1103" t="str">
        <f>V6</f>
        <v>Diffferance</v>
      </c>
      <c r="W470" s="1103" t="str">
        <f>W6</f>
        <v>% of Increased/Decreased</v>
      </c>
      <c r="X470" s="1103" t="str">
        <f>X6</f>
        <v>COMENTS</v>
      </c>
    </row>
    <row r="471" spans="1:24" ht="21.9" customHeight="1" x14ac:dyDescent="0.3">
      <c r="A471" s="3087" t="s">
        <v>0</v>
      </c>
      <c r="B471" s="3089" t="s">
        <v>1</v>
      </c>
      <c r="C471" s="3091" t="s">
        <v>2</v>
      </c>
      <c r="D471" s="3092"/>
      <c r="E471" s="3093"/>
      <c r="F471" s="3094" t="s">
        <v>3</v>
      </c>
      <c r="G471" s="3091" t="s">
        <v>4</v>
      </c>
      <c r="H471" s="3093"/>
      <c r="I471" s="3068"/>
      <c r="J471" s="3096" t="s">
        <v>5</v>
      </c>
      <c r="K471" s="3091" t="s">
        <v>6</v>
      </c>
      <c r="L471" s="3093"/>
      <c r="M471" s="95" t="s">
        <v>805</v>
      </c>
      <c r="N471" s="96"/>
      <c r="O471" s="3067" t="s">
        <v>7</v>
      </c>
    </row>
    <row r="472" spans="1:24" ht="46.8" x14ac:dyDescent="0.3">
      <c r="A472" s="3088"/>
      <c r="B472" s="3090"/>
      <c r="C472" s="3084" t="s">
        <v>824</v>
      </c>
      <c r="D472" s="3085"/>
      <c r="E472" s="85" t="s">
        <v>9</v>
      </c>
      <c r="F472" s="3095"/>
      <c r="G472" s="2218" t="str">
        <f>G8</f>
        <v>Reading at 00.00hr 
01.08.2023</v>
      </c>
      <c r="H472" s="2218" t="str">
        <f>H8</f>
        <v>Reading at 00.00hr 
01.09.2023</v>
      </c>
      <c r="I472" s="1" t="s">
        <v>10</v>
      </c>
      <c r="J472" s="3088"/>
      <c r="K472" s="1" t="s">
        <v>11</v>
      </c>
      <c r="L472" s="1" t="s">
        <v>12</v>
      </c>
      <c r="M472" s="508" t="s">
        <v>30</v>
      </c>
      <c r="N472" s="75" t="s">
        <v>41</v>
      </c>
      <c r="O472" s="3068"/>
      <c r="T472" s="2673">
        <v>15283200.000000071</v>
      </c>
      <c r="U472" s="2673">
        <v>15283200.000000071</v>
      </c>
      <c r="V472" s="33">
        <f>T472-U472</f>
        <v>0</v>
      </c>
      <c r="W472" s="1104">
        <f>V472/U472*100</f>
        <v>0</v>
      </c>
      <c r="X472" s="33" t="str">
        <f>IF(W472&gt;40,"FAULT",IF(W472&lt;-40,"CHECK","OK"))</f>
        <v>OK</v>
      </c>
    </row>
    <row r="473" spans="1:24" ht="21.9" customHeight="1" x14ac:dyDescent="0.3">
      <c r="A473" s="2">
        <v>1</v>
      </c>
      <c r="B473" s="86">
        <v>2</v>
      </c>
      <c r="C473" s="2582">
        <v>3</v>
      </c>
      <c r="D473" s="2615">
        <v>4</v>
      </c>
      <c r="E473" s="551">
        <v>5</v>
      </c>
      <c r="F473" s="551">
        <v>6</v>
      </c>
      <c r="G473" s="2616">
        <f>'PDB Bill AMR'!$H$5</f>
        <v>8</v>
      </c>
      <c r="H473" s="2616">
        <f>'PDB Bill AMR'!$H$5</f>
        <v>8</v>
      </c>
      <c r="I473" s="2" t="s">
        <v>2021</v>
      </c>
      <c r="J473" s="2">
        <v>10</v>
      </c>
      <c r="K473" s="2" t="s">
        <v>5039</v>
      </c>
      <c r="L473" s="2" t="s">
        <v>5040</v>
      </c>
      <c r="M473" s="2">
        <v>13</v>
      </c>
      <c r="N473" s="2">
        <v>14</v>
      </c>
      <c r="O473" s="2">
        <v>15</v>
      </c>
    </row>
    <row r="474" spans="1:24" ht="21.9" customHeight="1" x14ac:dyDescent="0.3">
      <c r="A474" s="10"/>
      <c r="B474" s="513" t="s">
        <v>3524</v>
      </c>
      <c r="C474" s="514"/>
      <c r="D474" s="573"/>
      <c r="E474" s="547"/>
      <c r="F474" s="668"/>
      <c r="G474" s="2211"/>
      <c r="H474" s="2211"/>
      <c r="I474" s="514"/>
      <c r="J474" s="514"/>
      <c r="K474" s="573"/>
      <c r="L474" s="514"/>
      <c r="M474" s="515"/>
      <c r="N474" s="516"/>
      <c r="O474" s="7"/>
    </row>
    <row r="475" spans="1:24" ht="21.9" customHeight="1" x14ac:dyDescent="0.3">
      <c r="A475" s="519">
        <v>2</v>
      </c>
      <c r="B475" s="3172" t="str">
        <f>'PDB Bill AMR'!B20</f>
        <v xml:space="preserve">Kallyanpur to Lalbagh 1 </v>
      </c>
      <c r="C475" s="51">
        <v>132</v>
      </c>
      <c r="D475" s="681"/>
      <c r="E475" s="3169">
        <v>8993518</v>
      </c>
      <c r="F475" s="676">
        <v>1</v>
      </c>
      <c r="G475" s="1156">
        <f>'PDB Bill AMR'!I20</f>
        <v>1115.068</v>
      </c>
      <c r="H475" s="1156">
        <f>'PDB Bill AMR'!J20</f>
        <v>1133.7190000000001</v>
      </c>
      <c r="I475" s="1156">
        <f>'PDB Bill AMR'!K20</f>
        <v>18.651000000000067</v>
      </c>
      <c r="J475" s="1157">
        <f>'PDB Bill AMR'!H20</f>
        <v>960000</v>
      </c>
      <c r="K475" s="1151">
        <f>'PDB Bill AMR'!L20</f>
        <v>0</v>
      </c>
      <c r="L475" s="1158">
        <f>'PDB Bill AMR'!M20</f>
        <v>17904960.000000063</v>
      </c>
      <c r="M475" s="6"/>
      <c r="N475" s="76"/>
      <c r="O475" s="507"/>
    </row>
    <row r="476" spans="1:24" ht="21.9" customHeight="1" x14ac:dyDescent="0.3">
      <c r="A476" s="519"/>
      <c r="B476" s="3173"/>
      <c r="C476" s="51">
        <v>132</v>
      </c>
      <c r="D476" s="1050"/>
      <c r="E476" s="3170"/>
      <c r="F476" s="676">
        <v>1</v>
      </c>
      <c r="G476" s="1156">
        <f>'PDB Bill AMR'!I21</f>
        <v>70.055999999999997</v>
      </c>
      <c r="H476" s="1156">
        <f>'PDB Bill AMR'!J21</f>
        <v>70.055999999999997</v>
      </c>
      <c r="I476" s="1156">
        <f>'PDB Bill AMR'!K21</f>
        <v>0</v>
      </c>
      <c r="J476" s="1157">
        <f>'PDB Bill AMR'!H21</f>
        <v>960000</v>
      </c>
      <c r="K476" s="1151">
        <f>'PDB Bill AMR'!L21</f>
        <v>0</v>
      </c>
      <c r="L476" s="1152">
        <f>'PDB Bill AMR'!M21</f>
        <v>0</v>
      </c>
      <c r="M476" s="15"/>
      <c r="N476" s="77"/>
      <c r="O476" s="507"/>
    </row>
    <row r="477" spans="1:24" ht="21.9" customHeight="1" x14ac:dyDescent="0.3">
      <c r="A477" s="519">
        <v>3</v>
      </c>
      <c r="B477" s="3172" t="str">
        <f>'PDB Bill AMR'!B22</f>
        <v xml:space="preserve">Kallyanpur to Lalbagh 2 </v>
      </c>
      <c r="C477" s="51">
        <v>132</v>
      </c>
      <c r="D477" s="1050"/>
      <c r="E477" s="3169">
        <v>5014660</v>
      </c>
      <c r="F477" s="676">
        <v>1</v>
      </c>
      <c r="G477" s="1156">
        <f>'PDB Bill AMR'!I22</f>
        <v>291.99</v>
      </c>
      <c r="H477" s="1156">
        <f>'PDB Bill AMR'!J22</f>
        <v>310.94600000000003</v>
      </c>
      <c r="I477" s="1156">
        <f>'PDB Bill AMR'!K22</f>
        <v>18.956000000000017</v>
      </c>
      <c r="J477" s="1157">
        <f>'PDB Bill AMR'!H22</f>
        <v>960000</v>
      </c>
      <c r="K477" s="1151">
        <f>'PDB Bill AMR'!L22</f>
        <v>0</v>
      </c>
      <c r="L477" s="1152">
        <f>'PDB Bill AMR'!M22</f>
        <v>18197760.000000015</v>
      </c>
      <c r="M477" s="15"/>
      <c r="N477" s="77"/>
      <c r="O477" s="507"/>
    </row>
    <row r="478" spans="1:24" ht="21.9" customHeight="1" x14ac:dyDescent="0.3">
      <c r="A478" s="519"/>
      <c r="B478" s="3173"/>
      <c r="C478" s="51">
        <v>132</v>
      </c>
      <c r="D478" s="1050"/>
      <c r="E478" s="3170"/>
      <c r="F478" s="676">
        <v>1</v>
      </c>
      <c r="G478" s="1156">
        <f>'PDB Bill AMR'!I23</f>
        <v>4.3609999999999998</v>
      </c>
      <c r="H478" s="1156">
        <f>'PDB Bill AMR'!J23</f>
        <v>4.3609999999999998</v>
      </c>
      <c r="I478" s="1156">
        <f>'PDB Bill AMR'!K23</f>
        <v>0</v>
      </c>
      <c r="J478" s="1157">
        <f>'PDB Bill AMR'!H23</f>
        <v>960000</v>
      </c>
      <c r="K478" s="1151">
        <f>'PDB Bill AMR'!L23</f>
        <v>0</v>
      </c>
      <c r="L478" s="1152">
        <f>'PDB Bill AMR'!M23</f>
        <v>0</v>
      </c>
      <c r="M478" s="15"/>
      <c r="N478" s="77"/>
      <c r="O478" s="507"/>
    </row>
    <row r="479" spans="1:24" ht="21.9" customHeight="1" x14ac:dyDescent="0.3">
      <c r="A479" s="519">
        <v>7</v>
      </c>
      <c r="B479" s="3172" t="str">
        <f>'PDB Bill AMR'!$B$66</f>
        <v>Keraniganj to Lalbagh-3</v>
      </c>
      <c r="C479" s="51">
        <v>132</v>
      </c>
      <c r="D479" s="1050"/>
      <c r="E479" s="3169">
        <v>38992597</v>
      </c>
      <c r="F479" s="676">
        <v>1</v>
      </c>
      <c r="G479" s="1156">
        <f>'PDB Bill AMR'!I66</f>
        <v>609.476</v>
      </c>
      <c r="H479" s="1156">
        <f>'PDB Bill AMR'!J66</f>
        <v>643.19000000000005</v>
      </c>
      <c r="I479" s="1156">
        <f>'PDB Bill AMR'!K66</f>
        <v>33.714000000000055</v>
      </c>
      <c r="J479" s="1161">
        <f>'PDB Bill AMR'!H66</f>
        <v>1440000</v>
      </c>
      <c r="K479" s="1151">
        <f>'PDB Bill AMR'!L66</f>
        <v>0</v>
      </c>
      <c r="L479" s="1158">
        <f>'PDB Bill AMR'!M66</f>
        <v>48548160.000000082</v>
      </c>
      <c r="M479" s="6"/>
      <c r="N479" s="76"/>
      <c r="O479" s="507"/>
    </row>
    <row r="480" spans="1:24" ht="21.9" customHeight="1" x14ac:dyDescent="0.3">
      <c r="A480" s="519"/>
      <c r="B480" s="3173"/>
      <c r="C480" s="51">
        <v>132</v>
      </c>
      <c r="D480" s="697"/>
      <c r="E480" s="3170"/>
      <c r="F480" s="676">
        <v>1</v>
      </c>
      <c r="G480" s="1156">
        <f>'PDB Bill AMR'!I67</f>
        <v>0</v>
      </c>
      <c r="H480" s="1156">
        <f>'PDB Bill AMR'!J67</f>
        <v>0</v>
      </c>
      <c r="I480" s="1156">
        <f>'PDB Bill AMR'!K67</f>
        <v>0</v>
      </c>
      <c r="J480" s="1161">
        <f>'PDB Bill AMR'!H67</f>
        <v>1440000</v>
      </c>
      <c r="K480" s="1159">
        <f>'PDB Bill AMR'!L67</f>
        <v>0</v>
      </c>
      <c r="L480" s="1160">
        <f>'PDB Bill AMR'!M67</f>
        <v>0</v>
      </c>
      <c r="M480" s="16"/>
      <c r="N480" s="78"/>
      <c r="O480" s="507"/>
    </row>
    <row r="481" spans="1:15" ht="21.9" customHeight="1" x14ac:dyDescent="0.3">
      <c r="A481" s="519"/>
      <c r="B481" s="93"/>
      <c r="C481" s="87"/>
      <c r="D481" s="999"/>
      <c r="E481" s="87"/>
      <c r="F481" s="670"/>
      <c r="G481" s="36"/>
      <c r="H481" s="36"/>
      <c r="I481" s="3157" t="s">
        <v>221</v>
      </c>
      <c r="J481" s="3158"/>
      <c r="K481" s="576">
        <f>SUM(K475:K480)</f>
        <v>0</v>
      </c>
      <c r="L481" s="92">
        <f>SUM(L475:L480)</f>
        <v>84650880.000000149</v>
      </c>
      <c r="M481" s="17"/>
      <c r="N481" s="79"/>
      <c r="O481" s="507"/>
    </row>
    <row r="482" spans="1:15" ht="21.9" customHeight="1" x14ac:dyDescent="0.3">
      <c r="A482" s="519"/>
      <c r="B482" s="93"/>
      <c r="C482" s="87"/>
      <c r="D482" s="999"/>
      <c r="E482" s="87"/>
      <c r="F482" s="670"/>
      <c r="G482" s="36"/>
      <c r="H482" s="36"/>
      <c r="I482" s="545"/>
      <c r="J482" s="545" t="s">
        <v>28</v>
      </c>
      <c r="K482" s="577">
        <f>L481-K481</f>
        <v>84650880.000000149</v>
      </c>
      <c r="L482" s="39"/>
      <c r="M482" s="40"/>
      <c r="N482" s="520"/>
      <c r="O482" s="507"/>
    </row>
    <row r="483" spans="1:15" ht="21.9" customHeight="1" x14ac:dyDescent="0.3">
      <c r="A483" s="519"/>
      <c r="B483" s="513" t="s">
        <v>3523</v>
      </c>
      <c r="C483" s="514"/>
      <c r="D483" s="573"/>
      <c r="E483" s="514"/>
      <c r="F483" s="668"/>
      <c r="G483" s="2211"/>
      <c r="H483" s="2211"/>
      <c r="I483" s="514"/>
      <c r="J483" s="514"/>
      <c r="K483" s="573"/>
      <c r="L483" s="514"/>
      <c r="M483" s="515"/>
      <c r="N483" s="516"/>
      <c r="O483" s="507"/>
    </row>
    <row r="484" spans="1:15" ht="21.9" customHeight="1" x14ac:dyDescent="0.3">
      <c r="A484" s="519"/>
      <c r="B484" s="3174" t="s">
        <v>4580</v>
      </c>
      <c r="C484" s="51">
        <v>132</v>
      </c>
      <c r="D484" s="681" t="s">
        <v>801</v>
      </c>
      <c r="E484" s="3169">
        <v>6604452</v>
      </c>
      <c r="F484" s="676">
        <v>1</v>
      </c>
      <c r="G484" s="687">
        <v>272557</v>
      </c>
      <c r="H484" s="687">
        <v>289835</v>
      </c>
      <c r="I484" s="4">
        <f>H484-G484</f>
        <v>17278</v>
      </c>
      <c r="J484" s="507">
        <v>1000</v>
      </c>
      <c r="K484" s="574">
        <f>J484*I484*F484</f>
        <v>17278000</v>
      </c>
      <c r="L484" s="15"/>
      <c r="M484" s="15"/>
      <c r="N484" s="77"/>
      <c r="O484" s="507"/>
    </row>
    <row r="485" spans="1:15" ht="21.9" customHeight="1" x14ac:dyDescent="0.3">
      <c r="A485" s="519"/>
      <c r="B485" s="3174"/>
      <c r="C485" s="51">
        <v>132</v>
      </c>
      <c r="D485" s="1050"/>
      <c r="E485" s="3171"/>
      <c r="F485" s="676">
        <v>1</v>
      </c>
      <c r="G485" s="687">
        <v>6755</v>
      </c>
      <c r="H485" s="687">
        <v>6755</v>
      </c>
      <c r="I485" s="4">
        <f t="shared" ref="I485:I491" si="81">H485-G485</f>
        <v>0</v>
      </c>
      <c r="J485" s="507">
        <v>1000</v>
      </c>
      <c r="K485" s="574"/>
      <c r="L485" s="15">
        <f t="shared" ref="L485:L491" si="82">J485*I485*F485</f>
        <v>0</v>
      </c>
      <c r="M485" s="15"/>
      <c r="N485" s="77"/>
      <c r="O485" s="507"/>
    </row>
    <row r="486" spans="1:15" ht="21.9" customHeight="1" x14ac:dyDescent="0.3">
      <c r="A486" s="519"/>
      <c r="B486" s="3174" t="s">
        <v>4582</v>
      </c>
      <c r="C486" s="51">
        <v>132</v>
      </c>
      <c r="D486" s="1050"/>
      <c r="E486" s="3171"/>
      <c r="F486" s="676">
        <v>1</v>
      </c>
      <c r="G486" s="687">
        <v>4379040</v>
      </c>
      <c r="H486" s="687">
        <v>4427504</v>
      </c>
      <c r="I486" s="4">
        <f t="shared" si="81"/>
        <v>48464</v>
      </c>
      <c r="J486" s="507">
        <v>1000</v>
      </c>
      <c r="K486" s="574">
        <f>J486*I486*F486</f>
        <v>48464000</v>
      </c>
      <c r="L486" s="15"/>
      <c r="M486" s="15"/>
      <c r="N486" s="77"/>
      <c r="O486" s="507"/>
    </row>
    <row r="487" spans="1:15" ht="21.9" customHeight="1" x14ac:dyDescent="0.3">
      <c r="A487" s="519"/>
      <c r="B487" s="3174"/>
      <c r="C487" s="51">
        <v>132</v>
      </c>
      <c r="D487" s="1050"/>
      <c r="E487" s="3171"/>
      <c r="F487" s="676">
        <v>1</v>
      </c>
      <c r="G487" s="687">
        <v>789</v>
      </c>
      <c r="H487" s="687">
        <v>789</v>
      </c>
      <c r="I487" s="4">
        <f t="shared" si="81"/>
        <v>0</v>
      </c>
      <c r="J487" s="507">
        <v>1000</v>
      </c>
      <c r="K487" s="574"/>
      <c r="L487" s="15">
        <f t="shared" si="82"/>
        <v>0</v>
      </c>
      <c r="M487" s="15"/>
      <c r="N487" s="77"/>
      <c r="O487" s="507"/>
    </row>
    <row r="488" spans="1:15" ht="21.9" customHeight="1" x14ac:dyDescent="0.3">
      <c r="A488" s="519"/>
      <c r="B488" s="3174" t="s">
        <v>43</v>
      </c>
      <c r="C488" s="51">
        <v>132</v>
      </c>
      <c r="D488" s="1050"/>
      <c r="E488" s="3171"/>
      <c r="F488" s="676">
        <v>1</v>
      </c>
      <c r="G488" s="687">
        <v>7525</v>
      </c>
      <c r="H488" s="687">
        <v>7526</v>
      </c>
      <c r="I488" s="4">
        <f t="shared" si="81"/>
        <v>1</v>
      </c>
      <c r="J488" s="507">
        <v>1000</v>
      </c>
      <c r="K488" s="574">
        <f t="shared" ref="K488:K490" si="83">J488*I488*F488</f>
        <v>1000</v>
      </c>
      <c r="L488" s="15"/>
      <c r="M488" s="15"/>
      <c r="N488" s="77"/>
      <c r="O488" s="507"/>
    </row>
    <row r="489" spans="1:15" ht="21.9" customHeight="1" x14ac:dyDescent="0.3">
      <c r="A489" s="519"/>
      <c r="B489" s="3174"/>
      <c r="C489" s="51">
        <v>132</v>
      </c>
      <c r="D489" s="1050"/>
      <c r="E489" s="3170"/>
      <c r="F489" s="676">
        <v>1</v>
      </c>
      <c r="G489" s="687">
        <v>510202</v>
      </c>
      <c r="H489" s="687">
        <v>544738</v>
      </c>
      <c r="I489" s="4">
        <f t="shared" si="81"/>
        <v>34536</v>
      </c>
      <c r="J489" s="507">
        <v>1000</v>
      </c>
      <c r="K489" s="574"/>
      <c r="L489" s="15">
        <f>J489*I489*F489</f>
        <v>34536000</v>
      </c>
      <c r="M489" s="15"/>
      <c r="N489" s="77"/>
      <c r="O489" s="507"/>
    </row>
    <row r="490" spans="1:15" ht="21.9" customHeight="1" x14ac:dyDescent="0.3">
      <c r="A490" s="519"/>
      <c r="B490" s="3174" t="s">
        <v>4581</v>
      </c>
      <c r="C490" s="51">
        <v>132</v>
      </c>
      <c r="D490" s="1050"/>
      <c r="E490" s="3169">
        <v>6604428</v>
      </c>
      <c r="F490" s="676">
        <v>1</v>
      </c>
      <c r="G490" s="687">
        <v>370818</v>
      </c>
      <c r="H490" s="687">
        <v>388018</v>
      </c>
      <c r="I490" s="4">
        <f t="shared" si="81"/>
        <v>17200</v>
      </c>
      <c r="J490" s="507">
        <v>1000</v>
      </c>
      <c r="K490" s="574">
        <f t="shared" si="83"/>
        <v>17200000</v>
      </c>
      <c r="L490" s="15"/>
      <c r="M490" s="15"/>
      <c r="N490" s="77"/>
      <c r="O490" s="507"/>
    </row>
    <row r="491" spans="1:15" ht="21.9" customHeight="1" x14ac:dyDescent="0.3">
      <c r="A491" s="519"/>
      <c r="B491" s="3174"/>
      <c r="C491" s="51">
        <v>132</v>
      </c>
      <c r="D491" s="697"/>
      <c r="E491" s="3170"/>
      <c r="F491" s="676">
        <v>1</v>
      </c>
      <c r="G491" s="687">
        <v>7111</v>
      </c>
      <c r="H491" s="687">
        <v>7111</v>
      </c>
      <c r="I491" s="4">
        <f t="shared" si="81"/>
        <v>0</v>
      </c>
      <c r="J491" s="507">
        <v>1000</v>
      </c>
      <c r="K491" s="574"/>
      <c r="L491" s="15">
        <f t="shared" si="82"/>
        <v>0</v>
      </c>
      <c r="M491" s="16"/>
      <c r="N491" s="78"/>
      <c r="O491" s="507"/>
    </row>
    <row r="492" spans="1:15" ht="21.9" customHeight="1" x14ac:dyDescent="0.3">
      <c r="A492" s="519"/>
      <c r="B492" s="93"/>
      <c r="C492" s="87"/>
      <c r="D492" s="999"/>
      <c r="E492" s="87"/>
      <c r="F492" s="670"/>
      <c r="G492" s="36">
        <v>0</v>
      </c>
      <c r="H492" s="36">
        <v>0</v>
      </c>
      <c r="I492" s="3157" t="s">
        <v>272</v>
      </c>
      <c r="J492" s="3158"/>
      <c r="K492" s="92">
        <f>SUM(K484:K491)</f>
        <v>82943000</v>
      </c>
      <c r="L492" s="2136">
        <f>SUM(L484:L491)</f>
        <v>34536000</v>
      </c>
      <c r="M492" s="17"/>
      <c r="N492" s="79"/>
      <c r="O492" s="521"/>
    </row>
    <row r="493" spans="1:15" ht="21.9" customHeight="1" x14ac:dyDescent="0.3">
      <c r="A493" s="519"/>
      <c r="B493" s="93"/>
      <c r="C493" s="87"/>
      <c r="D493" s="999"/>
      <c r="E493" s="87"/>
      <c r="F493" s="670"/>
      <c r="G493" s="36">
        <v>0</v>
      </c>
      <c r="H493" s="36">
        <v>0</v>
      </c>
      <c r="I493" s="3157" t="s">
        <v>28</v>
      </c>
      <c r="J493" s="3158"/>
      <c r="K493" s="2717">
        <f>K492-L492</f>
        <v>48407000</v>
      </c>
      <c r="L493" s="39"/>
      <c r="M493" s="41"/>
      <c r="N493" s="522"/>
      <c r="O493" s="521"/>
    </row>
    <row r="494" spans="1:15" ht="21.9" customHeight="1" x14ac:dyDescent="0.3">
      <c r="A494" s="10"/>
      <c r="B494" s="532" t="s">
        <v>1155</v>
      </c>
      <c r="C494" s="533"/>
      <c r="D494" s="578"/>
      <c r="E494" s="533"/>
      <c r="F494" s="671"/>
      <c r="G494" s="2216">
        <v>0</v>
      </c>
      <c r="H494" s="2216">
        <v>0</v>
      </c>
      <c r="I494" s="533"/>
      <c r="J494" s="533"/>
      <c r="K494" s="578"/>
      <c r="L494" s="533"/>
      <c r="M494" s="536"/>
      <c r="N494" s="534"/>
      <c r="O494" s="7"/>
    </row>
    <row r="495" spans="1:15" ht="21.9" customHeight="1" x14ac:dyDescent="0.3">
      <c r="A495" s="519">
        <v>6</v>
      </c>
      <c r="B495" s="98" t="s">
        <v>43</v>
      </c>
      <c r="C495" s="51">
        <v>132</v>
      </c>
      <c r="D495" s="3132"/>
      <c r="E495" s="506" t="s">
        <v>3521</v>
      </c>
      <c r="F495" s="676">
        <v>1</v>
      </c>
      <c r="G495" s="687">
        <v>7525</v>
      </c>
      <c r="H495" s="687">
        <v>7526</v>
      </c>
      <c r="I495" s="4">
        <f>H495-G495</f>
        <v>1</v>
      </c>
      <c r="J495" s="507">
        <v>1000</v>
      </c>
      <c r="K495" s="574">
        <f>F495*I495*J495</f>
        <v>1000</v>
      </c>
      <c r="L495" s="15"/>
      <c r="M495" s="6"/>
      <c r="N495" s="76"/>
      <c r="O495" s="507"/>
    </row>
    <row r="496" spans="1:15" ht="21.9" customHeight="1" x14ac:dyDescent="0.3">
      <c r="A496" s="519"/>
      <c r="B496" s="98"/>
      <c r="C496" s="51">
        <v>132</v>
      </c>
      <c r="D496" s="3133"/>
      <c r="E496" s="506" t="s">
        <v>3521</v>
      </c>
      <c r="F496" s="676">
        <v>1</v>
      </c>
      <c r="G496" s="687">
        <v>510202</v>
      </c>
      <c r="H496" s="687">
        <v>544738</v>
      </c>
      <c r="I496" s="4">
        <f>H496-G496</f>
        <v>34536</v>
      </c>
      <c r="J496" s="507">
        <v>1000</v>
      </c>
      <c r="K496" s="574"/>
      <c r="L496" s="15">
        <f>F496*I496*J496</f>
        <v>34536000</v>
      </c>
      <c r="M496" s="15"/>
      <c r="N496" s="77"/>
      <c r="O496" s="507"/>
    </row>
    <row r="497" spans="1:21" ht="21.9" customHeight="1" x14ac:dyDescent="0.3">
      <c r="A497" s="519"/>
      <c r="B497" s="93"/>
      <c r="C497" s="87"/>
      <c r="D497" s="999"/>
      <c r="E497" s="87"/>
      <c r="F497" s="670"/>
      <c r="G497" s="36">
        <v>0</v>
      </c>
      <c r="H497" s="36">
        <v>0</v>
      </c>
      <c r="I497" s="36"/>
      <c r="J497" s="93" t="s">
        <v>262</v>
      </c>
      <c r="K497" s="577"/>
      <c r="L497" s="2125">
        <f>SUM(L495:L496)</f>
        <v>34536000</v>
      </c>
      <c r="M497" s="521"/>
      <c r="N497" s="522"/>
      <c r="O497" s="507"/>
    </row>
    <row r="498" spans="1:21" ht="21.9" customHeight="1" x14ac:dyDescent="0.3">
      <c r="A498" s="10"/>
      <c r="B498" s="532" t="s">
        <v>1156</v>
      </c>
      <c r="C498" s="533"/>
      <c r="D498" s="578"/>
      <c r="E498" s="533"/>
      <c r="F498" s="671"/>
      <c r="G498" s="2216">
        <v>0</v>
      </c>
      <c r="H498" s="2216">
        <v>0</v>
      </c>
      <c r="I498" s="533"/>
      <c r="J498" s="533"/>
      <c r="K498" s="578"/>
      <c r="L498" s="533"/>
      <c r="M498" s="536"/>
      <c r="N498" s="534"/>
      <c r="O498" s="7"/>
    </row>
    <row r="499" spans="1:21" ht="21.9" customHeight="1" x14ac:dyDescent="0.3">
      <c r="A499" s="519">
        <v>4</v>
      </c>
      <c r="B499" s="98" t="s">
        <v>3517</v>
      </c>
      <c r="C499" s="51">
        <v>132</v>
      </c>
      <c r="D499" s="3097" t="s">
        <v>802</v>
      </c>
      <c r="E499" s="3169" t="s">
        <v>3518</v>
      </c>
      <c r="F499" s="676">
        <v>1</v>
      </c>
      <c r="G499" s="687">
        <v>2196773</v>
      </c>
      <c r="H499" s="687">
        <v>2221264</v>
      </c>
      <c r="I499" s="4">
        <f>H499-G499</f>
        <v>24491</v>
      </c>
      <c r="J499" s="507">
        <v>1000</v>
      </c>
      <c r="K499" s="574"/>
      <c r="L499" s="15">
        <f>F499*I499*J499</f>
        <v>24491000</v>
      </c>
      <c r="M499" s="15"/>
      <c r="N499" s="77"/>
      <c r="O499" s="507"/>
    </row>
    <row r="500" spans="1:21" ht="21.9" customHeight="1" x14ac:dyDescent="0.3">
      <c r="A500" s="519">
        <v>5</v>
      </c>
      <c r="B500" s="98" t="s">
        <v>3519</v>
      </c>
      <c r="C500" s="51">
        <v>132</v>
      </c>
      <c r="D500" s="3098"/>
      <c r="E500" s="3170" t="s">
        <v>3520</v>
      </c>
      <c r="F500" s="676">
        <v>1</v>
      </c>
      <c r="G500" s="687">
        <v>2308886</v>
      </c>
      <c r="H500" s="687">
        <v>2332821</v>
      </c>
      <c r="I500" s="4">
        <f>H500-G500</f>
        <v>23935</v>
      </c>
      <c r="J500" s="507">
        <v>1000</v>
      </c>
      <c r="K500" s="574"/>
      <c r="L500" s="15">
        <f>F500*I500*J500</f>
        <v>23935000</v>
      </c>
      <c r="M500" s="15"/>
      <c r="N500" s="77"/>
      <c r="O500" s="507"/>
    </row>
    <row r="501" spans="1:21" ht="21.9" customHeight="1" x14ac:dyDescent="0.3">
      <c r="A501" s="519"/>
      <c r="B501" s="93"/>
      <c r="C501" s="87"/>
      <c r="D501" s="999"/>
      <c r="E501" s="64"/>
      <c r="F501" s="672"/>
      <c r="G501" s="64"/>
      <c r="H501" s="64"/>
      <c r="I501" s="64"/>
      <c r="J501" s="93" t="s">
        <v>27</v>
      </c>
      <c r="K501" s="579"/>
      <c r="L501" s="2716">
        <f>L499+L500</f>
        <v>48426000</v>
      </c>
      <c r="M501" s="54"/>
      <c r="N501" s="76"/>
      <c r="O501" s="507"/>
    </row>
    <row r="502" spans="1:21" ht="21.9" customHeight="1" thickBot="1" x14ac:dyDescent="0.35">
      <c r="A502" s="511"/>
      <c r="B502" s="523"/>
      <c r="C502" s="520"/>
      <c r="D502" s="1038"/>
      <c r="K502" s="580"/>
      <c r="L502" s="511"/>
      <c r="M502" s="511"/>
      <c r="N502" s="520"/>
      <c r="O502" s="511"/>
    </row>
    <row r="503" spans="1:21" s="511" customFormat="1" ht="21.9" customHeight="1" x14ac:dyDescent="0.3">
      <c r="B503" s="3099" t="s">
        <v>807</v>
      </c>
      <c r="C503" s="3100"/>
      <c r="D503" s="561" t="s">
        <v>14</v>
      </c>
      <c r="E503"/>
      <c r="F503" s="3101" t="s">
        <v>4842</v>
      </c>
      <c r="G503" s="3102"/>
      <c r="H503" s="3103"/>
      <c r="I503" s="561" t="s">
        <v>14</v>
      </c>
      <c r="K503" s="3105" t="s">
        <v>809</v>
      </c>
      <c r="L503" s="3106"/>
      <c r="M503" s="562" t="s">
        <v>14</v>
      </c>
      <c r="N503" s="520"/>
      <c r="T503" s="2674"/>
      <c r="U503" s="2674"/>
    </row>
    <row r="504" spans="1:21" s="511" customFormat="1" ht="21.9" customHeight="1" x14ac:dyDescent="0.3">
      <c r="B504" s="3112" t="str">
        <f>B474</f>
        <v>132 KV SIDE (TARIFF POINT)</v>
      </c>
      <c r="C504" s="3113"/>
      <c r="D504" s="567">
        <f>K482</f>
        <v>84650880.000000149</v>
      </c>
      <c r="E504"/>
      <c r="F504" s="3114" t="s">
        <v>810</v>
      </c>
      <c r="G504" s="3115"/>
      <c r="H504" s="3116"/>
      <c r="I504" s="567">
        <f>L497</f>
        <v>34536000</v>
      </c>
      <c r="K504" s="3167" t="s">
        <v>4014</v>
      </c>
      <c r="L504" s="3168"/>
      <c r="M504" s="565">
        <f>I505</f>
        <v>50114880.000000149</v>
      </c>
      <c r="N504" s="520"/>
      <c r="T504" s="2674"/>
      <c r="U504" s="2674"/>
    </row>
    <row r="505" spans="1:21" s="511" customFormat="1" ht="21.9" customHeight="1" x14ac:dyDescent="0.3">
      <c r="B505" s="3112" t="s">
        <v>832</v>
      </c>
      <c r="C505" s="3113"/>
      <c r="D505" s="567"/>
      <c r="E505"/>
      <c r="F505" s="3114" t="s">
        <v>4014</v>
      </c>
      <c r="G505" s="3115"/>
      <c r="H505" s="3116"/>
      <c r="I505" s="565">
        <f>D508-I504</f>
        <v>50114880.000000149</v>
      </c>
      <c r="K505" s="3121" t="s">
        <v>4841</v>
      </c>
      <c r="L505" s="3122"/>
      <c r="M505" s="1045">
        <f>K522</f>
        <v>48381000</v>
      </c>
      <c r="N505" s="520"/>
      <c r="T505" s="2674"/>
      <c r="U505" s="2674"/>
    </row>
    <row r="506" spans="1:21" s="511" customFormat="1" ht="21.9" customHeight="1" x14ac:dyDescent="0.3">
      <c r="B506" s="3112" t="s">
        <v>833</v>
      </c>
      <c r="C506" s="3113"/>
      <c r="D506" s="567"/>
      <c r="E506"/>
      <c r="F506"/>
      <c r="G506" s="2027"/>
      <c r="H506" s="2027"/>
      <c r="I506"/>
      <c r="K506" s="3167" t="s">
        <v>4012</v>
      </c>
      <c r="L506" s="3168"/>
      <c r="M506" s="567">
        <f>M504-M505</f>
        <v>1733880.000000149</v>
      </c>
      <c r="N506" s="520"/>
      <c r="T506" s="2674"/>
      <c r="U506" s="2674"/>
    </row>
    <row r="507" spans="1:21" s="511" customFormat="1" ht="21.9" customHeight="1" thickBot="1" x14ac:dyDescent="0.35">
      <c r="B507" s="3112" t="s">
        <v>834</v>
      </c>
      <c r="C507" s="3113"/>
      <c r="D507" s="598"/>
      <c r="E507"/>
      <c r="F507"/>
      <c r="G507" s="2027"/>
      <c r="H507" s="2027"/>
      <c r="I507"/>
      <c r="K507" s="3123" t="s">
        <v>268</v>
      </c>
      <c r="L507" s="3124"/>
      <c r="M507" s="1040">
        <f>M506/M504</f>
        <v>3.4598107388467136E-2</v>
      </c>
      <c r="N507" s="520"/>
      <c r="T507" s="2674"/>
      <c r="U507" s="2674"/>
    </row>
    <row r="508" spans="1:21" s="511" customFormat="1" ht="21.9" customHeight="1" thickBot="1" x14ac:dyDescent="0.35">
      <c r="B508" s="3165" t="s">
        <v>4011</v>
      </c>
      <c r="C508" s="3166"/>
      <c r="D508" s="564">
        <f>SUM(D504:D507)</f>
        <v>84650880.000000149</v>
      </c>
      <c r="E508"/>
      <c r="F508"/>
      <c r="G508" s="2027"/>
      <c r="H508" s="2027"/>
      <c r="I508"/>
      <c r="K508" s="580"/>
      <c r="N508" s="520"/>
      <c r="T508" s="2674"/>
      <c r="U508" s="2674"/>
    </row>
    <row r="509" spans="1:21" s="511" customFormat="1" ht="21.9" customHeight="1" x14ac:dyDescent="0.3">
      <c r="B509"/>
      <c r="C509"/>
      <c r="D509"/>
      <c r="E509"/>
      <c r="F509" s="658"/>
      <c r="G509" s="2027"/>
      <c r="H509" s="2027"/>
      <c r="I509"/>
      <c r="J509"/>
      <c r="K509" s="580"/>
      <c r="N509" s="520"/>
      <c r="T509" s="2674"/>
      <c r="U509" s="2674"/>
    </row>
    <row r="510" spans="1:21" s="511" customFormat="1" ht="21.9" customHeight="1" x14ac:dyDescent="0.3">
      <c r="B510"/>
      <c r="C510"/>
      <c r="D510"/>
      <c r="E510"/>
      <c r="F510" s="658"/>
      <c r="G510" s="2027"/>
      <c r="H510" s="2027"/>
      <c r="I510"/>
      <c r="J510"/>
      <c r="K510" s="580"/>
      <c r="N510" s="520"/>
      <c r="T510" s="2674"/>
      <c r="U510" s="2674"/>
    </row>
    <row r="511" spans="1:21" s="511" customFormat="1" ht="21.9" customHeight="1" x14ac:dyDescent="0.3">
      <c r="B511"/>
      <c r="C511"/>
      <c r="D511"/>
      <c r="E511"/>
      <c r="F511" s="658"/>
      <c r="G511" s="2213"/>
      <c r="H511" s="2213"/>
      <c r="I511" s="556"/>
      <c r="J511" s="557"/>
      <c r="K511" s="580"/>
      <c r="N511" s="520"/>
      <c r="T511" s="2674"/>
      <c r="U511" s="2674"/>
    </row>
    <row r="512" spans="1:21" ht="21.9" customHeight="1" x14ac:dyDescent="0.3">
      <c r="A512" s="511"/>
      <c r="B512" s="523"/>
      <c r="C512" s="520"/>
      <c r="D512" s="1038"/>
      <c r="G512" s="2213"/>
      <c r="H512" s="2213"/>
      <c r="I512" s="556"/>
      <c r="J512" s="557"/>
      <c r="K512" s="580"/>
      <c r="L512" s="511"/>
      <c r="M512" s="511"/>
      <c r="N512" s="520"/>
      <c r="O512" s="511"/>
    </row>
    <row r="513" spans="1:24" ht="21.9" customHeight="1" x14ac:dyDescent="0.3">
      <c r="A513" s="511"/>
      <c r="B513" s="523"/>
      <c r="C513" s="520"/>
      <c r="D513" s="1038"/>
      <c r="G513" s="2213"/>
      <c r="H513" s="2213"/>
      <c r="I513" s="556"/>
      <c r="J513" s="557"/>
      <c r="K513" s="580"/>
      <c r="L513" s="511"/>
      <c r="M513" s="511"/>
      <c r="N513" s="520"/>
      <c r="O513" s="511"/>
    </row>
    <row r="514" spans="1:24" ht="21.9" customHeight="1" x14ac:dyDescent="0.3">
      <c r="A514" s="511"/>
      <c r="B514" s="523"/>
      <c r="C514" s="520"/>
      <c r="D514" s="1038"/>
      <c r="E514" s="520"/>
      <c r="F514" s="674"/>
      <c r="G514" s="2214"/>
      <c r="H514" s="2214"/>
      <c r="I514" s="511"/>
      <c r="J514" s="511"/>
      <c r="K514" s="580"/>
      <c r="L514" s="511"/>
      <c r="M514" s="511"/>
      <c r="N514" s="520"/>
      <c r="O514" s="511"/>
    </row>
    <row r="515" spans="1:24" ht="21.9" customHeight="1" x14ac:dyDescent="0.3">
      <c r="A515" s="3086" t="s">
        <v>881</v>
      </c>
      <c r="B515" s="3086"/>
      <c r="C515" s="3086"/>
      <c r="D515" s="3086"/>
      <c r="E515" s="3086"/>
      <c r="F515" s="3086"/>
      <c r="G515" s="3086"/>
      <c r="H515" s="3086"/>
      <c r="I515" s="3086"/>
      <c r="J515" s="3086"/>
      <c r="K515" s="3086"/>
      <c r="L515" s="3086"/>
      <c r="M515" s="3086"/>
      <c r="N515" s="3086"/>
      <c r="O515" s="629" t="str">
        <f>$O$6</f>
        <v>Month August-2023</v>
      </c>
      <c r="S515" s="1103" t="str">
        <f>S6</f>
        <v>Name of Feeders.</v>
      </c>
      <c r="T515" s="2671" t="str">
        <f>T6</f>
        <v>Month August-2023</v>
      </c>
      <c r="U515" s="2671" t="s">
        <v>5037</v>
      </c>
      <c r="V515" s="1103" t="str">
        <f>V6</f>
        <v>Diffferance</v>
      </c>
      <c r="W515" s="1103" t="str">
        <f>W6</f>
        <v>% of Increased/Decreased</v>
      </c>
      <c r="X515" s="1103" t="str">
        <f>X6</f>
        <v>COMENTS</v>
      </c>
    </row>
    <row r="516" spans="1:24" ht="21.9" customHeight="1" x14ac:dyDescent="0.3">
      <c r="A516" s="3087" t="s">
        <v>0</v>
      </c>
      <c r="B516" s="3089" t="s">
        <v>1</v>
      </c>
      <c r="C516" s="3091" t="s">
        <v>2</v>
      </c>
      <c r="D516" s="3092"/>
      <c r="E516" s="3093"/>
      <c r="F516" s="3094" t="s">
        <v>3</v>
      </c>
      <c r="G516" s="3091" t="s">
        <v>4</v>
      </c>
      <c r="H516" s="3093"/>
      <c r="I516" s="3068"/>
      <c r="J516" s="3096" t="s">
        <v>5</v>
      </c>
      <c r="K516" s="3091" t="s">
        <v>6</v>
      </c>
      <c r="L516" s="3068"/>
      <c r="M516" s="95" t="s">
        <v>29</v>
      </c>
      <c r="N516" s="96"/>
      <c r="O516" s="3067" t="s">
        <v>7</v>
      </c>
    </row>
    <row r="517" spans="1:24" ht="46.8" x14ac:dyDescent="0.3">
      <c r="A517" s="3149"/>
      <c r="B517" s="3151"/>
      <c r="C517" s="3084" t="s">
        <v>824</v>
      </c>
      <c r="D517" s="3085"/>
      <c r="E517" s="553" t="s">
        <v>9</v>
      </c>
      <c r="F517" s="3152"/>
      <c r="G517" s="2218" t="str">
        <f>G8</f>
        <v>Reading at 00.00hr 
01.08.2023</v>
      </c>
      <c r="H517" s="2218" t="str">
        <f>H8</f>
        <v>Reading at 00.00hr 
01.09.2023</v>
      </c>
      <c r="I517" s="554" t="s">
        <v>10</v>
      </c>
      <c r="J517" s="3149"/>
      <c r="K517" s="554" t="s">
        <v>11</v>
      </c>
      <c r="L517" s="554" t="s">
        <v>12</v>
      </c>
      <c r="M517" s="592" t="s">
        <v>30</v>
      </c>
      <c r="N517" s="593" t="s">
        <v>41</v>
      </c>
      <c r="O517" s="3069"/>
      <c r="T517" s="2673">
        <v>15283200.000000071</v>
      </c>
      <c r="U517" s="2673">
        <v>15283200.000000071</v>
      </c>
      <c r="V517" s="33">
        <f>T517-U517</f>
        <v>0</v>
      </c>
      <c r="W517" s="1104">
        <f>V517/U517*100</f>
        <v>0</v>
      </c>
      <c r="X517" s="33" t="str">
        <f>IF(W517&gt;40,"FAULT",IF(W517&lt;-40,"CHECK","OK"))</f>
        <v>OK</v>
      </c>
    </row>
    <row r="518" spans="1:24" ht="21.9" customHeight="1" x14ac:dyDescent="0.3">
      <c r="A518" s="2">
        <v>1</v>
      </c>
      <c r="B518" s="86">
        <v>2</v>
      </c>
      <c r="C518" s="2582">
        <v>3</v>
      </c>
      <c r="D518" s="2615">
        <v>4</v>
      </c>
      <c r="E518" s="551">
        <v>5</v>
      </c>
      <c r="F518" s="551">
        <v>6</v>
      </c>
      <c r="G518" s="2616">
        <f>'PDB Bill AMR'!$H$5</f>
        <v>8</v>
      </c>
      <c r="H518" s="2616">
        <f>'PDB Bill AMR'!$H$5</f>
        <v>8</v>
      </c>
      <c r="I518" s="2" t="s">
        <v>2021</v>
      </c>
      <c r="J518" s="2">
        <v>10</v>
      </c>
      <c r="K518" s="2" t="s">
        <v>5039</v>
      </c>
      <c r="L518" s="2" t="s">
        <v>5040</v>
      </c>
      <c r="M518" s="2">
        <v>13</v>
      </c>
      <c r="N518" s="2">
        <v>14</v>
      </c>
      <c r="O518" s="2">
        <v>15</v>
      </c>
    </row>
    <row r="519" spans="1:24" ht="21.9" customHeight="1" x14ac:dyDescent="0.3">
      <c r="A519" s="10"/>
      <c r="B519" s="513" t="s">
        <v>1157</v>
      </c>
      <c r="C519" s="514"/>
      <c r="D519" s="573"/>
      <c r="E519" s="514"/>
      <c r="F519" s="668"/>
      <c r="G519" s="2211"/>
      <c r="H519" s="2211"/>
      <c r="I519" s="514"/>
      <c r="J519" s="514"/>
      <c r="K519" s="573"/>
      <c r="L519" s="514"/>
      <c r="M519" s="515"/>
      <c r="N519" s="516"/>
      <c r="O519" s="7"/>
    </row>
    <row r="520" spans="1:24" ht="21.9" customHeight="1" x14ac:dyDescent="0.3">
      <c r="A520" s="519">
        <v>11</v>
      </c>
      <c r="B520" s="98" t="s">
        <v>3525</v>
      </c>
      <c r="C520" s="51">
        <v>33</v>
      </c>
      <c r="D520" s="681"/>
      <c r="E520" s="51" t="s">
        <v>3526</v>
      </c>
      <c r="F520" s="676">
        <v>1</v>
      </c>
      <c r="G520" s="687">
        <v>2196215</v>
      </c>
      <c r="H520" s="687">
        <v>2220641</v>
      </c>
      <c r="I520" s="4">
        <f>H520-G520</f>
        <v>24426</v>
      </c>
      <c r="J520" s="507">
        <v>1000</v>
      </c>
      <c r="K520" s="574">
        <f>F520*I520*J520</f>
        <v>24426000</v>
      </c>
      <c r="L520" s="6"/>
      <c r="M520" s="6"/>
      <c r="N520" s="76"/>
      <c r="O520" s="507"/>
    </row>
    <row r="521" spans="1:24" ht="21.9" customHeight="1" x14ac:dyDescent="0.3">
      <c r="A521" s="519">
        <v>16</v>
      </c>
      <c r="B521" s="98" t="s">
        <v>3527</v>
      </c>
      <c r="C521" s="51">
        <v>33</v>
      </c>
      <c r="D521" s="1050"/>
      <c r="E521" s="51" t="s">
        <v>3528</v>
      </c>
      <c r="F521" s="676">
        <v>1</v>
      </c>
      <c r="G521" s="687">
        <v>2282897</v>
      </c>
      <c r="H521" s="687">
        <v>2306852</v>
      </c>
      <c r="I521" s="4">
        <f>H521-G521</f>
        <v>23955</v>
      </c>
      <c r="J521" s="507">
        <v>1000</v>
      </c>
      <c r="K521" s="574">
        <f>I521*J521</f>
        <v>23955000</v>
      </c>
      <c r="L521" s="6"/>
      <c r="M521" s="6"/>
      <c r="N521" s="76"/>
      <c r="O521" s="507"/>
    </row>
    <row r="522" spans="1:24" ht="21.9" customHeight="1" x14ac:dyDescent="0.3">
      <c r="A522" s="519"/>
      <c r="B522" s="93"/>
      <c r="C522" s="87"/>
      <c r="D522" s="999"/>
      <c r="E522" s="87"/>
      <c r="F522" s="670"/>
      <c r="G522" s="36">
        <v>0</v>
      </c>
      <c r="H522" s="36">
        <v>0</v>
      </c>
      <c r="I522" s="36"/>
      <c r="J522" s="93" t="s">
        <v>27</v>
      </c>
      <c r="K522" s="2721">
        <f>SUM(K520:K521)</f>
        <v>48381000</v>
      </c>
      <c r="L522" s="39"/>
      <c r="M522" s="39">
        <f>SUM(M520:M521)</f>
        <v>0</v>
      </c>
      <c r="N522" s="76"/>
      <c r="O522" s="507"/>
    </row>
    <row r="523" spans="1:24" ht="21.9" customHeight="1" x14ac:dyDescent="0.3">
      <c r="A523" s="519"/>
      <c r="B523" s="532" t="s">
        <v>1158</v>
      </c>
      <c r="C523" s="533"/>
      <c r="D523" s="578"/>
      <c r="E523" s="533"/>
      <c r="F523" s="671"/>
      <c r="G523" s="2216">
        <v>0</v>
      </c>
      <c r="H523" s="2216">
        <v>0</v>
      </c>
      <c r="I523" s="533"/>
      <c r="J523" s="533"/>
      <c r="K523" s="578"/>
      <c r="L523" s="533"/>
      <c r="M523" s="536"/>
      <c r="N523" s="534"/>
      <c r="O523" s="507"/>
    </row>
    <row r="524" spans="1:24" ht="21.9" customHeight="1" x14ac:dyDescent="0.3">
      <c r="A524" s="519"/>
      <c r="B524" s="544" t="s">
        <v>822</v>
      </c>
      <c r="C524" s="51"/>
      <c r="D524" s="1051" t="s">
        <v>800</v>
      </c>
      <c r="E524" s="51"/>
      <c r="F524" s="676"/>
      <c r="G524" s="4">
        <v>0</v>
      </c>
      <c r="H524" s="4">
        <v>0</v>
      </c>
      <c r="I524" s="5"/>
      <c r="J524" s="507"/>
      <c r="K524" s="574"/>
      <c r="L524" s="6"/>
      <c r="M524" s="6"/>
      <c r="N524" s="76"/>
      <c r="O524" s="507"/>
      <c r="S524" t="str">
        <f t="shared" ref="S524:S536" si="84">B524</f>
        <v>33/11 KV Transforfers</v>
      </c>
      <c r="T524" s="2672">
        <f t="shared" ref="T524:T536" si="85">M524</f>
        <v>0</v>
      </c>
      <c r="U524" s="2672">
        <v>0</v>
      </c>
      <c r="V524" s="33">
        <f t="shared" ref="V524:V536" si="86">T524-U524</f>
        <v>0</v>
      </c>
      <c r="W524" s="1104" t="e">
        <f t="shared" ref="W524:W536" si="87">V524/U524*100</f>
        <v>#DIV/0!</v>
      </c>
      <c r="X524" s="33" t="e">
        <f t="shared" ref="X524:X536" si="88">IF(W524&gt;40,"FAULT",IF(W524&lt;-40,"CHECK","OK"))</f>
        <v>#DIV/0!</v>
      </c>
    </row>
    <row r="525" spans="1:24" ht="21.9" customHeight="1" x14ac:dyDescent="0.3">
      <c r="A525" s="10">
        <v>13</v>
      </c>
      <c r="B525" s="98" t="s">
        <v>1374</v>
      </c>
      <c r="C525" s="543">
        <v>33</v>
      </c>
      <c r="D525" s="1052"/>
      <c r="E525" s="552" t="s">
        <v>3529</v>
      </c>
      <c r="F525" s="676">
        <v>1</v>
      </c>
      <c r="G525" s="1001">
        <v>837341</v>
      </c>
      <c r="H525" s="1001">
        <v>844032</v>
      </c>
      <c r="I525" s="20">
        <f>H525-G525</f>
        <v>6691</v>
      </c>
      <c r="J525" s="507">
        <v>2000</v>
      </c>
      <c r="K525" s="574"/>
      <c r="L525" s="21">
        <f>F525*I525*J525</f>
        <v>13382000</v>
      </c>
      <c r="M525" s="21">
        <f>L525*$K$537/$L$537</f>
        <v>13396547.222556246</v>
      </c>
      <c r="N525" s="80"/>
      <c r="O525" s="3065">
        <f>M527</f>
        <v>27157490.14000193</v>
      </c>
      <c r="P525" s="3058" t="s">
        <v>4875</v>
      </c>
      <c r="Q525" s="3066">
        <f t="shared" ref="Q525" si="89">$N$573</f>
        <v>1.7548713386220622</v>
      </c>
      <c r="S525" t="str">
        <f t="shared" si="84"/>
        <v>33/11 kV, 20/28 MVA T-1 (HV)</v>
      </c>
      <c r="T525" s="2672">
        <f t="shared" si="85"/>
        <v>13396547.222556246</v>
      </c>
      <c r="U525" s="2672">
        <v>11377882.421817815</v>
      </c>
      <c r="V525" s="33">
        <f t="shared" si="86"/>
        <v>2018664.8007384315</v>
      </c>
      <c r="W525" s="1104">
        <f t="shared" si="87"/>
        <v>17.742007922911149</v>
      </c>
      <c r="X525" s="33" t="str">
        <f t="shared" si="88"/>
        <v>OK</v>
      </c>
    </row>
    <row r="526" spans="1:24" ht="21.9" customHeight="1" x14ac:dyDescent="0.3">
      <c r="A526" s="519">
        <v>14</v>
      </c>
      <c r="B526" s="98" t="s">
        <v>1624</v>
      </c>
      <c r="C526" s="543">
        <v>33</v>
      </c>
      <c r="D526" s="1052"/>
      <c r="E526" s="552" t="s">
        <v>3530</v>
      </c>
      <c r="F526" s="676">
        <v>1</v>
      </c>
      <c r="G526" s="1001">
        <v>830673</v>
      </c>
      <c r="H526" s="1001">
        <v>837546</v>
      </c>
      <c r="I526" s="20">
        <f>H526-G526</f>
        <v>6873</v>
      </c>
      <c r="J526" s="507">
        <v>2000</v>
      </c>
      <c r="K526" s="574"/>
      <c r="L526" s="21">
        <f>F526*I526*J526</f>
        <v>13746000</v>
      </c>
      <c r="M526" s="21">
        <f>L526*$K$537/$L$537</f>
        <v>13760942.917445686</v>
      </c>
      <c r="N526" s="80"/>
      <c r="O526" s="3065"/>
      <c r="P526" s="3058"/>
      <c r="Q526" s="3066"/>
      <c r="S526" t="str">
        <f t="shared" si="84"/>
        <v>33/11 kV, 20/28 MVA T-2 (HV)</v>
      </c>
      <c r="T526" s="2672">
        <f t="shared" si="85"/>
        <v>13760942.917445686</v>
      </c>
      <c r="U526" s="2672">
        <v>11693934.711312754</v>
      </c>
      <c r="V526" s="33">
        <f t="shared" si="86"/>
        <v>2067008.2061329316</v>
      </c>
      <c r="W526" s="1104">
        <f t="shared" si="87"/>
        <v>17.67590000424152</v>
      </c>
      <c r="X526" s="33" t="str">
        <f t="shared" si="88"/>
        <v>OK</v>
      </c>
    </row>
    <row r="527" spans="1:24" ht="21.9" customHeight="1" x14ac:dyDescent="0.3">
      <c r="A527" s="507"/>
      <c r="B527" s="544" t="s">
        <v>823</v>
      </c>
      <c r="C527" s="543"/>
      <c r="D527" s="1052"/>
      <c r="E527" s="87"/>
      <c r="F527" s="670"/>
      <c r="G527" s="36">
        <v>0</v>
      </c>
      <c r="H527" s="36">
        <v>0</v>
      </c>
      <c r="I527" s="36"/>
      <c r="J527" s="93" t="s">
        <v>27</v>
      </c>
      <c r="K527" s="574"/>
      <c r="L527" s="2125">
        <f>SUM(L525:L526)</f>
        <v>27128000</v>
      </c>
      <c r="M527" s="42">
        <f>SUM(M525:M526)</f>
        <v>27157490.14000193</v>
      </c>
      <c r="N527" s="81"/>
      <c r="O527" s="11"/>
      <c r="S527" t="str">
        <f t="shared" si="84"/>
        <v>33 KV Feeders</v>
      </c>
      <c r="T527" s="2672">
        <f t="shared" si="85"/>
        <v>27157490.14000193</v>
      </c>
      <c r="U527" s="2672">
        <v>23071817.133130569</v>
      </c>
      <c r="V527" s="33">
        <f t="shared" si="86"/>
        <v>4085673.0068713613</v>
      </c>
      <c r="W527" s="1104">
        <f t="shared" si="87"/>
        <v>17.708501169612838</v>
      </c>
      <c r="X527" s="33" t="str">
        <f t="shared" si="88"/>
        <v>OK</v>
      </c>
    </row>
    <row r="528" spans="1:24" ht="21.9" customHeight="1" x14ac:dyDescent="0.3">
      <c r="A528" s="524">
        <v>9</v>
      </c>
      <c r="B528" s="98" t="s">
        <v>1127</v>
      </c>
      <c r="C528" s="543">
        <v>33</v>
      </c>
      <c r="D528" s="1052"/>
      <c r="E528" s="552" t="s">
        <v>3531</v>
      </c>
      <c r="F528" s="676">
        <v>1</v>
      </c>
      <c r="G528" s="2220">
        <v>0</v>
      </c>
      <c r="H528" s="2220">
        <v>0</v>
      </c>
      <c r="I528" s="19"/>
      <c r="J528" s="507">
        <v>2000</v>
      </c>
      <c r="K528" s="581"/>
      <c r="L528" s="21">
        <f t="shared" ref="L528:L535" si="90">F528*I528*J528</f>
        <v>0</v>
      </c>
      <c r="M528" s="21">
        <f>L528*$K$537/$L$537</f>
        <v>0</v>
      </c>
      <c r="N528" s="80"/>
      <c r="O528" s="3061">
        <f>M529+M533</f>
        <v>9228020.6469528824</v>
      </c>
      <c r="P528" s="3058" t="s">
        <v>4563</v>
      </c>
      <c r="Q528" s="3059">
        <f>'%Loss '!$E$91</f>
        <v>-0.64218889297903126</v>
      </c>
      <c r="S528" t="str">
        <f t="shared" si="84"/>
        <v>Spare</v>
      </c>
      <c r="T528" s="2672">
        <f t="shared" si="85"/>
        <v>0</v>
      </c>
      <c r="U528" s="2672">
        <v>0</v>
      </c>
      <c r="V528" s="33">
        <f t="shared" si="86"/>
        <v>0</v>
      </c>
      <c r="W528" s="1104" t="e">
        <f t="shared" si="87"/>
        <v>#DIV/0!</v>
      </c>
      <c r="X528" s="33" t="e">
        <f t="shared" si="88"/>
        <v>#DIV/0!</v>
      </c>
    </row>
    <row r="529" spans="1:24" ht="21.9" customHeight="1" x14ac:dyDescent="0.3">
      <c r="A529" s="524">
        <v>10</v>
      </c>
      <c r="B529" s="98" t="s">
        <v>3532</v>
      </c>
      <c r="C529" s="543">
        <v>33</v>
      </c>
      <c r="D529" s="1052"/>
      <c r="E529" s="569" t="s">
        <v>3533</v>
      </c>
      <c r="F529" s="676">
        <v>1</v>
      </c>
      <c r="G529" s="2217">
        <v>319597</v>
      </c>
      <c r="H529" s="2217">
        <v>322454</v>
      </c>
      <c r="I529" s="19">
        <f t="shared" ref="I529:I535" si="91">H529-G529</f>
        <v>2857</v>
      </c>
      <c r="J529" s="507">
        <v>2000</v>
      </c>
      <c r="K529" s="582"/>
      <c r="L529" s="21">
        <f t="shared" si="90"/>
        <v>5714000</v>
      </c>
      <c r="M529" s="21">
        <f t="shared" ref="M529:M535" si="92">L529*$K$537/$L$537</f>
        <v>5720211.5401050961</v>
      </c>
      <c r="N529" s="80"/>
      <c r="O529" s="3062"/>
      <c r="P529" s="3058"/>
      <c r="Q529" s="3060"/>
      <c r="S529" t="str">
        <f t="shared" si="84"/>
        <v>Mitford Circuit-1</v>
      </c>
      <c r="T529" s="2672">
        <f t="shared" si="85"/>
        <v>5720211.5401050961</v>
      </c>
      <c r="U529" s="2672">
        <v>5352758.2023378573</v>
      </c>
      <c r="V529" s="33">
        <f t="shared" si="86"/>
        <v>367453.33776723873</v>
      </c>
      <c r="W529" s="1104">
        <f t="shared" si="87"/>
        <v>6.8647475540133813</v>
      </c>
      <c r="X529" s="33" t="str">
        <f t="shared" si="88"/>
        <v>OK</v>
      </c>
    </row>
    <row r="530" spans="1:24" ht="21.9" customHeight="1" x14ac:dyDescent="0.3">
      <c r="A530" s="524">
        <v>12</v>
      </c>
      <c r="B530" s="98" t="s">
        <v>3324</v>
      </c>
      <c r="C530" s="543">
        <v>33</v>
      </c>
      <c r="D530" s="1052"/>
      <c r="E530" s="569" t="s">
        <v>3534</v>
      </c>
      <c r="F530" s="676">
        <v>1</v>
      </c>
      <c r="G530" s="2217">
        <v>70586</v>
      </c>
      <c r="H530" s="2217">
        <v>70644</v>
      </c>
      <c r="I530" s="19">
        <f t="shared" si="91"/>
        <v>58</v>
      </c>
      <c r="J530" s="507">
        <v>2000</v>
      </c>
      <c r="K530" s="582"/>
      <c r="L530" s="21">
        <f t="shared" si="90"/>
        <v>116000</v>
      </c>
      <c r="M530" s="21">
        <f t="shared" si="92"/>
        <v>116126.10056916191</v>
      </c>
      <c r="N530" s="80"/>
      <c r="O530" s="3061">
        <f>M530+M531</f>
        <v>118128.27471690607</v>
      </c>
      <c r="P530" s="3058" t="s">
        <v>4562</v>
      </c>
      <c r="Q530" s="3059">
        <f>'%Loss '!$E$37</f>
        <v>1.9507815319712067</v>
      </c>
      <c r="S530" t="str">
        <f t="shared" si="84"/>
        <v>Azimpur Circuit-1</v>
      </c>
      <c r="T530" s="2672">
        <f t="shared" si="85"/>
        <v>116126.10056916191</v>
      </c>
      <c r="U530" s="2672">
        <v>116758.17064144254</v>
      </c>
      <c r="V530" s="33">
        <f t="shared" si="86"/>
        <v>-632.07007228063594</v>
      </c>
      <c r="W530" s="1104">
        <f t="shared" si="87"/>
        <v>-0.54134975634526328</v>
      </c>
      <c r="X530" s="33" t="str">
        <f t="shared" si="88"/>
        <v>OK</v>
      </c>
    </row>
    <row r="531" spans="1:24" ht="21.9" customHeight="1" x14ac:dyDescent="0.3">
      <c r="A531" s="524">
        <v>15</v>
      </c>
      <c r="B531" s="98" t="s">
        <v>3326</v>
      </c>
      <c r="C531" s="543">
        <v>33</v>
      </c>
      <c r="D531" s="1052"/>
      <c r="E531" s="552" t="s">
        <v>3535</v>
      </c>
      <c r="F531" s="676">
        <v>1</v>
      </c>
      <c r="G531" s="2217">
        <v>85038</v>
      </c>
      <c r="H531" s="2217">
        <v>85039</v>
      </c>
      <c r="I531" s="19">
        <f t="shared" si="91"/>
        <v>1</v>
      </c>
      <c r="J531" s="507">
        <v>2000</v>
      </c>
      <c r="K531" s="582"/>
      <c r="L531" s="21">
        <f t="shared" si="90"/>
        <v>2000</v>
      </c>
      <c r="M531" s="21">
        <f t="shared" si="92"/>
        <v>2002.1741477441708</v>
      </c>
      <c r="N531" s="80"/>
      <c r="O531" s="3062"/>
      <c r="P531" s="3058"/>
      <c r="Q531" s="3060"/>
      <c r="S531" t="str">
        <f t="shared" si="84"/>
        <v>Azimpur Circuit-2</v>
      </c>
      <c r="T531" s="2672">
        <f t="shared" si="85"/>
        <v>2002.1741477441708</v>
      </c>
      <c r="U531" s="2672">
        <v>6683398.7332687797</v>
      </c>
      <c r="V531" s="33">
        <f t="shared" si="86"/>
        <v>-6681396.559121036</v>
      </c>
      <c r="W531" s="1104">
        <f t="shared" si="87"/>
        <v>-99.970042575227822</v>
      </c>
      <c r="X531" s="33" t="str">
        <f t="shared" si="88"/>
        <v>CHECK</v>
      </c>
    </row>
    <row r="532" spans="1:24" ht="21.9" customHeight="1" x14ac:dyDescent="0.3">
      <c r="A532" s="524">
        <v>17</v>
      </c>
      <c r="B532" s="98" t="s">
        <v>3536</v>
      </c>
      <c r="C532" s="543">
        <v>33</v>
      </c>
      <c r="D532" s="1052"/>
      <c r="E532" s="552" t="s">
        <v>3537</v>
      </c>
      <c r="F532" s="676">
        <v>1</v>
      </c>
      <c r="G532" s="2217">
        <v>222464</v>
      </c>
      <c r="H532" s="2217">
        <v>228318</v>
      </c>
      <c r="I532" s="19">
        <f t="shared" si="91"/>
        <v>5854</v>
      </c>
      <c r="J532" s="507">
        <v>2000</v>
      </c>
      <c r="K532" s="581"/>
      <c r="L532" s="21">
        <f t="shared" si="90"/>
        <v>11708000</v>
      </c>
      <c r="M532" s="21">
        <f t="shared" si="92"/>
        <v>11720727.460894376</v>
      </c>
      <c r="N532" s="80"/>
      <c r="O532" s="3061">
        <f>M532</f>
        <v>11720727.460894376</v>
      </c>
      <c r="P532" s="3058" t="s">
        <v>4564</v>
      </c>
      <c r="Q532" s="3059">
        <f>'%Loss '!$E$34</f>
        <v>0.1232072213596113</v>
      </c>
      <c r="S532" t="str">
        <f t="shared" si="84"/>
        <v>Lalbagh old</v>
      </c>
      <c r="T532" s="2672">
        <f t="shared" si="85"/>
        <v>11720727.460894376</v>
      </c>
      <c r="U532" s="2672">
        <v>9793594.8305278961</v>
      </c>
      <c r="V532" s="33">
        <f t="shared" si="86"/>
        <v>1927132.63036648</v>
      </c>
      <c r="W532" s="1104">
        <f t="shared" si="87"/>
        <v>19.677479655982495</v>
      </c>
      <c r="X532" s="33" t="str">
        <f t="shared" si="88"/>
        <v>OK</v>
      </c>
    </row>
    <row r="533" spans="1:24" ht="21.9" customHeight="1" x14ac:dyDescent="0.3">
      <c r="A533" s="524">
        <v>18</v>
      </c>
      <c r="B533" s="98" t="s">
        <v>3538</v>
      </c>
      <c r="C533" s="543">
        <v>33</v>
      </c>
      <c r="D533" s="1052"/>
      <c r="E533" s="552" t="s">
        <v>3539</v>
      </c>
      <c r="F533" s="676">
        <v>1</v>
      </c>
      <c r="G533" s="2217">
        <v>358806</v>
      </c>
      <c r="H533" s="2217">
        <v>360558</v>
      </c>
      <c r="I533" s="19">
        <f t="shared" si="91"/>
        <v>1752</v>
      </c>
      <c r="J533" s="507">
        <v>2000</v>
      </c>
      <c r="K533" s="582"/>
      <c r="L533" s="21">
        <f t="shared" si="90"/>
        <v>3504000</v>
      </c>
      <c r="M533" s="21">
        <f>L533*$K$537/$L$537</f>
        <v>3507809.1068477873</v>
      </c>
      <c r="N533" s="80"/>
      <c r="O533" s="3062"/>
      <c r="P533" s="3058"/>
      <c r="Q533" s="3060"/>
      <c r="S533" t="str">
        <f t="shared" si="84"/>
        <v>Mitford Circuit-2</v>
      </c>
      <c r="T533" s="2672">
        <f t="shared" si="85"/>
        <v>3507809.1068477873</v>
      </c>
      <c r="U533" s="2672">
        <v>3339686.2947267788</v>
      </c>
      <c r="V533" s="33">
        <f t="shared" si="86"/>
        <v>168122.81212100852</v>
      </c>
      <c r="W533" s="1104">
        <f t="shared" si="87"/>
        <v>5.0340899498994025</v>
      </c>
      <c r="X533" s="33" t="str">
        <f t="shared" si="88"/>
        <v>OK</v>
      </c>
    </row>
    <row r="534" spans="1:24" ht="21.9" customHeight="1" x14ac:dyDescent="0.3">
      <c r="A534" s="524">
        <v>19</v>
      </c>
      <c r="B534" s="98" t="s">
        <v>3540</v>
      </c>
      <c r="C534" s="543">
        <v>0.41499999999999998</v>
      </c>
      <c r="D534" s="1052"/>
      <c r="E534" s="552" t="s">
        <v>3541</v>
      </c>
      <c r="F534" s="676">
        <v>1</v>
      </c>
      <c r="G534" s="2217">
        <v>7276.67</v>
      </c>
      <c r="H534" s="2217">
        <v>7372.32</v>
      </c>
      <c r="I534" s="19">
        <f t="shared" si="91"/>
        <v>95.649999999999636</v>
      </c>
      <c r="J534" s="507">
        <v>120</v>
      </c>
      <c r="K534" s="581"/>
      <c r="L534" s="21">
        <f t="shared" si="90"/>
        <v>11477.999999999956</v>
      </c>
      <c r="M534" s="21">
        <f>L534*$K$537/$L$537</f>
        <v>11490.477433903752</v>
      </c>
      <c r="N534" s="80"/>
      <c r="S534" t="str">
        <f t="shared" si="84"/>
        <v>33/0.4 kV Auxiliary Transformer, AT-1</v>
      </c>
      <c r="T534" s="2672">
        <f t="shared" si="85"/>
        <v>11490.477433903752</v>
      </c>
      <c r="U534" s="2672">
        <v>11986.63536667938</v>
      </c>
      <c r="V534" s="33">
        <f t="shared" si="86"/>
        <v>-496.15793277562807</v>
      </c>
      <c r="W534" s="1104">
        <f t="shared" si="87"/>
        <v>-4.1392594134869158</v>
      </c>
      <c r="X534" s="33" t="str">
        <f t="shared" si="88"/>
        <v>OK</v>
      </c>
    </row>
    <row r="535" spans="1:24" ht="21.9" customHeight="1" x14ac:dyDescent="0.3">
      <c r="A535" s="524">
        <v>20</v>
      </c>
      <c r="B535" s="98" t="s">
        <v>3542</v>
      </c>
      <c r="C535" s="543">
        <v>0.41499999999999998</v>
      </c>
      <c r="D535" s="1052"/>
      <c r="E535" s="552" t="s">
        <v>3543</v>
      </c>
      <c r="F535" s="676">
        <v>1</v>
      </c>
      <c r="G535" s="2217">
        <v>27089.5</v>
      </c>
      <c r="H535" s="2217">
        <v>27089.5</v>
      </c>
      <c r="I535" s="19">
        <f t="shared" si="91"/>
        <v>0</v>
      </c>
      <c r="J535" s="507">
        <v>120</v>
      </c>
      <c r="K535" s="583"/>
      <c r="L535" s="21">
        <f t="shared" si="90"/>
        <v>0</v>
      </c>
      <c r="M535" s="21">
        <f t="shared" si="92"/>
        <v>0</v>
      </c>
      <c r="N535" s="80"/>
      <c r="S535" t="str">
        <f t="shared" si="84"/>
        <v>33/0.4 kV Auxiliary Transformer, AT-2</v>
      </c>
      <c r="T535" s="2672">
        <f t="shared" si="85"/>
        <v>0</v>
      </c>
      <c r="U535" s="2672">
        <v>0</v>
      </c>
      <c r="V535" s="33">
        <f t="shared" si="86"/>
        <v>0</v>
      </c>
      <c r="W535" s="1104" t="e">
        <f t="shared" si="87"/>
        <v>#DIV/0!</v>
      </c>
      <c r="X535" s="33" t="e">
        <f t="shared" si="88"/>
        <v>#DIV/0!</v>
      </c>
    </row>
    <row r="536" spans="1:24" ht="21.9" customHeight="1" x14ac:dyDescent="0.3">
      <c r="A536" s="524"/>
      <c r="B536" s="94"/>
      <c r="C536" s="88"/>
      <c r="D536" s="94"/>
      <c r="E536" s="88"/>
      <c r="F536" s="677"/>
      <c r="G536" s="37"/>
      <c r="H536" s="37"/>
      <c r="I536" s="37"/>
      <c r="J536" s="93" t="s">
        <v>27</v>
      </c>
      <c r="K536" s="574"/>
      <c r="L536" s="42">
        <f>SUM(L528:L535)</f>
        <v>21055478</v>
      </c>
      <c r="M536" s="42">
        <f>SUM(M528:M535)</f>
        <v>21078366.85999807</v>
      </c>
      <c r="N536" s="81"/>
      <c r="S536">
        <f t="shared" si="84"/>
        <v>0</v>
      </c>
      <c r="T536" s="2672">
        <f t="shared" si="85"/>
        <v>21078366.85999807</v>
      </c>
      <c r="U536" s="2672">
        <v>25298182.866869431</v>
      </c>
      <c r="V536" s="33">
        <f t="shared" si="86"/>
        <v>-4219816.0068713613</v>
      </c>
      <c r="W536" s="1104">
        <f t="shared" si="87"/>
        <v>-16.680312689168058</v>
      </c>
      <c r="X536" s="33" t="str">
        <f t="shared" si="88"/>
        <v>OK</v>
      </c>
    </row>
    <row r="537" spans="1:24" ht="21.9" customHeight="1" x14ac:dyDescent="0.3">
      <c r="A537" s="524"/>
      <c r="B537" s="94"/>
      <c r="C537" s="88"/>
      <c r="D537" s="94"/>
      <c r="E537" s="88"/>
      <c r="F537" s="677"/>
      <c r="G537" s="37"/>
      <c r="H537" s="37"/>
      <c r="I537" s="3159" t="s">
        <v>38</v>
      </c>
      <c r="J537" s="3160"/>
      <c r="K537" s="2137">
        <f>K522*0.997</f>
        <v>48235857</v>
      </c>
      <c r="L537" s="2715">
        <f>L527+L536</f>
        <v>48183478</v>
      </c>
      <c r="M537" s="43">
        <f>M536+M527</f>
        <v>48235857</v>
      </c>
      <c r="N537" s="1109">
        <f>(M537-L537)/L537*100</f>
        <v>0.10870738720853651</v>
      </c>
    </row>
    <row r="538" spans="1:24" ht="21.9" customHeight="1" x14ac:dyDescent="0.3">
      <c r="A538" s="511"/>
      <c r="B538" s="523" t="s">
        <v>222</v>
      </c>
      <c r="C538" s="520"/>
      <c r="D538" s="1038"/>
      <c r="K538" s="580"/>
      <c r="L538" s="511"/>
      <c r="M538" s="511"/>
      <c r="N538" s="520"/>
      <c r="O538" s="511"/>
    </row>
    <row r="539" spans="1:24" ht="21.9" customHeight="1" x14ac:dyDescent="0.3">
      <c r="A539" s="511"/>
      <c r="D539"/>
      <c r="F539"/>
      <c r="N539" s="520"/>
      <c r="O539" s="511"/>
    </row>
    <row r="540" spans="1:24" ht="21.9" customHeight="1" x14ac:dyDescent="0.3">
      <c r="A540" s="511"/>
      <c r="D540"/>
      <c r="F540"/>
      <c r="N540" s="520"/>
      <c r="O540" s="511"/>
    </row>
    <row r="541" spans="1:24" ht="21.9" customHeight="1" x14ac:dyDescent="0.3">
      <c r="A541" s="511"/>
      <c r="D541"/>
      <c r="F541"/>
      <c r="N541" s="520"/>
      <c r="O541" s="511"/>
    </row>
    <row r="542" spans="1:24" ht="21.9" customHeight="1" x14ac:dyDescent="0.3">
      <c r="A542" s="511"/>
      <c r="D542"/>
      <c r="F542"/>
      <c r="N542" s="520"/>
      <c r="O542" s="511"/>
    </row>
    <row r="543" spans="1:24" ht="21.9" customHeight="1" x14ac:dyDescent="0.3">
      <c r="A543" s="511"/>
      <c r="D543"/>
      <c r="F543"/>
      <c r="N543" s="520"/>
      <c r="O543" s="511"/>
    </row>
    <row r="544" spans="1:24" ht="21.9" customHeight="1" x14ac:dyDescent="0.3">
      <c r="A544" s="511"/>
      <c r="B544" s="523"/>
      <c r="C544" s="520"/>
      <c r="D544"/>
      <c r="F544"/>
      <c r="N544" s="520"/>
      <c r="O544" s="511"/>
    </row>
    <row r="545" spans="1:24" ht="21.9" customHeight="1" x14ac:dyDescent="0.3">
      <c r="A545" s="511"/>
      <c r="B545" s="523"/>
      <c r="C545" s="520"/>
      <c r="D545"/>
      <c r="F545"/>
      <c r="N545" s="520"/>
      <c r="O545" s="511"/>
    </row>
    <row r="546" spans="1:24" ht="21.9" customHeight="1" x14ac:dyDescent="0.3">
      <c r="A546" s="511"/>
      <c r="B546" s="523"/>
      <c r="C546" s="520"/>
      <c r="D546"/>
      <c r="F546"/>
      <c r="N546" s="520"/>
      <c r="O546" s="511"/>
    </row>
    <row r="547" spans="1:24" ht="21.9" customHeight="1" x14ac:dyDescent="0.3">
      <c r="A547" s="511"/>
      <c r="B547" s="523"/>
      <c r="C547" s="520"/>
      <c r="D547"/>
      <c r="F547"/>
      <c r="N547" s="520"/>
      <c r="O547" s="511"/>
    </row>
    <row r="548" spans="1:24" ht="21.9" customHeight="1" x14ac:dyDescent="0.3">
      <c r="A548" s="511"/>
      <c r="B548" s="523"/>
      <c r="C548" s="520"/>
      <c r="D548"/>
      <c r="F548"/>
      <c r="N548" s="520"/>
      <c r="O548" s="511"/>
    </row>
    <row r="549" spans="1:24" ht="21.9" customHeight="1" x14ac:dyDescent="0.3">
      <c r="A549" s="511"/>
      <c r="B549" s="523"/>
      <c r="C549" s="520"/>
      <c r="D549" s="1038"/>
      <c r="E549" s="520"/>
      <c r="F549" s="674"/>
      <c r="G549" s="2214"/>
      <c r="H549" s="2214"/>
      <c r="I549" s="511"/>
      <c r="J549" s="511"/>
      <c r="K549" s="580"/>
      <c r="L549" s="511"/>
      <c r="M549" s="511"/>
      <c r="N549" s="520"/>
      <c r="O549" s="511"/>
    </row>
    <row r="550" spans="1:24" ht="21.9" customHeight="1" x14ac:dyDescent="0.3">
      <c r="A550" s="3086" t="s">
        <v>3547</v>
      </c>
      <c r="B550" s="3086"/>
      <c r="C550" s="3086"/>
      <c r="D550" s="3086"/>
      <c r="E550" s="3086"/>
      <c r="F550" s="3086"/>
      <c r="G550" s="3086"/>
      <c r="H550" s="3086"/>
      <c r="I550" s="3086"/>
      <c r="J550" s="3086"/>
      <c r="K550" s="3086"/>
      <c r="L550" s="3086"/>
      <c r="M550" s="3086"/>
      <c r="N550" s="3086"/>
      <c r="O550" s="629" t="str">
        <f>$O$6</f>
        <v>Month August-2023</v>
      </c>
      <c r="S550" s="1103" t="str">
        <f>S6</f>
        <v>Name of Feeders.</v>
      </c>
      <c r="T550" s="2671" t="str">
        <f>T6</f>
        <v>Month August-2023</v>
      </c>
      <c r="U550" s="2671" t="s">
        <v>5037</v>
      </c>
      <c r="V550" s="1103" t="str">
        <f>V6</f>
        <v>Diffferance</v>
      </c>
      <c r="W550" s="1103" t="str">
        <f>W6</f>
        <v>% of Increased/Decreased</v>
      </c>
      <c r="X550" s="1103" t="str">
        <f>X6</f>
        <v>COMENTS</v>
      </c>
    </row>
    <row r="551" spans="1:24" ht="21.9" customHeight="1" x14ac:dyDescent="0.3">
      <c r="A551" s="3087" t="s">
        <v>0</v>
      </c>
      <c r="B551" s="3089" t="s">
        <v>1</v>
      </c>
      <c r="C551" s="3091" t="s">
        <v>2</v>
      </c>
      <c r="D551" s="3092"/>
      <c r="E551" s="3093"/>
      <c r="F551" s="3094" t="s">
        <v>3</v>
      </c>
      <c r="G551" s="3091" t="s">
        <v>4</v>
      </c>
      <c r="H551" s="3093"/>
      <c r="I551" s="3068"/>
      <c r="J551" s="3096" t="s">
        <v>5</v>
      </c>
      <c r="K551" s="3091" t="s">
        <v>6</v>
      </c>
      <c r="L551" s="3068"/>
      <c r="M551" s="95" t="s">
        <v>29</v>
      </c>
      <c r="N551" s="96"/>
      <c r="O551" s="3067" t="s">
        <v>7</v>
      </c>
    </row>
    <row r="552" spans="1:24" ht="46.8" x14ac:dyDescent="0.3">
      <c r="A552" s="3088"/>
      <c r="B552" s="3090"/>
      <c r="C552" s="3084" t="s">
        <v>824</v>
      </c>
      <c r="D552" s="3085"/>
      <c r="E552" s="85" t="s">
        <v>9</v>
      </c>
      <c r="F552" s="3095"/>
      <c r="G552" s="2218" t="str">
        <f>G8</f>
        <v>Reading at 00.00hr 
01.08.2023</v>
      </c>
      <c r="H552" s="2218" t="str">
        <f>H8</f>
        <v>Reading at 00.00hr 
01.09.2023</v>
      </c>
      <c r="I552" s="1" t="s">
        <v>10</v>
      </c>
      <c r="J552" s="3088"/>
      <c r="K552" s="1" t="s">
        <v>11</v>
      </c>
      <c r="L552" s="1" t="s">
        <v>12</v>
      </c>
      <c r="M552" s="508" t="s">
        <v>30</v>
      </c>
      <c r="N552" s="75" t="s">
        <v>41</v>
      </c>
      <c r="O552" s="3068"/>
      <c r="T552" s="2673">
        <v>15283200.000000071</v>
      </c>
      <c r="U552" s="2673">
        <v>15283200.000000071</v>
      </c>
      <c r="V552" s="33">
        <f>T552-U552</f>
        <v>0</v>
      </c>
      <c r="W552" s="1104">
        <f>V552/U552*100</f>
        <v>0</v>
      </c>
      <c r="X552" s="33" t="str">
        <f>IF(W552&gt;40,"FAULT",IF(W552&lt;-40,"CHECK","OK"))</f>
        <v>OK</v>
      </c>
    </row>
    <row r="553" spans="1:24" ht="21.9" customHeight="1" x14ac:dyDescent="0.3">
      <c r="A553" s="2">
        <v>1</v>
      </c>
      <c r="B553" s="86">
        <v>2</v>
      </c>
      <c r="C553" s="2582">
        <v>3</v>
      </c>
      <c r="D553" s="2615">
        <v>4</v>
      </c>
      <c r="E553" s="551">
        <v>5</v>
      </c>
      <c r="F553" s="551">
        <v>6</v>
      </c>
      <c r="G553" s="2616">
        <f>'PDB Bill AMR'!$H$5</f>
        <v>8</v>
      </c>
      <c r="H553" s="2616">
        <f>'PDB Bill AMR'!$H$5</f>
        <v>8</v>
      </c>
      <c r="I553" s="2" t="s">
        <v>2021</v>
      </c>
      <c r="J553" s="2">
        <v>10</v>
      </c>
      <c r="K553" s="2" t="s">
        <v>5039</v>
      </c>
      <c r="L553" s="2" t="s">
        <v>5040</v>
      </c>
      <c r="M553" s="2">
        <v>13</v>
      </c>
      <c r="N553" s="2">
        <v>14</v>
      </c>
      <c r="O553" s="2">
        <v>15</v>
      </c>
    </row>
    <row r="554" spans="1:24" ht="21.9" customHeight="1" x14ac:dyDescent="0.3">
      <c r="A554" s="524"/>
      <c r="B554" s="513" t="s">
        <v>1159</v>
      </c>
      <c r="C554" s="514"/>
      <c r="D554" s="573"/>
      <c r="E554" s="514"/>
      <c r="F554" s="668"/>
      <c r="G554" s="2211"/>
      <c r="H554" s="2211"/>
      <c r="I554" s="514"/>
      <c r="J554" s="514"/>
      <c r="K554" s="573"/>
      <c r="L554" s="514"/>
      <c r="M554" s="515"/>
      <c r="N554" s="516"/>
      <c r="O554" s="11"/>
    </row>
    <row r="555" spans="1:24" ht="21.9" customHeight="1" x14ac:dyDescent="0.3">
      <c r="A555" s="507">
        <v>10</v>
      </c>
      <c r="B555" s="98" t="s">
        <v>3397</v>
      </c>
      <c r="C555" s="72">
        <v>11</v>
      </c>
      <c r="D555" s="1054"/>
      <c r="E555" s="51" t="s">
        <v>3544</v>
      </c>
      <c r="F555" s="676">
        <v>1</v>
      </c>
      <c r="G555" s="687">
        <v>589023.51</v>
      </c>
      <c r="H555" s="687">
        <v>595704.6</v>
      </c>
      <c r="I555" s="20">
        <f>H555-G555</f>
        <v>6681.0899999999674</v>
      </c>
      <c r="J555" s="507">
        <v>2000</v>
      </c>
      <c r="K555" s="585">
        <f>F555*I555*J555</f>
        <v>13362179.999999935</v>
      </c>
      <c r="L555" s="21"/>
      <c r="M555" s="21">
        <f>K555*$M$527/$K$557</f>
        <v>13409606.864931431</v>
      </c>
      <c r="N555" s="81"/>
      <c r="O555" s="11"/>
    </row>
    <row r="556" spans="1:24" ht="21.9" customHeight="1" x14ac:dyDescent="0.3">
      <c r="A556" s="507">
        <v>11</v>
      </c>
      <c r="B556" s="98" t="s">
        <v>3545</v>
      </c>
      <c r="C556" s="72">
        <v>11</v>
      </c>
      <c r="D556" s="1055"/>
      <c r="E556" s="51" t="s">
        <v>3546</v>
      </c>
      <c r="F556" s="676">
        <v>1</v>
      </c>
      <c r="G556" s="687">
        <v>585396.17000000004</v>
      </c>
      <c r="H556" s="687">
        <v>592245.80000000005</v>
      </c>
      <c r="I556" s="20">
        <f>H556-G556</f>
        <v>6849.6300000000047</v>
      </c>
      <c r="J556" s="507">
        <v>2000</v>
      </c>
      <c r="K556" s="585">
        <f>F556*I556*J556</f>
        <v>13699260.000000009</v>
      </c>
      <c r="L556" s="21"/>
      <c r="M556" s="21">
        <f>K556*$M$527/$K$557</f>
        <v>13747883.275070501</v>
      </c>
      <c r="N556" s="81"/>
      <c r="O556" s="11"/>
    </row>
    <row r="557" spans="1:24" ht="21.9" customHeight="1" x14ac:dyDescent="0.3">
      <c r="A557" s="524"/>
      <c r="B557" s="94"/>
      <c r="C557" s="88"/>
      <c r="D557" s="94"/>
      <c r="E557" s="88"/>
      <c r="F557" s="677"/>
      <c r="G557" s="37">
        <v>0</v>
      </c>
      <c r="H557" s="37">
        <v>0</v>
      </c>
      <c r="I557" s="37"/>
      <c r="J557" s="94" t="s">
        <v>27</v>
      </c>
      <c r="K557" s="2718">
        <f>SUM(K555:K556)</f>
        <v>27061439.999999944</v>
      </c>
      <c r="L557" s="42"/>
      <c r="M557" s="42">
        <f>SUM(M555:M556)</f>
        <v>27157490.14000193</v>
      </c>
      <c r="N557" s="81"/>
      <c r="O557" s="11"/>
    </row>
    <row r="558" spans="1:24" ht="21.9" customHeight="1" x14ac:dyDescent="0.3">
      <c r="A558" s="519"/>
      <c r="B558" s="532" t="s">
        <v>1160</v>
      </c>
      <c r="C558" s="533"/>
      <c r="D558" s="578"/>
      <c r="E558" s="533"/>
      <c r="F558" s="671"/>
      <c r="G558" s="2216">
        <v>0</v>
      </c>
      <c r="H558" s="2216">
        <v>0</v>
      </c>
      <c r="I558" s="533"/>
      <c r="J558" s="533"/>
      <c r="K558" s="578"/>
      <c r="L558" s="533"/>
      <c r="M558" s="536"/>
      <c r="N558" s="534"/>
      <c r="O558" s="507"/>
    </row>
    <row r="559" spans="1:24" ht="21.9" customHeight="1" x14ac:dyDescent="0.3">
      <c r="A559" s="519">
        <v>3</v>
      </c>
      <c r="B559" s="98" t="s">
        <v>3548</v>
      </c>
      <c r="C559" s="72">
        <v>11</v>
      </c>
      <c r="D559" s="1092"/>
      <c r="E559" s="51"/>
      <c r="F559" s="676">
        <v>1</v>
      </c>
      <c r="G559" s="2217">
        <v>171770.43528999999</v>
      </c>
      <c r="H559" s="2217">
        <v>174270.4</v>
      </c>
      <c r="I559" s="19">
        <f t="shared" ref="I559:I572" si="93">H559-G559</f>
        <v>2499.9647100000002</v>
      </c>
      <c r="J559" s="507">
        <v>1000</v>
      </c>
      <c r="K559" s="581"/>
      <c r="L559" s="21">
        <f t="shared" ref="L559:L572" si="94">F559*I559*J559</f>
        <v>2499964.71</v>
      </c>
      <c r="M559" s="21">
        <f>L559*$K$573/$L$573</f>
        <v>2543835.8741714563</v>
      </c>
      <c r="N559" s="71" t="s">
        <v>43</v>
      </c>
      <c r="O559" s="14"/>
      <c r="P559">
        <v>320</v>
      </c>
      <c r="S559" t="str">
        <f t="shared" ref="S559:S572" si="95">B559</f>
        <v>Chata Mosjid</v>
      </c>
      <c r="T559" s="2672">
        <f t="shared" ref="T559:T572" si="96">M559</f>
        <v>2543835.8741714563</v>
      </c>
      <c r="U559" s="2672">
        <v>2199148.6226242678</v>
      </c>
      <c r="V559" s="33">
        <f t="shared" ref="V559:V572" si="97">T559-U559</f>
        <v>344687.2515471885</v>
      </c>
      <c r="W559" s="1104">
        <f t="shared" ref="W559:W572" si="98">V559/U559*100</f>
        <v>15.673667891343761</v>
      </c>
      <c r="X559" s="33" t="str">
        <f t="shared" ref="X559:X572" si="99">IF(W559&gt;40,"FAULT",IF(W559&lt;-40,"CHECK","OK"))</f>
        <v>OK</v>
      </c>
    </row>
    <row r="560" spans="1:24" ht="21.9" customHeight="1" x14ac:dyDescent="0.3">
      <c r="A560" s="519">
        <v>4</v>
      </c>
      <c r="B560" s="98" t="s">
        <v>3549</v>
      </c>
      <c r="C560" s="72">
        <v>11</v>
      </c>
      <c r="D560" s="933"/>
      <c r="E560" s="51"/>
      <c r="F560" s="676">
        <v>1</v>
      </c>
      <c r="G560" s="2217">
        <v>6488.7556000000004</v>
      </c>
      <c r="H560" s="2217">
        <v>7869.7</v>
      </c>
      <c r="I560" s="19">
        <f t="shared" si="93"/>
        <v>1380.9443999999994</v>
      </c>
      <c r="J560" s="507">
        <v>1000</v>
      </c>
      <c r="K560" s="581"/>
      <c r="L560" s="21">
        <f t="shared" si="94"/>
        <v>1380944.3999999994</v>
      </c>
      <c r="M560" s="21">
        <f t="shared" ref="M560:M572" si="100">L560*$K$573/$L$573</f>
        <v>1405178.197477906</v>
      </c>
      <c r="N560" s="71" t="s">
        <v>84</v>
      </c>
      <c r="O560" s="14"/>
      <c r="P560">
        <v>150</v>
      </c>
      <c r="S560" t="str">
        <f t="shared" si="95"/>
        <v>AC mosjid</v>
      </c>
      <c r="T560" s="2672">
        <f t="shared" si="96"/>
        <v>1405178.197477906</v>
      </c>
      <c r="U560" s="2672">
        <v>1152835.6866059906</v>
      </c>
      <c r="V560" s="33">
        <f t="shared" si="97"/>
        <v>252342.51087191538</v>
      </c>
      <c r="W560" s="1104">
        <f t="shared" si="98"/>
        <v>21.88885318208921</v>
      </c>
      <c r="X560" s="33" t="str">
        <f t="shared" si="99"/>
        <v>OK</v>
      </c>
    </row>
    <row r="561" spans="1:24" ht="21.9" customHeight="1" x14ac:dyDescent="0.3">
      <c r="A561" s="519">
        <v>5</v>
      </c>
      <c r="B561" s="98" t="s">
        <v>3550</v>
      </c>
      <c r="C561" s="72">
        <v>11</v>
      </c>
      <c r="D561" s="933"/>
      <c r="E561" s="51"/>
      <c r="F561" s="676">
        <v>1</v>
      </c>
      <c r="G561" s="2217">
        <v>20836.008000000002</v>
      </c>
      <c r="H561" s="2217">
        <v>23184.964</v>
      </c>
      <c r="I561" s="19">
        <f t="shared" si="93"/>
        <v>2348.9559999999983</v>
      </c>
      <c r="J561" s="507">
        <v>1000</v>
      </c>
      <c r="K561" s="581"/>
      <c r="L561" s="21">
        <f t="shared" si="94"/>
        <v>2348955.9999999981</v>
      </c>
      <c r="M561" s="21">
        <f t="shared" si="100"/>
        <v>2390177.1556008416</v>
      </c>
      <c r="N561" s="71" t="s">
        <v>84</v>
      </c>
      <c r="O561" s="14"/>
      <c r="P561" s="1105">
        <f>P559-P560</f>
        <v>170</v>
      </c>
      <c r="S561" t="str">
        <f t="shared" si="95"/>
        <v>Kazi Reaz Uddin Road</v>
      </c>
      <c r="T561" s="2672">
        <f t="shared" si="96"/>
        <v>2390177.1556008416</v>
      </c>
      <c r="U561" s="2672">
        <v>2000565.9386581217</v>
      </c>
      <c r="V561" s="33">
        <f t="shared" si="97"/>
        <v>389611.21694271988</v>
      </c>
      <c r="W561" s="1104">
        <f t="shared" si="98"/>
        <v>19.475050005302567</v>
      </c>
      <c r="X561" s="33" t="str">
        <f t="shared" si="99"/>
        <v>OK</v>
      </c>
    </row>
    <row r="562" spans="1:24" ht="21.9" customHeight="1" x14ac:dyDescent="0.3">
      <c r="A562" s="519">
        <v>6</v>
      </c>
      <c r="B562" s="98" t="s">
        <v>3551</v>
      </c>
      <c r="C562" s="72">
        <v>11</v>
      </c>
      <c r="D562" s="933"/>
      <c r="E562" s="51"/>
      <c r="F562" s="676">
        <v>1</v>
      </c>
      <c r="G562" s="2217">
        <v>4687.9236000000001</v>
      </c>
      <c r="H562" s="2217">
        <v>5597.3047999999999</v>
      </c>
      <c r="I562" s="1091">
        <f t="shared" si="93"/>
        <v>909.38119999999981</v>
      </c>
      <c r="J562" s="507">
        <v>1000</v>
      </c>
      <c r="K562" s="581"/>
      <c r="L562" s="21">
        <f t="shared" si="94"/>
        <v>909381.19999999984</v>
      </c>
      <c r="M562" s="21">
        <f t="shared" si="100"/>
        <v>925339.67003761732</v>
      </c>
      <c r="N562" s="71" t="s">
        <v>84</v>
      </c>
      <c r="O562" s="14"/>
      <c r="P562" s="2157">
        <f>P561/3</f>
        <v>56.666666666666664</v>
      </c>
      <c r="S562" t="str">
        <f t="shared" si="95"/>
        <v xml:space="preserve">Nazimuddin </v>
      </c>
      <c r="T562" s="2672">
        <f t="shared" si="96"/>
        <v>925339.67003761732</v>
      </c>
      <c r="U562" s="2672">
        <v>477977.07926144614</v>
      </c>
      <c r="V562" s="33">
        <f t="shared" si="97"/>
        <v>447362.59077617119</v>
      </c>
      <c r="W562" s="1104">
        <f t="shared" si="98"/>
        <v>93.594988167093831</v>
      </c>
      <c r="X562" s="33" t="str">
        <f t="shared" si="99"/>
        <v>FAULT</v>
      </c>
    </row>
    <row r="563" spans="1:24" ht="21.9" customHeight="1" x14ac:dyDescent="0.3">
      <c r="A563" s="519">
        <v>7</v>
      </c>
      <c r="B563" s="98" t="s">
        <v>3552</v>
      </c>
      <c r="C563" s="72">
        <v>11</v>
      </c>
      <c r="D563" s="933"/>
      <c r="E563" s="51"/>
      <c r="F563" s="676">
        <v>1</v>
      </c>
      <c r="G563" s="2217">
        <v>14900.121999999999</v>
      </c>
      <c r="H563" s="2217">
        <v>16557.14</v>
      </c>
      <c r="I563" s="19">
        <f t="shared" si="93"/>
        <v>1657.018</v>
      </c>
      <c r="J563" s="507">
        <v>1000</v>
      </c>
      <c r="K563" s="581"/>
      <c r="L563" s="21">
        <f t="shared" si="94"/>
        <v>1657018</v>
      </c>
      <c r="M563" s="21">
        <f t="shared" si="100"/>
        <v>1686096.5339578087</v>
      </c>
      <c r="N563" s="71" t="s">
        <v>84</v>
      </c>
      <c r="O563" s="14"/>
      <c r="P563" s="1105">
        <f>P562+P560</f>
        <v>206.66666666666666</v>
      </c>
      <c r="S563" t="str">
        <f t="shared" si="95"/>
        <v>Kamal Bagh</v>
      </c>
      <c r="T563" s="2672">
        <f t="shared" si="96"/>
        <v>1686096.5339578087</v>
      </c>
      <c r="U563" s="2672">
        <v>1618577.126818442</v>
      </c>
      <c r="V563" s="33">
        <f t="shared" si="97"/>
        <v>67519.407139366725</v>
      </c>
      <c r="W563" s="1104">
        <f t="shared" si="98"/>
        <v>4.1715285617613</v>
      </c>
      <c r="X563" s="33" t="str">
        <f t="shared" si="99"/>
        <v>OK</v>
      </c>
    </row>
    <row r="564" spans="1:24" ht="21.9" customHeight="1" x14ac:dyDescent="0.3">
      <c r="A564" s="519">
        <v>8</v>
      </c>
      <c r="B564" s="98" t="s">
        <v>3553</v>
      </c>
      <c r="C564" s="72">
        <v>11</v>
      </c>
      <c r="D564" s="933"/>
      <c r="E564" s="51"/>
      <c r="F564" s="676">
        <v>1</v>
      </c>
      <c r="G564" s="2217">
        <v>10837.383</v>
      </c>
      <c r="H564" s="2217">
        <v>13289.972</v>
      </c>
      <c r="I564" s="19">
        <f t="shared" si="93"/>
        <v>2452.5889999999999</v>
      </c>
      <c r="J564" s="507">
        <v>1000</v>
      </c>
      <c r="K564" s="581"/>
      <c r="L564" s="21">
        <f t="shared" si="94"/>
        <v>2452589</v>
      </c>
      <c r="M564" s="21">
        <f t="shared" si="100"/>
        <v>2495628.7814151975</v>
      </c>
      <c r="N564" s="71" t="s">
        <v>84</v>
      </c>
      <c r="O564" s="14"/>
      <c r="S564" t="str">
        <f t="shared" si="95"/>
        <v>Rahamatganj</v>
      </c>
      <c r="T564" s="2672">
        <f t="shared" si="96"/>
        <v>2495628.7814151975</v>
      </c>
      <c r="U564" s="2672">
        <v>2157043.53860053</v>
      </c>
      <c r="V564" s="33">
        <f t="shared" si="97"/>
        <v>338585.24281466752</v>
      </c>
      <c r="W564" s="1104">
        <f t="shared" si="98"/>
        <v>15.69672733793489</v>
      </c>
      <c r="X564" s="33" t="str">
        <f t="shared" si="99"/>
        <v>OK</v>
      </c>
    </row>
    <row r="565" spans="1:24" ht="21.9" customHeight="1" x14ac:dyDescent="0.3">
      <c r="A565" s="519">
        <v>9</v>
      </c>
      <c r="B565" s="2725" t="s">
        <v>3554</v>
      </c>
      <c r="C565" s="72">
        <v>11</v>
      </c>
      <c r="D565" s="933"/>
      <c r="E565" s="51"/>
      <c r="F565" s="676">
        <v>1</v>
      </c>
      <c r="G565" s="2221">
        <v>22372.9274</v>
      </c>
      <c r="H565" s="2221">
        <v>646.49720000000002</v>
      </c>
      <c r="I565" s="19">
        <f t="shared" si="93"/>
        <v>-21726.430199999999</v>
      </c>
      <c r="J565" s="507">
        <v>1000</v>
      </c>
      <c r="K565" s="581" t="s">
        <v>292</v>
      </c>
      <c r="L565" s="21">
        <f>1.73*10.5*O565*0.9*24*31</f>
        <v>1946125.4399999997</v>
      </c>
      <c r="M565" s="21">
        <f t="shared" si="100"/>
        <v>1980277.4375601925</v>
      </c>
      <c r="N565" s="71" t="s">
        <v>84</v>
      </c>
      <c r="O565" s="14">
        <v>160</v>
      </c>
      <c r="S565" t="str">
        <f t="shared" si="95"/>
        <v>Water Works 11kV Sw/S-1</v>
      </c>
      <c r="T565" s="2672">
        <f t="shared" si="96"/>
        <v>1980277.4375601925</v>
      </c>
      <c r="U565" s="2672">
        <v>1747210.9882875967</v>
      </c>
      <c r="V565" s="33">
        <f t="shared" si="97"/>
        <v>233066.44927259581</v>
      </c>
      <c r="W565" s="1104">
        <f t="shared" si="98"/>
        <v>13.339342004769506</v>
      </c>
      <c r="X565" s="33" t="str">
        <f t="shared" si="99"/>
        <v>OK</v>
      </c>
    </row>
    <row r="566" spans="1:24" ht="21.9" customHeight="1" x14ac:dyDescent="0.3">
      <c r="A566" s="519">
        <v>12</v>
      </c>
      <c r="B566" s="98" t="s">
        <v>3555</v>
      </c>
      <c r="C566" s="72">
        <v>11</v>
      </c>
      <c r="D566" s="933"/>
      <c r="E566" s="51"/>
      <c r="F566" s="676">
        <v>1</v>
      </c>
      <c r="G566" s="2217">
        <v>24326.884999999998</v>
      </c>
      <c r="H566" s="2217">
        <v>26507.919999999998</v>
      </c>
      <c r="I566" s="19">
        <f t="shared" si="93"/>
        <v>2181.0349999999999</v>
      </c>
      <c r="J566" s="507">
        <v>1000</v>
      </c>
      <c r="K566" s="581"/>
      <c r="L566" s="21">
        <f t="shared" si="94"/>
        <v>2181035</v>
      </c>
      <c r="M566" s="21">
        <f t="shared" si="100"/>
        <v>2219309.358100316</v>
      </c>
      <c r="N566" s="71" t="s">
        <v>84</v>
      </c>
      <c r="O566" s="14"/>
      <c r="S566" t="str">
        <f t="shared" si="95"/>
        <v>City Colony</v>
      </c>
      <c r="T566" s="2672">
        <f t="shared" si="96"/>
        <v>2219309.358100316</v>
      </c>
      <c r="U566" s="2672">
        <v>1859682.1078576914</v>
      </c>
      <c r="V566" s="33">
        <f t="shared" si="97"/>
        <v>359627.25024262466</v>
      </c>
      <c r="W566" s="1104">
        <f t="shared" si="98"/>
        <v>19.33810347064674</v>
      </c>
      <c r="X566" s="33" t="str">
        <f t="shared" si="99"/>
        <v>OK</v>
      </c>
    </row>
    <row r="567" spans="1:24" ht="21.9" customHeight="1" x14ac:dyDescent="0.3">
      <c r="A567" s="519">
        <v>13</v>
      </c>
      <c r="B567" s="2725" t="s">
        <v>3556</v>
      </c>
      <c r="C567" s="72">
        <v>11</v>
      </c>
      <c r="D567" s="933"/>
      <c r="E567" s="51"/>
      <c r="F567" s="676">
        <v>1</v>
      </c>
      <c r="G567" s="2221">
        <v>35515.332000000002</v>
      </c>
      <c r="H567" s="2221">
        <v>1663.5993000000001</v>
      </c>
      <c r="I567" s="19">
        <f t="shared" si="93"/>
        <v>-33851.7327</v>
      </c>
      <c r="J567" s="507">
        <v>1000</v>
      </c>
      <c r="K567" s="581" t="s">
        <v>292</v>
      </c>
      <c r="L567" s="21">
        <f>1.73*10.5*O567*0.9*24*31</f>
        <v>2554289.64</v>
      </c>
      <c r="M567" s="21">
        <f t="shared" si="100"/>
        <v>2599114.1367977532</v>
      </c>
      <c r="N567" s="71" t="s">
        <v>84</v>
      </c>
      <c r="O567" s="14">
        <v>210</v>
      </c>
      <c r="S567" t="str">
        <f t="shared" si="95"/>
        <v>Water Works 11kV Sw/S-2</v>
      </c>
      <c r="T567" s="2672">
        <f t="shared" si="96"/>
        <v>2599114.1367977532</v>
      </c>
      <c r="U567" s="2672">
        <v>2790703.3917251625</v>
      </c>
      <c r="V567" s="33">
        <f t="shared" si="97"/>
        <v>-191589.25492740935</v>
      </c>
      <c r="W567" s="1104">
        <f t="shared" si="98"/>
        <v>-6.8652675700147521</v>
      </c>
      <c r="X567" s="33" t="str">
        <f t="shared" si="99"/>
        <v>OK</v>
      </c>
    </row>
    <row r="568" spans="1:24" ht="21.9" customHeight="1" x14ac:dyDescent="0.3">
      <c r="A568" s="519">
        <v>14</v>
      </c>
      <c r="B568" s="98" t="s">
        <v>3557</v>
      </c>
      <c r="C568" s="72">
        <v>11</v>
      </c>
      <c r="D568" s="933"/>
      <c r="E568" s="51"/>
      <c r="F568" s="676">
        <v>1</v>
      </c>
      <c r="G568" s="2217">
        <v>7124.165</v>
      </c>
      <c r="H568" s="2217">
        <v>8090.5631999999996</v>
      </c>
      <c r="I568" s="19">
        <f t="shared" si="93"/>
        <v>966.39819999999963</v>
      </c>
      <c r="J568" s="507">
        <v>1000</v>
      </c>
      <c r="K568" s="581"/>
      <c r="L568" s="21">
        <f t="shared" si="94"/>
        <v>966398.1999999996</v>
      </c>
      <c r="M568" s="21">
        <f t="shared" si="100"/>
        <v>983357.24502875924</v>
      </c>
      <c r="N568" s="71" t="s">
        <v>84</v>
      </c>
      <c r="O568" s="14"/>
      <c r="S568" t="str">
        <f t="shared" si="95"/>
        <v>Chun Goli</v>
      </c>
      <c r="T568" s="2672">
        <f t="shared" si="96"/>
        <v>983357.24502875924</v>
      </c>
      <c r="U568" s="2672">
        <v>754718.44481075078</v>
      </c>
      <c r="V568" s="33">
        <f t="shared" si="97"/>
        <v>228638.80021800846</v>
      </c>
      <c r="W568" s="1104">
        <f t="shared" si="98"/>
        <v>30.294582276353498</v>
      </c>
      <c r="X568" s="33" t="str">
        <f t="shared" si="99"/>
        <v>OK</v>
      </c>
    </row>
    <row r="569" spans="1:24" ht="21.9" customHeight="1" x14ac:dyDescent="0.3">
      <c r="A569" s="519">
        <v>15</v>
      </c>
      <c r="B569" s="98" t="s">
        <v>3558</v>
      </c>
      <c r="C569" s="72">
        <v>11</v>
      </c>
      <c r="D569" s="933"/>
      <c r="E569" s="51"/>
      <c r="F569" s="676">
        <v>1</v>
      </c>
      <c r="G569" s="2217">
        <v>121324.8</v>
      </c>
      <c r="H569" s="2217">
        <v>123425.3</v>
      </c>
      <c r="I569" s="19">
        <f t="shared" si="93"/>
        <v>2100.5</v>
      </c>
      <c r="J569" s="507">
        <v>1000</v>
      </c>
      <c r="K569" s="581"/>
      <c r="L569" s="21">
        <f t="shared" si="94"/>
        <v>2100500</v>
      </c>
      <c r="M569" s="21">
        <f t="shared" si="100"/>
        <v>2137361.0724677569</v>
      </c>
      <c r="N569" s="71" t="s">
        <v>84</v>
      </c>
      <c r="O569" s="14"/>
      <c r="S569" t="str">
        <f t="shared" si="95"/>
        <v>Alir Ghat</v>
      </c>
      <c r="T569" s="2672">
        <f t="shared" si="96"/>
        <v>2137361.0724677569</v>
      </c>
      <c r="U569" s="2672">
        <v>1734165.9910421388</v>
      </c>
      <c r="V569" s="33">
        <f t="shared" si="97"/>
        <v>403195.08142561815</v>
      </c>
      <c r="W569" s="1104">
        <f t="shared" si="98"/>
        <v>23.250085834247042</v>
      </c>
      <c r="X569" s="33" t="str">
        <f t="shared" si="99"/>
        <v>OK</v>
      </c>
    </row>
    <row r="570" spans="1:24" ht="21.9" customHeight="1" x14ac:dyDescent="0.3">
      <c r="A570" s="519">
        <v>16</v>
      </c>
      <c r="B570" s="98" t="s">
        <v>3559</v>
      </c>
      <c r="C570" s="72">
        <v>11</v>
      </c>
      <c r="D570" s="933"/>
      <c r="E570" s="51"/>
      <c r="F570" s="676">
        <v>1</v>
      </c>
      <c r="G570" s="2217">
        <v>16270.968999999999</v>
      </c>
      <c r="H570" s="2217">
        <v>19197.12</v>
      </c>
      <c r="I570" s="19">
        <f t="shared" si="93"/>
        <v>2926.1509999999998</v>
      </c>
      <c r="J570" s="507">
        <v>1000</v>
      </c>
      <c r="K570" s="21"/>
      <c r="L570" s="21">
        <f>F570*I570*J570</f>
        <v>2926151</v>
      </c>
      <c r="M570" s="21">
        <f t="shared" si="100"/>
        <v>2977501.1852238034</v>
      </c>
      <c r="N570" s="71" t="s">
        <v>84</v>
      </c>
      <c r="O570" s="14"/>
      <c r="S570" t="str">
        <f t="shared" si="95"/>
        <v>Club Ghat</v>
      </c>
      <c r="T570" s="2672">
        <f t="shared" si="96"/>
        <v>2977501.1852238034</v>
      </c>
      <c r="U570" s="2672">
        <v>2317579.0304481904</v>
      </c>
      <c r="V570" s="33">
        <f t="shared" si="97"/>
        <v>659922.15477561299</v>
      </c>
      <c r="W570" s="1104">
        <f t="shared" si="98"/>
        <v>28.474634353590627</v>
      </c>
      <c r="X570" s="33" t="str">
        <f t="shared" si="99"/>
        <v>OK</v>
      </c>
    </row>
    <row r="571" spans="1:24" ht="21.9" customHeight="1" x14ac:dyDescent="0.3">
      <c r="A571" s="519">
        <v>17</v>
      </c>
      <c r="B571" s="98" t="s">
        <v>3560</v>
      </c>
      <c r="C571" s="72">
        <v>11</v>
      </c>
      <c r="D571" s="933"/>
      <c r="E571" s="51"/>
      <c r="F571" s="676">
        <v>1</v>
      </c>
      <c r="G571" s="2217">
        <v>29072.95</v>
      </c>
      <c r="H571" s="2217">
        <v>31744.333999999999</v>
      </c>
      <c r="I571" s="19">
        <f t="shared" si="93"/>
        <v>2671.3839999999982</v>
      </c>
      <c r="J571" s="507">
        <v>1000</v>
      </c>
      <c r="K571" s="581"/>
      <c r="L571" s="21">
        <f>F571*I571*J571</f>
        <v>2671383.9999999981</v>
      </c>
      <c r="M571" s="21">
        <f t="shared" si="100"/>
        <v>2718263.3521605339</v>
      </c>
      <c r="N571" s="71" t="s">
        <v>84</v>
      </c>
      <c r="O571" s="14"/>
      <c r="S571" t="str">
        <f t="shared" si="95"/>
        <v>Debidas Ghat</v>
      </c>
      <c r="T571" s="2672">
        <f t="shared" si="96"/>
        <v>2718263.3521605339</v>
      </c>
      <c r="U571" s="2672">
        <v>2261609.1863902393</v>
      </c>
      <c r="V571" s="33">
        <f t="shared" si="97"/>
        <v>456654.16577029461</v>
      </c>
      <c r="W571" s="1104">
        <f t="shared" si="98"/>
        <v>20.191559554953947</v>
      </c>
      <c r="X571" s="33" t="str">
        <f t="shared" si="99"/>
        <v>OK</v>
      </c>
    </row>
    <row r="572" spans="1:24" ht="21.9" customHeight="1" x14ac:dyDescent="0.3">
      <c r="A572" s="519">
        <v>18</v>
      </c>
      <c r="B572" s="98" t="s">
        <v>1127</v>
      </c>
      <c r="C572" s="72">
        <v>11</v>
      </c>
      <c r="D572" s="933"/>
      <c r="E572" s="51"/>
      <c r="F572" s="676">
        <v>1</v>
      </c>
      <c r="G572" s="2220">
        <v>0</v>
      </c>
      <c r="H572" s="2220">
        <v>0</v>
      </c>
      <c r="I572" s="19">
        <f t="shared" si="93"/>
        <v>0</v>
      </c>
      <c r="J572" s="507">
        <v>1000</v>
      </c>
      <c r="K572" s="581"/>
      <c r="L572" s="21">
        <f t="shared" si="94"/>
        <v>0</v>
      </c>
      <c r="M572" s="21">
        <f t="shared" si="100"/>
        <v>0</v>
      </c>
      <c r="N572" s="71" t="s">
        <v>84</v>
      </c>
      <c r="O572" s="14"/>
      <c r="S572" t="str">
        <f t="shared" si="95"/>
        <v>Spare</v>
      </c>
      <c r="T572" s="2672">
        <f t="shared" si="96"/>
        <v>0</v>
      </c>
      <c r="U572" s="2672">
        <v>0</v>
      </c>
      <c r="V572" s="33">
        <f t="shared" si="97"/>
        <v>0</v>
      </c>
      <c r="W572" s="1104" t="e">
        <f t="shared" si="98"/>
        <v>#DIV/0!</v>
      </c>
      <c r="X572" s="33" t="e">
        <f t="shared" si="99"/>
        <v>#DIV/0!</v>
      </c>
    </row>
    <row r="573" spans="1:24" ht="21.9" customHeight="1" x14ac:dyDescent="0.3">
      <c r="A573" s="524"/>
      <c r="B573" s="94"/>
      <c r="C573" s="88"/>
      <c r="D573" s="94"/>
      <c r="E573" s="88"/>
      <c r="F573" s="677"/>
      <c r="G573" s="37"/>
      <c r="H573" s="37"/>
      <c r="I573" s="37"/>
      <c r="J573" s="94" t="s">
        <v>27</v>
      </c>
      <c r="K573" s="586">
        <f>K557</f>
        <v>27061439.999999944</v>
      </c>
      <c r="L573" s="2716">
        <f>SUM(L559:L572)</f>
        <v>26594736.589999996</v>
      </c>
      <c r="M573" s="42">
        <f>SUM(M559:M572)</f>
        <v>27061439.99999994</v>
      </c>
      <c r="N573" s="82">
        <f>(M573-L573)/L573*100</f>
        <v>1.7548713386220622</v>
      </c>
      <c r="O573" s="12"/>
    </row>
    <row r="574" spans="1:24" ht="21.9" customHeight="1" x14ac:dyDescent="0.3">
      <c r="D574" s="1086"/>
      <c r="K574" s="33"/>
    </row>
    <row r="575" spans="1:24" ht="21.9" customHeight="1" x14ac:dyDescent="0.3">
      <c r="A575" s="511"/>
      <c r="B575" s="523"/>
      <c r="C575" s="520"/>
      <c r="D575" s="1038"/>
      <c r="F575" s="3107" t="s">
        <v>815</v>
      </c>
      <c r="G575" s="3108"/>
      <c r="H575" s="3109"/>
      <c r="I575" s="555" t="s">
        <v>14</v>
      </c>
      <c r="J575" s="511"/>
      <c r="L575" s="511"/>
      <c r="M575" s="511"/>
      <c r="N575" s="520"/>
      <c r="O575" s="511"/>
    </row>
    <row r="576" spans="1:24" ht="21.9" customHeight="1" x14ac:dyDescent="0.3">
      <c r="A576" s="511"/>
      <c r="B576" s="523"/>
      <c r="C576" s="520"/>
      <c r="D576" s="1038"/>
      <c r="F576" s="1090" t="s">
        <v>43</v>
      </c>
      <c r="G576" s="3070" t="s">
        <v>4068</v>
      </c>
      <c r="H576" s="3071"/>
      <c r="I576" s="530">
        <f>M559</f>
        <v>2543835.8741714563</v>
      </c>
      <c r="J576" s="511"/>
      <c r="L576" s="511"/>
      <c r="M576" s="511"/>
      <c r="N576" s="520"/>
      <c r="O576" s="511" t="s">
        <v>222</v>
      </c>
    </row>
    <row r="577" spans="1:15" ht="21.9" customHeight="1" x14ac:dyDescent="0.3">
      <c r="A577" s="511"/>
      <c r="B577" s="523"/>
      <c r="C577" s="520"/>
      <c r="D577" s="1038"/>
      <c r="F577" s="1090" t="s">
        <v>84</v>
      </c>
      <c r="G577" s="3070" t="s">
        <v>4068</v>
      </c>
      <c r="H577" s="3071"/>
      <c r="I577" s="530">
        <f>SUM(M560:M572)</f>
        <v>24517604.12582849</v>
      </c>
      <c r="J577" s="511"/>
      <c r="L577" s="511"/>
      <c r="M577" s="511"/>
      <c r="N577" s="520"/>
      <c r="O577" s="511"/>
    </row>
    <row r="578" spans="1:15" ht="21.9" customHeight="1" x14ac:dyDescent="0.3">
      <c r="A578" s="511"/>
      <c r="B578" s="523"/>
      <c r="C578" s="520"/>
      <c r="D578" s="1038"/>
      <c r="E578" s="520"/>
      <c r="F578" s="3175" t="s">
        <v>199</v>
      </c>
      <c r="G578" s="3176"/>
      <c r="H578" s="3177"/>
      <c r="I578" s="540">
        <f>SUM(I576:I577)</f>
        <v>27061439.999999948</v>
      </c>
      <c r="J578" s="42">
        <f>I578-M573</f>
        <v>0</v>
      </c>
      <c r="L578" s="511"/>
      <c r="M578" s="511"/>
      <c r="N578" s="520"/>
      <c r="O578" s="511"/>
    </row>
    <row r="579" spans="1:15" ht="21.9" customHeight="1" x14ac:dyDescent="0.3">
      <c r="A579" s="511"/>
      <c r="B579" s="523"/>
      <c r="C579" s="520"/>
      <c r="D579" s="1038"/>
      <c r="E579" s="520"/>
      <c r="F579" s="674"/>
      <c r="G579" s="2214"/>
      <c r="H579" s="2214"/>
      <c r="I579" s="511"/>
      <c r="J579" s="511"/>
      <c r="K579" s="580"/>
      <c r="L579" s="511"/>
      <c r="M579" s="511"/>
      <c r="N579" s="520"/>
      <c r="O579" s="511"/>
    </row>
    <row r="580" spans="1:15" ht="21.9" customHeight="1" x14ac:dyDescent="0.3">
      <c r="A580" s="511"/>
      <c r="B580" s="523"/>
      <c r="C580" s="520"/>
      <c r="D580" s="1038"/>
      <c r="E580" s="520"/>
      <c r="F580" s="674"/>
      <c r="G580" s="2214"/>
      <c r="H580" s="2214"/>
      <c r="I580" s="511"/>
      <c r="J580" s="511"/>
      <c r="K580" s="580"/>
      <c r="L580" s="511"/>
      <c r="M580" s="511"/>
      <c r="N580" s="520"/>
      <c r="O580" s="511"/>
    </row>
    <row r="581" spans="1:15" ht="21.9" customHeight="1" x14ac:dyDescent="0.3">
      <c r="A581" s="511"/>
      <c r="B581" s="523"/>
      <c r="C581" s="520"/>
      <c r="D581" s="1038"/>
      <c r="E581" s="520"/>
      <c r="F581" s="674"/>
      <c r="G581" s="2214"/>
      <c r="H581" s="2214"/>
      <c r="I581" s="511"/>
      <c r="J581" s="511"/>
      <c r="K581" s="580"/>
      <c r="L581" s="511"/>
      <c r="M581" s="511"/>
      <c r="N581" s="520"/>
      <c r="O581" s="511"/>
    </row>
    <row r="582" spans="1:15" ht="21.9" customHeight="1" x14ac:dyDescent="0.3">
      <c r="A582" s="511"/>
      <c r="B582" s="523"/>
      <c r="C582" s="520"/>
      <c r="D582" s="1038"/>
      <c r="E582" s="520"/>
      <c r="F582" s="674"/>
      <c r="G582" s="2214"/>
      <c r="H582" s="2214"/>
      <c r="I582" s="511"/>
      <c r="J582" s="511"/>
      <c r="K582" s="580"/>
      <c r="L582" s="511"/>
      <c r="M582" s="511"/>
      <c r="N582" s="520"/>
      <c r="O582" s="511"/>
    </row>
    <row r="583" spans="1:15" ht="21.9" customHeight="1" x14ac:dyDescent="0.3">
      <c r="A583" s="511"/>
      <c r="B583" s="523"/>
      <c r="C583" s="520"/>
      <c r="D583" s="1038"/>
      <c r="E583" s="520"/>
      <c r="F583" s="674"/>
      <c r="G583" s="2214"/>
      <c r="H583" s="2214"/>
      <c r="I583" s="511"/>
      <c r="J583" s="511"/>
      <c r="K583" s="580"/>
      <c r="L583" s="511"/>
      <c r="M583" s="511"/>
      <c r="N583" s="520"/>
      <c r="O583" s="511"/>
    </row>
    <row r="584" spans="1:15" ht="21.9" customHeight="1" x14ac:dyDescent="0.3">
      <c r="A584" s="511"/>
      <c r="B584" s="520"/>
      <c r="C584" s="520"/>
      <c r="D584" s="1038"/>
      <c r="E584" s="520"/>
      <c r="F584" s="674"/>
      <c r="G584" s="2214"/>
      <c r="H584" s="2214"/>
      <c r="I584" s="511"/>
      <c r="J584" s="511"/>
      <c r="K584" s="580"/>
      <c r="L584" s="511"/>
      <c r="M584" s="511"/>
      <c r="N584" s="520"/>
      <c r="O584" s="511"/>
    </row>
    <row r="585" spans="1:15" ht="21.9" customHeight="1" x14ac:dyDescent="0.3">
      <c r="A585" s="511"/>
      <c r="B585" s="520"/>
      <c r="C585" s="520"/>
      <c r="D585" s="1038"/>
      <c r="E585" s="520"/>
      <c r="F585" s="674"/>
      <c r="G585" s="2214"/>
      <c r="H585" s="2214"/>
      <c r="I585" s="511"/>
      <c r="J585" s="511"/>
      <c r="K585" s="580"/>
      <c r="L585" s="511"/>
      <c r="M585" s="511"/>
      <c r="N585" s="520"/>
      <c r="O585" s="511"/>
    </row>
    <row r="586" spans="1:15" ht="21.9" customHeight="1" x14ac:dyDescent="0.3">
      <c r="A586" s="511"/>
      <c r="B586" s="520"/>
      <c r="C586" s="520"/>
      <c r="D586" s="1038"/>
      <c r="E586" s="520"/>
      <c r="F586" s="674"/>
      <c r="G586" s="2214"/>
      <c r="H586" s="2214"/>
      <c r="I586" s="511"/>
      <c r="J586" s="511"/>
      <c r="K586" s="580"/>
      <c r="L586" s="511"/>
      <c r="M586" s="511"/>
      <c r="N586" s="520"/>
      <c r="O586" s="511"/>
    </row>
    <row r="587" spans="1:15" ht="21.9" customHeight="1" x14ac:dyDescent="0.3">
      <c r="A587" s="511"/>
      <c r="B587" s="523"/>
      <c r="C587" s="520"/>
      <c r="D587" s="1038"/>
      <c r="E587" s="520"/>
      <c r="F587" s="674"/>
      <c r="G587" s="2214"/>
      <c r="H587" s="2214"/>
      <c r="I587" s="511"/>
      <c r="J587" s="511"/>
      <c r="K587" s="580"/>
      <c r="L587" s="511"/>
      <c r="M587" s="511"/>
      <c r="N587" s="520"/>
      <c r="O587" s="511"/>
    </row>
    <row r="588" spans="1:15" ht="21.9" customHeight="1" x14ac:dyDescent="0.3">
      <c r="A588" s="511"/>
      <c r="B588" s="523"/>
      <c r="C588" s="520"/>
      <c r="D588" s="1038"/>
      <c r="E588" s="520"/>
      <c r="F588" s="674"/>
      <c r="G588" s="2214"/>
      <c r="H588" s="2214"/>
      <c r="I588" s="511"/>
      <c r="J588" s="511"/>
      <c r="K588" s="580"/>
      <c r="L588" s="511"/>
      <c r="M588" s="511"/>
      <c r="N588" s="520"/>
      <c r="O588" s="511"/>
    </row>
    <row r="589" spans="1:15" ht="21.9" customHeight="1" x14ac:dyDescent="0.3">
      <c r="A589" s="511"/>
      <c r="B589" s="523"/>
      <c r="C589" s="520"/>
      <c r="D589" s="1038"/>
      <c r="E589" s="520"/>
      <c r="F589" s="674"/>
      <c r="G589" s="2214"/>
      <c r="H589" s="2214"/>
      <c r="I589" s="511"/>
      <c r="J589" s="511"/>
      <c r="K589" s="580"/>
      <c r="L589" s="511"/>
      <c r="M589" s="511"/>
      <c r="N589" s="520"/>
      <c r="O589" s="511"/>
    </row>
    <row r="590" spans="1:15" ht="21.9" customHeight="1" x14ac:dyDescent="0.3">
      <c r="A590" s="27"/>
      <c r="B590" s="3128"/>
      <c r="C590" s="3128"/>
      <c r="D590" s="3128"/>
      <c r="E590" s="3128"/>
      <c r="F590" s="3128"/>
      <c r="G590" s="3128"/>
      <c r="H590" s="3128"/>
      <c r="I590" s="3128"/>
      <c r="J590" s="3128"/>
      <c r="K590" s="3128"/>
      <c r="L590" s="3128"/>
      <c r="M590" s="3128"/>
      <c r="N590" s="520"/>
      <c r="O590" s="511"/>
    </row>
    <row r="591" spans="1:15" ht="21.9" customHeight="1" x14ac:dyDescent="0.3">
      <c r="A591" s="511"/>
      <c r="B591" s="523"/>
      <c r="C591" s="520"/>
      <c r="D591" s="1038"/>
      <c r="E591" s="520"/>
      <c r="F591" s="674"/>
      <c r="G591" s="2214"/>
      <c r="H591" s="2214"/>
      <c r="I591" s="511"/>
      <c r="J591" s="511"/>
      <c r="K591" s="580"/>
      <c r="L591" s="511"/>
      <c r="M591" s="511"/>
      <c r="N591" s="520"/>
      <c r="O591" s="511"/>
    </row>
    <row r="592" spans="1:15" ht="21.9" customHeight="1" x14ac:dyDescent="0.3">
      <c r="A592" s="511"/>
      <c r="B592" s="523"/>
      <c r="C592" s="520"/>
      <c r="D592" s="1038"/>
      <c r="E592" s="520"/>
      <c r="F592" s="674"/>
      <c r="G592" s="2214"/>
      <c r="H592" s="2214"/>
      <c r="I592" s="511"/>
      <c r="J592" s="511"/>
      <c r="K592" s="580"/>
      <c r="L592" s="511"/>
      <c r="M592" s="511"/>
      <c r="N592" s="520"/>
      <c r="O592" s="511"/>
    </row>
    <row r="593" spans="1:24" ht="21.9" customHeight="1" x14ac:dyDescent="0.3">
      <c r="A593" s="3086" t="s">
        <v>3561</v>
      </c>
      <c r="B593" s="3086"/>
      <c r="C593" s="3086"/>
      <c r="D593" s="3086"/>
      <c r="E593" s="3086"/>
      <c r="F593" s="3086"/>
      <c r="G593" s="3086"/>
      <c r="H593" s="3086"/>
      <c r="I593" s="3086"/>
      <c r="J593" s="3086"/>
      <c r="K593" s="3086"/>
      <c r="L593" s="3086"/>
      <c r="M593" s="3086"/>
      <c r="N593" s="3086"/>
      <c r="O593" s="629" t="str">
        <f>$O$6</f>
        <v>Month August-2023</v>
      </c>
      <c r="S593" s="1103" t="str">
        <f>S6</f>
        <v>Name of Feeders.</v>
      </c>
      <c r="T593" s="2671" t="str">
        <f>T6</f>
        <v>Month August-2023</v>
      </c>
      <c r="U593" s="2671" t="s">
        <v>5037</v>
      </c>
      <c r="V593" s="1103" t="str">
        <f>V6</f>
        <v>Diffferance</v>
      </c>
      <c r="W593" s="1103" t="str">
        <f>W6</f>
        <v>% of Increased/Decreased</v>
      </c>
      <c r="X593" s="1103" t="str">
        <f>X6</f>
        <v>COMENTS</v>
      </c>
    </row>
    <row r="594" spans="1:24" ht="21.9" customHeight="1" x14ac:dyDescent="0.3">
      <c r="A594" s="3087" t="s">
        <v>0</v>
      </c>
      <c r="B594" s="3089" t="s">
        <v>1</v>
      </c>
      <c r="C594" s="3091" t="s">
        <v>2</v>
      </c>
      <c r="D594" s="3092"/>
      <c r="E594" s="3093"/>
      <c r="F594" s="3094" t="s">
        <v>3</v>
      </c>
      <c r="G594" s="3091" t="s">
        <v>4</v>
      </c>
      <c r="H594" s="3093"/>
      <c r="I594" s="3068"/>
      <c r="J594" s="3096" t="s">
        <v>5</v>
      </c>
      <c r="K594" s="3091" t="s">
        <v>6</v>
      </c>
      <c r="L594" s="3068"/>
      <c r="M594" s="95" t="s">
        <v>29</v>
      </c>
      <c r="N594" s="96"/>
      <c r="O594" s="3067" t="s">
        <v>7</v>
      </c>
    </row>
    <row r="595" spans="1:24" ht="46.8" x14ac:dyDescent="0.3">
      <c r="A595" s="3088"/>
      <c r="B595" s="3090"/>
      <c r="C595" s="3084" t="s">
        <v>824</v>
      </c>
      <c r="D595" s="3085"/>
      <c r="E595" s="85" t="s">
        <v>9</v>
      </c>
      <c r="F595" s="3095"/>
      <c r="G595" s="2218" t="str">
        <f>G8</f>
        <v>Reading at 00.00hr 
01.08.2023</v>
      </c>
      <c r="H595" s="2218" t="str">
        <f>H8</f>
        <v>Reading at 00.00hr 
01.09.2023</v>
      </c>
      <c r="I595" s="1" t="s">
        <v>10</v>
      </c>
      <c r="J595" s="3088"/>
      <c r="K595" s="1" t="s">
        <v>11</v>
      </c>
      <c r="L595" s="1" t="s">
        <v>12</v>
      </c>
      <c r="M595" s="508" t="s">
        <v>30</v>
      </c>
      <c r="N595" s="75" t="s">
        <v>41</v>
      </c>
      <c r="O595" s="3068"/>
      <c r="T595" s="2673">
        <v>15283200.000000071</v>
      </c>
      <c r="U595" s="2673">
        <v>15283200.000000071</v>
      </c>
      <c r="V595" s="33">
        <f>T595-U595</f>
        <v>0</v>
      </c>
      <c r="W595" s="1104">
        <f>V595/U595*100</f>
        <v>0</v>
      </c>
      <c r="X595" s="33" t="str">
        <f>IF(W595&gt;40,"FAULT",IF(W595&lt;-40,"CHECK","OK"))</f>
        <v>OK</v>
      </c>
    </row>
    <row r="596" spans="1:24" ht="21.9" customHeight="1" x14ac:dyDescent="0.3">
      <c r="A596" s="2">
        <v>1</v>
      </c>
      <c r="B596" s="86">
        <v>2</v>
      </c>
      <c r="C596" s="2582">
        <v>3</v>
      </c>
      <c r="D596" s="2615">
        <v>4</v>
      </c>
      <c r="E596" s="551">
        <v>5</v>
      </c>
      <c r="F596" s="551">
        <v>6</v>
      </c>
      <c r="G596" s="2616">
        <f>'PDB Bill AMR'!$H$5</f>
        <v>8</v>
      </c>
      <c r="H596" s="2616">
        <f>'PDB Bill AMR'!$H$5</f>
        <v>8</v>
      </c>
      <c r="I596" s="2" t="s">
        <v>2021</v>
      </c>
      <c r="J596" s="2">
        <v>10</v>
      </c>
      <c r="K596" s="2" t="s">
        <v>5039</v>
      </c>
      <c r="L596" s="2" t="s">
        <v>5040</v>
      </c>
      <c r="M596" s="2">
        <v>13</v>
      </c>
      <c r="N596" s="2">
        <v>14</v>
      </c>
      <c r="O596" s="2">
        <v>15</v>
      </c>
    </row>
    <row r="597" spans="1:24" ht="21.9" customHeight="1" x14ac:dyDescent="0.3">
      <c r="A597" s="519"/>
      <c r="B597" s="513" t="s">
        <v>1287</v>
      </c>
      <c r="C597" s="514"/>
      <c r="D597" s="573"/>
      <c r="E597" s="514"/>
      <c r="F597" s="668"/>
      <c r="G597" s="2211"/>
      <c r="H597" s="2211"/>
      <c r="I597" s="514"/>
      <c r="J597" s="514"/>
      <c r="K597" s="573"/>
      <c r="L597" s="514"/>
      <c r="M597" s="515"/>
      <c r="N597" s="516"/>
      <c r="O597" s="507"/>
    </row>
    <row r="598" spans="1:24" ht="21.9" customHeight="1" x14ac:dyDescent="0.3">
      <c r="A598" s="1341">
        <f t="shared" ref="A598:M598" si="101">A532</f>
        <v>17</v>
      </c>
      <c r="B598" s="1342" t="str">
        <f t="shared" si="101"/>
        <v>Lalbagh old</v>
      </c>
      <c r="C598" s="1157">
        <f t="shared" si="101"/>
        <v>33</v>
      </c>
      <c r="D598" s="1380">
        <f t="shared" si="101"/>
        <v>0</v>
      </c>
      <c r="E598" s="1157" t="str">
        <f t="shared" si="101"/>
        <v>SIEM0509</v>
      </c>
      <c r="F598" s="1372">
        <f t="shared" si="101"/>
        <v>1</v>
      </c>
      <c r="G598" s="1359">
        <f t="shared" ref="G598" si="102">G532</f>
        <v>222464</v>
      </c>
      <c r="H598" s="1359">
        <f t="shared" si="101"/>
        <v>228318</v>
      </c>
      <c r="I598" s="1179">
        <f t="shared" si="101"/>
        <v>5854</v>
      </c>
      <c r="J598" s="1157">
        <f t="shared" si="101"/>
        <v>2000</v>
      </c>
      <c r="K598" s="1151">
        <f t="shared" si="101"/>
        <v>0</v>
      </c>
      <c r="L598" s="1180">
        <f t="shared" si="101"/>
        <v>11708000</v>
      </c>
      <c r="M598" s="1180">
        <f t="shared" si="101"/>
        <v>11720727.460894376</v>
      </c>
      <c r="N598" s="80"/>
      <c r="O598" s="8"/>
    </row>
    <row r="599" spans="1:24" ht="21.9" customHeight="1" x14ac:dyDescent="0.3">
      <c r="A599" s="519"/>
      <c r="B599" s="100"/>
      <c r="C599" s="89"/>
      <c r="D599" s="601"/>
      <c r="E599" s="89"/>
      <c r="F599" s="678"/>
      <c r="G599" s="47"/>
      <c r="H599" s="47"/>
      <c r="I599" s="47"/>
      <c r="J599" s="94" t="s">
        <v>27</v>
      </c>
      <c r="K599" s="584"/>
      <c r="L599" s="42">
        <f>SUM(L598:L598)</f>
        <v>11708000</v>
      </c>
      <c r="M599" s="42">
        <f>SUM(M598:M598)</f>
        <v>11720727.460894376</v>
      </c>
      <c r="N599" s="531">
        <f>(M599-L599)/L599*100</f>
        <v>0.10870738720854149</v>
      </c>
      <c r="O599" s="507"/>
    </row>
    <row r="600" spans="1:24" ht="21.9" customHeight="1" x14ac:dyDescent="0.3">
      <c r="A600" s="507"/>
      <c r="B600" s="513" t="s">
        <v>1178</v>
      </c>
      <c r="C600" s="514"/>
      <c r="D600" s="573"/>
      <c r="E600" s="514"/>
      <c r="F600" s="668"/>
      <c r="G600" s="2211"/>
      <c r="H600" s="2211"/>
      <c r="I600" s="514"/>
      <c r="J600" s="607"/>
      <c r="K600" s="608"/>
      <c r="L600" s="609"/>
      <c r="M600" s="609"/>
      <c r="N600" s="516"/>
      <c r="O600" s="507"/>
    </row>
    <row r="601" spans="1:24" ht="21.9" customHeight="1" x14ac:dyDescent="0.3">
      <c r="A601" s="1157">
        <f t="shared" ref="A601:M601" si="103">A895</f>
        <v>15</v>
      </c>
      <c r="B601" s="1342" t="str">
        <f t="shared" si="103"/>
        <v>Lalbagh Circuit-1</v>
      </c>
      <c r="C601" s="1157">
        <f t="shared" si="103"/>
        <v>33</v>
      </c>
      <c r="D601" s="1380">
        <f t="shared" si="103"/>
        <v>0</v>
      </c>
      <c r="E601" s="1157">
        <f t="shared" si="103"/>
        <v>30799098</v>
      </c>
      <c r="F601" s="1372">
        <f t="shared" si="103"/>
        <v>1</v>
      </c>
      <c r="G601" s="1359">
        <f t="shared" ref="G601" si="104">G895</f>
        <v>1759.2</v>
      </c>
      <c r="H601" s="1359">
        <f t="shared" si="103"/>
        <v>1759.82</v>
      </c>
      <c r="I601" s="1179">
        <f t="shared" si="103"/>
        <v>0.61999999999989086</v>
      </c>
      <c r="J601" s="1157">
        <f t="shared" si="103"/>
        <v>240000</v>
      </c>
      <c r="K601" s="1151">
        <f t="shared" si="103"/>
        <v>0</v>
      </c>
      <c r="L601" s="1180">
        <f t="shared" si="103"/>
        <v>148799.99999997381</v>
      </c>
      <c r="M601" s="1180">
        <f t="shared" si="103"/>
        <v>148592.95951019987</v>
      </c>
      <c r="N601" s="80"/>
      <c r="O601" s="11"/>
    </row>
    <row r="602" spans="1:24" ht="21.9" customHeight="1" x14ac:dyDescent="0.3">
      <c r="A602" s="507"/>
      <c r="B602" s="100"/>
      <c r="C602" s="89"/>
      <c r="D602" s="601"/>
      <c r="E602" s="89"/>
      <c r="F602" s="678"/>
      <c r="G602" s="47"/>
      <c r="H602" s="47"/>
      <c r="I602" s="35"/>
      <c r="J602" s="94" t="s">
        <v>27</v>
      </c>
      <c r="K602" s="584"/>
      <c r="L602" s="42">
        <f>SUM(L601:L601)</f>
        <v>148799.99999997381</v>
      </c>
      <c r="M602" s="42">
        <f>SUM(M601:M601)</f>
        <v>148592.95951019987</v>
      </c>
      <c r="N602" s="83"/>
      <c r="O602" s="11"/>
    </row>
    <row r="603" spans="1:24" ht="21.9" customHeight="1" x14ac:dyDescent="0.3">
      <c r="A603" s="507"/>
      <c r="B603" s="513" t="s">
        <v>1286</v>
      </c>
      <c r="C603" s="514"/>
      <c r="D603" s="573"/>
      <c r="E603" s="514"/>
      <c r="F603" s="668"/>
      <c r="G603" s="2211"/>
      <c r="H603" s="2211"/>
      <c r="I603" s="514"/>
      <c r="J603" s="607"/>
      <c r="K603" s="608"/>
      <c r="L603" s="609"/>
      <c r="M603" s="609"/>
      <c r="N603" s="516"/>
      <c r="O603" s="11"/>
    </row>
    <row r="604" spans="1:24" ht="21.9" customHeight="1" x14ac:dyDescent="0.3">
      <c r="A604" s="507"/>
      <c r="B604" s="98" t="s">
        <v>1288</v>
      </c>
      <c r="C604" s="51">
        <v>33</v>
      </c>
      <c r="D604" s="3072" t="s">
        <v>801</v>
      </c>
      <c r="E604" s="51"/>
      <c r="F604" s="676">
        <v>1</v>
      </c>
      <c r="G604" s="20">
        <v>202944</v>
      </c>
      <c r="H604" s="20">
        <v>202944</v>
      </c>
      <c r="I604" s="19">
        <f>H604-G604</f>
        <v>0</v>
      </c>
      <c r="J604" s="507">
        <v>2000</v>
      </c>
      <c r="K604" s="574"/>
      <c r="L604" s="21">
        <f>J604*I604*F604</f>
        <v>0</v>
      </c>
      <c r="M604" s="21"/>
      <c r="N604" s="80"/>
      <c r="O604" s="11"/>
    </row>
    <row r="605" spans="1:24" ht="21.9" customHeight="1" x14ac:dyDescent="0.3">
      <c r="A605" s="507"/>
      <c r="B605" s="98" t="s">
        <v>1289</v>
      </c>
      <c r="C605" s="51">
        <v>33</v>
      </c>
      <c r="D605" s="3127"/>
      <c r="E605" s="51"/>
      <c r="F605" s="676">
        <v>1</v>
      </c>
      <c r="G605" s="20"/>
      <c r="H605" s="20"/>
      <c r="I605" s="19">
        <f>H605-G605</f>
        <v>0</v>
      </c>
      <c r="J605" s="507">
        <v>240000</v>
      </c>
      <c r="K605" s="574"/>
      <c r="L605" s="21">
        <f>J605*I605*F605</f>
        <v>0</v>
      </c>
      <c r="M605" s="21"/>
      <c r="N605" s="80"/>
      <c r="O605" s="11"/>
    </row>
    <row r="606" spans="1:24" ht="21.9" customHeight="1" x14ac:dyDescent="0.3">
      <c r="A606" s="507"/>
      <c r="B606" s="98" t="s">
        <v>1290</v>
      </c>
      <c r="C606" s="51">
        <v>33</v>
      </c>
      <c r="D606" s="3073"/>
      <c r="E606" s="51"/>
      <c r="F606" s="676">
        <v>1</v>
      </c>
      <c r="G606" s="20"/>
      <c r="H606" s="20"/>
      <c r="I606" s="19">
        <f>H606-G606</f>
        <v>0</v>
      </c>
      <c r="J606" s="507">
        <v>240000</v>
      </c>
      <c r="K606" s="574"/>
      <c r="L606" s="21">
        <f>J606*I606*F606</f>
        <v>0</v>
      </c>
      <c r="M606" s="21"/>
      <c r="N606" s="80"/>
      <c r="O606" s="11"/>
    </row>
    <row r="607" spans="1:24" ht="21.9" customHeight="1" x14ac:dyDescent="0.3">
      <c r="A607" s="507"/>
      <c r="B607" s="100"/>
      <c r="C607" s="89"/>
      <c r="D607" s="601"/>
      <c r="E607" s="89"/>
      <c r="F607" s="678"/>
      <c r="G607" s="47"/>
      <c r="H607" s="47"/>
      <c r="I607" s="35"/>
      <c r="J607" s="94" t="s">
        <v>27</v>
      </c>
      <c r="K607" s="584"/>
      <c r="L607" s="42">
        <f>SUM(L604:L606)</f>
        <v>0</v>
      </c>
      <c r="M607" s="42">
        <f>M599+M602</f>
        <v>11869320.420404576</v>
      </c>
      <c r="N607" s="83"/>
      <c r="O607" s="11"/>
    </row>
    <row r="608" spans="1:24" ht="21.9" customHeight="1" x14ac:dyDescent="0.3">
      <c r="A608" s="507"/>
      <c r="B608" s="532" t="s">
        <v>1161</v>
      </c>
      <c r="C608" s="533"/>
      <c r="D608" s="578"/>
      <c r="E608" s="533"/>
      <c r="F608" s="671"/>
      <c r="G608" s="2216"/>
      <c r="H608" s="2216"/>
      <c r="I608" s="533"/>
      <c r="J608" s="533"/>
      <c r="K608" s="578"/>
      <c r="L608" s="533"/>
      <c r="M608" s="536"/>
      <c r="N608" s="534"/>
      <c r="O608" s="7"/>
    </row>
    <row r="609" spans="1:15" ht="21.9" customHeight="1" x14ac:dyDescent="0.3">
      <c r="A609" s="507"/>
      <c r="B609" s="98" t="s">
        <v>796</v>
      </c>
      <c r="C609" s="51">
        <v>33</v>
      </c>
      <c r="D609" s="3132" t="s">
        <v>800</v>
      </c>
      <c r="E609" s="506"/>
      <c r="F609" s="676"/>
      <c r="G609" s="4"/>
      <c r="H609" s="4"/>
      <c r="I609" s="4"/>
      <c r="J609" s="507"/>
      <c r="K609" s="574"/>
      <c r="L609" s="15">
        <f>J609*I609*F609</f>
        <v>0</v>
      </c>
      <c r="M609" s="6"/>
      <c r="N609" s="76"/>
      <c r="O609" s="507"/>
    </row>
    <row r="610" spans="1:15" ht="21.9" customHeight="1" x14ac:dyDescent="0.3">
      <c r="A610" s="507"/>
      <c r="B610" s="98" t="s">
        <v>795</v>
      </c>
      <c r="C610" s="51">
        <v>33</v>
      </c>
      <c r="D610" s="3133"/>
      <c r="E610" s="506"/>
      <c r="F610" s="676"/>
      <c r="G610" s="4"/>
      <c r="H610" s="4"/>
      <c r="I610" s="4"/>
      <c r="J610" s="507"/>
      <c r="K610" s="574"/>
      <c r="L610" s="15">
        <f>J610*I610*F610</f>
        <v>0</v>
      </c>
      <c r="M610" s="15"/>
      <c r="N610" s="77"/>
      <c r="O610" s="507"/>
    </row>
    <row r="611" spans="1:15" ht="21.9" customHeight="1" x14ac:dyDescent="0.3">
      <c r="A611" s="507"/>
      <c r="B611" s="93"/>
      <c r="C611" s="87"/>
      <c r="D611" s="999"/>
      <c r="E611" s="87"/>
      <c r="F611" s="670"/>
      <c r="G611" s="36"/>
      <c r="H611" s="36"/>
      <c r="I611" s="36"/>
      <c r="J611" s="93" t="s">
        <v>262</v>
      </c>
      <c r="K611" s="577"/>
      <c r="L611" s="54">
        <f>SUM(L609:L610)</f>
        <v>0</v>
      </c>
      <c r="M611" s="521"/>
      <c r="N611" s="522"/>
      <c r="O611" s="507"/>
    </row>
    <row r="612" spans="1:15" ht="21.9" customHeight="1" x14ac:dyDescent="0.3">
      <c r="A612" s="507"/>
      <c r="B612" s="100"/>
      <c r="C612" s="89"/>
      <c r="D612" s="601"/>
      <c r="E612" s="89"/>
      <c r="F612" s="678"/>
      <c r="G612" s="47"/>
      <c r="H612" s="47"/>
      <c r="I612" s="35"/>
      <c r="J612" s="94"/>
      <c r="K612" s="584"/>
      <c r="L612" s="42"/>
      <c r="M612" s="42"/>
      <c r="N612" s="83"/>
      <c r="O612" s="11"/>
    </row>
    <row r="613" spans="1:15" ht="21.9" customHeight="1" x14ac:dyDescent="0.3">
      <c r="A613" s="524"/>
      <c r="B613" s="532" t="s">
        <v>1162</v>
      </c>
      <c r="C613" s="533"/>
      <c r="D613" s="578"/>
      <c r="E613" s="533"/>
      <c r="F613" s="671"/>
      <c r="G613" s="2216"/>
      <c r="H613" s="2216"/>
      <c r="I613" s="533"/>
      <c r="J613" s="49"/>
      <c r="K613" s="587"/>
      <c r="L613" s="50"/>
      <c r="M613" s="50"/>
      <c r="N613" s="534"/>
      <c r="O613" s="11"/>
    </row>
    <row r="614" spans="1:15" ht="21.9" customHeight="1" x14ac:dyDescent="0.3">
      <c r="A614" s="507">
        <v>6</v>
      </c>
      <c r="B614" s="98" t="s">
        <v>3564</v>
      </c>
      <c r="C614" s="51">
        <v>33</v>
      </c>
      <c r="D614" s="3097" t="s">
        <v>802</v>
      </c>
      <c r="E614" s="51"/>
      <c r="F614" s="676">
        <v>1</v>
      </c>
      <c r="G614" s="20"/>
      <c r="H614" s="20"/>
      <c r="I614" s="20">
        <f>H614-G614</f>
        <v>0</v>
      </c>
      <c r="J614" s="30"/>
      <c r="K614" s="585"/>
      <c r="L614" s="21">
        <f>F614*I614*J614</f>
        <v>0</v>
      </c>
      <c r="M614" s="21"/>
      <c r="N614" s="81"/>
      <c r="O614" s="11"/>
    </row>
    <row r="615" spans="1:15" ht="21.9" customHeight="1" x14ac:dyDescent="0.3">
      <c r="A615" s="507">
        <v>7</v>
      </c>
      <c r="B615" s="98" t="s">
        <v>3565</v>
      </c>
      <c r="C615" s="51">
        <v>33</v>
      </c>
      <c r="D615" s="3098"/>
      <c r="E615" s="51"/>
      <c r="F615" s="676">
        <v>1</v>
      </c>
      <c r="G615" s="20"/>
      <c r="H615" s="20"/>
      <c r="I615" s="20">
        <f>H615-G615</f>
        <v>0</v>
      </c>
      <c r="J615" s="30"/>
      <c r="K615" s="585"/>
      <c r="L615" s="21">
        <f t="shared" ref="L615:L617" si="105">F615*I615*J615</f>
        <v>0</v>
      </c>
      <c r="M615" s="21"/>
      <c r="N615" s="81"/>
      <c r="O615" s="11"/>
    </row>
    <row r="616" spans="1:15" ht="21.9" customHeight="1" x14ac:dyDescent="0.3">
      <c r="A616" s="507">
        <v>8</v>
      </c>
      <c r="B616" s="98" t="s">
        <v>3566</v>
      </c>
      <c r="C616" s="51">
        <v>33</v>
      </c>
      <c r="D616" s="3098"/>
      <c r="E616" s="51"/>
      <c r="F616" s="676">
        <v>1</v>
      </c>
      <c r="G616" s="20"/>
      <c r="H616" s="20"/>
      <c r="I616" s="20">
        <f>H616-G616</f>
        <v>0</v>
      </c>
      <c r="J616" s="30"/>
      <c r="K616" s="585"/>
      <c r="L616" s="21">
        <f t="shared" si="105"/>
        <v>0</v>
      </c>
      <c r="M616" s="21"/>
      <c r="N616" s="81"/>
      <c r="O616" s="11"/>
    </row>
    <row r="617" spans="1:15" ht="21.9" customHeight="1" x14ac:dyDescent="0.3">
      <c r="A617" s="507">
        <v>14</v>
      </c>
      <c r="B617" s="98" t="s">
        <v>3567</v>
      </c>
      <c r="C617" s="51">
        <v>33</v>
      </c>
      <c r="D617" s="3155"/>
      <c r="E617" s="51"/>
      <c r="F617" s="676">
        <v>1</v>
      </c>
      <c r="G617" s="20"/>
      <c r="H617" s="20"/>
      <c r="I617" s="20">
        <f>H617-G617</f>
        <v>0</v>
      </c>
      <c r="J617" s="30"/>
      <c r="K617" s="585"/>
      <c r="L617" s="21">
        <f t="shared" si="105"/>
        <v>0</v>
      </c>
      <c r="M617" s="21"/>
      <c r="N617" s="81"/>
      <c r="O617" s="11"/>
    </row>
    <row r="618" spans="1:15" ht="21.9" customHeight="1" x14ac:dyDescent="0.3">
      <c r="A618" s="524"/>
      <c r="B618" s="94"/>
      <c r="C618" s="88"/>
      <c r="D618" s="94"/>
      <c r="E618" s="88"/>
      <c r="F618" s="677"/>
      <c r="G618" s="37"/>
      <c r="H618" s="37"/>
      <c r="I618" s="37"/>
      <c r="J618" s="94" t="s">
        <v>27</v>
      </c>
      <c r="K618" s="586"/>
      <c r="L618" s="42">
        <f>SUM(L614:L617)</f>
        <v>0</v>
      </c>
      <c r="M618" s="42">
        <f>SUM(M614:M617)</f>
        <v>0</v>
      </c>
      <c r="N618" s="535"/>
      <c r="O618" s="11"/>
    </row>
    <row r="619" spans="1:15" ht="21.9" customHeight="1" x14ac:dyDescent="0.3">
      <c r="A619" s="580"/>
      <c r="B619" s="611"/>
      <c r="C619" s="90"/>
      <c r="D619" s="611"/>
      <c r="E619" s="90"/>
      <c r="F619" s="679"/>
      <c r="G619" s="612"/>
      <c r="H619" s="612"/>
      <c r="I619" s="612"/>
      <c r="J619" s="611"/>
      <c r="K619" s="613"/>
      <c r="L619" s="614"/>
      <c r="M619" s="614"/>
      <c r="N619" s="531"/>
      <c r="O619" s="615"/>
    </row>
    <row r="620" spans="1:15" ht="21.9" customHeight="1" x14ac:dyDescent="0.3">
      <c r="A620" s="580"/>
      <c r="B620" s="3099" t="s">
        <v>1048</v>
      </c>
      <c r="C620" s="3100"/>
      <c r="D620" s="561" t="s">
        <v>14</v>
      </c>
      <c r="F620" s="3101" t="s">
        <v>2034</v>
      </c>
      <c r="G620" s="3102"/>
      <c r="H620" s="3103"/>
      <c r="I620" s="561" t="s">
        <v>14</v>
      </c>
      <c r="J620" s="511"/>
      <c r="K620" s="3105" t="s">
        <v>4714</v>
      </c>
      <c r="L620" s="3106"/>
      <c r="M620" s="562" t="s">
        <v>14</v>
      </c>
      <c r="N620" s="531"/>
      <c r="O620" s="615"/>
    </row>
    <row r="621" spans="1:15" ht="21.9" customHeight="1" x14ac:dyDescent="0.3">
      <c r="A621" s="580"/>
      <c r="B621" s="3112" t="str">
        <f>B597</f>
        <v>LALBAG Grid 33 KV SIDE</v>
      </c>
      <c r="C621" s="3113"/>
      <c r="D621" s="567">
        <f>M599</f>
        <v>11720727.460894376</v>
      </c>
      <c r="F621" s="3114" t="s">
        <v>810</v>
      </c>
      <c r="G621" s="3115"/>
      <c r="H621" s="3116"/>
      <c r="I621" s="563">
        <f>L611</f>
        <v>0</v>
      </c>
      <c r="J621" s="511"/>
      <c r="K621" s="3117" t="str">
        <f>F622</f>
        <v>LALBAGH OLD  33 KV NET IMPORT</v>
      </c>
      <c r="L621" s="3118"/>
      <c r="M621" s="565">
        <f>I622</f>
        <v>11869320.420404576</v>
      </c>
      <c r="N621" s="531"/>
      <c r="O621" s="615"/>
    </row>
    <row r="622" spans="1:15" ht="21.9" customHeight="1" x14ac:dyDescent="0.3">
      <c r="A622" s="580"/>
      <c r="B622" s="3112" t="str">
        <f>B600</f>
        <v>KAMRANGIRCHAR 33 KV SIDE</v>
      </c>
      <c r="C622" s="3113"/>
      <c r="D622" s="616">
        <f>M602</f>
        <v>148592.95951019987</v>
      </c>
      <c r="F622" s="3114" t="s">
        <v>1163</v>
      </c>
      <c r="G622" s="3115"/>
      <c r="H622" s="3116"/>
      <c r="I622" s="563">
        <f>D625-I621</f>
        <v>11869320.420404576</v>
      </c>
      <c r="J622" s="511"/>
      <c r="K622" s="3119" t="s">
        <v>4715</v>
      </c>
      <c r="L622" s="3120"/>
      <c r="M622" s="563">
        <f>M658</f>
        <v>11869320.420404574</v>
      </c>
      <c r="N622" s="531"/>
      <c r="O622" s="615"/>
    </row>
    <row r="623" spans="1:15" ht="21.9" customHeight="1" x14ac:dyDescent="0.3">
      <c r="A623" s="580"/>
      <c r="B623" s="3112"/>
      <c r="C623" s="3113"/>
      <c r="D623" s="597"/>
      <c r="F623"/>
      <c r="J623" s="511"/>
      <c r="K623" s="3121" t="s">
        <v>267</v>
      </c>
      <c r="L623" s="3122"/>
      <c r="M623" s="563">
        <f>M621-M622</f>
        <v>0</v>
      </c>
      <c r="N623" s="531"/>
      <c r="O623" s="615"/>
    </row>
    <row r="624" spans="1:15" ht="21.9" customHeight="1" thickBot="1" x14ac:dyDescent="0.35">
      <c r="A624" s="580"/>
      <c r="B624" s="3112"/>
      <c r="C624" s="3113"/>
      <c r="D624" s="598"/>
      <c r="F624"/>
      <c r="J624" s="511"/>
      <c r="K624" s="3123" t="s">
        <v>268</v>
      </c>
      <c r="L624" s="3124"/>
      <c r="M624" s="566">
        <f>M623/M621</f>
        <v>0</v>
      </c>
      <c r="N624" s="531"/>
      <c r="O624" s="615"/>
    </row>
    <row r="625" spans="1:24" ht="21.9" customHeight="1" thickBot="1" x14ac:dyDescent="0.35">
      <c r="A625" s="580"/>
      <c r="B625" s="3125" t="s">
        <v>799</v>
      </c>
      <c r="C625" s="3126"/>
      <c r="D625" s="564">
        <f>SUM(D621:D623)</f>
        <v>11869320.420404576</v>
      </c>
      <c r="F625" s="674"/>
      <c r="G625" s="2214"/>
      <c r="H625" s="2214"/>
      <c r="I625" s="511"/>
      <c r="J625" s="511"/>
      <c r="K625" s="580"/>
      <c r="L625" s="511"/>
      <c r="M625" s="511"/>
      <c r="N625" s="531"/>
      <c r="O625" s="615"/>
    </row>
    <row r="626" spans="1:24" ht="21.9" customHeight="1" x14ac:dyDescent="0.3">
      <c r="A626" s="580"/>
      <c r="B626" s="611"/>
      <c r="C626" s="90"/>
      <c r="D626" s="611"/>
      <c r="E626" s="90"/>
      <c r="F626" s="679"/>
      <c r="G626" s="612"/>
      <c r="H626" s="612"/>
      <c r="I626" s="612"/>
      <c r="J626" s="611"/>
      <c r="K626" s="613"/>
      <c r="L626" s="614"/>
      <c r="M626" s="614"/>
      <c r="N626" s="531"/>
      <c r="O626" s="615"/>
    </row>
    <row r="627" spans="1:24" ht="21.9" customHeight="1" x14ac:dyDescent="0.3">
      <c r="A627" s="511"/>
      <c r="B627" s="520"/>
      <c r="C627" s="511"/>
      <c r="D627" s="1087"/>
      <c r="E627" s="511"/>
      <c r="F627" s="674"/>
      <c r="G627" s="2214"/>
      <c r="H627" s="2214"/>
      <c r="I627" s="511"/>
      <c r="J627" s="511"/>
      <c r="K627" s="580"/>
      <c r="L627" s="511"/>
      <c r="M627" s="511"/>
      <c r="N627" s="511"/>
      <c r="O627" s="511"/>
    </row>
    <row r="628" spans="1:24" ht="21.9" customHeight="1" x14ac:dyDescent="0.3">
      <c r="A628" s="511"/>
      <c r="B628" s="520"/>
      <c r="C628" s="511"/>
      <c r="D628" s="1087"/>
      <c r="E628" s="511"/>
      <c r="F628" s="674"/>
      <c r="G628" s="2214"/>
      <c r="H628" s="2214"/>
      <c r="I628" s="511"/>
      <c r="J628" s="511"/>
      <c r="K628" s="580"/>
      <c r="L628" s="511"/>
      <c r="M628" s="511"/>
      <c r="N628" s="511"/>
      <c r="O628" s="511"/>
    </row>
    <row r="629" spans="1:24" ht="21.9" customHeight="1" x14ac:dyDescent="0.3">
      <c r="A629" s="3086" t="s">
        <v>883</v>
      </c>
      <c r="B629" s="3086"/>
      <c r="C629" s="3086"/>
      <c r="D629" s="3086"/>
      <c r="E629" s="3086"/>
      <c r="F629" s="3086"/>
      <c r="G629" s="3086"/>
      <c r="H629" s="3086"/>
      <c r="I629" s="3086"/>
      <c r="J629" s="3086"/>
      <c r="K629" s="3086"/>
      <c r="L629" s="3086"/>
      <c r="M629" s="3086"/>
      <c r="N629" s="3086"/>
      <c r="O629" s="629" t="str">
        <f>$O$6</f>
        <v>Month August-2023</v>
      </c>
      <c r="S629" s="1103" t="str">
        <f>S6</f>
        <v>Name of Feeders.</v>
      </c>
      <c r="T629" s="2671" t="str">
        <f>T6</f>
        <v>Month August-2023</v>
      </c>
      <c r="U629" s="2671" t="s">
        <v>5037</v>
      </c>
      <c r="V629" s="1103" t="str">
        <f>V6</f>
        <v>Diffferance</v>
      </c>
      <c r="W629" s="1103" t="str">
        <f>W6</f>
        <v>% of Increased/Decreased</v>
      </c>
      <c r="X629" s="1103" t="str">
        <f>X6</f>
        <v>COMENTS</v>
      </c>
    </row>
    <row r="630" spans="1:24" ht="21.9" customHeight="1" x14ac:dyDescent="0.3">
      <c r="A630" s="3087" t="s">
        <v>0</v>
      </c>
      <c r="B630" s="3089" t="s">
        <v>1</v>
      </c>
      <c r="C630" s="3091" t="s">
        <v>2</v>
      </c>
      <c r="D630" s="3092"/>
      <c r="E630" s="3093"/>
      <c r="F630" s="3094" t="s">
        <v>3</v>
      </c>
      <c r="G630" s="3091" t="s">
        <v>4</v>
      </c>
      <c r="H630" s="3093"/>
      <c r="I630" s="3068"/>
      <c r="J630" s="3096" t="s">
        <v>5</v>
      </c>
      <c r="K630" s="3091" t="s">
        <v>6</v>
      </c>
      <c r="L630" s="3068"/>
      <c r="M630" s="95" t="s">
        <v>29</v>
      </c>
      <c r="N630" s="96"/>
      <c r="O630" s="3067" t="s">
        <v>7</v>
      </c>
    </row>
    <row r="631" spans="1:24" ht="46.8" x14ac:dyDescent="0.3">
      <c r="A631" s="3088"/>
      <c r="B631" s="3090"/>
      <c r="C631" s="3084" t="s">
        <v>824</v>
      </c>
      <c r="D631" s="3085"/>
      <c r="E631" s="85" t="s">
        <v>9</v>
      </c>
      <c r="F631" s="3095"/>
      <c r="G631" s="2218" t="str">
        <f>G8</f>
        <v>Reading at 00.00hr 
01.08.2023</v>
      </c>
      <c r="H631" s="2218" t="str">
        <f>H8</f>
        <v>Reading at 00.00hr 
01.09.2023</v>
      </c>
      <c r="I631" s="1" t="s">
        <v>10</v>
      </c>
      <c r="J631" s="3088"/>
      <c r="K631" s="1" t="s">
        <v>11</v>
      </c>
      <c r="L631" s="1" t="s">
        <v>12</v>
      </c>
      <c r="M631" s="508" t="s">
        <v>30</v>
      </c>
      <c r="N631" s="75" t="s">
        <v>41</v>
      </c>
      <c r="O631" s="3068"/>
      <c r="T631" s="2673">
        <v>15283200.000000071</v>
      </c>
      <c r="U631" s="2673">
        <v>15283200.000000071</v>
      </c>
      <c r="V631" s="33">
        <f>T631-U631</f>
        <v>0</v>
      </c>
      <c r="W631" s="1104">
        <f>V631/U631*100</f>
        <v>0</v>
      </c>
      <c r="X631" s="33" t="str">
        <f>IF(W631&gt;40,"FAULT",IF(W631&lt;-40,"CHECK","OK"))</f>
        <v>OK</v>
      </c>
    </row>
    <row r="632" spans="1:24" ht="21.9" customHeight="1" x14ac:dyDescent="0.3">
      <c r="A632" s="2">
        <v>1</v>
      </c>
      <c r="B632" s="86">
        <v>2</v>
      </c>
      <c r="C632" s="2582">
        <v>3</v>
      </c>
      <c r="D632" s="2615">
        <v>4</v>
      </c>
      <c r="E632" s="551">
        <v>5</v>
      </c>
      <c r="F632" s="551">
        <v>6</v>
      </c>
      <c r="G632" s="2616">
        <f>'PDB Bill AMR'!$H$5</f>
        <v>8</v>
      </c>
      <c r="H632" s="2616">
        <f>'PDB Bill AMR'!$H$5</f>
        <v>8</v>
      </c>
      <c r="I632" s="2" t="s">
        <v>2021</v>
      </c>
      <c r="J632" s="2">
        <v>10</v>
      </c>
      <c r="K632" s="2" t="s">
        <v>5039</v>
      </c>
      <c r="L632" s="2" t="s">
        <v>5040</v>
      </c>
      <c r="M632" s="2">
        <v>13</v>
      </c>
      <c r="N632" s="2">
        <v>14</v>
      </c>
      <c r="O632" s="2">
        <v>15</v>
      </c>
    </row>
    <row r="633" spans="1:24" ht="21.9" customHeight="1" x14ac:dyDescent="0.3">
      <c r="A633" s="519"/>
      <c r="B633" s="513" t="s">
        <v>1164</v>
      </c>
      <c r="C633" s="514"/>
      <c r="D633" s="573"/>
      <c r="E633" s="514"/>
      <c r="F633" s="668"/>
      <c r="G633" s="2211"/>
      <c r="H633" s="2211"/>
      <c r="I633" s="514"/>
      <c r="J633" s="514"/>
      <c r="K633" s="573"/>
      <c r="L633" s="514"/>
      <c r="M633" s="515"/>
      <c r="N633" s="516"/>
      <c r="O633" s="507"/>
    </row>
    <row r="634" spans="1:24" ht="21.9" customHeight="1" x14ac:dyDescent="0.3">
      <c r="A634" s="519">
        <v>18</v>
      </c>
      <c r="B634" s="98" t="s">
        <v>3562</v>
      </c>
      <c r="C634" s="51">
        <v>11</v>
      </c>
      <c r="D634" s="681"/>
      <c r="E634" s="51">
        <v>8838010</v>
      </c>
      <c r="F634" s="676">
        <v>1</v>
      </c>
      <c r="G634" s="1001">
        <v>80354.8</v>
      </c>
      <c r="H634" s="1001">
        <v>83997.3</v>
      </c>
      <c r="I634" s="20">
        <f>H634-G634</f>
        <v>3642.5</v>
      </c>
      <c r="J634" s="507">
        <v>1000</v>
      </c>
      <c r="K634" s="574">
        <f>F634*I634*J634</f>
        <v>3642500</v>
      </c>
      <c r="L634" s="21"/>
      <c r="M634" s="21">
        <f>K634*$I$622/$K$638</f>
        <v>5086628.1741510099</v>
      </c>
      <c r="N634" s="80"/>
      <c r="O634" s="507"/>
    </row>
    <row r="635" spans="1:24" ht="21.9" customHeight="1" x14ac:dyDescent="0.3">
      <c r="A635" s="519">
        <v>27</v>
      </c>
      <c r="B635" s="98" t="s">
        <v>3449</v>
      </c>
      <c r="C635" s="51">
        <v>11</v>
      </c>
      <c r="D635" s="1050"/>
      <c r="E635" s="51" t="s">
        <v>3563</v>
      </c>
      <c r="F635" s="676">
        <v>1</v>
      </c>
      <c r="G635" s="1001">
        <v>35775.5</v>
      </c>
      <c r="H635" s="1001">
        <v>35962.94</v>
      </c>
      <c r="I635" s="20">
        <f>H635-G635</f>
        <v>187.44000000000233</v>
      </c>
      <c r="J635" s="507">
        <v>16000</v>
      </c>
      <c r="K635" s="574">
        <f>F635*I635*J635</f>
        <v>2999040.0000000373</v>
      </c>
      <c r="L635" s="21"/>
      <c r="M635" s="21">
        <f t="shared" ref="M635:M636" si="106">K635*$I$622/$K$638</f>
        <v>4188058.0259179231</v>
      </c>
      <c r="N635" s="80"/>
      <c r="O635" s="507"/>
    </row>
    <row r="636" spans="1:24" ht="21.9" customHeight="1" x14ac:dyDescent="0.3">
      <c r="A636" s="519">
        <v>28</v>
      </c>
      <c r="B636" s="98" t="s">
        <v>3447</v>
      </c>
      <c r="C636" s="51">
        <v>11</v>
      </c>
      <c r="D636" s="1050"/>
      <c r="E636" s="51"/>
      <c r="F636" s="676">
        <v>1</v>
      </c>
      <c r="G636" s="1001">
        <v>603996</v>
      </c>
      <c r="H636" s="1001">
        <v>605854</v>
      </c>
      <c r="I636" s="20">
        <f>H636-G636</f>
        <v>1858</v>
      </c>
      <c r="J636" s="507">
        <v>1000</v>
      </c>
      <c r="K636" s="574">
        <f>F636*I636*J636</f>
        <v>1858000</v>
      </c>
      <c r="L636" s="21"/>
      <c r="M636" s="21">
        <f t="shared" si="106"/>
        <v>2594634.2203356423</v>
      </c>
      <c r="N636" s="80"/>
      <c r="O636" s="507"/>
    </row>
    <row r="637" spans="1:24" ht="21.9" customHeight="1" x14ac:dyDescent="0.3">
      <c r="A637" s="519"/>
      <c r="B637" s="100"/>
      <c r="C637" s="89"/>
      <c r="D637" s="1059"/>
      <c r="E637" s="89"/>
      <c r="F637" s="678"/>
      <c r="G637" s="1779">
        <v>0</v>
      </c>
      <c r="H637" s="1779">
        <v>0</v>
      </c>
      <c r="I637" s="47"/>
      <c r="J637" s="507"/>
      <c r="K637" s="574"/>
      <c r="L637" s="48"/>
      <c r="M637" s="21"/>
      <c r="N637" s="83"/>
      <c r="O637" s="507"/>
    </row>
    <row r="638" spans="1:24" ht="21.9" customHeight="1" x14ac:dyDescent="0.3">
      <c r="A638" s="519"/>
      <c r="B638" s="100"/>
      <c r="C638" s="89"/>
      <c r="D638" s="601"/>
      <c r="E638" s="89"/>
      <c r="F638" s="678"/>
      <c r="G638" s="47">
        <v>0</v>
      </c>
      <c r="H638" s="47">
        <v>0</v>
      </c>
      <c r="I638" s="47"/>
      <c r="J638" s="38" t="s">
        <v>27</v>
      </c>
      <c r="K638" s="2716">
        <f>SUM(K634:K636)</f>
        <v>8499540.0000000373</v>
      </c>
      <c r="L638" s="48"/>
      <c r="M638" s="42">
        <f>SUM(M634:M636)</f>
        <v>11869320.420404574</v>
      </c>
      <c r="N638" s="83"/>
      <c r="O638" s="507"/>
    </row>
    <row r="639" spans="1:24" ht="21.9" customHeight="1" x14ac:dyDescent="0.3">
      <c r="A639" s="519"/>
      <c r="B639" s="532" t="s">
        <v>1164</v>
      </c>
      <c r="C639" s="533"/>
      <c r="D639" s="578"/>
      <c r="E639" s="533"/>
      <c r="F639" s="671"/>
      <c r="G639" s="2216">
        <v>0</v>
      </c>
      <c r="H639" s="2216">
        <v>0</v>
      </c>
      <c r="I639" s="533"/>
      <c r="J639" s="49"/>
      <c r="K639" s="587"/>
      <c r="L639" s="50"/>
      <c r="M639" s="50"/>
      <c r="N639" s="534"/>
      <c r="O639" s="507"/>
    </row>
    <row r="640" spans="1:24" ht="21.9" customHeight="1" x14ac:dyDescent="0.3">
      <c r="A640" s="519">
        <v>15</v>
      </c>
      <c r="B640" s="98" t="s">
        <v>1127</v>
      </c>
      <c r="C640" s="72">
        <v>11</v>
      </c>
      <c r="D640" s="932"/>
      <c r="E640" s="51"/>
      <c r="F640" s="676">
        <v>1</v>
      </c>
      <c r="G640" s="2217">
        <v>0</v>
      </c>
      <c r="H640" s="2217">
        <v>0</v>
      </c>
      <c r="I640" s="19">
        <f t="shared" ref="I640:I657" si="107">H640-G640</f>
        <v>0</v>
      </c>
      <c r="J640" s="507"/>
      <c r="K640" s="581"/>
      <c r="L640" s="21">
        <f t="shared" ref="L640:L657" si="108">F640*I640*J640</f>
        <v>0</v>
      </c>
      <c r="M640" s="21">
        <f>L640*$K$658/$L$658</f>
        <v>0</v>
      </c>
      <c r="N640" s="71" t="s">
        <v>84</v>
      </c>
      <c r="O640" s="14"/>
      <c r="P640">
        <v>120</v>
      </c>
      <c r="S640" t="str">
        <f t="shared" ref="S640:S657" si="109">B640</f>
        <v>Spare</v>
      </c>
      <c r="T640" s="2672">
        <f t="shared" ref="T640:T657" si="110">M640</f>
        <v>0</v>
      </c>
      <c r="U640" s="2672">
        <v>0</v>
      </c>
      <c r="V640" s="33">
        <f t="shared" ref="V640:V657" si="111">T640-U640</f>
        <v>0</v>
      </c>
      <c r="W640" s="1104" t="e">
        <f t="shared" ref="W640:W657" si="112">V640/U640*100</f>
        <v>#DIV/0!</v>
      </c>
      <c r="X640" s="33" t="e">
        <f t="shared" ref="X640:X657" si="113">IF(W640&gt;40,"FAULT",IF(W640&lt;-40,"CHECK","OK"))</f>
        <v>#DIV/0!</v>
      </c>
    </row>
    <row r="641" spans="1:24" ht="21.9" customHeight="1" x14ac:dyDescent="0.3">
      <c r="A641" s="519">
        <v>16</v>
      </c>
      <c r="B641" s="98" t="s">
        <v>3568</v>
      </c>
      <c r="C641" s="72">
        <v>11</v>
      </c>
      <c r="D641" s="933"/>
      <c r="E641" s="51">
        <v>8838019</v>
      </c>
      <c r="F641" s="676">
        <v>1</v>
      </c>
      <c r="G641" s="2217">
        <v>77211.8</v>
      </c>
      <c r="H641" s="2217">
        <v>80010.7</v>
      </c>
      <c r="I641" s="19">
        <f t="shared" si="107"/>
        <v>2798.8999999999942</v>
      </c>
      <c r="J641" s="507">
        <v>1000</v>
      </c>
      <c r="K641" s="581"/>
      <c r="L641" s="21">
        <f t="shared" si="108"/>
        <v>2798899.9999999944</v>
      </c>
      <c r="M641" s="21">
        <f t="shared" ref="M641:M657" si="114">L641*$K$658/$L$658</f>
        <v>2802348.4469186286</v>
      </c>
      <c r="N641" s="71" t="s">
        <v>84</v>
      </c>
      <c r="O641" s="14"/>
      <c r="P641">
        <v>100</v>
      </c>
      <c r="S641" t="str">
        <f t="shared" si="109"/>
        <v>Sowari Ghat</v>
      </c>
      <c r="T641" s="2672">
        <f t="shared" si="110"/>
        <v>2802348.4469186286</v>
      </c>
      <c r="U641" s="2672">
        <v>2329233.6446979293</v>
      </c>
      <c r="V641" s="33">
        <f t="shared" si="111"/>
        <v>473114.80222069938</v>
      </c>
      <c r="W641" s="1104">
        <f t="shared" si="112"/>
        <v>20.312037107039817</v>
      </c>
      <c r="X641" s="33" t="str">
        <f t="shared" si="113"/>
        <v>OK</v>
      </c>
    </row>
    <row r="642" spans="1:24" ht="21.9" customHeight="1" x14ac:dyDescent="0.3">
      <c r="A642" s="519">
        <v>17</v>
      </c>
      <c r="B642" s="98" t="s">
        <v>3569</v>
      </c>
      <c r="C642" s="72">
        <v>11</v>
      </c>
      <c r="D642" s="1095"/>
      <c r="E642" s="51">
        <v>8838014</v>
      </c>
      <c r="F642" s="676">
        <v>1</v>
      </c>
      <c r="G642" s="2220">
        <v>81145.3</v>
      </c>
      <c r="H642" s="2220">
        <v>81727.199999999997</v>
      </c>
      <c r="I642" s="19">
        <f t="shared" si="107"/>
        <v>581.89999999999418</v>
      </c>
      <c r="J642" s="507">
        <v>1000</v>
      </c>
      <c r="K642" s="581" t="s">
        <v>292</v>
      </c>
      <c r="L642" s="21">
        <f>1.73*10.5*O642*0.92*24*31</f>
        <v>559511.06400000001</v>
      </c>
      <c r="M642" s="21">
        <f t="shared" si="114"/>
        <v>560200.42203515396</v>
      </c>
      <c r="N642" s="71" t="s">
        <v>84</v>
      </c>
      <c r="O642" s="14">
        <v>45</v>
      </c>
      <c r="P642">
        <f>P640-P641</f>
        <v>20</v>
      </c>
      <c r="S642" t="str">
        <f t="shared" si="109"/>
        <v>Novo Kumar  (Kara Odidoptor)</v>
      </c>
      <c r="T642" s="2672">
        <f t="shared" si="110"/>
        <v>560200.42203515396</v>
      </c>
      <c r="U642" s="2672">
        <v>121854.32396910107</v>
      </c>
      <c r="V642" s="33">
        <f t="shared" si="111"/>
        <v>438346.09806605289</v>
      </c>
      <c r="W642" s="1104">
        <f t="shared" si="112"/>
        <v>359.72962122969511</v>
      </c>
      <c r="X642" s="33" t="str">
        <f t="shared" si="113"/>
        <v>FAULT</v>
      </c>
    </row>
    <row r="643" spans="1:24" ht="21.9" customHeight="1" x14ac:dyDescent="0.3">
      <c r="A643" s="519">
        <v>19</v>
      </c>
      <c r="B643" s="98" t="s">
        <v>1127</v>
      </c>
      <c r="C643" s="72">
        <v>11</v>
      </c>
      <c r="D643" s="1095"/>
      <c r="E643" s="51"/>
      <c r="F643" s="676">
        <v>1</v>
      </c>
      <c r="G643" s="2220">
        <v>0</v>
      </c>
      <c r="H643" s="2220">
        <v>0</v>
      </c>
      <c r="I643" s="19">
        <f t="shared" si="107"/>
        <v>0</v>
      </c>
      <c r="J643" s="507"/>
      <c r="K643" s="581"/>
      <c r="L643" s="21">
        <f t="shared" si="108"/>
        <v>0</v>
      </c>
      <c r="M643" s="21">
        <f t="shared" si="114"/>
        <v>0</v>
      </c>
      <c r="N643" s="71" t="s">
        <v>84</v>
      </c>
      <c r="O643" s="14"/>
      <c r="P643" s="1105">
        <f>P642/3</f>
        <v>6.666666666666667</v>
      </c>
      <c r="S643" t="str">
        <f t="shared" si="109"/>
        <v>Spare</v>
      </c>
      <c r="T643" s="2672">
        <f t="shared" si="110"/>
        <v>0</v>
      </c>
      <c r="U643" s="2672">
        <v>0</v>
      </c>
      <c r="V643" s="33">
        <f t="shared" si="111"/>
        <v>0</v>
      </c>
      <c r="W643" s="1104" t="e">
        <f t="shared" si="112"/>
        <v>#DIV/0!</v>
      </c>
      <c r="X643" s="33" t="e">
        <f t="shared" si="113"/>
        <v>#DIV/0!</v>
      </c>
    </row>
    <row r="644" spans="1:24" ht="21.9" customHeight="1" x14ac:dyDescent="0.3">
      <c r="A644" s="519">
        <v>20</v>
      </c>
      <c r="B644" s="98" t="s">
        <v>1127</v>
      </c>
      <c r="C644" s="72">
        <v>11</v>
      </c>
      <c r="D644" s="1095"/>
      <c r="E644" s="51"/>
      <c r="F644" s="676">
        <v>1</v>
      </c>
      <c r="G644" s="2220">
        <v>0</v>
      </c>
      <c r="H644" s="2220">
        <v>0</v>
      </c>
      <c r="I644" s="19">
        <f t="shared" si="107"/>
        <v>0</v>
      </c>
      <c r="J644" s="507"/>
      <c r="K644" s="581"/>
      <c r="L644" s="21">
        <f t="shared" si="108"/>
        <v>0</v>
      </c>
      <c r="M644" s="21">
        <f t="shared" si="114"/>
        <v>0</v>
      </c>
      <c r="N644" s="71" t="s">
        <v>84</v>
      </c>
      <c r="O644" s="14"/>
      <c r="P644" s="2699">
        <f>P643+P641</f>
        <v>106.66666666666667</v>
      </c>
      <c r="S644" t="str">
        <f t="shared" si="109"/>
        <v>Spare</v>
      </c>
      <c r="T644" s="2672">
        <f t="shared" si="110"/>
        <v>0</v>
      </c>
      <c r="U644" s="2672">
        <v>0</v>
      </c>
      <c r="V644" s="33">
        <f t="shared" si="111"/>
        <v>0</v>
      </c>
      <c r="W644" s="1104" t="e">
        <f t="shared" si="112"/>
        <v>#DIV/0!</v>
      </c>
      <c r="X644" s="33" t="e">
        <f t="shared" si="113"/>
        <v>#DIV/0!</v>
      </c>
    </row>
    <row r="645" spans="1:24" ht="21.9" customHeight="1" x14ac:dyDescent="0.3">
      <c r="A645" s="519">
        <v>22</v>
      </c>
      <c r="B645" s="98" t="s">
        <v>3570</v>
      </c>
      <c r="C645" s="72">
        <v>11</v>
      </c>
      <c r="D645" s="1095"/>
      <c r="E645" s="51" t="s">
        <v>3571</v>
      </c>
      <c r="F645" s="676">
        <v>1</v>
      </c>
      <c r="G645" s="2220">
        <v>18579.25</v>
      </c>
      <c r="H645" s="2220">
        <v>18579.25</v>
      </c>
      <c r="I645" s="19">
        <f t="shared" si="107"/>
        <v>0</v>
      </c>
      <c r="J645" s="507">
        <v>8000</v>
      </c>
      <c r="K645" s="581" t="s">
        <v>292</v>
      </c>
      <c r="L645" s="21">
        <f>1.73*10.5*O645*0.92*24*31</f>
        <v>1429861.608</v>
      </c>
      <c r="M645" s="21">
        <f t="shared" si="114"/>
        <v>1431623.3007565048</v>
      </c>
      <c r="N645" s="71" t="s">
        <v>84</v>
      </c>
      <c r="O645" s="14">
        <v>115</v>
      </c>
      <c r="S645" t="str">
        <f t="shared" si="109"/>
        <v>Eidgah</v>
      </c>
      <c r="T645" s="2672">
        <f t="shared" si="110"/>
        <v>1431623.3007565048</v>
      </c>
      <c r="U645" s="2672">
        <v>1096688.9157219101</v>
      </c>
      <c r="V645" s="33">
        <f t="shared" si="111"/>
        <v>334934.38503459468</v>
      </c>
      <c r="W645" s="1104">
        <f t="shared" si="112"/>
        <v>30.540509731888704</v>
      </c>
      <c r="X645" s="33" t="str">
        <f t="shared" si="113"/>
        <v>OK</v>
      </c>
    </row>
    <row r="646" spans="1:24" ht="21.9" customHeight="1" x14ac:dyDescent="0.3">
      <c r="A646" s="519">
        <v>23</v>
      </c>
      <c r="B646" s="98" t="s">
        <v>1127</v>
      </c>
      <c r="C646" s="72">
        <v>11</v>
      </c>
      <c r="D646" s="1095"/>
      <c r="E646" s="51"/>
      <c r="F646" s="676">
        <v>1</v>
      </c>
      <c r="G646" s="2220">
        <v>0</v>
      </c>
      <c r="H646" s="2220">
        <v>0</v>
      </c>
      <c r="I646" s="19">
        <f t="shared" si="107"/>
        <v>0</v>
      </c>
      <c r="J646" s="507"/>
      <c r="K646" s="581"/>
      <c r="L646" s="21">
        <f t="shared" si="108"/>
        <v>0</v>
      </c>
      <c r="M646" s="21">
        <f t="shared" si="114"/>
        <v>0</v>
      </c>
      <c r="N646" s="71" t="s">
        <v>84</v>
      </c>
      <c r="O646" s="14"/>
      <c r="S646" t="str">
        <f t="shared" si="109"/>
        <v>Spare</v>
      </c>
      <c r="T646" s="2672">
        <f t="shared" si="110"/>
        <v>0</v>
      </c>
      <c r="U646" s="2672">
        <v>0</v>
      </c>
      <c r="V646" s="33">
        <f t="shared" si="111"/>
        <v>0</v>
      </c>
      <c r="W646" s="1104" t="e">
        <f t="shared" si="112"/>
        <v>#DIV/0!</v>
      </c>
      <c r="X646" s="33" t="e">
        <f t="shared" si="113"/>
        <v>#DIV/0!</v>
      </c>
    </row>
    <row r="647" spans="1:24" ht="21.9" customHeight="1" x14ac:dyDescent="0.3">
      <c r="A647" s="519">
        <v>24</v>
      </c>
      <c r="B647" s="98" t="s">
        <v>3572</v>
      </c>
      <c r="C647" s="72">
        <v>11</v>
      </c>
      <c r="D647" s="1095"/>
      <c r="E647" s="51"/>
      <c r="F647" s="676">
        <v>1</v>
      </c>
      <c r="G647" s="2220">
        <v>91067.8</v>
      </c>
      <c r="H647" s="2220">
        <v>96407.8</v>
      </c>
      <c r="I647" s="19">
        <f t="shared" si="107"/>
        <v>5340</v>
      </c>
      <c r="J647" s="507">
        <v>444.44</v>
      </c>
      <c r="K647" s="581" t="s">
        <v>292</v>
      </c>
      <c r="L647" s="21">
        <f>1.73*10.5*O647*0.92*24*31</f>
        <v>2113708.4640000002</v>
      </c>
      <c r="M647" s="21">
        <f t="shared" si="114"/>
        <v>2116312.7054661373</v>
      </c>
      <c r="N647" s="71" t="s">
        <v>84</v>
      </c>
      <c r="O647" s="14">
        <v>170</v>
      </c>
      <c r="S647" t="str">
        <f t="shared" si="109"/>
        <v>Modumoti</v>
      </c>
      <c r="T647" s="2672">
        <f t="shared" si="110"/>
        <v>2116312.7054661373</v>
      </c>
      <c r="U647" s="2672">
        <v>1584106.2115983139</v>
      </c>
      <c r="V647" s="33">
        <f t="shared" si="111"/>
        <v>532206.49386782339</v>
      </c>
      <c r="W647" s="1104">
        <f t="shared" si="112"/>
        <v>33.59664206674902</v>
      </c>
      <c r="X647" s="33" t="str">
        <f t="shared" si="113"/>
        <v>OK</v>
      </c>
    </row>
    <row r="648" spans="1:24" ht="21.9" customHeight="1" x14ac:dyDescent="0.3">
      <c r="A648" s="519">
        <v>25</v>
      </c>
      <c r="B648" s="98" t="s">
        <v>3573</v>
      </c>
      <c r="C648" s="72">
        <v>11</v>
      </c>
      <c r="D648" s="1095"/>
      <c r="E648" s="51">
        <v>61389152</v>
      </c>
      <c r="F648" s="676">
        <v>1</v>
      </c>
      <c r="G648" s="2220">
        <v>440978</v>
      </c>
      <c r="H648" s="2220">
        <v>441573</v>
      </c>
      <c r="I648" s="19">
        <f t="shared" si="107"/>
        <v>595</v>
      </c>
      <c r="J648" s="507">
        <v>1000</v>
      </c>
      <c r="K648" s="581" t="s">
        <v>292</v>
      </c>
      <c r="L648" s="21">
        <f>1.73*10.5*O648*0.92*24*31</f>
        <v>1243357.92</v>
      </c>
      <c r="M648" s="21">
        <f t="shared" si="114"/>
        <v>1244889.8267447867</v>
      </c>
      <c r="N648" s="71" t="s">
        <v>84</v>
      </c>
      <c r="O648" s="14">
        <v>100</v>
      </c>
      <c r="S648" t="str">
        <f t="shared" si="109"/>
        <v>Lalbagh O/H</v>
      </c>
      <c r="T648" s="2672">
        <f t="shared" si="110"/>
        <v>1244889.8267447867</v>
      </c>
      <c r="U648" s="2672">
        <v>1181986.9425002804</v>
      </c>
      <c r="V648" s="33">
        <f t="shared" si="111"/>
        <v>62902.884244506247</v>
      </c>
      <c r="W648" s="1104">
        <f t="shared" si="112"/>
        <v>5.3217918051993474</v>
      </c>
      <c r="X648" s="33" t="str">
        <f t="shared" si="113"/>
        <v>OK</v>
      </c>
    </row>
    <row r="649" spans="1:24" ht="21.9" customHeight="1" x14ac:dyDescent="0.3">
      <c r="A649" s="519">
        <v>26</v>
      </c>
      <c r="B649" s="98" t="s">
        <v>1127</v>
      </c>
      <c r="C649" s="72">
        <v>11</v>
      </c>
      <c r="D649" s="933"/>
      <c r="E649" s="51"/>
      <c r="F649" s="676">
        <v>1</v>
      </c>
      <c r="G649" s="2217">
        <v>0</v>
      </c>
      <c r="H649" s="2217">
        <v>0</v>
      </c>
      <c r="I649" s="19">
        <f t="shared" si="107"/>
        <v>0</v>
      </c>
      <c r="J649" s="507"/>
      <c r="K649" s="581"/>
      <c r="L649" s="21">
        <f t="shared" si="108"/>
        <v>0</v>
      </c>
      <c r="M649" s="21">
        <f t="shared" si="114"/>
        <v>0</v>
      </c>
      <c r="N649" s="71" t="s">
        <v>84</v>
      </c>
      <c r="O649" s="14"/>
      <c r="S649" t="str">
        <f t="shared" si="109"/>
        <v>Spare</v>
      </c>
      <c r="T649" s="2672">
        <f t="shared" si="110"/>
        <v>0</v>
      </c>
      <c r="U649" s="2672">
        <v>0</v>
      </c>
      <c r="V649" s="33">
        <f t="shared" si="111"/>
        <v>0</v>
      </c>
      <c r="W649" s="1104" t="e">
        <f t="shared" si="112"/>
        <v>#DIV/0!</v>
      </c>
      <c r="X649" s="33" t="e">
        <f t="shared" si="113"/>
        <v>#DIV/0!</v>
      </c>
    </row>
    <row r="650" spans="1:24" ht="21.9" customHeight="1" x14ac:dyDescent="0.3">
      <c r="A650" s="519">
        <v>29</v>
      </c>
      <c r="B650" s="98" t="s">
        <v>1127</v>
      </c>
      <c r="C650" s="72">
        <v>11</v>
      </c>
      <c r="D650" s="933"/>
      <c r="E650" s="51"/>
      <c r="F650" s="676">
        <v>1</v>
      </c>
      <c r="G650" s="2217">
        <v>0</v>
      </c>
      <c r="H650" s="2217">
        <v>0</v>
      </c>
      <c r="I650" s="19">
        <f t="shared" si="107"/>
        <v>0</v>
      </c>
      <c r="J650" s="507"/>
      <c r="K650" s="581"/>
      <c r="L650" s="21">
        <f t="shared" si="108"/>
        <v>0</v>
      </c>
      <c r="M650" s="21">
        <f t="shared" si="114"/>
        <v>0</v>
      </c>
      <c r="N650" s="71" t="s">
        <v>84</v>
      </c>
      <c r="O650" s="14"/>
      <c r="S650" t="str">
        <f t="shared" si="109"/>
        <v>Spare</v>
      </c>
      <c r="T650" s="2672">
        <f t="shared" si="110"/>
        <v>0</v>
      </c>
      <c r="U650" s="2672">
        <v>0</v>
      </c>
      <c r="V650" s="33">
        <f t="shared" si="111"/>
        <v>0</v>
      </c>
      <c r="W650" s="1104" t="e">
        <f t="shared" si="112"/>
        <v>#DIV/0!</v>
      </c>
      <c r="X650" s="33" t="e">
        <f t="shared" si="113"/>
        <v>#DIV/0!</v>
      </c>
    </row>
    <row r="651" spans="1:24" ht="21.9" customHeight="1" x14ac:dyDescent="0.3">
      <c r="A651" s="519">
        <v>30</v>
      </c>
      <c r="B651" s="98" t="s">
        <v>3574</v>
      </c>
      <c r="C651" s="72">
        <v>11</v>
      </c>
      <c r="D651" s="933"/>
      <c r="E651" s="51">
        <v>61389109</v>
      </c>
      <c r="F651" s="676">
        <v>1</v>
      </c>
      <c r="G651" s="2217">
        <v>401739</v>
      </c>
      <c r="H651" s="2217">
        <v>402783</v>
      </c>
      <c r="I651" s="19">
        <f t="shared" si="107"/>
        <v>1044</v>
      </c>
      <c r="J651" s="507">
        <v>1000</v>
      </c>
      <c r="K651" s="581"/>
      <c r="L651" s="21">
        <f t="shared" si="108"/>
        <v>1044000</v>
      </c>
      <c r="M651" s="21">
        <f t="shared" si="114"/>
        <v>1045286.2833909943</v>
      </c>
      <c r="N651" s="71" t="s">
        <v>84</v>
      </c>
      <c r="O651" s="14"/>
      <c r="S651" t="str">
        <f t="shared" si="109"/>
        <v>Water Works 11 kV Sw/S-2</v>
      </c>
      <c r="T651" s="2672">
        <f t="shared" si="110"/>
        <v>1045286.2833909943</v>
      </c>
      <c r="U651" s="2672">
        <v>874589.66529948043</v>
      </c>
      <c r="V651" s="33">
        <f t="shared" si="111"/>
        <v>170696.61809151387</v>
      </c>
      <c r="W651" s="1104">
        <f t="shared" si="112"/>
        <v>19.51733765720445</v>
      </c>
      <c r="X651" s="33" t="str">
        <f t="shared" si="113"/>
        <v>OK</v>
      </c>
    </row>
    <row r="652" spans="1:24" ht="21.9" customHeight="1" x14ac:dyDescent="0.3">
      <c r="A652" s="519">
        <v>31</v>
      </c>
      <c r="B652" s="98" t="s">
        <v>3575</v>
      </c>
      <c r="C652" s="72">
        <v>11</v>
      </c>
      <c r="D652" s="933"/>
      <c r="E652" s="51">
        <v>61389186</v>
      </c>
      <c r="F652" s="676">
        <v>1</v>
      </c>
      <c r="G652" s="2217">
        <v>500001</v>
      </c>
      <c r="H652" s="2217">
        <v>500941</v>
      </c>
      <c r="I652" s="19">
        <f t="shared" si="107"/>
        <v>940</v>
      </c>
      <c r="J652" s="507">
        <v>1000</v>
      </c>
      <c r="K652" s="581"/>
      <c r="L652" s="21">
        <f t="shared" si="108"/>
        <v>940000</v>
      </c>
      <c r="M652" s="21">
        <f t="shared" si="114"/>
        <v>941158.14788078028</v>
      </c>
      <c r="N652" s="71" t="s">
        <v>84</v>
      </c>
      <c r="O652" s="14"/>
      <c r="S652" t="str">
        <f t="shared" si="109"/>
        <v>Islambagh</v>
      </c>
      <c r="T652" s="2672">
        <f t="shared" si="110"/>
        <v>941158.14788078028</v>
      </c>
      <c r="U652" s="2672">
        <v>774407.57305440819</v>
      </c>
      <c r="V652" s="33">
        <f t="shared" si="111"/>
        <v>166750.57482637209</v>
      </c>
      <c r="W652" s="1104">
        <f t="shared" si="112"/>
        <v>21.532663242002741</v>
      </c>
      <c r="X652" s="33" t="str">
        <f t="shared" si="113"/>
        <v>OK</v>
      </c>
    </row>
    <row r="653" spans="1:24" ht="21.9" customHeight="1" x14ac:dyDescent="0.3">
      <c r="A653" s="519">
        <v>32</v>
      </c>
      <c r="B653" s="98" t="s">
        <v>1127</v>
      </c>
      <c r="C653" s="72">
        <v>11</v>
      </c>
      <c r="D653" s="933"/>
      <c r="E653" s="51"/>
      <c r="F653" s="676">
        <v>1</v>
      </c>
      <c r="G653" s="2217">
        <v>0</v>
      </c>
      <c r="H653" s="2217">
        <v>0</v>
      </c>
      <c r="I653" s="19">
        <f t="shared" si="107"/>
        <v>0</v>
      </c>
      <c r="J653" s="507"/>
      <c r="K653" s="581"/>
      <c r="L653" s="21">
        <f t="shared" si="108"/>
        <v>0</v>
      </c>
      <c r="M653" s="21">
        <f t="shared" si="114"/>
        <v>0</v>
      </c>
      <c r="N653" s="71" t="s">
        <v>84</v>
      </c>
      <c r="O653" s="14"/>
      <c r="S653" t="str">
        <f t="shared" si="109"/>
        <v>Spare</v>
      </c>
      <c r="T653" s="2672">
        <f t="shared" si="110"/>
        <v>0</v>
      </c>
      <c r="U653" s="2672">
        <v>0</v>
      </c>
      <c r="V653" s="33">
        <f t="shared" si="111"/>
        <v>0</v>
      </c>
      <c r="W653" s="1104" t="e">
        <f t="shared" si="112"/>
        <v>#DIV/0!</v>
      </c>
      <c r="X653" s="33" t="e">
        <f t="shared" si="113"/>
        <v>#DIV/0!</v>
      </c>
    </row>
    <row r="654" spans="1:24" ht="21.9" customHeight="1" x14ac:dyDescent="0.3">
      <c r="A654" s="519">
        <v>33</v>
      </c>
      <c r="B654" s="98" t="s">
        <v>3576</v>
      </c>
      <c r="C654" s="72">
        <v>11</v>
      </c>
      <c r="D654" s="933"/>
      <c r="E654" s="51">
        <v>61389202</v>
      </c>
      <c r="F654" s="676">
        <v>1</v>
      </c>
      <c r="G654" s="2217">
        <v>15534</v>
      </c>
      <c r="H654" s="2217">
        <v>15590</v>
      </c>
      <c r="I654" s="19">
        <f t="shared" si="107"/>
        <v>56</v>
      </c>
      <c r="J654" s="507">
        <v>1000</v>
      </c>
      <c r="K654" s="581"/>
      <c r="L654" s="21">
        <f t="shared" si="108"/>
        <v>56000</v>
      </c>
      <c r="M654" s="21">
        <f t="shared" si="114"/>
        <v>56068.996043961379</v>
      </c>
      <c r="N654" s="71" t="s">
        <v>84</v>
      </c>
      <c r="O654" s="14"/>
      <c r="S654" t="str">
        <f t="shared" si="109"/>
        <v>WASA Low Lift Pump</v>
      </c>
      <c r="T654" s="2672">
        <f t="shared" si="110"/>
        <v>56068.996043961379</v>
      </c>
      <c r="U654" s="2672">
        <v>57103.792579691166</v>
      </c>
      <c r="V654" s="33">
        <f t="shared" si="111"/>
        <v>-1034.7965357297871</v>
      </c>
      <c r="W654" s="1104">
        <f t="shared" si="112"/>
        <v>-1.81213276558764</v>
      </c>
      <c r="X654" s="33" t="str">
        <f t="shared" si="113"/>
        <v>OK</v>
      </c>
    </row>
    <row r="655" spans="1:24" ht="21.9" customHeight="1" x14ac:dyDescent="0.3">
      <c r="A655" s="519">
        <v>34</v>
      </c>
      <c r="B655" s="98" t="s">
        <v>3577</v>
      </c>
      <c r="C655" s="72">
        <v>11</v>
      </c>
      <c r="D655" s="933"/>
      <c r="E655" s="51" t="s">
        <v>3578</v>
      </c>
      <c r="F655" s="676">
        <v>1</v>
      </c>
      <c r="G655" s="2217">
        <v>35827.5</v>
      </c>
      <c r="H655" s="2217">
        <v>36034.94</v>
      </c>
      <c r="I655" s="19">
        <f t="shared" si="107"/>
        <v>207.44000000000233</v>
      </c>
      <c r="J655" s="507">
        <v>8000</v>
      </c>
      <c r="K655" s="581"/>
      <c r="L655" s="21">
        <f t="shared" si="108"/>
        <v>1659520.0000000186</v>
      </c>
      <c r="M655" s="21">
        <f t="shared" si="114"/>
        <v>1661564.6484799257</v>
      </c>
      <c r="N655" s="71" t="s">
        <v>42</v>
      </c>
      <c r="O655" s="14"/>
      <c r="S655" t="str">
        <f t="shared" si="109"/>
        <v>Shahi Mosjid</v>
      </c>
      <c r="T655" s="2672">
        <f t="shared" si="110"/>
        <v>1661564.6484799257</v>
      </c>
      <c r="U655" s="2672">
        <v>1773623.7611067817</v>
      </c>
      <c r="V655" s="33">
        <f t="shared" si="111"/>
        <v>-112059.11262685596</v>
      </c>
      <c r="W655" s="1104">
        <f t="shared" si="112"/>
        <v>-6.3180881472251205</v>
      </c>
      <c r="X655" s="33" t="str">
        <f t="shared" si="113"/>
        <v>OK</v>
      </c>
    </row>
    <row r="656" spans="1:24" ht="21.9" customHeight="1" x14ac:dyDescent="0.3">
      <c r="A656" s="519">
        <v>35</v>
      </c>
      <c r="B656" s="98" t="s">
        <v>1127</v>
      </c>
      <c r="C656" s="72">
        <v>11</v>
      </c>
      <c r="D656" s="933"/>
      <c r="E656" s="51"/>
      <c r="F656" s="676">
        <v>1</v>
      </c>
      <c r="G656" s="2217">
        <v>0</v>
      </c>
      <c r="H656" s="2217">
        <v>0</v>
      </c>
      <c r="I656" s="19">
        <f t="shared" si="107"/>
        <v>0</v>
      </c>
      <c r="J656" s="507"/>
      <c r="K656" s="581"/>
      <c r="L656" s="21">
        <f t="shared" si="108"/>
        <v>0</v>
      </c>
      <c r="M656" s="21">
        <f t="shared" si="114"/>
        <v>0</v>
      </c>
      <c r="N656" s="71" t="s">
        <v>84</v>
      </c>
      <c r="O656" s="14"/>
      <c r="S656" t="str">
        <f t="shared" si="109"/>
        <v>Spare</v>
      </c>
      <c r="T656" s="2672">
        <f t="shared" si="110"/>
        <v>0</v>
      </c>
      <c r="U656" s="2672">
        <v>0</v>
      </c>
      <c r="V656" s="33">
        <f t="shared" si="111"/>
        <v>0</v>
      </c>
      <c r="W656" s="1104" t="e">
        <f t="shared" si="112"/>
        <v>#DIV/0!</v>
      </c>
      <c r="X656" s="33" t="e">
        <f t="shared" si="113"/>
        <v>#DIV/0!</v>
      </c>
    </row>
    <row r="657" spans="1:24" ht="21.9" customHeight="1" x14ac:dyDescent="0.3">
      <c r="A657" s="519">
        <v>36</v>
      </c>
      <c r="B657" s="98" t="s">
        <v>3579</v>
      </c>
      <c r="C657" s="72">
        <v>0.41499999999999998</v>
      </c>
      <c r="D657" s="933"/>
      <c r="E657" s="51">
        <v>5395822</v>
      </c>
      <c r="F657" s="676">
        <v>1</v>
      </c>
      <c r="G657" s="2217">
        <v>28617</v>
      </c>
      <c r="H657" s="2217">
        <v>38472.5</v>
      </c>
      <c r="I657" s="19">
        <f t="shared" si="107"/>
        <v>9855.5</v>
      </c>
      <c r="J657" s="507">
        <v>1</v>
      </c>
      <c r="K657" s="581"/>
      <c r="L657" s="21">
        <f t="shared" si="108"/>
        <v>9855.5</v>
      </c>
      <c r="M657" s="21">
        <f t="shared" si="114"/>
        <v>9867.6426877010963</v>
      </c>
      <c r="N657" s="71" t="s">
        <v>84</v>
      </c>
      <c r="O657" s="14"/>
      <c r="S657" t="str">
        <f t="shared" si="109"/>
        <v>33/0.4 kV Auxiliary Transformer</v>
      </c>
      <c r="T657" s="2672">
        <f t="shared" si="110"/>
        <v>9867.6426877010963</v>
      </c>
      <c r="U657" s="2672">
        <v>0</v>
      </c>
      <c r="V657" s="33">
        <f t="shared" si="111"/>
        <v>9867.6426877010963</v>
      </c>
      <c r="W657" s="1104" t="e">
        <f t="shared" si="112"/>
        <v>#DIV/0!</v>
      </c>
      <c r="X657" s="33" t="e">
        <f t="shared" si="113"/>
        <v>#DIV/0!</v>
      </c>
    </row>
    <row r="658" spans="1:24" ht="21.9" customHeight="1" x14ac:dyDescent="0.3">
      <c r="A658" s="524"/>
      <c r="B658" s="94"/>
      <c r="C658" s="88"/>
      <c r="D658" s="94"/>
      <c r="E658" s="88"/>
      <c r="F658" s="677"/>
      <c r="G658" s="2217">
        <v>4391673</v>
      </c>
      <c r="H658" s="2217">
        <v>4391673</v>
      </c>
      <c r="I658" s="37"/>
      <c r="J658" s="52" t="s">
        <v>38</v>
      </c>
      <c r="K658" s="42">
        <f>M638</f>
        <v>11869320.420404574</v>
      </c>
      <c r="L658" s="42">
        <f>SUM(L640:L657)</f>
        <v>11854714.556000013</v>
      </c>
      <c r="M658" s="42">
        <f>SUM(M640:M657)</f>
        <v>11869320.420404574</v>
      </c>
      <c r="N658" s="82">
        <f>(M658-L658)/L658*100</f>
        <v>0.1232072213596113</v>
      </c>
      <c r="O658" s="28"/>
    </row>
    <row r="659" spans="1:24" ht="21.9" customHeight="1" x14ac:dyDescent="0.3">
      <c r="B659" s="2722" t="s">
        <v>5078</v>
      </c>
      <c r="K659" s="686"/>
    </row>
    <row r="660" spans="1:24" ht="21.9" customHeight="1" x14ac:dyDescent="0.3">
      <c r="A660" s="511"/>
      <c r="B660" s="523"/>
      <c r="C660" s="520"/>
      <c r="D660" s="1038"/>
      <c r="F660" s="3107" t="s">
        <v>815</v>
      </c>
      <c r="G660" s="3108"/>
      <c r="H660" s="3109"/>
      <c r="I660" s="555" t="s">
        <v>14</v>
      </c>
      <c r="J660" s="511"/>
      <c r="K660" s="580"/>
      <c r="L660" s="511"/>
      <c r="M660" s="511"/>
      <c r="N660" s="520"/>
      <c r="O660" s="511"/>
    </row>
    <row r="661" spans="1:24" ht="21.9" customHeight="1" x14ac:dyDescent="0.3">
      <c r="A661" s="511"/>
      <c r="B661" s="523"/>
      <c r="C661" s="520"/>
      <c r="D661" s="1038"/>
      <c r="F661" s="1090" t="s">
        <v>84</v>
      </c>
      <c r="G661" s="3070" t="s">
        <v>4068</v>
      </c>
      <c r="H661" s="3071"/>
      <c r="I661" s="530">
        <f>SUM(M640:M654,M656:M657)</f>
        <v>10207755.771924648</v>
      </c>
      <c r="J661" s="511"/>
      <c r="K661" s="580"/>
      <c r="L661" s="511"/>
      <c r="M661" s="511"/>
      <c r="N661" s="520"/>
      <c r="O661" s="511" t="s">
        <v>222</v>
      </c>
    </row>
    <row r="662" spans="1:24" ht="21.9" customHeight="1" x14ac:dyDescent="0.3">
      <c r="A662" s="511"/>
      <c r="B662" s="523"/>
      <c r="C662" s="520"/>
      <c r="D662" s="1038"/>
      <c r="F662" s="1090" t="s">
        <v>42</v>
      </c>
      <c r="G662" s="3070" t="s">
        <v>4068</v>
      </c>
      <c r="H662" s="3071"/>
      <c r="I662" s="530">
        <f>M655</f>
        <v>1661564.6484799257</v>
      </c>
      <c r="J662" s="511"/>
      <c r="K662" s="580"/>
      <c r="L662" s="511"/>
      <c r="M662" s="511"/>
      <c r="N662" s="520"/>
      <c r="O662" s="511"/>
    </row>
    <row r="663" spans="1:24" ht="21.9" customHeight="1" x14ac:dyDescent="0.3">
      <c r="A663" s="511"/>
      <c r="B663" s="523"/>
      <c r="C663" s="520"/>
      <c r="D663" s="1038"/>
      <c r="F663" s="1090"/>
      <c r="G663" s="3110"/>
      <c r="H663" s="3111"/>
      <c r="I663" s="530"/>
      <c r="J663" s="511"/>
      <c r="K663" s="580"/>
      <c r="L663" s="511"/>
      <c r="M663" s="511"/>
      <c r="N663" s="520"/>
      <c r="O663" s="511"/>
    </row>
    <row r="664" spans="1:24" ht="21.9" customHeight="1" x14ac:dyDescent="0.3">
      <c r="A664" s="511"/>
      <c r="B664" s="523"/>
      <c r="C664" s="520"/>
      <c r="D664" s="1038"/>
      <c r="E664" s="520"/>
      <c r="F664" s="1090"/>
      <c r="G664" s="3110"/>
      <c r="H664" s="3111"/>
      <c r="I664" s="530"/>
      <c r="J664" s="511"/>
      <c r="K664" s="580"/>
      <c r="L664" s="511"/>
      <c r="M664" s="511"/>
      <c r="N664" s="520"/>
      <c r="O664" s="511"/>
    </row>
    <row r="665" spans="1:24" ht="21.9" customHeight="1" x14ac:dyDescent="0.3">
      <c r="A665" s="511"/>
      <c r="B665" s="523"/>
      <c r="C665" s="520"/>
      <c r="D665" s="1038"/>
      <c r="E665" s="520"/>
      <c r="F665" s="1090"/>
      <c r="G665" s="3110"/>
      <c r="H665" s="3111"/>
      <c r="I665" s="530"/>
      <c r="J665" s="511"/>
      <c r="K665" s="580"/>
      <c r="L665" s="511"/>
      <c r="M665" s="511"/>
      <c r="N665" s="520"/>
      <c r="O665" s="511"/>
    </row>
    <row r="666" spans="1:24" ht="21.9" customHeight="1" x14ac:dyDescent="0.3">
      <c r="A666" s="511"/>
      <c r="B666" s="523"/>
      <c r="C666" s="520"/>
      <c r="D666" s="1038"/>
      <c r="E666" s="520"/>
      <c r="F666" s="3175" t="s">
        <v>199</v>
      </c>
      <c r="G666" s="3176"/>
      <c r="H666" s="3177"/>
      <c r="I666" s="540">
        <f>SUM(I661:I665)</f>
        <v>11869320.420404574</v>
      </c>
      <c r="J666" s="42">
        <f>I666-M658</f>
        <v>0</v>
      </c>
      <c r="K666" s="580"/>
      <c r="L666" s="511"/>
      <c r="M666" s="511"/>
      <c r="N666" s="520"/>
      <c r="O666" s="511"/>
    </row>
    <row r="667" spans="1:24" ht="21.9" customHeight="1" x14ac:dyDescent="0.3">
      <c r="A667" s="511"/>
      <c r="B667" s="523"/>
      <c r="C667" s="520"/>
      <c r="D667" s="1038"/>
      <c r="E667" s="520"/>
      <c r="F667" s="674"/>
      <c r="G667" s="2214"/>
      <c r="H667" s="2214"/>
      <c r="I667" s="511"/>
      <c r="J667" s="511"/>
      <c r="K667" s="580"/>
      <c r="L667" s="511"/>
      <c r="M667" s="511"/>
      <c r="N667" s="520"/>
      <c r="O667" s="511"/>
    </row>
    <row r="668" spans="1:24" ht="21.9" customHeight="1" x14ac:dyDescent="0.3">
      <c r="A668" s="511"/>
      <c r="B668" s="523"/>
      <c r="C668" s="520"/>
      <c r="D668" s="1038"/>
      <c r="E668" s="520"/>
      <c r="F668" s="674"/>
      <c r="G668" s="2214"/>
      <c r="H668" s="2214"/>
      <c r="I668" s="511"/>
      <c r="J668" s="511"/>
      <c r="K668" s="580"/>
      <c r="L668" s="511"/>
      <c r="M668" s="511"/>
      <c r="N668" s="520"/>
      <c r="O668" s="511"/>
    </row>
    <row r="669" spans="1:24" ht="21.9" customHeight="1" x14ac:dyDescent="0.3">
      <c r="A669" s="511"/>
      <c r="B669" s="523"/>
      <c r="C669" s="520"/>
      <c r="D669" s="1038"/>
      <c r="E669" s="520"/>
      <c r="F669" s="674"/>
      <c r="G669" s="2214"/>
      <c r="H669" s="2214"/>
      <c r="I669" s="511"/>
      <c r="J669" s="511"/>
      <c r="K669" s="580"/>
      <c r="L669" s="511"/>
      <c r="M669" s="511"/>
      <c r="N669" s="520"/>
      <c r="O669" s="511"/>
    </row>
    <row r="670" spans="1:24" ht="21.9" customHeight="1" x14ac:dyDescent="0.3">
      <c r="A670" s="511"/>
      <c r="B670" s="520"/>
      <c r="C670" s="520"/>
      <c r="D670" s="1038"/>
      <c r="E670" s="520"/>
      <c r="F670" s="674"/>
      <c r="G670" s="2214"/>
      <c r="H670" s="2214"/>
      <c r="I670" s="511"/>
      <c r="J670" s="511"/>
      <c r="K670" s="580"/>
      <c r="L670" s="511"/>
      <c r="M670" s="511"/>
      <c r="N670" s="520"/>
      <c r="O670" s="511"/>
    </row>
    <row r="671" spans="1:24" ht="21.9" customHeight="1" x14ac:dyDescent="0.3">
      <c r="A671" s="511"/>
      <c r="B671" s="520"/>
      <c r="C671" s="520"/>
      <c r="D671" s="1038"/>
      <c r="E671" s="520"/>
      <c r="F671" s="674"/>
      <c r="G671" s="2214"/>
      <c r="H671" s="2214"/>
      <c r="I671" s="511"/>
      <c r="J671" s="511"/>
      <c r="K671" s="580"/>
      <c r="L671" s="511"/>
      <c r="M671" s="511"/>
      <c r="N671" s="520"/>
      <c r="O671" s="511"/>
    </row>
    <row r="672" spans="1:24" ht="21.9" customHeight="1" x14ac:dyDescent="0.3">
      <c r="A672" s="511"/>
      <c r="B672" s="523"/>
      <c r="C672" s="520"/>
      <c r="D672" s="1038"/>
      <c r="E672" s="520"/>
      <c r="F672" s="674"/>
      <c r="G672" s="2214"/>
      <c r="H672" s="2214"/>
      <c r="I672" s="511"/>
      <c r="J672" s="511"/>
      <c r="K672" s="580"/>
      <c r="L672" s="511"/>
      <c r="M672" s="511"/>
      <c r="N672" s="520"/>
      <c r="O672" s="511"/>
    </row>
    <row r="673" spans="1:24" ht="21.9" customHeight="1" x14ac:dyDescent="0.3">
      <c r="A673" s="511"/>
      <c r="B673" s="523"/>
      <c r="C673" s="520"/>
      <c r="D673" s="1038"/>
      <c r="E673" s="520"/>
      <c r="F673" s="674"/>
      <c r="G673" s="2214"/>
      <c r="H673" s="2214"/>
      <c r="I673" s="511"/>
      <c r="J673" s="511"/>
      <c r="K673" s="580"/>
      <c r="L673" s="511"/>
      <c r="M673" s="511"/>
      <c r="N673" s="520"/>
      <c r="O673" s="511"/>
    </row>
    <row r="674" spans="1:24" ht="21.9" customHeight="1" x14ac:dyDescent="0.3">
      <c r="A674" s="511"/>
      <c r="B674" s="523"/>
      <c r="C674" s="520"/>
      <c r="D674" s="1038"/>
      <c r="E674" s="520"/>
      <c r="F674" s="674"/>
      <c r="G674" s="2214"/>
      <c r="H674" s="2214"/>
      <c r="I674" s="511"/>
      <c r="J674" s="511"/>
      <c r="K674" s="580"/>
      <c r="L674" s="511"/>
      <c r="M674" s="511"/>
      <c r="N674" s="520"/>
      <c r="O674" s="511"/>
    </row>
    <row r="675" spans="1:24" ht="21.9" customHeight="1" x14ac:dyDescent="0.3">
      <c r="A675" s="27"/>
      <c r="B675" s="3128"/>
      <c r="C675" s="3128"/>
      <c r="D675" s="3128"/>
      <c r="E675" s="3128"/>
      <c r="F675" s="3128"/>
      <c r="G675" s="3128"/>
      <c r="H675" s="3128"/>
      <c r="I675" s="3128"/>
      <c r="J675" s="3128"/>
      <c r="K675" s="3128"/>
      <c r="L675" s="3128"/>
      <c r="M675" s="3128"/>
      <c r="N675" s="520"/>
      <c r="O675" s="511"/>
    </row>
    <row r="676" spans="1:24" ht="21.9" customHeight="1" x14ac:dyDescent="0.3">
      <c r="A676" s="511"/>
      <c r="B676" s="523"/>
      <c r="C676" s="520"/>
      <c r="D676" s="1038"/>
      <c r="E676" s="520"/>
      <c r="F676" s="674"/>
      <c r="G676" s="2214"/>
      <c r="H676" s="2214"/>
      <c r="I676" s="511"/>
      <c r="J676" s="511"/>
      <c r="K676" s="580"/>
      <c r="L676" s="511"/>
      <c r="M676" s="511"/>
      <c r="N676" s="520"/>
      <c r="O676" s="511"/>
    </row>
    <row r="677" spans="1:24" ht="21.9" customHeight="1" x14ac:dyDescent="0.3">
      <c r="A677" s="511"/>
      <c r="B677" s="523"/>
      <c r="C677" s="520"/>
      <c r="D677" s="1038"/>
      <c r="E677" s="520"/>
      <c r="F677" s="674"/>
      <c r="G677" s="2214"/>
      <c r="H677" s="2214"/>
      <c r="I677" s="511"/>
      <c r="J677" s="511"/>
      <c r="K677" s="580"/>
      <c r="L677" s="511"/>
      <c r="M677" s="511"/>
      <c r="N677" s="520"/>
      <c r="O677" s="511"/>
    </row>
    <row r="678" spans="1:24" ht="21.9" customHeight="1" x14ac:dyDescent="0.3">
      <c r="A678" s="3086" t="s">
        <v>1165</v>
      </c>
      <c r="B678" s="3086"/>
      <c r="C678" s="3086"/>
      <c r="D678" s="3086"/>
      <c r="E678" s="3086"/>
      <c r="F678" s="3086"/>
      <c r="G678" s="3086"/>
      <c r="H678" s="3086"/>
      <c r="I678" s="3086"/>
      <c r="J678" s="3086"/>
      <c r="K678" s="3086"/>
      <c r="L678" s="3086"/>
      <c r="M678" s="3086"/>
      <c r="N678" s="3086"/>
      <c r="O678" s="629" t="str">
        <f>$O$6</f>
        <v>Month August-2023</v>
      </c>
      <c r="S678" s="1103" t="str">
        <f>S6</f>
        <v>Name of Feeders.</v>
      </c>
      <c r="T678" s="2671" t="str">
        <f>T6</f>
        <v>Month August-2023</v>
      </c>
      <c r="U678" s="2671" t="s">
        <v>5037</v>
      </c>
      <c r="V678" s="1103" t="str">
        <f>V6</f>
        <v>Diffferance</v>
      </c>
      <c r="W678" s="1103" t="str">
        <f>W6</f>
        <v>% of Increased/Decreased</v>
      </c>
      <c r="X678" s="1103" t="str">
        <f>X6</f>
        <v>COMENTS</v>
      </c>
    </row>
    <row r="679" spans="1:24" ht="21.9" customHeight="1" x14ac:dyDescent="0.3">
      <c r="A679" s="3087" t="s">
        <v>0</v>
      </c>
      <c r="B679" s="3089" t="s">
        <v>1</v>
      </c>
      <c r="C679" s="3091" t="s">
        <v>2</v>
      </c>
      <c r="D679" s="3092"/>
      <c r="E679" s="3093"/>
      <c r="F679" s="3094" t="s">
        <v>3</v>
      </c>
      <c r="G679" s="3091" t="s">
        <v>4</v>
      </c>
      <c r="H679" s="3093"/>
      <c r="I679" s="3068"/>
      <c r="J679" s="3096" t="s">
        <v>5</v>
      </c>
      <c r="K679" s="3091" t="s">
        <v>6</v>
      </c>
      <c r="L679" s="3068"/>
      <c r="M679" s="95" t="s">
        <v>29</v>
      </c>
      <c r="N679" s="96"/>
      <c r="O679" s="3067" t="s">
        <v>7</v>
      </c>
    </row>
    <row r="680" spans="1:24" ht="46.8" x14ac:dyDescent="0.3">
      <c r="A680" s="3088"/>
      <c r="B680" s="3090"/>
      <c r="C680" s="3084" t="s">
        <v>824</v>
      </c>
      <c r="D680" s="3085"/>
      <c r="E680" s="85" t="s">
        <v>9</v>
      </c>
      <c r="F680" s="3095"/>
      <c r="G680" s="2218" t="str">
        <f>G8</f>
        <v>Reading at 00.00hr 
01.08.2023</v>
      </c>
      <c r="H680" s="2218" t="str">
        <f>H8</f>
        <v>Reading at 00.00hr 
01.09.2023</v>
      </c>
      <c r="I680" s="1" t="s">
        <v>10</v>
      </c>
      <c r="J680" s="3088"/>
      <c r="K680" s="1" t="s">
        <v>11</v>
      </c>
      <c r="L680" s="1" t="s">
        <v>12</v>
      </c>
      <c r="M680" s="508" t="s">
        <v>30</v>
      </c>
      <c r="N680" s="75" t="s">
        <v>41</v>
      </c>
      <c r="O680" s="3068"/>
    </row>
    <row r="681" spans="1:24" ht="21.9" customHeight="1" x14ac:dyDescent="0.3">
      <c r="A681" s="2">
        <v>1</v>
      </c>
      <c r="B681" s="86">
        <v>2</v>
      </c>
      <c r="C681" s="2582">
        <v>3</v>
      </c>
      <c r="D681" s="2615">
        <v>4</v>
      </c>
      <c r="E681" s="551">
        <v>5</v>
      </c>
      <c r="F681" s="551">
        <v>6</v>
      </c>
      <c r="G681" s="2616">
        <f>'PDB Bill AMR'!$H$5</f>
        <v>8</v>
      </c>
      <c r="H681" s="2616">
        <f>'PDB Bill AMR'!$H$5</f>
        <v>8</v>
      </c>
      <c r="I681" s="2" t="s">
        <v>2021</v>
      </c>
      <c r="J681" s="2">
        <v>10</v>
      </c>
      <c r="K681" s="2" t="s">
        <v>5039</v>
      </c>
      <c r="L681" s="2" t="s">
        <v>5040</v>
      </c>
      <c r="M681" s="2">
        <v>13</v>
      </c>
      <c r="N681" s="2">
        <v>14</v>
      </c>
      <c r="O681" s="2">
        <v>15</v>
      </c>
      <c r="T681" s="2673">
        <v>15283200.000000071</v>
      </c>
      <c r="U681" s="2673">
        <v>15283200.000000071</v>
      </c>
      <c r="V681" s="33">
        <f>T681-U681</f>
        <v>0</v>
      </c>
      <c r="W681" s="1104">
        <f>V681/U681*100</f>
        <v>0</v>
      </c>
      <c r="X681" s="33" t="str">
        <f>IF(W681&gt;40,"FAULT",IF(W681&lt;-40,"CHECK","OK"))</f>
        <v>OK</v>
      </c>
    </row>
    <row r="682" spans="1:24" ht="21.9" customHeight="1" x14ac:dyDescent="0.3">
      <c r="A682" s="519"/>
      <c r="B682" s="513" t="s">
        <v>1157</v>
      </c>
      <c r="C682" s="514"/>
      <c r="D682" s="573"/>
      <c r="E682" s="514"/>
      <c r="F682" s="668"/>
      <c r="G682" s="2211"/>
      <c r="H682" s="2211"/>
      <c r="I682" s="514"/>
      <c r="J682" s="514"/>
      <c r="K682" s="573"/>
      <c r="L682" s="514"/>
      <c r="M682" s="515"/>
      <c r="N682" s="516"/>
      <c r="O682" s="507"/>
    </row>
    <row r="683" spans="1:24" ht="21.9" customHeight="1" x14ac:dyDescent="0.3">
      <c r="A683" s="1341">
        <f t="shared" ref="A683:M683" si="115">A529</f>
        <v>10</v>
      </c>
      <c r="B683" s="1342" t="str">
        <f t="shared" si="115"/>
        <v>Mitford Circuit-1</v>
      </c>
      <c r="C683" s="1157">
        <f t="shared" si="115"/>
        <v>33</v>
      </c>
      <c r="D683" s="1380">
        <f t="shared" si="115"/>
        <v>0</v>
      </c>
      <c r="E683" s="1157" t="str">
        <f t="shared" si="115"/>
        <v>SIEM0513</v>
      </c>
      <c r="F683" s="1372">
        <f t="shared" si="115"/>
        <v>1</v>
      </c>
      <c r="G683" s="1359">
        <f t="shared" ref="G683" si="116">G529</f>
        <v>319597</v>
      </c>
      <c r="H683" s="1359">
        <f t="shared" si="115"/>
        <v>322454</v>
      </c>
      <c r="I683" s="1359">
        <f t="shared" si="115"/>
        <v>2857</v>
      </c>
      <c r="J683" s="1157">
        <f t="shared" si="115"/>
        <v>2000</v>
      </c>
      <c r="K683" s="1151">
        <f t="shared" si="115"/>
        <v>0</v>
      </c>
      <c r="L683" s="1180">
        <f t="shared" si="115"/>
        <v>5714000</v>
      </c>
      <c r="M683" s="1180">
        <f t="shared" si="115"/>
        <v>5720211.5401050961</v>
      </c>
      <c r="N683" s="80"/>
      <c r="O683" s="8"/>
    </row>
    <row r="684" spans="1:24" ht="21.9" customHeight="1" x14ac:dyDescent="0.3">
      <c r="A684" s="1345">
        <f t="shared" ref="A684:M684" si="117">A533</f>
        <v>18</v>
      </c>
      <c r="B684" s="1342" t="str">
        <f t="shared" si="117"/>
        <v>Mitford Circuit-2</v>
      </c>
      <c r="C684" s="1157">
        <f t="shared" si="117"/>
        <v>33</v>
      </c>
      <c r="D684" s="1385">
        <f t="shared" si="117"/>
        <v>0</v>
      </c>
      <c r="E684" s="1157" t="str">
        <f t="shared" si="117"/>
        <v>SIEM0511</v>
      </c>
      <c r="F684" s="1372">
        <f t="shared" si="117"/>
        <v>1</v>
      </c>
      <c r="G684" s="1359">
        <f t="shared" ref="G684" si="118">G533</f>
        <v>358806</v>
      </c>
      <c r="H684" s="1359">
        <f t="shared" si="117"/>
        <v>360558</v>
      </c>
      <c r="I684" s="1359">
        <f t="shared" si="117"/>
        <v>1752</v>
      </c>
      <c r="J684" s="1157">
        <f t="shared" si="117"/>
        <v>2000</v>
      </c>
      <c r="K684" s="1151">
        <f t="shared" si="117"/>
        <v>0</v>
      </c>
      <c r="L684" s="1180">
        <f t="shared" si="117"/>
        <v>3504000</v>
      </c>
      <c r="M684" s="1180">
        <f t="shared" si="117"/>
        <v>3507809.1068477873</v>
      </c>
      <c r="N684" s="80"/>
      <c r="O684" s="507"/>
    </row>
    <row r="685" spans="1:24" ht="21.9" customHeight="1" x14ac:dyDescent="0.3">
      <c r="A685" s="519"/>
      <c r="B685" s="100"/>
      <c r="C685" s="89"/>
      <c r="D685" s="601"/>
      <c r="E685" s="89"/>
      <c r="F685" s="678"/>
      <c r="G685" s="47"/>
      <c r="H685" s="47"/>
      <c r="I685" s="47"/>
      <c r="J685" s="94" t="s">
        <v>27</v>
      </c>
      <c r="K685" s="42">
        <f>SUM(K683:K684)</f>
        <v>0</v>
      </c>
      <c r="L685" s="42">
        <f>SUM(L683:L684)</f>
        <v>9218000</v>
      </c>
      <c r="M685" s="42">
        <f>SUM(M683:M684)</f>
        <v>9228020.6469528824</v>
      </c>
      <c r="N685" s="531"/>
      <c r="O685" s="507"/>
    </row>
    <row r="686" spans="1:24" ht="21.9" customHeight="1" x14ac:dyDescent="0.3">
      <c r="A686" s="507"/>
      <c r="B686" s="513" t="s">
        <v>3584</v>
      </c>
      <c r="C686" s="514"/>
      <c r="D686" s="573"/>
      <c r="E686" s="514"/>
      <c r="F686" s="668"/>
      <c r="G686" s="2211"/>
      <c r="H686" s="2211"/>
      <c r="I686" s="514"/>
      <c r="J686" s="607"/>
      <c r="K686" s="608"/>
      <c r="L686" s="609"/>
      <c r="M686" s="609"/>
      <c r="N686" s="516"/>
      <c r="O686" s="11"/>
    </row>
    <row r="687" spans="1:24" ht="21.9" customHeight="1" x14ac:dyDescent="0.3">
      <c r="A687" s="507"/>
      <c r="B687" s="98" t="s">
        <v>3585</v>
      </c>
      <c r="C687" s="51">
        <v>33</v>
      </c>
      <c r="D687" s="3072" t="s">
        <v>801</v>
      </c>
      <c r="E687" s="51" t="s">
        <v>242</v>
      </c>
      <c r="F687" s="676">
        <v>1</v>
      </c>
      <c r="G687" s="1001">
        <v>1231</v>
      </c>
      <c r="H687" s="1001">
        <v>1241.8800000000001</v>
      </c>
      <c r="I687" s="19">
        <f>H687-G687</f>
        <v>10.880000000000109</v>
      </c>
      <c r="J687" s="507">
        <v>540000</v>
      </c>
      <c r="K687" s="574"/>
      <c r="L687" s="21">
        <f>J687*I687*F687</f>
        <v>5875200.0000000587</v>
      </c>
      <c r="M687" s="21"/>
      <c r="N687" s="80"/>
      <c r="O687" s="11"/>
    </row>
    <row r="688" spans="1:24" ht="21.9" customHeight="1" x14ac:dyDescent="0.3">
      <c r="A688" s="507"/>
      <c r="B688" s="98" t="s">
        <v>3586</v>
      </c>
      <c r="C688" s="51">
        <v>33</v>
      </c>
      <c r="D688" s="3127"/>
      <c r="E688" s="51" t="s">
        <v>243</v>
      </c>
      <c r="F688" s="676">
        <v>1</v>
      </c>
      <c r="G688" s="1001">
        <v>1292.58</v>
      </c>
      <c r="H688" s="1001">
        <v>1299.06</v>
      </c>
      <c r="I688" s="19">
        <f>H688-G688</f>
        <v>6.4800000000000182</v>
      </c>
      <c r="J688" s="507">
        <v>540000</v>
      </c>
      <c r="K688" s="574"/>
      <c r="L688" s="21">
        <f>J688*I688*F688</f>
        <v>3499200.0000000098</v>
      </c>
      <c r="M688" s="21"/>
      <c r="N688" s="80"/>
      <c r="O688" s="11"/>
    </row>
    <row r="689" spans="1:15" ht="21.9" customHeight="1" x14ac:dyDescent="0.3">
      <c r="A689" s="507"/>
      <c r="B689" s="100"/>
      <c r="C689" s="89"/>
      <c r="D689" s="601"/>
      <c r="E689" s="89"/>
      <c r="F689" s="678"/>
      <c r="G689" s="47">
        <v>0</v>
      </c>
      <c r="H689" s="47">
        <v>0</v>
      </c>
      <c r="I689" s="35"/>
      <c r="J689" s="94" t="s">
        <v>27</v>
      </c>
      <c r="K689" s="584"/>
      <c r="L689" s="2716">
        <f>SUM(L687:L688)</f>
        <v>9374400.0000000689</v>
      </c>
      <c r="M689" s="42"/>
      <c r="N689" s="83"/>
      <c r="O689" s="11"/>
    </row>
    <row r="690" spans="1:15" ht="21.9" customHeight="1" x14ac:dyDescent="0.3">
      <c r="A690" s="507"/>
      <c r="B690" s="532" t="s">
        <v>1166</v>
      </c>
      <c r="C690" s="533"/>
      <c r="D690" s="578"/>
      <c r="E690" s="533"/>
      <c r="F690" s="671"/>
      <c r="G690" s="2216">
        <v>0</v>
      </c>
      <c r="H690" s="2216">
        <v>0</v>
      </c>
      <c r="I690" s="533"/>
      <c r="J690" s="533"/>
      <c r="K690" s="578"/>
      <c r="L690" s="533"/>
      <c r="M690" s="536"/>
      <c r="N690" s="534"/>
      <c r="O690" s="7"/>
    </row>
    <row r="691" spans="1:15" ht="21.9" customHeight="1" x14ac:dyDescent="0.3">
      <c r="A691" s="507">
        <v>1</v>
      </c>
      <c r="B691" s="98" t="s">
        <v>3587</v>
      </c>
      <c r="C691" s="51">
        <v>33</v>
      </c>
      <c r="D691" s="1051"/>
      <c r="E691" s="506" t="s">
        <v>2379</v>
      </c>
      <c r="F691" s="676">
        <v>1</v>
      </c>
      <c r="G691" s="687">
        <v>1286272</v>
      </c>
      <c r="H691" s="687">
        <v>1288507</v>
      </c>
      <c r="I691" s="4">
        <f>H691-G691</f>
        <v>2235</v>
      </c>
      <c r="J691" s="507">
        <v>180</v>
      </c>
      <c r="K691" s="574"/>
      <c r="L691" s="15">
        <f>F691*I691*J691</f>
        <v>402300</v>
      </c>
      <c r="M691" s="6"/>
      <c r="N691" s="76"/>
      <c r="O691" s="507"/>
    </row>
    <row r="692" spans="1:15" ht="21.9" customHeight="1" x14ac:dyDescent="0.3">
      <c r="A692" s="507">
        <v>6</v>
      </c>
      <c r="B692" s="98" t="s">
        <v>3588</v>
      </c>
      <c r="C692" s="51">
        <v>33</v>
      </c>
      <c r="D692" s="1052"/>
      <c r="E692" s="506" t="s">
        <v>2380</v>
      </c>
      <c r="F692" s="676">
        <v>1</v>
      </c>
      <c r="G692" s="687">
        <v>761041</v>
      </c>
      <c r="H692" s="2669">
        <v>761041</v>
      </c>
      <c r="I692" s="2669">
        <f>H692-G692</f>
        <v>0</v>
      </c>
      <c r="J692" s="507">
        <v>180</v>
      </c>
      <c r="K692" s="574"/>
      <c r="L692" s="15">
        <f>F692*I692*J692</f>
        <v>0</v>
      </c>
      <c r="M692" s="15"/>
      <c r="N692" s="77"/>
      <c r="O692" s="507"/>
    </row>
    <row r="693" spans="1:15" ht="21.9" customHeight="1" x14ac:dyDescent="0.3">
      <c r="A693" s="507"/>
      <c r="B693" s="93"/>
      <c r="C693" s="87"/>
      <c r="D693" s="999"/>
      <c r="E693" s="87"/>
      <c r="F693" s="670"/>
      <c r="G693" s="36">
        <v>0</v>
      </c>
      <c r="H693" s="36">
        <v>0</v>
      </c>
      <c r="I693" s="36"/>
      <c r="J693" s="93" t="s">
        <v>262</v>
      </c>
      <c r="K693" s="577"/>
      <c r="L693" s="2716">
        <f>SUM(L691:L692)</f>
        <v>402300</v>
      </c>
      <c r="M693" s="521"/>
      <c r="N693" s="522"/>
      <c r="O693" s="507"/>
    </row>
    <row r="694" spans="1:15" ht="21.9" customHeight="1" x14ac:dyDescent="0.3">
      <c r="A694" s="507"/>
      <c r="B694" s="100"/>
      <c r="C694" s="89"/>
      <c r="D694" s="601"/>
      <c r="E694" s="89"/>
      <c r="F694" s="678"/>
      <c r="G694" s="47">
        <v>0</v>
      </c>
      <c r="H694" s="47">
        <v>0</v>
      </c>
      <c r="I694" s="35"/>
      <c r="J694" s="94"/>
      <c r="K694" s="584"/>
      <c r="L694" s="42"/>
      <c r="M694" s="42"/>
      <c r="N694" s="83"/>
      <c r="O694" s="11"/>
    </row>
    <row r="695" spans="1:15" ht="21.9" customHeight="1" x14ac:dyDescent="0.3">
      <c r="A695" s="524"/>
      <c r="B695" s="532" t="s">
        <v>1167</v>
      </c>
      <c r="C695" s="533"/>
      <c r="D695" s="578"/>
      <c r="E695" s="533"/>
      <c r="F695" s="671"/>
      <c r="G695" s="2216">
        <v>0</v>
      </c>
      <c r="H695" s="2216">
        <v>0</v>
      </c>
      <c r="I695" s="533"/>
      <c r="J695" s="49"/>
      <c r="K695" s="587"/>
      <c r="L695" s="50"/>
      <c r="M695" s="50"/>
      <c r="N695" s="534"/>
      <c r="O695" s="11"/>
    </row>
    <row r="696" spans="1:15" ht="21.9" customHeight="1" x14ac:dyDescent="0.3">
      <c r="A696" s="507">
        <v>2</v>
      </c>
      <c r="B696" s="98" t="s">
        <v>3580</v>
      </c>
      <c r="C696" s="51">
        <v>33</v>
      </c>
      <c r="D696" s="1056"/>
      <c r="E696" s="51" t="s">
        <v>3581</v>
      </c>
      <c r="F696" s="676">
        <v>1</v>
      </c>
      <c r="G696" s="1001">
        <v>2844826</v>
      </c>
      <c r="H696" s="1001">
        <v>2899052</v>
      </c>
      <c r="I696" s="20">
        <f>H696-G696</f>
        <v>54226</v>
      </c>
      <c r="J696" s="30">
        <v>180</v>
      </c>
      <c r="K696" s="585" t="s">
        <v>4675</v>
      </c>
      <c r="L696" s="21">
        <f>K714</f>
        <v>5957640</v>
      </c>
      <c r="M696" s="21"/>
      <c r="N696" s="81"/>
      <c r="O696" s="11"/>
    </row>
    <row r="697" spans="1:15" ht="21.9" customHeight="1" x14ac:dyDescent="0.3">
      <c r="A697" s="507">
        <v>4</v>
      </c>
      <c r="B697" s="98" t="s">
        <v>3582</v>
      </c>
      <c r="C697" s="51">
        <v>33</v>
      </c>
      <c r="D697" s="1057"/>
      <c r="E697" s="51" t="s">
        <v>3583</v>
      </c>
      <c r="F697" s="676">
        <v>1</v>
      </c>
      <c r="G697" s="1001">
        <v>578.71169999999995</v>
      </c>
      <c r="H697" s="1001">
        <v>596.55830000000003</v>
      </c>
      <c r="I697" s="20">
        <f>H697-G697</f>
        <v>17.84660000000008</v>
      </c>
      <c r="J697" s="30">
        <v>180000</v>
      </c>
      <c r="K697" s="585"/>
      <c r="L697" s="2652">
        <f>F697*I697*J697</f>
        <v>3212388.0000000144</v>
      </c>
      <c r="M697" s="21"/>
      <c r="N697" s="81"/>
      <c r="O697" s="11"/>
    </row>
    <row r="698" spans="1:15" ht="21.9" customHeight="1" x14ac:dyDescent="0.3">
      <c r="A698" s="524"/>
      <c r="B698" s="94"/>
      <c r="C698" s="88"/>
      <c r="D698" s="94"/>
      <c r="E698" s="88"/>
      <c r="F698" s="677"/>
      <c r="G698" s="37"/>
      <c r="H698" s="37"/>
      <c r="I698" s="37"/>
      <c r="J698" s="94" t="s">
        <v>27</v>
      </c>
      <c r="K698" s="586"/>
      <c r="L698" s="2125">
        <f>SUM(L696:L697)</f>
        <v>9170028.0000000149</v>
      </c>
      <c r="M698" s="42"/>
      <c r="N698" s="535"/>
      <c r="O698" s="11"/>
    </row>
    <row r="699" spans="1:15" ht="21.9" customHeight="1" thickBot="1" x14ac:dyDescent="0.35">
      <c r="A699" s="580"/>
      <c r="B699" s="611"/>
      <c r="C699" s="90"/>
      <c r="D699" s="611"/>
      <c r="E699" s="90"/>
      <c r="F699" s="679"/>
      <c r="G699" s="612"/>
      <c r="H699" s="612"/>
      <c r="I699" s="612"/>
      <c r="J699" s="611"/>
      <c r="K699" s="613"/>
      <c r="L699" s="614"/>
      <c r="M699" s="614"/>
      <c r="N699" s="531"/>
      <c r="O699" s="615"/>
    </row>
    <row r="700" spans="1:15" ht="21.9" customHeight="1" x14ac:dyDescent="0.3">
      <c r="A700" s="580"/>
      <c r="B700" s="3099" t="s">
        <v>1048</v>
      </c>
      <c r="C700" s="3100"/>
      <c r="D700" s="561" t="s">
        <v>14</v>
      </c>
      <c r="F700" s="3101" t="s">
        <v>2024</v>
      </c>
      <c r="G700" s="3102"/>
      <c r="H700" s="3103"/>
      <c r="I700" s="561" t="s">
        <v>14</v>
      </c>
      <c r="J700" s="511"/>
      <c r="K700" s="3105" t="s">
        <v>4714</v>
      </c>
      <c r="L700" s="3106"/>
      <c r="M700" s="562" t="s">
        <v>14</v>
      </c>
      <c r="N700" s="531"/>
      <c r="O700" s="615"/>
    </row>
    <row r="701" spans="1:15" ht="21.9" customHeight="1" x14ac:dyDescent="0.3">
      <c r="A701" s="580"/>
      <c r="B701" s="3112" t="str">
        <f>B682</f>
        <v>LALBAGH 33 KV SIDE</v>
      </c>
      <c r="C701" s="3113"/>
      <c r="D701" s="567">
        <f>M685</f>
        <v>9228020.6469528824</v>
      </c>
      <c r="F701" s="3114" t="s">
        <v>810</v>
      </c>
      <c r="G701" s="3115"/>
      <c r="H701" s="3116"/>
      <c r="I701" s="563">
        <v>0</v>
      </c>
      <c r="J701" s="511"/>
      <c r="K701" s="3117" t="str">
        <f>F702</f>
        <v>33 KV NET IMPORT</v>
      </c>
      <c r="L701" s="3118"/>
      <c r="M701" s="565">
        <f>I702</f>
        <v>9228020.6469528824</v>
      </c>
      <c r="N701" s="531"/>
      <c r="O701" s="615"/>
    </row>
    <row r="702" spans="1:15" ht="21.9" customHeight="1" x14ac:dyDescent="0.3">
      <c r="A702" s="580"/>
      <c r="B702" s="3112" t="s">
        <v>832</v>
      </c>
      <c r="C702" s="3113"/>
      <c r="D702" s="616">
        <f>L693</f>
        <v>402300</v>
      </c>
      <c r="F702" s="3114" t="s">
        <v>2024</v>
      </c>
      <c r="G702" s="3115"/>
      <c r="H702" s="3116"/>
      <c r="I702" s="563">
        <f>M685</f>
        <v>9228020.6469528824</v>
      </c>
      <c r="J702" s="511"/>
      <c r="K702" s="3119" t="s">
        <v>4715</v>
      </c>
      <c r="L702" s="3120"/>
      <c r="M702" s="563">
        <f>L698</f>
        <v>9170028.0000000149</v>
      </c>
      <c r="N702" s="531"/>
      <c r="O702" s="615"/>
    </row>
    <row r="703" spans="1:15" ht="21.9" customHeight="1" x14ac:dyDescent="0.3">
      <c r="A703" s="580"/>
      <c r="B703" s="3112" t="s">
        <v>833</v>
      </c>
      <c r="C703" s="3113"/>
      <c r="D703" s="597"/>
      <c r="F703"/>
      <c r="J703" s="511"/>
      <c r="K703" s="3121" t="s">
        <v>267</v>
      </c>
      <c r="L703" s="3122"/>
      <c r="M703" s="563">
        <f>M701-M702</f>
        <v>57992.646952867508</v>
      </c>
      <c r="N703" s="531"/>
      <c r="O703" s="615"/>
    </row>
    <row r="704" spans="1:15" ht="21.9" customHeight="1" thickBot="1" x14ac:dyDescent="0.35">
      <c r="A704" s="580"/>
      <c r="B704" s="3112" t="s">
        <v>834</v>
      </c>
      <c r="C704" s="3113"/>
      <c r="D704" s="598"/>
      <c r="F704"/>
      <c r="J704" s="511"/>
      <c r="K704" s="3123" t="s">
        <v>268</v>
      </c>
      <c r="L704" s="3124"/>
      <c r="M704" s="566">
        <f>M703/M701</f>
        <v>6.2844080189630742E-3</v>
      </c>
      <c r="N704" s="531"/>
      <c r="O704" s="615"/>
    </row>
    <row r="705" spans="1:24" ht="21.9" customHeight="1" thickBot="1" x14ac:dyDescent="0.35">
      <c r="A705" s="580"/>
      <c r="B705" s="3125" t="s">
        <v>799</v>
      </c>
      <c r="C705" s="3126"/>
      <c r="D705" s="564">
        <f>SUM(D701:D703)</f>
        <v>9630320.6469528824</v>
      </c>
      <c r="F705" s="674"/>
      <c r="G705" s="2214"/>
      <c r="H705" s="2214"/>
      <c r="I705" s="511"/>
      <c r="J705" s="511"/>
      <c r="K705" s="580"/>
      <c r="L705" s="511"/>
      <c r="M705" s="511"/>
      <c r="N705" s="531"/>
      <c r="O705" s="615"/>
    </row>
    <row r="706" spans="1:24" ht="21.9" customHeight="1" x14ac:dyDescent="0.3">
      <c r="A706" s="580"/>
      <c r="B706" s="611"/>
      <c r="C706" s="90"/>
      <c r="D706" s="611"/>
      <c r="E706" s="90"/>
      <c r="F706" s="679"/>
      <c r="G706" s="612"/>
      <c r="H706" s="612"/>
      <c r="I706" s="612"/>
      <c r="J706" s="611"/>
      <c r="K706" s="613"/>
      <c r="L706" s="614"/>
      <c r="M706" s="614"/>
      <c r="N706" s="531"/>
      <c r="O706" s="615"/>
    </row>
    <row r="707" spans="1:24" ht="21.9" customHeight="1" x14ac:dyDescent="0.3">
      <c r="A707" s="511"/>
      <c r="B707" s="520"/>
      <c r="C707" s="511"/>
      <c r="D707" s="1087"/>
      <c r="E707" s="511"/>
      <c r="F707" s="674"/>
      <c r="G707" s="2214"/>
      <c r="H707" s="2214"/>
      <c r="I707" s="511"/>
      <c r="J707" s="511"/>
      <c r="K707" s="580"/>
      <c r="L707" s="511"/>
      <c r="M707" s="511"/>
      <c r="N707" s="511"/>
      <c r="O707" s="511"/>
    </row>
    <row r="708" spans="1:24" ht="21.9" customHeight="1" x14ac:dyDescent="0.3">
      <c r="A708" s="511"/>
      <c r="B708" s="520"/>
      <c r="C708" s="511"/>
      <c r="D708" s="1087"/>
      <c r="E708" s="511"/>
      <c r="F708" s="674"/>
      <c r="G708" s="2214"/>
      <c r="H708" s="2214"/>
      <c r="I708" s="511"/>
      <c r="J708" s="511"/>
      <c r="K708" s="580"/>
      <c r="L708" s="511"/>
      <c r="M708" s="511"/>
      <c r="N708" s="511"/>
      <c r="O708" s="511"/>
    </row>
    <row r="709" spans="1:24" ht="21.9" customHeight="1" x14ac:dyDescent="0.3">
      <c r="A709" s="3086" t="s">
        <v>882</v>
      </c>
      <c r="B709" s="3086"/>
      <c r="C709" s="3086"/>
      <c r="D709" s="3086"/>
      <c r="E709" s="3086"/>
      <c r="F709" s="3086"/>
      <c r="G709" s="3086"/>
      <c r="H709" s="3086"/>
      <c r="I709" s="3086"/>
      <c r="J709" s="3086"/>
      <c r="K709" s="3086"/>
      <c r="L709" s="3086"/>
      <c r="M709" s="3086"/>
      <c r="N709" s="3086"/>
      <c r="O709" s="629" t="str">
        <f>$O$6</f>
        <v>Month August-2023</v>
      </c>
      <c r="S709" s="1103" t="str">
        <f>S6</f>
        <v>Name of Feeders.</v>
      </c>
      <c r="T709" s="2671" t="str">
        <f>T6</f>
        <v>Month August-2023</v>
      </c>
      <c r="U709" s="2671" t="s">
        <v>5037</v>
      </c>
      <c r="V709" s="1103" t="str">
        <f>V6</f>
        <v>Diffferance</v>
      </c>
      <c r="W709" s="1103" t="str">
        <f>W6</f>
        <v>% of Increased/Decreased</v>
      </c>
      <c r="X709" s="1103" t="str">
        <f>X6</f>
        <v>COMENTS</v>
      </c>
    </row>
    <row r="710" spans="1:24" ht="21.9" customHeight="1" x14ac:dyDescent="0.3">
      <c r="A710" s="3087" t="s">
        <v>0</v>
      </c>
      <c r="B710" s="3089" t="s">
        <v>1</v>
      </c>
      <c r="C710" s="3091" t="s">
        <v>2</v>
      </c>
      <c r="D710" s="3092"/>
      <c r="E710" s="3093"/>
      <c r="F710" s="3094" t="s">
        <v>3</v>
      </c>
      <c r="G710" s="3091" t="s">
        <v>4</v>
      </c>
      <c r="H710" s="3093"/>
      <c r="I710" s="3068"/>
      <c r="J710" s="3096" t="s">
        <v>5</v>
      </c>
      <c r="K710" s="3091" t="s">
        <v>6</v>
      </c>
      <c r="L710" s="3068"/>
      <c r="M710" s="95" t="s">
        <v>29</v>
      </c>
      <c r="N710" s="96"/>
      <c r="O710" s="3067" t="s">
        <v>7</v>
      </c>
    </row>
    <row r="711" spans="1:24" ht="46.8" x14ac:dyDescent="0.3">
      <c r="A711" s="3088"/>
      <c r="B711" s="3090"/>
      <c r="C711" s="3084" t="s">
        <v>824</v>
      </c>
      <c r="D711" s="3085"/>
      <c r="E711" s="85" t="s">
        <v>9</v>
      </c>
      <c r="F711" s="3095"/>
      <c r="G711" s="2218" t="str">
        <f>G8</f>
        <v>Reading at 00.00hr 
01.08.2023</v>
      </c>
      <c r="H711" s="2218" t="str">
        <f>H8</f>
        <v>Reading at 00.00hr 
01.09.2023</v>
      </c>
      <c r="I711" s="1" t="s">
        <v>10</v>
      </c>
      <c r="J711" s="3088"/>
      <c r="K711" s="1" t="s">
        <v>11</v>
      </c>
      <c r="L711" s="1" t="s">
        <v>12</v>
      </c>
      <c r="M711" s="508" t="s">
        <v>30</v>
      </c>
      <c r="N711" s="75" t="s">
        <v>41</v>
      </c>
      <c r="O711" s="3068"/>
    </row>
    <row r="712" spans="1:24" ht="21.9" customHeight="1" x14ac:dyDescent="0.3">
      <c r="A712" s="2">
        <v>1</v>
      </c>
      <c r="B712" s="86">
        <v>2</v>
      </c>
      <c r="C712" s="2582">
        <v>3</v>
      </c>
      <c r="D712" s="2615">
        <v>4</v>
      </c>
      <c r="E712" s="551">
        <v>5</v>
      </c>
      <c r="F712" s="551">
        <v>6</v>
      </c>
      <c r="G712" s="2616">
        <f>'PDB Bill AMR'!$H$5</f>
        <v>8</v>
      </c>
      <c r="H712" s="2616">
        <f>'PDB Bill AMR'!$H$5</f>
        <v>8</v>
      </c>
      <c r="I712" s="2" t="s">
        <v>2021</v>
      </c>
      <c r="J712" s="2">
        <v>10</v>
      </c>
      <c r="K712" s="2" t="s">
        <v>5039</v>
      </c>
      <c r="L712" s="2" t="s">
        <v>5040</v>
      </c>
      <c r="M712" s="2">
        <v>13</v>
      </c>
      <c r="N712" s="2">
        <v>14</v>
      </c>
      <c r="O712" s="2">
        <v>15</v>
      </c>
      <c r="T712" s="2673">
        <v>15283200.000000071</v>
      </c>
      <c r="U712" s="2673">
        <v>15283200.000000071</v>
      </c>
      <c r="V712" s="33">
        <f>T712-U712</f>
        <v>0</v>
      </c>
      <c r="W712" s="1104">
        <f>V712/U712*100</f>
        <v>0</v>
      </c>
      <c r="X712" s="33" t="str">
        <f>IF(W712&gt;40,"FAULT",IF(W712&lt;-40,"CHECK","OK"))</f>
        <v>OK</v>
      </c>
    </row>
    <row r="713" spans="1:24" ht="21.9" customHeight="1" x14ac:dyDescent="0.3">
      <c r="A713" s="519"/>
      <c r="B713" s="513" t="s">
        <v>1168</v>
      </c>
      <c r="C713" s="514"/>
      <c r="D713" s="573"/>
      <c r="E713" s="514"/>
      <c r="F713" s="668"/>
      <c r="G713" s="2211"/>
      <c r="H713" s="2211"/>
      <c r="I713" s="514"/>
      <c r="J713" s="514"/>
      <c r="K713" s="573"/>
      <c r="L713" s="514"/>
      <c r="M713" s="515"/>
      <c r="N713" s="516"/>
      <c r="O713" s="507"/>
    </row>
    <row r="714" spans="1:24" ht="21.9" customHeight="1" x14ac:dyDescent="0.3">
      <c r="A714" s="519">
        <v>14</v>
      </c>
      <c r="B714" s="98" t="s">
        <v>3449</v>
      </c>
      <c r="C714" s="51">
        <v>11</v>
      </c>
      <c r="D714" s="681"/>
      <c r="E714" s="51" t="s">
        <v>3589</v>
      </c>
      <c r="F714" s="676">
        <v>1</v>
      </c>
      <c r="G714" s="1001">
        <v>2748746</v>
      </c>
      <c r="H714" s="1001">
        <v>2781844</v>
      </c>
      <c r="I714" s="20">
        <f>H714-G714</f>
        <v>33098</v>
      </c>
      <c r="J714" s="507">
        <v>180</v>
      </c>
      <c r="K714" s="574">
        <f>F714*I714*J714</f>
        <v>5957640</v>
      </c>
      <c r="L714" s="21"/>
      <c r="M714" s="21">
        <f>K714*$I$702/$K$716</f>
        <v>6005761.9036661647</v>
      </c>
      <c r="N714" s="80"/>
      <c r="O714" s="507"/>
    </row>
    <row r="715" spans="1:24" ht="21.9" customHeight="1" x14ac:dyDescent="0.3">
      <c r="A715" s="519">
        <v>15</v>
      </c>
      <c r="B715" s="98" t="s">
        <v>3447</v>
      </c>
      <c r="C715" s="51">
        <v>11</v>
      </c>
      <c r="D715" s="697"/>
      <c r="E715" s="51" t="s">
        <v>3590</v>
      </c>
      <c r="F715" s="676">
        <v>1</v>
      </c>
      <c r="G715" s="1001">
        <v>2061887</v>
      </c>
      <c r="H715" s="1001">
        <v>2079645</v>
      </c>
      <c r="I715" s="20">
        <f>H715-G715</f>
        <v>17758</v>
      </c>
      <c r="J715" s="507">
        <v>180</v>
      </c>
      <c r="K715" s="574">
        <f>F715*I715*J715</f>
        <v>3196440</v>
      </c>
      <c r="L715" s="21"/>
      <c r="M715" s="21">
        <f>K715*$I$702/$K$716</f>
        <v>3222258.7432867172</v>
      </c>
      <c r="N715" s="80"/>
      <c r="O715" s="507"/>
    </row>
    <row r="716" spans="1:24" ht="21.9" customHeight="1" x14ac:dyDescent="0.3">
      <c r="A716" s="519"/>
      <c r="B716" s="100"/>
      <c r="C716" s="89"/>
      <c r="D716" s="601"/>
      <c r="E716" s="89"/>
      <c r="F716" s="678"/>
      <c r="G716" s="47">
        <v>0</v>
      </c>
      <c r="H716" s="47">
        <v>0</v>
      </c>
      <c r="I716" s="47"/>
      <c r="J716" s="38" t="s">
        <v>27</v>
      </c>
      <c r="K716" s="2716">
        <f>SUM(K714:K715)</f>
        <v>9154080</v>
      </c>
      <c r="L716" s="48"/>
      <c r="M716" s="42">
        <f>SUM(M714:M715)</f>
        <v>9228020.6469528824</v>
      </c>
      <c r="N716" s="83"/>
      <c r="O716" s="507"/>
    </row>
    <row r="717" spans="1:24" ht="21.9" customHeight="1" x14ac:dyDescent="0.3">
      <c r="A717" s="519"/>
      <c r="B717" s="532" t="s">
        <v>1169</v>
      </c>
      <c r="C717" s="533"/>
      <c r="D717" s="578"/>
      <c r="E717" s="533"/>
      <c r="F717" s="671"/>
      <c r="G717" s="2216">
        <v>0</v>
      </c>
      <c r="H717" s="2216">
        <v>0</v>
      </c>
      <c r="I717" s="533"/>
      <c r="J717" s="49"/>
      <c r="K717" s="587"/>
      <c r="L717" s="50"/>
      <c r="M717" s="50"/>
      <c r="N717" s="534"/>
      <c r="O717" s="507"/>
    </row>
    <row r="718" spans="1:24" ht="21.9" customHeight="1" x14ac:dyDescent="0.3">
      <c r="A718" s="519">
        <v>7</v>
      </c>
      <c r="B718" s="98" t="s">
        <v>1127</v>
      </c>
      <c r="C718" s="51">
        <v>11</v>
      </c>
      <c r="D718" s="3135"/>
      <c r="E718" s="51" t="s">
        <v>3591</v>
      </c>
      <c r="F718" s="676">
        <v>1</v>
      </c>
      <c r="G718" s="2217">
        <v>0</v>
      </c>
      <c r="H718" s="2217">
        <v>0</v>
      </c>
      <c r="I718" s="19">
        <f t="shared" ref="I718:I732" si="119">H718-G718</f>
        <v>0</v>
      </c>
      <c r="J718" s="507">
        <v>60000</v>
      </c>
      <c r="K718" s="581"/>
      <c r="L718" s="21">
        <f t="shared" ref="L718:L732" si="120">F718*I718*J718</f>
        <v>0</v>
      </c>
      <c r="M718" s="21">
        <f>L718*$K$733/$L$733</f>
        <v>0</v>
      </c>
      <c r="N718" s="71"/>
      <c r="O718" s="14"/>
      <c r="S718" t="str">
        <f t="shared" ref="S718:S732" si="121">B718</f>
        <v>Spare</v>
      </c>
      <c r="T718" s="2672">
        <f t="shared" ref="T718:T732" si="122">M718</f>
        <v>0</v>
      </c>
      <c r="U718" s="2672">
        <v>0</v>
      </c>
      <c r="V718" s="33">
        <f t="shared" ref="V718:V732" si="123">T718-U718</f>
        <v>0</v>
      </c>
      <c r="W718" s="1104" t="e">
        <f t="shared" ref="W718:W732" si="124">V718/U718*100</f>
        <v>#DIV/0!</v>
      </c>
      <c r="X718" s="33" t="e">
        <f t="shared" ref="X718:X732" si="125">IF(W718&gt;40,"FAULT",IF(W718&lt;-40,"CHECK","OK"))</f>
        <v>#DIV/0!</v>
      </c>
    </row>
    <row r="719" spans="1:24" ht="21.9" customHeight="1" x14ac:dyDescent="0.3">
      <c r="A719" s="519">
        <v>8</v>
      </c>
      <c r="B719" s="98" t="s">
        <v>1127</v>
      </c>
      <c r="C719" s="51">
        <v>11</v>
      </c>
      <c r="D719" s="3136"/>
      <c r="E719" s="51" t="s">
        <v>3592</v>
      </c>
      <c r="F719" s="676">
        <v>1</v>
      </c>
      <c r="G719" s="2217">
        <v>0</v>
      </c>
      <c r="H719" s="2217">
        <v>0</v>
      </c>
      <c r="I719" s="19">
        <f t="shared" si="119"/>
        <v>0</v>
      </c>
      <c r="J719" s="507">
        <v>60000</v>
      </c>
      <c r="K719" s="581"/>
      <c r="L719" s="21">
        <f t="shared" si="120"/>
        <v>0</v>
      </c>
      <c r="M719" s="21">
        <f t="shared" ref="M719:M732" si="126">L719*$K$733/$L$733</f>
        <v>0</v>
      </c>
      <c r="N719" s="71"/>
      <c r="O719" s="14"/>
      <c r="S719" t="str">
        <f t="shared" si="121"/>
        <v>Spare</v>
      </c>
      <c r="T719" s="2672">
        <f t="shared" si="122"/>
        <v>0</v>
      </c>
      <c r="U719" s="2672">
        <v>0</v>
      </c>
      <c r="V719" s="33">
        <f t="shared" si="123"/>
        <v>0</v>
      </c>
      <c r="W719" s="1104" t="e">
        <f t="shared" si="124"/>
        <v>#DIV/0!</v>
      </c>
      <c r="X719" s="33" t="e">
        <f t="shared" si="125"/>
        <v>#DIV/0!</v>
      </c>
    </row>
    <row r="720" spans="1:24" ht="21.9" customHeight="1" x14ac:dyDescent="0.3">
      <c r="A720" s="519">
        <v>9</v>
      </c>
      <c r="B720" s="98" t="s">
        <v>3593</v>
      </c>
      <c r="C720" s="51">
        <v>11</v>
      </c>
      <c r="D720" s="3136"/>
      <c r="E720" s="51" t="s">
        <v>3594</v>
      </c>
      <c r="F720" s="676">
        <v>1</v>
      </c>
      <c r="G720" s="2217">
        <v>971432</v>
      </c>
      <c r="H720" s="2217">
        <v>980258.2</v>
      </c>
      <c r="I720" s="19">
        <f t="shared" si="119"/>
        <v>8826.1999999999534</v>
      </c>
      <c r="J720" s="507">
        <v>60</v>
      </c>
      <c r="K720" s="581"/>
      <c r="L720" s="21">
        <f t="shared" si="120"/>
        <v>529571.99999999721</v>
      </c>
      <c r="M720" s="21">
        <f t="shared" si="126"/>
        <v>526171.14743567049</v>
      </c>
      <c r="N720" s="1064" t="s">
        <v>84</v>
      </c>
      <c r="O720" s="14"/>
      <c r="S720" t="str">
        <f t="shared" si="121"/>
        <v>Chawk Bazar</v>
      </c>
      <c r="T720" s="2672">
        <f t="shared" si="122"/>
        <v>526171.14743567049</v>
      </c>
      <c r="U720" s="2672">
        <v>480516.92760183295</v>
      </c>
      <c r="V720" s="33">
        <f t="shared" si="123"/>
        <v>45654.219833837531</v>
      </c>
      <c r="W720" s="1104">
        <f t="shared" si="124"/>
        <v>9.5010637942952219</v>
      </c>
      <c r="X720" s="33" t="str">
        <f t="shared" si="125"/>
        <v>OK</v>
      </c>
    </row>
    <row r="721" spans="1:24" ht="21.9" customHeight="1" x14ac:dyDescent="0.3">
      <c r="A721" s="519">
        <v>10</v>
      </c>
      <c r="B721" s="98" t="s">
        <v>1127</v>
      </c>
      <c r="C721" s="51">
        <v>11</v>
      </c>
      <c r="D721" s="3136"/>
      <c r="E721" s="51" t="s">
        <v>3595</v>
      </c>
      <c r="F721" s="676">
        <v>1</v>
      </c>
      <c r="G721" s="2217">
        <v>0</v>
      </c>
      <c r="H721" s="2217">
        <v>0</v>
      </c>
      <c r="I721" s="19">
        <f t="shared" si="119"/>
        <v>0</v>
      </c>
      <c r="J721" s="507"/>
      <c r="K721" s="581"/>
      <c r="L721" s="21">
        <f t="shared" si="120"/>
        <v>0</v>
      </c>
      <c r="M721" s="21">
        <f t="shared" si="126"/>
        <v>0</v>
      </c>
      <c r="N721" s="71"/>
      <c r="O721" s="14"/>
      <c r="S721" t="str">
        <f t="shared" si="121"/>
        <v>Spare</v>
      </c>
      <c r="T721" s="2672">
        <f t="shared" si="122"/>
        <v>0</v>
      </c>
      <c r="U721" s="2672">
        <v>0</v>
      </c>
      <c r="V721" s="33">
        <f t="shared" si="123"/>
        <v>0</v>
      </c>
      <c r="W721" s="1104" t="e">
        <f t="shared" si="124"/>
        <v>#DIV/0!</v>
      </c>
      <c r="X721" s="33" t="e">
        <f t="shared" si="125"/>
        <v>#DIV/0!</v>
      </c>
    </row>
    <row r="722" spans="1:24" ht="21.9" customHeight="1" x14ac:dyDescent="0.3">
      <c r="A722" s="519">
        <v>11</v>
      </c>
      <c r="B722" s="98" t="s">
        <v>3596</v>
      </c>
      <c r="C722" s="51">
        <v>11</v>
      </c>
      <c r="D722" s="3136"/>
      <c r="E722" s="51" t="s">
        <v>3597</v>
      </c>
      <c r="F722" s="676">
        <v>1</v>
      </c>
      <c r="G722" s="2217">
        <v>816427</v>
      </c>
      <c r="H722" s="2217">
        <v>839123</v>
      </c>
      <c r="I722" s="19">
        <f t="shared" si="119"/>
        <v>22696</v>
      </c>
      <c r="J722" s="507">
        <v>60</v>
      </c>
      <c r="K722" s="581"/>
      <c r="L722" s="21">
        <f t="shared" si="120"/>
        <v>1361760</v>
      </c>
      <c r="M722" s="21">
        <f t="shared" si="126"/>
        <v>1353014.928530969</v>
      </c>
      <c r="N722" s="1064" t="s">
        <v>96</v>
      </c>
      <c r="O722" s="14"/>
      <c r="S722" t="str">
        <f t="shared" si="121"/>
        <v>Chatrabas</v>
      </c>
      <c r="T722" s="2672">
        <f t="shared" si="122"/>
        <v>1353014.928530969</v>
      </c>
      <c r="U722" s="2672">
        <v>1237900.3837407222</v>
      </c>
      <c r="V722" s="33">
        <f t="shared" si="123"/>
        <v>115114.54479024676</v>
      </c>
      <c r="W722" s="1104">
        <f t="shared" si="124"/>
        <v>9.2991767594731964</v>
      </c>
      <c r="X722" s="33" t="str">
        <f t="shared" si="125"/>
        <v>OK</v>
      </c>
    </row>
    <row r="723" spans="1:24" ht="21.9" customHeight="1" x14ac:dyDescent="0.3">
      <c r="A723" s="519">
        <v>12</v>
      </c>
      <c r="B723" s="98" t="s">
        <v>3598</v>
      </c>
      <c r="C723" s="51">
        <v>11</v>
      </c>
      <c r="D723" s="3136"/>
      <c r="E723" s="51" t="s">
        <v>3599</v>
      </c>
      <c r="F723" s="676">
        <v>1</v>
      </c>
      <c r="G723" s="2217">
        <v>3667458</v>
      </c>
      <c r="H723" s="2217">
        <v>3708499</v>
      </c>
      <c r="I723" s="19">
        <f t="shared" si="119"/>
        <v>41041</v>
      </c>
      <c r="J723" s="507">
        <v>60</v>
      </c>
      <c r="K723" s="581"/>
      <c r="L723" s="21">
        <f t="shared" si="120"/>
        <v>2462460</v>
      </c>
      <c r="M723" s="21">
        <f t="shared" si="126"/>
        <v>2446646.3553859489</v>
      </c>
      <c r="N723" s="71" t="s">
        <v>96</v>
      </c>
      <c r="O723" s="14"/>
      <c r="S723" t="str">
        <f t="shared" si="121"/>
        <v>Begum Bazar</v>
      </c>
      <c r="T723" s="2672">
        <f t="shared" si="122"/>
        <v>2446646.3553859489</v>
      </c>
      <c r="U723" s="2672">
        <v>2397460.0979736806</v>
      </c>
      <c r="V723" s="33">
        <f t="shared" si="123"/>
        <v>49186.257412268315</v>
      </c>
      <c r="W723" s="1104">
        <f t="shared" si="124"/>
        <v>2.051598583594374</v>
      </c>
      <c r="X723" s="33" t="str">
        <f t="shared" si="125"/>
        <v>OK</v>
      </c>
    </row>
    <row r="724" spans="1:24" ht="21.9" customHeight="1" x14ac:dyDescent="0.3">
      <c r="A724" s="519">
        <v>13</v>
      </c>
      <c r="B724" s="98" t="s">
        <v>3600</v>
      </c>
      <c r="C724" s="51">
        <v>11</v>
      </c>
      <c r="D724" s="3136"/>
      <c r="E724" s="51" t="s">
        <v>3601</v>
      </c>
      <c r="F724" s="676">
        <v>1</v>
      </c>
      <c r="G724" s="2217">
        <v>74915</v>
      </c>
      <c r="H724" s="2217">
        <v>103137</v>
      </c>
      <c r="I724" s="19">
        <f t="shared" si="119"/>
        <v>28222</v>
      </c>
      <c r="J724" s="507">
        <v>60</v>
      </c>
      <c r="K724" s="581"/>
      <c r="L724" s="21">
        <f t="shared" si="120"/>
        <v>1693320</v>
      </c>
      <c r="M724" s="21">
        <f t="shared" si="126"/>
        <v>1682445.6870374077</v>
      </c>
      <c r="N724" s="71" t="s">
        <v>96</v>
      </c>
      <c r="O724" s="14"/>
      <c r="S724" t="str">
        <f t="shared" si="121"/>
        <v>SCC ROAD</v>
      </c>
      <c r="T724" s="2672">
        <f t="shared" si="122"/>
        <v>1682445.6870374077</v>
      </c>
      <c r="U724" s="2672">
        <v>1526989.2347761756</v>
      </c>
      <c r="V724" s="33">
        <f t="shared" si="123"/>
        <v>155456.45226123207</v>
      </c>
      <c r="W724" s="1104">
        <f t="shared" si="124"/>
        <v>10.180586000268606</v>
      </c>
      <c r="X724" s="33" t="str">
        <f t="shared" si="125"/>
        <v>OK</v>
      </c>
    </row>
    <row r="725" spans="1:24" ht="21.9" customHeight="1" x14ac:dyDescent="0.3">
      <c r="A725" s="519">
        <v>16</v>
      </c>
      <c r="B725" s="98" t="s">
        <v>1127</v>
      </c>
      <c r="C725" s="51">
        <v>11</v>
      </c>
      <c r="D725" s="3136"/>
      <c r="E725" s="51" t="s">
        <v>3591</v>
      </c>
      <c r="F725" s="676">
        <v>1</v>
      </c>
      <c r="G725" s="2217">
        <v>0</v>
      </c>
      <c r="H725" s="2217">
        <v>0</v>
      </c>
      <c r="I725" s="19">
        <f t="shared" si="119"/>
        <v>0</v>
      </c>
      <c r="J725" s="507"/>
      <c r="K725" s="581"/>
      <c r="L725" s="21">
        <f t="shared" si="120"/>
        <v>0</v>
      </c>
      <c r="M725" s="21">
        <f t="shared" si="126"/>
        <v>0</v>
      </c>
      <c r="N725" s="71"/>
      <c r="O725" s="14"/>
      <c r="S725" t="str">
        <f t="shared" si="121"/>
        <v>Spare</v>
      </c>
      <c r="T725" s="2672">
        <f t="shared" si="122"/>
        <v>0</v>
      </c>
      <c r="U725" s="2672">
        <v>0</v>
      </c>
      <c r="V725" s="33">
        <f t="shared" si="123"/>
        <v>0</v>
      </c>
      <c r="W725" s="1104" t="e">
        <f t="shared" si="124"/>
        <v>#DIV/0!</v>
      </c>
      <c r="X725" s="33" t="e">
        <f t="shared" si="125"/>
        <v>#DIV/0!</v>
      </c>
    </row>
    <row r="726" spans="1:24" ht="21.9" customHeight="1" x14ac:dyDescent="0.3">
      <c r="A726" s="519">
        <v>17</v>
      </c>
      <c r="B726" s="98" t="s">
        <v>3602</v>
      </c>
      <c r="C726" s="51">
        <v>11</v>
      </c>
      <c r="D726" s="3136"/>
      <c r="E726" s="51" t="s">
        <v>3603</v>
      </c>
      <c r="F726" s="676">
        <v>1</v>
      </c>
      <c r="G726" s="2217">
        <v>684884</v>
      </c>
      <c r="H726" s="2217">
        <v>701514.5</v>
      </c>
      <c r="I726" s="19">
        <f t="shared" si="119"/>
        <v>16630.5</v>
      </c>
      <c r="J726" s="507">
        <v>60</v>
      </c>
      <c r="K726" s="581"/>
      <c r="L726" s="21">
        <f t="shared" si="120"/>
        <v>997830</v>
      </c>
      <c r="M726" s="21">
        <f t="shared" si="126"/>
        <v>991422.04656918743</v>
      </c>
      <c r="N726" s="71" t="s">
        <v>96</v>
      </c>
      <c r="O726" s="14"/>
      <c r="S726" t="str">
        <f t="shared" si="121"/>
        <v>Armanitola</v>
      </c>
      <c r="T726" s="2672">
        <f t="shared" si="122"/>
        <v>991422.04656918743</v>
      </c>
      <c r="U726" s="2672">
        <v>974917.23550665542</v>
      </c>
      <c r="V726" s="33">
        <f t="shared" si="123"/>
        <v>16504.811062532011</v>
      </c>
      <c r="W726" s="1104">
        <f t="shared" si="124"/>
        <v>1.6929448430516889</v>
      </c>
      <c r="X726" s="33" t="str">
        <f t="shared" si="125"/>
        <v>OK</v>
      </c>
    </row>
    <row r="727" spans="1:24" ht="21.9" customHeight="1" x14ac:dyDescent="0.3">
      <c r="A727" s="519">
        <v>18</v>
      </c>
      <c r="B727" s="98" t="s">
        <v>3604</v>
      </c>
      <c r="C727" s="51">
        <v>11</v>
      </c>
      <c r="D727" s="3136"/>
      <c r="E727" s="51" t="s">
        <v>3605</v>
      </c>
      <c r="F727" s="676">
        <v>1</v>
      </c>
      <c r="G727" s="2217">
        <v>392201</v>
      </c>
      <c r="H727" s="2217">
        <v>401444.2</v>
      </c>
      <c r="I727" s="19">
        <f t="shared" si="119"/>
        <v>9243.2000000000116</v>
      </c>
      <c r="J727" s="507">
        <v>60</v>
      </c>
      <c r="K727" s="581"/>
      <c r="L727" s="21">
        <f t="shared" si="120"/>
        <v>554592.0000000007</v>
      </c>
      <c r="M727" s="21">
        <f t="shared" si="126"/>
        <v>551030.4717746505</v>
      </c>
      <c r="N727" s="71" t="s">
        <v>96</v>
      </c>
      <c r="O727" s="14"/>
      <c r="S727" t="str">
        <f t="shared" si="121"/>
        <v>Mitford Hospital (RMU)</v>
      </c>
      <c r="T727" s="2672">
        <f t="shared" si="122"/>
        <v>551030.4717746505</v>
      </c>
      <c r="U727" s="2672">
        <v>539101.61173147196</v>
      </c>
      <c r="V727" s="33">
        <f t="shared" si="123"/>
        <v>11928.860043178545</v>
      </c>
      <c r="W727" s="1104">
        <f t="shared" si="124"/>
        <v>2.2127294342277617</v>
      </c>
      <c r="X727" s="33" t="str">
        <f t="shared" si="125"/>
        <v>OK</v>
      </c>
    </row>
    <row r="728" spans="1:24" ht="21.9" customHeight="1" x14ac:dyDescent="0.3">
      <c r="A728" s="519">
        <v>19</v>
      </c>
      <c r="B728" s="98" t="s">
        <v>3606</v>
      </c>
      <c r="C728" s="51">
        <v>11</v>
      </c>
      <c r="D728" s="3136"/>
      <c r="E728" s="51" t="s">
        <v>3607</v>
      </c>
      <c r="F728" s="676">
        <v>1</v>
      </c>
      <c r="G728" s="2217">
        <v>1450.67</v>
      </c>
      <c r="H728" s="2217">
        <v>1453.5</v>
      </c>
      <c r="I728" s="19">
        <f t="shared" si="119"/>
        <v>2.8299999999999272</v>
      </c>
      <c r="J728" s="507">
        <v>60000</v>
      </c>
      <c r="K728" s="581"/>
      <c r="L728" s="21">
        <f t="shared" si="120"/>
        <v>169799.99999999563</v>
      </c>
      <c r="M728" s="21">
        <f t="shared" si="126"/>
        <v>168709.56325971728</v>
      </c>
      <c r="N728" s="71" t="s">
        <v>96</v>
      </c>
      <c r="O728" s="14"/>
      <c r="S728" t="str">
        <f t="shared" si="121"/>
        <v>Emamganj</v>
      </c>
      <c r="T728" s="2672">
        <f t="shared" si="122"/>
        <v>168709.56325971728</v>
      </c>
      <c r="U728" s="2672">
        <v>161982.58732808268</v>
      </c>
      <c r="V728" s="33">
        <f t="shared" si="123"/>
        <v>6726.9759316346026</v>
      </c>
      <c r="W728" s="1104">
        <f t="shared" si="124"/>
        <v>4.1529006559264632</v>
      </c>
      <c r="X728" s="33" t="str">
        <f t="shared" si="125"/>
        <v>OK</v>
      </c>
    </row>
    <row r="729" spans="1:24" ht="21.9" customHeight="1" x14ac:dyDescent="0.3">
      <c r="A729" s="519">
        <v>20</v>
      </c>
      <c r="B729" s="98" t="s">
        <v>3608</v>
      </c>
      <c r="C729" s="51">
        <v>11</v>
      </c>
      <c r="D729" s="3136"/>
      <c r="E729" s="51" t="s">
        <v>3609</v>
      </c>
      <c r="F729" s="676">
        <v>1</v>
      </c>
      <c r="G729" s="2217">
        <v>1225.4000000000001</v>
      </c>
      <c r="H729" s="2217">
        <v>1226.82</v>
      </c>
      <c r="I729" s="19">
        <f t="shared" si="119"/>
        <v>1.4199999999998454</v>
      </c>
      <c r="J729" s="507">
        <v>60000</v>
      </c>
      <c r="K729" s="581"/>
      <c r="L729" s="21">
        <f t="shared" si="120"/>
        <v>85199.999999990716</v>
      </c>
      <c r="M729" s="21">
        <f t="shared" si="126"/>
        <v>84652.855063172654</v>
      </c>
      <c r="N729" s="71" t="s">
        <v>84</v>
      </c>
      <c r="O729" s="14"/>
      <c r="S729" t="str">
        <f t="shared" si="121"/>
        <v>Kamal Dho Road</v>
      </c>
      <c r="T729" s="2672">
        <f t="shared" si="122"/>
        <v>84652.855063172654</v>
      </c>
      <c r="U729" s="2672">
        <v>538371.21751952439</v>
      </c>
      <c r="V729" s="33">
        <f t="shared" si="123"/>
        <v>-453718.36245635175</v>
      </c>
      <c r="W729" s="1104">
        <f t="shared" si="124"/>
        <v>-84.276117981715345</v>
      </c>
      <c r="X729" s="33" t="str">
        <f t="shared" si="125"/>
        <v>CHECK</v>
      </c>
    </row>
    <row r="730" spans="1:24" ht="21.9" customHeight="1" x14ac:dyDescent="0.3">
      <c r="A730" s="519">
        <v>21</v>
      </c>
      <c r="B730" s="98" t="s">
        <v>1127</v>
      </c>
      <c r="C730" s="51">
        <v>11</v>
      </c>
      <c r="D730" s="3136"/>
      <c r="E730" s="51" t="s">
        <v>3610</v>
      </c>
      <c r="F730" s="676">
        <v>1</v>
      </c>
      <c r="G730" s="2217">
        <v>0</v>
      </c>
      <c r="H730" s="2217">
        <v>0</v>
      </c>
      <c r="I730" s="19">
        <f t="shared" si="119"/>
        <v>0</v>
      </c>
      <c r="J730" s="507"/>
      <c r="K730" s="581"/>
      <c r="L730" s="21">
        <f t="shared" si="120"/>
        <v>0</v>
      </c>
      <c r="M730" s="21">
        <f t="shared" si="126"/>
        <v>0</v>
      </c>
      <c r="N730" s="71"/>
      <c r="O730" s="14"/>
      <c r="S730" t="str">
        <f t="shared" si="121"/>
        <v>Spare</v>
      </c>
      <c r="T730" s="2672">
        <f t="shared" si="122"/>
        <v>0</v>
      </c>
      <c r="U730" s="2672">
        <v>0</v>
      </c>
      <c r="V730" s="33">
        <f t="shared" si="123"/>
        <v>0</v>
      </c>
      <c r="W730" s="1104" t="e">
        <f t="shared" si="124"/>
        <v>#DIV/0!</v>
      </c>
      <c r="X730" s="33" t="e">
        <f t="shared" si="125"/>
        <v>#DIV/0!</v>
      </c>
    </row>
    <row r="731" spans="1:24" ht="21.9" customHeight="1" x14ac:dyDescent="0.3">
      <c r="A731" s="519">
        <v>22</v>
      </c>
      <c r="B731" s="98" t="s">
        <v>3611</v>
      </c>
      <c r="C731" s="51">
        <v>11</v>
      </c>
      <c r="D731" s="3136"/>
      <c r="E731" s="51" t="s">
        <v>3612</v>
      </c>
      <c r="F731" s="676">
        <v>1</v>
      </c>
      <c r="G731" s="2217">
        <v>1528.54</v>
      </c>
      <c r="H731" s="2217">
        <v>1552.36</v>
      </c>
      <c r="I731" s="19">
        <f t="shared" si="119"/>
        <v>23.819999999999936</v>
      </c>
      <c r="J731" s="507">
        <v>60000</v>
      </c>
      <c r="K731" s="581"/>
      <c r="L731" s="21">
        <f t="shared" si="120"/>
        <v>1429199.9999999963</v>
      </c>
      <c r="M731" s="21">
        <f t="shared" si="126"/>
        <v>1420021.8363415403</v>
      </c>
      <c r="N731" s="71" t="s">
        <v>96</v>
      </c>
      <c r="O731" s="14"/>
      <c r="S731" t="str">
        <f t="shared" si="121"/>
        <v>Panghat</v>
      </c>
      <c r="T731" s="2672">
        <f t="shared" si="122"/>
        <v>1420021.8363415403</v>
      </c>
      <c r="U731" s="2672">
        <v>1363598.8715073064</v>
      </c>
      <c r="V731" s="33">
        <f t="shared" si="123"/>
        <v>56422.964834233979</v>
      </c>
      <c r="W731" s="1104">
        <f t="shared" si="124"/>
        <v>4.1377978534013229</v>
      </c>
      <c r="X731" s="33" t="str">
        <f t="shared" si="125"/>
        <v>OK</v>
      </c>
    </row>
    <row r="732" spans="1:24" ht="21.9" customHeight="1" x14ac:dyDescent="0.3">
      <c r="A732" s="519">
        <v>23</v>
      </c>
      <c r="B732" s="98" t="s">
        <v>3613</v>
      </c>
      <c r="C732" s="72">
        <v>0.41499999999999998</v>
      </c>
      <c r="D732" s="3178"/>
      <c r="E732" s="51" t="s">
        <v>3614</v>
      </c>
      <c r="F732" s="676">
        <v>1</v>
      </c>
      <c r="G732" s="2217">
        <v>5594.68</v>
      </c>
      <c r="H732" s="2217">
        <v>5633.99</v>
      </c>
      <c r="I732" s="19">
        <f t="shared" si="119"/>
        <v>39.309999999999491</v>
      </c>
      <c r="J732" s="507">
        <v>100</v>
      </c>
      <c r="K732" s="581"/>
      <c r="L732" s="21">
        <f t="shared" si="120"/>
        <v>3930.9999999999491</v>
      </c>
      <c r="M732" s="21">
        <f t="shared" si="126"/>
        <v>3905.7555546169442</v>
      </c>
      <c r="N732" s="71" t="s">
        <v>96</v>
      </c>
      <c r="O732" s="14"/>
      <c r="S732" t="str">
        <f t="shared" si="121"/>
        <v>11/0.4 kV Auxiliary Transformer</v>
      </c>
      <c r="T732" s="2672">
        <f t="shared" si="122"/>
        <v>3905.7555546169442</v>
      </c>
      <c r="U732" s="2672">
        <v>3927.8323145434083</v>
      </c>
      <c r="V732" s="33">
        <f t="shared" si="123"/>
        <v>-22.076759926464092</v>
      </c>
      <c r="W732" s="1104">
        <f t="shared" si="124"/>
        <v>-0.56205963387799085</v>
      </c>
      <c r="X732" s="33" t="str">
        <f t="shared" si="125"/>
        <v>OK</v>
      </c>
    </row>
    <row r="733" spans="1:24" ht="21.9" customHeight="1" x14ac:dyDescent="0.3">
      <c r="A733" s="524"/>
      <c r="B733" s="94"/>
      <c r="C733" s="88"/>
      <c r="D733" s="94"/>
      <c r="E733" s="88"/>
      <c r="F733" s="677"/>
      <c r="G733" s="37"/>
      <c r="H733" s="37"/>
      <c r="I733" s="37"/>
      <c r="J733" s="52" t="s">
        <v>38</v>
      </c>
      <c r="K733" s="42">
        <f>M716</f>
        <v>9228020.6469528824</v>
      </c>
      <c r="L733" s="2716">
        <f>SUM(L718:L732)</f>
        <v>9287664.9999999814</v>
      </c>
      <c r="M733" s="42">
        <f>SUM(M718:M732)</f>
        <v>9228020.6469528805</v>
      </c>
      <c r="N733" s="82">
        <f>(M733-L733)/L733*100</f>
        <v>-0.64218889297903126</v>
      </c>
      <c r="O733" s="28"/>
    </row>
    <row r="735" spans="1:24" ht="21.9" customHeight="1" x14ac:dyDescent="0.3">
      <c r="A735" s="511"/>
      <c r="B735" s="523"/>
      <c r="C735" s="520"/>
      <c r="D735" s="1038"/>
      <c r="F735" s="3107" t="s">
        <v>815</v>
      </c>
      <c r="G735" s="3108"/>
      <c r="H735" s="3109"/>
      <c r="I735" s="555" t="s">
        <v>14</v>
      </c>
      <c r="J735" s="511"/>
      <c r="K735" s="580"/>
      <c r="L735" s="511"/>
      <c r="M735" s="511"/>
      <c r="N735" s="520"/>
      <c r="O735" s="511"/>
    </row>
    <row r="736" spans="1:24" ht="21.9" customHeight="1" x14ac:dyDescent="0.3">
      <c r="A736" s="511"/>
      <c r="B736" s="523"/>
      <c r="C736" s="520"/>
      <c r="D736" s="1038"/>
      <c r="F736" s="1090" t="str">
        <f>N722</f>
        <v>Bangshal</v>
      </c>
      <c r="G736" s="3070" t="s">
        <v>4068</v>
      </c>
      <c r="H736" s="3071"/>
      <c r="I736" s="1643">
        <f>SUM(M722:M724,M726:M728,M731:M732)</f>
        <v>8617196.6444540359</v>
      </c>
      <c r="J736" s="511"/>
      <c r="K736" s="580"/>
      <c r="L736" s="511"/>
      <c r="M736" s="511"/>
      <c r="N736" s="520"/>
      <c r="O736" s="511"/>
    </row>
    <row r="737" spans="1:15" ht="21.9" customHeight="1" x14ac:dyDescent="0.3">
      <c r="A737" s="511"/>
      <c r="B737" s="523"/>
      <c r="C737" s="520"/>
      <c r="D737" s="1038"/>
      <c r="F737" s="1090" t="s">
        <v>84</v>
      </c>
      <c r="G737" s="3070" t="s">
        <v>4068</v>
      </c>
      <c r="H737" s="3071"/>
      <c r="I737" s="1643">
        <f>M720+M729</f>
        <v>610824.00249884313</v>
      </c>
      <c r="J737" s="511"/>
      <c r="K737" s="580"/>
      <c r="L737" s="511"/>
      <c r="M737" s="511"/>
      <c r="N737" s="520"/>
      <c r="O737" s="511" t="s">
        <v>222</v>
      </c>
    </row>
    <row r="738" spans="1:15" ht="21.9" customHeight="1" x14ac:dyDescent="0.3">
      <c r="A738" s="511"/>
      <c r="B738" s="523"/>
      <c r="C738" s="520"/>
      <c r="D738" s="1038"/>
      <c r="F738" s="1090"/>
      <c r="G738" s="3110"/>
      <c r="H738" s="3111"/>
      <c r="I738" s="530"/>
      <c r="J738" s="511"/>
      <c r="K738" s="580"/>
      <c r="L738" s="511"/>
      <c r="M738" s="511"/>
      <c r="N738" s="520"/>
      <c r="O738" s="511"/>
    </row>
    <row r="739" spans="1:15" ht="21.9" customHeight="1" x14ac:dyDescent="0.3">
      <c r="A739" s="511"/>
      <c r="B739" s="523"/>
      <c r="C739" s="520"/>
      <c r="D739" s="1038"/>
      <c r="E739" s="520"/>
      <c r="F739" s="1090"/>
      <c r="G739" s="3110"/>
      <c r="H739" s="3111"/>
      <c r="I739" s="530"/>
      <c r="J739" s="511"/>
      <c r="K739" s="580"/>
      <c r="L739" s="511"/>
      <c r="M739" s="511"/>
      <c r="N739" s="520"/>
      <c r="O739" s="511"/>
    </row>
    <row r="740" spans="1:15" ht="21.9" customHeight="1" x14ac:dyDescent="0.3">
      <c r="A740" s="511"/>
      <c r="B740" s="523"/>
      <c r="C740" s="520"/>
      <c r="D740" s="1038"/>
      <c r="E740" s="520"/>
      <c r="F740" s="1090"/>
      <c r="G740" s="3110"/>
      <c r="H740" s="3111"/>
      <c r="I740" s="530"/>
      <c r="J740" s="511"/>
      <c r="K740" s="580"/>
      <c r="L740" s="511"/>
      <c r="M740" s="511"/>
      <c r="N740" s="520"/>
      <c r="O740" s="511"/>
    </row>
    <row r="741" spans="1:15" ht="21.9" customHeight="1" x14ac:dyDescent="0.3">
      <c r="A741" s="511"/>
      <c r="B741" s="523"/>
      <c r="C741" s="520"/>
      <c r="D741" s="1038"/>
      <c r="E741" s="520"/>
      <c r="F741" s="3175" t="s">
        <v>199</v>
      </c>
      <c r="G741" s="3176"/>
      <c r="H741" s="3177"/>
      <c r="I741" s="540">
        <f>SUM(I736:I740)</f>
        <v>9228020.6469528787</v>
      </c>
      <c r="J741" s="42">
        <f>I741-M733</f>
        <v>0</v>
      </c>
      <c r="K741" s="580"/>
      <c r="L741" s="511"/>
      <c r="M741" s="511"/>
      <c r="N741" s="520"/>
      <c r="O741" s="511"/>
    </row>
    <row r="742" spans="1:15" ht="21.9" customHeight="1" x14ac:dyDescent="0.3">
      <c r="A742" s="511"/>
      <c r="B742" s="523"/>
      <c r="C742" s="520"/>
      <c r="D742" s="1038"/>
      <c r="E742" s="520"/>
      <c r="F742" s="674"/>
      <c r="G742" s="2214"/>
      <c r="H742" s="2214"/>
      <c r="I742" s="511"/>
      <c r="J742" s="511"/>
      <c r="K742" s="580"/>
      <c r="L742" s="511"/>
      <c r="M742" s="511"/>
      <c r="N742" s="520"/>
      <c r="O742" s="511"/>
    </row>
    <row r="743" spans="1:15" ht="21.9" customHeight="1" x14ac:dyDescent="0.3">
      <c r="A743" s="511"/>
      <c r="B743" s="523"/>
      <c r="C743" s="520"/>
      <c r="D743" s="1038"/>
      <c r="E743" s="520"/>
      <c r="F743" s="674"/>
      <c r="G743" s="2214"/>
      <c r="H743" s="2214"/>
      <c r="I743" s="511"/>
      <c r="J743" s="511"/>
      <c r="K743" s="580"/>
      <c r="L743" s="511"/>
      <c r="M743" s="511"/>
      <c r="N743" s="520"/>
      <c r="O743" s="511"/>
    </row>
    <row r="744" spans="1:15" ht="21.9" customHeight="1" x14ac:dyDescent="0.3">
      <c r="A744" s="511"/>
      <c r="B744" s="523"/>
      <c r="C744" s="520"/>
      <c r="D744" s="1038"/>
      <c r="E744" s="520"/>
      <c r="F744" s="674"/>
      <c r="G744" s="2214"/>
      <c r="H744" s="2214"/>
      <c r="I744" s="511"/>
      <c r="J744" s="511"/>
      <c r="K744" s="580"/>
      <c r="L744" s="511"/>
      <c r="M744" s="511"/>
      <c r="N744" s="520"/>
      <c r="O744" s="511"/>
    </row>
    <row r="745" spans="1:15" ht="21.9" customHeight="1" x14ac:dyDescent="0.3">
      <c r="A745" s="511"/>
      <c r="B745" s="520"/>
      <c r="C745" s="520"/>
      <c r="D745" s="1038"/>
      <c r="E745" s="520"/>
      <c r="F745" s="674"/>
      <c r="G745" s="2214"/>
      <c r="H745" s="2214"/>
      <c r="I745" s="511"/>
      <c r="J745" s="511"/>
      <c r="K745" s="580"/>
      <c r="L745" s="511"/>
      <c r="M745" s="511"/>
      <c r="N745" s="520"/>
      <c r="O745" s="511"/>
    </row>
    <row r="746" spans="1:15" ht="21.9" customHeight="1" x14ac:dyDescent="0.3">
      <c r="A746" s="511"/>
      <c r="B746" s="520"/>
      <c r="C746" s="520"/>
      <c r="D746" s="1038"/>
      <c r="E746" s="520"/>
      <c r="F746" s="674"/>
      <c r="G746" s="2214"/>
      <c r="H746" s="2214"/>
      <c r="I746" s="511"/>
      <c r="J746" s="511"/>
      <c r="K746" s="580"/>
      <c r="L746" s="511"/>
      <c r="M746" s="511"/>
      <c r="N746" s="520"/>
      <c r="O746" s="511"/>
    </row>
    <row r="747" spans="1:15" ht="21.9" customHeight="1" x14ac:dyDescent="0.3">
      <c r="A747" s="511"/>
      <c r="B747" s="523"/>
      <c r="C747" s="520"/>
      <c r="D747" s="1038"/>
      <c r="E747" s="520"/>
      <c r="F747" s="674"/>
      <c r="G747" s="2214"/>
      <c r="H747" s="2214"/>
      <c r="I747" s="511"/>
      <c r="J747" s="511"/>
      <c r="K747" s="580"/>
      <c r="L747" s="511"/>
      <c r="M747" s="511"/>
      <c r="N747" s="520"/>
      <c r="O747" s="511"/>
    </row>
    <row r="748" spans="1:15" ht="21.9" customHeight="1" x14ac:dyDescent="0.3">
      <c r="A748" s="511"/>
      <c r="B748" s="523"/>
      <c r="C748" s="520"/>
      <c r="D748" s="1038"/>
      <c r="E748" s="520"/>
      <c r="F748" s="674"/>
      <c r="G748" s="2214"/>
      <c r="H748" s="2214"/>
      <c r="I748" s="511"/>
      <c r="J748" s="511"/>
      <c r="K748" s="580"/>
      <c r="L748" s="511"/>
      <c r="M748" s="511"/>
      <c r="N748" s="520"/>
      <c r="O748" s="511"/>
    </row>
    <row r="749" spans="1:15" ht="21.9" customHeight="1" x14ac:dyDescent="0.3">
      <c r="A749" s="511"/>
      <c r="B749" s="523"/>
      <c r="C749" s="520"/>
      <c r="D749" s="1038"/>
      <c r="E749" s="520"/>
      <c r="F749" s="674"/>
      <c r="G749" s="2214"/>
      <c r="H749" s="2214"/>
      <c r="I749" s="511"/>
      <c r="J749" s="511"/>
      <c r="K749" s="580"/>
      <c r="L749" s="511"/>
      <c r="M749" s="511"/>
      <c r="N749" s="520"/>
      <c r="O749" s="511"/>
    </row>
    <row r="750" spans="1:15" ht="21.9" customHeight="1" x14ac:dyDescent="0.3">
      <c r="A750" s="27"/>
      <c r="B750" s="3128"/>
      <c r="C750" s="3128"/>
      <c r="D750" s="3128"/>
      <c r="E750" s="3128"/>
      <c r="F750" s="3128"/>
      <c r="G750" s="3128"/>
      <c r="H750" s="3128"/>
      <c r="I750" s="3128"/>
      <c r="J750" s="3128"/>
      <c r="K750" s="3128"/>
      <c r="L750" s="3128"/>
      <c r="M750" s="3128"/>
      <c r="N750" s="520"/>
      <c r="O750" s="511"/>
    </row>
    <row r="751" spans="1:15" ht="21.9" customHeight="1" x14ac:dyDescent="0.3">
      <c r="A751" s="511"/>
      <c r="B751" s="523"/>
      <c r="C751" s="520"/>
      <c r="D751" s="1038"/>
      <c r="E751" s="520"/>
      <c r="F751" s="674"/>
      <c r="G751" s="2214"/>
      <c r="H751" s="2214"/>
      <c r="I751" s="511"/>
      <c r="J751" s="511"/>
      <c r="K751" s="580"/>
      <c r="L751" s="511"/>
      <c r="M751" s="511"/>
      <c r="N751" s="520"/>
      <c r="O751" s="511"/>
    </row>
    <row r="752" spans="1:15" ht="21.9" customHeight="1" x14ac:dyDescent="0.3">
      <c r="A752" s="511"/>
      <c r="B752" s="523"/>
      <c r="C752" s="520"/>
      <c r="D752" s="1038"/>
      <c r="E752" s="520"/>
      <c r="F752" s="674"/>
      <c r="G752" s="2214"/>
      <c r="H752" s="2214"/>
      <c r="I752" s="511"/>
      <c r="J752" s="511"/>
      <c r="K752" s="580"/>
      <c r="L752" s="511"/>
      <c r="M752" s="511"/>
      <c r="N752" s="520"/>
      <c r="O752" s="511"/>
    </row>
    <row r="753" spans="1:24" ht="21.9" customHeight="1" x14ac:dyDescent="0.3">
      <c r="A753" s="3086" t="s">
        <v>3615</v>
      </c>
      <c r="B753" s="3086"/>
      <c r="C753" s="3086"/>
      <c r="D753" s="3086"/>
      <c r="E753" s="3086"/>
      <c r="F753" s="3086"/>
      <c r="G753" s="3086"/>
      <c r="H753" s="3086"/>
      <c r="I753" s="3086"/>
      <c r="J753" s="3086"/>
      <c r="K753" s="3086"/>
      <c r="L753" s="3086"/>
      <c r="M753" s="3086"/>
      <c r="N753" s="3086"/>
      <c r="O753" s="629" t="str">
        <f>$O$6</f>
        <v>Month August-2023</v>
      </c>
      <c r="S753" s="1103" t="str">
        <f>S6</f>
        <v>Name of Feeders.</v>
      </c>
      <c r="T753" s="2671" t="str">
        <f>T6</f>
        <v>Month August-2023</v>
      </c>
      <c r="U753" s="2671" t="s">
        <v>5037</v>
      </c>
      <c r="V753" s="1103" t="str">
        <f>V6</f>
        <v>Diffferance</v>
      </c>
      <c r="W753" s="1103" t="str">
        <f>W6</f>
        <v>% of Increased/Decreased</v>
      </c>
      <c r="X753" s="1103" t="str">
        <f>X6</f>
        <v>COMENTS</v>
      </c>
    </row>
    <row r="754" spans="1:24" ht="21.9" customHeight="1" x14ac:dyDescent="0.3">
      <c r="A754" s="3087" t="s">
        <v>0</v>
      </c>
      <c r="B754" s="3089" t="s">
        <v>1</v>
      </c>
      <c r="C754" s="3091" t="s">
        <v>2</v>
      </c>
      <c r="D754" s="3092"/>
      <c r="E754" s="3093"/>
      <c r="F754" s="3094" t="s">
        <v>3</v>
      </c>
      <c r="G754" s="3091" t="s">
        <v>4</v>
      </c>
      <c r="H754" s="3093"/>
      <c r="I754" s="3068"/>
      <c r="J754" s="3096" t="s">
        <v>5</v>
      </c>
      <c r="K754" s="3091" t="s">
        <v>6</v>
      </c>
      <c r="L754" s="3068"/>
      <c r="M754" s="95" t="s">
        <v>29</v>
      </c>
      <c r="N754" s="96"/>
      <c r="O754" s="3067" t="s">
        <v>7</v>
      </c>
    </row>
    <row r="755" spans="1:24" ht="46.8" x14ac:dyDescent="0.3">
      <c r="A755" s="3088"/>
      <c r="B755" s="3090"/>
      <c r="C755" s="3084" t="s">
        <v>824</v>
      </c>
      <c r="D755" s="3085"/>
      <c r="E755" s="85" t="s">
        <v>9</v>
      </c>
      <c r="F755" s="3095"/>
      <c r="G755" s="2218" t="str">
        <f>G8</f>
        <v>Reading at 00.00hr 
01.08.2023</v>
      </c>
      <c r="H755" s="2218" t="str">
        <f>H8</f>
        <v>Reading at 00.00hr 
01.09.2023</v>
      </c>
      <c r="I755" s="1" t="s">
        <v>10</v>
      </c>
      <c r="J755" s="3088"/>
      <c r="K755" s="1" t="s">
        <v>11</v>
      </c>
      <c r="L755" s="1" t="s">
        <v>12</v>
      </c>
      <c r="M755" s="508" t="s">
        <v>30</v>
      </c>
      <c r="N755" s="75" t="s">
        <v>41</v>
      </c>
      <c r="O755" s="3068"/>
    </row>
    <row r="756" spans="1:24" ht="21.9" customHeight="1" x14ac:dyDescent="0.3">
      <c r="A756" s="2">
        <v>1</v>
      </c>
      <c r="B756" s="86">
        <v>2</v>
      </c>
      <c r="C756" s="2582">
        <v>3</v>
      </c>
      <c r="D756" s="2615">
        <v>4</v>
      </c>
      <c r="E756" s="551">
        <v>5</v>
      </c>
      <c r="F756" s="551">
        <v>6</v>
      </c>
      <c r="G756" s="2616">
        <f>'PDB Bill AMR'!$H$5</f>
        <v>8</v>
      </c>
      <c r="H756" s="2616">
        <f>'PDB Bill AMR'!$H$5</f>
        <v>8</v>
      </c>
      <c r="I756" s="2" t="s">
        <v>2021</v>
      </c>
      <c r="J756" s="2">
        <v>10</v>
      </c>
      <c r="K756" s="2" t="s">
        <v>5039</v>
      </c>
      <c r="L756" s="2" t="s">
        <v>5040</v>
      </c>
      <c r="M756" s="2">
        <v>13</v>
      </c>
      <c r="N756" s="2">
        <v>14</v>
      </c>
      <c r="O756" s="2">
        <v>15</v>
      </c>
      <c r="T756" s="2673">
        <v>15283200.000000071</v>
      </c>
      <c r="U756" s="2673">
        <v>15283200.000000071</v>
      </c>
      <c r="V756" s="33">
        <f>T756-U756</f>
        <v>0</v>
      </c>
      <c r="W756" s="1104">
        <f>V756/U756*100</f>
        <v>0</v>
      </c>
      <c r="X756" s="33" t="str">
        <f>IF(W756&gt;40,"FAULT",IF(W756&lt;-40,"CHECK","OK"))</f>
        <v>OK</v>
      </c>
    </row>
    <row r="757" spans="1:24" ht="21.9" customHeight="1" x14ac:dyDescent="0.3">
      <c r="A757" s="519"/>
      <c r="B757" s="513" t="str">
        <f>$B$523</f>
        <v>LALBAGH 33 kV SIDE</v>
      </c>
      <c r="C757" s="514"/>
      <c r="D757" s="573"/>
      <c r="E757" s="514"/>
      <c r="F757" s="668"/>
      <c r="G757" s="2211"/>
      <c r="H757" s="2211"/>
      <c r="I757" s="514"/>
      <c r="J757" s="514"/>
      <c r="K757" s="573"/>
      <c r="L757" s="514"/>
      <c r="M757" s="515"/>
      <c r="N757" s="516"/>
      <c r="O757" s="507"/>
    </row>
    <row r="758" spans="1:24" ht="21.9" customHeight="1" x14ac:dyDescent="0.3">
      <c r="A758" s="1341">
        <f>A530</f>
        <v>12</v>
      </c>
      <c r="B758" s="1342" t="str">
        <f>B530</f>
        <v>Azimpur Circuit-1</v>
      </c>
      <c r="C758" s="1157">
        <v>33</v>
      </c>
      <c r="D758" s="1357">
        <f t="shared" ref="D758:M758" si="127">D530</f>
        <v>0</v>
      </c>
      <c r="E758" s="1157" t="str">
        <f t="shared" si="127"/>
        <v>SIEM0503</v>
      </c>
      <c r="F758" s="1372">
        <f t="shared" si="127"/>
        <v>1</v>
      </c>
      <c r="G758" s="1359">
        <f t="shared" ref="G758" si="128">G530</f>
        <v>70586</v>
      </c>
      <c r="H758" s="1359">
        <f t="shared" si="127"/>
        <v>70644</v>
      </c>
      <c r="I758" s="1359">
        <f t="shared" si="127"/>
        <v>58</v>
      </c>
      <c r="J758" s="1157">
        <f t="shared" si="127"/>
        <v>2000</v>
      </c>
      <c r="K758" s="1151">
        <f t="shared" si="127"/>
        <v>0</v>
      </c>
      <c r="L758" s="1180">
        <f t="shared" si="127"/>
        <v>116000</v>
      </c>
      <c r="M758" s="1180">
        <f t="shared" si="127"/>
        <v>116126.10056916191</v>
      </c>
      <c r="N758" s="80"/>
      <c r="O758" s="8"/>
    </row>
    <row r="759" spans="1:24" ht="21.9" customHeight="1" x14ac:dyDescent="0.3">
      <c r="A759" s="1341">
        <f>A531</f>
        <v>15</v>
      </c>
      <c r="B759" s="1342" t="str">
        <f>B531</f>
        <v>Azimpur Circuit-2</v>
      </c>
      <c r="C759" s="1157">
        <v>33</v>
      </c>
      <c r="D759" s="1357">
        <f t="shared" ref="D759:M759" si="129">D531</f>
        <v>0</v>
      </c>
      <c r="E759" s="1157" t="str">
        <f t="shared" si="129"/>
        <v>SIEM0507</v>
      </c>
      <c r="F759" s="1372">
        <f t="shared" si="129"/>
        <v>1</v>
      </c>
      <c r="G759" s="1359">
        <f t="shared" ref="G759" si="130">G531</f>
        <v>85038</v>
      </c>
      <c r="H759" s="1359">
        <f t="shared" si="129"/>
        <v>85039</v>
      </c>
      <c r="I759" s="1359">
        <f t="shared" si="129"/>
        <v>1</v>
      </c>
      <c r="J759" s="1157">
        <f t="shared" si="129"/>
        <v>2000</v>
      </c>
      <c r="K759" s="1151">
        <f t="shared" si="129"/>
        <v>0</v>
      </c>
      <c r="L759" s="1180">
        <f t="shared" si="129"/>
        <v>2000</v>
      </c>
      <c r="M759" s="1180">
        <f t="shared" si="129"/>
        <v>2002.1741477441708</v>
      </c>
      <c r="N759" s="80"/>
      <c r="O759" s="8"/>
    </row>
    <row r="760" spans="1:24" ht="21.9" customHeight="1" x14ac:dyDescent="0.3">
      <c r="A760" s="519"/>
      <c r="B760" s="100"/>
      <c r="C760" s="89"/>
      <c r="D760" s="89"/>
      <c r="E760" s="89"/>
      <c r="F760" s="678"/>
      <c r="G760" s="47"/>
      <c r="H760" s="47"/>
      <c r="I760" s="47"/>
      <c r="J760" s="94" t="s">
        <v>27</v>
      </c>
      <c r="K760" s="42">
        <f>SUM(K758:K759)</f>
        <v>0</v>
      </c>
      <c r="L760" s="42">
        <f>SUM(L758:L759)</f>
        <v>118000</v>
      </c>
      <c r="M760" s="42">
        <f>SUM(M758:M759)</f>
        <v>118128.27471690607</v>
      </c>
      <c r="N760" s="531"/>
      <c r="O760" s="507"/>
    </row>
    <row r="761" spans="1:24" ht="21.9" customHeight="1" x14ac:dyDescent="0.3">
      <c r="A761" s="519"/>
      <c r="B761" s="513" t="str">
        <f>$B$60</f>
        <v>DHANMONDI 33 kV SIDE</v>
      </c>
      <c r="C761" s="514"/>
      <c r="D761" s="573"/>
      <c r="E761" s="514"/>
      <c r="F761" s="668"/>
      <c r="G761" s="2211"/>
      <c r="H761" s="2211"/>
      <c r="I761" s="514"/>
      <c r="J761" s="514"/>
      <c r="K761" s="573"/>
      <c r="L761" s="514"/>
      <c r="M761" s="515"/>
      <c r="N761" s="516"/>
      <c r="O761" s="8"/>
    </row>
    <row r="762" spans="1:24" ht="21.9" customHeight="1" x14ac:dyDescent="0.3">
      <c r="A762" s="1341">
        <f t="shared" ref="A762:M762" si="131">A74</f>
        <v>19</v>
      </c>
      <c r="B762" s="1342" t="str">
        <f t="shared" si="131"/>
        <v>Azimpur Circuit-1</v>
      </c>
      <c r="C762" s="1157">
        <f t="shared" si="131"/>
        <v>33</v>
      </c>
      <c r="D762" s="1358">
        <f t="shared" si="131"/>
        <v>0</v>
      </c>
      <c r="E762" s="1157" t="str">
        <f t="shared" si="131"/>
        <v>BD001822</v>
      </c>
      <c r="F762" s="1372">
        <f t="shared" si="131"/>
        <v>1</v>
      </c>
      <c r="G762" s="1359">
        <f t="shared" ref="G762" si="132">G74</f>
        <v>1978.52</v>
      </c>
      <c r="H762" s="1359">
        <f t="shared" si="131"/>
        <v>2016.45</v>
      </c>
      <c r="I762" s="1359">
        <f t="shared" si="131"/>
        <v>37.930000000000064</v>
      </c>
      <c r="J762" s="1157">
        <f t="shared" si="131"/>
        <v>240000</v>
      </c>
      <c r="K762" s="1151">
        <f t="shared" si="131"/>
        <v>0</v>
      </c>
      <c r="L762" s="1180">
        <f t="shared" si="131"/>
        <v>9103200.0000000149</v>
      </c>
      <c r="M762" s="1180">
        <f t="shared" si="131"/>
        <v>9106133.4261876717</v>
      </c>
      <c r="N762" s="80"/>
      <c r="O762" s="8"/>
    </row>
    <row r="763" spans="1:24" ht="21.9" customHeight="1" x14ac:dyDescent="0.3">
      <c r="A763" s="1345">
        <f t="shared" ref="A763:M763" si="133">A75</f>
        <v>20</v>
      </c>
      <c r="B763" s="1342" t="str">
        <f t="shared" si="133"/>
        <v>Azimpur Circuit-2</v>
      </c>
      <c r="C763" s="1157">
        <f t="shared" si="133"/>
        <v>33</v>
      </c>
      <c r="D763" s="1370">
        <f t="shared" si="133"/>
        <v>0</v>
      </c>
      <c r="E763" s="1157" t="str">
        <f t="shared" si="133"/>
        <v>BD001857</v>
      </c>
      <c r="F763" s="1372">
        <f t="shared" si="133"/>
        <v>1</v>
      </c>
      <c r="G763" s="1359">
        <f t="shared" ref="G763" si="134">G75</f>
        <v>1809.7</v>
      </c>
      <c r="H763" s="1359">
        <f t="shared" si="133"/>
        <v>1843.76</v>
      </c>
      <c r="I763" s="1359">
        <f t="shared" si="133"/>
        <v>34.059999999999945</v>
      </c>
      <c r="J763" s="1157">
        <f t="shared" si="133"/>
        <v>240000</v>
      </c>
      <c r="K763" s="1151">
        <f t="shared" si="133"/>
        <v>0</v>
      </c>
      <c r="L763" s="1180">
        <f t="shared" si="133"/>
        <v>8174399.999999987</v>
      </c>
      <c r="M763" s="1180">
        <f t="shared" si="133"/>
        <v>8177034.1285513081</v>
      </c>
      <c r="N763" s="80"/>
      <c r="O763" s="507"/>
    </row>
    <row r="764" spans="1:24" ht="21.9" customHeight="1" x14ac:dyDescent="0.3">
      <c r="A764" s="519"/>
      <c r="B764" s="100"/>
      <c r="C764" s="89"/>
      <c r="D764" s="601"/>
      <c r="E764" s="89"/>
      <c r="F764" s="678"/>
      <c r="G764" s="47"/>
      <c r="H764" s="47"/>
      <c r="I764" s="47"/>
      <c r="J764" s="94" t="s">
        <v>27</v>
      </c>
      <c r="K764" s="42">
        <f>SUM(K762:K763)</f>
        <v>0</v>
      </c>
      <c r="L764" s="42">
        <f>SUM(L762:L763)</f>
        <v>17277600</v>
      </c>
      <c r="M764" s="42">
        <f>SUM(M762:M763)</f>
        <v>17283167.55473898</v>
      </c>
      <c r="N764" s="531"/>
      <c r="O764" s="507"/>
    </row>
    <row r="765" spans="1:24" ht="21.9" customHeight="1" x14ac:dyDescent="0.3">
      <c r="A765" s="519"/>
      <c r="B765" s="100"/>
      <c r="C765" s="89"/>
      <c r="D765" s="601"/>
      <c r="E765" s="89"/>
      <c r="F765" s="678"/>
      <c r="G765" s="47"/>
      <c r="H765" s="47"/>
      <c r="I765" s="47"/>
      <c r="J765" s="94" t="s">
        <v>4845</v>
      </c>
      <c r="K765" s="42"/>
      <c r="L765" s="2125">
        <f>L760+L764</f>
        <v>17395600</v>
      </c>
      <c r="M765" s="42">
        <f>M760+M764</f>
        <v>17401295.829455886</v>
      </c>
      <c r="N765" s="531"/>
      <c r="O765" s="507"/>
    </row>
    <row r="766" spans="1:24" ht="21.9" customHeight="1" x14ac:dyDescent="0.3">
      <c r="A766" s="507"/>
      <c r="B766" s="513" t="s">
        <v>1170</v>
      </c>
      <c r="C766" s="514"/>
      <c r="D766" s="573"/>
      <c r="E766" s="514"/>
      <c r="F766" s="668"/>
      <c r="G766" s="2211"/>
      <c r="H766" s="2211"/>
      <c r="I766" s="514"/>
      <c r="J766" s="607"/>
      <c r="K766" s="608"/>
      <c r="L766" s="609"/>
      <c r="M766" s="609"/>
      <c r="N766" s="516"/>
      <c r="O766" s="11"/>
    </row>
    <row r="767" spans="1:24" ht="21.9" customHeight="1" x14ac:dyDescent="0.3">
      <c r="A767" s="507"/>
      <c r="B767" s="98" t="s">
        <v>3585</v>
      </c>
      <c r="C767" s="51">
        <v>33</v>
      </c>
      <c r="D767" s="3072" t="s">
        <v>801</v>
      </c>
      <c r="E767" s="51" t="s">
        <v>242</v>
      </c>
      <c r="F767" s="676">
        <v>1</v>
      </c>
      <c r="G767" s="1001">
        <v>783543</v>
      </c>
      <c r="H767" s="1001">
        <v>784153</v>
      </c>
      <c r="I767" s="19">
        <f>H767-G767</f>
        <v>610</v>
      </c>
      <c r="J767" s="507">
        <v>180</v>
      </c>
      <c r="K767" s="574"/>
      <c r="L767" s="21">
        <f>J767*I767*F767</f>
        <v>109800</v>
      </c>
      <c r="M767" s="21"/>
      <c r="N767" s="80"/>
      <c r="O767" s="11"/>
    </row>
    <row r="768" spans="1:24" ht="21.9" customHeight="1" x14ac:dyDescent="0.3">
      <c r="A768" s="507"/>
      <c r="B768" s="98" t="s">
        <v>4583</v>
      </c>
      <c r="C768" s="51">
        <v>33</v>
      </c>
      <c r="D768" s="3127"/>
      <c r="E768" s="51" t="s">
        <v>243</v>
      </c>
      <c r="F768" s="676">
        <v>1</v>
      </c>
      <c r="G768" s="1001">
        <v>1185844</v>
      </c>
      <c r="H768" s="1001">
        <v>1202718</v>
      </c>
      <c r="I768" s="19">
        <f t="shared" ref="I768:I770" si="135">H768-G768</f>
        <v>16874</v>
      </c>
      <c r="J768" s="507">
        <v>540</v>
      </c>
      <c r="K768" s="574"/>
      <c r="L768" s="21">
        <f t="shared" ref="L768:L770" si="136">J768*I768*F768</f>
        <v>9111960</v>
      </c>
      <c r="M768" s="21"/>
      <c r="N768" s="80"/>
      <c r="O768" s="11"/>
    </row>
    <row r="769" spans="1:15" ht="21.9" customHeight="1" x14ac:dyDescent="0.3">
      <c r="A769" s="507"/>
      <c r="B769" s="98" t="s">
        <v>4584</v>
      </c>
      <c r="C769" s="51">
        <v>33</v>
      </c>
      <c r="D769" s="3127"/>
      <c r="E769" s="51"/>
      <c r="F769" s="676">
        <v>1</v>
      </c>
      <c r="G769" s="1001">
        <v>135546</v>
      </c>
      <c r="H769" s="1001">
        <v>150545</v>
      </c>
      <c r="I769" s="19">
        <f t="shared" si="135"/>
        <v>14999</v>
      </c>
      <c r="J769" s="507">
        <v>540</v>
      </c>
      <c r="K769" s="574"/>
      <c r="L769" s="21">
        <f t="shared" si="136"/>
        <v>8099460</v>
      </c>
      <c r="M769" s="21"/>
      <c r="N769" s="80"/>
      <c r="O769" s="11"/>
    </row>
    <row r="770" spans="1:15" ht="21.9" customHeight="1" x14ac:dyDescent="0.3">
      <c r="A770" s="507"/>
      <c r="B770" s="98" t="s">
        <v>3586</v>
      </c>
      <c r="C770" s="51">
        <v>33</v>
      </c>
      <c r="D770" s="3073"/>
      <c r="E770" s="51" t="s">
        <v>244</v>
      </c>
      <c r="F770" s="676">
        <v>1</v>
      </c>
      <c r="G770" s="1001">
        <v>943609</v>
      </c>
      <c r="H770" s="1001">
        <v>943627</v>
      </c>
      <c r="I770" s="19">
        <f t="shared" si="135"/>
        <v>18</v>
      </c>
      <c r="J770" s="507">
        <v>180</v>
      </c>
      <c r="K770" s="574"/>
      <c r="L770" s="21">
        <f t="shared" si="136"/>
        <v>3240</v>
      </c>
      <c r="M770" s="21"/>
      <c r="N770" s="80"/>
      <c r="O770" s="11"/>
    </row>
    <row r="771" spans="1:15" ht="21.9" customHeight="1" x14ac:dyDescent="0.3">
      <c r="A771" s="507"/>
      <c r="B771" s="100"/>
      <c r="C771" s="89"/>
      <c r="D771" s="601"/>
      <c r="E771" s="89"/>
      <c r="F771" s="678"/>
      <c r="G771" s="47">
        <v>0</v>
      </c>
      <c r="H771" s="47">
        <v>0</v>
      </c>
      <c r="I771" s="35"/>
      <c r="J771" s="94" t="s">
        <v>27</v>
      </c>
      <c r="K771" s="584"/>
      <c r="L771" s="2716">
        <f>SUM(L767:L770)</f>
        <v>17324460</v>
      </c>
      <c r="M771" s="42" t="e">
        <f>M764+#REF!</f>
        <v>#REF!</v>
      </c>
      <c r="N771" s="83"/>
      <c r="O771" s="11"/>
    </row>
    <row r="772" spans="1:15" ht="21.9" customHeight="1" x14ac:dyDescent="0.3">
      <c r="A772" s="507"/>
      <c r="B772" s="532" t="s">
        <v>1171</v>
      </c>
      <c r="C772" s="533"/>
      <c r="D772" s="578"/>
      <c r="E772" s="533"/>
      <c r="F772" s="671"/>
      <c r="G772" s="2216">
        <v>0</v>
      </c>
      <c r="H772" s="2216">
        <v>0</v>
      </c>
      <c r="I772" s="533"/>
      <c r="J772" s="533"/>
      <c r="K772" s="578"/>
      <c r="L772" s="533"/>
      <c r="M772" s="536"/>
      <c r="N772" s="534"/>
      <c r="O772" s="7"/>
    </row>
    <row r="773" spans="1:15" ht="21.9" customHeight="1" x14ac:dyDescent="0.3">
      <c r="A773" s="507"/>
      <c r="B773" s="98" t="s">
        <v>796</v>
      </c>
      <c r="C773" s="51">
        <v>33</v>
      </c>
      <c r="D773" s="3132" t="s">
        <v>800</v>
      </c>
      <c r="E773" s="506"/>
      <c r="F773" s="676">
        <v>1</v>
      </c>
      <c r="G773" s="4">
        <v>0</v>
      </c>
      <c r="H773" s="4">
        <v>0</v>
      </c>
      <c r="I773" s="4"/>
      <c r="J773" s="507"/>
      <c r="K773" s="574"/>
      <c r="L773" s="15">
        <f>J773*I773*F773</f>
        <v>0</v>
      </c>
      <c r="M773" s="6"/>
      <c r="N773" s="76"/>
      <c r="O773" s="507"/>
    </row>
    <row r="774" spans="1:15" ht="21.9" customHeight="1" x14ac:dyDescent="0.3">
      <c r="A774" s="507"/>
      <c r="B774" s="98" t="s">
        <v>795</v>
      </c>
      <c r="C774" s="51">
        <v>33</v>
      </c>
      <c r="D774" s="3133"/>
      <c r="E774" s="506"/>
      <c r="F774" s="676">
        <v>1</v>
      </c>
      <c r="G774" s="4">
        <v>0</v>
      </c>
      <c r="H774" s="4">
        <v>0</v>
      </c>
      <c r="I774" s="4"/>
      <c r="J774" s="507"/>
      <c r="K774" s="574"/>
      <c r="L774" s="15">
        <f>J774*I774*F774</f>
        <v>0</v>
      </c>
      <c r="M774" s="15"/>
      <c r="N774" s="77"/>
      <c r="O774" s="507"/>
    </row>
    <row r="775" spans="1:15" ht="21.9" customHeight="1" x14ac:dyDescent="0.3">
      <c r="A775" s="507"/>
      <c r="B775" s="93"/>
      <c r="C775" s="87"/>
      <c r="D775" s="999"/>
      <c r="E775" s="87"/>
      <c r="F775" s="670"/>
      <c r="G775" s="36">
        <v>0</v>
      </c>
      <c r="H775" s="36">
        <v>0</v>
      </c>
      <c r="I775" s="36"/>
      <c r="J775" s="93" t="s">
        <v>262</v>
      </c>
      <c r="K775" s="577"/>
      <c r="L775" s="54">
        <f>SUM(L773:L774)</f>
        <v>0</v>
      </c>
      <c r="M775" s="521"/>
      <c r="N775" s="522"/>
      <c r="O775" s="507"/>
    </row>
    <row r="776" spans="1:15" ht="21.9" customHeight="1" x14ac:dyDescent="0.3">
      <c r="A776" s="507"/>
      <c r="B776" s="100"/>
      <c r="C776" s="89"/>
      <c r="D776" s="601"/>
      <c r="E776" s="89"/>
      <c r="F776" s="678"/>
      <c r="G776" s="47">
        <v>0</v>
      </c>
      <c r="H776" s="47">
        <v>0</v>
      </c>
      <c r="I776" s="35"/>
      <c r="J776" s="94"/>
      <c r="K776" s="584"/>
      <c r="L776" s="42"/>
      <c r="M776" s="42"/>
      <c r="N776" s="83"/>
      <c r="O776" s="11"/>
    </row>
    <row r="777" spans="1:15" ht="21.9" customHeight="1" x14ac:dyDescent="0.3">
      <c r="A777" s="524"/>
      <c r="B777" s="532" t="s">
        <v>1172</v>
      </c>
      <c r="C777" s="533"/>
      <c r="D777" s="578"/>
      <c r="E777" s="533"/>
      <c r="F777" s="671"/>
      <c r="G777" s="2216">
        <v>0</v>
      </c>
      <c r="H777" s="2216">
        <v>0</v>
      </c>
      <c r="I777" s="533"/>
      <c r="J777" s="49"/>
      <c r="K777" s="587"/>
      <c r="L777" s="50"/>
      <c r="M777" s="50"/>
      <c r="N777" s="534"/>
      <c r="O777" s="11"/>
    </row>
    <row r="778" spans="1:15" ht="21.9" customHeight="1" x14ac:dyDescent="0.3">
      <c r="A778" s="507">
        <v>2</v>
      </c>
      <c r="B778" s="98" t="s">
        <v>3580</v>
      </c>
      <c r="C778" s="51">
        <v>33</v>
      </c>
      <c r="D778" s="3097"/>
      <c r="E778" s="51" t="s">
        <v>3616</v>
      </c>
      <c r="F778" s="676">
        <v>1</v>
      </c>
      <c r="G778" s="1001">
        <v>287638</v>
      </c>
      <c r="H778" s="1001">
        <v>338943</v>
      </c>
      <c r="I778" s="20">
        <f>H778-G778</f>
        <v>51305</v>
      </c>
      <c r="J778" s="30">
        <v>180</v>
      </c>
      <c r="K778" s="585"/>
      <c r="L778" s="21">
        <f>F778*I778*J778</f>
        <v>9234900</v>
      </c>
      <c r="M778" s="21"/>
      <c r="N778" s="81"/>
      <c r="O778" s="11"/>
    </row>
    <row r="779" spans="1:15" ht="21.9" customHeight="1" x14ac:dyDescent="0.3">
      <c r="A779" s="507">
        <v>4</v>
      </c>
      <c r="B779" s="98" t="s">
        <v>3582</v>
      </c>
      <c r="C779" s="51">
        <v>33</v>
      </c>
      <c r="D779" s="3155"/>
      <c r="E779" s="51" t="s">
        <v>3617</v>
      </c>
      <c r="F779" s="676">
        <v>1</v>
      </c>
      <c r="G779" s="1001">
        <v>409946</v>
      </c>
      <c r="H779" s="1001">
        <v>454991</v>
      </c>
      <c r="I779" s="20">
        <f>H779-G779</f>
        <v>45045</v>
      </c>
      <c r="J779" s="30">
        <v>180</v>
      </c>
      <c r="K779" s="585"/>
      <c r="L779" s="21">
        <f>F779*I779*J779</f>
        <v>8108100</v>
      </c>
      <c r="M779" s="21"/>
      <c r="N779" s="81"/>
      <c r="O779" s="11"/>
    </row>
    <row r="780" spans="1:15" ht="21.9" customHeight="1" x14ac:dyDescent="0.3">
      <c r="A780" s="524"/>
      <c r="B780" s="94"/>
      <c r="C780" s="88"/>
      <c r="D780" s="94"/>
      <c r="E780" s="88"/>
      <c r="F780" s="677"/>
      <c r="G780" s="37"/>
      <c r="H780" s="37"/>
      <c r="I780" s="37"/>
      <c r="J780" s="94" t="s">
        <v>27</v>
      </c>
      <c r="K780" s="586"/>
      <c r="L780" s="2716">
        <f>SUM(L778:L779)</f>
        <v>17343000</v>
      </c>
      <c r="M780" s="42">
        <f>SUM(M778:M779)</f>
        <v>0</v>
      </c>
      <c r="N780" s="535"/>
      <c r="O780" s="11"/>
    </row>
    <row r="781" spans="1:15" ht="21.9" customHeight="1" thickBot="1" x14ac:dyDescent="0.35">
      <c r="A781" s="580"/>
      <c r="B781" s="611"/>
      <c r="C781" s="90"/>
      <c r="D781" s="611"/>
      <c r="E781" s="90"/>
      <c r="F781" s="679"/>
      <c r="G781" s="612"/>
      <c r="H781" s="612"/>
      <c r="I781" s="612"/>
      <c r="J781" s="611"/>
      <c r="K781" s="613"/>
      <c r="L781" s="614"/>
      <c r="M781" s="614"/>
      <c r="N781" s="531"/>
      <c r="O781" s="615"/>
    </row>
    <row r="782" spans="1:15" ht="21.9" customHeight="1" x14ac:dyDescent="0.3">
      <c r="A782" s="580"/>
      <c r="B782" s="3099" t="s">
        <v>1048</v>
      </c>
      <c r="C782" s="3100"/>
      <c r="D782" s="561" t="s">
        <v>14</v>
      </c>
      <c r="F782" s="3101" t="s">
        <v>4847</v>
      </c>
      <c r="G782" s="3102"/>
      <c r="H782" s="3103"/>
      <c r="I782" s="561" t="s">
        <v>14</v>
      </c>
      <c r="J782" s="511"/>
      <c r="K782" s="3105" t="s">
        <v>4714</v>
      </c>
      <c r="L782" s="3106"/>
      <c r="M782" s="562" t="s">
        <v>14</v>
      </c>
      <c r="N782" s="531"/>
      <c r="O782" s="615"/>
    </row>
    <row r="783" spans="1:15" ht="21.9" customHeight="1" x14ac:dyDescent="0.3">
      <c r="A783" s="580"/>
      <c r="B783" s="3112" t="str">
        <f>B757</f>
        <v>LALBAGH 33 kV SIDE</v>
      </c>
      <c r="C783" s="3113"/>
      <c r="D783" s="567">
        <f>M760</f>
        <v>118128.27471690607</v>
      </c>
      <c r="F783" s="3114" t="s">
        <v>810</v>
      </c>
      <c r="G783" s="3115"/>
      <c r="H783" s="3116"/>
      <c r="I783" s="563">
        <f>L775</f>
        <v>0</v>
      </c>
      <c r="J783" s="511"/>
      <c r="K783" s="3117" t="str">
        <f>F784</f>
        <v xml:space="preserve"> AZIMPUR 33 KV NET IMPORT</v>
      </c>
      <c r="L783" s="3118"/>
      <c r="M783" s="565">
        <f>I784</f>
        <v>17401295.829455886</v>
      </c>
      <c r="N783" s="531"/>
      <c r="O783" s="615"/>
    </row>
    <row r="784" spans="1:15" ht="21.9" customHeight="1" x14ac:dyDescent="0.3">
      <c r="A784" s="580"/>
      <c r="B784" s="3112" t="str">
        <f t="shared" ref="B784" si="137">$B$761</f>
        <v>DHANMONDI 33 kV SIDE</v>
      </c>
      <c r="C784" s="3113"/>
      <c r="D784" s="616">
        <f>M764</f>
        <v>17283167.55473898</v>
      </c>
      <c r="F784" s="3114" t="s">
        <v>1173</v>
      </c>
      <c r="G784" s="3115"/>
      <c r="H784" s="3116"/>
      <c r="I784" s="563">
        <f>D787-I783</f>
        <v>17401295.829455886</v>
      </c>
      <c r="J784" s="511"/>
      <c r="K784" s="3119" t="s">
        <v>4715</v>
      </c>
      <c r="L784" s="3120"/>
      <c r="M784" s="563">
        <f>L780</f>
        <v>17343000</v>
      </c>
      <c r="N784" s="531"/>
      <c r="O784" s="615"/>
    </row>
    <row r="785" spans="1:24" ht="21.9" customHeight="1" x14ac:dyDescent="0.3">
      <c r="A785" s="580"/>
      <c r="B785" s="3112"/>
      <c r="C785" s="3113"/>
      <c r="D785" s="597"/>
      <c r="F785"/>
      <c r="J785" s="511"/>
      <c r="K785" s="3121" t="s">
        <v>267</v>
      </c>
      <c r="L785" s="3122"/>
      <c r="M785" s="563">
        <f>M783-M784</f>
        <v>58295.829455886036</v>
      </c>
      <c r="N785" s="531"/>
      <c r="O785" s="615"/>
    </row>
    <row r="786" spans="1:24" ht="21.9" customHeight="1" thickBot="1" x14ac:dyDescent="0.35">
      <c r="A786" s="580"/>
      <c r="B786" s="3112"/>
      <c r="C786" s="3113"/>
      <c r="D786" s="598"/>
      <c r="F786"/>
      <c r="J786" s="511"/>
      <c r="K786" s="3123" t="s">
        <v>268</v>
      </c>
      <c r="L786" s="3124"/>
      <c r="M786" s="566">
        <f>M785/M783</f>
        <v>3.3500855354235341E-3</v>
      </c>
      <c r="N786" s="531"/>
      <c r="O786" s="615"/>
    </row>
    <row r="787" spans="1:24" ht="21.9" customHeight="1" thickBot="1" x14ac:dyDescent="0.35">
      <c r="A787" s="580"/>
      <c r="B787" s="3125" t="s">
        <v>799</v>
      </c>
      <c r="C787" s="3126"/>
      <c r="D787" s="564">
        <f>SUM(D783:D785)</f>
        <v>17401295.829455886</v>
      </c>
      <c r="F787" s="674"/>
      <c r="G787" s="2214"/>
      <c r="H787" s="2214"/>
      <c r="I787" s="511"/>
      <c r="J787" s="511"/>
      <c r="K787" s="580"/>
      <c r="L787" s="511"/>
      <c r="M787" s="511"/>
      <c r="N787" s="531"/>
      <c r="O787" s="615"/>
    </row>
    <row r="788" spans="1:24" ht="21.9" customHeight="1" x14ac:dyDescent="0.3">
      <c r="A788" s="580"/>
      <c r="B788" s="611"/>
      <c r="C788" s="90"/>
      <c r="D788" s="611"/>
      <c r="E788" s="90"/>
      <c r="F788" s="679"/>
      <c r="G788" s="612"/>
      <c r="H788" s="612"/>
      <c r="I788" s="612"/>
      <c r="J788" s="611"/>
      <c r="K788" s="613"/>
      <c r="L788" s="614"/>
      <c r="M788" s="614"/>
      <c r="N788" s="531"/>
      <c r="O788" s="615"/>
    </row>
    <row r="789" spans="1:24" ht="21.9" customHeight="1" x14ac:dyDescent="0.3">
      <c r="A789" s="511"/>
      <c r="B789" s="520"/>
      <c r="C789" s="511"/>
      <c r="D789" s="1087"/>
      <c r="E789" s="511"/>
      <c r="F789" s="674"/>
      <c r="G789" s="2214"/>
      <c r="H789" s="2214"/>
      <c r="I789" s="511"/>
      <c r="J789" s="511"/>
      <c r="K789" s="580"/>
      <c r="L789" s="511"/>
      <c r="M789" s="511"/>
      <c r="N789" s="511"/>
      <c r="O789" s="511"/>
    </row>
    <row r="790" spans="1:24" ht="21.9" customHeight="1" x14ac:dyDescent="0.3">
      <c r="A790" s="511"/>
      <c r="B790" s="520"/>
      <c r="C790" s="511"/>
      <c r="D790" s="1087"/>
      <c r="E790" s="511"/>
      <c r="F790" s="674"/>
      <c r="G790" s="2214"/>
      <c r="H790" s="2214"/>
      <c r="I790" s="511"/>
      <c r="J790" s="511"/>
      <c r="K790" s="580"/>
      <c r="L790" s="511"/>
      <c r="M790" s="511"/>
      <c r="N790" s="511"/>
      <c r="O790" s="511"/>
    </row>
    <row r="791" spans="1:24" ht="21.9" customHeight="1" x14ac:dyDescent="0.3">
      <c r="A791" s="3086" t="s">
        <v>884</v>
      </c>
      <c r="B791" s="3086"/>
      <c r="C791" s="3086"/>
      <c r="D791" s="3086"/>
      <c r="E791" s="3086"/>
      <c r="F791" s="3086"/>
      <c r="G791" s="3086"/>
      <c r="H791" s="3086"/>
      <c r="I791" s="3086"/>
      <c r="J791" s="3086"/>
      <c r="K791" s="3086"/>
      <c r="L791" s="3086"/>
      <c r="M791" s="3086"/>
      <c r="N791" s="3086"/>
      <c r="O791" s="629" t="str">
        <f>$O$6</f>
        <v>Month August-2023</v>
      </c>
      <c r="S791" s="1103" t="str">
        <f>S6</f>
        <v>Name of Feeders.</v>
      </c>
      <c r="T791" s="2671" t="str">
        <f>T6</f>
        <v>Month August-2023</v>
      </c>
      <c r="U791" s="2671" t="s">
        <v>5037</v>
      </c>
      <c r="V791" s="1103" t="str">
        <f>V6</f>
        <v>Diffferance</v>
      </c>
      <c r="W791" s="1103" t="str">
        <f>W6</f>
        <v>% of Increased/Decreased</v>
      </c>
      <c r="X791" s="1103" t="str">
        <f>X6</f>
        <v>COMENTS</v>
      </c>
    </row>
    <row r="792" spans="1:24" ht="21.9" customHeight="1" x14ac:dyDescent="0.3">
      <c r="A792" s="3087" t="s">
        <v>0</v>
      </c>
      <c r="B792" s="3089" t="s">
        <v>1</v>
      </c>
      <c r="C792" s="3091" t="s">
        <v>2</v>
      </c>
      <c r="D792" s="3092"/>
      <c r="E792" s="3093"/>
      <c r="F792" s="3094" t="s">
        <v>3</v>
      </c>
      <c r="G792" s="3091" t="s">
        <v>4</v>
      </c>
      <c r="H792" s="3093"/>
      <c r="I792" s="3068"/>
      <c r="J792" s="3096" t="s">
        <v>5</v>
      </c>
      <c r="K792" s="3091" t="s">
        <v>6</v>
      </c>
      <c r="L792" s="3068"/>
      <c r="M792" s="95" t="s">
        <v>29</v>
      </c>
      <c r="N792" s="96"/>
      <c r="O792" s="3067" t="s">
        <v>7</v>
      </c>
    </row>
    <row r="793" spans="1:24" ht="46.8" x14ac:dyDescent="0.3">
      <c r="A793" s="3088"/>
      <c r="B793" s="3090"/>
      <c r="C793" s="3084" t="s">
        <v>824</v>
      </c>
      <c r="D793" s="3085"/>
      <c r="E793" s="85" t="s">
        <v>9</v>
      </c>
      <c r="F793" s="3095"/>
      <c r="G793" s="2218" t="str">
        <f>G8</f>
        <v>Reading at 00.00hr 
01.08.2023</v>
      </c>
      <c r="H793" s="2218" t="str">
        <f>H8</f>
        <v>Reading at 00.00hr 
01.09.2023</v>
      </c>
      <c r="I793" s="1" t="s">
        <v>10</v>
      </c>
      <c r="J793" s="3088"/>
      <c r="K793" s="1" t="s">
        <v>11</v>
      </c>
      <c r="L793" s="1" t="s">
        <v>12</v>
      </c>
      <c r="M793" s="508" t="s">
        <v>30</v>
      </c>
      <c r="N793" s="75" t="s">
        <v>41</v>
      </c>
      <c r="O793" s="3068"/>
    </row>
    <row r="794" spans="1:24" ht="21.9" customHeight="1" x14ac:dyDescent="0.3">
      <c r="A794" s="2">
        <v>1</v>
      </c>
      <c r="B794" s="86">
        <v>2</v>
      </c>
      <c r="C794" s="2582">
        <v>3</v>
      </c>
      <c r="D794" s="2615">
        <v>4</v>
      </c>
      <c r="E794" s="551">
        <v>5</v>
      </c>
      <c r="F794" s="551">
        <v>6</v>
      </c>
      <c r="G794" s="2616">
        <f>'PDB Bill AMR'!$H$5</f>
        <v>8</v>
      </c>
      <c r="H794" s="2616">
        <f>'PDB Bill AMR'!$H$5</f>
        <v>8</v>
      </c>
      <c r="I794" s="2" t="s">
        <v>2021</v>
      </c>
      <c r="J794" s="2">
        <v>10</v>
      </c>
      <c r="K794" s="2" t="s">
        <v>5039</v>
      </c>
      <c r="L794" s="2" t="s">
        <v>5040</v>
      </c>
      <c r="M794" s="2">
        <v>13</v>
      </c>
      <c r="N794" s="2">
        <v>14</v>
      </c>
      <c r="O794" s="2">
        <v>15</v>
      </c>
      <c r="T794" s="2673">
        <v>15283200.000000071</v>
      </c>
      <c r="U794" s="2673">
        <v>15283200.000000071</v>
      </c>
      <c r="V794" s="33">
        <f>T794-U794</f>
        <v>0</v>
      </c>
      <c r="W794" s="1104">
        <f>V794/U794*100</f>
        <v>0</v>
      </c>
      <c r="X794" s="33" t="str">
        <f>IF(W794&gt;40,"FAULT",IF(W794&lt;-40,"CHECK","OK"))</f>
        <v>OK</v>
      </c>
    </row>
    <row r="795" spans="1:24" ht="21.9" customHeight="1" x14ac:dyDescent="0.3">
      <c r="A795" s="519"/>
      <c r="B795" s="513" t="s">
        <v>1174</v>
      </c>
      <c r="C795" s="514"/>
      <c r="D795" s="573"/>
      <c r="E795" s="514"/>
      <c r="F795" s="668"/>
      <c r="G795" s="2211"/>
      <c r="H795" s="2211"/>
      <c r="I795" s="514"/>
      <c r="J795" s="514"/>
      <c r="K795" s="573"/>
      <c r="L795" s="514"/>
      <c r="M795" s="515"/>
      <c r="N795" s="516"/>
      <c r="O795" s="507"/>
    </row>
    <row r="796" spans="1:24" ht="21.9" customHeight="1" x14ac:dyDescent="0.3">
      <c r="A796" s="519">
        <v>14</v>
      </c>
      <c r="B796" s="98" t="s">
        <v>3618</v>
      </c>
      <c r="C796" s="51">
        <v>11</v>
      </c>
      <c r="D796" s="681"/>
      <c r="E796" s="51" t="s">
        <v>3619</v>
      </c>
      <c r="F796" s="676">
        <v>1</v>
      </c>
      <c r="G796" s="1001">
        <v>290518</v>
      </c>
      <c r="H796" s="1001">
        <v>341890</v>
      </c>
      <c r="I796" s="20">
        <f>H796-G796</f>
        <v>51372</v>
      </c>
      <c r="J796" s="507">
        <v>180</v>
      </c>
      <c r="K796" s="574">
        <f>F796*I796*J796</f>
        <v>9246960</v>
      </c>
      <c r="L796" s="21"/>
      <c r="M796" s="21">
        <f>K796*$I$784/$K$798</f>
        <v>9258055.9803517871</v>
      </c>
      <c r="N796" s="80"/>
      <c r="O796" s="507"/>
    </row>
    <row r="797" spans="1:24" ht="21.9" customHeight="1" x14ac:dyDescent="0.3">
      <c r="A797" s="519">
        <v>15</v>
      </c>
      <c r="B797" s="98" t="s">
        <v>3447</v>
      </c>
      <c r="C797" s="51">
        <v>11</v>
      </c>
      <c r="D797" s="697"/>
      <c r="E797" s="51" t="s">
        <v>3620</v>
      </c>
      <c r="F797" s="676">
        <v>1</v>
      </c>
      <c r="G797" s="1001">
        <v>425353</v>
      </c>
      <c r="H797" s="1001">
        <v>470539</v>
      </c>
      <c r="I797" s="20">
        <f>H797-G797</f>
        <v>45186</v>
      </c>
      <c r="J797" s="507">
        <v>180</v>
      </c>
      <c r="K797" s="574">
        <f>F797*I797*J797</f>
        <v>8133480</v>
      </c>
      <c r="L797" s="21"/>
      <c r="M797" s="21">
        <f>K797*$I$784/$K$798</f>
        <v>8143239.8491041008</v>
      </c>
      <c r="N797" s="80"/>
      <c r="O797" s="507"/>
    </row>
    <row r="798" spans="1:24" ht="21.9" customHeight="1" x14ac:dyDescent="0.3">
      <c r="A798" s="519"/>
      <c r="B798" s="100"/>
      <c r="C798" s="89"/>
      <c r="D798" s="601"/>
      <c r="E798" s="89"/>
      <c r="F798" s="678"/>
      <c r="G798" s="47">
        <v>0</v>
      </c>
      <c r="H798" s="47">
        <v>0</v>
      </c>
      <c r="I798" s="47"/>
      <c r="J798" s="38" t="s">
        <v>27</v>
      </c>
      <c r="K798" s="2723">
        <f>SUM(K796:K797)</f>
        <v>17380440</v>
      </c>
      <c r="L798" s="48"/>
      <c r="M798" s="42">
        <f>SUM(M796:M797)</f>
        <v>17401295.82945589</v>
      </c>
      <c r="N798" s="83"/>
      <c r="O798" s="507"/>
    </row>
    <row r="799" spans="1:24" ht="21.9" customHeight="1" x14ac:dyDescent="0.3">
      <c r="A799" s="519"/>
      <c r="B799" s="532" t="s">
        <v>1174</v>
      </c>
      <c r="C799" s="533"/>
      <c r="D799" s="578"/>
      <c r="E799" s="533"/>
      <c r="F799" s="671"/>
      <c r="G799" s="2216">
        <v>0</v>
      </c>
      <c r="H799" s="2216">
        <v>0</v>
      </c>
      <c r="I799" s="533"/>
      <c r="J799" s="49"/>
      <c r="K799" s="587"/>
      <c r="L799" s="50"/>
      <c r="M799" s="50"/>
      <c r="N799" s="534"/>
      <c r="O799" s="507"/>
    </row>
    <row r="800" spans="1:24" ht="21.9" customHeight="1" x14ac:dyDescent="0.3">
      <c r="A800" s="519">
        <v>7</v>
      </c>
      <c r="B800" s="98" t="s">
        <v>3621</v>
      </c>
      <c r="C800" s="51">
        <v>11</v>
      </c>
      <c r="D800" s="1092"/>
      <c r="E800" s="51" t="s">
        <v>3622</v>
      </c>
      <c r="F800" s="676">
        <v>1</v>
      </c>
      <c r="G800" s="2217">
        <v>409665</v>
      </c>
      <c r="H800" s="2217">
        <v>421688</v>
      </c>
      <c r="I800" s="19">
        <f t="shared" ref="I800:I814" si="138">H800-G800</f>
        <v>12023</v>
      </c>
      <c r="J800" s="507">
        <v>60</v>
      </c>
      <c r="K800" s="581"/>
      <c r="L800" s="21">
        <f t="shared" ref="L800:L814" si="139">F800*I800*J800</f>
        <v>721380</v>
      </c>
      <c r="M800" s="21">
        <f>L800*$K$815/$L$815</f>
        <v>735452.54781533382</v>
      </c>
      <c r="N800" s="1064" t="s">
        <v>102</v>
      </c>
      <c r="O800" s="14"/>
      <c r="S800" t="str">
        <f t="shared" ref="S800:S814" si="140">B800</f>
        <v>Chadni chwok</v>
      </c>
      <c r="T800" s="2672">
        <f t="shared" ref="T800:T814" si="141">M800</f>
        <v>735452.54781533382</v>
      </c>
      <c r="U800" s="2672">
        <v>623153.8647833016</v>
      </c>
      <c r="V800" s="33">
        <f t="shared" ref="V800:V814" si="142">T800-U800</f>
        <v>112298.68303203222</v>
      </c>
      <c r="W800" s="1104">
        <f t="shared" ref="W800:W814" si="143">V800/U800*100</f>
        <v>18.021020068788868</v>
      </c>
      <c r="X800" s="33" t="str">
        <f t="shared" ref="X800:X814" si="144">IF(W800&gt;40,"FAULT",IF(W800&lt;-40,"CHECK","OK"))</f>
        <v>OK</v>
      </c>
    </row>
    <row r="801" spans="1:24" ht="21.9" customHeight="1" x14ac:dyDescent="0.3">
      <c r="A801" s="519">
        <v>8</v>
      </c>
      <c r="B801" s="98" t="s">
        <v>3623</v>
      </c>
      <c r="C801" s="51">
        <v>11</v>
      </c>
      <c r="D801" s="1095"/>
      <c r="E801" s="51" t="s">
        <v>3624</v>
      </c>
      <c r="F801" s="676">
        <v>1</v>
      </c>
      <c r="G801" s="2217">
        <v>676712</v>
      </c>
      <c r="H801" s="2217">
        <v>689645</v>
      </c>
      <c r="I801" s="19">
        <f t="shared" si="138"/>
        <v>12933</v>
      </c>
      <c r="J801" s="507">
        <v>60</v>
      </c>
      <c r="K801" s="581"/>
      <c r="L801" s="21">
        <f t="shared" si="139"/>
        <v>775980</v>
      </c>
      <c r="M801" s="21">
        <f t="shared" ref="M801:M814" si="145">L801*$K$815/$L$815</f>
        <v>791117.67453178996</v>
      </c>
      <c r="N801" s="1064" t="s">
        <v>45</v>
      </c>
      <c r="O801" s="14"/>
      <c r="S801" t="str">
        <f t="shared" si="140"/>
        <v>BGB</v>
      </c>
      <c r="T801" s="2672">
        <f t="shared" si="141"/>
        <v>791117.67453178996</v>
      </c>
      <c r="U801" s="2672">
        <v>677536.87484931806</v>
      </c>
      <c r="V801" s="33">
        <f t="shared" si="142"/>
        <v>113580.7996824719</v>
      </c>
      <c r="W801" s="1104">
        <f t="shared" si="143"/>
        <v>16.763781263969122</v>
      </c>
      <c r="X801" s="33" t="str">
        <f t="shared" si="144"/>
        <v>OK</v>
      </c>
    </row>
    <row r="802" spans="1:24" ht="21.9" customHeight="1" x14ac:dyDescent="0.3">
      <c r="A802" s="519">
        <v>9</v>
      </c>
      <c r="B802" s="98" t="s">
        <v>3625</v>
      </c>
      <c r="C802" s="51">
        <v>11</v>
      </c>
      <c r="D802" s="933"/>
      <c r="E802" s="51" t="s">
        <v>3626</v>
      </c>
      <c r="F802" s="676">
        <v>1</v>
      </c>
      <c r="G802" s="2217">
        <v>780093</v>
      </c>
      <c r="H802" s="2217">
        <v>817084</v>
      </c>
      <c r="I802" s="19">
        <f t="shared" si="138"/>
        <v>36991</v>
      </c>
      <c r="J802" s="507">
        <v>60</v>
      </c>
      <c r="K802" s="581"/>
      <c r="L802" s="21">
        <f t="shared" si="139"/>
        <v>2219460</v>
      </c>
      <c r="M802" s="21">
        <f t="shared" si="145"/>
        <v>2262756.8157894877</v>
      </c>
      <c r="N802" s="1064" t="s">
        <v>42</v>
      </c>
      <c r="O802" s="14"/>
      <c r="S802" t="str">
        <f t="shared" si="140"/>
        <v>Pari Bibi Mazar</v>
      </c>
      <c r="T802" s="2672">
        <f t="shared" si="141"/>
        <v>2262756.8157894877</v>
      </c>
      <c r="U802" s="2672">
        <v>2133225.2762808297</v>
      </c>
      <c r="V802" s="33">
        <f t="shared" si="142"/>
        <v>129531.539508658</v>
      </c>
      <c r="W802" s="1104">
        <f t="shared" si="143"/>
        <v>6.0720984768420552</v>
      </c>
      <c r="X802" s="33" t="str">
        <f t="shared" si="144"/>
        <v>OK</v>
      </c>
    </row>
    <row r="803" spans="1:24" ht="21.9" customHeight="1" x14ac:dyDescent="0.3">
      <c r="A803" s="519">
        <v>10</v>
      </c>
      <c r="B803" s="98" t="s">
        <v>42</v>
      </c>
      <c r="C803" s="51">
        <v>11</v>
      </c>
      <c r="D803" s="933"/>
      <c r="E803" s="51" t="s">
        <v>3627</v>
      </c>
      <c r="F803" s="676">
        <v>1</v>
      </c>
      <c r="G803" s="2217">
        <v>301821</v>
      </c>
      <c r="H803" s="2217">
        <v>320730</v>
      </c>
      <c r="I803" s="19">
        <f t="shared" si="138"/>
        <v>18909</v>
      </c>
      <c r="J803" s="507">
        <v>60</v>
      </c>
      <c r="K803" s="581"/>
      <c r="L803" s="21">
        <f t="shared" si="139"/>
        <v>1134540</v>
      </c>
      <c r="M803" s="21">
        <f t="shared" si="145"/>
        <v>1156672.396792826</v>
      </c>
      <c r="N803" s="71" t="s">
        <v>42</v>
      </c>
      <c r="O803" s="14"/>
      <c r="S803" t="str">
        <f t="shared" si="140"/>
        <v>Azimpur</v>
      </c>
      <c r="T803" s="2672">
        <f t="shared" si="141"/>
        <v>1156672.396792826</v>
      </c>
      <c r="U803" s="2672">
        <v>1153479.4595881458</v>
      </c>
      <c r="V803" s="33">
        <f t="shared" si="142"/>
        <v>3192.9372046801727</v>
      </c>
      <c r="W803" s="1104">
        <f t="shared" si="143"/>
        <v>0.276809194835617</v>
      </c>
      <c r="X803" s="33" t="str">
        <f t="shared" si="144"/>
        <v>OK</v>
      </c>
    </row>
    <row r="804" spans="1:24" ht="21.9" customHeight="1" x14ac:dyDescent="0.3">
      <c r="A804" s="519">
        <v>11</v>
      </c>
      <c r="B804" s="98" t="s">
        <v>3628</v>
      </c>
      <c r="C804" s="51">
        <v>11</v>
      </c>
      <c r="D804" s="933"/>
      <c r="E804" s="51" t="s">
        <v>3629</v>
      </c>
      <c r="F804" s="676">
        <v>1</v>
      </c>
      <c r="G804" s="2217">
        <v>982542</v>
      </c>
      <c r="H804" s="2217">
        <v>1004577</v>
      </c>
      <c r="I804" s="19">
        <f t="shared" si="138"/>
        <v>22035</v>
      </c>
      <c r="J804" s="507">
        <v>60</v>
      </c>
      <c r="K804" s="581"/>
      <c r="L804" s="21">
        <f t="shared" si="139"/>
        <v>1322100</v>
      </c>
      <c r="M804" s="21">
        <f t="shared" si="145"/>
        <v>1347891.282634191</v>
      </c>
      <c r="N804" s="71" t="s">
        <v>42</v>
      </c>
      <c r="O804" s="14"/>
      <c r="S804" t="str">
        <f t="shared" si="140"/>
        <v>Aazd</v>
      </c>
      <c r="T804" s="2672">
        <f t="shared" si="141"/>
        <v>1347891.282634191</v>
      </c>
      <c r="U804" s="2672">
        <v>1333174.551014334</v>
      </c>
      <c r="V804" s="33">
        <f t="shared" si="142"/>
        <v>14716.731619857019</v>
      </c>
      <c r="W804" s="1104">
        <f t="shared" si="143"/>
        <v>1.1038863297127841</v>
      </c>
      <c r="X804" s="33" t="str">
        <f t="shared" si="144"/>
        <v>OK</v>
      </c>
    </row>
    <row r="805" spans="1:24" ht="21.9" customHeight="1" x14ac:dyDescent="0.3">
      <c r="A805" s="519">
        <v>12</v>
      </c>
      <c r="B805" s="98" t="s">
        <v>3630</v>
      </c>
      <c r="C805" s="51">
        <v>11</v>
      </c>
      <c r="D805" s="933"/>
      <c r="E805" s="51" t="s">
        <v>3631</v>
      </c>
      <c r="F805" s="676">
        <v>1</v>
      </c>
      <c r="G805" s="2217">
        <v>515887</v>
      </c>
      <c r="H805" s="2217">
        <v>532893</v>
      </c>
      <c r="I805" s="19">
        <f t="shared" si="138"/>
        <v>17006</v>
      </c>
      <c r="J805" s="507">
        <v>60</v>
      </c>
      <c r="K805" s="581"/>
      <c r="L805" s="21">
        <f t="shared" si="139"/>
        <v>1020360</v>
      </c>
      <c r="M805" s="21">
        <f t="shared" si="145"/>
        <v>1040264.9944396212</v>
      </c>
      <c r="N805" s="71" t="s">
        <v>42</v>
      </c>
      <c r="O805" s="14"/>
      <c r="S805" t="str">
        <f t="shared" si="140"/>
        <v>Dayra Sharif</v>
      </c>
      <c r="T805" s="2672">
        <f t="shared" si="141"/>
        <v>1040264.9944396212</v>
      </c>
      <c r="U805" s="2672">
        <v>1036318.7466271307</v>
      </c>
      <c r="V805" s="33">
        <f t="shared" si="142"/>
        <v>3946.247812490561</v>
      </c>
      <c r="W805" s="1104">
        <f t="shared" si="143"/>
        <v>0.38079479169264008</v>
      </c>
      <c r="X805" s="33" t="str">
        <f t="shared" si="144"/>
        <v>OK</v>
      </c>
    </row>
    <row r="806" spans="1:24" ht="21.9" customHeight="1" x14ac:dyDescent="0.3">
      <c r="A806" s="519">
        <v>13</v>
      </c>
      <c r="B806" s="98" t="s">
        <v>3632</v>
      </c>
      <c r="C806" s="51">
        <v>11</v>
      </c>
      <c r="D806" s="933"/>
      <c r="E806" s="51" t="s">
        <v>3633</v>
      </c>
      <c r="F806" s="676">
        <v>1</v>
      </c>
      <c r="G806" s="2217">
        <v>1899.17</v>
      </c>
      <c r="H806" s="2217">
        <v>1928.02</v>
      </c>
      <c r="I806" s="19">
        <f t="shared" si="138"/>
        <v>28.849999999999909</v>
      </c>
      <c r="J806" s="507">
        <v>60000</v>
      </c>
      <c r="K806" s="581"/>
      <c r="L806" s="21">
        <f t="shared" si="139"/>
        <v>1730999.9999999946</v>
      </c>
      <c r="M806" s="21">
        <f t="shared" si="145"/>
        <v>1764768.0283184156</v>
      </c>
      <c r="N806" s="71" t="s">
        <v>42</v>
      </c>
      <c r="O806" s="14"/>
      <c r="S806" t="str">
        <f t="shared" si="140"/>
        <v>Naya palton</v>
      </c>
      <c r="T806" s="2672">
        <f t="shared" si="141"/>
        <v>1764768.0283184156</v>
      </c>
      <c r="U806" s="2672">
        <v>1711787.3638229375</v>
      </c>
      <c r="V806" s="33">
        <f t="shared" si="142"/>
        <v>52980.664495478151</v>
      </c>
      <c r="W806" s="1104">
        <f t="shared" si="143"/>
        <v>3.0950493977918114</v>
      </c>
      <c r="X806" s="33" t="str">
        <f t="shared" si="144"/>
        <v>OK</v>
      </c>
    </row>
    <row r="807" spans="1:24" ht="21.9" customHeight="1" x14ac:dyDescent="0.3">
      <c r="A807" s="519">
        <v>16</v>
      </c>
      <c r="B807" s="98" t="s">
        <v>3634</v>
      </c>
      <c r="C807" s="51">
        <v>11</v>
      </c>
      <c r="D807" s="933"/>
      <c r="E807" s="51" t="s">
        <v>3635</v>
      </c>
      <c r="F807" s="676">
        <v>1</v>
      </c>
      <c r="G807" s="2217">
        <v>1609302</v>
      </c>
      <c r="H807" s="2217">
        <v>1633628</v>
      </c>
      <c r="I807" s="19">
        <f t="shared" si="138"/>
        <v>24326</v>
      </c>
      <c r="J807" s="507">
        <v>60</v>
      </c>
      <c r="K807" s="581"/>
      <c r="L807" s="21">
        <f t="shared" si="139"/>
        <v>1459560</v>
      </c>
      <c r="M807" s="21">
        <f t="shared" si="145"/>
        <v>1488032.8269280386</v>
      </c>
      <c r="N807" s="71" t="s">
        <v>42</v>
      </c>
      <c r="O807" s="14"/>
      <c r="S807" t="str">
        <f t="shared" si="140"/>
        <v>Viqarunnisa Noon School</v>
      </c>
      <c r="T807" s="2672">
        <f t="shared" si="141"/>
        <v>1488032.8269280386</v>
      </c>
      <c r="U807" s="2672">
        <v>1499973.447659767</v>
      </c>
      <c r="V807" s="33">
        <f t="shared" si="142"/>
        <v>-11940.620731728384</v>
      </c>
      <c r="W807" s="1104">
        <f t="shared" si="143"/>
        <v>-0.79605547353907746</v>
      </c>
      <c r="X807" s="33" t="str">
        <f t="shared" si="144"/>
        <v>OK</v>
      </c>
    </row>
    <row r="808" spans="1:24" ht="21.9" customHeight="1" x14ac:dyDescent="0.3">
      <c r="A808" s="519">
        <v>17</v>
      </c>
      <c r="B808" s="98" t="s">
        <v>3636</v>
      </c>
      <c r="C808" s="51">
        <v>11</v>
      </c>
      <c r="D808" s="933"/>
      <c r="E808" s="51" t="s">
        <v>3637</v>
      </c>
      <c r="F808" s="676">
        <v>1</v>
      </c>
      <c r="G808" s="2217">
        <v>4005845</v>
      </c>
      <c r="H808" s="2217">
        <v>4031972</v>
      </c>
      <c r="I808" s="19">
        <f t="shared" si="138"/>
        <v>26127</v>
      </c>
      <c r="J808" s="507">
        <v>60</v>
      </c>
      <c r="K808" s="581"/>
      <c r="L808" s="21">
        <f t="shared" si="139"/>
        <v>1567620</v>
      </c>
      <c r="M808" s="21">
        <f t="shared" si="145"/>
        <v>1598200.8414514866</v>
      </c>
      <c r="N808" s="71" t="s">
        <v>42</v>
      </c>
      <c r="O808" s="14"/>
      <c r="S808" t="str">
        <f t="shared" si="140"/>
        <v>Subal Das Lane</v>
      </c>
      <c r="T808" s="2672">
        <f t="shared" si="141"/>
        <v>1598200.8414514866</v>
      </c>
      <c r="U808" s="2672">
        <v>1506117.3895128625</v>
      </c>
      <c r="V808" s="33">
        <f t="shared" si="142"/>
        <v>92083.451938624028</v>
      </c>
      <c r="W808" s="1104">
        <f t="shared" si="143"/>
        <v>6.1139624693137256</v>
      </c>
      <c r="X808" s="33" t="str">
        <f t="shared" si="144"/>
        <v>OK</v>
      </c>
    </row>
    <row r="809" spans="1:24" ht="21.9" customHeight="1" x14ac:dyDescent="0.3">
      <c r="A809" s="519">
        <v>18</v>
      </c>
      <c r="B809" s="98" t="s">
        <v>3638</v>
      </c>
      <c r="C809" s="51">
        <v>11</v>
      </c>
      <c r="D809" s="933"/>
      <c r="E809" s="51" t="s">
        <v>3639</v>
      </c>
      <c r="F809" s="676">
        <v>1</v>
      </c>
      <c r="G809" s="2217">
        <v>726292</v>
      </c>
      <c r="H809" s="2217">
        <v>766602</v>
      </c>
      <c r="I809" s="19">
        <f t="shared" si="138"/>
        <v>40310</v>
      </c>
      <c r="J809" s="507">
        <v>60</v>
      </c>
      <c r="K809" s="581"/>
      <c r="L809" s="21">
        <f t="shared" si="139"/>
        <v>2418600</v>
      </c>
      <c r="M809" s="21">
        <f t="shared" si="145"/>
        <v>2465781.6021322552</v>
      </c>
      <c r="N809" s="71" t="s">
        <v>42</v>
      </c>
      <c r="O809" s="14"/>
      <c r="S809" t="str">
        <f t="shared" si="140"/>
        <v>Lalbagh</v>
      </c>
      <c r="T809" s="2672">
        <f t="shared" si="141"/>
        <v>2465781.6021322552</v>
      </c>
      <c r="U809" s="2672">
        <v>2471750.3892756631</v>
      </c>
      <c r="V809" s="33">
        <f t="shared" si="142"/>
        <v>-5968.7871434078552</v>
      </c>
      <c r="W809" s="1104">
        <f t="shared" si="143"/>
        <v>-0.24148017410273315</v>
      </c>
      <c r="X809" s="33" t="str">
        <f t="shared" si="144"/>
        <v>OK</v>
      </c>
    </row>
    <row r="810" spans="1:24" ht="21.9" customHeight="1" x14ac:dyDescent="0.3">
      <c r="A810" s="519">
        <v>19</v>
      </c>
      <c r="B810" s="98" t="s">
        <v>3640</v>
      </c>
      <c r="C810" s="51">
        <v>11</v>
      </c>
      <c r="D810" s="1095"/>
      <c r="E810" s="51" t="s">
        <v>3641</v>
      </c>
      <c r="F810" s="676">
        <v>1</v>
      </c>
      <c r="G810" s="2217">
        <v>1239080</v>
      </c>
      <c r="H810" s="2217">
        <v>1251280</v>
      </c>
      <c r="I810" s="19">
        <f t="shared" si="138"/>
        <v>12200</v>
      </c>
      <c r="J810" s="507">
        <v>60</v>
      </c>
      <c r="K810" s="581"/>
      <c r="L810" s="21">
        <f t="shared" si="139"/>
        <v>732000</v>
      </c>
      <c r="M810" s="21">
        <f t="shared" si="145"/>
        <v>746279.7208140291</v>
      </c>
      <c r="N810" s="1064" t="s">
        <v>105</v>
      </c>
      <c r="O810" s="14"/>
      <c r="S810" t="str">
        <f t="shared" si="140"/>
        <v>Zahrul Haque Hall</v>
      </c>
      <c r="T810" s="2672">
        <f t="shared" si="141"/>
        <v>746279.7208140291</v>
      </c>
      <c r="U810" s="2672">
        <v>668533.87094577157</v>
      </c>
      <c r="V810" s="33">
        <f t="shared" si="142"/>
        <v>77745.84986825753</v>
      </c>
      <c r="W810" s="1104">
        <f t="shared" si="143"/>
        <v>11.629306045222638</v>
      </c>
      <c r="X810" s="33" t="str">
        <f t="shared" si="144"/>
        <v>OK</v>
      </c>
    </row>
    <row r="811" spans="1:24" ht="21.9" customHeight="1" x14ac:dyDescent="0.3">
      <c r="A811" s="519">
        <v>20</v>
      </c>
      <c r="B811" s="98" t="s">
        <v>3642</v>
      </c>
      <c r="C811" s="51">
        <v>11</v>
      </c>
      <c r="D811" s="933"/>
      <c r="E811" s="51" t="s">
        <v>3643</v>
      </c>
      <c r="F811" s="676">
        <v>1</v>
      </c>
      <c r="G811" s="2217">
        <v>933261</v>
      </c>
      <c r="H811" s="2217">
        <v>941486</v>
      </c>
      <c r="I811" s="19">
        <f t="shared" si="138"/>
        <v>8225</v>
      </c>
      <c r="J811" s="507">
        <v>60</v>
      </c>
      <c r="K811" s="581"/>
      <c r="L811" s="21">
        <f t="shared" si="139"/>
        <v>493500</v>
      </c>
      <c r="M811" s="21">
        <f t="shared" si="145"/>
        <v>503127.10686027777</v>
      </c>
      <c r="N811" s="71" t="s">
        <v>42</v>
      </c>
      <c r="O811" s="14"/>
      <c r="S811" t="str">
        <f t="shared" si="140"/>
        <v>Eden College</v>
      </c>
      <c r="T811" s="2672">
        <f t="shared" si="141"/>
        <v>503127.10686027777</v>
      </c>
      <c r="U811" s="2672">
        <v>450271.85739222943</v>
      </c>
      <c r="V811" s="33">
        <f t="shared" si="142"/>
        <v>52855.249468048336</v>
      </c>
      <c r="W811" s="1104">
        <f t="shared" si="143"/>
        <v>11.738519430053211</v>
      </c>
      <c r="X811" s="33" t="str">
        <f t="shared" si="144"/>
        <v>OK</v>
      </c>
    </row>
    <row r="812" spans="1:24" ht="21.9" customHeight="1" x14ac:dyDescent="0.3">
      <c r="A812" s="519">
        <v>21</v>
      </c>
      <c r="B812" s="98" t="s">
        <v>3644</v>
      </c>
      <c r="C812" s="51">
        <v>11</v>
      </c>
      <c r="D812" s="933"/>
      <c r="E812" s="51" t="s">
        <v>3645</v>
      </c>
      <c r="F812" s="676">
        <v>1</v>
      </c>
      <c r="G812" s="2217">
        <v>478017</v>
      </c>
      <c r="H812" s="2217">
        <v>489152</v>
      </c>
      <c r="I812" s="19">
        <f t="shared" si="138"/>
        <v>11135</v>
      </c>
      <c r="J812" s="507">
        <v>60</v>
      </c>
      <c r="K812" s="581"/>
      <c r="L812" s="21">
        <f t="shared" si="139"/>
        <v>668100</v>
      </c>
      <c r="M812" s="21">
        <f t="shared" si="145"/>
        <v>681133.17141509952</v>
      </c>
      <c r="N812" s="71" t="s">
        <v>42</v>
      </c>
      <c r="O812" s="14"/>
      <c r="S812" t="str">
        <f t="shared" si="140"/>
        <v>Nilkhet/ PWD-01</v>
      </c>
      <c r="T812" s="2672">
        <f t="shared" si="141"/>
        <v>681133.17141509952</v>
      </c>
      <c r="U812" s="2672">
        <v>683984.97223969584</v>
      </c>
      <c r="V812" s="33">
        <f t="shared" si="142"/>
        <v>-2851.8008245963138</v>
      </c>
      <c r="W812" s="1104">
        <f t="shared" si="143"/>
        <v>-0.41693910543942891</v>
      </c>
      <c r="X812" s="33" t="str">
        <f t="shared" si="144"/>
        <v>OK</v>
      </c>
    </row>
    <row r="813" spans="1:24" ht="21.9" customHeight="1" x14ac:dyDescent="0.3">
      <c r="A813" s="519">
        <v>22</v>
      </c>
      <c r="B813" s="98" t="s">
        <v>3646</v>
      </c>
      <c r="C813" s="51">
        <v>11</v>
      </c>
      <c r="D813" s="1095"/>
      <c r="E813" s="51" t="s">
        <v>3647</v>
      </c>
      <c r="F813" s="676">
        <v>1</v>
      </c>
      <c r="G813" s="2217">
        <v>962739</v>
      </c>
      <c r="H813" s="2217">
        <v>976076</v>
      </c>
      <c r="I813" s="19">
        <f t="shared" si="138"/>
        <v>13337</v>
      </c>
      <c r="J813" s="507">
        <v>60</v>
      </c>
      <c r="K813" s="581"/>
      <c r="L813" s="21">
        <f t="shared" si="139"/>
        <v>800220</v>
      </c>
      <c r="M813" s="21">
        <f t="shared" si="145"/>
        <v>815830.54397513974</v>
      </c>
      <c r="N813" s="71" t="s">
        <v>105</v>
      </c>
      <c r="O813" s="14"/>
      <c r="S813" t="str">
        <f t="shared" si="140"/>
        <v>BUET</v>
      </c>
      <c r="T813" s="2672">
        <f t="shared" si="141"/>
        <v>815830.54397513974</v>
      </c>
      <c r="U813" s="2672">
        <v>798043.29872043489</v>
      </c>
      <c r="V813" s="33">
        <f t="shared" si="142"/>
        <v>17787.245254704845</v>
      </c>
      <c r="W813" s="1104">
        <f t="shared" si="143"/>
        <v>2.2288571664249952</v>
      </c>
      <c r="X813" s="33" t="str">
        <f t="shared" si="144"/>
        <v>OK</v>
      </c>
    </row>
    <row r="814" spans="1:24" ht="21.9" customHeight="1" x14ac:dyDescent="0.3">
      <c r="A814" s="519">
        <v>23</v>
      </c>
      <c r="B814" s="98" t="s">
        <v>3613</v>
      </c>
      <c r="C814" s="72">
        <v>0.41499999999999998</v>
      </c>
      <c r="D814" s="639"/>
      <c r="E814" s="51" t="s">
        <v>3648</v>
      </c>
      <c r="F814" s="676">
        <v>1</v>
      </c>
      <c r="G814" s="2217">
        <v>389374</v>
      </c>
      <c r="H814" s="2217">
        <v>393284</v>
      </c>
      <c r="I814" s="19">
        <f t="shared" si="138"/>
        <v>3910</v>
      </c>
      <c r="J814" s="507">
        <v>1</v>
      </c>
      <c r="K814" s="581"/>
      <c r="L814" s="21">
        <f t="shared" si="139"/>
        <v>3910</v>
      </c>
      <c r="M814" s="21">
        <f t="shared" si="145"/>
        <v>3986.2755579000736</v>
      </c>
      <c r="N814" s="71" t="s">
        <v>42</v>
      </c>
      <c r="O814" s="14"/>
      <c r="S814" t="str">
        <f t="shared" si="140"/>
        <v>11/0.4 kV Auxiliary Transformer</v>
      </c>
      <c r="T814" s="2672">
        <f t="shared" si="141"/>
        <v>3986.2755579000736</v>
      </c>
      <c r="U814" s="2672">
        <v>4092.9196800243863</v>
      </c>
      <c r="V814" s="33">
        <f t="shared" si="142"/>
        <v>-106.64412212431262</v>
      </c>
      <c r="W814" s="1104">
        <f t="shared" si="143"/>
        <v>-2.6055757371636772</v>
      </c>
      <c r="X814" s="33" t="str">
        <f t="shared" si="144"/>
        <v>OK</v>
      </c>
    </row>
    <row r="815" spans="1:24" ht="21.9" customHeight="1" x14ac:dyDescent="0.3">
      <c r="A815" s="524"/>
      <c r="B815" s="94"/>
      <c r="C815" s="88"/>
      <c r="D815" s="94"/>
      <c r="E815" s="88"/>
      <c r="F815" s="677"/>
      <c r="G815" s="37"/>
      <c r="H815" s="37"/>
      <c r="I815" s="37"/>
      <c r="J815" s="52" t="s">
        <v>38</v>
      </c>
      <c r="K815" s="541">
        <f>M798</f>
        <v>17401295.82945589</v>
      </c>
      <c r="L815" s="2716">
        <f>SUM(L800:L814)</f>
        <v>17068329.999999993</v>
      </c>
      <c r="M815" s="42">
        <f>SUM(M800:M814)</f>
        <v>17401295.829455893</v>
      </c>
      <c r="N815" s="82">
        <f>(M815-L815)/L815*100</f>
        <v>1.9507815319712067</v>
      </c>
      <c r="O815" s="28"/>
    </row>
    <row r="817" spans="1:15" ht="21.9" customHeight="1" x14ac:dyDescent="0.3">
      <c r="A817" s="511"/>
      <c r="B817" s="523"/>
      <c r="C817" s="520"/>
      <c r="D817" s="1038"/>
      <c r="F817" s="3107" t="s">
        <v>815</v>
      </c>
      <c r="G817" s="3108"/>
      <c r="H817" s="3109"/>
      <c r="I817" s="555" t="s">
        <v>14</v>
      </c>
      <c r="J817" s="511"/>
      <c r="K817" s="580"/>
      <c r="L817" s="511" t="s">
        <v>222</v>
      </c>
      <c r="M817" s="511"/>
      <c r="N817" s="520"/>
      <c r="O817" s="511"/>
    </row>
    <row r="818" spans="1:15" ht="21.9" customHeight="1" x14ac:dyDescent="0.3">
      <c r="A818" s="511"/>
      <c r="B818" s="523"/>
      <c r="C818" s="520"/>
      <c r="D818" s="1038"/>
      <c r="F818" s="1090" t="s">
        <v>102</v>
      </c>
      <c r="G818" s="3070" t="s">
        <v>4068</v>
      </c>
      <c r="H818" s="3071"/>
      <c r="I818" s="530">
        <f>M800</f>
        <v>735452.54781533382</v>
      </c>
      <c r="J818" s="511"/>
      <c r="K818" s="580"/>
      <c r="L818" s="511"/>
      <c r="M818" s="511"/>
      <c r="N818" s="520"/>
      <c r="O818" s="511" t="s">
        <v>222</v>
      </c>
    </row>
    <row r="819" spans="1:15" ht="21.9" customHeight="1" x14ac:dyDescent="0.3">
      <c r="A819" s="511"/>
      <c r="B819" s="523"/>
      <c r="C819" s="520"/>
      <c r="D819" s="1038"/>
      <c r="F819" s="1090" t="s">
        <v>45</v>
      </c>
      <c r="G819" s="3070" t="s">
        <v>4068</v>
      </c>
      <c r="H819" s="3071"/>
      <c r="I819" s="530">
        <f>M801</f>
        <v>791117.67453178996</v>
      </c>
      <c r="J819" s="511"/>
      <c r="K819" s="580"/>
      <c r="L819" s="511"/>
      <c r="M819" s="511"/>
      <c r="N819" s="520"/>
      <c r="O819" s="511"/>
    </row>
    <row r="820" spans="1:15" ht="21.9" customHeight="1" x14ac:dyDescent="0.3">
      <c r="A820" s="511"/>
      <c r="B820" s="523"/>
      <c r="C820" s="520"/>
      <c r="D820" s="1038"/>
      <c r="F820" s="1090" t="s">
        <v>42</v>
      </c>
      <c r="G820" s="3070" t="s">
        <v>4068</v>
      </c>
      <c r="H820" s="3071"/>
      <c r="I820" s="530">
        <f>SUM(M802:M809,M811:M812,M814)</f>
        <v>14312615.3423196</v>
      </c>
      <c r="J820" s="511"/>
      <c r="K820" s="580"/>
      <c r="L820" s="511"/>
      <c r="M820" s="511"/>
      <c r="N820" s="520"/>
      <c r="O820" s="511"/>
    </row>
    <row r="821" spans="1:15" ht="21.9" customHeight="1" x14ac:dyDescent="0.3">
      <c r="A821" s="511"/>
      <c r="B821" s="523"/>
      <c r="C821" s="520"/>
      <c r="D821" s="1038"/>
      <c r="E821" s="520"/>
      <c r="F821" s="1090" t="s">
        <v>105</v>
      </c>
      <c r="G821" s="3070" t="s">
        <v>4068</v>
      </c>
      <c r="H821" s="3071"/>
      <c r="I821" s="530">
        <f>M810+M813</f>
        <v>1562110.2647891687</v>
      </c>
      <c r="J821" s="511"/>
      <c r="K821" s="580"/>
      <c r="L821" s="511"/>
      <c r="M821" s="511"/>
      <c r="N821" s="520"/>
      <c r="O821" s="511"/>
    </row>
    <row r="822" spans="1:15" ht="21.9" customHeight="1" x14ac:dyDescent="0.3">
      <c r="F822" s="1090"/>
      <c r="G822" s="3110"/>
      <c r="H822" s="3111"/>
      <c r="I822" s="530"/>
      <c r="J822" s="511"/>
    </row>
    <row r="823" spans="1:15" ht="21.9" customHeight="1" x14ac:dyDescent="0.3">
      <c r="F823" s="3175" t="s">
        <v>199</v>
      </c>
      <c r="G823" s="3176"/>
      <c r="H823" s="3177"/>
      <c r="I823" s="540">
        <f>SUM(I818:I822)</f>
        <v>17401295.829455893</v>
      </c>
      <c r="J823" s="42">
        <f>I823-M815</f>
        <v>0</v>
      </c>
    </row>
    <row r="833" spans="1:24" ht="21.9" customHeight="1" x14ac:dyDescent="0.3">
      <c r="A833" s="511"/>
      <c r="B833" s="523"/>
      <c r="C833" s="520"/>
      <c r="D833" s="1038"/>
      <c r="E833" s="520"/>
      <c r="F833" s="674"/>
      <c r="G833" s="2214"/>
      <c r="H833" s="2214"/>
      <c r="I833" s="511"/>
      <c r="J833" s="511"/>
      <c r="K833" s="580"/>
      <c r="L833" s="511"/>
      <c r="M833" s="511"/>
      <c r="N833" s="520"/>
      <c r="O833" s="511"/>
    </row>
    <row r="834" spans="1:24" ht="21.9" customHeight="1" x14ac:dyDescent="0.3">
      <c r="A834" s="511"/>
      <c r="B834" s="523"/>
      <c r="C834" s="520"/>
      <c r="D834" s="1038"/>
      <c r="E834" s="520"/>
      <c r="F834" s="674"/>
      <c r="G834" s="2214"/>
      <c r="H834" s="2214"/>
      <c r="I834" s="511"/>
      <c r="J834" s="511"/>
      <c r="K834" s="580"/>
      <c r="L834" s="511"/>
      <c r="M834" s="511"/>
      <c r="N834" s="520"/>
      <c r="O834" s="511"/>
    </row>
    <row r="835" spans="1:24" ht="21.9" customHeight="1" x14ac:dyDescent="0.3">
      <c r="A835" s="45"/>
      <c r="B835" s="3128"/>
      <c r="C835" s="3128"/>
      <c r="D835" s="3128"/>
      <c r="E835" s="3128"/>
      <c r="F835" s="3128"/>
      <c r="G835" s="3128"/>
      <c r="H835" s="3128"/>
      <c r="I835" s="3128"/>
      <c r="J835" s="3128"/>
      <c r="K835" s="3128"/>
      <c r="L835" s="3128"/>
      <c r="M835" s="3128"/>
      <c r="N835" s="74"/>
      <c r="O835" s="27"/>
    </row>
    <row r="836" spans="1:24" ht="21.9" customHeight="1" x14ac:dyDescent="0.3">
      <c r="A836" s="511"/>
      <c r="B836" s="523"/>
      <c r="C836" s="520"/>
      <c r="D836" s="1038"/>
      <c r="E836" s="520"/>
      <c r="F836" s="674"/>
      <c r="G836" s="2214"/>
      <c r="H836" s="2214"/>
      <c r="I836" s="511"/>
      <c r="J836" s="511"/>
      <c r="K836" s="580"/>
      <c r="L836" s="511"/>
      <c r="M836" s="511"/>
      <c r="N836" s="520"/>
      <c r="O836" s="511"/>
    </row>
    <row r="837" spans="1:24" ht="21.9" customHeight="1" x14ac:dyDescent="0.3">
      <c r="A837" s="511"/>
      <c r="B837" s="523"/>
      <c r="C837" s="520"/>
      <c r="D837" s="1038"/>
      <c r="E837" s="520"/>
      <c r="F837" s="674"/>
      <c r="G837" s="2214"/>
      <c r="H837" s="2214"/>
      <c r="I837" s="511"/>
      <c r="J837" s="511"/>
      <c r="K837" s="580"/>
      <c r="L837" s="511"/>
      <c r="M837" s="511"/>
      <c r="N837" s="520"/>
      <c r="O837" s="511"/>
    </row>
    <row r="838" spans="1:24" ht="21.9" customHeight="1" x14ac:dyDescent="0.3">
      <c r="A838" s="3086" t="s">
        <v>1175</v>
      </c>
      <c r="B838" s="3086"/>
      <c r="C838" s="3086"/>
      <c r="D838" s="3086"/>
      <c r="E838" s="3086"/>
      <c r="F838" s="3086"/>
      <c r="G838" s="3086"/>
      <c r="H838" s="3086"/>
      <c r="I838" s="3086"/>
      <c r="J838" s="3086"/>
      <c r="K838" s="3086"/>
      <c r="L838" s="3086"/>
      <c r="M838" s="3086"/>
      <c r="N838" s="3086"/>
      <c r="O838" s="629" t="e">
        <f>#REF!</f>
        <v>#REF!</v>
      </c>
      <c r="S838" s="1103" t="str">
        <f>S6</f>
        <v>Name of Feeders.</v>
      </c>
      <c r="T838" s="2671" t="str">
        <f>T6</f>
        <v>Month August-2023</v>
      </c>
      <c r="U838" s="2671" t="s">
        <v>5037</v>
      </c>
      <c r="V838" s="1103" t="str">
        <f>V6</f>
        <v>Diffferance</v>
      </c>
      <c r="W838" s="1103" t="str">
        <f>W6</f>
        <v>% of Increased/Decreased</v>
      </c>
      <c r="X838" s="1103" t="str">
        <f>X6</f>
        <v>COMENTS</v>
      </c>
    </row>
    <row r="839" spans="1:24" ht="21.9" customHeight="1" x14ac:dyDescent="0.3">
      <c r="A839" s="3087" t="s">
        <v>0</v>
      </c>
      <c r="B839" s="3089" t="s">
        <v>1</v>
      </c>
      <c r="C839" s="3091" t="s">
        <v>2</v>
      </c>
      <c r="D839" s="3092"/>
      <c r="E839" s="3093"/>
      <c r="F839" s="3094" t="s">
        <v>3</v>
      </c>
      <c r="G839" s="3091" t="s">
        <v>4</v>
      </c>
      <c r="H839" s="3093"/>
      <c r="I839" s="3068"/>
      <c r="J839" s="3096" t="s">
        <v>5</v>
      </c>
      <c r="K839" s="3091" t="s">
        <v>6</v>
      </c>
      <c r="L839" s="3093"/>
      <c r="M839" s="95" t="s">
        <v>805</v>
      </c>
      <c r="N839" s="96"/>
      <c r="O839" s="3067" t="s">
        <v>7</v>
      </c>
    </row>
    <row r="840" spans="1:24" ht="46.8" x14ac:dyDescent="0.3">
      <c r="A840" s="3088"/>
      <c r="B840" s="3090"/>
      <c r="C840" s="3084" t="s">
        <v>824</v>
      </c>
      <c r="D840" s="3085"/>
      <c r="E840" s="85" t="s">
        <v>9</v>
      </c>
      <c r="F840" s="3095"/>
      <c r="G840" s="2218" t="str">
        <f>G8</f>
        <v>Reading at 00.00hr 
01.08.2023</v>
      </c>
      <c r="H840" s="2218" t="str">
        <f>H8</f>
        <v>Reading at 00.00hr 
01.09.2023</v>
      </c>
      <c r="I840" s="1" t="s">
        <v>10</v>
      </c>
      <c r="J840" s="3088"/>
      <c r="K840" s="1" t="s">
        <v>11</v>
      </c>
      <c r="L840" s="1" t="s">
        <v>12</v>
      </c>
      <c r="M840" s="508" t="s">
        <v>30</v>
      </c>
      <c r="N840" s="75" t="s">
        <v>41</v>
      </c>
      <c r="O840" s="3068"/>
    </row>
    <row r="841" spans="1:24" ht="21.9" customHeight="1" x14ac:dyDescent="0.3">
      <c r="A841" s="2">
        <v>1</v>
      </c>
      <c r="B841" s="86">
        <v>2</v>
      </c>
      <c r="C841" s="2582">
        <v>3</v>
      </c>
      <c r="D841" s="2615">
        <v>4</v>
      </c>
      <c r="E841" s="551">
        <v>5</v>
      </c>
      <c r="F841" s="551">
        <v>6</v>
      </c>
      <c r="G841" s="2616">
        <f>'PDB Bill AMR'!$H$5</f>
        <v>8</v>
      </c>
      <c r="H841" s="2616">
        <f>'PDB Bill AMR'!$H$5</f>
        <v>8</v>
      </c>
      <c r="I841" s="2" t="s">
        <v>2021</v>
      </c>
      <c r="J841" s="2">
        <v>10</v>
      </c>
      <c r="K841" s="2" t="s">
        <v>5039</v>
      </c>
      <c r="L841" s="2" t="s">
        <v>5040</v>
      </c>
      <c r="M841" s="2">
        <v>13</v>
      </c>
      <c r="N841" s="2">
        <v>14</v>
      </c>
      <c r="O841" s="2">
        <v>15</v>
      </c>
      <c r="T841" s="2673">
        <v>15283200.000000071</v>
      </c>
      <c r="U841" s="2673">
        <v>15283200.000000071</v>
      </c>
      <c r="V841" s="33">
        <f>T841-U841</f>
        <v>0</v>
      </c>
      <c r="W841" s="1104">
        <f>V841/U841*100</f>
        <v>0</v>
      </c>
      <c r="X841" s="33" t="str">
        <f>IF(W841&gt;40,"FAULT",IF(W841&lt;-40,"CHECK","OK"))</f>
        <v>OK</v>
      </c>
    </row>
    <row r="842" spans="1:24" ht="21.9" customHeight="1" x14ac:dyDescent="0.3">
      <c r="A842" s="10"/>
      <c r="B842" s="513" t="s">
        <v>1285</v>
      </c>
      <c r="C842" s="514"/>
      <c r="D842" s="573"/>
      <c r="E842" s="547"/>
      <c r="F842" s="668"/>
      <c r="G842" s="2211"/>
      <c r="H842" s="2211"/>
      <c r="I842" s="514"/>
      <c r="J842" s="514"/>
      <c r="K842" s="573"/>
      <c r="L842" s="514"/>
      <c r="M842" s="515"/>
      <c r="N842" s="516"/>
      <c r="O842" s="7"/>
    </row>
    <row r="843" spans="1:24" ht="21.9" customHeight="1" x14ac:dyDescent="0.3">
      <c r="A843" s="519">
        <v>3</v>
      </c>
      <c r="B843" s="3181" t="s">
        <v>4114</v>
      </c>
      <c r="C843" s="51">
        <v>132</v>
      </c>
      <c r="D843" s="685"/>
      <c r="E843" s="3169">
        <v>38992596</v>
      </c>
      <c r="F843" s="669">
        <v>1</v>
      </c>
      <c r="G843" s="1156">
        <f>'PDB Bill AMR'!I64</f>
        <v>891.97299999999996</v>
      </c>
      <c r="H843" s="1156">
        <f>'PDB Bill AMR'!J64</f>
        <v>925.846</v>
      </c>
      <c r="I843" s="1156">
        <f>'PDB Bill AMR'!K64</f>
        <v>33.873000000000047</v>
      </c>
      <c r="J843" s="1161">
        <f>'PDB Bill AMR'!H64</f>
        <v>1440000</v>
      </c>
      <c r="K843" s="1151">
        <f>'PDB Bill AMR'!L64</f>
        <v>0</v>
      </c>
      <c r="L843" s="1158">
        <f>'PDB Bill AMR'!M64</f>
        <v>48777120.000000067</v>
      </c>
      <c r="M843" s="6"/>
      <c r="N843" s="76"/>
      <c r="O843" s="507"/>
    </row>
    <row r="844" spans="1:24" ht="21.9" customHeight="1" x14ac:dyDescent="0.3">
      <c r="A844" s="519"/>
      <c r="B844" s="3182"/>
      <c r="C844" s="89">
        <v>132</v>
      </c>
      <c r="D844" s="682"/>
      <c r="E844" s="3170"/>
      <c r="F844" s="678">
        <v>1</v>
      </c>
      <c r="G844" s="1174">
        <f>'PDB Bill AMR'!I65</f>
        <v>2.1000000000000001E-2</v>
      </c>
      <c r="H844" s="1174">
        <f>'PDB Bill AMR'!J65</f>
        <v>2.1000000000000001E-2</v>
      </c>
      <c r="I844" s="1174">
        <f>'PDB Bill AMR'!K65</f>
        <v>0</v>
      </c>
      <c r="J844" s="1175">
        <f>'PDB Bill AMR'!H65</f>
        <v>1440000</v>
      </c>
      <c r="K844" s="1151">
        <f>'PDB Bill AMR'!L65</f>
        <v>0</v>
      </c>
      <c r="L844" s="1158">
        <f>'PDB Bill AMR'!M65</f>
        <v>0</v>
      </c>
      <c r="M844" s="1011"/>
      <c r="N844" s="1012"/>
      <c r="O844" s="507"/>
    </row>
    <row r="845" spans="1:24" ht="21.9" customHeight="1" x14ac:dyDescent="0.3">
      <c r="A845" s="519"/>
      <c r="B845" s="93"/>
      <c r="C845" s="87"/>
      <c r="D845" s="999"/>
      <c r="E845" s="88"/>
      <c r="F845" s="670"/>
      <c r="G845" s="36"/>
      <c r="H845" s="36"/>
      <c r="I845" s="3157" t="s">
        <v>221</v>
      </c>
      <c r="J845" s="3158"/>
      <c r="K845" s="576">
        <f>SUM(K843:K844)</f>
        <v>0</v>
      </c>
      <c r="L845" s="81">
        <f>SUM(L843:L843)</f>
        <v>48777120.000000067</v>
      </c>
      <c r="M845" s="17"/>
      <c r="N845" s="79"/>
      <c r="O845" s="507"/>
    </row>
    <row r="846" spans="1:24" ht="21.9" customHeight="1" x14ac:dyDescent="0.3">
      <c r="A846" s="519"/>
      <c r="B846" s="93"/>
      <c r="C846" s="87"/>
      <c r="D846" s="999"/>
      <c r="E846" s="87"/>
      <c r="F846" s="87"/>
      <c r="G846" s="36"/>
      <c r="H846" s="36"/>
      <c r="I846" s="545"/>
      <c r="J846" s="545" t="s">
        <v>28</v>
      </c>
      <c r="K846" s="577">
        <f>L845-K845</f>
        <v>48777120.000000067</v>
      </c>
      <c r="L846" s="39"/>
      <c r="M846" s="40"/>
      <c r="N846" s="520"/>
      <c r="O846" s="507"/>
    </row>
    <row r="847" spans="1:24" ht="21.9" customHeight="1" x14ac:dyDescent="0.3">
      <c r="A847" s="519"/>
      <c r="B847" s="513" t="s">
        <v>3699</v>
      </c>
      <c r="C847" s="514"/>
      <c r="D847" s="573"/>
      <c r="E847" s="514"/>
      <c r="F847" s="514"/>
      <c r="G847" s="2211"/>
      <c r="H847" s="2211"/>
      <c r="I847" s="514"/>
      <c r="J847" s="514"/>
      <c r="K847" s="573"/>
      <c r="L847" s="514"/>
      <c r="M847" s="515"/>
      <c r="N847" s="516"/>
      <c r="O847" s="507"/>
    </row>
    <row r="848" spans="1:24" ht="21.9" customHeight="1" x14ac:dyDescent="0.3">
      <c r="A848" s="519"/>
      <c r="B848" s="3183" t="s">
        <v>4585</v>
      </c>
      <c r="C848" s="51">
        <v>132</v>
      </c>
      <c r="D848" s="685" t="s">
        <v>801</v>
      </c>
      <c r="E848" s="510"/>
      <c r="F848" s="669">
        <v>1</v>
      </c>
      <c r="G848" s="687">
        <v>5699.08</v>
      </c>
      <c r="H848" s="687">
        <v>5750.04</v>
      </c>
      <c r="I848" s="4">
        <f>H848-G848</f>
        <v>50.960000000000036</v>
      </c>
      <c r="J848" s="507">
        <v>960000</v>
      </c>
      <c r="K848" s="574">
        <f>J848*I848*F848</f>
        <v>48921600.000000037</v>
      </c>
      <c r="L848" s="15"/>
      <c r="M848" s="15"/>
      <c r="N848" s="77"/>
      <c r="O848" s="507"/>
    </row>
    <row r="849" spans="1:21" ht="21.9" customHeight="1" x14ac:dyDescent="0.3">
      <c r="A849" s="519"/>
      <c r="B849" s="3184"/>
      <c r="C849" s="51">
        <v>132</v>
      </c>
      <c r="D849" s="685" t="s">
        <v>801</v>
      </c>
      <c r="E849" s="510"/>
      <c r="F849" s="669">
        <v>1</v>
      </c>
      <c r="G849" s="687">
        <v>91.71</v>
      </c>
      <c r="H849" s="687">
        <v>91.71</v>
      </c>
      <c r="I849" s="4">
        <f t="shared" ref="I849:I851" si="146">H849-G849</f>
        <v>0</v>
      </c>
      <c r="J849" s="507">
        <v>960000</v>
      </c>
      <c r="K849" s="574"/>
      <c r="L849" s="15">
        <f t="shared" ref="L849:L851" si="147">F849*I849*J849</f>
        <v>0</v>
      </c>
      <c r="M849" s="15"/>
      <c r="N849" s="77"/>
      <c r="O849" s="507"/>
    </row>
    <row r="850" spans="1:21" ht="21.9" customHeight="1" x14ac:dyDescent="0.3">
      <c r="A850" s="519"/>
      <c r="B850" s="3183" t="s">
        <v>3698</v>
      </c>
      <c r="C850" s="51">
        <v>132</v>
      </c>
      <c r="D850" s="682"/>
      <c r="E850" s="1662"/>
      <c r="F850" s="669">
        <v>1</v>
      </c>
      <c r="G850" s="687">
        <v>3040.28</v>
      </c>
      <c r="H850" s="687">
        <v>3076.27</v>
      </c>
      <c r="I850" s="4">
        <f t="shared" si="146"/>
        <v>35.989999999999782</v>
      </c>
      <c r="J850" s="664">
        <v>960000</v>
      </c>
      <c r="K850" s="574">
        <f t="shared" ref="K850" si="148">J850*I850*F850</f>
        <v>34550399.999999791</v>
      </c>
      <c r="L850" s="15"/>
      <c r="M850" s="17"/>
      <c r="N850" s="79"/>
      <c r="O850" s="507"/>
    </row>
    <row r="851" spans="1:21" ht="21.9" customHeight="1" x14ac:dyDescent="0.3">
      <c r="A851" s="519"/>
      <c r="B851" s="3184"/>
      <c r="C851" s="51">
        <v>132</v>
      </c>
      <c r="D851" s="682"/>
      <c r="E851" s="1662"/>
      <c r="F851" s="669">
        <v>1</v>
      </c>
      <c r="G851" s="687">
        <v>7.78</v>
      </c>
      <c r="H851" s="687">
        <v>7.78</v>
      </c>
      <c r="I851" s="4">
        <f t="shared" si="146"/>
        <v>0</v>
      </c>
      <c r="J851" s="664">
        <v>960000</v>
      </c>
      <c r="K851" s="574"/>
      <c r="L851" s="15">
        <f t="shared" si="147"/>
        <v>0</v>
      </c>
      <c r="M851" s="17"/>
      <c r="N851" s="79"/>
      <c r="O851" s="507"/>
    </row>
    <row r="852" spans="1:21" ht="21.9" customHeight="1" x14ac:dyDescent="0.3">
      <c r="A852" s="519"/>
      <c r="B852" s="93"/>
      <c r="C852" s="87"/>
      <c r="D852" s="999"/>
      <c r="E852" s="87"/>
      <c r="F852" s="670"/>
      <c r="G852" s="36">
        <v>0</v>
      </c>
      <c r="H852" s="36">
        <v>0</v>
      </c>
      <c r="I852" s="3157" t="s">
        <v>272</v>
      </c>
      <c r="J852" s="3158"/>
      <c r="K852" s="576">
        <f>SUM(K848:K851)</f>
        <v>83471999.999999821</v>
      </c>
      <c r="L852" s="92">
        <f>SUM(L848:L851)</f>
        <v>0</v>
      </c>
      <c r="M852" s="17"/>
      <c r="N852" s="79"/>
      <c r="O852" s="521"/>
    </row>
    <row r="853" spans="1:21" ht="21.9" customHeight="1" x14ac:dyDescent="0.3">
      <c r="A853" s="519"/>
      <c r="B853" s="93"/>
      <c r="C853" s="87"/>
      <c r="D853" s="999"/>
      <c r="E853" s="87"/>
      <c r="F853" s="670"/>
      <c r="G853" s="36">
        <v>0</v>
      </c>
      <c r="H853" s="36">
        <v>0</v>
      </c>
      <c r="I853" s="3157" t="s">
        <v>28</v>
      </c>
      <c r="J853" s="3158"/>
      <c r="K853" s="2717">
        <f>K852-L852</f>
        <v>83471999.999999821</v>
      </c>
      <c r="L853" s="39"/>
      <c r="M853" s="41"/>
      <c r="N853" s="522"/>
      <c r="O853" s="521"/>
    </row>
    <row r="854" spans="1:21" ht="21.9" customHeight="1" x14ac:dyDescent="0.3">
      <c r="A854" s="507"/>
      <c r="B854" s="532" t="s">
        <v>3651</v>
      </c>
      <c r="C854" s="533"/>
      <c r="D854" s="578"/>
      <c r="E854" s="533"/>
      <c r="F854" s="671"/>
      <c r="G854" s="2216">
        <v>0</v>
      </c>
      <c r="H854" s="2216">
        <v>0</v>
      </c>
      <c r="I854" s="533"/>
      <c r="J854" s="533"/>
      <c r="K854" s="578"/>
      <c r="L854" s="533"/>
      <c r="M854" s="536"/>
      <c r="N854" s="534"/>
      <c r="O854" s="7"/>
    </row>
    <row r="855" spans="1:21" ht="21.9" customHeight="1" x14ac:dyDescent="0.3">
      <c r="A855" s="507">
        <v>5</v>
      </c>
      <c r="B855" s="98" t="s">
        <v>3652</v>
      </c>
      <c r="C855" s="51">
        <v>132</v>
      </c>
      <c r="D855" s="1051"/>
      <c r="E855" s="506">
        <v>42003953362</v>
      </c>
      <c r="F855" s="676">
        <v>1</v>
      </c>
      <c r="G855" s="687">
        <v>211.08</v>
      </c>
      <c r="H855" s="687">
        <v>228.16</v>
      </c>
      <c r="I855" s="4">
        <f>H855-G855</f>
        <v>17.079999999999984</v>
      </c>
      <c r="J855" s="507">
        <v>1440000</v>
      </c>
      <c r="K855" s="574"/>
      <c r="L855" s="15">
        <f>F855*I855*J855</f>
        <v>24595199.999999978</v>
      </c>
      <c r="M855" s="6"/>
      <c r="N855" s="76"/>
      <c r="O855" s="507"/>
    </row>
    <row r="856" spans="1:21" ht="21.9" customHeight="1" x14ac:dyDescent="0.3">
      <c r="A856" s="507">
        <v>6</v>
      </c>
      <c r="B856" s="98" t="s">
        <v>3653</v>
      </c>
      <c r="C856" s="51">
        <v>132</v>
      </c>
      <c r="D856" s="1052"/>
      <c r="E856" s="506">
        <v>42003953364</v>
      </c>
      <c r="F856" s="676">
        <v>1</v>
      </c>
      <c r="G856" s="687">
        <v>206.51</v>
      </c>
      <c r="H856" s="687">
        <v>223.14</v>
      </c>
      <c r="I856" s="4">
        <f>H856-G856</f>
        <v>16.629999999999995</v>
      </c>
      <c r="J856" s="507">
        <v>1440000</v>
      </c>
      <c r="K856" s="574"/>
      <c r="L856" s="15">
        <f>F856*I856*J856</f>
        <v>23947199.999999993</v>
      </c>
      <c r="M856" s="15"/>
      <c r="N856" s="77"/>
      <c r="O856" s="507"/>
    </row>
    <row r="857" spans="1:21" ht="21.9" customHeight="1" x14ac:dyDescent="0.3">
      <c r="A857" s="507"/>
      <c r="B857" s="93"/>
      <c r="C857" s="87"/>
      <c r="D857" s="999"/>
      <c r="E857" s="87"/>
      <c r="F857" s="670"/>
      <c r="G857" s="36">
        <v>0</v>
      </c>
      <c r="H857" s="36">
        <v>0</v>
      </c>
      <c r="I857" s="36"/>
      <c r="J857" s="93" t="s">
        <v>262</v>
      </c>
      <c r="K857" s="577"/>
      <c r="L857" s="2716">
        <f>L855+L856</f>
        <v>48542399.99999997</v>
      </c>
      <c r="M857" s="521"/>
      <c r="N857" s="522"/>
      <c r="O857" s="507"/>
    </row>
    <row r="858" spans="1:21" ht="21.9" customHeight="1" x14ac:dyDescent="0.3">
      <c r="A858" s="10"/>
      <c r="B858" s="532" t="s">
        <v>1176</v>
      </c>
      <c r="C858" s="533"/>
      <c r="D858" s="578"/>
      <c r="E858" s="533"/>
      <c r="F858" s="671"/>
      <c r="G858" s="2216">
        <v>0</v>
      </c>
      <c r="H858" s="2216">
        <v>0</v>
      </c>
      <c r="I858" s="533"/>
      <c r="J858" s="533"/>
      <c r="K858" s="578"/>
      <c r="L858" s="533"/>
      <c r="M858" s="536"/>
      <c r="N858" s="534"/>
      <c r="O858" s="7"/>
    </row>
    <row r="859" spans="1:21" ht="21.9" customHeight="1" x14ac:dyDescent="0.3">
      <c r="A859" s="519">
        <v>1</v>
      </c>
      <c r="B859" s="98" t="s">
        <v>3519</v>
      </c>
      <c r="C859" s="51">
        <v>132</v>
      </c>
      <c r="D859" s="1056"/>
      <c r="E859" s="506">
        <v>30799138</v>
      </c>
      <c r="F859" s="676">
        <v>1</v>
      </c>
      <c r="G859" s="687">
        <v>3382.6</v>
      </c>
      <c r="H859" s="687">
        <v>3394.32</v>
      </c>
      <c r="I859" s="4">
        <f>H859-G859</f>
        <v>11.720000000000255</v>
      </c>
      <c r="J859" s="507">
        <v>960000</v>
      </c>
      <c r="K859" s="3"/>
      <c r="L859" s="15">
        <f>F859*I859*J859</f>
        <v>11251200.000000244</v>
      </c>
      <c r="M859" s="15"/>
      <c r="N859" s="76"/>
      <c r="O859" s="507"/>
    </row>
    <row r="860" spans="1:21" ht="21.9" customHeight="1" x14ac:dyDescent="0.3">
      <c r="A860" s="519">
        <v>2</v>
      </c>
      <c r="B860" s="98" t="s">
        <v>3517</v>
      </c>
      <c r="C860" s="51">
        <v>132</v>
      </c>
      <c r="D860" s="1058"/>
      <c r="E860" s="506">
        <v>30799148</v>
      </c>
      <c r="F860" s="676">
        <v>1</v>
      </c>
      <c r="G860" s="687">
        <v>3360.22</v>
      </c>
      <c r="H860" s="687">
        <v>3371.94</v>
      </c>
      <c r="I860" s="4">
        <f>H860-G860</f>
        <v>11.720000000000255</v>
      </c>
      <c r="J860" s="507">
        <v>960000</v>
      </c>
      <c r="K860" s="3"/>
      <c r="L860" s="15">
        <f>F860*I860*J860</f>
        <v>11251200.000000244</v>
      </c>
      <c r="M860" s="15"/>
      <c r="N860" s="76"/>
      <c r="O860" s="507"/>
    </row>
    <row r="861" spans="1:21" ht="21.9" customHeight="1" x14ac:dyDescent="0.3">
      <c r="A861" s="519">
        <v>7</v>
      </c>
      <c r="B861" s="98" t="s">
        <v>3649</v>
      </c>
      <c r="C861" s="51">
        <v>132</v>
      </c>
      <c r="D861" s="1057"/>
      <c r="E861" s="506" t="s">
        <v>3650</v>
      </c>
      <c r="F861" s="676">
        <v>1</v>
      </c>
      <c r="G861" s="687">
        <v>1160.29</v>
      </c>
      <c r="H861" s="687">
        <v>1172.77</v>
      </c>
      <c r="I861" s="4">
        <f>H861-G861</f>
        <v>12.480000000000018</v>
      </c>
      <c r="J861" s="507">
        <v>960000</v>
      </c>
      <c r="K861" s="3"/>
      <c r="L861" s="15">
        <f>F861*I861*J861</f>
        <v>11980800.000000017</v>
      </c>
      <c r="M861" s="15"/>
      <c r="N861" s="76"/>
      <c r="O861" s="507"/>
    </row>
    <row r="862" spans="1:21" ht="21.9" customHeight="1" x14ac:dyDescent="0.3">
      <c r="A862" s="519"/>
      <c r="B862" s="93"/>
      <c r="C862" s="87"/>
      <c r="D862" s="999"/>
      <c r="E862" s="64"/>
      <c r="F862" s="672"/>
      <c r="G862" s="64"/>
      <c r="H862" s="64"/>
      <c r="I862" s="64"/>
      <c r="J862" s="93" t="s">
        <v>27</v>
      </c>
      <c r="K862" s="579"/>
      <c r="L862" s="2716">
        <f>SUM(L859:L861)</f>
        <v>34483200.000000507</v>
      </c>
      <c r="M862" s="2125">
        <f>L857+L862</f>
        <v>83025600.000000477</v>
      </c>
      <c r="N862" s="76"/>
      <c r="O862" s="507"/>
    </row>
    <row r="863" spans="1:21" ht="21.9" customHeight="1" thickBot="1" x14ac:dyDescent="0.35">
      <c r="A863" s="511"/>
      <c r="B863" s="523"/>
      <c r="C863" s="520"/>
      <c r="D863" s="1038"/>
      <c r="K863" s="580"/>
      <c r="L863" s="511"/>
      <c r="M863" s="511"/>
      <c r="N863" s="520"/>
      <c r="O863" s="511"/>
    </row>
    <row r="864" spans="1:21" s="511" customFormat="1" ht="21.9" customHeight="1" x14ac:dyDescent="0.3">
      <c r="B864" s="3099" t="s">
        <v>807</v>
      </c>
      <c r="C864" s="3100"/>
      <c r="D864" s="561" t="s">
        <v>14</v>
      </c>
      <c r="E864"/>
      <c r="F864" s="3101" t="s">
        <v>4014</v>
      </c>
      <c r="G864" s="3102"/>
      <c r="H864" s="3103"/>
      <c r="I864" s="561" t="s">
        <v>14</v>
      </c>
      <c r="K864" s="3105" t="s">
        <v>809</v>
      </c>
      <c r="L864" s="3106"/>
      <c r="M864" s="562" t="s">
        <v>14</v>
      </c>
      <c r="N864" s="520"/>
      <c r="T864" s="2674"/>
      <c r="U864" s="2674"/>
    </row>
    <row r="865" spans="1:24" s="511" customFormat="1" ht="21.9" customHeight="1" x14ac:dyDescent="0.3">
      <c r="B865" s="3179" t="str">
        <f>B842</f>
        <v>Keranigonj 132 KV SIDE (TARIFF POINT)</v>
      </c>
      <c r="C865" s="3180"/>
      <c r="D865" s="567">
        <f>K846</f>
        <v>48777120.000000067</v>
      </c>
      <c r="E865"/>
      <c r="F865" s="3114" t="s">
        <v>810</v>
      </c>
      <c r="G865" s="3115"/>
      <c r="H865" s="3116"/>
      <c r="I865" s="567">
        <f>L857</f>
        <v>48542399.99999997</v>
      </c>
      <c r="K865" s="3143" t="s">
        <v>4014</v>
      </c>
      <c r="L865" s="3144"/>
      <c r="M865" s="565">
        <f>I866</f>
        <v>34785119.999999881</v>
      </c>
      <c r="N865" s="520"/>
      <c r="T865" s="2674"/>
      <c r="U865" s="2674"/>
    </row>
    <row r="866" spans="1:24" s="511" customFormat="1" ht="21.9" customHeight="1" x14ac:dyDescent="0.3">
      <c r="B866" s="3112" t="s">
        <v>4848</v>
      </c>
      <c r="C866" s="3113"/>
      <c r="D866" s="567">
        <f>K850</f>
        <v>34550399.999999791</v>
      </c>
      <c r="E866"/>
      <c r="F866" s="3114" t="s">
        <v>4014</v>
      </c>
      <c r="G866" s="3115"/>
      <c r="H866" s="3116"/>
      <c r="I866" s="565">
        <f>D869-I865</f>
        <v>34785119.999999881</v>
      </c>
      <c r="K866" s="3153" t="s">
        <v>2034</v>
      </c>
      <c r="L866" s="3154"/>
      <c r="M866" s="691">
        <f>K884</f>
        <v>34449599.999999553</v>
      </c>
      <c r="N866" s="520"/>
      <c r="T866" s="2674"/>
      <c r="U866" s="2674"/>
    </row>
    <row r="867" spans="1:24" s="511" customFormat="1" ht="21.9" customHeight="1" x14ac:dyDescent="0.3">
      <c r="B867" s="3112"/>
      <c r="C867" s="3113"/>
      <c r="D867" s="567"/>
      <c r="E867"/>
      <c r="F867"/>
      <c r="G867" s="2027"/>
      <c r="H867" s="2027"/>
      <c r="I867"/>
      <c r="K867" s="3143" t="s">
        <v>4012</v>
      </c>
      <c r="L867" s="3144"/>
      <c r="M867" s="567">
        <f>M865-M866</f>
        <v>335520.00000032783</v>
      </c>
      <c r="N867" s="520"/>
      <c r="T867" s="2674"/>
      <c r="U867" s="2674"/>
    </row>
    <row r="868" spans="1:24" s="511" customFormat="1" ht="21.9" customHeight="1" thickBot="1" x14ac:dyDescent="0.35">
      <c r="B868" s="3112"/>
      <c r="C868" s="3113"/>
      <c r="D868" s="598"/>
      <c r="E868"/>
      <c r="F868"/>
      <c r="G868" s="2027"/>
      <c r="H868" s="2027"/>
      <c r="I868"/>
      <c r="K868" s="3145" t="s">
        <v>268</v>
      </c>
      <c r="L868" s="3146"/>
      <c r="M868" s="566">
        <f>M867/M865</f>
        <v>9.6455035946499245E-3</v>
      </c>
      <c r="N868" s="520"/>
      <c r="T868" s="2674"/>
      <c r="U868" s="2674"/>
    </row>
    <row r="869" spans="1:24" s="511" customFormat="1" ht="21.9" customHeight="1" x14ac:dyDescent="0.3">
      <c r="B869" s="3147" t="s">
        <v>4011</v>
      </c>
      <c r="C869" s="3148"/>
      <c r="D869" s="690">
        <f>SUM(D865:D868)</f>
        <v>83327519.999999851</v>
      </c>
      <c r="E869"/>
      <c r="F869"/>
      <c r="G869" s="2027"/>
      <c r="H869" s="2027"/>
      <c r="I869"/>
      <c r="K869" s="580"/>
      <c r="N869" s="520"/>
      <c r="T869" s="2674"/>
      <c r="U869" s="2674"/>
    </row>
    <row r="870" spans="1:24" s="511" customFormat="1" ht="21.9" customHeight="1" x14ac:dyDescent="0.3">
      <c r="B870"/>
      <c r="C870"/>
      <c r="D870"/>
      <c r="E870"/>
      <c r="F870" s="658"/>
      <c r="G870" s="2027"/>
      <c r="H870" s="2027"/>
      <c r="I870"/>
      <c r="J870"/>
      <c r="K870" s="580"/>
      <c r="N870" s="520"/>
      <c r="T870" s="2674"/>
      <c r="U870" s="2674"/>
    </row>
    <row r="871" spans="1:24" s="511" customFormat="1" ht="21.9" customHeight="1" x14ac:dyDescent="0.3">
      <c r="B871"/>
      <c r="C871"/>
      <c r="D871"/>
      <c r="E871"/>
      <c r="F871" s="658"/>
      <c r="G871" s="2027"/>
      <c r="H871" s="2027"/>
      <c r="I871"/>
      <c r="J871"/>
      <c r="K871" s="580"/>
      <c r="N871" s="520"/>
      <c r="T871" s="2674"/>
      <c r="U871" s="2674"/>
    </row>
    <row r="872" spans="1:24" s="511" customFormat="1" ht="21.9" customHeight="1" x14ac:dyDescent="0.3">
      <c r="B872"/>
      <c r="C872"/>
      <c r="D872"/>
      <c r="E872"/>
      <c r="F872" s="658"/>
      <c r="G872" s="2213"/>
      <c r="H872" s="2213"/>
      <c r="I872" s="556"/>
      <c r="J872" s="557"/>
      <c r="K872" s="580"/>
      <c r="N872" s="520"/>
      <c r="T872" s="2674"/>
      <c r="U872" s="2674"/>
    </row>
    <row r="873" spans="1:24" ht="21.9" customHeight="1" x14ac:dyDescent="0.3">
      <c r="A873" s="511"/>
      <c r="B873" s="523"/>
      <c r="C873" s="520"/>
      <c r="D873" s="1038"/>
      <c r="G873" s="2213"/>
      <c r="H873" s="2213"/>
      <c r="I873" s="556"/>
      <c r="J873" s="557"/>
      <c r="K873" s="580"/>
      <c r="L873" s="511"/>
      <c r="M873" s="511"/>
      <c r="N873" s="520"/>
      <c r="O873" s="511"/>
    </row>
    <row r="874" spans="1:24" ht="21.9" customHeight="1" x14ac:dyDescent="0.3">
      <c r="A874" s="511"/>
      <c r="B874" s="523"/>
      <c r="C874" s="520"/>
      <c r="D874" s="1038"/>
      <c r="G874" s="2213"/>
      <c r="H874" s="2213"/>
      <c r="I874" s="556"/>
      <c r="J874" s="557"/>
      <c r="K874" s="580"/>
      <c r="L874" s="511"/>
      <c r="M874" s="511"/>
      <c r="N874" s="520"/>
      <c r="O874" s="511"/>
    </row>
    <row r="875" spans="1:24" ht="21.9" customHeight="1" x14ac:dyDescent="0.3">
      <c r="A875" s="511"/>
      <c r="B875" s="523"/>
      <c r="C875" s="520"/>
      <c r="D875" s="1038"/>
      <c r="E875" s="520"/>
      <c r="F875" s="674"/>
      <c r="G875" s="2214"/>
      <c r="H875" s="2214"/>
      <c r="I875" s="511"/>
      <c r="J875" s="511"/>
      <c r="K875" s="580"/>
      <c r="L875" s="511"/>
      <c r="M875" s="511"/>
      <c r="N875" s="520"/>
      <c r="O875" s="511"/>
    </row>
    <row r="876" spans="1:24" ht="21.9" customHeight="1" x14ac:dyDescent="0.3">
      <c r="A876" s="3086" t="s">
        <v>1177</v>
      </c>
      <c r="B876" s="3086"/>
      <c r="C876" s="3086"/>
      <c r="D876" s="3086"/>
      <c r="E876" s="3086"/>
      <c r="F876" s="3086"/>
      <c r="G876" s="3086"/>
      <c r="H876" s="3086"/>
      <c r="I876" s="3086"/>
      <c r="J876" s="3086"/>
      <c r="K876" s="3086"/>
      <c r="L876" s="3086"/>
      <c r="M876" s="3086"/>
      <c r="N876" s="3086"/>
      <c r="O876" s="629" t="str">
        <f>$O$6</f>
        <v>Month August-2023</v>
      </c>
      <c r="S876" s="1103" t="str">
        <f>S6</f>
        <v>Name of Feeders.</v>
      </c>
      <c r="T876" s="2671" t="str">
        <f>T6</f>
        <v>Month August-2023</v>
      </c>
      <c r="U876" s="2671" t="s">
        <v>5037</v>
      </c>
      <c r="V876" s="1103" t="str">
        <f>V6</f>
        <v>Diffferance</v>
      </c>
      <c r="W876" s="1103" t="str">
        <f>W6</f>
        <v>% of Increased/Decreased</v>
      </c>
      <c r="X876" s="1103" t="str">
        <f>X6</f>
        <v>COMENTS</v>
      </c>
    </row>
    <row r="877" spans="1:24" ht="21.9" customHeight="1" x14ac:dyDescent="0.3">
      <c r="A877" s="3087" t="s">
        <v>0</v>
      </c>
      <c r="B877" s="3089" t="s">
        <v>1</v>
      </c>
      <c r="C877" s="3091" t="s">
        <v>2</v>
      </c>
      <c r="D877" s="3092"/>
      <c r="E877" s="3093"/>
      <c r="F877" s="3094" t="s">
        <v>3</v>
      </c>
      <c r="G877" s="3091" t="s">
        <v>4</v>
      </c>
      <c r="H877" s="3093"/>
      <c r="I877" s="3068"/>
      <c r="J877" s="3096" t="s">
        <v>5</v>
      </c>
      <c r="K877" s="3091" t="s">
        <v>6</v>
      </c>
      <c r="L877" s="3068"/>
      <c r="M877" s="95" t="s">
        <v>29</v>
      </c>
      <c r="N877" s="96"/>
      <c r="O877" s="3067" t="s">
        <v>7</v>
      </c>
    </row>
    <row r="878" spans="1:24" ht="46.8" x14ac:dyDescent="0.3">
      <c r="A878" s="3149"/>
      <c r="B878" s="3151"/>
      <c r="C878" s="3084" t="s">
        <v>824</v>
      </c>
      <c r="D878" s="3085"/>
      <c r="E878" s="553" t="s">
        <v>9</v>
      </c>
      <c r="F878" s="3152"/>
      <c r="G878" s="2218" t="str">
        <f>G8</f>
        <v>Reading at 00.00hr 
01.08.2023</v>
      </c>
      <c r="H878" s="2218" t="str">
        <f>H8</f>
        <v>Reading at 00.00hr 
01.09.2023</v>
      </c>
      <c r="I878" s="554" t="s">
        <v>10</v>
      </c>
      <c r="J878" s="3149"/>
      <c r="K878" s="554" t="s">
        <v>11</v>
      </c>
      <c r="L878" s="554" t="s">
        <v>12</v>
      </c>
      <c r="M878" s="592" t="s">
        <v>30</v>
      </c>
      <c r="N878" s="593" t="s">
        <v>41</v>
      </c>
      <c r="O878" s="3069"/>
    </row>
    <row r="879" spans="1:24" ht="21.9" customHeight="1" x14ac:dyDescent="0.3">
      <c r="A879" s="2">
        <v>1</v>
      </c>
      <c r="B879" s="86">
        <v>2</v>
      </c>
      <c r="C879" s="2582">
        <v>3</v>
      </c>
      <c r="D879" s="2615">
        <v>4</v>
      </c>
      <c r="E879" s="551">
        <v>5</v>
      </c>
      <c r="F879" s="551">
        <v>6</v>
      </c>
      <c r="G879" s="2616">
        <f>'PDB Bill AMR'!$H$5</f>
        <v>8</v>
      </c>
      <c r="H879" s="2616">
        <f>'PDB Bill AMR'!$H$5</f>
        <v>8</v>
      </c>
      <c r="I879" s="2" t="s">
        <v>2021</v>
      </c>
      <c r="J879" s="2">
        <v>10</v>
      </c>
      <c r="K879" s="2" t="s">
        <v>5039</v>
      </c>
      <c r="L879" s="2" t="s">
        <v>5040</v>
      </c>
      <c r="M879" s="2">
        <v>13</v>
      </c>
      <c r="N879" s="2">
        <v>14</v>
      </c>
      <c r="O879" s="2">
        <v>15</v>
      </c>
      <c r="T879" s="2673">
        <v>15283200.000000071</v>
      </c>
      <c r="U879" s="2673">
        <v>15283200.000000071</v>
      </c>
      <c r="V879" s="33">
        <f>T879-U879</f>
        <v>0</v>
      </c>
      <c r="W879" s="1104">
        <f>V879/U879*100</f>
        <v>0</v>
      </c>
      <c r="X879" s="33" t="str">
        <f>IF(W879&gt;40,"FAULT",IF(W879&lt;-40,"CHECK","OK"))</f>
        <v>OK</v>
      </c>
    </row>
    <row r="880" spans="1:24" ht="21.9" customHeight="1" x14ac:dyDescent="0.3">
      <c r="A880" s="10"/>
      <c r="B880" s="513" t="s">
        <v>1178</v>
      </c>
      <c r="C880" s="514"/>
      <c r="D880" s="573"/>
      <c r="E880" s="514"/>
      <c r="F880" s="668"/>
      <c r="G880" s="2211"/>
      <c r="H880" s="2211"/>
      <c r="I880" s="514"/>
      <c r="J880" s="514"/>
      <c r="K880" s="573"/>
      <c r="L880" s="514"/>
      <c r="M880" s="515"/>
      <c r="N880" s="516"/>
      <c r="O880" s="7"/>
    </row>
    <row r="881" spans="1:24" ht="21.9" customHeight="1" x14ac:dyDescent="0.3">
      <c r="A881" s="519">
        <v>12</v>
      </c>
      <c r="B881" s="98" t="s">
        <v>3302</v>
      </c>
      <c r="C881" s="51">
        <v>33</v>
      </c>
      <c r="D881" s="681"/>
      <c r="E881" s="51" t="s">
        <v>3654</v>
      </c>
      <c r="F881" s="676">
        <v>1</v>
      </c>
      <c r="G881" s="687">
        <v>2335.3200000000002</v>
      </c>
      <c r="H881" s="687">
        <v>2360.25</v>
      </c>
      <c r="I881" s="19">
        <f>H881-G881</f>
        <v>24.929999999999836</v>
      </c>
      <c r="J881" s="507">
        <v>480000</v>
      </c>
      <c r="K881" s="574">
        <f>F881*I881*J881</f>
        <v>11966399.999999922</v>
      </c>
      <c r="L881" s="6"/>
      <c r="M881" s="6">
        <f>K881*$I$866/$K$884</f>
        <v>12082946.100041837</v>
      </c>
      <c r="N881" s="76"/>
      <c r="O881" s="507"/>
    </row>
    <row r="882" spans="1:24" ht="21.9" customHeight="1" x14ac:dyDescent="0.3">
      <c r="A882" s="519">
        <v>14</v>
      </c>
      <c r="B882" s="98" t="s">
        <v>3525</v>
      </c>
      <c r="C882" s="51">
        <v>33</v>
      </c>
      <c r="D882" s="1050"/>
      <c r="E882" s="51">
        <v>30799094</v>
      </c>
      <c r="F882" s="676">
        <v>1</v>
      </c>
      <c r="G882" s="687">
        <v>6864.81</v>
      </c>
      <c r="H882" s="687">
        <v>6888.44</v>
      </c>
      <c r="I882" s="19">
        <f>H882-G882</f>
        <v>23.6299999999992</v>
      </c>
      <c r="J882" s="507">
        <v>480000</v>
      </c>
      <c r="K882" s="574">
        <f>F882*I882*J882</f>
        <v>11342399.999999616</v>
      </c>
      <c r="L882" s="6"/>
      <c r="M882" s="6">
        <f t="shared" ref="M882:M883" si="149">K882*$I$866/$K$884</f>
        <v>11452868.686080256</v>
      </c>
      <c r="N882" s="76"/>
      <c r="O882" s="507"/>
    </row>
    <row r="883" spans="1:24" ht="21.9" customHeight="1" x14ac:dyDescent="0.3">
      <c r="A883" s="519">
        <v>19</v>
      </c>
      <c r="B883" s="98" t="s">
        <v>3300</v>
      </c>
      <c r="C883" s="51">
        <v>33</v>
      </c>
      <c r="D883" s="697"/>
      <c r="E883" s="51">
        <v>30799150</v>
      </c>
      <c r="F883" s="676">
        <v>1</v>
      </c>
      <c r="G883" s="687">
        <v>6765.59</v>
      </c>
      <c r="H883" s="687">
        <v>6788.8</v>
      </c>
      <c r="I883" s="19">
        <f>H883-G883</f>
        <v>23.210000000000036</v>
      </c>
      <c r="J883" s="507">
        <v>480000</v>
      </c>
      <c r="K883" s="574">
        <f>F883*I883*J883</f>
        <v>11140800.000000017</v>
      </c>
      <c r="L883" s="6"/>
      <c r="M883" s="6">
        <f t="shared" si="149"/>
        <v>11249305.21387779</v>
      </c>
      <c r="N883" s="76"/>
      <c r="O883" s="507"/>
    </row>
    <row r="884" spans="1:24" ht="21.9" customHeight="1" x14ac:dyDescent="0.3">
      <c r="A884" s="519"/>
      <c r="B884" s="93"/>
      <c r="C884" s="87"/>
      <c r="D884" s="999"/>
      <c r="E884" s="87"/>
      <c r="F884" s="670"/>
      <c r="G884" s="36">
        <v>0</v>
      </c>
      <c r="H884" s="36">
        <v>0</v>
      </c>
      <c r="I884" s="36"/>
      <c r="J884" s="93" t="s">
        <v>27</v>
      </c>
      <c r="K884" s="2721">
        <f>SUM(K881:K883)</f>
        <v>34449599.999999553</v>
      </c>
      <c r="L884" s="39"/>
      <c r="M884" s="39">
        <f>SUM(M881:M883)</f>
        <v>34785119.999999881</v>
      </c>
      <c r="N884" s="76"/>
      <c r="O884" s="507"/>
    </row>
    <row r="885" spans="1:24" ht="21.9" customHeight="1" x14ac:dyDescent="0.3">
      <c r="A885" s="519"/>
      <c r="B885" s="532" t="s">
        <v>1179</v>
      </c>
      <c r="C885" s="533"/>
      <c r="D885" s="578"/>
      <c r="E885" s="533"/>
      <c r="F885" s="671"/>
      <c r="G885" s="2216">
        <v>0</v>
      </c>
      <c r="H885" s="2216">
        <v>0</v>
      </c>
      <c r="I885" s="533"/>
      <c r="J885" s="533"/>
      <c r="K885" s="578"/>
      <c r="L885" s="533"/>
      <c r="M885" s="536"/>
      <c r="N885" s="534"/>
      <c r="O885" s="507"/>
    </row>
    <row r="886" spans="1:24" ht="21.9" customHeight="1" x14ac:dyDescent="0.3">
      <c r="A886" s="519"/>
      <c r="B886" s="544" t="s">
        <v>822</v>
      </c>
      <c r="C886" s="51"/>
      <c r="D886" s="1051" t="s">
        <v>800</v>
      </c>
      <c r="E886" s="51"/>
      <c r="F886" s="676"/>
      <c r="G886" s="4">
        <v>0</v>
      </c>
      <c r="H886" s="4">
        <v>0</v>
      </c>
      <c r="I886" s="5"/>
      <c r="J886" s="507"/>
      <c r="K886" s="574"/>
      <c r="L886" s="6"/>
      <c r="M886" s="6"/>
      <c r="N886" s="76"/>
      <c r="O886" s="507"/>
      <c r="S886" t="str">
        <f t="shared" ref="S886:S900" si="150">B886</f>
        <v>33/11 KV Transforfers</v>
      </c>
      <c r="T886" s="2672">
        <f t="shared" ref="T886:T900" si="151">M886</f>
        <v>0</v>
      </c>
      <c r="U886" s="2672">
        <v>0</v>
      </c>
      <c r="V886" s="33">
        <f t="shared" ref="V886:V900" si="152">T886-U886</f>
        <v>0</v>
      </c>
      <c r="W886" s="1104" t="e">
        <f t="shared" ref="W886:W900" si="153">V886/U886*100</f>
        <v>#DIV/0!</v>
      </c>
      <c r="X886" s="33" t="e">
        <f t="shared" ref="X886:X900" si="154">IF(W886&gt;40,"FAULT",IF(W886&lt;-40,"CHECK","OK"))</f>
        <v>#DIV/0!</v>
      </c>
    </row>
    <row r="887" spans="1:24" ht="21.9" customHeight="1" x14ac:dyDescent="0.3">
      <c r="A887" s="10">
        <v>13</v>
      </c>
      <c r="B887" s="98" t="s">
        <v>3655</v>
      </c>
      <c r="C887" s="51">
        <v>33</v>
      </c>
      <c r="D887" s="1052"/>
      <c r="E887" s="552">
        <v>30799129</v>
      </c>
      <c r="F887" s="676">
        <v>1</v>
      </c>
      <c r="G887" s="1001">
        <v>6839.64</v>
      </c>
      <c r="H887" s="1001">
        <v>6877.8</v>
      </c>
      <c r="I887" s="19">
        <f>H887-G887</f>
        <v>38.159999999999854</v>
      </c>
      <c r="J887" s="507">
        <v>240000</v>
      </c>
      <c r="K887" s="574"/>
      <c r="L887" s="21">
        <f>F887*I887*J887</f>
        <v>9158399.9999999646</v>
      </c>
      <c r="M887" s="21">
        <f>L887*$K$901/$L$901</f>
        <v>9145656.9917906504</v>
      </c>
      <c r="N887" s="80"/>
      <c r="O887" s="3187">
        <f>M890</f>
        <v>27746140.197578594</v>
      </c>
      <c r="P887" s="3052" t="s">
        <v>4862</v>
      </c>
      <c r="Q887" s="3055">
        <f t="shared" ref="Q887" si="155">$N$942</f>
        <v>2.171067286013074</v>
      </c>
      <c r="S887" t="str">
        <f t="shared" si="150"/>
        <v>33/11 kV, 20/28 MVA T31 (HV)</v>
      </c>
      <c r="T887" s="2672">
        <f t="shared" si="151"/>
        <v>9145656.9917906504</v>
      </c>
      <c r="U887" s="2672">
        <v>8166327.3370688362</v>
      </c>
      <c r="V887" s="33">
        <f t="shared" si="152"/>
        <v>979329.65472181421</v>
      </c>
      <c r="W887" s="1104">
        <f t="shared" si="153"/>
        <v>11.992289976871389</v>
      </c>
      <c r="X887" s="33" t="str">
        <f t="shared" si="154"/>
        <v>OK</v>
      </c>
    </row>
    <row r="888" spans="1:24" ht="21.9" customHeight="1" x14ac:dyDescent="0.3">
      <c r="A888" s="519">
        <v>20</v>
      </c>
      <c r="B888" s="98" t="s">
        <v>3656</v>
      </c>
      <c r="C888" s="51">
        <v>33</v>
      </c>
      <c r="D888" s="1052"/>
      <c r="E888" s="552">
        <v>30799110</v>
      </c>
      <c r="F888" s="676">
        <v>1</v>
      </c>
      <c r="G888" s="1001">
        <v>6736.43</v>
      </c>
      <c r="H888" s="1001">
        <v>6774.65</v>
      </c>
      <c r="I888" s="19">
        <f>H888-G888</f>
        <v>38.219999999999345</v>
      </c>
      <c r="J888" s="507">
        <v>240000</v>
      </c>
      <c r="K888" s="574"/>
      <c r="L888" s="21">
        <f>F888*I888*J888</f>
        <v>9172799.9999998435</v>
      </c>
      <c r="M888" s="21">
        <f>L888*$K$901/$L$901</f>
        <v>9160036.9556140993</v>
      </c>
      <c r="N888" s="80"/>
      <c r="O888" s="3188"/>
      <c r="P888" s="3053"/>
      <c r="Q888" s="3056"/>
      <c r="S888" t="str">
        <f t="shared" si="150"/>
        <v>33/11 kV, 20/28 MVA T32 (HV)</v>
      </c>
      <c r="T888" s="2672">
        <f t="shared" si="151"/>
        <v>9160036.9556140993</v>
      </c>
      <c r="U888" s="2672">
        <v>8058275.3728912566</v>
      </c>
      <c r="V888" s="33">
        <f t="shared" si="152"/>
        <v>1101761.5827228427</v>
      </c>
      <c r="W888" s="1104">
        <f t="shared" si="153"/>
        <v>13.672424082568153</v>
      </c>
      <c r="X888" s="33" t="str">
        <f t="shared" si="154"/>
        <v>OK</v>
      </c>
    </row>
    <row r="889" spans="1:24" ht="21.9" customHeight="1" x14ac:dyDescent="0.3">
      <c r="A889" s="507">
        <v>21</v>
      </c>
      <c r="B889" s="98" t="s">
        <v>3657</v>
      </c>
      <c r="C889" s="51">
        <v>33</v>
      </c>
      <c r="D889" s="1052"/>
      <c r="E889" s="552">
        <v>30799137</v>
      </c>
      <c r="F889" s="676">
        <v>1</v>
      </c>
      <c r="G889" s="1001">
        <v>3879</v>
      </c>
      <c r="H889" s="1001">
        <v>3918.39</v>
      </c>
      <c r="I889" s="19">
        <f>H889-G889</f>
        <v>39.389999999999873</v>
      </c>
      <c r="J889" s="507">
        <v>240000</v>
      </c>
      <c r="K889" s="574"/>
      <c r="L889" s="21">
        <f>F889*I889*J889</f>
        <v>9453599.9999999702</v>
      </c>
      <c r="M889" s="21">
        <f>L889*$K$901/$L$901</f>
        <v>9440446.2501738463</v>
      </c>
      <c r="N889" s="80"/>
      <c r="O889" s="3189"/>
      <c r="P889" s="3054"/>
      <c r="Q889" s="3057"/>
      <c r="S889" t="str">
        <f t="shared" si="150"/>
        <v>33/11 kV, 20/28 MVA T-33 (HV)</v>
      </c>
      <c r="T889" s="2672">
        <f t="shared" si="151"/>
        <v>9440446.2501738463</v>
      </c>
      <c r="U889" s="2672">
        <v>8509692.4676776882</v>
      </c>
      <c r="V889" s="33">
        <f t="shared" si="152"/>
        <v>930753.78249615803</v>
      </c>
      <c r="W889" s="1104">
        <f t="shared" si="153"/>
        <v>10.937572491972352</v>
      </c>
      <c r="X889" s="33" t="str">
        <f t="shared" si="154"/>
        <v>OK</v>
      </c>
    </row>
    <row r="890" spans="1:24" ht="21.9" customHeight="1" x14ac:dyDescent="0.3">
      <c r="A890" s="507"/>
      <c r="B890" s="544" t="s">
        <v>823</v>
      </c>
      <c r="C890" s="87"/>
      <c r="D890" s="1052"/>
      <c r="E890" s="87"/>
      <c r="F890" s="670"/>
      <c r="G890" s="36">
        <v>0</v>
      </c>
      <c r="H890" s="36">
        <v>0</v>
      </c>
      <c r="I890" s="36"/>
      <c r="J890" s="93" t="s">
        <v>27</v>
      </c>
      <c r="K890" s="574"/>
      <c r="L890" s="42">
        <f>SUM(L887:L889)</f>
        <v>27784799.999999776</v>
      </c>
      <c r="M890" s="42">
        <f>SUM(M887:M889)</f>
        <v>27746140.197578594</v>
      </c>
      <c r="N890" s="81"/>
      <c r="O890" s="11"/>
      <c r="S890" t="str">
        <f t="shared" si="150"/>
        <v>33 KV Feeders</v>
      </c>
      <c r="T890" s="2672">
        <f t="shared" si="151"/>
        <v>27746140.197578594</v>
      </c>
      <c r="U890" s="2672">
        <v>24734295.177637778</v>
      </c>
      <c r="V890" s="33">
        <f t="shared" si="152"/>
        <v>3011845.0199408159</v>
      </c>
      <c r="W890" s="1104">
        <f t="shared" si="153"/>
        <v>12.176797431704536</v>
      </c>
      <c r="X890" s="33" t="str">
        <f t="shared" si="154"/>
        <v>OK</v>
      </c>
    </row>
    <row r="891" spans="1:24" ht="21.9" customHeight="1" x14ac:dyDescent="0.3">
      <c r="A891" s="524">
        <v>8</v>
      </c>
      <c r="B891" s="98" t="s">
        <v>3658</v>
      </c>
      <c r="C891" s="51">
        <v>33</v>
      </c>
      <c r="D891" s="1388"/>
      <c r="E891" s="552" t="s">
        <v>3659</v>
      </c>
      <c r="F891" s="676">
        <v>1</v>
      </c>
      <c r="G891" s="2217">
        <v>348.37</v>
      </c>
      <c r="H891" s="2217">
        <v>348.37</v>
      </c>
      <c r="I891" s="19">
        <f t="shared" ref="I891:I899" si="156">H891-G891</f>
        <v>0</v>
      </c>
      <c r="J891" s="507">
        <v>240000</v>
      </c>
      <c r="K891" s="581"/>
      <c r="L891" s="21">
        <f t="shared" ref="L891:L899" si="157">F891*I891*J891</f>
        <v>0</v>
      </c>
      <c r="M891" s="21">
        <f t="shared" ref="M891:M899" si="158">L891*$K$901/$L$901</f>
        <v>0</v>
      </c>
      <c r="N891" s="80"/>
      <c r="O891" s="3185">
        <f>M891+M892</f>
        <v>0</v>
      </c>
      <c r="P891" s="3061" t="s">
        <v>4565</v>
      </c>
      <c r="Q891" s="3207">
        <f>'%Loss '!$E$48</f>
        <v>0.9030796820139495</v>
      </c>
      <c r="S891" t="str">
        <f t="shared" si="150"/>
        <v>Dhaka Uddyan 2</v>
      </c>
      <c r="T891" s="2672">
        <f t="shared" si="151"/>
        <v>0</v>
      </c>
      <c r="U891" s="2672">
        <v>0</v>
      </c>
      <c r="V891" s="33">
        <f t="shared" si="152"/>
        <v>0</v>
      </c>
      <c r="W891" s="1104" t="e">
        <f t="shared" si="153"/>
        <v>#DIV/0!</v>
      </c>
      <c r="X891" s="33" t="e">
        <f t="shared" si="154"/>
        <v>#DIV/0!</v>
      </c>
    </row>
    <row r="892" spans="1:24" ht="21.9" customHeight="1" x14ac:dyDescent="0.3">
      <c r="A892" s="524">
        <v>9</v>
      </c>
      <c r="B892" s="98" t="s">
        <v>3660</v>
      </c>
      <c r="C892" s="51">
        <v>33</v>
      </c>
      <c r="D892" s="1388"/>
      <c r="E892" s="569" t="s">
        <v>3661</v>
      </c>
      <c r="F892" s="676">
        <v>1</v>
      </c>
      <c r="G892" s="2217">
        <v>428.23</v>
      </c>
      <c r="H892" s="2217">
        <v>428.23</v>
      </c>
      <c r="I892" s="19">
        <f t="shared" si="156"/>
        <v>0</v>
      </c>
      <c r="J892" s="507">
        <v>240000</v>
      </c>
      <c r="K892" s="582"/>
      <c r="L892" s="21">
        <f t="shared" si="157"/>
        <v>0</v>
      </c>
      <c r="M892" s="21">
        <f t="shared" si="158"/>
        <v>0</v>
      </c>
      <c r="N892" s="80"/>
      <c r="O892" s="3186"/>
      <c r="P892" s="3062"/>
      <c r="Q892" s="3208"/>
      <c r="S892" t="str">
        <f t="shared" si="150"/>
        <v>Dhaka Uddyan 1</v>
      </c>
      <c r="T892" s="2672">
        <f t="shared" si="151"/>
        <v>0</v>
      </c>
      <c r="U892" s="2672">
        <v>0</v>
      </c>
      <c r="V892" s="33">
        <f t="shared" si="152"/>
        <v>0</v>
      </c>
      <c r="W892" s="1104" t="e">
        <f t="shared" si="153"/>
        <v>#DIV/0!</v>
      </c>
      <c r="X892" s="33" t="e">
        <f t="shared" si="154"/>
        <v>#DIV/0!</v>
      </c>
    </row>
    <row r="893" spans="1:24" ht="21.9" customHeight="1" x14ac:dyDescent="0.3">
      <c r="A893" s="524">
        <v>10</v>
      </c>
      <c r="B893" s="98" t="s">
        <v>3662</v>
      </c>
      <c r="C893" s="51">
        <v>33</v>
      </c>
      <c r="D893" s="1388"/>
      <c r="E893" s="569">
        <v>30799130</v>
      </c>
      <c r="F893" s="676">
        <v>1</v>
      </c>
      <c r="G893" s="2217">
        <v>0</v>
      </c>
      <c r="H893" s="2217">
        <v>0</v>
      </c>
      <c r="I893" s="19">
        <f t="shared" si="156"/>
        <v>0</v>
      </c>
      <c r="J893" s="507">
        <v>240000</v>
      </c>
      <c r="K893" s="582"/>
      <c r="L893" s="21">
        <f t="shared" si="157"/>
        <v>0</v>
      </c>
      <c r="M893" s="21">
        <f t="shared" si="158"/>
        <v>0</v>
      </c>
      <c r="N893" s="80"/>
      <c r="O893" s="13"/>
      <c r="S893" t="str">
        <f t="shared" si="150"/>
        <v>Spare Feeder -2</v>
      </c>
      <c r="T893" s="2672">
        <f t="shared" si="151"/>
        <v>0</v>
      </c>
      <c r="U893" s="2672">
        <v>0</v>
      </c>
      <c r="V893" s="33">
        <f t="shared" si="152"/>
        <v>0</v>
      </c>
      <c r="W893" s="1104" t="e">
        <f t="shared" si="153"/>
        <v>#DIV/0!</v>
      </c>
      <c r="X893" s="33" t="e">
        <f t="shared" si="154"/>
        <v>#DIV/0!</v>
      </c>
    </row>
    <row r="894" spans="1:24" ht="21.9" customHeight="1" x14ac:dyDescent="0.3">
      <c r="A894" s="524">
        <v>11</v>
      </c>
      <c r="B894" s="98" t="s">
        <v>3700</v>
      </c>
      <c r="C894" s="51">
        <v>33</v>
      </c>
      <c r="D894" s="1388"/>
      <c r="E894" s="552">
        <v>30799125</v>
      </c>
      <c r="F894" s="676">
        <v>1</v>
      </c>
      <c r="G894" s="2217">
        <v>0</v>
      </c>
      <c r="H894" s="2217">
        <v>0</v>
      </c>
      <c r="I894" s="19">
        <f t="shared" si="156"/>
        <v>0</v>
      </c>
      <c r="J894" s="507">
        <v>240000</v>
      </c>
      <c r="K894" s="582"/>
      <c r="L894" s="21">
        <f t="shared" si="157"/>
        <v>0</v>
      </c>
      <c r="M894" s="21">
        <f t="shared" si="158"/>
        <v>0</v>
      </c>
      <c r="N894" s="80"/>
      <c r="O894" s="13"/>
      <c r="S894" t="str">
        <f t="shared" si="150"/>
        <v>33/11 kV Transformer T-4 (Spare)</v>
      </c>
      <c r="T894" s="2672">
        <f t="shared" si="151"/>
        <v>0</v>
      </c>
      <c r="U894" s="2672">
        <v>0</v>
      </c>
      <c r="V894" s="33">
        <f t="shared" si="152"/>
        <v>0</v>
      </c>
      <c r="W894" s="1104" t="e">
        <f t="shared" si="153"/>
        <v>#DIV/0!</v>
      </c>
      <c r="X894" s="33" t="e">
        <f t="shared" si="154"/>
        <v>#DIV/0!</v>
      </c>
    </row>
    <row r="895" spans="1:24" ht="28.5" customHeight="1" x14ac:dyDescent="0.3">
      <c r="A895" s="524">
        <v>15</v>
      </c>
      <c r="B895" s="98" t="s">
        <v>3585</v>
      </c>
      <c r="C895" s="51">
        <v>33</v>
      </c>
      <c r="D895" s="1388"/>
      <c r="E895" s="552">
        <v>30799098</v>
      </c>
      <c r="F895" s="676">
        <v>1</v>
      </c>
      <c r="G895" s="2217">
        <v>1759.2</v>
      </c>
      <c r="H895" s="2217">
        <v>1759.82</v>
      </c>
      <c r="I895" s="19">
        <f t="shared" si="156"/>
        <v>0.61999999999989086</v>
      </c>
      <c r="J895" s="507">
        <v>240000</v>
      </c>
      <c r="K895" s="582"/>
      <c r="L895" s="21">
        <f t="shared" si="157"/>
        <v>148799.99999997381</v>
      </c>
      <c r="M895" s="21">
        <f t="shared" si="158"/>
        <v>148592.95951019987</v>
      </c>
      <c r="N895" s="80"/>
      <c r="O895" s="3185">
        <f>M895+M898</f>
        <v>6633956.6439403743</v>
      </c>
      <c r="P895" s="3061" t="s">
        <v>4869</v>
      </c>
      <c r="Q895" s="3207">
        <f>'%Loss '!$E$57</f>
        <v>0.22402865385781831</v>
      </c>
      <c r="S895" t="str">
        <f t="shared" si="150"/>
        <v>Lalbagh Circuit-1</v>
      </c>
      <c r="T895" s="2672">
        <f t="shared" si="151"/>
        <v>148592.95951019987</v>
      </c>
      <c r="U895" s="2672">
        <v>0</v>
      </c>
      <c r="V895" s="33">
        <f t="shared" si="152"/>
        <v>148592.95951019987</v>
      </c>
      <c r="W895" s="1104" t="e">
        <f t="shared" si="153"/>
        <v>#DIV/0!</v>
      </c>
      <c r="X895" s="33" t="e">
        <f t="shared" si="154"/>
        <v>#DIV/0!</v>
      </c>
    </row>
    <row r="896" spans="1:24" ht="28.5" customHeight="1" x14ac:dyDescent="0.3">
      <c r="A896" s="524">
        <v>16</v>
      </c>
      <c r="B896" s="98" t="s">
        <v>3663</v>
      </c>
      <c r="C896" s="51">
        <v>33</v>
      </c>
      <c r="D896" s="1388"/>
      <c r="E896" s="552">
        <v>30799088</v>
      </c>
      <c r="F896" s="676">
        <v>1</v>
      </c>
      <c r="G896" s="2217">
        <v>5961.15</v>
      </c>
      <c r="H896" s="2217">
        <v>5961.44</v>
      </c>
      <c r="I896" s="19">
        <f t="shared" si="156"/>
        <v>0.28999999999996362</v>
      </c>
      <c r="J896" s="507">
        <v>240000</v>
      </c>
      <c r="K896" s="582"/>
      <c r="L896" s="21">
        <f t="shared" si="157"/>
        <v>69599.999999991269</v>
      </c>
      <c r="M896" s="21">
        <f t="shared" si="158"/>
        <v>69503.158480580867</v>
      </c>
      <c r="N896" s="80"/>
      <c r="O896" s="3186"/>
      <c r="P896" s="3062"/>
      <c r="Q896" s="3208"/>
      <c r="S896" t="str">
        <f t="shared" si="150"/>
        <v>Zigatola Circuit-1 (BGB-1)</v>
      </c>
      <c r="T896" s="2672">
        <f t="shared" si="151"/>
        <v>69503.158480580867</v>
      </c>
      <c r="U896" s="2672">
        <v>0</v>
      </c>
      <c r="V896" s="33">
        <f t="shared" si="152"/>
        <v>69503.158480580867</v>
      </c>
      <c r="W896" s="1104" t="e">
        <f t="shared" si="153"/>
        <v>#DIV/0!</v>
      </c>
      <c r="X896" s="33" t="e">
        <f t="shared" si="154"/>
        <v>#DIV/0!</v>
      </c>
    </row>
    <row r="897" spans="1:24" ht="21.9" customHeight="1" x14ac:dyDescent="0.3">
      <c r="A897" s="524">
        <v>17</v>
      </c>
      <c r="B897" s="98" t="s">
        <v>3664</v>
      </c>
      <c r="C897" s="51">
        <v>33</v>
      </c>
      <c r="D897" s="1388"/>
      <c r="E897" s="552"/>
      <c r="F897" s="676">
        <v>1</v>
      </c>
      <c r="G897" s="2217">
        <v>0</v>
      </c>
      <c r="H897" s="2217">
        <v>0</v>
      </c>
      <c r="I897" s="19">
        <f t="shared" si="156"/>
        <v>0</v>
      </c>
      <c r="J897" s="507">
        <v>240000</v>
      </c>
      <c r="K897" s="582"/>
      <c r="L897" s="21">
        <f t="shared" si="157"/>
        <v>0</v>
      </c>
      <c r="M897" s="21">
        <f t="shared" si="158"/>
        <v>0</v>
      </c>
      <c r="N897" s="80"/>
      <c r="O897" s="13"/>
      <c r="S897" t="str">
        <f t="shared" si="150"/>
        <v>Spare Feeder-1</v>
      </c>
      <c r="T897" s="2672">
        <f t="shared" si="151"/>
        <v>0</v>
      </c>
      <c r="U897" s="2672">
        <v>0</v>
      </c>
      <c r="V897" s="33">
        <f t="shared" si="152"/>
        <v>0</v>
      </c>
      <c r="W897" s="1104" t="e">
        <f t="shared" si="153"/>
        <v>#DIV/0!</v>
      </c>
      <c r="X897" s="33" t="e">
        <f t="shared" si="154"/>
        <v>#DIV/0!</v>
      </c>
    </row>
    <row r="898" spans="1:24" ht="21.9" customHeight="1" x14ac:dyDescent="0.3">
      <c r="A898" s="524">
        <v>18</v>
      </c>
      <c r="B898" s="98" t="s">
        <v>4868</v>
      </c>
      <c r="C898" s="51">
        <v>33</v>
      </c>
      <c r="D898" s="1388"/>
      <c r="E898" s="552">
        <v>30799147</v>
      </c>
      <c r="F898" s="676">
        <v>1</v>
      </c>
      <c r="G898" s="2217">
        <v>1516.92</v>
      </c>
      <c r="H898" s="2217">
        <v>1543.98</v>
      </c>
      <c r="I898" s="19">
        <f t="shared" si="156"/>
        <v>27.059999999999945</v>
      </c>
      <c r="J898" s="507">
        <v>240000</v>
      </c>
      <c r="K898" s="581"/>
      <c r="L898" s="21">
        <f t="shared" si="157"/>
        <v>6494399.999999987</v>
      </c>
      <c r="M898" s="21">
        <f t="shared" si="158"/>
        <v>6485363.6844301745</v>
      </c>
      <c r="N898" s="80"/>
      <c r="O898" s="3185">
        <f>M896+M899</f>
        <v>69503.158480580867</v>
      </c>
      <c r="P898" s="3210" t="s">
        <v>4566</v>
      </c>
      <c r="Q898" s="3207">
        <f>'%Loss '!$E$52</f>
        <v>1.7780690976258062</v>
      </c>
      <c r="S898" t="str">
        <f t="shared" si="150"/>
        <v>Kamrangir Char-2</v>
      </c>
      <c r="T898" s="2672">
        <f t="shared" si="151"/>
        <v>6485363.6844301745</v>
      </c>
      <c r="U898" s="2672">
        <v>6050909.9939468903</v>
      </c>
      <c r="V898" s="33">
        <f t="shared" si="152"/>
        <v>434453.69048328418</v>
      </c>
      <c r="W898" s="1104">
        <f t="shared" si="153"/>
        <v>7.179972779596719</v>
      </c>
      <c r="X898" s="33" t="str">
        <f t="shared" si="154"/>
        <v>OK</v>
      </c>
    </row>
    <row r="899" spans="1:24" ht="63" x14ac:dyDescent="0.3">
      <c r="A899" s="524">
        <v>22</v>
      </c>
      <c r="B899" s="98" t="s">
        <v>3665</v>
      </c>
      <c r="C899" s="51">
        <v>33</v>
      </c>
      <c r="D899" s="1388"/>
      <c r="E899" s="552">
        <v>30799131</v>
      </c>
      <c r="F899" s="3">
        <v>1.35</v>
      </c>
      <c r="G899" s="2217">
        <v>1865.53</v>
      </c>
      <c r="H899" s="2217">
        <v>1865.53</v>
      </c>
      <c r="I899" s="19">
        <f t="shared" si="156"/>
        <v>0</v>
      </c>
      <c r="J899" s="507">
        <v>240000</v>
      </c>
      <c r="K899" s="582"/>
      <c r="L899" s="21">
        <f t="shared" si="157"/>
        <v>0</v>
      </c>
      <c r="M899" s="21">
        <f t="shared" si="158"/>
        <v>0</v>
      </c>
      <c r="N899" s="80"/>
      <c r="O899" s="3209"/>
      <c r="P899" s="3211"/>
      <c r="Q899" s="3209"/>
      <c r="R899" s="2732" t="s">
        <v>5080</v>
      </c>
      <c r="S899" t="str">
        <f t="shared" si="150"/>
        <v>Zigatola Circuit-2 (BGB-2)</v>
      </c>
      <c r="T899" s="2672">
        <f t="shared" si="151"/>
        <v>0</v>
      </c>
      <c r="U899" s="2672">
        <v>155594.82841578277</v>
      </c>
      <c r="V899" s="33">
        <f t="shared" si="152"/>
        <v>-155594.82841578277</v>
      </c>
      <c r="W899" s="1104">
        <f t="shared" si="153"/>
        <v>-100</v>
      </c>
      <c r="X899" s="33" t="str">
        <f t="shared" si="154"/>
        <v>CHECK</v>
      </c>
    </row>
    <row r="900" spans="1:24" ht="21.9" customHeight="1" x14ac:dyDescent="0.3">
      <c r="A900" s="524"/>
      <c r="B900" s="94"/>
      <c r="C900" s="88"/>
      <c r="D900" s="94"/>
      <c r="E900" s="88"/>
      <c r="F900" s="677"/>
      <c r="G900" s="37"/>
      <c r="H900" s="37"/>
      <c r="I900" s="37"/>
      <c r="J900" s="93" t="s">
        <v>27</v>
      </c>
      <c r="K900" s="574"/>
      <c r="L900" s="42">
        <f>SUM(L891:L899)</f>
        <v>6712799.9999999516</v>
      </c>
      <c r="M900" s="42">
        <f>SUM(M891:M899)</f>
        <v>6703459.8024209552</v>
      </c>
      <c r="N900" s="81"/>
      <c r="O900" s="12"/>
      <c r="S900">
        <f t="shared" si="150"/>
        <v>0</v>
      </c>
      <c r="T900" s="2672">
        <f t="shared" si="151"/>
        <v>6703459.8024209552</v>
      </c>
      <c r="U900" s="2672">
        <v>6206504.8223626735</v>
      </c>
      <c r="V900" s="33">
        <f t="shared" si="152"/>
        <v>496954.98005828168</v>
      </c>
      <c r="W900" s="1104">
        <f t="shared" si="153"/>
        <v>8.0070022384853701</v>
      </c>
      <c r="X900" s="33" t="str">
        <f t="shared" si="154"/>
        <v>OK</v>
      </c>
    </row>
    <row r="901" spans="1:24" ht="21.9" customHeight="1" x14ac:dyDescent="0.3">
      <c r="A901" s="524"/>
      <c r="B901" s="94"/>
      <c r="C901" s="88"/>
      <c r="D901" s="94"/>
      <c r="E901" s="88"/>
      <c r="F901" s="677"/>
      <c r="G901" s="37"/>
      <c r="H901" s="37"/>
      <c r="I901" s="3159" t="s">
        <v>38</v>
      </c>
      <c r="J901" s="3160"/>
      <c r="K901" s="2137">
        <f>K884</f>
        <v>34449599.999999553</v>
      </c>
      <c r="L901" s="2715">
        <f>L890+L900</f>
        <v>34497599.999999732</v>
      </c>
      <c r="M901" s="43">
        <f>M900+M890</f>
        <v>34449599.999999553</v>
      </c>
      <c r="N901" s="82">
        <f>(M901-L901)/L901*100</f>
        <v>-0.13914011409541296</v>
      </c>
      <c r="O901" s="28"/>
    </row>
    <row r="902" spans="1:24" ht="21.9" customHeight="1" x14ac:dyDescent="0.3">
      <c r="A902" s="511"/>
      <c r="B902" s="523"/>
      <c r="C902" s="520"/>
      <c r="D902" s="1038"/>
      <c r="F902"/>
      <c r="M902" s="511"/>
      <c r="N902" s="520"/>
      <c r="O902" s="511"/>
    </row>
    <row r="903" spans="1:24" ht="21.9" customHeight="1" x14ac:dyDescent="0.3">
      <c r="A903" s="511"/>
      <c r="D903" s="1086"/>
      <c r="F903"/>
      <c r="M903" s="511"/>
      <c r="N903" s="520"/>
      <c r="O903" s="511"/>
    </row>
    <row r="904" spans="1:24" ht="21.9" customHeight="1" x14ac:dyDescent="0.3">
      <c r="A904" s="511"/>
      <c r="D904" s="1086"/>
      <c r="F904"/>
      <c r="M904" s="511"/>
      <c r="N904" s="520"/>
      <c r="O904" s="511"/>
    </row>
    <row r="905" spans="1:24" ht="21.9" customHeight="1" x14ac:dyDescent="0.3">
      <c r="A905" s="511"/>
      <c r="D905" s="1086"/>
      <c r="F905"/>
      <c r="M905" s="511"/>
      <c r="N905" s="520"/>
      <c r="O905" s="511"/>
    </row>
    <row r="906" spans="1:24" ht="21.9" customHeight="1" x14ac:dyDescent="0.3">
      <c r="A906" s="511"/>
      <c r="D906" s="1086"/>
      <c r="F906"/>
      <c r="M906" s="511"/>
      <c r="N906" s="520"/>
      <c r="O906" s="511"/>
    </row>
    <row r="907" spans="1:24" ht="21.9" customHeight="1" x14ac:dyDescent="0.3">
      <c r="A907" s="511"/>
      <c r="D907" s="1086"/>
      <c r="F907"/>
      <c r="M907" s="511"/>
      <c r="N907" s="520"/>
      <c r="O907" s="511"/>
    </row>
    <row r="908" spans="1:24" ht="21.9" customHeight="1" x14ac:dyDescent="0.3">
      <c r="A908" s="511"/>
      <c r="B908" s="523"/>
      <c r="C908" s="520"/>
      <c r="D908" s="1038"/>
      <c r="F908"/>
      <c r="M908" s="511"/>
      <c r="N908" s="520"/>
      <c r="O908" s="511"/>
    </row>
    <row r="909" spans="1:24" ht="21.9" customHeight="1" x14ac:dyDescent="0.3">
      <c r="A909" s="511"/>
      <c r="B909" s="523"/>
      <c r="C909" s="520"/>
      <c r="D909" s="1038"/>
      <c r="F909"/>
      <c r="M909" s="511"/>
      <c r="N909" s="520"/>
      <c r="O909" s="511"/>
    </row>
    <row r="910" spans="1:24" ht="21.9" customHeight="1" x14ac:dyDescent="0.3">
      <c r="A910" s="511"/>
      <c r="B910" s="523"/>
      <c r="C910" s="520"/>
      <c r="D910" s="1038"/>
      <c r="F910"/>
      <c r="M910" s="511"/>
      <c r="N910" s="520"/>
      <c r="O910" s="511"/>
    </row>
    <row r="911" spans="1:24" ht="21.9" customHeight="1" x14ac:dyDescent="0.3">
      <c r="A911" s="511"/>
      <c r="B911" s="523"/>
      <c r="C911" s="520"/>
      <c r="D911" s="1038"/>
      <c r="E911" s="520"/>
      <c r="F911"/>
      <c r="M911" s="511"/>
      <c r="N911" s="520"/>
      <c r="O911" s="511"/>
    </row>
    <row r="912" spans="1:24" ht="21.9" customHeight="1" x14ac:dyDescent="0.3">
      <c r="A912" s="511"/>
      <c r="B912" s="523"/>
      <c r="C912" s="520"/>
      <c r="D912" s="1038"/>
      <c r="E912" s="520"/>
      <c r="F912"/>
      <c r="M912" s="511"/>
      <c r="N912" s="520"/>
      <c r="O912" s="511"/>
    </row>
    <row r="913" spans="1:24" ht="21.9" customHeight="1" x14ac:dyDescent="0.3">
      <c r="A913" s="511"/>
      <c r="B913" s="523"/>
      <c r="C913" s="520"/>
      <c r="D913" s="1038"/>
      <c r="E913" s="520"/>
      <c r="F913" s="674"/>
      <c r="G913" s="2214"/>
      <c r="H913" s="2214"/>
      <c r="I913" s="511"/>
      <c r="J913" s="511"/>
      <c r="K913" s="580"/>
      <c r="L913" s="511"/>
      <c r="M913" s="511"/>
      <c r="N913" s="520"/>
      <c r="O913" s="511"/>
    </row>
    <row r="914" spans="1:24" ht="21.9" customHeight="1" x14ac:dyDescent="0.3">
      <c r="A914" s="3086" t="s">
        <v>885</v>
      </c>
      <c r="B914" s="3086"/>
      <c r="C914" s="3086"/>
      <c r="D914" s="3086"/>
      <c r="E914" s="3086"/>
      <c r="F914" s="3086"/>
      <c r="G914" s="3086"/>
      <c r="H914" s="3086"/>
      <c r="I914" s="3086"/>
      <c r="J914" s="3086"/>
      <c r="K914" s="3086"/>
      <c r="L914" s="3086"/>
      <c r="M914" s="3086"/>
      <c r="N914" s="3086"/>
      <c r="O914" s="629" t="str">
        <f>$O$6</f>
        <v>Month August-2023</v>
      </c>
      <c r="S914" s="1103" t="str">
        <f>S6</f>
        <v>Name of Feeders.</v>
      </c>
      <c r="T914" s="2671" t="str">
        <f>T6</f>
        <v>Month August-2023</v>
      </c>
      <c r="U914" s="2671" t="s">
        <v>5037</v>
      </c>
      <c r="V914" s="1103" t="str">
        <f>V6</f>
        <v>Diffferance</v>
      </c>
      <c r="W914" s="1103" t="str">
        <f>W6</f>
        <v>% of Increased/Decreased</v>
      </c>
      <c r="X914" s="1103" t="str">
        <f>X6</f>
        <v>COMENTS</v>
      </c>
    </row>
    <row r="915" spans="1:24" ht="21.9" customHeight="1" x14ac:dyDescent="0.3">
      <c r="A915" s="3087" t="s">
        <v>0</v>
      </c>
      <c r="B915" s="3089" t="s">
        <v>1</v>
      </c>
      <c r="C915" s="3091" t="s">
        <v>2</v>
      </c>
      <c r="D915" s="3092"/>
      <c r="E915" s="3093"/>
      <c r="F915" s="3094" t="s">
        <v>3</v>
      </c>
      <c r="G915" s="3091" t="s">
        <v>4</v>
      </c>
      <c r="H915" s="3093"/>
      <c r="I915" s="3068"/>
      <c r="J915" s="3096" t="s">
        <v>5</v>
      </c>
      <c r="K915" s="3091" t="s">
        <v>6</v>
      </c>
      <c r="L915" s="3068"/>
      <c r="M915" s="95" t="s">
        <v>29</v>
      </c>
      <c r="N915" s="96"/>
      <c r="O915" s="3067" t="s">
        <v>7</v>
      </c>
    </row>
    <row r="916" spans="1:24" ht="46.8" x14ac:dyDescent="0.3">
      <c r="A916" s="3088"/>
      <c r="B916" s="3090"/>
      <c r="C916" s="3084" t="s">
        <v>824</v>
      </c>
      <c r="D916" s="3085"/>
      <c r="E916" s="85" t="s">
        <v>9</v>
      </c>
      <c r="F916" s="3095"/>
      <c r="G916" s="2218" t="str">
        <f>G8</f>
        <v>Reading at 00.00hr 
01.08.2023</v>
      </c>
      <c r="H916" s="2218" t="str">
        <f>H8</f>
        <v>Reading at 00.00hr 
01.09.2023</v>
      </c>
      <c r="I916" s="1" t="s">
        <v>10</v>
      </c>
      <c r="J916" s="3088"/>
      <c r="K916" s="1" t="s">
        <v>11</v>
      </c>
      <c r="L916" s="1" t="s">
        <v>12</v>
      </c>
      <c r="M916" s="508" t="s">
        <v>30</v>
      </c>
      <c r="N916" s="75" t="s">
        <v>41</v>
      </c>
      <c r="O916" s="3068"/>
    </row>
    <row r="917" spans="1:24" ht="21.9" customHeight="1" x14ac:dyDescent="0.3">
      <c r="A917" s="2">
        <v>1</v>
      </c>
      <c r="B917" s="86">
        <v>2</v>
      </c>
      <c r="C917" s="2582">
        <v>3</v>
      </c>
      <c r="D917" s="2615">
        <v>4</v>
      </c>
      <c r="E917" s="551">
        <v>5</v>
      </c>
      <c r="F917" s="551">
        <v>6</v>
      </c>
      <c r="G917" s="2616">
        <f>'PDB Bill AMR'!$H$5</f>
        <v>8</v>
      </c>
      <c r="H917" s="2616">
        <f>'PDB Bill AMR'!$H$5</f>
        <v>8</v>
      </c>
      <c r="I917" s="2" t="s">
        <v>2021</v>
      </c>
      <c r="J917" s="2">
        <v>10</v>
      </c>
      <c r="K917" s="2" t="s">
        <v>5039</v>
      </c>
      <c r="L917" s="2" t="s">
        <v>5040</v>
      </c>
      <c r="M917" s="2">
        <v>13</v>
      </c>
      <c r="N917" s="2">
        <v>14</v>
      </c>
      <c r="O917" s="2">
        <v>15</v>
      </c>
      <c r="T917" s="2673">
        <v>15283200.000000071</v>
      </c>
      <c r="U917" s="2673">
        <v>15283200.000000071</v>
      </c>
      <c r="V917" s="33">
        <f>T917-U917</f>
        <v>0</v>
      </c>
      <c r="W917" s="1104">
        <f>V917/U917*100</f>
        <v>0</v>
      </c>
      <c r="X917" s="33" t="str">
        <f>IF(W917&gt;40,"FAULT",IF(W917&lt;-40,"CHECK","OK"))</f>
        <v>OK</v>
      </c>
    </row>
    <row r="918" spans="1:24" ht="21.9" customHeight="1" x14ac:dyDescent="0.3">
      <c r="A918" s="524"/>
      <c r="B918" s="513" t="s">
        <v>1180</v>
      </c>
      <c r="C918" s="514"/>
      <c r="D918" s="573"/>
      <c r="E918" s="514"/>
      <c r="F918" s="668"/>
      <c r="G918" s="2211"/>
      <c r="H918" s="2211"/>
      <c r="I918" s="514"/>
      <c r="J918" s="514"/>
      <c r="K918" s="573"/>
      <c r="L918" s="514"/>
      <c r="M918" s="515"/>
      <c r="N918" s="516"/>
      <c r="O918" s="11"/>
    </row>
    <row r="919" spans="1:24" ht="21.9" customHeight="1" x14ac:dyDescent="0.3">
      <c r="A919" s="507">
        <v>6</v>
      </c>
      <c r="B919" s="98" t="s">
        <v>3668</v>
      </c>
      <c r="C919" s="72">
        <v>11</v>
      </c>
      <c r="D919" s="1054"/>
      <c r="E919" s="51"/>
      <c r="F919" s="676">
        <v>1</v>
      </c>
      <c r="G919" s="687">
        <v>0</v>
      </c>
      <c r="H919" s="687">
        <v>0</v>
      </c>
      <c r="I919" s="20">
        <f>H919-G919</f>
        <v>0</v>
      </c>
      <c r="J919" s="507">
        <v>160000</v>
      </c>
      <c r="K919" s="585">
        <f>K920</f>
        <v>9181799.9999998752</v>
      </c>
      <c r="L919" s="21"/>
      <c r="M919" s="21">
        <f>K919*$M$890/$K$922</f>
        <v>9232062.7469145227</v>
      </c>
      <c r="N919" s="81"/>
      <c r="O919" s="11"/>
    </row>
    <row r="920" spans="1:24" ht="21.9" customHeight="1" x14ac:dyDescent="0.3">
      <c r="A920" s="507">
        <v>11</v>
      </c>
      <c r="B920" s="98" t="s">
        <v>3669</v>
      </c>
      <c r="C920" s="72">
        <v>11</v>
      </c>
      <c r="D920" s="1055"/>
      <c r="E920" s="51">
        <v>6604433</v>
      </c>
      <c r="F920" s="676">
        <v>1</v>
      </c>
      <c r="G920" s="687">
        <v>7572.47</v>
      </c>
      <c r="H920" s="687">
        <v>7623.48</v>
      </c>
      <c r="I920" s="20">
        <f>H920-G920</f>
        <v>51.009999999999309</v>
      </c>
      <c r="J920" s="507">
        <v>180000</v>
      </c>
      <c r="K920" s="585">
        <f>F920*I920*J920</f>
        <v>9181799.9999998752</v>
      </c>
      <c r="L920" s="21"/>
      <c r="M920" s="21">
        <f t="shared" ref="M920" si="159">K920*$M$890/$K$922</f>
        <v>9232062.7469145227</v>
      </c>
      <c r="N920" s="81"/>
      <c r="O920" s="11"/>
    </row>
    <row r="921" spans="1:24" ht="21.9" customHeight="1" x14ac:dyDescent="0.3">
      <c r="A921" s="507">
        <v>22</v>
      </c>
      <c r="B921" s="98" t="s">
        <v>3670</v>
      </c>
      <c r="C921" s="72">
        <v>11</v>
      </c>
      <c r="D921" s="1055"/>
      <c r="E921" s="51" t="s">
        <v>3671</v>
      </c>
      <c r="F921" s="676">
        <v>1</v>
      </c>
      <c r="G921" s="687">
        <v>4551195</v>
      </c>
      <c r="H921" s="687">
        <v>4602481</v>
      </c>
      <c r="I921" s="20">
        <f>H921-G921</f>
        <v>51286</v>
      </c>
      <c r="J921" s="507">
        <v>180</v>
      </c>
      <c r="K921" s="585">
        <f>F921*I921*J921</f>
        <v>9231480</v>
      </c>
      <c r="L921" s="21"/>
      <c r="M921" s="21">
        <f>K921*$M$890/$K$922</f>
        <v>9282014.7037495505</v>
      </c>
      <c r="N921" s="81"/>
      <c r="O921" s="11"/>
    </row>
    <row r="922" spans="1:24" ht="21.9" customHeight="1" x14ac:dyDescent="0.3">
      <c r="A922" s="524"/>
      <c r="B922" s="94"/>
      <c r="C922" s="88"/>
      <c r="D922" s="94"/>
      <c r="E922" s="88"/>
      <c r="F922" s="677"/>
      <c r="G922" s="37">
        <v>0</v>
      </c>
      <c r="H922" s="37">
        <v>0</v>
      </c>
      <c r="I922" s="37"/>
      <c r="J922" s="94" t="s">
        <v>27</v>
      </c>
      <c r="K922" s="2718">
        <f>SUM(K919:K921)</f>
        <v>27595079.99999975</v>
      </c>
      <c r="L922" s="42"/>
      <c r="M922" s="42">
        <f>SUM(M919:M921)</f>
        <v>27746140.197578594</v>
      </c>
      <c r="N922" s="81"/>
      <c r="O922" s="11"/>
    </row>
    <row r="923" spans="1:24" ht="21.9" customHeight="1" x14ac:dyDescent="0.3">
      <c r="A923" s="519"/>
      <c r="B923" s="532" t="s">
        <v>1181</v>
      </c>
      <c r="C923" s="533"/>
      <c r="D923" s="578"/>
      <c r="E923" s="533"/>
      <c r="F923" s="671"/>
      <c r="G923" s="2216">
        <v>0</v>
      </c>
      <c r="H923" s="2216">
        <v>0</v>
      </c>
      <c r="I923" s="533"/>
      <c r="J923" s="533"/>
      <c r="K923" s="578"/>
      <c r="L923" s="533"/>
      <c r="M923" s="536"/>
      <c r="N923" s="534"/>
      <c r="O923" s="507"/>
    </row>
    <row r="924" spans="1:24" ht="21.9" customHeight="1" x14ac:dyDescent="0.3">
      <c r="A924" s="519">
        <v>4</v>
      </c>
      <c r="B924" s="98" t="s">
        <v>3672</v>
      </c>
      <c r="C924" s="72">
        <v>11</v>
      </c>
      <c r="D924" s="932"/>
      <c r="E924" s="51" t="s">
        <v>3673</v>
      </c>
      <c r="F924" s="676">
        <v>1</v>
      </c>
      <c r="G924" s="2217">
        <v>91923561</v>
      </c>
      <c r="H924" s="2217">
        <v>93474113</v>
      </c>
      <c r="I924" s="19">
        <f t="shared" ref="I924:I938" si="160">H924-G924</f>
        <v>1550552</v>
      </c>
      <c r="J924" s="507">
        <v>1</v>
      </c>
      <c r="K924" s="581"/>
      <c r="L924" s="21">
        <f t="shared" ref="L924:L929" si="161">F924*I924*J924</f>
        <v>1550552</v>
      </c>
      <c r="M924" s="21">
        <f t="shared" ref="M924:M941" si="162">L924*$K$942/$L$942</f>
        <v>1584215.5272246213</v>
      </c>
      <c r="N924" s="71" t="s">
        <v>43</v>
      </c>
      <c r="O924" s="14"/>
      <c r="S924" t="str">
        <f t="shared" ref="S924:S939" si="163">B924</f>
        <v>Rasulpur</v>
      </c>
      <c r="T924" s="2672">
        <f t="shared" ref="T924:T939" si="164">M924</f>
        <v>1584215.5272246213</v>
      </c>
      <c r="U924" s="2672">
        <v>1403442.4135284405</v>
      </c>
      <c r="V924" s="1106">
        <f t="shared" ref="V924:V939" si="165">T924-U924</f>
        <v>180773.11369618075</v>
      </c>
      <c r="W924" s="1104">
        <f t="shared" ref="W924:W939" si="166">V924/U924*100</f>
        <v>12.880693354684439</v>
      </c>
      <c r="X924" s="33" t="str">
        <f t="shared" ref="X924:X939" si="167">IF(W924&gt;40,"FAULT",IF(W924&lt;-40,"CHECK","OK"))</f>
        <v>OK</v>
      </c>
    </row>
    <row r="925" spans="1:24" ht="21.9" customHeight="1" x14ac:dyDescent="0.3">
      <c r="A925" s="519">
        <v>5</v>
      </c>
      <c r="B925" s="98" t="s">
        <v>3674</v>
      </c>
      <c r="C925" s="72">
        <v>11</v>
      </c>
      <c r="D925" s="933"/>
      <c r="E925" s="51" t="s">
        <v>3675</v>
      </c>
      <c r="F925" s="676">
        <v>1</v>
      </c>
      <c r="G925" s="2217">
        <v>64458541</v>
      </c>
      <c r="H925" s="2217">
        <v>67023775</v>
      </c>
      <c r="I925" s="19">
        <f t="shared" si="160"/>
        <v>2565234</v>
      </c>
      <c r="J925" s="507">
        <v>1</v>
      </c>
      <c r="K925" s="581"/>
      <c r="L925" s="21">
        <f t="shared" si="161"/>
        <v>2565234</v>
      </c>
      <c r="M925" s="21">
        <f t="shared" si="162"/>
        <v>2620926.9561836845</v>
      </c>
      <c r="N925" s="71" t="s">
        <v>43</v>
      </c>
      <c r="O925" s="14"/>
      <c r="S925" t="str">
        <f t="shared" si="163"/>
        <v>Bheribadh</v>
      </c>
      <c r="T925" s="2672">
        <f t="shared" si="164"/>
        <v>2620926.9561836845</v>
      </c>
      <c r="U925" s="2672">
        <v>2327005.5404194151</v>
      </c>
      <c r="V925" s="1106">
        <f t="shared" si="165"/>
        <v>293921.41576426942</v>
      </c>
      <c r="W925" s="1104">
        <f t="shared" si="166"/>
        <v>12.630885945862147</v>
      </c>
      <c r="X925" s="33" t="str">
        <f t="shared" si="167"/>
        <v>OK</v>
      </c>
    </row>
    <row r="926" spans="1:24" ht="33.75" customHeight="1" x14ac:dyDescent="0.3">
      <c r="A926" s="519">
        <v>7</v>
      </c>
      <c r="B926" s="99" t="s">
        <v>4047</v>
      </c>
      <c r="C926" s="72">
        <v>11</v>
      </c>
      <c r="D926" s="933"/>
      <c r="E926" s="51">
        <v>30799521</v>
      </c>
      <c r="F926" s="676">
        <v>1</v>
      </c>
      <c r="G926" s="2217">
        <v>2634.51</v>
      </c>
      <c r="H926" s="2221">
        <v>2640.43</v>
      </c>
      <c r="I926" s="19">
        <f>H926-G926</f>
        <v>5.919999999999618</v>
      </c>
      <c r="J926" s="507">
        <v>60000</v>
      </c>
      <c r="K926" s="581"/>
      <c r="L926" s="21">
        <f t="shared" si="161"/>
        <v>355199.99999997707</v>
      </c>
      <c r="M926" s="21">
        <f t="shared" si="162"/>
        <v>362911.63099989505</v>
      </c>
      <c r="N926" s="71" t="s">
        <v>43</v>
      </c>
      <c r="O926" s="2022"/>
      <c r="S926" t="str">
        <f t="shared" si="163"/>
        <v>Panna Tower
11 KV Faridpur Tower Express</v>
      </c>
      <c r="T926" s="2672">
        <f t="shared" si="164"/>
        <v>362911.63099989505</v>
      </c>
      <c r="U926" s="2672">
        <v>314576.43031269591</v>
      </c>
      <c r="V926" s="1106">
        <f t="shared" si="165"/>
        <v>48335.200687199133</v>
      </c>
      <c r="W926" s="1104">
        <f t="shared" si="166"/>
        <v>15.365169170224508</v>
      </c>
      <c r="X926" s="33" t="str">
        <f t="shared" si="167"/>
        <v>OK</v>
      </c>
    </row>
    <row r="927" spans="1:24" ht="21.9" customHeight="1" x14ac:dyDescent="0.3">
      <c r="A927" s="519">
        <v>8</v>
      </c>
      <c r="B927" s="98" t="s">
        <v>3676</v>
      </c>
      <c r="C927" s="72">
        <v>11</v>
      </c>
      <c r="D927" s="933"/>
      <c r="E927" s="51" t="s">
        <v>3677</v>
      </c>
      <c r="F927" s="676">
        <v>1</v>
      </c>
      <c r="G927" s="2217">
        <v>5278.8</v>
      </c>
      <c r="H927" s="2217">
        <v>5298.71</v>
      </c>
      <c r="I927" s="19">
        <f t="shared" si="160"/>
        <v>19.909999999999854</v>
      </c>
      <c r="J927" s="507">
        <v>60000</v>
      </c>
      <c r="K927" s="581"/>
      <c r="L927" s="21">
        <f t="shared" si="161"/>
        <v>1194599.9999999912</v>
      </c>
      <c r="M927" s="21">
        <f t="shared" si="162"/>
        <v>1220535.5697987033</v>
      </c>
      <c r="N927" s="71" t="s">
        <v>43</v>
      </c>
      <c r="O927" s="14"/>
      <c r="P927" s="1105"/>
      <c r="S927" t="str">
        <f t="shared" si="163"/>
        <v>Panna Battery Express</v>
      </c>
      <c r="T927" s="2672">
        <f t="shared" si="164"/>
        <v>1220535.5697987033</v>
      </c>
      <c r="U927" s="2672">
        <v>1068349.9537157444</v>
      </c>
      <c r="V927" s="1106">
        <f t="shared" si="165"/>
        <v>152185.61608295888</v>
      </c>
      <c r="W927" s="1104">
        <f t="shared" si="166"/>
        <v>14.244921858577705</v>
      </c>
      <c r="X927" s="33" t="str">
        <f t="shared" si="167"/>
        <v>OK</v>
      </c>
    </row>
    <row r="928" spans="1:24" ht="21.9" customHeight="1" x14ac:dyDescent="0.3">
      <c r="A928" s="519">
        <v>9</v>
      </c>
      <c r="B928" s="98" t="s">
        <v>3570</v>
      </c>
      <c r="C928" s="72">
        <v>11</v>
      </c>
      <c r="D928" s="933"/>
      <c r="E928" s="51">
        <v>30799460</v>
      </c>
      <c r="F928" s="676">
        <v>1</v>
      </c>
      <c r="G928" s="2217">
        <v>5369.43</v>
      </c>
      <c r="H928" s="2217">
        <v>5409.9</v>
      </c>
      <c r="I928" s="19">
        <f t="shared" si="160"/>
        <v>40.469999999999345</v>
      </c>
      <c r="J928" s="507">
        <v>60000</v>
      </c>
      <c r="K928" s="581"/>
      <c r="L928" s="21">
        <f t="shared" si="161"/>
        <v>2428199.9999999609</v>
      </c>
      <c r="M928" s="21">
        <f t="shared" si="162"/>
        <v>2480917.8558389293</v>
      </c>
      <c r="N928" s="71" t="s">
        <v>43</v>
      </c>
      <c r="O928" s="14"/>
      <c r="P928" s="2158"/>
      <c r="S928" t="str">
        <f t="shared" si="163"/>
        <v>Eidgah</v>
      </c>
      <c r="T928" s="2672">
        <f t="shared" si="164"/>
        <v>2480917.8558389293</v>
      </c>
      <c r="U928" s="2672">
        <v>2121576.0405895887</v>
      </c>
      <c r="V928" s="1106">
        <f t="shared" si="165"/>
        <v>359341.81524934061</v>
      </c>
      <c r="W928" s="1104">
        <f t="shared" si="166"/>
        <v>16.937494031535117</v>
      </c>
      <c r="X928" s="33" t="str">
        <f t="shared" si="167"/>
        <v>OK</v>
      </c>
    </row>
    <row r="929" spans="1:24" ht="21.9" customHeight="1" x14ac:dyDescent="0.3">
      <c r="A929" s="519">
        <v>10</v>
      </c>
      <c r="B929" s="98" t="s">
        <v>3678</v>
      </c>
      <c r="C929" s="72">
        <v>11</v>
      </c>
      <c r="D929" s="933"/>
      <c r="E929" s="51"/>
      <c r="F929" s="676">
        <v>1</v>
      </c>
      <c r="G929" s="2217">
        <v>0</v>
      </c>
      <c r="H929" s="2217">
        <v>0</v>
      </c>
      <c r="I929" s="19">
        <f t="shared" si="160"/>
        <v>0</v>
      </c>
      <c r="J929" s="507">
        <v>1</v>
      </c>
      <c r="K929" s="581"/>
      <c r="L929" s="21">
        <f t="shared" si="161"/>
        <v>0</v>
      </c>
      <c r="M929" s="21">
        <f t="shared" si="162"/>
        <v>0</v>
      </c>
      <c r="N929" s="1067" t="s">
        <v>45</v>
      </c>
      <c r="O929" s="14"/>
      <c r="P929" s="1105"/>
      <c r="S929" t="str">
        <f t="shared" si="163"/>
        <v>Bot Tola Mazar</v>
      </c>
      <c r="T929" s="2672">
        <f t="shared" si="164"/>
        <v>0</v>
      </c>
      <c r="U929" s="2672">
        <v>0</v>
      </c>
      <c r="V929" s="1106">
        <f t="shared" si="165"/>
        <v>0</v>
      </c>
      <c r="W929" s="1104" t="e">
        <f t="shared" si="166"/>
        <v>#DIV/0!</v>
      </c>
      <c r="X929" s="33" t="e">
        <f t="shared" si="167"/>
        <v>#DIV/0!</v>
      </c>
    </row>
    <row r="930" spans="1:24" ht="21.9" customHeight="1" x14ac:dyDescent="0.3">
      <c r="A930" s="519">
        <v>12</v>
      </c>
      <c r="B930" s="98" t="s">
        <v>3679</v>
      </c>
      <c r="C930" s="72">
        <v>11</v>
      </c>
      <c r="D930" s="933"/>
      <c r="E930" s="51" t="s">
        <v>3680</v>
      </c>
      <c r="F930" s="676">
        <v>1</v>
      </c>
      <c r="G930" s="2217">
        <v>1275461</v>
      </c>
      <c r="H930" s="2217">
        <v>3393397</v>
      </c>
      <c r="I930" s="19">
        <f t="shared" si="160"/>
        <v>2117936</v>
      </c>
      <c r="J930" s="507">
        <v>1</v>
      </c>
      <c r="K930" s="581"/>
      <c r="L930" s="21">
        <f t="shared" ref="L930:L941" si="168">F930*I930*J930</f>
        <v>2117936</v>
      </c>
      <c r="M930" s="21">
        <f t="shared" si="162"/>
        <v>2163917.815634694</v>
      </c>
      <c r="N930" s="71" t="s">
        <v>43</v>
      </c>
      <c r="O930" s="14"/>
      <c r="S930" t="str">
        <f t="shared" si="163"/>
        <v>Huzur Para</v>
      </c>
      <c r="T930" s="2672">
        <f t="shared" si="164"/>
        <v>2163917.815634694</v>
      </c>
      <c r="U930" s="2672">
        <v>1832748.4977041963</v>
      </c>
      <c r="V930" s="1106">
        <f t="shared" si="165"/>
        <v>331169.31793049769</v>
      </c>
      <c r="W930" s="1104">
        <f t="shared" si="166"/>
        <v>18.069545185569051</v>
      </c>
      <c r="X930" s="33" t="str">
        <f t="shared" si="167"/>
        <v>OK</v>
      </c>
    </row>
    <row r="931" spans="1:24" ht="21.9" customHeight="1" x14ac:dyDescent="0.3">
      <c r="A931" s="519">
        <v>13</v>
      </c>
      <c r="B931" s="98" t="s">
        <v>43</v>
      </c>
      <c r="C931" s="72">
        <v>11</v>
      </c>
      <c r="D931" s="933"/>
      <c r="E931" s="51" t="s">
        <v>3681</v>
      </c>
      <c r="F931" s="676">
        <v>1</v>
      </c>
      <c r="G931" s="2217">
        <v>21147055</v>
      </c>
      <c r="H931" s="2217">
        <v>23145473</v>
      </c>
      <c r="I931" s="19">
        <f t="shared" si="160"/>
        <v>1998418</v>
      </c>
      <c r="J931" s="507">
        <v>1</v>
      </c>
      <c r="K931" s="581"/>
      <c r="L931" s="21">
        <f t="shared" si="168"/>
        <v>1998418</v>
      </c>
      <c r="M931" s="21">
        <f t="shared" si="162"/>
        <v>2041804.9994357966</v>
      </c>
      <c r="N931" s="71" t="s">
        <v>43</v>
      </c>
      <c r="O931" s="14"/>
      <c r="S931" t="str">
        <f t="shared" si="163"/>
        <v>Kamrangirchar</v>
      </c>
      <c r="T931" s="2672">
        <f t="shared" si="164"/>
        <v>2041804.9994357966</v>
      </c>
      <c r="U931" s="2672">
        <v>1873617.2189423186</v>
      </c>
      <c r="V931" s="1106">
        <f t="shared" si="165"/>
        <v>168187.78049347806</v>
      </c>
      <c r="W931" s="1104">
        <f t="shared" si="166"/>
        <v>8.9766350774904957</v>
      </c>
      <c r="X931" s="33" t="str">
        <f t="shared" si="167"/>
        <v>OK</v>
      </c>
    </row>
    <row r="932" spans="1:24" ht="21.9" customHeight="1" x14ac:dyDescent="0.3">
      <c r="A932" s="519">
        <v>14</v>
      </c>
      <c r="B932" s="98" t="s">
        <v>3682</v>
      </c>
      <c r="C932" s="72">
        <v>11</v>
      </c>
      <c r="D932" s="933"/>
      <c r="E932" s="51" t="s">
        <v>3683</v>
      </c>
      <c r="F932" s="676">
        <v>1</v>
      </c>
      <c r="G932" s="2217">
        <v>51488293</v>
      </c>
      <c r="H932" s="2217">
        <v>52835781</v>
      </c>
      <c r="I932" s="19">
        <f t="shared" si="160"/>
        <v>1347488</v>
      </c>
      <c r="J932" s="507">
        <v>1</v>
      </c>
      <c r="K932" s="581"/>
      <c r="L932" s="21">
        <f t="shared" si="168"/>
        <v>1347488</v>
      </c>
      <c r="M932" s="21">
        <f t="shared" si="162"/>
        <v>1376742.8711509518</v>
      </c>
      <c r="N932" s="71" t="s">
        <v>43</v>
      </c>
      <c r="O932" s="14"/>
      <c r="S932" t="str">
        <f t="shared" si="163"/>
        <v>Munshihati</v>
      </c>
      <c r="T932" s="2672">
        <f t="shared" si="164"/>
        <v>1376742.8711509518</v>
      </c>
      <c r="U932" s="2672">
        <v>1392932.334331071</v>
      </c>
      <c r="V932" s="1106">
        <f t="shared" si="165"/>
        <v>-16189.463180119172</v>
      </c>
      <c r="W932" s="1104">
        <f t="shared" si="166"/>
        <v>-1.1622576905642621</v>
      </c>
      <c r="X932" s="33" t="str">
        <f t="shared" si="167"/>
        <v>OK</v>
      </c>
    </row>
    <row r="933" spans="1:24" ht="21.9" customHeight="1" x14ac:dyDescent="0.3">
      <c r="A933" s="519">
        <v>15</v>
      </c>
      <c r="B933" s="98" t="s">
        <v>3684</v>
      </c>
      <c r="C933" s="72">
        <v>11</v>
      </c>
      <c r="D933" s="933"/>
      <c r="E933" s="51" t="s">
        <v>3685</v>
      </c>
      <c r="F933" s="676">
        <v>1</v>
      </c>
      <c r="G933" s="2217">
        <v>250925</v>
      </c>
      <c r="H933" s="2217">
        <v>1779953</v>
      </c>
      <c r="I933" s="19">
        <f t="shared" si="160"/>
        <v>1529028</v>
      </c>
      <c r="J933" s="507">
        <v>1</v>
      </c>
      <c r="K933" s="581"/>
      <c r="L933" s="21">
        <f t="shared" si="168"/>
        <v>1529028</v>
      </c>
      <c r="M933" s="21">
        <f t="shared" si="162"/>
        <v>1562224.22670198</v>
      </c>
      <c r="N933" s="71" t="s">
        <v>43</v>
      </c>
      <c r="O933" s="14"/>
      <c r="S933" t="str">
        <f t="shared" si="163"/>
        <v>Jhawchar</v>
      </c>
      <c r="T933" s="2672">
        <f t="shared" si="164"/>
        <v>1562224.22670198</v>
      </c>
      <c r="U933" s="2672">
        <v>1438582.2140068298</v>
      </c>
      <c r="V933" s="1106">
        <f t="shared" si="165"/>
        <v>123642.01269515022</v>
      </c>
      <c r="W933" s="1104">
        <f t="shared" si="166"/>
        <v>8.5947130091908122</v>
      </c>
      <c r="X933" s="33" t="str">
        <f t="shared" si="167"/>
        <v>OK</v>
      </c>
    </row>
    <row r="934" spans="1:24" ht="21.9" customHeight="1" x14ac:dyDescent="0.3">
      <c r="A934" s="519">
        <v>16</v>
      </c>
      <c r="B934" s="98" t="s">
        <v>3686</v>
      </c>
      <c r="C934" s="72">
        <v>11</v>
      </c>
      <c r="D934" s="933"/>
      <c r="E934" s="51" t="s">
        <v>3687</v>
      </c>
      <c r="F934" s="676">
        <v>1</v>
      </c>
      <c r="G934" s="2217">
        <v>5919945</v>
      </c>
      <c r="H934" s="2217">
        <v>6564561</v>
      </c>
      <c r="I934" s="19">
        <f t="shared" si="160"/>
        <v>644616</v>
      </c>
      <c r="J934" s="507">
        <v>1</v>
      </c>
      <c r="K934" s="581"/>
      <c r="L934" s="21">
        <f t="shared" si="168"/>
        <v>644616</v>
      </c>
      <c r="M934" s="21">
        <f t="shared" si="162"/>
        <v>658611.04709640611</v>
      </c>
      <c r="N934" s="71" t="s">
        <v>43</v>
      </c>
      <c r="O934" s="14"/>
      <c r="P934" s="1105"/>
      <c r="S934" t="str">
        <f t="shared" si="163"/>
        <v>RMU Express</v>
      </c>
      <c r="T934" s="2672">
        <f t="shared" si="164"/>
        <v>658611.04709640611</v>
      </c>
      <c r="U934" s="2672">
        <v>606779.62027715892</v>
      </c>
      <c r="V934" s="1106">
        <f t="shared" si="165"/>
        <v>51831.426819247194</v>
      </c>
      <c r="W934" s="1104">
        <f t="shared" si="166"/>
        <v>8.5420513621687117</v>
      </c>
      <c r="X934" s="33" t="str">
        <f t="shared" si="167"/>
        <v>OK</v>
      </c>
    </row>
    <row r="935" spans="1:24" ht="21.9" customHeight="1" x14ac:dyDescent="0.3">
      <c r="A935" s="519">
        <v>17</v>
      </c>
      <c r="B935" s="1756" t="s">
        <v>3688</v>
      </c>
      <c r="C935" s="72">
        <v>11</v>
      </c>
      <c r="D935" s="933"/>
      <c r="E935" s="51" t="s">
        <v>3689</v>
      </c>
      <c r="F935" s="2081">
        <v>1</v>
      </c>
      <c r="G935" s="2217">
        <v>15254118</v>
      </c>
      <c r="H935" s="2217">
        <v>15254118</v>
      </c>
      <c r="I935" s="19">
        <f>H935-G935</f>
        <v>0</v>
      </c>
      <c r="J935" s="507">
        <v>1</v>
      </c>
      <c r="K935" s="581" t="s">
        <v>4858</v>
      </c>
      <c r="L935" s="652">
        <f>1.73*10.5*O935*0.93*24*31</f>
        <v>2136683.5559999999</v>
      </c>
      <c r="M935" s="21">
        <f t="shared" si="162"/>
        <v>2183072.3936899365</v>
      </c>
      <c r="N935" s="71" t="s">
        <v>43</v>
      </c>
      <c r="O935" s="14">
        <v>170</v>
      </c>
      <c r="P935" s="1105"/>
      <c r="S935" t="str">
        <f t="shared" si="163"/>
        <v>Koyla Ghat</v>
      </c>
      <c r="T935" s="2672">
        <f t="shared" si="164"/>
        <v>2183072.3936899365</v>
      </c>
      <c r="U935" s="2672">
        <v>1900877.5049612049</v>
      </c>
      <c r="V935" s="1106">
        <f t="shared" si="165"/>
        <v>282194.88872873154</v>
      </c>
      <c r="W935" s="1104">
        <f t="shared" si="166"/>
        <v>14.845506246047711</v>
      </c>
      <c r="X935" s="33" t="str">
        <f t="shared" si="167"/>
        <v>OK</v>
      </c>
    </row>
    <row r="936" spans="1:24" ht="21.9" customHeight="1" x14ac:dyDescent="0.3">
      <c r="A936" s="519">
        <v>18</v>
      </c>
      <c r="B936" s="98" t="s">
        <v>3690</v>
      </c>
      <c r="C936" s="72">
        <v>11</v>
      </c>
      <c r="D936" s="933"/>
      <c r="E936" s="51" t="s">
        <v>3691</v>
      </c>
      <c r="F936" s="676">
        <v>1</v>
      </c>
      <c r="G936" s="2217">
        <v>26159019</v>
      </c>
      <c r="H936" s="2217">
        <v>27875253</v>
      </c>
      <c r="I936" s="19">
        <f t="shared" si="160"/>
        <v>1716234</v>
      </c>
      <c r="J936" s="507">
        <v>1</v>
      </c>
      <c r="K936" s="581"/>
      <c r="L936" s="21">
        <f t="shared" si="168"/>
        <v>1716234</v>
      </c>
      <c r="M936" s="21">
        <f t="shared" si="162"/>
        <v>1753494.5949254336</v>
      </c>
      <c r="N936" s="71" t="s">
        <v>43</v>
      </c>
      <c r="O936" s="14"/>
      <c r="S936" t="str">
        <f t="shared" si="163"/>
        <v>Muslimbagh</v>
      </c>
      <c r="T936" s="2672">
        <f t="shared" si="164"/>
        <v>1753494.5949254336</v>
      </c>
      <c r="U936" s="2672">
        <v>1596522.7719529527</v>
      </c>
      <c r="V936" s="1106">
        <f t="shared" si="165"/>
        <v>156971.82297248091</v>
      </c>
      <c r="W936" s="1104">
        <f t="shared" si="166"/>
        <v>9.8321067340908961</v>
      </c>
      <c r="X936" s="33" t="str">
        <f t="shared" si="167"/>
        <v>OK</v>
      </c>
    </row>
    <row r="937" spans="1:24" ht="21.9" customHeight="1" x14ac:dyDescent="0.3">
      <c r="A937" s="519">
        <v>19</v>
      </c>
      <c r="B937" s="98" t="s">
        <v>3692</v>
      </c>
      <c r="C937" s="72">
        <v>11</v>
      </c>
      <c r="D937" s="933"/>
      <c r="E937" s="51" t="s">
        <v>3693</v>
      </c>
      <c r="F937" s="676">
        <v>1</v>
      </c>
      <c r="G937" s="2217">
        <v>5869693</v>
      </c>
      <c r="H937" s="2217">
        <v>8700121</v>
      </c>
      <c r="I937" s="19">
        <f t="shared" si="160"/>
        <v>2830428</v>
      </c>
      <c r="J937" s="507">
        <v>1</v>
      </c>
      <c r="K937" s="581"/>
      <c r="L937" s="21">
        <f t="shared" si="168"/>
        <v>2830428</v>
      </c>
      <c r="M937" s="21">
        <f t="shared" si="162"/>
        <v>2891878.4963621539</v>
      </c>
      <c r="N937" s="71" t="s">
        <v>43</v>
      </c>
      <c r="O937" s="14"/>
      <c r="S937" t="str">
        <f t="shared" si="163"/>
        <v>Noyagaon</v>
      </c>
      <c r="T937" s="2672">
        <f t="shared" si="164"/>
        <v>2891878.4963621539</v>
      </c>
      <c r="U937" s="2672">
        <v>2674100.3009578781</v>
      </c>
      <c r="V937" s="1106">
        <f t="shared" si="165"/>
        <v>217778.19540427579</v>
      </c>
      <c r="W937" s="1104">
        <f t="shared" si="166"/>
        <v>8.1439800641085309</v>
      </c>
      <c r="X937" s="33" t="str">
        <f t="shared" si="167"/>
        <v>OK</v>
      </c>
    </row>
    <row r="938" spans="1:24" ht="21.9" customHeight="1" x14ac:dyDescent="0.3">
      <c r="A938" s="519">
        <v>20</v>
      </c>
      <c r="B938" s="99" t="s">
        <v>3694</v>
      </c>
      <c r="C938" s="72">
        <v>11</v>
      </c>
      <c r="D938" s="933"/>
      <c r="E938" s="51" t="s">
        <v>3695</v>
      </c>
      <c r="F938" s="676">
        <v>1</v>
      </c>
      <c r="G938" s="2217">
        <v>23098305</v>
      </c>
      <c r="H938" s="2217">
        <v>25365051</v>
      </c>
      <c r="I938" s="19">
        <f t="shared" si="160"/>
        <v>2266746</v>
      </c>
      <c r="J938" s="507">
        <v>1</v>
      </c>
      <c r="K938" s="581"/>
      <c r="L938" s="21">
        <f t="shared" si="168"/>
        <v>2266746</v>
      </c>
      <c r="M938" s="21">
        <f t="shared" si="162"/>
        <v>2315958.5808630097</v>
      </c>
      <c r="N938" s="71" t="s">
        <v>43</v>
      </c>
      <c r="O938" s="14"/>
      <c r="S938" t="str">
        <f t="shared" si="163"/>
        <v>Nurbagh</v>
      </c>
      <c r="T938" s="2672">
        <f t="shared" si="164"/>
        <v>2315958.5808630097</v>
      </c>
      <c r="U938" s="2672">
        <v>1868573.9134794211</v>
      </c>
      <c r="V938" s="1106">
        <f t="shared" si="165"/>
        <v>447384.66738358862</v>
      </c>
      <c r="W938" s="1104">
        <f t="shared" si="166"/>
        <v>23.942572683706459</v>
      </c>
      <c r="X938" s="33" t="str">
        <f t="shared" si="167"/>
        <v>OK</v>
      </c>
    </row>
    <row r="939" spans="1:24" ht="21.9" customHeight="1" x14ac:dyDescent="0.3">
      <c r="A939" s="519">
        <v>21</v>
      </c>
      <c r="B939" s="98" t="s">
        <v>3696</v>
      </c>
      <c r="C939" s="72">
        <v>11</v>
      </c>
      <c r="D939" s="933"/>
      <c r="E939" s="51" t="s">
        <v>3697</v>
      </c>
      <c r="F939" s="676">
        <v>1</v>
      </c>
      <c r="G939" s="2217">
        <v>22030169</v>
      </c>
      <c r="H939" s="2217">
        <v>24482441</v>
      </c>
      <c r="I939" s="19">
        <f>H939-G939</f>
        <v>2452272</v>
      </c>
      <c r="J939" s="507">
        <v>1</v>
      </c>
      <c r="K939" s="581"/>
      <c r="L939" s="21">
        <f t="shared" si="168"/>
        <v>2452272</v>
      </c>
      <c r="M939" s="21">
        <f t="shared" si="162"/>
        <v>2505512.4751560586</v>
      </c>
      <c r="N939" s="71" t="s">
        <v>43</v>
      </c>
      <c r="O939" s="14"/>
      <c r="S939" t="str">
        <f t="shared" si="163"/>
        <v>Ali Nagar</v>
      </c>
      <c r="T939" s="2672">
        <f t="shared" si="164"/>
        <v>2505512.4751560586</v>
      </c>
      <c r="U939" s="2672">
        <v>2290198.0815572529</v>
      </c>
      <c r="V939" s="1106">
        <f t="shared" si="165"/>
        <v>215314.39359880565</v>
      </c>
      <c r="W939" s="1104">
        <f t="shared" si="166"/>
        <v>9.4015620453406168</v>
      </c>
      <c r="X939" s="33" t="str">
        <f t="shared" si="167"/>
        <v>OK</v>
      </c>
    </row>
    <row r="940" spans="1:24" ht="21.9" customHeight="1" x14ac:dyDescent="0.3">
      <c r="A940" s="524">
        <v>23</v>
      </c>
      <c r="B940" s="98" t="s">
        <v>3444</v>
      </c>
      <c r="C940" s="543">
        <v>0.41499999999999998</v>
      </c>
      <c r="D940" s="1052"/>
      <c r="E940" s="552" t="s">
        <v>3666</v>
      </c>
      <c r="F940" s="676">
        <v>1</v>
      </c>
      <c r="G940" s="2217">
        <v>43047.09</v>
      </c>
      <c r="H940" s="2217">
        <v>43238.07</v>
      </c>
      <c r="I940" s="19">
        <f>H940-G940</f>
        <v>190.9800000000032</v>
      </c>
      <c r="J940" s="507">
        <v>120</v>
      </c>
      <c r="K940" s="582"/>
      <c r="L940" s="21">
        <f t="shared" si="168"/>
        <v>22917.600000000384</v>
      </c>
      <c r="M940" s="21">
        <f t="shared" si="162"/>
        <v>23415.156516339724</v>
      </c>
      <c r="N940" s="71" t="s">
        <v>43</v>
      </c>
      <c r="O940" s="9"/>
      <c r="S940" t="str">
        <f>B940</f>
        <v>11/0.4 kV Aux. Transformer, AT-1</v>
      </c>
      <c r="T940" s="2672">
        <f>M940</f>
        <v>23415.156516339724</v>
      </c>
      <c r="U940" s="2672">
        <v>24412.340901610893</v>
      </c>
      <c r="V940" s="1106">
        <f>T940-U940</f>
        <v>-997.18438527116814</v>
      </c>
      <c r="W940" s="1104">
        <f>V940/U940*100</f>
        <v>-4.0847552854112701</v>
      </c>
      <c r="X940" s="33" t="str">
        <f>IF(W940&gt;40,"FAULT",IF(W940&lt;-40,"CHECK","OK"))</f>
        <v>OK</v>
      </c>
    </row>
    <row r="941" spans="1:24" ht="21.9" customHeight="1" x14ac:dyDescent="0.3">
      <c r="A941" s="524">
        <v>24</v>
      </c>
      <c r="B941" s="98" t="s">
        <v>3445</v>
      </c>
      <c r="C941" s="543">
        <v>0.41499999999999998</v>
      </c>
      <c r="D941" s="1052"/>
      <c r="E941" s="552" t="s">
        <v>3667</v>
      </c>
      <c r="F941" s="676">
        <v>1</v>
      </c>
      <c r="G941" s="2217">
        <v>45593.9</v>
      </c>
      <c r="H941" s="2217">
        <v>45593.9</v>
      </c>
      <c r="I941" s="19">
        <f>H941-G941</f>
        <v>0</v>
      </c>
      <c r="J941" s="507">
        <v>120</v>
      </c>
      <c r="K941" s="581"/>
      <c r="L941" s="21">
        <f t="shared" si="168"/>
        <v>0</v>
      </c>
      <c r="M941" s="21">
        <f t="shared" si="162"/>
        <v>0</v>
      </c>
      <c r="N941" s="71" t="s">
        <v>43</v>
      </c>
      <c r="O941" s="12"/>
      <c r="S941" t="str">
        <f>B941</f>
        <v>11/0.4 kV Aux. Transformer, AT-2</v>
      </c>
      <c r="T941" s="2672">
        <f>M941</f>
        <v>0</v>
      </c>
      <c r="U941" s="2672">
        <v>0</v>
      </c>
      <c r="V941" s="33">
        <f>T941-U941</f>
        <v>0</v>
      </c>
      <c r="W941" s="1104" t="e">
        <f>V941/U941*100</f>
        <v>#DIV/0!</v>
      </c>
      <c r="X941" s="33" t="e">
        <f>IF(W941&gt;40,"FAULT",IF(W941&lt;-40,"CHECK","OK"))</f>
        <v>#DIV/0!</v>
      </c>
    </row>
    <row r="942" spans="1:24" ht="21.9" customHeight="1" x14ac:dyDescent="0.3">
      <c r="A942" s="524"/>
      <c r="B942" s="94"/>
      <c r="C942" s="88"/>
      <c r="D942" s="94"/>
      <c r="E942" s="88"/>
      <c r="F942" s="677"/>
      <c r="G942" s="37"/>
      <c r="H942" s="37"/>
      <c r="I942" s="37"/>
      <c r="J942" s="94" t="s">
        <v>27</v>
      </c>
      <c r="K942" s="586">
        <f>M922</f>
        <v>27746140.197578594</v>
      </c>
      <c r="L942" s="2716">
        <f>SUM(L924:L941)</f>
        <v>27156553.155999929</v>
      </c>
      <c r="M942" s="42">
        <f>SUM(M924:M941)</f>
        <v>27746140.197578594</v>
      </c>
      <c r="N942" s="82">
        <f>(M942-L942)/L942*100</f>
        <v>2.171067286013074</v>
      </c>
      <c r="O942" s="12"/>
    </row>
    <row r="943" spans="1:24" ht="21.9" customHeight="1" x14ac:dyDescent="0.3">
      <c r="D943" s="1086"/>
      <c r="K943" s="33"/>
      <c r="L943" t="s">
        <v>222</v>
      </c>
    </row>
    <row r="944" spans="1:24" ht="21.9" customHeight="1" x14ac:dyDescent="0.3">
      <c r="A944" s="511"/>
      <c r="B944" s="523"/>
      <c r="C944" s="520"/>
      <c r="D944" s="1038"/>
      <c r="F944" s="3107" t="s">
        <v>815</v>
      </c>
      <c r="G944" s="3108"/>
      <c r="H944" s="3109"/>
      <c r="I944" s="555" t="s">
        <v>14</v>
      </c>
      <c r="J944" s="511"/>
      <c r="K944" s="580"/>
      <c r="L944" s="511" t="s">
        <v>222</v>
      </c>
      <c r="M944" s="511"/>
      <c r="N944" s="520"/>
      <c r="O944" s="511"/>
    </row>
    <row r="945" spans="1:15" ht="21.9" customHeight="1" x14ac:dyDescent="0.3">
      <c r="A945" s="511"/>
      <c r="B945" s="523"/>
      <c r="C945" s="520"/>
      <c r="D945" s="1038"/>
      <c r="F945" s="1090" t="s">
        <v>43</v>
      </c>
      <c r="G945" s="3070" t="s">
        <v>4068</v>
      </c>
      <c r="H945" s="3071"/>
      <c r="I945" s="530">
        <f>SUM(M924:M928,M930:M941)</f>
        <v>27746140.197578594</v>
      </c>
      <c r="J945" s="511"/>
      <c r="K945" s="580"/>
      <c r="L945" s="511"/>
      <c r="M945" s="511"/>
      <c r="N945" s="520"/>
      <c r="O945" s="511" t="s">
        <v>222</v>
      </c>
    </row>
    <row r="946" spans="1:15" ht="21.9" customHeight="1" x14ac:dyDescent="0.3">
      <c r="A946" s="511"/>
      <c r="B946" s="523"/>
      <c r="C946" s="520"/>
      <c r="D946" s="1038"/>
      <c r="F946" s="1090" t="s">
        <v>45</v>
      </c>
      <c r="G946" s="3070" t="s">
        <v>4068</v>
      </c>
      <c r="H946" s="3071"/>
      <c r="I946" s="530">
        <f>M929</f>
        <v>0</v>
      </c>
      <c r="J946" s="511"/>
      <c r="K946" s="580"/>
      <c r="L946" s="511"/>
      <c r="M946" s="511"/>
      <c r="N946" s="520"/>
      <c r="O946" s="511"/>
    </row>
    <row r="947" spans="1:15" ht="21.9" customHeight="1" x14ac:dyDescent="0.3">
      <c r="A947" s="511"/>
      <c r="B947" s="523"/>
      <c r="C947" s="520"/>
      <c r="D947" s="1038"/>
      <c r="F947" s="1090"/>
      <c r="G947" s="3070"/>
      <c r="H947" s="3071"/>
      <c r="I947" s="530"/>
      <c r="J947" s="511"/>
      <c r="K947" s="580"/>
      <c r="L947" s="511"/>
      <c r="M947" s="511"/>
      <c r="N947" s="520"/>
      <c r="O947" s="511"/>
    </row>
    <row r="948" spans="1:15" ht="21.9" customHeight="1" x14ac:dyDescent="0.3">
      <c r="A948" s="511"/>
      <c r="B948" s="523"/>
      <c r="C948" s="520"/>
      <c r="D948" s="1038"/>
      <c r="F948" s="1090"/>
      <c r="G948" s="3070"/>
      <c r="H948" s="3071"/>
      <c r="I948" s="530"/>
      <c r="J948" s="511"/>
      <c r="K948" s="580"/>
      <c r="L948" s="511"/>
      <c r="M948" s="511"/>
      <c r="N948" s="520"/>
      <c r="O948" s="511"/>
    </row>
    <row r="949" spans="1:15" ht="21.9" customHeight="1" x14ac:dyDescent="0.3">
      <c r="A949" s="511"/>
      <c r="B949" s="523"/>
      <c r="C949" s="520"/>
      <c r="D949" s="1038"/>
      <c r="F949" s="1090"/>
      <c r="G949" s="3110"/>
      <c r="H949" s="3111"/>
      <c r="I949" s="530"/>
      <c r="J949" s="511"/>
      <c r="L949" s="511"/>
      <c r="M949" s="511"/>
      <c r="N949" s="520"/>
      <c r="O949" s="511"/>
    </row>
    <row r="950" spans="1:15" ht="21.9" customHeight="1" x14ac:dyDescent="0.3">
      <c r="A950" s="511"/>
      <c r="B950" s="523"/>
      <c r="C950" s="520"/>
      <c r="D950" s="1038"/>
      <c r="E950" s="520"/>
      <c r="F950" s="3175" t="s">
        <v>199</v>
      </c>
      <c r="G950" s="3176"/>
      <c r="H950" s="3177"/>
      <c r="I950" s="540">
        <f>SUM(I945:I949)</f>
        <v>27746140.197578594</v>
      </c>
      <c r="J950" s="42">
        <f>I950-M942</f>
        <v>0</v>
      </c>
      <c r="K950" s="580"/>
      <c r="L950" s="511"/>
      <c r="M950" s="511"/>
      <c r="N950" s="520"/>
      <c r="O950" s="511"/>
    </row>
    <row r="951" spans="1:15" ht="21.9" customHeight="1" x14ac:dyDescent="0.3">
      <c r="A951" s="511"/>
      <c r="B951" s="523"/>
      <c r="C951" s="520"/>
      <c r="D951" s="1038"/>
      <c r="E951" s="520"/>
      <c r="F951" s="674"/>
      <c r="G951" s="2214"/>
      <c r="H951" s="2214"/>
      <c r="I951" s="511"/>
      <c r="J951" s="511"/>
      <c r="K951" s="580"/>
      <c r="L951" s="511"/>
      <c r="M951" s="511"/>
      <c r="N951" s="520"/>
      <c r="O951" s="511"/>
    </row>
    <row r="952" spans="1:15" ht="21.9" customHeight="1" x14ac:dyDescent="0.3">
      <c r="A952" s="511"/>
      <c r="B952" s="523"/>
      <c r="C952" s="520"/>
      <c r="D952" s="1038"/>
      <c r="E952" s="520"/>
      <c r="F952" s="674"/>
      <c r="G952" s="2214"/>
      <c r="H952" s="2214"/>
      <c r="I952" s="511"/>
      <c r="J952" s="511"/>
      <c r="K952" s="580"/>
      <c r="L952" s="511"/>
      <c r="M952" s="511"/>
      <c r="N952" s="520"/>
      <c r="O952" s="511"/>
    </row>
    <row r="953" spans="1:15" ht="21.9" customHeight="1" x14ac:dyDescent="0.3">
      <c r="A953" s="511"/>
      <c r="B953" s="523"/>
      <c r="C953" s="520"/>
      <c r="D953" s="1038"/>
      <c r="E953" s="520"/>
      <c r="F953" s="674"/>
      <c r="G953" s="2214"/>
      <c r="H953" s="2214"/>
      <c r="I953" s="511"/>
      <c r="J953" s="511"/>
      <c r="K953" s="580"/>
      <c r="L953" s="511"/>
      <c r="M953" s="511"/>
      <c r="N953" s="520"/>
      <c r="O953" s="511"/>
    </row>
    <row r="954" spans="1:15" ht="21.9" customHeight="1" x14ac:dyDescent="0.3">
      <c r="A954" s="511"/>
      <c r="B954" s="523"/>
      <c r="C954" s="520"/>
      <c r="D954" s="1038"/>
      <c r="E954" s="520"/>
      <c r="F954" s="674"/>
      <c r="G954" s="2214"/>
      <c r="H954" s="2214"/>
      <c r="I954" s="511"/>
      <c r="J954" s="511"/>
      <c r="K954" s="580"/>
      <c r="L954" s="511"/>
      <c r="M954" s="511"/>
      <c r="N954" s="520"/>
      <c r="O954" s="511"/>
    </row>
    <row r="955" spans="1:15" ht="21.9" customHeight="1" x14ac:dyDescent="0.3">
      <c r="A955" s="511"/>
      <c r="B955" s="520"/>
      <c r="C955" s="520"/>
      <c r="D955" s="1038"/>
      <c r="E955" s="520"/>
      <c r="F955" s="674"/>
      <c r="G955" s="2214"/>
      <c r="H955" s="2214"/>
      <c r="I955" s="511"/>
      <c r="J955" s="511"/>
      <c r="K955" s="580"/>
      <c r="L955" s="511"/>
      <c r="M955" s="511"/>
      <c r="N955" s="520"/>
      <c r="O955" s="511"/>
    </row>
    <row r="956" spans="1:15" ht="21.9" customHeight="1" x14ac:dyDescent="0.3">
      <c r="A956" s="511"/>
      <c r="B956" s="520"/>
      <c r="C956" s="520"/>
      <c r="D956" s="1038"/>
      <c r="E956" s="520"/>
      <c r="F956" s="674"/>
      <c r="G956" s="2214"/>
      <c r="H956" s="2214"/>
      <c r="I956" s="511"/>
      <c r="J956" s="511"/>
      <c r="K956" s="580"/>
      <c r="L956" s="511"/>
      <c r="M956" s="511"/>
      <c r="N956" s="520"/>
      <c r="O956" s="511"/>
    </row>
    <row r="957" spans="1:15" ht="21.9" customHeight="1" x14ac:dyDescent="0.3">
      <c r="A957" s="511"/>
      <c r="B957" s="523"/>
      <c r="C957" s="520"/>
      <c r="D957" s="1038"/>
      <c r="E957" s="520"/>
      <c r="F957" s="674"/>
      <c r="G957" s="2214"/>
      <c r="H957" s="2214"/>
      <c r="I957" s="511"/>
      <c r="J957" s="511"/>
      <c r="K957" s="580"/>
      <c r="L957" s="511"/>
      <c r="M957" s="511"/>
      <c r="N957" s="520"/>
      <c r="O957" s="511"/>
    </row>
    <row r="958" spans="1:15" ht="21.9" customHeight="1" x14ac:dyDescent="0.3">
      <c r="A958" s="511"/>
      <c r="B958" s="523"/>
      <c r="C958" s="520"/>
      <c r="D958" s="1038"/>
      <c r="E958" s="520"/>
      <c r="F958" s="674"/>
      <c r="G958" s="2214"/>
      <c r="H958" s="2214"/>
      <c r="I958" s="511"/>
      <c r="J958" s="511"/>
      <c r="K958" s="580"/>
      <c r="L958" s="511"/>
      <c r="M958" s="511"/>
      <c r="N958" s="520"/>
      <c r="O958" s="511"/>
    </row>
    <row r="959" spans="1:15" ht="21.9" customHeight="1" x14ac:dyDescent="0.3">
      <c r="A959" s="511"/>
      <c r="B959" s="523"/>
      <c r="C959" s="520"/>
      <c r="D959" s="1038"/>
      <c r="E959" s="520"/>
      <c r="F959" s="674"/>
      <c r="G959" s="2214"/>
      <c r="H959" s="2214"/>
      <c r="I959" s="511"/>
      <c r="J959" s="511"/>
      <c r="K959" s="580"/>
      <c r="L959" s="511"/>
      <c r="M959" s="511"/>
      <c r="N959" s="520"/>
      <c r="O959" s="511"/>
    </row>
    <row r="960" spans="1:15" ht="21.9" customHeight="1" x14ac:dyDescent="0.3">
      <c r="A960" s="27"/>
      <c r="B960" s="3128"/>
      <c r="C960" s="3128"/>
      <c r="D960" s="3128"/>
      <c r="E960" s="3128"/>
      <c r="F960" s="3128"/>
      <c r="G960" s="3128"/>
      <c r="H960" s="3128"/>
      <c r="I960" s="3128"/>
      <c r="J960" s="3128"/>
      <c r="K960" s="3128"/>
      <c r="L960" s="3128"/>
      <c r="M960" s="3128"/>
      <c r="N960" s="520"/>
      <c r="O960" s="511"/>
    </row>
    <row r="961" spans="1:24" ht="21.9" customHeight="1" x14ac:dyDescent="0.3">
      <c r="A961" s="511"/>
      <c r="B961" s="523"/>
      <c r="C961" s="520"/>
      <c r="D961" s="1038"/>
      <c r="E961" s="520"/>
      <c r="F961" s="674"/>
      <c r="G961" s="2214"/>
      <c r="H961" s="2214"/>
      <c r="I961" s="511"/>
      <c r="J961" s="511"/>
      <c r="K961" s="580"/>
      <c r="L961" s="511"/>
      <c r="M961" s="511"/>
      <c r="N961" s="520"/>
      <c r="O961" s="511"/>
    </row>
    <row r="962" spans="1:24" ht="21.9" customHeight="1" x14ac:dyDescent="0.3">
      <c r="A962" s="511"/>
      <c r="B962" s="523"/>
      <c r="C962" s="520"/>
      <c r="D962" s="1038"/>
      <c r="E962" s="520"/>
      <c r="F962" s="674"/>
      <c r="G962" s="2214"/>
      <c r="H962" s="2214"/>
      <c r="I962" s="511"/>
      <c r="J962" s="511"/>
      <c r="K962" s="580"/>
      <c r="L962" s="511"/>
      <c r="M962" s="511"/>
      <c r="N962" s="520"/>
      <c r="O962" s="511"/>
    </row>
    <row r="963" spans="1:24" ht="21.9" customHeight="1" x14ac:dyDescent="0.3">
      <c r="A963" s="3086" t="s">
        <v>1182</v>
      </c>
      <c r="B963" s="3086"/>
      <c r="C963" s="3086"/>
      <c r="D963" s="3086"/>
      <c r="E963" s="3086"/>
      <c r="F963" s="3086"/>
      <c r="G963" s="3086"/>
      <c r="H963" s="3086"/>
      <c r="I963" s="3086"/>
      <c r="J963" s="3086"/>
      <c r="K963" s="3086"/>
      <c r="L963" s="3086"/>
      <c r="M963" s="3086"/>
      <c r="N963" s="3086"/>
      <c r="O963" s="629" t="str">
        <f>$O$6</f>
        <v>Month August-2023</v>
      </c>
      <c r="S963" s="1103" t="str">
        <f>S6</f>
        <v>Name of Feeders.</v>
      </c>
      <c r="T963" s="2671" t="str">
        <f>T6</f>
        <v>Month August-2023</v>
      </c>
      <c r="U963" s="2671" t="s">
        <v>5037</v>
      </c>
      <c r="V963" s="1103" t="str">
        <f>V6</f>
        <v>Diffferance</v>
      </c>
      <c r="W963" s="1103" t="str">
        <f>W6</f>
        <v>% of Increased/Decreased</v>
      </c>
      <c r="X963" s="1103" t="str">
        <f>X6</f>
        <v>COMENTS</v>
      </c>
    </row>
    <row r="964" spans="1:24" ht="21.9" customHeight="1" x14ac:dyDescent="0.3">
      <c r="A964" s="3087" t="s">
        <v>0</v>
      </c>
      <c r="B964" s="3089" t="s">
        <v>1</v>
      </c>
      <c r="C964" s="3091" t="s">
        <v>2</v>
      </c>
      <c r="D964" s="3092"/>
      <c r="E964" s="3093"/>
      <c r="F964" s="3094" t="s">
        <v>3</v>
      </c>
      <c r="G964" s="3091" t="s">
        <v>4</v>
      </c>
      <c r="H964" s="3093"/>
      <c r="I964" s="3068"/>
      <c r="J964" s="3096" t="s">
        <v>5</v>
      </c>
      <c r="K964" s="3091" t="s">
        <v>6</v>
      </c>
      <c r="L964" s="3068"/>
      <c r="M964" s="95" t="s">
        <v>29</v>
      </c>
      <c r="N964" s="96"/>
      <c r="O964" s="3067" t="s">
        <v>7</v>
      </c>
    </row>
    <row r="965" spans="1:24" ht="46.8" x14ac:dyDescent="0.3">
      <c r="A965" s="3088"/>
      <c r="B965" s="3090"/>
      <c r="C965" s="3084" t="s">
        <v>824</v>
      </c>
      <c r="D965" s="3085"/>
      <c r="E965" s="85" t="s">
        <v>9</v>
      </c>
      <c r="F965" s="3095"/>
      <c r="G965" s="2218" t="str">
        <f>G8</f>
        <v>Reading at 00.00hr 
01.08.2023</v>
      </c>
      <c r="H965" s="2218" t="str">
        <f>H8</f>
        <v>Reading at 00.00hr 
01.09.2023</v>
      </c>
      <c r="I965" s="1" t="s">
        <v>10</v>
      </c>
      <c r="J965" s="3088"/>
      <c r="K965" s="1" t="s">
        <v>11</v>
      </c>
      <c r="L965" s="1" t="s">
        <v>12</v>
      </c>
      <c r="M965" s="508" t="s">
        <v>30</v>
      </c>
      <c r="N965" s="75" t="s">
        <v>41</v>
      </c>
      <c r="O965" s="3068"/>
    </row>
    <row r="966" spans="1:24" ht="21.9" customHeight="1" x14ac:dyDescent="0.3">
      <c r="A966" s="2">
        <v>1</v>
      </c>
      <c r="B966" s="86">
        <v>2</v>
      </c>
      <c r="C966" s="2582">
        <v>3</v>
      </c>
      <c r="D966" s="2615">
        <v>4</v>
      </c>
      <c r="E966" s="551">
        <v>5</v>
      </c>
      <c r="F966" s="551">
        <v>6</v>
      </c>
      <c r="G966" s="2616">
        <f>'PDB Bill AMR'!$H$5</f>
        <v>8</v>
      </c>
      <c r="H966" s="2616">
        <f>'PDB Bill AMR'!$H$5</f>
        <v>8</v>
      </c>
      <c r="I966" s="2" t="s">
        <v>2021</v>
      </c>
      <c r="J966" s="2">
        <v>10</v>
      </c>
      <c r="K966" s="2" t="s">
        <v>5039</v>
      </c>
      <c r="L966" s="2" t="s">
        <v>5040</v>
      </c>
      <c r="M966" s="2">
        <v>13</v>
      </c>
      <c r="N966" s="2">
        <v>14</v>
      </c>
      <c r="O966" s="2">
        <v>15</v>
      </c>
      <c r="T966" s="2673">
        <v>15283200.000000071</v>
      </c>
      <c r="U966" s="2673">
        <v>15283200.000000071</v>
      </c>
      <c r="V966" s="33">
        <f>T966-U966</f>
        <v>0</v>
      </c>
      <c r="W966" s="1104">
        <f>V966/U966*100</f>
        <v>0</v>
      </c>
      <c r="X966" s="33" t="str">
        <f>IF(W966&gt;40,"FAULT",IF(W966&lt;-40,"CHECK","OK"))</f>
        <v>OK</v>
      </c>
    </row>
    <row r="967" spans="1:24" ht="21.9" customHeight="1" x14ac:dyDescent="0.3">
      <c r="A967" s="519"/>
      <c r="B967" s="513" t="s">
        <v>1178</v>
      </c>
      <c r="C967" s="514"/>
      <c r="D967" s="573"/>
      <c r="E967" s="514"/>
      <c r="F967" s="668"/>
      <c r="G967" s="2211"/>
      <c r="H967" s="2211"/>
      <c r="I967" s="514"/>
      <c r="J967" s="514"/>
      <c r="K967" s="573"/>
      <c r="L967" s="514"/>
      <c r="M967" s="515"/>
      <c r="N967" s="516"/>
      <c r="O967" s="507"/>
    </row>
    <row r="968" spans="1:24" ht="21.9" customHeight="1" x14ac:dyDescent="0.3">
      <c r="A968" s="1341">
        <f t="shared" ref="A968:M968" si="169">A896</f>
        <v>16</v>
      </c>
      <c r="B968" s="1342" t="str">
        <f t="shared" si="169"/>
        <v>Zigatola Circuit-1 (BGB-1)</v>
      </c>
      <c r="C968" s="1157">
        <f t="shared" si="169"/>
        <v>33</v>
      </c>
      <c r="D968" s="1380">
        <f t="shared" si="169"/>
        <v>0</v>
      </c>
      <c r="E968" s="1157">
        <f t="shared" si="169"/>
        <v>30799088</v>
      </c>
      <c r="F968" s="1372">
        <f t="shared" si="169"/>
        <v>1</v>
      </c>
      <c r="G968" s="1359">
        <f t="shared" ref="G968" si="170">G896</f>
        <v>5961.15</v>
      </c>
      <c r="H968" s="1359">
        <f t="shared" si="169"/>
        <v>5961.44</v>
      </c>
      <c r="I968" s="1359">
        <f t="shared" si="169"/>
        <v>0.28999999999996362</v>
      </c>
      <c r="J968" s="1157">
        <f t="shared" si="169"/>
        <v>240000</v>
      </c>
      <c r="K968" s="1151">
        <f t="shared" si="169"/>
        <v>0</v>
      </c>
      <c r="L968" s="1180">
        <f t="shared" si="169"/>
        <v>69599.999999991269</v>
      </c>
      <c r="M968" s="1180">
        <f t="shared" si="169"/>
        <v>69503.158480580867</v>
      </c>
      <c r="N968" s="80"/>
      <c r="O968" s="8"/>
    </row>
    <row r="969" spans="1:24" ht="21.9" customHeight="1" x14ac:dyDescent="0.3">
      <c r="A969" s="1345">
        <f t="shared" ref="A969:M969" si="171">A899</f>
        <v>22</v>
      </c>
      <c r="B969" s="1342" t="str">
        <f t="shared" si="171"/>
        <v>Zigatola Circuit-2 (BGB-2)</v>
      </c>
      <c r="C969" s="1157">
        <f t="shared" si="171"/>
        <v>33</v>
      </c>
      <c r="D969" s="1385">
        <f t="shared" si="171"/>
        <v>0</v>
      </c>
      <c r="E969" s="1157">
        <f t="shared" si="171"/>
        <v>30799131</v>
      </c>
      <c r="F969" s="1372">
        <f t="shared" si="171"/>
        <v>1.35</v>
      </c>
      <c r="G969" s="1359">
        <f t="shared" ref="G969" si="172">G899</f>
        <v>1865.53</v>
      </c>
      <c r="H969" s="1359">
        <f t="shared" si="171"/>
        <v>1865.53</v>
      </c>
      <c r="I969" s="1359">
        <f t="shared" si="171"/>
        <v>0</v>
      </c>
      <c r="J969" s="1157">
        <f t="shared" si="171"/>
        <v>240000</v>
      </c>
      <c r="K969" s="1151">
        <f t="shared" si="171"/>
        <v>0</v>
      </c>
      <c r="L969" s="1180">
        <f t="shared" si="171"/>
        <v>0</v>
      </c>
      <c r="M969" s="1180">
        <f t="shared" si="171"/>
        <v>0</v>
      </c>
      <c r="N969" s="80"/>
      <c r="O969" s="507"/>
    </row>
    <row r="970" spans="1:24" ht="21.9" customHeight="1" x14ac:dyDescent="0.3">
      <c r="A970" s="519"/>
      <c r="B970" s="100"/>
      <c r="C970" s="89"/>
      <c r="D970" s="601"/>
      <c r="E970" s="89"/>
      <c r="F970" s="678"/>
      <c r="G970" s="47"/>
      <c r="H970" s="47"/>
      <c r="I970" s="47"/>
      <c r="J970" s="94" t="s">
        <v>4843</v>
      </c>
      <c r="K970" s="42"/>
      <c r="L970" s="42">
        <f>L969+L968</f>
        <v>69599.999999991269</v>
      </c>
      <c r="M970" s="42">
        <f>M969+M968</f>
        <v>69503.158480580867</v>
      </c>
      <c r="N970" s="531"/>
      <c r="O970" s="507"/>
    </row>
    <row r="971" spans="1:24" ht="21.9" customHeight="1" x14ac:dyDescent="0.3">
      <c r="A971" s="519"/>
      <c r="B971" s="513" t="s">
        <v>4844</v>
      </c>
      <c r="C971" s="514"/>
      <c r="D971" s="573"/>
      <c r="E971" s="514"/>
      <c r="F971" s="668"/>
      <c r="G971" s="2211"/>
      <c r="H971" s="2211"/>
      <c r="I971" s="514"/>
      <c r="J971" s="514"/>
      <c r="K971" s="573"/>
      <c r="L971" s="514"/>
      <c r="M971" s="515"/>
      <c r="N971" s="516"/>
      <c r="O971" s="507"/>
    </row>
    <row r="972" spans="1:24" ht="21.9" customHeight="1" x14ac:dyDescent="0.3">
      <c r="A972" s="1341">
        <f t="shared" ref="A972:J972" si="173">A981</f>
        <v>8</v>
      </c>
      <c r="B972" s="1342" t="str">
        <f t="shared" si="173"/>
        <v>33 kV Satmojid Via  Zigatola Old</v>
      </c>
      <c r="C972" s="1157">
        <f t="shared" si="173"/>
        <v>33</v>
      </c>
      <c r="D972" s="1380">
        <f t="shared" si="173"/>
        <v>0</v>
      </c>
      <c r="E972" s="1157">
        <f t="shared" si="173"/>
        <v>43998033</v>
      </c>
      <c r="F972" s="1372">
        <f t="shared" si="173"/>
        <v>1</v>
      </c>
      <c r="G972" s="1359">
        <f t="shared" ref="G972" si="174">G981</f>
        <v>182.25899999999999</v>
      </c>
      <c r="H972" s="1359">
        <f t="shared" si="173"/>
        <v>215.86199999999999</v>
      </c>
      <c r="I972" s="1359">
        <f t="shared" si="173"/>
        <v>33.603000000000009</v>
      </c>
      <c r="J972" s="1157">
        <f t="shared" si="173"/>
        <v>270000</v>
      </c>
      <c r="L972" s="1151">
        <f t="shared" ref="L972:M972" si="175">L1412</f>
        <v>9072810.0000000019</v>
      </c>
      <c r="M972" s="1180">
        <f t="shared" si="175"/>
        <v>8830410.3484979123</v>
      </c>
      <c r="N972" s="80"/>
      <c r="O972" s="8"/>
    </row>
    <row r="973" spans="1:24" ht="21.9" customHeight="1" x14ac:dyDescent="0.3">
      <c r="A973" s="1345"/>
      <c r="B973" s="1342"/>
      <c r="C973" s="1157"/>
      <c r="D973" s="1385"/>
      <c r="E973" s="1157"/>
      <c r="F973" s="1372"/>
      <c r="G973" s="1359"/>
      <c r="H973" s="1359"/>
      <c r="I973" s="1359"/>
      <c r="J973" s="94" t="s">
        <v>4843</v>
      </c>
      <c r="K973" s="1151"/>
      <c r="L973" s="42">
        <f>L972</f>
        <v>9072810.0000000019</v>
      </c>
      <c r="M973" s="42">
        <f t="shared" ref="M973" si="176">L973</f>
        <v>9072810.0000000019</v>
      </c>
      <c r="N973" s="80"/>
      <c r="O973" s="507"/>
    </row>
    <row r="974" spans="1:24" ht="21.9" customHeight="1" x14ac:dyDescent="0.3">
      <c r="A974" s="519"/>
      <c r="B974" s="513" t="s">
        <v>4916</v>
      </c>
      <c r="C974" s="514"/>
      <c r="D974" s="573"/>
      <c r="E974" s="514"/>
      <c r="F974" s="668"/>
      <c r="G974" s="2211"/>
      <c r="H974" s="2211"/>
      <c r="I974" s="514"/>
      <c r="J974" s="514"/>
      <c r="K974" s="573"/>
      <c r="L974" s="514"/>
      <c r="M974" s="515"/>
      <c r="N974" s="516"/>
      <c r="O974" s="507"/>
    </row>
    <row r="975" spans="1:24" ht="21.9" customHeight="1" x14ac:dyDescent="0.3">
      <c r="A975" s="1341">
        <f t="shared" ref="A975:M975" si="177">A1106</f>
        <v>2</v>
      </c>
      <c r="B975" s="1342" t="str">
        <f t="shared" si="177"/>
        <v>BGB-1</v>
      </c>
      <c r="C975" s="1157">
        <v>33</v>
      </c>
      <c r="D975" s="1380">
        <f t="shared" si="177"/>
        <v>0</v>
      </c>
      <c r="E975" s="1157">
        <f t="shared" si="177"/>
        <v>0</v>
      </c>
      <c r="F975" s="1372">
        <f t="shared" si="177"/>
        <v>1</v>
      </c>
      <c r="G975" s="1359">
        <f t="shared" ref="G975" si="178">G1106</f>
        <v>78.02</v>
      </c>
      <c r="H975" s="1359">
        <f t="shared" si="177"/>
        <v>79.31</v>
      </c>
      <c r="I975" s="1359">
        <f t="shared" si="177"/>
        <v>1.2900000000000063</v>
      </c>
      <c r="J975" s="1157">
        <f t="shared" si="177"/>
        <v>360000</v>
      </c>
      <c r="K975" s="1151">
        <f t="shared" si="177"/>
        <v>0</v>
      </c>
      <c r="L975" s="1180">
        <f t="shared" si="177"/>
        <v>464400.00000000227</v>
      </c>
      <c r="M975" s="1180">
        <f t="shared" si="177"/>
        <v>464744.97102956759</v>
      </c>
      <c r="N975" s="80"/>
      <c r="O975" s="8"/>
    </row>
    <row r="976" spans="1:24" ht="21.9" customHeight="1" x14ac:dyDescent="0.3">
      <c r="A976" s="1345">
        <f t="shared" ref="A976:M976" si="179">A1112</f>
        <v>11</v>
      </c>
      <c r="B976" s="1342" t="str">
        <f t="shared" si="179"/>
        <v>BGB-2</v>
      </c>
      <c r="C976" s="1157">
        <v>33</v>
      </c>
      <c r="D976" s="1385">
        <f t="shared" si="179"/>
        <v>0</v>
      </c>
      <c r="E976" s="1157">
        <f t="shared" si="179"/>
        <v>0</v>
      </c>
      <c r="F976" s="1372">
        <f t="shared" si="179"/>
        <v>1</v>
      </c>
      <c r="G976" s="1359">
        <f t="shared" ref="G976" si="180">G1112</f>
        <v>252.12</v>
      </c>
      <c r="H976" s="1359">
        <f t="shared" si="179"/>
        <v>274.64999999999998</v>
      </c>
      <c r="I976" s="1359">
        <f t="shared" si="179"/>
        <v>22.529999999999973</v>
      </c>
      <c r="J976" s="1157">
        <f t="shared" si="179"/>
        <v>360000</v>
      </c>
      <c r="K976" s="1151">
        <f t="shared" si="179"/>
        <v>0</v>
      </c>
      <c r="L976" s="1180">
        <f t="shared" si="179"/>
        <v>8110799.9999999898</v>
      </c>
      <c r="M976" s="1180">
        <f t="shared" si="179"/>
        <v>8116824.9591442589</v>
      </c>
      <c r="N976" s="80"/>
      <c r="O976" s="507"/>
    </row>
    <row r="977" spans="1:15" ht="21.9" customHeight="1" x14ac:dyDescent="0.3">
      <c r="A977" s="519"/>
      <c r="B977" s="100"/>
      <c r="C977" s="89"/>
      <c r="D977" s="601"/>
      <c r="E977" s="89"/>
      <c r="F977" s="678"/>
      <c r="G977" s="47"/>
      <c r="H977" s="47"/>
      <c r="I977" s="47"/>
      <c r="J977" s="94" t="s">
        <v>27</v>
      </c>
      <c r="K977" s="42">
        <f>SUM(K975:K976)</f>
        <v>0</v>
      </c>
      <c r="L977" s="42">
        <f>SUM(L975:L976)</f>
        <v>8575199.9999999925</v>
      </c>
      <c r="M977" s="42">
        <f>SUM(M975:M976)</f>
        <v>8581569.9301738273</v>
      </c>
      <c r="N977" s="531"/>
      <c r="O977" s="507"/>
    </row>
    <row r="978" spans="1:15" ht="21.9" customHeight="1" x14ac:dyDescent="0.3">
      <c r="A978" s="519"/>
      <c r="B978" s="100"/>
      <c r="C978" s="89"/>
      <c r="D978" s="601"/>
      <c r="E978" s="89"/>
      <c r="F978" s="678"/>
      <c r="G978" s="47"/>
      <c r="H978" s="47"/>
      <c r="I978" s="47"/>
      <c r="J978" s="94" t="s">
        <v>4845</v>
      </c>
      <c r="K978" s="42"/>
      <c r="L978" s="541">
        <f>L970+L973+L977</f>
        <v>17717609.999999985</v>
      </c>
      <c r="M978" s="42">
        <f>M970+M973+M977</f>
        <v>17723883.08865441</v>
      </c>
      <c r="N978" s="531"/>
      <c r="O978" s="507"/>
    </row>
    <row r="979" spans="1:15" ht="21.9" customHeight="1" x14ac:dyDescent="0.3">
      <c r="A979" s="507"/>
      <c r="B979" s="513" t="s">
        <v>1183</v>
      </c>
      <c r="C979" s="514"/>
      <c r="D979" s="573"/>
      <c r="E979" s="514"/>
      <c r="F979" s="668"/>
      <c r="G979" s="2211"/>
      <c r="H979" s="2211"/>
      <c r="I979" s="514"/>
      <c r="J979" s="607"/>
      <c r="K979" s="608"/>
      <c r="L979" s="609"/>
      <c r="M979" s="609"/>
      <c r="N979" s="516"/>
      <c r="O979" s="11"/>
    </row>
    <row r="980" spans="1:15" ht="21.9" customHeight="1" x14ac:dyDescent="0.3">
      <c r="A980" s="507">
        <v>5</v>
      </c>
      <c r="B980" s="98" t="s">
        <v>3701</v>
      </c>
      <c r="C980" s="51">
        <v>33</v>
      </c>
      <c r="D980" s="681"/>
      <c r="E980" s="51">
        <v>43998032</v>
      </c>
      <c r="F980" s="676">
        <v>1</v>
      </c>
      <c r="G980" s="20">
        <v>1043.5899999999999</v>
      </c>
      <c r="H980" s="20">
        <v>1043.8510000000001</v>
      </c>
      <c r="I980" s="19">
        <f>H980-G980</f>
        <v>0.26100000000019463</v>
      </c>
      <c r="J980" s="507">
        <v>270000</v>
      </c>
      <c r="K980" s="574">
        <f>J980*I980*F980</f>
        <v>70470.000000052547</v>
      </c>
      <c r="L980" s="21"/>
      <c r="M980" s="21"/>
      <c r="N980" s="80"/>
      <c r="O980" s="11"/>
    </row>
    <row r="981" spans="1:15" ht="21.9" customHeight="1" x14ac:dyDescent="0.3">
      <c r="A981" s="507">
        <v>8</v>
      </c>
      <c r="B981" s="98" t="s">
        <v>4917</v>
      </c>
      <c r="C981" s="51">
        <v>33</v>
      </c>
      <c r="D981" s="1050"/>
      <c r="E981" s="51">
        <v>43998033</v>
      </c>
      <c r="F981" s="676">
        <v>1</v>
      </c>
      <c r="G981" s="20">
        <v>182.25899999999999</v>
      </c>
      <c r="H981" s="20">
        <v>215.86199999999999</v>
      </c>
      <c r="I981" s="19">
        <f>H981-G981</f>
        <v>33.603000000000009</v>
      </c>
      <c r="J981" s="507">
        <v>270000</v>
      </c>
      <c r="K981" s="574">
        <f>J981*I981*F981</f>
        <v>9072810.0000000019</v>
      </c>
      <c r="L981" s="21"/>
      <c r="M981" s="21"/>
      <c r="N981" s="80"/>
      <c r="O981" s="11"/>
    </row>
    <row r="982" spans="1:15" ht="21.9" customHeight="1" x14ac:dyDescent="0.3">
      <c r="A982" s="507"/>
      <c r="B982" s="100" t="s">
        <v>4622</v>
      </c>
      <c r="C982" s="51">
        <v>33</v>
      </c>
      <c r="D982" s="1059"/>
      <c r="E982" s="89">
        <v>43998033</v>
      </c>
      <c r="F982" s="676">
        <v>1</v>
      </c>
      <c r="G982" s="20">
        <v>0</v>
      </c>
      <c r="H982" s="20">
        <v>0</v>
      </c>
      <c r="I982" s="19">
        <f t="shared" ref="I982:I984" si="181">H982-G982</f>
        <v>0</v>
      </c>
      <c r="J982" s="507">
        <v>270000</v>
      </c>
      <c r="K982" s="574">
        <f t="shared" ref="K982:K984" si="182">J982*I982*F982</f>
        <v>0</v>
      </c>
      <c r="L982" s="21"/>
      <c r="M982" s="21"/>
      <c r="N982" s="83"/>
      <c r="O982" s="11"/>
    </row>
    <row r="983" spans="1:15" ht="21.9" customHeight="1" x14ac:dyDescent="0.3">
      <c r="A983" s="507"/>
      <c r="B983" s="100" t="s">
        <v>3702</v>
      </c>
      <c r="C983" s="51">
        <v>33</v>
      </c>
      <c r="D983" s="1059"/>
      <c r="E983" s="89">
        <v>43998027</v>
      </c>
      <c r="F983" s="676">
        <v>1</v>
      </c>
      <c r="G983" s="20">
        <v>756.08900000000006</v>
      </c>
      <c r="H983" s="20">
        <v>756.08900000000006</v>
      </c>
      <c r="I983" s="19">
        <f t="shared" si="181"/>
        <v>0</v>
      </c>
      <c r="J983" s="507">
        <v>270000</v>
      </c>
      <c r="K983" s="574">
        <f t="shared" si="182"/>
        <v>0</v>
      </c>
      <c r="L983" s="21"/>
      <c r="M983" s="21"/>
      <c r="N983" s="83"/>
      <c r="O983" s="11"/>
    </row>
    <row r="984" spans="1:15" ht="21.9" customHeight="1" x14ac:dyDescent="0.3">
      <c r="A984" s="507"/>
      <c r="B984" s="100" t="s">
        <v>4623</v>
      </c>
      <c r="C984" s="51">
        <v>33</v>
      </c>
      <c r="D984" s="1059"/>
      <c r="E984" s="89">
        <v>43998031</v>
      </c>
      <c r="F984" s="676">
        <v>1</v>
      </c>
      <c r="G984" s="20">
        <v>335.61599999999999</v>
      </c>
      <c r="H984" s="20">
        <v>365.29300000000001</v>
      </c>
      <c r="I984" s="19">
        <f t="shared" si="181"/>
        <v>29.677000000000021</v>
      </c>
      <c r="J984" s="507">
        <v>270000</v>
      </c>
      <c r="K984" s="574">
        <f t="shared" si="182"/>
        <v>8012790.0000000056</v>
      </c>
      <c r="L984" s="21"/>
      <c r="M984" s="21"/>
      <c r="N984" s="83"/>
      <c r="O984" s="11"/>
    </row>
    <row r="985" spans="1:15" ht="21.9" customHeight="1" x14ac:dyDescent="0.3">
      <c r="A985" s="507"/>
      <c r="B985" s="100"/>
      <c r="C985" s="89"/>
      <c r="D985" s="601"/>
      <c r="E985" s="89"/>
      <c r="F985" s="678"/>
      <c r="G985" s="47">
        <v>0</v>
      </c>
      <c r="H985" s="47">
        <v>0</v>
      </c>
      <c r="I985" s="35"/>
      <c r="J985" s="94" t="s">
        <v>27</v>
      </c>
      <c r="K985" s="2716">
        <f>SUM(K980:K984)</f>
        <v>17156070.00000006</v>
      </c>
      <c r="L985" s="42">
        <f>SUM(L980:L981)</f>
        <v>0</v>
      </c>
      <c r="M985" s="42">
        <f>SUM(M980:M981)</f>
        <v>0</v>
      </c>
      <c r="N985" s="83"/>
      <c r="O985" s="11"/>
    </row>
    <row r="986" spans="1:15" ht="21.9" customHeight="1" x14ac:dyDescent="0.3">
      <c r="A986" s="507"/>
      <c r="B986" s="532" t="s">
        <v>1184</v>
      </c>
      <c r="C986" s="533"/>
      <c r="D986" s="578"/>
      <c r="E986" s="533"/>
      <c r="F986" s="671"/>
      <c r="G986" s="2216">
        <v>0</v>
      </c>
      <c r="H986" s="2216">
        <v>0</v>
      </c>
      <c r="I986" s="533"/>
      <c r="J986" s="533"/>
      <c r="K986" s="578"/>
      <c r="L986" s="533"/>
      <c r="M986" s="536"/>
      <c r="N986" s="534"/>
      <c r="O986" s="7"/>
    </row>
    <row r="987" spans="1:15" ht="21.9" customHeight="1" x14ac:dyDescent="0.3">
      <c r="A987" s="507"/>
      <c r="B987" s="98" t="s">
        <v>796</v>
      </c>
      <c r="C987" s="51">
        <v>33</v>
      </c>
      <c r="D987" s="3132" t="s">
        <v>800</v>
      </c>
      <c r="E987" s="506"/>
      <c r="F987" s="676"/>
      <c r="G987" s="4">
        <v>0</v>
      </c>
      <c r="H987" s="4">
        <v>0</v>
      </c>
      <c r="I987" s="4"/>
      <c r="J987" s="507"/>
      <c r="K987" s="574"/>
      <c r="L987" s="15">
        <f>J987*I987*F987</f>
        <v>0</v>
      </c>
      <c r="M987" s="6"/>
      <c r="N987" s="76"/>
      <c r="O987" s="507"/>
    </row>
    <row r="988" spans="1:15" ht="21.9" customHeight="1" x14ac:dyDescent="0.3">
      <c r="A988" s="507"/>
      <c r="B988" s="98" t="s">
        <v>795</v>
      </c>
      <c r="C988" s="51">
        <v>33</v>
      </c>
      <c r="D988" s="3133"/>
      <c r="E988" s="506"/>
      <c r="F988" s="676"/>
      <c r="G988" s="4">
        <v>0</v>
      </c>
      <c r="H988" s="4">
        <v>0</v>
      </c>
      <c r="I988" s="4"/>
      <c r="J988" s="507"/>
      <c r="K988" s="574"/>
      <c r="L988" s="15">
        <f>J988*I988*F988</f>
        <v>0</v>
      </c>
      <c r="M988" s="15"/>
      <c r="N988" s="77"/>
      <c r="O988" s="507"/>
    </row>
    <row r="989" spans="1:15" ht="21.9" customHeight="1" x14ac:dyDescent="0.3">
      <c r="A989" s="507"/>
      <c r="B989" s="93"/>
      <c r="C989" s="87"/>
      <c r="D989" s="999"/>
      <c r="E989" s="87"/>
      <c r="F989" s="670"/>
      <c r="G989" s="36">
        <v>0</v>
      </c>
      <c r="H989" s="36">
        <v>0</v>
      </c>
      <c r="I989" s="36"/>
      <c r="J989" s="93" t="s">
        <v>262</v>
      </c>
      <c r="K989" s="577"/>
      <c r="L989" s="54">
        <f>SUM(L987:L988)</f>
        <v>0</v>
      </c>
      <c r="M989" s="521"/>
      <c r="N989" s="522"/>
      <c r="O989" s="507"/>
    </row>
    <row r="990" spans="1:15" ht="21.9" customHeight="1" x14ac:dyDescent="0.3">
      <c r="A990" s="507"/>
      <c r="B990" s="100"/>
      <c r="C990" s="89"/>
      <c r="D990" s="601"/>
      <c r="E990" s="89"/>
      <c r="F990" s="678"/>
      <c r="G990" s="47">
        <v>0</v>
      </c>
      <c r="H990" s="47">
        <v>0</v>
      </c>
      <c r="I990" s="35"/>
      <c r="J990" s="94"/>
      <c r="K990" s="584"/>
      <c r="L990" s="42"/>
      <c r="M990" s="42"/>
      <c r="N990" s="83"/>
      <c r="O990" s="11"/>
    </row>
    <row r="991" spans="1:15" ht="21.9" customHeight="1" x14ac:dyDescent="0.3">
      <c r="A991" s="524"/>
      <c r="B991" s="532" t="s">
        <v>1185</v>
      </c>
      <c r="C991" s="533"/>
      <c r="D991" s="578"/>
      <c r="E991" s="533"/>
      <c r="F991" s="671"/>
      <c r="G991" s="2216">
        <v>0</v>
      </c>
      <c r="H991" s="2216">
        <v>0</v>
      </c>
      <c r="I991" s="533"/>
      <c r="J991" s="49"/>
      <c r="K991" s="587"/>
      <c r="L991" s="50"/>
      <c r="M991" s="50"/>
      <c r="N991" s="534"/>
      <c r="O991" s="11"/>
    </row>
    <row r="992" spans="1:15" ht="21.9" customHeight="1" x14ac:dyDescent="0.3">
      <c r="A992" s="507">
        <v>6</v>
      </c>
      <c r="B992" s="98" t="s">
        <v>3703</v>
      </c>
      <c r="C992" s="51">
        <v>33</v>
      </c>
      <c r="D992" s="1056"/>
      <c r="E992" s="51">
        <v>43998028</v>
      </c>
      <c r="F992" s="676">
        <v>1</v>
      </c>
      <c r="G992" s="1001">
        <v>757.42100000000005</v>
      </c>
      <c r="H992" s="1001">
        <v>791.30600000000004</v>
      </c>
      <c r="I992" s="20">
        <f>H992-G992</f>
        <v>33.884999999999991</v>
      </c>
      <c r="J992" s="30">
        <v>270000</v>
      </c>
      <c r="K992" s="585"/>
      <c r="L992" s="21">
        <f>J992*I992*F992</f>
        <v>9148949.9999999981</v>
      </c>
      <c r="M992" s="21"/>
      <c r="N992" s="81"/>
      <c r="O992" s="11"/>
    </row>
    <row r="993" spans="1:24" ht="21.9" customHeight="1" x14ac:dyDescent="0.3">
      <c r="A993" s="507">
        <v>9</v>
      </c>
      <c r="B993" s="98" t="s">
        <v>3704</v>
      </c>
      <c r="C993" s="51">
        <v>33</v>
      </c>
      <c r="D993" s="1058"/>
      <c r="E993" s="51">
        <v>43998029</v>
      </c>
      <c r="F993" s="676">
        <v>1</v>
      </c>
      <c r="G993" s="1001">
        <v>758.56100000000004</v>
      </c>
      <c r="H993" s="1001">
        <v>788.226</v>
      </c>
      <c r="I993" s="20">
        <f>H993-G993</f>
        <v>29.664999999999964</v>
      </c>
      <c r="J993" s="30">
        <v>270000</v>
      </c>
      <c r="K993" s="585"/>
      <c r="L993" s="21">
        <f>J993*I993*F993</f>
        <v>8009549.9999999898</v>
      </c>
      <c r="M993" s="21"/>
      <c r="N993" s="81"/>
      <c r="O993" s="11"/>
    </row>
    <row r="994" spans="1:24" ht="21.9" customHeight="1" x14ac:dyDescent="0.3">
      <c r="A994" s="507">
        <v>11</v>
      </c>
      <c r="B994" s="98" t="s">
        <v>3705</v>
      </c>
      <c r="C994" s="51">
        <v>33</v>
      </c>
      <c r="D994" s="1057"/>
      <c r="E994" s="51"/>
      <c r="F994" s="676">
        <v>1</v>
      </c>
      <c r="G994" s="1001">
        <v>0</v>
      </c>
      <c r="H994" s="1001">
        <v>0</v>
      </c>
      <c r="I994" s="20">
        <f>H994-G994</f>
        <v>0</v>
      </c>
      <c r="J994" s="30">
        <v>270000</v>
      </c>
      <c r="K994" s="585"/>
      <c r="L994" s="21">
        <f>J994*I994*F994</f>
        <v>0</v>
      </c>
      <c r="M994" s="21"/>
      <c r="N994" s="81"/>
      <c r="O994" s="11"/>
    </row>
    <row r="995" spans="1:24" ht="21.9" customHeight="1" x14ac:dyDescent="0.3">
      <c r="A995" s="524"/>
      <c r="B995" s="94"/>
      <c r="C995" s="88"/>
      <c r="D995" s="94"/>
      <c r="E995" s="88"/>
      <c r="F995" s="677"/>
      <c r="G995" s="37"/>
      <c r="H995" s="37"/>
      <c r="I995" s="37"/>
      <c r="J995" s="94" t="s">
        <v>27</v>
      </c>
      <c r="K995" s="586"/>
      <c r="L995" s="2716">
        <f>SUM(L992:L994)</f>
        <v>17158499.999999989</v>
      </c>
      <c r="M995" s="42"/>
      <c r="N995" s="535"/>
      <c r="O995" s="11"/>
    </row>
    <row r="996" spans="1:24" ht="21.9" customHeight="1" thickBot="1" x14ac:dyDescent="0.35">
      <c r="A996" s="580"/>
      <c r="B996" s="611"/>
      <c r="C996" s="90"/>
      <c r="D996" s="611"/>
      <c r="E996" s="90"/>
      <c r="F996" s="679"/>
      <c r="G996" s="612"/>
      <c r="H996" s="612"/>
      <c r="I996" s="612"/>
      <c r="J996" s="611"/>
      <c r="K996" s="613"/>
      <c r="L996" s="614"/>
      <c r="M996" s="614"/>
      <c r="N996" s="531"/>
      <c r="O996" s="615"/>
    </row>
    <row r="997" spans="1:24" ht="21.9" customHeight="1" x14ac:dyDescent="0.3">
      <c r="A997" s="580"/>
      <c r="B997" s="3099" t="s">
        <v>1048</v>
      </c>
      <c r="C997" s="3100"/>
      <c r="D997" s="561" t="s">
        <v>14</v>
      </c>
      <c r="F997" s="3101" t="s">
        <v>2034</v>
      </c>
      <c r="G997" s="3102"/>
      <c r="H997" s="3103"/>
      <c r="I997" s="561" t="s">
        <v>14</v>
      </c>
      <c r="J997" s="511"/>
      <c r="K997" s="3105" t="s">
        <v>4714</v>
      </c>
      <c r="L997" s="3106"/>
      <c r="M997" s="562" t="s">
        <v>14</v>
      </c>
      <c r="N997" s="531"/>
      <c r="O997" s="615"/>
    </row>
    <row r="998" spans="1:24" ht="21.9" customHeight="1" x14ac:dyDescent="0.3">
      <c r="A998" s="580"/>
      <c r="B998" s="3112" t="str">
        <f>B974</f>
        <v>NEW JIGATOLA 33 KV SIDE</v>
      </c>
      <c r="C998" s="3113"/>
      <c r="D998" s="567">
        <f>M978</f>
        <v>17723883.08865441</v>
      </c>
      <c r="F998" s="3114" t="s">
        <v>810</v>
      </c>
      <c r="G998" s="3115"/>
      <c r="H998" s="3116"/>
      <c r="I998" s="563">
        <f>L989</f>
        <v>0</v>
      </c>
      <c r="J998" s="511"/>
      <c r="K998" s="3117" t="str">
        <f>F999</f>
        <v xml:space="preserve"> BGB 33 KV NET IMPORT</v>
      </c>
      <c r="L998" s="3118"/>
      <c r="M998" s="565">
        <f>I999</f>
        <v>17723883.08865441</v>
      </c>
      <c r="N998" s="531"/>
      <c r="O998" s="615"/>
    </row>
    <row r="999" spans="1:24" ht="21.9" customHeight="1" x14ac:dyDescent="0.3">
      <c r="A999" s="580"/>
      <c r="B999" s="3112"/>
      <c r="C999" s="3113"/>
      <c r="D999" s="616"/>
      <c r="F999" s="3114" t="s">
        <v>1186</v>
      </c>
      <c r="G999" s="3115"/>
      <c r="H999" s="3116"/>
      <c r="I999" s="563">
        <f>D1002-I998</f>
        <v>17723883.08865441</v>
      </c>
      <c r="J999" s="511"/>
      <c r="K999" s="3119" t="s">
        <v>4715</v>
      </c>
      <c r="L999" s="3120"/>
      <c r="M999" s="563">
        <f>L995</f>
        <v>17158499.999999989</v>
      </c>
      <c r="N999" s="531"/>
      <c r="O999" s="615"/>
    </row>
    <row r="1000" spans="1:24" ht="21.9" customHeight="1" x14ac:dyDescent="0.3">
      <c r="A1000" s="580"/>
      <c r="B1000" s="3112"/>
      <c r="C1000" s="3113"/>
      <c r="D1000" s="597"/>
      <c r="F1000"/>
      <c r="J1000" s="511"/>
      <c r="K1000" s="3121" t="s">
        <v>267</v>
      </c>
      <c r="L1000" s="3122"/>
      <c r="M1000" s="563">
        <f>M998-M999</f>
        <v>565383.08865442127</v>
      </c>
      <c r="N1000" s="531"/>
      <c r="O1000" s="615"/>
    </row>
    <row r="1001" spans="1:24" ht="21.9" customHeight="1" thickBot="1" x14ac:dyDescent="0.35">
      <c r="A1001" s="580"/>
      <c r="B1001" s="3112"/>
      <c r="C1001" s="3113"/>
      <c r="D1001" s="598"/>
      <c r="F1001"/>
      <c r="J1001" s="511"/>
      <c r="K1001" s="3123" t="s">
        <v>268</v>
      </c>
      <c r="L1001" s="3124"/>
      <c r="M1001" s="566">
        <f>M1000/M998</f>
        <v>3.1899504517513999E-2</v>
      </c>
      <c r="N1001" s="531"/>
      <c r="O1001" s="615"/>
    </row>
    <row r="1002" spans="1:24" ht="21.9" customHeight="1" thickBot="1" x14ac:dyDescent="0.35">
      <c r="A1002" s="580"/>
      <c r="B1002" s="3125" t="s">
        <v>799</v>
      </c>
      <c r="C1002" s="3126"/>
      <c r="D1002" s="564">
        <f>SUM(D998:D1000)</f>
        <v>17723883.08865441</v>
      </c>
      <c r="F1002" s="674"/>
      <c r="G1002" s="2214"/>
      <c r="H1002" s="2214"/>
      <c r="I1002" s="511"/>
      <c r="J1002" s="511"/>
      <c r="K1002" s="580"/>
      <c r="L1002" s="511"/>
      <c r="M1002" s="511"/>
      <c r="N1002" s="531"/>
      <c r="O1002" s="615"/>
    </row>
    <row r="1003" spans="1:24" ht="21.9" customHeight="1" x14ac:dyDescent="0.3">
      <c r="A1003" s="580"/>
      <c r="B1003" s="611"/>
      <c r="C1003" s="90"/>
      <c r="D1003" s="611"/>
      <c r="E1003" s="90"/>
      <c r="F1003" s="679"/>
      <c r="G1003" s="612"/>
      <c r="H1003" s="612"/>
      <c r="I1003" s="612"/>
      <c r="J1003" s="611"/>
      <c r="K1003" s="613"/>
      <c r="L1003" s="614"/>
      <c r="M1003" s="614"/>
      <c r="N1003" s="531"/>
      <c r="O1003" s="615"/>
    </row>
    <row r="1004" spans="1:24" ht="21.9" customHeight="1" x14ac:dyDescent="0.3">
      <c r="A1004" s="511"/>
      <c r="B1004" s="520"/>
      <c r="C1004" s="511"/>
      <c r="D1004" s="1087"/>
      <c r="E1004" s="511"/>
      <c r="F1004" s="674"/>
      <c r="G1004" s="2214"/>
      <c r="H1004" s="2214"/>
      <c r="I1004" s="511"/>
      <c r="J1004" s="511"/>
      <c r="K1004" s="580"/>
      <c r="L1004" s="511"/>
      <c r="M1004" s="511"/>
      <c r="N1004" s="511"/>
      <c r="O1004" s="511"/>
    </row>
    <row r="1005" spans="1:24" ht="21.9" customHeight="1" x14ac:dyDescent="0.3">
      <c r="A1005" s="511"/>
      <c r="B1005" s="520"/>
      <c r="C1005" s="511"/>
      <c r="D1005" s="1087"/>
      <c r="E1005" s="511"/>
      <c r="F1005" s="674"/>
      <c r="G1005" s="2214"/>
      <c r="H1005" s="2214"/>
      <c r="I1005" s="511"/>
      <c r="J1005" s="511"/>
      <c r="K1005" s="580"/>
      <c r="L1005" s="511"/>
      <c r="M1005" s="511"/>
      <c r="N1005" s="511"/>
      <c r="O1005" s="511"/>
    </row>
    <row r="1006" spans="1:24" ht="21.9" customHeight="1" x14ac:dyDescent="0.3">
      <c r="A1006" s="3086" t="s">
        <v>886</v>
      </c>
      <c r="B1006" s="3086"/>
      <c r="C1006" s="3086"/>
      <c r="D1006" s="3086"/>
      <c r="E1006" s="3086"/>
      <c r="F1006" s="3086"/>
      <c r="G1006" s="3086"/>
      <c r="H1006" s="3086"/>
      <c r="I1006" s="3086"/>
      <c r="J1006" s="3086"/>
      <c r="K1006" s="3086"/>
      <c r="L1006" s="3086"/>
      <c r="M1006" s="3086"/>
      <c r="N1006" s="3086"/>
      <c r="O1006" s="629" t="str">
        <f>$O$6</f>
        <v>Month August-2023</v>
      </c>
      <c r="S1006" s="1103" t="str">
        <f>S6</f>
        <v>Name of Feeders.</v>
      </c>
      <c r="T1006" s="2671" t="str">
        <f>T6</f>
        <v>Month August-2023</v>
      </c>
      <c r="U1006" s="2671" t="s">
        <v>5037</v>
      </c>
      <c r="V1006" s="1103" t="str">
        <f>V6</f>
        <v>Diffferance</v>
      </c>
      <c r="W1006" s="1103" t="str">
        <f>W6</f>
        <v>% of Increased/Decreased</v>
      </c>
      <c r="X1006" s="1103" t="str">
        <f>X6</f>
        <v>COMENTS</v>
      </c>
    </row>
    <row r="1007" spans="1:24" ht="21.9" customHeight="1" x14ac:dyDescent="0.3">
      <c r="A1007" s="3087" t="s">
        <v>0</v>
      </c>
      <c r="B1007" s="3089" t="s">
        <v>1</v>
      </c>
      <c r="C1007" s="3091" t="s">
        <v>2</v>
      </c>
      <c r="D1007" s="3092"/>
      <c r="E1007" s="3093"/>
      <c r="F1007" s="3094" t="s">
        <v>3</v>
      </c>
      <c r="G1007" s="3091" t="s">
        <v>4</v>
      </c>
      <c r="H1007" s="3093"/>
      <c r="I1007" s="3068"/>
      <c r="J1007" s="3096" t="s">
        <v>5</v>
      </c>
      <c r="K1007" s="3091" t="s">
        <v>6</v>
      </c>
      <c r="L1007" s="3068"/>
      <c r="M1007" s="95" t="s">
        <v>29</v>
      </c>
      <c r="N1007" s="96"/>
      <c r="O1007" s="3067" t="s">
        <v>7</v>
      </c>
    </row>
    <row r="1008" spans="1:24" ht="46.8" x14ac:dyDescent="0.3">
      <c r="A1008" s="3088"/>
      <c r="B1008" s="3090"/>
      <c r="C1008" s="3084" t="s">
        <v>824</v>
      </c>
      <c r="D1008" s="3085"/>
      <c r="E1008" s="85" t="s">
        <v>9</v>
      </c>
      <c r="F1008" s="3095"/>
      <c r="G1008" s="2218" t="str">
        <f>G8</f>
        <v>Reading at 00.00hr 
01.08.2023</v>
      </c>
      <c r="H1008" s="2218" t="str">
        <f>H8</f>
        <v>Reading at 00.00hr 
01.09.2023</v>
      </c>
      <c r="I1008" s="1" t="s">
        <v>10</v>
      </c>
      <c r="J1008" s="3088"/>
      <c r="K1008" s="1" t="s">
        <v>11</v>
      </c>
      <c r="L1008" s="1" t="s">
        <v>12</v>
      </c>
      <c r="M1008" s="508" t="s">
        <v>30</v>
      </c>
      <c r="N1008" s="75" t="s">
        <v>41</v>
      </c>
      <c r="O1008" s="3068"/>
    </row>
    <row r="1009" spans="1:24" ht="21.9" customHeight="1" x14ac:dyDescent="0.3">
      <c r="A1009" s="2">
        <v>1</v>
      </c>
      <c r="B1009" s="86">
        <v>2</v>
      </c>
      <c r="C1009" s="2582">
        <v>3</v>
      </c>
      <c r="D1009" s="2615">
        <v>4</v>
      </c>
      <c r="E1009" s="551">
        <v>5</v>
      </c>
      <c r="F1009" s="551">
        <v>6</v>
      </c>
      <c r="G1009" s="2616">
        <f>'PDB Bill AMR'!$H$5</f>
        <v>8</v>
      </c>
      <c r="H1009" s="2616">
        <f>'PDB Bill AMR'!$H$5</f>
        <v>8</v>
      </c>
      <c r="I1009" s="2" t="s">
        <v>2021</v>
      </c>
      <c r="J1009" s="2">
        <v>10</v>
      </c>
      <c r="K1009" s="2" t="s">
        <v>5039</v>
      </c>
      <c r="L1009" s="2" t="s">
        <v>5040</v>
      </c>
      <c r="M1009" s="2">
        <v>13</v>
      </c>
      <c r="N1009" s="2">
        <v>14</v>
      </c>
      <c r="O1009" s="2">
        <v>15</v>
      </c>
      <c r="T1009" s="2673">
        <v>15283200.000000071</v>
      </c>
      <c r="U1009" s="2673">
        <v>15283200.000000071</v>
      </c>
      <c r="V1009" s="33">
        <f>T1009-U1009</f>
        <v>0</v>
      </c>
      <c r="W1009" s="1104">
        <f>V1009/U1009*100</f>
        <v>0</v>
      </c>
      <c r="X1009" s="33" t="str">
        <f>IF(W1009&gt;40,"FAULT",IF(W1009&lt;-40,"CHECK","OK"))</f>
        <v>OK</v>
      </c>
    </row>
    <row r="1010" spans="1:24" ht="21.9" customHeight="1" x14ac:dyDescent="0.3">
      <c r="A1010" s="519"/>
      <c r="B1010" s="513" t="s">
        <v>1187</v>
      </c>
      <c r="C1010" s="514"/>
      <c r="D1010" s="573"/>
      <c r="E1010" s="514"/>
      <c r="F1010" s="668"/>
      <c r="G1010" s="2211"/>
      <c r="H1010" s="2211"/>
      <c r="I1010" s="514"/>
      <c r="J1010" s="514"/>
      <c r="K1010" s="573"/>
      <c r="L1010" s="514"/>
      <c r="M1010" s="515"/>
      <c r="N1010" s="516"/>
      <c r="O1010" s="507"/>
    </row>
    <row r="1011" spans="1:24" ht="21.9" customHeight="1" x14ac:dyDescent="0.3">
      <c r="A1011" s="519">
        <v>20</v>
      </c>
      <c r="B1011" s="98" t="s">
        <v>3706</v>
      </c>
      <c r="C1011" s="51">
        <v>11</v>
      </c>
      <c r="D1011" s="3072"/>
      <c r="E1011" s="51"/>
      <c r="F1011" s="676">
        <v>1</v>
      </c>
      <c r="G1011" s="1001">
        <v>2906198</v>
      </c>
      <c r="H1011" s="1001">
        <v>11984320</v>
      </c>
      <c r="I1011" s="20">
        <f>H1011-G1011</f>
        <v>9078122</v>
      </c>
      <c r="J1011" s="507">
        <v>1</v>
      </c>
      <c r="K1011" s="574">
        <f>F1011*I1011*J1011</f>
        <v>9078122</v>
      </c>
      <c r="L1011" s="21"/>
      <c r="M1011" s="21">
        <f>K1011*$L$995/$K$1014</f>
        <v>9152993.7395049445</v>
      </c>
      <c r="N1011" s="80"/>
      <c r="O1011" s="507"/>
    </row>
    <row r="1012" spans="1:24" ht="21.9" customHeight="1" x14ac:dyDescent="0.3">
      <c r="A1012" s="519">
        <v>29</v>
      </c>
      <c r="B1012" s="98" t="s">
        <v>3707</v>
      </c>
      <c r="C1012" s="51">
        <v>11</v>
      </c>
      <c r="D1012" s="3127"/>
      <c r="E1012" s="51"/>
      <c r="F1012" s="676">
        <v>1</v>
      </c>
      <c r="G1012" s="1001">
        <v>2984199</v>
      </c>
      <c r="H1012" s="1001">
        <v>10924220</v>
      </c>
      <c r="I1012" s="20">
        <f>H1012-G1012</f>
        <v>7940021</v>
      </c>
      <c r="J1012" s="507">
        <v>1</v>
      </c>
      <c r="K1012" s="574">
        <f>J1012*I1012*F1012</f>
        <v>7940021</v>
      </c>
      <c r="L1012" s="21"/>
      <c r="M1012" s="21">
        <f t="shared" ref="M1012:M1013" si="183">K1012*$L$995/$K$1014</f>
        <v>8005506.2604950434</v>
      </c>
      <c r="N1012" s="80"/>
      <c r="O1012" s="507"/>
    </row>
    <row r="1013" spans="1:24" ht="21.9" customHeight="1" x14ac:dyDescent="0.3">
      <c r="A1013" s="519">
        <v>30</v>
      </c>
      <c r="B1013" s="98" t="s">
        <v>3708</v>
      </c>
      <c r="C1013" s="51">
        <v>11</v>
      </c>
      <c r="D1013" s="3073"/>
      <c r="E1013" s="51"/>
      <c r="F1013" s="676">
        <v>1</v>
      </c>
      <c r="G1013" s="1001">
        <v>0</v>
      </c>
      <c r="H1013" s="1001">
        <v>0</v>
      </c>
      <c r="I1013" s="20">
        <f>H1013-G1013</f>
        <v>0</v>
      </c>
      <c r="J1013" s="507">
        <v>1</v>
      </c>
      <c r="K1013" s="574">
        <f>J1013*I1013*F1013</f>
        <v>0</v>
      </c>
      <c r="L1013" s="21"/>
      <c r="M1013" s="21">
        <f t="shared" si="183"/>
        <v>0</v>
      </c>
      <c r="N1013" s="80"/>
      <c r="O1013" s="507"/>
    </row>
    <row r="1014" spans="1:24" ht="21.9" customHeight="1" x14ac:dyDescent="0.3">
      <c r="A1014" s="519"/>
      <c r="B1014" s="100"/>
      <c r="C1014" s="89"/>
      <c r="D1014" s="601"/>
      <c r="E1014" s="89"/>
      <c r="F1014" s="678"/>
      <c r="G1014" s="47">
        <v>0</v>
      </c>
      <c r="H1014" s="47">
        <v>0</v>
      </c>
      <c r="I1014" s="47"/>
      <c r="J1014" s="38" t="s">
        <v>27</v>
      </c>
      <c r="K1014" s="2718">
        <f>SUM(K1011:K1013)</f>
        <v>17018143</v>
      </c>
      <c r="L1014" s="48"/>
      <c r="M1014" s="42">
        <f>SUM(M1011:M1013)</f>
        <v>17158499.999999989</v>
      </c>
      <c r="N1014" s="83"/>
      <c r="O1014" s="507"/>
    </row>
    <row r="1015" spans="1:24" ht="21.9" customHeight="1" x14ac:dyDescent="0.3">
      <c r="A1015" s="519"/>
      <c r="B1015" s="532" t="s">
        <v>1187</v>
      </c>
      <c r="C1015" s="533"/>
      <c r="D1015" s="578"/>
      <c r="E1015" s="533"/>
      <c r="F1015" s="671"/>
      <c r="G1015" s="2216">
        <v>0</v>
      </c>
      <c r="H1015" s="2216">
        <v>0</v>
      </c>
      <c r="I1015" s="533"/>
      <c r="J1015" s="49"/>
      <c r="K1015" s="587"/>
      <c r="L1015" s="50"/>
      <c r="M1015" s="50"/>
      <c r="N1015" s="534"/>
      <c r="O1015" s="507"/>
    </row>
    <row r="1016" spans="1:24" ht="21.9" customHeight="1" x14ac:dyDescent="0.3">
      <c r="A1016" s="519">
        <v>12</v>
      </c>
      <c r="B1016" s="98" t="s">
        <v>1127</v>
      </c>
      <c r="C1016" s="51">
        <v>11</v>
      </c>
      <c r="D1016" s="932"/>
      <c r="E1016" s="51"/>
      <c r="F1016" s="676">
        <v>1</v>
      </c>
      <c r="G1016" s="2217">
        <v>0</v>
      </c>
      <c r="H1016" s="2217">
        <v>0</v>
      </c>
      <c r="I1016" s="19">
        <f t="shared" ref="I1016:I1033" si="184">H1016-G1016</f>
        <v>0</v>
      </c>
      <c r="J1016" s="507">
        <v>1</v>
      </c>
      <c r="K1016" s="581"/>
      <c r="L1016" s="21">
        <f t="shared" ref="L1016:L1033" si="185">F1016*I1016*J1016</f>
        <v>0</v>
      </c>
      <c r="M1016" s="21">
        <f>L1016*$K$1034/$L$1034</f>
        <v>0</v>
      </c>
      <c r="N1016" s="71"/>
      <c r="O1016" s="14"/>
      <c r="S1016" t="str">
        <f t="shared" ref="S1016:S1033" si="186">B1016</f>
        <v>Spare</v>
      </c>
      <c r="T1016" s="2672">
        <f t="shared" ref="T1016:T1033" si="187">M1016</f>
        <v>0</v>
      </c>
      <c r="U1016" s="2672">
        <v>0</v>
      </c>
      <c r="V1016" s="33">
        <f t="shared" ref="V1016:V1033" si="188">T1016-U1016</f>
        <v>0</v>
      </c>
      <c r="W1016" s="1104" t="e">
        <f t="shared" ref="W1016:W1033" si="189">V1016/U1016*100</f>
        <v>#DIV/0!</v>
      </c>
      <c r="X1016" s="33" t="e">
        <f t="shared" ref="X1016:X1033" si="190">IF(W1016&gt;40,"FAULT",IF(W1016&lt;-40,"CHECK","OK"))</f>
        <v>#DIV/0!</v>
      </c>
    </row>
    <row r="1017" spans="1:24" ht="21.9" customHeight="1" x14ac:dyDescent="0.3">
      <c r="A1017" s="519">
        <v>13</v>
      </c>
      <c r="B1017" s="98" t="s">
        <v>1127</v>
      </c>
      <c r="C1017" s="51">
        <v>11</v>
      </c>
      <c r="D1017" s="933"/>
      <c r="E1017" s="51"/>
      <c r="F1017" s="676">
        <v>1</v>
      </c>
      <c r="G1017" s="2217">
        <v>0</v>
      </c>
      <c r="H1017" s="2217">
        <v>0</v>
      </c>
      <c r="I1017" s="19">
        <f t="shared" si="184"/>
        <v>0</v>
      </c>
      <c r="J1017" s="507">
        <v>1</v>
      </c>
      <c r="K1017" s="581"/>
      <c r="L1017" s="21">
        <f t="shared" si="185"/>
        <v>0</v>
      </c>
      <c r="M1017" s="21">
        <f t="shared" ref="M1017:M1033" si="191">L1017*$K$1034/$L$1034</f>
        <v>0</v>
      </c>
      <c r="N1017" s="71"/>
      <c r="O1017" s="14"/>
      <c r="S1017" t="str">
        <f t="shared" si="186"/>
        <v>Spare</v>
      </c>
      <c r="T1017" s="2672">
        <f t="shared" si="187"/>
        <v>0</v>
      </c>
      <c r="U1017" s="2672">
        <v>0</v>
      </c>
      <c r="V1017" s="33">
        <f t="shared" si="188"/>
        <v>0</v>
      </c>
      <c r="W1017" s="1104" t="e">
        <f t="shared" si="189"/>
        <v>#DIV/0!</v>
      </c>
      <c r="X1017" s="33" t="e">
        <f t="shared" si="190"/>
        <v>#DIV/0!</v>
      </c>
    </row>
    <row r="1018" spans="1:24" ht="21.9" customHeight="1" x14ac:dyDescent="0.3">
      <c r="A1018" s="519">
        <v>14</v>
      </c>
      <c r="B1018" s="98" t="s">
        <v>1127</v>
      </c>
      <c r="C1018" s="51">
        <v>11</v>
      </c>
      <c r="D1018" s="933"/>
      <c r="E1018" s="51"/>
      <c r="F1018" s="676">
        <v>1</v>
      </c>
      <c r="G1018" s="2217">
        <v>0</v>
      </c>
      <c r="H1018" s="2217">
        <v>0</v>
      </c>
      <c r="I1018" s="19">
        <f t="shared" si="184"/>
        <v>0</v>
      </c>
      <c r="J1018" s="507">
        <v>1</v>
      </c>
      <c r="K1018" s="581"/>
      <c r="L1018" s="21">
        <f t="shared" si="185"/>
        <v>0</v>
      </c>
      <c r="M1018" s="21">
        <f t="shared" si="191"/>
        <v>0</v>
      </c>
      <c r="N1018" s="71"/>
      <c r="O1018" s="14"/>
      <c r="S1018" t="str">
        <f t="shared" si="186"/>
        <v>Spare</v>
      </c>
      <c r="T1018" s="2672">
        <f t="shared" si="187"/>
        <v>0</v>
      </c>
      <c r="U1018" s="2672">
        <v>0</v>
      </c>
      <c r="V1018" s="33">
        <f t="shared" si="188"/>
        <v>0</v>
      </c>
      <c r="W1018" s="1104" t="e">
        <f t="shared" si="189"/>
        <v>#DIV/0!</v>
      </c>
      <c r="X1018" s="33" t="e">
        <f t="shared" si="190"/>
        <v>#DIV/0!</v>
      </c>
    </row>
    <row r="1019" spans="1:24" ht="21.9" customHeight="1" x14ac:dyDescent="0.3">
      <c r="A1019" s="519">
        <v>15</v>
      </c>
      <c r="B1019" s="98" t="s">
        <v>3709</v>
      </c>
      <c r="C1019" s="51">
        <v>11</v>
      </c>
      <c r="D1019" s="933"/>
      <c r="E1019" s="51"/>
      <c r="F1019" s="676">
        <v>1</v>
      </c>
      <c r="G1019" s="2217">
        <v>9205025</v>
      </c>
      <c r="H1019" s="2217">
        <v>10229090</v>
      </c>
      <c r="I1019" s="19">
        <f t="shared" si="184"/>
        <v>1024065</v>
      </c>
      <c r="J1019" s="507">
        <v>1</v>
      </c>
      <c r="K1019" s="581"/>
      <c r="L1019" s="21">
        <f t="shared" si="185"/>
        <v>1024065</v>
      </c>
      <c r="M1019" s="21">
        <f t="shared" si="191"/>
        <v>1042273.5833046017</v>
      </c>
      <c r="N1019" s="1064" t="s">
        <v>42</v>
      </c>
      <c r="O1019" s="14"/>
      <c r="S1019" t="str">
        <f t="shared" si="186"/>
        <v>Nababgonj Park</v>
      </c>
      <c r="T1019" s="2672">
        <f t="shared" si="187"/>
        <v>1042273.5833046017</v>
      </c>
      <c r="U1019" s="2672">
        <v>1021134.236728403</v>
      </c>
      <c r="V1019" s="33">
        <f t="shared" si="188"/>
        <v>21139.346576198703</v>
      </c>
      <c r="W1019" s="1104">
        <f t="shared" si="189"/>
        <v>2.0701829216819472</v>
      </c>
      <c r="X1019" s="33" t="str">
        <f t="shared" si="190"/>
        <v>OK</v>
      </c>
    </row>
    <row r="1020" spans="1:24" ht="21.9" customHeight="1" x14ac:dyDescent="0.3">
      <c r="A1020" s="519">
        <v>16</v>
      </c>
      <c r="B1020" s="98" t="s">
        <v>3710</v>
      </c>
      <c r="C1020" s="51">
        <v>11</v>
      </c>
      <c r="D1020" s="933"/>
      <c r="E1020" s="51"/>
      <c r="F1020" s="676">
        <v>1</v>
      </c>
      <c r="G1020" s="2217">
        <v>77275264</v>
      </c>
      <c r="H1020" s="2217">
        <v>80077104</v>
      </c>
      <c r="I1020" s="19">
        <f t="shared" si="184"/>
        <v>2801840</v>
      </c>
      <c r="J1020" s="507">
        <v>1</v>
      </c>
      <c r="K1020" s="581"/>
      <c r="L1020" s="21">
        <f t="shared" si="185"/>
        <v>2801840</v>
      </c>
      <c r="M1020" s="21">
        <f t="shared" si="191"/>
        <v>2851658.651204919</v>
      </c>
      <c r="N1020" s="1064" t="s">
        <v>43</v>
      </c>
      <c r="O1020" s="14"/>
      <c r="S1020" t="str">
        <f t="shared" si="186"/>
        <v>Kholamura Ghat</v>
      </c>
      <c r="T1020" s="2672">
        <f t="shared" si="187"/>
        <v>2851658.651204919</v>
      </c>
      <c r="U1020" s="2672">
        <v>2502740.2728203512</v>
      </c>
      <c r="V1020" s="33">
        <f t="shared" si="188"/>
        <v>348918.3783845678</v>
      </c>
      <c r="W1020" s="1104">
        <f t="shared" si="189"/>
        <v>13.941453780634211</v>
      </c>
      <c r="X1020" s="33" t="str">
        <f t="shared" si="190"/>
        <v>OK</v>
      </c>
    </row>
    <row r="1021" spans="1:24" ht="21.9" customHeight="1" x14ac:dyDescent="0.3">
      <c r="A1021" s="519">
        <v>17</v>
      </c>
      <c r="B1021" s="98" t="s">
        <v>3711</v>
      </c>
      <c r="C1021" s="51">
        <v>11</v>
      </c>
      <c r="D1021" s="933"/>
      <c r="E1021" s="51"/>
      <c r="F1021" s="676">
        <v>1</v>
      </c>
      <c r="G1021" s="2217">
        <v>84269168</v>
      </c>
      <c r="H1021" s="2217">
        <v>85938304</v>
      </c>
      <c r="I1021" s="19">
        <f t="shared" si="184"/>
        <v>1669136</v>
      </c>
      <c r="J1021" s="507">
        <v>1</v>
      </c>
      <c r="K1021" s="581"/>
      <c r="L1021" s="21">
        <f t="shared" si="185"/>
        <v>1669136</v>
      </c>
      <c r="M1021" s="21">
        <f t="shared" si="191"/>
        <v>1698814.3914133476</v>
      </c>
      <c r="N1021" s="71" t="s">
        <v>43</v>
      </c>
      <c r="O1021" s="14"/>
      <c r="S1021" t="str">
        <f t="shared" si="186"/>
        <v>Khalpar</v>
      </c>
      <c r="T1021" s="2672">
        <f t="shared" si="187"/>
        <v>1698814.3914133476</v>
      </c>
      <c r="U1021" s="2672">
        <v>1298185.7875430097</v>
      </c>
      <c r="V1021" s="33">
        <f t="shared" si="188"/>
        <v>400628.60387033783</v>
      </c>
      <c r="W1021" s="1104">
        <f t="shared" si="189"/>
        <v>30.860652436241892</v>
      </c>
      <c r="X1021" s="33" t="str">
        <f t="shared" si="190"/>
        <v>OK</v>
      </c>
    </row>
    <row r="1022" spans="1:24" ht="21.9" customHeight="1" x14ac:dyDescent="0.3">
      <c r="A1022" s="519">
        <v>18</v>
      </c>
      <c r="B1022" s="98" t="s">
        <v>3712</v>
      </c>
      <c r="C1022" s="51">
        <v>11</v>
      </c>
      <c r="D1022" s="933"/>
      <c r="E1022" s="51"/>
      <c r="F1022" s="676">
        <v>1</v>
      </c>
      <c r="G1022" s="2217">
        <v>16043430</v>
      </c>
      <c r="H1022" s="2217">
        <v>17993510</v>
      </c>
      <c r="I1022" s="19">
        <f t="shared" si="184"/>
        <v>1950080</v>
      </c>
      <c r="J1022" s="507">
        <v>1</v>
      </c>
      <c r="K1022" s="581"/>
      <c r="L1022" s="21">
        <f t="shared" si="185"/>
        <v>1950080</v>
      </c>
      <c r="M1022" s="21">
        <f t="shared" si="191"/>
        <v>1984753.7698589812</v>
      </c>
      <c r="N1022" s="71" t="s">
        <v>42</v>
      </c>
      <c r="O1022" s="14"/>
      <c r="S1022" t="str">
        <f t="shared" si="186"/>
        <v>Shahidnagar</v>
      </c>
      <c r="T1022" s="2672">
        <f t="shared" si="187"/>
        <v>1984753.7698589812</v>
      </c>
      <c r="U1022" s="2672">
        <v>1856790.3940888424</v>
      </c>
      <c r="V1022" s="33">
        <f t="shared" si="188"/>
        <v>127963.37577013881</v>
      </c>
      <c r="W1022" s="1104">
        <f t="shared" si="189"/>
        <v>6.891643568251685</v>
      </c>
      <c r="X1022" s="33" t="str">
        <f t="shared" si="190"/>
        <v>OK</v>
      </c>
    </row>
    <row r="1023" spans="1:24" ht="21.9" customHeight="1" x14ac:dyDescent="0.3">
      <c r="A1023" s="519">
        <v>19</v>
      </c>
      <c r="B1023" s="98" t="s">
        <v>3713</v>
      </c>
      <c r="C1023" s="51">
        <v>11</v>
      </c>
      <c r="D1023" s="933"/>
      <c r="E1023" s="51"/>
      <c r="F1023" s="676">
        <v>1</v>
      </c>
      <c r="G1023" s="2217">
        <v>32661410</v>
      </c>
      <c r="H1023" s="2217">
        <v>34102440</v>
      </c>
      <c r="I1023" s="19">
        <f t="shared" si="184"/>
        <v>1441030</v>
      </c>
      <c r="J1023" s="507">
        <v>1</v>
      </c>
      <c r="K1023" s="581"/>
      <c r="L1023" s="21">
        <f t="shared" si="185"/>
        <v>1441030</v>
      </c>
      <c r="M1023" s="21">
        <f t="shared" si="191"/>
        <v>1466652.5091175172</v>
      </c>
      <c r="N1023" s="71" t="s">
        <v>42</v>
      </c>
      <c r="O1023" s="14"/>
      <c r="S1023" t="str">
        <f t="shared" si="186"/>
        <v>BGB 1  No Gate</v>
      </c>
      <c r="T1023" s="2672">
        <f t="shared" si="187"/>
        <v>1466652.5091175172</v>
      </c>
      <c r="U1023" s="2672">
        <v>1458588.0730049165</v>
      </c>
      <c r="V1023" s="33">
        <f t="shared" si="188"/>
        <v>8064.4361126006115</v>
      </c>
      <c r="W1023" s="1104">
        <f t="shared" si="189"/>
        <v>0.55289332621420861</v>
      </c>
      <c r="X1023" s="33" t="str">
        <f t="shared" si="190"/>
        <v>OK</v>
      </c>
    </row>
    <row r="1024" spans="1:24" ht="21.9" customHeight="1" x14ac:dyDescent="0.3">
      <c r="A1024" s="519">
        <v>21</v>
      </c>
      <c r="B1024" s="98" t="s">
        <v>3714</v>
      </c>
      <c r="C1024" s="51">
        <v>11</v>
      </c>
      <c r="D1024" s="933"/>
      <c r="E1024" s="51"/>
      <c r="F1024" s="676">
        <v>1</v>
      </c>
      <c r="G1024" s="2217">
        <v>23467080</v>
      </c>
      <c r="H1024" s="2217">
        <v>24390290</v>
      </c>
      <c r="I1024" s="19">
        <f t="shared" si="184"/>
        <v>923210</v>
      </c>
      <c r="J1024" s="507">
        <v>1</v>
      </c>
      <c r="K1024" s="581"/>
      <c r="L1024" s="21">
        <f t="shared" si="185"/>
        <v>923210</v>
      </c>
      <c r="M1024" s="21">
        <f t="shared" si="191"/>
        <v>939625.31171619124</v>
      </c>
      <c r="N1024" s="1064" t="s">
        <v>45</v>
      </c>
      <c r="O1024" s="14"/>
      <c r="S1024" t="str">
        <f t="shared" si="186"/>
        <v>Ganaktuli</v>
      </c>
      <c r="T1024" s="2672">
        <f t="shared" si="187"/>
        <v>939625.31171619124</v>
      </c>
      <c r="U1024" s="2672">
        <v>882817.45976365684</v>
      </c>
      <c r="V1024" s="33">
        <f t="shared" si="188"/>
        <v>56807.851952534402</v>
      </c>
      <c r="W1024" s="1104">
        <f t="shared" si="189"/>
        <v>6.4348355737937819</v>
      </c>
      <c r="X1024" s="33" t="str">
        <f t="shared" si="190"/>
        <v>OK</v>
      </c>
    </row>
    <row r="1025" spans="1:24" ht="21.9" customHeight="1" x14ac:dyDescent="0.3">
      <c r="A1025" s="519">
        <v>22</v>
      </c>
      <c r="B1025" s="98" t="s">
        <v>3715</v>
      </c>
      <c r="C1025" s="51">
        <v>11</v>
      </c>
      <c r="D1025" s="933"/>
      <c r="E1025" s="51"/>
      <c r="F1025" s="676">
        <v>1</v>
      </c>
      <c r="G1025" s="2217">
        <v>0</v>
      </c>
      <c r="H1025" s="2217">
        <v>0</v>
      </c>
      <c r="I1025" s="19">
        <f t="shared" si="184"/>
        <v>0</v>
      </c>
      <c r="J1025" s="507">
        <v>1</v>
      </c>
      <c r="K1025" s="581"/>
      <c r="L1025" s="21">
        <f t="shared" si="185"/>
        <v>0</v>
      </c>
      <c r="M1025" s="21">
        <f t="shared" si="191"/>
        <v>0</v>
      </c>
      <c r="N1025" s="71"/>
      <c r="O1025" s="14"/>
      <c r="S1025" t="str">
        <f t="shared" si="186"/>
        <v>Thana</v>
      </c>
      <c r="T1025" s="2672">
        <f t="shared" si="187"/>
        <v>0</v>
      </c>
      <c r="U1025" s="2672">
        <v>0</v>
      </c>
      <c r="V1025" s="33">
        <f t="shared" si="188"/>
        <v>0</v>
      </c>
      <c r="W1025" s="1104" t="e">
        <f t="shared" si="189"/>
        <v>#DIV/0!</v>
      </c>
      <c r="X1025" s="33" t="e">
        <f t="shared" si="190"/>
        <v>#DIV/0!</v>
      </c>
    </row>
    <row r="1026" spans="1:24" ht="21.9" customHeight="1" x14ac:dyDescent="0.3">
      <c r="A1026" s="519">
        <v>23</v>
      </c>
      <c r="B1026" s="98" t="s">
        <v>3678</v>
      </c>
      <c r="C1026" s="51">
        <v>11</v>
      </c>
      <c r="D1026" s="933"/>
      <c r="E1026" s="51"/>
      <c r="F1026" s="676">
        <v>1</v>
      </c>
      <c r="G1026" s="2217">
        <v>32354152</v>
      </c>
      <c r="H1026" s="2217">
        <v>34382472</v>
      </c>
      <c r="I1026" s="19">
        <f t="shared" si="184"/>
        <v>2028320</v>
      </c>
      <c r="J1026" s="507">
        <v>1</v>
      </c>
      <c r="K1026" s="581"/>
      <c r="L1026" s="21">
        <f t="shared" si="185"/>
        <v>2028320</v>
      </c>
      <c r="M1026" s="21">
        <f t="shared" si="191"/>
        <v>2064384.9311209638</v>
      </c>
      <c r="N1026" s="1064" t="s">
        <v>45</v>
      </c>
      <c r="O1026" s="14"/>
      <c r="S1026" t="str">
        <f t="shared" si="186"/>
        <v>Bot Tola Mazar</v>
      </c>
      <c r="T1026" s="2672">
        <f t="shared" si="187"/>
        <v>2064384.9311209638</v>
      </c>
      <c r="U1026" s="2672">
        <v>2207948.9743934888</v>
      </c>
      <c r="V1026" s="33">
        <f t="shared" si="188"/>
        <v>-143564.04327252507</v>
      </c>
      <c r="W1026" s="1104">
        <f t="shared" si="189"/>
        <v>-6.5021449742497479</v>
      </c>
      <c r="X1026" s="33" t="str">
        <f t="shared" si="190"/>
        <v>OK</v>
      </c>
    </row>
    <row r="1027" spans="1:24" ht="21.9" customHeight="1" x14ac:dyDescent="0.3">
      <c r="A1027" s="519">
        <v>24</v>
      </c>
      <c r="B1027" s="98" t="s">
        <v>3716</v>
      </c>
      <c r="C1027" s="51">
        <v>11</v>
      </c>
      <c r="D1027" s="933"/>
      <c r="E1027" s="51"/>
      <c r="F1027" s="676">
        <v>1</v>
      </c>
      <c r="G1027" s="2217">
        <v>35690888</v>
      </c>
      <c r="H1027" s="2217">
        <v>36890712</v>
      </c>
      <c r="I1027" s="19">
        <f t="shared" si="184"/>
        <v>1199824</v>
      </c>
      <c r="J1027" s="507">
        <v>1</v>
      </c>
      <c r="K1027" s="581"/>
      <c r="L1027" s="21">
        <f t="shared" si="185"/>
        <v>1199824</v>
      </c>
      <c r="M1027" s="21">
        <f t="shared" si="191"/>
        <v>1221157.6997698979</v>
      </c>
      <c r="N1027" s="1064" t="s">
        <v>45</v>
      </c>
      <c r="O1027" s="14"/>
      <c r="S1027" t="str">
        <f t="shared" si="186"/>
        <v>Sikder Medical</v>
      </c>
      <c r="T1027" s="2672">
        <f t="shared" si="187"/>
        <v>1221157.6997698979</v>
      </c>
      <c r="U1027" s="2672">
        <v>1181050.1988912821</v>
      </c>
      <c r="V1027" s="33">
        <f t="shared" si="188"/>
        <v>40107.50087861577</v>
      </c>
      <c r="W1027" s="1104">
        <f t="shared" si="189"/>
        <v>3.3959183882502986</v>
      </c>
      <c r="X1027" s="33" t="str">
        <f t="shared" si="190"/>
        <v>OK</v>
      </c>
    </row>
    <row r="1028" spans="1:24" ht="21.9" customHeight="1" x14ac:dyDescent="0.3">
      <c r="A1028" s="519">
        <v>25</v>
      </c>
      <c r="B1028" s="98" t="s">
        <v>3717</v>
      </c>
      <c r="C1028" s="51">
        <v>11</v>
      </c>
      <c r="D1028" s="933"/>
      <c r="E1028" s="51"/>
      <c r="F1028" s="676">
        <v>1</v>
      </c>
      <c r="G1028" s="2217">
        <v>53961540</v>
      </c>
      <c r="H1028" s="2217">
        <v>56136408</v>
      </c>
      <c r="I1028" s="19">
        <f t="shared" si="184"/>
        <v>2174868</v>
      </c>
      <c r="J1028" s="507">
        <v>1</v>
      </c>
      <c r="K1028" s="581"/>
      <c r="L1028" s="21">
        <f t="shared" si="185"/>
        <v>2174868</v>
      </c>
      <c r="M1028" s="21">
        <f t="shared" si="191"/>
        <v>2213538.6558221523</v>
      </c>
      <c r="N1028" s="71" t="s">
        <v>43</v>
      </c>
      <c r="O1028" s="14"/>
      <c r="S1028" t="str">
        <f t="shared" si="186"/>
        <v>Gas Field</v>
      </c>
      <c r="T1028" s="2672">
        <f t="shared" si="187"/>
        <v>2213538.6558221523</v>
      </c>
      <c r="U1028" s="2672">
        <v>2063276.8361346328</v>
      </c>
      <c r="V1028" s="33">
        <f t="shared" si="188"/>
        <v>150261.81968751946</v>
      </c>
      <c r="W1028" s="1104">
        <f t="shared" si="189"/>
        <v>7.2826785555845097</v>
      </c>
      <c r="X1028" s="33" t="str">
        <f t="shared" si="190"/>
        <v>OK</v>
      </c>
    </row>
    <row r="1029" spans="1:24" ht="21.9" customHeight="1" x14ac:dyDescent="0.3">
      <c r="A1029" s="519">
        <v>26</v>
      </c>
      <c r="B1029" s="98" t="s">
        <v>3718</v>
      </c>
      <c r="C1029" s="51">
        <v>11</v>
      </c>
      <c r="D1029" s="933"/>
      <c r="E1029" s="51"/>
      <c r="F1029" s="676">
        <v>1</v>
      </c>
      <c r="G1029" s="2217">
        <v>39936160</v>
      </c>
      <c r="H1029" s="2217">
        <v>41443472</v>
      </c>
      <c r="I1029" s="19">
        <f t="shared" si="184"/>
        <v>1507312</v>
      </c>
      <c r="J1029" s="507">
        <v>1</v>
      </c>
      <c r="K1029" s="581"/>
      <c r="L1029" s="21">
        <f t="shared" si="185"/>
        <v>1507312</v>
      </c>
      <c r="M1029" s="21">
        <f t="shared" si="191"/>
        <v>1534113.0488768055</v>
      </c>
      <c r="N1029" s="1064" t="s">
        <v>45</v>
      </c>
      <c r="O1029" s="14"/>
      <c r="S1029" t="str">
        <f t="shared" si="186"/>
        <v>Hazaribagh</v>
      </c>
      <c r="T1029" s="2672">
        <f t="shared" si="187"/>
        <v>1534113.0488768055</v>
      </c>
      <c r="U1029" s="2672">
        <v>1525507.7666314354</v>
      </c>
      <c r="V1029" s="33">
        <f t="shared" si="188"/>
        <v>8605.2822453700937</v>
      </c>
      <c r="W1029" s="1104">
        <f t="shared" si="189"/>
        <v>0.5640929816025736</v>
      </c>
      <c r="X1029" s="33" t="str">
        <f t="shared" si="190"/>
        <v>OK</v>
      </c>
    </row>
    <row r="1030" spans="1:24" ht="21.9" customHeight="1" x14ac:dyDescent="0.3">
      <c r="A1030" s="519">
        <v>27</v>
      </c>
      <c r="B1030" s="98" t="s">
        <v>1127</v>
      </c>
      <c r="C1030" s="51">
        <v>11</v>
      </c>
      <c r="D1030" s="933"/>
      <c r="E1030" s="51"/>
      <c r="F1030" s="676">
        <v>1</v>
      </c>
      <c r="G1030" s="2217">
        <v>0</v>
      </c>
      <c r="H1030" s="2217">
        <v>0</v>
      </c>
      <c r="I1030" s="19">
        <f t="shared" si="184"/>
        <v>0</v>
      </c>
      <c r="J1030" s="507">
        <v>1</v>
      </c>
      <c r="K1030" s="581"/>
      <c r="L1030" s="21">
        <f t="shared" si="185"/>
        <v>0</v>
      </c>
      <c r="M1030" s="21">
        <f t="shared" si="191"/>
        <v>0</v>
      </c>
      <c r="N1030" s="71"/>
      <c r="O1030" s="14"/>
      <c r="S1030" t="str">
        <f t="shared" si="186"/>
        <v>Spare</v>
      </c>
      <c r="T1030" s="2672">
        <f t="shared" si="187"/>
        <v>0</v>
      </c>
      <c r="U1030" s="2672">
        <v>0</v>
      </c>
      <c r="V1030" s="33">
        <f t="shared" si="188"/>
        <v>0</v>
      </c>
      <c r="W1030" s="1104" t="e">
        <f t="shared" si="189"/>
        <v>#DIV/0!</v>
      </c>
      <c r="X1030" s="33" t="e">
        <f t="shared" si="190"/>
        <v>#DIV/0!</v>
      </c>
    </row>
    <row r="1031" spans="1:24" ht="21.9" customHeight="1" x14ac:dyDescent="0.3">
      <c r="A1031" s="519">
        <v>28</v>
      </c>
      <c r="B1031" s="98" t="s">
        <v>1127</v>
      </c>
      <c r="C1031" s="51">
        <v>11</v>
      </c>
      <c r="D1031" s="933"/>
      <c r="E1031" s="51"/>
      <c r="F1031" s="676">
        <v>1</v>
      </c>
      <c r="G1031" s="2217">
        <v>0</v>
      </c>
      <c r="H1031" s="2217">
        <v>0</v>
      </c>
      <c r="I1031" s="19">
        <f t="shared" si="184"/>
        <v>0</v>
      </c>
      <c r="J1031" s="507">
        <v>1</v>
      </c>
      <c r="K1031" s="581"/>
      <c r="L1031" s="21">
        <f t="shared" si="185"/>
        <v>0</v>
      </c>
      <c r="M1031" s="21">
        <f t="shared" si="191"/>
        <v>0</v>
      </c>
      <c r="N1031" s="71"/>
      <c r="O1031" s="14"/>
      <c r="S1031" t="str">
        <f t="shared" si="186"/>
        <v>Spare</v>
      </c>
      <c r="T1031" s="2672">
        <f t="shared" si="187"/>
        <v>0</v>
      </c>
      <c r="U1031" s="2672">
        <v>0</v>
      </c>
      <c r="V1031" s="33">
        <f t="shared" si="188"/>
        <v>0</v>
      </c>
      <c r="W1031" s="1104" t="e">
        <f t="shared" si="189"/>
        <v>#DIV/0!</v>
      </c>
      <c r="X1031" s="33" t="e">
        <f t="shared" si="190"/>
        <v>#DIV/0!</v>
      </c>
    </row>
    <row r="1032" spans="1:24" ht="21.9" customHeight="1" x14ac:dyDescent="0.3">
      <c r="A1032" s="519">
        <v>31</v>
      </c>
      <c r="B1032" s="98" t="s">
        <v>3719</v>
      </c>
      <c r="C1032" s="72">
        <v>0.41499999999999998</v>
      </c>
      <c r="D1032" s="933"/>
      <c r="E1032" s="51"/>
      <c r="F1032" s="676">
        <v>1</v>
      </c>
      <c r="G1032" s="2217">
        <v>2117.04</v>
      </c>
      <c r="H1032" s="2217">
        <v>2177.16</v>
      </c>
      <c r="I1032" s="19">
        <f t="shared" si="184"/>
        <v>60.119999999999891</v>
      </c>
      <c r="J1032" s="507">
        <v>10</v>
      </c>
      <c r="K1032" s="581"/>
      <c r="L1032" s="21">
        <f t="shared" si="185"/>
        <v>601.19999999999891</v>
      </c>
      <c r="M1032" s="21">
        <f t="shared" si="191"/>
        <v>611.88975141492529</v>
      </c>
      <c r="N1032" s="71" t="s">
        <v>42</v>
      </c>
      <c r="O1032" s="680"/>
      <c r="S1032" t="str">
        <f t="shared" si="186"/>
        <v>11/0.4 kV Aux. Transformer AT-1</v>
      </c>
      <c r="T1032" s="2672">
        <f t="shared" si="187"/>
        <v>611.88975141492529</v>
      </c>
      <c r="U1032" s="2672">
        <v>0</v>
      </c>
      <c r="V1032" s="33">
        <f t="shared" si="188"/>
        <v>611.88975141492529</v>
      </c>
      <c r="W1032" s="1104" t="e">
        <f t="shared" si="189"/>
        <v>#DIV/0!</v>
      </c>
      <c r="X1032" s="33" t="e">
        <f t="shared" si="190"/>
        <v>#DIV/0!</v>
      </c>
    </row>
    <row r="1033" spans="1:24" ht="21.9" customHeight="1" x14ac:dyDescent="0.3">
      <c r="A1033" s="519">
        <v>32</v>
      </c>
      <c r="B1033" s="98" t="s">
        <v>3720</v>
      </c>
      <c r="C1033" s="72">
        <v>0.41499999999999998</v>
      </c>
      <c r="D1033" s="639"/>
      <c r="E1033" s="51"/>
      <c r="F1033" s="676">
        <v>1</v>
      </c>
      <c r="G1033" s="2217">
        <v>1699.35</v>
      </c>
      <c r="H1033" s="2217">
        <v>1754.23</v>
      </c>
      <c r="I1033" s="19">
        <f t="shared" si="184"/>
        <v>54.880000000000109</v>
      </c>
      <c r="J1033" s="507">
        <v>10</v>
      </c>
      <c r="K1033" s="581"/>
      <c r="L1033" s="21">
        <f t="shared" si="185"/>
        <v>548.80000000000109</v>
      </c>
      <c r="M1033" s="21">
        <f t="shared" si="191"/>
        <v>558.55804320777156</v>
      </c>
      <c r="N1033" s="71" t="s">
        <v>42</v>
      </c>
      <c r="O1033" s="680"/>
      <c r="S1033" t="str">
        <f t="shared" si="186"/>
        <v>11/0.4 kV Aux. Transformer AT-2</v>
      </c>
      <c r="T1033" s="2672">
        <f t="shared" si="187"/>
        <v>558.55804320777156</v>
      </c>
      <c r="U1033" s="2672">
        <v>0</v>
      </c>
      <c r="V1033" s="33">
        <f t="shared" si="188"/>
        <v>558.55804320777156</v>
      </c>
      <c r="W1033" s="1104" t="e">
        <f t="shared" si="189"/>
        <v>#DIV/0!</v>
      </c>
      <c r="X1033" s="33" t="e">
        <f t="shared" si="190"/>
        <v>#DIV/0!</v>
      </c>
    </row>
    <row r="1034" spans="1:24" ht="21.9" customHeight="1" x14ac:dyDescent="0.3">
      <c r="A1034" s="524"/>
      <c r="B1034" s="94"/>
      <c r="C1034" s="88"/>
      <c r="D1034" s="94"/>
      <c r="E1034" s="88"/>
      <c r="F1034" s="677"/>
      <c r="G1034" s="37"/>
      <c r="H1034" s="37"/>
      <c r="I1034" s="37"/>
      <c r="J1034" s="52" t="s">
        <v>38</v>
      </c>
      <c r="K1034" s="42">
        <f>K1014</f>
        <v>17018143</v>
      </c>
      <c r="L1034" s="2125">
        <f>SUM(L1016:L1033)</f>
        <v>16720835</v>
      </c>
      <c r="M1034" s="42">
        <f>SUM(M1016:M1033)</f>
        <v>17018143</v>
      </c>
      <c r="N1034" s="82">
        <f>(M1034-L1034)/L1034*100</f>
        <v>1.7780690976258062</v>
      </c>
      <c r="O1034" s="28"/>
    </row>
    <row r="1036" spans="1:24" ht="21.9" customHeight="1" x14ac:dyDescent="0.3">
      <c r="A1036" s="511"/>
      <c r="B1036" s="523"/>
      <c r="C1036" s="520"/>
      <c r="D1036" s="1038"/>
      <c r="F1036" s="3107" t="s">
        <v>815</v>
      </c>
      <c r="G1036" s="3108"/>
      <c r="H1036" s="3109"/>
      <c r="I1036" s="555" t="s">
        <v>14</v>
      </c>
      <c r="J1036" s="511"/>
      <c r="K1036" s="580"/>
      <c r="L1036" s="511"/>
      <c r="M1036" s="511"/>
      <c r="N1036" s="520"/>
      <c r="O1036" s="511"/>
    </row>
    <row r="1037" spans="1:24" ht="21.9" customHeight="1" x14ac:dyDescent="0.3">
      <c r="A1037" s="511"/>
      <c r="B1037" s="523"/>
      <c r="C1037" s="520"/>
      <c r="D1037" s="1038"/>
      <c r="F1037" s="1090" t="s">
        <v>42</v>
      </c>
      <c r="G1037" s="3070" t="s">
        <v>4068</v>
      </c>
      <c r="H1037" s="3071"/>
      <c r="I1037" s="530">
        <f>M1019+M1022+M1023+M1032+M1033</f>
        <v>4494850.3100757236</v>
      </c>
      <c r="J1037" s="511"/>
      <c r="K1037" s="580"/>
      <c r="L1037" s="511"/>
      <c r="M1037" s="511"/>
      <c r="N1037" s="520"/>
      <c r="O1037" s="511" t="s">
        <v>222</v>
      </c>
    </row>
    <row r="1038" spans="1:24" ht="21.9" customHeight="1" x14ac:dyDescent="0.3">
      <c r="A1038" s="511"/>
      <c r="B1038" s="523"/>
      <c r="C1038" s="520"/>
      <c r="D1038" s="1038"/>
      <c r="F1038" s="1090" t="s">
        <v>43</v>
      </c>
      <c r="G1038" s="3070" t="s">
        <v>4068</v>
      </c>
      <c r="H1038" s="3071"/>
      <c r="I1038" s="530">
        <f>M1020+M1021+M1028</f>
        <v>6764011.6984404186</v>
      </c>
      <c r="J1038" s="511"/>
      <c r="K1038" s="580"/>
      <c r="L1038" s="511"/>
      <c r="M1038" s="511"/>
      <c r="N1038" s="520"/>
      <c r="O1038" s="511"/>
    </row>
    <row r="1039" spans="1:24" ht="21.9" customHeight="1" x14ac:dyDescent="0.3">
      <c r="A1039" s="511"/>
      <c r="B1039" s="523"/>
      <c r="C1039" s="520"/>
      <c r="D1039" s="1038"/>
      <c r="F1039" s="1090" t="s">
        <v>4049</v>
      </c>
      <c r="G1039" s="3070" t="s">
        <v>4068</v>
      </c>
      <c r="H1039" s="3071"/>
      <c r="I1039" s="530">
        <f>M1024+M1026+M1027+M1029</f>
        <v>5759280.9914838579</v>
      </c>
      <c r="J1039" s="511"/>
      <c r="K1039" s="580"/>
      <c r="L1039" s="511"/>
      <c r="M1039" s="511"/>
      <c r="N1039" s="520"/>
      <c r="O1039" s="511"/>
    </row>
    <row r="1040" spans="1:24" ht="21.9" customHeight="1" x14ac:dyDescent="0.3">
      <c r="A1040" s="511"/>
      <c r="B1040" s="523"/>
      <c r="C1040" s="520"/>
      <c r="D1040" s="1038"/>
      <c r="E1040" s="520"/>
      <c r="F1040" s="1090"/>
      <c r="G1040" s="3070"/>
      <c r="H1040" s="3071"/>
      <c r="I1040" s="530"/>
      <c r="J1040" s="511"/>
      <c r="K1040" s="580"/>
      <c r="L1040" s="511"/>
      <c r="M1040" s="511"/>
      <c r="N1040" s="520"/>
      <c r="O1040" s="511"/>
    </row>
    <row r="1041" spans="1:15" ht="21.9" customHeight="1" x14ac:dyDescent="0.3">
      <c r="F1041" s="1090"/>
      <c r="G1041" s="3110"/>
      <c r="H1041" s="3111"/>
      <c r="I1041" s="530"/>
      <c r="J1041" s="511"/>
    </row>
    <row r="1042" spans="1:15" ht="21.9" customHeight="1" x14ac:dyDescent="0.3">
      <c r="F1042" s="3175" t="s">
        <v>199</v>
      </c>
      <c r="G1042" s="3176"/>
      <c r="H1042" s="3177"/>
      <c r="I1042" s="540">
        <f>SUM(I1037:I1041)</f>
        <v>17018143</v>
      </c>
      <c r="J1042" s="42">
        <f>I1042-M1034</f>
        <v>0</v>
      </c>
    </row>
    <row r="1052" spans="1:15" ht="21.9" customHeight="1" x14ac:dyDescent="0.3">
      <c r="A1052" s="511"/>
      <c r="B1052" s="523"/>
      <c r="C1052" s="520"/>
      <c r="D1052" s="1038"/>
      <c r="E1052" s="520"/>
      <c r="F1052" s="674"/>
      <c r="G1052" s="2214"/>
      <c r="H1052" s="2214"/>
      <c r="I1052" s="511"/>
      <c r="J1052" s="511"/>
      <c r="K1052" s="580"/>
      <c r="L1052" s="511"/>
      <c r="M1052" s="511"/>
      <c r="N1052" s="520"/>
      <c r="O1052" s="511"/>
    </row>
    <row r="1053" spans="1:15" ht="21.9" customHeight="1" x14ac:dyDescent="0.3">
      <c r="A1053" s="511"/>
      <c r="B1053" s="523"/>
      <c r="C1053" s="520"/>
      <c r="D1053" s="1038"/>
      <c r="E1053" s="520"/>
      <c r="F1053" s="674"/>
      <c r="G1053" s="2214"/>
      <c r="H1053" s="2214"/>
      <c r="I1053" s="511"/>
      <c r="J1053" s="511"/>
      <c r="K1053" s="580"/>
      <c r="L1053" s="511"/>
      <c r="M1053" s="511"/>
      <c r="N1053" s="520"/>
      <c r="O1053" s="511"/>
    </row>
    <row r="1054" spans="1:15" ht="21.9" customHeight="1" x14ac:dyDescent="0.3">
      <c r="A1054" s="45"/>
      <c r="B1054" s="3128"/>
      <c r="C1054" s="3128"/>
      <c r="D1054" s="3128"/>
      <c r="E1054" s="3128"/>
      <c r="F1054" s="3128"/>
      <c r="G1054" s="3128"/>
      <c r="H1054" s="3128"/>
      <c r="I1054" s="3128"/>
      <c r="J1054" s="3128"/>
      <c r="K1054" s="3128"/>
      <c r="L1054" s="3128"/>
      <c r="M1054" s="3128"/>
      <c r="N1054" s="74"/>
      <c r="O1054" s="27"/>
    </row>
    <row r="1055" spans="1:15" ht="21.9" customHeight="1" x14ac:dyDescent="0.3">
      <c r="A1055" s="511"/>
      <c r="B1055" s="523"/>
      <c r="C1055" s="520"/>
      <c r="D1055" s="1038"/>
      <c r="E1055" s="520"/>
      <c r="F1055" s="674"/>
      <c r="G1055" s="2214"/>
      <c r="H1055" s="2214"/>
      <c r="I1055" s="511"/>
      <c r="J1055" s="511"/>
      <c r="K1055" s="580"/>
      <c r="L1055" s="511"/>
      <c r="M1055" s="511"/>
      <c r="N1055" s="520"/>
      <c r="O1055" s="511"/>
    </row>
    <row r="1056" spans="1:15" ht="21.9" customHeight="1" x14ac:dyDescent="0.3">
      <c r="A1056" s="511"/>
      <c r="B1056" s="523"/>
      <c r="C1056" s="520"/>
      <c r="D1056" s="1038"/>
      <c r="E1056" s="520"/>
      <c r="F1056" s="674"/>
      <c r="G1056" s="2214"/>
      <c r="H1056" s="2214"/>
      <c r="I1056" s="511"/>
      <c r="J1056" s="511"/>
      <c r="K1056" s="580"/>
      <c r="L1056" s="511"/>
      <c r="M1056" s="511"/>
      <c r="N1056" s="520"/>
      <c r="O1056" s="511"/>
    </row>
    <row r="1057" spans="1:24" ht="21.9" customHeight="1" x14ac:dyDescent="0.3">
      <c r="A1057" s="3086" t="s">
        <v>1188</v>
      </c>
      <c r="B1057" s="3086"/>
      <c r="C1057" s="3086"/>
      <c r="D1057" s="3086"/>
      <c r="E1057" s="3086"/>
      <c r="F1057" s="3086"/>
      <c r="G1057" s="3086"/>
      <c r="H1057" s="3086"/>
      <c r="I1057" s="3086"/>
      <c r="J1057" s="3086"/>
      <c r="K1057" s="3086"/>
      <c r="L1057" s="3086"/>
      <c r="M1057" s="3086"/>
      <c r="N1057" s="3086"/>
      <c r="O1057" s="629" t="str">
        <f>O1006</f>
        <v>Month August-2023</v>
      </c>
      <c r="S1057" s="1103" t="str">
        <f>S6</f>
        <v>Name of Feeders.</v>
      </c>
      <c r="T1057" s="2671" t="str">
        <f>T6</f>
        <v>Month August-2023</v>
      </c>
      <c r="U1057" s="2671" t="s">
        <v>5037</v>
      </c>
      <c r="V1057" s="1103" t="str">
        <f>V6</f>
        <v>Diffferance</v>
      </c>
      <c r="W1057" s="1103" t="str">
        <f>W6</f>
        <v>% of Increased/Decreased</v>
      </c>
      <c r="X1057" s="1103" t="str">
        <f>X6</f>
        <v>COMENTS</v>
      </c>
    </row>
    <row r="1058" spans="1:24" ht="21.9" customHeight="1" x14ac:dyDescent="0.3">
      <c r="A1058" s="3087" t="s">
        <v>0</v>
      </c>
      <c r="B1058" s="3089" t="s">
        <v>1</v>
      </c>
      <c r="C1058" s="3091" t="s">
        <v>2</v>
      </c>
      <c r="D1058" s="3092"/>
      <c r="E1058" s="3093"/>
      <c r="F1058" s="3094" t="s">
        <v>3</v>
      </c>
      <c r="G1058" s="3091" t="s">
        <v>4</v>
      </c>
      <c r="H1058" s="3093"/>
      <c r="I1058" s="3068"/>
      <c r="J1058" s="3096" t="s">
        <v>5</v>
      </c>
      <c r="K1058" s="3091" t="s">
        <v>6</v>
      </c>
      <c r="L1058" s="3093"/>
      <c r="M1058" s="95" t="s">
        <v>805</v>
      </c>
      <c r="N1058" s="96"/>
      <c r="O1058" s="3067" t="s">
        <v>7</v>
      </c>
    </row>
    <row r="1059" spans="1:24" ht="46.8" x14ac:dyDescent="0.3">
      <c r="A1059" s="3088"/>
      <c r="B1059" s="3090"/>
      <c r="C1059" s="3084" t="s">
        <v>824</v>
      </c>
      <c r="D1059" s="3085"/>
      <c r="E1059" s="85" t="s">
        <v>9</v>
      </c>
      <c r="F1059" s="3095"/>
      <c r="G1059" s="2218" t="str">
        <f>G8</f>
        <v>Reading at 00.00hr 
01.08.2023</v>
      </c>
      <c r="H1059" s="2218" t="str">
        <f>H8</f>
        <v>Reading at 00.00hr 
01.09.2023</v>
      </c>
      <c r="I1059" s="1" t="s">
        <v>10</v>
      </c>
      <c r="J1059" s="3088"/>
      <c r="K1059" s="1" t="s">
        <v>11</v>
      </c>
      <c r="L1059" s="1" t="s">
        <v>12</v>
      </c>
      <c r="M1059" s="508" t="s">
        <v>30</v>
      </c>
      <c r="N1059" s="75" t="s">
        <v>41</v>
      </c>
      <c r="O1059" s="3068"/>
    </row>
    <row r="1060" spans="1:24" ht="21.9" customHeight="1" x14ac:dyDescent="0.3">
      <c r="A1060" s="2">
        <v>1</v>
      </c>
      <c r="B1060" s="86">
        <v>2</v>
      </c>
      <c r="C1060" s="2582">
        <v>3</v>
      </c>
      <c r="D1060" s="2615">
        <v>4</v>
      </c>
      <c r="E1060" s="551">
        <v>5</v>
      </c>
      <c r="F1060" s="551">
        <v>6</v>
      </c>
      <c r="G1060" s="2616">
        <f>'PDB Bill AMR'!$H$5</f>
        <v>8</v>
      </c>
      <c r="H1060" s="2616">
        <f>'PDB Bill AMR'!$H$5</f>
        <v>8</v>
      </c>
      <c r="I1060" s="2" t="s">
        <v>2021</v>
      </c>
      <c r="J1060" s="2">
        <v>10</v>
      </c>
      <c r="K1060" s="2" t="s">
        <v>5039</v>
      </c>
      <c r="L1060" s="2" t="s">
        <v>5040</v>
      </c>
      <c r="M1060" s="2">
        <v>13</v>
      </c>
      <c r="N1060" s="2">
        <v>14</v>
      </c>
      <c r="O1060" s="2">
        <v>15</v>
      </c>
      <c r="T1060" s="2673">
        <v>15283200.000000071</v>
      </c>
      <c r="U1060" s="2673">
        <v>15283200.000000071</v>
      </c>
      <c r="V1060" s="33">
        <f>T1060-U1060</f>
        <v>0</v>
      </c>
      <c r="W1060" s="1104">
        <f>V1060/U1060*100</f>
        <v>0</v>
      </c>
      <c r="X1060" s="33" t="str">
        <f>IF(W1060&gt;40,"FAULT",IF(W1060&lt;-40,"CHECK","OK"))</f>
        <v>OK</v>
      </c>
    </row>
    <row r="1061" spans="1:24" ht="21.9" customHeight="1" x14ac:dyDescent="0.3">
      <c r="A1061" s="10"/>
      <c r="B1061" s="513" t="s">
        <v>4017</v>
      </c>
      <c r="C1061" s="514"/>
      <c r="D1061" s="573"/>
      <c r="E1061" s="547"/>
      <c r="F1061" s="668"/>
      <c r="G1061" s="2211"/>
      <c r="H1061" s="2211"/>
      <c r="I1061" s="514"/>
      <c r="J1061" s="514"/>
      <c r="K1061" s="573"/>
      <c r="L1061" s="514"/>
      <c r="M1061" s="515"/>
      <c r="N1061" s="516"/>
      <c r="O1061" s="7"/>
    </row>
    <row r="1062" spans="1:24" ht="21.9" customHeight="1" x14ac:dyDescent="0.3">
      <c r="A1062" s="1345">
        <f t="shared" ref="A1062:M1062" si="192">A855</f>
        <v>5</v>
      </c>
      <c r="B1062" s="1342" t="str">
        <f t="shared" si="192"/>
        <v>132 kV Jigatola-1</v>
      </c>
      <c r="C1062" s="1157">
        <f t="shared" si="192"/>
        <v>132</v>
      </c>
      <c r="D1062" s="1380">
        <f t="shared" si="192"/>
        <v>0</v>
      </c>
      <c r="E1062" s="3190">
        <f t="shared" si="192"/>
        <v>42003953362</v>
      </c>
      <c r="F1062" s="1372">
        <f t="shared" si="192"/>
        <v>1</v>
      </c>
      <c r="G1062" s="1156">
        <f t="shared" ref="G1062" si="193">G855</f>
        <v>211.08</v>
      </c>
      <c r="H1062" s="1156">
        <f t="shared" si="192"/>
        <v>228.16</v>
      </c>
      <c r="I1062" s="1156">
        <f t="shared" si="192"/>
        <v>17.079999999999984</v>
      </c>
      <c r="J1062" s="1157">
        <f t="shared" si="192"/>
        <v>1440000</v>
      </c>
      <c r="K1062" s="1151">
        <f t="shared" si="192"/>
        <v>0</v>
      </c>
      <c r="L1062" s="1158">
        <f t="shared" si="192"/>
        <v>24595199.999999978</v>
      </c>
      <c r="M1062" s="1158">
        <f t="shared" si="192"/>
        <v>0</v>
      </c>
      <c r="N1062" s="76"/>
      <c r="O1062" s="507"/>
    </row>
    <row r="1063" spans="1:24" ht="21.9" customHeight="1" x14ac:dyDescent="0.3">
      <c r="A1063" s="1345">
        <f>A856</f>
        <v>6</v>
      </c>
      <c r="B1063" s="1342" t="str">
        <f>B856</f>
        <v>132 kV Jigatola-2</v>
      </c>
      <c r="C1063" s="1157">
        <f>C856</f>
        <v>132</v>
      </c>
      <c r="D1063" s="1381">
        <f>D856</f>
        <v>0</v>
      </c>
      <c r="E1063" s="3191"/>
      <c r="F1063" s="1372">
        <f t="shared" ref="F1063:M1063" si="194">F856</f>
        <v>1</v>
      </c>
      <c r="G1063" s="1156">
        <f t="shared" ref="G1063" si="195">G856</f>
        <v>206.51</v>
      </c>
      <c r="H1063" s="1156">
        <f t="shared" si="194"/>
        <v>223.14</v>
      </c>
      <c r="I1063" s="1156">
        <f t="shared" si="194"/>
        <v>16.629999999999995</v>
      </c>
      <c r="J1063" s="1157">
        <f t="shared" si="194"/>
        <v>1440000</v>
      </c>
      <c r="K1063" s="1151">
        <f t="shared" si="194"/>
        <v>0</v>
      </c>
      <c r="L1063" s="1152">
        <f t="shared" si="194"/>
        <v>23947199.999999993</v>
      </c>
      <c r="M1063" s="1152">
        <f t="shared" si="194"/>
        <v>0</v>
      </c>
      <c r="N1063" s="77"/>
      <c r="O1063" s="507"/>
    </row>
    <row r="1064" spans="1:24" ht="21.9" customHeight="1" x14ac:dyDescent="0.3">
      <c r="A1064" s="519"/>
      <c r="B1064" s="93"/>
      <c r="C1064" s="87"/>
      <c r="D1064" s="999"/>
      <c r="E1064" s="87"/>
      <c r="F1064" s="670"/>
      <c r="G1064" s="36"/>
      <c r="H1064" s="36"/>
      <c r="I1064" s="3157" t="s">
        <v>221</v>
      </c>
      <c r="J1064" s="3158"/>
      <c r="K1064" s="576">
        <f>SUM(K1062:K1063)</f>
        <v>0</v>
      </c>
      <c r="L1064" s="92">
        <f>SUM(L1062:L1063)</f>
        <v>48542399.99999997</v>
      </c>
      <c r="M1064" s="17"/>
      <c r="N1064" s="79"/>
      <c r="O1064" s="507"/>
    </row>
    <row r="1065" spans="1:24" ht="21.9" customHeight="1" x14ac:dyDescent="0.3">
      <c r="A1065" s="519"/>
      <c r="B1065" s="93"/>
      <c r="C1065" s="87"/>
      <c r="D1065" s="999"/>
      <c r="E1065" s="87"/>
      <c r="F1065" s="670"/>
      <c r="G1065" s="36"/>
      <c r="H1065" s="36"/>
      <c r="I1065" s="545"/>
      <c r="J1065" s="545" t="s">
        <v>28</v>
      </c>
      <c r="K1065" s="577">
        <f>L1064-K1064</f>
        <v>48542399.99999997</v>
      </c>
      <c r="L1065" s="39"/>
      <c r="M1065" s="40"/>
      <c r="N1065" s="520"/>
      <c r="O1065" s="507"/>
    </row>
    <row r="1066" spans="1:24" ht="21.9" customHeight="1" x14ac:dyDescent="0.3">
      <c r="A1066" s="519"/>
      <c r="B1066" s="513" t="s">
        <v>1189</v>
      </c>
      <c r="C1066" s="514"/>
      <c r="D1066" s="573"/>
      <c r="E1066" s="514"/>
      <c r="F1066" s="668"/>
      <c r="G1066" s="2211"/>
      <c r="H1066" s="2211"/>
      <c r="I1066" s="514"/>
      <c r="J1066" s="514"/>
      <c r="K1066" s="573"/>
      <c r="L1066" s="514"/>
      <c r="M1066" s="515"/>
      <c r="N1066" s="516"/>
      <c r="O1066" s="507"/>
    </row>
    <row r="1067" spans="1:24" ht="21.9" customHeight="1" x14ac:dyDescent="0.3">
      <c r="A1067" s="519"/>
      <c r="B1067" s="98" t="s">
        <v>3721</v>
      </c>
      <c r="C1067" s="51">
        <v>132</v>
      </c>
      <c r="D1067" s="3072" t="s">
        <v>801</v>
      </c>
      <c r="E1067" s="3169">
        <v>6604452</v>
      </c>
      <c r="F1067" s="676">
        <v>1</v>
      </c>
      <c r="G1067" s="687">
        <v>253.22</v>
      </c>
      <c r="H1067" s="687">
        <v>273.7</v>
      </c>
      <c r="I1067" s="4">
        <f>H1067-G1067</f>
        <v>20.47999999999999</v>
      </c>
      <c r="J1067" s="507">
        <v>1200000</v>
      </c>
      <c r="K1067" s="574">
        <f>J1067*I1067*F1067</f>
        <v>24575999.999999989</v>
      </c>
      <c r="L1067" s="15"/>
      <c r="M1067" s="15"/>
      <c r="N1067" s="77"/>
      <c r="O1067" s="507"/>
    </row>
    <row r="1068" spans="1:24" ht="21.9" customHeight="1" x14ac:dyDescent="0.3">
      <c r="A1068" s="519"/>
      <c r="B1068" s="98" t="s">
        <v>3722</v>
      </c>
      <c r="C1068" s="51">
        <v>132</v>
      </c>
      <c r="D1068" s="3127"/>
      <c r="E1068" s="3170"/>
      <c r="F1068" s="676">
        <v>1</v>
      </c>
      <c r="G1068" s="687">
        <v>247.55</v>
      </c>
      <c r="H1068" s="687">
        <v>267.83</v>
      </c>
      <c r="I1068" s="4">
        <f>H1068-G1068</f>
        <v>20.279999999999973</v>
      </c>
      <c r="J1068" s="507">
        <v>1200000</v>
      </c>
      <c r="K1068" s="574">
        <f>J1068*I1068*F1068</f>
        <v>24335999.999999966</v>
      </c>
      <c r="L1068" s="15"/>
      <c r="M1068" s="15"/>
      <c r="N1068" s="77"/>
      <c r="O1068" s="507"/>
    </row>
    <row r="1069" spans="1:24" ht="21.9" customHeight="1" x14ac:dyDescent="0.3">
      <c r="A1069" s="519"/>
      <c r="B1069" s="93"/>
      <c r="C1069" s="87"/>
      <c r="D1069" s="999"/>
      <c r="E1069" s="87"/>
      <c r="F1069" s="670"/>
      <c r="G1069" s="36">
        <v>0</v>
      </c>
      <c r="H1069" s="36">
        <v>0</v>
      </c>
      <c r="I1069" s="3157" t="s">
        <v>272</v>
      </c>
      <c r="J1069" s="3158"/>
      <c r="K1069" s="576">
        <f>SUM(K1067:K1068)</f>
        <v>48911999.999999955</v>
      </c>
      <c r="L1069" s="92">
        <f>SUM(L1067:L1068)</f>
        <v>0</v>
      </c>
      <c r="M1069" s="17"/>
      <c r="N1069" s="79"/>
      <c r="O1069" s="521"/>
    </row>
    <row r="1070" spans="1:24" ht="21.9" customHeight="1" x14ac:dyDescent="0.3">
      <c r="A1070" s="519"/>
      <c r="B1070" s="93"/>
      <c r="C1070" s="87"/>
      <c r="D1070" s="999"/>
      <c r="E1070" s="87"/>
      <c r="F1070" s="670"/>
      <c r="G1070" s="36">
        <v>0</v>
      </c>
      <c r="H1070" s="36">
        <v>0</v>
      </c>
      <c r="I1070" s="3157" t="s">
        <v>28</v>
      </c>
      <c r="J1070" s="3158"/>
      <c r="K1070" s="2717">
        <f>K1069-L1069</f>
        <v>48911999.999999955</v>
      </c>
      <c r="L1070" s="39"/>
      <c r="M1070" s="41"/>
      <c r="N1070" s="522"/>
      <c r="O1070" s="521"/>
    </row>
    <row r="1071" spans="1:24" ht="21.9" customHeight="1" x14ac:dyDescent="0.3">
      <c r="A1071" s="10"/>
      <c r="B1071" s="532" t="s">
        <v>1190</v>
      </c>
      <c r="C1071" s="533"/>
      <c r="D1071" s="578"/>
      <c r="E1071" s="533"/>
      <c r="F1071" s="671"/>
      <c r="G1071" s="2216">
        <v>0</v>
      </c>
      <c r="H1071" s="2216">
        <v>0</v>
      </c>
      <c r="I1071" s="533"/>
      <c r="J1071" s="533"/>
      <c r="K1071" s="578"/>
      <c r="L1071" s="533"/>
      <c r="M1071" s="536"/>
      <c r="N1071" s="534"/>
      <c r="O1071" s="7"/>
    </row>
    <row r="1072" spans="1:24" ht="21.9" customHeight="1" x14ac:dyDescent="0.3">
      <c r="A1072" s="519"/>
      <c r="B1072" s="98" t="s">
        <v>796</v>
      </c>
      <c r="C1072" s="51">
        <v>132</v>
      </c>
      <c r="D1072" s="3132" t="s">
        <v>800</v>
      </c>
      <c r="E1072" s="506"/>
      <c r="F1072" s="676"/>
      <c r="G1072" s="4">
        <v>0</v>
      </c>
      <c r="H1072" s="4">
        <v>0</v>
      </c>
      <c r="I1072" s="4"/>
      <c r="J1072" s="507"/>
      <c r="K1072" s="574"/>
      <c r="L1072" s="15">
        <f>J1072*I1072*F1072</f>
        <v>0</v>
      </c>
      <c r="M1072" s="6"/>
      <c r="N1072" s="76"/>
      <c r="O1072" s="507"/>
    </row>
    <row r="1073" spans="1:21" ht="21.9" customHeight="1" x14ac:dyDescent="0.3">
      <c r="A1073" s="519"/>
      <c r="B1073" s="98" t="s">
        <v>795</v>
      </c>
      <c r="C1073" s="51">
        <v>132</v>
      </c>
      <c r="D1073" s="3133"/>
      <c r="E1073" s="506"/>
      <c r="F1073" s="676"/>
      <c r="G1073" s="4">
        <v>0</v>
      </c>
      <c r="H1073" s="4">
        <v>0</v>
      </c>
      <c r="I1073" s="4"/>
      <c r="J1073" s="507"/>
      <c r="K1073" s="574"/>
      <c r="L1073" s="15">
        <f>J1073*I1073*F1073</f>
        <v>0</v>
      </c>
      <c r="M1073" s="15"/>
      <c r="N1073" s="77"/>
      <c r="O1073" s="507"/>
    </row>
    <row r="1074" spans="1:21" ht="21.9" customHeight="1" x14ac:dyDescent="0.3">
      <c r="A1074" s="519"/>
      <c r="B1074" s="93"/>
      <c r="C1074" s="87"/>
      <c r="D1074" s="999"/>
      <c r="E1074" s="87"/>
      <c r="F1074" s="670"/>
      <c r="G1074" s="36">
        <v>0</v>
      </c>
      <c r="H1074" s="36">
        <v>0</v>
      </c>
      <c r="I1074" s="36"/>
      <c r="J1074" s="93" t="s">
        <v>262</v>
      </c>
      <c r="K1074" s="577"/>
      <c r="L1074" s="54">
        <f>SUM(L1072:L1073)</f>
        <v>0</v>
      </c>
      <c r="M1074" s="521"/>
      <c r="N1074" s="522"/>
      <c r="O1074" s="507"/>
    </row>
    <row r="1075" spans="1:21" ht="21.9" customHeight="1" x14ac:dyDescent="0.3">
      <c r="A1075" s="10"/>
      <c r="B1075" s="532" t="s">
        <v>1191</v>
      </c>
      <c r="C1075" s="533"/>
      <c r="D1075" s="578"/>
      <c r="E1075" s="533"/>
      <c r="F1075" s="671"/>
      <c r="G1075" s="2216">
        <v>0</v>
      </c>
      <c r="H1075" s="2216">
        <v>0</v>
      </c>
      <c r="I1075" s="533"/>
      <c r="J1075" s="533"/>
      <c r="K1075" s="578"/>
      <c r="L1075" s="533"/>
      <c r="M1075" s="536"/>
      <c r="N1075" s="534"/>
      <c r="O1075" s="7"/>
    </row>
    <row r="1076" spans="1:21" ht="21.9" customHeight="1" x14ac:dyDescent="0.3">
      <c r="A1076" s="519">
        <v>1</v>
      </c>
      <c r="B1076" s="98" t="s">
        <v>3292</v>
      </c>
      <c r="C1076" s="51">
        <v>132</v>
      </c>
      <c r="D1076" s="681"/>
      <c r="E1076" s="3169"/>
      <c r="F1076" s="676">
        <v>1</v>
      </c>
      <c r="G1076" s="687">
        <v>198.23</v>
      </c>
      <c r="H1076" s="687">
        <v>218.32</v>
      </c>
      <c r="I1076" s="4">
        <f>H1076-G1076</f>
        <v>20.090000000000003</v>
      </c>
      <c r="J1076" s="507">
        <v>1200000</v>
      </c>
      <c r="K1076" s="574"/>
      <c r="L1076" s="21">
        <f>F1076*I1076*J1076</f>
        <v>24108000.000000004</v>
      </c>
      <c r="M1076" s="6"/>
      <c r="N1076" s="76"/>
      <c r="O1076" s="507"/>
    </row>
    <row r="1077" spans="1:21" ht="21.9" customHeight="1" x14ac:dyDescent="0.3">
      <c r="A1077" s="519">
        <v>3</v>
      </c>
      <c r="B1077" s="98" t="s">
        <v>3294</v>
      </c>
      <c r="C1077" s="51">
        <v>132</v>
      </c>
      <c r="D1077" s="1050"/>
      <c r="E1077" s="3170"/>
      <c r="F1077" s="676">
        <v>1</v>
      </c>
      <c r="G1077" s="687">
        <v>302.73</v>
      </c>
      <c r="H1077" s="687">
        <v>323.06</v>
      </c>
      <c r="I1077" s="4">
        <f>H1077-G1077</f>
        <v>20.329999999999984</v>
      </c>
      <c r="J1077" s="507">
        <v>1200000</v>
      </c>
      <c r="K1077" s="574"/>
      <c r="L1077" s="21">
        <f>F1077*I1077*J1077</f>
        <v>24395999.999999981</v>
      </c>
      <c r="M1077" s="15"/>
      <c r="N1077" s="77"/>
      <c r="O1077" s="507"/>
    </row>
    <row r="1078" spans="1:21" ht="21.9" customHeight="1" x14ac:dyDescent="0.3">
      <c r="A1078" s="519"/>
      <c r="B1078" s="93"/>
      <c r="C1078" s="87"/>
      <c r="D1078" s="999"/>
      <c r="E1078" s="64"/>
      <c r="F1078" s="672"/>
      <c r="G1078" s="64"/>
      <c r="H1078" s="64"/>
      <c r="I1078" s="64"/>
      <c r="J1078" s="93" t="s">
        <v>27</v>
      </c>
      <c r="K1078" s="579"/>
      <c r="L1078" s="2717">
        <f>SUM(L1076:L1077)</f>
        <v>48503999.999999985</v>
      </c>
      <c r="M1078" s="54"/>
      <c r="N1078" s="76"/>
      <c r="O1078" s="507"/>
    </row>
    <row r="1079" spans="1:21" ht="21.9" customHeight="1" thickBot="1" x14ac:dyDescent="0.35">
      <c r="A1079" s="511"/>
      <c r="B1079" s="523"/>
      <c r="C1079" s="520"/>
      <c r="D1079" s="1038"/>
      <c r="K1079" s="580"/>
      <c r="L1079" s="511"/>
      <c r="M1079" s="511"/>
      <c r="N1079" s="520"/>
      <c r="O1079" s="511"/>
    </row>
    <row r="1080" spans="1:21" s="511" customFormat="1" ht="21.9" customHeight="1" x14ac:dyDescent="0.3">
      <c r="B1080" s="3099" t="s">
        <v>807</v>
      </c>
      <c r="C1080" s="3100"/>
      <c r="D1080" s="561" t="s">
        <v>14</v>
      </c>
      <c r="E1080"/>
      <c r="F1080" s="3101" t="s">
        <v>4014</v>
      </c>
      <c r="G1080" s="3102"/>
      <c r="H1080" s="3103"/>
      <c r="I1080" s="561" t="s">
        <v>14</v>
      </c>
      <c r="K1080" s="3105" t="s">
        <v>809</v>
      </c>
      <c r="L1080" s="3106"/>
      <c r="M1080" s="562" t="s">
        <v>14</v>
      </c>
      <c r="N1080" s="520"/>
      <c r="T1080" s="2674"/>
      <c r="U1080" s="2674"/>
    </row>
    <row r="1081" spans="1:21" s="511" customFormat="1" ht="21.9" customHeight="1" x14ac:dyDescent="0.3">
      <c r="B1081" s="3112" t="str">
        <f>B1061</f>
        <v>132 KV SIDE (SENDING)</v>
      </c>
      <c r="C1081" s="3113"/>
      <c r="D1081" s="567">
        <f>K1065</f>
        <v>48542399.99999997</v>
      </c>
      <c r="E1081"/>
      <c r="F1081" s="3114" t="s">
        <v>810</v>
      </c>
      <c r="G1081" s="3115"/>
      <c r="H1081" s="3116"/>
      <c r="I1081" s="567">
        <f>L1074</f>
        <v>0</v>
      </c>
      <c r="K1081" s="3167" t="s">
        <v>4014</v>
      </c>
      <c r="L1081" s="3168"/>
      <c r="M1081" s="565">
        <f>I1082</f>
        <v>48542399.99999997</v>
      </c>
      <c r="N1081" s="520"/>
      <c r="T1081" s="2674"/>
      <c r="U1081" s="2674"/>
    </row>
    <row r="1082" spans="1:21" s="511" customFormat="1" ht="21.9" customHeight="1" x14ac:dyDescent="0.3">
      <c r="B1082" s="3112" t="s">
        <v>832</v>
      </c>
      <c r="C1082" s="3113"/>
      <c r="D1082" s="567"/>
      <c r="E1082"/>
      <c r="F1082" s="3114" t="s">
        <v>4014</v>
      </c>
      <c r="G1082" s="3115"/>
      <c r="H1082" s="3116"/>
      <c r="I1082" s="565">
        <f>D1085-I1081</f>
        <v>48542399.99999997</v>
      </c>
      <c r="K1082" s="3121" t="s">
        <v>2034</v>
      </c>
      <c r="L1082" s="3122"/>
      <c r="M1082" s="1045">
        <f>K1099</f>
        <v>48499200.000000052</v>
      </c>
      <c r="N1082" s="520"/>
      <c r="T1082" s="2674"/>
      <c r="U1082" s="2674"/>
    </row>
    <row r="1083" spans="1:21" s="511" customFormat="1" ht="21.9" customHeight="1" x14ac:dyDescent="0.3">
      <c r="B1083" s="3112" t="s">
        <v>833</v>
      </c>
      <c r="C1083" s="3113"/>
      <c r="D1083" s="567"/>
      <c r="E1083"/>
      <c r="F1083"/>
      <c r="G1083" s="2027"/>
      <c r="H1083" s="2027"/>
      <c r="I1083"/>
      <c r="K1083" s="3167" t="s">
        <v>4012</v>
      </c>
      <c r="L1083" s="3168"/>
      <c r="M1083" s="567">
        <f>M1081-M1082</f>
        <v>43199.999999918044</v>
      </c>
      <c r="N1083" s="520"/>
      <c r="T1083" s="2674"/>
      <c r="U1083" s="2674"/>
    </row>
    <row r="1084" spans="1:21" s="511" customFormat="1" ht="21.9" customHeight="1" thickBot="1" x14ac:dyDescent="0.35">
      <c r="B1084" s="3112" t="s">
        <v>834</v>
      </c>
      <c r="C1084" s="3113"/>
      <c r="D1084" s="598"/>
      <c r="E1084"/>
      <c r="F1084"/>
      <c r="G1084" s="2027"/>
      <c r="H1084" s="2027"/>
      <c r="I1084"/>
      <c r="K1084" s="3123" t="s">
        <v>268</v>
      </c>
      <c r="L1084" s="3124"/>
      <c r="M1084" s="1042">
        <f>M1083/M1081</f>
        <v>8.899436369013083E-4</v>
      </c>
      <c r="N1084" s="520"/>
      <c r="T1084" s="2674"/>
      <c r="U1084" s="2674"/>
    </row>
    <row r="1085" spans="1:21" s="511" customFormat="1" ht="21.9" customHeight="1" x14ac:dyDescent="0.3">
      <c r="B1085" s="3147" t="s">
        <v>4011</v>
      </c>
      <c r="C1085" s="3148"/>
      <c r="D1085" s="690">
        <f>SUM(D1081:D1084)</f>
        <v>48542399.99999997</v>
      </c>
      <c r="E1085"/>
      <c r="F1085"/>
      <c r="G1085" s="2027"/>
      <c r="H1085" s="2027"/>
      <c r="I1085"/>
      <c r="K1085" s="580"/>
      <c r="N1085" s="520"/>
      <c r="T1085" s="2674"/>
      <c r="U1085" s="2674"/>
    </row>
    <row r="1086" spans="1:21" s="511" customFormat="1" ht="21.9" customHeight="1" x14ac:dyDescent="0.3">
      <c r="B1086"/>
      <c r="C1086"/>
      <c r="D1086"/>
      <c r="E1086"/>
      <c r="F1086" s="658"/>
      <c r="G1086" s="2027"/>
      <c r="H1086" s="2027"/>
      <c r="I1086"/>
      <c r="J1086"/>
      <c r="K1086" s="580"/>
      <c r="N1086" s="520"/>
      <c r="T1086" s="2674"/>
      <c r="U1086" s="2674"/>
    </row>
    <row r="1087" spans="1:21" s="511" customFormat="1" ht="21.9" customHeight="1" x14ac:dyDescent="0.3">
      <c r="B1087"/>
      <c r="C1087"/>
      <c r="D1087"/>
      <c r="E1087"/>
      <c r="F1087" s="658"/>
      <c r="G1087" s="2027"/>
      <c r="H1087" s="2027"/>
      <c r="I1087"/>
      <c r="J1087"/>
      <c r="K1087" s="580"/>
      <c r="N1087" s="520"/>
      <c r="T1087" s="2674"/>
      <c r="U1087" s="2674"/>
    </row>
    <row r="1088" spans="1:21" s="511" customFormat="1" ht="21.9" customHeight="1" x14ac:dyDescent="0.3">
      <c r="B1088"/>
      <c r="C1088"/>
      <c r="D1088"/>
      <c r="E1088"/>
      <c r="F1088" s="658"/>
      <c r="G1088" s="2213"/>
      <c r="H1088" s="2213"/>
      <c r="I1088" s="556"/>
      <c r="J1088" s="557"/>
      <c r="K1088" s="580"/>
      <c r="N1088" s="520"/>
      <c r="T1088" s="2674"/>
      <c r="U1088" s="2674"/>
    </row>
    <row r="1089" spans="1:24" ht="21.9" customHeight="1" x14ac:dyDescent="0.3">
      <c r="A1089" s="511"/>
      <c r="B1089" s="523"/>
      <c r="C1089" s="520"/>
      <c r="D1089" s="1038"/>
      <c r="G1089" s="2213"/>
      <c r="H1089" s="2213"/>
      <c r="I1089" s="556"/>
      <c r="J1089" s="557"/>
      <c r="K1089" s="580"/>
      <c r="L1089" s="511"/>
      <c r="M1089" s="511"/>
      <c r="N1089" s="520"/>
      <c r="O1089" s="511"/>
    </row>
    <row r="1090" spans="1:24" ht="21.9" customHeight="1" x14ac:dyDescent="0.3">
      <c r="A1090" s="511"/>
      <c r="B1090" s="523"/>
      <c r="C1090" s="520"/>
      <c r="D1090" s="1038"/>
      <c r="G1090" s="2213"/>
      <c r="H1090" s="2213"/>
      <c r="I1090" s="556"/>
      <c r="J1090" s="557"/>
      <c r="K1090" s="580"/>
      <c r="L1090" s="511"/>
      <c r="M1090" s="511"/>
      <c r="N1090" s="520"/>
      <c r="O1090" s="511"/>
    </row>
    <row r="1091" spans="1:24" ht="21.9" customHeight="1" x14ac:dyDescent="0.3">
      <c r="A1091" s="511"/>
      <c r="B1091" s="523"/>
      <c r="C1091" s="520"/>
      <c r="D1091" s="1038"/>
      <c r="E1091" s="520"/>
      <c r="F1091" s="674"/>
      <c r="G1091" s="2214"/>
      <c r="H1091" s="2214"/>
      <c r="I1091" s="511"/>
      <c r="J1091" s="511"/>
      <c r="K1091" s="580"/>
      <c r="L1091" s="511"/>
      <c r="M1091" s="511"/>
      <c r="N1091" s="520"/>
      <c r="O1091" s="511"/>
    </row>
    <row r="1092" spans="1:24" ht="21.9" customHeight="1" x14ac:dyDescent="0.3">
      <c r="A1092" s="3086" t="s">
        <v>887</v>
      </c>
      <c r="B1092" s="3086"/>
      <c r="C1092" s="3086"/>
      <c r="D1092" s="3086"/>
      <c r="E1092" s="3086"/>
      <c r="F1092" s="3086"/>
      <c r="G1092" s="3086"/>
      <c r="H1092" s="3086"/>
      <c r="I1092" s="3086"/>
      <c r="J1092" s="3086"/>
      <c r="K1092" s="3086"/>
      <c r="L1092" s="3086"/>
      <c r="M1092" s="3086"/>
      <c r="N1092" s="3086"/>
      <c r="O1092" s="629" t="str">
        <f>$O$6</f>
        <v>Month August-2023</v>
      </c>
      <c r="S1092" s="1103" t="str">
        <f>S6</f>
        <v>Name of Feeders.</v>
      </c>
      <c r="T1092" s="2671" t="str">
        <f>T6</f>
        <v>Month August-2023</v>
      </c>
      <c r="U1092" s="2671" t="s">
        <v>5037</v>
      </c>
      <c r="V1092" s="1103" t="str">
        <f>V6</f>
        <v>Diffferance</v>
      </c>
      <c r="W1092" s="1103" t="str">
        <f>W6</f>
        <v>% of Increased/Decreased</v>
      </c>
      <c r="X1092" s="1103" t="str">
        <f>X6</f>
        <v>COMENTS</v>
      </c>
    </row>
    <row r="1093" spans="1:24" ht="21.9" customHeight="1" x14ac:dyDescent="0.3">
      <c r="A1093" s="3087" t="s">
        <v>0</v>
      </c>
      <c r="B1093" s="3089" t="s">
        <v>1</v>
      </c>
      <c r="C1093" s="3091" t="s">
        <v>2</v>
      </c>
      <c r="D1093" s="3092"/>
      <c r="E1093" s="3093"/>
      <c r="F1093" s="3094" t="s">
        <v>3</v>
      </c>
      <c r="G1093" s="3091" t="s">
        <v>4</v>
      </c>
      <c r="H1093" s="3093"/>
      <c r="I1093" s="3068"/>
      <c r="J1093" s="3096" t="s">
        <v>5</v>
      </c>
      <c r="K1093" s="3091" t="s">
        <v>6</v>
      </c>
      <c r="L1093" s="3068"/>
      <c r="M1093" s="95" t="s">
        <v>29</v>
      </c>
      <c r="N1093" s="96"/>
      <c r="O1093" s="3067" t="s">
        <v>7</v>
      </c>
    </row>
    <row r="1094" spans="1:24" ht="46.8" x14ac:dyDescent="0.3">
      <c r="A1094" s="3149"/>
      <c r="B1094" s="3151"/>
      <c r="C1094" s="3084" t="s">
        <v>824</v>
      </c>
      <c r="D1094" s="3085"/>
      <c r="E1094" s="553" t="s">
        <v>9</v>
      </c>
      <c r="F1094" s="3152"/>
      <c r="G1094" s="2218" t="str">
        <f>G8</f>
        <v>Reading at 00.00hr 
01.08.2023</v>
      </c>
      <c r="H1094" s="2218" t="str">
        <f>H8</f>
        <v>Reading at 00.00hr 
01.09.2023</v>
      </c>
      <c r="I1094" s="554" t="s">
        <v>10</v>
      </c>
      <c r="J1094" s="3149"/>
      <c r="K1094" s="554" t="s">
        <v>11</v>
      </c>
      <c r="L1094" s="554" t="s">
        <v>12</v>
      </c>
      <c r="M1094" s="592" t="s">
        <v>30</v>
      </c>
      <c r="N1094" s="593" t="s">
        <v>41</v>
      </c>
      <c r="O1094" s="3069"/>
    </row>
    <row r="1095" spans="1:24" ht="21.9" customHeight="1" x14ac:dyDescent="0.3">
      <c r="A1095" s="2">
        <v>1</v>
      </c>
      <c r="B1095" s="86">
        <v>2</v>
      </c>
      <c r="C1095" s="2582">
        <v>3</v>
      </c>
      <c r="D1095" s="2615">
        <v>4</v>
      </c>
      <c r="E1095" s="551">
        <v>5</v>
      </c>
      <c r="F1095" s="551">
        <v>6</v>
      </c>
      <c r="G1095" s="2616">
        <f>'PDB Bill AMR'!$H$5</f>
        <v>8</v>
      </c>
      <c r="H1095" s="2616">
        <f>'PDB Bill AMR'!$H$5</f>
        <v>8</v>
      </c>
      <c r="I1095" s="2" t="s">
        <v>2021</v>
      </c>
      <c r="J1095" s="2">
        <v>10</v>
      </c>
      <c r="K1095" s="2" t="s">
        <v>5039</v>
      </c>
      <c r="L1095" s="2" t="s">
        <v>5040</v>
      </c>
      <c r="M1095" s="2">
        <v>13</v>
      </c>
      <c r="N1095" s="2">
        <v>14</v>
      </c>
      <c r="O1095" s="2">
        <v>15</v>
      </c>
      <c r="T1095" s="2673">
        <v>15283200.000000071</v>
      </c>
      <c r="U1095" s="2673">
        <v>15283200.000000071</v>
      </c>
      <c r="V1095" s="33">
        <f>T1095-U1095</f>
        <v>0</v>
      </c>
      <c r="W1095" s="1104">
        <f>V1095/U1095*100</f>
        <v>0</v>
      </c>
      <c r="X1095" s="33" t="str">
        <f>IF(W1095&gt;40,"FAULT",IF(W1095&lt;-40,"CHECK","OK"))</f>
        <v>OK</v>
      </c>
    </row>
    <row r="1096" spans="1:24" ht="21.9" customHeight="1" x14ac:dyDescent="0.3">
      <c r="A1096" s="10"/>
      <c r="B1096" s="513" t="s">
        <v>1192</v>
      </c>
      <c r="C1096" s="514"/>
      <c r="D1096" s="573"/>
      <c r="E1096" s="514"/>
      <c r="F1096" s="668"/>
      <c r="G1096" s="2211"/>
      <c r="H1096" s="2211"/>
      <c r="I1096" s="514"/>
      <c r="J1096" s="514"/>
      <c r="K1096" s="573"/>
      <c r="L1096" s="514"/>
      <c r="M1096" s="515"/>
      <c r="N1096" s="516"/>
      <c r="O1096" s="7"/>
    </row>
    <row r="1097" spans="1:24" ht="21.9" customHeight="1" x14ac:dyDescent="0.3">
      <c r="A1097" s="519">
        <v>6</v>
      </c>
      <c r="B1097" s="98" t="s">
        <v>3723</v>
      </c>
      <c r="C1097" s="51">
        <v>33</v>
      </c>
      <c r="D1097" s="3072"/>
      <c r="E1097" s="51"/>
      <c r="F1097" s="676">
        <v>1</v>
      </c>
      <c r="G1097" s="687">
        <v>328.71</v>
      </c>
      <c r="H1097" s="687">
        <v>361.82</v>
      </c>
      <c r="I1097" s="4">
        <f>H1097-G1097</f>
        <v>33.110000000000014</v>
      </c>
      <c r="J1097" s="507">
        <v>720000</v>
      </c>
      <c r="K1097" s="574">
        <f>F1097*I1097*J1097</f>
        <v>23839200.000000011</v>
      </c>
      <c r="L1097" s="6"/>
      <c r="M1097" s="6"/>
      <c r="N1097" s="76"/>
      <c r="O1097" s="507"/>
    </row>
    <row r="1098" spans="1:24" ht="21.9" customHeight="1" x14ac:dyDescent="0.3">
      <c r="A1098" s="519">
        <v>7</v>
      </c>
      <c r="B1098" s="98" t="s">
        <v>3724</v>
      </c>
      <c r="C1098" s="51">
        <v>33</v>
      </c>
      <c r="D1098" s="3127"/>
      <c r="E1098" s="51"/>
      <c r="F1098" s="676">
        <v>1</v>
      </c>
      <c r="G1098" s="687">
        <v>502.09</v>
      </c>
      <c r="H1098" s="687">
        <v>536.34</v>
      </c>
      <c r="I1098" s="4">
        <f>H1098-G1098</f>
        <v>34.250000000000057</v>
      </c>
      <c r="J1098" s="507">
        <v>720000</v>
      </c>
      <c r="K1098" s="574">
        <f>F1098*I1098*J1098</f>
        <v>24660000.000000041</v>
      </c>
      <c r="L1098" s="6"/>
      <c r="M1098" s="6"/>
      <c r="N1098" s="76"/>
      <c r="O1098" s="507"/>
    </row>
    <row r="1099" spans="1:24" ht="21.9" customHeight="1" x14ac:dyDescent="0.3">
      <c r="A1099" s="519"/>
      <c r="B1099" s="93"/>
      <c r="C1099" s="87"/>
      <c r="D1099" s="999"/>
      <c r="E1099" s="87"/>
      <c r="F1099" s="670"/>
      <c r="G1099" s="36">
        <v>0</v>
      </c>
      <c r="H1099" s="36">
        <v>0</v>
      </c>
      <c r="I1099" s="36"/>
      <c r="J1099" s="93" t="s">
        <v>27</v>
      </c>
      <c r="K1099" s="2721">
        <f>SUM(K1097:K1098)</f>
        <v>48499200.000000052</v>
      </c>
      <c r="L1099" s="39"/>
      <c r="M1099" s="39">
        <f>SUM(M1097:M1098)</f>
        <v>0</v>
      </c>
      <c r="N1099" s="76"/>
      <c r="O1099" s="507"/>
    </row>
    <row r="1100" spans="1:24" ht="21.9" customHeight="1" x14ac:dyDescent="0.3">
      <c r="A1100" s="519"/>
      <c r="B1100" s="532" t="s">
        <v>1193</v>
      </c>
      <c r="C1100" s="533"/>
      <c r="D1100" s="578"/>
      <c r="E1100" s="533"/>
      <c r="F1100" s="671"/>
      <c r="G1100" s="2216">
        <v>0</v>
      </c>
      <c r="H1100" s="2216">
        <v>0</v>
      </c>
      <c r="I1100" s="533"/>
      <c r="J1100" s="533"/>
      <c r="K1100" s="578"/>
      <c r="L1100" s="533"/>
      <c r="M1100" s="536"/>
      <c r="N1100" s="534"/>
      <c r="O1100" s="507"/>
    </row>
    <row r="1101" spans="1:24" ht="21.9" customHeight="1" x14ac:dyDescent="0.3">
      <c r="A1101" s="519"/>
      <c r="B1101" s="544" t="s">
        <v>822</v>
      </c>
      <c r="C1101" s="51"/>
      <c r="D1101" s="1051" t="s">
        <v>800</v>
      </c>
      <c r="E1101" s="51"/>
      <c r="F1101" s="676"/>
      <c r="G1101" s="4">
        <v>0</v>
      </c>
      <c r="H1101" s="4">
        <v>0</v>
      </c>
      <c r="I1101" s="5"/>
      <c r="J1101" s="507"/>
      <c r="K1101" s="574"/>
      <c r="L1101" s="6"/>
      <c r="M1101" s="6"/>
      <c r="N1101" s="76"/>
      <c r="O1101" s="1644"/>
      <c r="S1101" t="str">
        <f t="shared" ref="S1101:S1116" si="196">B1101</f>
        <v>33/11 KV Transforfers</v>
      </c>
      <c r="T1101" s="2672">
        <f t="shared" ref="T1101:T1116" si="197">M1101</f>
        <v>0</v>
      </c>
      <c r="U1101" s="2672">
        <v>0</v>
      </c>
      <c r="V1101" s="33">
        <f t="shared" ref="V1101:V1116" si="198">T1101-U1101</f>
        <v>0</v>
      </c>
      <c r="W1101" s="1104" t="e">
        <f t="shared" ref="W1101:W1116" si="199">V1101/U1101*100</f>
        <v>#DIV/0!</v>
      </c>
      <c r="X1101" s="33" t="e">
        <f t="shared" ref="X1101:X1116" si="200">IF(W1101&gt;40,"FAULT",IF(W1101&lt;-40,"CHECK","OK"))</f>
        <v>#DIV/0!</v>
      </c>
    </row>
    <row r="1102" spans="1:24" ht="21.9" customHeight="1" x14ac:dyDescent="0.3">
      <c r="A1102" s="10">
        <v>5</v>
      </c>
      <c r="B1102" s="98" t="s">
        <v>3725</v>
      </c>
      <c r="C1102" s="51">
        <v>33</v>
      </c>
      <c r="D1102" s="1052"/>
      <c r="E1102" s="552"/>
      <c r="F1102" s="676">
        <v>1</v>
      </c>
      <c r="G1102" s="1001">
        <v>551.66</v>
      </c>
      <c r="H1102" s="1001">
        <v>576.88</v>
      </c>
      <c r="I1102" s="20">
        <f>H1102-G1102</f>
        <v>25.220000000000027</v>
      </c>
      <c r="J1102" s="507">
        <v>240000</v>
      </c>
      <c r="K1102" s="574"/>
      <c r="L1102" s="21">
        <f>F1102*I1102*J1102</f>
        <v>6052800.0000000065</v>
      </c>
      <c r="M1102" s="21">
        <f>L1102*$K$1117/$L$1117</f>
        <v>6057296.2115584752</v>
      </c>
      <c r="N1102" s="80"/>
      <c r="O1102" s="3065">
        <f>M1105</f>
        <v>19130199.970286753</v>
      </c>
      <c r="P1102" s="3216" t="s">
        <v>4870</v>
      </c>
      <c r="Q1102" s="3217">
        <f t="shared" ref="Q1102" si="201">$N$1156</f>
        <v>-0.13885424347099048</v>
      </c>
      <c r="S1102" t="str">
        <f t="shared" si="196"/>
        <v>33/11 kV 28/35 MVA T-1</v>
      </c>
      <c r="T1102" s="2672">
        <f t="shared" si="197"/>
        <v>6057296.2115584752</v>
      </c>
      <c r="U1102" s="2672">
        <v>7886688.2616021289</v>
      </c>
      <c r="V1102" s="33">
        <f t="shared" si="198"/>
        <v>-1829392.0500436537</v>
      </c>
      <c r="W1102" s="1104">
        <f t="shared" si="199"/>
        <v>-23.195947264080459</v>
      </c>
      <c r="X1102" s="33" t="str">
        <f t="shared" si="200"/>
        <v>OK</v>
      </c>
    </row>
    <row r="1103" spans="1:24" ht="21.9" customHeight="1" x14ac:dyDescent="0.3">
      <c r="A1103" s="519">
        <v>8</v>
      </c>
      <c r="B1103" s="98" t="s">
        <v>3726</v>
      </c>
      <c r="C1103" s="51">
        <v>33</v>
      </c>
      <c r="D1103" s="1052"/>
      <c r="E1103" s="552"/>
      <c r="F1103" s="676">
        <v>1</v>
      </c>
      <c r="G1103" s="1001">
        <v>409.12</v>
      </c>
      <c r="H1103" s="1001">
        <v>441.45</v>
      </c>
      <c r="I1103" s="20">
        <f>H1103-G1103</f>
        <v>32.329999999999984</v>
      </c>
      <c r="J1103" s="507">
        <v>240000</v>
      </c>
      <c r="K1103" s="574"/>
      <c r="L1103" s="21">
        <f>F1103*I1103*J1103</f>
        <v>7759199.9999999963</v>
      </c>
      <c r="M1103" s="21">
        <f t="shared" ref="M1103:M1115" si="202">L1103*$K$1117/$L$1117</f>
        <v>7764963.7795275664</v>
      </c>
      <c r="N1103" s="80"/>
      <c r="O1103" s="3065"/>
      <c r="P1103" s="3216"/>
      <c r="Q1103" s="3218"/>
      <c r="S1103" t="str">
        <f t="shared" si="196"/>
        <v>33/11 kV 28/35 MVA T-2</v>
      </c>
      <c r="T1103" s="2672">
        <f t="shared" si="197"/>
        <v>7764963.7795275664</v>
      </c>
      <c r="U1103" s="2672">
        <v>7168410.642148396</v>
      </c>
      <c r="V1103" s="33">
        <f t="shared" si="198"/>
        <v>596553.1373791704</v>
      </c>
      <c r="W1103" s="1104">
        <f t="shared" si="199"/>
        <v>8.3219721519801428</v>
      </c>
      <c r="X1103" s="33" t="str">
        <f t="shared" si="200"/>
        <v>OK</v>
      </c>
    </row>
    <row r="1104" spans="1:24" ht="21.9" customHeight="1" x14ac:dyDescent="0.3">
      <c r="A1104" s="507">
        <v>13</v>
      </c>
      <c r="B1104" s="98" t="s">
        <v>3727</v>
      </c>
      <c r="C1104" s="51">
        <v>33</v>
      </c>
      <c r="D1104" s="1052"/>
      <c r="E1104" s="552"/>
      <c r="F1104" s="676">
        <v>1</v>
      </c>
      <c r="G1104" s="1001">
        <v>344.55</v>
      </c>
      <c r="H1104" s="1001">
        <v>366.65</v>
      </c>
      <c r="I1104" s="20">
        <f>H1104-G1104</f>
        <v>22.099999999999966</v>
      </c>
      <c r="J1104" s="507">
        <v>240000</v>
      </c>
      <c r="K1104" s="574"/>
      <c r="L1104" s="21">
        <f>F1104*I1104*J1104</f>
        <v>5303999.9999999916</v>
      </c>
      <c r="M1104" s="21">
        <f t="shared" si="202"/>
        <v>5307939.9792007124</v>
      </c>
      <c r="N1104" s="80"/>
      <c r="O1104" s="3065"/>
      <c r="P1104" s="3216"/>
      <c r="Q1104" s="3218"/>
      <c r="S1104" t="str">
        <f t="shared" si="196"/>
        <v>33/11 kV 28/35 MVA T-3</v>
      </c>
      <c r="T1104" s="2672">
        <f t="shared" si="197"/>
        <v>5307939.9792007124</v>
      </c>
      <c r="U1104" s="2672">
        <v>5097376.8393900963</v>
      </c>
      <c r="V1104" s="33">
        <f t="shared" si="198"/>
        <v>210563.13981061615</v>
      </c>
      <c r="W1104" s="1104">
        <f t="shared" si="199"/>
        <v>4.130813680155736</v>
      </c>
      <c r="X1104" s="33" t="str">
        <f t="shared" si="200"/>
        <v>OK</v>
      </c>
    </row>
    <row r="1105" spans="1:24" ht="21.9" customHeight="1" x14ac:dyDescent="0.3">
      <c r="A1105" s="507"/>
      <c r="B1105" s="544" t="s">
        <v>823</v>
      </c>
      <c r="C1105" s="87"/>
      <c r="D1105" s="1052"/>
      <c r="E1105" s="87"/>
      <c r="F1105" s="670"/>
      <c r="G1105" s="36">
        <v>0</v>
      </c>
      <c r="H1105" s="36">
        <v>0</v>
      </c>
      <c r="I1105" s="36"/>
      <c r="J1105" s="93" t="s">
        <v>27</v>
      </c>
      <c r="K1105" s="574"/>
      <c r="L1105" s="42">
        <f>SUM(L1102:L1104)</f>
        <v>19115999.999999996</v>
      </c>
      <c r="M1105" s="42">
        <f>SUM(M1102:M1104)</f>
        <v>19130199.970286753</v>
      </c>
      <c r="N1105" s="81"/>
      <c r="O1105" s="1657"/>
      <c r="S1105" t="str">
        <f t="shared" si="196"/>
        <v>33 KV Feeders</v>
      </c>
      <c r="T1105" s="2672">
        <f t="shared" si="197"/>
        <v>19130199.970286753</v>
      </c>
      <c r="U1105" s="2672">
        <v>20152475.743140619</v>
      </c>
      <c r="V1105" s="33">
        <f t="shared" si="198"/>
        <v>-1022275.7728538662</v>
      </c>
      <c r="W1105" s="1104">
        <f t="shared" si="199"/>
        <v>-5.0727056361887568</v>
      </c>
      <c r="X1105" s="33" t="str">
        <f t="shared" si="200"/>
        <v>OK</v>
      </c>
    </row>
    <row r="1106" spans="1:24" ht="21.9" customHeight="1" x14ac:dyDescent="0.3">
      <c r="A1106" s="524">
        <v>2</v>
      </c>
      <c r="B1106" s="98" t="s">
        <v>3728</v>
      </c>
      <c r="C1106" s="51">
        <v>33</v>
      </c>
      <c r="D1106" s="1388"/>
      <c r="E1106" s="552"/>
      <c r="F1106" s="676">
        <v>1</v>
      </c>
      <c r="G1106" s="2217">
        <v>78.02</v>
      </c>
      <c r="H1106" s="2217">
        <v>79.31</v>
      </c>
      <c r="I1106" s="19">
        <f t="shared" ref="I1106:I1115" si="203">H1106-G1106</f>
        <v>1.2900000000000063</v>
      </c>
      <c r="J1106" s="507">
        <v>360000</v>
      </c>
      <c r="K1106" s="581"/>
      <c r="L1106" s="21">
        <f>F1106*I1106*J1106</f>
        <v>464400.00000000227</v>
      </c>
      <c r="M1106" s="21">
        <f t="shared" si="202"/>
        <v>464744.97102956759</v>
      </c>
      <c r="N1106" s="80"/>
      <c r="O1106" s="3185">
        <f>M1106+M1112</f>
        <v>8581569.9301738273</v>
      </c>
      <c r="P1106" s="3210" t="s">
        <v>4566</v>
      </c>
      <c r="Q1106" s="3207">
        <f>'%Loss '!$E$52</f>
        <v>1.7780690976258062</v>
      </c>
      <c r="S1106" t="str">
        <f t="shared" si="196"/>
        <v>BGB-1</v>
      </c>
      <c r="T1106" s="2672">
        <f t="shared" si="197"/>
        <v>464744.97102956759</v>
      </c>
      <c r="U1106" s="2672">
        <v>8195547.6379672531</v>
      </c>
      <c r="V1106" s="33">
        <f t="shared" si="198"/>
        <v>-7730802.6669376856</v>
      </c>
      <c r="W1106" s="1104">
        <f t="shared" si="199"/>
        <v>-94.329299376205711</v>
      </c>
      <c r="X1106" s="33" t="str">
        <f t="shared" si="200"/>
        <v>CHECK</v>
      </c>
    </row>
    <row r="1107" spans="1:24" ht="21.9" customHeight="1" x14ac:dyDescent="0.3">
      <c r="A1107" s="524">
        <v>2</v>
      </c>
      <c r="B1107" s="98" t="s">
        <v>3729</v>
      </c>
      <c r="C1107" s="51">
        <v>33</v>
      </c>
      <c r="D1107" s="1388"/>
      <c r="E1107" s="569"/>
      <c r="F1107" s="676">
        <v>1</v>
      </c>
      <c r="G1107" s="2217">
        <v>0</v>
      </c>
      <c r="H1107" s="2217">
        <v>0</v>
      </c>
      <c r="I1107" s="19">
        <f t="shared" si="203"/>
        <v>0</v>
      </c>
      <c r="J1107" s="507">
        <v>360000</v>
      </c>
      <c r="K1107" s="582"/>
      <c r="L1107" s="21">
        <f>F1107*I1107*J1107</f>
        <v>0</v>
      </c>
      <c r="M1107" s="21">
        <f t="shared" si="202"/>
        <v>0</v>
      </c>
      <c r="N1107" s="80"/>
      <c r="O1107" s="3209"/>
      <c r="P1107" s="3211"/>
      <c r="Q1107" s="3209"/>
      <c r="S1107" t="str">
        <f t="shared" si="196"/>
        <v>Spair</v>
      </c>
      <c r="T1107" s="2672">
        <f t="shared" si="197"/>
        <v>0</v>
      </c>
      <c r="U1107" s="2672">
        <v>0</v>
      </c>
      <c r="V1107" s="33">
        <f t="shared" si="198"/>
        <v>0</v>
      </c>
      <c r="W1107" s="1104" t="e">
        <f t="shared" si="199"/>
        <v>#DIV/0!</v>
      </c>
      <c r="X1107" s="33" t="e">
        <f t="shared" si="200"/>
        <v>#DIV/0!</v>
      </c>
    </row>
    <row r="1108" spans="1:24" ht="21.9" customHeight="1" x14ac:dyDescent="0.3">
      <c r="A1108" s="524">
        <v>3</v>
      </c>
      <c r="B1108" s="98" t="s">
        <v>3730</v>
      </c>
      <c r="C1108" s="51">
        <v>33</v>
      </c>
      <c r="D1108" s="1388"/>
      <c r="E1108" s="569"/>
      <c r="F1108" s="676">
        <v>1</v>
      </c>
      <c r="G1108" s="2217">
        <v>189.31</v>
      </c>
      <c r="H1108" s="2217">
        <v>207.16</v>
      </c>
      <c r="I1108" s="19">
        <f t="shared" si="203"/>
        <v>17.849999999999994</v>
      </c>
      <c r="J1108" s="507">
        <v>360000</v>
      </c>
      <c r="K1108" s="582"/>
      <c r="L1108" s="21">
        <f>F1108*I1108*J1108</f>
        <v>6425999.9999999981</v>
      </c>
      <c r="M1108" s="21">
        <f t="shared" si="202"/>
        <v>6430773.4363393327</v>
      </c>
      <c r="N1108" s="80"/>
      <c r="O1108" s="13"/>
      <c r="S1108" t="str">
        <f t="shared" si="196"/>
        <v>Dhaka Uddyan-1</v>
      </c>
      <c r="T1108" s="2672">
        <f t="shared" si="197"/>
        <v>6430773.4363393327</v>
      </c>
      <c r="U1108" s="2672">
        <v>6543509.1132236365</v>
      </c>
      <c r="V1108" s="33">
        <f t="shared" si="198"/>
        <v>-112735.6768843038</v>
      </c>
      <c r="W1108" s="1104">
        <f t="shared" si="199"/>
        <v>-1.7228626862684231</v>
      </c>
      <c r="X1108" s="33" t="str">
        <f t="shared" si="200"/>
        <v>OK</v>
      </c>
    </row>
    <row r="1109" spans="1:24" ht="21.9" customHeight="1" x14ac:dyDescent="0.3">
      <c r="A1109" s="524">
        <v>4</v>
      </c>
      <c r="B1109" s="98" t="s">
        <v>3731</v>
      </c>
      <c r="C1109" s="51">
        <v>33</v>
      </c>
      <c r="D1109" s="1388"/>
      <c r="E1109" s="552"/>
      <c r="F1109" s="676">
        <v>1</v>
      </c>
      <c r="G1109" s="2217">
        <v>23.42</v>
      </c>
      <c r="H1109" s="2217">
        <v>23.76</v>
      </c>
      <c r="I1109" s="19">
        <f t="shared" si="203"/>
        <v>0.33999999999999986</v>
      </c>
      <c r="J1109" s="507">
        <v>360000</v>
      </c>
      <c r="K1109" s="582"/>
      <c r="L1109" s="21">
        <f>F1109*I1109*J1109</f>
        <v>122399.99999999994</v>
      </c>
      <c r="M1109" s="21">
        <f t="shared" si="202"/>
        <v>122490.92259693965</v>
      </c>
      <c r="N1109" s="80"/>
      <c r="O1109" s="3212">
        <f>M1108+M1111</f>
        <v>13502822.879215583</v>
      </c>
      <c r="P1109" s="3214" t="s">
        <v>4565</v>
      </c>
      <c r="Q1109" s="3207">
        <f>'%Loss '!$E$48</f>
        <v>0.9030796820139495</v>
      </c>
      <c r="S1109" t="str">
        <f t="shared" si="196"/>
        <v>Green Road -1</v>
      </c>
      <c r="T1109" s="2672">
        <f t="shared" si="197"/>
        <v>122490.92259693965</v>
      </c>
      <c r="U1109" s="2672">
        <v>79010.538139913057</v>
      </c>
      <c r="V1109" s="33">
        <f t="shared" si="198"/>
        <v>43480.384457026594</v>
      </c>
      <c r="W1109" s="1104">
        <f t="shared" si="199"/>
        <v>55.031120507027644</v>
      </c>
      <c r="X1109" s="33" t="str">
        <f t="shared" si="200"/>
        <v>FAULT</v>
      </c>
    </row>
    <row r="1110" spans="1:24" ht="21.9" customHeight="1" x14ac:dyDescent="0.3">
      <c r="A1110" s="524">
        <v>9</v>
      </c>
      <c r="B1110" s="98" t="s">
        <v>3732</v>
      </c>
      <c r="C1110" s="51">
        <v>33</v>
      </c>
      <c r="D1110" s="1388"/>
      <c r="E1110" s="552"/>
      <c r="F1110" s="676">
        <v>1</v>
      </c>
      <c r="G1110" s="2217">
        <v>37.21</v>
      </c>
      <c r="H1110" s="2217">
        <v>50.73</v>
      </c>
      <c r="I1110" s="19">
        <f t="shared" si="203"/>
        <v>13.519999999999996</v>
      </c>
      <c r="J1110" s="507">
        <v>360000</v>
      </c>
      <c r="K1110" s="581"/>
      <c r="L1110" s="21">
        <f t="shared" ref="L1110:L1115" si="204">F1110*I1110*J1110</f>
        <v>4867199.9999999981</v>
      </c>
      <c r="M1110" s="21">
        <f t="shared" si="202"/>
        <v>4870815.5103253648</v>
      </c>
      <c r="N1110" s="80"/>
      <c r="O1110" s="3213"/>
      <c r="P1110" s="3215"/>
      <c r="Q1110" s="3209"/>
      <c r="S1110" t="str">
        <f t="shared" si="196"/>
        <v>Green Road -2</v>
      </c>
      <c r="T1110" s="2672">
        <f t="shared" si="197"/>
        <v>4870815.5103253648</v>
      </c>
      <c r="U1110" s="2672">
        <v>5024351.948078962</v>
      </c>
      <c r="V1110" s="33">
        <f t="shared" si="198"/>
        <v>-153536.43775359727</v>
      </c>
      <c r="W1110" s="1104">
        <f t="shared" si="199"/>
        <v>-3.055845596411717</v>
      </c>
      <c r="X1110" s="33" t="str">
        <f t="shared" si="200"/>
        <v>OK</v>
      </c>
    </row>
    <row r="1111" spans="1:24" ht="21.9" customHeight="1" x14ac:dyDescent="0.3">
      <c r="A1111" s="524">
        <v>10</v>
      </c>
      <c r="B1111" s="98" t="s">
        <v>3733</v>
      </c>
      <c r="C1111" s="51">
        <v>33</v>
      </c>
      <c r="D1111" s="1388"/>
      <c r="E1111" s="552"/>
      <c r="F1111" s="676">
        <v>1</v>
      </c>
      <c r="G1111" s="2217">
        <v>196.11</v>
      </c>
      <c r="H1111" s="2217">
        <v>215.74</v>
      </c>
      <c r="I1111" s="19">
        <f t="shared" si="203"/>
        <v>19.629999999999995</v>
      </c>
      <c r="J1111" s="507">
        <v>360000</v>
      </c>
      <c r="K1111" s="582"/>
      <c r="L1111" s="21">
        <f t="shared" si="204"/>
        <v>7066799.9999999981</v>
      </c>
      <c r="M1111" s="21">
        <f t="shared" si="202"/>
        <v>7072049.4428762514</v>
      </c>
      <c r="N1111" s="80"/>
      <c r="O1111" s="9"/>
      <c r="S1111" t="str">
        <f t="shared" si="196"/>
        <v>Dhaka Uddyan-2</v>
      </c>
      <c r="T1111" s="2672">
        <f t="shared" si="197"/>
        <v>7072049.4428762514</v>
      </c>
      <c r="U1111" s="2672">
        <v>7638882.482890605</v>
      </c>
      <c r="V1111" s="33">
        <f t="shared" si="198"/>
        <v>-566833.04001435358</v>
      </c>
      <c r="W1111" s="1104">
        <f t="shared" si="199"/>
        <v>-7.4203660192957974</v>
      </c>
      <c r="X1111" s="33" t="str">
        <f t="shared" si="200"/>
        <v>OK</v>
      </c>
    </row>
    <row r="1112" spans="1:24" ht="21.9" customHeight="1" x14ac:dyDescent="0.3">
      <c r="A1112" s="524">
        <v>11</v>
      </c>
      <c r="B1112" s="98" t="s">
        <v>3734</v>
      </c>
      <c r="C1112" s="51">
        <v>33</v>
      </c>
      <c r="D1112" s="1388"/>
      <c r="E1112" s="552"/>
      <c r="F1112" s="676">
        <v>1</v>
      </c>
      <c r="G1112" s="2217">
        <v>252.12</v>
      </c>
      <c r="H1112" s="2217">
        <v>274.64999999999998</v>
      </c>
      <c r="I1112" s="19">
        <f t="shared" si="203"/>
        <v>22.529999999999973</v>
      </c>
      <c r="J1112" s="507">
        <v>360000</v>
      </c>
      <c r="K1112" s="581"/>
      <c r="L1112" s="21">
        <f t="shared" si="204"/>
        <v>8110799.9999999898</v>
      </c>
      <c r="M1112" s="21">
        <f t="shared" si="202"/>
        <v>8116824.9591442589</v>
      </c>
      <c r="N1112" s="80"/>
      <c r="O1112" s="3212">
        <f>M1113</f>
        <v>2291300.7874015779</v>
      </c>
      <c r="P1112" s="3214" t="s">
        <v>4567</v>
      </c>
      <c r="Q1112" s="3207">
        <f>'%Loss '!$E$30</f>
        <v>0.21780740544897714</v>
      </c>
      <c r="S1112" t="str">
        <f t="shared" si="196"/>
        <v>BGB-2</v>
      </c>
      <c r="T1112" s="2672">
        <f t="shared" si="197"/>
        <v>8116824.9591442589</v>
      </c>
      <c r="U1112" s="2672">
        <v>7559871.9447506927</v>
      </c>
      <c r="V1112" s="33">
        <f t="shared" si="198"/>
        <v>556953.01439356618</v>
      </c>
      <c r="W1112" s="1104">
        <f t="shared" si="199"/>
        <v>7.3672281549728451</v>
      </c>
      <c r="X1112" s="33" t="str">
        <f t="shared" si="200"/>
        <v>OK</v>
      </c>
    </row>
    <row r="1113" spans="1:24" ht="21.9" customHeight="1" x14ac:dyDescent="0.3">
      <c r="A1113" s="524">
        <v>12</v>
      </c>
      <c r="B1113" s="99" t="s">
        <v>3735</v>
      </c>
      <c r="C1113" s="51">
        <v>33</v>
      </c>
      <c r="D1113" s="1388"/>
      <c r="E1113" s="552"/>
      <c r="F1113" s="676">
        <v>1</v>
      </c>
      <c r="G1113" s="2217">
        <v>16.82</v>
      </c>
      <c r="H1113" s="2217">
        <v>23.18</v>
      </c>
      <c r="I1113" s="19">
        <f t="shared" si="203"/>
        <v>6.3599999999999994</v>
      </c>
      <c r="J1113" s="507">
        <v>360000</v>
      </c>
      <c r="K1113" s="583"/>
      <c r="L1113" s="21">
        <f t="shared" si="204"/>
        <v>2289600</v>
      </c>
      <c r="M1113" s="21">
        <f t="shared" si="202"/>
        <v>2291300.7874015779</v>
      </c>
      <c r="N1113" s="80"/>
      <c r="O1113" s="3213"/>
      <c r="P1113" s="3215"/>
      <c r="Q1113" s="3209"/>
      <c r="S1113" t="str">
        <f t="shared" si="196"/>
        <v>Jigatola Old</v>
      </c>
      <c r="T1113" s="2672">
        <f t="shared" si="197"/>
        <v>2291300.7874015779</v>
      </c>
      <c r="U1113" s="2672">
        <v>2355950.5918082907</v>
      </c>
      <c r="V1113" s="33">
        <f t="shared" si="198"/>
        <v>-64649.804406712763</v>
      </c>
      <c r="W1113" s="1104">
        <f t="shared" si="199"/>
        <v>-2.7441069703032834</v>
      </c>
      <c r="X1113" s="33" t="str">
        <f t="shared" si="200"/>
        <v>OK</v>
      </c>
    </row>
    <row r="1114" spans="1:24" ht="21.9" customHeight="1" x14ac:dyDescent="0.3">
      <c r="A1114" s="524">
        <v>14</v>
      </c>
      <c r="B1114" s="98" t="s">
        <v>3331</v>
      </c>
      <c r="C1114" s="543">
        <v>0.41499999999999998</v>
      </c>
      <c r="D1114" s="1388"/>
      <c r="E1114" s="552"/>
      <c r="F1114" s="676">
        <v>1</v>
      </c>
      <c r="G1114" s="2217">
        <v>0</v>
      </c>
      <c r="H1114" s="2217">
        <v>0</v>
      </c>
      <c r="I1114" s="19">
        <f t="shared" si="203"/>
        <v>0</v>
      </c>
      <c r="J1114" s="507">
        <v>320</v>
      </c>
      <c r="K1114" s="574"/>
      <c r="L1114" s="21">
        <f t="shared" si="204"/>
        <v>0</v>
      </c>
      <c r="M1114" s="21">
        <f t="shared" si="202"/>
        <v>0</v>
      </c>
      <c r="N1114" s="80"/>
      <c r="O1114" s="507"/>
      <c r="S1114" t="str">
        <f t="shared" si="196"/>
        <v>33/0.4 kV, 500 kVA AT-1</v>
      </c>
      <c r="T1114" s="2672">
        <f t="shared" si="197"/>
        <v>0</v>
      </c>
      <c r="U1114" s="2672">
        <v>0</v>
      </c>
      <c r="V1114" s="33">
        <f t="shared" si="198"/>
        <v>0</v>
      </c>
      <c r="W1114" s="1104" t="e">
        <f t="shared" si="199"/>
        <v>#DIV/0!</v>
      </c>
      <c r="X1114" s="33" t="e">
        <f t="shared" si="200"/>
        <v>#DIV/0!</v>
      </c>
    </row>
    <row r="1115" spans="1:24" ht="21.9" customHeight="1" x14ac:dyDescent="0.3">
      <c r="A1115" s="524">
        <v>15</v>
      </c>
      <c r="B1115" s="99" t="s">
        <v>3736</v>
      </c>
      <c r="C1115" s="543">
        <v>0.41499999999999998</v>
      </c>
      <c r="D1115" s="1052"/>
      <c r="E1115" s="552"/>
      <c r="F1115" s="676">
        <v>1</v>
      </c>
      <c r="G1115" s="2217">
        <v>0</v>
      </c>
      <c r="H1115" s="2217">
        <v>0</v>
      </c>
      <c r="I1115" s="19">
        <f t="shared" si="203"/>
        <v>0</v>
      </c>
      <c r="J1115" s="507"/>
      <c r="K1115" s="583"/>
      <c r="L1115" s="21">
        <f t="shared" si="204"/>
        <v>0</v>
      </c>
      <c r="M1115" s="21">
        <f t="shared" si="202"/>
        <v>0</v>
      </c>
      <c r="N1115" s="80"/>
      <c r="O1115" s="12"/>
      <c r="S1115" t="str">
        <f t="shared" si="196"/>
        <v>33/0.4 kV, 500 kVA AT-2</v>
      </c>
      <c r="T1115" s="2672">
        <f t="shared" si="197"/>
        <v>0</v>
      </c>
      <c r="U1115" s="2672">
        <v>0</v>
      </c>
      <c r="V1115" s="33">
        <f t="shared" si="198"/>
        <v>0</v>
      </c>
      <c r="W1115" s="1104" t="e">
        <f t="shared" si="199"/>
        <v>#DIV/0!</v>
      </c>
      <c r="X1115" s="33" t="e">
        <f t="shared" si="200"/>
        <v>#DIV/0!</v>
      </c>
    </row>
    <row r="1116" spans="1:24" ht="21.9" customHeight="1" x14ac:dyDescent="0.3">
      <c r="A1116" s="524"/>
      <c r="B1116" s="94"/>
      <c r="C1116" s="88"/>
      <c r="D1116" s="94"/>
      <c r="E1116" s="88"/>
      <c r="F1116" s="677"/>
      <c r="G1116" s="37"/>
      <c r="H1116" s="37"/>
      <c r="I1116" s="37"/>
      <c r="J1116" s="93" t="s">
        <v>27</v>
      </c>
      <c r="K1116" s="574"/>
      <c r="L1116" s="42">
        <f>SUM(L1106:L1115)</f>
        <v>29347199.999999985</v>
      </c>
      <c r="M1116" s="42">
        <f>SUM(M1106:M1115)</f>
        <v>29369000.029713295</v>
      </c>
      <c r="N1116" s="81"/>
      <c r="O1116" s="12"/>
      <c r="S1116">
        <f t="shared" si="196"/>
        <v>0</v>
      </c>
      <c r="T1116" s="2672">
        <f t="shared" si="197"/>
        <v>29369000.029713295</v>
      </c>
      <c r="U1116" s="2672">
        <v>37397124.256859347</v>
      </c>
      <c r="V1116" s="33">
        <f t="shared" si="198"/>
        <v>-8028124.2271460518</v>
      </c>
      <c r="W1116" s="1104">
        <f t="shared" si="199"/>
        <v>-21.467223447464789</v>
      </c>
      <c r="X1116" s="33" t="str">
        <f t="shared" si="200"/>
        <v>OK</v>
      </c>
    </row>
    <row r="1117" spans="1:24" ht="21.9" customHeight="1" x14ac:dyDescent="0.3">
      <c r="A1117" s="524"/>
      <c r="B1117" s="94"/>
      <c r="C1117" s="88"/>
      <c r="D1117" s="94"/>
      <c r="E1117" s="88"/>
      <c r="F1117" s="677"/>
      <c r="G1117" s="37"/>
      <c r="H1117" s="37"/>
      <c r="I1117" s="3159" t="s">
        <v>38</v>
      </c>
      <c r="J1117" s="3160"/>
      <c r="K1117" s="2137">
        <f>K1099</f>
        <v>48499200.000000052</v>
      </c>
      <c r="L1117" s="2715">
        <f>L1105+L1116</f>
        <v>48463199.999999985</v>
      </c>
      <c r="M1117" s="43">
        <f>M1116+M1105</f>
        <v>48499200.000000045</v>
      </c>
      <c r="N1117" s="1109">
        <f>(M1117-L1117)/L1117*100</f>
        <v>7.4283167434382402E-2</v>
      </c>
      <c r="O1117" s="28"/>
    </row>
    <row r="1118" spans="1:24" ht="21.9" customHeight="1" x14ac:dyDescent="0.3">
      <c r="A1118" s="511"/>
      <c r="B1118" s="523"/>
      <c r="C1118" s="520"/>
      <c r="D1118" s="1038"/>
      <c r="K1118" s="580"/>
      <c r="L1118" s="511"/>
      <c r="M1118" s="511"/>
      <c r="N1118" s="520"/>
      <c r="O1118" s="511"/>
    </row>
    <row r="1119" spans="1:24" ht="21.9" customHeight="1" x14ac:dyDescent="0.3">
      <c r="A1119" s="511"/>
      <c r="D1119"/>
      <c r="F1119"/>
      <c r="N1119" s="520"/>
      <c r="O1119" s="511"/>
    </row>
    <row r="1120" spans="1:24" ht="21.9" customHeight="1" x14ac:dyDescent="0.3">
      <c r="A1120" s="511"/>
      <c r="D1120"/>
      <c r="F1120"/>
      <c r="N1120" s="520"/>
      <c r="O1120" s="511"/>
    </row>
    <row r="1121" spans="1:24" ht="21.9" customHeight="1" x14ac:dyDescent="0.3">
      <c r="A1121" s="511"/>
      <c r="D1121"/>
      <c r="F1121"/>
      <c r="N1121" s="520"/>
      <c r="O1121" s="511"/>
    </row>
    <row r="1122" spans="1:24" ht="21.9" customHeight="1" x14ac:dyDescent="0.3">
      <c r="A1122" s="511"/>
      <c r="D1122"/>
      <c r="F1122"/>
      <c r="N1122" s="520"/>
      <c r="O1122" s="511"/>
    </row>
    <row r="1123" spans="1:24" ht="21.9" customHeight="1" x14ac:dyDescent="0.3">
      <c r="A1123" s="511"/>
      <c r="D1123"/>
      <c r="F1123"/>
      <c r="N1123" s="520"/>
      <c r="O1123" s="511"/>
    </row>
    <row r="1124" spans="1:24" ht="21.9" customHeight="1" x14ac:dyDescent="0.3">
      <c r="A1124" s="511"/>
      <c r="B1124" s="523"/>
      <c r="C1124" s="520"/>
      <c r="D1124"/>
      <c r="F1124"/>
      <c r="L1124" s="1105"/>
      <c r="N1124" s="520"/>
      <c r="O1124" s="511"/>
    </row>
    <row r="1125" spans="1:24" ht="21.9" customHeight="1" x14ac:dyDescent="0.3">
      <c r="A1125" s="511"/>
      <c r="B1125" s="523"/>
      <c r="C1125" s="520"/>
      <c r="D1125"/>
      <c r="F1125"/>
      <c r="N1125" s="520"/>
      <c r="O1125" s="511"/>
    </row>
    <row r="1126" spans="1:24" ht="21.9" customHeight="1" x14ac:dyDescent="0.3">
      <c r="A1126" s="511"/>
      <c r="B1126" s="523"/>
      <c r="C1126" s="520"/>
      <c r="D1126"/>
      <c r="F1126"/>
      <c r="N1126" s="520"/>
      <c r="O1126" s="511"/>
    </row>
    <row r="1127" spans="1:24" ht="21.9" customHeight="1" x14ac:dyDescent="0.3">
      <c r="A1127" s="511"/>
      <c r="B1127" s="523"/>
      <c r="C1127" s="520"/>
      <c r="D1127"/>
      <c r="F1127"/>
      <c r="N1127" s="520"/>
      <c r="O1127" s="511"/>
    </row>
    <row r="1128" spans="1:24" ht="21.9" customHeight="1" x14ac:dyDescent="0.3">
      <c r="A1128" s="511"/>
      <c r="B1128" s="523"/>
      <c r="C1128" s="520"/>
      <c r="D1128"/>
      <c r="F1128"/>
      <c r="N1128" s="520"/>
      <c r="O1128" s="511"/>
    </row>
    <row r="1129" spans="1:24" ht="21.9" customHeight="1" x14ac:dyDescent="0.3">
      <c r="A1129" s="511"/>
      <c r="B1129" s="523"/>
      <c r="C1129" s="520"/>
      <c r="D1129" s="1038"/>
      <c r="E1129" s="520"/>
      <c r="F1129" s="674"/>
      <c r="G1129" s="2214"/>
      <c r="H1129" s="2214"/>
      <c r="I1129" s="511"/>
      <c r="J1129" s="511"/>
      <c r="K1129" s="580"/>
      <c r="L1129" s="511"/>
      <c r="M1129" s="511"/>
      <c r="N1129" s="520"/>
      <c r="O1129" s="511"/>
    </row>
    <row r="1130" spans="1:24" ht="21.9" customHeight="1" x14ac:dyDescent="0.3">
      <c r="A1130" s="3086" t="s">
        <v>888</v>
      </c>
      <c r="B1130" s="3086"/>
      <c r="C1130" s="3086"/>
      <c r="D1130" s="3086"/>
      <c r="E1130" s="3086"/>
      <c r="F1130" s="3086"/>
      <c r="G1130" s="3086"/>
      <c r="H1130" s="3086"/>
      <c r="I1130" s="3086"/>
      <c r="J1130" s="3086"/>
      <c r="K1130" s="3086"/>
      <c r="L1130" s="3086"/>
      <c r="M1130" s="3086"/>
      <c r="N1130" s="3086"/>
      <c r="O1130" s="629" t="str">
        <f>$O$6</f>
        <v>Month August-2023</v>
      </c>
      <c r="S1130" s="1103" t="str">
        <f>S6</f>
        <v>Name of Feeders.</v>
      </c>
      <c r="T1130" s="2671" t="str">
        <f>T6</f>
        <v>Month August-2023</v>
      </c>
      <c r="U1130" s="2671" t="s">
        <v>5037</v>
      </c>
      <c r="V1130" s="1103" t="str">
        <f>V6</f>
        <v>Diffferance</v>
      </c>
      <c r="W1130" s="1103" t="str">
        <f>W6</f>
        <v>% of Increased/Decreased</v>
      </c>
      <c r="X1130" s="1103" t="str">
        <f>X6</f>
        <v>COMENTS</v>
      </c>
    </row>
    <row r="1131" spans="1:24" ht="21.9" customHeight="1" x14ac:dyDescent="0.3">
      <c r="A1131" s="3087" t="s">
        <v>0</v>
      </c>
      <c r="B1131" s="3089" t="s">
        <v>1</v>
      </c>
      <c r="C1131" s="3091" t="s">
        <v>2</v>
      </c>
      <c r="D1131" s="3092"/>
      <c r="E1131" s="3093"/>
      <c r="F1131" s="3094" t="s">
        <v>3</v>
      </c>
      <c r="G1131" s="3091" t="s">
        <v>4</v>
      </c>
      <c r="H1131" s="3093"/>
      <c r="I1131" s="3068"/>
      <c r="J1131" s="3096" t="s">
        <v>5</v>
      </c>
      <c r="K1131" s="3091" t="s">
        <v>6</v>
      </c>
      <c r="L1131" s="3068"/>
      <c r="M1131" s="95" t="s">
        <v>29</v>
      </c>
      <c r="N1131" s="96"/>
      <c r="O1131" s="3067" t="s">
        <v>7</v>
      </c>
    </row>
    <row r="1132" spans="1:24" ht="46.8" x14ac:dyDescent="0.3">
      <c r="A1132" s="3088"/>
      <c r="B1132" s="3090"/>
      <c r="C1132" s="3084" t="s">
        <v>824</v>
      </c>
      <c r="D1132" s="3085"/>
      <c r="E1132" s="85" t="s">
        <v>9</v>
      </c>
      <c r="F1132" s="3095"/>
      <c r="G1132" s="2218" t="str">
        <f>G8</f>
        <v>Reading at 00.00hr 
01.08.2023</v>
      </c>
      <c r="H1132" s="2218" t="str">
        <f>H8</f>
        <v>Reading at 00.00hr 
01.09.2023</v>
      </c>
      <c r="I1132" s="1" t="s">
        <v>10</v>
      </c>
      <c r="J1132" s="3088"/>
      <c r="K1132" s="1" t="s">
        <v>11</v>
      </c>
      <c r="L1132" s="1" t="s">
        <v>12</v>
      </c>
      <c r="M1132" s="508" t="s">
        <v>30</v>
      </c>
      <c r="N1132" s="75" t="s">
        <v>41</v>
      </c>
      <c r="O1132" s="3068"/>
    </row>
    <row r="1133" spans="1:24" ht="21.9" customHeight="1" x14ac:dyDescent="0.3">
      <c r="A1133" s="2">
        <v>1</v>
      </c>
      <c r="B1133" s="86">
        <v>2</v>
      </c>
      <c r="C1133" s="2582">
        <v>3</v>
      </c>
      <c r="D1133" s="2615">
        <v>4</v>
      </c>
      <c r="E1133" s="551">
        <v>5</v>
      </c>
      <c r="F1133" s="551">
        <v>6</v>
      </c>
      <c r="G1133" s="2616">
        <f>'PDB Bill AMR'!$H$5</f>
        <v>8</v>
      </c>
      <c r="H1133" s="2616">
        <f>'PDB Bill AMR'!$H$5</f>
        <v>8</v>
      </c>
      <c r="I1133" s="2" t="s">
        <v>2021</v>
      </c>
      <c r="J1133" s="2">
        <v>10</v>
      </c>
      <c r="K1133" s="2" t="s">
        <v>5039</v>
      </c>
      <c r="L1133" s="2" t="s">
        <v>5040</v>
      </c>
      <c r="M1133" s="2">
        <v>13</v>
      </c>
      <c r="N1133" s="2">
        <v>14</v>
      </c>
      <c r="O1133" s="2">
        <v>15</v>
      </c>
      <c r="T1133" s="2673">
        <v>15283200.000000071</v>
      </c>
      <c r="U1133" s="2673">
        <v>15283200.000000071</v>
      </c>
      <c r="V1133" s="33">
        <f>T1133-U1133</f>
        <v>0</v>
      </c>
      <c r="W1133" s="1104">
        <f>V1133/U1133*100</f>
        <v>0</v>
      </c>
      <c r="X1133" s="33" t="str">
        <f>IF(W1133&gt;40,"FAULT",IF(W1133&lt;-40,"CHECK","OK"))</f>
        <v>OK</v>
      </c>
    </row>
    <row r="1134" spans="1:24" ht="21.9" customHeight="1" x14ac:dyDescent="0.3">
      <c r="A1134" s="524"/>
      <c r="B1134" s="513" t="s">
        <v>1194</v>
      </c>
      <c r="C1134" s="514"/>
      <c r="D1134" s="573"/>
      <c r="E1134" s="514"/>
      <c r="F1134" s="668"/>
      <c r="G1134" s="2211"/>
      <c r="H1134" s="2211"/>
      <c r="I1134" s="514"/>
      <c r="J1134" s="514"/>
      <c r="K1134" s="573"/>
      <c r="L1134" s="514"/>
      <c r="M1134" s="515"/>
      <c r="N1134" s="516"/>
      <c r="O1134" s="11"/>
    </row>
    <row r="1135" spans="1:24" ht="21.9" customHeight="1" x14ac:dyDescent="0.3">
      <c r="A1135" s="507">
        <v>3</v>
      </c>
      <c r="B1135" s="98" t="s">
        <v>2885</v>
      </c>
      <c r="C1135" s="72">
        <v>11</v>
      </c>
      <c r="D1135" s="1054"/>
      <c r="E1135" s="51">
        <v>2762</v>
      </c>
      <c r="F1135" s="676">
        <v>1</v>
      </c>
      <c r="G1135" s="687">
        <v>123.48</v>
      </c>
      <c r="H1135" s="687">
        <v>147.86000000000001</v>
      </c>
      <c r="I1135" s="20">
        <f>H1135-G1135</f>
        <v>24.38000000000001</v>
      </c>
      <c r="J1135" s="507">
        <v>250000</v>
      </c>
      <c r="K1135" s="585">
        <f>F1135*I1135*J1135</f>
        <v>6095000.0000000028</v>
      </c>
      <c r="L1135" s="21"/>
      <c r="M1135" s="21">
        <f>K1135*$M$1105/$K$1138</f>
        <v>6084726.3571505696</v>
      </c>
      <c r="N1135" s="81"/>
      <c r="O1135" s="11"/>
    </row>
    <row r="1136" spans="1:24" ht="21.9" customHeight="1" x14ac:dyDescent="0.3">
      <c r="A1136" s="507">
        <v>9</v>
      </c>
      <c r="B1136" s="98" t="s">
        <v>1353</v>
      </c>
      <c r="C1136" s="72">
        <v>11</v>
      </c>
      <c r="D1136" s="1055"/>
      <c r="E1136" s="51">
        <v>2771</v>
      </c>
      <c r="F1136" s="676">
        <v>1</v>
      </c>
      <c r="G1136" s="687">
        <v>134.01</v>
      </c>
      <c r="H1136" s="687">
        <v>165.23</v>
      </c>
      <c r="I1136" s="20">
        <f>H1136-G1136</f>
        <v>31.22</v>
      </c>
      <c r="J1136" s="507">
        <v>250000</v>
      </c>
      <c r="K1136" s="585">
        <f>F1136*I1136*J1136</f>
        <v>7805000</v>
      </c>
      <c r="L1136" s="21"/>
      <c r="M1136" s="21">
        <f t="shared" ref="M1136:M1137" si="205">K1136*$M$1105/$K$1138</f>
        <v>7791844.0061624562</v>
      </c>
      <c r="N1136" s="81"/>
      <c r="O1136" s="11"/>
    </row>
    <row r="1137" spans="1:24" ht="21.9" customHeight="1" x14ac:dyDescent="0.3">
      <c r="A1137" s="507">
        <v>20</v>
      </c>
      <c r="B1137" s="98" t="s">
        <v>2906</v>
      </c>
      <c r="C1137" s="72">
        <v>11</v>
      </c>
      <c r="D1137" s="1055"/>
      <c r="E1137" s="51" t="s">
        <v>3366</v>
      </c>
      <c r="F1137" s="676">
        <v>1</v>
      </c>
      <c r="G1137" s="687">
        <v>98.11</v>
      </c>
      <c r="H1137" s="687">
        <v>119.16</v>
      </c>
      <c r="I1137" s="20">
        <f>H1137-G1137</f>
        <v>21.049999999999997</v>
      </c>
      <c r="J1137" s="507">
        <v>250000</v>
      </c>
      <c r="K1137" s="585">
        <f>F1137*I1137*J1137</f>
        <v>5262499.9999999991</v>
      </c>
      <c r="L1137" s="21"/>
      <c r="M1137" s="21">
        <f t="shared" si="205"/>
        <v>5253629.6069737244</v>
      </c>
      <c r="N1137" s="81"/>
      <c r="O1137" s="11"/>
    </row>
    <row r="1138" spans="1:24" ht="21.9" customHeight="1" x14ac:dyDescent="0.3">
      <c r="A1138" s="524"/>
      <c r="B1138" s="94"/>
      <c r="C1138" s="88"/>
      <c r="D1138" s="94"/>
      <c r="E1138" s="88"/>
      <c r="F1138" s="677"/>
      <c r="G1138" s="37">
        <v>0</v>
      </c>
      <c r="H1138" s="37">
        <v>0</v>
      </c>
      <c r="I1138" s="37"/>
      <c r="J1138" s="94" t="s">
        <v>27</v>
      </c>
      <c r="K1138" s="2718">
        <f>SUM(K1135:K1137)</f>
        <v>19162500.000000004</v>
      </c>
      <c r="L1138" s="42"/>
      <c r="M1138" s="42">
        <f>SUM(M1135:M1137)</f>
        <v>19130199.970286749</v>
      </c>
      <c r="N1138" s="81"/>
      <c r="O1138" s="11"/>
    </row>
    <row r="1139" spans="1:24" ht="21.9" customHeight="1" x14ac:dyDescent="0.3">
      <c r="A1139" s="519"/>
      <c r="B1139" s="532" t="s">
        <v>1195</v>
      </c>
      <c r="C1139" s="533"/>
      <c r="D1139" s="578"/>
      <c r="E1139" s="533"/>
      <c r="F1139" s="671"/>
      <c r="G1139" s="2216">
        <v>0</v>
      </c>
      <c r="H1139" s="2216">
        <v>0</v>
      </c>
      <c r="I1139" s="533"/>
      <c r="J1139" s="533"/>
      <c r="K1139" s="578"/>
      <c r="L1139" s="533"/>
      <c r="M1139" s="536"/>
      <c r="N1139" s="534"/>
      <c r="O1139" s="507"/>
    </row>
    <row r="1140" spans="1:24" ht="21.9" customHeight="1" x14ac:dyDescent="0.3">
      <c r="A1140" s="519"/>
      <c r="B1140" s="98" t="s">
        <v>3737</v>
      </c>
      <c r="C1140" s="72">
        <v>11</v>
      </c>
      <c r="D1140" s="932"/>
      <c r="E1140" s="51">
        <v>2761</v>
      </c>
      <c r="F1140" s="676">
        <v>1</v>
      </c>
      <c r="G1140" s="2220">
        <v>593.11</v>
      </c>
      <c r="H1140" s="2220">
        <v>635.73</v>
      </c>
      <c r="I1140" s="19">
        <f t="shared" ref="I1140:I1155" si="206">H1140-G1140</f>
        <v>42.620000000000005</v>
      </c>
      <c r="J1140" s="507">
        <v>60000</v>
      </c>
      <c r="K1140" s="581"/>
      <c r="L1140" s="21">
        <f t="shared" ref="L1140:L1155" si="207">F1140*I1140*J1140</f>
        <v>2557200.0000000005</v>
      </c>
      <c r="M1140" s="21">
        <f>L1140*$K$1156/$L$1156</f>
        <v>2553649.2192859608</v>
      </c>
      <c r="N1140" s="71" t="s">
        <v>45</v>
      </c>
      <c r="O1140" s="14"/>
      <c r="S1140" t="str">
        <f t="shared" ref="S1140:S1155" si="208">B1140</f>
        <v>Salek Garden</v>
      </c>
      <c r="T1140" s="2672">
        <f t="shared" ref="T1140:T1155" si="209">M1140</f>
        <v>2553649.2192859608</v>
      </c>
      <c r="U1140" s="2672">
        <v>2650896.5461805244</v>
      </c>
      <c r="V1140" s="33">
        <f t="shared" ref="V1140:V1155" si="210">T1140-U1140</f>
        <v>-97247.326894563623</v>
      </c>
      <c r="W1140" s="1104">
        <f t="shared" ref="W1140:W1155" si="211">V1140/U1140*100</f>
        <v>-3.6684693348248505</v>
      </c>
      <c r="X1140" s="33" t="str">
        <f t="shared" ref="X1140:X1155" si="212">IF(W1140&gt;40,"FAULT",IF(W1140&lt;-40,"CHECK","OK"))</f>
        <v>OK</v>
      </c>
    </row>
    <row r="1141" spans="1:24" ht="21.9" customHeight="1" x14ac:dyDescent="0.3">
      <c r="A1141" s="519">
        <v>4</v>
      </c>
      <c r="B1141" s="98" t="s">
        <v>3738</v>
      </c>
      <c r="C1141" s="72">
        <v>11</v>
      </c>
      <c r="D1141" s="933"/>
      <c r="E1141" s="51">
        <v>2850</v>
      </c>
      <c r="F1141" s="676">
        <v>1</v>
      </c>
      <c r="G1141" s="2220">
        <v>469.67</v>
      </c>
      <c r="H1141" s="2220">
        <v>499.39</v>
      </c>
      <c r="I1141" s="19">
        <f t="shared" si="206"/>
        <v>29.71999999999997</v>
      </c>
      <c r="J1141" s="507">
        <v>60000</v>
      </c>
      <c r="K1141" s="581"/>
      <c r="L1141" s="21">
        <f t="shared" si="207"/>
        <v>1783199.9999999981</v>
      </c>
      <c r="M1141" s="21">
        <f t="shared" ref="M1141:M1155" si="213">L1141*$K$1156/$L$1156</f>
        <v>1780723.9511304239</v>
      </c>
      <c r="N1141" s="71" t="s">
        <v>45</v>
      </c>
      <c r="O1141" s="14"/>
      <c r="S1141" t="str">
        <f t="shared" si="208"/>
        <v>Jigatola Local</v>
      </c>
      <c r="T1141" s="2672">
        <f t="shared" si="209"/>
        <v>1780723.9511304239</v>
      </c>
      <c r="U1141" s="2672">
        <v>1886527.6034168147</v>
      </c>
      <c r="V1141" s="33">
        <f t="shared" si="210"/>
        <v>-105803.65228639077</v>
      </c>
      <c r="W1141" s="1104">
        <f t="shared" si="211"/>
        <v>-5.6083808206549852</v>
      </c>
      <c r="X1141" s="33" t="str">
        <f t="shared" si="212"/>
        <v>OK</v>
      </c>
    </row>
    <row r="1142" spans="1:24" ht="21.9" customHeight="1" x14ac:dyDescent="0.3">
      <c r="A1142" s="519">
        <v>5</v>
      </c>
      <c r="B1142" s="2725" t="s">
        <v>3739</v>
      </c>
      <c r="C1142" s="72">
        <v>11</v>
      </c>
      <c r="D1142" s="933"/>
      <c r="E1142" s="51">
        <v>2851</v>
      </c>
      <c r="F1142" s="676">
        <v>1</v>
      </c>
      <c r="G1142" s="2217">
        <v>628.51</v>
      </c>
      <c r="H1142" s="2217">
        <v>628.51</v>
      </c>
      <c r="I1142" s="644">
        <f t="shared" si="206"/>
        <v>0</v>
      </c>
      <c r="J1142" s="507">
        <v>60000</v>
      </c>
      <c r="K1142" s="581"/>
      <c r="L1142" s="647">
        <f>F1142*I1142*J1142</f>
        <v>0</v>
      </c>
      <c r="M1142" s="647">
        <f t="shared" si="213"/>
        <v>0</v>
      </c>
      <c r="N1142" s="33" t="s">
        <v>4502</v>
      </c>
      <c r="O1142" s="14" t="s">
        <v>5082</v>
      </c>
      <c r="S1142" t="str">
        <f t="shared" si="208"/>
        <v>Modina Rayer Bazar</v>
      </c>
      <c r="T1142" s="2672">
        <f t="shared" si="209"/>
        <v>0</v>
      </c>
      <c r="U1142" s="2672">
        <v>1517895.7728641068</v>
      </c>
      <c r="V1142" s="33">
        <f t="shared" si="210"/>
        <v>-1517895.7728641068</v>
      </c>
      <c r="W1142" s="1104">
        <f t="shared" si="211"/>
        <v>-100</v>
      </c>
      <c r="X1142" s="33" t="str">
        <f t="shared" si="212"/>
        <v>CHECK</v>
      </c>
    </row>
    <row r="1143" spans="1:24" ht="21.9" customHeight="1" x14ac:dyDescent="0.3">
      <c r="A1143" s="519">
        <v>6</v>
      </c>
      <c r="B1143" s="98" t="s">
        <v>3740</v>
      </c>
      <c r="C1143" s="72">
        <v>11</v>
      </c>
      <c r="D1143" s="933"/>
      <c r="E1143" s="51">
        <v>2784</v>
      </c>
      <c r="F1143" s="676">
        <v>1</v>
      </c>
      <c r="G1143" s="2220">
        <v>510.17</v>
      </c>
      <c r="H1143" s="2220">
        <v>539.42999999999995</v>
      </c>
      <c r="I1143" s="19">
        <f t="shared" si="206"/>
        <v>29.259999999999934</v>
      </c>
      <c r="J1143" s="507">
        <v>60000</v>
      </c>
      <c r="K1143" s="581"/>
      <c r="L1143" s="21">
        <f t="shared" si="207"/>
        <v>1755599.999999996</v>
      </c>
      <c r="M1143" s="21">
        <f t="shared" si="213"/>
        <v>1753162.2749016196</v>
      </c>
      <c r="N1143" s="71" t="s">
        <v>45</v>
      </c>
      <c r="O1143" s="14"/>
      <c r="S1143" t="str">
        <f t="shared" si="208"/>
        <v>City College</v>
      </c>
      <c r="T1143" s="2672">
        <f t="shared" si="209"/>
        <v>1753162.2749016196</v>
      </c>
      <c r="U1143" s="2672">
        <v>1830510.0213230234</v>
      </c>
      <c r="V1143" s="33">
        <f t="shared" si="210"/>
        <v>-77347.746421403717</v>
      </c>
      <c r="W1143" s="1104">
        <f t="shared" si="211"/>
        <v>-4.2254751692372432</v>
      </c>
      <c r="X1143" s="33" t="str">
        <f t="shared" si="212"/>
        <v>OK</v>
      </c>
    </row>
    <row r="1144" spans="1:24" ht="21.9" customHeight="1" x14ac:dyDescent="0.3">
      <c r="A1144" s="519">
        <v>7</v>
      </c>
      <c r="B1144" s="98" t="s">
        <v>1127</v>
      </c>
      <c r="C1144" s="72">
        <v>11</v>
      </c>
      <c r="D1144" s="933"/>
      <c r="E1144" s="51">
        <v>2799</v>
      </c>
      <c r="F1144" s="676">
        <v>1</v>
      </c>
      <c r="G1144" s="2220">
        <v>0</v>
      </c>
      <c r="H1144" s="2220">
        <v>0</v>
      </c>
      <c r="I1144" s="19">
        <f t="shared" si="206"/>
        <v>0</v>
      </c>
      <c r="J1144" s="507">
        <v>60000</v>
      </c>
      <c r="K1144" s="581"/>
      <c r="L1144" s="21">
        <f t="shared" si="207"/>
        <v>0</v>
      </c>
      <c r="M1144" s="21">
        <f t="shared" si="213"/>
        <v>0</v>
      </c>
      <c r="N1144" s="71" t="s">
        <v>45</v>
      </c>
      <c r="O1144" s="14"/>
      <c r="S1144" t="str">
        <f t="shared" si="208"/>
        <v>Spare</v>
      </c>
      <c r="T1144" s="2672">
        <f t="shared" si="209"/>
        <v>0</v>
      </c>
      <c r="U1144" s="2672">
        <v>0</v>
      </c>
      <c r="V1144" s="33">
        <f t="shared" si="210"/>
        <v>0</v>
      </c>
      <c r="W1144" s="1104" t="e">
        <f t="shared" si="211"/>
        <v>#DIV/0!</v>
      </c>
      <c r="X1144" s="33" t="e">
        <f t="shared" si="212"/>
        <v>#DIV/0!</v>
      </c>
    </row>
    <row r="1145" spans="1:24" ht="21.9" customHeight="1" x14ac:dyDescent="0.3">
      <c r="A1145" s="519">
        <v>8</v>
      </c>
      <c r="B1145" s="98" t="s">
        <v>1127</v>
      </c>
      <c r="C1145" s="72">
        <v>11</v>
      </c>
      <c r="D1145" s="933"/>
      <c r="E1145" s="51">
        <v>2775</v>
      </c>
      <c r="F1145" s="676">
        <v>1</v>
      </c>
      <c r="G1145" s="2220">
        <v>0</v>
      </c>
      <c r="H1145" s="2220">
        <v>0</v>
      </c>
      <c r="I1145" s="19">
        <f t="shared" si="206"/>
        <v>0</v>
      </c>
      <c r="J1145" s="507">
        <v>60000</v>
      </c>
      <c r="K1145" s="581"/>
      <c r="L1145" s="21">
        <f t="shared" si="207"/>
        <v>0</v>
      </c>
      <c r="M1145" s="21">
        <f t="shared" si="213"/>
        <v>0</v>
      </c>
      <c r="N1145" s="71" t="s">
        <v>45</v>
      </c>
      <c r="O1145" s="14"/>
      <c r="S1145" t="str">
        <f t="shared" si="208"/>
        <v>Spare</v>
      </c>
      <c r="T1145" s="2672">
        <f t="shared" si="209"/>
        <v>0</v>
      </c>
      <c r="U1145" s="2672">
        <v>0</v>
      </c>
      <c r="V1145" s="33">
        <f t="shared" si="210"/>
        <v>0</v>
      </c>
      <c r="W1145" s="1104" t="e">
        <f t="shared" si="211"/>
        <v>#DIV/0!</v>
      </c>
      <c r="X1145" s="33" t="e">
        <f t="shared" si="212"/>
        <v>#DIV/0!</v>
      </c>
    </row>
    <row r="1146" spans="1:24" ht="21.9" customHeight="1" x14ac:dyDescent="0.3">
      <c r="A1146" s="519">
        <v>10</v>
      </c>
      <c r="B1146" s="98" t="s">
        <v>3741</v>
      </c>
      <c r="C1146" s="72">
        <v>11</v>
      </c>
      <c r="D1146" s="933"/>
      <c r="E1146" s="51">
        <v>2836</v>
      </c>
      <c r="F1146" s="676">
        <v>1</v>
      </c>
      <c r="G1146" s="2220">
        <v>386.41</v>
      </c>
      <c r="H1146" s="2220">
        <v>413.89</v>
      </c>
      <c r="I1146" s="19">
        <f t="shared" si="206"/>
        <v>27.479999999999961</v>
      </c>
      <c r="J1146" s="507">
        <v>60000</v>
      </c>
      <c r="K1146" s="581"/>
      <c r="L1146" s="21">
        <f t="shared" si="207"/>
        <v>1648799.9999999977</v>
      </c>
      <c r="M1146" s="21">
        <f t="shared" si="213"/>
        <v>1646510.5712336481</v>
      </c>
      <c r="N1146" s="71" t="s">
        <v>45</v>
      </c>
      <c r="O1146" s="14"/>
      <c r="S1146" t="str">
        <f t="shared" si="208"/>
        <v xml:space="preserve">Post Office </v>
      </c>
      <c r="T1146" s="2672">
        <f t="shared" si="209"/>
        <v>1646510.5712336481</v>
      </c>
      <c r="U1146" s="2672">
        <v>1676311.0856669873</v>
      </c>
      <c r="V1146" s="33">
        <f t="shared" si="210"/>
        <v>-29800.514433339238</v>
      </c>
      <c r="W1146" s="1104">
        <f t="shared" si="211"/>
        <v>-1.7777436830277784</v>
      </c>
      <c r="X1146" s="33" t="str">
        <f t="shared" si="212"/>
        <v>OK</v>
      </c>
    </row>
    <row r="1147" spans="1:24" ht="21.9" customHeight="1" x14ac:dyDescent="0.3">
      <c r="A1147" s="519">
        <v>11</v>
      </c>
      <c r="B1147" s="2725" t="s">
        <v>3742</v>
      </c>
      <c r="C1147" s="72">
        <v>11</v>
      </c>
      <c r="D1147" s="933"/>
      <c r="E1147" s="51">
        <v>2835</v>
      </c>
      <c r="F1147" s="676">
        <v>1</v>
      </c>
      <c r="G1147" s="2217">
        <v>58.33</v>
      </c>
      <c r="H1147" s="2217">
        <v>58.33</v>
      </c>
      <c r="I1147" s="644">
        <f t="shared" si="206"/>
        <v>0</v>
      </c>
      <c r="J1147" s="507">
        <v>60000</v>
      </c>
      <c r="K1147" s="581"/>
      <c r="L1147" s="647">
        <f t="shared" si="207"/>
        <v>0</v>
      </c>
      <c r="M1147" s="647">
        <f t="shared" si="213"/>
        <v>0</v>
      </c>
      <c r="N1147" s="71" t="s">
        <v>45</v>
      </c>
      <c r="O1147" s="14" t="s">
        <v>5082</v>
      </c>
      <c r="S1147" t="str">
        <f t="shared" si="208"/>
        <v>Leather Institute</v>
      </c>
      <c r="T1147" s="2672">
        <f t="shared" si="209"/>
        <v>0</v>
      </c>
      <c r="U1147" s="2672">
        <v>57222.261278606849</v>
      </c>
      <c r="V1147" s="33">
        <f t="shared" si="210"/>
        <v>-57222.261278606849</v>
      </c>
      <c r="W1147" s="1104">
        <f t="shared" si="211"/>
        <v>-100</v>
      </c>
      <c r="X1147" s="33" t="str">
        <f t="shared" si="212"/>
        <v>CHECK</v>
      </c>
    </row>
    <row r="1148" spans="1:24" ht="21.9" customHeight="1" x14ac:dyDescent="0.3">
      <c r="A1148" s="519">
        <v>12</v>
      </c>
      <c r="B1148" s="98" t="s">
        <v>3743</v>
      </c>
      <c r="C1148" s="72">
        <v>11</v>
      </c>
      <c r="D1148" s="933"/>
      <c r="E1148" s="51">
        <v>2853</v>
      </c>
      <c r="F1148" s="676">
        <v>1</v>
      </c>
      <c r="G1148" s="2220">
        <v>194.57</v>
      </c>
      <c r="H1148" s="2220">
        <v>206.27</v>
      </c>
      <c r="I1148" s="19">
        <f t="shared" si="206"/>
        <v>11.700000000000017</v>
      </c>
      <c r="J1148" s="507">
        <v>60000</v>
      </c>
      <c r="K1148" s="581"/>
      <c r="L1148" s="21">
        <f t="shared" si="207"/>
        <v>702000.00000000105</v>
      </c>
      <c r="M1148" s="21">
        <f t="shared" si="213"/>
        <v>701025.2432108348</v>
      </c>
      <c r="N1148" s="71" t="s">
        <v>45</v>
      </c>
      <c r="O1148" s="14"/>
      <c r="S1148" t="str">
        <f t="shared" si="208"/>
        <v>Mina Bazar</v>
      </c>
      <c r="T1148" s="2672">
        <f t="shared" si="209"/>
        <v>701025.2432108348</v>
      </c>
      <c r="U1148" s="2672">
        <v>763766.60317130364</v>
      </c>
      <c r="V1148" s="33">
        <f t="shared" si="210"/>
        <v>-62741.359960468835</v>
      </c>
      <c r="W1148" s="1104">
        <f t="shared" si="211"/>
        <v>-8.2147294343526962</v>
      </c>
      <c r="X1148" s="33" t="str">
        <f t="shared" si="212"/>
        <v>OK</v>
      </c>
    </row>
    <row r="1149" spans="1:24" ht="21.9" customHeight="1" x14ac:dyDescent="0.3">
      <c r="A1149" s="519">
        <v>13</v>
      </c>
      <c r="B1149" s="98" t="s">
        <v>3744</v>
      </c>
      <c r="C1149" s="72">
        <v>11</v>
      </c>
      <c r="D1149" s="933"/>
      <c r="E1149" s="51">
        <v>2852</v>
      </c>
      <c r="F1149" s="676">
        <v>1</v>
      </c>
      <c r="G1149" s="2220">
        <v>368.1</v>
      </c>
      <c r="H1149" s="2220">
        <v>419.56</v>
      </c>
      <c r="I1149" s="19">
        <f t="shared" si="206"/>
        <v>51.45999999999998</v>
      </c>
      <c r="J1149" s="507">
        <v>60000</v>
      </c>
      <c r="K1149" s="581"/>
      <c r="L1149" s="21">
        <f t="shared" si="207"/>
        <v>3087599.9999999986</v>
      </c>
      <c r="M1149" s="21">
        <f t="shared" si="213"/>
        <v>3083312.7363785892</v>
      </c>
      <c r="N1149" s="33" t="s">
        <v>4502</v>
      </c>
      <c r="O1149" s="14"/>
      <c r="S1149" t="str">
        <f t="shared" si="208"/>
        <v>Mitali</v>
      </c>
      <c r="T1149" s="2672">
        <f t="shared" si="209"/>
        <v>3083312.7363785892</v>
      </c>
      <c r="U1149" s="2672">
        <v>2269615.5841872799</v>
      </c>
      <c r="V1149" s="33">
        <f t="shared" si="210"/>
        <v>813697.15219130926</v>
      </c>
      <c r="W1149" s="1104">
        <f t="shared" si="211"/>
        <v>35.851760882347115</v>
      </c>
      <c r="X1149" s="33" t="str">
        <f t="shared" si="212"/>
        <v>OK</v>
      </c>
    </row>
    <row r="1150" spans="1:24" ht="21.9" customHeight="1" x14ac:dyDescent="0.3">
      <c r="A1150" s="519">
        <v>14</v>
      </c>
      <c r="B1150" s="98" t="s">
        <v>3745</v>
      </c>
      <c r="C1150" s="72">
        <v>11</v>
      </c>
      <c r="D1150" s="933"/>
      <c r="E1150" s="51">
        <v>2839</v>
      </c>
      <c r="F1150" s="676">
        <v>1</v>
      </c>
      <c r="G1150" s="2220">
        <v>624.12</v>
      </c>
      <c r="H1150" s="2220">
        <v>663.52</v>
      </c>
      <c r="I1150" s="19">
        <f t="shared" si="206"/>
        <v>39.399999999999977</v>
      </c>
      <c r="J1150" s="507">
        <v>60000</v>
      </c>
      <c r="K1150" s="581"/>
      <c r="L1150" s="21">
        <f t="shared" si="207"/>
        <v>2363999.9999999986</v>
      </c>
      <c r="M1150" s="21">
        <f t="shared" si="213"/>
        <v>2360717.485684345</v>
      </c>
      <c r="N1150" s="71" t="s">
        <v>45</v>
      </c>
      <c r="O1150" s="14"/>
      <c r="S1150" t="str">
        <f t="shared" si="208"/>
        <v>Road-2</v>
      </c>
      <c r="T1150" s="2672">
        <f t="shared" si="209"/>
        <v>2360717.485684345</v>
      </c>
      <c r="U1150" s="2672">
        <v>2376832.0316356192</v>
      </c>
      <c r="V1150" s="33">
        <f t="shared" si="210"/>
        <v>-16114.545951274224</v>
      </c>
      <c r="W1150" s="1104">
        <f t="shared" si="211"/>
        <v>-0.67798421330534597</v>
      </c>
      <c r="X1150" s="33" t="str">
        <f t="shared" si="212"/>
        <v>OK</v>
      </c>
    </row>
    <row r="1151" spans="1:24" ht="21.9" customHeight="1" x14ac:dyDescent="0.3">
      <c r="A1151" s="519">
        <v>15</v>
      </c>
      <c r="B1151" s="98" t="s">
        <v>3746</v>
      </c>
      <c r="C1151" s="72">
        <v>11</v>
      </c>
      <c r="D1151" s="933"/>
      <c r="E1151" s="51">
        <v>2838</v>
      </c>
      <c r="F1151" s="676">
        <v>1</v>
      </c>
      <c r="G1151" s="2220">
        <v>291.23</v>
      </c>
      <c r="H1151" s="2220">
        <v>312</v>
      </c>
      <c r="I1151" s="19">
        <f t="shared" si="206"/>
        <v>20.769999999999982</v>
      </c>
      <c r="J1151" s="507">
        <v>60000</v>
      </c>
      <c r="K1151" s="581"/>
      <c r="L1151" s="21">
        <f t="shared" si="207"/>
        <v>1246199.9999999988</v>
      </c>
      <c r="M1151" s="21">
        <f t="shared" si="213"/>
        <v>1244469.5984178635</v>
      </c>
      <c r="N1151" s="71" t="s">
        <v>45</v>
      </c>
      <c r="O1151" s="14"/>
      <c r="S1151" t="str">
        <f t="shared" si="208"/>
        <v>SS-2</v>
      </c>
      <c r="T1151" s="2672">
        <f t="shared" si="209"/>
        <v>1244469.5984178635</v>
      </c>
      <c r="U1151" s="2672">
        <v>1139024.1692404859</v>
      </c>
      <c r="V1151" s="33">
        <f t="shared" si="210"/>
        <v>105445.42917737761</v>
      </c>
      <c r="W1151" s="1104">
        <f t="shared" si="211"/>
        <v>9.2575234156523489</v>
      </c>
      <c r="X1151" s="33" t="str">
        <f t="shared" si="212"/>
        <v>OK</v>
      </c>
    </row>
    <row r="1152" spans="1:24" ht="21.9" customHeight="1" x14ac:dyDescent="0.3">
      <c r="A1152" s="519">
        <v>16</v>
      </c>
      <c r="B1152" s="98" t="s">
        <v>1127</v>
      </c>
      <c r="C1152" s="72">
        <v>11</v>
      </c>
      <c r="D1152" s="933"/>
      <c r="E1152" s="51">
        <v>2772</v>
      </c>
      <c r="F1152" s="676">
        <v>1</v>
      </c>
      <c r="G1152" s="2220">
        <v>0</v>
      </c>
      <c r="H1152" s="2220">
        <v>0</v>
      </c>
      <c r="I1152" s="19">
        <f t="shared" si="206"/>
        <v>0</v>
      </c>
      <c r="J1152" s="507">
        <v>60000</v>
      </c>
      <c r="K1152" s="581"/>
      <c r="L1152" s="21">
        <f t="shared" si="207"/>
        <v>0</v>
      </c>
      <c r="M1152" s="21">
        <f t="shared" si="213"/>
        <v>0</v>
      </c>
      <c r="N1152" s="71" t="s">
        <v>45</v>
      </c>
      <c r="O1152" s="14"/>
      <c r="S1152" t="str">
        <f t="shared" si="208"/>
        <v>Spare</v>
      </c>
      <c r="T1152" s="2672">
        <f t="shared" si="209"/>
        <v>0</v>
      </c>
      <c r="U1152" s="2672">
        <v>0</v>
      </c>
      <c r="V1152" s="33">
        <f t="shared" si="210"/>
        <v>0</v>
      </c>
      <c r="W1152" s="1104" t="e">
        <f t="shared" si="211"/>
        <v>#DIV/0!</v>
      </c>
      <c r="X1152" s="33" t="e">
        <f t="shared" si="212"/>
        <v>#DIV/0!</v>
      </c>
    </row>
    <row r="1153" spans="1:24" ht="21.9" customHeight="1" x14ac:dyDescent="0.3">
      <c r="A1153" s="519">
        <v>17</v>
      </c>
      <c r="B1153" s="98" t="s">
        <v>3747</v>
      </c>
      <c r="C1153" s="72">
        <v>11</v>
      </c>
      <c r="D1153" s="933"/>
      <c r="E1153" s="51">
        <v>2843</v>
      </c>
      <c r="F1153" s="676">
        <v>1</v>
      </c>
      <c r="G1153" s="2220">
        <v>502.69</v>
      </c>
      <c r="H1153" s="2220">
        <v>534.72</v>
      </c>
      <c r="I1153" s="19">
        <f t="shared" si="206"/>
        <v>32.03000000000003</v>
      </c>
      <c r="J1153" s="507">
        <v>60000</v>
      </c>
      <c r="K1153" s="581"/>
      <c r="L1153" s="21">
        <f t="shared" si="207"/>
        <v>1921800.0000000019</v>
      </c>
      <c r="M1153" s="21">
        <f t="shared" si="213"/>
        <v>1919131.4991489768</v>
      </c>
      <c r="N1153" s="71" t="s">
        <v>45</v>
      </c>
      <c r="O1153" s="14"/>
      <c r="S1153" t="str">
        <f t="shared" si="208"/>
        <v>Bou Bazar</v>
      </c>
      <c r="T1153" s="2672">
        <f t="shared" si="209"/>
        <v>1919131.4991489768</v>
      </c>
      <c r="U1153" s="2672">
        <v>1882311.2262699706</v>
      </c>
      <c r="V1153" s="33">
        <f t="shared" si="210"/>
        <v>36820.272879006108</v>
      </c>
      <c r="W1153" s="1104">
        <f t="shared" si="211"/>
        <v>1.9561203463664172</v>
      </c>
      <c r="X1153" s="33" t="str">
        <f t="shared" si="212"/>
        <v>OK</v>
      </c>
    </row>
    <row r="1154" spans="1:24" ht="21.9" customHeight="1" x14ac:dyDescent="0.3">
      <c r="A1154" s="519">
        <v>18</v>
      </c>
      <c r="B1154" s="99" t="s">
        <v>3623</v>
      </c>
      <c r="C1154" s="72">
        <v>11</v>
      </c>
      <c r="D1154" s="933"/>
      <c r="E1154" s="51">
        <v>2764</v>
      </c>
      <c r="F1154" s="676">
        <v>1</v>
      </c>
      <c r="G1154" s="2220">
        <v>179.28</v>
      </c>
      <c r="H1154" s="2220">
        <v>186.72</v>
      </c>
      <c r="I1154" s="19">
        <f t="shared" si="206"/>
        <v>7.4399999999999977</v>
      </c>
      <c r="J1154" s="507">
        <v>60000</v>
      </c>
      <c r="K1154" s="581"/>
      <c r="L1154" s="21">
        <f t="shared" si="207"/>
        <v>446399.99999999988</v>
      </c>
      <c r="M1154" s="21">
        <f t="shared" si="213"/>
        <v>445780.1546571455</v>
      </c>
      <c r="N1154" s="71" t="s">
        <v>45</v>
      </c>
      <c r="O1154" s="14"/>
      <c r="S1154" t="str">
        <f t="shared" si="208"/>
        <v>BGB</v>
      </c>
      <c r="T1154" s="2672">
        <f t="shared" si="209"/>
        <v>445780.1546571455</v>
      </c>
      <c r="U1154" s="2672">
        <v>580655.36707976134</v>
      </c>
      <c r="V1154" s="33">
        <f t="shared" si="210"/>
        <v>-134875.21242261585</v>
      </c>
      <c r="W1154" s="1104">
        <f t="shared" si="211"/>
        <v>-23.228100534217365</v>
      </c>
      <c r="X1154" s="33" t="str">
        <f t="shared" si="212"/>
        <v>OK</v>
      </c>
    </row>
    <row r="1155" spans="1:24" ht="21.9" customHeight="1" x14ac:dyDescent="0.3">
      <c r="A1155" s="519">
        <v>19</v>
      </c>
      <c r="B1155" s="98" t="s">
        <v>3748</v>
      </c>
      <c r="C1155" s="72">
        <v>11</v>
      </c>
      <c r="D1155" s="933"/>
      <c r="E1155" s="51">
        <v>2763</v>
      </c>
      <c r="F1155" s="676">
        <v>1</v>
      </c>
      <c r="G1155" s="2220">
        <v>400.32</v>
      </c>
      <c r="H1155" s="2220">
        <v>427.72</v>
      </c>
      <c r="I1155" s="19">
        <f t="shared" si="206"/>
        <v>27.400000000000034</v>
      </c>
      <c r="J1155" s="507">
        <v>60000</v>
      </c>
      <c r="K1155" s="581"/>
      <c r="L1155" s="21">
        <f t="shared" si="207"/>
        <v>1644000.0000000021</v>
      </c>
      <c r="M1155" s="21">
        <f t="shared" si="213"/>
        <v>1641717.2362373394</v>
      </c>
      <c r="N1155" s="71" t="s">
        <v>44</v>
      </c>
      <c r="O1155" s="14"/>
      <c r="S1155" t="str">
        <f t="shared" si="208"/>
        <v>Dhamondi-12</v>
      </c>
      <c r="T1155" s="2672">
        <f t="shared" si="209"/>
        <v>1641717.2362373394</v>
      </c>
      <c r="U1155" s="2672">
        <v>1520907.4708261362</v>
      </c>
      <c r="V1155" s="33">
        <f t="shared" si="210"/>
        <v>120809.76541120326</v>
      </c>
      <c r="W1155" s="1104">
        <f t="shared" si="211"/>
        <v>7.9432685898755588</v>
      </c>
      <c r="X1155" s="33" t="str">
        <f t="shared" si="212"/>
        <v>OK</v>
      </c>
    </row>
    <row r="1156" spans="1:24" ht="21.9" customHeight="1" x14ac:dyDescent="0.3">
      <c r="A1156" s="524"/>
      <c r="B1156" s="94"/>
      <c r="C1156" s="88"/>
      <c r="D1156" s="94"/>
      <c r="E1156" s="88"/>
      <c r="F1156" s="677"/>
      <c r="G1156" s="37"/>
      <c r="H1156" s="37"/>
      <c r="I1156" s="37"/>
      <c r="J1156" s="94" t="s">
        <v>27</v>
      </c>
      <c r="K1156" s="586">
        <f>M1138</f>
        <v>19130199.970286749</v>
      </c>
      <c r="L1156" s="2716">
        <f>SUM(L1140:L1155)</f>
        <v>19156799.999999996</v>
      </c>
      <c r="M1156" s="42">
        <f>SUM(M1140:M1155)</f>
        <v>19130199.970286746</v>
      </c>
      <c r="N1156" s="82">
        <f>(M1156-L1156)/L1156*100</f>
        <v>-0.13885424347099048</v>
      </c>
      <c r="O1156" s="12"/>
    </row>
    <row r="1157" spans="1:24" ht="21.9" customHeight="1" x14ac:dyDescent="0.3">
      <c r="D1157" s="1086"/>
      <c r="K1157" s="33"/>
    </row>
    <row r="1158" spans="1:24" ht="21.9" customHeight="1" x14ac:dyDescent="0.3">
      <c r="A1158" s="511"/>
      <c r="B1158" s="523"/>
      <c r="C1158" s="520"/>
      <c r="D1158" s="1038"/>
      <c r="F1158" s="3107" t="s">
        <v>815</v>
      </c>
      <c r="G1158" s="3108"/>
      <c r="H1158" s="3109"/>
      <c r="I1158" s="555" t="s">
        <v>14</v>
      </c>
      <c r="J1158" s="1087" t="s">
        <v>324</v>
      </c>
      <c r="K1158" s="580"/>
      <c r="L1158" s="511"/>
      <c r="M1158" s="511"/>
      <c r="N1158" s="520"/>
      <c r="O1158" s="511"/>
    </row>
    <row r="1159" spans="1:24" ht="21.9" customHeight="1" x14ac:dyDescent="0.3">
      <c r="A1159" s="511"/>
      <c r="B1159" s="523" t="s">
        <v>222</v>
      </c>
      <c r="C1159" s="520"/>
      <c r="D1159" s="1038"/>
      <c r="F1159" s="1090" t="s">
        <v>45</v>
      </c>
      <c r="G1159" s="3070" t="s">
        <v>4068</v>
      </c>
      <c r="H1159" s="3071"/>
      <c r="I1159" s="530">
        <f>SUM(M1140,M1141,M1143:M1148,M1150:M1154)+M1179+M1180</f>
        <v>17488482.734049406</v>
      </c>
      <c r="J1159" s="3192" t="s">
        <v>4511</v>
      </c>
      <c r="K1159" s="580"/>
      <c r="L1159" s="511"/>
      <c r="M1159" s="511"/>
      <c r="N1159" s="520"/>
      <c r="O1159" s="511" t="s">
        <v>222</v>
      </c>
    </row>
    <row r="1160" spans="1:24" ht="21.9" customHeight="1" x14ac:dyDescent="0.3">
      <c r="A1160" s="511"/>
      <c r="B1160" s="523"/>
      <c r="C1160" s="520"/>
      <c r="D1160" s="1038"/>
      <c r="F1160" s="1090" t="s">
        <v>44</v>
      </c>
      <c r="G1160" s="3070" t="s">
        <v>4068</v>
      </c>
      <c r="H1160" s="3071"/>
      <c r="I1160" s="530">
        <f>M1155+M1178</f>
        <v>1641717.2362373394</v>
      </c>
      <c r="J1160" s="3192"/>
      <c r="K1160" s="580"/>
      <c r="L1160" s="511"/>
      <c r="M1160" s="511"/>
      <c r="N1160" s="520"/>
      <c r="O1160" s="511"/>
    </row>
    <row r="1161" spans="1:24" ht="21.9" customHeight="1" x14ac:dyDescent="0.3">
      <c r="A1161" s="511"/>
      <c r="B1161" s="523"/>
      <c r="C1161" s="520"/>
      <c r="D1161" s="1038"/>
      <c r="F1161" s="1090"/>
      <c r="G1161" s="3070"/>
      <c r="H1161" s="3071"/>
      <c r="I1161" s="530"/>
      <c r="J1161" s="511"/>
      <c r="K1161" s="580"/>
      <c r="L1161" s="511"/>
      <c r="M1161" s="511"/>
      <c r="N1161" s="520"/>
      <c r="O1161" s="511"/>
    </row>
    <row r="1162" spans="1:24" ht="21.9" customHeight="1" x14ac:dyDescent="0.3">
      <c r="A1162" s="511"/>
      <c r="B1162" s="523"/>
      <c r="C1162" s="520"/>
      <c r="D1162" s="1038"/>
      <c r="F1162" s="1090"/>
      <c r="G1162" s="3070"/>
      <c r="H1162" s="3071"/>
      <c r="I1162" s="530"/>
      <c r="J1162" s="511"/>
      <c r="K1162" s="580"/>
      <c r="L1162" s="511"/>
      <c r="M1162" s="511"/>
      <c r="N1162" s="520"/>
      <c r="O1162" s="511"/>
    </row>
    <row r="1163" spans="1:24" ht="21.9" customHeight="1" x14ac:dyDescent="0.3">
      <c r="A1163" s="511"/>
      <c r="B1163" s="523"/>
      <c r="C1163" s="520"/>
      <c r="D1163" s="1038"/>
      <c r="F1163" s="1090"/>
      <c r="G1163" s="3110"/>
      <c r="H1163" s="3111"/>
      <c r="I1163" s="530"/>
      <c r="J1163" s="511"/>
      <c r="L1163" s="511"/>
      <c r="M1163" s="511"/>
      <c r="N1163" s="520"/>
      <c r="O1163" s="511"/>
    </row>
    <row r="1164" spans="1:24" ht="21.9" customHeight="1" x14ac:dyDescent="0.3">
      <c r="A1164" s="511"/>
      <c r="B1164" s="523"/>
      <c r="C1164" s="520"/>
      <c r="D1164" s="1038"/>
      <c r="E1164" s="520"/>
      <c r="F1164" s="3175" t="s">
        <v>199</v>
      </c>
      <c r="G1164" s="3176"/>
      <c r="H1164" s="3177"/>
      <c r="I1164" s="540">
        <f>SUM(I1159:I1163)</f>
        <v>19130199.970286746</v>
      </c>
      <c r="J1164" s="42">
        <f>I1164-M1156</f>
        <v>0</v>
      </c>
      <c r="K1164" s="580"/>
      <c r="L1164" s="511"/>
      <c r="M1164" s="511"/>
      <c r="N1164" s="520"/>
      <c r="O1164" s="511"/>
    </row>
    <row r="1165" spans="1:24" ht="21.9" customHeight="1" x14ac:dyDescent="0.3">
      <c r="A1165" s="511"/>
      <c r="B1165" s="523"/>
      <c r="C1165" s="520"/>
      <c r="D1165" s="1038"/>
      <c r="E1165" s="520"/>
      <c r="F1165" s="674"/>
      <c r="G1165" s="2214"/>
      <c r="H1165" s="2214"/>
      <c r="I1165" s="511"/>
      <c r="J1165" s="511"/>
      <c r="K1165" s="580"/>
      <c r="L1165" s="511"/>
      <c r="M1165" s="511"/>
      <c r="N1165" s="520"/>
      <c r="O1165" s="511"/>
    </row>
    <row r="1166" spans="1:24" ht="21.9" customHeight="1" x14ac:dyDescent="0.3">
      <c r="A1166" s="511"/>
      <c r="B1166" s="523"/>
      <c r="C1166" s="520"/>
      <c r="D1166" s="1038"/>
      <c r="E1166" s="520"/>
      <c r="F1166" s="674"/>
      <c r="G1166" s="2214"/>
      <c r="H1166" s="2214"/>
      <c r="I1166" s="511"/>
      <c r="J1166" s="511"/>
      <c r="K1166" s="580"/>
      <c r="L1166" s="511"/>
      <c r="M1166" s="511"/>
      <c r="N1166" s="520"/>
      <c r="O1166" s="511"/>
    </row>
    <row r="1167" spans="1:24" ht="21.9" customHeight="1" x14ac:dyDescent="0.3">
      <c r="A1167" s="511"/>
      <c r="B1167" s="523"/>
      <c r="C1167" s="520"/>
      <c r="D1167" s="1038"/>
      <c r="E1167" s="520"/>
      <c r="F1167" s="674"/>
      <c r="G1167" s="2214"/>
      <c r="H1167" s="2214"/>
      <c r="I1167" s="511"/>
      <c r="J1167" s="511"/>
      <c r="K1167" s="580"/>
      <c r="L1167" s="511"/>
      <c r="M1167" s="511"/>
      <c r="N1167" s="520"/>
      <c r="O1167" s="511"/>
    </row>
    <row r="1168" spans="1:24" ht="21.9" customHeight="1" x14ac:dyDescent="0.3">
      <c r="A1168" s="3086" t="s">
        <v>4512</v>
      </c>
      <c r="B1168" s="3086"/>
      <c r="C1168" s="3086"/>
      <c r="D1168" s="3086"/>
      <c r="E1168" s="3086"/>
      <c r="F1168" s="3086"/>
      <c r="G1168" s="3086"/>
      <c r="H1168" s="3086"/>
      <c r="I1168" s="3086"/>
      <c r="J1168" s="3086"/>
      <c r="K1168" s="3086"/>
      <c r="L1168" s="3086"/>
      <c r="M1168" s="3086"/>
      <c r="N1168" s="3086"/>
      <c r="O1168" s="629" t="str">
        <f>$O$6</f>
        <v>Month August-2023</v>
      </c>
    </row>
    <row r="1169" spans="1:15" ht="21.9" customHeight="1" x14ac:dyDescent="0.3">
      <c r="A1169" s="3087" t="s">
        <v>0</v>
      </c>
      <c r="B1169" s="3089" t="s">
        <v>1</v>
      </c>
      <c r="C1169" s="3091" t="s">
        <v>2</v>
      </c>
      <c r="D1169" s="3092"/>
      <c r="E1169" s="3093"/>
      <c r="F1169" s="3094" t="s">
        <v>3</v>
      </c>
      <c r="G1169" s="3091" t="s">
        <v>4</v>
      </c>
      <c r="H1169" s="3093"/>
      <c r="I1169" s="3068"/>
      <c r="J1169" s="3096" t="s">
        <v>5</v>
      </c>
      <c r="K1169" s="3091" t="s">
        <v>6</v>
      </c>
      <c r="L1169" s="3068"/>
      <c r="M1169" s="95" t="s">
        <v>29</v>
      </c>
      <c r="N1169" s="96"/>
      <c r="O1169" s="3067" t="s">
        <v>7</v>
      </c>
    </row>
    <row r="1170" spans="1:15" ht="46.8" x14ac:dyDescent="0.3">
      <c r="A1170" s="3088"/>
      <c r="B1170" s="3090"/>
      <c r="C1170" s="3084" t="s">
        <v>824</v>
      </c>
      <c r="D1170" s="3085"/>
      <c r="E1170" s="85" t="s">
        <v>9</v>
      </c>
      <c r="F1170" s="3095"/>
      <c r="G1170" s="2218" t="str">
        <f>G8</f>
        <v>Reading at 00.00hr 
01.08.2023</v>
      </c>
      <c r="H1170" s="2218" t="str">
        <f>H8</f>
        <v>Reading at 00.00hr 
01.09.2023</v>
      </c>
      <c r="I1170" s="1" t="s">
        <v>10</v>
      </c>
      <c r="J1170" s="3088"/>
      <c r="K1170" s="1" t="s">
        <v>11</v>
      </c>
      <c r="L1170" s="1" t="s">
        <v>12</v>
      </c>
      <c r="M1170" s="508" t="s">
        <v>30</v>
      </c>
      <c r="N1170" s="75" t="s">
        <v>41</v>
      </c>
      <c r="O1170" s="3068"/>
    </row>
    <row r="1171" spans="1:15" ht="21.9" customHeight="1" x14ac:dyDescent="0.3">
      <c r="A1171" s="2">
        <v>1</v>
      </c>
      <c r="B1171" s="86">
        <v>2</v>
      </c>
      <c r="C1171" s="2582">
        <v>3</v>
      </c>
      <c r="D1171" s="2615">
        <v>4</v>
      </c>
      <c r="E1171" s="551">
        <v>5</v>
      </c>
      <c r="F1171" s="551">
        <v>6</v>
      </c>
      <c r="G1171" s="2616">
        <f>'PDB Bill AMR'!$H$5</f>
        <v>8</v>
      </c>
      <c r="H1171" s="2616">
        <f>'PDB Bill AMR'!$H$5</f>
        <v>8</v>
      </c>
      <c r="I1171" s="2" t="s">
        <v>2021</v>
      </c>
      <c r="J1171" s="2">
        <v>10</v>
      </c>
      <c r="K1171" s="2" t="s">
        <v>5039</v>
      </c>
      <c r="L1171" s="2" t="s">
        <v>5040</v>
      </c>
      <c r="M1171" s="2">
        <v>13</v>
      </c>
      <c r="N1171" s="2">
        <v>14</v>
      </c>
      <c r="O1171" s="2">
        <v>15</v>
      </c>
    </row>
    <row r="1172" spans="1:15" ht="21.9" customHeight="1" x14ac:dyDescent="0.3">
      <c r="A1172" s="1332" t="s">
        <v>4513</v>
      </c>
      <c r="B1172" s="1333" t="s">
        <v>4084</v>
      </c>
      <c r="C1172" s="18"/>
      <c r="D1172" s="1565" t="s">
        <v>3</v>
      </c>
      <c r="E1172" s="1564" t="s">
        <v>9</v>
      </c>
      <c r="G1172" s="1566">
        <v>45017</v>
      </c>
      <c r="H1172" s="1566">
        <v>45017</v>
      </c>
      <c r="I1172" s="1578"/>
      <c r="J1172" s="1579"/>
      <c r="K1172" s="1567" t="s">
        <v>4515</v>
      </c>
      <c r="L1172" s="1567" t="s">
        <v>4514</v>
      </c>
      <c r="M1172" s="1567" t="s">
        <v>4515</v>
      </c>
      <c r="N1172" s="1567" t="s">
        <v>30</v>
      </c>
      <c r="O1172" s="1568" t="s">
        <v>290</v>
      </c>
    </row>
    <row r="1173" spans="1:15" ht="21.9" customHeight="1" x14ac:dyDescent="0.3">
      <c r="A1173" s="1551"/>
      <c r="B1173" s="1563" t="s">
        <v>4504</v>
      </c>
      <c r="C1173" s="18"/>
      <c r="D1173" s="1548"/>
      <c r="E1173" s="1547"/>
      <c r="G1173" s="2222"/>
      <c r="H1173" s="2222"/>
      <c r="I1173" s="1577"/>
      <c r="J1173" s="1580"/>
      <c r="K1173" s="1580"/>
      <c r="L1173" s="1332"/>
      <c r="M1173" s="1569"/>
      <c r="N1173" s="1551"/>
      <c r="O1173" s="1570"/>
    </row>
    <row r="1174" spans="1:15" ht="21.9" customHeight="1" x14ac:dyDescent="0.3">
      <c r="A1174" s="1551">
        <f t="shared" ref="A1174:M1174" si="214">A1142</f>
        <v>5</v>
      </c>
      <c r="B1174" s="1571" t="str">
        <f t="shared" si="214"/>
        <v>Modina Rayer Bazar</v>
      </c>
      <c r="C1174" s="72">
        <f t="shared" si="214"/>
        <v>11</v>
      </c>
      <c r="D1174" s="1548">
        <f t="shared" si="214"/>
        <v>0</v>
      </c>
      <c r="E1174" s="1547">
        <f t="shared" si="214"/>
        <v>2851</v>
      </c>
      <c r="F1174" s="1581">
        <f t="shared" si="214"/>
        <v>1</v>
      </c>
      <c r="G1174" s="2223">
        <v>628.51</v>
      </c>
      <c r="H1174" s="2223">
        <v>628.51</v>
      </c>
      <c r="I1174" s="1549">
        <f t="shared" si="214"/>
        <v>0</v>
      </c>
      <c r="J1174" s="1572">
        <f t="shared" si="214"/>
        <v>60000</v>
      </c>
      <c r="K1174" s="1332">
        <f t="shared" si="214"/>
        <v>0</v>
      </c>
      <c r="L1174" s="1574">
        <f>L1142</f>
        <v>0</v>
      </c>
      <c r="M1174" s="1574">
        <f t="shared" si="214"/>
        <v>0</v>
      </c>
      <c r="N1174" s="1575"/>
      <c r="O1174" s="1573">
        <v>0</v>
      </c>
    </row>
    <row r="1175" spans="1:15" ht="21.9" customHeight="1" x14ac:dyDescent="0.3">
      <c r="A1175" s="1580">
        <f t="shared" ref="A1175:M1175" si="215">A1149</f>
        <v>13</v>
      </c>
      <c r="B1175" s="2680" t="str">
        <f t="shared" si="215"/>
        <v>Mitali</v>
      </c>
      <c r="C1175" s="2677">
        <f t="shared" si="215"/>
        <v>11</v>
      </c>
      <c r="D1175" s="2681">
        <f t="shared" si="215"/>
        <v>0</v>
      </c>
      <c r="E1175" s="2682">
        <f t="shared" si="215"/>
        <v>2852</v>
      </c>
      <c r="F1175" s="673">
        <f t="shared" si="215"/>
        <v>1</v>
      </c>
      <c r="G1175" s="2224">
        <f t="shared" ref="G1175" si="216">G1149</f>
        <v>368.1</v>
      </c>
      <c r="H1175" s="2224">
        <f t="shared" si="215"/>
        <v>419.56</v>
      </c>
      <c r="I1175" s="1582">
        <f t="shared" si="215"/>
        <v>51.45999999999998</v>
      </c>
      <c r="J1175" s="1583">
        <f t="shared" si="215"/>
        <v>60000</v>
      </c>
      <c r="K1175" s="1584">
        <f t="shared" si="215"/>
        <v>0</v>
      </c>
      <c r="L1175" s="1585">
        <f>L1149</f>
        <v>3087599.9999999986</v>
      </c>
      <c r="M1175" s="1585">
        <f t="shared" si="215"/>
        <v>3083312.7363785892</v>
      </c>
      <c r="N1175" s="1586"/>
      <c r="O1175" s="2683">
        <v>130</v>
      </c>
    </row>
    <row r="1176" spans="1:15" ht="21.9" customHeight="1" x14ac:dyDescent="0.3">
      <c r="A1176" s="1551"/>
      <c r="B1176" s="1571"/>
      <c r="C1176" s="72"/>
      <c r="D1176" s="1548"/>
      <c r="E1176" s="1547"/>
      <c r="F1176" s="1581"/>
      <c r="G1176" s="2223"/>
      <c r="H1176" s="2223"/>
      <c r="I1176" s="2692"/>
      <c r="J1176" s="1569" t="s">
        <v>27</v>
      </c>
      <c r="K1176" s="1332"/>
      <c r="L1176" s="2694">
        <f>L1174+L1175</f>
        <v>3087599.9999999986</v>
      </c>
      <c r="M1176" s="2694">
        <f>M1174+M1175</f>
        <v>3083312.7363785892</v>
      </c>
      <c r="N1176" s="2693"/>
      <c r="O1176" s="1573"/>
    </row>
    <row r="1177" spans="1:15" ht="21.9" customHeight="1" x14ac:dyDescent="0.3">
      <c r="A1177" s="2684"/>
      <c r="B1177" s="2685" t="s">
        <v>4518</v>
      </c>
      <c r="C1177" s="33"/>
      <c r="D1177" s="2686"/>
      <c r="E1177" s="2687"/>
      <c r="G1177" s="2224"/>
      <c r="H1177" s="2224"/>
      <c r="I1177" s="1582"/>
      <c r="J1177" s="1583"/>
      <c r="K1177" s="1584"/>
      <c r="L1177" s="2688"/>
      <c r="M1177" s="2689"/>
      <c r="N1177" s="2690"/>
      <c r="O1177" s="2691"/>
    </row>
    <row r="1178" spans="1:15" ht="21.9" customHeight="1" x14ac:dyDescent="0.3">
      <c r="A1178" s="1551">
        <v>2</v>
      </c>
      <c r="B1178" s="1546" t="s">
        <v>4516</v>
      </c>
      <c r="C1178" s="72">
        <f>C1144</f>
        <v>11</v>
      </c>
      <c r="D1178" s="1548">
        <v>1</v>
      </c>
      <c r="E1178" s="1547">
        <v>619003621</v>
      </c>
      <c r="F1178" s="1581">
        <v>1</v>
      </c>
      <c r="G1178" s="2225">
        <v>830347</v>
      </c>
      <c r="H1178" s="2225">
        <v>830347</v>
      </c>
      <c r="I1178" s="1550">
        <v>0</v>
      </c>
      <c r="J1178" s="1551">
        <v>200</v>
      </c>
      <c r="K1178" s="1576" t="s">
        <v>292</v>
      </c>
      <c r="L1178" s="1574">
        <v>0</v>
      </c>
      <c r="M1178" s="1574">
        <f>L1178*$M$1176/$L$1176</f>
        <v>0</v>
      </c>
      <c r="N1178" s="1061" t="s">
        <v>44</v>
      </c>
      <c r="O1178" s="1576" t="s">
        <v>5091</v>
      </c>
    </row>
    <row r="1179" spans="1:15" ht="21.9" customHeight="1" x14ac:dyDescent="0.3">
      <c r="A1179" s="1551">
        <v>3</v>
      </c>
      <c r="B1179" s="1546" t="s">
        <v>4517</v>
      </c>
      <c r="C1179" s="72">
        <f>C1145</f>
        <v>11</v>
      </c>
      <c r="D1179" s="1548">
        <v>1</v>
      </c>
      <c r="E1179" s="1547">
        <v>61903725</v>
      </c>
      <c r="F1179" s="1581">
        <v>1</v>
      </c>
      <c r="G1179" s="2225">
        <v>231388</v>
      </c>
      <c r="H1179" s="2225">
        <v>231388</v>
      </c>
      <c r="I1179" s="1550">
        <f>H1179-G1179</f>
        <v>0</v>
      </c>
      <c r="J1179" s="1551">
        <v>200</v>
      </c>
      <c r="K1179" s="1576" t="s">
        <v>292</v>
      </c>
      <c r="L1179" s="1574">
        <f>1.73*10.5*O1175*0.9*24*31</f>
        <v>1581226.9199999997</v>
      </c>
      <c r="M1179" s="1574">
        <f t="shared" ref="M1179:M1180" si="217">L1179*$M$1176/$L$1176</f>
        <v>1579031.3193226745</v>
      </c>
      <c r="N1179" s="1061" t="s">
        <v>45</v>
      </c>
      <c r="O1179" s="1576"/>
    </row>
    <row r="1180" spans="1:15" ht="39.6" customHeight="1" x14ac:dyDescent="0.3">
      <c r="A1180" s="1551">
        <v>3</v>
      </c>
      <c r="B1180" s="1546" t="s">
        <v>5062</v>
      </c>
      <c r="C1180" s="72">
        <f>C1146</f>
        <v>11</v>
      </c>
      <c r="D1180" s="1548">
        <v>1</v>
      </c>
      <c r="E1180" s="1547">
        <v>619003621</v>
      </c>
      <c r="F1180" s="1581">
        <v>1</v>
      </c>
      <c r="G1180" s="2225">
        <v>830347</v>
      </c>
      <c r="H1180" s="2225">
        <v>830347</v>
      </c>
      <c r="I1180" s="1550">
        <v>0</v>
      </c>
      <c r="J1180" s="1551">
        <v>200</v>
      </c>
      <c r="K1180" s="1576" t="s">
        <v>292</v>
      </c>
      <c r="L1180" s="1574">
        <f>L1176-L1179-L1178</f>
        <v>1506373.0799999989</v>
      </c>
      <c r="M1180" s="1574">
        <f t="shared" si="217"/>
        <v>1504281.4170559146</v>
      </c>
      <c r="N1180" s="1061" t="s">
        <v>45</v>
      </c>
      <c r="O1180" s="2679" t="s">
        <v>5063</v>
      </c>
    </row>
    <row r="1181" spans="1:15" ht="21.9" customHeight="1" x14ac:dyDescent="0.3">
      <c r="A1181" s="511"/>
      <c r="B1181" s="520"/>
      <c r="C1181" s="520"/>
      <c r="D1181" s="1038"/>
      <c r="E1181" s="520"/>
      <c r="F1181" s="674"/>
      <c r="G1181" s="2214"/>
      <c r="H1181" s="2214"/>
      <c r="I1181" s="511"/>
      <c r="J1181" s="511"/>
      <c r="K1181" s="580"/>
      <c r="L1181" s="511"/>
      <c r="M1181" s="511"/>
      <c r="N1181" s="520"/>
      <c r="O1181" s="511"/>
    </row>
    <row r="1182" spans="1:15" ht="21.9" customHeight="1" x14ac:dyDescent="0.3">
      <c r="A1182" s="511"/>
      <c r="B1182" s="523"/>
      <c r="C1182" s="520"/>
      <c r="D1182" s="1038"/>
      <c r="E1182" s="520"/>
      <c r="F1182" s="674"/>
      <c r="G1182" s="2214"/>
      <c r="H1182" s="2214"/>
      <c r="I1182" s="511"/>
      <c r="J1182" s="511"/>
      <c r="K1182" s="580"/>
      <c r="L1182" s="1108"/>
      <c r="M1182" s="511"/>
      <c r="N1182" s="520"/>
      <c r="O1182" s="511"/>
    </row>
    <row r="1183" spans="1:15" ht="21.9" customHeight="1" x14ac:dyDescent="0.3">
      <c r="A1183" s="511"/>
      <c r="B1183" s="523"/>
      <c r="C1183" s="520"/>
      <c r="D1183" s="1038"/>
      <c r="E1183" s="520"/>
      <c r="F1183" s="674"/>
      <c r="G1183" s="2214"/>
      <c r="H1183" s="2214"/>
      <c r="I1183" s="511"/>
      <c r="J1183" s="511"/>
      <c r="K1183" s="580"/>
      <c r="L1183" s="511"/>
      <c r="M1183" s="511"/>
      <c r="N1183" s="520"/>
      <c r="O1183" s="511"/>
    </row>
    <row r="1184" spans="1:15" ht="21.9" customHeight="1" x14ac:dyDescent="0.3">
      <c r="A1184" s="511"/>
      <c r="B1184" s="523"/>
      <c r="C1184" s="520"/>
      <c r="D1184" s="1038"/>
      <c r="E1184" s="520"/>
      <c r="F1184" s="674"/>
      <c r="G1184" s="2214"/>
      <c r="H1184" s="2214"/>
      <c r="I1184" s="511"/>
      <c r="J1184" s="511"/>
      <c r="K1184" s="580"/>
      <c r="L1184" s="511"/>
      <c r="M1184" s="511"/>
      <c r="N1184" s="520"/>
      <c r="O1184" s="511"/>
    </row>
    <row r="1185" spans="1:24" ht="21.9" customHeight="1" x14ac:dyDescent="0.3">
      <c r="A1185" s="27"/>
      <c r="B1185" s="3128"/>
      <c r="C1185" s="3128"/>
      <c r="D1185" s="3128"/>
      <c r="E1185" s="3128"/>
      <c r="F1185" s="3128"/>
      <c r="G1185" s="3128"/>
      <c r="H1185" s="3128"/>
      <c r="I1185" s="3128"/>
      <c r="J1185" s="3128"/>
      <c r="K1185" s="3128"/>
      <c r="L1185" s="3128"/>
      <c r="M1185" s="3128"/>
      <c r="N1185" s="520"/>
      <c r="O1185" s="511"/>
    </row>
    <row r="1186" spans="1:24" ht="21.9" customHeight="1" x14ac:dyDescent="0.3">
      <c r="A1186" s="511"/>
      <c r="B1186" s="523"/>
      <c r="C1186" s="520"/>
      <c r="D1186" s="1038"/>
      <c r="E1186" s="520"/>
      <c r="F1186" s="674"/>
      <c r="G1186" s="2214"/>
      <c r="H1186" s="2214"/>
      <c r="I1186" s="511"/>
      <c r="J1186" s="511"/>
      <c r="K1186" s="580"/>
      <c r="L1186" s="511"/>
      <c r="M1186" s="511"/>
      <c r="N1186" s="520"/>
      <c r="O1186" s="511"/>
    </row>
    <row r="1187" spans="1:24" ht="21.9" customHeight="1" x14ac:dyDescent="0.3">
      <c r="A1187" s="511"/>
      <c r="B1187" s="523"/>
      <c r="C1187" s="520"/>
      <c r="D1187" s="1038"/>
      <c r="E1187" s="520"/>
      <c r="F1187" s="674"/>
      <c r="G1187" s="2214"/>
      <c r="H1187" s="2214"/>
      <c r="I1187" s="511"/>
      <c r="J1187" s="511"/>
      <c r="K1187" s="580"/>
      <c r="L1187" s="511"/>
      <c r="M1187" s="511"/>
      <c r="N1187" s="520"/>
      <c r="O1187" s="511"/>
    </row>
    <row r="1188" spans="1:24" ht="21.9" customHeight="1" x14ac:dyDescent="0.3">
      <c r="A1188" s="3086" t="s">
        <v>1196</v>
      </c>
      <c r="B1188" s="3086"/>
      <c r="C1188" s="3086"/>
      <c r="D1188" s="3086"/>
      <c r="E1188" s="3086"/>
      <c r="F1188" s="3086"/>
      <c r="G1188" s="3086"/>
      <c r="H1188" s="3086"/>
      <c r="I1188" s="3086"/>
      <c r="J1188" s="3086"/>
      <c r="K1188" s="3086"/>
      <c r="L1188" s="3086"/>
      <c r="M1188" s="3086"/>
      <c r="N1188" s="3086"/>
      <c r="O1188" s="629" t="str">
        <f>$O$6</f>
        <v>Month August-2023</v>
      </c>
      <c r="S1188" s="1103" t="str">
        <f>S6</f>
        <v>Name of Feeders.</v>
      </c>
      <c r="T1188" s="2671" t="str">
        <f>T6</f>
        <v>Month August-2023</v>
      </c>
      <c r="U1188" s="2671" t="s">
        <v>5037</v>
      </c>
      <c r="V1188" s="1103" t="str">
        <f>V6</f>
        <v>Diffferance</v>
      </c>
      <c r="W1188" s="1103" t="str">
        <f>W6</f>
        <v>% of Increased/Decreased</v>
      </c>
      <c r="X1188" s="1103" t="str">
        <f>X6</f>
        <v>COMENTS</v>
      </c>
    </row>
    <row r="1189" spans="1:24" ht="21.9" customHeight="1" x14ac:dyDescent="0.3">
      <c r="A1189" s="3087" t="s">
        <v>0</v>
      </c>
      <c r="B1189" s="3089" t="s">
        <v>1</v>
      </c>
      <c r="C1189" s="3091" t="s">
        <v>2</v>
      </c>
      <c r="D1189" s="3092"/>
      <c r="E1189" s="3093"/>
      <c r="F1189" s="3094" t="s">
        <v>3</v>
      </c>
      <c r="G1189" s="3091" t="s">
        <v>4</v>
      </c>
      <c r="H1189" s="3093"/>
      <c r="I1189" s="3068"/>
      <c r="J1189" s="3096" t="s">
        <v>5</v>
      </c>
      <c r="K1189" s="3091" t="s">
        <v>6</v>
      </c>
      <c r="L1189" s="3068"/>
      <c r="M1189" s="95" t="s">
        <v>29</v>
      </c>
      <c r="N1189" s="96"/>
      <c r="O1189" s="3067" t="s">
        <v>7</v>
      </c>
    </row>
    <row r="1190" spans="1:24" ht="46.8" x14ac:dyDescent="0.3">
      <c r="A1190" s="3088"/>
      <c r="B1190" s="3090"/>
      <c r="C1190" s="3084" t="s">
        <v>824</v>
      </c>
      <c r="D1190" s="3085"/>
      <c r="E1190" s="85" t="s">
        <v>9</v>
      </c>
      <c r="F1190" s="3095"/>
      <c r="G1190" s="2218" t="str">
        <f>G8</f>
        <v>Reading at 00.00hr 
01.08.2023</v>
      </c>
      <c r="H1190" s="2218" t="str">
        <f>H8</f>
        <v>Reading at 00.00hr 
01.09.2023</v>
      </c>
      <c r="I1190" s="1" t="s">
        <v>10</v>
      </c>
      <c r="J1190" s="3088"/>
      <c r="K1190" s="1" t="s">
        <v>11</v>
      </c>
      <c r="L1190" s="1" t="s">
        <v>12</v>
      </c>
      <c r="M1190" s="508" t="s">
        <v>30</v>
      </c>
      <c r="N1190" s="75" t="s">
        <v>41</v>
      </c>
      <c r="O1190" s="3068"/>
    </row>
    <row r="1191" spans="1:24" ht="21.9" customHeight="1" x14ac:dyDescent="0.3">
      <c r="A1191" s="2">
        <v>1</v>
      </c>
      <c r="B1191" s="86">
        <v>2</v>
      </c>
      <c r="C1191" s="2582">
        <v>3</v>
      </c>
      <c r="D1191" s="2615">
        <v>4</v>
      </c>
      <c r="E1191" s="551">
        <v>5</v>
      </c>
      <c r="F1191" s="551">
        <v>6</v>
      </c>
      <c r="G1191" s="2616">
        <f>'PDB Bill AMR'!$H$5</f>
        <v>8</v>
      </c>
      <c r="H1191" s="2616">
        <f>'PDB Bill AMR'!$H$5</f>
        <v>8</v>
      </c>
      <c r="I1191" s="2" t="s">
        <v>2021</v>
      </c>
      <c r="J1191" s="2">
        <v>10</v>
      </c>
      <c r="K1191" s="2" t="s">
        <v>5039</v>
      </c>
      <c r="L1191" s="2" t="s">
        <v>5040</v>
      </c>
      <c r="M1191" s="2">
        <v>13</v>
      </c>
      <c r="N1191" s="2">
        <v>14</v>
      </c>
      <c r="O1191" s="2">
        <v>15</v>
      </c>
      <c r="T1191" s="2673">
        <v>15283200.000000071</v>
      </c>
      <c r="U1191" s="2673">
        <v>15283200.000000071</v>
      </c>
      <c r="V1191" s="33">
        <f>T1191-U1191</f>
        <v>0</v>
      </c>
      <c r="W1191" s="1104">
        <f>V1191/U1191*100</f>
        <v>0</v>
      </c>
      <c r="X1191" s="33" t="str">
        <f>IF(W1191&gt;40,"FAULT",IF(W1191&lt;-40,"CHECK","OK"))</f>
        <v>OK</v>
      </c>
    </row>
    <row r="1192" spans="1:24" ht="21.9" customHeight="1" x14ac:dyDescent="0.3">
      <c r="A1192" s="519"/>
      <c r="B1192" s="513" t="s">
        <v>4296</v>
      </c>
      <c r="C1192" s="514"/>
      <c r="D1192" s="573"/>
      <c r="E1192" s="514"/>
      <c r="F1192" s="668"/>
      <c r="G1192" s="2211"/>
      <c r="H1192" s="2211"/>
      <c r="I1192" s="514"/>
      <c r="J1192" s="514"/>
      <c r="K1192" s="573"/>
      <c r="L1192" s="514"/>
      <c r="M1192" s="515"/>
      <c r="N1192" s="516"/>
      <c r="O1192" s="507"/>
    </row>
    <row r="1193" spans="1:24" ht="21.9" customHeight="1" x14ac:dyDescent="0.3">
      <c r="A1193" s="1341">
        <f t="shared" ref="A1193:M1193" si="218">A896</f>
        <v>16</v>
      </c>
      <c r="B1193" s="1342" t="str">
        <f t="shared" si="218"/>
        <v>Zigatola Circuit-1 (BGB-1)</v>
      </c>
      <c r="C1193" s="1157">
        <f t="shared" si="218"/>
        <v>33</v>
      </c>
      <c r="D1193" s="1357">
        <f t="shared" si="218"/>
        <v>0</v>
      </c>
      <c r="E1193" s="1157">
        <f t="shared" si="218"/>
        <v>30799088</v>
      </c>
      <c r="F1193" s="1372">
        <f t="shared" si="218"/>
        <v>1</v>
      </c>
      <c r="G1193" s="1359">
        <f t="shared" ref="G1193" si="219">G896</f>
        <v>5961.15</v>
      </c>
      <c r="H1193" s="1359">
        <f t="shared" si="218"/>
        <v>5961.44</v>
      </c>
      <c r="I1193" s="1359">
        <f t="shared" si="218"/>
        <v>0.28999999999996362</v>
      </c>
      <c r="J1193" s="1157">
        <f t="shared" si="218"/>
        <v>240000</v>
      </c>
      <c r="K1193" s="1151">
        <f t="shared" si="218"/>
        <v>0</v>
      </c>
      <c r="L1193" s="1180">
        <f t="shared" si="218"/>
        <v>69599.999999991269</v>
      </c>
      <c r="M1193" s="1180">
        <f t="shared" si="218"/>
        <v>69503.158480580867</v>
      </c>
      <c r="N1193" s="80"/>
      <c r="O1193" s="8"/>
    </row>
    <row r="1194" spans="1:24" ht="21.9" customHeight="1" x14ac:dyDescent="0.3">
      <c r="A1194" s="1341">
        <f t="shared" ref="A1194:M1194" si="220">A899</f>
        <v>22</v>
      </c>
      <c r="B1194" s="1342" t="str">
        <f t="shared" si="220"/>
        <v>Zigatola Circuit-2 (BGB-2)</v>
      </c>
      <c r="C1194" s="1157">
        <f t="shared" si="220"/>
        <v>33</v>
      </c>
      <c r="D1194" s="1358">
        <f t="shared" si="220"/>
        <v>0</v>
      </c>
      <c r="E1194" s="1157">
        <f t="shared" si="220"/>
        <v>30799131</v>
      </c>
      <c r="F1194" s="1372">
        <f t="shared" si="220"/>
        <v>1.35</v>
      </c>
      <c r="G1194" s="1359">
        <f t="shared" ref="G1194" si="221">G899</f>
        <v>1865.53</v>
      </c>
      <c r="H1194" s="1359">
        <f t="shared" si="220"/>
        <v>1865.53</v>
      </c>
      <c r="I1194" s="1359">
        <f t="shared" si="220"/>
        <v>0</v>
      </c>
      <c r="J1194" s="1157">
        <f t="shared" si="220"/>
        <v>240000</v>
      </c>
      <c r="K1194" s="1151">
        <f t="shared" si="220"/>
        <v>0</v>
      </c>
      <c r="L1194" s="1180">
        <f t="shared" si="220"/>
        <v>0</v>
      </c>
      <c r="M1194" s="1180">
        <f t="shared" si="220"/>
        <v>0</v>
      </c>
      <c r="N1194" s="80"/>
      <c r="O1194" s="8"/>
    </row>
    <row r="1195" spans="1:24" ht="21.9" customHeight="1" x14ac:dyDescent="0.3">
      <c r="A1195" s="519"/>
      <c r="B1195" s="100"/>
      <c r="C1195" s="89"/>
      <c r="D1195" s="601"/>
      <c r="E1195" s="601"/>
      <c r="F1195" s="678"/>
      <c r="G1195" s="47"/>
      <c r="H1195" s="47"/>
      <c r="I1195" s="47"/>
      <c r="J1195" s="94" t="s">
        <v>27</v>
      </c>
      <c r="K1195" s="584"/>
      <c r="L1195" s="42">
        <f>SUM(L1193:L1194)</f>
        <v>69599.999999991269</v>
      </c>
      <c r="M1195" s="42">
        <f>SUM(M1193:M1194)</f>
        <v>69503.158480580867</v>
      </c>
      <c r="N1195" s="531"/>
      <c r="O1195" s="507"/>
    </row>
    <row r="1196" spans="1:24" ht="21.9" customHeight="1" x14ac:dyDescent="0.3">
      <c r="A1196" s="519"/>
      <c r="B1196" s="513" t="s">
        <v>4297</v>
      </c>
      <c r="C1196" s="514"/>
      <c r="D1196" s="573"/>
      <c r="E1196" s="514"/>
      <c r="F1196" s="668"/>
      <c r="G1196" s="2211"/>
      <c r="H1196" s="2211"/>
      <c r="I1196" s="514"/>
      <c r="J1196" s="514"/>
      <c r="K1196" s="573"/>
      <c r="L1196" s="514"/>
      <c r="M1196" s="515"/>
      <c r="N1196" s="516"/>
      <c r="O1196" s="8"/>
    </row>
    <row r="1197" spans="1:24" ht="21.9" customHeight="1" x14ac:dyDescent="0.3">
      <c r="A1197" s="1345">
        <f t="shared" ref="A1197:M1197" si="222">A1416</f>
        <v>13</v>
      </c>
      <c r="B1197" s="1342" t="str">
        <f t="shared" si="222"/>
        <v>Jigatola U/G Circuit</v>
      </c>
      <c r="C1197" s="1157">
        <f t="shared" si="222"/>
        <v>33</v>
      </c>
      <c r="D1197" s="1370">
        <f t="shared" si="222"/>
        <v>0</v>
      </c>
      <c r="E1197" s="1157" t="str">
        <f t="shared" si="222"/>
        <v>214393/37-2711</v>
      </c>
      <c r="F1197" s="1372">
        <f t="shared" si="222"/>
        <v>1</v>
      </c>
      <c r="G1197" s="1359">
        <f t="shared" ref="G1197" si="223">G1416</f>
        <v>10131.445</v>
      </c>
      <c r="H1197" s="1359">
        <f t="shared" si="222"/>
        <v>18744730</v>
      </c>
      <c r="I1197" s="1359">
        <f t="shared" si="222"/>
        <v>18734598.555</v>
      </c>
      <c r="J1197" s="1157">
        <f t="shared" si="222"/>
        <v>1000</v>
      </c>
      <c r="K1197" s="1151" t="str">
        <f t="shared" si="222"/>
        <v xml:space="preserve">Estimated </v>
      </c>
      <c r="L1197" s="1180">
        <f t="shared" si="222"/>
        <v>1566000</v>
      </c>
      <c r="M1197" s="1180">
        <f t="shared" si="222"/>
        <v>1524160.9386449985</v>
      </c>
      <c r="N1197" s="80"/>
      <c r="O1197" s="507"/>
    </row>
    <row r="1198" spans="1:24" ht="21.9" customHeight="1" x14ac:dyDescent="0.3">
      <c r="A1198" s="519"/>
      <c r="B1198" s="100"/>
      <c r="C1198" s="89"/>
      <c r="D1198" s="601"/>
      <c r="E1198" s="601"/>
      <c r="F1198" s="678"/>
      <c r="G1198" s="47"/>
      <c r="H1198" s="47"/>
      <c r="I1198" s="47"/>
      <c r="J1198" s="94" t="s">
        <v>27</v>
      </c>
      <c r="K1198" s="584"/>
      <c r="L1198" s="42">
        <f>SUM(L1197)</f>
        <v>1566000</v>
      </c>
      <c r="M1198" s="42">
        <f>SUM(M1197)</f>
        <v>1524160.9386449985</v>
      </c>
      <c r="N1198" s="531"/>
      <c r="O1198" s="507"/>
    </row>
    <row r="1199" spans="1:24" ht="21.9" customHeight="1" x14ac:dyDescent="0.3">
      <c r="A1199" s="507"/>
      <c r="B1199" s="513" t="s">
        <v>1197</v>
      </c>
      <c r="C1199" s="514"/>
      <c r="D1199" s="573"/>
      <c r="E1199" s="514"/>
      <c r="F1199" s="668"/>
      <c r="G1199" s="2211"/>
      <c r="H1199" s="2211"/>
      <c r="I1199" s="514"/>
      <c r="J1199" s="607"/>
      <c r="K1199" s="608"/>
      <c r="L1199" s="609"/>
      <c r="M1199" s="609"/>
      <c r="N1199" s="516"/>
      <c r="O1199" s="11"/>
    </row>
    <row r="1200" spans="1:24" ht="21.9" customHeight="1" x14ac:dyDescent="0.3">
      <c r="A1200" s="507"/>
      <c r="B1200" s="98"/>
      <c r="C1200" s="51">
        <v>33</v>
      </c>
      <c r="D1200" s="3072" t="s">
        <v>801</v>
      </c>
      <c r="E1200" s="51"/>
      <c r="F1200" s="676">
        <v>1</v>
      </c>
      <c r="G1200" s="20"/>
      <c r="H1200" s="20"/>
      <c r="I1200" s="19">
        <f>H1200-G1200</f>
        <v>0</v>
      </c>
      <c r="J1200" s="507"/>
      <c r="K1200" s="574"/>
      <c r="L1200" s="21">
        <f>J1200*I1200*F1200</f>
        <v>0</v>
      </c>
      <c r="M1200" s="21"/>
      <c r="N1200" s="80"/>
      <c r="O1200" s="11"/>
    </row>
    <row r="1201" spans="1:15" ht="21.9" customHeight="1" x14ac:dyDescent="0.3">
      <c r="A1201" s="507"/>
      <c r="B1201" s="98"/>
      <c r="C1201" s="51">
        <v>33</v>
      </c>
      <c r="D1201" s="3127"/>
      <c r="E1201" s="51"/>
      <c r="F1201" s="676">
        <v>1</v>
      </c>
      <c r="G1201" s="20"/>
      <c r="H1201" s="20"/>
      <c r="I1201" s="19">
        <f>H1201-G1201</f>
        <v>0</v>
      </c>
      <c r="J1201" s="507"/>
      <c r="K1201" s="574"/>
      <c r="L1201" s="21">
        <f>J1201*I1201*F1201</f>
        <v>0</v>
      </c>
      <c r="M1201" s="21"/>
      <c r="N1201" s="80"/>
      <c r="O1201" s="11"/>
    </row>
    <row r="1202" spans="1:15" ht="21.9" customHeight="1" x14ac:dyDescent="0.3">
      <c r="A1202" s="507"/>
      <c r="B1202" s="98"/>
      <c r="C1202" s="51">
        <v>33</v>
      </c>
      <c r="D1202" s="3073"/>
      <c r="E1202" s="51"/>
      <c r="F1202" s="676">
        <v>1</v>
      </c>
      <c r="G1202" s="20"/>
      <c r="H1202" s="20"/>
      <c r="I1202" s="19">
        <f>H1202-G1202</f>
        <v>0</v>
      </c>
      <c r="J1202" s="507"/>
      <c r="K1202" s="574"/>
      <c r="L1202" s="21">
        <f>J1202*I1202*F1202</f>
        <v>0</v>
      </c>
      <c r="M1202" s="21"/>
      <c r="N1202" s="80"/>
      <c r="O1202" s="11"/>
    </row>
    <row r="1203" spans="1:15" ht="21.9" customHeight="1" x14ac:dyDescent="0.3">
      <c r="A1203" s="507"/>
      <c r="B1203" s="100"/>
      <c r="C1203" s="89"/>
      <c r="D1203" s="601"/>
      <c r="E1203" s="89"/>
      <c r="F1203" s="678"/>
      <c r="G1203" s="47"/>
      <c r="H1203" s="47"/>
      <c r="I1203" s="35"/>
      <c r="J1203" s="94" t="s">
        <v>27</v>
      </c>
      <c r="K1203" s="584"/>
      <c r="L1203" s="42">
        <f>SUM(L1200:L1202)</f>
        <v>0</v>
      </c>
      <c r="M1203" s="42">
        <f>SUM(M1200:M1202)</f>
        <v>0</v>
      </c>
      <c r="N1203" s="42"/>
      <c r="O1203" s="11"/>
    </row>
    <row r="1204" spans="1:15" ht="21.9" customHeight="1" x14ac:dyDescent="0.3">
      <c r="A1204" s="507"/>
      <c r="B1204" s="532" t="s">
        <v>1198</v>
      </c>
      <c r="C1204" s="533"/>
      <c r="D1204" s="578"/>
      <c r="E1204" s="533"/>
      <c r="F1204" s="671"/>
      <c r="G1204" s="2216"/>
      <c r="H1204" s="2216"/>
      <c r="I1204" s="533"/>
      <c r="J1204" s="533"/>
      <c r="K1204" s="578"/>
      <c r="L1204" s="533"/>
      <c r="M1204" s="536"/>
      <c r="N1204" s="534"/>
      <c r="O1204" s="7"/>
    </row>
    <row r="1205" spans="1:15" ht="21.9" customHeight="1" x14ac:dyDescent="0.3">
      <c r="A1205" s="507"/>
      <c r="B1205" s="98" t="s">
        <v>796</v>
      </c>
      <c r="C1205" s="51">
        <v>33</v>
      </c>
      <c r="D1205" s="3132" t="s">
        <v>800</v>
      </c>
      <c r="E1205" s="506"/>
      <c r="F1205" s="676"/>
      <c r="G1205" s="4"/>
      <c r="H1205" s="4"/>
      <c r="I1205" s="4"/>
      <c r="J1205" s="507"/>
      <c r="K1205" s="574"/>
      <c r="L1205" s="15">
        <f>J1205*I1205*F1205</f>
        <v>0</v>
      </c>
      <c r="M1205" s="6"/>
      <c r="N1205" s="76"/>
      <c r="O1205" s="507"/>
    </row>
    <row r="1206" spans="1:15" ht="21.9" customHeight="1" x14ac:dyDescent="0.3">
      <c r="A1206" s="507"/>
      <c r="B1206" s="98" t="s">
        <v>795</v>
      </c>
      <c r="C1206" s="51">
        <v>33</v>
      </c>
      <c r="D1206" s="3133"/>
      <c r="E1206" s="506"/>
      <c r="F1206" s="676"/>
      <c r="G1206" s="4"/>
      <c r="H1206" s="4"/>
      <c r="I1206" s="4"/>
      <c r="J1206" s="507"/>
      <c r="K1206" s="574"/>
      <c r="L1206" s="15">
        <f>J1206*I1206*F1206</f>
        <v>0</v>
      </c>
      <c r="M1206" s="15"/>
      <c r="N1206" s="77"/>
      <c r="O1206" s="507"/>
    </row>
    <row r="1207" spans="1:15" ht="21.9" customHeight="1" x14ac:dyDescent="0.3">
      <c r="A1207" s="507"/>
      <c r="B1207" s="93"/>
      <c r="C1207" s="87"/>
      <c r="D1207" s="999"/>
      <c r="E1207" s="87"/>
      <c r="F1207" s="670"/>
      <c r="G1207" s="36"/>
      <c r="H1207" s="36"/>
      <c r="I1207" s="36"/>
      <c r="J1207" s="93" t="s">
        <v>262</v>
      </c>
      <c r="K1207" s="577"/>
      <c r="L1207" s="54">
        <f>SUM(L1205:L1206)</f>
        <v>0</v>
      </c>
      <c r="M1207" s="521"/>
      <c r="N1207" s="522"/>
      <c r="O1207" s="507"/>
    </row>
    <row r="1208" spans="1:15" ht="21.9" customHeight="1" x14ac:dyDescent="0.3">
      <c r="A1208" s="507"/>
      <c r="B1208" s="100"/>
      <c r="C1208" s="89"/>
      <c r="D1208" s="601"/>
      <c r="E1208" s="89"/>
      <c r="F1208" s="678"/>
      <c r="G1208" s="47"/>
      <c r="H1208" s="47"/>
      <c r="I1208" s="35"/>
      <c r="J1208" s="94"/>
      <c r="K1208" s="584"/>
      <c r="L1208" s="42"/>
      <c r="M1208" s="42"/>
      <c r="N1208" s="83"/>
      <c r="O1208" s="11"/>
    </row>
    <row r="1209" spans="1:15" ht="21.9" customHeight="1" x14ac:dyDescent="0.3">
      <c r="A1209" s="524"/>
      <c r="B1209" s="532" t="s">
        <v>1199</v>
      </c>
      <c r="C1209" s="533"/>
      <c r="D1209" s="578"/>
      <c r="E1209" s="533"/>
      <c r="F1209" s="671"/>
      <c r="G1209" s="2216"/>
      <c r="H1209" s="2216"/>
      <c r="I1209" s="533"/>
      <c r="J1209" s="49"/>
      <c r="K1209" s="587"/>
      <c r="L1209" s="50"/>
      <c r="M1209" s="50"/>
      <c r="N1209" s="534"/>
      <c r="O1209" s="11"/>
    </row>
    <row r="1210" spans="1:15" ht="21.9" customHeight="1" x14ac:dyDescent="0.3">
      <c r="A1210" s="507">
        <v>1</v>
      </c>
      <c r="B1210" s="98" t="s">
        <v>3580</v>
      </c>
      <c r="C1210" s="51">
        <v>33</v>
      </c>
      <c r="D1210" s="3097" t="s">
        <v>802</v>
      </c>
      <c r="E1210" s="51" t="s">
        <v>4586</v>
      </c>
      <c r="F1210" s="676">
        <v>1</v>
      </c>
      <c r="G1210" s="20">
        <v>4015.71</v>
      </c>
      <c r="H1210" s="20">
        <v>4025.2</v>
      </c>
      <c r="I1210" s="19">
        <f>H1210-G1210</f>
        <v>9.4899999999997817</v>
      </c>
      <c r="J1210" s="30">
        <v>240000</v>
      </c>
      <c r="K1210" s="585"/>
      <c r="L1210" s="15">
        <f>J1210*I1210*F1210</f>
        <v>2277599.9999999478</v>
      </c>
      <c r="M1210" s="21"/>
      <c r="N1210" s="81"/>
      <c r="O1210" s="11"/>
    </row>
    <row r="1211" spans="1:15" ht="21.9" customHeight="1" x14ac:dyDescent="0.3">
      <c r="A1211" s="507">
        <v>2</v>
      </c>
      <c r="B1211" s="98" t="s">
        <v>3582</v>
      </c>
      <c r="C1211" s="51">
        <v>33</v>
      </c>
      <c r="D1211" s="3155"/>
      <c r="E1211" s="51" t="s">
        <v>4587</v>
      </c>
      <c r="F1211" s="676">
        <v>1</v>
      </c>
      <c r="G1211" s="20">
        <v>4282.6499999999996</v>
      </c>
      <c r="H1211" s="20">
        <v>4282.6499999999996</v>
      </c>
      <c r="I1211" s="19">
        <f>H1211-G1211</f>
        <v>0</v>
      </c>
      <c r="J1211" s="30">
        <v>240000</v>
      </c>
      <c r="K1211" s="585"/>
      <c r="L1211" s="15">
        <f>J1211*I1211*F1211</f>
        <v>0</v>
      </c>
      <c r="M1211" s="21"/>
      <c r="N1211" s="81"/>
      <c r="O1211" s="11"/>
    </row>
    <row r="1212" spans="1:15" ht="21.9" customHeight="1" x14ac:dyDescent="0.3">
      <c r="A1212" s="524"/>
      <c r="B1212" s="94"/>
      <c r="C1212" s="88"/>
      <c r="D1212" s="94"/>
      <c r="E1212" s="88"/>
      <c r="F1212" s="677"/>
      <c r="G1212" s="37"/>
      <c r="H1212" s="37"/>
      <c r="I1212" s="37"/>
      <c r="J1212" s="94" t="s">
        <v>27</v>
      </c>
      <c r="K1212" s="586"/>
      <c r="L1212" s="2716">
        <f>SUM(L1210:L1211)</f>
        <v>2277599.9999999478</v>
      </c>
      <c r="M1212" s="42"/>
      <c r="N1212" s="535"/>
      <c r="O1212" s="11"/>
    </row>
    <row r="1213" spans="1:15" ht="21.9" customHeight="1" thickBot="1" x14ac:dyDescent="0.35">
      <c r="A1213" s="580"/>
      <c r="B1213" s="611"/>
      <c r="C1213" s="90"/>
      <c r="D1213" s="611"/>
      <c r="E1213" s="90"/>
      <c r="F1213" s="679"/>
      <c r="G1213" s="612"/>
      <c r="H1213" s="612"/>
      <c r="I1213" s="612"/>
      <c r="J1213" s="611"/>
      <c r="K1213" s="613"/>
      <c r="L1213" s="614"/>
      <c r="M1213" s="614"/>
      <c r="N1213" s="531"/>
      <c r="O1213" s="615"/>
    </row>
    <row r="1214" spans="1:15" ht="21.9" customHeight="1" x14ac:dyDescent="0.3">
      <c r="A1214" s="580"/>
      <c r="B1214" s="3099" t="s">
        <v>1048</v>
      </c>
      <c r="C1214" s="3100"/>
      <c r="D1214" s="561" t="s">
        <v>14</v>
      </c>
      <c r="F1214" s="3101" t="s">
        <v>2034</v>
      </c>
      <c r="G1214" s="3102"/>
      <c r="H1214" s="3103"/>
      <c r="I1214" s="561" t="s">
        <v>14</v>
      </c>
      <c r="J1214" s="511"/>
      <c r="K1214" s="3105" t="s">
        <v>809</v>
      </c>
      <c r="L1214" s="3106"/>
      <c r="M1214" s="562" t="s">
        <v>14</v>
      </c>
      <c r="N1214" s="531"/>
      <c r="O1214" s="615"/>
    </row>
    <row r="1215" spans="1:15" ht="21.9" customHeight="1" x14ac:dyDescent="0.3">
      <c r="A1215" s="580"/>
      <c r="B1215" s="3112" t="str">
        <f>B1192</f>
        <v>Kamrangirchar 33 KV SIDE</v>
      </c>
      <c r="C1215" s="3113"/>
      <c r="D1215" s="567">
        <v>0</v>
      </c>
      <c r="F1215" s="3114" t="s">
        <v>810</v>
      </c>
      <c r="G1215" s="3115"/>
      <c r="H1215" s="3116"/>
      <c r="I1215" s="563">
        <f>L1207</f>
        <v>0</v>
      </c>
      <c r="J1215" s="511"/>
      <c r="K1215" s="3117" t="str">
        <f>F1216</f>
        <v xml:space="preserve"> 33 KV NET IMPORT</v>
      </c>
      <c r="L1215" s="3118"/>
      <c r="M1215" s="565">
        <f>I1216</f>
        <v>1524160.9386449985</v>
      </c>
      <c r="N1215" s="531"/>
      <c r="O1215" s="615"/>
    </row>
    <row r="1216" spans="1:15" ht="21.9" customHeight="1" x14ac:dyDescent="0.3">
      <c r="A1216" s="580"/>
      <c r="B1216" s="3112" t="str">
        <f>B1196</f>
        <v>Satmasjid 33 KV SIDE</v>
      </c>
      <c r="C1216" s="3113"/>
      <c r="D1216" s="616">
        <f>M1198</f>
        <v>1524160.9386449985</v>
      </c>
      <c r="F1216" s="3114" t="s">
        <v>2034</v>
      </c>
      <c r="G1216" s="3115"/>
      <c r="H1216" s="3116"/>
      <c r="I1216" s="563">
        <f>D1219-I1215</f>
        <v>1524160.9386449985</v>
      </c>
      <c r="J1216" s="511"/>
      <c r="K1216" s="3119" t="s">
        <v>1200</v>
      </c>
      <c r="L1216" s="3120"/>
      <c r="M1216" s="563">
        <f>L1212</f>
        <v>2277599.9999999478</v>
      </c>
      <c r="N1216" s="531"/>
      <c r="O1216" s="615"/>
    </row>
    <row r="1217" spans="1:24" ht="21.9" customHeight="1" x14ac:dyDescent="0.3">
      <c r="A1217" s="580"/>
      <c r="B1217" s="3112" t="s">
        <v>833</v>
      </c>
      <c r="C1217" s="3113"/>
      <c r="D1217" s="597"/>
      <c r="F1217"/>
      <c r="J1217" s="511"/>
      <c r="K1217" s="3121" t="s">
        <v>267</v>
      </c>
      <c r="L1217" s="3122"/>
      <c r="M1217" s="563">
        <f>M1215-M1216</f>
        <v>-753439.06135494937</v>
      </c>
      <c r="N1217" s="531"/>
      <c r="O1217" s="615"/>
    </row>
    <row r="1218" spans="1:24" ht="21.9" customHeight="1" thickBot="1" x14ac:dyDescent="0.35">
      <c r="A1218" s="580"/>
      <c r="B1218" s="3112" t="s">
        <v>834</v>
      </c>
      <c r="C1218" s="3113"/>
      <c r="D1218" s="598"/>
      <c r="F1218"/>
      <c r="J1218" s="511"/>
      <c r="K1218" s="3123" t="s">
        <v>268</v>
      </c>
      <c r="L1218" s="3124"/>
      <c r="M1218" s="566">
        <f>M1217/M1215</f>
        <v>-0.49433038352548769</v>
      </c>
      <c r="N1218" s="531"/>
      <c r="O1218" s="615"/>
    </row>
    <row r="1219" spans="1:24" ht="21.9" customHeight="1" thickBot="1" x14ac:dyDescent="0.35">
      <c r="A1219" s="580"/>
      <c r="B1219" s="3125" t="s">
        <v>799</v>
      </c>
      <c r="C1219" s="3126"/>
      <c r="D1219" s="564">
        <f>SUM(D1215:D1217)</f>
        <v>1524160.9386449985</v>
      </c>
      <c r="F1219" s="674"/>
      <c r="G1219" s="2214"/>
      <c r="H1219" s="2214"/>
      <c r="I1219" s="511"/>
      <c r="J1219" s="511"/>
      <c r="K1219" s="580"/>
      <c r="L1219" s="511"/>
      <c r="M1219" s="511"/>
      <c r="N1219" s="531"/>
      <c r="O1219" s="615"/>
    </row>
    <row r="1220" spans="1:24" ht="21.9" customHeight="1" x14ac:dyDescent="0.3">
      <c r="A1220" s="580"/>
      <c r="B1220" s="611"/>
      <c r="C1220" s="90"/>
      <c r="D1220" s="611"/>
      <c r="E1220" s="90"/>
      <c r="F1220" s="679"/>
      <c r="G1220" s="612"/>
      <c r="H1220" s="612"/>
      <c r="I1220" s="612"/>
      <c r="J1220" s="611"/>
      <c r="K1220" s="613"/>
      <c r="L1220" s="614"/>
      <c r="M1220" s="614"/>
      <c r="N1220" s="531"/>
      <c r="O1220" s="615"/>
    </row>
    <row r="1221" spans="1:24" ht="21.9" customHeight="1" x14ac:dyDescent="0.3">
      <c r="A1221" s="511"/>
      <c r="B1221" s="520"/>
      <c r="C1221" s="511"/>
      <c r="D1221" s="1087"/>
      <c r="E1221" s="511"/>
      <c r="F1221" s="674"/>
      <c r="G1221" s="2214"/>
      <c r="H1221" s="2214"/>
      <c r="I1221" s="511"/>
      <c r="J1221" s="511"/>
      <c r="K1221" s="580"/>
      <c r="L1221" s="511"/>
      <c r="M1221" s="511"/>
      <c r="N1221" s="511"/>
      <c r="O1221" s="511"/>
    </row>
    <row r="1222" spans="1:24" ht="21.9" customHeight="1" x14ac:dyDescent="0.3">
      <c r="A1222" s="511"/>
      <c r="B1222" s="520"/>
      <c r="C1222" s="511"/>
      <c r="D1222" s="1087"/>
      <c r="E1222" s="511"/>
      <c r="F1222" s="674"/>
      <c r="G1222" s="2214"/>
      <c r="H1222" s="2214"/>
      <c r="I1222" s="511"/>
      <c r="J1222" s="511" t="s">
        <v>222</v>
      </c>
      <c r="K1222" s="580"/>
      <c r="L1222" s="511"/>
      <c r="M1222" s="511"/>
      <c r="N1222" s="511"/>
      <c r="O1222" s="511"/>
    </row>
    <row r="1223" spans="1:24" ht="21.9" customHeight="1" x14ac:dyDescent="0.3">
      <c r="A1223" s="3086" t="s">
        <v>889</v>
      </c>
      <c r="B1223" s="3086"/>
      <c r="C1223" s="3086"/>
      <c r="D1223" s="3086"/>
      <c r="E1223" s="3086"/>
      <c r="F1223" s="3086"/>
      <c r="G1223" s="3086"/>
      <c r="H1223" s="3086"/>
      <c r="I1223" s="3086"/>
      <c r="J1223" s="3086"/>
      <c r="K1223" s="3086"/>
      <c r="L1223" s="3086"/>
      <c r="M1223" s="3086"/>
      <c r="N1223" s="3086"/>
      <c r="O1223" s="629" t="str">
        <f>$O$6</f>
        <v>Month August-2023</v>
      </c>
      <c r="S1223" s="1103" t="str">
        <f>S6</f>
        <v>Name of Feeders.</v>
      </c>
      <c r="T1223" s="2671" t="str">
        <f>T6</f>
        <v>Month August-2023</v>
      </c>
      <c r="U1223" s="2671" t="s">
        <v>5037</v>
      </c>
      <c r="V1223" s="1103" t="str">
        <f>V6</f>
        <v>Diffferance</v>
      </c>
      <c r="W1223" s="1103" t="str">
        <f>W6</f>
        <v>% of Increased/Decreased</v>
      </c>
      <c r="X1223" s="1103" t="str">
        <f>X6</f>
        <v>COMENTS</v>
      </c>
    </row>
    <row r="1224" spans="1:24" ht="21.9" customHeight="1" x14ac:dyDescent="0.3">
      <c r="A1224" s="3087" t="s">
        <v>0</v>
      </c>
      <c r="B1224" s="3089" t="s">
        <v>1</v>
      </c>
      <c r="C1224" s="3091" t="s">
        <v>2</v>
      </c>
      <c r="D1224" s="3092"/>
      <c r="E1224" s="3093"/>
      <c r="F1224" s="3094" t="s">
        <v>3</v>
      </c>
      <c r="G1224" s="3091" t="s">
        <v>4</v>
      </c>
      <c r="H1224" s="3093"/>
      <c r="I1224" s="3068"/>
      <c r="J1224" s="3096" t="s">
        <v>5</v>
      </c>
      <c r="K1224" s="3091" t="s">
        <v>6</v>
      </c>
      <c r="L1224" s="3068"/>
      <c r="M1224" s="95" t="s">
        <v>29</v>
      </c>
      <c r="N1224" s="96"/>
      <c r="O1224" s="3067" t="s">
        <v>7</v>
      </c>
    </row>
    <row r="1225" spans="1:24" ht="46.8" x14ac:dyDescent="0.3">
      <c r="A1225" s="3088"/>
      <c r="B1225" s="3090"/>
      <c r="C1225" s="3084" t="s">
        <v>824</v>
      </c>
      <c r="D1225" s="3085"/>
      <c r="E1225" s="85" t="s">
        <v>9</v>
      </c>
      <c r="F1225" s="3095"/>
      <c r="G1225" s="2218" t="str">
        <f>G8</f>
        <v>Reading at 00.00hr 
01.08.2023</v>
      </c>
      <c r="H1225" s="2218" t="str">
        <f>H8</f>
        <v>Reading at 00.00hr 
01.09.2023</v>
      </c>
      <c r="I1225" s="1" t="s">
        <v>10</v>
      </c>
      <c r="J1225" s="3088"/>
      <c r="K1225" s="1" t="s">
        <v>11</v>
      </c>
      <c r="L1225" s="1" t="s">
        <v>12</v>
      </c>
      <c r="M1225" s="508" t="s">
        <v>30</v>
      </c>
      <c r="N1225" s="75" t="s">
        <v>41</v>
      </c>
      <c r="O1225" s="3068"/>
    </row>
    <row r="1226" spans="1:24" ht="21.9" customHeight="1" x14ac:dyDescent="0.3">
      <c r="A1226" s="2">
        <v>1</v>
      </c>
      <c r="B1226" s="86">
        <v>2</v>
      </c>
      <c r="C1226" s="2582">
        <v>3</v>
      </c>
      <c r="D1226" s="2615">
        <v>4</v>
      </c>
      <c r="E1226" s="551">
        <v>5</v>
      </c>
      <c r="F1226" s="551">
        <v>6</v>
      </c>
      <c r="G1226" s="2616">
        <f>'PDB Bill AMR'!$H$5</f>
        <v>8</v>
      </c>
      <c r="H1226" s="2616">
        <f>'PDB Bill AMR'!$H$5</f>
        <v>8</v>
      </c>
      <c r="I1226" s="2" t="s">
        <v>2021</v>
      </c>
      <c r="J1226" s="2">
        <v>10</v>
      </c>
      <c r="K1226" s="2" t="s">
        <v>5039</v>
      </c>
      <c r="L1226" s="2" t="s">
        <v>5040</v>
      </c>
      <c r="M1226" s="2">
        <v>13</v>
      </c>
      <c r="N1226" s="2">
        <v>14</v>
      </c>
      <c r="O1226" s="2">
        <v>15</v>
      </c>
      <c r="T1226" s="2673">
        <v>15283200.000000071</v>
      </c>
      <c r="U1226" s="2673">
        <v>15283200.000000071</v>
      </c>
      <c r="V1226" s="33">
        <f>T1226-U1226</f>
        <v>0</v>
      </c>
      <c r="W1226" s="1104">
        <f>V1226/U1226*100</f>
        <v>0</v>
      </c>
      <c r="X1226" s="33" t="str">
        <f>IF(W1226&gt;40,"FAULT",IF(W1226&lt;-40,"CHECK","OK"))</f>
        <v>OK</v>
      </c>
    </row>
    <row r="1227" spans="1:24" ht="21.9" customHeight="1" x14ac:dyDescent="0.3">
      <c r="A1227" s="519"/>
      <c r="B1227" s="513" t="s">
        <v>1201</v>
      </c>
      <c r="C1227" s="514"/>
      <c r="D1227" s="573"/>
      <c r="E1227" s="514"/>
      <c r="F1227" s="668"/>
      <c r="G1227" s="2211"/>
      <c r="H1227" s="2211"/>
      <c r="I1227" s="514"/>
      <c r="J1227" s="514"/>
      <c r="K1227" s="573"/>
      <c r="L1227" s="514"/>
      <c r="M1227" s="515"/>
      <c r="N1227" s="516"/>
      <c r="O1227" s="507"/>
    </row>
    <row r="1228" spans="1:24" ht="21.9" customHeight="1" x14ac:dyDescent="0.3">
      <c r="A1228" s="519">
        <v>9</v>
      </c>
      <c r="B1228" s="98" t="s">
        <v>3708</v>
      </c>
      <c r="C1228" s="51">
        <v>11</v>
      </c>
      <c r="D1228" s="3072"/>
      <c r="E1228" s="51"/>
      <c r="F1228" s="676">
        <v>1</v>
      </c>
      <c r="G1228" s="1001">
        <v>0</v>
      </c>
      <c r="H1228" s="1001">
        <v>0</v>
      </c>
      <c r="I1228" s="19">
        <f>H1228-G1228</f>
        <v>0</v>
      </c>
      <c r="J1228" s="507">
        <v>60000</v>
      </c>
      <c r="K1228" s="574">
        <f>F1228*I1228*J1228</f>
        <v>0</v>
      </c>
      <c r="L1228" s="21"/>
      <c r="M1228" s="21"/>
      <c r="N1228" s="80"/>
      <c r="O1228" s="507"/>
    </row>
    <row r="1229" spans="1:24" ht="21.9" customHeight="1" x14ac:dyDescent="0.3">
      <c r="A1229" s="519">
        <v>16</v>
      </c>
      <c r="B1229" s="98" t="s">
        <v>3707</v>
      </c>
      <c r="C1229" s="51">
        <v>11</v>
      </c>
      <c r="D1229" s="3127"/>
      <c r="E1229" s="51" t="s">
        <v>3750</v>
      </c>
      <c r="F1229" s="676">
        <v>1.25</v>
      </c>
      <c r="G1229" s="1001">
        <v>4794.8599999999997</v>
      </c>
      <c r="H1229" s="1001">
        <v>4794.8599999999997</v>
      </c>
      <c r="I1229" s="19">
        <f>H1229-G1229</f>
        <v>0</v>
      </c>
      <c r="J1229" s="507">
        <v>180000</v>
      </c>
      <c r="K1229" s="574">
        <f>F1229*I1229*J1229</f>
        <v>0</v>
      </c>
      <c r="L1229" s="21"/>
      <c r="M1229" s="21"/>
      <c r="N1229" s="80"/>
      <c r="O1229" s="507"/>
    </row>
    <row r="1230" spans="1:24" ht="21.9" customHeight="1" x14ac:dyDescent="0.3">
      <c r="A1230" s="519">
        <v>17</v>
      </c>
      <c r="B1230" s="98" t="s">
        <v>3706</v>
      </c>
      <c r="C1230" s="51">
        <v>11</v>
      </c>
      <c r="D1230" s="3073"/>
      <c r="E1230" s="51" t="s">
        <v>3751</v>
      </c>
      <c r="F1230" s="676">
        <v>1.32</v>
      </c>
      <c r="G1230" s="1001">
        <v>1848.08</v>
      </c>
      <c r="H1230" s="1001">
        <v>1857.19</v>
      </c>
      <c r="I1230" s="19">
        <f>H1230-G1230</f>
        <v>9.1100000000001273</v>
      </c>
      <c r="J1230" s="507">
        <v>180000</v>
      </c>
      <c r="K1230" s="574">
        <f>F1230*I1230*J1230</f>
        <v>2164536.0000000303</v>
      </c>
      <c r="L1230" s="21"/>
      <c r="M1230" s="21"/>
      <c r="N1230" s="80"/>
      <c r="O1230" s="507"/>
    </row>
    <row r="1231" spans="1:24" ht="21.9" customHeight="1" x14ac:dyDescent="0.3">
      <c r="A1231" s="519"/>
      <c r="B1231" s="100"/>
      <c r="C1231" s="89"/>
      <c r="D1231" s="601"/>
      <c r="E1231" s="89"/>
      <c r="F1231" s="678"/>
      <c r="G1231" s="47">
        <v>0</v>
      </c>
      <c r="H1231" s="47">
        <v>0</v>
      </c>
      <c r="I1231" s="47"/>
      <c r="J1231" s="38" t="s">
        <v>27</v>
      </c>
      <c r="K1231" s="2718">
        <f>SUM(K1228:K1230)</f>
        <v>2164536.0000000303</v>
      </c>
      <c r="L1231" s="48"/>
      <c r="M1231" s="2150">
        <f>L1212</f>
        <v>2277599.9999999478</v>
      </c>
      <c r="N1231" s="83"/>
      <c r="O1231" s="507"/>
    </row>
    <row r="1232" spans="1:24" ht="21.9" customHeight="1" x14ac:dyDescent="0.3">
      <c r="A1232" s="519"/>
      <c r="B1232" s="532" t="s">
        <v>1202</v>
      </c>
      <c r="C1232" s="533"/>
      <c r="D1232" s="578"/>
      <c r="E1232" s="533"/>
      <c r="F1232" s="671"/>
      <c r="G1232" s="2216">
        <v>0</v>
      </c>
      <c r="H1232" s="2216">
        <v>0</v>
      </c>
      <c r="I1232" s="533"/>
      <c r="J1232" s="49"/>
      <c r="K1232" s="587"/>
      <c r="L1232" s="50"/>
      <c r="M1232" s="50"/>
      <c r="N1232" s="534"/>
      <c r="O1232" s="507"/>
    </row>
    <row r="1233" spans="1:24" ht="21.9" customHeight="1" x14ac:dyDescent="0.3">
      <c r="A1233" s="519">
        <v>6</v>
      </c>
      <c r="B1233" s="98" t="s">
        <v>3752</v>
      </c>
      <c r="C1233" s="51">
        <v>11</v>
      </c>
      <c r="D1233" s="932"/>
      <c r="E1233" s="51" t="s">
        <v>3753</v>
      </c>
      <c r="F1233" s="676">
        <v>1</v>
      </c>
      <c r="G1233" s="2220">
        <v>0</v>
      </c>
      <c r="H1233" s="2220">
        <v>0</v>
      </c>
      <c r="I1233" s="19">
        <f t="shared" ref="I1233:I1250" si="224">H1233-G1233</f>
        <v>0</v>
      </c>
      <c r="J1233" s="507">
        <v>60000</v>
      </c>
      <c r="K1233" s="581"/>
      <c r="L1233" s="21">
        <f>F1233*I1233*J1233</f>
        <v>0</v>
      </c>
      <c r="M1233" s="21">
        <f>L1233*$K$1251/$L$1251</f>
        <v>0</v>
      </c>
      <c r="N1233" s="1063" t="s">
        <v>4042</v>
      </c>
      <c r="O1233" s="14"/>
      <c r="S1233" t="str">
        <f t="shared" ref="S1233:S1250" si="225">B1233</f>
        <v>Lalmatia Sw/S(Dhanmondi Road 12A)</v>
      </c>
      <c r="T1233" s="2672">
        <f t="shared" ref="T1233:T1250" si="226">M1233</f>
        <v>0</v>
      </c>
      <c r="U1233" s="2672">
        <v>0</v>
      </c>
      <c r="V1233" s="33">
        <f t="shared" ref="V1233:V1250" si="227">T1233-U1233</f>
        <v>0</v>
      </c>
      <c r="W1233" s="1104" t="e">
        <f t="shared" ref="W1233:W1250" si="228">V1233/U1233*100</f>
        <v>#DIV/0!</v>
      </c>
      <c r="X1233" s="33" t="e">
        <f t="shared" ref="X1233:X1250" si="229">IF(W1233&gt;40,"FAULT",IF(W1233&lt;-40,"CHECK","OK"))</f>
        <v>#DIV/0!</v>
      </c>
    </row>
    <row r="1234" spans="1:24" ht="21.9" customHeight="1" x14ac:dyDescent="0.3">
      <c r="A1234" s="519"/>
      <c r="B1234" s="98" t="s">
        <v>3754</v>
      </c>
      <c r="C1234" s="51">
        <v>11</v>
      </c>
      <c r="D1234" s="933"/>
      <c r="E1234" s="51" t="s">
        <v>3755</v>
      </c>
      <c r="F1234" s="676">
        <v>1</v>
      </c>
      <c r="G1234" s="2220">
        <v>0</v>
      </c>
      <c r="H1234" s="2220">
        <v>0</v>
      </c>
      <c r="I1234" s="19">
        <f t="shared" si="224"/>
        <v>0</v>
      </c>
      <c r="J1234" s="507">
        <v>60</v>
      </c>
      <c r="K1234" s="581"/>
      <c r="L1234" s="21">
        <f t="shared" ref="L1234:L1250" si="230">F1234*I1234*J1234</f>
        <v>0</v>
      </c>
      <c r="M1234" s="21">
        <f t="shared" ref="M1234:M1250" si="231">L1234*$K$1251/$L$1251</f>
        <v>0</v>
      </c>
      <c r="N1234" s="71" t="s">
        <v>45</v>
      </c>
      <c r="O1234" s="14"/>
      <c r="S1234" t="str">
        <f t="shared" si="225"/>
        <v>Mitali Road</v>
      </c>
      <c r="T1234" s="2672">
        <f t="shared" si="226"/>
        <v>0</v>
      </c>
      <c r="U1234" s="2672">
        <v>0</v>
      </c>
      <c r="V1234" s="33">
        <f t="shared" si="227"/>
        <v>0</v>
      </c>
      <c r="W1234" s="1104" t="e">
        <f t="shared" si="228"/>
        <v>#DIV/0!</v>
      </c>
      <c r="X1234" s="33" t="e">
        <f t="shared" si="229"/>
        <v>#DIV/0!</v>
      </c>
    </row>
    <row r="1235" spans="1:24" ht="21.9" customHeight="1" x14ac:dyDescent="0.3">
      <c r="A1235" s="519">
        <v>7</v>
      </c>
      <c r="B1235" s="98" t="s">
        <v>3747</v>
      </c>
      <c r="C1235" s="51">
        <v>11</v>
      </c>
      <c r="D1235" s="933"/>
      <c r="E1235" s="51"/>
      <c r="F1235" s="676">
        <v>1</v>
      </c>
      <c r="G1235" s="2220">
        <v>0</v>
      </c>
      <c r="H1235" s="2220">
        <v>0</v>
      </c>
      <c r="I1235" s="19">
        <f t="shared" si="224"/>
        <v>0</v>
      </c>
      <c r="J1235" s="507">
        <v>60000</v>
      </c>
      <c r="K1235" s="581"/>
      <c r="L1235" s="21">
        <f t="shared" si="230"/>
        <v>0</v>
      </c>
      <c r="M1235" s="21">
        <f t="shared" si="231"/>
        <v>0</v>
      </c>
      <c r="N1235" s="71" t="s">
        <v>45</v>
      </c>
      <c r="O1235" s="14"/>
      <c r="S1235" t="str">
        <f t="shared" si="225"/>
        <v>Bou Bazar</v>
      </c>
      <c r="T1235" s="2672">
        <f t="shared" si="226"/>
        <v>0</v>
      </c>
      <c r="U1235" s="2672">
        <v>0</v>
      </c>
      <c r="V1235" s="33">
        <f t="shared" si="227"/>
        <v>0</v>
      </c>
      <c r="W1235" s="1104" t="e">
        <f t="shared" si="228"/>
        <v>#DIV/0!</v>
      </c>
      <c r="X1235" s="33" t="e">
        <f t="shared" si="229"/>
        <v>#DIV/0!</v>
      </c>
    </row>
    <row r="1236" spans="1:24" ht="21.9" customHeight="1" x14ac:dyDescent="0.3">
      <c r="A1236" s="519">
        <v>8</v>
      </c>
      <c r="B1236" s="98" t="s">
        <v>3743</v>
      </c>
      <c r="C1236" s="51">
        <v>11</v>
      </c>
      <c r="D1236" s="933"/>
      <c r="E1236" s="51" t="s">
        <v>3756</v>
      </c>
      <c r="F1236" s="676">
        <v>1</v>
      </c>
      <c r="G1236" s="2220">
        <v>0</v>
      </c>
      <c r="H1236" s="2220">
        <v>0</v>
      </c>
      <c r="I1236" s="19">
        <f t="shared" si="224"/>
        <v>0</v>
      </c>
      <c r="J1236" s="507">
        <v>60</v>
      </c>
      <c r="K1236" s="581"/>
      <c r="L1236" s="21">
        <f t="shared" si="230"/>
        <v>0</v>
      </c>
      <c r="M1236" s="21">
        <f t="shared" si="231"/>
        <v>0</v>
      </c>
      <c r="N1236" s="71" t="s">
        <v>45</v>
      </c>
      <c r="O1236" s="14"/>
      <c r="S1236" t="str">
        <f t="shared" si="225"/>
        <v>Mina Bazar</v>
      </c>
      <c r="T1236" s="2672">
        <f t="shared" si="226"/>
        <v>0</v>
      </c>
      <c r="U1236" s="2672">
        <v>0</v>
      </c>
      <c r="V1236" s="33">
        <f t="shared" si="227"/>
        <v>0</v>
      </c>
      <c r="W1236" s="1104" t="e">
        <f t="shared" si="228"/>
        <v>#DIV/0!</v>
      </c>
      <c r="X1236" s="33" t="e">
        <f t="shared" si="229"/>
        <v>#DIV/0!</v>
      </c>
    </row>
    <row r="1237" spans="1:24" ht="21.9" customHeight="1" x14ac:dyDescent="0.3">
      <c r="A1237" s="519">
        <v>10</v>
      </c>
      <c r="B1237" s="1049" t="s">
        <v>1127</v>
      </c>
      <c r="C1237" s="51">
        <v>11</v>
      </c>
      <c r="D1237" s="933"/>
      <c r="E1237" s="51"/>
      <c r="F1237" s="676">
        <v>1</v>
      </c>
      <c r="G1237" s="2220">
        <v>0</v>
      </c>
      <c r="H1237" s="2220">
        <v>0</v>
      </c>
      <c r="I1237" s="19">
        <f t="shared" si="224"/>
        <v>0</v>
      </c>
      <c r="J1237" s="507">
        <v>60000</v>
      </c>
      <c r="K1237" s="581"/>
      <c r="L1237" s="21">
        <f t="shared" si="230"/>
        <v>0</v>
      </c>
      <c r="M1237" s="21">
        <f t="shared" si="231"/>
        <v>0</v>
      </c>
      <c r="N1237" s="71" t="s">
        <v>45</v>
      </c>
      <c r="O1237" s="14"/>
      <c r="S1237" t="str">
        <f t="shared" si="225"/>
        <v>Spare</v>
      </c>
      <c r="T1237" s="2672">
        <f t="shared" si="226"/>
        <v>0</v>
      </c>
      <c r="U1237" s="2672">
        <v>0</v>
      </c>
      <c r="V1237" s="33">
        <f t="shared" si="227"/>
        <v>0</v>
      </c>
      <c r="W1237" s="1104" t="e">
        <f t="shared" si="228"/>
        <v>#DIV/0!</v>
      </c>
      <c r="X1237" s="33" t="e">
        <f t="shared" si="229"/>
        <v>#DIV/0!</v>
      </c>
    </row>
    <row r="1238" spans="1:24" ht="21.9" customHeight="1" x14ac:dyDescent="0.3">
      <c r="A1238" s="519">
        <v>11</v>
      </c>
      <c r="B1238" s="98" t="s">
        <v>3757</v>
      </c>
      <c r="C1238" s="51">
        <v>11</v>
      </c>
      <c r="D1238" s="933"/>
      <c r="E1238" s="51" t="s">
        <v>3758</v>
      </c>
      <c r="F1238" s="676">
        <v>1</v>
      </c>
      <c r="G1238" s="2217">
        <v>1141.6600000000001</v>
      </c>
      <c r="H1238" s="2217">
        <v>1157</v>
      </c>
      <c r="I1238" s="19">
        <f t="shared" si="224"/>
        <v>15.339999999999918</v>
      </c>
      <c r="J1238" s="507">
        <v>60000</v>
      </c>
      <c r="K1238" s="581"/>
      <c r="L1238" s="21">
        <f t="shared" si="230"/>
        <v>920399.99999999511</v>
      </c>
      <c r="M1238" s="21">
        <f t="shared" si="231"/>
        <v>922404.69935974746</v>
      </c>
      <c r="N1238" s="71" t="s">
        <v>45</v>
      </c>
      <c r="O1238" s="14"/>
      <c r="S1238" t="str">
        <f t="shared" si="225"/>
        <v>Simanto Square</v>
      </c>
      <c r="T1238" s="2672">
        <f t="shared" si="226"/>
        <v>922404.69935974746</v>
      </c>
      <c r="U1238" s="2672">
        <v>967800.0000000064</v>
      </c>
      <c r="V1238" s="33">
        <f t="shared" si="227"/>
        <v>-45395.300640258938</v>
      </c>
      <c r="W1238" s="1104">
        <f t="shared" si="228"/>
        <v>-4.6905662988487951</v>
      </c>
      <c r="X1238" s="33" t="str">
        <f t="shared" si="229"/>
        <v>OK</v>
      </c>
    </row>
    <row r="1239" spans="1:24" ht="21.9" customHeight="1" x14ac:dyDescent="0.3">
      <c r="A1239" s="519">
        <v>12</v>
      </c>
      <c r="B1239" s="98" t="s">
        <v>3759</v>
      </c>
      <c r="C1239" s="51">
        <v>11</v>
      </c>
      <c r="D1239" s="933"/>
      <c r="E1239" s="51" t="s">
        <v>3760</v>
      </c>
      <c r="F1239" s="676">
        <v>1</v>
      </c>
      <c r="G1239" s="2220">
        <v>0</v>
      </c>
      <c r="H1239" s="2220">
        <v>0</v>
      </c>
      <c r="I1239" s="19">
        <f t="shared" si="224"/>
        <v>0</v>
      </c>
      <c r="J1239" s="507">
        <v>60000</v>
      </c>
      <c r="K1239" s="581"/>
      <c r="L1239" s="21">
        <f t="shared" si="230"/>
        <v>0</v>
      </c>
      <c r="M1239" s="21">
        <f t="shared" si="231"/>
        <v>0</v>
      </c>
      <c r="N1239" s="71" t="s">
        <v>45</v>
      </c>
      <c r="O1239" s="14"/>
      <c r="S1239" t="str">
        <f t="shared" si="225"/>
        <v>Post Office</v>
      </c>
      <c r="T1239" s="2672">
        <f t="shared" si="226"/>
        <v>0</v>
      </c>
      <c r="U1239" s="2672">
        <v>0</v>
      </c>
      <c r="V1239" s="33">
        <f t="shared" si="227"/>
        <v>0</v>
      </c>
      <c r="W1239" s="1104" t="e">
        <f t="shared" si="228"/>
        <v>#DIV/0!</v>
      </c>
      <c r="X1239" s="33" t="e">
        <f t="shared" si="229"/>
        <v>#DIV/0!</v>
      </c>
    </row>
    <row r="1240" spans="1:24" ht="21.9" customHeight="1" x14ac:dyDescent="0.3">
      <c r="A1240" s="519">
        <v>13</v>
      </c>
      <c r="B1240" s="98" t="s">
        <v>3761</v>
      </c>
      <c r="C1240" s="51">
        <v>11</v>
      </c>
      <c r="D1240" s="933"/>
      <c r="E1240" s="51"/>
      <c r="F1240" s="676">
        <v>1</v>
      </c>
      <c r="G1240" s="2220">
        <v>0</v>
      </c>
      <c r="H1240" s="2220">
        <v>0</v>
      </c>
      <c r="I1240" s="19">
        <f t="shared" si="224"/>
        <v>0</v>
      </c>
      <c r="J1240" s="507">
        <v>60000</v>
      </c>
      <c r="K1240" s="581"/>
      <c r="L1240" s="21">
        <f t="shared" si="230"/>
        <v>0</v>
      </c>
      <c r="M1240" s="21">
        <f t="shared" si="231"/>
        <v>0</v>
      </c>
      <c r="N1240" s="71" t="s">
        <v>45</v>
      </c>
      <c r="O1240" s="14"/>
      <c r="S1240" t="str">
        <f t="shared" si="225"/>
        <v>Hazaribagh Sw/S-2</v>
      </c>
      <c r="T1240" s="2672">
        <f t="shared" si="226"/>
        <v>0</v>
      </c>
      <c r="U1240" s="2672">
        <v>0</v>
      </c>
      <c r="V1240" s="33">
        <f t="shared" si="227"/>
        <v>0</v>
      </c>
      <c r="W1240" s="1104" t="e">
        <f t="shared" si="228"/>
        <v>#DIV/0!</v>
      </c>
      <c r="X1240" s="33" t="e">
        <f t="shared" si="229"/>
        <v>#DIV/0!</v>
      </c>
    </row>
    <row r="1241" spans="1:24" ht="21.9" customHeight="1" x14ac:dyDescent="0.3">
      <c r="A1241" s="519">
        <v>14</v>
      </c>
      <c r="B1241" s="98" t="s">
        <v>3762</v>
      </c>
      <c r="C1241" s="51">
        <v>11</v>
      </c>
      <c r="D1241" s="933"/>
      <c r="E1241" s="51" t="s">
        <v>3763</v>
      </c>
      <c r="F1241" s="676">
        <v>1</v>
      </c>
      <c r="G1241" s="2217">
        <v>3437.43</v>
      </c>
      <c r="H1241" s="2217">
        <v>3458.66</v>
      </c>
      <c r="I1241" s="19">
        <f t="shared" si="224"/>
        <v>21.230000000000018</v>
      </c>
      <c r="J1241" s="507">
        <v>60000</v>
      </c>
      <c r="K1241" s="581"/>
      <c r="L1241" s="21">
        <f t="shared" si="230"/>
        <v>1273800.0000000012</v>
      </c>
      <c r="M1241" s="21">
        <f t="shared" si="231"/>
        <v>1276574.4307306102</v>
      </c>
      <c r="N1241" s="71" t="s">
        <v>45</v>
      </c>
      <c r="O1241" s="14"/>
      <c r="S1241" t="str">
        <f t="shared" si="225"/>
        <v>Green Road Via Park</v>
      </c>
      <c r="T1241" s="2672">
        <f t="shared" si="226"/>
        <v>1276574.4307306102</v>
      </c>
      <c r="U1241" s="2672">
        <v>1342799.9999999793</v>
      </c>
      <c r="V1241" s="33">
        <f t="shared" si="227"/>
        <v>-66225.569269369124</v>
      </c>
      <c r="W1241" s="1104">
        <f t="shared" si="228"/>
        <v>-4.9319011967061472</v>
      </c>
      <c r="X1241" s="33" t="str">
        <f t="shared" si="229"/>
        <v>OK</v>
      </c>
    </row>
    <row r="1242" spans="1:24" ht="21.9" customHeight="1" x14ac:dyDescent="0.3">
      <c r="A1242" s="519">
        <v>15</v>
      </c>
      <c r="B1242" s="1062" t="s">
        <v>4044</v>
      </c>
      <c r="C1242" s="51">
        <v>11</v>
      </c>
      <c r="D1242" s="933"/>
      <c r="E1242" s="51" t="s">
        <v>3751</v>
      </c>
      <c r="F1242" s="676">
        <v>1</v>
      </c>
      <c r="G1242" s="2217">
        <v>3630.54</v>
      </c>
      <c r="H1242" s="2217">
        <v>3631.76</v>
      </c>
      <c r="I1242" s="19">
        <f t="shared" si="224"/>
        <v>1.2200000000002547</v>
      </c>
      <c r="J1242" s="507">
        <v>60000</v>
      </c>
      <c r="K1242" s="581"/>
      <c r="L1242" s="21">
        <f t="shared" si="230"/>
        <v>73200.00000001528</v>
      </c>
      <c r="M1242" s="21">
        <f t="shared" si="231"/>
        <v>73359.435020803954</v>
      </c>
      <c r="N1242" s="71" t="s">
        <v>45</v>
      </c>
      <c r="O1242" s="14"/>
      <c r="S1242" t="str">
        <f t="shared" si="225"/>
        <v>PWD Quarters 
11 kV Saleq Grand</v>
      </c>
      <c r="T1242" s="2672">
        <f t="shared" si="226"/>
        <v>73359.435020803954</v>
      </c>
      <c r="U1242" s="2672">
        <v>68399.99999999236</v>
      </c>
      <c r="V1242" s="33">
        <f t="shared" si="227"/>
        <v>4959.4350208115939</v>
      </c>
      <c r="W1242" s="1104">
        <f t="shared" si="228"/>
        <v>7.2506359953393966</v>
      </c>
      <c r="X1242" s="33" t="str">
        <f t="shared" si="229"/>
        <v>OK</v>
      </c>
    </row>
    <row r="1243" spans="1:24" ht="21.9" customHeight="1" x14ac:dyDescent="0.3">
      <c r="A1243" s="519">
        <v>18</v>
      </c>
      <c r="B1243" s="98" t="s">
        <v>3764</v>
      </c>
      <c r="C1243" s="51">
        <v>11</v>
      </c>
      <c r="D1243" s="933"/>
      <c r="E1243" s="51" t="s">
        <v>3765</v>
      </c>
      <c r="F1243" s="676">
        <v>1</v>
      </c>
      <c r="G1243" s="2220">
        <v>0</v>
      </c>
      <c r="H1243" s="2220">
        <v>0</v>
      </c>
      <c r="I1243" s="19">
        <f t="shared" si="224"/>
        <v>0</v>
      </c>
      <c r="J1243" s="507">
        <v>60000</v>
      </c>
      <c r="K1243" s="581"/>
      <c r="L1243" s="21">
        <f t="shared" si="230"/>
        <v>0</v>
      </c>
      <c r="M1243" s="21">
        <f t="shared" si="231"/>
        <v>0</v>
      </c>
      <c r="N1243" s="71" t="s">
        <v>45</v>
      </c>
      <c r="O1243" s="14"/>
      <c r="S1243" t="str">
        <f t="shared" si="225"/>
        <v>Road No.-2</v>
      </c>
      <c r="T1243" s="2672">
        <f t="shared" si="226"/>
        <v>0</v>
      </c>
      <c r="U1243" s="2672">
        <v>0</v>
      </c>
      <c r="V1243" s="33">
        <f t="shared" si="227"/>
        <v>0</v>
      </c>
      <c r="W1243" s="1104" t="e">
        <f t="shared" si="228"/>
        <v>#DIV/0!</v>
      </c>
      <c r="X1243" s="33" t="e">
        <f t="shared" si="229"/>
        <v>#DIV/0!</v>
      </c>
    </row>
    <row r="1244" spans="1:24" ht="21.9" customHeight="1" x14ac:dyDescent="0.3">
      <c r="A1244" s="519">
        <v>19</v>
      </c>
      <c r="B1244" s="98" t="s">
        <v>3766</v>
      </c>
      <c r="C1244" s="51">
        <v>11</v>
      </c>
      <c r="D1244" s="933"/>
      <c r="E1244" s="51" t="s">
        <v>3767</v>
      </c>
      <c r="F1244" s="676">
        <v>1</v>
      </c>
      <c r="G1244" s="2220">
        <v>0</v>
      </c>
      <c r="H1244" s="2220">
        <v>0</v>
      </c>
      <c r="I1244" s="19">
        <f t="shared" si="224"/>
        <v>0</v>
      </c>
      <c r="J1244" s="507">
        <v>60000</v>
      </c>
      <c r="K1244" s="581"/>
      <c r="L1244" s="21">
        <f t="shared" si="230"/>
        <v>0</v>
      </c>
      <c r="M1244" s="21">
        <f t="shared" si="231"/>
        <v>0</v>
      </c>
      <c r="N1244" s="71" t="s">
        <v>45</v>
      </c>
      <c r="O1244" s="14"/>
      <c r="S1244" t="str">
        <f t="shared" si="225"/>
        <v>Hzaribagh O/H</v>
      </c>
      <c r="T1244" s="2672">
        <f t="shared" si="226"/>
        <v>0</v>
      </c>
      <c r="U1244" s="2672">
        <v>0</v>
      </c>
      <c r="V1244" s="33">
        <f t="shared" si="227"/>
        <v>0</v>
      </c>
      <c r="W1244" s="1104" t="e">
        <f t="shared" si="228"/>
        <v>#DIV/0!</v>
      </c>
      <c r="X1244" s="33" t="e">
        <f t="shared" si="229"/>
        <v>#DIV/0!</v>
      </c>
    </row>
    <row r="1245" spans="1:24" ht="21.9" customHeight="1" x14ac:dyDescent="0.3">
      <c r="A1245" s="519">
        <v>20</v>
      </c>
      <c r="B1245" s="98" t="s">
        <v>3768</v>
      </c>
      <c r="C1245" s="51">
        <v>11</v>
      </c>
      <c r="D1245" s="933"/>
      <c r="E1245" s="51" t="s">
        <v>3769</v>
      </c>
      <c r="F1245" s="676">
        <v>1</v>
      </c>
      <c r="G1245" s="2220">
        <v>0</v>
      </c>
      <c r="H1245" s="2220">
        <v>0</v>
      </c>
      <c r="I1245" s="19">
        <f t="shared" si="224"/>
        <v>0</v>
      </c>
      <c r="J1245" s="507">
        <v>60000</v>
      </c>
      <c r="K1245" s="581"/>
      <c r="L1245" s="21">
        <f t="shared" si="230"/>
        <v>0</v>
      </c>
      <c r="M1245" s="21">
        <f t="shared" si="231"/>
        <v>0</v>
      </c>
      <c r="N1245" s="71" t="s">
        <v>45</v>
      </c>
      <c r="O1245" s="14"/>
      <c r="S1245" t="str">
        <f t="shared" si="225"/>
        <v>B.G.B</v>
      </c>
      <c r="T1245" s="2672">
        <f t="shared" si="226"/>
        <v>0</v>
      </c>
      <c r="U1245" s="2672">
        <v>0</v>
      </c>
      <c r="V1245" s="33">
        <f t="shared" si="227"/>
        <v>0</v>
      </c>
      <c r="W1245" s="1104" t="e">
        <f t="shared" si="228"/>
        <v>#DIV/0!</v>
      </c>
      <c r="X1245" s="33" t="e">
        <f t="shared" si="229"/>
        <v>#DIV/0!</v>
      </c>
    </row>
    <row r="1246" spans="1:24" ht="21.9" customHeight="1" x14ac:dyDescent="0.3">
      <c r="A1246" s="519">
        <v>21</v>
      </c>
      <c r="B1246" s="1065" t="s">
        <v>4045</v>
      </c>
      <c r="C1246" s="51">
        <v>11</v>
      </c>
      <c r="D1246" s="933"/>
      <c r="E1246" s="51" t="s">
        <v>3770</v>
      </c>
      <c r="F1246" s="676">
        <v>1</v>
      </c>
      <c r="G1246" s="2220">
        <v>0</v>
      </c>
      <c r="H1246" s="2220">
        <v>0</v>
      </c>
      <c r="I1246" s="19">
        <f t="shared" si="224"/>
        <v>0</v>
      </c>
      <c r="J1246" s="507">
        <v>60000</v>
      </c>
      <c r="K1246" s="581"/>
      <c r="L1246" s="21">
        <f t="shared" si="230"/>
        <v>0</v>
      </c>
      <c r="M1246" s="21">
        <f t="shared" si="231"/>
        <v>0</v>
      </c>
      <c r="N1246" s="71" t="s">
        <v>45</v>
      </c>
      <c r="O1246" s="14"/>
      <c r="S1246" t="str">
        <f t="shared" si="225"/>
        <v>11 kV City College</v>
      </c>
      <c r="T1246" s="2672">
        <f t="shared" si="226"/>
        <v>0</v>
      </c>
      <c r="U1246" s="2672">
        <v>0</v>
      </c>
      <c r="V1246" s="33">
        <f t="shared" si="227"/>
        <v>0</v>
      </c>
      <c r="W1246" s="1104" t="e">
        <f t="shared" si="228"/>
        <v>#DIV/0!</v>
      </c>
      <c r="X1246" s="33" t="e">
        <f t="shared" si="229"/>
        <v>#DIV/0!</v>
      </c>
    </row>
    <row r="1247" spans="1:24" ht="21.9" customHeight="1" x14ac:dyDescent="0.3">
      <c r="A1247" s="519">
        <v>22</v>
      </c>
      <c r="B1247" s="98" t="s">
        <v>3739</v>
      </c>
      <c r="C1247" s="51">
        <v>11</v>
      </c>
      <c r="D1247" s="933"/>
      <c r="E1247" s="51" t="s">
        <v>3771</v>
      </c>
      <c r="F1247" s="676">
        <v>1</v>
      </c>
      <c r="G1247" s="2220">
        <v>0</v>
      </c>
      <c r="H1247" s="2220">
        <v>0</v>
      </c>
      <c r="I1247" s="19">
        <f t="shared" si="224"/>
        <v>0</v>
      </c>
      <c r="J1247" s="507">
        <v>60</v>
      </c>
      <c r="K1247" s="581"/>
      <c r="L1247" s="21">
        <f t="shared" si="230"/>
        <v>0</v>
      </c>
      <c r="M1247" s="21">
        <f t="shared" si="231"/>
        <v>0</v>
      </c>
      <c r="N1247" s="1063" t="s">
        <v>4043</v>
      </c>
      <c r="O1247" s="14"/>
      <c r="S1247" t="str">
        <f t="shared" si="225"/>
        <v>Modina Rayer Bazar</v>
      </c>
      <c r="T1247" s="2672">
        <f t="shared" si="226"/>
        <v>0</v>
      </c>
      <c r="U1247" s="2672">
        <v>0</v>
      </c>
      <c r="V1247" s="33">
        <f t="shared" si="227"/>
        <v>0</v>
      </c>
      <c r="W1247" s="1104" t="e">
        <f t="shared" si="228"/>
        <v>#DIV/0!</v>
      </c>
      <c r="X1247" s="33" t="e">
        <f t="shared" si="229"/>
        <v>#DIV/0!</v>
      </c>
    </row>
    <row r="1248" spans="1:24" ht="21.9" customHeight="1" x14ac:dyDescent="0.3">
      <c r="A1248" s="519">
        <v>23</v>
      </c>
      <c r="B1248" s="98" t="s">
        <v>3772</v>
      </c>
      <c r="C1248" s="51">
        <v>11</v>
      </c>
      <c r="D1248" s="933"/>
      <c r="E1248" s="51" t="s">
        <v>3773</v>
      </c>
      <c r="F1248" s="676">
        <v>1</v>
      </c>
      <c r="G1248" s="2220">
        <v>0</v>
      </c>
      <c r="H1248" s="2220">
        <v>0</v>
      </c>
      <c r="I1248" s="19">
        <f t="shared" si="224"/>
        <v>0</v>
      </c>
      <c r="J1248" s="507">
        <v>60000</v>
      </c>
      <c r="K1248" s="581"/>
      <c r="L1248" s="21">
        <f t="shared" si="230"/>
        <v>0</v>
      </c>
      <c r="M1248" s="21">
        <f t="shared" si="231"/>
        <v>0</v>
      </c>
      <c r="N1248" s="71" t="s">
        <v>45</v>
      </c>
      <c r="O1248" s="14"/>
      <c r="S1248" t="str">
        <f t="shared" si="225"/>
        <v>Jigatala Local</v>
      </c>
      <c r="T1248" s="2672">
        <f t="shared" si="226"/>
        <v>0</v>
      </c>
      <c r="U1248" s="2672">
        <v>0</v>
      </c>
      <c r="V1248" s="33">
        <f t="shared" si="227"/>
        <v>0</v>
      </c>
      <c r="W1248" s="1104" t="e">
        <f t="shared" si="228"/>
        <v>#DIV/0!</v>
      </c>
      <c r="X1248" s="33" t="e">
        <f t="shared" si="229"/>
        <v>#DIV/0!</v>
      </c>
    </row>
    <row r="1249" spans="1:24" ht="21.9" customHeight="1" x14ac:dyDescent="0.3">
      <c r="A1249" s="519">
        <v>24</v>
      </c>
      <c r="B1249" s="98" t="s">
        <v>3774</v>
      </c>
      <c r="C1249" s="72">
        <v>0.41499999999999998</v>
      </c>
      <c r="D1249" s="933"/>
      <c r="E1249" s="51">
        <v>243284</v>
      </c>
      <c r="F1249" s="676">
        <v>1</v>
      </c>
      <c r="G1249" s="2217">
        <v>84159</v>
      </c>
      <c r="H1249" s="2217">
        <v>84683</v>
      </c>
      <c r="I1249" s="19">
        <f t="shared" si="224"/>
        <v>524</v>
      </c>
      <c r="J1249" s="507">
        <v>10</v>
      </c>
      <c r="K1249" s="581"/>
      <c r="L1249" s="21">
        <f t="shared" si="230"/>
        <v>5240</v>
      </c>
      <c r="M1249" s="21">
        <f t="shared" si="231"/>
        <v>5251.4131080455263</v>
      </c>
      <c r="N1249" s="71" t="s">
        <v>45</v>
      </c>
      <c r="O1249" s="14"/>
      <c r="S1249" t="str">
        <f t="shared" si="225"/>
        <v>33/0.4 kV Aux. Transformer AT-1</v>
      </c>
      <c r="T1249" s="2672">
        <f t="shared" si="226"/>
        <v>5251.4131080455263</v>
      </c>
      <c r="U1249" s="2672">
        <v>3680.0000000000005</v>
      </c>
      <c r="V1249" s="33">
        <f t="shared" si="227"/>
        <v>1571.4131080455259</v>
      </c>
      <c r="W1249" s="1104">
        <f t="shared" si="228"/>
        <v>42.70144315341102</v>
      </c>
      <c r="X1249" s="33" t="str">
        <f t="shared" si="229"/>
        <v>FAULT</v>
      </c>
    </row>
    <row r="1250" spans="1:24" ht="21.9" customHeight="1" x14ac:dyDescent="0.3">
      <c r="A1250" s="519">
        <v>25</v>
      </c>
      <c r="B1250" s="98" t="s">
        <v>3775</v>
      </c>
      <c r="C1250" s="72">
        <v>0.41499999999999998</v>
      </c>
      <c r="D1250" s="639"/>
      <c r="E1250" s="51">
        <v>412277</v>
      </c>
      <c r="F1250" s="676">
        <v>1</v>
      </c>
      <c r="G1250" s="2217">
        <v>39663</v>
      </c>
      <c r="H1250" s="2217">
        <v>39664</v>
      </c>
      <c r="I1250" s="19">
        <f t="shared" si="224"/>
        <v>1</v>
      </c>
      <c r="J1250" s="507">
        <v>10</v>
      </c>
      <c r="K1250" s="581"/>
      <c r="L1250" s="21">
        <f t="shared" si="230"/>
        <v>10</v>
      </c>
      <c r="M1250" s="21">
        <f t="shared" si="231"/>
        <v>10.021780740544898</v>
      </c>
      <c r="N1250" s="71" t="s">
        <v>45</v>
      </c>
      <c r="O1250" s="14"/>
      <c r="S1250" t="str">
        <f t="shared" si="225"/>
        <v>33/0.4 kV Aux. Transformer AT-2</v>
      </c>
      <c r="T1250" s="2672">
        <f t="shared" si="226"/>
        <v>10.021780740544898</v>
      </c>
      <c r="U1250" s="2672">
        <v>1650</v>
      </c>
      <c r="V1250" s="33">
        <f t="shared" si="227"/>
        <v>-1639.978219259455</v>
      </c>
      <c r="W1250" s="1104">
        <f t="shared" si="228"/>
        <v>-99.392619349057881</v>
      </c>
      <c r="X1250" s="33" t="str">
        <f t="shared" si="229"/>
        <v>CHECK</v>
      </c>
    </row>
    <row r="1251" spans="1:24" ht="21.9" customHeight="1" x14ac:dyDescent="0.3">
      <c r="A1251" s="524"/>
      <c r="B1251" s="94"/>
      <c r="C1251" s="88"/>
      <c r="D1251" s="94"/>
      <c r="E1251" s="88"/>
      <c r="F1251" s="677"/>
      <c r="G1251" s="37"/>
      <c r="H1251" s="37"/>
      <c r="I1251" s="37"/>
      <c r="J1251" s="52" t="s">
        <v>38</v>
      </c>
      <c r="K1251" s="2125">
        <f>M1231</f>
        <v>2277599.9999999478</v>
      </c>
      <c r="L1251" s="2716">
        <f>SUM(L1233:L1250)</f>
        <v>2272650.0000000116</v>
      </c>
      <c r="M1251" s="42">
        <f>SUM(M1233:M1250)</f>
        <v>2277599.9999999478</v>
      </c>
      <c r="N1251" s="82">
        <f>(M1251-L1251)/L1251*100</f>
        <v>0.21780740544897714</v>
      </c>
      <c r="O1251" s="28"/>
    </row>
    <row r="1253" spans="1:24" ht="21.9" customHeight="1" x14ac:dyDescent="0.3">
      <c r="A1253" s="511"/>
      <c r="B1253" s="523"/>
      <c r="C1253" s="520"/>
      <c r="D1253" s="1038"/>
      <c r="F1253" s="3107" t="s">
        <v>815</v>
      </c>
      <c r="G1253" s="3108"/>
      <c r="H1253" s="3109"/>
      <c r="I1253" s="555" t="s">
        <v>14</v>
      </c>
      <c r="J1253" s="511"/>
      <c r="K1253" s="580"/>
      <c r="L1253" s="511"/>
      <c r="M1253" s="511"/>
      <c r="N1253" s="520"/>
      <c r="O1253" s="511"/>
    </row>
    <row r="1254" spans="1:24" ht="21.9" customHeight="1" x14ac:dyDescent="0.3">
      <c r="A1254" s="511"/>
      <c r="B1254" s="523"/>
      <c r="C1254" s="520"/>
      <c r="D1254" s="1038"/>
      <c r="F1254" s="1090" t="s">
        <v>45</v>
      </c>
      <c r="G1254" s="3070" t="s">
        <v>4068</v>
      </c>
      <c r="H1254" s="3071"/>
      <c r="I1254" s="530">
        <f>SUM(M1234:M1246,M1248)+M1249+M1250</f>
        <v>2277599.9999999478</v>
      </c>
      <c r="J1254" s="511"/>
      <c r="K1254" s="580"/>
      <c r="L1254" s="511"/>
      <c r="M1254" s="511"/>
      <c r="N1254" s="520"/>
      <c r="O1254" s="511" t="s">
        <v>222</v>
      </c>
    </row>
    <row r="1255" spans="1:24" ht="21.9" customHeight="1" x14ac:dyDescent="0.3">
      <c r="A1255" s="511"/>
      <c r="B1255" s="523"/>
      <c r="C1255" s="520"/>
      <c r="D1255" s="1038"/>
      <c r="F1255" s="1090"/>
      <c r="G1255" s="3070"/>
      <c r="H1255" s="3071"/>
      <c r="I1255" s="530"/>
      <c r="J1255" s="511"/>
      <c r="K1255" s="580"/>
      <c r="L1255" s="511"/>
      <c r="M1255" s="511"/>
      <c r="N1255" s="520"/>
      <c r="O1255" s="511"/>
    </row>
    <row r="1256" spans="1:24" ht="21.9" customHeight="1" x14ac:dyDescent="0.3">
      <c r="A1256" s="511"/>
      <c r="B1256" s="523"/>
      <c r="C1256" s="520"/>
      <c r="D1256" s="1038"/>
      <c r="F1256" s="1090"/>
      <c r="G1256" s="3070"/>
      <c r="H1256" s="3071"/>
      <c r="I1256" s="530"/>
      <c r="J1256" s="511"/>
      <c r="K1256" s="580"/>
      <c r="L1256" s="511"/>
      <c r="M1256" s="511"/>
      <c r="N1256" s="520"/>
      <c r="O1256" s="511"/>
    </row>
    <row r="1257" spans="1:24" ht="21.9" customHeight="1" x14ac:dyDescent="0.3">
      <c r="A1257" s="511"/>
      <c r="B1257" s="523"/>
      <c r="C1257" s="520"/>
      <c r="D1257" s="1038"/>
      <c r="F1257" s="1090"/>
      <c r="G1257" s="3070"/>
      <c r="H1257" s="3071"/>
      <c r="I1257" s="530"/>
      <c r="J1257" s="511"/>
      <c r="K1257" s="580"/>
      <c r="L1257" s="511"/>
      <c r="M1257" s="511"/>
      <c r="N1257" s="520"/>
      <c r="O1257" s="511"/>
    </row>
    <row r="1258" spans="1:24" ht="21.9" customHeight="1" x14ac:dyDescent="0.3">
      <c r="A1258" s="511"/>
      <c r="B1258" s="523"/>
      <c r="C1258" s="520"/>
      <c r="D1258" s="1038"/>
      <c r="F1258" s="1090"/>
      <c r="G1258" s="3110"/>
      <c r="H1258" s="3111"/>
      <c r="I1258" s="530"/>
      <c r="J1258" s="511"/>
      <c r="L1258" s="511"/>
      <c r="M1258" s="511"/>
      <c r="N1258" s="520"/>
      <c r="O1258" s="511"/>
    </row>
    <row r="1259" spans="1:24" ht="21.9" customHeight="1" x14ac:dyDescent="0.3">
      <c r="A1259" s="511"/>
      <c r="B1259" s="523"/>
      <c r="C1259" s="520"/>
      <c r="D1259" s="1038"/>
      <c r="E1259" s="520"/>
      <c r="F1259" s="3175" t="s">
        <v>199</v>
      </c>
      <c r="G1259" s="3176"/>
      <c r="H1259" s="3177"/>
      <c r="I1259" s="540">
        <f>SUM(I1254:I1258)</f>
        <v>2277599.9999999478</v>
      </c>
      <c r="J1259" s="42">
        <f>I1259-M1251</f>
        <v>0</v>
      </c>
      <c r="K1259" s="580"/>
      <c r="L1259" s="511"/>
      <c r="M1259" s="511"/>
      <c r="N1259" s="520"/>
      <c r="O1259" s="511"/>
    </row>
    <row r="1260" spans="1:24" ht="21.9" customHeight="1" x14ac:dyDescent="0.3">
      <c r="A1260" s="511"/>
      <c r="B1260" s="523"/>
      <c r="C1260" s="520"/>
      <c r="D1260" s="1038"/>
      <c r="E1260" s="520"/>
      <c r="F1260" s="674"/>
      <c r="G1260" s="2214"/>
      <c r="H1260" s="2214"/>
      <c r="I1260" s="511"/>
      <c r="J1260" s="511"/>
      <c r="K1260" s="580"/>
      <c r="L1260" s="511"/>
      <c r="M1260" s="511"/>
      <c r="N1260" s="520"/>
      <c r="O1260" s="511"/>
    </row>
    <row r="1261" spans="1:24" ht="21.9" customHeight="1" x14ac:dyDescent="0.3">
      <c r="A1261" s="511"/>
      <c r="B1261" s="523"/>
      <c r="C1261" s="520"/>
      <c r="D1261" s="1038"/>
      <c r="E1261" s="520"/>
      <c r="F1261" s="674"/>
      <c r="G1261" s="2214"/>
      <c r="H1261" s="2214"/>
      <c r="I1261" s="511"/>
      <c r="J1261" s="511"/>
      <c r="K1261" s="580"/>
      <c r="L1261" s="511"/>
      <c r="M1261" s="511"/>
      <c r="N1261" s="520"/>
      <c r="O1261" s="511"/>
    </row>
    <row r="1262" spans="1:24" ht="21.9" customHeight="1" x14ac:dyDescent="0.3">
      <c r="A1262" s="511"/>
      <c r="B1262" s="523"/>
      <c r="C1262" s="520"/>
      <c r="D1262" s="1038"/>
      <c r="E1262" s="520"/>
      <c r="F1262" s="674"/>
      <c r="G1262" s="2214"/>
      <c r="H1262" s="2214"/>
      <c r="I1262" s="511"/>
      <c r="J1262" s="511"/>
      <c r="K1262" s="580"/>
      <c r="L1262" s="511"/>
      <c r="M1262" s="511"/>
      <c r="N1262" s="520"/>
      <c r="O1262" s="511"/>
    </row>
    <row r="1263" spans="1:24" ht="21.9" customHeight="1" x14ac:dyDescent="0.3">
      <c r="A1263" s="511"/>
      <c r="B1263" s="520"/>
      <c r="C1263" s="520"/>
      <c r="D1263" s="1038"/>
      <c r="E1263" s="520"/>
      <c r="F1263" s="674"/>
      <c r="G1263" s="2214"/>
      <c r="H1263" s="2214"/>
      <c r="I1263" s="511"/>
      <c r="J1263" s="511"/>
      <c r="K1263" s="580"/>
      <c r="L1263" s="511"/>
      <c r="M1263" s="511"/>
      <c r="N1263" s="520"/>
      <c r="O1263" s="511"/>
    </row>
    <row r="1264" spans="1:24" ht="21.9" customHeight="1" x14ac:dyDescent="0.3">
      <c r="A1264" s="511"/>
      <c r="B1264" s="520"/>
      <c r="C1264" s="520"/>
      <c r="D1264" s="1038"/>
      <c r="E1264" s="520"/>
      <c r="F1264" s="674"/>
      <c r="G1264" s="2214"/>
      <c r="H1264" s="2214"/>
      <c r="I1264" s="511"/>
      <c r="J1264" s="511"/>
      <c r="K1264" s="580"/>
      <c r="L1264" s="511"/>
      <c r="M1264" s="511"/>
      <c r="N1264" s="520"/>
      <c r="O1264" s="511"/>
    </row>
    <row r="1265" spans="1:24" ht="21.9" customHeight="1" x14ac:dyDescent="0.3">
      <c r="A1265" s="511"/>
      <c r="B1265" s="523"/>
      <c r="C1265" s="520"/>
      <c r="D1265" s="1038"/>
      <c r="E1265" s="520"/>
      <c r="F1265" s="674"/>
      <c r="G1265" s="2214"/>
      <c r="H1265" s="2214"/>
      <c r="I1265" s="511"/>
      <c r="J1265" s="511"/>
      <c r="K1265" s="580"/>
      <c r="L1265" s="511"/>
      <c r="M1265" s="511"/>
      <c r="N1265" s="520"/>
      <c r="O1265" s="511"/>
    </row>
    <row r="1266" spans="1:24" ht="21.9" customHeight="1" x14ac:dyDescent="0.3">
      <c r="A1266" s="511"/>
      <c r="B1266" s="523"/>
      <c r="C1266" s="520"/>
      <c r="D1266" s="1038"/>
      <c r="E1266" s="520"/>
      <c r="F1266" s="674"/>
      <c r="G1266" s="2214"/>
      <c r="H1266" s="2214"/>
      <c r="I1266" s="511"/>
      <c r="J1266" s="511"/>
      <c r="K1266" s="580"/>
      <c r="L1266" s="511"/>
      <c r="M1266" s="511"/>
      <c r="N1266" s="520"/>
      <c r="O1266" s="511"/>
    </row>
    <row r="1267" spans="1:24" ht="21.9" customHeight="1" x14ac:dyDescent="0.3">
      <c r="A1267" s="511"/>
      <c r="B1267" s="523"/>
      <c r="C1267" s="520"/>
      <c r="D1267" s="1038"/>
      <c r="E1267" s="520"/>
      <c r="F1267" s="674"/>
      <c r="G1267" s="2214"/>
      <c r="H1267" s="2214"/>
      <c r="I1267" s="511"/>
      <c r="J1267" s="511"/>
      <c r="K1267" s="580"/>
      <c r="L1267" s="511"/>
      <c r="M1267" s="511"/>
      <c r="N1267" s="520"/>
      <c r="O1267" s="511"/>
    </row>
    <row r="1268" spans="1:24" ht="21.9" customHeight="1" x14ac:dyDescent="0.3">
      <c r="A1268" s="27"/>
      <c r="B1268" s="3128"/>
      <c r="C1268" s="3128"/>
      <c r="D1268" s="3128"/>
      <c r="E1268" s="3128"/>
      <c r="F1268" s="3128"/>
      <c r="G1268" s="3128"/>
      <c r="H1268" s="3128"/>
      <c r="I1268" s="3128"/>
      <c r="J1268" s="3128"/>
      <c r="K1268" s="3128"/>
      <c r="L1268" s="3128"/>
      <c r="M1268" s="3128"/>
      <c r="N1268" s="520"/>
      <c r="O1268" s="511"/>
    </row>
    <row r="1269" spans="1:24" ht="21.9" customHeight="1" x14ac:dyDescent="0.3">
      <c r="A1269" s="511"/>
      <c r="B1269" s="523"/>
      <c r="C1269" s="520"/>
      <c r="D1269" s="1038"/>
      <c r="E1269" s="520"/>
      <c r="F1269" s="674"/>
      <c r="G1269" s="2214"/>
      <c r="H1269" s="2214"/>
      <c r="I1269" s="511"/>
      <c r="J1269" s="511"/>
      <c r="K1269" s="580"/>
      <c r="L1269" s="511"/>
      <c r="M1269" s="511"/>
      <c r="N1269" s="520"/>
      <c r="O1269" s="511"/>
    </row>
    <row r="1270" spans="1:24" ht="21.9" customHeight="1" x14ac:dyDescent="0.3">
      <c r="A1270" s="511"/>
      <c r="B1270" s="523"/>
      <c r="C1270" s="520"/>
      <c r="D1270" s="1038"/>
      <c r="E1270" s="520"/>
      <c r="F1270" s="674"/>
      <c r="G1270" s="2214"/>
      <c r="H1270" s="2214"/>
      <c r="I1270" s="511"/>
      <c r="J1270" s="511"/>
      <c r="K1270" s="580"/>
      <c r="L1270" s="511"/>
      <c r="M1270" s="511"/>
      <c r="N1270" s="520"/>
      <c r="O1270" s="511"/>
    </row>
    <row r="1271" spans="1:24" ht="21.9" customHeight="1" x14ac:dyDescent="0.3">
      <c r="A1271" s="3086" t="s">
        <v>1203</v>
      </c>
      <c r="B1271" s="3086"/>
      <c r="C1271" s="3086"/>
      <c r="D1271" s="3086"/>
      <c r="E1271" s="3086"/>
      <c r="F1271" s="3086"/>
      <c r="G1271" s="3086"/>
      <c r="H1271" s="3086"/>
      <c r="I1271" s="3086"/>
      <c r="J1271" s="3086"/>
      <c r="K1271" s="3086"/>
      <c r="L1271" s="3086"/>
      <c r="M1271" s="3086"/>
      <c r="N1271" s="3086"/>
      <c r="O1271" s="629" t="str">
        <f>$O$6</f>
        <v>Month August-2023</v>
      </c>
      <c r="S1271" s="1103" t="str">
        <f>S6</f>
        <v>Name of Feeders.</v>
      </c>
      <c r="T1271" s="2671" t="str">
        <f>T6</f>
        <v>Month August-2023</v>
      </c>
      <c r="U1271" s="2671" t="s">
        <v>5037</v>
      </c>
      <c r="V1271" s="1103" t="str">
        <f>V6</f>
        <v>Diffferance</v>
      </c>
      <c r="W1271" s="1103" t="str">
        <f>W6</f>
        <v>% of Increased/Decreased</v>
      </c>
      <c r="X1271" s="1103" t="str">
        <f>X6</f>
        <v>COMENTS</v>
      </c>
    </row>
    <row r="1272" spans="1:24" ht="21.9" customHeight="1" x14ac:dyDescent="0.3">
      <c r="A1272" s="3087" t="s">
        <v>0</v>
      </c>
      <c r="B1272" s="3089" t="s">
        <v>1</v>
      </c>
      <c r="C1272" s="3091" t="s">
        <v>2</v>
      </c>
      <c r="D1272" s="3092"/>
      <c r="E1272" s="3093"/>
      <c r="F1272" s="3094" t="s">
        <v>3</v>
      </c>
      <c r="G1272" s="3091" t="s">
        <v>4</v>
      </c>
      <c r="H1272" s="3093"/>
      <c r="I1272" s="3068"/>
      <c r="J1272" s="3096" t="s">
        <v>5</v>
      </c>
      <c r="K1272" s="3091" t="s">
        <v>6</v>
      </c>
      <c r="L1272" s="3068"/>
      <c r="M1272" s="95" t="s">
        <v>29</v>
      </c>
      <c r="N1272" s="96"/>
      <c r="O1272" s="3067" t="s">
        <v>7</v>
      </c>
    </row>
    <row r="1273" spans="1:24" ht="46.8" x14ac:dyDescent="0.3">
      <c r="A1273" s="3088"/>
      <c r="B1273" s="3090"/>
      <c r="C1273" s="3084" t="s">
        <v>824</v>
      </c>
      <c r="D1273" s="3085"/>
      <c r="E1273" s="85" t="s">
        <v>9</v>
      </c>
      <c r="F1273" s="3095"/>
      <c r="G1273" s="2218" t="str">
        <f>G8</f>
        <v>Reading at 00.00hr 
01.08.2023</v>
      </c>
      <c r="H1273" s="2218" t="str">
        <f>H8</f>
        <v>Reading at 00.00hr 
01.09.2023</v>
      </c>
      <c r="I1273" s="1" t="s">
        <v>10</v>
      </c>
      <c r="J1273" s="3088"/>
      <c r="K1273" s="1" t="s">
        <v>11</v>
      </c>
      <c r="L1273" s="1" t="s">
        <v>12</v>
      </c>
      <c r="M1273" s="508" t="s">
        <v>30</v>
      </c>
      <c r="N1273" s="75" t="s">
        <v>41</v>
      </c>
      <c r="O1273" s="3068"/>
    </row>
    <row r="1274" spans="1:24" ht="21.9" customHeight="1" x14ac:dyDescent="0.3">
      <c r="A1274" s="2">
        <v>1</v>
      </c>
      <c r="B1274" s="86">
        <v>2</v>
      </c>
      <c r="C1274" s="2582">
        <v>3</v>
      </c>
      <c r="D1274" s="2615">
        <v>4</v>
      </c>
      <c r="E1274" s="551">
        <v>5</v>
      </c>
      <c r="F1274" s="551">
        <v>6</v>
      </c>
      <c r="G1274" s="2616">
        <f>'PDB Bill AMR'!$H$5</f>
        <v>8</v>
      </c>
      <c r="H1274" s="2616">
        <f>'PDB Bill AMR'!$H$5</f>
        <v>8</v>
      </c>
      <c r="I1274" s="2" t="s">
        <v>2021</v>
      </c>
      <c r="J1274" s="2">
        <v>10</v>
      </c>
      <c r="K1274" s="2" t="s">
        <v>5039</v>
      </c>
      <c r="L1274" s="2" t="s">
        <v>5040</v>
      </c>
      <c r="M1274" s="2">
        <v>13</v>
      </c>
      <c r="N1274" s="2">
        <v>14</v>
      </c>
      <c r="O1274" s="2">
        <v>15</v>
      </c>
      <c r="T1274" s="2673">
        <v>15283200.000000071</v>
      </c>
      <c r="U1274" s="2673">
        <v>15283200.000000071</v>
      </c>
      <c r="V1274" s="33">
        <f>T1274-U1274</f>
        <v>0</v>
      </c>
      <c r="W1274" s="1104">
        <f>V1274/U1274*100</f>
        <v>0</v>
      </c>
      <c r="X1274" s="33" t="str">
        <f>IF(W1274&gt;40,"FAULT",IF(W1274&lt;-40,"CHECK","OK"))</f>
        <v>OK</v>
      </c>
    </row>
    <row r="1275" spans="1:24" ht="21.9" customHeight="1" x14ac:dyDescent="0.3">
      <c r="A1275" s="519"/>
      <c r="B1275" s="513" t="s">
        <v>4300</v>
      </c>
      <c r="C1275" s="514"/>
      <c r="D1275" s="573"/>
      <c r="E1275" s="514"/>
      <c r="F1275" s="668"/>
      <c r="G1275" s="2211"/>
      <c r="H1275" s="2211"/>
      <c r="I1275" s="514"/>
      <c r="J1275" s="514"/>
      <c r="K1275" s="573"/>
      <c r="L1275" s="514"/>
      <c r="M1275" s="515"/>
      <c r="N1275" s="516"/>
      <c r="O1275" s="507"/>
    </row>
    <row r="1276" spans="1:24" ht="21.9" customHeight="1" x14ac:dyDescent="0.3">
      <c r="A1276" s="10"/>
      <c r="B1276" s="98" t="s">
        <v>3776</v>
      </c>
      <c r="C1276" s="1157">
        <f t="shared" ref="C1276:M1276" si="232">C891</f>
        <v>33</v>
      </c>
      <c r="D1276" s="1357">
        <f t="shared" si="232"/>
        <v>0</v>
      </c>
      <c r="E1276" s="1157" t="str">
        <f t="shared" si="232"/>
        <v>BD001907</v>
      </c>
      <c r="F1276" s="1372">
        <f t="shared" si="232"/>
        <v>1</v>
      </c>
      <c r="G1276" s="1359">
        <f t="shared" ref="G1276" si="233">G891</f>
        <v>348.37</v>
      </c>
      <c r="H1276" s="1359">
        <f t="shared" si="232"/>
        <v>348.37</v>
      </c>
      <c r="I1276" s="1359">
        <f t="shared" si="232"/>
        <v>0</v>
      </c>
      <c r="J1276" s="1157">
        <f t="shared" si="232"/>
        <v>240000</v>
      </c>
      <c r="K1276" s="1151">
        <f t="shared" si="232"/>
        <v>0</v>
      </c>
      <c r="L1276" s="1180">
        <f t="shared" si="232"/>
        <v>0</v>
      </c>
      <c r="M1276" s="1180">
        <f t="shared" si="232"/>
        <v>0</v>
      </c>
      <c r="N1276" s="80"/>
      <c r="O1276" s="8"/>
    </row>
    <row r="1277" spans="1:24" ht="21.9" customHeight="1" x14ac:dyDescent="0.3">
      <c r="A1277" s="10">
        <v>1</v>
      </c>
      <c r="B1277" s="98" t="s">
        <v>4295</v>
      </c>
      <c r="C1277" s="1157">
        <f t="shared" ref="C1277:M1277" si="234">C892</f>
        <v>33</v>
      </c>
      <c r="D1277" s="1357">
        <f t="shared" si="234"/>
        <v>0</v>
      </c>
      <c r="E1277" s="1157" t="str">
        <f t="shared" si="234"/>
        <v>BD001912</v>
      </c>
      <c r="F1277" s="1372">
        <f t="shared" si="234"/>
        <v>1</v>
      </c>
      <c r="G1277" s="1359">
        <f t="shared" ref="G1277" si="235">G892</f>
        <v>428.23</v>
      </c>
      <c r="H1277" s="1359">
        <f t="shared" si="234"/>
        <v>428.23</v>
      </c>
      <c r="I1277" s="1359">
        <f t="shared" si="234"/>
        <v>0</v>
      </c>
      <c r="J1277" s="1157">
        <f t="shared" si="234"/>
        <v>240000</v>
      </c>
      <c r="K1277" s="1151">
        <f t="shared" si="234"/>
        <v>0</v>
      </c>
      <c r="L1277" s="1180">
        <f t="shared" si="234"/>
        <v>0</v>
      </c>
      <c r="M1277" s="1180">
        <f t="shared" si="234"/>
        <v>0</v>
      </c>
      <c r="N1277" s="80"/>
      <c r="O1277" s="8"/>
    </row>
    <row r="1278" spans="1:24" ht="21.9" customHeight="1" x14ac:dyDescent="0.3">
      <c r="A1278" s="519"/>
      <c r="B1278" s="100"/>
      <c r="C1278" s="89"/>
      <c r="D1278" s="601"/>
      <c r="E1278" s="89"/>
      <c r="F1278" s="678"/>
      <c r="G1278" s="47"/>
      <c r="H1278" s="47"/>
      <c r="I1278" s="47"/>
      <c r="J1278" s="94" t="s">
        <v>27</v>
      </c>
      <c r="K1278" s="42">
        <f>SUM(K1276:K1277)</f>
        <v>0</v>
      </c>
      <c r="L1278" s="42">
        <f t="shared" ref="L1278:M1278" si="236">SUM(L1276:L1277)</f>
        <v>0</v>
      </c>
      <c r="M1278" s="42">
        <f t="shared" si="236"/>
        <v>0</v>
      </c>
      <c r="N1278" s="531"/>
      <c r="O1278" s="507"/>
    </row>
    <row r="1279" spans="1:24" ht="21.9" customHeight="1" x14ac:dyDescent="0.3">
      <c r="A1279" s="519"/>
      <c r="B1279" s="513" t="s">
        <v>1192</v>
      </c>
      <c r="C1279" s="514"/>
      <c r="D1279" s="573"/>
      <c r="E1279" s="514"/>
      <c r="F1279" s="668"/>
      <c r="G1279" s="2211"/>
      <c r="H1279" s="2211"/>
      <c r="I1279" s="514"/>
      <c r="J1279" s="514"/>
      <c r="K1279" s="573"/>
      <c r="L1279" s="514"/>
      <c r="M1279" s="515"/>
      <c r="N1279" s="516"/>
      <c r="O1279" s="8"/>
    </row>
    <row r="1280" spans="1:24" ht="21.9" customHeight="1" x14ac:dyDescent="0.3">
      <c r="A1280" s="1341">
        <f t="shared" ref="A1280:M1280" si="237">A1108</f>
        <v>3</v>
      </c>
      <c r="B1280" s="1342" t="str">
        <f t="shared" si="237"/>
        <v>Dhaka Uddyan-1</v>
      </c>
      <c r="C1280" s="1157">
        <f t="shared" si="237"/>
        <v>33</v>
      </c>
      <c r="D1280" s="1358">
        <f t="shared" si="237"/>
        <v>0</v>
      </c>
      <c r="E1280" s="1157">
        <f t="shared" si="237"/>
        <v>0</v>
      </c>
      <c r="F1280" s="1372">
        <f t="shared" si="237"/>
        <v>1</v>
      </c>
      <c r="G1280" s="1359">
        <f t="shared" ref="G1280" si="238">G1108</f>
        <v>189.31</v>
      </c>
      <c r="H1280" s="1359">
        <f t="shared" si="237"/>
        <v>207.16</v>
      </c>
      <c r="I1280" s="1359">
        <f t="shared" si="237"/>
        <v>17.849999999999994</v>
      </c>
      <c r="J1280" s="1157">
        <f t="shared" si="237"/>
        <v>360000</v>
      </c>
      <c r="K1280" s="1151">
        <f t="shared" si="237"/>
        <v>0</v>
      </c>
      <c r="L1280" s="1180">
        <f t="shared" si="237"/>
        <v>6425999.9999999981</v>
      </c>
      <c r="M1280" s="1180">
        <f t="shared" si="237"/>
        <v>6430773.4363393327</v>
      </c>
      <c r="N1280" s="80"/>
      <c r="O1280" s="8"/>
    </row>
    <row r="1281" spans="1:15" ht="21.9" customHeight="1" x14ac:dyDescent="0.3">
      <c r="A1281" s="1345">
        <f t="shared" ref="A1281:M1281" si="239">A1111</f>
        <v>10</v>
      </c>
      <c r="B1281" s="1342" t="str">
        <f t="shared" si="239"/>
        <v>Dhaka Uddyan-2</v>
      </c>
      <c r="C1281" s="1157">
        <f t="shared" si="239"/>
        <v>33</v>
      </c>
      <c r="D1281" s="1370">
        <f t="shared" si="239"/>
        <v>0</v>
      </c>
      <c r="E1281" s="1157">
        <f t="shared" si="239"/>
        <v>0</v>
      </c>
      <c r="F1281" s="1372">
        <f t="shared" si="239"/>
        <v>1</v>
      </c>
      <c r="G1281" s="1359">
        <f t="shared" ref="G1281" si="240">G1111</f>
        <v>196.11</v>
      </c>
      <c r="H1281" s="1359">
        <f t="shared" si="239"/>
        <v>215.74</v>
      </c>
      <c r="I1281" s="1359">
        <f t="shared" si="239"/>
        <v>19.629999999999995</v>
      </c>
      <c r="J1281" s="1157">
        <f t="shared" si="239"/>
        <v>360000</v>
      </c>
      <c r="K1281" s="1151">
        <f t="shared" si="239"/>
        <v>0</v>
      </c>
      <c r="L1281" s="1180">
        <f t="shared" si="239"/>
        <v>7066799.9999999981</v>
      </c>
      <c r="M1281" s="1180">
        <f t="shared" si="239"/>
        <v>7072049.4428762514</v>
      </c>
      <c r="N1281" s="80"/>
      <c r="O1281" s="507"/>
    </row>
    <row r="1282" spans="1:15" ht="21.9" customHeight="1" x14ac:dyDescent="0.3">
      <c r="A1282" s="519"/>
      <c r="B1282" s="100"/>
      <c r="C1282" s="89"/>
      <c r="D1282" s="601"/>
      <c r="E1282" s="89"/>
      <c r="F1282" s="678"/>
      <c r="G1282" s="47"/>
      <c r="H1282" s="47"/>
      <c r="I1282" s="47"/>
      <c r="J1282" s="94" t="s">
        <v>27</v>
      </c>
      <c r="K1282" s="42">
        <f>SUM(K1280:K1281)</f>
        <v>0</v>
      </c>
      <c r="L1282" s="42">
        <f t="shared" ref="L1282:M1282" si="241">SUM(L1280:L1281)</f>
        <v>13492799.999999996</v>
      </c>
      <c r="M1282" s="42">
        <f t="shared" si="241"/>
        <v>13502822.879215583</v>
      </c>
      <c r="N1282" s="531"/>
      <c r="O1282" s="507"/>
    </row>
    <row r="1283" spans="1:15" ht="21.9" customHeight="1" x14ac:dyDescent="0.3">
      <c r="A1283" s="507"/>
      <c r="B1283" s="513" t="s">
        <v>1204</v>
      </c>
      <c r="C1283" s="514"/>
      <c r="D1283" s="573"/>
      <c r="E1283" s="514"/>
      <c r="F1283" s="668"/>
      <c r="G1283" s="2211"/>
      <c r="H1283" s="2211"/>
      <c r="I1283" s="514"/>
      <c r="J1283" s="607"/>
      <c r="K1283" s="608"/>
      <c r="L1283" s="609"/>
      <c r="M1283" s="609"/>
      <c r="N1283" s="516"/>
      <c r="O1283" s="11"/>
    </row>
    <row r="1284" spans="1:15" ht="21.9" customHeight="1" x14ac:dyDescent="0.3">
      <c r="A1284" s="507"/>
      <c r="B1284" s="98" t="s">
        <v>3776</v>
      </c>
      <c r="C1284" s="51">
        <v>33</v>
      </c>
      <c r="D1284" s="3072" t="s">
        <v>801</v>
      </c>
      <c r="E1284" s="51" t="s">
        <v>4591</v>
      </c>
      <c r="F1284" s="676">
        <v>1</v>
      </c>
      <c r="G1284" s="1001">
        <v>90469.03</v>
      </c>
      <c r="H1284" s="1001">
        <v>90469.03</v>
      </c>
      <c r="I1284" s="19">
        <f>H1284-G1284</f>
        <v>0</v>
      </c>
      <c r="J1284" s="507">
        <v>1125</v>
      </c>
      <c r="K1284" s="574"/>
      <c r="L1284" s="21">
        <f>J1284*I1284*F1284</f>
        <v>0</v>
      </c>
      <c r="M1284" s="21"/>
      <c r="N1284" s="80"/>
      <c r="O1284" s="11"/>
    </row>
    <row r="1285" spans="1:15" ht="21.9" customHeight="1" x14ac:dyDescent="0.3">
      <c r="A1285" s="507"/>
      <c r="B1285" s="98" t="s">
        <v>4588</v>
      </c>
      <c r="C1285" s="51">
        <v>33</v>
      </c>
      <c r="D1285" s="3127"/>
      <c r="E1285" s="51" t="s">
        <v>4592</v>
      </c>
      <c r="F1285" s="676">
        <v>1</v>
      </c>
      <c r="G1285" s="1001">
        <v>60324.25</v>
      </c>
      <c r="H1285" s="1001">
        <v>65964.429999999993</v>
      </c>
      <c r="I1285" s="19">
        <f>H1285-G1285</f>
        <v>5640.179999999993</v>
      </c>
      <c r="J1285" s="507">
        <v>1125</v>
      </c>
      <c r="K1285" s="574"/>
      <c r="L1285" s="21">
        <f t="shared" ref="L1285:L1287" si="242">J1285*I1285*F1285</f>
        <v>6345202.4999999925</v>
      </c>
      <c r="M1285" s="21"/>
      <c r="N1285" s="80"/>
      <c r="O1285" s="11"/>
    </row>
    <row r="1286" spans="1:15" ht="21.9" customHeight="1" x14ac:dyDescent="0.3">
      <c r="A1286" s="507"/>
      <c r="B1286" s="98" t="s">
        <v>4589</v>
      </c>
      <c r="C1286" s="51">
        <v>33</v>
      </c>
      <c r="D1286" s="3127"/>
      <c r="E1286" s="51" t="s">
        <v>4593</v>
      </c>
      <c r="F1286" s="676">
        <v>1</v>
      </c>
      <c r="G1286" s="1001">
        <v>62541.61</v>
      </c>
      <c r="H1286" s="1001">
        <v>68793.91</v>
      </c>
      <c r="I1286" s="19">
        <f>H1286-G1286</f>
        <v>6252.3000000000029</v>
      </c>
      <c r="J1286" s="507">
        <v>1125</v>
      </c>
      <c r="K1286" s="574"/>
      <c r="L1286" s="21">
        <f t="shared" si="242"/>
        <v>7033837.5000000037</v>
      </c>
      <c r="M1286" s="21"/>
      <c r="N1286" s="80"/>
      <c r="O1286" s="11"/>
    </row>
    <row r="1287" spans="1:15" ht="21.9" customHeight="1" x14ac:dyDescent="0.3">
      <c r="A1287" s="507"/>
      <c r="B1287" s="98" t="s">
        <v>4590</v>
      </c>
      <c r="C1287" s="51">
        <v>33</v>
      </c>
      <c r="D1287" s="3073"/>
      <c r="E1287" s="51" t="s">
        <v>4594</v>
      </c>
      <c r="F1287" s="676">
        <v>1</v>
      </c>
      <c r="G1287" s="1001">
        <v>73739.05</v>
      </c>
      <c r="H1287" s="1001">
        <v>73739.05</v>
      </c>
      <c r="I1287" s="19">
        <f>H1287-G1287</f>
        <v>0</v>
      </c>
      <c r="J1287" s="507">
        <v>1125</v>
      </c>
      <c r="K1287" s="574"/>
      <c r="L1287" s="21">
        <f t="shared" si="242"/>
        <v>0</v>
      </c>
      <c r="M1287" s="21"/>
      <c r="N1287" s="80"/>
      <c r="O1287" s="11"/>
    </row>
    <row r="1288" spans="1:15" ht="21.9" customHeight="1" x14ac:dyDescent="0.3">
      <c r="A1288" s="507"/>
      <c r="B1288" s="100"/>
      <c r="C1288" s="89"/>
      <c r="D1288" s="601"/>
      <c r="E1288" s="89"/>
      <c r="F1288" s="678"/>
      <c r="G1288" s="47">
        <v>0</v>
      </c>
      <c r="H1288" s="47">
        <v>0</v>
      </c>
      <c r="I1288" s="35"/>
      <c r="J1288" s="94" t="s">
        <v>27</v>
      </c>
      <c r="K1288" s="584"/>
      <c r="L1288" s="2716">
        <f>SUM(L1284:L1287)</f>
        <v>13379039.999999996</v>
      </c>
      <c r="M1288" s="42">
        <f>SUM(M1284:M1287)</f>
        <v>0</v>
      </c>
      <c r="N1288" s="83"/>
      <c r="O1288" s="11"/>
    </row>
    <row r="1289" spans="1:15" ht="21.9" customHeight="1" x14ac:dyDescent="0.3">
      <c r="A1289" s="507"/>
      <c r="B1289" s="532" t="s">
        <v>1205</v>
      </c>
      <c r="C1289" s="533"/>
      <c r="D1289" s="578"/>
      <c r="E1289" s="533"/>
      <c r="F1289" s="671"/>
      <c r="G1289" s="2216">
        <v>0</v>
      </c>
      <c r="H1289" s="2216">
        <v>0</v>
      </c>
      <c r="I1289" s="533"/>
      <c r="J1289" s="533"/>
      <c r="K1289" s="578"/>
      <c r="L1289" s="533"/>
      <c r="M1289" s="536"/>
      <c r="N1289" s="534"/>
      <c r="O1289" s="7"/>
    </row>
    <row r="1290" spans="1:15" ht="21.9" customHeight="1" x14ac:dyDescent="0.3">
      <c r="A1290" s="507"/>
      <c r="B1290" s="98" t="s">
        <v>796</v>
      </c>
      <c r="C1290" s="51">
        <v>33</v>
      </c>
      <c r="D1290" s="3132" t="s">
        <v>800</v>
      </c>
      <c r="E1290" s="506"/>
      <c r="F1290" s="676"/>
      <c r="G1290" s="4">
        <v>0</v>
      </c>
      <c r="H1290" s="4">
        <v>0</v>
      </c>
      <c r="I1290" s="4"/>
      <c r="J1290" s="507"/>
      <c r="K1290" s="574"/>
      <c r="L1290" s="15">
        <f>J1290*I1290*F1290</f>
        <v>0</v>
      </c>
      <c r="M1290" s="6"/>
      <c r="N1290" s="76"/>
      <c r="O1290" s="507"/>
    </row>
    <row r="1291" spans="1:15" ht="21.9" customHeight="1" x14ac:dyDescent="0.3">
      <c r="A1291" s="507"/>
      <c r="B1291" s="98" t="s">
        <v>795</v>
      </c>
      <c r="C1291" s="51">
        <v>33</v>
      </c>
      <c r="D1291" s="3133"/>
      <c r="E1291" s="506"/>
      <c r="F1291" s="676"/>
      <c r="G1291" s="4">
        <v>0</v>
      </c>
      <c r="H1291" s="4">
        <v>0</v>
      </c>
      <c r="I1291" s="4"/>
      <c r="J1291" s="507"/>
      <c r="K1291" s="574"/>
      <c r="L1291" s="15">
        <f>J1291*I1291*F1291</f>
        <v>0</v>
      </c>
      <c r="M1291" s="15"/>
      <c r="N1291" s="77"/>
      <c r="O1291" s="507"/>
    </row>
    <row r="1292" spans="1:15" ht="21.9" customHeight="1" x14ac:dyDescent="0.3">
      <c r="A1292" s="507"/>
      <c r="B1292" s="93"/>
      <c r="C1292" s="87"/>
      <c r="D1292" s="999"/>
      <c r="E1292" s="87"/>
      <c r="F1292" s="670"/>
      <c r="G1292" s="36">
        <v>0</v>
      </c>
      <c r="H1292" s="36">
        <v>0</v>
      </c>
      <c r="I1292" s="36"/>
      <c r="J1292" s="93" t="s">
        <v>262</v>
      </c>
      <c r="K1292" s="577"/>
      <c r="L1292" s="54">
        <f>SUM(L1290:L1291)</f>
        <v>0</v>
      </c>
      <c r="M1292" s="521"/>
      <c r="N1292" s="522"/>
      <c r="O1292" s="507"/>
    </row>
    <row r="1293" spans="1:15" ht="21.9" customHeight="1" x14ac:dyDescent="0.3">
      <c r="A1293" s="507"/>
      <c r="B1293" s="100"/>
      <c r="C1293" s="89"/>
      <c r="D1293" s="601"/>
      <c r="E1293" s="89"/>
      <c r="F1293" s="678"/>
      <c r="G1293" s="47">
        <v>0</v>
      </c>
      <c r="H1293" s="47">
        <v>0</v>
      </c>
      <c r="I1293" s="35"/>
      <c r="J1293" s="94"/>
      <c r="K1293" s="584"/>
      <c r="L1293" s="42"/>
      <c r="M1293" s="42"/>
      <c r="N1293" s="83"/>
      <c r="O1293" s="11"/>
    </row>
    <row r="1294" spans="1:15" ht="21.9" customHeight="1" x14ac:dyDescent="0.3">
      <c r="A1294" s="524"/>
      <c r="B1294" s="532" t="s">
        <v>1206</v>
      </c>
      <c r="C1294" s="533"/>
      <c r="D1294" s="578"/>
      <c r="E1294" s="533"/>
      <c r="F1294" s="671"/>
      <c r="G1294" s="2216">
        <v>0</v>
      </c>
      <c r="H1294" s="2216">
        <v>0</v>
      </c>
      <c r="I1294" s="533"/>
      <c r="J1294" s="49"/>
      <c r="K1294" s="587"/>
      <c r="L1294" s="50"/>
      <c r="M1294" s="50"/>
      <c r="N1294" s="534"/>
      <c r="O1294" s="11"/>
    </row>
    <row r="1295" spans="1:15" ht="21.9" customHeight="1" x14ac:dyDescent="0.3">
      <c r="A1295" s="507">
        <v>1</v>
      </c>
      <c r="B1295" s="98" t="s">
        <v>3485</v>
      </c>
      <c r="C1295" s="51">
        <v>33</v>
      </c>
      <c r="D1295" s="3097"/>
      <c r="E1295" s="51" t="s">
        <v>3777</v>
      </c>
      <c r="F1295" s="676">
        <v>1</v>
      </c>
      <c r="G1295" s="1001">
        <v>70364.070000000007</v>
      </c>
      <c r="H1295" s="1001">
        <v>76742.039999999994</v>
      </c>
      <c r="I1295" s="20">
        <f>H1295-G1295</f>
        <v>6377.9699999999866</v>
      </c>
      <c r="J1295" s="30">
        <v>1000</v>
      </c>
      <c r="K1295" s="585"/>
      <c r="L1295" s="21">
        <f>F1295*I1295*J1295</f>
        <v>6377969.999999987</v>
      </c>
      <c r="M1295" s="21"/>
      <c r="N1295" s="81"/>
      <c r="O1295" s="11"/>
    </row>
    <row r="1296" spans="1:15" ht="21.9" customHeight="1" x14ac:dyDescent="0.3">
      <c r="A1296" s="507">
        <v>3</v>
      </c>
      <c r="B1296" s="98" t="s">
        <v>3778</v>
      </c>
      <c r="C1296" s="51">
        <v>33</v>
      </c>
      <c r="D1296" s="3098"/>
      <c r="E1296" s="51" t="s">
        <v>3494</v>
      </c>
      <c r="F1296" s="676">
        <v>1</v>
      </c>
      <c r="G1296" s="1001">
        <v>0</v>
      </c>
      <c r="H1296" s="1001">
        <v>0</v>
      </c>
      <c r="I1296" s="20"/>
      <c r="J1296" s="30">
        <v>1000</v>
      </c>
      <c r="K1296" s="585"/>
      <c r="L1296" s="21">
        <f>F1296*I1296*J1296</f>
        <v>0</v>
      </c>
      <c r="M1296" s="21"/>
      <c r="N1296" s="81"/>
      <c r="O1296" s="11"/>
    </row>
    <row r="1297" spans="1:24" ht="21.9" customHeight="1" x14ac:dyDescent="0.3">
      <c r="A1297" s="507">
        <v>4</v>
      </c>
      <c r="B1297" s="98" t="s">
        <v>3487</v>
      </c>
      <c r="C1297" s="51">
        <v>33</v>
      </c>
      <c r="D1297" s="3155"/>
      <c r="E1297" s="51" t="s">
        <v>3779</v>
      </c>
      <c r="F1297" s="676">
        <v>1</v>
      </c>
      <c r="G1297" s="1001">
        <v>53777.98</v>
      </c>
      <c r="H1297" s="1001">
        <v>60834.8</v>
      </c>
      <c r="I1297" s="20">
        <f>H1297-G1297</f>
        <v>7056.82</v>
      </c>
      <c r="J1297" s="30">
        <v>1000</v>
      </c>
      <c r="K1297" s="585"/>
      <c r="L1297" s="21">
        <f>F1297*I1297*J1297</f>
        <v>7056820</v>
      </c>
      <c r="M1297" s="21"/>
      <c r="N1297" s="81"/>
      <c r="O1297" s="11"/>
    </row>
    <row r="1298" spans="1:24" ht="21.9" customHeight="1" x14ac:dyDescent="0.3">
      <c r="A1298" s="524"/>
      <c r="B1298" s="94"/>
      <c r="C1298" s="88"/>
      <c r="D1298" s="94"/>
      <c r="E1298" s="88"/>
      <c r="F1298" s="677"/>
      <c r="G1298" s="37"/>
      <c r="H1298" s="37"/>
      <c r="I1298" s="37"/>
      <c r="J1298" s="94" t="s">
        <v>27</v>
      </c>
      <c r="K1298" s="586"/>
      <c r="L1298" s="2716">
        <f>SUM(L1295:L1297)</f>
        <v>13434789.999999987</v>
      </c>
      <c r="M1298" s="42">
        <f>SUM(M1295:M1297)</f>
        <v>0</v>
      </c>
      <c r="N1298" s="535"/>
      <c r="O1298" s="11"/>
    </row>
    <row r="1299" spans="1:24" ht="21.9" customHeight="1" thickBot="1" x14ac:dyDescent="0.35">
      <c r="A1299" s="580"/>
      <c r="B1299" s="611"/>
      <c r="C1299" s="90"/>
      <c r="D1299" s="611"/>
      <c r="E1299" s="90"/>
      <c r="F1299" s="679"/>
      <c r="G1299" s="612"/>
      <c r="H1299" s="612"/>
      <c r="I1299" s="612"/>
      <c r="J1299" s="611"/>
      <c r="K1299" s="613"/>
      <c r="L1299" s="614"/>
      <c r="M1299" s="614"/>
      <c r="N1299" s="531"/>
      <c r="O1299" s="615"/>
    </row>
    <row r="1300" spans="1:24" ht="21.9" customHeight="1" x14ac:dyDescent="0.3">
      <c r="A1300" s="580"/>
      <c r="B1300" s="3099" t="s">
        <v>1048</v>
      </c>
      <c r="C1300" s="3100"/>
      <c r="D1300" s="561" t="s">
        <v>14</v>
      </c>
      <c r="F1300" s="3101" t="s">
        <v>2034</v>
      </c>
      <c r="G1300" s="3102"/>
      <c r="H1300" s="3103"/>
      <c r="I1300" s="561" t="s">
        <v>14</v>
      </c>
      <c r="J1300" s="511"/>
      <c r="K1300" s="3105" t="s">
        <v>809</v>
      </c>
      <c r="L1300" s="3106"/>
      <c r="M1300" s="562" t="s">
        <v>14</v>
      </c>
      <c r="N1300" s="531"/>
      <c r="O1300" s="615"/>
    </row>
    <row r="1301" spans="1:24" ht="21.9" customHeight="1" x14ac:dyDescent="0.3">
      <c r="A1301" s="580"/>
      <c r="B1301" s="3112" t="str">
        <f>B1275</f>
        <v xml:space="preserve"> KAMRANGIRCHAR 33 KV SIDE</v>
      </c>
      <c r="C1301" s="3113"/>
      <c r="D1301" s="567">
        <f>M1278</f>
        <v>0</v>
      </c>
      <c r="F1301" s="3114" t="s">
        <v>810</v>
      </c>
      <c r="G1301" s="3115"/>
      <c r="H1301" s="3116"/>
      <c r="I1301" s="563">
        <f>L1292</f>
        <v>0</v>
      </c>
      <c r="J1301" s="511"/>
      <c r="K1301" s="3117" t="str">
        <f>F1302</f>
        <v xml:space="preserve"> 33 KV NET IMPORT</v>
      </c>
      <c r="L1301" s="3118"/>
      <c r="M1301" s="565">
        <f>I1302</f>
        <v>13502822.879215583</v>
      </c>
      <c r="N1301" s="531"/>
      <c r="O1301" s="615"/>
    </row>
    <row r="1302" spans="1:24" ht="21.9" customHeight="1" x14ac:dyDescent="0.3">
      <c r="A1302" s="580"/>
      <c r="B1302" s="3112" t="str">
        <f>B1279</f>
        <v>JIGATOLA 33 KV SIDE</v>
      </c>
      <c r="C1302" s="3113"/>
      <c r="D1302" s="616">
        <f>M1282</f>
        <v>13502822.879215583</v>
      </c>
      <c r="F1302" s="3114" t="s">
        <v>2034</v>
      </c>
      <c r="G1302" s="3115"/>
      <c r="H1302" s="3116"/>
      <c r="I1302" s="563">
        <f>D1305-I1301</f>
        <v>13502822.879215583</v>
      </c>
      <c r="J1302" s="511"/>
      <c r="K1302" s="3119" t="s">
        <v>4849</v>
      </c>
      <c r="L1302" s="3120"/>
      <c r="M1302" s="563">
        <f>L1298</f>
        <v>13434789.999999987</v>
      </c>
      <c r="N1302" s="531"/>
      <c r="O1302" s="615"/>
    </row>
    <row r="1303" spans="1:24" ht="21.9" customHeight="1" x14ac:dyDescent="0.3">
      <c r="A1303" s="580"/>
      <c r="B1303" s="3112" t="s">
        <v>833</v>
      </c>
      <c r="C1303" s="3113"/>
      <c r="D1303" s="597"/>
      <c r="F1303"/>
      <c r="J1303" s="511"/>
      <c r="K1303" s="3121" t="s">
        <v>267</v>
      </c>
      <c r="L1303" s="3122"/>
      <c r="M1303" s="563">
        <f>M1301-M1302</f>
        <v>68032.879215596244</v>
      </c>
      <c r="N1303" s="531"/>
      <c r="O1303" s="615"/>
    </row>
    <row r="1304" spans="1:24" ht="21.9" customHeight="1" thickBot="1" x14ac:dyDescent="0.35">
      <c r="A1304" s="580"/>
      <c r="B1304" s="3112" t="s">
        <v>834</v>
      </c>
      <c r="C1304" s="3113"/>
      <c r="D1304" s="598"/>
      <c r="F1304"/>
      <c r="J1304" s="511"/>
      <c r="K1304" s="3123" t="s">
        <v>268</v>
      </c>
      <c r="L1304" s="3124"/>
      <c r="M1304" s="566">
        <f>M1303/M1301</f>
        <v>5.0384189901740359E-3</v>
      </c>
      <c r="N1304" s="531"/>
      <c r="O1304" s="615"/>
    </row>
    <row r="1305" spans="1:24" ht="21.9" customHeight="1" thickBot="1" x14ac:dyDescent="0.35">
      <c r="A1305" s="580"/>
      <c r="B1305" s="3125" t="s">
        <v>799</v>
      </c>
      <c r="C1305" s="3126"/>
      <c r="D1305" s="564">
        <f>SUM(D1301:D1303)</f>
        <v>13502822.879215583</v>
      </c>
      <c r="F1305" s="674"/>
      <c r="G1305" s="2214"/>
      <c r="H1305" s="2214"/>
      <c r="I1305" s="511"/>
      <c r="J1305" s="511"/>
      <c r="K1305" s="580"/>
      <c r="L1305" s="511"/>
      <c r="M1305" s="511"/>
      <c r="N1305" s="531"/>
      <c r="O1305" s="615"/>
    </row>
    <row r="1306" spans="1:24" ht="21.9" customHeight="1" x14ac:dyDescent="0.3">
      <c r="A1306" s="580"/>
      <c r="B1306" s="611"/>
      <c r="C1306" s="90"/>
      <c r="D1306" s="611"/>
      <c r="E1306" s="90"/>
      <c r="F1306" s="679"/>
      <c r="G1306" s="612"/>
      <c r="H1306" s="612"/>
      <c r="I1306" s="612"/>
      <c r="J1306" s="611"/>
      <c r="K1306" s="613"/>
      <c r="L1306" s="614"/>
      <c r="M1306" s="614"/>
      <c r="N1306" s="531"/>
      <c r="O1306" s="615"/>
    </row>
    <row r="1307" spans="1:24" ht="21.9" customHeight="1" x14ac:dyDescent="0.3">
      <c r="A1307" s="511"/>
      <c r="B1307" s="520"/>
      <c r="C1307" s="511"/>
      <c r="D1307" s="1087"/>
      <c r="E1307" s="511"/>
      <c r="F1307" s="674"/>
      <c r="G1307" s="2214"/>
      <c r="H1307" s="2214"/>
      <c r="I1307" s="511"/>
      <c r="J1307" s="511"/>
      <c r="K1307" s="580"/>
      <c r="L1307" s="511"/>
      <c r="M1307" s="511"/>
      <c r="N1307" s="511"/>
      <c r="O1307" s="511"/>
    </row>
    <row r="1308" spans="1:24" ht="21.9" customHeight="1" x14ac:dyDescent="0.3">
      <c r="A1308" s="511"/>
      <c r="B1308" s="520"/>
      <c r="C1308" s="511"/>
      <c r="D1308" s="1087"/>
      <c r="E1308" s="511"/>
      <c r="F1308" s="674"/>
      <c r="G1308" s="2214"/>
      <c r="H1308" s="2214"/>
      <c r="I1308" s="511"/>
      <c r="J1308" s="511"/>
      <c r="K1308" s="580"/>
      <c r="L1308" s="511"/>
      <c r="M1308" s="511"/>
      <c r="N1308" s="511"/>
      <c r="O1308" s="511"/>
    </row>
    <row r="1309" spans="1:24" ht="21.9" customHeight="1" x14ac:dyDescent="0.3">
      <c r="A1309" s="3086" t="s">
        <v>890</v>
      </c>
      <c r="B1309" s="3086"/>
      <c r="C1309" s="3086"/>
      <c r="D1309" s="3086"/>
      <c r="E1309" s="3086"/>
      <c r="F1309" s="3086"/>
      <c r="G1309" s="3086"/>
      <c r="H1309" s="3086"/>
      <c r="I1309" s="3086"/>
      <c r="J1309" s="3086"/>
      <c r="K1309" s="3086"/>
      <c r="L1309" s="3086"/>
      <c r="M1309" s="3086"/>
      <c r="N1309" s="3086"/>
      <c r="O1309" s="629" t="str">
        <f>$O$6</f>
        <v>Month August-2023</v>
      </c>
      <c r="S1309" s="1103" t="str">
        <f>S6</f>
        <v>Name of Feeders.</v>
      </c>
      <c r="T1309" s="2671" t="str">
        <f>T6</f>
        <v>Month August-2023</v>
      </c>
      <c r="U1309" s="2671" t="s">
        <v>5037</v>
      </c>
      <c r="V1309" s="1103" t="str">
        <f>V6</f>
        <v>Diffferance</v>
      </c>
      <c r="W1309" s="1103" t="str">
        <f>W6</f>
        <v>% of Increased/Decreased</v>
      </c>
      <c r="X1309" s="1103" t="str">
        <f>X6</f>
        <v>COMENTS</v>
      </c>
    </row>
    <row r="1310" spans="1:24" ht="21.9" customHeight="1" x14ac:dyDescent="0.3">
      <c r="A1310" s="3087" t="s">
        <v>0</v>
      </c>
      <c r="B1310" s="3089" t="s">
        <v>1</v>
      </c>
      <c r="C1310" s="3091" t="s">
        <v>2</v>
      </c>
      <c r="D1310" s="3092"/>
      <c r="E1310" s="3093"/>
      <c r="F1310" s="3094" t="s">
        <v>3</v>
      </c>
      <c r="G1310" s="3091" t="s">
        <v>4</v>
      </c>
      <c r="H1310" s="3093"/>
      <c r="I1310" s="3068"/>
      <c r="J1310" s="3096" t="s">
        <v>5</v>
      </c>
      <c r="K1310" s="3091" t="s">
        <v>6</v>
      </c>
      <c r="L1310" s="3068"/>
      <c r="M1310" s="95" t="s">
        <v>29</v>
      </c>
      <c r="N1310" s="96"/>
      <c r="O1310" s="3067" t="s">
        <v>7</v>
      </c>
    </row>
    <row r="1311" spans="1:24" ht="46.8" x14ac:dyDescent="0.3">
      <c r="A1311" s="3088"/>
      <c r="B1311" s="3090"/>
      <c r="C1311" s="3084" t="s">
        <v>824</v>
      </c>
      <c r="D1311" s="3085"/>
      <c r="E1311" s="85" t="s">
        <v>9</v>
      </c>
      <c r="F1311" s="3095"/>
      <c r="G1311" s="2218" t="str">
        <f>G8</f>
        <v>Reading at 00.00hr 
01.08.2023</v>
      </c>
      <c r="H1311" s="2218" t="str">
        <f>H8</f>
        <v>Reading at 00.00hr 
01.09.2023</v>
      </c>
      <c r="I1311" s="1" t="s">
        <v>10</v>
      </c>
      <c r="J1311" s="3088"/>
      <c r="K1311" s="1" t="s">
        <v>11</v>
      </c>
      <c r="L1311" s="1" t="s">
        <v>12</v>
      </c>
      <c r="M1311" s="508" t="s">
        <v>30</v>
      </c>
      <c r="N1311" s="75" t="s">
        <v>41</v>
      </c>
      <c r="O1311" s="3068"/>
    </row>
    <row r="1312" spans="1:24" ht="21.9" customHeight="1" x14ac:dyDescent="0.3">
      <c r="A1312" s="2">
        <v>1</v>
      </c>
      <c r="B1312" s="86">
        <v>2</v>
      </c>
      <c r="C1312" s="2582">
        <v>3</v>
      </c>
      <c r="D1312" s="2615">
        <v>4</v>
      </c>
      <c r="E1312" s="551">
        <v>5</v>
      </c>
      <c r="F1312" s="551">
        <v>6</v>
      </c>
      <c r="G1312" s="2616">
        <f>'PDB Bill AMR'!$H$5</f>
        <v>8</v>
      </c>
      <c r="H1312" s="2616">
        <f>'PDB Bill AMR'!$H$5</f>
        <v>8</v>
      </c>
      <c r="I1312" s="2" t="s">
        <v>2021</v>
      </c>
      <c r="J1312" s="2">
        <v>10</v>
      </c>
      <c r="K1312" s="2" t="s">
        <v>5039</v>
      </c>
      <c r="L1312" s="2" t="s">
        <v>5040</v>
      </c>
      <c r="M1312" s="2">
        <v>13</v>
      </c>
      <c r="N1312" s="2">
        <v>14</v>
      </c>
      <c r="O1312" s="2">
        <v>15</v>
      </c>
      <c r="T1312" s="2673">
        <v>15283200.000000071</v>
      </c>
      <c r="U1312" s="2673">
        <v>15283200.000000071</v>
      </c>
      <c r="V1312" s="33">
        <f>T1312-U1312</f>
        <v>0</v>
      </c>
      <c r="W1312" s="1104">
        <f>V1312/U1312*100</f>
        <v>0</v>
      </c>
      <c r="X1312" s="33" t="str">
        <f>IF(W1312&gt;40,"FAULT",IF(W1312&lt;-40,"CHECK","OK"))</f>
        <v>OK</v>
      </c>
    </row>
    <row r="1313" spans="1:24" ht="21.9" customHeight="1" x14ac:dyDescent="0.3">
      <c r="A1313" s="519"/>
      <c r="B1313" s="513" t="s">
        <v>1207</v>
      </c>
      <c r="C1313" s="514"/>
      <c r="D1313" s="573"/>
      <c r="E1313" s="514"/>
      <c r="F1313" s="668"/>
      <c r="G1313" s="2211"/>
      <c r="H1313" s="2211"/>
      <c r="I1313" s="514"/>
      <c r="J1313" s="514"/>
      <c r="K1313" s="573"/>
      <c r="L1313" s="514"/>
      <c r="M1313" s="515"/>
      <c r="N1313" s="516"/>
      <c r="O1313" s="507"/>
    </row>
    <row r="1314" spans="1:24" ht="21.9" customHeight="1" x14ac:dyDescent="0.3">
      <c r="A1314" s="519">
        <v>14</v>
      </c>
      <c r="B1314" s="98" t="s">
        <v>3489</v>
      </c>
      <c r="C1314" s="51">
        <v>11</v>
      </c>
      <c r="D1314" s="3072"/>
      <c r="E1314" s="51" t="s">
        <v>3780</v>
      </c>
      <c r="F1314" s="676">
        <v>1</v>
      </c>
      <c r="G1314" s="20">
        <v>69356.95</v>
      </c>
      <c r="H1314" s="20">
        <v>75708.289999999994</v>
      </c>
      <c r="I1314" s="20">
        <f>H1314-G1314</f>
        <v>6351.3399999999965</v>
      </c>
      <c r="J1314" s="507">
        <v>1000</v>
      </c>
      <c r="K1314" s="574">
        <f>F1314*I1314*J1314</f>
        <v>6351339.9999999963</v>
      </c>
      <c r="L1314" s="21"/>
      <c r="M1314" s="21">
        <f>K1314*$I$1302/$K$1316</f>
        <v>6705963.0492750332</v>
      </c>
      <c r="N1314" s="80"/>
      <c r="O1314" s="507"/>
    </row>
    <row r="1315" spans="1:24" ht="21.9" customHeight="1" x14ac:dyDescent="0.3">
      <c r="A1315" s="519">
        <v>15</v>
      </c>
      <c r="B1315" s="98" t="s">
        <v>3490</v>
      </c>
      <c r="C1315" s="51">
        <v>11</v>
      </c>
      <c r="D1315" s="3073"/>
      <c r="E1315" s="51" t="s">
        <v>3781</v>
      </c>
      <c r="F1315" s="676">
        <v>1</v>
      </c>
      <c r="G1315" s="20">
        <v>53746.81</v>
      </c>
      <c r="H1315" s="20">
        <v>60184.24</v>
      </c>
      <c r="I1315" s="20">
        <f>H1315-G1315</f>
        <v>6437.43</v>
      </c>
      <c r="J1315" s="507">
        <v>1000</v>
      </c>
      <c r="K1315" s="574">
        <f>F1315*I1315*J1315</f>
        <v>6437430</v>
      </c>
      <c r="L1315" s="21"/>
      <c r="M1315" s="21">
        <f>K1315*$I$1302/$K$1316</f>
        <v>6796859.8299405491</v>
      </c>
      <c r="N1315" s="80"/>
      <c r="O1315" s="507"/>
    </row>
    <row r="1316" spans="1:24" ht="21.9" customHeight="1" x14ac:dyDescent="0.3">
      <c r="A1316" s="519"/>
      <c r="B1316" s="100"/>
      <c r="C1316" s="89"/>
      <c r="D1316" s="601"/>
      <c r="E1316" s="89"/>
      <c r="F1316" s="678"/>
      <c r="G1316" s="47">
        <v>0</v>
      </c>
      <c r="H1316" s="47">
        <v>0</v>
      </c>
      <c r="I1316" s="47"/>
      <c r="J1316" s="38" t="s">
        <v>27</v>
      </c>
      <c r="K1316" s="2716">
        <f>SUM(K1314:K1315)</f>
        <v>12788769.999999996</v>
      </c>
      <c r="L1316" s="48"/>
      <c r="M1316" s="42">
        <f>SUM(M1314:M1315)</f>
        <v>13502822.879215583</v>
      </c>
      <c r="N1316" s="83"/>
      <c r="O1316" s="507"/>
    </row>
    <row r="1317" spans="1:24" ht="21.9" customHeight="1" x14ac:dyDescent="0.3">
      <c r="A1317" s="519"/>
      <c r="B1317" s="532" t="s">
        <v>1207</v>
      </c>
      <c r="C1317" s="533"/>
      <c r="D1317" s="578"/>
      <c r="E1317" s="533"/>
      <c r="F1317" s="671"/>
      <c r="G1317" s="2216">
        <v>0</v>
      </c>
      <c r="H1317" s="2216">
        <v>0</v>
      </c>
      <c r="I1317" s="533"/>
      <c r="J1317" s="49"/>
      <c r="K1317" s="587"/>
      <c r="L1317" s="50"/>
      <c r="M1317" s="50"/>
      <c r="N1317" s="534"/>
      <c r="O1317" s="507"/>
    </row>
    <row r="1318" spans="1:24" ht="21.9" customHeight="1" x14ac:dyDescent="0.3">
      <c r="A1318" s="519">
        <v>7</v>
      </c>
      <c r="B1318" s="98" t="s">
        <v>1127</v>
      </c>
      <c r="C1318" s="51">
        <v>11</v>
      </c>
      <c r="D1318" s="932"/>
      <c r="E1318" s="51" t="s">
        <v>3782</v>
      </c>
      <c r="F1318" s="676">
        <v>1</v>
      </c>
      <c r="G1318" s="2217">
        <v>0</v>
      </c>
      <c r="H1318" s="2217">
        <v>0</v>
      </c>
      <c r="I1318" s="19">
        <f t="shared" ref="I1318:I1335" si="243">H1318-G1318</f>
        <v>0</v>
      </c>
      <c r="J1318" s="507">
        <v>1000</v>
      </c>
      <c r="K1318" s="581"/>
      <c r="L1318" s="21">
        <f t="shared" ref="L1318:L1335" si="244">F1318*I1318*J1318</f>
        <v>0</v>
      </c>
      <c r="M1318" s="21">
        <f>L1318*$K$1336/$L$1336</f>
        <v>0</v>
      </c>
      <c r="N1318" s="71" t="s">
        <v>113</v>
      </c>
      <c r="O1318" s="14"/>
      <c r="S1318" t="str">
        <f t="shared" ref="S1318:S1335" si="245">B1318</f>
        <v>Spare</v>
      </c>
      <c r="T1318" s="2672">
        <f t="shared" ref="T1318:T1335" si="246">M1318</f>
        <v>0</v>
      </c>
      <c r="U1318" s="2672">
        <v>0</v>
      </c>
      <c r="V1318" s="33">
        <f t="shared" ref="V1318:V1335" si="247">T1318-U1318</f>
        <v>0</v>
      </c>
      <c r="W1318" s="1104" t="e">
        <f t="shared" ref="W1318:W1335" si="248">V1318/U1318*100</f>
        <v>#DIV/0!</v>
      </c>
      <c r="X1318" s="33" t="e">
        <f t="shared" ref="X1318:X1335" si="249">IF(W1318&gt;40,"FAULT",IF(W1318&lt;-40,"CHECK","OK"))</f>
        <v>#DIV/0!</v>
      </c>
    </row>
    <row r="1319" spans="1:24" ht="21.9" customHeight="1" x14ac:dyDescent="0.3">
      <c r="A1319" s="519"/>
      <c r="B1319" s="98" t="s">
        <v>3783</v>
      </c>
      <c r="C1319" s="51">
        <v>11</v>
      </c>
      <c r="D1319" s="933"/>
      <c r="E1319" s="51" t="s">
        <v>3784</v>
      </c>
      <c r="F1319" s="676">
        <v>1</v>
      </c>
      <c r="G1319" s="2217">
        <v>48979.01</v>
      </c>
      <c r="H1319" s="2217">
        <v>49358.52</v>
      </c>
      <c r="I1319" s="19">
        <f t="shared" si="243"/>
        <v>379.50999999999476</v>
      </c>
      <c r="J1319" s="507">
        <v>1000</v>
      </c>
      <c r="K1319" s="581"/>
      <c r="L1319" s="21">
        <f t="shared" si="244"/>
        <v>379509.99999999476</v>
      </c>
      <c r="M1319" s="21">
        <f t="shared" ref="M1319:M1335" si="250">L1319*$K$1336/$L$1336</f>
        <v>382937.27770120581</v>
      </c>
      <c r="N1319" s="71" t="s">
        <v>113</v>
      </c>
      <c r="O1319" s="14"/>
      <c r="S1319" t="str">
        <f t="shared" si="245"/>
        <v>D Block dhaka uddyan</v>
      </c>
      <c r="T1319" s="2672">
        <f t="shared" si="246"/>
        <v>382937.27770120581</v>
      </c>
      <c r="U1319" s="2672">
        <v>364723.80546517624</v>
      </c>
      <c r="V1319" s="33">
        <f t="shared" si="247"/>
        <v>18213.472236029571</v>
      </c>
      <c r="W1319" s="1104">
        <f t="shared" si="248"/>
        <v>4.9937711668696076</v>
      </c>
      <c r="X1319" s="33" t="str">
        <f t="shared" si="249"/>
        <v>OK</v>
      </c>
    </row>
    <row r="1320" spans="1:24" ht="21.9" customHeight="1" x14ac:dyDescent="0.3">
      <c r="A1320" s="519">
        <v>8</v>
      </c>
      <c r="B1320" s="98" t="s">
        <v>3785</v>
      </c>
      <c r="C1320" s="51">
        <v>11</v>
      </c>
      <c r="D1320" s="933"/>
      <c r="E1320" s="51" t="s">
        <v>3786</v>
      </c>
      <c r="F1320" s="676">
        <v>1</v>
      </c>
      <c r="G1320" s="2217">
        <v>17844.240000000002</v>
      </c>
      <c r="H1320" s="2217">
        <v>19845.66</v>
      </c>
      <c r="I1320" s="19">
        <f t="shared" si="243"/>
        <v>2001.4199999999983</v>
      </c>
      <c r="J1320" s="507">
        <v>1000</v>
      </c>
      <c r="K1320" s="581"/>
      <c r="L1320" s="21">
        <f t="shared" si="244"/>
        <v>2001419.9999999981</v>
      </c>
      <c r="M1320" s="21">
        <f t="shared" si="250"/>
        <v>2019494.4173717615</v>
      </c>
      <c r="N1320" s="71" t="s">
        <v>113</v>
      </c>
      <c r="O1320" s="14"/>
      <c r="S1320" t="str">
        <f t="shared" si="245"/>
        <v>Dill Mohammad O/H</v>
      </c>
      <c r="T1320" s="2672">
        <f t="shared" si="246"/>
        <v>2019494.4173717615</v>
      </c>
      <c r="U1320" s="2672">
        <v>1931376.7459989155</v>
      </c>
      <c r="V1320" s="33">
        <f t="shared" si="247"/>
        <v>88117.671372846002</v>
      </c>
      <c r="W1320" s="1104">
        <f t="shared" si="248"/>
        <v>4.5624278927139716</v>
      </c>
      <c r="X1320" s="33" t="str">
        <f t="shared" si="249"/>
        <v>OK</v>
      </c>
    </row>
    <row r="1321" spans="1:24" ht="21.9" customHeight="1" x14ac:dyDescent="0.3">
      <c r="A1321" s="519">
        <v>9</v>
      </c>
      <c r="B1321" s="98" t="s">
        <v>3787</v>
      </c>
      <c r="C1321" s="51">
        <v>11</v>
      </c>
      <c r="D1321" s="933"/>
      <c r="E1321" s="51" t="s">
        <v>3788</v>
      </c>
      <c r="F1321" s="676">
        <v>1</v>
      </c>
      <c r="G1321" s="2217">
        <v>26177.65</v>
      </c>
      <c r="H1321" s="2217">
        <v>26940.95</v>
      </c>
      <c r="I1321" s="19">
        <f t="shared" si="243"/>
        <v>763.29999999999927</v>
      </c>
      <c r="J1321" s="507">
        <v>1000</v>
      </c>
      <c r="K1321" s="581"/>
      <c r="L1321" s="21">
        <f t="shared" si="244"/>
        <v>763299.9999999993</v>
      </c>
      <c r="M1321" s="21">
        <f t="shared" si="250"/>
        <v>770193.20721281169</v>
      </c>
      <c r="N1321" s="71" t="s">
        <v>113</v>
      </c>
      <c r="O1321" s="14"/>
      <c r="S1321" t="str">
        <f t="shared" si="245"/>
        <v>Turag O/H</v>
      </c>
      <c r="T1321" s="2672">
        <f t="shared" si="246"/>
        <v>770193.20721281169</v>
      </c>
      <c r="U1321" s="2672">
        <v>703573.38512062526</v>
      </c>
      <c r="V1321" s="33">
        <f t="shared" si="247"/>
        <v>66619.822092186427</v>
      </c>
      <c r="W1321" s="1104">
        <f t="shared" si="248"/>
        <v>9.4687808693566033</v>
      </c>
      <c r="X1321" s="33" t="str">
        <f t="shared" si="249"/>
        <v>OK</v>
      </c>
    </row>
    <row r="1322" spans="1:24" ht="21.9" customHeight="1" x14ac:dyDescent="0.3">
      <c r="A1322" s="519">
        <v>10</v>
      </c>
      <c r="B1322" s="98" t="s">
        <v>3789</v>
      </c>
      <c r="C1322" s="51">
        <v>11</v>
      </c>
      <c r="D1322" s="933"/>
      <c r="E1322" s="51" t="s">
        <v>3790</v>
      </c>
      <c r="F1322" s="676">
        <v>1</v>
      </c>
      <c r="G1322" s="2217">
        <v>35784.32</v>
      </c>
      <c r="H1322" s="2217">
        <v>36623.519999999997</v>
      </c>
      <c r="I1322" s="19">
        <f t="shared" si="243"/>
        <v>839.19999999999709</v>
      </c>
      <c r="J1322" s="507">
        <v>1000</v>
      </c>
      <c r="K1322" s="581"/>
      <c r="L1322" s="21">
        <f t="shared" si="244"/>
        <v>839199.99999999709</v>
      </c>
      <c r="M1322" s="21">
        <f t="shared" si="250"/>
        <v>846778.64469145797</v>
      </c>
      <c r="N1322" s="71" t="s">
        <v>113</v>
      </c>
      <c r="O1322" s="14"/>
      <c r="S1322" t="str">
        <f t="shared" si="245"/>
        <v>Nabadoy O/H</v>
      </c>
      <c r="T1322" s="2672">
        <f t="shared" si="246"/>
        <v>846778.64469145797</v>
      </c>
      <c r="U1322" s="2672">
        <v>874784.32474392944</v>
      </c>
      <c r="V1322" s="33">
        <f t="shared" si="247"/>
        <v>-28005.680052471464</v>
      </c>
      <c r="W1322" s="1104">
        <f t="shared" si="248"/>
        <v>-3.2014382585866987</v>
      </c>
      <c r="X1322" s="33" t="str">
        <f t="shared" si="249"/>
        <v>OK</v>
      </c>
    </row>
    <row r="1323" spans="1:24" ht="21.9" customHeight="1" x14ac:dyDescent="0.3">
      <c r="A1323" s="519">
        <v>11</v>
      </c>
      <c r="B1323" s="98" t="s">
        <v>3791</v>
      </c>
      <c r="C1323" s="51">
        <v>11</v>
      </c>
      <c r="D1323" s="933"/>
      <c r="E1323" s="51" t="s">
        <v>3792</v>
      </c>
      <c r="F1323" s="676">
        <v>1</v>
      </c>
      <c r="G1323" s="2217">
        <v>4855.8</v>
      </c>
      <c r="H1323" s="2217">
        <v>5884.34</v>
      </c>
      <c r="I1323" s="19">
        <f t="shared" si="243"/>
        <v>1028.54</v>
      </c>
      <c r="J1323" s="507">
        <v>1000</v>
      </c>
      <c r="K1323" s="581"/>
      <c r="L1323" s="21">
        <f t="shared" si="244"/>
        <v>1028540</v>
      </c>
      <c r="M1323" s="21">
        <f t="shared" si="250"/>
        <v>1037828.5357613862</v>
      </c>
      <c r="N1323" s="71" t="s">
        <v>113</v>
      </c>
      <c r="O1323" s="14"/>
      <c r="S1323" t="str">
        <f t="shared" si="245"/>
        <v>Chandrima O/H</v>
      </c>
      <c r="T1323" s="2672">
        <f t="shared" si="246"/>
        <v>1037828.5357613862</v>
      </c>
      <c r="U1323" s="2672">
        <v>998647.32704863453</v>
      </c>
      <c r="V1323" s="33">
        <f t="shared" si="247"/>
        <v>39181.208712751628</v>
      </c>
      <c r="W1323" s="1104">
        <f t="shared" si="248"/>
        <v>3.9234279861887109</v>
      </c>
      <c r="X1323" s="33" t="str">
        <f t="shared" si="249"/>
        <v>OK</v>
      </c>
    </row>
    <row r="1324" spans="1:24" ht="21.9" customHeight="1" x14ac:dyDescent="0.3">
      <c r="A1324" s="519">
        <v>12</v>
      </c>
      <c r="B1324" s="98" t="s">
        <v>3793</v>
      </c>
      <c r="C1324" s="51">
        <v>11</v>
      </c>
      <c r="D1324" s="933"/>
      <c r="E1324" s="51" t="s">
        <v>3794</v>
      </c>
      <c r="F1324" s="676">
        <v>1</v>
      </c>
      <c r="G1324" s="2217">
        <v>26451.58</v>
      </c>
      <c r="H1324" s="2217">
        <v>27785.59</v>
      </c>
      <c r="I1324" s="19">
        <f t="shared" si="243"/>
        <v>1334.0099999999984</v>
      </c>
      <c r="J1324" s="507">
        <v>1000</v>
      </c>
      <c r="K1324" s="581"/>
      <c r="L1324" s="21">
        <f t="shared" si="244"/>
        <v>1334009.9999999984</v>
      </c>
      <c r="M1324" s="21">
        <f t="shared" si="250"/>
        <v>1346057.1732660325</v>
      </c>
      <c r="N1324" s="71" t="s">
        <v>113</v>
      </c>
      <c r="O1324" s="14"/>
      <c r="S1324" t="str">
        <f t="shared" si="245"/>
        <v>Shyamoli Housing Project-2</v>
      </c>
      <c r="T1324" s="2672">
        <f t="shared" si="246"/>
        <v>1346057.1732660325</v>
      </c>
      <c r="U1324" s="2672">
        <v>1686564.4606091152</v>
      </c>
      <c r="V1324" s="33">
        <f t="shared" si="247"/>
        <v>-340507.28734308272</v>
      </c>
      <c r="W1324" s="1104">
        <f t="shared" si="248"/>
        <v>-20.189402498147388</v>
      </c>
      <c r="X1324" s="33" t="str">
        <f t="shared" si="249"/>
        <v>OK</v>
      </c>
    </row>
    <row r="1325" spans="1:24" ht="21.9" customHeight="1" x14ac:dyDescent="0.3">
      <c r="A1325" s="519">
        <v>13</v>
      </c>
      <c r="B1325" s="98" t="s">
        <v>1127</v>
      </c>
      <c r="C1325" s="51">
        <v>11</v>
      </c>
      <c r="D1325" s="933"/>
      <c r="E1325" s="51" t="s">
        <v>3795</v>
      </c>
      <c r="F1325" s="676">
        <v>1</v>
      </c>
      <c r="G1325" s="2217">
        <v>0</v>
      </c>
      <c r="H1325" s="2217">
        <v>0</v>
      </c>
      <c r="I1325" s="19">
        <f t="shared" si="243"/>
        <v>0</v>
      </c>
      <c r="J1325" s="507">
        <v>1000</v>
      </c>
      <c r="K1325" s="581"/>
      <c r="L1325" s="21">
        <f t="shared" si="244"/>
        <v>0</v>
      </c>
      <c r="M1325" s="21">
        <f t="shared" si="250"/>
        <v>0</v>
      </c>
      <c r="N1325" s="71" t="s">
        <v>113</v>
      </c>
      <c r="O1325" s="14"/>
      <c r="S1325" t="str">
        <f t="shared" si="245"/>
        <v>Spare</v>
      </c>
      <c r="T1325" s="2672">
        <f t="shared" si="246"/>
        <v>0</v>
      </c>
      <c r="U1325" s="2672">
        <v>0</v>
      </c>
      <c r="V1325" s="33">
        <f t="shared" si="247"/>
        <v>0</v>
      </c>
      <c r="W1325" s="1104" t="e">
        <f t="shared" si="248"/>
        <v>#DIV/0!</v>
      </c>
      <c r="X1325" s="33" t="e">
        <f t="shared" si="249"/>
        <v>#DIV/0!</v>
      </c>
    </row>
    <row r="1326" spans="1:24" ht="21.9" customHeight="1" x14ac:dyDescent="0.3">
      <c r="A1326" s="519">
        <v>16</v>
      </c>
      <c r="B1326" s="98" t="s">
        <v>1127</v>
      </c>
      <c r="C1326" s="51">
        <v>11</v>
      </c>
      <c r="D1326" s="933"/>
      <c r="E1326" s="51" t="s">
        <v>3796</v>
      </c>
      <c r="F1326" s="676">
        <v>1</v>
      </c>
      <c r="G1326" s="2217">
        <v>0</v>
      </c>
      <c r="H1326" s="2217">
        <v>0</v>
      </c>
      <c r="I1326" s="19">
        <f t="shared" si="243"/>
        <v>0</v>
      </c>
      <c r="J1326" s="507">
        <v>1000</v>
      </c>
      <c r="K1326" s="581"/>
      <c r="L1326" s="21">
        <f t="shared" si="244"/>
        <v>0</v>
      </c>
      <c r="M1326" s="21">
        <f t="shared" si="250"/>
        <v>0</v>
      </c>
      <c r="N1326" s="71" t="s">
        <v>113</v>
      </c>
      <c r="O1326" s="14"/>
      <c r="S1326" t="str">
        <f t="shared" si="245"/>
        <v>Spare</v>
      </c>
      <c r="T1326" s="2672">
        <f t="shared" si="246"/>
        <v>0</v>
      </c>
      <c r="U1326" s="2672">
        <v>0</v>
      </c>
      <c r="V1326" s="33">
        <f t="shared" si="247"/>
        <v>0</v>
      </c>
      <c r="W1326" s="1104" t="e">
        <f t="shared" si="248"/>
        <v>#DIV/0!</v>
      </c>
      <c r="X1326" s="33" t="e">
        <f t="shared" si="249"/>
        <v>#DIV/0!</v>
      </c>
    </row>
    <row r="1327" spans="1:24" ht="21.9" customHeight="1" x14ac:dyDescent="0.3">
      <c r="A1327" s="519">
        <v>17</v>
      </c>
      <c r="B1327" s="98" t="s">
        <v>1127</v>
      </c>
      <c r="C1327" s="51">
        <v>11</v>
      </c>
      <c r="D1327" s="933"/>
      <c r="E1327" s="51" t="s">
        <v>3797</v>
      </c>
      <c r="F1327" s="676">
        <v>1</v>
      </c>
      <c r="G1327" s="2217">
        <v>0</v>
      </c>
      <c r="H1327" s="2217">
        <v>0</v>
      </c>
      <c r="I1327" s="19">
        <f t="shared" si="243"/>
        <v>0</v>
      </c>
      <c r="J1327" s="507">
        <v>1000</v>
      </c>
      <c r="K1327" s="581"/>
      <c r="L1327" s="21">
        <f t="shared" si="244"/>
        <v>0</v>
      </c>
      <c r="M1327" s="21">
        <f t="shared" si="250"/>
        <v>0</v>
      </c>
      <c r="N1327" s="1064" t="s">
        <v>113</v>
      </c>
      <c r="O1327" s="14"/>
      <c r="S1327" t="str">
        <f t="shared" si="245"/>
        <v>Spare</v>
      </c>
      <c r="T1327" s="2672">
        <f t="shared" si="246"/>
        <v>0</v>
      </c>
      <c r="U1327" s="2672">
        <v>0</v>
      </c>
      <c r="V1327" s="33">
        <f t="shared" si="247"/>
        <v>0</v>
      </c>
      <c r="W1327" s="1104" t="e">
        <f t="shared" si="248"/>
        <v>#DIV/0!</v>
      </c>
      <c r="X1327" s="33" t="e">
        <f t="shared" si="249"/>
        <v>#DIV/0!</v>
      </c>
    </row>
    <row r="1328" spans="1:24" ht="21.9" customHeight="1" x14ac:dyDescent="0.3">
      <c r="A1328" s="519">
        <v>18</v>
      </c>
      <c r="B1328" s="98" t="s">
        <v>3798</v>
      </c>
      <c r="C1328" s="51">
        <v>11</v>
      </c>
      <c r="D1328" s="933"/>
      <c r="E1328" s="51" t="s">
        <v>3799</v>
      </c>
      <c r="F1328" s="676">
        <v>1</v>
      </c>
      <c r="G1328" s="2217">
        <v>37965.550000000003</v>
      </c>
      <c r="H1328" s="2217">
        <v>39475.910000000003</v>
      </c>
      <c r="I1328" s="19">
        <f t="shared" si="243"/>
        <v>1510.3600000000006</v>
      </c>
      <c r="J1328" s="507">
        <v>1000</v>
      </c>
      <c r="K1328" s="581"/>
      <c r="L1328" s="21">
        <f t="shared" si="244"/>
        <v>1510360.0000000005</v>
      </c>
      <c r="M1328" s="21">
        <f t="shared" si="250"/>
        <v>1523999.7542852662</v>
      </c>
      <c r="N1328" s="1064" t="s">
        <v>101</v>
      </c>
      <c r="O1328" s="14"/>
      <c r="S1328" t="str">
        <f t="shared" si="245"/>
        <v>U Lab</v>
      </c>
      <c r="T1328" s="2672">
        <f t="shared" si="246"/>
        <v>1523999.7542852662</v>
      </c>
      <c r="U1328" s="2672">
        <v>2168216.217496709</v>
      </c>
      <c r="V1328" s="33">
        <f t="shared" si="247"/>
        <v>-644216.46321144281</v>
      </c>
      <c r="W1328" s="1104">
        <f t="shared" si="248"/>
        <v>-29.711818314652039</v>
      </c>
      <c r="X1328" s="33" t="str">
        <f t="shared" si="249"/>
        <v>OK</v>
      </c>
    </row>
    <row r="1329" spans="1:24" ht="21.9" customHeight="1" x14ac:dyDescent="0.3">
      <c r="A1329" s="519">
        <v>19</v>
      </c>
      <c r="B1329" s="98" t="s">
        <v>3800</v>
      </c>
      <c r="C1329" s="51">
        <v>11</v>
      </c>
      <c r="D1329" s="933"/>
      <c r="E1329" s="51" t="s">
        <v>3801</v>
      </c>
      <c r="F1329" s="676">
        <v>1</v>
      </c>
      <c r="G1329" s="2217">
        <v>6085.32</v>
      </c>
      <c r="H1329" s="2217">
        <v>6634.04</v>
      </c>
      <c r="I1329" s="19">
        <f t="shared" si="243"/>
        <v>548.72000000000025</v>
      </c>
      <c r="J1329" s="507">
        <v>1000</v>
      </c>
      <c r="K1329" s="581"/>
      <c r="L1329" s="21">
        <f t="shared" si="244"/>
        <v>548720.00000000023</v>
      </c>
      <c r="M1329" s="21">
        <f t="shared" si="250"/>
        <v>553675.3788311471</v>
      </c>
      <c r="N1329" s="71" t="s">
        <v>113</v>
      </c>
      <c r="O1329" s="14"/>
      <c r="S1329" t="str">
        <f t="shared" si="245"/>
        <v>Akota</v>
      </c>
      <c r="T1329" s="2672">
        <f t="shared" si="246"/>
        <v>553675.3788311471</v>
      </c>
      <c r="U1329" s="2672">
        <v>518552.2146756234</v>
      </c>
      <c r="V1329" s="33">
        <f t="shared" si="247"/>
        <v>35123.1641555237</v>
      </c>
      <c r="W1329" s="1104">
        <f t="shared" si="248"/>
        <v>6.7733129203767337</v>
      </c>
      <c r="X1329" s="33" t="str">
        <f t="shared" si="249"/>
        <v>OK</v>
      </c>
    </row>
    <row r="1330" spans="1:24" ht="21.9" customHeight="1" x14ac:dyDescent="0.3">
      <c r="A1330" s="519">
        <v>20</v>
      </c>
      <c r="B1330" s="98" t="s">
        <v>3802</v>
      </c>
      <c r="C1330" s="51">
        <v>11</v>
      </c>
      <c r="D1330" s="933"/>
      <c r="E1330" s="51" t="s">
        <v>3803</v>
      </c>
      <c r="F1330" s="676">
        <v>1</v>
      </c>
      <c r="G1330" s="2217">
        <v>4671.2299999999996</v>
      </c>
      <c r="H1330" s="2217">
        <v>5080.63</v>
      </c>
      <c r="I1330" s="19">
        <f t="shared" si="243"/>
        <v>409.40000000000055</v>
      </c>
      <c r="J1330" s="507">
        <v>1000</v>
      </c>
      <c r="K1330" s="581"/>
      <c r="L1330" s="21">
        <f t="shared" si="244"/>
        <v>409400.00000000052</v>
      </c>
      <c r="M1330" s="21">
        <f t="shared" si="250"/>
        <v>413097.20821816562</v>
      </c>
      <c r="N1330" s="71" t="s">
        <v>113</v>
      </c>
      <c r="O1330" s="14"/>
      <c r="S1330" t="str">
        <f t="shared" si="245"/>
        <v xml:space="preserve"> Burigonga O/H</v>
      </c>
      <c r="T1330" s="2672">
        <f t="shared" si="246"/>
        <v>413097.20821816562</v>
      </c>
      <c r="U1330" s="2672">
        <v>391376.35353218898</v>
      </c>
      <c r="V1330" s="33">
        <f t="shared" si="247"/>
        <v>21720.854685976636</v>
      </c>
      <c r="W1330" s="1104">
        <f t="shared" si="248"/>
        <v>5.5498638305418702</v>
      </c>
      <c r="X1330" s="33" t="str">
        <f t="shared" si="249"/>
        <v>OK</v>
      </c>
    </row>
    <row r="1331" spans="1:24" ht="21.9" customHeight="1" x14ac:dyDescent="0.3">
      <c r="A1331" s="519">
        <v>21</v>
      </c>
      <c r="B1331" s="98" t="s">
        <v>3804</v>
      </c>
      <c r="C1331" s="51">
        <v>11</v>
      </c>
      <c r="D1331" s="933"/>
      <c r="E1331" s="51" t="s">
        <v>3805</v>
      </c>
      <c r="F1331" s="676">
        <v>1</v>
      </c>
      <c r="G1331" s="2217">
        <v>83851.34</v>
      </c>
      <c r="H1331" s="2217">
        <v>86636.25</v>
      </c>
      <c r="I1331" s="19">
        <f t="shared" si="243"/>
        <v>2784.9100000000035</v>
      </c>
      <c r="J1331" s="507">
        <v>1000</v>
      </c>
      <c r="K1331" s="581"/>
      <c r="L1331" s="21">
        <f t="shared" si="244"/>
        <v>2784910.0000000037</v>
      </c>
      <c r="M1331" s="21">
        <f t="shared" si="250"/>
        <v>2810059.9563723779</v>
      </c>
      <c r="N1331" s="71" t="s">
        <v>101</v>
      </c>
      <c r="O1331" s="14"/>
      <c r="S1331" t="str">
        <f t="shared" si="245"/>
        <v>Garden City</v>
      </c>
      <c r="T1331" s="2672">
        <f t="shared" si="246"/>
        <v>2810059.9563723779</v>
      </c>
      <c r="U1331" s="2672">
        <v>2804225.2435900834</v>
      </c>
      <c r="V1331" s="33">
        <f t="shared" si="247"/>
        <v>5834.7127822944894</v>
      </c>
      <c r="W1331" s="1104">
        <f t="shared" si="248"/>
        <v>0.20806862058001635</v>
      </c>
      <c r="X1331" s="33" t="str">
        <f t="shared" si="249"/>
        <v>OK</v>
      </c>
    </row>
    <row r="1332" spans="1:24" ht="21.9" customHeight="1" x14ac:dyDescent="0.3">
      <c r="A1332" s="519">
        <v>22</v>
      </c>
      <c r="B1332" s="98" t="s">
        <v>3806</v>
      </c>
      <c r="C1332" s="51">
        <v>11</v>
      </c>
      <c r="D1332" s="933"/>
      <c r="E1332" s="51" t="s">
        <v>3807</v>
      </c>
      <c r="F1332" s="676">
        <v>1</v>
      </c>
      <c r="G1332" s="2217">
        <v>12957.25</v>
      </c>
      <c r="H1332" s="2217">
        <v>13982.44</v>
      </c>
      <c r="I1332" s="19">
        <f t="shared" si="243"/>
        <v>1025.1900000000005</v>
      </c>
      <c r="J1332" s="507">
        <v>1000</v>
      </c>
      <c r="K1332" s="581"/>
      <c r="L1332" s="21">
        <f t="shared" si="244"/>
        <v>1025190.0000000005</v>
      </c>
      <c r="M1332" s="21">
        <f t="shared" si="250"/>
        <v>1034448.2825920391</v>
      </c>
      <c r="N1332" s="71" t="s">
        <v>113</v>
      </c>
      <c r="O1332" s="14"/>
      <c r="S1332" t="str">
        <f t="shared" si="245"/>
        <v xml:space="preserve"> Avenue O/H</v>
      </c>
      <c r="T1332" s="2672">
        <f t="shared" si="246"/>
        <v>1034448.2825920391</v>
      </c>
      <c r="U1332" s="2672">
        <v>977183.59403023391</v>
      </c>
      <c r="V1332" s="33">
        <f t="shared" si="247"/>
        <v>57264.688561805175</v>
      </c>
      <c r="W1332" s="1104">
        <f t="shared" si="248"/>
        <v>5.8601770344533035</v>
      </c>
      <c r="X1332" s="33" t="str">
        <f t="shared" si="249"/>
        <v>OK</v>
      </c>
    </row>
    <row r="1333" spans="1:24" ht="21.9" customHeight="1" x14ac:dyDescent="0.3">
      <c r="A1333" s="519">
        <v>23</v>
      </c>
      <c r="B1333" s="98" t="s">
        <v>3808</v>
      </c>
      <c r="C1333" s="51">
        <v>11</v>
      </c>
      <c r="D1333" s="933"/>
      <c r="E1333" s="51" t="s">
        <v>3809</v>
      </c>
      <c r="F1333" s="676">
        <v>1</v>
      </c>
      <c r="G1333" s="2217">
        <v>8233.6</v>
      </c>
      <c r="H1333" s="2217">
        <v>8987.27</v>
      </c>
      <c r="I1333" s="19">
        <f t="shared" si="243"/>
        <v>753.67000000000007</v>
      </c>
      <c r="J1333" s="507">
        <v>1000</v>
      </c>
      <c r="K1333" s="581"/>
      <c r="L1333" s="21">
        <f t="shared" si="244"/>
        <v>753670.00000000012</v>
      </c>
      <c r="M1333" s="21">
        <f t="shared" si="250"/>
        <v>760476.24063943455</v>
      </c>
      <c r="N1333" s="71" t="s">
        <v>101</v>
      </c>
      <c r="O1333" s="14"/>
      <c r="S1333" t="str">
        <f t="shared" si="245"/>
        <v>Chand Uddyan</v>
      </c>
      <c r="T1333" s="2672">
        <f t="shared" si="246"/>
        <v>760476.24063943455</v>
      </c>
      <c r="U1333" s="2672">
        <v>759432.97481705109</v>
      </c>
      <c r="V1333" s="33">
        <f t="shared" si="247"/>
        <v>1043.2658223834587</v>
      </c>
      <c r="W1333" s="1104">
        <f t="shared" si="248"/>
        <v>0.13737431175342149</v>
      </c>
      <c r="X1333" s="33" t="str">
        <f t="shared" si="249"/>
        <v>OK</v>
      </c>
    </row>
    <row r="1334" spans="1:24" ht="21.9" customHeight="1" x14ac:dyDescent="0.3">
      <c r="A1334" s="519">
        <v>24</v>
      </c>
      <c r="B1334" s="98" t="s">
        <v>3444</v>
      </c>
      <c r="C1334" s="72">
        <v>0.41499999999999998</v>
      </c>
      <c r="D1334" s="933"/>
      <c r="E1334" s="51" t="s">
        <v>3810</v>
      </c>
      <c r="F1334" s="676">
        <v>1</v>
      </c>
      <c r="G1334" s="2217">
        <v>1797.78</v>
      </c>
      <c r="H1334" s="2217">
        <v>1835.21</v>
      </c>
      <c r="I1334" s="19">
        <f t="shared" si="243"/>
        <v>37.430000000000064</v>
      </c>
      <c r="J1334" s="507">
        <v>100</v>
      </c>
      <c r="K1334" s="581"/>
      <c r="L1334" s="21">
        <f t="shared" si="244"/>
        <v>3743.0000000000064</v>
      </c>
      <c r="M1334" s="21">
        <f t="shared" si="250"/>
        <v>3776.8022724977882</v>
      </c>
      <c r="N1334" s="71" t="s">
        <v>113</v>
      </c>
      <c r="O1334" s="14"/>
      <c r="S1334" t="str">
        <f t="shared" si="245"/>
        <v>11/0.4 kV Aux. Transformer, AT-1</v>
      </c>
      <c r="T1334" s="2672">
        <f t="shared" si="246"/>
        <v>3776.8022724977882</v>
      </c>
      <c r="U1334" s="2672">
        <v>3734.9489859542814</v>
      </c>
      <c r="V1334" s="33">
        <f t="shared" si="247"/>
        <v>41.853286543506783</v>
      </c>
      <c r="W1334" s="1104">
        <f t="shared" si="248"/>
        <v>1.1205852262213227</v>
      </c>
      <c r="X1334" s="33" t="str">
        <f t="shared" si="249"/>
        <v>OK</v>
      </c>
    </row>
    <row r="1335" spans="1:24" ht="21.9" customHeight="1" x14ac:dyDescent="0.3">
      <c r="A1335" s="519">
        <v>25</v>
      </c>
      <c r="B1335" s="98" t="s">
        <v>3445</v>
      </c>
      <c r="C1335" s="72">
        <v>0.41499999999999998</v>
      </c>
      <c r="D1335" s="639"/>
      <c r="E1335" s="51" t="s">
        <v>3811</v>
      </c>
      <c r="F1335" s="676">
        <v>1</v>
      </c>
      <c r="G1335" s="2217">
        <v>251.33</v>
      </c>
      <c r="H1335" s="2217">
        <v>251.33</v>
      </c>
      <c r="I1335" s="19">
        <f t="shared" si="243"/>
        <v>0</v>
      </c>
      <c r="J1335" s="507">
        <v>100</v>
      </c>
      <c r="K1335" s="581"/>
      <c r="L1335" s="21">
        <f t="shared" si="244"/>
        <v>0</v>
      </c>
      <c r="M1335" s="21">
        <f t="shared" si="250"/>
        <v>0</v>
      </c>
      <c r="N1335" s="71" t="s">
        <v>113</v>
      </c>
      <c r="O1335" s="14"/>
      <c r="S1335" t="str">
        <f t="shared" si="245"/>
        <v>11/0.4 kV Aux. Transformer, AT-2</v>
      </c>
      <c r="T1335" s="2672">
        <f t="shared" si="246"/>
        <v>0</v>
      </c>
      <c r="U1335" s="2672">
        <v>0</v>
      </c>
      <c r="V1335" s="33">
        <f t="shared" si="247"/>
        <v>0</v>
      </c>
      <c r="W1335" s="1104" t="e">
        <f t="shared" si="248"/>
        <v>#DIV/0!</v>
      </c>
      <c r="X1335" s="33" t="e">
        <f t="shared" si="249"/>
        <v>#DIV/0!</v>
      </c>
    </row>
    <row r="1336" spans="1:24" ht="21.9" customHeight="1" x14ac:dyDescent="0.3">
      <c r="A1336" s="524"/>
      <c r="B1336" s="94"/>
      <c r="C1336" s="88"/>
      <c r="D1336" s="94"/>
      <c r="E1336" s="88"/>
      <c r="F1336" s="677"/>
      <c r="G1336" s="37"/>
      <c r="H1336" s="37"/>
      <c r="I1336" s="37"/>
      <c r="J1336" s="52" t="s">
        <v>38</v>
      </c>
      <c r="K1336" s="42">
        <f>M1316</f>
        <v>13502822.879215583</v>
      </c>
      <c r="L1336" s="2716">
        <f>SUM(L1318:L1335)</f>
        <v>13381972.999999993</v>
      </c>
      <c r="M1336" s="42">
        <f>SUM(M1318:M1335)</f>
        <v>13502822.879215585</v>
      </c>
      <c r="N1336" s="82">
        <f>(M1336-L1336)/L1336*100</f>
        <v>0.9030796820139495</v>
      </c>
      <c r="O1336" s="28"/>
    </row>
    <row r="1338" spans="1:24" ht="21.9" customHeight="1" x14ac:dyDescent="0.3">
      <c r="A1338" s="511"/>
      <c r="B1338" s="523"/>
      <c r="C1338" s="520"/>
      <c r="D1338" s="1038"/>
      <c r="F1338" s="3107" t="s">
        <v>815</v>
      </c>
      <c r="G1338" s="3108"/>
      <c r="H1338" s="3109"/>
      <c r="I1338" s="555" t="s">
        <v>14</v>
      </c>
      <c r="J1338" s="511"/>
      <c r="K1338" s="580"/>
      <c r="L1338" s="511"/>
      <c r="M1338" s="511"/>
      <c r="N1338" s="520"/>
      <c r="O1338" s="511"/>
    </row>
    <row r="1339" spans="1:24" ht="21.9" customHeight="1" x14ac:dyDescent="0.3">
      <c r="A1339" s="511"/>
      <c r="B1339" s="523"/>
      <c r="C1339" s="520"/>
      <c r="D1339" s="1038"/>
      <c r="F1339" s="1090" t="s">
        <v>113</v>
      </c>
      <c r="G1339" s="3070" t="s">
        <v>4068</v>
      </c>
      <c r="H1339" s="3071"/>
      <c r="I1339" s="530">
        <f>SUM(M1318:M1327,M1329:M1330,M1332,M1334:M1335)</f>
        <v>8408286.9279185068</v>
      </c>
      <c r="J1339" s="511"/>
      <c r="K1339" s="580"/>
      <c r="L1339" s="511"/>
      <c r="M1339" s="511"/>
      <c r="N1339" s="520"/>
      <c r="O1339" s="511" t="s">
        <v>222</v>
      </c>
    </row>
    <row r="1340" spans="1:24" ht="21.9" customHeight="1" x14ac:dyDescent="0.3">
      <c r="A1340" s="511"/>
      <c r="B1340" s="523"/>
      <c r="C1340" s="520"/>
      <c r="D1340" s="1038"/>
      <c r="F1340" s="1090" t="s">
        <v>101</v>
      </c>
      <c r="G1340" s="3070" t="s">
        <v>4068</v>
      </c>
      <c r="H1340" s="3071"/>
      <c r="I1340" s="530">
        <f>M1328+M1331+M1333</f>
        <v>5094535.9512970783</v>
      </c>
      <c r="J1340" s="511"/>
      <c r="K1340" s="580" t="s">
        <v>222</v>
      </c>
      <c r="L1340" s="511"/>
      <c r="M1340" s="511"/>
      <c r="N1340" s="520"/>
      <c r="O1340" s="511"/>
    </row>
    <row r="1341" spans="1:24" ht="21.9" customHeight="1" x14ac:dyDescent="0.3">
      <c r="A1341" s="511"/>
      <c r="B1341" s="523"/>
      <c r="C1341" s="520"/>
      <c r="D1341" s="1038"/>
      <c r="F1341" s="1090"/>
      <c r="G1341" s="3070"/>
      <c r="H1341" s="3071"/>
      <c r="I1341" s="530"/>
      <c r="J1341" s="511"/>
      <c r="K1341" s="580"/>
      <c r="L1341" s="511"/>
      <c r="M1341" s="511"/>
      <c r="N1341" s="520"/>
      <c r="O1341" s="511"/>
    </row>
    <row r="1342" spans="1:24" ht="21.9" customHeight="1" x14ac:dyDescent="0.3">
      <c r="A1342" s="511"/>
      <c r="B1342" s="523"/>
      <c r="C1342" s="520"/>
      <c r="D1342" s="1038"/>
      <c r="E1342" s="520"/>
      <c r="F1342" s="1090"/>
      <c r="G1342" s="3070"/>
      <c r="H1342" s="3071"/>
      <c r="I1342" s="530"/>
      <c r="J1342" s="511"/>
      <c r="K1342" s="580"/>
      <c r="L1342" s="511"/>
      <c r="M1342" s="511"/>
      <c r="N1342" s="520"/>
      <c r="O1342" s="511"/>
    </row>
    <row r="1343" spans="1:24" ht="21.9" customHeight="1" x14ac:dyDescent="0.3">
      <c r="F1343" s="1090"/>
      <c r="G1343" s="3110"/>
      <c r="H1343" s="3111"/>
      <c r="I1343" s="530"/>
      <c r="J1343" s="511"/>
    </row>
    <row r="1344" spans="1:24" ht="21.9" customHeight="1" x14ac:dyDescent="0.3">
      <c r="F1344" s="3175" t="s">
        <v>199</v>
      </c>
      <c r="G1344" s="3176"/>
      <c r="H1344" s="3177"/>
      <c r="I1344" s="540">
        <f>SUM(I1339:I1343)</f>
        <v>13502822.879215585</v>
      </c>
      <c r="J1344" s="42">
        <f>I1344-M1336</f>
        <v>0</v>
      </c>
      <c r="K1344" s="580"/>
    </row>
    <row r="1345" spans="1:24" ht="21.9" customHeight="1" x14ac:dyDescent="0.3">
      <c r="F1345" s="674"/>
      <c r="G1345" s="2214"/>
      <c r="H1345" s="2214"/>
      <c r="I1345" s="511"/>
      <c r="J1345" s="511"/>
      <c r="K1345" s="580"/>
    </row>
    <row r="1346" spans="1:24" ht="21.9" customHeight="1" x14ac:dyDescent="0.3">
      <c r="F1346" s="674"/>
      <c r="G1346" s="2214"/>
      <c r="H1346" s="2214"/>
      <c r="I1346" s="511"/>
      <c r="J1346" s="511"/>
      <c r="K1346" s="580"/>
    </row>
    <row r="1354" spans="1:24" ht="21.9" customHeight="1" x14ac:dyDescent="0.3">
      <c r="A1354" s="511"/>
      <c r="B1354" s="523"/>
      <c r="C1354" s="520"/>
      <c r="D1354" s="1038"/>
      <c r="E1354" s="520"/>
      <c r="F1354" s="674"/>
      <c r="G1354" s="2214"/>
      <c r="H1354" s="2214"/>
      <c r="I1354" s="511"/>
      <c r="J1354" s="511"/>
      <c r="K1354" s="580"/>
      <c r="L1354" s="511"/>
      <c r="M1354" s="511"/>
      <c r="N1354" s="520"/>
      <c r="O1354" s="511"/>
    </row>
    <row r="1355" spans="1:24" ht="21.9" customHeight="1" x14ac:dyDescent="0.3">
      <c r="A1355" s="511"/>
      <c r="B1355" s="523"/>
      <c r="C1355" s="520"/>
      <c r="D1355" s="1038"/>
      <c r="E1355" s="520"/>
      <c r="F1355" s="674"/>
      <c r="G1355" s="2214"/>
      <c r="H1355" s="2214"/>
      <c r="I1355" s="511"/>
      <c r="J1355" s="511"/>
      <c r="K1355" s="580"/>
      <c r="L1355" s="511"/>
      <c r="M1355" s="511"/>
      <c r="N1355" s="520"/>
      <c r="O1355" s="511"/>
    </row>
    <row r="1356" spans="1:24" ht="21.9" customHeight="1" x14ac:dyDescent="0.3">
      <c r="A1356" s="45"/>
      <c r="B1356" s="3128"/>
      <c r="C1356" s="3128"/>
      <c r="D1356" s="3128"/>
      <c r="E1356" s="3128"/>
      <c r="F1356" s="3128"/>
      <c r="G1356" s="3128"/>
      <c r="H1356" s="3128"/>
      <c r="I1356" s="3128"/>
      <c r="J1356" s="3128"/>
      <c r="K1356" s="3128"/>
      <c r="L1356" s="3128"/>
      <c r="M1356" s="3128"/>
      <c r="N1356" s="74"/>
      <c r="O1356" s="27"/>
    </row>
    <row r="1357" spans="1:24" ht="21.9" customHeight="1" x14ac:dyDescent="0.3">
      <c r="A1357" s="511"/>
      <c r="B1357" s="523"/>
      <c r="C1357" s="520"/>
      <c r="D1357" s="1038"/>
      <c r="E1357" s="520"/>
      <c r="F1357" s="674"/>
      <c r="G1357" s="2214"/>
      <c r="H1357" s="2214"/>
      <c r="I1357" s="511"/>
      <c r="J1357" s="511"/>
      <c r="K1357" s="580"/>
      <c r="L1357" s="511"/>
      <c r="M1357" s="511"/>
      <c r="N1357" s="520"/>
      <c r="O1357" s="511"/>
    </row>
    <row r="1358" spans="1:24" ht="21.9" customHeight="1" x14ac:dyDescent="0.3">
      <c r="A1358" s="511"/>
      <c r="B1358" s="523"/>
      <c r="C1358" s="520"/>
      <c r="D1358" s="1038"/>
      <c r="E1358" s="520"/>
      <c r="F1358" s="674"/>
      <c r="G1358" s="2214"/>
      <c r="H1358" s="2214"/>
      <c r="I1358" s="511"/>
      <c r="J1358" s="511"/>
      <c r="K1358" s="580"/>
      <c r="L1358" s="511"/>
      <c r="M1358" s="511"/>
      <c r="N1358" s="520"/>
      <c r="O1358" s="511"/>
    </row>
    <row r="1359" spans="1:24" ht="21.9" customHeight="1" x14ac:dyDescent="0.3">
      <c r="A1359" s="3086" t="s">
        <v>1208</v>
      </c>
      <c r="B1359" s="3086"/>
      <c r="C1359" s="3086"/>
      <c r="D1359" s="3086"/>
      <c r="E1359" s="3086"/>
      <c r="F1359" s="3086"/>
      <c r="G1359" s="3086"/>
      <c r="H1359" s="3086"/>
      <c r="I1359" s="3086"/>
      <c r="J1359" s="3086"/>
      <c r="K1359" s="3086"/>
      <c r="L1359" s="3086"/>
      <c r="M1359" s="3086"/>
      <c r="N1359" s="3086"/>
      <c r="O1359" s="629" t="e">
        <f>#REF!</f>
        <v>#REF!</v>
      </c>
      <c r="S1359" s="1103" t="str">
        <f>S6</f>
        <v>Name of Feeders.</v>
      </c>
      <c r="T1359" s="2671" t="str">
        <f>T6</f>
        <v>Month August-2023</v>
      </c>
      <c r="U1359" s="2671" t="s">
        <v>5037</v>
      </c>
      <c r="V1359" s="1103" t="str">
        <f>V6</f>
        <v>Diffferance</v>
      </c>
      <c r="W1359" s="1103" t="str">
        <f>W6</f>
        <v>% of Increased/Decreased</v>
      </c>
      <c r="X1359" s="1103" t="str">
        <f>X6</f>
        <v>COMENTS</v>
      </c>
    </row>
    <row r="1360" spans="1:24" ht="21.9" customHeight="1" x14ac:dyDescent="0.3">
      <c r="A1360" s="3087" t="s">
        <v>0</v>
      </c>
      <c r="B1360" s="3089" t="s">
        <v>1</v>
      </c>
      <c r="C1360" s="3091" t="s">
        <v>2</v>
      </c>
      <c r="D1360" s="3092"/>
      <c r="E1360" s="3093"/>
      <c r="F1360" s="3094" t="s">
        <v>3</v>
      </c>
      <c r="G1360" s="3091" t="s">
        <v>4</v>
      </c>
      <c r="H1360" s="3093"/>
      <c r="I1360" s="3068"/>
      <c r="J1360" s="3096" t="s">
        <v>5</v>
      </c>
      <c r="K1360" s="3091" t="s">
        <v>6</v>
      </c>
      <c r="L1360" s="3093"/>
      <c r="M1360" s="95" t="s">
        <v>805</v>
      </c>
      <c r="N1360" s="96"/>
      <c r="O1360" s="3067" t="s">
        <v>7</v>
      </c>
    </row>
    <row r="1361" spans="1:24" ht="46.8" x14ac:dyDescent="0.3">
      <c r="A1361" s="3088"/>
      <c r="B1361" s="3090"/>
      <c r="C1361" s="3084" t="s">
        <v>824</v>
      </c>
      <c r="D1361" s="3085"/>
      <c r="E1361" s="85" t="s">
        <v>9</v>
      </c>
      <c r="F1361" s="3095"/>
      <c r="G1361" s="2218" t="str">
        <f>G8</f>
        <v>Reading at 00.00hr 
01.08.2023</v>
      </c>
      <c r="H1361" s="2218" t="str">
        <f>H8</f>
        <v>Reading at 00.00hr 
01.09.2023</v>
      </c>
      <c r="I1361" s="1" t="s">
        <v>10</v>
      </c>
      <c r="J1361" s="3088"/>
      <c r="K1361" s="1" t="s">
        <v>11</v>
      </c>
      <c r="L1361" s="1" t="s">
        <v>12</v>
      </c>
      <c r="M1361" s="508" t="s">
        <v>30</v>
      </c>
      <c r="N1361" s="75" t="s">
        <v>41</v>
      </c>
      <c r="O1361" s="3068"/>
    </row>
    <row r="1362" spans="1:24" ht="21.9" customHeight="1" x14ac:dyDescent="0.3">
      <c r="A1362" s="2">
        <v>1</v>
      </c>
      <c r="B1362" s="86">
        <v>2</v>
      </c>
      <c r="C1362" s="2582">
        <v>3</v>
      </c>
      <c r="D1362" s="2615">
        <v>4</v>
      </c>
      <c r="E1362" s="551">
        <v>5</v>
      </c>
      <c r="F1362" s="551">
        <v>6</v>
      </c>
      <c r="G1362" s="2616">
        <f>'PDB Bill AMR'!$H$5</f>
        <v>8</v>
      </c>
      <c r="H1362" s="2616">
        <f>'PDB Bill AMR'!$H$5</f>
        <v>8</v>
      </c>
      <c r="I1362" s="2" t="s">
        <v>2021</v>
      </c>
      <c r="J1362" s="2">
        <v>10</v>
      </c>
      <c r="K1362" s="2" t="s">
        <v>5039</v>
      </c>
      <c r="L1362" s="2" t="s">
        <v>5040</v>
      </c>
      <c r="M1362" s="2">
        <v>13</v>
      </c>
      <c r="N1362" s="2">
        <v>14</v>
      </c>
      <c r="O1362" s="2">
        <v>15</v>
      </c>
      <c r="T1362" s="2673">
        <v>15283200.000000071</v>
      </c>
      <c r="U1362" s="2673">
        <v>15283200.000000071</v>
      </c>
      <c r="V1362" s="33">
        <f>T1362-U1362</f>
        <v>0</v>
      </c>
      <c r="W1362" s="1104">
        <f>V1362/U1362*100</f>
        <v>0</v>
      </c>
      <c r="X1362" s="33" t="str">
        <f>IF(W1362&gt;40,"FAULT",IF(W1362&lt;-40,"CHECK","OK"))</f>
        <v>OK</v>
      </c>
    </row>
    <row r="1363" spans="1:24" ht="21.9" customHeight="1" x14ac:dyDescent="0.3">
      <c r="A1363" s="10"/>
      <c r="B1363" s="513" t="s">
        <v>1130</v>
      </c>
      <c r="C1363" s="514"/>
      <c r="D1363" s="573"/>
      <c r="E1363" s="547"/>
      <c r="F1363" s="668"/>
      <c r="G1363" s="2211"/>
      <c r="H1363" s="2211"/>
      <c r="I1363" s="514"/>
      <c r="J1363" s="514"/>
      <c r="K1363" s="573"/>
      <c r="L1363" s="514"/>
      <c r="M1363" s="515"/>
      <c r="N1363" s="516"/>
      <c r="O1363" s="7"/>
    </row>
    <row r="1364" spans="1:24" ht="21.9" customHeight="1" x14ac:dyDescent="0.3">
      <c r="A1364" s="1345">
        <f>'PDB Bill AMR'!A106</f>
        <v>8</v>
      </c>
      <c r="B1364" s="1342" t="str">
        <f>'PDB Bill AMR'!B106</f>
        <v>Satmosjid-1</v>
      </c>
      <c r="C1364" s="1157">
        <f>'PDB Bill AMR'!D106</f>
        <v>33</v>
      </c>
      <c r="D1364" s="934" t="s">
        <v>446</v>
      </c>
      <c r="E1364" t="str">
        <f>'PDB Bill AMR'!F106</f>
        <v>8993
638E</v>
      </c>
      <c r="F1364" s="676">
        <v>1</v>
      </c>
      <c r="G1364" s="1156">
        <f>'PDB Bill AMR'!I106</f>
        <v>4191.915</v>
      </c>
      <c r="H1364" s="1156">
        <f>'PDB Bill AMR'!J106</f>
        <v>4199.8879999999999</v>
      </c>
      <c r="I1364" s="1156">
        <f>'PDB Bill AMR'!K106</f>
        <v>7.9729999999999563</v>
      </c>
      <c r="J1364" s="1157">
        <f>'PDB Bill AMR'!H106</f>
        <v>180000</v>
      </c>
      <c r="K1364" s="1151">
        <f>'PDB Bill AMR'!L106</f>
        <v>0</v>
      </c>
      <c r="L1364" s="1180">
        <f>'PDB Bill AMR'!M106</f>
        <v>1435139.9999999921</v>
      </c>
      <c r="M1364" s="6"/>
      <c r="N1364" s="76"/>
      <c r="O1364" s="507"/>
    </row>
    <row r="1365" spans="1:24" ht="21.9" customHeight="1" x14ac:dyDescent="0.3">
      <c r="A1365" s="1345">
        <f>'PDB Bill AMR'!A107</f>
        <v>9</v>
      </c>
      <c r="B1365" s="1342" t="str">
        <f>'PDB Bill AMR'!B107</f>
        <v>Satmosjid -2</v>
      </c>
      <c r="C1365" s="1157">
        <f>'PDB Bill AMR'!D107</f>
        <v>33</v>
      </c>
      <c r="D1365" s="935"/>
      <c r="E1365" s="510" t="str">
        <f>'PDB Bill AMR'!F107</f>
        <v>8993
669E</v>
      </c>
      <c r="F1365" s="676">
        <v>1</v>
      </c>
      <c r="G1365" s="1156">
        <f>'PDB Bill AMR'!I107</f>
        <v>5801.5339999999997</v>
      </c>
      <c r="H1365" s="1156">
        <f>'PDB Bill AMR'!J107</f>
        <v>5848.1480000000001</v>
      </c>
      <c r="I1365" s="1156">
        <f>'PDB Bill AMR'!K107</f>
        <v>46.614000000000487</v>
      </c>
      <c r="J1365" s="1157">
        <f>'PDB Bill AMR'!H107</f>
        <v>180000</v>
      </c>
      <c r="K1365" s="1151">
        <f>'PDB Bill AMR'!L107</f>
        <v>0</v>
      </c>
      <c r="L1365" s="1180">
        <f>'PDB Bill AMR'!M107</f>
        <v>8390520.0000000875</v>
      </c>
      <c r="M1365" s="15"/>
      <c r="N1365" s="77"/>
      <c r="O1365" s="507"/>
    </row>
    <row r="1366" spans="1:24" ht="21.9" customHeight="1" x14ac:dyDescent="0.3">
      <c r="A1366" s="1342">
        <f>'PDB Bill AMR'!A112</f>
        <v>13</v>
      </c>
      <c r="B1366" s="1342" t="str">
        <f>'PDB Bill AMR'!B112</f>
        <v xml:space="preserve">Lalmatia </v>
      </c>
      <c r="C1366" s="1157">
        <f>'PDB Bill AMR'!D112</f>
        <v>33</v>
      </c>
      <c r="D1366" s="935"/>
      <c r="E1366" s="510"/>
      <c r="F1366" s="676">
        <v>1</v>
      </c>
      <c r="G1366" s="1156">
        <f>'PDB Bill AMR'!I112</f>
        <v>5452.8789999999999</v>
      </c>
      <c r="H1366" s="1156">
        <f>'PDB Bill AMR'!J112</f>
        <v>5452.8789999999999</v>
      </c>
      <c r="I1366" s="1156">
        <f>'PDB Bill AMR'!K112</f>
        <v>0</v>
      </c>
      <c r="J1366" s="1157">
        <f>'PDB Bill AMR'!H112</f>
        <v>180000</v>
      </c>
      <c r="K1366" s="1151">
        <f>'PDB Bill AMR'!L112</f>
        <v>0</v>
      </c>
      <c r="L1366" s="1180">
        <f>'PDB Bill AMR'!M112</f>
        <v>0</v>
      </c>
      <c r="M1366" s="15"/>
      <c r="N1366" s="77"/>
      <c r="O1366" s="507"/>
    </row>
    <row r="1367" spans="1:24" ht="21.9" customHeight="1" x14ac:dyDescent="0.3">
      <c r="A1367" s="1345">
        <f>'PDB Bill AMR'!A115</f>
        <v>14</v>
      </c>
      <c r="B1367" s="1342" t="str">
        <f>'PDB Bill AMR'!B115</f>
        <v>Transformer-1</v>
      </c>
      <c r="C1367" s="1157">
        <f>'PDB Bill AMR'!D115</f>
        <v>33</v>
      </c>
      <c r="D1367" s="935"/>
      <c r="E1367" s="510" t="str">
        <f>'PDB Bill AMR'!F115</f>
        <v>50147586E</v>
      </c>
      <c r="F1367" s="676">
        <v>1</v>
      </c>
      <c r="G1367" s="1156">
        <f>'PDB Bill AMR'!I115</f>
        <v>3141.1930000000002</v>
      </c>
      <c r="H1367" s="1156">
        <f>'PDB Bill AMR'!J115</f>
        <v>3188.0970000000002</v>
      </c>
      <c r="I1367" s="1156">
        <f>'PDB Bill AMR'!K115</f>
        <v>46.903999999999996</v>
      </c>
      <c r="J1367" s="1157">
        <f>'PDB Bill AMR'!H115</f>
        <v>750000</v>
      </c>
      <c r="K1367" s="1151">
        <f>'PDB Bill AMR'!L115</f>
        <v>0</v>
      </c>
      <c r="L1367" s="1180">
        <f>'PDB Bill AMR'!M115</f>
        <v>35178000</v>
      </c>
      <c r="M1367" s="15"/>
      <c r="N1367" s="77"/>
      <c r="O1367" s="507"/>
    </row>
    <row r="1368" spans="1:24" ht="21.9" customHeight="1" x14ac:dyDescent="0.3">
      <c r="A1368" s="1345">
        <f>'PDB Bill AMR'!A116</f>
        <v>15</v>
      </c>
      <c r="B1368" s="1342" t="str">
        <f>'PDB Bill AMR'!B116</f>
        <v>Transformer-2</v>
      </c>
      <c r="C1368" s="1157">
        <f>'PDB Bill AMR'!D116</f>
        <v>33</v>
      </c>
      <c r="D1368" s="936"/>
      <c r="E1368" s="510" t="str">
        <f>'PDB Bill AMR'!F116</f>
        <v>50148569E</v>
      </c>
      <c r="F1368" s="676">
        <v>1</v>
      </c>
      <c r="G1368" s="1156">
        <f>'PDB Bill AMR'!I116</f>
        <v>2781.2849999999999</v>
      </c>
      <c r="H1368" s="1156">
        <f>'PDB Bill AMR'!J116</f>
        <v>2828.681</v>
      </c>
      <c r="I1368" s="1156">
        <f>'PDB Bill AMR'!K116</f>
        <v>47.396000000000186</v>
      </c>
      <c r="J1368" s="1157">
        <f>'PDB Bill AMR'!H116</f>
        <v>750000</v>
      </c>
      <c r="K1368" s="1151">
        <f>'PDB Bill AMR'!L116</f>
        <v>0</v>
      </c>
      <c r="L1368" s="1180">
        <f>'PDB Bill AMR'!M116</f>
        <v>35547000.000000142</v>
      </c>
      <c r="M1368" s="6"/>
      <c r="N1368" s="76"/>
      <c r="O1368" s="507"/>
    </row>
    <row r="1369" spans="1:24" ht="21.9" customHeight="1" x14ac:dyDescent="0.3">
      <c r="D1369"/>
      <c r="F1369"/>
      <c r="I1369" s="3157" t="s">
        <v>221</v>
      </c>
      <c r="J1369" s="3158"/>
      <c r="K1369" s="576">
        <f>SUM(K1364:K1368)</f>
        <v>0</v>
      </c>
      <c r="L1369" s="81">
        <f>SUM(L1364:L1368)</f>
        <v>80550660.000000224</v>
      </c>
      <c r="M1369" s="17"/>
      <c r="N1369" s="79"/>
      <c r="O1369" s="507"/>
    </row>
    <row r="1370" spans="1:24" ht="21.9" customHeight="1" x14ac:dyDescent="0.3">
      <c r="D1370"/>
      <c r="F1370"/>
      <c r="I1370" s="545"/>
      <c r="J1370" s="545" t="s">
        <v>28</v>
      </c>
      <c r="K1370" s="577">
        <f>L1369-K1369</f>
        <v>80550660.000000224</v>
      </c>
      <c r="L1370" s="39"/>
      <c r="M1370" s="40"/>
      <c r="N1370" s="520"/>
      <c r="O1370" s="507"/>
    </row>
    <row r="1371" spans="1:24" ht="21.9" customHeight="1" x14ac:dyDescent="0.3">
      <c r="A1371" s="519"/>
      <c r="B1371" s="513" t="s">
        <v>1131</v>
      </c>
      <c r="C1371" s="514"/>
      <c r="D1371" s="573"/>
      <c r="E1371" s="514"/>
      <c r="F1371" s="668"/>
      <c r="G1371" s="2211"/>
      <c r="H1371" s="2211"/>
      <c r="I1371" s="514"/>
      <c r="J1371" s="514"/>
      <c r="K1371" s="573"/>
      <c r="L1371" s="514"/>
      <c r="M1371" s="515"/>
      <c r="N1371" s="516"/>
      <c r="O1371" s="507"/>
    </row>
    <row r="1372" spans="1:24" ht="21.9" customHeight="1" x14ac:dyDescent="0.3">
      <c r="A1372" s="519"/>
      <c r="B1372" s="98" t="s">
        <v>1133</v>
      </c>
      <c r="C1372" s="51"/>
      <c r="D1372" s="3072" t="s">
        <v>801</v>
      </c>
      <c r="E1372" s="510"/>
      <c r="F1372" s="676">
        <v>1</v>
      </c>
      <c r="G1372" s="4"/>
      <c r="H1372" s="4"/>
      <c r="I1372" s="4">
        <f>H1372-G1372</f>
        <v>0</v>
      </c>
      <c r="J1372" s="507"/>
      <c r="K1372" s="574"/>
      <c r="L1372" s="15"/>
      <c r="M1372" s="15"/>
      <c r="N1372" s="77"/>
      <c r="O1372" s="507"/>
    </row>
    <row r="1373" spans="1:24" ht="21.9" customHeight="1" x14ac:dyDescent="0.3">
      <c r="A1373" s="519"/>
      <c r="B1373" s="98" t="s">
        <v>1134</v>
      </c>
      <c r="C1373" s="51"/>
      <c r="D1373" s="3127"/>
      <c r="E1373" s="510"/>
      <c r="F1373" s="676">
        <v>1</v>
      </c>
      <c r="G1373" s="4"/>
      <c r="H1373" s="4"/>
      <c r="I1373" s="4">
        <f>H1373-G1373</f>
        <v>0</v>
      </c>
      <c r="J1373" s="507"/>
      <c r="K1373" s="574"/>
      <c r="L1373" s="15"/>
      <c r="M1373" s="15"/>
      <c r="N1373" s="77"/>
      <c r="O1373" s="507"/>
    </row>
    <row r="1374" spans="1:24" ht="21.9" customHeight="1" x14ac:dyDescent="0.3">
      <c r="A1374" s="519"/>
      <c r="B1374" s="98" t="s">
        <v>1135</v>
      </c>
      <c r="C1374" s="51"/>
      <c r="D1374" s="3127"/>
      <c r="E1374" s="506"/>
      <c r="F1374" s="676">
        <v>1</v>
      </c>
      <c r="G1374" s="4"/>
      <c r="H1374" s="4"/>
      <c r="I1374" s="4">
        <f>H1374-G1374</f>
        <v>0</v>
      </c>
      <c r="J1374" s="507"/>
      <c r="K1374" s="574"/>
      <c r="L1374" s="15"/>
      <c r="M1374" s="15"/>
      <c r="N1374" s="77"/>
      <c r="O1374" s="507"/>
    </row>
    <row r="1375" spans="1:24" ht="21.9" customHeight="1" x14ac:dyDescent="0.3">
      <c r="A1375" s="519"/>
      <c r="B1375" s="93"/>
      <c r="C1375" s="87"/>
      <c r="D1375" s="999"/>
      <c r="E1375" s="87"/>
      <c r="F1375" s="670"/>
      <c r="G1375" s="36"/>
      <c r="H1375" s="36"/>
      <c r="I1375" s="3157" t="s">
        <v>272</v>
      </c>
      <c r="J1375" s="3158"/>
      <c r="K1375" s="576"/>
      <c r="L1375" s="92"/>
      <c r="M1375" s="17"/>
      <c r="N1375" s="79"/>
      <c r="O1375" s="521"/>
    </row>
    <row r="1376" spans="1:24" ht="21.9" customHeight="1" x14ac:dyDescent="0.3">
      <c r="A1376" s="519"/>
      <c r="B1376" s="93"/>
      <c r="C1376" s="87"/>
      <c r="D1376" s="999"/>
      <c r="E1376" s="87"/>
      <c r="F1376" s="670"/>
      <c r="G1376" s="36"/>
      <c r="H1376" s="36"/>
      <c r="I1376" s="3157" t="s">
        <v>28</v>
      </c>
      <c r="J1376" s="3158"/>
      <c r="K1376" s="54">
        <f>K1375-L1375</f>
        <v>0</v>
      </c>
      <c r="L1376" s="54">
        <f>K1376</f>
        <v>0</v>
      </c>
      <c r="M1376" s="41"/>
      <c r="N1376" s="522"/>
      <c r="O1376" s="521"/>
    </row>
    <row r="1377" spans="1:21" ht="21.9" customHeight="1" x14ac:dyDescent="0.3">
      <c r="A1377" s="10"/>
      <c r="B1377" s="532" t="s">
        <v>1128</v>
      </c>
      <c r="C1377" s="533"/>
      <c r="D1377" s="578"/>
      <c r="E1377" s="533"/>
      <c r="F1377" s="671"/>
      <c r="G1377" s="2216"/>
      <c r="H1377" s="2216"/>
      <c r="I1377" s="533"/>
      <c r="J1377" s="533"/>
      <c r="K1377" s="578"/>
      <c r="L1377" s="533"/>
      <c r="M1377" s="536"/>
      <c r="N1377" s="534"/>
      <c r="O1377" s="7"/>
    </row>
    <row r="1378" spans="1:21" ht="21.9" customHeight="1" x14ac:dyDescent="0.3">
      <c r="A1378" s="519"/>
      <c r="B1378" s="98" t="s">
        <v>796</v>
      </c>
      <c r="C1378" s="51"/>
      <c r="D1378" s="3132" t="s">
        <v>800</v>
      </c>
      <c r="E1378" s="506"/>
      <c r="F1378" s="676"/>
      <c r="G1378" s="4"/>
      <c r="H1378" s="4"/>
      <c r="I1378" s="4"/>
      <c r="J1378" s="507"/>
      <c r="K1378" s="574"/>
      <c r="L1378" s="15">
        <f>J1378*I1378*F1378</f>
        <v>0</v>
      </c>
      <c r="M1378" s="6"/>
      <c r="N1378" s="76"/>
      <c r="O1378" s="507"/>
    </row>
    <row r="1379" spans="1:21" ht="21.9" customHeight="1" x14ac:dyDescent="0.3">
      <c r="A1379" s="519"/>
      <c r="B1379" s="98" t="s">
        <v>795</v>
      </c>
      <c r="C1379" s="51"/>
      <c r="D1379" s="3133"/>
      <c r="E1379" s="506"/>
      <c r="F1379" s="676"/>
      <c r="G1379" s="4"/>
      <c r="H1379" s="4"/>
      <c r="I1379" s="4"/>
      <c r="J1379" s="507"/>
      <c r="K1379" s="574"/>
      <c r="L1379" s="15">
        <f>J1379*I1379*F1379</f>
        <v>0</v>
      </c>
      <c r="M1379" s="15"/>
      <c r="N1379" s="77"/>
      <c r="O1379" s="507"/>
    </row>
    <row r="1380" spans="1:21" ht="21.9" customHeight="1" x14ac:dyDescent="0.3">
      <c r="A1380" s="519"/>
      <c r="B1380" s="93"/>
      <c r="C1380" s="87"/>
      <c r="D1380" s="999"/>
      <c r="E1380" s="87"/>
      <c r="F1380" s="670"/>
      <c r="G1380" s="36"/>
      <c r="H1380" s="36"/>
      <c r="I1380" s="36"/>
      <c r="J1380" s="93" t="s">
        <v>262</v>
      </c>
      <c r="K1380" s="577"/>
      <c r="L1380" s="54">
        <f>SUM(L1378:L1379)</f>
        <v>0</v>
      </c>
      <c r="M1380" s="521"/>
      <c r="N1380" s="522"/>
      <c r="O1380" s="507"/>
    </row>
    <row r="1381" spans="1:21" ht="21.9" customHeight="1" x14ac:dyDescent="0.3">
      <c r="A1381" s="10"/>
      <c r="B1381" s="532" t="s">
        <v>1129</v>
      </c>
      <c r="C1381" s="533"/>
      <c r="D1381" s="578"/>
      <c r="E1381" s="533"/>
      <c r="F1381" s="671"/>
      <c r="G1381" s="2216"/>
      <c r="H1381" s="2216"/>
      <c r="I1381" s="533"/>
      <c r="J1381" s="533"/>
      <c r="K1381" s="578"/>
      <c r="L1381" s="533"/>
      <c r="M1381" s="536"/>
      <c r="N1381" s="534"/>
      <c r="O1381" s="7"/>
    </row>
    <row r="1382" spans="1:21" ht="21.9" customHeight="1" x14ac:dyDescent="0.3">
      <c r="A1382" s="10"/>
      <c r="B1382" s="98"/>
      <c r="C1382" s="543"/>
      <c r="D1382" s="1052"/>
      <c r="E1382" s="552"/>
      <c r="F1382" s="676"/>
      <c r="G1382" s="20"/>
      <c r="H1382" s="20"/>
      <c r="I1382" s="4"/>
      <c r="J1382" s="507"/>
      <c r="K1382" s="574"/>
      <c r="L1382" s="15"/>
      <c r="M1382" s="21"/>
      <c r="N1382" s="80"/>
      <c r="O1382" s="8"/>
    </row>
    <row r="1383" spans="1:21" ht="21.9" customHeight="1" x14ac:dyDescent="0.3">
      <c r="A1383" s="519"/>
      <c r="B1383" s="98"/>
      <c r="C1383" s="543"/>
      <c r="D1383" s="1052"/>
      <c r="E1383" s="552"/>
      <c r="F1383" s="676"/>
      <c r="G1383" s="20"/>
      <c r="H1383" s="20"/>
      <c r="I1383" s="4"/>
      <c r="J1383" s="507"/>
      <c r="K1383" s="574"/>
      <c r="L1383" s="15"/>
      <c r="M1383" s="21"/>
      <c r="N1383" s="80"/>
      <c r="O1383" s="507"/>
    </row>
    <row r="1384" spans="1:21" ht="21.9" customHeight="1" x14ac:dyDescent="0.3">
      <c r="A1384" s="519"/>
      <c r="B1384" s="93"/>
      <c r="C1384" s="87"/>
      <c r="D1384" s="999"/>
      <c r="E1384" s="64"/>
      <c r="F1384" s="672"/>
      <c r="G1384" s="64"/>
      <c r="H1384" s="64"/>
      <c r="I1384" s="64"/>
      <c r="J1384" s="93" t="s">
        <v>27</v>
      </c>
      <c r="K1384" s="579"/>
      <c r="L1384" s="42">
        <f>SUM(L1382:L1383)</f>
        <v>0</v>
      </c>
      <c r="M1384" s="54"/>
      <c r="N1384" s="76"/>
      <c r="O1384" s="507"/>
    </row>
    <row r="1385" spans="1:21" ht="21.9" customHeight="1" thickBot="1" x14ac:dyDescent="0.35">
      <c r="A1385" s="511"/>
      <c r="B1385" s="523"/>
      <c r="C1385" s="520"/>
      <c r="D1385" s="1038"/>
      <c r="K1385" s="580"/>
      <c r="L1385" s="511"/>
      <c r="M1385" s="511"/>
      <c r="N1385" s="520"/>
      <c r="O1385" s="511"/>
    </row>
    <row r="1386" spans="1:21" s="511" customFormat="1" ht="21.9" customHeight="1" x14ac:dyDescent="0.3">
      <c r="B1386" s="3099" t="s">
        <v>807</v>
      </c>
      <c r="C1386" s="3100"/>
      <c r="D1386" s="561" t="s">
        <v>14</v>
      </c>
      <c r="E1386"/>
      <c r="F1386" s="3101" t="s">
        <v>4014</v>
      </c>
      <c r="G1386" s="3102"/>
      <c r="H1386" s="3103"/>
      <c r="I1386" s="561" t="s">
        <v>14</v>
      </c>
      <c r="K1386" s="3105" t="s">
        <v>809</v>
      </c>
      <c r="L1386" s="3106"/>
      <c r="M1386" s="562" t="s">
        <v>14</v>
      </c>
      <c r="N1386" s="520"/>
      <c r="T1386" s="2674"/>
      <c r="U1386" s="2674"/>
    </row>
    <row r="1387" spans="1:21" s="511" customFormat="1" ht="21.9" customHeight="1" x14ac:dyDescent="0.3">
      <c r="B1387" s="3112" t="str">
        <f>B1363</f>
        <v xml:space="preserve"> 33 KV SIDE (TARIFF POINT)</v>
      </c>
      <c r="C1387" s="3113"/>
      <c r="D1387" s="567">
        <f>K1370</f>
        <v>80550660.000000224</v>
      </c>
      <c r="E1387"/>
      <c r="F1387" s="3114" t="s">
        <v>810</v>
      </c>
      <c r="G1387" s="3115"/>
      <c r="H1387" s="3116"/>
      <c r="I1387" s="567">
        <f>L1380</f>
        <v>0</v>
      </c>
      <c r="K1387" s="3167" t="s">
        <v>4014</v>
      </c>
      <c r="L1387" s="3168"/>
      <c r="M1387" s="565">
        <f>I1388</f>
        <v>80550660.000000224</v>
      </c>
      <c r="N1387" s="520"/>
      <c r="T1387" s="2674"/>
      <c r="U1387" s="2674"/>
    </row>
    <row r="1388" spans="1:21" s="511" customFormat="1" ht="21.9" customHeight="1" x14ac:dyDescent="0.3">
      <c r="B1388" s="3112" t="s">
        <v>832</v>
      </c>
      <c r="C1388" s="3113"/>
      <c r="D1388" s="567"/>
      <c r="E1388"/>
      <c r="F1388" s="3114" t="s">
        <v>4014</v>
      </c>
      <c r="G1388" s="3115"/>
      <c r="H1388" s="3116"/>
      <c r="I1388" s="565">
        <f>D1391-I1387</f>
        <v>80550660.000000224</v>
      </c>
      <c r="K1388" s="3121" t="s">
        <v>2034</v>
      </c>
      <c r="L1388" s="3122"/>
      <c r="M1388" s="1045">
        <f>M1406</f>
        <v>80550660.000000224</v>
      </c>
      <c r="N1388" s="520"/>
      <c r="T1388" s="2674"/>
      <c r="U1388" s="2674"/>
    </row>
    <row r="1389" spans="1:21" s="511" customFormat="1" ht="21.9" customHeight="1" x14ac:dyDescent="0.3">
      <c r="B1389" s="3112" t="s">
        <v>833</v>
      </c>
      <c r="C1389" s="3113"/>
      <c r="D1389" s="567"/>
      <c r="E1389"/>
      <c r="F1389"/>
      <c r="G1389" s="2027"/>
      <c r="H1389" s="2027"/>
      <c r="I1389"/>
      <c r="K1389" s="3167" t="s">
        <v>4012</v>
      </c>
      <c r="L1389" s="3168"/>
      <c r="M1389" s="567">
        <f>M1387-M1388</f>
        <v>0</v>
      </c>
      <c r="N1389" s="520"/>
      <c r="T1389" s="2674"/>
      <c r="U1389" s="2674"/>
    </row>
    <row r="1390" spans="1:21" s="511" customFormat="1" ht="21.9" customHeight="1" thickBot="1" x14ac:dyDescent="0.35">
      <c r="B1390" s="3112" t="s">
        <v>834</v>
      </c>
      <c r="C1390" s="3113"/>
      <c r="D1390" s="598"/>
      <c r="E1390"/>
      <c r="F1390"/>
      <c r="G1390" s="2027"/>
      <c r="H1390" s="2027"/>
      <c r="I1390"/>
      <c r="K1390" s="3123" t="s">
        <v>268</v>
      </c>
      <c r="L1390" s="3124"/>
      <c r="M1390" s="1040">
        <f>M1389/M1387</f>
        <v>0</v>
      </c>
      <c r="N1390" s="520"/>
      <c r="T1390" s="2674"/>
      <c r="U1390" s="2674"/>
    </row>
    <row r="1391" spans="1:21" s="511" customFormat="1" ht="21.9" customHeight="1" x14ac:dyDescent="0.3">
      <c r="B1391" s="3147" t="s">
        <v>4011</v>
      </c>
      <c r="C1391" s="3148"/>
      <c r="D1391" s="690">
        <f>SUM(D1387:D1390)</f>
        <v>80550660.000000224</v>
      </c>
      <c r="E1391"/>
      <c r="F1391"/>
      <c r="G1391" s="2027"/>
      <c r="H1391" s="2027"/>
      <c r="I1391"/>
      <c r="K1391" s="580"/>
      <c r="N1391" s="520"/>
      <c r="T1391" s="2674"/>
      <c r="U1391" s="2674"/>
    </row>
    <row r="1392" spans="1:21" s="511" customFormat="1" ht="21.9" customHeight="1" x14ac:dyDescent="0.3">
      <c r="B1392"/>
      <c r="C1392"/>
      <c r="D1392"/>
      <c r="E1392"/>
      <c r="F1392" s="658"/>
      <c r="G1392" s="2027"/>
      <c r="H1392" s="2027"/>
      <c r="I1392"/>
      <c r="J1392"/>
      <c r="K1392" s="580"/>
      <c r="N1392" s="520"/>
      <c r="T1392" s="2674"/>
      <c r="U1392" s="2674"/>
    </row>
    <row r="1393" spans="1:24" s="511" customFormat="1" ht="21.9" customHeight="1" x14ac:dyDescent="0.3">
      <c r="B1393"/>
      <c r="C1393"/>
      <c r="D1393"/>
      <c r="E1393"/>
      <c r="F1393" s="658"/>
      <c r="G1393" s="2027"/>
      <c r="H1393" s="2027"/>
      <c r="I1393"/>
      <c r="J1393"/>
      <c r="K1393" s="580"/>
      <c r="N1393" s="520"/>
      <c r="T1393" s="2674"/>
      <c r="U1393" s="2674"/>
    </row>
    <row r="1394" spans="1:24" s="511" customFormat="1" ht="21.9" customHeight="1" x14ac:dyDescent="0.3">
      <c r="B1394"/>
      <c r="C1394"/>
      <c r="D1394"/>
      <c r="E1394"/>
      <c r="F1394" s="658"/>
      <c r="G1394" s="2213"/>
      <c r="H1394" s="2213"/>
      <c r="I1394" s="556"/>
      <c r="J1394" s="557"/>
      <c r="K1394" s="580"/>
      <c r="N1394" s="520"/>
      <c r="T1394" s="2674"/>
      <c r="U1394" s="2674"/>
    </row>
    <row r="1395" spans="1:24" ht="21.9" customHeight="1" x14ac:dyDescent="0.3">
      <c r="A1395" s="511"/>
      <c r="B1395" s="523"/>
      <c r="C1395" s="520"/>
      <c r="D1395" s="1038"/>
      <c r="G1395" s="2213"/>
      <c r="H1395" s="2213"/>
      <c r="I1395" s="556"/>
      <c r="J1395" s="557"/>
      <c r="K1395" s="580"/>
      <c r="L1395" s="511"/>
      <c r="M1395" s="511"/>
      <c r="N1395" s="520"/>
      <c r="O1395" s="511"/>
    </row>
    <row r="1396" spans="1:24" ht="21.9" customHeight="1" x14ac:dyDescent="0.3">
      <c r="A1396" s="511"/>
      <c r="B1396" s="523"/>
      <c r="C1396" s="520"/>
      <c r="D1396" s="1038"/>
      <c r="G1396" s="2213"/>
      <c r="H1396" s="2213"/>
      <c r="I1396" s="556"/>
      <c r="J1396" s="557"/>
      <c r="K1396" s="580"/>
      <c r="L1396" s="511"/>
      <c r="M1396" s="511"/>
      <c r="N1396" s="520"/>
      <c r="O1396" s="511"/>
    </row>
    <row r="1397" spans="1:24" ht="21.9" customHeight="1" x14ac:dyDescent="0.3">
      <c r="A1397" s="511"/>
      <c r="B1397" s="523"/>
      <c r="C1397" s="520"/>
      <c r="D1397" s="1038"/>
      <c r="E1397" s="520"/>
      <c r="F1397" s="674"/>
      <c r="G1397" s="2214"/>
      <c r="H1397" s="2214"/>
      <c r="I1397" s="511"/>
      <c r="J1397" s="511"/>
      <c r="K1397" s="580"/>
      <c r="L1397" s="511"/>
      <c r="M1397" s="511"/>
      <c r="N1397" s="520"/>
      <c r="O1397" s="511"/>
    </row>
    <row r="1398" spans="1:24" ht="21.9" customHeight="1" x14ac:dyDescent="0.3">
      <c r="A1398" s="3086" t="s">
        <v>891</v>
      </c>
      <c r="B1398" s="3086"/>
      <c r="C1398" s="3086"/>
      <c r="D1398" s="3086"/>
      <c r="E1398" s="3086"/>
      <c r="F1398" s="3086"/>
      <c r="G1398" s="3086"/>
      <c r="H1398" s="3086"/>
      <c r="I1398" s="3086"/>
      <c r="J1398" s="3086"/>
      <c r="K1398" s="3086"/>
      <c r="L1398" s="3086"/>
      <c r="M1398" s="3086"/>
      <c r="N1398" s="3086"/>
      <c r="O1398" s="629" t="str">
        <f>$O$6</f>
        <v>Month August-2023</v>
      </c>
      <c r="S1398" s="1103" t="str">
        <f>S6</f>
        <v>Name of Feeders.</v>
      </c>
      <c r="T1398" s="2671" t="str">
        <f>T6</f>
        <v>Month August-2023</v>
      </c>
      <c r="U1398" s="2671" t="s">
        <v>5037</v>
      </c>
      <c r="V1398" s="1103" t="str">
        <f>V6</f>
        <v>Diffferance</v>
      </c>
      <c r="W1398" s="1103" t="str">
        <f>W6</f>
        <v>% of Increased/Decreased</v>
      </c>
      <c r="X1398" s="1103" t="str">
        <f>X6</f>
        <v>COMENTS</v>
      </c>
    </row>
    <row r="1399" spans="1:24" ht="21.9" customHeight="1" x14ac:dyDescent="0.3">
      <c r="A1399" s="3087" t="s">
        <v>0</v>
      </c>
      <c r="B1399" s="3089" t="s">
        <v>1</v>
      </c>
      <c r="C1399" s="3091" t="s">
        <v>2</v>
      </c>
      <c r="D1399" s="3092"/>
      <c r="E1399" s="3093"/>
      <c r="F1399" s="3094" t="s">
        <v>3</v>
      </c>
      <c r="G1399" s="3091" t="s">
        <v>4</v>
      </c>
      <c r="H1399" s="3093"/>
      <c r="I1399" s="3068"/>
      <c r="J1399" s="3096" t="s">
        <v>5</v>
      </c>
      <c r="K1399" s="3091" t="s">
        <v>6</v>
      </c>
      <c r="L1399" s="3068"/>
      <c r="M1399" s="95" t="s">
        <v>29</v>
      </c>
      <c r="N1399" s="96"/>
      <c r="O1399" s="3067" t="s">
        <v>7</v>
      </c>
    </row>
    <row r="1400" spans="1:24" ht="46.8" x14ac:dyDescent="0.3">
      <c r="A1400" s="3149"/>
      <c r="B1400" s="3151"/>
      <c r="C1400" s="3084" t="s">
        <v>824</v>
      </c>
      <c r="D1400" s="3085"/>
      <c r="E1400" s="553" t="s">
        <v>9</v>
      </c>
      <c r="F1400" s="3152"/>
      <c r="G1400" s="2218" t="str">
        <f>G8</f>
        <v>Reading at 00.00hr 
01.08.2023</v>
      </c>
      <c r="H1400" s="2218" t="str">
        <f>H8</f>
        <v>Reading at 00.00hr 
01.09.2023</v>
      </c>
      <c r="I1400" s="554" t="s">
        <v>10</v>
      </c>
      <c r="J1400" s="3149"/>
      <c r="K1400" s="554" t="s">
        <v>11</v>
      </c>
      <c r="L1400" s="554" t="s">
        <v>12</v>
      </c>
      <c r="M1400" s="592" t="s">
        <v>30</v>
      </c>
      <c r="N1400" s="593" t="s">
        <v>41</v>
      </c>
      <c r="O1400" s="3069"/>
    </row>
    <row r="1401" spans="1:24" ht="21.9" customHeight="1" x14ac:dyDescent="0.3">
      <c r="A1401" s="2">
        <v>1</v>
      </c>
      <c r="B1401" s="86">
        <v>2</v>
      </c>
      <c r="C1401" s="2582">
        <v>3</v>
      </c>
      <c r="D1401" s="2615">
        <v>4</v>
      </c>
      <c r="E1401" s="551">
        <v>5</v>
      </c>
      <c r="F1401" s="551">
        <v>6</v>
      </c>
      <c r="G1401" s="2616">
        <f>'PDB Bill AMR'!$H$5</f>
        <v>8</v>
      </c>
      <c r="H1401" s="2616">
        <f>'PDB Bill AMR'!$H$5</f>
        <v>8</v>
      </c>
      <c r="I1401" s="2" t="s">
        <v>2021</v>
      </c>
      <c r="J1401" s="2">
        <v>10</v>
      </c>
      <c r="K1401" s="2" t="s">
        <v>5039</v>
      </c>
      <c r="L1401" s="2" t="s">
        <v>5040</v>
      </c>
      <c r="M1401" s="2">
        <v>13</v>
      </c>
      <c r="N1401" s="2">
        <v>14</v>
      </c>
      <c r="O1401" s="2">
        <v>15</v>
      </c>
      <c r="T1401" s="2673">
        <v>15283200.000000071</v>
      </c>
      <c r="U1401" s="2673">
        <v>15283200.000000071</v>
      </c>
      <c r="V1401" s="33">
        <f>T1401-U1401</f>
        <v>0</v>
      </c>
      <c r="W1401" s="1104">
        <f>V1401/U1401*100</f>
        <v>0</v>
      </c>
      <c r="X1401" s="33" t="str">
        <f>IF(W1401&gt;40,"FAULT",IF(W1401&lt;-40,"CHECK","OK"))</f>
        <v>OK</v>
      </c>
    </row>
    <row r="1402" spans="1:24" ht="21.9" customHeight="1" x14ac:dyDescent="0.3">
      <c r="A1402" s="10"/>
      <c r="B1402" s="513" t="s">
        <v>1142</v>
      </c>
      <c r="C1402" s="514"/>
      <c r="D1402" s="573"/>
      <c r="E1402" s="514"/>
      <c r="F1402" s="668"/>
      <c r="G1402" s="2211"/>
      <c r="H1402" s="2211"/>
      <c r="I1402" s="514"/>
      <c r="J1402" s="514"/>
      <c r="K1402" s="573"/>
      <c r="L1402" s="514"/>
      <c r="M1402" s="515"/>
      <c r="N1402" s="516"/>
      <c r="O1402" s="7"/>
    </row>
    <row r="1403" spans="1:24" ht="21.9" customHeight="1" x14ac:dyDescent="0.3">
      <c r="A1403" s="519">
        <v>9</v>
      </c>
      <c r="B1403" s="98" t="s">
        <v>3812</v>
      </c>
      <c r="C1403" s="51">
        <v>33</v>
      </c>
      <c r="D1403" s="3072"/>
      <c r="E1403" s="51">
        <v>50147586</v>
      </c>
      <c r="F1403" s="676">
        <v>1</v>
      </c>
      <c r="G1403" s="4">
        <v>3141.1930000000002</v>
      </c>
      <c r="H1403" s="4">
        <v>3188.0970000000002</v>
      </c>
      <c r="I1403" s="4">
        <f>H1403-G1403</f>
        <v>46.903999999999996</v>
      </c>
      <c r="J1403" s="507">
        <v>750000</v>
      </c>
      <c r="K1403" s="574">
        <f>F1403*I1403*J1403</f>
        <v>35178000</v>
      </c>
      <c r="L1403" s="6"/>
      <c r="M1403" s="6"/>
      <c r="N1403" s="76"/>
      <c r="O1403" s="507"/>
    </row>
    <row r="1404" spans="1:24" ht="21.9" customHeight="1" x14ac:dyDescent="0.3">
      <c r="A1404" s="519">
        <v>10</v>
      </c>
      <c r="B1404" s="98" t="s">
        <v>3813</v>
      </c>
      <c r="C1404" s="51">
        <v>33</v>
      </c>
      <c r="D1404" s="3127"/>
      <c r="E1404" s="51">
        <v>50148569</v>
      </c>
      <c r="F1404" s="676">
        <v>1</v>
      </c>
      <c r="G1404" s="4">
        <v>2781.2849999999999</v>
      </c>
      <c r="H1404" s="4">
        <v>2828.681</v>
      </c>
      <c r="I1404" s="4">
        <f>H1404-G1404</f>
        <v>47.396000000000186</v>
      </c>
      <c r="J1404" s="507">
        <v>750000</v>
      </c>
      <c r="K1404" s="574">
        <f>F1404*I1404*J1404</f>
        <v>35547000.000000142</v>
      </c>
      <c r="L1404" s="6"/>
      <c r="M1404" s="6"/>
      <c r="N1404" s="76"/>
      <c r="O1404" s="507"/>
    </row>
    <row r="1405" spans="1:24" ht="21.9" customHeight="1" x14ac:dyDescent="0.3">
      <c r="A1405" s="519"/>
      <c r="B1405" s="98" t="s">
        <v>791</v>
      </c>
      <c r="C1405" s="51">
        <v>33</v>
      </c>
      <c r="D1405" s="3073"/>
      <c r="E1405" s="51"/>
      <c r="F1405" s="676">
        <v>1</v>
      </c>
      <c r="G1405" s="4">
        <v>0</v>
      </c>
      <c r="H1405" s="4">
        <v>0</v>
      </c>
      <c r="I1405" s="4">
        <f>H1405-G1405</f>
        <v>0</v>
      </c>
      <c r="J1405" s="507"/>
      <c r="K1405" s="574">
        <f>J1405*I1405*F1405</f>
        <v>0</v>
      </c>
      <c r="L1405" s="6"/>
      <c r="M1405" s="6">
        <f>K1405*$M$39/$K$59</f>
        <v>0</v>
      </c>
      <c r="N1405" s="76"/>
      <c r="O1405" s="507"/>
    </row>
    <row r="1406" spans="1:24" ht="21.9" customHeight="1" x14ac:dyDescent="0.3">
      <c r="A1406" s="519"/>
      <c r="B1406" s="93"/>
      <c r="C1406" s="87"/>
      <c r="D1406" s="999"/>
      <c r="E1406" s="87"/>
      <c r="F1406" s="670"/>
      <c r="G1406" s="36">
        <v>0</v>
      </c>
      <c r="H1406" s="36">
        <v>0</v>
      </c>
      <c r="I1406" s="36"/>
      <c r="J1406" s="93" t="s">
        <v>27</v>
      </c>
      <c r="K1406" s="2126">
        <f>SUM(K1403:K1405)</f>
        <v>70725000.000000149</v>
      </c>
      <c r="L1406" s="39"/>
      <c r="M1406" s="39">
        <f>D1391</f>
        <v>80550660.000000224</v>
      </c>
      <c r="N1406" s="76"/>
      <c r="O1406" s="507"/>
    </row>
    <row r="1407" spans="1:24" ht="21.9" customHeight="1" x14ac:dyDescent="0.3">
      <c r="A1407" s="519"/>
      <c r="B1407" s="532" t="s">
        <v>1143</v>
      </c>
      <c r="C1407" s="533"/>
      <c r="D1407" s="578"/>
      <c r="E1407" s="533"/>
      <c r="F1407" s="671"/>
      <c r="G1407" s="2216">
        <v>0</v>
      </c>
      <c r="H1407" s="2216">
        <v>0</v>
      </c>
      <c r="I1407" s="533"/>
      <c r="J1407" s="533"/>
      <c r="K1407" s="578"/>
      <c r="L1407" s="533"/>
      <c r="M1407" s="536"/>
      <c r="N1407" s="534"/>
      <c r="O1407" s="507"/>
    </row>
    <row r="1408" spans="1:24" ht="21.9" customHeight="1" x14ac:dyDescent="0.3">
      <c r="A1408" s="519"/>
      <c r="B1408" s="544" t="s">
        <v>822</v>
      </c>
      <c r="C1408" s="51"/>
      <c r="D1408" s="1051" t="s">
        <v>800</v>
      </c>
      <c r="E1408" s="51"/>
      <c r="F1408" s="676"/>
      <c r="G1408" s="4">
        <v>0</v>
      </c>
      <c r="H1408" s="4">
        <v>0</v>
      </c>
      <c r="I1408" s="5"/>
      <c r="J1408" s="507"/>
      <c r="K1408" s="574"/>
      <c r="L1408" s="6"/>
      <c r="M1408" s="6"/>
      <c r="N1408" s="76"/>
      <c r="O1408" s="1644"/>
      <c r="S1408" t="str">
        <f t="shared" ref="S1408:S1418" si="251">B1408</f>
        <v>33/11 KV Transforfers</v>
      </c>
      <c r="T1408" s="2672">
        <f t="shared" ref="T1408:T1418" si="252">M1408</f>
        <v>0</v>
      </c>
      <c r="U1408" s="2672">
        <v>0</v>
      </c>
      <c r="V1408" s="33">
        <f t="shared" ref="V1408:V1418" si="253">T1408-U1408</f>
        <v>0</v>
      </c>
      <c r="W1408" s="1104" t="e">
        <f t="shared" ref="W1408:W1418" si="254">V1408/U1408*100</f>
        <v>#DIV/0!</v>
      </c>
      <c r="X1408" s="33" t="e">
        <f t="shared" ref="X1408:X1418" si="255">IF(W1408&gt;40,"FAULT",IF(W1408&lt;-40,"CHECK","OK"))</f>
        <v>#DIV/0!</v>
      </c>
    </row>
    <row r="1409" spans="1:24" ht="31.2" x14ac:dyDescent="0.3">
      <c r="A1409" s="10">
        <v>7</v>
      </c>
      <c r="B1409" s="98" t="s">
        <v>1374</v>
      </c>
      <c r="C1409" s="543">
        <v>33</v>
      </c>
      <c r="D1409" s="1052"/>
      <c r="E1409" s="552" t="s">
        <v>3036</v>
      </c>
      <c r="F1409" s="676">
        <v>1</v>
      </c>
      <c r="G1409" s="19">
        <v>48.81</v>
      </c>
      <c r="H1409" s="20">
        <v>4214</v>
      </c>
      <c r="I1409" s="19">
        <f>H1409-G1409</f>
        <v>4165.1899999999996</v>
      </c>
      <c r="J1409" s="507">
        <f>1000</f>
        <v>1000</v>
      </c>
      <c r="K1409" s="2092" t="s">
        <v>4675</v>
      </c>
      <c r="L1409" s="21">
        <f>K1437</f>
        <v>10681200.000000026</v>
      </c>
      <c r="M1409" s="21">
        <f>L1409*$K$1419/$L$1419</f>
        <v>10395828.747033842</v>
      </c>
      <c r="N1409" s="80"/>
      <c r="O1409" s="3066">
        <f>N1458</f>
        <v>-0.24021278530545043</v>
      </c>
      <c r="P1409" s="3216" t="s">
        <v>4876</v>
      </c>
      <c r="Q1409" s="3185">
        <f>M1411</f>
        <v>20961592.679180864</v>
      </c>
      <c r="S1409" t="str">
        <f t="shared" si="251"/>
        <v>33/11 kV, 20/28 MVA T-1 (HV)</v>
      </c>
      <c r="T1409" s="2672">
        <f t="shared" si="252"/>
        <v>10395828.747033842</v>
      </c>
      <c r="U1409" s="2672">
        <v>9337624.6622629426</v>
      </c>
      <c r="V1409" s="33">
        <f t="shared" si="253"/>
        <v>1058204.0847708993</v>
      </c>
      <c r="W1409" s="1104">
        <f t="shared" si="254"/>
        <v>11.332690304500277</v>
      </c>
      <c r="X1409" s="33" t="str">
        <f t="shared" si="255"/>
        <v>OK</v>
      </c>
    </row>
    <row r="1410" spans="1:24" ht="31.2" x14ac:dyDescent="0.3">
      <c r="A1410" s="519">
        <v>11</v>
      </c>
      <c r="B1410" s="98" t="s">
        <v>1624</v>
      </c>
      <c r="C1410" s="543">
        <v>33</v>
      </c>
      <c r="D1410" s="1052"/>
      <c r="E1410" s="552" t="s">
        <v>3036</v>
      </c>
      <c r="F1410" s="676">
        <v>1</v>
      </c>
      <c r="G1410" s="19">
        <v>50.44</v>
      </c>
      <c r="H1410" s="20">
        <v>4298</v>
      </c>
      <c r="I1410" s="19">
        <f>H1410-G1410</f>
        <v>4247.5600000000004</v>
      </c>
      <c r="J1410" s="507">
        <f>1000</f>
        <v>1000</v>
      </c>
      <c r="K1410" s="2092" t="s">
        <v>4675</v>
      </c>
      <c r="L1410" s="21">
        <f>K1438</f>
        <v>10855799.999999909</v>
      </c>
      <c r="M1410" s="21">
        <f>L1410*$K$1419/$L$1419</f>
        <v>10565763.932147022</v>
      </c>
      <c r="N1410" s="80"/>
      <c r="O1410" s="3066"/>
      <c r="P1410" s="3216"/>
      <c r="Q1410" s="3186"/>
      <c r="S1410" t="str">
        <f t="shared" si="251"/>
        <v>33/11 kV, 20/28 MVA T-2 (HV)</v>
      </c>
      <c r="T1410" s="2672">
        <f t="shared" si="252"/>
        <v>10565763.932147022</v>
      </c>
      <c r="U1410" s="2672">
        <v>10263423.269502224</v>
      </c>
      <c r="V1410" s="33">
        <f t="shared" si="253"/>
        <v>302340.66264479794</v>
      </c>
      <c r="W1410" s="1104">
        <f t="shared" si="254"/>
        <v>2.9458072097952308</v>
      </c>
      <c r="X1410" s="33" t="str">
        <f t="shared" si="255"/>
        <v>OK</v>
      </c>
    </row>
    <row r="1411" spans="1:24" ht="21.9" customHeight="1" x14ac:dyDescent="0.3">
      <c r="A1411" s="507"/>
      <c r="B1411" s="544" t="s">
        <v>823</v>
      </c>
      <c r="C1411" s="87"/>
      <c r="D1411" s="1052"/>
      <c r="E1411" s="87"/>
      <c r="F1411" s="670"/>
      <c r="G1411" s="36">
        <v>0</v>
      </c>
      <c r="H1411" s="36">
        <v>0</v>
      </c>
      <c r="I1411" s="36"/>
      <c r="J1411" s="93" t="s">
        <v>27</v>
      </c>
      <c r="K1411" s="2092"/>
      <c r="L1411" s="42">
        <f>SUM(L1409:L1410)</f>
        <v>21536999.999999933</v>
      </c>
      <c r="M1411" s="42">
        <f>SUM(M1409:M1410)</f>
        <v>20961592.679180864</v>
      </c>
      <c r="N1411" s="81"/>
      <c r="O1411" s="1657"/>
      <c r="S1411" t="str">
        <f t="shared" si="251"/>
        <v>33 KV Feeders</v>
      </c>
      <c r="T1411" s="2672">
        <f t="shared" si="252"/>
        <v>20961592.679180864</v>
      </c>
      <c r="U1411" s="2672">
        <v>19601047.931765169</v>
      </c>
      <c r="V1411" s="33">
        <f t="shared" si="253"/>
        <v>1360544.7474156953</v>
      </c>
      <c r="W1411" s="1104">
        <f t="shared" si="254"/>
        <v>6.941183717074721</v>
      </c>
      <c r="X1411" s="33" t="str">
        <f t="shared" si="255"/>
        <v>OK</v>
      </c>
    </row>
    <row r="1412" spans="1:24" ht="35.25" customHeight="1" x14ac:dyDescent="0.3">
      <c r="A1412" s="524">
        <v>6</v>
      </c>
      <c r="B1412" s="98" t="s">
        <v>3623</v>
      </c>
      <c r="C1412" s="543">
        <v>33</v>
      </c>
      <c r="D1412" s="1388"/>
      <c r="E1412" s="552" t="s">
        <v>3814</v>
      </c>
      <c r="F1412" s="676">
        <v>1</v>
      </c>
      <c r="G1412" s="2220">
        <v>35.295363999999999</v>
      </c>
      <c r="H1412" s="2220">
        <v>39.133099999999999</v>
      </c>
      <c r="I1412" s="19">
        <f t="shared" ref="I1412:I1417" si="256">H1412-G1412</f>
        <v>3.8377359999999996</v>
      </c>
      <c r="J1412" s="507">
        <v>1000</v>
      </c>
      <c r="K1412" s="2092" t="s">
        <v>4675</v>
      </c>
      <c r="L1412" s="21">
        <v>9072810.0000000019</v>
      </c>
      <c r="M1412" s="21">
        <f>L1412*$K$1419/$L$1419</f>
        <v>8830410.3484979123</v>
      </c>
      <c r="N1412" s="80"/>
      <c r="O1412" s="29">
        <f>'%Loss '!$E$52</f>
        <v>1.7780690976258062</v>
      </c>
      <c r="P1412" s="2083" t="s">
        <v>4147</v>
      </c>
      <c r="Q1412" s="1972">
        <f>M1412</f>
        <v>8830410.3484979123</v>
      </c>
      <c r="S1412" t="str">
        <f t="shared" si="251"/>
        <v>BGB</v>
      </c>
      <c r="T1412" s="2672">
        <f t="shared" si="252"/>
        <v>8830410.3484979123</v>
      </c>
      <c r="U1412" s="2672">
        <v>0</v>
      </c>
      <c r="V1412" s="33">
        <f t="shared" si="253"/>
        <v>8830410.3484979123</v>
      </c>
      <c r="W1412" s="1104" t="e">
        <f t="shared" si="254"/>
        <v>#DIV/0!</v>
      </c>
      <c r="X1412" s="33" t="e">
        <f t="shared" si="255"/>
        <v>#DIV/0!</v>
      </c>
    </row>
    <row r="1413" spans="1:24" ht="33" customHeight="1" x14ac:dyDescent="0.3">
      <c r="A1413" s="524"/>
      <c r="B1413" s="98" t="s">
        <v>3815</v>
      </c>
      <c r="C1413" s="543">
        <v>33</v>
      </c>
      <c r="D1413" s="1388"/>
      <c r="E1413" s="569" t="s">
        <v>3816</v>
      </c>
      <c r="F1413" s="3">
        <v>1</v>
      </c>
      <c r="G1413" s="2220">
        <v>63.826168000000003</v>
      </c>
      <c r="H1413" s="2220">
        <v>72.466279999999998</v>
      </c>
      <c r="I1413" s="19">
        <f t="shared" si="256"/>
        <v>8.6401119999999949</v>
      </c>
      <c r="J1413" s="507">
        <v>1000</v>
      </c>
      <c r="K1413" s="581" t="s">
        <v>4672</v>
      </c>
      <c r="L1413" s="21">
        <f>'NORTH-2'!$K$594*F1413</f>
        <v>8725694.3999999985</v>
      </c>
      <c r="M1413" s="21">
        <f t="shared" ref="M1413:M1417" si="257">L1413*$K$1419/$L$1419</f>
        <v>8492568.6890379339</v>
      </c>
      <c r="N1413" s="80"/>
      <c r="O1413" s="29">
        <f>'%Loss '!$E$41</f>
        <v>0.99999999999996014</v>
      </c>
      <c r="P1413" s="2083" t="s">
        <v>4864</v>
      </c>
      <c r="Q1413" s="1972">
        <f>M1413+M1415</f>
        <v>16943044.257532395</v>
      </c>
      <c r="S1413" t="str">
        <f t="shared" si="251"/>
        <v>Asad Gate Circuit-1</v>
      </c>
      <c r="T1413" s="2672">
        <f t="shared" si="252"/>
        <v>8492568.6890379339</v>
      </c>
      <c r="U1413" s="2672">
        <v>9412540.6837536935</v>
      </c>
      <c r="V1413" s="33">
        <f t="shared" si="253"/>
        <v>-919971.99471575953</v>
      </c>
      <c r="W1413" s="1104">
        <f t="shared" si="254"/>
        <v>-9.7738966090596211</v>
      </c>
      <c r="X1413" s="33" t="str">
        <f t="shared" si="255"/>
        <v>OK</v>
      </c>
    </row>
    <row r="1414" spans="1:24" ht="33" customHeight="1" x14ac:dyDescent="0.3">
      <c r="A1414" s="524">
        <v>8</v>
      </c>
      <c r="B1414" s="98" t="s">
        <v>4624</v>
      </c>
      <c r="C1414" s="543">
        <v>33</v>
      </c>
      <c r="D1414" s="1388"/>
      <c r="E1414" s="569" t="s">
        <v>3036</v>
      </c>
      <c r="F1414" s="3">
        <v>1</v>
      </c>
      <c r="G1414" s="2220">
        <v>105.9</v>
      </c>
      <c r="H1414" s="2220">
        <v>8040</v>
      </c>
      <c r="I1414" s="19">
        <f t="shared" si="256"/>
        <v>7934.1</v>
      </c>
      <c r="J1414" s="507">
        <v>1000</v>
      </c>
      <c r="K1414" s="581" t="s">
        <v>4672</v>
      </c>
      <c r="L1414" s="21">
        <f>'NORTH-2'!$K$823</f>
        <v>14660370</v>
      </c>
      <c r="M1414" s="21">
        <f t="shared" si="257"/>
        <v>14268686.65394826</v>
      </c>
      <c r="N1414" s="80"/>
      <c r="O1414" s="29">
        <f>'%Loss '!$E$16</f>
        <v>0.9502359650386063</v>
      </c>
      <c r="P1414" s="2083" t="s">
        <v>4865</v>
      </c>
      <c r="Q1414" s="1972">
        <f>M1414</f>
        <v>14268686.65394826</v>
      </c>
      <c r="S1414" t="str">
        <f t="shared" si="251"/>
        <v>Lalmatia Circuit-2</v>
      </c>
      <c r="T1414" s="2672">
        <f t="shared" si="252"/>
        <v>14268686.65394826</v>
      </c>
      <c r="U1414" s="2672">
        <v>14559556.864513084</v>
      </c>
      <c r="V1414" s="33">
        <f t="shared" si="253"/>
        <v>-290870.21056482382</v>
      </c>
      <c r="W1414" s="1104">
        <f t="shared" si="254"/>
        <v>-1.9977957658435328</v>
      </c>
      <c r="X1414" s="33" t="str">
        <f t="shared" si="255"/>
        <v>OK</v>
      </c>
    </row>
    <row r="1415" spans="1:24" ht="32.25" customHeight="1" x14ac:dyDescent="0.3">
      <c r="A1415" s="524">
        <v>12</v>
      </c>
      <c r="B1415" s="98" t="s">
        <v>3817</v>
      </c>
      <c r="C1415" s="543">
        <v>33</v>
      </c>
      <c r="D1415" s="1388"/>
      <c r="E1415" s="552" t="s">
        <v>3818</v>
      </c>
      <c r="F1415" s="3">
        <v>1</v>
      </c>
      <c r="G1415" s="2220">
        <v>9396.2207999999991</v>
      </c>
      <c r="H1415" s="2220">
        <v>9396.2207999999991</v>
      </c>
      <c r="I1415" s="19">
        <f t="shared" si="256"/>
        <v>0</v>
      </c>
      <c r="J1415" s="507">
        <v>1000</v>
      </c>
      <c r="K1415" s="581" t="s">
        <v>4672</v>
      </c>
      <c r="L1415" s="21">
        <f>'NORTH-2'!$K$595*F1415</f>
        <v>8682445.8000000007</v>
      </c>
      <c r="M1415" s="21">
        <f t="shared" si="257"/>
        <v>8450475.5684944615</v>
      </c>
      <c r="N1415" s="80"/>
      <c r="O1415" s="29">
        <f>$N$1251</f>
        <v>0.21780740544897714</v>
      </c>
      <c r="P1415" s="2083" t="s">
        <v>4866</v>
      </c>
      <c r="Q1415" s="1972">
        <f>M1416</f>
        <v>1524160.9386449985</v>
      </c>
      <c r="S1415" t="str">
        <f t="shared" si="251"/>
        <v>Asad Gate Circuit-2</v>
      </c>
      <c r="T1415" s="2672">
        <f t="shared" si="252"/>
        <v>8450475.5684944615</v>
      </c>
      <c r="U1415" s="2672">
        <v>8830773.0199904907</v>
      </c>
      <c r="V1415" s="33">
        <f t="shared" si="253"/>
        <v>-380297.45149602927</v>
      </c>
      <c r="W1415" s="1104">
        <f t="shared" si="254"/>
        <v>-4.3065023937897431</v>
      </c>
      <c r="X1415" s="33" t="str">
        <f t="shared" si="255"/>
        <v>OK</v>
      </c>
    </row>
    <row r="1416" spans="1:24" ht="36.75" customHeight="1" x14ac:dyDescent="0.3">
      <c r="A1416" s="524">
        <v>13</v>
      </c>
      <c r="B1416" s="98" t="s">
        <v>3819</v>
      </c>
      <c r="C1416" s="543">
        <v>33</v>
      </c>
      <c r="D1416" s="1388"/>
      <c r="E1416" s="552" t="s">
        <v>3749</v>
      </c>
      <c r="F1416" s="676">
        <v>1</v>
      </c>
      <c r="G1416" s="2220">
        <v>10131.445</v>
      </c>
      <c r="H1416" s="2220">
        <v>18744730</v>
      </c>
      <c r="I1416" s="19">
        <f t="shared" si="256"/>
        <v>18734598.555</v>
      </c>
      <c r="J1416" s="507">
        <v>1000</v>
      </c>
      <c r="K1416" s="581" t="s">
        <v>4672</v>
      </c>
      <c r="L1416" s="21">
        <f>1566000*1</f>
        <v>1566000</v>
      </c>
      <c r="M1416" s="21">
        <f t="shared" si="257"/>
        <v>1524160.9386449985</v>
      </c>
      <c r="N1416" s="80"/>
      <c r="O1416" s="29">
        <f>'%Loss '!$E$36</f>
        <v>-6.4901170674765196E-2</v>
      </c>
      <c r="P1416" s="2083" t="s">
        <v>4867</v>
      </c>
      <c r="Q1416" s="1972">
        <f>M1417</f>
        <v>18022765.122195803</v>
      </c>
      <c r="S1416" t="str">
        <f t="shared" si="251"/>
        <v>Jigatola U/G Circuit</v>
      </c>
      <c r="T1416" s="2672">
        <f t="shared" si="252"/>
        <v>1524160.9386449985</v>
      </c>
      <c r="U1416" s="2672">
        <v>1558925.3967061585</v>
      </c>
      <c r="V1416" s="33">
        <f t="shared" si="253"/>
        <v>-34764.458061160054</v>
      </c>
      <c r="W1416" s="1104">
        <f t="shared" si="254"/>
        <v>-2.2300270516224581</v>
      </c>
      <c r="X1416" s="33" t="str">
        <f t="shared" si="255"/>
        <v>OK</v>
      </c>
    </row>
    <row r="1417" spans="1:24" ht="21.9" customHeight="1" x14ac:dyDescent="0.3">
      <c r="A1417" s="524">
        <v>14</v>
      </c>
      <c r="B1417" s="98" t="s">
        <v>4625</v>
      </c>
      <c r="C1417" s="543">
        <v>33</v>
      </c>
      <c r="D1417" s="1388"/>
      <c r="E1417" s="552" t="s">
        <v>3036</v>
      </c>
      <c r="F1417" s="676">
        <v>1</v>
      </c>
      <c r="G1417" s="2220">
        <v>41020</v>
      </c>
      <c r="H1417" s="2220">
        <v>41020</v>
      </c>
      <c r="I1417" s="19">
        <f t="shared" si="256"/>
        <v>0</v>
      </c>
      <c r="J1417" s="507">
        <v>1000</v>
      </c>
      <c r="K1417" s="581" t="s">
        <v>4672</v>
      </c>
      <c r="L1417" s="21">
        <f>$D$1503</f>
        <v>18517499.999999911</v>
      </c>
      <c r="M1417" s="21">
        <f t="shared" si="257"/>
        <v>18022765.122195803</v>
      </c>
      <c r="N1417" s="80"/>
      <c r="O1417" s="14"/>
      <c r="P1417" s="2073"/>
      <c r="S1417" t="str">
        <f t="shared" si="251"/>
        <v>Japan Garden City-2</v>
      </c>
      <c r="T1417" s="2672">
        <f t="shared" si="252"/>
        <v>18022765.122195803</v>
      </c>
      <c r="U1417" s="2672">
        <v>19015306.103271034</v>
      </c>
      <c r="V1417" s="33">
        <f t="shared" si="253"/>
        <v>-992540.98107523099</v>
      </c>
      <c r="W1417" s="1104">
        <f t="shared" si="254"/>
        <v>-5.2196949956250922</v>
      </c>
      <c r="X1417" s="33" t="str">
        <f t="shared" si="255"/>
        <v>OK</v>
      </c>
    </row>
    <row r="1418" spans="1:24" ht="21.9" customHeight="1" x14ac:dyDescent="0.3">
      <c r="A1418" s="524"/>
      <c r="B1418" s="94"/>
      <c r="C1418" s="88"/>
      <c r="D1418" s="94"/>
      <c r="E1418" s="88"/>
      <c r="F1418" s="677"/>
      <c r="G1418" s="37"/>
      <c r="H1418" s="37"/>
      <c r="I1418" s="37"/>
      <c r="J1418" s="93" t="s">
        <v>27</v>
      </c>
      <c r="K1418" s="574"/>
      <c r="L1418" s="42">
        <f>SUM(L1412:L1417)</f>
        <v>61224820.199999914</v>
      </c>
      <c r="M1418" s="42">
        <f>SUM(M1412:M1417)</f>
        <v>59589067.32081937</v>
      </c>
      <c r="N1418" s="81"/>
      <c r="O1418" s="12"/>
      <c r="P1418" s="2073"/>
      <c r="S1418">
        <f t="shared" si="251"/>
        <v>0</v>
      </c>
      <c r="T1418" s="2672">
        <f t="shared" si="252"/>
        <v>59589067.32081937</v>
      </c>
      <c r="U1418" s="2672">
        <v>53377102.068234459</v>
      </c>
      <c r="V1418" s="33">
        <f t="shared" si="253"/>
        <v>6211965.2525849119</v>
      </c>
      <c r="W1418" s="1104">
        <f t="shared" si="254"/>
        <v>11.637884058680939</v>
      </c>
      <c r="X1418" s="33" t="str">
        <f t="shared" si="255"/>
        <v>OK</v>
      </c>
    </row>
    <row r="1419" spans="1:24" ht="21.9" customHeight="1" x14ac:dyDescent="0.3">
      <c r="A1419" s="524"/>
      <c r="B1419" s="94"/>
      <c r="C1419" s="88"/>
      <c r="D1419" s="94"/>
      <c r="E1419" s="88"/>
      <c r="F1419" s="677"/>
      <c r="G1419" s="37"/>
      <c r="H1419" s="37"/>
      <c r="I1419" s="3159" t="s">
        <v>38</v>
      </c>
      <c r="J1419" s="3160"/>
      <c r="K1419" s="39">
        <f>M1406</f>
        <v>80550660.000000224</v>
      </c>
      <c r="L1419" s="43">
        <f>L1411+L1418</f>
        <v>82761820.199999839</v>
      </c>
      <c r="M1419" s="43">
        <f>M1411+M1418</f>
        <v>80550660.000000238</v>
      </c>
      <c r="N1419" s="1109">
        <f>(M1419-L1419)/L1419*100</f>
        <v>-2.671715284482838</v>
      </c>
      <c r="O1419" s="28"/>
    </row>
    <row r="1420" spans="1:24" ht="21.9" customHeight="1" x14ac:dyDescent="0.3">
      <c r="A1420" s="511"/>
      <c r="B1420" s="523"/>
      <c r="C1420" s="520"/>
      <c r="D1420" s="1038"/>
      <c r="K1420" s="580"/>
      <c r="L1420" s="511"/>
      <c r="M1420" s="511"/>
      <c r="N1420" s="520"/>
      <c r="O1420" s="511"/>
    </row>
    <row r="1421" spans="1:24" ht="21.9" customHeight="1" x14ac:dyDescent="0.3">
      <c r="A1421" s="511"/>
      <c r="D1421"/>
      <c r="F1421"/>
      <c r="L1421" s="1107"/>
      <c r="O1421" s="511"/>
    </row>
    <row r="1422" spans="1:24" ht="21.9" customHeight="1" x14ac:dyDescent="0.3">
      <c r="A1422" s="511"/>
      <c r="D1422"/>
      <c r="F1422"/>
      <c r="O1422" s="511"/>
    </row>
    <row r="1423" spans="1:24" ht="21.9" customHeight="1" x14ac:dyDescent="0.3">
      <c r="A1423" s="511"/>
      <c r="D1423"/>
      <c r="F1423"/>
      <c r="O1423" s="511"/>
    </row>
    <row r="1424" spans="1:24" ht="21.9" customHeight="1" x14ac:dyDescent="0.3">
      <c r="A1424" s="511"/>
      <c r="D1424"/>
      <c r="F1424"/>
      <c r="O1424" s="511"/>
    </row>
    <row r="1425" spans="1:24" ht="21.9" customHeight="1" x14ac:dyDescent="0.3">
      <c r="A1425" s="511"/>
      <c r="B1425" t="s">
        <v>222</v>
      </c>
      <c r="D1425"/>
      <c r="F1425"/>
      <c r="O1425" s="511"/>
    </row>
    <row r="1426" spans="1:24" ht="21.9" customHeight="1" x14ac:dyDescent="0.3">
      <c r="A1426" s="511"/>
      <c r="B1426" s="523"/>
      <c r="D1426"/>
      <c r="F1426"/>
      <c r="O1426" s="511"/>
    </row>
    <row r="1427" spans="1:24" ht="21.9" customHeight="1" x14ac:dyDescent="0.3">
      <c r="A1427" s="511"/>
      <c r="B1427" s="523"/>
      <c r="D1427"/>
      <c r="F1427"/>
      <c r="O1427" s="511"/>
    </row>
    <row r="1428" spans="1:24" ht="21.9" customHeight="1" x14ac:dyDescent="0.3">
      <c r="A1428" s="511"/>
      <c r="B1428" s="523"/>
      <c r="D1428"/>
      <c r="F1428"/>
      <c r="O1428" s="511"/>
    </row>
    <row r="1429" spans="1:24" ht="21.9" customHeight="1" x14ac:dyDescent="0.3">
      <c r="A1429" s="511"/>
      <c r="B1429" s="523"/>
      <c r="D1429"/>
      <c r="F1429"/>
      <c r="O1429" s="511"/>
    </row>
    <row r="1430" spans="1:24" ht="21.9" customHeight="1" x14ac:dyDescent="0.3">
      <c r="A1430" s="511"/>
      <c r="B1430" s="523"/>
      <c r="D1430"/>
      <c r="F1430"/>
      <c r="O1430" s="511"/>
    </row>
    <row r="1431" spans="1:24" ht="21.9" customHeight="1" x14ac:dyDescent="0.3">
      <c r="A1431" s="511"/>
      <c r="B1431" s="523"/>
      <c r="C1431" s="520"/>
      <c r="D1431" s="1038"/>
      <c r="E1431" s="520"/>
      <c r="F1431" s="674"/>
      <c r="G1431" s="2214"/>
      <c r="H1431" s="2214"/>
      <c r="I1431" s="511"/>
      <c r="J1431" s="511"/>
      <c r="K1431" s="580"/>
      <c r="L1431" s="511"/>
      <c r="M1431" s="511"/>
      <c r="N1431" s="520"/>
      <c r="O1431" s="511"/>
    </row>
    <row r="1432" spans="1:24" ht="21.9" customHeight="1" x14ac:dyDescent="0.3">
      <c r="A1432" s="3086" t="s">
        <v>892</v>
      </c>
      <c r="B1432" s="3086"/>
      <c r="C1432" s="3086"/>
      <c r="D1432" s="3086"/>
      <c r="E1432" s="3086"/>
      <c r="F1432" s="3086"/>
      <c r="G1432" s="3086"/>
      <c r="H1432" s="3086"/>
      <c r="I1432" s="3086"/>
      <c r="J1432" s="3086"/>
      <c r="K1432" s="3086"/>
      <c r="L1432" s="3086"/>
      <c r="M1432" s="3086"/>
      <c r="N1432" s="3086"/>
      <c r="O1432" s="629" t="str">
        <f>$O$6</f>
        <v>Month August-2023</v>
      </c>
      <c r="S1432" s="1103" t="str">
        <f>S6</f>
        <v>Name of Feeders.</v>
      </c>
      <c r="T1432" s="2671" t="str">
        <f>T6</f>
        <v>Month August-2023</v>
      </c>
      <c r="U1432" s="2671" t="s">
        <v>5037</v>
      </c>
      <c r="V1432" s="1103" t="str">
        <f>V6</f>
        <v>Diffferance</v>
      </c>
      <c r="W1432" s="1103" t="str">
        <f>W6</f>
        <v>% of Increased/Decreased</v>
      </c>
      <c r="X1432" s="1103" t="str">
        <f>X6</f>
        <v>COMENTS</v>
      </c>
    </row>
    <row r="1433" spans="1:24" ht="21.9" customHeight="1" x14ac:dyDescent="0.3">
      <c r="A1433" s="3087" t="s">
        <v>0</v>
      </c>
      <c r="B1433" s="3089" t="s">
        <v>1</v>
      </c>
      <c r="C1433" s="3091" t="s">
        <v>2</v>
      </c>
      <c r="D1433" s="3092"/>
      <c r="E1433" s="3093"/>
      <c r="F1433" s="3094" t="s">
        <v>3</v>
      </c>
      <c r="G1433" s="3091" t="s">
        <v>4</v>
      </c>
      <c r="H1433" s="3093"/>
      <c r="I1433" s="3068"/>
      <c r="J1433" s="3096" t="s">
        <v>5</v>
      </c>
      <c r="K1433" s="3091" t="s">
        <v>6</v>
      </c>
      <c r="L1433" s="3068"/>
      <c r="M1433" s="95" t="s">
        <v>29</v>
      </c>
      <c r="N1433" s="96"/>
      <c r="O1433" s="3067" t="s">
        <v>7</v>
      </c>
    </row>
    <row r="1434" spans="1:24" ht="46.8" x14ac:dyDescent="0.3">
      <c r="A1434" s="3088"/>
      <c r="B1434" s="3090"/>
      <c r="C1434" s="3084" t="s">
        <v>824</v>
      </c>
      <c r="D1434" s="3085"/>
      <c r="E1434" s="85" t="s">
        <v>9</v>
      </c>
      <c r="F1434" s="3095"/>
      <c r="G1434" s="2218" t="str">
        <f>G8</f>
        <v>Reading at 00.00hr 
01.08.2023</v>
      </c>
      <c r="H1434" s="2218" t="str">
        <f>H8</f>
        <v>Reading at 00.00hr 
01.09.2023</v>
      </c>
      <c r="I1434" s="1" t="s">
        <v>10</v>
      </c>
      <c r="J1434" s="3088"/>
      <c r="K1434" s="1" t="s">
        <v>11</v>
      </c>
      <c r="L1434" s="1" t="s">
        <v>12</v>
      </c>
      <c r="M1434" s="508" t="s">
        <v>30</v>
      </c>
      <c r="N1434" s="75" t="s">
        <v>41</v>
      </c>
      <c r="O1434" s="3068"/>
    </row>
    <row r="1435" spans="1:24" ht="21.9" customHeight="1" x14ac:dyDescent="0.3">
      <c r="A1435" s="2">
        <v>1</v>
      </c>
      <c r="B1435" s="86">
        <v>2</v>
      </c>
      <c r="C1435" s="2582">
        <v>3</v>
      </c>
      <c r="D1435" s="2615">
        <v>4</v>
      </c>
      <c r="E1435" s="551">
        <v>5</v>
      </c>
      <c r="F1435" s="551">
        <v>6</v>
      </c>
      <c r="G1435" s="2616">
        <f>'PDB Bill AMR'!$H$5</f>
        <v>8</v>
      </c>
      <c r="H1435" s="2616">
        <f>'PDB Bill AMR'!$H$5</f>
        <v>8</v>
      </c>
      <c r="I1435" s="2" t="s">
        <v>2021</v>
      </c>
      <c r="J1435" s="2">
        <v>10</v>
      </c>
      <c r="K1435" s="2" t="s">
        <v>5039</v>
      </c>
      <c r="L1435" s="2" t="s">
        <v>5040</v>
      </c>
      <c r="M1435" s="2">
        <v>13</v>
      </c>
      <c r="N1435" s="2">
        <v>14</v>
      </c>
      <c r="O1435" s="2">
        <v>15</v>
      </c>
      <c r="T1435" s="2673">
        <v>15283200.000000071</v>
      </c>
      <c r="U1435" s="2673">
        <v>15283200.000000071</v>
      </c>
      <c r="V1435" s="33">
        <f>T1435-U1435</f>
        <v>0</v>
      </c>
      <c r="W1435" s="1104">
        <f>V1435/U1435*100</f>
        <v>0</v>
      </c>
      <c r="X1435" s="33" t="str">
        <f>IF(W1435&gt;40,"FAULT",IF(W1435&lt;-40,"CHECK","OK"))</f>
        <v>OK</v>
      </c>
    </row>
    <row r="1436" spans="1:24" ht="21.9" customHeight="1" x14ac:dyDescent="0.3">
      <c r="A1436" s="524"/>
      <c r="B1436" s="513" t="s">
        <v>1144</v>
      </c>
      <c r="C1436" s="514"/>
      <c r="D1436" s="573"/>
      <c r="E1436" s="514"/>
      <c r="F1436" s="668"/>
      <c r="G1436" s="2211"/>
      <c r="H1436" s="2211"/>
      <c r="I1436" s="514"/>
      <c r="J1436" s="514"/>
      <c r="K1436" s="573"/>
      <c r="L1436" s="514"/>
      <c r="M1436" s="515"/>
      <c r="N1436" s="516"/>
      <c r="O1436" s="11"/>
    </row>
    <row r="1437" spans="1:24" ht="21.9" customHeight="1" x14ac:dyDescent="0.3">
      <c r="A1437" s="507">
        <v>23</v>
      </c>
      <c r="B1437" s="98" t="s">
        <v>3706</v>
      </c>
      <c r="C1437" s="72">
        <v>11</v>
      </c>
      <c r="D1437" s="3193"/>
      <c r="E1437" s="51" t="s">
        <v>3820</v>
      </c>
      <c r="F1437" s="676">
        <v>1</v>
      </c>
      <c r="G1437" s="687">
        <v>4796.1499999999996</v>
      </c>
      <c r="H1437" s="687">
        <v>4855.49</v>
      </c>
      <c r="I1437" s="20">
        <f>H1437-G1437</f>
        <v>59.340000000000146</v>
      </c>
      <c r="J1437" s="507">
        <v>180000</v>
      </c>
      <c r="K1437" s="585">
        <f>F1437*I1437*J1437</f>
        <v>10681200.000000026</v>
      </c>
      <c r="L1437" s="21"/>
      <c r="M1437" s="21">
        <f>K1437*$M$1411/$K$1439</f>
        <v>10395828.747033844</v>
      </c>
      <c r="N1437" s="81"/>
      <c r="O1437" s="11"/>
    </row>
    <row r="1438" spans="1:24" ht="21.9" customHeight="1" x14ac:dyDescent="0.3">
      <c r="A1438" s="507">
        <v>24</v>
      </c>
      <c r="B1438" s="98" t="s">
        <v>3707</v>
      </c>
      <c r="C1438" s="72">
        <v>11</v>
      </c>
      <c r="D1438" s="3194"/>
      <c r="E1438" s="51" t="s">
        <v>3821</v>
      </c>
      <c r="F1438" s="676">
        <v>1</v>
      </c>
      <c r="G1438" s="687">
        <v>4884.97</v>
      </c>
      <c r="H1438" s="687">
        <v>4945.28</v>
      </c>
      <c r="I1438" s="20">
        <f>H1438-G1438</f>
        <v>60.309999999999491</v>
      </c>
      <c r="J1438" s="507">
        <v>180000</v>
      </c>
      <c r="K1438" s="585">
        <f>F1438*I1438*J1438</f>
        <v>10855799.999999909</v>
      </c>
      <c r="L1438" s="21"/>
      <c r="M1438" s="21">
        <f>K1438*$M$1411/$K$1439</f>
        <v>10565763.932147022</v>
      </c>
      <c r="N1438" s="81"/>
      <c r="O1438" s="11"/>
    </row>
    <row r="1439" spans="1:24" ht="21.9" customHeight="1" x14ac:dyDescent="0.3">
      <c r="A1439" s="524"/>
      <c r="B1439" s="94"/>
      <c r="C1439" s="88"/>
      <c r="D1439" s="94"/>
      <c r="E1439" s="88"/>
      <c r="F1439" s="677"/>
      <c r="G1439" s="37">
        <v>0</v>
      </c>
      <c r="H1439" s="37">
        <v>0</v>
      </c>
      <c r="I1439" s="37"/>
      <c r="J1439" s="94" t="s">
        <v>27</v>
      </c>
      <c r="K1439" s="2718">
        <f>SUM(K1437:K1438)</f>
        <v>21536999.999999933</v>
      </c>
      <c r="L1439" s="42"/>
      <c r="M1439" s="42">
        <f>SUM(M1437:M1438)</f>
        <v>20961592.679180868</v>
      </c>
      <c r="N1439" s="81"/>
      <c r="O1439" s="11"/>
    </row>
    <row r="1440" spans="1:24" ht="21.9" customHeight="1" x14ac:dyDescent="0.3">
      <c r="A1440" s="519"/>
      <c r="B1440" s="532" t="s">
        <v>1145</v>
      </c>
      <c r="C1440" s="533"/>
      <c r="D1440" s="578"/>
      <c r="E1440" s="533"/>
      <c r="F1440" s="671"/>
      <c r="G1440" s="2216">
        <v>0</v>
      </c>
      <c r="H1440" s="2216">
        <v>0</v>
      </c>
      <c r="I1440" s="533"/>
      <c r="J1440" s="533"/>
      <c r="K1440" s="578"/>
      <c r="L1440" s="533"/>
      <c r="M1440" s="536"/>
      <c r="N1440" s="534"/>
      <c r="O1440" s="507"/>
    </row>
    <row r="1441" spans="1:24" ht="21.9" customHeight="1" x14ac:dyDescent="0.3">
      <c r="A1441" s="519">
        <v>16</v>
      </c>
      <c r="B1441" s="649" t="s">
        <v>3822</v>
      </c>
      <c r="C1441" s="72">
        <v>11</v>
      </c>
      <c r="D1441" s="932"/>
      <c r="E1441" s="51" t="s">
        <v>3823</v>
      </c>
      <c r="F1441" s="676">
        <v>1</v>
      </c>
      <c r="G1441" s="2217">
        <v>3147.3</v>
      </c>
      <c r="H1441" s="2217">
        <v>3168.078</v>
      </c>
      <c r="I1441" s="19">
        <f t="shared" ref="I1441:I1457" si="258">H1441-G1441</f>
        <v>20.777999999999793</v>
      </c>
      <c r="J1441" s="507">
        <v>60000</v>
      </c>
      <c r="K1441" s="581"/>
      <c r="L1441" s="21">
        <f t="shared" ref="L1441:L1457" si="259">F1441*I1441*J1441</f>
        <v>1246679.9999999877</v>
      </c>
      <c r="M1441" s="21">
        <f>L1441*$K$1458/$L$1458</f>
        <v>1243685.3152481418</v>
      </c>
      <c r="N1441" s="1064" t="s">
        <v>101</v>
      </c>
      <c r="O1441" s="14"/>
      <c r="S1441" t="str">
        <f t="shared" ref="S1441:S1457" si="260">B1441</f>
        <v>Lalmatia O/H</v>
      </c>
      <c r="T1441" s="2672">
        <f t="shared" ref="T1441:T1457" si="261">M1441</f>
        <v>1243685.3152481418</v>
      </c>
      <c r="U1441" s="2672">
        <v>1300189.4978642648</v>
      </c>
      <c r="V1441" s="33">
        <f t="shared" ref="V1441:V1457" si="262">T1441-U1441</f>
        <v>-56504.182616122998</v>
      </c>
      <c r="W1441" s="1104">
        <f t="shared" ref="W1441:W1457" si="263">V1441/U1441*100</f>
        <v>-4.3458421029348937</v>
      </c>
      <c r="X1441" s="33" t="str">
        <f t="shared" ref="X1441:X1457" si="264">IF(W1441&gt;40,"FAULT",IF(W1441&lt;-40,"CHECK","OK"))</f>
        <v>OK</v>
      </c>
    </row>
    <row r="1442" spans="1:24" ht="21.9" customHeight="1" x14ac:dyDescent="0.3">
      <c r="A1442" s="519">
        <v>16</v>
      </c>
      <c r="B1442" s="649" t="s">
        <v>3824</v>
      </c>
      <c r="C1442" s="72">
        <v>11</v>
      </c>
      <c r="D1442" s="933"/>
      <c r="E1442" s="51" t="s">
        <v>3825</v>
      </c>
      <c r="F1442" s="676">
        <v>1</v>
      </c>
      <c r="G1442" s="2217">
        <v>2897.6</v>
      </c>
      <c r="H1442" s="2217">
        <v>2897.6</v>
      </c>
      <c r="I1442" s="19">
        <f t="shared" si="258"/>
        <v>0</v>
      </c>
      <c r="J1442" s="507">
        <v>60000</v>
      </c>
      <c r="K1442" s="581"/>
      <c r="L1442" s="21">
        <f t="shared" si="259"/>
        <v>0</v>
      </c>
      <c r="M1442" s="21">
        <f t="shared" ref="M1442:M1457" si="265">L1442*$K$1458/$L$1458</f>
        <v>0</v>
      </c>
      <c r="N1442" s="71" t="s">
        <v>101</v>
      </c>
      <c r="O1442" s="14"/>
      <c r="S1442" t="str">
        <f t="shared" si="260"/>
        <v>Asad Avenue (South)</v>
      </c>
      <c r="T1442" s="2672">
        <f t="shared" si="261"/>
        <v>0</v>
      </c>
      <c r="U1442" s="2672">
        <v>99461.500758270195</v>
      </c>
      <c r="V1442" s="33">
        <f t="shared" si="262"/>
        <v>-99461.500758270195</v>
      </c>
      <c r="W1442" s="1104">
        <f t="shared" si="263"/>
        <v>-100</v>
      </c>
      <c r="X1442" s="33" t="str">
        <f t="shared" si="264"/>
        <v>CHECK</v>
      </c>
    </row>
    <row r="1443" spans="1:24" ht="21.9" customHeight="1" x14ac:dyDescent="0.3">
      <c r="A1443" s="519">
        <v>17</v>
      </c>
      <c r="B1443" s="1049" t="s">
        <v>3826</v>
      </c>
      <c r="C1443" s="72">
        <v>11</v>
      </c>
      <c r="D1443" s="933"/>
      <c r="E1443" s="51" t="s">
        <v>3827</v>
      </c>
      <c r="F1443" s="676">
        <v>1</v>
      </c>
      <c r="G1443" s="2217">
        <v>0</v>
      </c>
      <c r="H1443" s="2217">
        <v>0</v>
      </c>
      <c r="I1443" s="19">
        <f t="shared" si="258"/>
        <v>0</v>
      </c>
      <c r="J1443" s="507">
        <v>60000</v>
      </c>
      <c r="K1443" s="581"/>
      <c r="L1443" s="21">
        <f t="shared" si="259"/>
        <v>0</v>
      </c>
      <c r="M1443" s="21">
        <f t="shared" si="265"/>
        <v>0</v>
      </c>
      <c r="N1443" s="1064" t="s">
        <v>106</v>
      </c>
      <c r="O1443" s="14"/>
      <c r="S1443" t="str">
        <f t="shared" si="260"/>
        <v>Madrasha Road</v>
      </c>
      <c r="T1443" s="2672">
        <f t="shared" si="261"/>
        <v>0</v>
      </c>
      <c r="U1443" s="2672">
        <v>0</v>
      </c>
      <c r="V1443" s="33">
        <f t="shared" si="262"/>
        <v>0</v>
      </c>
      <c r="W1443" s="1104" t="e">
        <f t="shared" si="263"/>
        <v>#DIV/0!</v>
      </c>
      <c r="X1443" s="33" t="e">
        <f t="shared" si="264"/>
        <v>#DIV/0!</v>
      </c>
    </row>
    <row r="1444" spans="1:24" ht="21.9" customHeight="1" x14ac:dyDescent="0.3">
      <c r="A1444" s="519">
        <v>18</v>
      </c>
      <c r="B1444" s="649" t="s">
        <v>3828</v>
      </c>
      <c r="C1444" s="72">
        <v>11</v>
      </c>
      <c r="D1444" s="933"/>
      <c r="E1444" s="51" t="s">
        <v>3829</v>
      </c>
      <c r="F1444" s="676">
        <v>1</v>
      </c>
      <c r="G1444" s="2217">
        <v>2370.58</v>
      </c>
      <c r="H1444" s="2217">
        <v>2398.83</v>
      </c>
      <c r="I1444" s="19">
        <f t="shared" si="258"/>
        <v>28.25</v>
      </c>
      <c r="J1444" s="507">
        <v>60000</v>
      </c>
      <c r="K1444" s="581"/>
      <c r="L1444" s="21">
        <f t="shared" si="259"/>
        <v>1695000</v>
      </c>
      <c r="M1444" s="21">
        <f t="shared" si="265"/>
        <v>1690928.3932890724</v>
      </c>
      <c r="N1444" s="71" t="s">
        <v>101</v>
      </c>
      <c r="O1444" s="14"/>
      <c r="S1444" t="str">
        <f t="shared" si="260"/>
        <v>Bashbari</v>
      </c>
      <c r="T1444" s="2672">
        <f t="shared" si="261"/>
        <v>1690928.3932890724</v>
      </c>
      <c r="U1444" s="2672">
        <v>1784914.5226440514</v>
      </c>
      <c r="V1444" s="33">
        <f t="shared" si="262"/>
        <v>-93986.129354978912</v>
      </c>
      <c r="W1444" s="1104">
        <f t="shared" si="263"/>
        <v>-5.2655815257614824</v>
      </c>
      <c r="X1444" s="33" t="str">
        <f t="shared" si="264"/>
        <v>OK</v>
      </c>
    </row>
    <row r="1445" spans="1:24" ht="21.9" customHeight="1" x14ac:dyDescent="0.3">
      <c r="A1445" s="519">
        <v>19</v>
      </c>
      <c r="B1445" s="649" t="s">
        <v>3830</v>
      </c>
      <c r="C1445" s="72">
        <v>11</v>
      </c>
      <c r="D1445" s="933"/>
      <c r="E1445" s="51" t="s">
        <v>3831</v>
      </c>
      <c r="F1445" s="676">
        <v>1</v>
      </c>
      <c r="G1445" s="2217">
        <v>1438.38</v>
      </c>
      <c r="H1445" s="2217">
        <v>1447.74</v>
      </c>
      <c r="I1445" s="19">
        <f t="shared" si="258"/>
        <v>9.3599999999999</v>
      </c>
      <c r="J1445" s="507">
        <v>60000</v>
      </c>
      <c r="K1445" s="581"/>
      <c r="L1445" s="21">
        <f t="shared" si="259"/>
        <v>561599.99999999395</v>
      </c>
      <c r="M1445" s="21">
        <f t="shared" si="265"/>
        <v>560250.96499771858</v>
      </c>
      <c r="N1445" s="71" t="s">
        <v>101</v>
      </c>
      <c r="O1445" s="14"/>
      <c r="S1445" t="str">
        <f t="shared" si="260"/>
        <v>Road-27</v>
      </c>
      <c r="T1445" s="2672">
        <f t="shared" si="261"/>
        <v>560250.96499771858</v>
      </c>
      <c r="U1445" s="2672">
        <v>379271.86734934995</v>
      </c>
      <c r="V1445" s="33">
        <f t="shared" si="262"/>
        <v>180979.09764836862</v>
      </c>
      <c r="W1445" s="1104">
        <f t="shared" si="263"/>
        <v>47.717511692389117</v>
      </c>
      <c r="X1445" s="33" t="str">
        <f t="shared" si="264"/>
        <v>FAULT</v>
      </c>
    </row>
    <row r="1446" spans="1:24" ht="21.9" customHeight="1" x14ac:dyDescent="0.3">
      <c r="A1446" s="519">
        <v>20</v>
      </c>
      <c r="B1446" s="1049" t="s">
        <v>3832</v>
      </c>
      <c r="C1446" s="72">
        <v>11</v>
      </c>
      <c r="D1446" s="933"/>
      <c r="E1446" s="51" t="s">
        <v>3833</v>
      </c>
      <c r="F1446" s="676">
        <v>1</v>
      </c>
      <c r="G1446" s="2217">
        <v>4091.98</v>
      </c>
      <c r="H1446" s="2217">
        <v>4141.2</v>
      </c>
      <c r="I1446" s="19">
        <f t="shared" si="258"/>
        <v>49.2199999999998</v>
      </c>
      <c r="J1446" s="507">
        <v>60000</v>
      </c>
      <c r="K1446" s="581"/>
      <c r="L1446" s="21">
        <f t="shared" si="259"/>
        <v>2953199.9999999879</v>
      </c>
      <c r="M1446" s="21">
        <f t="shared" si="265"/>
        <v>2946106.0360243474</v>
      </c>
      <c r="N1446" s="1064" t="s">
        <v>44</v>
      </c>
      <c r="O1446" s="14"/>
      <c r="S1446" t="str">
        <f t="shared" si="260"/>
        <v>Boishakhi O/H</v>
      </c>
      <c r="T1446" s="2672">
        <f t="shared" si="261"/>
        <v>2946106.0360243474</v>
      </c>
      <c r="U1446" s="2672">
        <v>2918535.9650215483</v>
      </c>
      <c r="V1446" s="33">
        <f t="shared" si="262"/>
        <v>27570.071002799086</v>
      </c>
      <c r="W1446" s="1104">
        <f t="shared" si="263"/>
        <v>0.94465414623031829</v>
      </c>
      <c r="X1446" s="33" t="str">
        <f t="shared" si="264"/>
        <v>OK</v>
      </c>
    </row>
    <row r="1447" spans="1:24" ht="21.9" customHeight="1" x14ac:dyDescent="0.3">
      <c r="A1447" s="519">
        <v>21</v>
      </c>
      <c r="B1447" s="649" t="s">
        <v>3834</v>
      </c>
      <c r="C1447" s="72">
        <v>11</v>
      </c>
      <c r="D1447" s="933"/>
      <c r="E1447" s="51" t="s">
        <v>3835</v>
      </c>
      <c r="F1447" s="676">
        <v>1</v>
      </c>
      <c r="G1447" s="2217">
        <v>3605.55</v>
      </c>
      <c r="H1447" s="2217">
        <v>3629.26</v>
      </c>
      <c r="I1447" s="19">
        <f t="shared" si="258"/>
        <v>23.710000000000036</v>
      </c>
      <c r="J1447" s="507">
        <v>60000</v>
      </c>
      <c r="K1447" s="581"/>
      <c r="L1447" s="21">
        <f t="shared" si="259"/>
        <v>1422600.0000000021</v>
      </c>
      <c r="M1447" s="21">
        <f t="shared" si="265"/>
        <v>1419182.7329162466</v>
      </c>
      <c r="N1447" s="71" t="s">
        <v>101</v>
      </c>
      <c r="O1447" s="14"/>
      <c r="S1447" t="str">
        <f t="shared" si="260"/>
        <v>Katasur O/H</v>
      </c>
      <c r="T1447" s="2672">
        <f t="shared" si="261"/>
        <v>1419182.7329162466</v>
      </c>
      <c r="U1447" s="2672">
        <v>1436799.2699900784</v>
      </c>
      <c r="V1447" s="33">
        <f t="shared" si="262"/>
        <v>-17616.537073831772</v>
      </c>
      <c r="W1447" s="1104">
        <f t="shared" si="263"/>
        <v>-1.2260959092743289</v>
      </c>
      <c r="X1447" s="33" t="str">
        <f t="shared" si="264"/>
        <v>OK</v>
      </c>
    </row>
    <row r="1448" spans="1:24" ht="21.9" customHeight="1" x14ac:dyDescent="0.3">
      <c r="A1448" s="519">
        <v>22</v>
      </c>
      <c r="B1448" s="1049" t="s">
        <v>3836</v>
      </c>
      <c r="C1448" s="72">
        <v>11</v>
      </c>
      <c r="D1448" s="933"/>
      <c r="E1448" s="51" t="s">
        <v>3837</v>
      </c>
      <c r="F1448" s="676">
        <v>1</v>
      </c>
      <c r="G1448" s="2217">
        <v>1817.79</v>
      </c>
      <c r="H1448" s="2217">
        <v>1841.57</v>
      </c>
      <c r="I1448" s="19">
        <f t="shared" si="258"/>
        <v>23.779999999999973</v>
      </c>
      <c r="J1448" s="507">
        <v>60000</v>
      </c>
      <c r="K1448" s="581"/>
      <c r="L1448" s="21">
        <f t="shared" si="259"/>
        <v>1426799.9999999984</v>
      </c>
      <c r="M1448" s="21">
        <f t="shared" si="265"/>
        <v>1423372.6439792602</v>
      </c>
      <c r="N1448" s="71" t="s">
        <v>106</v>
      </c>
      <c r="O1448" s="14"/>
      <c r="S1448" t="str">
        <f t="shared" si="260"/>
        <v>Nurjahan Road</v>
      </c>
      <c r="T1448" s="2672">
        <f t="shared" si="261"/>
        <v>1423372.6439792602</v>
      </c>
      <c r="U1448" s="2672">
        <v>1464960.0563493518</v>
      </c>
      <c r="V1448" s="33">
        <f t="shared" si="262"/>
        <v>-41587.412370091537</v>
      </c>
      <c r="W1448" s="1104">
        <f t="shared" si="263"/>
        <v>-2.8388086207433161</v>
      </c>
      <c r="X1448" s="33" t="str">
        <f t="shared" si="264"/>
        <v>OK</v>
      </c>
    </row>
    <row r="1449" spans="1:24" ht="21.9" customHeight="1" x14ac:dyDescent="0.3">
      <c r="A1449" s="519">
        <v>25</v>
      </c>
      <c r="B1449" s="1049" t="s">
        <v>3838</v>
      </c>
      <c r="C1449" s="72">
        <v>11</v>
      </c>
      <c r="D1449" s="933"/>
      <c r="E1449" s="51" t="s">
        <v>3835</v>
      </c>
      <c r="F1449" s="676">
        <v>1</v>
      </c>
      <c r="G1449" s="2217">
        <v>1797.61</v>
      </c>
      <c r="H1449" s="2217">
        <v>1833.4</v>
      </c>
      <c r="I1449" s="19">
        <f t="shared" si="258"/>
        <v>35.790000000000191</v>
      </c>
      <c r="J1449" s="507">
        <v>60000</v>
      </c>
      <c r="K1449" s="581"/>
      <c r="L1449" s="21">
        <f t="shared" si="259"/>
        <v>2147400.0000000116</v>
      </c>
      <c r="M1449" s="21">
        <f t="shared" si="265"/>
        <v>2142241.6706483625</v>
      </c>
      <c r="N1449" s="71" t="s">
        <v>44</v>
      </c>
      <c r="O1449" s="14"/>
      <c r="S1449" t="str">
        <f t="shared" si="260"/>
        <v xml:space="preserve">polpar over head </v>
      </c>
      <c r="T1449" s="2672">
        <f t="shared" si="261"/>
        <v>2142241.6706483625</v>
      </c>
      <c r="U1449" s="2672">
        <v>2168380.5496639139</v>
      </c>
      <c r="V1449" s="33">
        <f t="shared" si="262"/>
        <v>-26138.879015551414</v>
      </c>
      <c r="W1449" s="1104">
        <f t="shared" si="263"/>
        <v>-1.2054562571870877</v>
      </c>
      <c r="X1449" s="33" t="str">
        <f t="shared" si="264"/>
        <v>OK</v>
      </c>
    </row>
    <row r="1450" spans="1:24" ht="21.9" customHeight="1" x14ac:dyDescent="0.3">
      <c r="A1450" s="519">
        <v>26</v>
      </c>
      <c r="B1450" s="649" t="s">
        <v>3839</v>
      </c>
      <c r="C1450" s="72">
        <v>11</v>
      </c>
      <c r="D1450" s="933"/>
      <c r="E1450" s="51" t="s">
        <v>3840</v>
      </c>
      <c r="F1450" s="676">
        <v>1</v>
      </c>
      <c r="G1450" s="2217">
        <v>2802.53</v>
      </c>
      <c r="H1450" s="2217">
        <v>2825.54</v>
      </c>
      <c r="I1450" s="19">
        <f t="shared" si="258"/>
        <v>23.009999999999764</v>
      </c>
      <c r="J1450" s="507">
        <v>60000</v>
      </c>
      <c r="K1450" s="581"/>
      <c r="L1450" s="21">
        <f t="shared" si="259"/>
        <v>1380599.9999999858</v>
      </c>
      <c r="M1450" s="21">
        <f t="shared" si="265"/>
        <v>1377283.6222860587</v>
      </c>
      <c r="N1450" s="71" t="s">
        <v>101</v>
      </c>
      <c r="O1450" s="14"/>
      <c r="S1450" t="str">
        <f t="shared" si="260"/>
        <v>Satmosjid Housing</v>
      </c>
      <c r="T1450" s="2672">
        <f t="shared" si="261"/>
        <v>1377283.6222860587</v>
      </c>
      <c r="U1450" s="2672">
        <v>608153.15222683141</v>
      </c>
      <c r="V1450" s="33">
        <f t="shared" si="262"/>
        <v>769130.47005922731</v>
      </c>
      <c r="W1450" s="1104">
        <f t="shared" si="263"/>
        <v>126.46986490869227</v>
      </c>
      <c r="X1450" s="33" t="str">
        <f t="shared" si="264"/>
        <v>FAULT</v>
      </c>
    </row>
    <row r="1451" spans="1:24" ht="21.9" customHeight="1" x14ac:dyDescent="0.3">
      <c r="A1451" s="519">
        <v>27</v>
      </c>
      <c r="B1451" s="649" t="s">
        <v>3841</v>
      </c>
      <c r="C1451" s="72">
        <v>11</v>
      </c>
      <c r="D1451" s="933"/>
      <c r="E1451" s="51" t="s">
        <v>3842</v>
      </c>
      <c r="F1451" s="676">
        <v>1</v>
      </c>
      <c r="G1451" s="2217">
        <v>3261.37</v>
      </c>
      <c r="H1451" s="2217">
        <v>3305.7</v>
      </c>
      <c r="I1451" s="19">
        <f t="shared" si="258"/>
        <v>44.329999999999927</v>
      </c>
      <c r="J1451" s="507">
        <v>60000</v>
      </c>
      <c r="K1451" s="581"/>
      <c r="L1451" s="21">
        <f t="shared" si="259"/>
        <v>2659799.9999999958</v>
      </c>
      <c r="M1451" s="21">
        <f t="shared" si="265"/>
        <v>2653410.8203364415</v>
      </c>
      <c r="N1451" s="71" t="s">
        <v>101</v>
      </c>
      <c r="O1451" s="14"/>
      <c r="S1451" t="str">
        <f t="shared" si="260"/>
        <v>Physical College</v>
      </c>
      <c r="T1451" s="2672">
        <f t="shared" si="261"/>
        <v>2653410.8203364415</v>
      </c>
      <c r="U1451" s="2672">
        <v>2677671.3667996926</v>
      </c>
      <c r="V1451" s="33">
        <f t="shared" si="262"/>
        <v>-24260.546463251114</v>
      </c>
      <c r="W1451" s="1104">
        <f t="shared" si="263"/>
        <v>-0.90603151544496308</v>
      </c>
      <c r="X1451" s="33" t="str">
        <f t="shared" si="264"/>
        <v>OK</v>
      </c>
    </row>
    <row r="1452" spans="1:24" ht="21.9" customHeight="1" x14ac:dyDescent="0.3">
      <c r="A1452" s="519">
        <v>28</v>
      </c>
      <c r="B1452" s="1049" t="s">
        <v>3843</v>
      </c>
      <c r="C1452" s="72">
        <v>11</v>
      </c>
      <c r="D1452" s="933"/>
      <c r="E1452" s="51" t="s">
        <v>3844</v>
      </c>
      <c r="F1452" s="676">
        <v>1</v>
      </c>
      <c r="G1452" s="2217">
        <v>2725.37</v>
      </c>
      <c r="H1452" s="2217">
        <v>2725.37</v>
      </c>
      <c r="I1452" s="19">
        <f t="shared" si="258"/>
        <v>0</v>
      </c>
      <c r="J1452" s="507">
        <v>60000</v>
      </c>
      <c r="K1452" s="581"/>
      <c r="L1452" s="21">
        <f t="shared" si="259"/>
        <v>0</v>
      </c>
      <c r="M1452" s="21">
        <f t="shared" si="265"/>
        <v>0</v>
      </c>
      <c r="N1452" s="71" t="s">
        <v>106</v>
      </c>
      <c r="O1452" s="14"/>
      <c r="S1452" t="str">
        <f t="shared" si="260"/>
        <v>Asad Avenue (North)</v>
      </c>
      <c r="T1452" s="2672">
        <f t="shared" si="261"/>
        <v>0</v>
      </c>
      <c r="U1452" s="2672">
        <v>3594.9940033080165</v>
      </c>
      <c r="V1452" s="33">
        <f t="shared" si="262"/>
        <v>-3594.9940033080165</v>
      </c>
      <c r="W1452" s="1104">
        <f t="shared" si="263"/>
        <v>-100</v>
      </c>
      <c r="X1452" s="33" t="str">
        <f t="shared" si="264"/>
        <v>CHECK</v>
      </c>
    </row>
    <row r="1453" spans="1:24" ht="21.9" customHeight="1" x14ac:dyDescent="0.3">
      <c r="A1453" s="519">
        <v>29</v>
      </c>
      <c r="B1453" s="98" t="s">
        <v>3845</v>
      </c>
      <c r="C1453" s="72">
        <v>11</v>
      </c>
      <c r="D1453" s="933"/>
      <c r="E1453" s="51" t="s">
        <v>3846</v>
      </c>
      <c r="F1453" s="676">
        <v>1</v>
      </c>
      <c r="G1453" s="2217">
        <v>0</v>
      </c>
      <c r="H1453" s="2217">
        <v>0</v>
      </c>
      <c r="I1453" s="19">
        <f t="shared" si="258"/>
        <v>0</v>
      </c>
      <c r="J1453" s="507">
        <v>60000</v>
      </c>
      <c r="K1453" s="581"/>
      <c r="L1453" s="21">
        <f t="shared" si="259"/>
        <v>0</v>
      </c>
      <c r="M1453" s="21">
        <f t="shared" si="265"/>
        <v>0</v>
      </c>
      <c r="N1453" s="71" t="s">
        <v>101</v>
      </c>
      <c r="O1453" s="14"/>
      <c r="S1453" t="str">
        <f t="shared" si="260"/>
        <v>Spare Feeder</v>
      </c>
      <c r="T1453" s="2672">
        <f t="shared" si="261"/>
        <v>0</v>
      </c>
      <c r="U1453" s="2672">
        <v>0</v>
      </c>
      <c r="V1453" s="33">
        <f t="shared" si="262"/>
        <v>0</v>
      </c>
      <c r="W1453" s="1104" t="e">
        <f t="shared" si="263"/>
        <v>#DIV/0!</v>
      </c>
      <c r="X1453" s="33" t="e">
        <f t="shared" si="264"/>
        <v>#DIV/0!</v>
      </c>
    </row>
    <row r="1454" spans="1:24" ht="21.9" customHeight="1" x14ac:dyDescent="0.3">
      <c r="A1454" s="519">
        <v>30</v>
      </c>
      <c r="B1454" s="1049" t="s">
        <v>3847</v>
      </c>
      <c r="C1454" s="72">
        <v>11</v>
      </c>
      <c r="D1454" s="933"/>
      <c r="E1454" s="51" t="s">
        <v>3848</v>
      </c>
      <c r="F1454" s="676">
        <v>1</v>
      </c>
      <c r="G1454" s="2217">
        <v>1069.1600000000001</v>
      </c>
      <c r="H1454" s="2217">
        <v>1097.82</v>
      </c>
      <c r="I1454" s="19">
        <f t="shared" si="258"/>
        <v>28.659999999999854</v>
      </c>
      <c r="J1454" s="507">
        <v>60000</v>
      </c>
      <c r="K1454" s="581"/>
      <c r="L1454" s="21">
        <f t="shared" si="259"/>
        <v>1719599.9999999912</v>
      </c>
      <c r="M1454" s="21">
        <f t="shared" si="265"/>
        <v>1715469.3009438787</v>
      </c>
      <c r="N1454" s="71" t="s">
        <v>44</v>
      </c>
      <c r="O1454" s="14"/>
      <c r="S1454" t="str">
        <f t="shared" si="260"/>
        <v xml:space="preserve">Ghraphic artch college </v>
      </c>
      <c r="T1454" s="2672">
        <f t="shared" si="261"/>
        <v>1715469.3009438787</v>
      </c>
      <c r="U1454" s="2672">
        <v>1620743.1298261823</v>
      </c>
      <c r="V1454" s="33">
        <f t="shared" si="262"/>
        <v>94726.171117696445</v>
      </c>
      <c r="W1454" s="1104">
        <f t="shared" si="263"/>
        <v>5.844613459990752</v>
      </c>
      <c r="X1454" s="33" t="str">
        <f t="shared" si="264"/>
        <v>OK</v>
      </c>
    </row>
    <row r="1455" spans="1:24" ht="21.9" customHeight="1" x14ac:dyDescent="0.3">
      <c r="A1455" s="519">
        <v>31</v>
      </c>
      <c r="B1455" s="1062" t="s">
        <v>3849</v>
      </c>
      <c r="C1455" s="72">
        <v>11</v>
      </c>
      <c r="D1455" s="933"/>
      <c r="E1455" s="51" t="s">
        <v>3846</v>
      </c>
      <c r="F1455" s="676">
        <v>1</v>
      </c>
      <c r="G1455" s="2217">
        <v>2160.67</v>
      </c>
      <c r="H1455" s="2217">
        <v>2188.23</v>
      </c>
      <c r="I1455" s="19">
        <f t="shared" si="258"/>
        <v>27.559999999999945</v>
      </c>
      <c r="J1455" s="507">
        <v>60000</v>
      </c>
      <c r="K1455" s="581"/>
      <c r="L1455" s="21">
        <f t="shared" si="259"/>
        <v>1653599.9999999967</v>
      </c>
      <c r="M1455" s="21">
        <f t="shared" si="265"/>
        <v>1649627.8413821859</v>
      </c>
      <c r="N1455" s="71" t="s">
        <v>106</v>
      </c>
      <c r="O1455" s="14"/>
      <c r="S1455" t="str">
        <f t="shared" si="260"/>
        <v>Mohammadpur O/H</v>
      </c>
      <c r="T1455" s="2672">
        <f t="shared" si="261"/>
        <v>1649627.8413821859</v>
      </c>
      <c r="U1455" s="2672">
        <v>1683655.5248841136</v>
      </c>
      <c r="V1455" s="33">
        <f t="shared" si="262"/>
        <v>-34027.683501927648</v>
      </c>
      <c r="W1455" s="1104">
        <f t="shared" si="263"/>
        <v>-2.0210597119781841</v>
      </c>
      <c r="X1455" s="33" t="str">
        <f t="shared" si="264"/>
        <v>OK</v>
      </c>
    </row>
    <row r="1456" spans="1:24" ht="21.9" customHeight="1" x14ac:dyDescent="0.3">
      <c r="A1456" s="519">
        <v>32</v>
      </c>
      <c r="B1456" s="649" t="s">
        <v>3850</v>
      </c>
      <c r="C1456" s="72">
        <v>11</v>
      </c>
      <c r="D1456" s="933"/>
      <c r="E1456" s="51" t="s">
        <v>3851</v>
      </c>
      <c r="F1456" s="676">
        <v>1</v>
      </c>
      <c r="G1456" s="2217">
        <v>4059.26</v>
      </c>
      <c r="H1456" s="2217">
        <v>4104.49</v>
      </c>
      <c r="I1456" s="19">
        <f t="shared" si="258"/>
        <v>45.229999999999563</v>
      </c>
      <c r="J1456" s="507">
        <v>60000</v>
      </c>
      <c r="K1456" s="581"/>
      <c r="L1456" s="21">
        <f t="shared" si="259"/>
        <v>2713799.9999999739</v>
      </c>
      <c r="M1456" s="21">
        <f t="shared" si="265"/>
        <v>2707281.1054323548</v>
      </c>
      <c r="N1456" s="71" t="s">
        <v>101</v>
      </c>
      <c r="O1456" s="14"/>
      <c r="S1456" t="str">
        <f t="shared" si="260"/>
        <v>Bosila Feeder</v>
      </c>
      <c r="T1456" s="2672">
        <f t="shared" si="261"/>
        <v>2707281.1054323548</v>
      </c>
      <c r="U1456" s="2672">
        <v>2444595.9222516851</v>
      </c>
      <c r="V1456" s="33">
        <f t="shared" si="262"/>
        <v>262685.18318066979</v>
      </c>
      <c r="W1456" s="1104">
        <f t="shared" si="263"/>
        <v>10.745546157121701</v>
      </c>
      <c r="X1456" s="33" t="str">
        <f t="shared" si="264"/>
        <v>OK</v>
      </c>
    </row>
    <row r="1457" spans="1:24" ht="21.9" customHeight="1" x14ac:dyDescent="0.3">
      <c r="A1457" s="519">
        <v>33</v>
      </c>
      <c r="B1457" s="649" t="s">
        <v>3613</v>
      </c>
      <c r="C1457" s="72">
        <v>0.41499999999999998</v>
      </c>
      <c r="D1457" s="933"/>
      <c r="E1457" s="51" t="s">
        <v>3852</v>
      </c>
      <c r="F1457" s="676">
        <v>1</v>
      </c>
      <c r="G1457" s="2217">
        <v>5698.37</v>
      </c>
      <c r="H1457" s="2217">
        <v>5834.69</v>
      </c>
      <c r="I1457" s="19">
        <f t="shared" si="258"/>
        <v>136.31999999999971</v>
      </c>
      <c r="J1457" s="507">
        <v>60</v>
      </c>
      <c r="K1457" s="581"/>
      <c r="L1457" s="21">
        <f t="shared" si="259"/>
        <v>8179.1999999999825</v>
      </c>
      <c r="M1457" s="21">
        <f t="shared" si="265"/>
        <v>8159.5525158642795</v>
      </c>
      <c r="N1457" s="71" t="s">
        <v>101</v>
      </c>
      <c r="O1457" s="14"/>
      <c r="S1457" t="str">
        <f t="shared" si="260"/>
        <v>11/0.4 kV Auxiliary Transformer</v>
      </c>
      <c r="T1457" s="2672">
        <f t="shared" si="261"/>
        <v>8159.5525158642795</v>
      </c>
      <c r="U1457" s="2672">
        <v>8272.6803672864698</v>
      </c>
      <c r="V1457" s="33">
        <f t="shared" si="262"/>
        <v>-113.12785142219036</v>
      </c>
      <c r="W1457" s="1104">
        <f t="shared" si="263"/>
        <v>-1.3674872761861285</v>
      </c>
      <c r="X1457" s="33" t="str">
        <f t="shared" si="264"/>
        <v>OK</v>
      </c>
    </row>
    <row r="1458" spans="1:24" ht="21.9" customHeight="1" x14ac:dyDescent="0.3">
      <c r="A1458" s="524"/>
      <c r="B1458" s="94"/>
      <c r="C1458" s="88"/>
      <c r="D1458" s="94"/>
      <c r="E1458" s="88"/>
      <c r="F1458" s="677"/>
      <c r="G1458" s="37"/>
      <c r="H1458" s="37"/>
      <c r="I1458" s="37"/>
      <c r="J1458" s="94" t="s">
        <v>27</v>
      </c>
      <c r="K1458" s="42">
        <f>K1439</f>
        <v>21536999.999999933</v>
      </c>
      <c r="L1458" s="2716">
        <f>SUM(L1441:L1457)</f>
        <v>21588859.199999925</v>
      </c>
      <c r="M1458" s="42">
        <f>SUM(M1441:M1457)</f>
        <v>21536999.999999933</v>
      </c>
      <c r="N1458" s="82">
        <f>(M1458-L1458)/L1458*100</f>
        <v>-0.24021278530545043</v>
      </c>
      <c r="O1458" s="12"/>
    </row>
    <row r="1459" spans="1:24" ht="21.9" customHeight="1" x14ac:dyDescent="0.3">
      <c r="D1459" s="1086"/>
      <c r="K1459" s="33"/>
    </row>
    <row r="1460" spans="1:24" ht="21.9" customHeight="1" x14ac:dyDescent="0.3">
      <c r="A1460" s="511"/>
      <c r="B1460" s="523"/>
      <c r="C1460" s="520"/>
      <c r="D1460" s="1038"/>
      <c r="F1460" s="3107" t="s">
        <v>815</v>
      </c>
      <c r="G1460" s="3108"/>
      <c r="H1460" s="3109"/>
      <c r="I1460" s="555" t="s">
        <v>14</v>
      </c>
      <c r="J1460" s="511"/>
      <c r="L1460" s="580"/>
      <c r="M1460" s="511"/>
      <c r="N1460" s="520"/>
      <c r="O1460" s="511"/>
    </row>
    <row r="1461" spans="1:24" ht="21.9" customHeight="1" x14ac:dyDescent="0.3">
      <c r="A1461" s="511"/>
      <c r="B1461" s="523"/>
      <c r="C1461" s="520"/>
      <c r="D1461" s="1038"/>
      <c r="F1461" s="1090" t="s">
        <v>101</v>
      </c>
      <c r="G1461" s="3070" t="s">
        <v>4068</v>
      </c>
      <c r="H1461" s="3071"/>
      <c r="I1461" s="530">
        <f>SUM(M1441:M1442,M1444:M1445,M1447,M1450:M1451,M1453,M1456:M1457)</f>
        <v>11660182.5070219</v>
      </c>
      <c r="J1461" s="511"/>
      <c r="L1461" s="580"/>
      <c r="M1461" s="511"/>
      <c r="N1461" s="520"/>
      <c r="O1461" s="511" t="s">
        <v>222</v>
      </c>
    </row>
    <row r="1462" spans="1:24" ht="21.9" customHeight="1" x14ac:dyDescent="0.3">
      <c r="A1462" s="511"/>
      <c r="B1462" s="523"/>
      <c r="C1462" s="520"/>
      <c r="D1462" s="1038"/>
      <c r="F1462" s="1090" t="s">
        <v>106</v>
      </c>
      <c r="G1462" s="3070" t="s">
        <v>4068</v>
      </c>
      <c r="H1462" s="3071"/>
      <c r="I1462" s="530">
        <f>M1443+M1448+M1452+M1455</f>
        <v>3073000.4853614462</v>
      </c>
      <c r="J1462" s="511"/>
      <c r="L1462" s="580"/>
      <c r="M1462" s="511"/>
      <c r="N1462" s="520"/>
      <c r="O1462" s="511"/>
    </row>
    <row r="1463" spans="1:24" ht="21.9" customHeight="1" x14ac:dyDescent="0.3">
      <c r="A1463" s="511"/>
      <c r="B1463" s="523"/>
      <c r="C1463" s="520"/>
      <c r="D1463" s="1038"/>
      <c r="F1463" s="1090" t="s">
        <v>44</v>
      </c>
      <c r="G1463" s="3070" t="s">
        <v>4068</v>
      </c>
      <c r="H1463" s="3071"/>
      <c r="I1463" s="530">
        <f>M1446+M1449+M1454</f>
        <v>6803817.0076165879</v>
      </c>
      <c r="J1463" s="511"/>
      <c r="L1463" s="580"/>
      <c r="M1463" s="511"/>
      <c r="N1463" s="520"/>
      <c r="O1463" s="511"/>
    </row>
    <row r="1464" spans="1:24" ht="21.9" customHeight="1" x14ac:dyDescent="0.3">
      <c r="A1464" s="511"/>
      <c r="B1464" s="523"/>
      <c r="C1464" s="520"/>
      <c r="D1464" s="1038"/>
      <c r="E1464" s="520"/>
      <c r="F1464" s="1090"/>
      <c r="G1464" s="3110"/>
      <c r="H1464" s="3111"/>
      <c r="I1464" s="530"/>
      <c r="J1464" s="511"/>
      <c r="L1464" s="580"/>
      <c r="M1464" s="511"/>
      <c r="N1464" s="520"/>
      <c r="O1464" s="511"/>
    </row>
    <row r="1465" spans="1:24" ht="21.9" customHeight="1" x14ac:dyDescent="0.3">
      <c r="A1465" s="511"/>
      <c r="B1465" s="523"/>
      <c r="C1465" s="520"/>
      <c r="D1465" s="1038"/>
      <c r="F1465" s="1090"/>
      <c r="G1465" s="3110"/>
      <c r="H1465" s="3111"/>
      <c r="I1465" s="530"/>
      <c r="J1465" s="511"/>
      <c r="M1465" s="511"/>
      <c r="N1465" s="520"/>
      <c r="O1465" s="511"/>
    </row>
    <row r="1466" spans="1:24" ht="21.9" customHeight="1" x14ac:dyDescent="0.3">
      <c r="A1466" s="511"/>
      <c r="B1466" s="523"/>
      <c r="C1466" s="520"/>
      <c r="D1466" s="1038"/>
      <c r="F1466" s="1093" t="s">
        <v>199</v>
      </c>
      <c r="G1466" s="1094"/>
      <c r="H1466" s="1094"/>
      <c r="I1466" s="540">
        <f>SUM(I1461:I1465)</f>
        <v>21536999.999999933</v>
      </c>
      <c r="J1466" s="42">
        <f>I1466-M1458</f>
        <v>0</v>
      </c>
      <c r="L1466" s="580"/>
      <c r="M1466" s="511"/>
      <c r="N1466" s="520"/>
      <c r="O1466" s="511"/>
    </row>
    <row r="1467" spans="1:24" ht="21.9" customHeight="1" x14ac:dyDescent="0.3">
      <c r="A1467" s="511"/>
      <c r="B1467" s="523"/>
      <c r="C1467" s="520"/>
      <c r="D1467" s="1038"/>
      <c r="F1467" s="674"/>
      <c r="G1467" s="2214"/>
      <c r="H1467" s="2214"/>
      <c r="I1467" s="511"/>
      <c r="J1467" s="511"/>
      <c r="L1467" s="580"/>
      <c r="M1467" s="511"/>
      <c r="N1467" s="520"/>
      <c r="O1467" s="511"/>
    </row>
    <row r="1468" spans="1:24" ht="21.9" customHeight="1" x14ac:dyDescent="0.3">
      <c r="A1468" s="511"/>
      <c r="B1468" s="523"/>
      <c r="C1468" s="520"/>
      <c r="D1468" s="1038"/>
      <c r="E1468" s="520"/>
      <c r="F1468" s="674"/>
      <c r="G1468" s="2214"/>
      <c r="H1468" s="2214"/>
      <c r="I1468" s="511"/>
      <c r="J1468" s="511"/>
      <c r="K1468" s="580"/>
      <c r="L1468" s="511"/>
      <c r="M1468" s="511"/>
      <c r="N1468" s="520"/>
      <c r="O1468" s="511"/>
    </row>
    <row r="1469" spans="1:24" ht="21.9" customHeight="1" x14ac:dyDescent="0.3">
      <c r="A1469" s="511"/>
      <c r="B1469" s="523"/>
      <c r="C1469" s="520"/>
      <c r="D1469" s="1038"/>
      <c r="E1469" s="520"/>
      <c r="F1469" s="674"/>
      <c r="G1469" s="2214"/>
      <c r="H1469" s="2214"/>
      <c r="I1469" s="511"/>
      <c r="J1469" s="511"/>
      <c r="K1469" s="580"/>
      <c r="L1469" s="511"/>
      <c r="M1469" s="511"/>
      <c r="N1469" s="520"/>
      <c r="O1469" s="511"/>
    </row>
    <row r="1470" spans="1:24" ht="21.9" customHeight="1" x14ac:dyDescent="0.3">
      <c r="A1470" s="511"/>
      <c r="B1470" s="523"/>
      <c r="C1470" s="520"/>
      <c r="D1470" s="1038"/>
      <c r="E1470" s="520"/>
      <c r="F1470" s="674"/>
      <c r="G1470" s="2214"/>
      <c r="H1470" s="2214"/>
      <c r="I1470" s="511"/>
      <c r="J1470" s="511"/>
      <c r="K1470" s="580"/>
      <c r="L1470" s="511"/>
      <c r="M1470" s="511"/>
      <c r="N1470" s="520"/>
      <c r="O1470" s="511"/>
    </row>
    <row r="1471" spans="1:24" ht="21.9" customHeight="1" x14ac:dyDescent="0.3">
      <c r="A1471" s="511"/>
      <c r="B1471" s="520"/>
      <c r="C1471" s="520"/>
      <c r="D1471" s="1038"/>
      <c r="E1471" s="520"/>
      <c r="F1471" s="674"/>
      <c r="G1471" s="2214"/>
      <c r="H1471" s="2214"/>
      <c r="I1471" s="511"/>
      <c r="J1471" s="511"/>
      <c r="K1471" s="580"/>
      <c r="L1471" s="511"/>
      <c r="M1471" s="511"/>
      <c r="N1471" s="520"/>
      <c r="O1471" s="511"/>
    </row>
    <row r="1472" spans="1:24" ht="21.9" customHeight="1" x14ac:dyDescent="0.3">
      <c r="A1472" s="511"/>
      <c r="B1472" s="520"/>
      <c r="C1472" s="520"/>
      <c r="D1472" s="1038"/>
      <c r="E1472" s="520"/>
      <c r="F1472" s="674"/>
      <c r="G1472" s="2214"/>
      <c r="H1472" s="2214"/>
      <c r="I1472" s="511"/>
      <c r="J1472" s="511"/>
      <c r="K1472" s="580"/>
      <c r="L1472" s="511"/>
      <c r="M1472" s="511"/>
      <c r="N1472" s="520"/>
      <c r="O1472" s="511"/>
    </row>
    <row r="1473" spans="1:24" ht="21.9" customHeight="1" x14ac:dyDescent="0.3">
      <c r="A1473" s="511"/>
      <c r="B1473" s="523"/>
      <c r="C1473" s="520"/>
      <c r="D1473" s="1038"/>
      <c r="E1473" s="520"/>
      <c r="F1473" s="674"/>
      <c r="G1473" s="2214"/>
      <c r="H1473" s="2214"/>
      <c r="I1473" s="511"/>
      <c r="J1473" s="511"/>
      <c r="K1473" s="580"/>
      <c r="L1473" s="511"/>
      <c r="M1473" s="511"/>
      <c r="N1473" s="520"/>
      <c r="O1473" s="511"/>
    </row>
    <row r="1474" spans="1:24" ht="21.9" customHeight="1" x14ac:dyDescent="0.3">
      <c r="A1474" s="511"/>
      <c r="B1474" s="523"/>
      <c r="C1474" s="520"/>
      <c r="D1474" s="1038"/>
      <c r="E1474" s="520"/>
      <c r="F1474" s="674"/>
      <c r="G1474" s="2214"/>
      <c r="H1474" s="2214"/>
      <c r="I1474" s="511"/>
      <c r="J1474" s="511"/>
      <c r="K1474" s="580"/>
      <c r="L1474" s="511"/>
      <c r="M1474" s="511"/>
      <c r="N1474" s="520"/>
      <c r="O1474" s="511"/>
    </row>
    <row r="1475" spans="1:24" ht="21.9" customHeight="1" x14ac:dyDescent="0.3">
      <c r="A1475" s="511"/>
      <c r="B1475" s="523"/>
      <c r="C1475" s="520"/>
      <c r="D1475" s="1038"/>
      <c r="E1475" s="520"/>
      <c r="F1475" s="674"/>
      <c r="G1475" s="2214"/>
      <c r="H1475" s="2214"/>
      <c r="I1475" s="511"/>
      <c r="J1475" s="511"/>
      <c r="K1475" s="580"/>
      <c r="L1475" s="511"/>
      <c r="M1475" s="511"/>
      <c r="N1475" s="520"/>
      <c r="O1475" s="511"/>
    </row>
    <row r="1476" spans="1:24" ht="21.9" customHeight="1" x14ac:dyDescent="0.3">
      <c r="A1476" s="27"/>
      <c r="B1476" s="3128"/>
      <c r="C1476" s="3128"/>
      <c r="D1476" s="3128"/>
      <c r="E1476" s="3128"/>
      <c r="F1476" s="3128"/>
      <c r="G1476" s="3128"/>
      <c r="H1476" s="3128"/>
      <c r="I1476" s="3128"/>
      <c r="J1476" s="3128"/>
      <c r="K1476" s="3128"/>
      <c r="L1476" s="3128"/>
      <c r="M1476" s="3128"/>
      <c r="N1476" s="520"/>
      <c r="O1476" s="511"/>
    </row>
    <row r="1477" spans="1:24" ht="21.9" customHeight="1" x14ac:dyDescent="0.3">
      <c r="A1477" s="511"/>
      <c r="B1477" s="523"/>
      <c r="C1477" s="520"/>
      <c r="D1477" s="1038"/>
      <c r="E1477" s="520"/>
      <c r="F1477" s="674"/>
      <c r="G1477" s="2214"/>
      <c r="H1477" s="2214"/>
      <c r="I1477" s="511"/>
      <c r="J1477" s="511"/>
      <c r="K1477" s="580"/>
      <c r="L1477" s="511"/>
      <c r="M1477" s="511"/>
      <c r="N1477" s="520"/>
      <c r="O1477" s="511"/>
    </row>
    <row r="1478" spans="1:24" ht="21.9" customHeight="1" x14ac:dyDescent="0.3">
      <c r="A1478" s="511"/>
      <c r="B1478" s="523"/>
      <c r="C1478" s="520"/>
      <c r="D1478" s="1038"/>
      <c r="E1478" s="520"/>
      <c r="F1478" s="674"/>
      <c r="G1478" s="2214"/>
      <c r="H1478" s="2214"/>
      <c r="I1478" s="511"/>
      <c r="J1478" s="511"/>
      <c r="K1478" s="580"/>
      <c r="L1478" s="511"/>
      <c r="M1478" s="511"/>
      <c r="N1478" s="520"/>
      <c r="O1478" s="511"/>
    </row>
    <row r="1479" spans="1:24" ht="21.9" customHeight="1" x14ac:dyDescent="0.3">
      <c r="A1479" s="3086" t="s">
        <v>1209</v>
      </c>
      <c r="B1479" s="3086"/>
      <c r="C1479" s="3086"/>
      <c r="D1479" s="3086"/>
      <c r="E1479" s="3086"/>
      <c r="F1479" s="3086"/>
      <c r="G1479" s="3086"/>
      <c r="H1479" s="3086"/>
      <c r="I1479" s="3086"/>
      <c r="J1479" s="3086"/>
      <c r="K1479" s="3086"/>
      <c r="L1479" s="3086"/>
      <c r="M1479" s="3086"/>
      <c r="N1479" s="3086"/>
      <c r="O1479" s="629" t="str">
        <f>$O$6</f>
        <v>Month August-2023</v>
      </c>
      <c r="S1479" s="1103" t="str">
        <f>S6</f>
        <v>Name of Feeders.</v>
      </c>
      <c r="T1479" s="2671" t="str">
        <f>T6</f>
        <v>Month August-2023</v>
      </c>
      <c r="U1479" s="2671" t="s">
        <v>5037</v>
      </c>
      <c r="V1479" s="1103" t="str">
        <f>V6</f>
        <v>Diffferance</v>
      </c>
      <c r="W1479" s="1103" t="str">
        <f>W6</f>
        <v>% of Increased/Decreased</v>
      </c>
      <c r="X1479" s="1103" t="str">
        <f>X6</f>
        <v>COMENTS</v>
      </c>
    </row>
    <row r="1480" spans="1:24" ht="21.9" customHeight="1" x14ac:dyDescent="0.3">
      <c r="A1480" s="3087" t="s">
        <v>0</v>
      </c>
      <c r="B1480" s="3089" t="s">
        <v>1</v>
      </c>
      <c r="C1480" s="3091" t="s">
        <v>2</v>
      </c>
      <c r="D1480" s="3092"/>
      <c r="E1480" s="3093"/>
      <c r="F1480" s="3094" t="s">
        <v>3</v>
      </c>
      <c r="G1480" s="3091" t="s">
        <v>4</v>
      </c>
      <c r="H1480" s="3093"/>
      <c r="I1480" s="3068"/>
      <c r="J1480" s="3096" t="s">
        <v>5</v>
      </c>
      <c r="K1480" s="3091" t="s">
        <v>6</v>
      </c>
      <c r="L1480" s="3068"/>
      <c r="M1480" s="95" t="s">
        <v>29</v>
      </c>
      <c r="N1480" s="96"/>
      <c r="O1480" s="3067" t="s">
        <v>7</v>
      </c>
    </row>
    <row r="1481" spans="1:24" ht="46.8" x14ac:dyDescent="0.3">
      <c r="A1481" s="3088"/>
      <c r="B1481" s="3090"/>
      <c r="C1481" s="3084" t="s">
        <v>824</v>
      </c>
      <c r="D1481" s="3085"/>
      <c r="E1481" s="85" t="s">
        <v>9</v>
      </c>
      <c r="F1481" s="3095"/>
      <c r="G1481" s="2218" t="str">
        <f>G8</f>
        <v>Reading at 00.00hr 
01.08.2023</v>
      </c>
      <c r="H1481" s="2218" t="str">
        <f>H8</f>
        <v>Reading at 00.00hr 
01.09.2023</v>
      </c>
      <c r="I1481" s="1" t="s">
        <v>10</v>
      </c>
      <c r="J1481" s="3088"/>
      <c r="K1481" s="1" t="s">
        <v>11</v>
      </c>
      <c r="L1481" s="1" t="s">
        <v>12</v>
      </c>
      <c r="M1481" s="508" t="s">
        <v>30</v>
      </c>
      <c r="N1481" s="75" t="s">
        <v>41</v>
      </c>
      <c r="O1481" s="3068"/>
    </row>
    <row r="1482" spans="1:24" ht="21.9" customHeight="1" x14ac:dyDescent="0.3">
      <c r="A1482" s="2">
        <v>1</v>
      </c>
      <c r="B1482" s="86">
        <v>2</v>
      </c>
      <c r="C1482" s="2582">
        <v>3</v>
      </c>
      <c r="D1482" s="2615">
        <v>4</v>
      </c>
      <c r="E1482" s="551">
        <v>5</v>
      </c>
      <c r="F1482" s="551">
        <v>6</v>
      </c>
      <c r="G1482" s="2616">
        <f>'PDB Bill AMR'!$H$5</f>
        <v>8</v>
      </c>
      <c r="H1482" s="2616">
        <f>'PDB Bill AMR'!$H$5</f>
        <v>8</v>
      </c>
      <c r="I1482" s="2" t="s">
        <v>2021</v>
      </c>
      <c r="J1482" s="2">
        <v>10</v>
      </c>
      <c r="K1482" s="2" t="s">
        <v>5039</v>
      </c>
      <c r="L1482" s="2" t="s">
        <v>5040</v>
      </c>
      <c r="M1482" s="2">
        <v>13</v>
      </c>
      <c r="N1482" s="2">
        <v>14</v>
      </c>
      <c r="O1482" s="2">
        <v>15</v>
      </c>
      <c r="T1482" s="2673">
        <v>15283200.000000071</v>
      </c>
      <c r="U1482" s="2673">
        <v>15283200.000000071</v>
      </c>
      <c r="V1482" s="33">
        <f>T1482-U1482</f>
        <v>0</v>
      </c>
      <c r="W1482" s="1104">
        <f>V1482/U1482*100</f>
        <v>0</v>
      </c>
      <c r="X1482" s="33" t="str">
        <f>IF(W1482&gt;40,"FAULT",IF(W1482&lt;-40,"CHECK","OK"))</f>
        <v>OK</v>
      </c>
    </row>
    <row r="1483" spans="1:24" ht="21.9" customHeight="1" x14ac:dyDescent="0.3">
      <c r="A1483" s="519"/>
      <c r="B1483" s="513" t="s">
        <v>4189</v>
      </c>
      <c r="C1483" s="514"/>
      <c r="D1483" s="573"/>
      <c r="E1483" s="514"/>
      <c r="F1483" s="668"/>
      <c r="G1483" s="2211"/>
      <c r="H1483" s="2211"/>
      <c r="I1483" s="514"/>
      <c r="J1483" s="514"/>
      <c r="K1483" s="573"/>
      <c r="L1483" s="514"/>
      <c r="M1483" s="515"/>
      <c r="N1483" s="516"/>
      <c r="O1483" s="507"/>
    </row>
    <row r="1484" spans="1:24" ht="21.9" customHeight="1" x14ac:dyDescent="0.3">
      <c r="A1484" s="1341"/>
      <c r="B1484" s="1342" t="s">
        <v>4190</v>
      </c>
      <c r="C1484" s="1157">
        <v>33</v>
      </c>
      <c r="D1484" s="1357"/>
      <c r="E1484" s="1386" t="s">
        <v>367</v>
      </c>
      <c r="F1484" s="1372">
        <v>1</v>
      </c>
      <c r="G1484" s="1359">
        <f>'PDB Bill AMR'!I104</f>
        <v>1.22</v>
      </c>
      <c r="H1484" s="1359">
        <f>'PDB Bill AMR'!J104</f>
        <v>1.28</v>
      </c>
      <c r="I1484" s="1156">
        <f>'PDB Bill AMR'!K104</f>
        <v>6.0000000000000053E-2</v>
      </c>
      <c r="J1484" s="1157">
        <f>'PDB Bill AMR'!$H$104</f>
        <v>180000</v>
      </c>
      <c r="K1484" s="1151">
        <f>'PDB Bill AMR'!L104</f>
        <v>0</v>
      </c>
      <c r="L1484" s="1180">
        <f>'PDB Bill AMR'!M104</f>
        <v>10800.000000000009</v>
      </c>
      <c r="M1484" s="1180">
        <f>L1484</f>
        <v>10800.000000000009</v>
      </c>
      <c r="N1484" s="80"/>
      <c r="O1484" s="8"/>
    </row>
    <row r="1485" spans="1:24" ht="21.9" customHeight="1" x14ac:dyDescent="0.3">
      <c r="A1485" s="1341"/>
      <c r="B1485" s="1342" t="s">
        <v>4191</v>
      </c>
      <c r="C1485" s="1157">
        <v>33</v>
      </c>
      <c r="D1485" s="1357"/>
      <c r="E1485" s="1386" t="s">
        <v>362</v>
      </c>
      <c r="F1485" s="1372">
        <v>1</v>
      </c>
      <c r="G1485" s="1359">
        <f>'PDB Bill AMR'!I107</f>
        <v>5801.5339999999997</v>
      </c>
      <c r="H1485" s="1359">
        <f>'PDB Bill AMR'!J107</f>
        <v>5848.1480000000001</v>
      </c>
      <c r="I1485" s="1359">
        <f>'PDB Bill AMR'!K107</f>
        <v>46.614000000000487</v>
      </c>
      <c r="J1485" s="1157">
        <f>'PDB Bill AMR'!$H$107</f>
        <v>180000</v>
      </c>
      <c r="K1485" s="1151">
        <f>'PDB Bill AMR'!L107</f>
        <v>0</v>
      </c>
      <c r="L1485" s="1180">
        <f>'PDB Bill AMR'!M107</f>
        <v>8390520.0000000875</v>
      </c>
      <c r="M1485" s="1180">
        <f>L1485</f>
        <v>8390520.0000000875</v>
      </c>
      <c r="N1485" s="80"/>
      <c r="O1485" s="8"/>
    </row>
    <row r="1486" spans="1:24" s="1177" customFormat="1" ht="21.9" customHeight="1" x14ac:dyDescent="0.3">
      <c r="A1486" s="1341">
        <f t="shared" ref="A1486:M1486" si="266">A1417</f>
        <v>14</v>
      </c>
      <c r="B1486" s="1342" t="str">
        <f t="shared" si="266"/>
        <v>Japan Garden City-2</v>
      </c>
      <c r="C1486" s="1157">
        <f t="shared" si="266"/>
        <v>33</v>
      </c>
      <c r="D1486" s="1357"/>
      <c r="E1486" s="1386" t="str">
        <f t="shared" si="266"/>
        <v>SICAM</v>
      </c>
      <c r="F1486" s="1372">
        <f t="shared" si="266"/>
        <v>1</v>
      </c>
      <c r="G1486" s="1359">
        <f t="shared" ref="G1486" si="267">G1417</f>
        <v>41020</v>
      </c>
      <c r="H1486" s="1359">
        <f t="shared" si="266"/>
        <v>41020</v>
      </c>
      <c r="I1486" s="1359">
        <f t="shared" si="266"/>
        <v>0</v>
      </c>
      <c r="J1486" s="1157">
        <f t="shared" si="266"/>
        <v>1000</v>
      </c>
      <c r="K1486" s="1151" t="str">
        <f t="shared" si="266"/>
        <v xml:space="preserve">Estimated </v>
      </c>
      <c r="L1486" s="1180">
        <f t="shared" si="266"/>
        <v>18517499.999999911</v>
      </c>
      <c r="M1486" s="1180">
        <f t="shared" si="266"/>
        <v>18022765.122195803</v>
      </c>
      <c r="N1486" s="80"/>
      <c r="O1486" s="1178"/>
      <c r="T1486" s="2675"/>
      <c r="U1486" s="2675"/>
    </row>
    <row r="1487" spans="1:24" ht="21.9" customHeight="1" x14ac:dyDescent="0.3">
      <c r="A1487" s="519"/>
      <c r="B1487" s="100"/>
      <c r="C1487" s="89"/>
      <c r="D1487" s="601"/>
      <c r="E1487" s="89"/>
      <c r="F1487" s="678"/>
      <c r="G1487" s="47"/>
      <c r="H1487" s="47"/>
      <c r="I1487" s="47"/>
      <c r="J1487" s="94" t="s">
        <v>27</v>
      </c>
      <c r="K1487" s="42">
        <f>SUM(K1484:K1486)</f>
        <v>0</v>
      </c>
      <c r="L1487" s="42">
        <f>SUM(L1484:L1486)</f>
        <v>26918820</v>
      </c>
      <c r="M1487" s="42">
        <f>SUM(M1484:M1486)</f>
        <v>26424085.122195892</v>
      </c>
      <c r="N1487" s="531"/>
      <c r="O1487" s="507"/>
    </row>
    <row r="1488" spans="1:24" ht="21.9" customHeight="1" x14ac:dyDescent="0.3">
      <c r="A1488" s="507"/>
      <c r="B1488" s="513" t="s">
        <v>1210</v>
      </c>
      <c r="C1488" s="514"/>
      <c r="D1488" s="573"/>
      <c r="E1488" s="514"/>
      <c r="F1488" s="668"/>
      <c r="G1488" s="2211"/>
      <c r="H1488" s="2211"/>
      <c r="I1488" s="514"/>
      <c r="J1488" s="607"/>
      <c r="K1488" s="608"/>
      <c r="L1488" s="609"/>
      <c r="M1488" s="609"/>
      <c r="N1488" s="516"/>
      <c r="O1488" s="11"/>
    </row>
    <row r="1489" spans="1:15" ht="21.9" customHeight="1" x14ac:dyDescent="0.3">
      <c r="A1489" s="507"/>
      <c r="B1489" s="98" t="s">
        <v>4595</v>
      </c>
      <c r="C1489" s="51">
        <v>33</v>
      </c>
      <c r="D1489" s="3072" t="s">
        <v>801</v>
      </c>
      <c r="E1489" s="51" t="s">
        <v>4597</v>
      </c>
      <c r="F1489" s="676">
        <v>1</v>
      </c>
      <c r="G1489" s="20">
        <v>2953</v>
      </c>
      <c r="H1489" s="20">
        <v>2985.07</v>
      </c>
      <c r="I1489" s="19">
        <f>H1489-G1489</f>
        <v>32.070000000000164</v>
      </c>
      <c r="J1489" s="507">
        <v>270000</v>
      </c>
      <c r="K1489" s="574"/>
      <c r="L1489" s="21">
        <f>J1489*I1489*F1489</f>
        <v>8658900.0000000447</v>
      </c>
      <c r="M1489" s="21"/>
      <c r="N1489" s="80"/>
      <c r="O1489" s="11"/>
    </row>
    <row r="1490" spans="1:15" ht="21.9" customHeight="1" x14ac:dyDescent="0.3">
      <c r="A1490" s="507"/>
      <c r="B1490" s="98" t="s">
        <v>4596</v>
      </c>
      <c r="C1490" s="51">
        <v>33</v>
      </c>
      <c r="D1490" s="3127"/>
      <c r="E1490" s="51" t="s">
        <v>241</v>
      </c>
      <c r="F1490" s="676">
        <v>1</v>
      </c>
      <c r="G1490" s="20">
        <v>2838.71</v>
      </c>
      <c r="H1490" s="20">
        <v>2869.74</v>
      </c>
      <c r="I1490" s="19">
        <f>H1490-G1490</f>
        <v>31.029999999999745</v>
      </c>
      <c r="J1490" s="507">
        <v>270000</v>
      </c>
      <c r="K1490" s="574"/>
      <c r="L1490" s="21">
        <f>J1490*I1490*F1490</f>
        <v>8378099.9999999311</v>
      </c>
      <c r="M1490" s="21"/>
      <c r="N1490" s="80"/>
      <c r="O1490" s="11"/>
    </row>
    <row r="1491" spans="1:15" ht="21.9" customHeight="1" x14ac:dyDescent="0.3">
      <c r="A1491" s="507"/>
      <c r="B1491" s="100"/>
      <c r="C1491" s="89"/>
      <c r="D1491" s="601"/>
      <c r="E1491" s="89"/>
      <c r="F1491" s="678"/>
      <c r="G1491" s="47">
        <v>0</v>
      </c>
      <c r="H1491" s="47">
        <v>0</v>
      </c>
      <c r="I1491" s="35"/>
      <c r="J1491" s="94" t="s">
        <v>27</v>
      </c>
      <c r="K1491" s="584"/>
      <c r="L1491" s="2125">
        <f>SUM(L1489:L1490)</f>
        <v>17036999.999999978</v>
      </c>
      <c r="M1491" s="42"/>
      <c r="N1491" s="83"/>
      <c r="O1491" s="11"/>
    </row>
    <row r="1492" spans="1:15" ht="21.9" customHeight="1" x14ac:dyDescent="0.3">
      <c r="A1492" s="507"/>
      <c r="B1492" s="532" t="s">
        <v>3853</v>
      </c>
      <c r="C1492" s="533"/>
      <c r="D1492" s="578"/>
      <c r="E1492" s="533"/>
      <c r="F1492" s="671"/>
      <c r="G1492" s="2216">
        <v>0</v>
      </c>
      <c r="H1492" s="2216">
        <v>0</v>
      </c>
      <c r="I1492" s="533"/>
      <c r="J1492" s="533"/>
      <c r="K1492" s="578"/>
      <c r="L1492" s="533"/>
      <c r="M1492" s="536"/>
      <c r="N1492" s="534"/>
      <c r="O1492" s="7"/>
    </row>
    <row r="1493" spans="1:15" ht="21.9" customHeight="1" x14ac:dyDescent="0.3">
      <c r="A1493" s="507"/>
      <c r="B1493" s="98" t="s">
        <v>4682</v>
      </c>
      <c r="C1493" s="51">
        <v>33</v>
      </c>
      <c r="D1493" s="941"/>
      <c r="E1493" s="506" t="s">
        <v>4683</v>
      </c>
      <c r="F1493" s="676">
        <v>1</v>
      </c>
      <c r="G1493" s="4">
        <v>442.67</v>
      </c>
      <c r="H1493" s="4">
        <v>523.32000000000005</v>
      </c>
      <c r="I1493" s="19">
        <f>H1493-G1493</f>
        <v>80.650000000000034</v>
      </c>
      <c r="J1493" s="507">
        <v>18000</v>
      </c>
      <c r="K1493" s="574"/>
      <c r="L1493" s="21">
        <f>F1493*I1493*J1493</f>
        <v>1451700.0000000007</v>
      </c>
      <c r="M1493" s="6">
        <f>L1493</f>
        <v>1451700.0000000007</v>
      </c>
      <c r="N1493" s="76" t="s">
        <v>113</v>
      </c>
      <c r="O1493" s="507"/>
    </row>
    <row r="1494" spans="1:15" ht="21.9" customHeight="1" x14ac:dyDescent="0.3">
      <c r="A1494" s="507"/>
      <c r="B1494" s="98"/>
      <c r="C1494" s="51"/>
      <c r="D1494" s="937"/>
      <c r="E1494" s="506"/>
      <c r="F1494" s="676"/>
      <c r="G1494" s="4">
        <v>0</v>
      </c>
      <c r="H1494" s="4">
        <v>0</v>
      </c>
      <c r="I1494" s="4"/>
      <c r="J1494" s="507"/>
      <c r="K1494" s="574"/>
      <c r="L1494" s="15"/>
      <c r="M1494" s="15"/>
      <c r="N1494" s="77"/>
      <c r="O1494" s="507"/>
    </row>
    <row r="1495" spans="1:15" ht="21.9" customHeight="1" x14ac:dyDescent="0.3">
      <c r="A1495" s="507"/>
      <c r="B1495" s="93"/>
      <c r="C1495" s="87"/>
      <c r="D1495" s="999"/>
      <c r="E1495" s="87"/>
      <c r="F1495" s="670"/>
      <c r="G1495" s="36">
        <v>0</v>
      </c>
      <c r="H1495" s="36">
        <v>0</v>
      </c>
      <c r="I1495" s="36"/>
      <c r="J1495" s="93" t="s">
        <v>262</v>
      </c>
      <c r="K1495" s="577"/>
      <c r="L1495" s="54">
        <f>SUM(L1493:L1494)</f>
        <v>1451700.0000000007</v>
      </c>
      <c r="M1495" s="521"/>
      <c r="N1495" s="522"/>
      <c r="O1495" s="507"/>
    </row>
    <row r="1496" spans="1:15" ht="21.9" customHeight="1" x14ac:dyDescent="0.3">
      <c r="A1496" s="507"/>
      <c r="B1496" s="100"/>
      <c r="C1496" s="89"/>
      <c r="D1496" s="601"/>
      <c r="E1496" s="89"/>
      <c r="F1496" s="678"/>
      <c r="G1496" s="47">
        <v>0</v>
      </c>
      <c r="H1496" s="47">
        <v>0</v>
      </c>
      <c r="I1496" s="35"/>
      <c r="J1496" s="94"/>
      <c r="K1496" s="584"/>
      <c r="L1496" s="42"/>
      <c r="M1496" s="42"/>
      <c r="N1496" s="83"/>
      <c r="O1496" s="11"/>
    </row>
    <row r="1497" spans="1:15" ht="21.9" customHeight="1" x14ac:dyDescent="0.3">
      <c r="A1497" s="524"/>
      <c r="B1497" s="532" t="s">
        <v>1211</v>
      </c>
      <c r="C1497" s="533"/>
      <c r="D1497" s="578"/>
      <c r="E1497" s="533"/>
      <c r="F1497" s="671"/>
      <c r="G1497" s="2216">
        <v>0</v>
      </c>
      <c r="H1497" s="2216">
        <v>0</v>
      </c>
      <c r="I1497" s="533"/>
      <c r="J1497" s="49"/>
      <c r="K1497" s="587"/>
      <c r="L1497" s="50"/>
      <c r="M1497" s="50"/>
      <c r="N1497" s="534"/>
      <c r="O1497" s="11"/>
    </row>
    <row r="1498" spans="1:15" ht="21.9" customHeight="1" x14ac:dyDescent="0.3">
      <c r="A1498" s="507"/>
      <c r="B1498" s="98" t="s">
        <v>3582</v>
      </c>
      <c r="C1498" s="51">
        <v>33</v>
      </c>
      <c r="D1498" s="3097"/>
      <c r="E1498" s="51" t="s">
        <v>240</v>
      </c>
      <c r="F1498" s="676">
        <v>1</v>
      </c>
      <c r="G1498" s="20">
        <v>4230.59</v>
      </c>
      <c r="H1498" s="20">
        <v>4277.1499999999996</v>
      </c>
      <c r="I1498" s="20">
        <f>H1498-G1498</f>
        <v>46.559999999999491</v>
      </c>
      <c r="J1498" s="30">
        <v>180000</v>
      </c>
      <c r="K1498" s="585"/>
      <c r="L1498" s="21">
        <f>F1498*I1498*J1498</f>
        <v>8380799.9999999087</v>
      </c>
      <c r="M1498" s="21"/>
      <c r="N1498" s="81"/>
      <c r="O1498" s="11"/>
    </row>
    <row r="1499" spans="1:15" ht="21.9" customHeight="1" x14ac:dyDescent="0.3">
      <c r="A1499" s="507">
        <v>3</v>
      </c>
      <c r="B1499" s="98" t="s">
        <v>3854</v>
      </c>
      <c r="C1499" s="51">
        <v>33</v>
      </c>
      <c r="D1499" s="3155"/>
      <c r="E1499" s="51">
        <v>86052</v>
      </c>
      <c r="F1499" s="676">
        <v>1</v>
      </c>
      <c r="G1499" s="20">
        <v>4991.08</v>
      </c>
      <c r="H1499" s="20">
        <v>5039.33</v>
      </c>
      <c r="I1499" s="20">
        <f>H1499-G1499</f>
        <v>48.25</v>
      </c>
      <c r="J1499" s="30">
        <v>180000</v>
      </c>
      <c r="K1499" s="585"/>
      <c r="L1499" s="21">
        <f>F1499*I1499*J1499</f>
        <v>8685000</v>
      </c>
      <c r="M1499" s="21"/>
      <c r="N1499" s="81"/>
      <c r="O1499" s="11"/>
    </row>
    <row r="1500" spans="1:15" ht="21.9" customHeight="1" x14ac:dyDescent="0.3">
      <c r="A1500" s="524"/>
      <c r="B1500" s="94"/>
      <c r="C1500" s="88"/>
      <c r="D1500" s="94"/>
      <c r="E1500" s="88"/>
      <c r="F1500" s="677"/>
      <c r="G1500" s="37"/>
      <c r="H1500" s="37"/>
      <c r="I1500" s="37"/>
      <c r="J1500" s="94" t="s">
        <v>27</v>
      </c>
      <c r="K1500" s="586"/>
      <c r="L1500" s="2125">
        <f>SUM(L1498:L1499)</f>
        <v>17065799.999999911</v>
      </c>
      <c r="M1500" s="42">
        <f>SUM(M1498:M1499)</f>
        <v>0</v>
      </c>
      <c r="N1500" s="535"/>
      <c r="O1500" s="11"/>
    </row>
    <row r="1501" spans="1:15" ht="21.9" customHeight="1" thickBot="1" x14ac:dyDescent="0.35">
      <c r="A1501" s="580"/>
      <c r="B1501" s="611"/>
      <c r="C1501" s="90"/>
      <c r="D1501" s="611"/>
      <c r="E1501" s="90"/>
      <c r="F1501" s="679"/>
      <c r="G1501" s="612"/>
      <c r="H1501" s="612"/>
      <c r="I1501" s="612"/>
      <c r="J1501" s="611"/>
      <c r="K1501" s="613"/>
      <c r="L1501" s="614"/>
      <c r="M1501" s="614"/>
      <c r="N1501" s="531"/>
      <c r="O1501" s="615"/>
    </row>
    <row r="1502" spans="1:15" ht="21.9" customHeight="1" x14ac:dyDescent="0.3">
      <c r="A1502" s="580"/>
      <c r="B1502" s="3099" t="s">
        <v>1048</v>
      </c>
      <c r="C1502" s="3100"/>
      <c r="D1502" s="561" t="s">
        <v>14</v>
      </c>
      <c r="F1502" s="3101" t="s">
        <v>4847</v>
      </c>
      <c r="G1502" s="3102"/>
      <c r="H1502" s="3103"/>
      <c r="I1502" s="561" t="s">
        <v>14</v>
      </c>
      <c r="J1502" s="511"/>
      <c r="K1502" s="3105" t="s">
        <v>809</v>
      </c>
      <c r="L1502" s="3106"/>
      <c r="M1502" s="562" t="s">
        <v>14</v>
      </c>
      <c r="N1502" s="531"/>
      <c r="O1502" s="615"/>
    </row>
    <row r="1503" spans="1:15" ht="21.9" customHeight="1" x14ac:dyDescent="0.3">
      <c r="A1503" s="580"/>
      <c r="B1503" s="3112" t="str">
        <f>B1483</f>
        <v xml:space="preserve"> 33 KV SENDING SIDE (Tariff Point)</v>
      </c>
      <c r="C1503" s="3113"/>
      <c r="D1503" s="567">
        <f>L1500+L1495</f>
        <v>18517499.999999911</v>
      </c>
      <c r="F1503" s="3114" t="s">
        <v>4794</v>
      </c>
      <c r="G1503" s="3115"/>
      <c r="H1503" s="3116"/>
      <c r="I1503" s="563">
        <f>L1495</f>
        <v>1451700.0000000007</v>
      </c>
      <c r="J1503" s="511"/>
      <c r="K1503" s="3117" t="str">
        <f>F1504</f>
        <v>JAPAN GERDEN CITY 33 KV NET IMPORT</v>
      </c>
      <c r="L1503" s="3118"/>
      <c r="M1503" s="565">
        <f>I1504</f>
        <v>17065799.999999911</v>
      </c>
      <c r="N1503" s="531"/>
      <c r="O1503" s="615"/>
    </row>
    <row r="1504" spans="1:15" ht="21.9" customHeight="1" x14ac:dyDescent="0.3">
      <c r="A1504" s="580"/>
      <c r="B1504" s="3112" t="s">
        <v>832</v>
      </c>
      <c r="C1504" s="3113"/>
      <c r="D1504" s="616"/>
      <c r="F1504" s="3114" t="s">
        <v>1212</v>
      </c>
      <c r="G1504" s="3115"/>
      <c r="H1504" s="3116"/>
      <c r="I1504" s="563">
        <f>D1507-I1503</f>
        <v>17065799.999999911</v>
      </c>
      <c r="J1504" s="511"/>
      <c r="K1504" s="3119" t="s">
        <v>4715</v>
      </c>
      <c r="L1504" s="3120"/>
      <c r="M1504" s="563">
        <f>L1500</f>
        <v>17065799.999999911</v>
      </c>
      <c r="N1504" s="531"/>
      <c r="O1504" s="615"/>
    </row>
    <row r="1505" spans="1:24" ht="21.9" customHeight="1" x14ac:dyDescent="0.3">
      <c r="A1505" s="580"/>
      <c r="B1505" s="3112" t="s">
        <v>833</v>
      </c>
      <c r="C1505" s="3113"/>
      <c r="D1505" s="597"/>
      <c r="F1505"/>
      <c r="J1505" s="511"/>
      <c r="K1505" s="3121" t="s">
        <v>267</v>
      </c>
      <c r="L1505" s="3122"/>
      <c r="M1505" s="563">
        <f>M1503-M1504</f>
        <v>0</v>
      </c>
      <c r="N1505" s="531"/>
      <c r="O1505" s="615"/>
    </row>
    <row r="1506" spans="1:24" ht="21.9" customHeight="1" thickBot="1" x14ac:dyDescent="0.35">
      <c r="A1506" s="580"/>
      <c r="B1506" s="3112" t="s">
        <v>834</v>
      </c>
      <c r="C1506" s="3113"/>
      <c r="D1506" s="598"/>
      <c r="F1506"/>
      <c r="J1506" s="511"/>
      <c r="K1506" s="3123" t="s">
        <v>268</v>
      </c>
      <c r="L1506" s="3124"/>
      <c r="M1506" s="566">
        <f>M1505/M1503</f>
        <v>0</v>
      </c>
      <c r="N1506" s="531"/>
      <c r="O1506" s="615"/>
    </row>
    <row r="1507" spans="1:24" ht="21.9" customHeight="1" thickBot="1" x14ac:dyDescent="0.35">
      <c r="A1507" s="580"/>
      <c r="B1507" s="3125" t="s">
        <v>799</v>
      </c>
      <c r="C1507" s="3126"/>
      <c r="D1507" s="564">
        <f>SUM(D1503:D1505)</f>
        <v>18517499.999999911</v>
      </c>
      <c r="F1507" s="674"/>
      <c r="G1507" s="2214"/>
      <c r="H1507" s="2214"/>
      <c r="I1507" s="511"/>
      <c r="J1507" s="511"/>
      <c r="K1507" s="580"/>
      <c r="L1507" s="511"/>
      <c r="M1507" s="511"/>
      <c r="N1507" s="531"/>
      <c r="O1507" s="615"/>
    </row>
    <row r="1508" spans="1:24" ht="21.9" customHeight="1" x14ac:dyDescent="0.3">
      <c r="A1508" s="580"/>
      <c r="B1508" s="611"/>
      <c r="C1508" s="90"/>
      <c r="D1508" s="611"/>
      <c r="E1508" s="90"/>
      <c r="F1508" s="679"/>
      <c r="G1508" s="612"/>
      <c r="H1508" s="612"/>
      <c r="I1508" s="612"/>
      <c r="J1508" s="611"/>
      <c r="K1508" s="613"/>
      <c r="L1508" s="614"/>
      <c r="M1508" s="614"/>
      <c r="N1508" s="531"/>
      <c r="O1508" s="615"/>
    </row>
    <row r="1509" spans="1:24" ht="21.9" customHeight="1" x14ac:dyDescent="0.3">
      <c r="A1509" s="511"/>
      <c r="B1509" s="520"/>
      <c r="C1509" s="511"/>
      <c r="D1509" s="1087"/>
      <c r="E1509" s="511"/>
      <c r="F1509" s="674"/>
      <c r="G1509" s="2214"/>
      <c r="H1509" s="2214"/>
      <c r="I1509" s="511"/>
      <c r="J1509" s="511"/>
      <c r="K1509" s="580"/>
      <c r="L1509" s="511"/>
      <c r="M1509" s="511"/>
      <c r="N1509" s="511"/>
      <c r="O1509" s="511"/>
    </row>
    <row r="1510" spans="1:24" ht="21.9" customHeight="1" x14ac:dyDescent="0.3">
      <c r="A1510" s="511"/>
      <c r="B1510" s="520"/>
      <c r="C1510" s="511"/>
      <c r="D1510" s="1087"/>
      <c r="E1510" s="511"/>
      <c r="F1510" s="674"/>
      <c r="G1510" s="2214"/>
      <c r="H1510" s="2214"/>
      <c r="I1510" s="511"/>
      <c r="J1510" s="511"/>
      <c r="K1510" s="580"/>
      <c r="L1510" s="511"/>
      <c r="M1510" s="511"/>
      <c r="N1510" s="511"/>
      <c r="O1510" s="511"/>
    </row>
    <row r="1511" spans="1:24" ht="21.9" customHeight="1" x14ac:dyDescent="0.3">
      <c r="A1511" s="3086" t="s">
        <v>893</v>
      </c>
      <c r="B1511" s="3086"/>
      <c r="C1511" s="3086"/>
      <c r="D1511" s="3086"/>
      <c r="E1511" s="3086"/>
      <c r="F1511" s="3086"/>
      <c r="G1511" s="3086"/>
      <c r="H1511" s="3086"/>
      <c r="I1511" s="3086"/>
      <c r="J1511" s="3086"/>
      <c r="K1511" s="3086"/>
      <c r="L1511" s="3086"/>
      <c r="M1511" s="3086"/>
      <c r="N1511" s="3086"/>
      <c r="O1511" s="629" t="str">
        <f>$O$6</f>
        <v>Month August-2023</v>
      </c>
      <c r="S1511" s="1103" t="str">
        <f>S6</f>
        <v>Name of Feeders.</v>
      </c>
      <c r="T1511" s="2671" t="str">
        <f>T6</f>
        <v>Month August-2023</v>
      </c>
      <c r="U1511" s="2671" t="s">
        <v>5037</v>
      </c>
      <c r="V1511" s="1103" t="str">
        <f>V6</f>
        <v>Diffferance</v>
      </c>
      <c r="W1511" s="1103" t="str">
        <f>W6</f>
        <v>% of Increased/Decreased</v>
      </c>
      <c r="X1511" s="1103" t="str">
        <f>X6</f>
        <v>COMENTS</v>
      </c>
    </row>
    <row r="1512" spans="1:24" ht="21.9" customHeight="1" x14ac:dyDescent="0.3">
      <c r="A1512" s="3087" t="s">
        <v>0</v>
      </c>
      <c r="B1512" s="3089" t="s">
        <v>1</v>
      </c>
      <c r="C1512" s="3091" t="s">
        <v>2</v>
      </c>
      <c r="D1512" s="3092"/>
      <c r="E1512" s="3093"/>
      <c r="F1512" s="3094" t="s">
        <v>3</v>
      </c>
      <c r="G1512" s="3091" t="s">
        <v>4</v>
      </c>
      <c r="H1512" s="3093"/>
      <c r="I1512" s="3068"/>
      <c r="J1512" s="3096" t="s">
        <v>5</v>
      </c>
      <c r="K1512" s="3091" t="s">
        <v>6</v>
      </c>
      <c r="L1512" s="3068"/>
      <c r="M1512" s="95" t="s">
        <v>29</v>
      </c>
      <c r="N1512" s="96"/>
      <c r="O1512" s="3067" t="s">
        <v>7</v>
      </c>
    </row>
    <row r="1513" spans="1:24" ht="46.8" x14ac:dyDescent="0.3">
      <c r="A1513" s="3088"/>
      <c r="B1513" s="3090"/>
      <c r="C1513" s="3084" t="s">
        <v>824</v>
      </c>
      <c r="D1513" s="3085"/>
      <c r="E1513" s="85" t="s">
        <v>9</v>
      </c>
      <c r="F1513" s="3095"/>
      <c r="G1513" s="2218" t="str">
        <f>G8</f>
        <v>Reading at 00.00hr 
01.08.2023</v>
      </c>
      <c r="H1513" s="2218" t="str">
        <f>H8</f>
        <v>Reading at 00.00hr 
01.09.2023</v>
      </c>
      <c r="I1513" s="1" t="s">
        <v>10</v>
      </c>
      <c r="J1513" s="3088"/>
      <c r="K1513" s="1" t="s">
        <v>11</v>
      </c>
      <c r="L1513" s="1" t="s">
        <v>12</v>
      </c>
      <c r="M1513" s="508" t="s">
        <v>30</v>
      </c>
      <c r="N1513" s="75" t="s">
        <v>41</v>
      </c>
      <c r="O1513" s="3068"/>
    </row>
    <row r="1514" spans="1:24" ht="21.9" customHeight="1" x14ac:dyDescent="0.3">
      <c r="A1514" s="2">
        <v>1</v>
      </c>
      <c r="B1514" s="86">
        <v>2</v>
      </c>
      <c r="C1514" s="2582">
        <v>3</v>
      </c>
      <c r="D1514" s="2615">
        <v>4</v>
      </c>
      <c r="E1514" s="551">
        <v>5</v>
      </c>
      <c r="F1514" s="551">
        <v>6</v>
      </c>
      <c r="G1514" s="2616">
        <f>'PDB Bill AMR'!$H$5</f>
        <v>8</v>
      </c>
      <c r="H1514" s="2616">
        <f>'PDB Bill AMR'!$H$5</f>
        <v>8</v>
      </c>
      <c r="I1514" s="2" t="s">
        <v>2021</v>
      </c>
      <c r="J1514" s="2">
        <v>10</v>
      </c>
      <c r="K1514" s="2" t="s">
        <v>5039</v>
      </c>
      <c r="L1514" s="2" t="s">
        <v>5040</v>
      </c>
      <c r="M1514" s="2">
        <v>13</v>
      </c>
      <c r="N1514" s="2">
        <v>14</v>
      </c>
      <c r="O1514" s="2">
        <v>15</v>
      </c>
      <c r="T1514" s="2673">
        <v>15283200.000000071</v>
      </c>
      <c r="U1514" s="2673">
        <v>15283200.000000071</v>
      </c>
      <c r="V1514" s="33">
        <f>T1514-U1514</f>
        <v>0</v>
      </c>
      <c r="W1514" s="1104">
        <f>V1514/U1514*100</f>
        <v>0</v>
      </c>
      <c r="X1514" s="33" t="str">
        <f>IF(W1514&gt;40,"FAULT",IF(W1514&lt;-40,"CHECK","OK"))</f>
        <v>OK</v>
      </c>
    </row>
    <row r="1515" spans="1:24" ht="21.9" customHeight="1" x14ac:dyDescent="0.3">
      <c r="A1515" s="519"/>
      <c r="B1515" s="513" t="s">
        <v>1214</v>
      </c>
      <c r="C1515" s="514"/>
      <c r="D1515" s="573"/>
      <c r="E1515" s="514"/>
      <c r="F1515" s="668"/>
      <c r="G1515" s="2211"/>
      <c r="H1515" s="2211"/>
      <c r="I1515" s="514"/>
      <c r="J1515" s="514"/>
      <c r="K1515" s="573"/>
      <c r="L1515" s="514"/>
      <c r="M1515" s="515"/>
      <c r="N1515" s="516"/>
      <c r="O1515" s="507"/>
    </row>
    <row r="1516" spans="1:24" ht="21.9" customHeight="1" x14ac:dyDescent="0.3">
      <c r="A1516" s="519">
        <v>9</v>
      </c>
      <c r="B1516" s="98" t="s">
        <v>1639</v>
      </c>
      <c r="C1516" s="51">
        <v>11</v>
      </c>
      <c r="D1516" s="3072"/>
      <c r="E1516" s="51" t="s">
        <v>238</v>
      </c>
      <c r="F1516" s="676">
        <v>1</v>
      </c>
      <c r="G1516" s="1001">
        <v>5630.52</v>
      </c>
      <c r="H1516" s="1001">
        <v>5685.03</v>
      </c>
      <c r="I1516" s="20">
        <f>H1516-G1516</f>
        <v>54.509999999999309</v>
      </c>
      <c r="J1516" s="507">
        <v>160000</v>
      </c>
      <c r="K1516" s="574">
        <f>F1516*I1516*J1516</f>
        <v>8721599.9999998901</v>
      </c>
      <c r="L1516" s="21"/>
      <c r="M1516" s="21">
        <f>$I$1504*K1516/$K$1518</f>
        <v>8679387.5536479633</v>
      </c>
      <c r="N1516" s="80"/>
      <c r="O1516" s="507"/>
    </row>
    <row r="1517" spans="1:24" ht="21.9" customHeight="1" x14ac:dyDescent="0.3">
      <c r="A1517" s="519">
        <v>10</v>
      </c>
      <c r="B1517" s="98" t="s">
        <v>1641</v>
      </c>
      <c r="C1517" s="51">
        <v>11</v>
      </c>
      <c r="D1517" s="3073"/>
      <c r="E1517" s="51" t="s">
        <v>239</v>
      </c>
      <c r="F1517" s="676">
        <v>1</v>
      </c>
      <c r="G1517" s="1001">
        <v>4706.8900000000003</v>
      </c>
      <c r="H1517" s="1001">
        <v>4759.5600000000004</v>
      </c>
      <c r="I1517" s="20">
        <f>H1517-G1517</f>
        <v>52.670000000000073</v>
      </c>
      <c r="J1517" s="507">
        <v>160000</v>
      </c>
      <c r="K1517" s="574">
        <f>F1517*I1517*J1517</f>
        <v>8427200.0000000112</v>
      </c>
      <c r="L1517" s="21"/>
      <c r="M1517" s="21">
        <f>$I$1504*K1517/$K$1518</f>
        <v>8386412.4463519463</v>
      </c>
      <c r="N1517" s="80"/>
      <c r="O1517" s="507"/>
    </row>
    <row r="1518" spans="1:24" ht="21.9" customHeight="1" x14ac:dyDescent="0.3">
      <c r="A1518" s="519"/>
      <c r="B1518" s="100"/>
      <c r="C1518" s="89"/>
      <c r="D1518" s="601"/>
      <c r="E1518" s="89"/>
      <c r="F1518" s="678"/>
      <c r="G1518" s="47">
        <v>0</v>
      </c>
      <c r="H1518" s="47">
        <v>0</v>
      </c>
      <c r="I1518" s="47"/>
      <c r="J1518" s="38" t="s">
        <v>27</v>
      </c>
      <c r="K1518" s="2128">
        <f>SUM(K1516:K1517)</f>
        <v>17148799.999999903</v>
      </c>
      <c r="L1518" s="48"/>
      <c r="M1518" s="42">
        <f>SUM(M1516:M1517)</f>
        <v>17065799.999999911</v>
      </c>
      <c r="N1518" s="83"/>
      <c r="O1518" s="507"/>
    </row>
    <row r="1519" spans="1:24" ht="21.9" customHeight="1" x14ac:dyDescent="0.3">
      <c r="A1519" s="519"/>
      <c r="B1519" s="532" t="s">
        <v>1214</v>
      </c>
      <c r="C1519" s="533"/>
      <c r="D1519" s="578"/>
      <c r="E1519" s="533"/>
      <c r="F1519" s="671"/>
      <c r="G1519" s="2216">
        <v>0</v>
      </c>
      <c r="H1519" s="2216">
        <v>0</v>
      </c>
      <c r="I1519" s="533"/>
      <c r="J1519" s="49"/>
      <c r="K1519" s="587"/>
      <c r="L1519" s="50"/>
      <c r="M1519" s="50"/>
      <c r="N1519" s="534"/>
      <c r="O1519" s="507"/>
    </row>
    <row r="1520" spans="1:24" ht="21.9" customHeight="1" x14ac:dyDescent="0.3">
      <c r="A1520" s="519">
        <v>5</v>
      </c>
      <c r="B1520" s="98" t="s">
        <v>3855</v>
      </c>
      <c r="C1520" s="72">
        <v>11</v>
      </c>
      <c r="D1520" s="3135"/>
      <c r="E1520" s="51" t="s">
        <v>3856</v>
      </c>
      <c r="F1520" s="676">
        <v>1</v>
      </c>
      <c r="G1520" s="2217">
        <v>3250.6</v>
      </c>
      <c r="H1520" s="2217">
        <v>3251.37</v>
      </c>
      <c r="I1520" s="19">
        <f t="shared" ref="I1520:I1531" si="268">H1520-G1520</f>
        <v>0.76999999999998181</v>
      </c>
      <c r="J1520" s="507">
        <v>60000</v>
      </c>
      <c r="K1520" s="581"/>
      <c r="L1520" s="21">
        <f t="shared" ref="L1520:L1531" si="269">F1520*I1520*J1520</f>
        <v>46199.999999998909</v>
      </c>
      <c r="M1520" s="21">
        <f>L1520*$K$1532/$L$1532</f>
        <v>46170.015659147168</v>
      </c>
      <c r="N1520" s="1064" t="s">
        <v>113</v>
      </c>
      <c r="O1520" s="14"/>
      <c r="S1520" t="str">
        <f t="shared" ref="S1520:S1531" si="270">B1520</f>
        <v>Dhaka Uddyan</v>
      </c>
      <c r="T1520" s="2672">
        <f t="shared" ref="T1520:T1531" si="271">M1520</f>
        <v>46170.015659147168</v>
      </c>
      <c r="U1520" s="2672">
        <v>47362.511469818251</v>
      </c>
      <c r="V1520" s="33">
        <f t="shared" ref="V1520:V1531" si="272">T1520-U1520</f>
        <v>-1192.4958106710837</v>
      </c>
      <c r="W1520" s="1104">
        <f t="shared" ref="W1520:W1531" si="273">V1520/U1520*100</f>
        <v>-2.5178052718572608</v>
      </c>
      <c r="X1520" s="33" t="str">
        <f t="shared" ref="X1520:X1531" si="274">IF(W1520&gt;40,"FAULT",IF(W1520&lt;-40,"CHECK","OK"))</f>
        <v>OK</v>
      </c>
    </row>
    <row r="1521" spans="1:24" ht="21.9" customHeight="1" x14ac:dyDescent="0.3">
      <c r="A1521" s="519"/>
      <c r="B1521" s="98" t="s">
        <v>3857</v>
      </c>
      <c r="C1521" s="72">
        <v>11</v>
      </c>
      <c r="D1521" s="3136"/>
      <c r="E1521" s="51" t="s">
        <v>245</v>
      </c>
      <c r="F1521" s="676">
        <v>1</v>
      </c>
      <c r="G1521" s="2217">
        <v>3431.26</v>
      </c>
      <c r="H1521" s="2217">
        <v>3469.82</v>
      </c>
      <c r="I1521" s="19">
        <f t="shared" si="268"/>
        <v>38.559999999999945</v>
      </c>
      <c r="J1521" s="507">
        <v>60000</v>
      </c>
      <c r="K1521" s="581"/>
      <c r="L1521" s="21">
        <f t="shared" si="269"/>
        <v>2313599.9999999967</v>
      </c>
      <c r="M1521" s="21">
        <f t="shared" ref="M1521:M1531" si="275">L1521*$K$1532/$L$1532</f>
        <v>2312098.4465152654</v>
      </c>
      <c r="N1521" s="1064" t="s">
        <v>106</v>
      </c>
      <c r="O1521" s="14"/>
      <c r="S1521" t="str">
        <f t="shared" si="270"/>
        <v>Shia Mosjid</v>
      </c>
      <c r="T1521" s="2672">
        <f t="shared" si="271"/>
        <v>2312098.4465152654</v>
      </c>
      <c r="U1521" s="2672">
        <v>2316566.3837897177</v>
      </c>
      <c r="V1521" s="33">
        <f t="shared" si="272"/>
        <v>-4467.9372744522989</v>
      </c>
      <c r="W1521" s="1104">
        <f t="shared" si="273"/>
        <v>-0.19286895060365636</v>
      </c>
      <c r="X1521" s="33" t="str">
        <f t="shared" si="274"/>
        <v>OK</v>
      </c>
    </row>
    <row r="1522" spans="1:24" ht="21.9" customHeight="1" x14ac:dyDescent="0.3">
      <c r="A1522" s="519">
        <v>6</v>
      </c>
      <c r="B1522" s="98" t="s">
        <v>3858</v>
      </c>
      <c r="C1522" s="72">
        <v>11</v>
      </c>
      <c r="D1522" s="3136"/>
      <c r="E1522" s="51" t="s">
        <v>246</v>
      </c>
      <c r="F1522" s="676">
        <v>1</v>
      </c>
      <c r="G1522" s="2217">
        <v>2346.34</v>
      </c>
      <c r="H1522" s="2217">
        <v>2380.5300000000002</v>
      </c>
      <c r="I1522" s="19">
        <f t="shared" si="268"/>
        <v>34.190000000000055</v>
      </c>
      <c r="J1522" s="507">
        <v>60000</v>
      </c>
      <c r="K1522" s="581"/>
      <c r="L1522" s="21">
        <f t="shared" si="269"/>
        <v>2051400.0000000033</v>
      </c>
      <c r="M1522" s="21">
        <f t="shared" si="275"/>
        <v>2050068.6173847811</v>
      </c>
      <c r="N1522" s="71" t="s">
        <v>113</v>
      </c>
      <c r="O1522" s="14"/>
      <c r="S1522" t="str">
        <f t="shared" si="270"/>
        <v>Shekhar Tek</v>
      </c>
      <c r="T1522" s="2672">
        <f t="shared" si="271"/>
        <v>2050068.6173847811</v>
      </c>
      <c r="U1522" s="2672">
        <v>2089945.7592885394</v>
      </c>
      <c r="V1522" s="33">
        <f t="shared" si="272"/>
        <v>-39877.141903758282</v>
      </c>
      <c r="W1522" s="1104">
        <f t="shared" si="273"/>
        <v>-1.9080467388461451</v>
      </c>
      <c r="X1522" s="33" t="str">
        <f t="shared" si="274"/>
        <v>OK</v>
      </c>
    </row>
    <row r="1523" spans="1:24" ht="21.9" customHeight="1" x14ac:dyDescent="0.3">
      <c r="A1523" s="519">
        <v>7</v>
      </c>
      <c r="B1523" s="98" t="s">
        <v>3826</v>
      </c>
      <c r="C1523" s="72">
        <v>11</v>
      </c>
      <c r="D1523" s="3136"/>
      <c r="E1523" s="51" t="s">
        <v>247</v>
      </c>
      <c r="F1523" s="676">
        <v>1</v>
      </c>
      <c r="G1523" s="2217">
        <v>1969.45</v>
      </c>
      <c r="H1523" s="2217">
        <v>1994.77</v>
      </c>
      <c r="I1523" s="19">
        <f t="shared" si="268"/>
        <v>25.319999999999936</v>
      </c>
      <c r="J1523" s="507">
        <v>60000</v>
      </c>
      <c r="K1523" s="581"/>
      <c r="L1523" s="21">
        <f t="shared" si="269"/>
        <v>1519199.9999999963</v>
      </c>
      <c r="M1523" s="21">
        <f t="shared" si="275"/>
        <v>1518214.0214151053</v>
      </c>
      <c r="N1523" s="71" t="s">
        <v>106</v>
      </c>
      <c r="O1523" s="14"/>
      <c r="S1523" t="str">
        <f t="shared" si="270"/>
        <v>Madrasha Road</v>
      </c>
      <c r="T1523" s="2672">
        <f t="shared" si="271"/>
        <v>1518214.0214151053</v>
      </c>
      <c r="U1523" s="2672">
        <v>1459844.4991014353</v>
      </c>
      <c r="V1523" s="33">
        <f t="shared" si="272"/>
        <v>58369.522313670022</v>
      </c>
      <c r="W1523" s="1104">
        <f t="shared" si="273"/>
        <v>3.9983383401175727</v>
      </c>
      <c r="X1523" s="33" t="str">
        <f t="shared" si="274"/>
        <v>OK</v>
      </c>
    </row>
    <row r="1524" spans="1:24" ht="21.9" customHeight="1" x14ac:dyDescent="0.3">
      <c r="A1524" s="519">
        <v>8</v>
      </c>
      <c r="B1524" s="98" t="s">
        <v>3859</v>
      </c>
      <c r="C1524" s="72">
        <v>11</v>
      </c>
      <c r="D1524" s="3136"/>
      <c r="E1524" s="51" t="s">
        <v>3860</v>
      </c>
      <c r="F1524" s="676">
        <v>1</v>
      </c>
      <c r="G1524" s="2217">
        <v>4071</v>
      </c>
      <c r="H1524" s="2217">
        <v>4117.6899999999996</v>
      </c>
      <c r="I1524" s="19">
        <f t="shared" si="268"/>
        <v>46.6899999999996</v>
      </c>
      <c r="J1524" s="507">
        <v>60000</v>
      </c>
      <c r="K1524" s="581"/>
      <c r="L1524" s="21">
        <f t="shared" si="269"/>
        <v>2801399.9999999758</v>
      </c>
      <c r="M1524" s="21">
        <f t="shared" si="275"/>
        <v>2799581.8586046929</v>
      </c>
      <c r="N1524" s="71" t="s">
        <v>113</v>
      </c>
      <c r="O1524" s="14"/>
      <c r="S1524" t="str">
        <f t="shared" si="270"/>
        <v>Baitul Aman Housing</v>
      </c>
      <c r="T1524" s="2672">
        <f t="shared" si="271"/>
        <v>2799581.8586046929</v>
      </c>
      <c r="U1524" s="2672">
        <v>2963454.3569028052</v>
      </c>
      <c r="V1524" s="33">
        <f t="shared" si="272"/>
        <v>-163872.4982981123</v>
      </c>
      <c r="W1524" s="1104">
        <f t="shared" si="273"/>
        <v>-5.5297797287278065</v>
      </c>
      <c r="X1524" s="33" t="str">
        <f t="shared" si="274"/>
        <v>OK</v>
      </c>
    </row>
    <row r="1525" spans="1:24" ht="21.9" customHeight="1" x14ac:dyDescent="0.3">
      <c r="A1525" s="519">
        <v>11</v>
      </c>
      <c r="B1525" s="98" t="s">
        <v>3861</v>
      </c>
      <c r="C1525" s="72">
        <v>11</v>
      </c>
      <c r="D1525" s="3136"/>
      <c r="E1525" s="51" t="s">
        <v>3862</v>
      </c>
      <c r="F1525" s="676">
        <v>1</v>
      </c>
      <c r="G1525" s="2217">
        <v>458.1</v>
      </c>
      <c r="H1525" s="2217">
        <v>463.85</v>
      </c>
      <c r="I1525" s="19">
        <f t="shared" si="268"/>
        <v>5.75</v>
      </c>
      <c r="J1525" s="507">
        <v>30000</v>
      </c>
      <c r="K1525" s="581"/>
      <c r="L1525" s="21">
        <f t="shared" si="269"/>
        <v>172500</v>
      </c>
      <c r="M1525" s="21">
        <f t="shared" si="275"/>
        <v>172388.04548058604</v>
      </c>
      <c r="N1525" s="71" t="s">
        <v>106</v>
      </c>
      <c r="O1525" s="14"/>
      <c r="S1525" t="str">
        <f t="shared" si="270"/>
        <v>Shyamoli Square</v>
      </c>
      <c r="T1525" s="2672">
        <f t="shared" si="271"/>
        <v>172388.04548058604</v>
      </c>
      <c r="U1525" s="2672">
        <v>167267.60379848097</v>
      </c>
      <c r="V1525" s="33">
        <f t="shared" si="272"/>
        <v>5120.441682105069</v>
      </c>
      <c r="W1525" s="1104">
        <f t="shared" si="273"/>
        <v>3.0612273780606225</v>
      </c>
      <c r="X1525" s="33" t="str">
        <f t="shared" si="274"/>
        <v>OK</v>
      </c>
    </row>
    <row r="1526" spans="1:24" ht="21.9" customHeight="1" x14ac:dyDescent="0.3">
      <c r="A1526" s="519">
        <v>12</v>
      </c>
      <c r="B1526" s="98" t="s">
        <v>3863</v>
      </c>
      <c r="C1526" s="72">
        <v>11</v>
      </c>
      <c r="D1526" s="3136"/>
      <c r="E1526" s="51" t="s">
        <v>248</v>
      </c>
      <c r="F1526" s="676">
        <v>1</v>
      </c>
      <c r="G1526" s="2217">
        <v>3785.19</v>
      </c>
      <c r="H1526" s="2217">
        <v>3816.33</v>
      </c>
      <c r="I1526" s="19">
        <f t="shared" si="268"/>
        <v>31.139999999999873</v>
      </c>
      <c r="J1526" s="507">
        <v>60000</v>
      </c>
      <c r="K1526" s="581"/>
      <c r="L1526" s="21">
        <f t="shared" si="269"/>
        <v>1868399.9999999923</v>
      </c>
      <c r="M1526" s="21">
        <f t="shared" si="275"/>
        <v>1867187.386527105</v>
      </c>
      <c r="N1526" s="71" t="s">
        <v>113</v>
      </c>
      <c r="O1526" s="14"/>
      <c r="S1526" t="str">
        <f t="shared" si="270"/>
        <v>Mohammadi Housing</v>
      </c>
      <c r="T1526" s="2672">
        <f t="shared" si="271"/>
        <v>1867187.386527105</v>
      </c>
      <c r="U1526" s="2672">
        <v>2007211.2455817582</v>
      </c>
      <c r="V1526" s="33">
        <f t="shared" si="272"/>
        <v>-140023.85905465321</v>
      </c>
      <c r="W1526" s="1104">
        <f t="shared" si="273"/>
        <v>-6.9760399839763512</v>
      </c>
      <c r="X1526" s="33" t="str">
        <f t="shared" si="274"/>
        <v>OK</v>
      </c>
    </row>
    <row r="1527" spans="1:24" ht="21.9" customHeight="1" x14ac:dyDescent="0.3">
      <c r="A1527" s="519">
        <v>13</v>
      </c>
      <c r="B1527" s="98" t="s">
        <v>3864</v>
      </c>
      <c r="C1527" s="72">
        <v>11</v>
      </c>
      <c r="D1527" s="3136"/>
      <c r="E1527" s="51" t="s">
        <v>249</v>
      </c>
      <c r="F1527" s="676">
        <v>1</v>
      </c>
      <c r="G1527" s="2217">
        <v>2161.88</v>
      </c>
      <c r="H1527" s="2217">
        <v>2175.16</v>
      </c>
      <c r="I1527" s="19">
        <f t="shared" si="268"/>
        <v>13.279999999999745</v>
      </c>
      <c r="J1527" s="507">
        <v>60000</v>
      </c>
      <c r="K1527" s="581"/>
      <c r="L1527" s="21">
        <f t="shared" si="269"/>
        <v>796799.99999998475</v>
      </c>
      <c r="M1527" s="21">
        <f t="shared" si="275"/>
        <v>796282.86747204827</v>
      </c>
      <c r="N1527" s="1064" t="s">
        <v>101</v>
      </c>
      <c r="O1527" s="14"/>
      <c r="S1527" t="str">
        <f t="shared" si="270"/>
        <v>Chand Housing</v>
      </c>
      <c r="T1527" s="2672">
        <f t="shared" si="271"/>
        <v>796282.86747204827</v>
      </c>
      <c r="U1527" s="2672">
        <v>850127.10461021203</v>
      </c>
      <c r="V1527" s="33">
        <f t="shared" si="272"/>
        <v>-53844.237138163764</v>
      </c>
      <c r="W1527" s="1104">
        <f t="shared" si="273"/>
        <v>-6.3336690297448692</v>
      </c>
      <c r="X1527" s="33" t="str">
        <f t="shared" si="274"/>
        <v>OK</v>
      </c>
    </row>
    <row r="1528" spans="1:24" ht="21.9" customHeight="1" x14ac:dyDescent="0.3">
      <c r="A1528" s="519">
        <v>14</v>
      </c>
      <c r="B1528" s="98" t="s">
        <v>3865</v>
      </c>
      <c r="C1528" s="72">
        <v>11</v>
      </c>
      <c r="D1528" s="3136"/>
      <c r="E1528" s="51" t="s">
        <v>250</v>
      </c>
      <c r="F1528" s="676">
        <v>1</v>
      </c>
      <c r="G1528" s="2217">
        <v>4067.35</v>
      </c>
      <c r="H1528" s="2217">
        <v>4110.13</v>
      </c>
      <c r="I1528" s="19">
        <f t="shared" si="268"/>
        <v>42.7800000000002</v>
      </c>
      <c r="J1528" s="507">
        <v>60000</v>
      </c>
      <c r="K1528" s="581"/>
      <c r="L1528" s="21">
        <f t="shared" si="269"/>
        <v>2566800.0000000121</v>
      </c>
      <c r="M1528" s="21">
        <f t="shared" si="275"/>
        <v>2565134.1167511325</v>
      </c>
      <c r="N1528" s="71" t="s">
        <v>113</v>
      </c>
      <c r="O1528" s="14"/>
      <c r="S1528" t="str">
        <f t="shared" si="270"/>
        <v>PC Culture Housing</v>
      </c>
      <c r="T1528" s="2672">
        <f t="shared" si="271"/>
        <v>2565134.1167511325</v>
      </c>
      <c r="U1528" s="2672">
        <v>2719447.4940140005</v>
      </c>
      <c r="V1528" s="33">
        <f t="shared" si="272"/>
        <v>-154313.37726286799</v>
      </c>
      <c r="W1528" s="1104">
        <f t="shared" si="273"/>
        <v>-5.6744385616026731</v>
      </c>
      <c r="X1528" s="33" t="str">
        <f t="shared" si="274"/>
        <v>OK</v>
      </c>
    </row>
    <row r="1529" spans="1:24" ht="21.9" customHeight="1" x14ac:dyDescent="0.3">
      <c r="A1529" s="519">
        <v>15</v>
      </c>
      <c r="B1529" s="98" t="s">
        <v>3866</v>
      </c>
      <c r="C1529" s="72">
        <v>11</v>
      </c>
      <c r="D1529" s="3136"/>
      <c r="E1529" s="51" t="s">
        <v>3867</v>
      </c>
      <c r="F1529" s="676">
        <v>1</v>
      </c>
      <c r="G1529" s="2217">
        <v>2259.27</v>
      </c>
      <c r="H1529" s="2217">
        <v>2309.58</v>
      </c>
      <c r="I1529" s="19">
        <f t="shared" si="268"/>
        <v>50.309999999999945</v>
      </c>
      <c r="J1529" s="507">
        <v>60000</v>
      </c>
      <c r="K1529" s="581"/>
      <c r="L1529" s="21">
        <f t="shared" si="269"/>
        <v>3018599.9999999967</v>
      </c>
      <c r="M1529" s="21">
        <f t="shared" si="275"/>
        <v>3016640.8932620082</v>
      </c>
      <c r="N1529" s="71" t="s">
        <v>113</v>
      </c>
      <c r="O1529" s="14"/>
      <c r="S1529" t="str">
        <f t="shared" si="270"/>
        <v>Mehedibagh</v>
      </c>
      <c r="T1529" s="2672">
        <f t="shared" si="271"/>
        <v>3016640.8932620082</v>
      </c>
      <c r="U1529" s="2672">
        <v>3040793.1414547884</v>
      </c>
      <c r="V1529" s="33">
        <f t="shared" si="272"/>
        <v>-24152.248192780185</v>
      </c>
      <c r="W1529" s="1104">
        <f t="shared" si="273"/>
        <v>-0.79427462077295963</v>
      </c>
      <c r="X1529" s="33" t="str">
        <f t="shared" si="274"/>
        <v>OK</v>
      </c>
    </row>
    <row r="1530" spans="1:24" ht="21.9" customHeight="1" x14ac:dyDescent="0.3">
      <c r="A1530" s="519">
        <v>16</v>
      </c>
      <c r="B1530" s="98" t="s">
        <v>3868</v>
      </c>
      <c r="C1530" s="72">
        <v>11</v>
      </c>
      <c r="D1530" s="3136"/>
      <c r="E1530" s="51"/>
      <c r="F1530" s="676">
        <v>1</v>
      </c>
      <c r="G1530" s="2217">
        <v>0</v>
      </c>
      <c r="H1530" s="2217">
        <v>0</v>
      </c>
      <c r="I1530" s="19">
        <f>H1530-G1530</f>
        <v>0</v>
      </c>
      <c r="J1530" s="507">
        <v>160000</v>
      </c>
      <c r="K1530" s="581"/>
      <c r="L1530" s="21">
        <f t="shared" si="269"/>
        <v>0</v>
      </c>
      <c r="M1530" s="21">
        <f t="shared" si="275"/>
        <v>0</v>
      </c>
      <c r="N1530" s="71" t="s">
        <v>113</v>
      </c>
      <c r="O1530" s="14"/>
      <c r="S1530" t="str">
        <f t="shared" si="270"/>
        <v>33/11 kV Incoming (Spare)</v>
      </c>
      <c r="T1530" s="2672">
        <f t="shared" si="271"/>
        <v>0</v>
      </c>
      <c r="U1530" s="2672">
        <v>0</v>
      </c>
      <c r="V1530" s="33">
        <f t="shared" si="272"/>
        <v>0</v>
      </c>
      <c r="W1530" s="1104" t="e">
        <f t="shared" si="273"/>
        <v>#DIV/0!</v>
      </c>
      <c r="X1530" s="33" t="e">
        <f t="shared" si="274"/>
        <v>#DIV/0!</v>
      </c>
    </row>
    <row r="1531" spans="1:24" ht="21.9" customHeight="1" x14ac:dyDescent="0.3">
      <c r="A1531" s="519">
        <v>17</v>
      </c>
      <c r="B1531" s="98" t="s">
        <v>3613</v>
      </c>
      <c r="C1531" s="72">
        <v>11</v>
      </c>
      <c r="D1531" s="3178"/>
      <c r="E1531" s="51"/>
      <c r="F1531" s="676">
        <v>1</v>
      </c>
      <c r="G1531" s="2217">
        <v>647547</v>
      </c>
      <c r="H1531" s="2217">
        <v>652584</v>
      </c>
      <c r="I1531" s="19">
        <f t="shared" si="268"/>
        <v>5037</v>
      </c>
      <c r="J1531" s="507">
        <v>1</v>
      </c>
      <c r="K1531" s="581"/>
      <c r="L1531" s="21">
        <f t="shared" si="269"/>
        <v>5037</v>
      </c>
      <c r="M1531" s="21">
        <f t="shared" si="275"/>
        <v>5033.7309280331119</v>
      </c>
      <c r="N1531" s="71" t="s">
        <v>113</v>
      </c>
      <c r="O1531" s="14"/>
      <c r="S1531" t="str">
        <f t="shared" si="270"/>
        <v>11/0.4 kV Auxiliary Transformer</v>
      </c>
      <c r="T1531" s="2672">
        <f t="shared" si="271"/>
        <v>5033.7309280331119</v>
      </c>
      <c r="U1531" s="2672">
        <v>5179.899988598082</v>
      </c>
      <c r="V1531" s="33">
        <f t="shared" si="272"/>
        <v>-146.1690605649701</v>
      </c>
      <c r="W1531" s="1104">
        <f t="shared" si="273"/>
        <v>-2.8218510181029601</v>
      </c>
      <c r="X1531" s="33" t="str">
        <f t="shared" si="274"/>
        <v>OK</v>
      </c>
    </row>
    <row r="1532" spans="1:24" ht="21.9" customHeight="1" x14ac:dyDescent="0.3">
      <c r="A1532" s="524"/>
      <c r="B1532" s="94"/>
      <c r="C1532" s="88"/>
      <c r="D1532" s="94"/>
      <c r="E1532" s="88"/>
      <c r="F1532" s="677"/>
      <c r="G1532" s="37"/>
      <c r="H1532" s="37"/>
      <c r="I1532" s="37"/>
      <c r="J1532" s="52" t="s">
        <v>38</v>
      </c>
      <c r="K1532" s="2125">
        <f>K1518</f>
        <v>17148799.999999903</v>
      </c>
      <c r="L1532" s="2125">
        <f>SUM(L1520:L1531)</f>
        <v>17159936.999999955</v>
      </c>
      <c r="M1532" s="42">
        <f>SUM(M1520:M1531)</f>
        <v>17148799.999999903</v>
      </c>
      <c r="N1532" s="82">
        <f>(M1532-L1532)/L1532*100</f>
        <v>-6.4901170674765196E-2</v>
      </c>
      <c r="O1532" s="28"/>
    </row>
    <row r="1534" spans="1:24" ht="21.9" customHeight="1" x14ac:dyDescent="0.3">
      <c r="A1534" s="511"/>
      <c r="B1534" s="523"/>
      <c r="C1534" s="520"/>
      <c r="D1534" s="1038"/>
      <c r="F1534" s="3107" t="s">
        <v>815</v>
      </c>
      <c r="G1534" s="3108"/>
      <c r="H1534" s="3109"/>
      <c r="I1534" s="555" t="s">
        <v>14</v>
      </c>
      <c r="J1534" s="555" t="s">
        <v>324</v>
      </c>
      <c r="L1534" s="511" t="s">
        <v>222</v>
      </c>
      <c r="M1534" s="511"/>
      <c r="N1534" s="520"/>
      <c r="O1534" s="511"/>
    </row>
    <row r="1535" spans="1:24" ht="21.9" customHeight="1" x14ac:dyDescent="0.3">
      <c r="A1535" s="511"/>
      <c r="B1535" s="523"/>
      <c r="C1535" s="520"/>
      <c r="D1535" s="1038"/>
      <c r="F1535" s="1090" t="s">
        <v>113</v>
      </c>
      <c r="G1535" s="3070" t="s">
        <v>4068</v>
      </c>
      <c r="H1535" s="3071"/>
      <c r="I1535" s="530">
        <f>M1520+M1522+M1524+M1526+M1528+M1529+M1530+M1531</f>
        <v>12349816.6191169</v>
      </c>
      <c r="J1535" s="1562"/>
      <c r="L1535" s="511"/>
      <c r="M1535" s="511"/>
      <c r="N1535" s="520"/>
      <c r="O1535" s="511" t="s">
        <v>222</v>
      </c>
    </row>
    <row r="1536" spans="1:24" ht="21.9" customHeight="1" x14ac:dyDescent="0.3">
      <c r="A1536" s="511"/>
      <c r="B1536" s="523"/>
      <c r="C1536" s="520"/>
      <c r="D1536" s="1038"/>
      <c r="F1536" s="1090" t="s">
        <v>106</v>
      </c>
      <c r="G1536" s="3070" t="s">
        <v>4068</v>
      </c>
      <c r="H1536" s="3071"/>
      <c r="I1536" s="530">
        <f>M1521+M1523+M1525</f>
        <v>4002700.5134109571</v>
      </c>
      <c r="J1536" s="521"/>
      <c r="M1536" s="2074"/>
      <c r="N1536" s="520"/>
      <c r="O1536" s="511"/>
    </row>
    <row r="1537" spans="1:15" ht="21.9" customHeight="1" x14ac:dyDescent="0.3">
      <c r="A1537" s="511"/>
      <c r="B1537" s="523"/>
      <c r="C1537" s="520"/>
      <c r="D1537" s="1038"/>
      <c r="F1537" s="1090" t="s">
        <v>101</v>
      </c>
      <c r="G1537" s="3070" t="s">
        <v>4068</v>
      </c>
      <c r="H1537" s="3071"/>
      <c r="I1537" s="530">
        <f>M1527</f>
        <v>796282.86747204827</v>
      </c>
      <c r="J1537" s="521"/>
      <c r="L1537" s="511"/>
      <c r="M1537" s="511"/>
      <c r="N1537" s="520"/>
      <c r="O1537" s="511"/>
    </row>
    <row r="1538" spans="1:15" ht="21.9" customHeight="1" x14ac:dyDescent="0.3">
      <c r="A1538" s="511"/>
      <c r="B1538" s="523"/>
      <c r="C1538" s="520"/>
      <c r="D1538" s="1038"/>
      <c r="E1538" s="520"/>
      <c r="F1538" s="1090"/>
      <c r="G1538" s="3110"/>
      <c r="H1538" s="3111"/>
      <c r="I1538" s="530"/>
      <c r="J1538" s="521"/>
      <c r="L1538" s="511"/>
      <c r="M1538" s="511"/>
      <c r="N1538" s="520"/>
      <c r="O1538" s="511"/>
    </row>
    <row r="1539" spans="1:15" ht="21.9" customHeight="1" x14ac:dyDescent="0.3">
      <c r="F1539" s="1090"/>
      <c r="G1539" s="3110"/>
      <c r="H1539" s="3111"/>
      <c r="I1539" s="530"/>
      <c r="J1539" s="521"/>
    </row>
    <row r="1540" spans="1:15" ht="21.9" customHeight="1" x14ac:dyDescent="0.3">
      <c r="F1540" s="1093" t="s">
        <v>199</v>
      </c>
      <c r="G1540" s="1094"/>
      <c r="H1540" s="1094"/>
      <c r="I1540" s="540">
        <f>SUM(I1535:I1539)</f>
        <v>17148799.999999907</v>
      </c>
      <c r="J1540" s="42">
        <f>I1540-M1532</f>
        <v>0</v>
      </c>
    </row>
    <row r="1541" spans="1:15" ht="21.9" customHeight="1" x14ac:dyDescent="0.3">
      <c r="F1541" s="674"/>
      <c r="G1541" s="2214"/>
      <c r="H1541" s="2214"/>
      <c r="I1541" s="511"/>
      <c r="J1541" s="511"/>
    </row>
    <row r="1542" spans="1:15" ht="21.9" customHeight="1" x14ac:dyDescent="0.3">
      <c r="E1542" s="520"/>
      <c r="F1542" s="674"/>
      <c r="G1542" s="2214"/>
      <c r="H1542" s="2214"/>
      <c r="I1542" s="511"/>
      <c r="J1542" s="511"/>
      <c r="K1542" s="580"/>
    </row>
    <row r="1550" spans="1:15" ht="21.9" customHeight="1" x14ac:dyDescent="0.3">
      <c r="A1550" s="511"/>
      <c r="B1550" s="523"/>
      <c r="C1550" s="520"/>
      <c r="D1550" s="1038"/>
      <c r="E1550" s="520"/>
      <c r="F1550" s="674"/>
      <c r="G1550" s="2214"/>
      <c r="H1550" s="2214"/>
      <c r="I1550" s="511"/>
      <c r="J1550" s="511"/>
      <c r="K1550" s="580"/>
      <c r="L1550" s="511"/>
      <c r="M1550" s="511"/>
      <c r="N1550" s="520"/>
      <c r="O1550" s="511"/>
    </row>
    <row r="1551" spans="1:15" ht="21.9" customHeight="1" x14ac:dyDescent="0.3">
      <c r="A1551" s="511"/>
      <c r="B1551" s="523"/>
      <c r="C1551" s="520"/>
      <c r="D1551" s="1038"/>
      <c r="E1551" s="520"/>
      <c r="F1551" s="674"/>
      <c r="G1551" s="2214"/>
      <c r="H1551" s="2214"/>
      <c r="I1551" s="511"/>
      <c r="J1551" s="511"/>
      <c r="K1551" s="580"/>
      <c r="L1551" s="511"/>
      <c r="M1551" s="511"/>
      <c r="N1551" s="520"/>
      <c r="O1551" s="511"/>
    </row>
    <row r="1552" spans="1:15" ht="21.9" customHeight="1" x14ac:dyDescent="0.3">
      <c r="A1552" s="45"/>
      <c r="B1552" s="3128"/>
      <c r="C1552" s="3128"/>
      <c r="D1552" s="3128"/>
      <c r="E1552" s="3128"/>
      <c r="F1552" s="3128"/>
      <c r="G1552" s="3128"/>
      <c r="H1552" s="3128"/>
      <c r="I1552" s="3128"/>
      <c r="J1552" s="3128"/>
      <c r="K1552" s="3128"/>
      <c r="L1552" s="3128"/>
      <c r="M1552" s="3128"/>
      <c r="N1552" s="74"/>
      <c r="O1552" s="27"/>
    </row>
    <row r="1553" spans="1:24" ht="21.9" customHeight="1" x14ac:dyDescent="0.3">
      <c r="A1553" s="511"/>
      <c r="B1553" s="523"/>
      <c r="C1553" s="520"/>
      <c r="D1553" s="1038"/>
      <c r="E1553" s="520"/>
      <c r="F1553" s="674"/>
      <c r="G1553" s="2214"/>
      <c r="H1553" s="2214"/>
      <c r="I1553" s="511"/>
      <c r="J1553" s="511"/>
      <c r="K1553" s="580"/>
      <c r="L1553" s="511"/>
      <c r="M1553" s="511"/>
      <c r="N1553" s="520"/>
      <c r="O1553" s="511"/>
    </row>
    <row r="1554" spans="1:24" ht="21.9" customHeight="1" x14ac:dyDescent="0.3">
      <c r="A1554" s="511"/>
      <c r="B1554" s="523"/>
      <c r="C1554" s="520"/>
      <c r="D1554" s="1038"/>
      <c r="E1554" s="520"/>
      <c r="F1554" s="674"/>
      <c r="G1554" s="2214"/>
      <c r="H1554" s="2214"/>
      <c r="I1554" s="511"/>
      <c r="J1554" s="511"/>
      <c r="K1554" s="580"/>
      <c r="L1554" s="511"/>
      <c r="M1554" s="511"/>
      <c r="N1554" s="520"/>
      <c r="O1554" s="511"/>
    </row>
    <row r="1555" spans="1:24" ht="21.9" customHeight="1" x14ac:dyDescent="0.3">
      <c r="A1555" s="3086" t="s">
        <v>1215</v>
      </c>
      <c r="B1555" s="3086"/>
      <c r="C1555" s="3086"/>
      <c r="D1555" s="3086"/>
      <c r="E1555" s="3086"/>
      <c r="F1555" s="3086"/>
      <c r="G1555" s="3086"/>
      <c r="H1555" s="3086"/>
      <c r="I1555" s="3086"/>
      <c r="J1555" s="3086"/>
      <c r="K1555" s="3086"/>
      <c r="L1555" s="3086"/>
      <c r="M1555" s="3086"/>
      <c r="N1555" s="3086"/>
      <c r="O1555" s="629" t="e">
        <f>#REF!</f>
        <v>#REF!</v>
      </c>
      <c r="S1555" s="1103" t="str">
        <f>S6</f>
        <v>Name of Feeders.</v>
      </c>
      <c r="T1555" s="2671" t="str">
        <f>T6</f>
        <v>Month August-2023</v>
      </c>
      <c r="U1555" s="2671" t="s">
        <v>5037</v>
      </c>
      <c r="V1555" s="1103" t="str">
        <f>V6</f>
        <v>Diffferance</v>
      </c>
      <c r="W1555" s="1103" t="str">
        <f>W6</f>
        <v>% of Increased/Decreased</v>
      </c>
      <c r="X1555" s="1103" t="str">
        <f>X6</f>
        <v>COMENTS</v>
      </c>
    </row>
    <row r="1556" spans="1:24" ht="21.9" customHeight="1" x14ac:dyDescent="0.3">
      <c r="A1556" s="3087" t="s">
        <v>0</v>
      </c>
      <c r="B1556" s="3089" t="s">
        <v>1</v>
      </c>
      <c r="C1556" s="3091" t="s">
        <v>2</v>
      </c>
      <c r="D1556" s="3092"/>
      <c r="E1556" s="3093"/>
      <c r="F1556" s="3094" t="s">
        <v>3</v>
      </c>
      <c r="G1556" s="3091" t="s">
        <v>4</v>
      </c>
      <c r="H1556" s="3093"/>
      <c r="I1556" s="3068"/>
      <c r="J1556" s="3096" t="s">
        <v>5</v>
      </c>
      <c r="K1556" s="3091" t="s">
        <v>6</v>
      </c>
      <c r="L1556" s="3093"/>
      <c r="M1556" s="95" t="s">
        <v>805</v>
      </c>
      <c r="N1556" s="96"/>
      <c r="O1556" s="3067" t="s">
        <v>7</v>
      </c>
    </row>
    <row r="1557" spans="1:24" ht="46.8" x14ac:dyDescent="0.3">
      <c r="A1557" s="3088"/>
      <c r="B1557" s="3090"/>
      <c r="C1557" s="3084" t="s">
        <v>824</v>
      </c>
      <c r="D1557" s="3085"/>
      <c r="E1557" s="85" t="s">
        <v>9</v>
      </c>
      <c r="F1557" s="3095"/>
      <c r="G1557" s="2218" t="str">
        <f>G8</f>
        <v>Reading at 00.00hr 
01.08.2023</v>
      </c>
      <c r="H1557" s="2218" t="str">
        <f>H8</f>
        <v>Reading at 00.00hr 
01.09.2023</v>
      </c>
      <c r="I1557" s="1" t="s">
        <v>10</v>
      </c>
      <c r="J1557" s="3088"/>
      <c r="K1557" s="1" t="s">
        <v>11</v>
      </c>
      <c r="L1557" s="1" t="s">
        <v>12</v>
      </c>
      <c r="M1557" s="508" t="s">
        <v>30</v>
      </c>
      <c r="N1557" s="75" t="s">
        <v>41</v>
      </c>
      <c r="O1557" s="3068"/>
    </row>
    <row r="1558" spans="1:24" ht="21.9" customHeight="1" x14ac:dyDescent="0.3">
      <c r="A1558" s="2">
        <v>1</v>
      </c>
      <c r="B1558" s="86">
        <v>2</v>
      </c>
      <c r="C1558" s="2582">
        <v>3</v>
      </c>
      <c r="D1558" s="2615">
        <v>4</v>
      </c>
      <c r="E1558" s="551">
        <v>5</v>
      </c>
      <c r="F1558" s="551">
        <v>6</v>
      </c>
      <c r="G1558" s="2616">
        <f>'PDB Bill AMR'!$H$5</f>
        <v>8</v>
      </c>
      <c r="H1558" s="2616">
        <f>'PDB Bill AMR'!$H$5</f>
        <v>8</v>
      </c>
      <c r="I1558" s="2" t="s">
        <v>2021</v>
      </c>
      <c r="J1558" s="2">
        <v>10</v>
      </c>
      <c r="K1558" s="2" t="s">
        <v>5039</v>
      </c>
      <c r="L1558" s="2" t="s">
        <v>5040</v>
      </c>
      <c r="M1558" s="2">
        <v>13</v>
      </c>
      <c r="N1558" s="2">
        <v>14</v>
      </c>
      <c r="O1558" s="2">
        <v>15</v>
      </c>
      <c r="T1558" s="2673">
        <v>15283200.000000071</v>
      </c>
      <c r="U1558" s="2673">
        <v>15283200.000000071</v>
      </c>
      <c r="V1558" s="33">
        <f>T1558-U1558</f>
        <v>0</v>
      </c>
      <c r="W1558" s="1104">
        <f>V1558/U1558*100</f>
        <v>0</v>
      </c>
      <c r="X1558" s="33" t="str">
        <f>IF(W1558&gt;40,"FAULT",IF(W1558&lt;-40,"CHECK","OK"))</f>
        <v>OK</v>
      </c>
    </row>
    <row r="1559" spans="1:24" ht="21.9" customHeight="1" x14ac:dyDescent="0.3">
      <c r="A1559" s="10"/>
      <c r="B1559" s="513" t="s">
        <v>3524</v>
      </c>
      <c r="C1559" s="514"/>
      <c r="D1559" s="573"/>
      <c r="E1559" s="547"/>
      <c r="F1559" s="668"/>
      <c r="G1559" s="2211"/>
      <c r="H1559" s="2211"/>
      <c r="I1559" s="514"/>
      <c r="J1559" s="514"/>
      <c r="K1559" s="573"/>
      <c r="L1559" s="514"/>
      <c r="M1559" s="515"/>
      <c r="N1559" s="516"/>
      <c r="O1559" s="7"/>
    </row>
    <row r="1560" spans="1:24" ht="21.9" customHeight="1" x14ac:dyDescent="0.3">
      <c r="A1560" s="1345">
        <v>1</v>
      </c>
      <c r="B1560" s="1342" t="s">
        <v>410</v>
      </c>
      <c r="C1560" s="1157">
        <v>132</v>
      </c>
      <c r="D1560" s="3141"/>
      <c r="E1560" s="3190">
        <v>42627810</v>
      </c>
      <c r="F1560" s="1372">
        <v>1</v>
      </c>
      <c r="G1560" s="1156">
        <f>'PDB Bill AMR'!I50</f>
        <v>157.05000000000001</v>
      </c>
      <c r="H1560" s="1156">
        <f>'PDB Bill AMR'!J50</f>
        <v>175.35900000000001</v>
      </c>
      <c r="I1560" s="1156">
        <f>'PDB Bill AMR'!K50</f>
        <v>18.308999999999997</v>
      </c>
      <c r="J1560" s="1157">
        <f>'PDB Bill AMR'!H50</f>
        <v>960000</v>
      </c>
      <c r="K1560" s="1151">
        <f>'PDB Bill AMR'!L50</f>
        <v>0</v>
      </c>
      <c r="L1560" s="1158">
        <f>'PDB Bill AMR'!M50</f>
        <v>17576639.999999996</v>
      </c>
      <c r="M1560" s="6"/>
      <c r="N1560" s="76"/>
      <c r="O1560" s="507"/>
    </row>
    <row r="1561" spans="1:24" ht="21.9" customHeight="1" x14ac:dyDescent="0.3">
      <c r="A1561" s="1345">
        <v>2</v>
      </c>
      <c r="B1561" s="1342" t="s">
        <v>409</v>
      </c>
      <c r="C1561" s="1157">
        <v>132</v>
      </c>
      <c r="D1561" s="3195"/>
      <c r="E1561" s="3191"/>
      <c r="F1561" s="1372">
        <v>1</v>
      </c>
      <c r="G1561" s="1156">
        <f>'PDB Bill AMR'!I51</f>
        <v>0</v>
      </c>
      <c r="H1561" s="1156">
        <f>'PDB Bill AMR'!J51</f>
        <v>0</v>
      </c>
      <c r="I1561" s="1156">
        <f>'PDB Bill AMR'!K51</f>
        <v>0</v>
      </c>
      <c r="J1561" s="1157">
        <f>'PDB Bill AMR'!H51</f>
        <v>960000</v>
      </c>
      <c r="K1561" s="1151">
        <f>'PDB Bill AMR'!L51</f>
        <v>0</v>
      </c>
      <c r="L1561" s="1152">
        <f>'PDB Bill AMR'!M51</f>
        <v>0</v>
      </c>
      <c r="M1561" s="15"/>
      <c r="N1561" s="77"/>
      <c r="O1561" s="507"/>
    </row>
    <row r="1562" spans="1:24" ht="21.9" customHeight="1" x14ac:dyDescent="0.3">
      <c r="A1562" s="1345"/>
      <c r="B1562" s="1342" t="s">
        <v>408</v>
      </c>
      <c r="C1562" s="1157">
        <v>132</v>
      </c>
      <c r="D1562" s="3195"/>
      <c r="E1562" s="3190">
        <v>42627812</v>
      </c>
      <c r="F1562" s="1372">
        <v>1</v>
      </c>
      <c r="G1562" s="1156">
        <f>'PDB Bill AMR'!I52</f>
        <v>158.41</v>
      </c>
      <c r="H1562" s="1156">
        <f>'PDB Bill AMR'!J52</f>
        <v>176.91499999999999</v>
      </c>
      <c r="I1562" s="1156">
        <f>'PDB Bill AMR'!K52</f>
        <v>18.504999999999995</v>
      </c>
      <c r="J1562" s="1157">
        <f>'PDB Bill AMR'!H52</f>
        <v>960000</v>
      </c>
      <c r="K1562" s="1151">
        <f>'PDB Bill AMR'!L52</f>
        <v>0</v>
      </c>
      <c r="L1562" s="1158">
        <f>'PDB Bill AMR'!M52</f>
        <v>17764799.999999996</v>
      </c>
      <c r="M1562" s="6"/>
      <c r="N1562" s="76"/>
      <c r="O1562" s="507"/>
    </row>
    <row r="1563" spans="1:24" ht="21.9" customHeight="1" x14ac:dyDescent="0.3">
      <c r="A1563" s="1345">
        <v>3</v>
      </c>
      <c r="B1563" s="1342" t="s">
        <v>406</v>
      </c>
      <c r="C1563" s="1157">
        <v>132</v>
      </c>
      <c r="D1563" s="3142"/>
      <c r="E1563" s="3191"/>
      <c r="F1563" s="1372">
        <v>1</v>
      </c>
      <c r="G1563" s="1156">
        <f>'PDB Bill AMR'!I53</f>
        <v>0</v>
      </c>
      <c r="H1563" s="1156">
        <f>'PDB Bill AMR'!J53</f>
        <v>0</v>
      </c>
      <c r="I1563" s="1156">
        <f>'PDB Bill AMR'!K53</f>
        <v>0</v>
      </c>
      <c r="J1563" s="1157">
        <f>'PDB Bill AMR'!H53</f>
        <v>960000</v>
      </c>
      <c r="K1563" s="1159">
        <f>'PDB Bill AMR'!L53</f>
        <v>0</v>
      </c>
      <c r="L1563" s="1160">
        <f>'PDB Bill AMR'!M53</f>
        <v>0</v>
      </c>
      <c r="M1563" s="16"/>
      <c r="N1563" s="78"/>
      <c r="O1563" s="507"/>
    </row>
    <row r="1564" spans="1:24" ht="21.9" customHeight="1" x14ac:dyDescent="0.3">
      <c r="A1564" s="519"/>
      <c r="B1564" s="93"/>
      <c r="C1564" s="87"/>
      <c r="D1564" s="999"/>
      <c r="E1564" s="87"/>
      <c r="F1564" s="670"/>
      <c r="G1564" s="36"/>
      <c r="H1564" s="36"/>
      <c r="I1564" s="3157" t="s">
        <v>221</v>
      </c>
      <c r="J1564" s="3158"/>
      <c r="K1564" s="576">
        <f>SUM(K1560:K1563)</f>
        <v>0</v>
      </c>
      <c r="L1564" s="42">
        <f>SUM(L1560:L1563)</f>
        <v>35341439.999999993</v>
      </c>
      <c r="M1564" s="17"/>
      <c r="N1564" s="79"/>
      <c r="O1564" s="507"/>
    </row>
    <row r="1565" spans="1:24" ht="21.9" customHeight="1" x14ac:dyDescent="0.3">
      <c r="A1565" s="519"/>
      <c r="B1565" s="93"/>
      <c r="C1565" s="87"/>
      <c r="D1565" s="999"/>
      <c r="E1565" s="87"/>
      <c r="F1565" s="670"/>
      <c r="G1565" s="36"/>
      <c r="H1565" s="36"/>
      <c r="I1565" s="545"/>
      <c r="J1565" s="545" t="s">
        <v>28</v>
      </c>
      <c r="K1565" s="42">
        <f>L1564-K1564</f>
        <v>35341439.999999993</v>
      </c>
      <c r="L1565" s="39"/>
      <c r="M1565" s="40"/>
      <c r="N1565" s="520"/>
      <c r="O1565" s="507"/>
    </row>
    <row r="1566" spans="1:24" ht="21.9" customHeight="1" x14ac:dyDescent="0.3">
      <c r="A1566" s="519"/>
      <c r="B1566" s="513" t="s">
        <v>1216</v>
      </c>
      <c r="C1566" s="514"/>
      <c r="D1566" s="573"/>
      <c r="E1566" s="514"/>
      <c r="F1566" s="668"/>
      <c r="G1566" s="2211"/>
      <c r="H1566" s="2211"/>
      <c r="I1566" s="514"/>
      <c r="J1566" s="514"/>
      <c r="K1566" s="573"/>
      <c r="L1566" s="514"/>
      <c r="M1566" s="515"/>
      <c r="N1566" s="516"/>
      <c r="O1566" s="507"/>
    </row>
    <row r="1567" spans="1:24" ht="21.9" customHeight="1" x14ac:dyDescent="0.3">
      <c r="A1567" s="519"/>
      <c r="B1567" s="98" t="s">
        <v>4598</v>
      </c>
      <c r="C1567" s="51">
        <v>132</v>
      </c>
      <c r="D1567" s="934"/>
      <c r="E1567" s="506">
        <v>2877</v>
      </c>
      <c r="F1567" s="676">
        <v>1</v>
      </c>
      <c r="G1567" s="687">
        <v>125.9</v>
      </c>
      <c r="H1567" s="687">
        <v>140.36000000000001</v>
      </c>
      <c r="I1567" s="20">
        <f>H1567-G1567</f>
        <v>14.460000000000008</v>
      </c>
      <c r="J1567" s="507">
        <v>1200000</v>
      </c>
      <c r="K1567" s="574"/>
      <c r="L1567" s="21">
        <f>F1567*I1567*J1567</f>
        <v>17352000.000000011</v>
      </c>
      <c r="M1567" s="15"/>
      <c r="N1567" s="77"/>
      <c r="O1567" s="507"/>
    </row>
    <row r="1568" spans="1:24" ht="21.9" customHeight="1" x14ac:dyDescent="0.3">
      <c r="A1568" s="519"/>
      <c r="B1568" s="98" t="s">
        <v>4599</v>
      </c>
      <c r="C1568" s="51">
        <v>132</v>
      </c>
      <c r="D1568" s="935"/>
      <c r="E1568" s="1663">
        <v>2817</v>
      </c>
      <c r="F1568" s="676">
        <v>1</v>
      </c>
      <c r="G1568" s="687">
        <v>234.01</v>
      </c>
      <c r="H1568" s="687">
        <v>234.01</v>
      </c>
      <c r="I1568" s="20">
        <f t="shared" ref="I1568:I1570" si="276">H1568-G1568</f>
        <v>0</v>
      </c>
      <c r="J1568" s="507">
        <v>1200000</v>
      </c>
      <c r="K1568" s="574"/>
      <c r="L1568" s="21">
        <f t="shared" ref="L1568:L1570" si="277">F1568*I1568*J1568</f>
        <v>0</v>
      </c>
      <c r="M1568" s="15"/>
      <c r="N1568" s="77"/>
      <c r="O1568" s="507"/>
    </row>
    <row r="1569" spans="1:21" ht="21.9" customHeight="1" x14ac:dyDescent="0.3">
      <c r="A1569" s="519"/>
      <c r="B1569" s="98" t="s">
        <v>4599</v>
      </c>
      <c r="C1569" s="51">
        <v>132</v>
      </c>
      <c r="D1569" s="935"/>
      <c r="E1569" s="506">
        <v>2817</v>
      </c>
      <c r="F1569" s="676">
        <v>1</v>
      </c>
      <c r="G1569" s="687">
        <v>300</v>
      </c>
      <c r="H1569" s="687">
        <v>300</v>
      </c>
      <c r="I1569" s="20">
        <f t="shared" si="276"/>
        <v>0</v>
      </c>
      <c r="J1569" s="507">
        <v>1200000</v>
      </c>
      <c r="K1569" s="574"/>
      <c r="L1569" s="21">
        <f t="shared" si="277"/>
        <v>0</v>
      </c>
      <c r="M1569" s="15"/>
      <c r="N1569" s="77"/>
      <c r="O1569" s="507"/>
    </row>
    <row r="1570" spans="1:21" ht="21.9" customHeight="1" x14ac:dyDescent="0.3">
      <c r="A1570" s="519"/>
      <c r="B1570" s="98" t="s">
        <v>4600</v>
      </c>
      <c r="C1570" s="51">
        <v>132</v>
      </c>
      <c r="D1570" s="936"/>
      <c r="E1570" s="1663">
        <v>2811</v>
      </c>
      <c r="F1570" s="676">
        <v>1</v>
      </c>
      <c r="G1570" s="687">
        <v>126.72</v>
      </c>
      <c r="H1570" s="687">
        <v>141.53</v>
      </c>
      <c r="I1570" s="20">
        <f t="shared" si="276"/>
        <v>14.810000000000002</v>
      </c>
      <c r="J1570" s="507">
        <v>1200000</v>
      </c>
      <c r="K1570" s="575"/>
      <c r="L1570" s="21">
        <f t="shared" si="277"/>
        <v>17772000.000000004</v>
      </c>
      <c r="M1570" s="16"/>
      <c r="N1570" s="78"/>
      <c r="O1570" s="507"/>
    </row>
    <row r="1571" spans="1:21" ht="21.9" customHeight="1" x14ac:dyDescent="0.3">
      <c r="A1571" s="519"/>
      <c r="B1571" s="93"/>
      <c r="C1571" s="87"/>
      <c r="D1571" s="999"/>
      <c r="E1571" s="87"/>
      <c r="F1571" s="670"/>
      <c r="G1571" s="36">
        <v>0</v>
      </c>
      <c r="H1571" s="36">
        <v>0</v>
      </c>
      <c r="I1571" s="3157" t="s">
        <v>272</v>
      </c>
      <c r="J1571" s="3158"/>
      <c r="K1571" s="576">
        <f>SUM(K1567:K1570)</f>
        <v>0</v>
      </c>
      <c r="L1571" s="2125">
        <f>SUM(L1567:L1570)</f>
        <v>35124000.000000015</v>
      </c>
      <c r="M1571" s="17"/>
      <c r="N1571" s="79"/>
      <c r="O1571" s="521"/>
    </row>
    <row r="1572" spans="1:21" ht="21.9" customHeight="1" x14ac:dyDescent="0.3">
      <c r="A1572" s="519"/>
      <c r="B1572" s="93"/>
      <c r="C1572" s="87"/>
      <c r="D1572" s="999"/>
      <c r="E1572" s="87"/>
      <c r="F1572" s="670"/>
      <c r="G1572" s="36">
        <v>0</v>
      </c>
      <c r="H1572" s="36">
        <v>0</v>
      </c>
      <c r="I1572" s="3157" t="s">
        <v>28</v>
      </c>
      <c r="J1572" s="3158"/>
      <c r="K1572" s="42">
        <f>L1571</f>
        <v>35124000.000000015</v>
      </c>
      <c r="L1572" s="39"/>
      <c r="M1572" s="41"/>
      <c r="N1572" s="522"/>
      <c r="O1572" s="521"/>
    </row>
    <row r="1573" spans="1:21" ht="21.9" customHeight="1" x14ac:dyDescent="0.3">
      <c r="A1573" s="10"/>
      <c r="B1573" s="532" t="s">
        <v>1217</v>
      </c>
      <c r="C1573" s="533"/>
      <c r="D1573" s="578"/>
      <c r="E1573" s="533"/>
      <c r="F1573" s="671"/>
      <c r="G1573" s="2216">
        <v>0</v>
      </c>
      <c r="H1573" s="2216">
        <v>0</v>
      </c>
      <c r="I1573" s="533"/>
      <c r="J1573" s="533"/>
      <c r="K1573" s="578"/>
      <c r="L1573" s="533"/>
      <c r="M1573" s="536"/>
      <c r="N1573" s="534"/>
      <c r="O1573" s="7"/>
    </row>
    <row r="1574" spans="1:21" ht="21.9" customHeight="1" x14ac:dyDescent="0.3">
      <c r="A1574" s="519"/>
      <c r="B1574" s="98" t="s">
        <v>5057</v>
      </c>
      <c r="C1574" s="51">
        <f>C21</f>
        <v>132</v>
      </c>
      <c r="D1574" s="3132">
        <f>D21</f>
        <v>0</v>
      </c>
      <c r="E1574" s="506" t="str">
        <f>E21</f>
        <v>SIEM0480</v>
      </c>
      <c r="F1574" s="676">
        <f>F21</f>
        <v>1</v>
      </c>
      <c r="G1574" s="4">
        <v>79348</v>
      </c>
      <c r="H1574" s="4">
        <v>96919</v>
      </c>
      <c r="I1574" s="4">
        <f>I21</f>
        <v>17571</v>
      </c>
      <c r="J1574" s="507">
        <f>J21</f>
        <v>1000</v>
      </c>
      <c r="L1574" s="574">
        <f>K21</f>
        <v>17571000</v>
      </c>
      <c r="M1574" s="6"/>
      <c r="N1574" s="76"/>
      <c r="O1574" s="507"/>
    </row>
    <row r="1575" spans="1:21" ht="21.9" customHeight="1" x14ac:dyDescent="0.3">
      <c r="A1575" s="519"/>
      <c r="B1575" s="98"/>
      <c r="C1575" s="51"/>
      <c r="D1575" s="3133"/>
      <c r="E1575" s="506"/>
      <c r="F1575" s="676"/>
      <c r="G1575" s="4">
        <v>0</v>
      </c>
      <c r="H1575" s="4">
        <v>0</v>
      </c>
      <c r="I1575" s="4"/>
      <c r="J1575" s="507"/>
      <c r="K1575" s="574"/>
      <c r="L1575" s="15"/>
      <c r="M1575" s="15"/>
      <c r="N1575" s="77"/>
      <c r="O1575" s="507"/>
    </row>
    <row r="1576" spans="1:21" ht="21.9" customHeight="1" x14ac:dyDescent="0.3">
      <c r="A1576" s="519"/>
      <c r="B1576" s="93"/>
      <c r="C1576" s="87"/>
      <c r="D1576" s="999"/>
      <c r="E1576" s="87"/>
      <c r="F1576" s="670"/>
      <c r="G1576" s="36">
        <v>0</v>
      </c>
      <c r="H1576" s="36">
        <v>0</v>
      </c>
      <c r="I1576" s="36"/>
      <c r="J1576" s="93" t="s">
        <v>262</v>
      </c>
      <c r="K1576" s="577"/>
      <c r="L1576" s="54">
        <f>SUM(L1574:L1575)</f>
        <v>17571000</v>
      </c>
      <c r="M1576" s="521"/>
      <c r="N1576" s="522"/>
      <c r="O1576" s="507"/>
    </row>
    <row r="1577" spans="1:21" ht="21.9" customHeight="1" x14ac:dyDescent="0.3">
      <c r="A1577" s="10"/>
      <c r="B1577" s="532" t="s">
        <v>1218</v>
      </c>
      <c r="C1577" s="533"/>
      <c r="D1577" s="578"/>
      <c r="E1577" s="533"/>
      <c r="F1577" s="671"/>
      <c r="G1577" s="2216">
        <v>0</v>
      </c>
      <c r="H1577" s="2216">
        <v>0</v>
      </c>
      <c r="I1577" s="533"/>
      <c r="J1577" s="533"/>
      <c r="K1577" s="578"/>
      <c r="L1577" s="533"/>
      <c r="M1577" s="536"/>
      <c r="N1577" s="534"/>
      <c r="O1577" s="7"/>
    </row>
    <row r="1578" spans="1:21" ht="21.9" customHeight="1" x14ac:dyDescent="0.3">
      <c r="A1578" s="507">
        <v>1</v>
      </c>
      <c r="B1578" s="98" t="s">
        <v>3292</v>
      </c>
      <c r="C1578" s="543">
        <v>132</v>
      </c>
      <c r="D1578" s="1052"/>
      <c r="E1578" s="552">
        <v>2752</v>
      </c>
      <c r="F1578" s="676">
        <v>1</v>
      </c>
      <c r="G1578" s="1001">
        <v>200.96</v>
      </c>
      <c r="H1578" s="1001">
        <v>208.39</v>
      </c>
      <c r="I1578" s="20">
        <f>H1578-G1578</f>
        <v>7.4299999999999784</v>
      </c>
      <c r="J1578" s="507">
        <v>1200000</v>
      </c>
      <c r="K1578" s="574"/>
      <c r="L1578" s="21">
        <f>F1578*I1578*J1578</f>
        <v>8915999.9999999739</v>
      </c>
      <c r="M1578" s="21"/>
      <c r="N1578" s="80"/>
      <c r="O1578" s="507"/>
    </row>
    <row r="1579" spans="1:21" ht="21.9" customHeight="1" x14ac:dyDescent="0.3">
      <c r="A1579" s="507">
        <v>4</v>
      </c>
      <c r="B1579" s="98" t="s">
        <v>3294</v>
      </c>
      <c r="C1579" s="543">
        <v>132</v>
      </c>
      <c r="D1579" s="1052"/>
      <c r="E1579" s="552">
        <v>2867</v>
      </c>
      <c r="F1579" s="676">
        <v>1</v>
      </c>
      <c r="G1579" s="1001">
        <v>219.01</v>
      </c>
      <c r="H1579" s="1001">
        <v>226.41</v>
      </c>
      <c r="I1579" s="20">
        <f>H1579-G1579</f>
        <v>7.4000000000000057</v>
      </c>
      <c r="J1579" s="507">
        <v>1200000</v>
      </c>
      <c r="K1579" s="574"/>
      <c r="L1579" s="21">
        <f>F1579*I1579*J1579</f>
        <v>8880000.0000000075</v>
      </c>
      <c r="M1579" s="21"/>
      <c r="N1579" s="80"/>
      <c r="O1579" s="11"/>
    </row>
    <row r="1580" spans="1:21" ht="21.9" customHeight="1" x14ac:dyDescent="0.3">
      <c r="A1580" s="519"/>
      <c r="B1580" s="93"/>
      <c r="C1580" s="87"/>
      <c r="D1580" s="999"/>
      <c r="E1580" s="64"/>
      <c r="F1580" s="672"/>
      <c r="G1580" s="64"/>
      <c r="H1580" s="64"/>
      <c r="I1580" s="64"/>
      <c r="J1580" s="93" t="s">
        <v>27</v>
      </c>
      <c r="K1580" s="579"/>
      <c r="L1580" s="2125">
        <f>SUM(L1578:L1579)</f>
        <v>17795999.999999981</v>
      </c>
      <c r="M1580" s="54"/>
      <c r="N1580" s="76"/>
      <c r="O1580" s="507"/>
    </row>
    <row r="1581" spans="1:21" ht="21.9" customHeight="1" thickBot="1" x14ac:dyDescent="0.35">
      <c r="A1581" s="511"/>
      <c r="B1581" s="523"/>
      <c r="C1581" s="520"/>
      <c r="D1581" s="1038"/>
      <c r="K1581" s="580"/>
      <c r="L1581" s="511"/>
      <c r="M1581" s="511"/>
      <c r="N1581" s="520"/>
      <c r="O1581" s="511"/>
    </row>
    <row r="1582" spans="1:21" s="511" customFormat="1" ht="21.9" customHeight="1" x14ac:dyDescent="0.3">
      <c r="B1582" s="3099" t="s">
        <v>807</v>
      </c>
      <c r="C1582" s="3100"/>
      <c r="D1582" s="561" t="s">
        <v>14</v>
      </c>
      <c r="E1582"/>
      <c r="F1582" s="3101" t="s">
        <v>4014</v>
      </c>
      <c r="G1582" s="3102"/>
      <c r="H1582" s="3103"/>
      <c r="I1582" s="561" t="s">
        <v>14</v>
      </c>
      <c r="K1582" s="3105" t="s">
        <v>809</v>
      </c>
      <c r="L1582" s="3106"/>
      <c r="M1582" s="562" t="s">
        <v>14</v>
      </c>
      <c r="N1582" s="520"/>
      <c r="T1582" s="2674"/>
      <c r="U1582" s="2674"/>
    </row>
    <row r="1583" spans="1:21" s="511" customFormat="1" ht="21.9" customHeight="1" x14ac:dyDescent="0.3">
      <c r="B1583" s="3112" t="str">
        <f>B1559</f>
        <v>132 KV SIDE (TARIFF POINT)</v>
      </c>
      <c r="C1583" s="3113"/>
      <c r="D1583" s="567">
        <f>K1565</f>
        <v>35341439.999999993</v>
      </c>
      <c r="E1583"/>
      <c r="F1583" s="3114" t="s">
        <v>810</v>
      </c>
      <c r="G1583" s="3115"/>
      <c r="H1583" s="3116"/>
      <c r="I1583" s="567">
        <f>L1576</f>
        <v>17571000</v>
      </c>
      <c r="K1583" s="3167" t="s">
        <v>4014</v>
      </c>
      <c r="L1583" s="3168"/>
      <c r="M1583" s="565">
        <f>I1584</f>
        <v>17795999.999999981</v>
      </c>
      <c r="N1583" s="520"/>
      <c r="T1583" s="2674"/>
      <c r="U1583" s="2674"/>
    </row>
    <row r="1584" spans="1:21" s="511" customFormat="1" ht="21.9" customHeight="1" x14ac:dyDescent="0.3">
      <c r="B1584" s="3112" t="s">
        <v>832</v>
      </c>
      <c r="C1584" s="3113"/>
      <c r="D1584" s="567"/>
      <c r="E1584"/>
      <c r="F1584" s="3114" t="s">
        <v>4014</v>
      </c>
      <c r="G1584" s="3115"/>
      <c r="H1584" s="3116"/>
      <c r="I1584" s="565">
        <f>L1580</f>
        <v>17795999.999999981</v>
      </c>
      <c r="K1584" s="3121" t="s">
        <v>2034</v>
      </c>
      <c r="L1584" s="3122"/>
      <c r="M1584" s="1045">
        <f>K1601</f>
        <v>17668799.99999997</v>
      </c>
      <c r="N1584" s="520"/>
      <c r="T1584" s="2674"/>
      <c r="U1584" s="2674"/>
    </row>
    <row r="1585" spans="1:24" s="511" customFormat="1" ht="21.9" customHeight="1" x14ac:dyDescent="0.3">
      <c r="B1585" s="3112" t="s">
        <v>833</v>
      </c>
      <c r="C1585" s="3113"/>
      <c r="D1585" s="567"/>
      <c r="E1585"/>
      <c r="F1585"/>
      <c r="G1585" s="2027"/>
      <c r="H1585" s="2027"/>
      <c r="I1585"/>
      <c r="K1585" s="3167" t="s">
        <v>4012</v>
      </c>
      <c r="L1585" s="3168"/>
      <c r="M1585" s="567">
        <f>M1583-M1584</f>
        <v>127200.00000001118</v>
      </c>
      <c r="N1585" s="520"/>
      <c r="T1585" s="2674"/>
      <c r="U1585" s="2674"/>
    </row>
    <row r="1586" spans="1:24" s="511" customFormat="1" ht="21.9" customHeight="1" thickBot="1" x14ac:dyDescent="0.35">
      <c r="B1586" s="3112" t="s">
        <v>834</v>
      </c>
      <c r="C1586" s="3113"/>
      <c r="D1586" s="598"/>
      <c r="E1586"/>
      <c r="F1586"/>
      <c r="G1586" s="2027"/>
      <c r="H1586" s="2027"/>
      <c r="I1586"/>
      <c r="K1586" s="3123" t="s">
        <v>268</v>
      </c>
      <c r="L1586" s="3124"/>
      <c r="M1586" s="1040">
        <f>M1585/M1583</f>
        <v>7.1476736345252477E-3</v>
      </c>
      <c r="N1586" s="520"/>
      <c r="T1586" s="2674"/>
      <c r="U1586" s="2674"/>
    </row>
    <row r="1587" spans="1:24" s="511" customFormat="1" ht="21.9" customHeight="1" x14ac:dyDescent="0.3">
      <c r="B1587" s="3147" t="s">
        <v>4011</v>
      </c>
      <c r="C1587" s="3148"/>
      <c r="D1587" s="690">
        <f>SUM(D1583:D1586)</f>
        <v>35341439.999999993</v>
      </c>
      <c r="E1587"/>
      <c r="F1587"/>
      <c r="G1587" s="2027"/>
      <c r="H1587" s="2027"/>
      <c r="I1587"/>
      <c r="K1587" s="580"/>
      <c r="N1587" s="520"/>
      <c r="T1587" s="2674"/>
      <c r="U1587" s="2674"/>
    </row>
    <row r="1588" spans="1:24" s="511" customFormat="1" ht="21.9" customHeight="1" x14ac:dyDescent="0.3">
      <c r="B1588"/>
      <c r="C1588"/>
      <c r="D1588"/>
      <c r="E1588"/>
      <c r="F1588" s="658"/>
      <c r="G1588" s="2027"/>
      <c r="H1588" s="2027"/>
      <c r="I1588"/>
      <c r="J1588"/>
      <c r="K1588" s="580"/>
      <c r="N1588" s="520"/>
      <c r="T1588" s="2674"/>
      <c r="U1588" s="2674"/>
    </row>
    <row r="1589" spans="1:24" s="511" customFormat="1" ht="21.9" customHeight="1" x14ac:dyDescent="0.3">
      <c r="B1589"/>
      <c r="C1589"/>
      <c r="D1589"/>
      <c r="E1589"/>
      <c r="F1589" s="658"/>
      <c r="G1589" s="2027"/>
      <c r="H1589" s="2027"/>
      <c r="I1589"/>
      <c r="J1589"/>
      <c r="K1589" s="580"/>
      <c r="N1589" s="520"/>
      <c r="T1589" s="2674"/>
      <c r="U1589" s="2674"/>
    </row>
    <row r="1590" spans="1:24" s="511" customFormat="1" ht="21.9" customHeight="1" x14ac:dyDescent="0.3">
      <c r="B1590"/>
      <c r="C1590"/>
      <c r="D1590"/>
      <c r="E1590"/>
      <c r="F1590" s="658"/>
      <c r="G1590" s="2213"/>
      <c r="H1590" s="2213"/>
      <c r="I1590" s="556"/>
      <c r="J1590" s="557"/>
      <c r="K1590" s="580"/>
      <c r="N1590" s="520"/>
      <c r="T1590" s="2674"/>
      <c r="U1590" s="2674"/>
    </row>
    <row r="1591" spans="1:24" ht="21.9" customHeight="1" x14ac:dyDescent="0.3">
      <c r="A1591" s="511"/>
      <c r="B1591" s="523"/>
      <c r="C1591" s="520"/>
      <c r="D1591" s="1038"/>
      <c r="G1591" s="2213"/>
      <c r="H1591" s="2213"/>
      <c r="I1591" s="556"/>
      <c r="J1591" s="557"/>
      <c r="K1591" s="580"/>
      <c r="L1591" s="511"/>
      <c r="M1591" s="511"/>
      <c r="N1591" s="520"/>
      <c r="O1591" s="511"/>
    </row>
    <row r="1592" spans="1:24" ht="21.9" customHeight="1" x14ac:dyDescent="0.3">
      <c r="A1592" s="511"/>
      <c r="B1592" s="523"/>
      <c r="C1592" s="520"/>
      <c r="D1592" s="1038"/>
      <c r="G1592" s="2213"/>
      <c r="H1592" s="2213"/>
      <c r="I1592" s="556"/>
      <c r="J1592" s="557"/>
      <c r="K1592" s="580"/>
      <c r="L1592" s="511"/>
      <c r="M1592" s="511"/>
      <c r="N1592" s="520"/>
      <c r="O1592" s="511"/>
    </row>
    <row r="1593" spans="1:24" ht="21.9" customHeight="1" x14ac:dyDescent="0.3">
      <c r="A1593" s="511"/>
      <c r="B1593" s="523"/>
      <c r="C1593" s="520"/>
      <c r="D1593" s="1038"/>
      <c r="E1593" s="520"/>
      <c r="F1593" s="674"/>
      <c r="G1593" s="2214"/>
      <c r="H1593" s="2214"/>
      <c r="I1593" s="511"/>
      <c r="J1593" s="511"/>
      <c r="K1593" s="580"/>
      <c r="L1593" s="511"/>
      <c r="M1593" s="511"/>
      <c r="N1593" s="520"/>
      <c r="O1593" s="511"/>
    </row>
    <row r="1594" spans="1:24" ht="21.9" customHeight="1" x14ac:dyDescent="0.3">
      <c r="A1594" s="3086" t="s">
        <v>894</v>
      </c>
      <c r="B1594" s="3086"/>
      <c r="C1594" s="3086"/>
      <c r="D1594" s="3086"/>
      <c r="E1594" s="3086"/>
      <c r="F1594" s="3086"/>
      <c r="G1594" s="3086"/>
      <c r="H1594" s="3086"/>
      <c r="I1594" s="3086"/>
      <c r="J1594" s="3086"/>
      <c r="K1594" s="3086"/>
      <c r="L1594" s="3086"/>
      <c r="M1594" s="3086"/>
      <c r="N1594" s="3086"/>
      <c r="O1594" s="629" t="str">
        <f>$O$6</f>
        <v>Month August-2023</v>
      </c>
      <c r="S1594" s="1103" t="str">
        <f>S6</f>
        <v>Name of Feeders.</v>
      </c>
      <c r="T1594" s="2671" t="str">
        <f>T6</f>
        <v>Month August-2023</v>
      </c>
      <c r="U1594" s="2671" t="s">
        <v>5037</v>
      </c>
      <c r="V1594" s="1103" t="str">
        <f>V6</f>
        <v>Diffferance</v>
      </c>
      <c r="W1594" s="1103" t="str">
        <f>W6</f>
        <v>% of Increased/Decreased</v>
      </c>
      <c r="X1594" s="1103" t="str">
        <f>X6</f>
        <v>COMENTS</v>
      </c>
    </row>
    <row r="1595" spans="1:24" ht="21.9" customHeight="1" x14ac:dyDescent="0.3">
      <c r="A1595" s="3087" t="s">
        <v>0</v>
      </c>
      <c r="B1595" s="3089" t="s">
        <v>1</v>
      </c>
      <c r="C1595" s="3091" t="s">
        <v>2</v>
      </c>
      <c r="D1595" s="3092"/>
      <c r="E1595" s="3093"/>
      <c r="F1595" s="3094" t="s">
        <v>3</v>
      </c>
      <c r="G1595" s="3091" t="s">
        <v>4</v>
      </c>
      <c r="H1595" s="3093"/>
      <c r="I1595" s="3068"/>
      <c r="J1595" s="3096" t="s">
        <v>5</v>
      </c>
      <c r="K1595" s="3091" t="s">
        <v>6</v>
      </c>
      <c r="L1595" s="3068"/>
      <c r="M1595" s="95" t="s">
        <v>29</v>
      </c>
      <c r="N1595" s="96"/>
      <c r="O1595" s="3067" t="s">
        <v>7</v>
      </c>
    </row>
    <row r="1596" spans="1:24" ht="46.8" x14ac:dyDescent="0.3">
      <c r="A1596" s="3149"/>
      <c r="B1596" s="3151"/>
      <c r="C1596" s="3084" t="s">
        <v>824</v>
      </c>
      <c r="D1596" s="3085"/>
      <c r="E1596" s="553" t="s">
        <v>9</v>
      </c>
      <c r="F1596" s="3152"/>
      <c r="G1596" s="2218" t="str">
        <f>G8</f>
        <v>Reading at 00.00hr 
01.08.2023</v>
      </c>
      <c r="H1596" s="2218" t="str">
        <f>H8</f>
        <v>Reading at 00.00hr 
01.09.2023</v>
      </c>
      <c r="I1596" s="554" t="s">
        <v>10</v>
      </c>
      <c r="J1596" s="3149"/>
      <c r="K1596" s="554" t="s">
        <v>11</v>
      </c>
      <c r="L1596" s="554" t="s">
        <v>12</v>
      </c>
      <c r="M1596" s="592" t="s">
        <v>30</v>
      </c>
      <c r="N1596" s="593" t="s">
        <v>41</v>
      </c>
      <c r="O1596" s="3069"/>
    </row>
    <row r="1597" spans="1:24" ht="21.9" customHeight="1" x14ac:dyDescent="0.3">
      <c r="A1597" s="2">
        <v>1</v>
      </c>
      <c r="B1597" s="86">
        <v>2</v>
      </c>
      <c r="C1597" s="2582">
        <v>3</v>
      </c>
      <c r="D1597" s="2615">
        <v>4</v>
      </c>
      <c r="E1597" s="551">
        <v>5</v>
      </c>
      <c r="F1597" s="551">
        <v>6</v>
      </c>
      <c r="G1597" s="2616">
        <f>'PDB Bill AMR'!$H$5</f>
        <v>8</v>
      </c>
      <c r="H1597" s="2616">
        <f>'PDB Bill AMR'!$H$5</f>
        <v>8</v>
      </c>
      <c r="I1597" s="2" t="s">
        <v>2021</v>
      </c>
      <c r="J1597" s="2">
        <v>10</v>
      </c>
      <c r="K1597" s="2" t="s">
        <v>5039</v>
      </c>
      <c r="L1597" s="2" t="s">
        <v>5040</v>
      </c>
      <c r="M1597" s="2">
        <v>13</v>
      </c>
      <c r="N1597" s="2">
        <v>14</v>
      </c>
      <c r="O1597" s="2">
        <v>15</v>
      </c>
      <c r="T1597" s="2673">
        <v>15283200.000000071</v>
      </c>
      <c r="U1597" s="2673">
        <v>15283200.000000071</v>
      </c>
      <c r="V1597" s="33">
        <f>T1597-U1597</f>
        <v>0</v>
      </c>
      <c r="W1597" s="1104">
        <f>V1597/U1597*100</f>
        <v>0</v>
      </c>
      <c r="X1597" s="33" t="str">
        <f>IF(W1597&gt;40,"FAULT",IF(W1597&lt;-40,"CHECK","OK"))</f>
        <v>OK</v>
      </c>
    </row>
    <row r="1598" spans="1:24" ht="21.9" customHeight="1" x14ac:dyDescent="0.3">
      <c r="A1598" s="10"/>
      <c r="B1598" s="513" t="s">
        <v>1219</v>
      </c>
      <c r="C1598" s="514"/>
      <c r="D1598" s="573"/>
      <c r="E1598" s="514"/>
      <c r="F1598" s="668"/>
      <c r="G1598" s="2211"/>
      <c r="H1598" s="2211"/>
      <c r="I1598" s="514"/>
      <c r="J1598" s="514"/>
      <c r="K1598" s="573"/>
      <c r="L1598" s="514"/>
      <c r="M1598" s="515"/>
      <c r="N1598" s="516"/>
      <c r="O1598" s="7"/>
    </row>
    <row r="1599" spans="1:24" ht="21.9" customHeight="1" x14ac:dyDescent="0.3">
      <c r="A1599" s="519">
        <v>6</v>
      </c>
      <c r="B1599" s="98" t="s">
        <v>3723</v>
      </c>
      <c r="C1599" s="51">
        <v>33</v>
      </c>
      <c r="D1599" s="681"/>
      <c r="E1599" s="51">
        <v>2769</v>
      </c>
      <c r="F1599" s="676">
        <v>1</v>
      </c>
      <c r="G1599" s="4">
        <v>332.48</v>
      </c>
      <c r="H1599" s="4">
        <v>344.76</v>
      </c>
      <c r="I1599" s="4">
        <f>H1599-G1599</f>
        <v>12.279999999999973</v>
      </c>
      <c r="J1599" s="507">
        <v>720000</v>
      </c>
      <c r="K1599" s="574">
        <f>F1599*I1599*J1599</f>
        <v>8841599.9999999795</v>
      </c>
      <c r="L1599" s="6"/>
      <c r="M1599" s="6"/>
      <c r="N1599" s="76"/>
      <c r="O1599" s="507"/>
    </row>
    <row r="1600" spans="1:24" ht="21.9" customHeight="1" x14ac:dyDescent="0.3">
      <c r="A1600" s="519">
        <v>7</v>
      </c>
      <c r="B1600" s="98" t="s">
        <v>3724</v>
      </c>
      <c r="C1600" s="51">
        <v>33</v>
      </c>
      <c r="D1600" s="1050"/>
      <c r="E1600" s="51">
        <v>2830</v>
      </c>
      <c r="F1600" s="676">
        <v>1</v>
      </c>
      <c r="G1600" s="4">
        <v>361.7</v>
      </c>
      <c r="H1600" s="4">
        <v>373.96</v>
      </c>
      <c r="I1600" s="4">
        <f>H1600-G1600</f>
        <v>12.259999999999991</v>
      </c>
      <c r="J1600" s="507">
        <v>720000</v>
      </c>
      <c r="K1600" s="574">
        <f>F1600*I1600*J1600</f>
        <v>8827199.9999999925</v>
      </c>
      <c r="L1600" s="6"/>
      <c r="M1600" s="6"/>
      <c r="N1600" s="76"/>
      <c r="O1600" s="507"/>
    </row>
    <row r="1601" spans="1:24" ht="21.9" customHeight="1" x14ac:dyDescent="0.3">
      <c r="A1601" s="519"/>
      <c r="B1601" s="93"/>
      <c r="C1601" s="87"/>
      <c r="D1601" s="999"/>
      <c r="E1601" s="87"/>
      <c r="F1601" s="670"/>
      <c r="G1601" s="36">
        <v>0</v>
      </c>
      <c r="H1601" s="36">
        <v>0</v>
      </c>
      <c r="I1601" s="36"/>
      <c r="J1601" s="93" t="s">
        <v>27</v>
      </c>
      <c r="K1601" s="2126">
        <f>SUM(K1599:K1600)</f>
        <v>17668799.99999997</v>
      </c>
      <c r="L1601" s="39"/>
      <c r="M1601" s="39">
        <f>SUM(M1599:M1600)</f>
        <v>0</v>
      </c>
      <c r="N1601" s="76"/>
      <c r="O1601" s="507"/>
    </row>
    <row r="1602" spans="1:24" ht="21.9" customHeight="1" x14ac:dyDescent="0.3">
      <c r="A1602" s="519"/>
      <c r="B1602" s="532" t="s">
        <v>1220</v>
      </c>
      <c r="C1602" s="533"/>
      <c r="D1602" s="578"/>
      <c r="E1602" s="533"/>
      <c r="F1602" s="671"/>
      <c r="G1602" s="2216">
        <v>0</v>
      </c>
      <c r="H1602" s="2216">
        <v>0</v>
      </c>
      <c r="I1602" s="533"/>
      <c r="J1602" s="533"/>
      <c r="K1602" s="578"/>
      <c r="L1602" s="533"/>
      <c r="M1602" s="536"/>
      <c r="N1602" s="534"/>
      <c r="O1602" s="507"/>
    </row>
    <row r="1603" spans="1:24" ht="21.9" customHeight="1" x14ac:dyDescent="0.3">
      <c r="A1603" s="519"/>
      <c r="B1603" s="544" t="s">
        <v>822</v>
      </c>
      <c r="C1603" s="51"/>
      <c r="D1603" s="1051" t="s">
        <v>800</v>
      </c>
      <c r="E1603" s="51"/>
      <c r="F1603" s="676"/>
      <c r="G1603" s="4">
        <v>0</v>
      </c>
      <c r="H1603" s="4">
        <v>0</v>
      </c>
      <c r="I1603" s="5"/>
      <c r="J1603" s="507"/>
      <c r="K1603" s="574"/>
      <c r="L1603" s="6"/>
      <c r="M1603" s="6"/>
      <c r="N1603" s="76"/>
      <c r="O1603" s="1644"/>
      <c r="S1603" t="str">
        <f t="shared" ref="S1603:S1618" si="278">B1603</f>
        <v>33/11 KV Transforfers</v>
      </c>
      <c r="T1603" s="2672">
        <f t="shared" ref="T1603:T1618" si="279">M1603</f>
        <v>0</v>
      </c>
      <c r="U1603" s="2672">
        <v>0</v>
      </c>
      <c r="V1603" s="33">
        <f t="shared" ref="V1603:V1618" si="280">T1603-U1603</f>
        <v>0</v>
      </c>
      <c r="W1603" s="1104" t="e">
        <f t="shared" ref="W1603:W1618" si="281">V1603/U1603*100</f>
        <v>#DIV/0!</v>
      </c>
      <c r="X1603" s="33" t="e">
        <f t="shared" ref="X1603:X1618" si="282">IF(W1603&gt;40,"FAULT",IF(W1603&lt;-40,"CHECK","OK"))</f>
        <v>#DIV/0!</v>
      </c>
    </row>
    <row r="1604" spans="1:24" ht="21.9" customHeight="1" x14ac:dyDescent="0.3">
      <c r="A1604" s="10">
        <v>5</v>
      </c>
      <c r="B1604" s="98" t="s">
        <v>3725</v>
      </c>
      <c r="C1604" s="543">
        <v>33</v>
      </c>
      <c r="D1604" s="1052"/>
      <c r="E1604" s="552">
        <v>2751</v>
      </c>
      <c r="F1604" s="2081">
        <v>1</v>
      </c>
      <c r="G1604" s="1001">
        <v>32.6</v>
      </c>
      <c r="H1604" s="1001">
        <v>34.22</v>
      </c>
      <c r="I1604" s="20">
        <f>H1604-G1604</f>
        <v>1.6199999999999974</v>
      </c>
      <c r="J1604" s="507">
        <v>240000</v>
      </c>
      <c r="K1604" s="574"/>
      <c r="L1604" s="652">
        <f>F1604*I1604*J1604</f>
        <v>388799.99999999936</v>
      </c>
      <c r="M1604" s="21">
        <f>L1604*$K$1619/$L$1619</f>
        <v>387791.8045180004</v>
      </c>
      <c r="N1604" s="80"/>
      <c r="O1604" s="3219">
        <f>N1658</f>
        <v>-0.81694550435367874</v>
      </c>
      <c r="P1604" s="3216" t="s">
        <v>4874</v>
      </c>
      <c r="Q1604" s="3220">
        <f>M1607</f>
        <v>1938959.0225900046</v>
      </c>
      <c r="S1604" t="str">
        <f t="shared" si="278"/>
        <v>33/11 kV 28/35 MVA T-1</v>
      </c>
      <c r="T1604" s="2672">
        <f t="shared" si="279"/>
        <v>387791.8045180004</v>
      </c>
      <c r="U1604" s="2672">
        <v>440508.71669158433</v>
      </c>
      <c r="V1604" s="33">
        <f t="shared" si="280"/>
        <v>-52716.912173583929</v>
      </c>
      <c r="W1604" s="1104">
        <f t="shared" si="281"/>
        <v>-11.967280141358223</v>
      </c>
      <c r="X1604" s="33" t="str">
        <f t="shared" si="282"/>
        <v>OK</v>
      </c>
    </row>
    <row r="1605" spans="1:24" ht="21.9" customHeight="1" x14ac:dyDescent="0.3">
      <c r="A1605" s="519">
        <v>8</v>
      </c>
      <c r="B1605" s="98" t="s">
        <v>3726</v>
      </c>
      <c r="C1605" s="543">
        <v>33</v>
      </c>
      <c r="D1605" s="1052"/>
      <c r="E1605" s="552">
        <v>4253</v>
      </c>
      <c r="F1605" s="676">
        <v>1</v>
      </c>
      <c r="G1605" s="1001">
        <v>50.74</v>
      </c>
      <c r="H1605" s="1001">
        <v>54.95</v>
      </c>
      <c r="I1605" s="20">
        <f>H1605-G1605</f>
        <v>4.2100000000000009</v>
      </c>
      <c r="J1605" s="507">
        <v>240000</v>
      </c>
      <c r="K1605" s="574"/>
      <c r="L1605" s="21">
        <f>F1605*I1605*J1605</f>
        <v>1010400.0000000002</v>
      </c>
      <c r="M1605" s="21">
        <f t="shared" ref="M1605:M1617" si="283">L1605*$K$1619/$L$1619</f>
        <v>1007779.9364325831</v>
      </c>
      <c r="N1605" s="80"/>
      <c r="O1605" s="3219"/>
      <c r="P1605" s="3216"/>
      <c r="Q1605" s="3221"/>
      <c r="S1605" t="str">
        <f t="shared" si="278"/>
        <v>33/11 kV 28/35 MVA T-2</v>
      </c>
      <c r="T1605" s="2672">
        <f t="shared" si="279"/>
        <v>1007779.9364325831</v>
      </c>
      <c r="U1605" s="2672">
        <v>954013.95575535949</v>
      </c>
      <c r="V1605" s="33">
        <f t="shared" si="280"/>
        <v>53765.980677223648</v>
      </c>
      <c r="W1605" s="1104">
        <f t="shared" si="281"/>
        <v>5.6357645873904811</v>
      </c>
      <c r="X1605" s="33" t="str">
        <f t="shared" si="282"/>
        <v>OK</v>
      </c>
    </row>
    <row r="1606" spans="1:24" ht="21.9" customHeight="1" x14ac:dyDescent="0.3">
      <c r="A1606" s="507">
        <v>13</v>
      </c>
      <c r="B1606" s="98" t="s">
        <v>3727</v>
      </c>
      <c r="C1606" s="543">
        <v>33</v>
      </c>
      <c r="D1606" s="1052"/>
      <c r="E1606" s="552">
        <v>2808</v>
      </c>
      <c r="F1606" s="676">
        <v>1</v>
      </c>
      <c r="G1606" s="1001">
        <v>18.57</v>
      </c>
      <c r="H1606" s="1001">
        <v>20.84</v>
      </c>
      <c r="I1606" s="20">
        <f>H1606-G1606</f>
        <v>2.2699999999999996</v>
      </c>
      <c r="J1606" s="507">
        <v>240000</v>
      </c>
      <c r="K1606" s="574"/>
      <c r="L1606" s="21">
        <f>F1606*I1606*J1606</f>
        <v>544799.99999999988</v>
      </c>
      <c r="M1606" s="21">
        <f t="shared" si="283"/>
        <v>543387.28163942113</v>
      </c>
      <c r="N1606" s="80"/>
      <c r="O1606" s="3219"/>
      <c r="P1606" s="3216"/>
      <c r="Q1606" s="3221"/>
      <c r="S1606" t="str">
        <f t="shared" si="278"/>
        <v>33/11 kV 28/35 MVA T-3</v>
      </c>
      <c r="T1606" s="2672">
        <f t="shared" si="279"/>
        <v>543387.28163942113</v>
      </c>
      <c r="U1606" s="2672">
        <v>503507.36553755071</v>
      </c>
      <c r="V1606" s="33">
        <f t="shared" si="280"/>
        <v>39879.916101870418</v>
      </c>
      <c r="W1606" s="1104">
        <f t="shared" si="281"/>
        <v>7.9204235789667399</v>
      </c>
      <c r="X1606" s="33" t="str">
        <f t="shared" si="282"/>
        <v>OK</v>
      </c>
    </row>
    <row r="1607" spans="1:24" ht="21.9" customHeight="1" x14ac:dyDescent="0.3">
      <c r="A1607" s="507"/>
      <c r="B1607" s="544" t="s">
        <v>823</v>
      </c>
      <c r="C1607" s="87"/>
      <c r="D1607" s="1052"/>
      <c r="E1607" s="87"/>
      <c r="F1607" s="670"/>
      <c r="G1607" s="36">
        <v>0</v>
      </c>
      <c r="H1607" s="36">
        <v>0</v>
      </c>
      <c r="I1607" s="36"/>
      <c r="J1607" s="93" t="s">
        <v>27</v>
      </c>
      <c r="K1607" s="574"/>
      <c r="L1607" s="42">
        <f>SUM(L1604:L1606)</f>
        <v>1943999.9999999995</v>
      </c>
      <c r="M1607" s="42">
        <f>SUM(M1604:M1606)</f>
        <v>1938959.0225900046</v>
      </c>
      <c r="N1607" s="81"/>
      <c r="O1607" s="1657"/>
      <c r="S1607" t="str">
        <f t="shared" si="278"/>
        <v>33 KV Feeders</v>
      </c>
      <c r="T1607" s="2672">
        <f t="shared" si="279"/>
        <v>1938959.0225900046</v>
      </c>
      <c r="U1607" s="2672">
        <v>1898030.0379844946</v>
      </c>
      <c r="V1607" s="33">
        <f t="shared" si="280"/>
        <v>40928.984605510021</v>
      </c>
      <c r="W1607" s="1104">
        <f t="shared" si="281"/>
        <v>2.1563928803240771</v>
      </c>
      <c r="X1607" s="33" t="str">
        <f t="shared" si="282"/>
        <v>OK</v>
      </c>
    </row>
    <row r="1608" spans="1:24" ht="21.9" customHeight="1" x14ac:dyDescent="0.3">
      <c r="A1608" s="524">
        <v>2</v>
      </c>
      <c r="B1608" s="98" t="s">
        <v>1127</v>
      </c>
      <c r="C1608" s="543">
        <v>33</v>
      </c>
      <c r="D1608" s="1052"/>
      <c r="E1608" s="552">
        <v>2805</v>
      </c>
      <c r="F1608" s="676">
        <v>1</v>
      </c>
      <c r="G1608" s="2217">
        <v>0</v>
      </c>
      <c r="H1608" s="2217">
        <v>0</v>
      </c>
      <c r="I1608" s="19">
        <f t="shared" ref="I1608:I1617" si="284">H1608-G1608</f>
        <v>0</v>
      </c>
      <c r="J1608" s="507">
        <v>360000</v>
      </c>
      <c r="K1608" s="581"/>
      <c r="L1608" s="21">
        <f>F1608*I1608*J1608</f>
        <v>0</v>
      </c>
      <c r="M1608" s="21">
        <f t="shared" si="283"/>
        <v>0</v>
      </c>
      <c r="N1608" s="80"/>
      <c r="O1608" s="14"/>
      <c r="S1608" t="str">
        <f t="shared" si="278"/>
        <v>Spare</v>
      </c>
      <c r="T1608" s="2672">
        <f t="shared" si="279"/>
        <v>0</v>
      </c>
      <c r="U1608" s="2672">
        <v>0</v>
      </c>
      <c r="V1608" s="33">
        <f t="shared" si="280"/>
        <v>0</v>
      </c>
      <c r="W1608" s="1104" t="e">
        <f t="shared" si="281"/>
        <v>#DIV/0!</v>
      </c>
      <c r="X1608" s="33" t="e">
        <f t="shared" si="282"/>
        <v>#DIV/0!</v>
      </c>
    </row>
    <row r="1609" spans="1:24" ht="21.9" customHeight="1" x14ac:dyDescent="0.3">
      <c r="A1609" s="1346"/>
      <c r="B1609" s="649" t="s">
        <v>3869</v>
      </c>
      <c r="C1609" s="1347">
        <v>33</v>
      </c>
      <c r="D1609" s="1382"/>
      <c r="E1609" s="1355">
        <v>2804</v>
      </c>
      <c r="F1609" s="2081">
        <v>1.5</v>
      </c>
      <c r="G1609" s="2217">
        <v>147.58000000000001</v>
      </c>
      <c r="H1609" s="2217">
        <v>156.91</v>
      </c>
      <c r="I1609" s="644">
        <f t="shared" si="284"/>
        <v>9.3299999999999841</v>
      </c>
      <c r="J1609" s="645">
        <v>360000</v>
      </c>
      <c r="K1609" s="1350"/>
      <c r="L1609" s="652">
        <f>F1609*I1609*J1609</f>
        <v>5038199.9999999916</v>
      </c>
      <c r="M1609" s="647">
        <f t="shared" si="283"/>
        <v>5025135.4668790884</v>
      </c>
      <c r="N1609" s="80"/>
      <c r="O1609" s="3207">
        <f>'%Loss '!$E$53</f>
        <v>1.0712632250625587</v>
      </c>
      <c r="P1609" s="2887" t="s">
        <v>4872</v>
      </c>
      <c r="Q1609" s="3185">
        <f>M1609+M1614</f>
        <v>7552963.5259593893</v>
      </c>
      <c r="S1609" t="str">
        <f t="shared" si="278"/>
        <v>BB Avenue-1</v>
      </c>
      <c r="T1609" s="2672">
        <f t="shared" si="279"/>
        <v>5025135.4668790884</v>
      </c>
      <c r="U1609" s="2672">
        <v>4130446.7857135464</v>
      </c>
      <c r="V1609" s="33">
        <f t="shared" si="280"/>
        <v>894688.68116554199</v>
      </c>
      <c r="W1609" s="1104">
        <f t="shared" si="281"/>
        <v>21.660820913129907</v>
      </c>
      <c r="X1609" s="33" t="str">
        <f t="shared" si="282"/>
        <v>OK</v>
      </c>
    </row>
    <row r="1610" spans="1:24" ht="21.9" customHeight="1" x14ac:dyDescent="0.3">
      <c r="A1610" s="1346">
        <v>3</v>
      </c>
      <c r="B1610" s="649" t="s">
        <v>3870</v>
      </c>
      <c r="C1610" s="1347">
        <v>33</v>
      </c>
      <c r="D1610" s="1382"/>
      <c r="E1610" s="1355">
        <v>2861</v>
      </c>
      <c r="F1610" s="2081">
        <v>1</v>
      </c>
      <c r="G1610" s="2217">
        <v>145.81</v>
      </c>
      <c r="H1610" s="2217">
        <v>145.81</v>
      </c>
      <c r="I1610" s="644">
        <f t="shared" si="284"/>
        <v>0</v>
      </c>
      <c r="J1610" s="645">
        <v>360000</v>
      </c>
      <c r="K1610" s="1350"/>
      <c r="L1610" s="652">
        <f>F1610*I1610*J1610</f>
        <v>0</v>
      </c>
      <c r="M1610" s="647">
        <f t="shared" si="283"/>
        <v>0</v>
      </c>
      <c r="N1610" s="80"/>
      <c r="O1610" s="3208"/>
      <c r="P1610" s="2888"/>
      <c r="Q1610" s="3186"/>
      <c r="S1610" t="str">
        <f t="shared" si="278"/>
        <v>DMC Circuit-1</v>
      </c>
      <c r="T1610" s="2672">
        <f t="shared" si="279"/>
        <v>0</v>
      </c>
      <c r="U1610" s="2672">
        <v>0</v>
      </c>
      <c r="V1610" s="33">
        <f t="shared" si="280"/>
        <v>0</v>
      </c>
      <c r="W1610" s="1104" t="e">
        <f t="shared" si="281"/>
        <v>#DIV/0!</v>
      </c>
      <c r="X1610" s="33" t="e">
        <f t="shared" si="282"/>
        <v>#DIV/0!</v>
      </c>
    </row>
    <row r="1611" spans="1:24" ht="21.9" customHeight="1" x14ac:dyDescent="0.3">
      <c r="A1611" s="1346">
        <v>4</v>
      </c>
      <c r="B1611" s="649" t="s">
        <v>3871</v>
      </c>
      <c r="C1611" s="1347">
        <v>33</v>
      </c>
      <c r="D1611" s="1382"/>
      <c r="E1611" s="1349">
        <v>2858</v>
      </c>
      <c r="F1611" s="1383">
        <v>1</v>
      </c>
      <c r="G1611" s="2217">
        <v>0</v>
      </c>
      <c r="H1611" s="2217">
        <v>0</v>
      </c>
      <c r="I1611" s="644">
        <f t="shared" si="284"/>
        <v>0</v>
      </c>
      <c r="J1611" s="645">
        <v>360000</v>
      </c>
      <c r="K1611" s="1350"/>
      <c r="L1611" s="647">
        <f>F1611*I1611*J1611</f>
        <v>0</v>
      </c>
      <c r="M1611" s="647">
        <f t="shared" si="283"/>
        <v>0</v>
      </c>
      <c r="N1611" s="80"/>
      <c r="O1611" s="3207">
        <f>'%Loss '!$E$45</f>
        <v>0.74913086085458125</v>
      </c>
      <c r="P1611" s="2887" t="s">
        <v>4062</v>
      </c>
      <c r="Q1611" s="3185">
        <f>M1610+M1613</f>
        <v>3853716.9640461872</v>
      </c>
      <c r="S1611" t="str">
        <f t="shared" si="278"/>
        <v xml:space="preserve">Biddyut Bhaban Circuit-1 </v>
      </c>
      <c r="T1611" s="2672">
        <f t="shared" si="279"/>
        <v>0</v>
      </c>
      <c r="U1611" s="2672">
        <v>0</v>
      </c>
      <c r="V1611" s="33">
        <f t="shared" si="280"/>
        <v>0</v>
      </c>
      <c r="W1611" s="1104" t="e">
        <f t="shared" si="281"/>
        <v>#DIV/0!</v>
      </c>
      <c r="X1611" s="33" t="e">
        <f t="shared" si="282"/>
        <v>#DIV/0!</v>
      </c>
    </row>
    <row r="1612" spans="1:24" ht="21.9" customHeight="1" x14ac:dyDescent="0.3">
      <c r="A1612" s="1346">
        <v>9</v>
      </c>
      <c r="B1612" s="649" t="s">
        <v>3872</v>
      </c>
      <c r="C1612" s="1347">
        <v>33</v>
      </c>
      <c r="D1612" s="1382"/>
      <c r="E1612" s="1349">
        <v>2753</v>
      </c>
      <c r="F1612" s="1383">
        <v>1</v>
      </c>
      <c r="G1612" s="2217">
        <v>408.2</v>
      </c>
      <c r="H1612" s="2217">
        <v>420.24</v>
      </c>
      <c r="I1612" s="644">
        <f t="shared" si="284"/>
        <v>12.04000000000002</v>
      </c>
      <c r="J1612" s="645">
        <v>360000</v>
      </c>
      <c r="K1612" s="646"/>
      <c r="L1612" s="647">
        <f t="shared" ref="L1612:L1617" si="285">F1612*I1612*J1612</f>
        <v>4334400.0000000075</v>
      </c>
      <c r="M1612" s="647">
        <f t="shared" si="283"/>
        <v>4323160.4874043893</v>
      </c>
      <c r="N1612" s="80"/>
      <c r="O1612" s="3208"/>
      <c r="P1612" s="2888"/>
      <c r="Q1612" s="3186"/>
      <c r="S1612" t="str">
        <f t="shared" si="278"/>
        <v xml:space="preserve">Biddyut Bhaban Circuit-2 </v>
      </c>
      <c r="T1612" s="2672">
        <f t="shared" si="279"/>
        <v>4323160.4874043893</v>
      </c>
      <c r="U1612" s="2672">
        <v>0</v>
      </c>
      <c r="V1612" s="33">
        <f t="shared" si="280"/>
        <v>4323160.4874043893</v>
      </c>
      <c r="W1612" s="1104" t="e">
        <f t="shared" si="281"/>
        <v>#DIV/0!</v>
      </c>
      <c r="X1612" s="33" t="e">
        <f t="shared" si="282"/>
        <v>#DIV/0!</v>
      </c>
    </row>
    <row r="1613" spans="1:24" ht="21.9" customHeight="1" x14ac:dyDescent="0.3">
      <c r="A1613" s="1346">
        <v>10</v>
      </c>
      <c r="B1613" s="649" t="s">
        <v>3873</v>
      </c>
      <c r="C1613" s="1347">
        <v>33</v>
      </c>
      <c r="D1613" s="1382"/>
      <c r="E1613" s="1349">
        <v>2803</v>
      </c>
      <c r="F1613" s="660">
        <v>1.03</v>
      </c>
      <c r="G1613" s="2217">
        <v>300.04000000000002</v>
      </c>
      <c r="H1613" s="2217">
        <v>310.45999999999998</v>
      </c>
      <c r="I1613" s="644">
        <f t="shared" si="284"/>
        <v>10.419999999999959</v>
      </c>
      <c r="J1613" s="645">
        <v>360000</v>
      </c>
      <c r="K1613" s="1350"/>
      <c r="L1613" s="647">
        <f t="shared" si="285"/>
        <v>3863735.9999999851</v>
      </c>
      <c r="M1613" s="647">
        <f t="shared" si="283"/>
        <v>3853716.9640461872</v>
      </c>
      <c r="N1613" s="80"/>
      <c r="O1613" s="3207">
        <f>'%Loss '!$E$92</f>
        <v>1.8283933868090143</v>
      </c>
      <c r="P1613" s="2887" t="s">
        <v>4873</v>
      </c>
      <c r="Q1613" s="3185">
        <f>M1611+M1612</f>
        <v>4323160.4874043893</v>
      </c>
      <c r="S1613" t="str">
        <f t="shared" si="278"/>
        <v>DMC Circuit-2</v>
      </c>
      <c r="T1613" s="2672">
        <f t="shared" si="279"/>
        <v>3853716.9640461872</v>
      </c>
      <c r="U1613" s="2672">
        <v>4272970.6888006395</v>
      </c>
      <c r="V1613" s="33">
        <f t="shared" si="280"/>
        <v>-419253.72475445224</v>
      </c>
      <c r="W1613" s="1104">
        <f t="shared" si="281"/>
        <v>-9.8117622443165082</v>
      </c>
      <c r="X1613" s="33" t="str">
        <f t="shared" si="282"/>
        <v>OK</v>
      </c>
    </row>
    <row r="1614" spans="1:24" ht="21.9" customHeight="1" x14ac:dyDescent="0.3">
      <c r="A1614" s="1346">
        <v>11</v>
      </c>
      <c r="B1614" s="649" t="s">
        <v>3874</v>
      </c>
      <c r="C1614" s="1347">
        <v>33</v>
      </c>
      <c r="D1614" s="1382"/>
      <c r="E1614" s="1349">
        <v>2820</v>
      </c>
      <c r="F1614" s="1383">
        <v>1</v>
      </c>
      <c r="G1614" s="2217">
        <v>184</v>
      </c>
      <c r="H1614" s="2217">
        <v>191.04</v>
      </c>
      <c r="I1614" s="644">
        <f t="shared" si="284"/>
        <v>7.039999999999992</v>
      </c>
      <c r="J1614" s="645">
        <v>360000</v>
      </c>
      <c r="K1614" s="646"/>
      <c r="L1614" s="647">
        <f t="shared" si="285"/>
        <v>2534399.9999999972</v>
      </c>
      <c r="M1614" s="647">
        <f t="shared" si="283"/>
        <v>2527828.0590803004</v>
      </c>
      <c r="N1614" s="80"/>
      <c r="O1614" s="3208"/>
      <c r="P1614" s="2888"/>
      <c r="Q1614" s="3186"/>
      <c r="S1614" t="str">
        <f t="shared" si="278"/>
        <v>BB Avenue-2</v>
      </c>
      <c r="T1614" s="2672">
        <f t="shared" si="279"/>
        <v>2527828.0590803004</v>
      </c>
      <c r="U1614" s="2672">
        <v>1412952.4875013074</v>
      </c>
      <c r="V1614" s="33">
        <f t="shared" si="280"/>
        <v>1114875.571578993</v>
      </c>
      <c r="W1614" s="1104">
        <f t="shared" si="281"/>
        <v>78.903967503575473</v>
      </c>
      <c r="X1614" s="33" t="str">
        <f t="shared" si="282"/>
        <v>FAULT</v>
      </c>
    </row>
    <row r="1615" spans="1:24" ht="21.9" customHeight="1" x14ac:dyDescent="0.3">
      <c r="A1615" s="524">
        <v>12</v>
      </c>
      <c r="B1615" s="99" t="s">
        <v>1127</v>
      </c>
      <c r="C1615" s="543">
        <v>33</v>
      </c>
      <c r="D1615" s="1052"/>
      <c r="E1615" s="552">
        <v>2806</v>
      </c>
      <c r="F1615" s="676">
        <v>1</v>
      </c>
      <c r="G1615" s="2217">
        <v>0</v>
      </c>
      <c r="H1615" s="2217">
        <v>0</v>
      </c>
      <c r="I1615" s="19">
        <f t="shared" si="284"/>
        <v>0</v>
      </c>
      <c r="J1615" s="507">
        <v>360000</v>
      </c>
      <c r="K1615" s="583"/>
      <c r="L1615" s="21">
        <f t="shared" si="285"/>
        <v>0</v>
      </c>
      <c r="M1615" s="21">
        <f t="shared" si="283"/>
        <v>0</v>
      </c>
      <c r="N1615" s="80"/>
      <c r="O1615" s="29"/>
      <c r="S1615" t="str">
        <f t="shared" si="278"/>
        <v>Spare</v>
      </c>
      <c r="T1615" s="2672">
        <f t="shared" si="279"/>
        <v>0</v>
      </c>
      <c r="U1615" s="2672">
        <v>0</v>
      </c>
      <c r="V1615" s="33">
        <f t="shared" si="280"/>
        <v>0</v>
      </c>
      <c r="W1615" s="1104" t="e">
        <f t="shared" si="281"/>
        <v>#DIV/0!</v>
      </c>
      <c r="X1615" s="33" t="e">
        <f t="shared" si="282"/>
        <v>#DIV/0!</v>
      </c>
    </row>
    <row r="1616" spans="1:24" ht="21.9" customHeight="1" x14ac:dyDescent="0.3">
      <c r="A1616" s="524">
        <v>14</v>
      </c>
      <c r="B1616" s="98" t="s">
        <v>3331</v>
      </c>
      <c r="C1616" s="543">
        <v>0.41499999999999998</v>
      </c>
      <c r="D1616" s="1052"/>
      <c r="E1616" s="552">
        <v>7977</v>
      </c>
      <c r="F1616" s="676">
        <v>1</v>
      </c>
      <c r="G1616" s="2217">
        <v>3535.99</v>
      </c>
      <c r="H1616" s="2217">
        <v>3535.99</v>
      </c>
      <c r="I1616" s="19">
        <f t="shared" si="284"/>
        <v>0</v>
      </c>
      <c r="J1616" s="507">
        <v>320</v>
      </c>
      <c r="K1616" s="574"/>
      <c r="L1616" s="21">
        <f t="shared" si="285"/>
        <v>0</v>
      </c>
      <c r="M1616" s="21">
        <f t="shared" si="283"/>
        <v>0</v>
      </c>
      <c r="N1616" s="80"/>
      <c r="O1616" s="507"/>
      <c r="S1616" t="str">
        <f t="shared" si="278"/>
        <v>33/0.4 kV, 500 kVA AT-1</v>
      </c>
      <c r="T1616" s="2672">
        <f t="shared" si="279"/>
        <v>0</v>
      </c>
      <c r="U1616" s="2672">
        <v>0</v>
      </c>
      <c r="V1616" s="33">
        <f t="shared" si="280"/>
        <v>0</v>
      </c>
      <c r="W1616" s="1104" t="e">
        <f t="shared" si="281"/>
        <v>#DIV/0!</v>
      </c>
      <c r="X1616" s="33" t="e">
        <f t="shared" si="282"/>
        <v>#DIV/0!</v>
      </c>
    </row>
    <row r="1617" spans="1:24" ht="21.9" customHeight="1" x14ac:dyDescent="0.3">
      <c r="A1617" s="524">
        <v>15</v>
      </c>
      <c r="B1617" s="99" t="s">
        <v>3736</v>
      </c>
      <c r="C1617" s="543">
        <v>0.41499999999999998</v>
      </c>
      <c r="D1617" s="1052"/>
      <c r="E1617" s="552"/>
      <c r="F1617" s="676">
        <v>1</v>
      </c>
      <c r="G1617" s="2217">
        <v>0</v>
      </c>
      <c r="H1617" s="2217">
        <v>0</v>
      </c>
      <c r="I1617" s="19">
        <f t="shared" si="284"/>
        <v>0</v>
      </c>
      <c r="J1617" s="507"/>
      <c r="K1617" s="583"/>
      <c r="L1617" s="21">
        <f t="shared" si="285"/>
        <v>0</v>
      </c>
      <c r="M1617" s="21">
        <f t="shared" si="283"/>
        <v>0</v>
      </c>
      <c r="N1617" s="80"/>
      <c r="O1617" s="12"/>
      <c r="P1617" t="s">
        <v>222</v>
      </c>
      <c r="S1617" t="str">
        <f t="shared" si="278"/>
        <v>33/0.4 kV, 500 kVA AT-2</v>
      </c>
      <c r="T1617" s="2672">
        <f t="shared" si="279"/>
        <v>0</v>
      </c>
      <c r="U1617" s="2672">
        <v>0</v>
      </c>
      <c r="V1617" s="33">
        <f t="shared" si="280"/>
        <v>0</v>
      </c>
      <c r="W1617" s="1104" t="e">
        <f t="shared" si="281"/>
        <v>#DIV/0!</v>
      </c>
      <c r="X1617" s="33" t="e">
        <f t="shared" si="282"/>
        <v>#DIV/0!</v>
      </c>
    </row>
    <row r="1618" spans="1:24" ht="21.9" customHeight="1" x14ac:dyDescent="0.3">
      <c r="A1618" s="524"/>
      <c r="B1618" s="94"/>
      <c r="C1618" s="88"/>
      <c r="D1618" s="94"/>
      <c r="E1618" s="88"/>
      <c r="F1618" s="677"/>
      <c r="G1618" s="37"/>
      <c r="H1618" s="37"/>
      <c r="I1618" s="37"/>
      <c r="J1618" s="93" t="s">
        <v>27</v>
      </c>
      <c r="K1618" s="574"/>
      <c r="L1618" s="42">
        <f>SUM(L1608:L1617)</f>
        <v>15770735.999999981</v>
      </c>
      <c r="M1618" s="42">
        <f>SUM(M1608:M1617)</f>
        <v>15729840.977409966</v>
      </c>
      <c r="N1618" s="81"/>
      <c r="O1618" s="12"/>
      <c r="S1618">
        <f t="shared" si="278"/>
        <v>0</v>
      </c>
      <c r="T1618" s="2672">
        <f t="shared" si="279"/>
        <v>15729840.977409966</v>
      </c>
      <c r="U1618" s="2672">
        <v>9816369.9620154947</v>
      </c>
      <c r="V1618" s="33">
        <f t="shared" si="280"/>
        <v>5913471.0153944716</v>
      </c>
      <c r="W1618" s="1104">
        <f t="shared" si="281"/>
        <v>60.240914291909178</v>
      </c>
      <c r="X1618" s="33" t="str">
        <f t="shared" si="282"/>
        <v>FAULT</v>
      </c>
    </row>
    <row r="1619" spans="1:24" ht="21.9" customHeight="1" x14ac:dyDescent="0.3">
      <c r="A1619" s="524"/>
      <c r="B1619" s="94"/>
      <c r="C1619" s="88"/>
      <c r="D1619" s="94"/>
      <c r="E1619" s="88"/>
      <c r="F1619" s="677"/>
      <c r="G1619" s="37"/>
      <c r="H1619" s="37"/>
      <c r="I1619" s="3159" t="s">
        <v>38</v>
      </c>
      <c r="J1619" s="3160"/>
      <c r="K1619" s="2137">
        <f>K1601</f>
        <v>17668799.99999997</v>
      </c>
      <c r="L1619" s="2127">
        <f>L1607+L1618</f>
        <v>17714735.999999981</v>
      </c>
      <c r="M1619" s="43">
        <f>M1618+M1607</f>
        <v>17668799.99999997</v>
      </c>
      <c r="N1619" s="82">
        <f>(M1619-L1619)/L1619*100</f>
        <v>-0.25930953755117336</v>
      </c>
      <c r="O1619" s="28"/>
    </row>
    <row r="1620" spans="1:24" ht="21.9" customHeight="1" x14ac:dyDescent="0.3">
      <c r="A1620" s="511"/>
      <c r="B1620" s="523"/>
      <c r="C1620" s="520"/>
      <c r="D1620" s="1038"/>
      <c r="K1620" s="580"/>
      <c r="L1620" s="511"/>
      <c r="M1620" s="511"/>
      <c r="N1620" s="520"/>
      <c r="O1620" s="511"/>
    </row>
    <row r="1621" spans="1:24" ht="21.9" customHeight="1" x14ac:dyDescent="0.3">
      <c r="A1621" s="511"/>
      <c r="D1621" s="1086"/>
      <c r="F1621"/>
      <c r="N1621" s="520"/>
      <c r="O1621" s="511"/>
    </row>
    <row r="1622" spans="1:24" ht="21.9" customHeight="1" x14ac:dyDescent="0.3">
      <c r="A1622" s="511"/>
      <c r="D1622" s="1086"/>
      <c r="F1622"/>
      <c r="N1622" s="520"/>
      <c r="O1622" s="511"/>
    </row>
    <row r="1623" spans="1:24" ht="21.9" customHeight="1" x14ac:dyDescent="0.3">
      <c r="A1623" s="511"/>
      <c r="D1623" s="1086"/>
      <c r="F1623"/>
      <c r="N1623" s="520"/>
      <c r="O1623" s="511"/>
    </row>
    <row r="1624" spans="1:24" ht="21.9" customHeight="1" x14ac:dyDescent="0.3">
      <c r="A1624" s="511"/>
      <c r="D1624" s="1086"/>
      <c r="F1624"/>
      <c r="N1624" s="520"/>
      <c r="O1624" s="511"/>
    </row>
    <row r="1625" spans="1:24" ht="21.9" customHeight="1" x14ac:dyDescent="0.3">
      <c r="A1625" s="511"/>
      <c r="D1625" s="1086"/>
      <c r="F1625"/>
      <c r="N1625" s="520"/>
      <c r="O1625" s="511"/>
    </row>
    <row r="1626" spans="1:24" ht="21.9" customHeight="1" x14ac:dyDescent="0.3">
      <c r="A1626" s="511"/>
      <c r="B1626" s="523"/>
      <c r="C1626" s="520"/>
      <c r="D1626" s="1038"/>
      <c r="F1626"/>
      <c r="N1626" s="520"/>
      <c r="O1626" s="511"/>
    </row>
    <row r="1627" spans="1:24" ht="21.9" customHeight="1" x14ac:dyDescent="0.3">
      <c r="A1627" s="511"/>
      <c r="B1627" s="523"/>
      <c r="C1627" s="520"/>
      <c r="D1627" s="1038"/>
      <c r="F1627"/>
      <c r="N1627" s="520"/>
      <c r="O1627" s="511"/>
    </row>
    <row r="1628" spans="1:24" ht="21.9" customHeight="1" x14ac:dyDescent="0.3">
      <c r="A1628" s="511"/>
      <c r="B1628" s="523"/>
      <c r="C1628" s="520"/>
      <c r="D1628" s="1038"/>
      <c r="F1628"/>
      <c r="N1628" s="520"/>
      <c r="O1628" s="511"/>
    </row>
    <row r="1629" spans="1:24" ht="21.9" customHeight="1" x14ac:dyDescent="0.3">
      <c r="A1629" s="511"/>
      <c r="B1629" s="523"/>
      <c r="C1629" s="520"/>
      <c r="D1629" s="1038"/>
      <c r="E1629" s="520"/>
      <c r="F1629"/>
      <c r="N1629" s="520"/>
      <c r="O1629" s="511"/>
    </row>
    <row r="1630" spans="1:24" ht="21.9" customHeight="1" x14ac:dyDescent="0.3">
      <c r="A1630" s="511"/>
      <c r="B1630" s="523"/>
      <c r="C1630" s="520"/>
      <c r="D1630" s="1038"/>
      <c r="E1630" s="520"/>
      <c r="F1630"/>
      <c r="N1630" s="520"/>
      <c r="O1630" s="511"/>
    </row>
    <row r="1631" spans="1:24" ht="21.9" customHeight="1" x14ac:dyDescent="0.3">
      <c r="A1631" s="511"/>
      <c r="B1631" s="523"/>
      <c r="C1631" s="520"/>
      <c r="D1631" s="1038"/>
      <c r="E1631" s="520"/>
      <c r="F1631" s="674"/>
      <c r="G1631" s="2214"/>
      <c r="H1631" s="2214"/>
      <c r="I1631" s="511"/>
      <c r="J1631" s="511"/>
      <c r="K1631" s="580"/>
      <c r="L1631" s="511"/>
      <c r="M1631" s="511"/>
      <c r="N1631" s="520"/>
      <c r="O1631" s="511"/>
    </row>
    <row r="1632" spans="1:24" ht="21.9" customHeight="1" x14ac:dyDescent="0.3">
      <c r="A1632" s="3086" t="s">
        <v>895</v>
      </c>
      <c r="B1632" s="3086"/>
      <c r="C1632" s="3086"/>
      <c r="D1632" s="3086"/>
      <c r="E1632" s="3086"/>
      <c r="F1632" s="3086"/>
      <c r="G1632" s="3086"/>
      <c r="H1632" s="3086"/>
      <c r="I1632" s="3086"/>
      <c r="J1632" s="3086"/>
      <c r="K1632" s="3086"/>
      <c r="L1632" s="3086"/>
      <c r="M1632" s="3086"/>
      <c r="N1632" s="3086"/>
      <c r="O1632" s="629" t="str">
        <f>$O$6</f>
        <v>Month August-2023</v>
      </c>
      <c r="S1632" s="1103" t="str">
        <f>S6</f>
        <v>Name of Feeders.</v>
      </c>
      <c r="T1632" s="2671" t="str">
        <f>T6</f>
        <v>Month August-2023</v>
      </c>
      <c r="U1632" s="2671" t="s">
        <v>5037</v>
      </c>
      <c r="V1632" s="1103" t="str">
        <f>V6</f>
        <v>Diffferance</v>
      </c>
      <c r="W1632" s="1103" t="str">
        <f>W6</f>
        <v>% of Increased/Decreased</v>
      </c>
      <c r="X1632" s="1103" t="str">
        <f>X6</f>
        <v>COMENTS</v>
      </c>
    </row>
    <row r="1633" spans="1:24" ht="21.9" customHeight="1" x14ac:dyDescent="0.3">
      <c r="A1633" s="3087" t="s">
        <v>0</v>
      </c>
      <c r="B1633" s="3089" t="s">
        <v>1</v>
      </c>
      <c r="C1633" s="3091" t="s">
        <v>2</v>
      </c>
      <c r="D1633" s="3092"/>
      <c r="E1633" s="3093"/>
      <c r="F1633" s="3094" t="s">
        <v>3</v>
      </c>
      <c r="G1633" s="3091" t="s">
        <v>4</v>
      </c>
      <c r="H1633" s="3093"/>
      <c r="I1633" s="3068"/>
      <c r="J1633" s="3096" t="s">
        <v>5</v>
      </c>
      <c r="K1633" s="3091" t="s">
        <v>6</v>
      </c>
      <c r="L1633" s="3068"/>
      <c r="M1633" s="95" t="s">
        <v>29</v>
      </c>
      <c r="N1633" s="96"/>
      <c r="O1633" s="3067" t="s">
        <v>7</v>
      </c>
    </row>
    <row r="1634" spans="1:24" ht="46.8" x14ac:dyDescent="0.3">
      <c r="A1634" s="3088"/>
      <c r="B1634" s="3090"/>
      <c r="C1634" s="3084" t="s">
        <v>824</v>
      </c>
      <c r="D1634" s="3085"/>
      <c r="E1634" s="85" t="s">
        <v>9</v>
      </c>
      <c r="F1634" s="3095"/>
      <c r="G1634" s="2218" t="str">
        <f>G8</f>
        <v>Reading at 00.00hr 
01.08.2023</v>
      </c>
      <c r="H1634" s="2218" t="str">
        <f>H8</f>
        <v>Reading at 00.00hr 
01.09.2023</v>
      </c>
      <c r="I1634" s="1" t="s">
        <v>10</v>
      </c>
      <c r="J1634" s="3088"/>
      <c r="K1634" s="1" t="s">
        <v>11</v>
      </c>
      <c r="L1634" s="1" t="s">
        <v>12</v>
      </c>
      <c r="M1634" s="508" t="s">
        <v>30</v>
      </c>
      <c r="N1634" s="75" t="s">
        <v>41</v>
      </c>
      <c r="O1634" s="3068"/>
    </row>
    <row r="1635" spans="1:24" ht="21.9" customHeight="1" x14ac:dyDescent="0.3">
      <c r="A1635" s="2">
        <v>1</v>
      </c>
      <c r="B1635" s="86">
        <v>2</v>
      </c>
      <c r="C1635" s="2582">
        <v>3</v>
      </c>
      <c r="D1635" s="2615">
        <v>4</v>
      </c>
      <c r="E1635" s="551">
        <v>5</v>
      </c>
      <c r="F1635" s="551">
        <v>6</v>
      </c>
      <c r="G1635" s="2616">
        <f>'PDB Bill AMR'!$H$5</f>
        <v>8</v>
      </c>
      <c r="H1635" s="2616">
        <f>'PDB Bill AMR'!$H$5</f>
        <v>8</v>
      </c>
      <c r="I1635" s="2" t="s">
        <v>2021</v>
      </c>
      <c r="J1635" s="2">
        <v>10</v>
      </c>
      <c r="K1635" s="2" t="s">
        <v>5039</v>
      </c>
      <c r="L1635" s="2" t="s">
        <v>5040</v>
      </c>
      <c r="M1635" s="2">
        <v>13</v>
      </c>
      <c r="N1635" s="2">
        <v>14</v>
      </c>
      <c r="O1635" s="2">
        <v>15</v>
      </c>
      <c r="T1635" s="2673">
        <v>15283200.000000071</v>
      </c>
      <c r="U1635" s="2673">
        <v>15283200.000000071</v>
      </c>
      <c r="V1635" s="33">
        <f>T1635-U1635</f>
        <v>0</v>
      </c>
      <c r="W1635" s="1104">
        <f>V1635/U1635*100</f>
        <v>0</v>
      </c>
      <c r="X1635" s="33" t="str">
        <f>IF(W1635&gt;40,"FAULT",IF(W1635&lt;-40,"CHECK","OK"))</f>
        <v>OK</v>
      </c>
    </row>
    <row r="1636" spans="1:24" ht="21.9" customHeight="1" x14ac:dyDescent="0.3">
      <c r="A1636" s="524"/>
      <c r="B1636" s="513" t="s">
        <v>1221</v>
      </c>
      <c r="C1636" s="514"/>
      <c r="D1636" s="573"/>
      <c r="E1636" s="514"/>
      <c r="F1636" s="668"/>
      <c r="G1636" s="2211"/>
      <c r="H1636" s="2211"/>
      <c r="I1636" s="514"/>
      <c r="J1636" s="514"/>
      <c r="K1636" s="573"/>
      <c r="L1636" s="514"/>
      <c r="M1636" s="515"/>
      <c r="N1636" s="516"/>
      <c r="O1636" s="11"/>
    </row>
    <row r="1637" spans="1:24" ht="21.9" customHeight="1" x14ac:dyDescent="0.3">
      <c r="A1637" s="507">
        <v>3</v>
      </c>
      <c r="B1637" s="98" t="s">
        <v>2885</v>
      </c>
      <c r="C1637" s="72">
        <v>11</v>
      </c>
      <c r="D1637" s="1054"/>
      <c r="E1637" s="51">
        <v>2762</v>
      </c>
      <c r="F1637" s="676">
        <v>1</v>
      </c>
      <c r="G1637" s="687">
        <v>40.299999999999997</v>
      </c>
      <c r="H1637" s="687">
        <v>42.56</v>
      </c>
      <c r="I1637" s="20">
        <f>H1637-G1637</f>
        <v>2.2600000000000051</v>
      </c>
      <c r="J1637" s="507">
        <v>250000</v>
      </c>
      <c r="K1637" s="585">
        <f>F1637*I1637*J1637</f>
        <v>565000.00000000128</v>
      </c>
      <c r="L1637" s="21"/>
      <c r="M1637" s="21">
        <f>K1637*$M$1607/$K$1640</f>
        <v>540326.43539499561</v>
      </c>
      <c r="N1637" s="81"/>
      <c r="O1637" s="11"/>
    </row>
    <row r="1638" spans="1:24" ht="21.9" customHeight="1" x14ac:dyDescent="0.3">
      <c r="A1638" s="507">
        <v>9</v>
      </c>
      <c r="B1638" s="98" t="s">
        <v>1353</v>
      </c>
      <c r="C1638" s="72">
        <v>11</v>
      </c>
      <c r="D1638" s="1055"/>
      <c r="E1638" s="51">
        <v>2771</v>
      </c>
      <c r="F1638" s="676">
        <v>1</v>
      </c>
      <c r="G1638" s="687">
        <v>47.3</v>
      </c>
      <c r="H1638" s="687">
        <v>51.28</v>
      </c>
      <c r="I1638" s="20">
        <f>H1638-G1638</f>
        <v>3.980000000000004</v>
      </c>
      <c r="J1638" s="507">
        <v>250000</v>
      </c>
      <c r="K1638" s="585">
        <f>F1638*I1638*J1638</f>
        <v>995000.00000000105</v>
      </c>
      <c r="L1638" s="21"/>
      <c r="M1638" s="21">
        <f t="shared" ref="M1638:M1639" si="286">K1638*$M$1607/$K$1640</f>
        <v>951548.32427968143</v>
      </c>
      <c r="N1638" s="81"/>
      <c r="O1638" s="11"/>
    </row>
    <row r="1639" spans="1:24" ht="21.9" customHeight="1" x14ac:dyDescent="0.3">
      <c r="A1639" s="507">
        <v>20</v>
      </c>
      <c r="B1639" s="98" t="s">
        <v>2906</v>
      </c>
      <c r="C1639" s="72">
        <v>11</v>
      </c>
      <c r="D1639" s="1055"/>
      <c r="E1639" s="51" t="s">
        <v>3366</v>
      </c>
      <c r="F1639" s="676">
        <v>1</v>
      </c>
      <c r="G1639" s="687">
        <v>17.3</v>
      </c>
      <c r="H1639" s="687">
        <v>19.170000000000002</v>
      </c>
      <c r="I1639" s="20">
        <f>H1639-G1639</f>
        <v>1.870000000000001</v>
      </c>
      <c r="J1639" s="507">
        <v>250000</v>
      </c>
      <c r="K1639" s="585">
        <f>F1639*I1639*J1639</f>
        <v>467500.00000000023</v>
      </c>
      <c r="L1639" s="21"/>
      <c r="M1639" s="21">
        <f t="shared" si="286"/>
        <v>447084.2629153275</v>
      </c>
      <c r="N1639" s="81"/>
      <c r="O1639" s="11"/>
    </row>
    <row r="1640" spans="1:24" ht="21.9" customHeight="1" x14ac:dyDescent="0.3">
      <c r="A1640" s="524"/>
      <c r="B1640" s="94"/>
      <c r="C1640" s="88"/>
      <c r="D1640" s="94"/>
      <c r="E1640" s="88"/>
      <c r="F1640" s="677"/>
      <c r="G1640" s="37">
        <v>0</v>
      </c>
      <c r="H1640" s="37">
        <v>0</v>
      </c>
      <c r="I1640" s="37"/>
      <c r="J1640" s="94" t="s">
        <v>27</v>
      </c>
      <c r="K1640" s="2128">
        <f>SUM(K1637:K1639)</f>
        <v>2027500.0000000026</v>
      </c>
      <c r="L1640" s="42"/>
      <c r="M1640" s="42">
        <f>SUM(M1637:M1639)</f>
        <v>1938959.0225900046</v>
      </c>
      <c r="N1640" s="81"/>
      <c r="O1640" s="11"/>
    </row>
    <row r="1641" spans="1:24" ht="21.9" customHeight="1" x14ac:dyDescent="0.3">
      <c r="A1641" s="519"/>
      <c r="B1641" s="532" t="s">
        <v>1222</v>
      </c>
      <c r="C1641" s="533"/>
      <c r="D1641" s="578"/>
      <c r="E1641" s="533"/>
      <c r="F1641" s="671"/>
      <c r="G1641" s="2216">
        <v>0</v>
      </c>
      <c r="H1641" s="2216">
        <v>0</v>
      </c>
      <c r="I1641" s="533"/>
      <c r="J1641" s="533"/>
      <c r="K1641" s="578"/>
      <c r="L1641" s="533"/>
      <c r="M1641" s="536"/>
      <c r="N1641" s="534"/>
      <c r="O1641" s="507"/>
    </row>
    <row r="1642" spans="1:24" ht="21.9" customHeight="1" x14ac:dyDescent="0.3">
      <c r="A1642" s="519"/>
      <c r="B1642" s="98" t="s">
        <v>3875</v>
      </c>
      <c r="C1642" s="72">
        <v>11</v>
      </c>
      <c r="D1642" s="932"/>
      <c r="E1642" s="51">
        <v>2761</v>
      </c>
      <c r="F1642" s="676">
        <v>1</v>
      </c>
      <c r="G1642" s="2217">
        <v>50</v>
      </c>
      <c r="H1642" s="2217">
        <v>53.49</v>
      </c>
      <c r="I1642" s="19">
        <f t="shared" ref="I1642:I1657" si="287">H1642-G1642</f>
        <v>3.490000000000002</v>
      </c>
      <c r="J1642" s="507">
        <v>60000</v>
      </c>
      <c r="K1642" s="581"/>
      <c r="L1642" s="21">
        <f t="shared" ref="L1642:L1657" si="288">F1642*I1642*J1642</f>
        <v>209400.00000000012</v>
      </c>
      <c r="M1642" s="21">
        <f>L1642*$K$1658/$L$1658</f>
        <v>207689.31611388354</v>
      </c>
      <c r="N1642" s="71" t="s">
        <v>105</v>
      </c>
      <c r="O1642" s="14"/>
      <c r="S1642" t="str">
        <f t="shared" ref="S1642:S1657" si="289">B1642</f>
        <v>Mokarom Bhabon</v>
      </c>
      <c r="T1642" s="2672">
        <f t="shared" ref="T1642:T1657" si="290">M1642</f>
        <v>207689.31611388354</v>
      </c>
      <c r="U1642" s="2672">
        <v>186304.8566413105</v>
      </c>
      <c r="V1642" s="33">
        <f t="shared" ref="V1642:V1657" si="291">T1642-U1642</f>
        <v>21384.459472573042</v>
      </c>
      <c r="W1642" s="1104">
        <f t="shared" ref="W1642:W1657" si="292">V1642/U1642*100</f>
        <v>11.478208275452619</v>
      </c>
      <c r="X1642" s="33" t="str">
        <f t="shared" ref="X1642:X1657" si="293">IF(W1642&gt;40,"FAULT",IF(W1642&lt;-40,"CHECK","OK"))</f>
        <v>OK</v>
      </c>
    </row>
    <row r="1643" spans="1:24" ht="21.9" customHeight="1" x14ac:dyDescent="0.3">
      <c r="A1643" s="519">
        <v>4</v>
      </c>
      <c r="B1643" s="98" t="s">
        <v>3876</v>
      </c>
      <c r="C1643" s="72">
        <v>11</v>
      </c>
      <c r="D1643" s="933"/>
      <c r="E1643" s="51">
        <v>2850</v>
      </c>
      <c r="F1643" s="676">
        <v>1</v>
      </c>
      <c r="G1643" s="2217">
        <v>116.8</v>
      </c>
      <c r="H1643" s="2217">
        <v>122.87</v>
      </c>
      <c r="I1643" s="19">
        <f t="shared" si="287"/>
        <v>6.0700000000000074</v>
      </c>
      <c r="J1643" s="507">
        <v>60000</v>
      </c>
      <c r="K1643" s="581"/>
      <c r="L1643" s="21">
        <f t="shared" si="288"/>
        <v>364200.00000000047</v>
      </c>
      <c r="M1643" s="21">
        <f t="shared" ref="M1643:M1657" si="294">L1643*$K$1658/$L$1658</f>
        <v>361224.68447314436</v>
      </c>
      <c r="N1643" s="71" t="s">
        <v>105</v>
      </c>
      <c r="O1643" s="14"/>
      <c r="S1643" t="str">
        <f t="shared" si="289"/>
        <v>11 kV Shaid Minar RMU</v>
      </c>
      <c r="T1643" s="2672">
        <f t="shared" si="290"/>
        <v>361224.68447314436</v>
      </c>
      <c r="U1643" s="2672">
        <v>367165.74019894621</v>
      </c>
      <c r="V1643" s="33">
        <f t="shared" si="291"/>
        <v>-5941.0557258018525</v>
      </c>
      <c r="W1643" s="1104">
        <f t="shared" si="292"/>
        <v>-1.6180855334113504</v>
      </c>
      <c r="X1643" s="33" t="str">
        <f t="shared" si="293"/>
        <v>OK</v>
      </c>
    </row>
    <row r="1644" spans="1:24" ht="21.9" customHeight="1" x14ac:dyDescent="0.3">
      <c r="A1644" s="519">
        <v>5</v>
      </c>
      <c r="B1644" s="98" t="s">
        <v>3877</v>
      </c>
      <c r="C1644" s="72">
        <v>11</v>
      </c>
      <c r="D1644" s="933"/>
      <c r="E1644" s="51">
        <v>2851</v>
      </c>
      <c r="F1644" s="676">
        <v>1</v>
      </c>
      <c r="G1644" s="2217">
        <v>0</v>
      </c>
      <c r="H1644" s="2217">
        <v>0</v>
      </c>
      <c r="I1644" s="19">
        <f t="shared" si="287"/>
        <v>0</v>
      </c>
      <c r="J1644" s="507">
        <v>60000</v>
      </c>
      <c r="K1644" s="581"/>
      <c r="L1644" s="21">
        <f t="shared" si="288"/>
        <v>0</v>
      </c>
      <c r="M1644" s="21">
        <f t="shared" si="294"/>
        <v>0</v>
      </c>
      <c r="N1644" s="71" t="s">
        <v>105</v>
      </c>
      <c r="O1644" s="14"/>
      <c r="S1644" t="str">
        <f t="shared" si="289"/>
        <v>11 kV Shaidulla Hall</v>
      </c>
      <c r="T1644" s="2672">
        <f t="shared" si="290"/>
        <v>0</v>
      </c>
      <c r="U1644" s="2672">
        <v>0</v>
      </c>
      <c r="V1644" s="33">
        <f t="shared" si="291"/>
        <v>0</v>
      </c>
      <c r="W1644" s="1104" t="e">
        <f t="shared" si="292"/>
        <v>#DIV/0!</v>
      </c>
      <c r="X1644" s="33" t="e">
        <f t="shared" si="293"/>
        <v>#DIV/0!</v>
      </c>
    </row>
    <row r="1645" spans="1:24" ht="21.9" customHeight="1" x14ac:dyDescent="0.3">
      <c r="A1645" s="519">
        <v>6</v>
      </c>
      <c r="B1645" s="98" t="s">
        <v>1127</v>
      </c>
      <c r="C1645" s="72">
        <v>11</v>
      </c>
      <c r="D1645" s="933"/>
      <c r="E1645" s="51">
        <v>2784</v>
      </c>
      <c r="F1645" s="676">
        <v>1</v>
      </c>
      <c r="G1645" s="2217">
        <v>0</v>
      </c>
      <c r="H1645" s="2217">
        <v>0</v>
      </c>
      <c r="I1645" s="19">
        <f t="shared" si="287"/>
        <v>0</v>
      </c>
      <c r="J1645" s="507">
        <v>60000</v>
      </c>
      <c r="K1645" s="581"/>
      <c r="L1645" s="21">
        <f t="shared" si="288"/>
        <v>0</v>
      </c>
      <c r="M1645" s="21">
        <f t="shared" si="294"/>
        <v>0</v>
      </c>
      <c r="N1645" s="71"/>
      <c r="O1645" s="14"/>
      <c r="S1645" t="str">
        <f t="shared" si="289"/>
        <v>Spare</v>
      </c>
      <c r="T1645" s="2672">
        <f t="shared" si="290"/>
        <v>0</v>
      </c>
      <c r="U1645" s="2672">
        <v>0</v>
      </c>
      <c r="V1645" s="33">
        <f t="shared" si="291"/>
        <v>0</v>
      </c>
      <c r="W1645" s="1104" t="e">
        <f t="shared" si="292"/>
        <v>#DIV/0!</v>
      </c>
      <c r="X1645" s="33" t="e">
        <f t="shared" si="293"/>
        <v>#DIV/0!</v>
      </c>
    </row>
    <row r="1646" spans="1:24" ht="21.9" customHeight="1" x14ac:dyDescent="0.3">
      <c r="A1646" s="519">
        <v>7</v>
      </c>
      <c r="B1646" s="98" t="s">
        <v>1127</v>
      </c>
      <c r="C1646" s="72">
        <v>11</v>
      </c>
      <c r="D1646" s="933"/>
      <c r="E1646" s="51">
        <v>2799</v>
      </c>
      <c r="F1646" s="676">
        <v>1</v>
      </c>
      <c r="G1646" s="2217">
        <v>0</v>
      </c>
      <c r="H1646" s="2217">
        <v>0</v>
      </c>
      <c r="I1646" s="19">
        <f t="shared" si="287"/>
        <v>0</v>
      </c>
      <c r="J1646" s="507">
        <v>60000</v>
      </c>
      <c r="K1646" s="581"/>
      <c r="L1646" s="21">
        <f t="shared" si="288"/>
        <v>0</v>
      </c>
      <c r="M1646" s="21">
        <f t="shared" si="294"/>
        <v>0</v>
      </c>
      <c r="N1646" s="71"/>
      <c r="O1646" s="14"/>
      <c r="S1646" t="str">
        <f t="shared" si="289"/>
        <v>Spare</v>
      </c>
      <c r="T1646" s="2672">
        <f t="shared" si="290"/>
        <v>0</v>
      </c>
      <c r="U1646" s="2672">
        <v>0</v>
      </c>
      <c r="V1646" s="33">
        <f t="shared" si="291"/>
        <v>0</v>
      </c>
      <c r="W1646" s="1104" t="e">
        <f t="shared" si="292"/>
        <v>#DIV/0!</v>
      </c>
      <c r="X1646" s="33" t="e">
        <f t="shared" si="293"/>
        <v>#DIV/0!</v>
      </c>
    </row>
    <row r="1647" spans="1:24" ht="21.9" customHeight="1" x14ac:dyDescent="0.3">
      <c r="A1647" s="519">
        <v>8</v>
      </c>
      <c r="B1647" s="98" t="s">
        <v>1127</v>
      </c>
      <c r="C1647" s="72">
        <v>11</v>
      </c>
      <c r="D1647" s="933"/>
      <c r="E1647" s="51">
        <v>2775</v>
      </c>
      <c r="F1647" s="676">
        <v>1</v>
      </c>
      <c r="G1647" s="2217">
        <v>0</v>
      </c>
      <c r="H1647" s="2217">
        <v>0</v>
      </c>
      <c r="I1647" s="19">
        <f t="shared" si="287"/>
        <v>0</v>
      </c>
      <c r="J1647" s="507">
        <v>60000</v>
      </c>
      <c r="K1647" s="581"/>
      <c r="L1647" s="21">
        <f t="shared" si="288"/>
        <v>0</v>
      </c>
      <c r="M1647" s="21">
        <f t="shared" si="294"/>
        <v>0</v>
      </c>
      <c r="N1647" s="71"/>
      <c r="O1647" s="14"/>
      <c r="S1647" t="str">
        <f t="shared" si="289"/>
        <v>Spare</v>
      </c>
      <c r="T1647" s="2672">
        <f t="shared" si="290"/>
        <v>0</v>
      </c>
      <c r="U1647" s="2672">
        <v>0</v>
      </c>
      <c r="V1647" s="33">
        <f t="shared" si="291"/>
        <v>0</v>
      </c>
      <c r="W1647" s="1104" t="e">
        <f t="shared" si="292"/>
        <v>#DIV/0!</v>
      </c>
      <c r="X1647" s="33" t="e">
        <f t="shared" si="293"/>
        <v>#DIV/0!</v>
      </c>
    </row>
    <row r="1648" spans="1:24" ht="21.9" customHeight="1" x14ac:dyDescent="0.3">
      <c r="A1648" s="519">
        <v>10</v>
      </c>
      <c r="B1648" s="98" t="s">
        <v>3878</v>
      </c>
      <c r="C1648" s="72">
        <v>11</v>
      </c>
      <c r="D1648" s="933"/>
      <c r="E1648" s="51">
        <v>2836</v>
      </c>
      <c r="F1648" s="676">
        <v>1</v>
      </c>
      <c r="G1648" s="2217">
        <v>90.5</v>
      </c>
      <c r="H1648" s="2217">
        <v>95.21</v>
      </c>
      <c r="I1648" s="19">
        <f t="shared" si="287"/>
        <v>4.7099999999999937</v>
      </c>
      <c r="J1648" s="507">
        <v>60000</v>
      </c>
      <c r="K1648" s="581"/>
      <c r="L1648" s="21">
        <f t="shared" si="288"/>
        <v>282599.99999999965</v>
      </c>
      <c r="M1648" s="21">
        <f t="shared" si="294"/>
        <v>280291.31200469617</v>
      </c>
      <c r="N1648" s="71" t="s">
        <v>105</v>
      </c>
      <c r="O1648" s="14"/>
      <c r="S1648" t="str">
        <f t="shared" si="289"/>
        <v>MBA Bhabon</v>
      </c>
      <c r="T1648" s="2672">
        <f t="shared" si="290"/>
        <v>280291.31200469617</v>
      </c>
      <c r="U1648" s="2672">
        <v>263125.36571094161</v>
      </c>
      <c r="V1648" s="33">
        <f t="shared" si="291"/>
        <v>17165.946293754561</v>
      </c>
      <c r="W1648" s="1104">
        <f t="shared" si="292"/>
        <v>6.5238660086509279</v>
      </c>
      <c r="X1648" s="33" t="str">
        <f t="shared" si="293"/>
        <v>OK</v>
      </c>
    </row>
    <row r="1649" spans="1:24" ht="21.9" customHeight="1" x14ac:dyDescent="0.3">
      <c r="A1649" s="519">
        <v>11</v>
      </c>
      <c r="B1649" s="98" t="s">
        <v>3879</v>
      </c>
      <c r="C1649" s="72">
        <v>11</v>
      </c>
      <c r="D1649" s="933"/>
      <c r="E1649" s="51">
        <v>2835</v>
      </c>
      <c r="F1649" s="676">
        <v>1</v>
      </c>
      <c r="G1649" s="2217">
        <v>50</v>
      </c>
      <c r="H1649" s="2217">
        <v>55.93</v>
      </c>
      <c r="I1649" s="19">
        <f t="shared" si="287"/>
        <v>5.93</v>
      </c>
      <c r="J1649" s="507">
        <v>60000</v>
      </c>
      <c r="K1649" s="581"/>
      <c r="L1649" s="21">
        <f t="shared" si="288"/>
        <v>355800</v>
      </c>
      <c r="M1649" s="21">
        <f t="shared" si="294"/>
        <v>352893.30789550964</v>
      </c>
      <c r="N1649" s="71" t="s">
        <v>105</v>
      </c>
      <c r="O1649" s="14"/>
      <c r="S1649" t="str">
        <f t="shared" si="289"/>
        <v>Suprime Court</v>
      </c>
      <c r="T1649" s="2672">
        <f t="shared" si="290"/>
        <v>352893.30789550964</v>
      </c>
      <c r="U1649" s="2672">
        <v>353253.36454066716</v>
      </c>
      <c r="V1649" s="33">
        <f t="shared" si="291"/>
        <v>-360.05664515751414</v>
      </c>
      <c r="W1649" s="1104">
        <f t="shared" si="292"/>
        <v>-0.10192589265942116</v>
      </c>
      <c r="X1649" s="33" t="str">
        <f t="shared" si="293"/>
        <v>OK</v>
      </c>
    </row>
    <row r="1650" spans="1:24" ht="21.9" customHeight="1" x14ac:dyDescent="0.3">
      <c r="A1650" s="519">
        <v>12</v>
      </c>
      <c r="B1650" s="98" t="s">
        <v>3880</v>
      </c>
      <c r="C1650" s="72">
        <v>11</v>
      </c>
      <c r="D1650" s="933"/>
      <c r="E1650" s="51">
        <v>2853</v>
      </c>
      <c r="F1650" s="676">
        <v>1</v>
      </c>
      <c r="G1650" s="2217">
        <v>55.9</v>
      </c>
      <c r="H1650" s="2217">
        <v>61.8</v>
      </c>
      <c r="I1650" s="19">
        <f t="shared" si="287"/>
        <v>5.8999999999999986</v>
      </c>
      <c r="J1650" s="507">
        <v>60000</v>
      </c>
      <c r="K1650" s="581"/>
      <c r="L1650" s="21">
        <f t="shared" si="288"/>
        <v>353999.99999999994</v>
      </c>
      <c r="M1650" s="21">
        <f t="shared" si="294"/>
        <v>351108.01291458792</v>
      </c>
      <c r="N1650" s="71" t="s">
        <v>105</v>
      </c>
      <c r="O1650" s="14"/>
      <c r="S1650" t="str">
        <f t="shared" si="289"/>
        <v>Karjon Hall</v>
      </c>
      <c r="T1650" s="2672">
        <f t="shared" si="290"/>
        <v>351108.01291458792</v>
      </c>
      <c r="U1650" s="2672">
        <v>342970.30427150376</v>
      </c>
      <c r="V1650" s="33">
        <f t="shared" si="291"/>
        <v>8137.7086430841591</v>
      </c>
      <c r="W1650" s="1104">
        <f t="shared" si="292"/>
        <v>2.3727152297833189</v>
      </c>
      <c r="X1650" s="33" t="str">
        <f t="shared" si="293"/>
        <v>OK</v>
      </c>
    </row>
    <row r="1651" spans="1:24" ht="21.9" customHeight="1" x14ac:dyDescent="0.3">
      <c r="A1651" s="519">
        <v>13</v>
      </c>
      <c r="B1651" s="98" t="s">
        <v>1127</v>
      </c>
      <c r="C1651" s="72">
        <v>11</v>
      </c>
      <c r="D1651" s="933"/>
      <c r="E1651" s="51">
        <v>2852</v>
      </c>
      <c r="F1651" s="676">
        <v>1</v>
      </c>
      <c r="G1651" s="2217">
        <v>0</v>
      </c>
      <c r="H1651" s="2217">
        <v>0</v>
      </c>
      <c r="I1651" s="19">
        <f t="shared" si="287"/>
        <v>0</v>
      </c>
      <c r="J1651" s="507">
        <v>60000</v>
      </c>
      <c r="K1651" s="581"/>
      <c r="L1651" s="21">
        <f t="shared" si="288"/>
        <v>0</v>
      </c>
      <c r="M1651" s="21">
        <f t="shared" si="294"/>
        <v>0</v>
      </c>
      <c r="N1651" s="71"/>
      <c r="O1651" s="14"/>
      <c r="S1651" t="str">
        <f t="shared" si="289"/>
        <v>Spare</v>
      </c>
      <c r="T1651" s="2672">
        <f t="shared" si="290"/>
        <v>0</v>
      </c>
      <c r="U1651" s="2672">
        <v>0</v>
      </c>
      <c r="V1651" s="33">
        <f t="shared" si="291"/>
        <v>0</v>
      </c>
      <c r="W1651" s="1104" t="e">
        <f t="shared" si="292"/>
        <v>#DIV/0!</v>
      </c>
      <c r="X1651" s="33" t="e">
        <f t="shared" si="293"/>
        <v>#DIV/0!</v>
      </c>
    </row>
    <row r="1652" spans="1:24" ht="21.9" customHeight="1" x14ac:dyDescent="0.3">
      <c r="A1652" s="519">
        <v>14</v>
      </c>
      <c r="B1652" s="98" t="s">
        <v>3881</v>
      </c>
      <c r="C1652" s="72">
        <v>11</v>
      </c>
      <c r="D1652" s="933"/>
      <c r="E1652" s="51">
        <v>2839</v>
      </c>
      <c r="F1652" s="676">
        <v>1</v>
      </c>
      <c r="G1652" s="2217">
        <v>0.8</v>
      </c>
      <c r="H1652" s="2217">
        <v>0.8</v>
      </c>
      <c r="I1652" s="19">
        <f t="shared" si="287"/>
        <v>0</v>
      </c>
      <c r="J1652" s="507">
        <v>60000</v>
      </c>
      <c r="K1652" s="581"/>
      <c r="L1652" s="21">
        <f t="shared" si="288"/>
        <v>0</v>
      </c>
      <c r="M1652" s="21">
        <f t="shared" si="294"/>
        <v>0</v>
      </c>
      <c r="N1652" s="71" t="s">
        <v>105</v>
      </c>
      <c r="O1652" s="14"/>
      <c r="S1652" t="str">
        <f t="shared" si="289"/>
        <v>Swimming Pool</v>
      </c>
      <c r="T1652" s="2672">
        <f t="shared" si="290"/>
        <v>0</v>
      </c>
      <c r="U1652" s="2672">
        <v>0</v>
      </c>
      <c r="V1652" s="33">
        <f t="shared" si="291"/>
        <v>0</v>
      </c>
      <c r="W1652" s="1104" t="e">
        <f t="shared" si="292"/>
        <v>#DIV/0!</v>
      </c>
      <c r="X1652" s="33" t="e">
        <f t="shared" si="293"/>
        <v>#DIV/0!</v>
      </c>
    </row>
    <row r="1653" spans="1:24" ht="21.9" customHeight="1" x14ac:dyDescent="0.3">
      <c r="A1653" s="519">
        <v>15</v>
      </c>
      <c r="B1653" s="98" t="s">
        <v>1127</v>
      </c>
      <c r="C1653" s="72">
        <v>11</v>
      </c>
      <c r="D1653" s="933"/>
      <c r="E1653" s="51">
        <v>2838</v>
      </c>
      <c r="F1653" s="676">
        <v>1</v>
      </c>
      <c r="G1653" s="2217">
        <v>0</v>
      </c>
      <c r="H1653" s="2217">
        <v>0</v>
      </c>
      <c r="I1653" s="19">
        <f t="shared" si="287"/>
        <v>0</v>
      </c>
      <c r="J1653" s="507">
        <v>60000</v>
      </c>
      <c r="K1653" s="581"/>
      <c r="L1653" s="21">
        <f t="shared" si="288"/>
        <v>0</v>
      </c>
      <c r="M1653" s="21">
        <f t="shared" si="294"/>
        <v>0</v>
      </c>
      <c r="N1653" s="71"/>
      <c r="O1653" s="14"/>
      <c r="S1653" t="str">
        <f t="shared" si="289"/>
        <v>Spare</v>
      </c>
      <c r="T1653" s="2672">
        <f t="shared" si="290"/>
        <v>0</v>
      </c>
      <c r="U1653" s="2672">
        <v>0</v>
      </c>
      <c r="V1653" s="33">
        <f t="shared" si="291"/>
        <v>0</v>
      </c>
      <c r="W1653" s="1104" t="e">
        <f t="shared" si="292"/>
        <v>#DIV/0!</v>
      </c>
      <c r="X1653" s="33" t="e">
        <f t="shared" si="293"/>
        <v>#DIV/0!</v>
      </c>
    </row>
    <row r="1654" spans="1:24" ht="21.9" customHeight="1" x14ac:dyDescent="0.3">
      <c r="A1654" s="519">
        <v>16</v>
      </c>
      <c r="B1654" s="98" t="s">
        <v>3882</v>
      </c>
      <c r="C1654" s="72">
        <v>11</v>
      </c>
      <c r="D1654" s="933"/>
      <c r="E1654" s="51">
        <v>2772</v>
      </c>
      <c r="F1654" s="676">
        <v>1</v>
      </c>
      <c r="G1654" s="2217">
        <v>72.099999999999994</v>
      </c>
      <c r="H1654" s="2217">
        <v>80.069999999999993</v>
      </c>
      <c r="I1654" s="19">
        <f t="shared" si="287"/>
        <v>7.9699999999999989</v>
      </c>
      <c r="J1654" s="507">
        <v>60000</v>
      </c>
      <c r="K1654" s="581"/>
      <c r="L1654" s="21">
        <f t="shared" si="288"/>
        <v>478199.99999999994</v>
      </c>
      <c r="M1654" s="21">
        <f t="shared" si="294"/>
        <v>474293.36659818073</v>
      </c>
      <c r="N1654" s="71" t="s">
        <v>105</v>
      </c>
      <c r="O1654" s="14"/>
      <c r="S1654" t="str">
        <f t="shared" si="289"/>
        <v>Police Head Quarter RMU</v>
      </c>
      <c r="T1654" s="2672">
        <f t="shared" si="290"/>
        <v>474293.36659818073</v>
      </c>
      <c r="U1654" s="2672">
        <v>554680.36863662908</v>
      </c>
      <c r="V1654" s="33">
        <f t="shared" si="291"/>
        <v>-80387.002038448351</v>
      </c>
      <c r="W1654" s="1104">
        <f t="shared" si="292"/>
        <v>-14.492490916171191</v>
      </c>
      <c r="X1654" s="33" t="str">
        <f t="shared" si="293"/>
        <v>OK</v>
      </c>
    </row>
    <row r="1655" spans="1:24" ht="21.9" customHeight="1" x14ac:dyDescent="0.3">
      <c r="A1655" s="519">
        <v>17</v>
      </c>
      <c r="B1655" s="98" t="s">
        <v>1127</v>
      </c>
      <c r="C1655" s="72">
        <v>11</v>
      </c>
      <c r="D1655" s="933"/>
      <c r="E1655" s="51">
        <v>2843</v>
      </c>
      <c r="F1655" s="676">
        <v>1</v>
      </c>
      <c r="G1655" s="2217">
        <v>0</v>
      </c>
      <c r="H1655" s="2217">
        <v>0</v>
      </c>
      <c r="I1655" s="19">
        <f t="shared" si="287"/>
        <v>0</v>
      </c>
      <c r="J1655" s="507">
        <v>60000</v>
      </c>
      <c r="K1655" s="581"/>
      <c r="L1655" s="21">
        <f t="shared" si="288"/>
        <v>0</v>
      </c>
      <c r="M1655" s="21">
        <f t="shared" si="294"/>
        <v>0</v>
      </c>
      <c r="N1655" s="71"/>
      <c r="O1655" s="14"/>
      <c r="S1655" t="str">
        <f t="shared" si="289"/>
        <v>Spare</v>
      </c>
      <c r="T1655" s="2672">
        <f t="shared" si="290"/>
        <v>0</v>
      </c>
      <c r="U1655" s="2672">
        <v>0</v>
      </c>
      <c r="V1655" s="33">
        <f t="shared" si="291"/>
        <v>0</v>
      </c>
      <c r="W1655" s="1104" t="e">
        <f t="shared" si="292"/>
        <v>#DIV/0!</v>
      </c>
      <c r="X1655" s="33" t="e">
        <f t="shared" si="293"/>
        <v>#DIV/0!</v>
      </c>
    </row>
    <row r="1656" spans="1:24" ht="21.9" customHeight="1" x14ac:dyDescent="0.3">
      <c r="A1656" s="519">
        <v>18</v>
      </c>
      <c r="B1656" s="99" t="s">
        <v>1127</v>
      </c>
      <c r="C1656" s="72">
        <v>11</v>
      </c>
      <c r="D1656" s="933"/>
      <c r="E1656" s="51">
        <v>2764</v>
      </c>
      <c r="F1656" s="676">
        <v>1</v>
      </c>
      <c r="G1656" s="2217">
        <v>0</v>
      </c>
      <c r="H1656" s="2217">
        <v>0</v>
      </c>
      <c r="I1656" s="19">
        <f t="shared" si="287"/>
        <v>0</v>
      </c>
      <c r="J1656" s="507">
        <v>60000</v>
      </c>
      <c r="K1656" s="581"/>
      <c r="L1656" s="21">
        <f t="shared" si="288"/>
        <v>0</v>
      </c>
      <c r="M1656" s="21">
        <f t="shared" si="294"/>
        <v>0</v>
      </c>
      <c r="N1656" s="71"/>
      <c r="O1656" s="14"/>
      <c r="S1656" t="str">
        <f t="shared" si="289"/>
        <v>Spare</v>
      </c>
      <c r="T1656" s="2672">
        <f t="shared" si="290"/>
        <v>0</v>
      </c>
      <c r="U1656" s="2672">
        <v>0</v>
      </c>
      <c r="V1656" s="33">
        <f t="shared" si="291"/>
        <v>0</v>
      </c>
      <c r="W1656" s="1104" t="e">
        <f t="shared" si="292"/>
        <v>#DIV/0!</v>
      </c>
      <c r="X1656" s="33" t="e">
        <f t="shared" si="293"/>
        <v>#DIV/0!</v>
      </c>
    </row>
    <row r="1657" spans="1:24" ht="21.9" customHeight="1" x14ac:dyDescent="0.3">
      <c r="A1657" s="519">
        <v>19</v>
      </c>
      <c r="B1657" s="98" t="s">
        <v>3883</v>
      </c>
      <c r="C1657" s="72">
        <v>11</v>
      </c>
      <c r="D1657" s="933"/>
      <c r="E1657" s="51">
        <v>2763</v>
      </c>
      <c r="F1657" s="676">
        <v>1</v>
      </c>
      <c r="G1657" s="2217">
        <v>0</v>
      </c>
      <c r="H1657" s="2217">
        <v>0</v>
      </c>
      <c r="I1657" s="19">
        <f t="shared" si="287"/>
        <v>0</v>
      </c>
      <c r="J1657" s="507">
        <v>60000</v>
      </c>
      <c r="K1657" s="581"/>
      <c r="L1657" s="21">
        <f t="shared" si="288"/>
        <v>0</v>
      </c>
      <c r="M1657" s="21">
        <f t="shared" si="294"/>
        <v>0</v>
      </c>
      <c r="N1657" s="71"/>
      <c r="O1657" s="14"/>
      <c r="S1657" t="str">
        <f t="shared" si="289"/>
        <v xml:space="preserve">Spare </v>
      </c>
      <c r="T1657" s="2672">
        <f t="shared" si="290"/>
        <v>0</v>
      </c>
      <c r="U1657" s="2672">
        <v>0</v>
      </c>
      <c r="V1657" s="33">
        <f t="shared" si="291"/>
        <v>0</v>
      </c>
      <c r="W1657" s="1104" t="e">
        <f t="shared" si="292"/>
        <v>#DIV/0!</v>
      </c>
      <c r="X1657" s="33" t="e">
        <f t="shared" si="293"/>
        <v>#DIV/0!</v>
      </c>
    </row>
    <row r="1658" spans="1:24" ht="21.9" customHeight="1" x14ac:dyDescent="0.3">
      <c r="A1658" s="524"/>
      <c r="B1658" s="94"/>
      <c r="C1658" s="88"/>
      <c r="D1658" s="94"/>
      <c r="E1658" s="88"/>
      <c r="F1658" s="677"/>
      <c r="G1658" s="37"/>
      <c r="H1658" s="37"/>
      <c r="I1658" s="37"/>
      <c r="J1658" s="94" t="s">
        <v>27</v>
      </c>
      <c r="K1658" s="2128">
        <f>K1640</f>
        <v>2027500.0000000026</v>
      </c>
      <c r="L1658" s="2125">
        <f>SUM(L1642:L1657)</f>
        <v>2044200.0000000002</v>
      </c>
      <c r="M1658" s="42">
        <f>SUM(M1642:M1657)</f>
        <v>2027500.0000000023</v>
      </c>
      <c r="N1658" s="82">
        <f>(M1658-L1658)/L1658*100</f>
        <v>-0.81694550435367874</v>
      </c>
      <c r="O1658" s="12"/>
    </row>
    <row r="1659" spans="1:24" ht="21.9" customHeight="1" x14ac:dyDescent="0.3">
      <c r="D1659" s="1086"/>
      <c r="K1659" s="33"/>
    </row>
    <row r="1660" spans="1:24" ht="21.9" customHeight="1" x14ac:dyDescent="0.3">
      <c r="A1660" s="511"/>
      <c r="B1660" s="523"/>
      <c r="C1660" s="520"/>
      <c r="D1660" s="1038"/>
      <c r="F1660" s="3107" t="s">
        <v>815</v>
      </c>
      <c r="G1660" s="3108"/>
      <c r="H1660" s="3109"/>
      <c r="I1660" s="555" t="s">
        <v>14</v>
      </c>
      <c r="J1660" s="511"/>
      <c r="L1660" s="511"/>
      <c r="M1660" s="511"/>
      <c r="N1660" s="520"/>
      <c r="O1660" s="511"/>
    </row>
    <row r="1661" spans="1:24" ht="21.9" customHeight="1" x14ac:dyDescent="0.3">
      <c r="A1661" s="511"/>
      <c r="B1661" s="523"/>
      <c r="C1661" s="520"/>
      <c r="D1661" s="1038"/>
      <c r="F1661" s="1090" t="s">
        <v>105</v>
      </c>
      <c r="G1661" s="3070" t="s">
        <v>4068</v>
      </c>
      <c r="H1661" s="3071"/>
      <c r="I1661" s="530">
        <f>SUM(M1642:M1657)</f>
        <v>2027500.0000000023</v>
      </c>
      <c r="J1661" s="511"/>
      <c r="L1661" s="511"/>
      <c r="M1661" s="511"/>
      <c r="N1661" s="520"/>
      <c r="O1661" s="511" t="s">
        <v>222</v>
      </c>
    </row>
    <row r="1662" spans="1:24" ht="21.9" customHeight="1" x14ac:dyDescent="0.3">
      <c r="A1662" s="511"/>
      <c r="B1662" s="523"/>
      <c r="C1662" s="520"/>
      <c r="D1662" s="1038"/>
      <c r="F1662" s="1090"/>
      <c r="G1662" s="3070"/>
      <c r="H1662" s="3071"/>
      <c r="I1662" s="530"/>
      <c r="J1662" s="511"/>
      <c r="L1662" s="511"/>
      <c r="M1662" s="511"/>
      <c r="N1662" s="520"/>
      <c r="O1662" s="511"/>
    </row>
    <row r="1663" spans="1:24" ht="21.9" customHeight="1" x14ac:dyDescent="0.3">
      <c r="A1663" s="511"/>
      <c r="B1663" s="523"/>
      <c r="C1663" s="520"/>
      <c r="D1663" s="1038"/>
      <c r="F1663" s="1090"/>
      <c r="G1663" s="3070"/>
      <c r="H1663" s="3071"/>
      <c r="I1663" s="530"/>
      <c r="J1663" s="511"/>
      <c r="L1663" s="511"/>
      <c r="M1663" s="511"/>
      <c r="N1663" s="520"/>
      <c r="O1663" s="511"/>
    </row>
    <row r="1664" spans="1:24" ht="21.9" customHeight="1" x14ac:dyDescent="0.3">
      <c r="A1664" s="511"/>
      <c r="B1664" s="523"/>
      <c r="C1664" s="520"/>
      <c r="D1664" s="1038"/>
      <c r="E1664" s="520"/>
      <c r="F1664" s="1090"/>
      <c r="G1664" s="3110"/>
      <c r="H1664" s="3111"/>
      <c r="I1664" s="530"/>
      <c r="J1664" s="511"/>
      <c r="L1664" s="511"/>
      <c r="M1664" s="511"/>
      <c r="N1664" s="520"/>
      <c r="O1664" s="511"/>
    </row>
    <row r="1665" spans="1:24" ht="21.9" customHeight="1" x14ac:dyDescent="0.3">
      <c r="A1665" s="511"/>
      <c r="B1665" s="523"/>
      <c r="C1665" s="520"/>
      <c r="D1665" s="1038"/>
      <c r="F1665" s="1090"/>
      <c r="G1665" s="3110"/>
      <c r="H1665" s="3111"/>
      <c r="I1665" s="530"/>
      <c r="J1665" s="511"/>
      <c r="L1665" s="511"/>
      <c r="M1665" s="511"/>
      <c r="N1665" s="520"/>
      <c r="O1665" s="511"/>
    </row>
    <row r="1666" spans="1:24" ht="21.9" customHeight="1" x14ac:dyDescent="0.3">
      <c r="A1666" s="511"/>
      <c r="B1666" s="523"/>
      <c r="C1666" s="520"/>
      <c r="D1666" s="1038"/>
      <c r="F1666" s="1093" t="s">
        <v>199</v>
      </c>
      <c r="G1666" s="1094"/>
      <c r="H1666" s="1094"/>
      <c r="I1666" s="540">
        <f>SUM(I1661:I1665)</f>
        <v>2027500.0000000023</v>
      </c>
      <c r="J1666" s="42">
        <f>I1666-M1658</f>
        <v>0</v>
      </c>
      <c r="L1666" s="511"/>
      <c r="M1666" s="511"/>
      <c r="N1666" s="520"/>
      <c r="O1666" s="511"/>
    </row>
    <row r="1667" spans="1:24" ht="21.9" customHeight="1" x14ac:dyDescent="0.3">
      <c r="A1667" s="511"/>
      <c r="B1667" s="523"/>
      <c r="C1667" s="520"/>
      <c r="D1667" s="1038"/>
      <c r="F1667" s="674"/>
      <c r="G1667" s="2214"/>
      <c r="H1667" s="2214"/>
      <c r="I1667" s="511"/>
      <c r="J1667" s="511"/>
      <c r="L1667" s="511"/>
      <c r="M1667" s="511"/>
      <c r="N1667" s="520"/>
      <c r="O1667" s="511"/>
    </row>
    <row r="1668" spans="1:24" ht="21.9" customHeight="1" x14ac:dyDescent="0.3">
      <c r="A1668" s="511"/>
      <c r="B1668" s="523"/>
      <c r="C1668" s="520"/>
      <c r="D1668" s="1038"/>
      <c r="E1668" s="520"/>
      <c r="F1668" s="674"/>
      <c r="G1668" s="2214"/>
      <c r="H1668" s="2214"/>
      <c r="I1668" s="511"/>
      <c r="J1668" s="511"/>
      <c r="K1668" s="580"/>
      <c r="L1668" s="511"/>
      <c r="M1668" s="511"/>
      <c r="N1668" s="520"/>
      <c r="O1668" s="511"/>
    </row>
    <row r="1669" spans="1:24" ht="21.9" customHeight="1" x14ac:dyDescent="0.3">
      <c r="A1669" s="511"/>
      <c r="B1669" s="523"/>
      <c r="C1669" s="520"/>
      <c r="D1669" s="1038"/>
      <c r="E1669" s="520"/>
      <c r="F1669" s="674"/>
      <c r="G1669" s="2214"/>
      <c r="H1669" s="2214"/>
      <c r="I1669" s="511"/>
      <c r="J1669" s="511"/>
      <c r="K1669" s="580"/>
      <c r="L1669" s="511"/>
      <c r="M1669" s="511"/>
      <c r="N1669" s="520"/>
      <c r="O1669" s="511"/>
    </row>
    <row r="1670" spans="1:24" ht="21.9" customHeight="1" x14ac:dyDescent="0.3">
      <c r="A1670" s="511"/>
      <c r="B1670" s="523"/>
      <c r="C1670" s="520"/>
      <c r="D1670" s="1038"/>
      <c r="E1670" s="520"/>
      <c r="F1670" s="674"/>
      <c r="G1670" s="2214"/>
      <c r="H1670" s="2214"/>
      <c r="I1670" s="511"/>
      <c r="J1670" s="511"/>
      <c r="K1670" s="580"/>
      <c r="L1670" s="511"/>
      <c r="M1670" s="511"/>
      <c r="N1670" s="520"/>
      <c r="O1670" s="511"/>
    </row>
    <row r="1671" spans="1:24" ht="21.9" customHeight="1" x14ac:dyDescent="0.3">
      <c r="A1671" s="511"/>
      <c r="B1671" s="520"/>
      <c r="C1671" s="520"/>
      <c r="D1671" s="1038"/>
      <c r="E1671" s="520"/>
      <c r="F1671" s="674"/>
      <c r="G1671" s="2214"/>
      <c r="H1671" s="2214"/>
      <c r="I1671" s="511"/>
      <c r="J1671" s="511"/>
      <c r="K1671" s="580"/>
      <c r="L1671" s="511"/>
      <c r="M1671" s="511"/>
      <c r="N1671" s="520"/>
      <c r="O1671" s="511"/>
    </row>
    <row r="1672" spans="1:24" ht="21.9" customHeight="1" x14ac:dyDescent="0.3">
      <c r="A1672" s="511"/>
      <c r="B1672" s="520"/>
      <c r="C1672" s="520"/>
      <c r="D1672" s="1038"/>
      <c r="E1672" s="520"/>
      <c r="F1672" s="674"/>
      <c r="G1672" s="2214"/>
      <c r="H1672" s="2214"/>
      <c r="I1672" s="511"/>
      <c r="J1672" s="511"/>
      <c r="K1672" s="580"/>
      <c r="L1672" s="511"/>
      <c r="M1672" s="511"/>
      <c r="N1672" s="520"/>
      <c r="O1672" s="511"/>
    </row>
    <row r="1673" spans="1:24" ht="21.9" customHeight="1" x14ac:dyDescent="0.3">
      <c r="A1673" s="511"/>
      <c r="B1673" s="523"/>
      <c r="C1673" s="520"/>
      <c r="D1673" s="1038"/>
      <c r="E1673" s="520"/>
      <c r="F1673" s="674"/>
      <c r="G1673" s="2214"/>
      <c r="H1673" s="2214"/>
      <c r="I1673" s="511"/>
      <c r="J1673" s="511"/>
      <c r="K1673" s="580"/>
      <c r="L1673" s="511"/>
      <c r="M1673" s="511"/>
      <c r="N1673" s="520"/>
      <c r="O1673" s="511"/>
    </row>
    <row r="1674" spans="1:24" ht="21.9" customHeight="1" x14ac:dyDescent="0.3">
      <c r="A1674" s="511"/>
      <c r="B1674" s="523"/>
      <c r="C1674" s="520"/>
      <c r="D1674" s="1038"/>
      <c r="E1674" s="520"/>
      <c r="F1674" s="674"/>
      <c r="G1674" s="2214"/>
      <c r="H1674" s="2214"/>
      <c r="I1674" s="511"/>
      <c r="J1674" s="511"/>
      <c r="K1674" s="580"/>
      <c r="L1674" s="511"/>
      <c r="M1674" s="511"/>
      <c r="N1674" s="520"/>
      <c r="O1674" s="511"/>
    </row>
    <row r="1675" spans="1:24" ht="21.9" customHeight="1" x14ac:dyDescent="0.3">
      <c r="A1675" s="511"/>
      <c r="B1675" s="523"/>
      <c r="C1675" s="520"/>
      <c r="D1675" s="1038"/>
      <c r="E1675" s="520"/>
      <c r="F1675" s="674"/>
      <c r="G1675" s="2214"/>
      <c r="H1675" s="2214"/>
      <c r="I1675" s="511"/>
      <c r="J1675" s="511"/>
      <c r="K1675" s="580"/>
      <c r="L1675" s="511"/>
      <c r="M1675" s="511"/>
      <c r="N1675" s="520"/>
      <c r="O1675" s="511"/>
    </row>
    <row r="1676" spans="1:24" ht="21.9" customHeight="1" x14ac:dyDescent="0.3">
      <c r="A1676" s="27"/>
      <c r="B1676" s="3128"/>
      <c r="C1676" s="3128"/>
      <c r="D1676" s="3128"/>
      <c r="E1676" s="3128"/>
      <c r="F1676" s="3128"/>
      <c r="G1676" s="3128"/>
      <c r="H1676" s="3128"/>
      <c r="I1676" s="3128"/>
      <c r="J1676" s="3128"/>
      <c r="K1676" s="3128"/>
      <c r="L1676" s="3128"/>
      <c r="M1676" s="3128"/>
      <c r="N1676" s="520"/>
      <c r="O1676" s="511"/>
    </row>
    <row r="1677" spans="1:24" ht="21.9" customHeight="1" x14ac:dyDescent="0.3">
      <c r="A1677" s="511"/>
      <c r="B1677" s="523"/>
      <c r="C1677" s="520"/>
      <c r="D1677" s="1038"/>
      <c r="E1677" s="520"/>
      <c r="F1677" s="674"/>
      <c r="G1677" s="2214"/>
      <c r="H1677" s="2214"/>
      <c r="I1677" s="511"/>
      <c r="J1677" s="511"/>
      <c r="K1677" s="580"/>
      <c r="L1677" s="511"/>
      <c r="M1677" s="511"/>
      <c r="N1677" s="520"/>
      <c r="O1677" s="511"/>
    </row>
    <row r="1678" spans="1:24" ht="21.9" customHeight="1" x14ac:dyDescent="0.3">
      <c r="A1678" s="511"/>
      <c r="B1678" s="523"/>
      <c r="C1678" s="520"/>
      <c r="D1678" s="1038"/>
      <c r="E1678" s="520"/>
      <c r="F1678" s="674"/>
      <c r="G1678" s="2214"/>
      <c r="H1678" s="2214"/>
      <c r="I1678" s="511"/>
      <c r="J1678" s="511"/>
      <c r="K1678" s="580"/>
      <c r="L1678" s="511"/>
      <c r="M1678" s="511"/>
      <c r="N1678" s="520"/>
      <c r="O1678" s="511"/>
    </row>
    <row r="1679" spans="1:24" ht="21.9" customHeight="1" x14ac:dyDescent="0.3">
      <c r="A1679" s="3086" t="s">
        <v>1223</v>
      </c>
      <c r="B1679" s="3086"/>
      <c r="C1679" s="3086"/>
      <c r="D1679" s="3086"/>
      <c r="E1679" s="3086"/>
      <c r="F1679" s="3086"/>
      <c r="G1679" s="3086"/>
      <c r="H1679" s="3086"/>
      <c r="I1679" s="3086"/>
      <c r="J1679" s="3086"/>
      <c r="K1679" s="3086"/>
      <c r="L1679" s="3086"/>
      <c r="M1679" s="3086"/>
      <c r="N1679" s="3086"/>
      <c r="O1679" s="629" t="str">
        <f>$O$6</f>
        <v>Month August-2023</v>
      </c>
      <c r="S1679" s="1103" t="str">
        <f>S6</f>
        <v>Name of Feeders.</v>
      </c>
      <c r="T1679" s="2671" t="str">
        <f>T6</f>
        <v>Month August-2023</v>
      </c>
      <c r="U1679" s="2671" t="s">
        <v>5037</v>
      </c>
      <c r="V1679" s="1103" t="str">
        <f>V6</f>
        <v>Diffferance</v>
      </c>
      <c r="W1679" s="1103" t="str">
        <f>W6</f>
        <v>% of Increased/Decreased</v>
      </c>
      <c r="X1679" s="1103" t="str">
        <f>X6</f>
        <v>COMENTS</v>
      </c>
    </row>
    <row r="1680" spans="1:24" ht="21.9" customHeight="1" x14ac:dyDescent="0.3">
      <c r="A1680" s="3087" t="s">
        <v>0</v>
      </c>
      <c r="B1680" s="3089" t="s">
        <v>1</v>
      </c>
      <c r="C1680" s="3091" t="s">
        <v>2</v>
      </c>
      <c r="D1680" s="3092"/>
      <c r="E1680" s="3093"/>
      <c r="F1680" s="3094" t="s">
        <v>3</v>
      </c>
      <c r="G1680" s="3091" t="s">
        <v>4</v>
      </c>
      <c r="H1680" s="3093"/>
      <c r="I1680" s="3068"/>
      <c r="J1680" s="3096" t="s">
        <v>5</v>
      </c>
      <c r="K1680" s="3091" t="s">
        <v>6</v>
      </c>
      <c r="L1680" s="3068"/>
      <c r="M1680" s="95" t="s">
        <v>29</v>
      </c>
      <c r="N1680" s="96"/>
      <c r="O1680" s="3067" t="s">
        <v>7</v>
      </c>
    </row>
    <row r="1681" spans="1:24" ht="46.8" x14ac:dyDescent="0.3">
      <c r="A1681" s="3088"/>
      <c r="B1681" s="3090"/>
      <c r="C1681" s="3084" t="s">
        <v>824</v>
      </c>
      <c r="D1681" s="3085"/>
      <c r="E1681" s="85" t="s">
        <v>9</v>
      </c>
      <c r="F1681" s="3095"/>
      <c r="G1681" s="2218" t="str">
        <f>G8</f>
        <v>Reading at 00.00hr 
01.08.2023</v>
      </c>
      <c r="H1681" s="2218" t="str">
        <f>H8</f>
        <v>Reading at 00.00hr 
01.09.2023</v>
      </c>
      <c r="I1681" s="1" t="s">
        <v>10</v>
      </c>
      <c r="J1681" s="3088"/>
      <c r="K1681" s="1" t="s">
        <v>11</v>
      </c>
      <c r="L1681" s="1" t="s">
        <v>12</v>
      </c>
      <c r="M1681" s="508" t="s">
        <v>30</v>
      </c>
      <c r="N1681" s="75" t="s">
        <v>41</v>
      </c>
      <c r="O1681" s="3068"/>
    </row>
    <row r="1682" spans="1:24" ht="21.9" customHeight="1" x14ac:dyDescent="0.3">
      <c r="A1682" s="2">
        <v>1</v>
      </c>
      <c r="B1682" s="86">
        <v>2</v>
      </c>
      <c r="C1682" s="2582">
        <v>3</v>
      </c>
      <c r="D1682" s="2615">
        <v>4</v>
      </c>
      <c r="E1682" s="551">
        <v>5</v>
      </c>
      <c r="F1682" s="551">
        <v>6</v>
      </c>
      <c r="G1682" s="2616">
        <f>'PDB Bill AMR'!$H$5</f>
        <v>8</v>
      </c>
      <c r="H1682" s="2616">
        <f>'PDB Bill AMR'!$H$5</f>
        <v>8</v>
      </c>
      <c r="I1682" s="2" t="s">
        <v>2021</v>
      </c>
      <c r="J1682" s="2">
        <v>10</v>
      </c>
      <c r="K1682" s="2" t="s">
        <v>5039</v>
      </c>
      <c r="L1682" s="2" t="s">
        <v>5040</v>
      </c>
      <c r="M1682" s="2">
        <v>13</v>
      </c>
      <c r="N1682" s="2">
        <v>14</v>
      </c>
      <c r="O1682" s="2">
        <v>15</v>
      </c>
      <c r="T1682" s="2673">
        <v>15283200.000000071</v>
      </c>
      <c r="U1682" s="2673">
        <v>15283200.000000071</v>
      </c>
      <c r="V1682" s="33">
        <f>T1682-U1682</f>
        <v>0</v>
      </c>
      <c r="W1682" s="1104">
        <f>V1682/U1682*100</f>
        <v>0</v>
      </c>
      <c r="X1682" s="33" t="str">
        <f>IF(W1682&gt;40,"FAULT",IF(W1682&lt;-40,"CHECK","OK"))</f>
        <v>OK</v>
      </c>
    </row>
    <row r="1683" spans="1:24" ht="21.9" customHeight="1" x14ac:dyDescent="0.3">
      <c r="A1683" s="519"/>
      <c r="B1683" s="513" t="s">
        <v>1219</v>
      </c>
      <c r="C1683" s="514"/>
      <c r="D1683" s="573"/>
      <c r="E1683" s="514"/>
      <c r="F1683" s="668"/>
      <c r="G1683" s="2211"/>
      <c r="H1683" s="2211"/>
      <c r="I1683" s="514"/>
      <c r="J1683" s="514"/>
      <c r="K1683" s="573"/>
      <c r="L1683" s="514"/>
      <c r="M1683" s="515"/>
      <c r="N1683" s="516"/>
      <c r="O1683" s="507"/>
    </row>
    <row r="1684" spans="1:24" ht="21.9" customHeight="1" x14ac:dyDescent="0.3">
      <c r="A1684" s="1341">
        <f t="shared" ref="A1684:M1684" si="295">A1611</f>
        <v>4</v>
      </c>
      <c r="B1684" s="1342" t="str">
        <f t="shared" si="295"/>
        <v xml:space="preserve">Biddyut Bhaban Circuit-1 </v>
      </c>
      <c r="C1684" s="1157">
        <f t="shared" si="295"/>
        <v>33</v>
      </c>
      <c r="D1684" s="1381">
        <f t="shared" si="295"/>
        <v>0</v>
      </c>
      <c r="E1684" s="1157">
        <f t="shared" si="295"/>
        <v>2858</v>
      </c>
      <c r="F1684" s="1372">
        <f t="shared" si="295"/>
        <v>1</v>
      </c>
      <c r="G1684" s="1359">
        <f t="shared" ref="G1684" si="296">G1611</f>
        <v>0</v>
      </c>
      <c r="H1684" s="1359">
        <f t="shared" si="295"/>
        <v>0</v>
      </c>
      <c r="I1684" s="1359">
        <f t="shared" si="295"/>
        <v>0</v>
      </c>
      <c r="J1684" s="1157">
        <f t="shared" si="295"/>
        <v>360000</v>
      </c>
      <c r="K1684" s="1151">
        <f t="shared" si="295"/>
        <v>0</v>
      </c>
      <c r="L1684" s="1180">
        <f t="shared" si="295"/>
        <v>0</v>
      </c>
      <c r="M1684" s="1180">
        <f t="shared" si="295"/>
        <v>0</v>
      </c>
      <c r="N1684" s="80"/>
      <c r="O1684" s="8"/>
    </row>
    <row r="1685" spans="1:24" ht="21.9" customHeight="1" x14ac:dyDescent="0.3">
      <c r="A1685" s="1345">
        <f t="shared" ref="A1685:M1685" si="297">A1612</f>
        <v>9</v>
      </c>
      <c r="B1685" s="1342" t="str">
        <f t="shared" si="297"/>
        <v xml:space="preserve">Biddyut Bhaban Circuit-2 </v>
      </c>
      <c r="C1685" s="1157">
        <f t="shared" si="297"/>
        <v>33</v>
      </c>
      <c r="D1685" s="1385">
        <f t="shared" si="297"/>
        <v>0</v>
      </c>
      <c r="E1685" s="1157">
        <f t="shared" si="297"/>
        <v>2753</v>
      </c>
      <c r="F1685" s="1372">
        <f t="shared" si="297"/>
        <v>1</v>
      </c>
      <c r="G1685" s="1359">
        <f t="shared" ref="G1685" si="298">G1612</f>
        <v>408.2</v>
      </c>
      <c r="H1685" s="1359">
        <f t="shared" si="297"/>
        <v>420.24</v>
      </c>
      <c r="I1685" s="1359">
        <f t="shared" si="297"/>
        <v>12.04000000000002</v>
      </c>
      <c r="J1685" s="1157">
        <f t="shared" si="297"/>
        <v>360000</v>
      </c>
      <c r="K1685" s="1151">
        <f t="shared" si="297"/>
        <v>0</v>
      </c>
      <c r="L1685" s="1180">
        <f t="shared" si="297"/>
        <v>4334400.0000000075</v>
      </c>
      <c r="M1685" s="1180">
        <f t="shared" si="297"/>
        <v>4323160.4874043893</v>
      </c>
      <c r="N1685" s="80"/>
      <c r="O1685" s="507"/>
    </row>
    <row r="1686" spans="1:24" ht="21.9" customHeight="1" x14ac:dyDescent="0.3">
      <c r="A1686" s="1665"/>
      <c r="B1686" s="2659"/>
      <c r="C1686" s="2660"/>
      <c r="D1686" s="2661"/>
      <c r="E1686" s="2660"/>
      <c r="F1686" s="2662"/>
      <c r="G1686" s="2663"/>
      <c r="H1686" s="2663"/>
      <c r="I1686" s="2663"/>
      <c r="J1686" s="2664" t="s">
        <v>27</v>
      </c>
      <c r="K1686" s="1790">
        <f>SUM(K1684:K1685)</f>
        <v>0</v>
      </c>
      <c r="L1686" s="1790">
        <f t="shared" ref="L1686:M1686" si="299">SUM(L1684:L1685)</f>
        <v>4334400.0000000075</v>
      </c>
      <c r="M1686" s="1790">
        <f t="shared" si="299"/>
        <v>4323160.4874043893</v>
      </c>
      <c r="N1686" s="531"/>
      <c r="O1686" s="1644"/>
    </row>
    <row r="1687" spans="1:24" ht="21.9" customHeight="1" x14ac:dyDescent="0.3">
      <c r="A1687" s="1345">
        <f>'SOUTH-2'!A146</f>
        <v>0</v>
      </c>
      <c r="B1687" s="1342" t="str">
        <f>'SOUTH-2'!B146</f>
        <v>33kV Biddyut Bhaban Circuit</v>
      </c>
      <c r="C1687" s="1157">
        <f>'SOUTH-2'!C146</f>
        <v>33</v>
      </c>
      <c r="D1687" s="1157" t="str">
        <f>'SOUTH-2'!D146</f>
        <v>Export</v>
      </c>
      <c r="E1687" s="1157">
        <f>'SOUTH-2'!E146</f>
        <v>0</v>
      </c>
      <c r="F1687" s="1372">
        <f>'SOUTH-2'!F146</f>
        <v>1</v>
      </c>
      <c r="G1687" s="1359">
        <f>'SOUTH-2'!G146</f>
        <v>486697</v>
      </c>
      <c r="H1687" s="1359">
        <f>'SOUTH-2'!H146</f>
        <v>487353</v>
      </c>
      <c r="I1687" s="1359">
        <f>'SOUTH-2'!I146</f>
        <v>656</v>
      </c>
      <c r="J1687" s="2658">
        <f>'SOUTH-2'!J146</f>
        <v>600</v>
      </c>
      <c r="K1687" s="1180">
        <f>'SOUTH-2'!K146</f>
        <v>0</v>
      </c>
      <c r="L1687" s="1180">
        <f>'SOUTH-2'!L146</f>
        <v>393600</v>
      </c>
      <c r="M1687" s="1180">
        <f>'SOUTH-2'!M146</f>
        <v>0</v>
      </c>
      <c r="N1687" s="2666">
        <f>'SOUTH-2'!N146</f>
        <v>0</v>
      </c>
      <c r="O1687" s="1157"/>
    </row>
    <row r="1688" spans="1:24" ht="21.9" customHeight="1" x14ac:dyDescent="0.3">
      <c r="A1688" s="1397"/>
      <c r="B1688" s="1398"/>
      <c r="C1688" s="619"/>
      <c r="D1688" s="1399"/>
      <c r="E1688" s="619"/>
      <c r="F1688" s="2665"/>
      <c r="G1688" s="621"/>
      <c r="H1688" s="621"/>
      <c r="I1688" s="621"/>
      <c r="J1688" s="2664" t="s">
        <v>27</v>
      </c>
      <c r="K1688" s="1790">
        <f>SUM(K1687)</f>
        <v>0</v>
      </c>
      <c r="L1688" s="1790">
        <f>SUM(L1687)</f>
        <v>393600</v>
      </c>
      <c r="M1688" s="1790">
        <f>SUM(M1687)</f>
        <v>0</v>
      </c>
      <c r="N1688" s="531"/>
      <c r="O1688" s="2653"/>
    </row>
    <row r="1689" spans="1:24" ht="21.9" customHeight="1" x14ac:dyDescent="0.3">
      <c r="A1689" s="507"/>
      <c r="B1689" s="513" t="s">
        <v>1224</v>
      </c>
      <c r="C1689" s="514"/>
      <c r="D1689" s="573"/>
      <c r="E1689" s="514"/>
      <c r="F1689" s="668"/>
      <c r="G1689" s="2211"/>
      <c r="H1689" s="2211"/>
      <c r="I1689" s="514"/>
      <c r="J1689" s="607"/>
      <c r="K1689" s="608"/>
      <c r="L1689" s="609"/>
      <c r="M1689" s="609"/>
      <c r="N1689" s="516"/>
      <c r="O1689" s="11"/>
    </row>
    <row r="1690" spans="1:24" ht="21.9" customHeight="1" x14ac:dyDescent="0.3">
      <c r="A1690" s="507"/>
      <c r="B1690" s="98" t="s">
        <v>4601</v>
      </c>
      <c r="C1690" s="51">
        <v>33</v>
      </c>
      <c r="D1690" s="934"/>
      <c r="E1690" s="51" t="s">
        <v>4605</v>
      </c>
      <c r="F1690" s="676">
        <v>1</v>
      </c>
      <c r="G1690" s="1001">
        <v>31669.53</v>
      </c>
      <c r="H1690" s="1001">
        <v>33133.036</v>
      </c>
      <c r="I1690" s="4">
        <f t="shared" ref="I1690:I1694" si="300">H1690-G1690</f>
        <v>1463.5060000000012</v>
      </c>
      <c r="J1690" s="507">
        <v>270</v>
      </c>
      <c r="K1690" s="1151">
        <f>'[3]July-23'!O90</f>
        <v>0</v>
      </c>
      <c r="L1690" s="21">
        <f t="shared" ref="L1690:L1694" si="301">F1690*I1690*J1690</f>
        <v>395146.62000000034</v>
      </c>
      <c r="M1690" s="21"/>
      <c r="N1690" s="80"/>
      <c r="O1690" s="11"/>
    </row>
    <row r="1691" spans="1:24" ht="21.9" customHeight="1" x14ac:dyDescent="0.3">
      <c r="A1691" s="507"/>
      <c r="B1691" s="98" t="s">
        <v>4601</v>
      </c>
      <c r="C1691" s="51">
        <v>33</v>
      </c>
      <c r="D1691" s="935"/>
      <c r="E1691" s="51" t="s">
        <v>4605</v>
      </c>
      <c r="F1691" s="676">
        <v>1</v>
      </c>
      <c r="G1691" s="1001">
        <v>21216.15</v>
      </c>
      <c r="H1691" s="1001">
        <v>21216.15</v>
      </c>
      <c r="I1691" s="4">
        <f t="shared" si="300"/>
        <v>0</v>
      </c>
      <c r="J1691" s="507">
        <v>270</v>
      </c>
      <c r="K1691" s="574"/>
      <c r="L1691" s="21">
        <f t="shared" si="301"/>
        <v>0</v>
      </c>
      <c r="M1691" s="21"/>
      <c r="N1691" s="80"/>
      <c r="O1691" s="11"/>
    </row>
    <row r="1692" spans="1:24" ht="21.9" customHeight="1" x14ac:dyDescent="0.3">
      <c r="A1692" s="507"/>
      <c r="B1692" s="98" t="s">
        <v>4602</v>
      </c>
      <c r="C1692" s="51">
        <v>33</v>
      </c>
      <c r="D1692" s="935"/>
      <c r="E1692" s="51" t="s">
        <v>4606</v>
      </c>
      <c r="F1692" s="676">
        <v>1</v>
      </c>
      <c r="G1692" s="1001">
        <v>0</v>
      </c>
      <c r="H1692" s="1001">
        <v>0</v>
      </c>
      <c r="I1692" s="20">
        <f t="shared" si="300"/>
        <v>0</v>
      </c>
      <c r="J1692" s="507">
        <v>270</v>
      </c>
      <c r="K1692" s="574"/>
      <c r="L1692" s="21">
        <f t="shared" si="301"/>
        <v>0</v>
      </c>
      <c r="M1692" s="21"/>
      <c r="N1692" s="80"/>
      <c r="O1692" s="11"/>
    </row>
    <row r="1693" spans="1:24" ht="21.9" customHeight="1" x14ac:dyDescent="0.3">
      <c r="A1693" s="507"/>
      <c r="B1693" s="98" t="s">
        <v>4603</v>
      </c>
      <c r="C1693" s="51">
        <v>33</v>
      </c>
      <c r="D1693" s="935"/>
      <c r="E1693" s="51" t="s">
        <v>4607</v>
      </c>
      <c r="F1693" s="676">
        <v>1</v>
      </c>
      <c r="G1693" s="644">
        <v>58473.3</v>
      </c>
      <c r="H1693" s="644">
        <v>58694.04</v>
      </c>
      <c r="I1693" s="19">
        <f t="shared" si="300"/>
        <v>220.73999999999796</v>
      </c>
      <c r="J1693" s="507">
        <v>270</v>
      </c>
      <c r="K1693" s="585">
        <f>F1693*I1693*J1693</f>
        <v>59599.79999999945</v>
      </c>
      <c r="L1693" s="21"/>
      <c r="M1693" s="21"/>
      <c r="N1693" s="80"/>
      <c r="O1693" s="11"/>
    </row>
    <row r="1694" spans="1:24" ht="21.9" customHeight="1" x14ac:dyDescent="0.3">
      <c r="A1694" s="507"/>
      <c r="B1694" s="98" t="s">
        <v>4604</v>
      </c>
      <c r="C1694" s="51">
        <v>33</v>
      </c>
      <c r="D1694" s="936"/>
      <c r="E1694" s="51" t="s">
        <v>4608</v>
      </c>
      <c r="F1694" s="676">
        <v>1</v>
      </c>
      <c r="G1694" s="1001">
        <v>45329.41</v>
      </c>
      <c r="H1694" s="1001">
        <v>61839.519999999997</v>
      </c>
      <c r="I1694" s="20">
        <f t="shared" si="300"/>
        <v>16510.109999999993</v>
      </c>
      <c r="J1694" s="507">
        <v>270</v>
      </c>
      <c r="K1694" s="574"/>
      <c r="L1694" s="21">
        <f t="shared" si="301"/>
        <v>4457729.6999999983</v>
      </c>
      <c r="M1694" s="21"/>
      <c r="N1694" s="80"/>
      <c r="O1694" s="11"/>
    </row>
    <row r="1695" spans="1:24" ht="21.9" customHeight="1" x14ac:dyDescent="0.3">
      <c r="A1695" s="507"/>
      <c r="B1695" s="100"/>
      <c r="C1695" s="89"/>
      <c r="D1695" s="601"/>
      <c r="E1695" s="89"/>
      <c r="F1695" s="678"/>
      <c r="G1695" s="47">
        <v>0</v>
      </c>
      <c r="H1695" s="47">
        <v>0</v>
      </c>
      <c r="I1695" s="20"/>
      <c r="J1695" s="94" t="s">
        <v>27</v>
      </c>
      <c r="K1695" s="584"/>
      <c r="L1695" s="2125">
        <f>SUM(L1690:L1694)</f>
        <v>4852876.3199999984</v>
      </c>
      <c r="M1695" s="42">
        <f>SUM(M1690:M1694)</f>
        <v>0</v>
      </c>
      <c r="N1695" s="83"/>
      <c r="O1695" s="11"/>
    </row>
    <row r="1696" spans="1:24" ht="21.9" customHeight="1" x14ac:dyDescent="0.3">
      <c r="A1696" s="507"/>
      <c r="B1696" s="532" t="s">
        <v>1225</v>
      </c>
      <c r="C1696" s="533"/>
      <c r="D1696" s="578"/>
      <c r="E1696" s="533"/>
      <c r="F1696" s="671"/>
      <c r="G1696" s="2216">
        <v>0</v>
      </c>
      <c r="H1696" s="2216">
        <v>0</v>
      </c>
      <c r="I1696" s="533"/>
      <c r="J1696" s="533"/>
      <c r="K1696" s="578"/>
      <c r="L1696" s="533"/>
      <c r="M1696" s="536"/>
      <c r="N1696" s="534"/>
      <c r="O1696" s="7"/>
    </row>
    <row r="1697" spans="1:15" ht="21.9" customHeight="1" x14ac:dyDescent="0.3">
      <c r="A1697" s="507"/>
      <c r="B1697" s="98" t="s">
        <v>4603</v>
      </c>
      <c r="C1697" s="51">
        <v>33</v>
      </c>
      <c r="D1697" s="3132"/>
      <c r="E1697" s="51" t="s">
        <v>4607</v>
      </c>
      <c r="F1697" s="676">
        <v>1</v>
      </c>
      <c r="G1697" s="644">
        <v>58473.3</v>
      </c>
      <c r="H1697" s="644">
        <v>58694.04</v>
      </c>
      <c r="I1697" s="19">
        <f t="shared" ref="I1697" si="302">H1697-G1697</f>
        <v>220.73999999999796</v>
      </c>
      <c r="J1697" s="507">
        <v>270</v>
      </c>
      <c r="K1697" s="585"/>
      <c r="L1697" s="21">
        <f t="shared" ref="L1697" si="303">F1697*I1697*J1697</f>
        <v>59599.79999999945</v>
      </c>
      <c r="M1697" s="21"/>
      <c r="N1697" s="80"/>
      <c r="O1697" s="11"/>
    </row>
    <row r="1698" spans="1:15" ht="21.9" customHeight="1" x14ac:dyDescent="0.3">
      <c r="A1698" s="507"/>
      <c r="B1698" s="98"/>
      <c r="C1698" s="51"/>
      <c r="D1698" s="3133"/>
      <c r="E1698" s="506"/>
      <c r="F1698" s="676"/>
      <c r="G1698" s="4">
        <v>0</v>
      </c>
      <c r="H1698" s="4">
        <v>0</v>
      </c>
      <c r="I1698" s="4"/>
      <c r="J1698" s="507"/>
      <c r="K1698" s="574"/>
      <c r="L1698" s="15"/>
      <c r="M1698" s="15"/>
      <c r="N1698" s="77"/>
      <c r="O1698" s="507"/>
    </row>
    <row r="1699" spans="1:15" ht="21.9" customHeight="1" x14ac:dyDescent="0.3">
      <c r="A1699" s="507"/>
      <c r="B1699" s="93"/>
      <c r="C1699" s="87"/>
      <c r="D1699" s="999"/>
      <c r="E1699" s="87"/>
      <c r="F1699" s="670"/>
      <c r="G1699" s="36">
        <v>0</v>
      </c>
      <c r="H1699" s="36">
        <v>0</v>
      </c>
      <c r="I1699" s="36"/>
      <c r="J1699" s="93" t="s">
        <v>262</v>
      </c>
      <c r="K1699" s="577"/>
      <c r="L1699" s="54">
        <f>SUM(L1697:L1698)</f>
        <v>59599.79999999945</v>
      </c>
      <c r="M1699" s="521"/>
      <c r="N1699" s="522"/>
      <c r="O1699" s="507"/>
    </row>
    <row r="1700" spans="1:15" ht="21.9" customHeight="1" x14ac:dyDescent="0.3">
      <c r="A1700" s="507"/>
      <c r="B1700" s="100"/>
      <c r="C1700" s="89"/>
      <c r="D1700" s="601"/>
      <c r="E1700" s="89"/>
      <c r="F1700" s="678"/>
      <c r="G1700" s="47">
        <v>0</v>
      </c>
      <c r="H1700" s="47">
        <v>0</v>
      </c>
      <c r="I1700" s="35"/>
      <c r="J1700" s="94"/>
      <c r="K1700" s="584"/>
      <c r="L1700" s="42"/>
      <c r="M1700" s="42"/>
      <c r="N1700" s="83"/>
      <c r="O1700" s="11"/>
    </row>
    <row r="1701" spans="1:15" ht="21.9" customHeight="1" x14ac:dyDescent="0.3">
      <c r="A1701" s="524"/>
      <c r="B1701" s="532" t="s">
        <v>1226</v>
      </c>
      <c r="C1701" s="533"/>
      <c r="D1701" s="578"/>
      <c r="E1701" s="533"/>
      <c r="F1701" s="671"/>
      <c r="G1701" s="2216">
        <v>0</v>
      </c>
      <c r="H1701" s="2216">
        <v>0</v>
      </c>
      <c r="I1701" s="533"/>
      <c r="J1701" s="49"/>
      <c r="K1701" s="587"/>
      <c r="L1701" s="50"/>
      <c r="M1701" s="50"/>
      <c r="N1701" s="534"/>
      <c r="O1701" s="11"/>
    </row>
    <row r="1702" spans="1:15" ht="21.9" customHeight="1" x14ac:dyDescent="0.3">
      <c r="A1702" s="507">
        <v>1</v>
      </c>
      <c r="B1702" s="98" t="s">
        <v>3580</v>
      </c>
      <c r="C1702" s="51">
        <v>33</v>
      </c>
      <c r="D1702" s="3097"/>
      <c r="E1702" s="51" t="s">
        <v>3884</v>
      </c>
      <c r="F1702" s="676">
        <v>1</v>
      </c>
      <c r="G1702" s="1001">
        <v>76426.69</v>
      </c>
      <c r="H1702" s="1001">
        <v>81527.25</v>
      </c>
      <c r="I1702" s="20">
        <f>H1702-G1702</f>
        <v>5100.5599999999977</v>
      </c>
      <c r="J1702" s="30">
        <v>270</v>
      </c>
      <c r="K1702" s="585"/>
      <c r="L1702" s="21">
        <f>F1702*I1702*J1702</f>
        <v>1377151.1999999993</v>
      </c>
      <c r="M1702" s="21"/>
      <c r="N1702" s="81"/>
      <c r="O1702" s="11"/>
    </row>
    <row r="1703" spans="1:15" ht="21.9" customHeight="1" x14ac:dyDescent="0.3">
      <c r="A1703" s="507">
        <v>3</v>
      </c>
      <c r="B1703" s="98" t="s">
        <v>3582</v>
      </c>
      <c r="C1703" s="51">
        <v>33</v>
      </c>
      <c r="D1703" s="3155"/>
      <c r="E1703" s="51" t="s">
        <v>3885</v>
      </c>
      <c r="F1703" s="676">
        <v>1</v>
      </c>
      <c r="G1703" s="1001">
        <v>19008.37</v>
      </c>
      <c r="H1703" s="1001">
        <v>31640.93</v>
      </c>
      <c r="I1703" s="20">
        <f>H1703-G1703</f>
        <v>12632.560000000001</v>
      </c>
      <c r="J1703" s="30">
        <v>270</v>
      </c>
      <c r="K1703" s="585"/>
      <c r="L1703" s="21">
        <f>F1703*I1703*J1703</f>
        <v>3410791.2</v>
      </c>
      <c r="M1703" s="21"/>
      <c r="N1703" s="81"/>
      <c r="O1703" s="11"/>
    </row>
    <row r="1704" spans="1:15" ht="21.9" customHeight="1" x14ac:dyDescent="0.3">
      <c r="A1704" s="524"/>
      <c r="B1704" s="94"/>
      <c r="C1704" s="88"/>
      <c r="D1704" s="94"/>
      <c r="E1704" s="88"/>
      <c r="F1704" s="677"/>
      <c r="G1704" s="37"/>
      <c r="H1704" s="37"/>
      <c r="I1704" s="37"/>
      <c r="J1704" s="94" t="s">
        <v>27</v>
      </c>
      <c r="K1704" s="586"/>
      <c r="L1704" s="42">
        <f>SUM(L1702:L1703)</f>
        <v>4787942.3999999994</v>
      </c>
      <c r="M1704" s="2125">
        <f>L1699+L1704</f>
        <v>4847542.1999999993</v>
      </c>
      <c r="N1704" s="535"/>
      <c r="O1704" s="11"/>
    </row>
    <row r="1705" spans="1:15" ht="21.9" customHeight="1" thickBot="1" x14ac:dyDescent="0.35">
      <c r="A1705" s="580"/>
      <c r="B1705" s="611"/>
      <c r="C1705" s="90"/>
      <c r="D1705" s="611"/>
      <c r="E1705" s="90"/>
      <c r="F1705" s="679"/>
      <c r="G1705" s="612"/>
      <c r="H1705" s="612"/>
      <c r="I1705" s="612"/>
      <c r="J1705" s="611"/>
      <c r="K1705" s="613"/>
      <c r="L1705" s="614"/>
      <c r="M1705" s="614"/>
      <c r="N1705" s="531"/>
      <c r="O1705" s="615"/>
    </row>
    <row r="1706" spans="1:15" ht="21.9" customHeight="1" x14ac:dyDescent="0.3">
      <c r="A1706" s="580"/>
      <c r="B1706" s="3099" t="s">
        <v>1048</v>
      </c>
      <c r="C1706" s="3100"/>
      <c r="D1706" s="561" t="s">
        <v>14</v>
      </c>
      <c r="F1706" s="3101" t="s">
        <v>2034</v>
      </c>
      <c r="G1706" s="3102"/>
      <c r="H1706" s="3103"/>
      <c r="I1706" s="561" t="s">
        <v>14</v>
      </c>
      <c r="J1706" s="511"/>
      <c r="K1706" s="3105" t="s">
        <v>4714</v>
      </c>
      <c r="L1706" s="3106"/>
      <c r="M1706" s="562" t="s">
        <v>14</v>
      </c>
      <c r="N1706" s="531"/>
      <c r="O1706" s="615"/>
    </row>
    <row r="1707" spans="1:15" ht="21.9" customHeight="1" x14ac:dyDescent="0.3">
      <c r="A1707" s="580"/>
      <c r="B1707" s="3112" t="str">
        <f>B1683</f>
        <v>DHAKA UNIVERSITY 33 KV SIDE</v>
      </c>
      <c r="C1707" s="3113"/>
      <c r="D1707" s="567">
        <f>L1695</f>
        <v>4852876.3199999984</v>
      </c>
      <c r="F1707" s="3114" t="s">
        <v>810</v>
      </c>
      <c r="G1707" s="3115"/>
      <c r="H1707" s="3116"/>
      <c r="I1707" s="563">
        <f>L1699</f>
        <v>59599.79999999945</v>
      </c>
      <c r="J1707" s="511"/>
      <c r="K1707" s="3117" t="str">
        <f>F1708</f>
        <v xml:space="preserve"> 33 KV NET IMPORT</v>
      </c>
      <c r="L1707" s="3118"/>
      <c r="M1707" s="565">
        <f>I1708</f>
        <v>4793276.5199999986</v>
      </c>
      <c r="N1707" s="531"/>
      <c r="O1707" s="615"/>
    </row>
    <row r="1708" spans="1:15" ht="21.9" customHeight="1" x14ac:dyDescent="0.3">
      <c r="A1708" s="580"/>
      <c r="B1708" s="3112" t="s">
        <v>832</v>
      </c>
      <c r="C1708" s="3113"/>
      <c r="D1708" s="616"/>
      <c r="F1708" s="3114" t="s">
        <v>2034</v>
      </c>
      <c r="G1708" s="3115"/>
      <c r="H1708" s="3116"/>
      <c r="I1708" s="563">
        <f>D1711-I1707</f>
        <v>4793276.5199999986</v>
      </c>
      <c r="J1708" s="511"/>
      <c r="K1708" s="3119" t="s">
        <v>4715</v>
      </c>
      <c r="L1708" s="3120"/>
      <c r="M1708" s="563">
        <f>L1704</f>
        <v>4787942.3999999994</v>
      </c>
      <c r="N1708" s="531"/>
      <c r="O1708" s="615"/>
    </row>
    <row r="1709" spans="1:15" ht="21.9" customHeight="1" x14ac:dyDescent="0.3">
      <c r="A1709" s="580"/>
      <c r="B1709" s="3112" t="s">
        <v>833</v>
      </c>
      <c r="C1709" s="3113"/>
      <c r="D1709" s="597"/>
      <c r="F1709"/>
      <c r="J1709" s="511"/>
      <c r="K1709" s="3121" t="s">
        <v>267</v>
      </c>
      <c r="L1709" s="3122"/>
      <c r="M1709" s="563">
        <f>M1707-M1708</f>
        <v>5334.1199999991804</v>
      </c>
      <c r="N1709" s="531"/>
      <c r="O1709" s="615"/>
    </row>
    <row r="1710" spans="1:15" ht="21.9" customHeight="1" thickBot="1" x14ac:dyDescent="0.35">
      <c r="A1710" s="580"/>
      <c r="B1710" s="3112" t="s">
        <v>834</v>
      </c>
      <c r="C1710" s="3113"/>
      <c r="D1710" s="598"/>
      <c r="F1710"/>
      <c r="J1710" s="511"/>
      <c r="K1710" s="3123" t="s">
        <v>268</v>
      </c>
      <c r="L1710" s="3124"/>
      <c r="M1710" s="566">
        <f>M1709/M1707</f>
        <v>1.112833774088039E-3</v>
      </c>
      <c r="N1710" s="531"/>
      <c r="O1710" s="615"/>
    </row>
    <row r="1711" spans="1:15" ht="21.9" customHeight="1" thickBot="1" x14ac:dyDescent="0.35">
      <c r="A1711" s="580"/>
      <c r="B1711" s="3125" t="s">
        <v>799</v>
      </c>
      <c r="C1711" s="3126"/>
      <c r="D1711" s="564">
        <f>SUM(D1707:D1709)</f>
        <v>4852876.3199999984</v>
      </c>
      <c r="F1711" s="674"/>
      <c r="G1711" s="2214"/>
      <c r="H1711" s="2214"/>
      <c r="I1711" s="511"/>
      <c r="J1711" s="511"/>
      <c r="K1711" s="580"/>
      <c r="L1711" s="511"/>
      <c r="M1711" s="511"/>
      <c r="N1711" s="531"/>
      <c r="O1711" s="615"/>
    </row>
    <row r="1712" spans="1:15" ht="21.9" customHeight="1" x14ac:dyDescent="0.3">
      <c r="A1712" s="580"/>
      <c r="B1712" s="611"/>
      <c r="C1712" s="90"/>
      <c r="D1712" s="611"/>
      <c r="E1712" s="90"/>
      <c r="F1712" s="679"/>
      <c r="G1712" s="612"/>
      <c r="H1712" s="612"/>
      <c r="I1712" s="612"/>
      <c r="J1712" s="611"/>
      <c r="K1712" s="613"/>
      <c r="L1712" s="614"/>
      <c r="M1712" s="614"/>
      <c r="N1712" s="531"/>
      <c r="O1712" s="615"/>
    </row>
    <row r="1713" spans="1:24" ht="21.9" customHeight="1" x14ac:dyDescent="0.3">
      <c r="A1713" s="511"/>
      <c r="B1713" s="520"/>
      <c r="C1713" s="511"/>
      <c r="D1713" s="1087"/>
      <c r="E1713" s="511"/>
      <c r="F1713" s="674"/>
      <c r="G1713" s="2214"/>
      <c r="H1713" s="2214"/>
      <c r="I1713" s="511"/>
      <c r="J1713" s="511"/>
      <c r="K1713" s="580"/>
      <c r="L1713" s="511"/>
      <c r="M1713" s="511"/>
      <c r="N1713" s="511"/>
      <c r="O1713" s="511"/>
    </row>
    <row r="1714" spans="1:24" ht="21.9" customHeight="1" x14ac:dyDescent="0.3">
      <c r="A1714" s="511"/>
      <c r="B1714" s="520"/>
      <c r="C1714" s="511"/>
      <c r="D1714" s="1087"/>
      <c r="E1714" s="511"/>
      <c r="F1714" s="674"/>
      <c r="G1714" s="2214"/>
      <c r="H1714" s="2214"/>
      <c r="I1714" s="511"/>
      <c r="J1714" s="511"/>
      <c r="K1714" s="580"/>
      <c r="L1714" s="511"/>
      <c r="M1714" s="511"/>
      <c r="N1714" s="511"/>
      <c r="O1714" s="511"/>
    </row>
    <row r="1715" spans="1:24" ht="21.9" customHeight="1" x14ac:dyDescent="0.3">
      <c r="A1715" s="3086" t="s">
        <v>896</v>
      </c>
      <c r="B1715" s="3086"/>
      <c r="C1715" s="3086"/>
      <c r="D1715" s="3086"/>
      <c r="E1715" s="3086"/>
      <c r="F1715" s="3086"/>
      <c r="G1715" s="3086"/>
      <c r="H1715" s="3086"/>
      <c r="I1715" s="3086"/>
      <c r="J1715" s="3086"/>
      <c r="K1715" s="3086"/>
      <c r="L1715" s="3086"/>
      <c r="M1715" s="3086"/>
      <c r="N1715" s="3086"/>
      <c r="O1715" s="629" t="str">
        <f>$O$6</f>
        <v>Month August-2023</v>
      </c>
      <c r="S1715" s="1103" t="str">
        <f>S6</f>
        <v>Name of Feeders.</v>
      </c>
      <c r="T1715" s="2671" t="str">
        <f>T6</f>
        <v>Month August-2023</v>
      </c>
      <c r="U1715" s="2671" t="s">
        <v>5037</v>
      </c>
      <c r="V1715" s="1103" t="str">
        <f>V6</f>
        <v>Diffferance</v>
      </c>
      <c r="W1715" s="1103" t="str">
        <f>W6</f>
        <v>% of Increased/Decreased</v>
      </c>
      <c r="X1715" s="1103" t="str">
        <f>X6</f>
        <v>COMENTS</v>
      </c>
    </row>
    <row r="1716" spans="1:24" ht="21.9" customHeight="1" x14ac:dyDescent="0.3">
      <c r="A1716" s="3087" t="s">
        <v>0</v>
      </c>
      <c r="B1716" s="3089" t="s">
        <v>1</v>
      </c>
      <c r="C1716" s="3091" t="s">
        <v>2</v>
      </c>
      <c r="D1716" s="3092"/>
      <c r="E1716" s="3093"/>
      <c r="F1716" s="3094" t="s">
        <v>3</v>
      </c>
      <c r="G1716" s="3091" t="s">
        <v>4</v>
      </c>
      <c r="H1716" s="3093"/>
      <c r="I1716" s="3068"/>
      <c r="J1716" s="3096" t="s">
        <v>5</v>
      </c>
      <c r="K1716" s="3091" t="s">
        <v>6</v>
      </c>
      <c r="L1716" s="3068"/>
      <c r="M1716" s="95" t="s">
        <v>29</v>
      </c>
      <c r="N1716" s="96"/>
      <c r="O1716" s="3067" t="s">
        <v>7</v>
      </c>
    </row>
    <row r="1717" spans="1:24" ht="46.8" x14ac:dyDescent="0.3">
      <c r="A1717" s="3088"/>
      <c r="B1717" s="3090"/>
      <c r="C1717" s="3084" t="s">
        <v>824</v>
      </c>
      <c r="D1717" s="3085"/>
      <c r="E1717" s="85" t="s">
        <v>9</v>
      </c>
      <c r="F1717" s="3095"/>
      <c r="G1717" s="2218" t="str">
        <f>G8</f>
        <v>Reading at 00.00hr 
01.08.2023</v>
      </c>
      <c r="H1717" s="2218" t="str">
        <f>H8</f>
        <v>Reading at 00.00hr 
01.09.2023</v>
      </c>
      <c r="I1717" s="1" t="s">
        <v>10</v>
      </c>
      <c r="J1717" s="3088"/>
      <c r="K1717" s="1" t="s">
        <v>11</v>
      </c>
      <c r="L1717" s="1" t="s">
        <v>12</v>
      </c>
      <c r="M1717" s="508" t="s">
        <v>30</v>
      </c>
      <c r="N1717" s="75" t="s">
        <v>41</v>
      </c>
      <c r="O1717" s="3068"/>
    </row>
    <row r="1718" spans="1:24" ht="21.9" customHeight="1" x14ac:dyDescent="0.3">
      <c r="A1718" s="2">
        <v>1</v>
      </c>
      <c r="B1718" s="86">
        <v>2</v>
      </c>
      <c r="C1718" s="2582">
        <v>3</v>
      </c>
      <c r="D1718" s="2615">
        <v>4</v>
      </c>
      <c r="E1718" s="551">
        <v>5</v>
      </c>
      <c r="F1718" s="551">
        <v>6</v>
      </c>
      <c r="G1718" s="2616">
        <f>'PDB Bill AMR'!$H$5</f>
        <v>8</v>
      </c>
      <c r="H1718" s="2616">
        <f>'PDB Bill AMR'!$H$5</f>
        <v>8</v>
      </c>
      <c r="I1718" s="2" t="s">
        <v>2021</v>
      </c>
      <c r="J1718" s="2">
        <v>10</v>
      </c>
      <c r="K1718" s="2" t="s">
        <v>5039</v>
      </c>
      <c r="L1718" s="2" t="s">
        <v>5040</v>
      </c>
      <c r="M1718" s="2">
        <v>13</v>
      </c>
      <c r="N1718" s="2">
        <v>14</v>
      </c>
      <c r="O1718" s="2">
        <v>15</v>
      </c>
      <c r="T1718" s="2673">
        <v>15283200.000000071</v>
      </c>
      <c r="U1718" s="2673">
        <v>15283200.000000071</v>
      </c>
      <c r="V1718" s="33">
        <f>T1718-U1718</f>
        <v>0</v>
      </c>
      <c r="W1718" s="1104">
        <f>V1718/U1718*100</f>
        <v>0</v>
      </c>
      <c r="X1718" s="33" t="str">
        <f>IF(W1718&gt;40,"FAULT",IF(W1718&lt;-40,"CHECK","OK"))</f>
        <v>OK</v>
      </c>
    </row>
    <row r="1719" spans="1:24" ht="21.9" customHeight="1" x14ac:dyDescent="0.3">
      <c r="A1719" s="519"/>
      <c r="B1719" s="513" t="s">
        <v>1227</v>
      </c>
      <c r="C1719" s="514"/>
      <c r="D1719" s="573"/>
      <c r="E1719" s="514"/>
      <c r="F1719" s="668"/>
      <c r="G1719" s="2211"/>
      <c r="H1719" s="2211"/>
      <c r="I1719" s="514"/>
      <c r="J1719" s="514"/>
      <c r="K1719" s="573"/>
      <c r="L1719" s="514"/>
      <c r="M1719" s="515"/>
      <c r="N1719" s="516"/>
      <c r="O1719" s="507"/>
    </row>
    <row r="1720" spans="1:24" ht="21.9" customHeight="1" x14ac:dyDescent="0.3">
      <c r="A1720" s="519">
        <v>9</v>
      </c>
      <c r="B1720" s="98" t="s">
        <v>3397</v>
      </c>
      <c r="C1720" s="51">
        <v>11</v>
      </c>
      <c r="D1720" s="3072"/>
      <c r="E1720" s="51" t="s">
        <v>3886</v>
      </c>
      <c r="F1720" s="676">
        <v>1</v>
      </c>
      <c r="G1720" s="1001">
        <v>56646.38</v>
      </c>
      <c r="H1720" s="1001">
        <v>62345.89</v>
      </c>
      <c r="I1720" s="20">
        <f>H1720-G1720</f>
        <v>5699.510000000002</v>
      </c>
      <c r="J1720" s="507">
        <v>240</v>
      </c>
      <c r="K1720" s="574">
        <f>F1720*I1720*J1720</f>
        <v>1367882.4000000004</v>
      </c>
      <c r="L1720" s="21"/>
      <c r="M1720" s="21">
        <f>K1720*$I$1708/$K$1722</f>
        <v>1374742.0387294902</v>
      </c>
      <c r="N1720" s="80"/>
      <c r="O1720" s="507"/>
    </row>
    <row r="1721" spans="1:24" ht="21.9" customHeight="1" x14ac:dyDescent="0.3">
      <c r="A1721" s="519">
        <v>10</v>
      </c>
      <c r="B1721" s="98" t="s">
        <v>3399</v>
      </c>
      <c r="C1721" s="51">
        <v>11</v>
      </c>
      <c r="D1721" s="3073"/>
      <c r="E1721" s="51" t="s">
        <v>3887</v>
      </c>
      <c r="F1721" s="676">
        <v>1</v>
      </c>
      <c r="G1721" s="1001">
        <v>69701.91</v>
      </c>
      <c r="H1721" s="1001">
        <v>83874.73</v>
      </c>
      <c r="I1721" s="20">
        <f>H1721-G1721</f>
        <v>14172.819999999992</v>
      </c>
      <c r="J1721" s="507">
        <v>240</v>
      </c>
      <c r="K1721" s="574">
        <f>F1721*I1721*J1721</f>
        <v>3401476.799999998</v>
      </c>
      <c r="L1721" s="21"/>
      <c r="M1721" s="21">
        <f>K1721*$I$1708/$K$1722</f>
        <v>3418534.4812705084</v>
      </c>
      <c r="N1721" s="80"/>
      <c r="O1721" s="507"/>
    </row>
    <row r="1722" spans="1:24" ht="21.9" customHeight="1" x14ac:dyDescent="0.3">
      <c r="A1722" s="519"/>
      <c r="B1722" s="100"/>
      <c r="C1722" s="89"/>
      <c r="D1722" s="601"/>
      <c r="E1722" s="89"/>
      <c r="F1722" s="678"/>
      <c r="G1722" s="47">
        <v>0</v>
      </c>
      <c r="H1722" s="47">
        <v>0</v>
      </c>
      <c r="I1722" s="47"/>
      <c r="J1722" s="38" t="s">
        <v>27</v>
      </c>
      <c r="K1722" s="2128">
        <f>SUM(K1720:K1721)</f>
        <v>4769359.1999999983</v>
      </c>
      <c r="L1722" s="48"/>
      <c r="M1722" s="42">
        <f>SUM(M1720:M1721)</f>
        <v>4793276.5199999986</v>
      </c>
      <c r="N1722" s="83"/>
      <c r="O1722" s="507"/>
    </row>
    <row r="1723" spans="1:24" ht="21.9" customHeight="1" x14ac:dyDescent="0.3">
      <c r="A1723" s="519"/>
      <c r="B1723" s="532" t="s">
        <v>1227</v>
      </c>
      <c r="C1723" s="533"/>
      <c r="D1723" s="578"/>
      <c r="E1723" s="533"/>
      <c r="F1723" s="671"/>
      <c r="G1723" s="2216">
        <v>0</v>
      </c>
      <c r="H1723" s="2216">
        <v>0</v>
      </c>
      <c r="I1723" s="533"/>
      <c r="J1723" s="49"/>
      <c r="K1723" s="587"/>
      <c r="L1723" s="50"/>
      <c r="M1723" s="50"/>
      <c r="N1723" s="534"/>
      <c r="O1723" s="507"/>
    </row>
    <row r="1724" spans="1:24" ht="21.9" customHeight="1" x14ac:dyDescent="0.3">
      <c r="A1724" s="519">
        <v>6</v>
      </c>
      <c r="B1724" s="98" t="s">
        <v>3888</v>
      </c>
      <c r="C1724" s="72">
        <v>11</v>
      </c>
      <c r="D1724" s="932"/>
      <c r="E1724" s="51" t="s">
        <v>3889</v>
      </c>
      <c r="F1724" s="676">
        <v>1</v>
      </c>
      <c r="G1724" s="2221">
        <v>82917.41</v>
      </c>
      <c r="H1724" s="2221">
        <v>93600.91</v>
      </c>
      <c r="I1724" s="19">
        <f t="shared" ref="I1724:I1733" si="304">H1724-G1724</f>
        <v>10683.5</v>
      </c>
      <c r="J1724" s="507">
        <v>60</v>
      </c>
      <c r="K1724" s="581"/>
      <c r="L1724" s="21">
        <f>F1724*I1724*J1724</f>
        <v>641010</v>
      </c>
      <c r="M1724" s="21">
        <f>L1724*$K$1734/$L$1734</f>
        <v>652730.18444878445</v>
      </c>
      <c r="N1724" s="1064" t="s">
        <v>105</v>
      </c>
      <c r="O1724" s="14"/>
      <c r="S1724" t="str">
        <f t="shared" ref="S1724:S1733" si="305">B1724</f>
        <v>Segunbagicha</v>
      </c>
      <c r="T1724" s="2672">
        <f t="shared" ref="T1724:T1733" si="306">M1724</f>
        <v>652730.18444878445</v>
      </c>
      <c r="U1724" s="2672">
        <v>660791.81445916777</v>
      </c>
      <c r="V1724" s="33">
        <f t="shared" ref="V1724:V1733" si="307">T1724-U1724</f>
        <v>-8061.63001038332</v>
      </c>
      <c r="W1724" s="1104">
        <f t="shared" ref="W1724:W1733" si="308">V1724/U1724*100</f>
        <v>-1.2199954409213511</v>
      </c>
      <c r="X1724" s="33" t="str">
        <f t="shared" ref="X1724:X1733" si="309">IF(W1724&gt;40,"FAULT",IF(W1724&lt;-40,"CHECK","OK"))</f>
        <v>OK</v>
      </c>
    </row>
    <row r="1725" spans="1:24" ht="21.9" customHeight="1" x14ac:dyDescent="0.3">
      <c r="A1725" s="519"/>
      <c r="B1725" s="98" t="s">
        <v>3890</v>
      </c>
      <c r="C1725" s="72">
        <v>11</v>
      </c>
      <c r="D1725" s="933"/>
      <c r="E1725" s="51" t="s">
        <v>3891</v>
      </c>
      <c r="F1725" s="676">
        <v>1</v>
      </c>
      <c r="G1725" s="2221">
        <v>71809.95</v>
      </c>
      <c r="H1725" s="2221">
        <v>74577.490000000005</v>
      </c>
      <c r="I1725" s="19">
        <f t="shared" si="304"/>
        <v>2767.5400000000081</v>
      </c>
      <c r="J1725" s="507">
        <v>60</v>
      </c>
      <c r="K1725" s="581"/>
      <c r="L1725" s="21">
        <f>F1725*I1725*J1725</f>
        <v>166052.40000000049</v>
      </c>
      <c r="M1725" s="21">
        <f t="shared" ref="M1725:M1733" si="310">L1725*$K$1734/$L$1734</f>
        <v>169088.49110023817</v>
      </c>
      <c r="N1725" s="71" t="s">
        <v>105</v>
      </c>
      <c r="O1725" s="14"/>
      <c r="S1725" t="str">
        <f t="shared" si="305"/>
        <v>Secretariat RMU</v>
      </c>
      <c r="T1725" s="2672">
        <f t="shared" si="306"/>
        <v>169088.49110023817</v>
      </c>
      <c r="U1725" s="2672">
        <v>173479.24048878031</v>
      </c>
      <c r="V1725" s="33">
        <f t="shared" si="307"/>
        <v>-4390.7493885421427</v>
      </c>
      <c r="W1725" s="1104">
        <f t="shared" si="308"/>
        <v>-2.5309941271192691</v>
      </c>
      <c r="X1725" s="33" t="str">
        <f t="shared" si="309"/>
        <v>OK</v>
      </c>
    </row>
    <row r="1726" spans="1:24" ht="21.9" customHeight="1" x14ac:dyDescent="0.3">
      <c r="A1726" s="519">
        <v>7</v>
      </c>
      <c r="B1726" s="98" t="s">
        <v>3892</v>
      </c>
      <c r="C1726" s="72">
        <v>11</v>
      </c>
      <c r="D1726" s="933"/>
      <c r="E1726" s="51" t="s">
        <v>3893</v>
      </c>
      <c r="F1726" s="676">
        <v>1</v>
      </c>
      <c r="G1726" s="2221">
        <v>51570.080000000002</v>
      </c>
      <c r="H1726" s="2221">
        <v>59233.63</v>
      </c>
      <c r="I1726" s="19">
        <f t="shared" si="304"/>
        <v>7663.5499999999956</v>
      </c>
      <c r="J1726" s="507">
        <v>60</v>
      </c>
      <c r="K1726" s="581"/>
      <c r="L1726" s="21">
        <f>F1726*I1726*J1726</f>
        <v>459812.99999999977</v>
      </c>
      <c r="M1726" s="21">
        <f t="shared" si="310"/>
        <v>468220.19048368791</v>
      </c>
      <c r="N1726" s="71" t="s">
        <v>105</v>
      </c>
      <c r="O1726" s="14"/>
      <c r="S1726" t="str">
        <f t="shared" si="305"/>
        <v>NBR RMU</v>
      </c>
      <c r="T1726" s="2672">
        <f t="shared" si="306"/>
        <v>468220.19048368791</v>
      </c>
      <c r="U1726" s="2672">
        <v>479026.31461751746</v>
      </c>
      <c r="V1726" s="33">
        <f t="shared" si="307"/>
        <v>-10806.124133829551</v>
      </c>
      <c r="W1726" s="1104">
        <f t="shared" si="308"/>
        <v>-2.2558518820532418</v>
      </c>
      <c r="X1726" s="33" t="str">
        <f t="shared" si="309"/>
        <v>OK</v>
      </c>
    </row>
    <row r="1727" spans="1:24" ht="15.6" x14ac:dyDescent="0.3">
      <c r="A1727" s="519">
        <v>8</v>
      </c>
      <c r="B1727" s="2725" t="s">
        <v>3894</v>
      </c>
      <c r="C1727" s="72">
        <v>11</v>
      </c>
      <c r="D1727" s="933"/>
      <c r="E1727" s="51" t="s">
        <v>3895</v>
      </c>
      <c r="F1727" s="676">
        <v>1</v>
      </c>
      <c r="G1727" s="2217">
        <v>8506.7900000000009</v>
      </c>
      <c r="H1727" s="2217">
        <v>9654.36</v>
      </c>
      <c r="I1727" s="19">
        <f t="shared" si="304"/>
        <v>1147.5699999999997</v>
      </c>
      <c r="J1727" s="507">
        <v>60</v>
      </c>
      <c r="K1727" s="581"/>
      <c r="L1727" s="21">
        <f>F1727*I1727*J1727</f>
        <v>68854.199999999983</v>
      </c>
      <c r="M1727" s="21">
        <f t="shared" si="310"/>
        <v>70113.125639340244</v>
      </c>
      <c r="N1727" s="71" t="s">
        <v>105</v>
      </c>
      <c r="O1727" s="2174"/>
      <c r="S1727" t="str">
        <f t="shared" si="305"/>
        <v>Ramna 11 kV Sw/S-2</v>
      </c>
      <c r="T1727" s="2672">
        <f t="shared" si="306"/>
        <v>70113.125639340244</v>
      </c>
      <c r="U1727" s="2672">
        <v>552257.96995887789</v>
      </c>
      <c r="V1727" s="33">
        <f t="shared" si="307"/>
        <v>-482144.84431953763</v>
      </c>
      <c r="W1727" s="1104">
        <f t="shared" si="308"/>
        <v>-87.304279982675297</v>
      </c>
      <c r="X1727" s="33" t="str">
        <f t="shared" si="309"/>
        <v>CHECK</v>
      </c>
    </row>
    <row r="1728" spans="1:24" ht="21.9" customHeight="1" x14ac:dyDescent="0.3">
      <c r="A1728" s="519">
        <v>11</v>
      </c>
      <c r="B1728" s="98" t="s">
        <v>3896</v>
      </c>
      <c r="C1728" s="72">
        <v>11</v>
      </c>
      <c r="D1728" s="933"/>
      <c r="E1728" s="51" t="s">
        <v>3897</v>
      </c>
      <c r="F1728" s="676">
        <v>1</v>
      </c>
      <c r="G1728" s="2221">
        <v>46623.88</v>
      </c>
      <c r="H1728" s="2221">
        <v>51466.11</v>
      </c>
      <c r="I1728" s="19">
        <f t="shared" si="304"/>
        <v>4842.2300000000032</v>
      </c>
      <c r="J1728" s="507">
        <v>60</v>
      </c>
      <c r="K1728" s="581"/>
      <c r="L1728" s="21">
        <f t="shared" ref="L1728:L1733" si="311">F1728*I1728*J1728</f>
        <v>290533.80000000016</v>
      </c>
      <c r="M1728" s="21">
        <f t="shared" si="310"/>
        <v>295845.90078564512</v>
      </c>
      <c r="N1728" s="71" t="s">
        <v>105</v>
      </c>
      <c r="O1728" s="14"/>
      <c r="S1728" t="str">
        <f t="shared" si="305"/>
        <v>Ramna 11 kV Sw/S-1</v>
      </c>
      <c r="T1728" s="2672">
        <f t="shared" si="306"/>
        <v>295845.90078564512</v>
      </c>
      <c r="U1728" s="2672">
        <v>960645.55094990565</v>
      </c>
      <c r="V1728" s="33">
        <f t="shared" si="307"/>
        <v>-664799.65016426053</v>
      </c>
      <c r="W1728" s="1104">
        <f t="shared" si="308"/>
        <v>-69.203427789458175</v>
      </c>
      <c r="X1728" s="33" t="str">
        <f t="shared" si="309"/>
        <v>CHECK</v>
      </c>
    </row>
    <row r="1729" spans="1:24" ht="21.9" customHeight="1" x14ac:dyDescent="0.3">
      <c r="A1729" s="519">
        <v>12</v>
      </c>
      <c r="B1729" s="98" t="s">
        <v>3898</v>
      </c>
      <c r="C1729" s="72">
        <v>11</v>
      </c>
      <c r="D1729" s="933"/>
      <c r="E1729" s="51" t="s">
        <v>3899</v>
      </c>
      <c r="F1729" s="676">
        <v>1</v>
      </c>
      <c r="G1729" s="2221">
        <v>49313.120000000003</v>
      </c>
      <c r="H1729" s="2221">
        <v>57130.46</v>
      </c>
      <c r="I1729" s="19">
        <f t="shared" si="304"/>
        <v>7817.3399999999965</v>
      </c>
      <c r="J1729" s="507">
        <v>60</v>
      </c>
      <c r="K1729" s="581"/>
      <c r="L1729" s="21">
        <f t="shared" si="311"/>
        <v>469040.39999999979</v>
      </c>
      <c r="M1729" s="21">
        <f t="shared" si="310"/>
        <v>477616.30365506234</v>
      </c>
      <c r="N1729" s="71" t="s">
        <v>105</v>
      </c>
      <c r="O1729" s="14"/>
      <c r="S1729" t="str">
        <f t="shared" si="305"/>
        <v>Family Planning</v>
      </c>
      <c r="T1729" s="2672">
        <f t="shared" si="306"/>
        <v>477616.30365506234</v>
      </c>
      <c r="U1729" s="2672">
        <v>472965.31490465329</v>
      </c>
      <c r="V1729" s="33">
        <f t="shared" si="307"/>
        <v>4650.9887504090439</v>
      </c>
      <c r="W1729" s="1104">
        <f t="shared" si="308"/>
        <v>0.98336782927658295</v>
      </c>
      <c r="X1729" s="33" t="str">
        <f t="shared" si="309"/>
        <v>OK</v>
      </c>
    </row>
    <row r="1730" spans="1:24" ht="21.9" customHeight="1" x14ac:dyDescent="0.3">
      <c r="A1730" s="519">
        <v>13</v>
      </c>
      <c r="B1730" s="98" t="s">
        <v>3900</v>
      </c>
      <c r="C1730" s="72">
        <v>11</v>
      </c>
      <c r="D1730" s="933"/>
      <c r="E1730" s="51" t="s">
        <v>3901</v>
      </c>
      <c r="F1730" s="676">
        <v>1</v>
      </c>
      <c r="G1730" s="2221">
        <v>42919.82</v>
      </c>
      <c r="H1730" s="2221">
        <v>58952.06</v>
      </c>
      <c r="I1730" s="19">
        <f t="shared" si="304"/>
        <v>16032.239999999998</v>
      </c>
      <c r="J1730" s="507">
        <v>60</v>
      </c>
      <c r="K1730" s="581"/>
      <c r="L1730" s="21">
        <f t="shared" si="311"/>
        <v>961934.39999999991</v>
      </c>
      <c r="M1730" s="21">
        <f t="shared" si="310"/>
        <v>979522.34495504084</v>
      </c>
      <c r="N1730" s="71" t="s">
        <v>105</v>
      </c>
      <c r="O1730" s="14"/>
      <c r="S1730" t="str">
        <f t="shared" si="305"/>
        <v>Muktijuddho Montranalaya</v>
      </c>
      <c r="T1730" s="2672">
        <f t="shared" si="306"/>
        <v>979522.34495504084</v>
      </c>
      <c r="U1730" s="2672">
        <v>1003580.0431482132</v>
      </c>
      <c r="V1730" s="33">
        <f t="shared" si="307"/>
        <v>-24057.698193172342</v>
      </c>
      <c r="W1730" s="1104">
        <f t="shared" si="308"/>
        <v>-2.3971877836175137</v>
      </c>
      <c r="X1730" s="33" t="str">
        <f t="shared" si="309"/>
        <v>OK</v>
      </c>
    </row>
    <row r="1731" spans="1:24" ht="21.9" customHeight="1" x14ac:dyDescent="0.3">
      <c r="A1731" s="519">
        <v>14</v>
      </c>
      <c r="B1731" s="98" t="s">
        <v>3902</v>
      </c>
      <c r="C1731" s="72">
        <v>11</v>
      </c>
      <c r="D1731" s="933"/>
      <c r="E1731" s="51" t="s">
        <v>3903</v>
      </c>
      <c r="F1731" s="676">
        <v>1</v>
      </c>
      <c r="G1731" s="2221">
        <v>49147.44</v>
      </c>
      <c r="H1731" s="2221">
        <v>54862.84</v>
      </c>
      <c r="I1731" s="19">
        <f t="shared" si="304"/>
        <v>5715.3999999999942</v>
      </c>
      <c r="J1731" s="507">
        <v>60</v>
      </c>
      <c r="K1731" s="581"/>
      <c r="L1731" s="21">
        <f t="shared" si="311"/>
        <v>342923.99999999965</v>
      </c>
      <c r="M1731" s="21">
        <f t="shared" si="310"/>
        <v>349193.9997377806</v>
      </c>
      <c r="N1731" s="71" t="s">
        <v>105</v>
      </c>
      <c r="O1731" s="14"/>
      <c r="S1731" t="str">
        <f t="shared" si="305"/>
        <v xml:space="preserve">Purana Palton </v>
      </c>
      <c r="T1731" s="2672">
        <f t="shared" si="306"/>
        <v>349193.9997377806</v>
      </c>
      <c r="U1731" s="2672">
        <v>350733.94857913005</v>
      </c>
      <c r="V1731" s="33">
        <f t="shared" si="307"/>
        <v>-1539.9488413494546</v>
      </c>
      <c r="W1731" s="1104">
        <f t="shared" si="308"/>
        <v>-0.43906466641965874</v>
      </c>
      <c r="X1731" s="33" t="str">
        <f t="shared" si="309"/>
        <v>OK</v>
      </c>
    </row>
    <row r="1732" spans="1:24" ht="21.9" customHeight="1" x14ac:dyDescent="0.3">
      <c r="A1732" s="519">
        <v>15</v>
      </c>
      <c r="B1732" s="98" t="s">
        <v>3904</v>
      </c>
      <c r="C1732" s="72">
        <v>11</v>
      </c>
      <c r="D1732" s="933"/>
      <c r="E1732" s="51" t="s">
        <v>3903</v>
      </c>
      <c r="F1732" s="676">
        <v>1</v>
      </c>
      <c r="G1732" s="2221">
        <v>89567.58</v>
      </c>
      <c r="H1732" s="2221">
        <v>111275.28</v>
      </c>
      <c r="I1732" s="19">
        <f t="shared" si="304"/>
        <v>21707.699999999997</v>
      </c>
      <c r="J1732" s="507">
        <v>60</v>
      </c>
      <c r="K1732" s="581"/>
      <c r="L1732" s="21">
        <f t="shared" si="311"/>
        <v>1302461.9999999998</v>
      </c>
      <c r="M1732" s="21">
        <f t="shared" si="310"/>
        <v>1326276.1290737002</v>
      </c>
      <c r="N1732" s="1064" t="s">
        <v>103</v>
      </c>
      <c r="O1732" s="14"/>
      <c r="S1732" t="str">
        <f t="shared" si="305"/>
        <v>Tip Top Feeder</v>
      </c>
      <c r="T1732" s="2672">
        <f t="shared" si="306"/>
        <v>1326276.1290737002</v>
      </c>
      <c r="U1732" s="2672">
        <v>1389761.4375420781</v>
      </c>
      <c r="V1732" s="33">
        <f t="shared" si="307"/>
        <v>-63485.308468377916</v>
      </c>
      <c r="W1732" s="1104">
        <f t="shared" si="308"/>
        <v>-4.5680723866290007</v>
      </c>
      <c r="X1732" s="33" t="str">
        <f t="shared" si="309"/>
        <v>OK</v>
      </c>
    </row>
    <row r="1733" spans="1:24" ht="21.9" customHeight="1" x14ac:dyDescent="0.3">
      <c r="A1733" s="519">
        <v>16</v>
      </c>
      <c r="B1733" s="98" t="s">
        <v>3905</v>
      </c>
      <c r="C1733" s="72">
        <v>0.41499999999999998</v>
      </c>
      <c r="D1733" s="933"/>
      <c r="E1733" s="51" t="s">
        <v>3906</v>
      </c>
      <c r="F1733" s="676">
        <v>1</v>
      </c>
      <c r="G1733" s="2221">
        <v>341182</v>
      </c>
      <c r="H1733" s="2221">
        <v>345768</v>
      </c>
      <c r="I1733" s="19">
        <f t="shared" si="304"/>
        <v>4586</v>
      </c>
      <c r="J1733" s="507">
        <v>1</v>
      </c>
      <c r="K1733" s="581"/>
      <c r="L1733" s="21">
        <f t="shared" si="311"/>
        <v>4586</v>
      </c>
      <c r="M1733" s="21">
        <f t="shared" si="310"/>
        <v>4669.8501207190611</v>
      </c>
      <c r="N1733" s="71" t="s">
        <v>105</v>
      </c>
      <c r="O1733" s="14"/>
      <c r="S1733" t="str">
        <f t="shared" si="305"/>
        <v>11/0.4 kV Auxiliary Transformer, AT</v>
      </c>
      <c r="T1733" s="2672">
        <f t="shared" si="306"/>
        <v>4669.8501207190611</v>
      </c>
      <c r="U1733" s="2672">
        <v>4947.3653516734312</v>
      </c>
      <c r="V1733" s="33">
        <f t="shared" si="307"/>
        <v>-277.51523095437005</v>
      </c>
      <c r="W1733" s="1104">
        <f t="shared" si="308"/>
        <v>-5.6093538929867268</v>
      </c>
      <c r="X1733" s="33" t="str">
        <f t="shared" si="309"/>
        <v>OK</v>
      </c>
    </row>
    <row r="1734" spans="1:24" ht="21.9" customHeight="1" x14ac:dyDescent="0.3">
      <c r="A1734" s="524"/>
      <c r="B1734" s="94"/>
      <c r="C1734" s="88"/>
      <c r="D1734" s="94"/>
      <c r="E1734" s="88"/>
      <c r="F1734" s="677"/>
      <c r="G1734" s="37"/>
      <c r="H1734" s="37"/>
      <c r="I1734" s="37"/>
      <c r="J1734" s="52" t="s">
        <v>38</v>
      </c>
      <c r="K1734" s="2125">
        <f>M1722</f>
        <v>4793276.5199999986</v>
      </c>
      <c r="L1734" s="2125">
        <f>SUM(L1724:L1733)</f>
        <v>4707210.1999999993</v>
      </c>
      <c r="M1734" s="42">
        <f>SUM(M1724:M1733)</f>
        <v>4793276.5199999986</v>
      </c>
      <c r="N1734" s="82">
        <f>(M1734-L1734)/L1734*100</f>
        <v>1.8283933868090143</v>
      </c>
      <c r="O1734" s="2138"/>
    </row>
    <row r="1736" spans="1:24" ht="21.9" customHeight="1" x14ac:dyDescent="0.3">
      <c r="A1736" s="511"/>
      <c r="B1736" s="523"/>
      <c r="C1736" s="520"/>
      <c r="D1736" s="1038"/>
      <c r="F1736" s="3107" t="s">
        <v>815</v>
      </c>
      <c r="G1736" s="3108"/>
      <c r="H1736" s="3109"/>
      <c r="I1736" s="555" t="s">
        <v>14</v>
      </c>
      <c r="J1736" s="511"/>
      <c r="L1736" s="511"/>
      <c r="M1736" s="511"/>
      <c r="N1736" s="520"/>
      <c r="O1736" s="511"/>
    </row>
    <row r="1737" spans="1:24" ht="21.9" customHeight="1" x14ac:dyDescent="0.3">
      <c r="A1737" s="511"/>
      <c r="B1737" s="523"/>
      <c r="C1737" s="520"/>
      <c r="D1737" s="1038"/>
      <c r="F1737" s="1090" t="s">
        <v>105</v>
      </c>
      <c r="G1737" s="3070" t="s">
        <v>4068</v>
      </c>
      <c r="H1737" s="3071"/>
      <c r="I1737" s="1643">
        <f>SUM(M1724:M1731,M1733)</f>
        <v>3467000.3909262982</v>
      </c>
      <c r="J1737" s="511"/>
      <c r="L1737" s="511"/>
      <c r="M1737" s="511"/>
      <c r="N1737" s="520"/>
      <c r="O1737" s="511" t="s">
        <v>222</v>
      </c>
    </row>
    <row r="1738" spans="1:24" ht="21.9" customHeight="1" x14ac:dyDescent="0.3">
      <c r="A1738" s="511"/>
      <c r="B1738" s="523"/>
      <c r="C1738" s="520"/>
      <c r="D1738" s="1038"/>
      <c r="F1738" s="1090" t="s">
        <v>103</v>
      </c>
      <c r="G1738" s="3070" t="s">
        <v>4068</v>
      </c>
      <c r="H1738" s="3071"/>
      <c r="I1738" s="1643">
        <f>M1732</f>
        <v>1326276.1290737002</v>
      </c>
      <c r="J1738" s="511"/>
      <c r="L1738" s="511"/>
      <c r="M1738" s="511"/>
      <c r="N1738" s="520"/>
      <c r="O1738" s="511"/>
    </row>
    <row r="1739" spans="1:24" ht="21.9" customHeight="1" x14ac:dyDescent="0.3">
      <c r="A1739" s="511"/>
      <c r="B1739" s="523"/>
      <c r="C1739" s="520"/>
      <c r="D1739" s="1038"/>
      <c r="F1739" s="1090"/>
      <c r="G1739" s="3070"/>
      <c r="H1739" s="3071"/>
      <c r="I1739" s="530"/>
      <c r="J1739" s="511"/>
      <c r="L1739" s="511"/>
      <c r="M1739" s="511"/>
      <c r="N1739" s="520"/>
      <c r="O1739" s="511"/>
    </row>
    <row r="1740" spans="1:24" ht="21.9" customHeight="1" x14ac:dyDescent="0.3">
      <c r="A1740" s="511"/>
      <c r="B1740" s="523"/>
      <c r="C1740" s="520"/>
      <c r="D1740" s="1038"/>
      <c r="E1740" s="520"/>
      <c r="F1740" s="1090"/>
      <c r="G1740" s="3110"/>
      <c r="H1740" s="3111"/>
      <c r="I1740" s="530"/>
      <c r="J1740" s="511"/>
      <c r="L1740" s="511"/>
      <c r="M1740" s="511"/>
      <c r="N1740" s="520"/>
      <c r="O1740" s="511"/>
    </row>
    <row r="1741" spans="1:24" ht="21.9" customHeight="1" x14ac:dyDescent="0.3">
      <c r="A1741" s="511"/>
      <c r="B1741" s="523"/>
      <c r="C1741" s="520"/>
      <c r="D1741" s="1038"/>
      <c r="F1741" s="1090"/>
      <c r="G1741" s="3110"/>
      <c r="H1741" s="3111"/>
      <c r="I1741" s="530"/>
      <c r="J1741" s="511"/>
      <c r="L1741" s="511"/>
      <c r="M1741" s="511"/>
      <c r="N1741" s="520"/>
      <c r="O1741" s="511"/>
    </row>
    <row r="1742" spans="1:24" ht="21.9" customHeight="1" x14ac:dyDescent="0.3">
      <c r="A1742" s="511"/>
      <c r="B1742" s="523"/>
      <c r="C1742" s="520"/>
      <c r="D1742" s="1038"/>
      <c r="F1742" s="1093" t="s">
        <v>199</v>
      </c>
      <c r="G1742" s="1094"/>
      <c r="H1742" s="1094"/>
      <c r="I1742" s="540">
        <f>SUM(I1737:I1741)</f>
        <v>4793276.5199999986</v>
      </c>
      <c r="J1742" s="42">
        <f>I1742-M1734</f>
        <v>0</v>
      </c>
      <c r="L1742" s="511"/>
      <c r="M1742" s="511"/>
      <c r="N1742" s="520"/>
      <c r="O1742" s="511"/>
    </row>
    <row r="1743" spans="1:24" ht="21.9" customHeight="1" x14ac:dyDescent="0.3">
      <c r="A1743" s="511"/>
      <c r="B1743" s="523"/>
      <c r="C1743" s="520"/>
      <c r="D1743" s="1038"/>
      <c r="F1743" s="674"/>
      <c r="G1743" s="2214"/>
      <c r="H1743" s="2214"/>
      <c r="I1743" s="511"/>
      <c r="J1743" s="511"/>
      <c r="L1743" s="511"/>
      <c r="M1743" s="511"/>
      <c r="N1743" s="520"/>
      <c r="O1743" s="511"/>
    </row>
    <row r="1744" spans="1:24" ht="21.9" customHeight="1" x14ac:dyDescent="0.3">
      <c r="A1744" s="511"/>
      <c r="B1744" s="523"/>
      <c r="C1744" s="520"/>
      <c r="D1744" s="1038"/>
      <c r="E1744" s="520"/>
      <c r="F1744" s="674"/>
      <c r="G1744" s="2214"/>
      <c r="H1744" s="2214"/>
      <c r="I1744" s="511"/>
      <c r="J1744" s="511"/>
      <c r="K1744" s="580"/>
      <c r="L1744" s="511"/>
      <c r="M1744" s="511"/>
      <c r="N1744" s="520"/>
      <c r="O1744" s="511"/>
    </row>
    <row r="1745" spans="1:24" ht="21.9" customHeight="1" x14ac:dyDescent="0.3">
      <c r="A1745" s="511"/>
      <c r="B1745" s="523"/>
      <c r="C1745" s="520"/>
      <c r="D1745" s="1038"/>
      <c r="E1745" s="520"/>
      <c r="F1745" s="674"/>
      <c r="G1745" s="2214"/>
      <c r="H1745" s="2214"/>
      <c r="I1745" s="511"/>
      <c r="J1745" s="511"/>
      <c r="K1745" s="580"/>
      <c r="L1745" s="511"/>
      <c r="M1745" s="511"/>
      <c r="N1745" s="520"/>
      <c r="O1745" s="511"/>
    </row>
    <row r="1746" spans="1:24" ht="21.9" customHeight="1" x14ac:dyDescent="0.3">
      <c r="A1746" s="511"/>
      <c r="B1746" s="520"/>
      <c r="C1746" s="520"/>
      <c r="D1746" s="1038"/>
      <c r="E1746" s="520"/>
      <c r="F1746" s="674"/>
      <c r="G1746" s="2214"/>
      <c r="H1746" s="2214"/>
      <c r="I1746" s="511"/>
      <c r="J1746" s="511"/>
      <c r="K1746" s="580"/>
      <c r="L1746" s="511"/>
      <c r="M1746" s="511"/>
      <c r="N1746" s="520"/>
      <c r="O1746" s="511"/>
    </row>
    <row r="1747" spans="1:24" ht="21.9" customHeight="1" x14ac:dyDescent="0.3">
      <c r="A1747" s="511"/>
      <c r="B1747" s="520"/>
      <c r="C1747" s="520"/>
      <c r="D1747" s="1038"/>
      <c r="E1747" s="520"/>
      <c r="F1747" s="674"/>
      <c r="G1747" s="2214"/>
      <c r="H1747" s="2214"/>
      <c r="I1747" s="511"/>
      <c r="J1747" s="511"/>
      <c r="K1747" s="580"/>
      <c r="L1747" s="511"/>
      <c r="M1747" s="511"/>
      <c r="N1747" s="520"/>
      <c r="O1747" s="511"/>
    </row>
    <row r="1748" spans="1:24" ht="21.9" customHeight="1" x14ac:dyDescent="0.3">
      <c r="A1748" s="511"/>
      <c r="B1748" s="523"/>
      <c r="C1748" s="520"/>
      <c r="D1748" s="1038"/>
      <c r="E1748" s="520"/>
      <c r="F1748" s="674"/>
      <c r="G1748" s="2214"/>
      <c r="H1748" s="2214"/>
      <c r="I1748" s="511"/>
      <c r="J1748" s="511"/>
      <c r="K1748" s="580"/>
      <c r="L1748" s="511"/>
      <c r="M1748" s="511"/>
      <c r="N1748" s="520"/>
      <c r="O1748" s="511"/>
    </row>
    <row r="1749" spans="1:24" ht="21.9" customHeight="1" x14ac:dyDescent="0.3">
      <c r="A1749" s="511"/>
      <c r="B1749" s="523"/>
      <c r="C1749" s="520"/>
      <c r="D1749" s="1038"/>
      <c r="E1749" s="520"/>
      <c r="F1749" s="674"/>
      <c r="G1749" s="2214"/>
      <c r="H1749" s="2214"/>
      <c r="I1749" s="511"/>
      <c r="J1749" s="511"/>
      <c r="K1749" s="580"/>
      <c r="L1749" s="511"/>
      <c r="M1749" s="511"/>
      <c r="N1749" s="520"/>
      <c r="O1749" s="511"/>
    </row>
    <row r="1750" spans="1:24" ht="21.9" customHeight="1" x14ac:dyDescent="0.3">
      <c r="A1750" s="511"/>
      <c r="B1750" s="523"/>
      <c r="C1750" s="520"/>
      <c r="D1750" s="1038"/>
      <c r="E1750" s="520"/>
      <c r="F1750" s="674"/>
      <c r="G1750" s="2214"/>
      <c r="H1750" s="2214"/>
      <c r="I1750" s="511"/>
      <c r="J1750" s="511"/>
      <c r="K1750" s="580"/>
      <c r="L1750" s="511"/>
      <c r="M1750" s="511"/>
      <c r="N1750" s="520"/>
      <c r="O1750" s="511"/>
    </row>
    <row r="1751" spans="1:24" ht="21.9" customHeight="1" x14ac:dyDescent="0.3">
      <c r="A1751" s="27"/>
      <c r="B1751" s="3128"/>
      <c r="C1751" s="3128"/>
      <c r="D1751" s="3128"/>
      <c r="E1751" s="3128"/>
      <c r="F1751" s="3128"/>
      <c r="G1751" s="3128"/>
      <c r="H1751" s="3128"/>
      <c r="I1751" s="3128"/>
      <c r="J1751" s="3128"/>
      <c r="K1751" s="3128"/>
      <c r="L1751" s="3128"/>
      <c r="M1751" s="3128"/>
      <c r="N1751" s="520"/>
      <c r="O1751" s="511"/>
    </row>
    <row r="1752" spans="1:24" ht="21.9" customHeight="1" x14ac:dyDescent="0.3">
      <c r="A1752" s="511"/>
      <c r="B1752" s="523"/>
      <c r="C1752" s="520"/>
      <c r="D1752" s="1038"/>
      <c r="E1752" s="520"/>
      <c r="F1752" s="674"/>
      <c r="G1752" s="2214"/>
      <c r="H1752" s="2214"/>
      <c r="I1752" s="511"/>
      <c r="J1752" s="511"/>
      <c r="K1752" s="580"/>
      <c r="L1752" s="511"/>
      <c r="M1752" s="511"/>
      <c r="N1752" s="520"/>
      <c r="O1752" s="511"/>
    </row>
    <row r="1753" spans="1:24" ht="21.9" customHeight="1" x14ac:dyDescent="0.3">
      <c r="A1753" s="511"/>
      <c r="B1753" s="523"/>
      <c r="C1753" s="520"/>
      <c r="D1753" s="1038"/>
      <c r="E1753" s="520"/>
      <c r="F1753" s="674"/>
      <c r="G1753" s="2214"/>
      <c r="H1753" s="2214"/>
      <c r="I1753" s="511"/>
      <c r="J1753" s="511"/>
      <c r="K1753" s="580"/>
      <c r="L1753" s="511"/>
      <c r="M1753" s="511"/>
      <c r="N1753" s="520"/>
      <c r="O1753" s="511"/>
    </row>
    <row r="1754" spans="1:24" ht="21.9" customHeight="1" x14ac:dyDescent="0.3">
      <c r="A1754" s="3086" t="s">
        <v>1228</v>
      </c>
      <c r="B1754" s="3086"/>
      <c r="C1754" s="3086"/>
      <c r="D1754" s="3086"/>
      <c r="E1754" s="3086"/>
      <c r="F1754" s="3086"/>
      <c r="G1754" s="3086"/>
      <c r="H1754" s="3086"/>
      <c r="I1754" s="3086"/>
      <c r="J1754" s="3086"/>
      <c r="K1754" s="3086"/>
      <c r="L1754" s="3086"/>
      <c r="M1754" s="3086"/>
      <c r="N1754" s="3086"/>
      <c r="O1754" s="629" t="str">
        <f>$O$6</f>
        <v>Month August-2023</v>
      </c>
      <c r="S1754" s="1103" t="str">
        <f>S6</f>
        <v>Name of Feeders.</v>
      </c>
      <c r="T1754" s="2671" t="str">
        <f>T6</f>
        <v>Month August-2023</v>
      </c>
      <c r="U1754" s="2671" t="s">
        <v>5037</v>
      </c>
      <c r="V1754" s="1103" t="str">
        <f>V6</f>
        <v>Diffferance</v>
      </c>
      <c r="W1754" s="1103" t="str">
        <f>W6</f>
        <v>% of Increased/Decreased</v>
      </c>
      <c r="X1754" s="1103" t="str">
        <f>X6</f>
        <v>COMENTS</v>
      </c>
    </row>
    <row r="1755" spans="1:24" ht="21.9" customHeight="1" x14ac:dyDescent="0.3">
      <c r="A1755" s="3087" t="s">
        <v>0</v>
      </c>
      <c r="B1755" s="3089" t="s">
        <v>1</v>
      </c>
      <c r="C1755" s="3091" t="s">
        <v>2</v>
      </c>
      <c r="D1755" s="3092"/>
      <c r="E1755" s="3093"/>
      <c r="F1755" s="3094" t="s">
        <v>3</v>
      </c>
      <c r="G1755" s="3091" t="s">
        <v>4</v>
      </c>
      <c r="H1755" s="3093"/>
      <c r="I1755" s="3068"/>
      <c r="J1755" s="3096" t="s">
        <v>5</v>
      </c>
      <c r="K1755" s="3091" t="s">
        <v>6</v>
      </c>
      <c r="L1755" s="3068"/>
      <c r="M1755" s="95" t="s">
        <v>29</v>
      </c>
      <c r="N1755" s="96"/>
      <c r="O1755" s="3067" t="s">
        <v>7</v>
      </c>
    </row>
    <row r="1756" spans="1:24" ht="46.8" x14ac:dyDescent="0.3">
      <c r="A1756" s="3088"/>
      <c r="B1756" s="3090"/>
      <c r="C1756" s="3084" t="s">
        <v>824</v>
      </c>
      <c r="D1756" s="3085"/>
      <c r="E1756" s="85" t="s">
        <v>9</v>
      </c>
      <c r="F1756" s="3095"/>
      <c r="G1756" s="2218" t="str">
        <f>G8</f>
        <v>Reading at 00.00hr 
01.08.2023</v>
      </c>
      <c r="H1756" s="2218" t="str">
        <f>H8</f>
        <v>Reading at 00.00hr 
01.09.2023</v>
      </c>
      <c r="I1756" s="1" t="s">
        <v>10</v>
      </c>
      <c r="J1756" s="3088"/>
      <c r="K1756" s="1" t="s">
        <v>11</v>
      </c>
      <c r="L1756" s="1" t="s">
        <v>12</v>
      </c>
      <c r="M1756" s="508" t="s">
        <v>30</v>
      </c>
      <c r="N1756" s="75" t="s">
        <v>41</v>
      </c>
      <c r="O1756" s="3068"/>
    </row>
    <row r="1757" spans="1:24" ht="21.9" customHeight="1" x14ac:dyDescent="0.3">
      <c r="A1757" s="2">
        <v>1</v>
      </c>
      <c r="B1757" s="86">
        <v>2</v>
      </c>
      <c r="C1757" s="2582">
        <v>3</v>
      </c>
      <c r="D1757" s="2615">
        <v>4</v>
      </c>
      <c r="E1757" s="551">
        <v>5</v>
      </c>
      <c r="F1757" s="551">
        <v>6</v>
      </c>
      <c r="G1757" s="2616">
        <f>'PDB Bill AMR'!$H$5</f>
        <v>8</v>
      </c>
      <c r="H1757" s="2616">
        <f>'PDB Bill AMR'!$H$5</f>
        <v>8</v>
      </c>
      <c r="I1757" s="2" t="s">
        <v>2021</v>
      </c>
      <c r="J1757" s="2">
        <v>10</v>
      </c>
      <c r="K1757" s="2" t="s">
        <v>5039</v>
      </c>
      <c r="L1757" s="2" t="s">
        <v>5040</v>
      </c>
      <c r="M1757" s="2">
        <v>13</v>
      </c>
      <c r="N1757" s="2">
        <v>14</v>
      </c>
      <c r="O1757" s="2">
        <v>15</v>
      </c>
      <c r="T1757" s="2673">
        <v>15283200.000000071</v>
      </c>
      <c r="U1757" s="2673">
        <v>15283200.000000071</v>
      </c>
      <c r="V1757" s="33">
        <f>T1757-U1757</f>
        <v>0</v>
      </c>
      <c r="W1757" s="1104">
        <f>V1757/U1757*100</f>
        <v>0</v>
      </c>
      <c r="X1757" s="33" t="str">
        <f>IF(W1757&gt;40,"FAULT",IF(W1757&lt;-40,"CHECK","OK"))</f>
        <v>OK</v>
      </c>
    </row>
    <row r="1758" spans="1:24" ht="21.9" customHeight="1" x14ac:dyDescent="0.3">
      <c r="A1758" s="519"/>
      <c r="B1758" s="513" t="str">
        <f>$B$1602</f>
        <v>DHAKA UNIVERSITY 33 kV SIDE</v>
      </c>
      <c r="C1758" s="514"/>
      <c r="D1758" s="573"/>
      <c r="E1758" s="514"/>
      <c r="F1758" s="668"/>
      <c r="G1758" s="2211"/>
      <c r="H1758" s="2211"/>
      <c r="I1758" s="514"/>
      <c r="J1758" s="514"/>
      <c r="K1758" s="573"/>
      <c r="L1758" s="514"/>
      <c r="M1758" s="515"/>
      <c r="N1758" s="516"/>
      <c r="O1758" s="507"/>
    </row>
    <row r="1759" spans="1:24" ht="21.9" customHeight="1" x14ac:dyDescent="0.3">
      <c r="A1759" s="1341">
        <f t="shared" ref="A1759:M1759" si="312">A1610</f>
        <v>3</v>
      </c>
      <c r="B1759" s="1342" t="str">
        <f t="shared" si="312"/>
        <v>DMC Circuit-1</v>
      </c>
      <c r="C1759" s="1157">
        <f t="shared" si="312"/>
        <v>33</v>
      </c>
      <c r="D1759" s="1380">
        <f t="shared" si="312"/>
        <v>0</v>
      </c>
      <c r="E1759" s="1157">
        <f t="shared" si="312"/>
        <v>2861</v>
      </c>
      <c r="F1759" s="1372">
        <f t="shared" si="312"/>
        <v>1</v>
      </c>
      <c r="G1759" s="1359">
        <f t="shared" ref="G1759" si="313">G1610</f>
        <v>145.81</v>
      </c>
      <c r="H1759" s="1359">
        <f t="shared" si="312"/>
        <v>145.81</v>
      </c>
      <c r="I1759" s="1359">
        <f t="shared" si="312"/>
        <v>0</v>
      </c>
      <c r="J1759" s="1157">
        <f t="shared" si="312"/>
        <v>360000</v>
      </c>
      <c r="K1759" s="1151">
        <f t="shared" si="312"/>
        <v>0</v>
      </c>
      <c r="L1759" s="1180">
        <f t="shared" si="312"/>
        <v>0</v>
      </c>
      <c r="M1759" s="1180">
        <f t="shared" si="312"/>
        <v>0</v>
      </c>
      <c r="N1759" s="80"/>
      <c r="O1759" s="8"/>
    </row>
    <row r="1760" spans="1:24" ht="21.9" customHeight="1" x14ac:dyDescent="0.3">
      <c r="A1760" s="1341">
        <f t="shared" ref="A1760:M1760" si="314">A1613</f>
        <v>10</v>
      </c>
      <c r="B1760" s="1342" t="str">
        <f t="shared" si="314"/>
        <v>DMC Circuit-2</v>
      </c>
      <c r="C1760" s="1157">
        <f t="shared" si="314"/>
        <v>33</v>
      </c>
      <c r="D1760" s="1381">
        <f t="shared" si="314"/>
        <v>0</v>
      </c>
      <c r="E1760" s="1157">
        <f t="shared" si="314"/>
        <v>2803</v>
      </c>
      <c r="F1760" s="1372">
        <f t="shared" si="314"/>
        <v>1.03</v>
      </c>
      <c r="G1760" s="1359">
        <f t="shared" ref="G1760" si="315">G1613</f>
        <v>300.04000000000002</v>
      </c>
      <c r="H1760" s="1359">
        <f t="shared" si="314"/>
        <v>310.45999999999998</v>
      </c>
      <c r="I1760" s="1359">
        <f t="shared" si="314"/>
        <v>10.419999999999959</v>
      </c>
      <c r="J1760" s="1157">
        <f t="shared" si="314"/>
        <v>360000</v>
      </c>
      <c r="K1760" s="1151">
        <f t="shared" si="314"/>
        <v>0</v>
      </c>
      <c r="L1760" s="1180">
        <f t="shared" si="314"/>
        <v>3863735.9999999851</v>
      </c>
      <c r="M1760" s="1180">
        <f t="shared" si="314"/>
        <v>3853716.9640461872</v>
      </c>
      <c r="N1760" s="80"/>
      <c r="O1760" s="8"/>
    </row>
    <row r="1761" spans="1:15" ht="21.9" customHeight="1" x14ac:dyDescent="0.3">
      <c r="A1761" s="519"/>
      <c r="B1761" s="100"/>
      <c r="C1761" s="89"/>
      <c r="D1761" s="601"/>
      <c r="E1761" s="89"/>
      <c r="F1761" s="678"/>
      <c r="G1761" s="47"/>
      <c r="H1761" s="47"/>
      <c r="I1761" s="47"/>
      <c r="J1761" s="94" t="s">
        <v>27</v>
      </c>
      <c r="K1761" s="42">
        <f>SUM(K1759:K1760)</f>
        <v>0</v>
      </c>
      <c r="L1761" s="42">
        <f t="shared" ref="L1761" si="316">SUM(L1759:L1760)</f>
        <v>3863735.9999999851</v>
      </c>
      <c r="M1761" s="42">
        <f>SUM(M1759:M1760)</f>
        <v>3853716.9640461872</v>
      </c>
      <c r="N1761" s="531"/>
      <c r="O1761" s="507"/>
    </row>
    <row r="1762" spans="1:15" ht="21.9" customHeight="1" x14ac:dyDescent="0.3">
      <c r="A1762" s="519"/>
      <c r="B1762" s="513" t="str">
        <f>$B$60</f>
        <v>DHANMONDI 33 kV SIDE</v>
      </c>
      <c r="C1762" s="514"/>
      <c r="D1762" s="573"/>
      <c r="E1762" s="514"/>
      <c r="F1762" s="668"/>
      <c r="G1762" s="2211"/>
      <c r="H1762" s="2211"/>
      <c r="I1762" s="514"/>
      <c r="J1762" s="514"/>
      <c r="K1762" s="573"/>
      <c r="L1762" s="514"/>
      <c r="M1762" s="515"/>
      <c r="N1762" s="516"/>
      <c r="O1762" s="8"/>
    </row>
    <row r="1763" spans="1:15" ht="21.9" customHeight="1" x14ac:dyDescent="0.3">
      <c r="A1763" s="1345">
        <f t="shared" ref="A1763:M1763" si="317">A70</f>
        <v>13</v>
      </c>
      <c r="B1763" s="1342" t="str">
        <f t="shared" si="317"/>
        <v>DMC Hospital Feeder</v>
      </c>
      <c r="C1763" s="1157">
        <f t="shared" si="317"/>
        <v>33</v>
      </c>
      <c r="D1763" s="1385">
        <f t="shared" si="317"/>
        <v>0</v>
      </c>
      <c r="E1763" s="1157" t="str">
        <f t="shared" si="317"/>
        <v>BD001840</v>
      </c>
      <c r="F1763" s="1372">
        <f t="shared" si="317"/>
        <v>1</v>
      </c>
      <c r="G1763" s="1359">
        <f t="shared" ref="G1763" si="318">G70</f>
        <v>405.5</v>
      </c>
      <c r="H1763" s="1359">
        <f t="shared" si="317"/>
        <v>420.58</v>
      </c>
      <c r="I1763" s="1359">
        <f t="shared" si="317"/>
        <v>15.079999999999984</v>
      </c>
      <c r="J1763" s="1157">
        <f t="shared" si="317"/>
        <v>240000</v>
      </c>
      <c r="K1763" s="1151">
        <f t="shared" si="317"/>
        <v>0</v>
      </c>
      <c r="L1763" s="1180">
        <f t="shared" si="317"/>
        <v>3619199.9999999963</v>
      </c>
      <c r="M1763" s="1180">
        <f t="shared" si="317"/>
        <v>3620366.2553891307</v>
      </c>
      <c r="N1763" s="80"/>
      <c r="O1763" s="507"/>
    </row>
    <row r="1764" spans="1:15" ht="21.9" customHeight="1" x14ac:dyDescent="0.3">
      <c r="A1764" s="519"/>
      <c r="B1764" s="100"/>
      <c r="C1764" s="89"/>
      <c r="D1764" s="601"/>
      <c r="E1764" s="89"/>
      <c r="F1764" s="678"/>
      <c r="G1764" s="47"/>
      <c r="H1764" s="47"/>
      <c r="I1764" s="47"/>
      <c r="J1764" s="94" t="s">
        <v>27</v>
      </c>
      <c r="K1764" s="42"/>
      <c r="L1764" s="42">
        <f t="shared" ref="L1764:M1764" si="319">SUM(L1763)</f>
        <v>3619199.9999999963</v>
      </c>
      <c r="M1764" s="42">
        <f t="shared" si="319"/>
        <v>3620366.2553891307</v>
      </c>
      <c r="N1764" s="531"/>
      <c r="O1764" s="507"/>
    </row>
    <row r="1765" spans="1:15" ht="21.9" customHeight="1" x14ac:dyDescent="0.3">
      <c r="A1765" s="507"/>
      <c r="B1765" s="513" t="s">
        <v>1229</v>
      </c>
      <c r="C1765" s="514"/>
      <c r="D1765" s="573"/>
      <c r="E1765" s="514"/>
      <c r="F1765" s="668"/>
      <c r="G1765" s="2211"/>
      <c r="H1765" s="2211"/>
      <c r="I1765" s="514"/>
      <c r="J1765" s="607"/>
      <c r="K1765" s="608"/>
      <c r="L1765" s="609"/>
      <c r="M1765" s="2139">
        <f>M1761+M1764</f>
        <v>7474083.2194353174</v>
      </c>
      <c r="N1765" s="516"/>
      <c r="O1765" s="11"/>
    </row>
    <row r="1766" spans="1:15" ht="21.9" customHeight="1" x14ac:dyDescent="0.3">
      <c r="A1766" s="507"/>
      <c r="B1766" s="98" t="s">
        <v>4609</v>
      </c>
      <c r="C1766" s="51">
        <v>33</v>
      </c>
      <c r="D1766" s="3072"/>
      <c r="E1766" s="51" t="s">
        <v>4612</v>
      </c>
      <c r="F1766" s="676">
        <v>1</v>
      </c>
      <c r="G1766" s="1001">
        <v>73279888</v>
      </c>
      <c r="H1766" s="1001">
        <v>73279888</v>
      </c>
      <c r="I1766" s="20">
        <f>H1766-G1766</f>
        <v>0</v>
      </c>
      <c r="J1766" s="507">
        <v>1</v>
      </c>
      <c r="K1766" s="574"/>
      <c r="L1766" s="21">
        <f>F1766*I1766*J1766</f>
        <v>0</v>
      </c>
      <c r="M1766" s="21"/>
      <c r="N1766" s="80"/>
      <c r="O1766" s="11"/>
    </row>
    <row r="1767" spans="1:15" ht="21.9" customHeight="1" x14ac:dyDescent="0.3">
      <c r="A1767" s="507"/>
      <c r="B1767" s="98" t="s">
        <v>4610</v>
      </c>
      <c r="C1767" s="51">
        <v>33</v>
      </c>
      <c r="D1767" s="3127"/>
      <c r="E1767" s="51" t="s">
        <v>4613</v>
      </c>
      <c r="F1767" s="676">
        <v>1</v>
      </c>
      <c r="G1767" s="1001">
        <v>0</v>
      </c>
      <c r="H1767" s="1001">
        <v>0</v>
      </c>
      <c r="I1767" s="20">
        <f t="shared" ref="I1767:I1768" si="320">H1767-G1767</f>
        <v>0</v>
      </c>
      <c r="J1767" s="507">
        <v>1</v>
      </c>
      <c r="K1767" s="574"/>
      <c r="L1767" s="21">
        <f t="shared" ref="L1767:L1768" si="321">F1767*I1767*J1767</f>
        <v>0</v>
      </c>
      <c r="M1767" s="21"/>
      <c r="N1767" s="80"/>
      <c r="O1767" s="11"/>
    </row>
    <row r="1768" spans="1:15" ht="21.9" customHeight="1" x14ac:dyDescent="0.3">
      <c r="A1768" s="507"/>
      <c r="B1768" s="98" t="s">
        <v>4611</v>
      </c>
      <c r="C1768" s="51">
        <v>33</v>
      </c>
      <c r="D1768" s="3073"/>
      <c r="E1768" s="51" t="s">
        <v>4614</v>
      </c>
      <c r="F1768" s="676">
        <v>1</v>
      </c>
      <c r="G1768" s="1001">
        <v>0</v>
      </c>
      <c r="H1768" s="1001">
        <v>0</v>
      </c>
      <c r="I1768" s="20">
        <f t="shared" si="320"/>
        <v>0</v>
      </c>
      <c r="J1768" s="507">
        <v>1</v>
      </c>
      <c r="K1768" s="574"/>
      <c r="L1768" s="21">
        <f t="shared" si="321"/>
        <v>0</v>
      </c>
      <c r="M1768" s="21"/>
      <c r="N1768" s="80"/>
      <c r="O1768" s="11"/>
    </row>
    <row r="1769" spans="1:15" ht="21.9" customHeight="1" x14ac:dyDescent="0.3">
      <c r="A1769" s="507"/>
      <c r="B1769" s="100"/>
      <c r="C1769" s="89"/>
      <c r="D1769" s="601"/>
      <c r="E1769" s="89"/>
      <c r="F1769" s="678"/>
      <c r="G1769" s="47"/>
      <c r="H1769" s="47">
        <v>0</v>
      </c>
      <c r="I1769" s="35"/>
      <c r="J1769" s="94" t="s">
        <v>27</v>
      </c>
      <c r="K1769" s="42"/>
      <c r="L1769" s="42">
        <f>SUM(L1766:L1768)</f>
        <v>0</v>
      </c>
      <c r="M1769" s="42">
        <f>SUM(M1766:M1768)</f>
        <v>0</v>
      </c>
      <c r="N1769" s="83"/>
      <c r="O1769" s="11"/>
    </row>
    <row r="1770" spans="1:15" ht="21.9" customHeight="1" x14ac:dyDescent="0.3">
      <c r="A1770" s="507"/>
      <c r="B1770" s="532" t="s">
        <v>1230</v>
      </c>
      <c r="C1770" s="533"/>
      <c r="D1770" s="578"/>
      <c r="E1770" s="533"/>
      <c r="F1770" s="671"/>
      <c r="G1770" s="2216"/>
      <c r="H1770" s="2216">
        <v>0</v>
      </c>
      <c r="I1770" s="533"/>
      <c r="J1770" s="533"/>
      <c r="K1770" s="578"/>
      <c r="L1770" s="533"/>
      <c r="M1770" s="536"/>
      <c r="N1770" s="534"/>
      <c r="O1770" s="7"/>
    </row>
    <row r="1771" spans="1:15" ht="21.9" customHeight="1" x14ac:dyDescent="0.3">
      <c r="A1771" s="507"/>
      <c r="B1771" s="98" t="s">
        <v>796</v>
      </c>
      <c r="C1771" s="51">
        <v>33</v>
      </c>
      <c r="D1771" s="3132" t="s">
        <v>800</v>
      </c>
      <c r="E1771" s="506"/>
      <c r="F1771" s="676"/>
      <c r="G1771" s="4">
        <v>0</v>
      </c>
      <c r="H1771" s="4">
        <v>0</v>
      </c>
      <c r="I1771" s="4"/>
      <c r="J1771" s="507"/>
      <c r="K1771" s="574"/>
      <c r="L1771" s="15">
        <f>J1771*I1771*F1771</f>
        <v>0</v>
      </c>
      <c r="M1771" s="6"/>
      <c r="N1771" s="76"/>
      <c r="O1771" s="507"/>
    </row>
    <row r="1772" spans="1:15" ht="21.9" customHeight="1" x14ac:dyDescent="0.3">
      <c r="A1772" s="507"/>
      <c r="B1772" s="98" t="s">
        <v>795</v>
      </c>
      <c r="C1772" s="51">
        <v>33</v>
      </c>
      <c r="D1772" s="3133"/>
      <c r="E1772" s="506"/>
      <c r="F1772" s="676"/>
      <c r="G1772" s="4">
        <v>0</v>
      </c>
      <c r="H1772" s="4">
        <v>0</v>
      </c>
      <c r="I1772" s="4"/>
      <c r="J1772" s="507"/>
      <c r="K1772" s="574"/>
      <c r="L1772" s="15">
        <f>J1772*I1772*F1772</f>
        <v>0</v>
      </c>
      <c r="M1772" s="15"/>
      <c r="N1772" s="77"/>
      <c r="O1772" s="507"/>
    </row>
    <row r="1773" spans="1:15" ht="21.9" customHeight="1" x14ac:dyDescent="0.3">
      <c r="A1773" s="507"/>
      <c r="B1773" s="93"/>
      <c r="C1773" s="87"/>
      <c r="D1773" s="999"/>
      <c r="E1773" s="87"/>
      <c r="F1773" s="670"/>
      <c r="G1773" s="36"/>
      <c r="H1773" s="36">
        <v>0</v>
      </c>
      <c r="I1773" s="36"/>
      <c r="J1773" s="93" t="s">
        <v>262</v>
      </c>
      <c r="K1773" s="577"/>
      <c r="L1773" s="54">
        <f>SUM(L1771:L1772)</f>
        <v>0</v>
      </c>
      <c r="M1773" s="521"/>
      <c r="N1773" s="522"/>
      <c r="O1773" s="507"/>
    </row>
    <row r="1774" spans="1:15" ht="21.9" customHeight="1" x14ac:dyDescent="0.3">
      <c r="A1774" s="507"/>
      <c r="B1774" s="100"/>
      <c r="C1774" s="89"/>
      <c r="D1774" s="601"/>
      <c r="E1774" s="89"/>
      <c r="F1774" s="678"/>
      <c r="G1774" s="47"/>
      <c r="H1774" s="47">
        <v>0</v>
      </c>
      <c r="I1774" s="35"/>
      <c r="J1774" s="94"/>
      <c r="K1774" s="584"/>
      <c r="L1774" s="42"/>
      <c r="M1774" s="42"/>
      <c r="N1774" s="83"/>
      <c r="O1774" s="11"/>
    </row>
    <row r="1775" spans="1:15" ht="21.9" customHeight="1" x14ac:dyDescent="0.3">
      <c r="A1775" s="524"/>
      <c r="B1775" s="532" t="s">
        <v>1231</v>
      </c>
      <c r="C1775" s="533"/>
      <c r="D1775" s="578"/>
      <c r="E1775" s="533"/>
      <c r="F1775" s="671"/>
      <c r="G1775" s="2216"/>
      <c r="H1775" s="2216">
        <v>0</v>
      </c>
      <c r="I1775" s="533"/>
      <c r="J1775" s="49"/>
      <c r="K1775" s="587"/>
      <c r="L1775" s="50"/>
      <c r="M1775" s="50"/>
      <c r="N1775" s="534"/>
      <c r="O1775" s="11"/>
    </row>
    <row r="1776" spans="1:15" ht="21.9" customHeight="1" x14ac:dyDescent="0.3">
      <c r="A1776" s="507"/>
      <c r="B1776" s="98" t="s">
        <v>3485</v>
      </c>
      <c r="C1776" s="51">
        <v>33</v>
      </c>
      <c r="D1776" s="3097"/>
      <c r="E1776" s="51" t="s">
        <v>3907</v>
      </c>
      <c r="F1776" s="676">
        <v>1</v>
      </c>
      <c r="G1776" s="1001">
        <v>125486880</v>
      </c>
      <c r="H1776" s="1001">
        <v>129070320</v>
      </c>
      <c r="I1776" s="20">
        <f>H1776-G1776</f>
        <v>3583440</v>
      </c>
      <c r="J1776" s="30">
        <v>1</v>
      </c>
      <c r="K1776" s="585"/>
      <c r="L1776" s="21">
        <f>F1776*I1776*J1776</f>
        <v>3583440</v>
      </c>
      <c r="M1776" s="21"/>
      <c r="N1776" s="81"/>
      <c r="O1776" s="11"/>
    </row>
    <row r="1777" spans="1:24" ht="21.9" customHeight="1" x14ac:dyDescent="0.3">
      <c r="A1777" s="507">
        <v>2</v>
      </c>
      <c r="B1777" s="98" t="s">
        <v>3487</v>
      </c>
      <c r="C1777" s="51">
        <v>33</v>
      </c>
      <c r="D1777" s="3155"/>
      <c r="E1777" s="51" t="s">
        <v>3908</v>
      </c>
      <c r="F1777" s="676">
        <v>1</v>
      </c>
      <c r="G1777" s="1001">
        <v>0</v>
      </c>
      <c r="H1777" s="1001">
        <v>0</v>
      </c>
      <c r="I1777" s="20">
        <f>H1777-G1777</f>
        <v>0</v>
      </c>
      <c r="J1777" s="30">
        <v>1</v>
      </c>
      <c r="K1777" s="585"/>
      <c r="L1777" s="21">
        <f>F1777*I1777*J1777</f>
        <v>0</v>
      </c>
      <c r="M1777" s="21"/>
      <c r="N1777" s="81"/>
      <c r="O1777" s="11"/>
    </row>
    <row r="1778" spans="1:24" ht="21.9" customHeight="1" x14ac:dyDescent="0.3">
      <c r="A1778" s="524"/>
      <c r="B1778" s="94"/>
      <c r="C1778" s="88"/>
      <c r="D1778" s="94"/>
      <c r="E1778" s="88"/>
      <c r="F1778" s="677"/>
      <c r="G1778" s="37"/>
      <c r="H1778" s="37"/>
      <c r="I1778" s="37"/>
      <c r="J1778" s="94" t="s">
        <v>27</v>
      </c>
      <c r="K1778" s="586"/>
      <c r="L1778" s="42">
        <f>SUM(L1776:L1777)</f>
        <v>3583440</v>
      </c>
      <c r="M1778" s="42"/>
      <c r="N1778" s="535"/>
      <c r="O1778" s="11"/>
    </row>
    <row r="1779" spans="1:24" ht="21.9" customHeight="1" thickBot="1" x14ac:dyDescent="0.35">
      <c r="A1779" s="580"/>
      <c r="B1779" s="611"/>
      <c r="C1779" s="90"/>
      <c r="D1779" s="611"/>
      <c r="E1779" s="90"/>
      <c r="F1779" s="679"/>
      <c r="G1779" s="612"/>
      <c r="H1779" s="612"/>
      <c r="I1779" s="612"/>
      <c r="J1779" s="611"/>
      <c r="K1779" s="613"/>
      <c r="L1779" s="614"/>
      <c r="M1779" s="614"/>
      <c r="N1779" s="531"/>
      <c r="O1779" s="615"/>
    </row>
    <row r="1780" spans="1:24" ht="21.9" customHeight="1" x14ac:dyDescent="0.3">
      <c r="A1780" s="580"/>
      <c r="B1780" s="3099" t="s">
        <v>1048</v>
      </c>
      <c r="C1780" s="3100"/>
      <c r="D1780" s="561" t="s">
        <v>14</v>
      </c>
      <c r="F1780" s="3101" t="s">
        <v>2034</v>
      </c>
      <c r="G1780" s="3102"/>
      <c r="H1780" s="3103"/>
      <c r="I1780" s="561" t="s">
        <v>14</v>
      </c>
      <c r="J1780" s="511"/>
      <c r="K1780" s="3105" t="s">
        <v>809</v>
      </c>
      <c r="L1780" s="3106"/>
      <c r="M1780" s="562" t="s">
        <v>14</v>
      </c>
      <c r="N1780" s="531"/>
      <c r="O1780" s="615"/>
    </row>
    <row r="1781" spans="1:24" ht="21.9" customHeight="1" x14ac:dyDescent="0.3">
      <c r="A1781" s="580"/>
      <c r="B1781" s="3112" t="str">
        <f>B1758</f>
        <v>DHAKA UNIVERSITY 33 kV SIDE</v>
      </c>
      <c r="C1781" s="3113"/>
      <c r="D1781" s="567">
        <f>M1761</f>
        <v>3853716.9640461872</v>
      </c>
      <c r="F1781" s="3114" t="s">
        <v>810</v>
      </c>
      <c r="G1781" s="3115"/>
      <c r="H1781" s="3116"/>
      <c r="I1781" s="563">
        <f>L1773</f>
        <v>0</v>
      </c>
      <c r="J1781" s="511"/>
      <c r="K1781" s="3117" t="str">
        <f>F1782</f>
        <v xml:space="preserve"> 33 KV NET IMPORT</v>
      </c>
      <c r="L1781" s="3118"/>
      <c r="M1781" s="565">
        <f>I1782</f>
        <v>7474083.2194353174</v>
      </c>
      <c r="N1781" s="531"/>
      <c r="O1781" s="615"/>
    </row>
    <row r="1782" spans="1:24" ht="21.9" customHeight="1" x14ac:dyDescent="0.3">
      <c r="A1782" s="580"/>
      <c r="B1782" s="3112" t="str">
        <f>B1762</f>
        <v>DHANMONDI 33 kV SIDE</v>
      </c>
      <c r="C1782" s="3113"/>
      <c r="D1782" s="616">
        <f>M1764</f>
        <v>3620366.2553891307</v>
      </c>
      <c r="F1782" s="3114" t="s">
        <v>2034</v>
      </c>
      <c r="G1782" s="3115"/>
      <c r="H1782" s="3116"/>
      <c r="I1782" s="563">
        <f>D1785-I1781</f>
        <v>7474083.2194353174</v>
      </c>
      <c r="J1782" s="511"/>
      <c r="K1782" s="3119" t="s">
        <v>4715</v>
      </c>
      <c r="L1782" s="3120"/>
      <c r="M1782" s="563">
        <f>I1782</f>
        <v>7474083.2194353174</v>
      </c>
      <c r="N1782" s="531"/>
      <c r="O1782" s="615"/>
    </row>
    <row r="1783" spans="1:24" ht="21.9" customHeight="1" x14ac:dyDescent="0.3">
      <c r="A1783" s="580"/>
      <c r="B1783" s="3112" t="s">
        <v>833</v>
      </c>
      <c r="C1783" s="3113"/>
      <c r="D1783" s="597"/>
      <c r="F1783"/>
      <c r="J1783" s="511"/>
      <c r="K1783" s="3121" t="s">
        <v>267</v>
      </c>
      <c r="L1783" s="3122"/>
      <c r="M1783" s="563">
        <f>M1781-M1782</f>
        <v>0</v>
      </c>
      <c r="N1783" s="531"/>
      <c r="O1783" s="615"/>
    </row>
    <row r="1784" spans="1:24" ht="21.9" customHeight="1" thickBot="1" x14ac:dyDescent="0.35">
      <c r="A1784" s="580"/>
      <c r="B1784" s="3112" t="s">
        <v>834</v>
      </c>
      <c r="C1784" s="3113"/>
      <c r="D1784" s="598"/>
      <c r="F1784"/>
      <c r="J1784" s="511"/>
      <c r="K1784" s="3123" t="s">
        <v>268</v>
      </c>
      <c r="L1784" s="3124"/>
      <c r="M1784" s="566">
        <f>M1783/M1781</f>
        <v>0</v>
      </c>
      <c r="N1784" s="531"/>
      <c r="O1784" s="615"/>
    </row>
    <row r="1785" spans="1:24" ht="21.9" customHeight="1" thickBot="1" x14ac:dyDescent="0.35">
      <c r="A1785" s="580"/>
      <c r="B1785" s="3125" t="s">
        <v>799</v>
      </c>
      <c r="C1785" s="3126"/>
      <c r="D1785" s="564">
        <f>SUM(D1781:D1783)</f>
        <v>7474083.2194353174</v>
      </c>
      <c r="F1785" s="674"/>
      <c r="G1785" s="2214"/>
      <c r="H1785" s="2214"/>
      <c r="I1785" s="511"/>
      <c r="J1785" s="511"/>
      <c r="K1785" s="580"/>
      <c r="L1785" s="511"/>
      <c r="M1785" s="511"/>
      <c r="N1785" s="531"/>
      <c r="O1785" s="615"/>
    </row>
    <row r="1786" spans="1:24" ht="21.9" customHeight="1" x14ac:dyDescent="0.3">
      <c r="A1786" s="580"/>
      <c r="B1786" s="611"/>
      <c r="C1786" s="90"/>
      <c r="D1786" s="611"/>
      <c r="E1786" s="90"/>
      <c r="F1786" s="679"/>
      <c r="G1786" s="612"/>
      <c r="H1786" s="612"/>
      <c r="I1786" s="612"/>
      <c r="J1786" s="611"/>
      <c r="K1786" s="613"/>
      <c r="L1786" s="614"/>
      <c r="M1786" s="614"/>
      <c r="N1786" s="531"/>
      <c r="O1786" s="615"/>
    </row>
    <row r="1787" spans="1:24" ht="21.9" customHeight="1" x14ac:dyDescent="0.3">
      <c r="A1787" s="511"/>
      <c r="B1787" s="520"/>
      <c r="C1787" s="511"/>
      <c r="D1787" s="1087"/>
      <c r="E1787" s="511"/>
      <c r="F1787" s="674"/>
      <c r="G1787" s="2214"/>
      <c r="H1787" s="2214"/>
      <c r="I1787" s="511"/>
      <c r="J1787" s="511"/>
      <c r="K1787" s="580"/>
      <c r="L1787" s="511"/>
      <c r="M1787" s="511"/>
      <c r="N1787" s="511"/>
      <c r="O1787" s="511"/>
    </row>
    <row r="1788" spans="1:24" ht="21.9" customHeight="1" x14ac:dyDescent="0.3">
      <c r="A1788" s="511"/>
      <c r="B1788" s="520"/>
      <c r="C1788" s="511"/>
      <c r="D1788" s="1087"/>
      <c r="E1788" s="511"/>
      <c r="F1788" s="674"/>
      <c r="G1788" s="2214"/>
      <c r="H1788" s="2214"/>
      <c r="I1788" s="511"/>
      <c r="J1788" s="511"/>
      <c r="K1788" s="580"/>
      <c r="L1788" s="511"/>
      <c r="M1788" s="511"/>
      <c r="N1788" s="511"/>
      <c r="O1788" s="511"/>
    </row>
    <row r="1789" spans="1:24" ht="21.9" customHeight="1" x14ac:dyDescent="0.3">
      <c r="A1789" s="3086" t="s">
        <v>897</v>
      </c>
      <c r="B1789" s="3086"/>
      <c r="C1789" s="3086"/>
      <c r="D1789" s="3086"/>
      <c r="E1789" s="3086"/>
      <c r="F1789" s="3086"/>
      <c r="G1789" s="3086"/>
      <c r="H1789" s="3086"/>
      <c r="I1789" s="3086"/>
      <c r="J1789" s="3086"/>
      <c r="K1789" s="3086"/>
      <c r="L1789" s="3086"/>
      <c r="M1789" s="3086"/>
      <c r="N1789" s="3086"/>
      <c r="O1789" s="629" t="str">
        <f>$O$6</f>
        <v>Month August-2023</v>
      </c>
      <c r="S1789" s="1103" t="str">
        <f>S6</f>
        <v>Name of Feeders.</v>
      </c>
      <c r="T1789" s="2671" t="str">
        <f>T6</f>
        <v>Month August-2023</v>
      </c>
      <c r="U1789" s="2671" t="s">
        <v>5037</v>
      </c>
      <c r="V1789" s="1103" t="str">
        <f>V6</f>
        <v>Diffferance</v>
      </c>
      <c r="W1789" s="1103" t="str">
        <f>W6</f>
        <v>% of Increased/Decreased</v>
      </c>
      <c r="X1789" s="1103" t="str">
        <f>X6</f>
        <v>COMENTS</v>
      </c>
    </row>
    <row r="1790" spans="1:24" ht="21.9" customHeight="1" x14ac:dyDescent="0.3">
      <c r="A1790" s="3087" t="s">
        <v>0</v>
      </c>
      <c r="B1790" s="3089" t="s">
        <v>1</v>
      </c>
      <c r="C1790" s="3091" t="s">
        <v>2</v>
      </c>
      <c r="D1790" s="3092"/>
      <c r="E1790" s="3093"/>
      <c r="F1790" s="3094" t="s">
        <v>3</v>
      </c>
      <c r="G1790" s="3091" t="s">
        <v>4</v>
      </c>
      <c r="H1790" s="3093"/>
      <c r="I1790" s="3068"/>
      <c r="J1790" s="3096" t="s">
        <v>5</v>
      </c>
      <c r="K1790" s="3091" t="s">
        <v>6</v>
      </c>
      <c r="L1790" s="3068"/>
      <c r="M1790" s="95" t="s">
        <v>29</v>
      </c>
      <c r="N1790" s="96"/>
      <c r="O1790" s="3067" t="s">
        <v>7</v>
      </c>
    </row>
    <row r="1791" spans="1:24" ht="46.8" x14ac:dyDescent="0.3">
      <c r="A1791" s="3088"/>
      <c r="B1791" s="3090"/>
      <c r="C1791" s="3084" t="s">
        <v>824</v>
      </c>
      <c r="D1791" s="3085"/>
      <c r="E1791" s="85" t="s">
        <v>9</v>
      </c>
      <c r="F1791" s="3095"/>
      <c r="G1791" s="2218" t="str">
        <f>G8</f>
        <v>Reading at 00.00hr 
01.08.2023</v>
      </c>
      <c r="H1791" s="2218" t="str">
        <f>H8</f>
        <v>Reading at 00.00hr 
01.09.2023</v>
      </c>
      <c r="I1791" s="1" t="s">
        <v>10</v>
      </c>
      <c r="J1791" s="3088"/>
      <c r="K1791" s="1" t="s">
        <v>11</v>
      </c>
      <c r="L1791" s="1" t="s">
        <v>12</v>
      </c>
      <c r="M1791" s="508" t="s">
        <v>30</v>
      </c>
      <c r="N1791" s="75" t="s">
        <v>41</v>
      </c>
      <c r="O1791" s="3068"/>
    </row>
    <row r="1792" spans="1:24" ht="21.9" customHeight="1" x14ac:dyDescent="0.3">
      <c r="A1792" s="2">
        <v>1</v>
      </c>
      <c r="B1792" s="86">
        <v>2</v>
      </c>
      <c r="C1792" s="2582">
        <v>3</v>
      </c>
      <c r="D1792" s="2615">
        <v>4</v>
      </c>
      <c r="E1792" s="551">
        <v>5</v>
      </c>
      <c r="F1792" s="551">
        <v>6</v>
      </c>
      <c r="G1792" s="2616">
        <f>'PDB Bill AMR'!$H$5</f>
        <v>8</v>
      </c>
      <c r="H1792" s="2616">
        <f>'PDB Bill AMR'!$H$5</f>
        <v>8</v>
      </c>
      <c r="I1792" s="2" t="s">
        <v>2021</v>
      </c>
      <c r="J1792" s="2">
        <v>10</v>
      </c>
      <c r="K1792" s="2" t="s">
        <v>5039</v>
      </c>
      <c r="L1792" s="2" t="s">
        <v>5040</v>
      </c>
      <c r="M1792" s="2">
        <v>13</v>
      </c>
      <c r="N1792" s="2">
        <v>14</v>
      </c>
      <c r="O1792" s="2">
        <v>15</v>
      </c>
      <c r="T1792" s="2673">
        <v>15283200.000000071</v>
      </c>
      <c r="U1792" s="2673">
        <v>15283200.000000071</v>
      </c>
      <c r="V1792" s="33">
        <f>T1792-U1792</f>
        <v>0</v>
      </c>
      <c r="W1792" s="1104">
        <f>V1792/U1792*100</f>
        <v>0</v>
      </c>
      <c r="X1792" s="33" t="str">
        <f>IF(W1792&gt;40,"FAULT",IF(W1792&lt;-40,"CHECK","OK"))</f>
        <v>OK</v>
      </c>
    </row>
    <row r="1793" spans="1:24" ht="21.9" customHeight="1" x14ac:dyDescent="0.3">
      <c r="A1793" s="519"/>
      <c r="B1793" s="513" t="s">
        <v>1232</v>
      </c>
      <c r="C1793" s="514"/>
      <c r="D1793" s="573"/>
      <c r="E1793" s="514"/>
      <c r="F1793" s="668"/>
      <c r="G1793" s="2211"/>
      <c r="H1793" s="2211"/>
      <c r="I1793" s="514"/>
      <c r="J1793" s="514"/>
      <c r="K1793" s="573"/>
      <c r="L1793" s="514"/>
      <c r="M1793" s="515"/>
      <c r="N1793" s="516"/>
      <c r="O1793" s="507"/>
    </row>
    <row r="1794" spans="1:24" ht="21.9" customHeight="1" x14ac:dyDescent="0.3">
      <c r="A1794" s="519">
        <v>13</v>
      </c>
      <c r="B1794" s="98" t="s">
        <v>1729</v>
      </c>
      <c r="C1794" s="51">
        <v>11</v>
      </c>
      <c r="D1794" s="3072"/>
      <c r="E1794" s="51" t="s">
        <v>3909</v>
      </c>
      <c r="F1794" s="676">
        <v>1</v>
      </c>
      <c r="G1794" s="1001">
        <v>124262264</v>
      </c>
      <c r="H1794" s="1001">
        <v>127816064</v>
      </c>
      <c r="I1794" s="20">
        <f>H1794-G1794</f>
        <v>3553800</v>
      </c>
      <c r="J1794" s="507">
        <v>1</v>
      </c>
      <c r="K1794" s="574">
        <f>F1794*I1794*J1794</f>
        <v>3553800</v>
      </c>
      <c r="L1794" s="21"/>
      <c r="M1794" s="21">
        <f>K1794*$I$1782/$K$1796</f>
        <v>3629101.9190093223</v>
      </c>
      <c r="N1794" s="80"/>
      <c r="O1794" s="507"/>
    </row>
    <row r="1795" spans="1:24" ht="21.9" customHeight="1" x14ac:dyDescent="0.3">
      <c r="A1795" s="519">
        <v>14</v>
      </c>
      <c r="B1795" s="98" t="s">
        <v>1764</v>
      </c>
      <c r="C1795" s="51">
        <v>11</v>
      </c>
      <c r="D1795" s="3073"/>
      <c r="E1795" s="51" t="s">
        <v>3910</v>
      </c>
      <c r="F1795" s="676">
        <v>1</v>
      </c>
      <c r="G1795" s="1001">
        <v>152062880</v>
      </c>
      <c r="H1795" s="1001">
        <v>155828080</v>
      </c>
      <c r="I1795" s="20">
        <f>H1795-G1795</f>
        <v>3765200</v>
      </c>
      <c r="J1795" s="507">
        <v>1</v>
      </c>
      <c r="K1795" s="574">
        <f>F1795*I1795*J1795</f>
        <v>3765200</v>
      </c>
      <c r="L1795" s="21"/>
      <c r="M1795" s="21">
        <f>K1795*$I$1782/$K$1796</f>
        <v>3844981.3004259947</v>
      </c>
      <c r="N1795" s="80"/>
      <c r="O1795" s="507"/>
    </row>
    <row r="1796" spans="1:24" ht="21.9" customHeight="1" x14ac:dyDescent="0.3">
      <c r="A1796" s="519"/>
      <c r="B1796" s="100"/>
      <c r="C1796" s="89"/>
      <c r="D1796" s="601"/>
      <c r="E1796" s="89"/>
      <c r="F1796" s="678"/>
      <c r="G1796" s="47">
        <v>0</v>
      </c>
      <c r="H1796" s="47">
        <v>0</v>
      </c>
      <c r="I1796" s="47"/>
      <c r="J1796" s="38" t="s">
        <v>27</v>
      </c>
      <c r="K1796" s="2128">
        <f>SUM(K1794:K1795)</f>
        <v>7319000</v>
      </c>
      <c r="L1796" s="48"/>
      <c r="M1796" s="42">
        <f>SUM(M1794:M1795)</f>
        <v>7474083.2194353174</v>
      </c>
      <c r="N1796" s="83"/>
      <c r="O1796" s="507"/>
    </row>
    <row r="1797" spans="1:24" ht="21.9" customHeight="1" x14ac:dyDescent="0.3">
      <c r="A1797" s="519"/>
      <c r="B1797" s="532" t="s">
        <v>1232</v>
      </c>
      <c r="C1797" s="533"/>
      <c r="D1797" s="578"/>
      <c r="E1797" s="533"/>
      <c r="F1797" s="671"/>
      <c r="G1797" s="2216">
        <v>0</v>
      </c>
      <c r="H1797" s="2216">
        <v>0</v>
      </c>
      <c r="I1797" s="533"/>
      <c r="J1797" s="49"/>
      <c r="K1797" s="587"/>
      <c r="L1797" s="50"/>
      <c r="M1797" s="50"/>
      <c r="N1797" s="534"/>
      <c r="O1797" s="507"/>
    </row>
    <row r="1798" spans="1:24" ht="21.9" customHeight="1" x14ac:dyDescent="0.3">
      <c r="A1798" s="519">
        <v>6</v>
      </c>
      <c r="B1798" s="98" t="s">
        <v>3911</v>
      </c>
      <c r="C1798" s="72">
        <v>11</v>
      </c>
      <c r="D1798" s="932"/>
      <c r="E1798" s="51" t="s">
        <v>3912</v>
      </c>
      <c r="F1798" s="676">
        <v>1</v>
      </c>
      <c r="G1798" s="2217">
        <v>7294622</v>
      </c>
      <c r="H1798" s="2217">
        <v>7520221</v>
      </c>
      <c r="I1798" s="19">
        <f t="shared" ref="I1798:I1815" si="322">H1798-G1798</f>
        <v>225599</v>
      </c>
      <c r="J1798" s="507">
        <v>1</v>
      </c>
      <c r="K1798" s="581"/>
      <c r="L1798" s="21">
        <f t="shared" ref="L1798:L1815" si="323">F1798*I1798*J1798</f>
        <v>225599</v>
      </c>
      <c r="M1798" s="21">
        <f>L1798*$K$1816/$L$1816</f>
        <v>227289.03173077933</v>
      </c>
      <c r="N1798" s="1064" t="s">
        <v>105</v>
      </c>
      <c r="O1798" s="14"/>
      <c r="S1798" t="str">
        <f t="shared" ref="S1798:S1815" si="324">B1798</f>
        <v>Nearest O/H</v>
      </c>
      <c r="T1798" s="2672">
        <f t="shared" ref="T1798:T1814" si="325">M1798</f>
        <v>227289.03173077933</v>
      </c>
      <c r="U1798" s="2672">
        <v>224820.17385076787</v>
      </c>
      <c r="V1798" s="33">
        <f t="shared" ref="V1798:V1815" si="326">T1798-U1798</f>
        <v>2468.8578800114628</v>
      </c>
      <c r="W1798" s="1104">
        <f t="shared" ref="W1798:W1815" si="327">V1798/U1798*100</f>
        <v>1.098147838658933</v>
      </c>
      <c r="X1798" s="33" t="str">
        <f t="shared" ref="X1798:X1815" si="328">IF(W1798&gt;40,"FAULT",IF(W1798&lt;-40,"CHECK","OK"))</f>
        <v>OK</v>
      </c>
    </row>
    <row r="1799" spans="1:24" ht="21.9" customHeight="1" x14ac:dyDescent="0.3">
      <c r="A1799" s="519"/>
      <c r="B1799" s="2725" t="s">
        <v>3913</v>
      </c>
      <c r="C1799" s="72">
        <v>11</v>
      </c>
      <c r="D1799" s="933"/>
      <c r="E1799" s="51" t="s">
        <v>3914</v>
      </c>
      <c r="F1799" s="676">
        <v>1</v>
      </c>
      <c r="G1799" s="2217">
        <v>2654153</v>
      </c>
      <c r="H1799" s="2217">
        <v>2759593</v>
      </c>
      <c r="I1799" s="19">
        <f t="shared" si="322"/>
        <v>105440</v>
      </c>
      <c r="J1799" s="507">
        <v>1</v>
      </c>
      <c r="K1799" s="581"/>
      <c r="L1799" s="21">
        <f t="shared" si="323"/>
        <v>105440</v>
      </c>
      <c r="M1799" s="21">
        <f t="shared" ref="M1799:M1815" si="329">L1799*$K$1816/$L$1816</f>
        <v>106229.88357968508</v>
      </c>
      <c r="N1799" s="71" t="s">
        <v>105</v>
      </c>
      <c r="O1799" s="14"/>
      <c r="S1799" t="str">
        <f t="shared" si="324"/>
        <v>Jagannath Hall</v>
      </c>
      <c r="T1799" s="2672">
        <f t="shared" si="325"/>
        <v>106229.88357968508</v>
      </c>
      <c r="U1799" s="2672">
        <v>110593.24282666636</v>
      </c>
      <c r="V1799" s="33">
        <f t="shared" si="326"/>
        <v>-4363.3592469812866</v>
      </c>
      <c r="W1799" s="1104">
        <f t="shared" si="327"/>
        <v>-3.9454121567083562</v>
      </c>
      <c r="X1799" s="33" t="str">
        <f t="shared" si="328"/>
        <v>OK</v>
      </c>
    </row>
    <row r="1800" spans="1:24" ht="21.9" customHeight="1" x14ac:dyDescent="0.3">
      <c r="A1800" s="519">
        <v>7</v>
      </c>
      <c r="B1800" s="98" t="s">
        <v>3915</v>
      </c>
      <c r="C1800" s="72">
        <v>11</v>
      </c>
      <c r="D1800" s="933"/>
      <c r="E1800" s="51" t="s">
        <v>3916</v>
      </c>
      <c r="F1800" s="676">
        <v>1</v>
      </c>
      <c r="G1800" s="2217">
        <v>9370297</v>
      </c>
      <c r="H1800" s="2217">
        <v>9697616</v>
      </c>
      <c r="I1800" s="19">
        <f t="shared" si="322"/>
        <v>327319</v>
      </c>
      <c r="J1800" s="507">
        <v>1</v>
      </c>
      <c r="K1800" s="581"/>
      <c r="L1800" s="21">
        <f t="shared" si="323"/>
        <v>327319</v>
      </c>
      <c r="M1800" s="21">
        <f t="shared" si="329"/>
        <v>329771.04764244059</v>
      </c>
      <c r="N1800" s="71" t="s">
        <v>105</v>
      </c>
      <c r="O1800" s="14"/>
      <c r="S1800" t="str">
        <f t="shared" si="324"/>
        <v>Samsun Nahar Hall</v>
      </c>
      <c r="T1800" s="2672">
        <f t="shared" si="325"/>
        <v>329771.04764244059</v>
      </c>
      <c r="U1800" s="2672">
        <v>322680.61247661558</v>
      </c>
      <c r="V1800" s="33">
        <f t="shared" si="326"/>
        <v>7090.4351658250089</v>
      </c>
      <c r="W1800" s="1104">
        <f t="shared" si="327"/>
        <v>2.197353944324389</v>
      </c>
      <c r="X1800" s="33" t="str">
        <f t="shared" si="328"/>
        <v>OK</v>
      </c>
    </row>
    <row r="1801" spans="1:24" ht="21.9" customHeight="1" x14ac:dyDescent="0.3">
      <c r="A1801" s="519">
        <v>8</v>
      </c>
      <c r="B1801" s="98" t="s">
        <v>3917</v>
      </c>
      <c r="C1801" s="72">
        <v>11</v>
      </c>
      <c r="D1801" s="933"/>
      <c r="E1801" s="51" t="s">
        <v>3918</v>
      </c>
      <c r="F1801" s="676">
        <v>1</v>
      </c>
      <c r="G1801" s="2220">
        <v>0</v>
      </c>
      <c r="H1801" s="2220">
        <v>0</v>
      </c>
      <c r="I1801" s="19">
        <f t="shared" si="322"/>
        <v>0</v>
      </c>
      <c r="J1801" s="507">
        <v>1</v>
      </c>
      <c r="K1801" s="581"/>
      <c r="L1801" s="21">
        <f t="shared" si="323"/>
        <v>0</v>
      </c>
      <c r="M1801" s="21">
        <f t="shared" si="329"/>
        <v>0</v>
      </c>
      <c r="N1801" s="71"/>
      <c r="O1801" s="14"/>
      <c r="S1801" t="str">
        <f t="shared" si="324"/>
        <v>Spare, 4L</v>
      </c>
      <c r="T1801" s="2672">
        <f t="shared" si="325"/>
        <v>0</v>
      </c>
      <c r="U1801" s="2672">
        <v>0</v>
      </c>
      <c r="V1801" s="33">
        <f t="shared" si="326"/>
        <v>0</v>
      </c>
      <c r="W1801" s="1104" t="e">
        <f t="shared" si="327"/>
        <v>#DIV/0!</v>
      </c>
      <c r="X1801" s="33" t="e">
        <f t="shared" si="328"/>
        <v>#DIV/0!</v>
      </c>
    </row>
    <row r="1802" spans="1:24" ht="21.9" customHeight="1" x14ac:dyDescent="0.3">
      <c r="A1802" s="519">
        <v>9</v>
      </c>
      <c r="B1802" s="98" t="s">
        <v>3919</v>
      </c>
      <c r="C1802" s="72">
        <v>11</v>
      </c>
      <c r="D1802" s="933"/>
      <c r="E1802" s="51" t="s">
        <v>3920</v>
      </c>
      <c r="F1802" s="676">
        <v>1</v>
      </c>
      <c r="G1802" s="2217">
        <v>21315228</v>
      </c>
      <c r="H1802" s="2217">
        <v>21866026</v>
      </c>
      <c r="I1802" s="19">
        <f t="shared" si="322"/>
        <v>550798</v>
      </c>
      <c r="J1802" s="507">
        <v>1</v>
      </c>
      <c r="K1802" s="581"/>
      <c r="L1802" s="21">
        <f t="shared" si="323"/>
        <v>550798</v>
      </c>
      <c r="M1802" s="21">
        <f t="shared" si="329"/>
        <v>554924.19779896981</v>
      </c>
      <c r="N1802" s="1064" t="s">
        <v>84</v>
      </c>
      <c r="O1802" s="14"/>
      <c r="S1802" t="str">
        <f t="shared" si="324"/>
        <v>Board Office O/H, (5L)</v>
      </c>
      <c r="T1802" s="2672">
        <f t="shared" si="325"/>
        <v>554924.19779896981</v>
      </c>
      <c r="U1802" s="2672">
        <v>600144.17056465778</v>
      </c>
      <c r="V1802" s="33">
        <f t="shared" si="326"/>
        <v>-45219.97276568797</v>
      </c>
      <c r="W1802" s="1104">
        <f t="shared" si="327"/>
        <v>-7.5348516212599126</v>
      </c>
      <c r="X1802" s="33" t="str">
        <f t="shared" si="328"/>
        <v>OK</v>
      </c>
    </row>
    <row r="1803" spans="1:24" ht="21.9" customHeight="1" x14ac:dyDescent="0.3">
      <c r="A1803" s="519">
        <v>10</v>
      </c>
      <c r="B1803" s="98" t="s">
        <v>3921</v>
      </c>
      <c r="C1803" s="72">
        <v>11</v>
      </c>
      <c r="D1803" s="933"/>
      <c r="E1803" s="51" t="s">
        <v>3922</v>
      </c>
      <c r="F1803" s="676">
        <v>1</v>
      </c>
      <c r="G1803" s="2217">
        <v>6148345</v>
      </c>
      <c r="H1803" s="2217">
        <v>6392704</v>
      </c>
      <c r="I1803" s="19">
        <f t="shared" si="322"/>
        <v>244359</v>
      </c>
      <c r="J1803" s="507">
        <v>1</v>
      </c>
      <c r="K1803" s="581"/>
      <c r="L1803" s="21">
        <f t="shared" si="323"/>
        <v>244359</v>
      </c>
      <c r="M1803" s="21">
        <f t="shared" si="329"/>
        <v>246189.56868027564</v>
      </c>
      <c r="N1803" s="71" t="s">
        <v>105</v>
      </c>
      <c r="O1803" s="14"/>
      <c r="S1803" t="str">
        <f t="shared" si="324"/>
        <v>OT- Complex</v>
      </c>
      <c r="T1803" s="2672">
        <f t="shared" si="325"/>
        <v>246189.56868027564</v>
      </c>
      <c r="U1803" s="2672">
        <v>446170.51011183497</v>
      </c>
      <c r="V1803" s="33">
        <f t="shared" si="326"/>
        <v>-199980.94143155933</v>
      </c>
      <c r="W1803" s="1104">
        <f t="shared" si="327"/>
        <v>-44.821640359295159</v>
      </c>
      <c r="X1803" s="33" t="str">
        <f t="shared" si="328"/>
        <v>CHECK</v>
      </c>
    </row>
    <row r="1804" spans="1:24" ht="21.9" customHeight="1" x14ac:dyDescent="0.3">
      <c r="A1804" s="519">
        <v>11</v>
      </c>
      <c r="B1804" s="98" t="s">
        <v>3923</v>
      </c>
      <c r="C1804" s="72">
        <v>11</v>
      </c>
      <c r="D1804" s="933"/>
      <c r="E1804" s="51" t="s">
        <v>3924</v>
      </c>
      <c r="F1804" s="676">
        <v>1</v>
      </c>
      <c r="G1804" s="2217">
        <v>9394377</v>
      </c>
      <c r="H1804" s="2217">
        <v>9536497</v>
      </c>
      <c r="I1804" s="19">
        <f t="shared" si="322"/>
        <v>142120</v>
      </c>
      <c r="J1804" s="507">
        <v>1</v>
      </c>
      <c r="K1804" s="581"/>
      <c r="L1804" s="21">
        <f t="shared" si="323"/>
        <v>142120</v>
      </c>
      <c r="M1804" s="21">
        <f t="shared" si="329"/>
        <v>143184.66477944652</v>
      </c>
      <c r="N1804" s="71" t="s">
        <v>84</v>
      </c>
      <c r="O1804" s="14"/>
      <c r="S1804" t="str">
        <f t="shared" si="324"/>
        <v>Alia Mdrasha O/H, (7L)</v>
      </c>
      <c r="T1804" s="2672">
        <f t="shared" si="325"/>
        <v>143184.66477944652</v>
      </c>
      <c r="U1804" s="2672">
        <v>77701.508624407696</v>
      </c>
      <c r="V1804" s="33">
        <f t="shared" si="326"/>
        <v>65483.156155038829</v>
      </c>
      <c r="W1804" s="1104">
        <f t="shared" si="327"/>
        <v>84.275269958489801</v>
      </c>
      <c r="X1804" s="33" t="str">
        <f t="shared" si="328"/>
        <v>FAULT</v>
      </c>
    </row>
    <row r="1805" spans="1:24" ht="21.9" customHeight="1" x14ac:dyDescent="0.3">
      <c r="A1805" s="519">
        <v>12</v>
      </c>
      <c r="B1805" s="98" t="s">
        <v>3925</v>
      </c>
      <c r="C1805" s="72">
        <v>11</v>
      </c>
      <c r="D1805" s="933"/>
      <c r="E1805" s="51" t="s">
        <v>3926</v>
      </c>
      <c r="F1805" s="676">
        <v>1</v>
      </c>
      <c r="G1805" s="2217">
        <v>55060864</v>
      </c>
      <c r="H1805" s="2217">
        <v>56822140</v>
      </c>
      <c r="I1805" s="19">
        <f t="shared" si="322"/>
        <v>1761276</v>
      </c>
      <c r="J1805" s="507">
        <v>1</v>
      </c>
      <c r="K1805" s="581"/>
      <c r="L1805" s="21">
        <f t="shared" si="323"/>
        <v>1761276</v>
      </c>
      <c r="M1805" s="21">
        <f t="shared" si="329"/>
        <v>1774470.2620608252</v>
      </c>
      <c r="N1805" s="1064" t="s">
        <v>96</v>
      </c>
      <c r="O1805" s="14"/>
      <c r="S1805" t="str">
        <f t="shared" si="324"/>
        <v>Majed Sordar Road</v>
      </c>
      <c r="T1805" s="2672">
        <f t="shared" si="325"/>
        <v>1774470.2620608252</v>
      </c>
      <c r="U1805" s="2672">
        <v>1602752.7728803181</v>
      </c>
      <c r="V1805" s="33">
        <f t="shared" si="326"/>
        <v>171717.48918050714</v>
      </c>
      <c r="W1805" s="1104">
        <f t="shared" si="327"/>
        <v>10.713909973271326</v>
      </c>
      <c r="X1805" s="33" t="str">
        <f t="shared" si="328"/>
        <v>OK</v>
      </c>
    </row>
    <row r="1806" spans="1:24" ht="21.9" customHeight="1" x14ac:dyDescent="0.3">
      <c r="A1806" s="519">
        <v>15</v>
      </c>
      <c r="B1806" s="98" t="s">
        <v>3927</v>
      </c>
      <c r="C1806" s="72">
        <v>11</v>
      </c>
      <c r="D1806" s="933"/>
      <c r="E1806" s="51" t="s">
        <v>3928</v>
      </c>
      <c r="F1806" s="676">
        <v>1</v>
      </c>
      <c r="G1806" s="2217">
        <v>46801764</v>
      </c>
      <c r="H1806" s="2217">
        <v>48003364</v>
      </c>
      <c r="I1806" s="19">
        <f t="shared" si="322"/>
        <v>1201600</v>
      </c>
      <c r="J1806" s="507">
        <v>1</v>
      </c>
      <c r="K1806" s="581"/>
      <c r="L1806" s="21">
        <f t="shared" si="323"/>
        <v>1201600</v>
      </c>
      <c r="M1806" s="21">
        <f t="shared" si="329"/>
        <v>1210601.5564240285</v>
      </c>
      <c r="N1806" s="71" t="s">
        <v>96</v>
      </c>
      <c r="O1806" s="14"/>
      <c r="S1806" t="str">
        <f t="shared" si="324"/>
        <v>Chankharpool, 9L</v>
      </c>
      <c r="T1806" s="2672">
        <f t="shared" si="325"/>
        <v>1210601.5564240285</v>
      </c>
      <c r="U1806" s="2672">
        <v>1176945.240849294</v>
      </c>
      <c r="V1806" s="33">
        <f t="shared" si="326"/>
        <v>33656.315574734472</v>
      </c>
      <c r="W1806" s="1104">
        <f t="shared" si="327"/>
        <v>2.8596330913788122</v>
      </c>
      <c r="X1806" s="33" t="str">
        <f t="shared" si="328"/>
        <v>OK</v>
      </c>
    </row>
    <row r="1807" spans="1:24" ht="21.9" customHeight="1" x14ac:dyDescent="0.3">
      <c r="A1807" s="519">
        <v>16</v>
      </c>
      <c r="B1807" s="98" t="s">
        <v>3929</v>
      </c>
      <c r="C1807" s="72">
        <v>11</v>
      </c>
      <c r="D1807" s="933"/>
      <c r="E1807" s="51" t="s">
        <v>3930</v>
      </c>
      <c r="F1807" s="676">
        <v>1</v>
      </c>
      <c r="G1807" s="2217">
        <v>12842169</v>
      </c>
      <c r="H1807" s="2217">
        <v>13105088</v>
      </c>
      <c r="I1807" s="19">
        <f t="shared" si="322"/>
        <v>262919</v>
      </c>
      <c r="J1807" s="507">
        <v>1</v>
      </c>
      <c r="K1807" s="581"/>
      <c r="L1807" s="21">
        <f t="shared" si="323"/>
        <v>262919</v>
      </c>
      <c r="M1807" s="21">
        <f t="shared" si="329"/>
        <v>264888.60736805026</v>
      </c>
      <c r="N1807" s="71" t="s">
        <v>84</v>
      </c>
      <c r="O1807" s="14"/>
      <c r="S1807" t="str">
        <f t="shared" si="324"/>
        <v>Shahidullah College O/H, (10L)</v>
      </c>
      <c r="T1807" s="2672">
        <f t="shared" si="325"/>
        <v>264888.60736805026</v>
      </c>
      <c r="U1807" s="2672">
        <v>263222.02238835592</v>
      </c>
      <c r="V1807" s="33">
        <f t="shared" si="326"/>
        <v>1666.5849796943367</v>
      </c>
      <c r="W1807" s="1104">
        <f t="shared" si="327"/>
        <v>0.63314800356463674</v>
      </c>
      <c r="X1807" s="33" t="str">
        <f t="shared" si="328"/>
        <v>OK</v>
      </c>
    </row>
    <row r="1808" spans="1:24" ht="21.9" customHeight="1" x14ac:dyDescent="0.3">
      <c r="A1808" s="519">
        <v>17</v>
      </c>
      <c r="B1808" s="98" t="s">
        <v>3931</v>
      </c>
      <c r="C1808" s="72">
        <v>11</v>
      </c>
      <c r="D1808" s="933"/>
      <c r="E1808" s="51" t="s">
        <v>3932</v>
      </c>
      <c r="F1808" s="676">
        <v>1</v>
      </c>
      <c r="G1808" s="2217">
        <v>14878044</v>
      </c>
      <c r="H1808" s="2217">
        <v>15022203</v>
      </c>
      <c r="I1808" s="19">
        <f t="shared" si="322"/>
        <v>144159</v>
      </c>
      <c r="J1808" s="507">
        <v>1</v>
      </c>
      <c r="K1808" s="581"/>
      <c r="L1808" s="21">
        <f t="shared" si="323"/>
        <v>144159</v>
      </c>
      <c r="M1808" s="21">
        <f t="shared" si="329"/>
        <v>145238.93955769937</v>
      </c>
      <c r="N1808" s="71" t="s">
        <v>105</v>
      </c>
      <c r="O1808" s="14"/>
      <c r="S1808" t="str">
        <f t="shared" si="324"/>
        <v>Ananda Bazar</v>
      </c>
      <c r="T1808" s="2672">
        <f t="shared" si="325"/>
        <v>145238.93955769937</v>
      </c>
      <c r="U1808" s="2672">
        <v>167074.5673888262</v>
      </c>
      <c r="V1808" s="33">
        <f t="shared" si="326"/>
        <v>-21835.627831126825</v>
      </c>
      <c r="W1808" s="1104">
        <f t="shared" si="327"/>
        <v>-13.06939061545472</v>
      </c>
      <c r="X1808" s="33" t="str">
        <f t="shared" si="328"/>
        <v>OK</v>
      </c>
    </row>
    <row r="1809" spans="1:24" ht="51.6" customHeight="1" x14ac:dyDescent="0.3">
      <c r="A1809" s="519">
        <v>18</v>
      </c>
      <c r="B1809" s="1756" t="s">
        <v>3933</v>
      </c>
      <c r="C1809" s="72">
        <v>11</v>
      </c>
      <c r="D1809" s="933"/>
      <c r="E1809" s="51"/>
      <c r="F1809" s="676">
        <v>1</v>
      </c>
      <c r="G1809" s="2220">
        <v>50.74</v>
      </c>
      <c r="H1809" s="2220">
        <v>54.95</v>
      </c>
      <c r="I1809" s="19">
        <f t="shared" si="322"/>
        <v>4.2100000000000009</v>
      </c>
      <c r="J1809" s="507">
        <v>60000</v>
      </c>
      <c r="K1809" s="2092" t="s">
        <v>292</v>
      </c>
      <c r="L1809" s="652">
        <f>1146913.2*0.9</f>
        <v>1032221.88</v>
      </c>
      <c r="M1809" s="21">
        <f t="shared" si="329"/>
        <v>1039954.5726555733</v>
      </c>
      <c r="N1809" s="71" t="s">
        <v>84</v>
      </c>
      <c r="O1809" s="2022" t="s">
        <v>5065</v>
      </c>
      <c r="S1809" t="str">
        <f t="shared" si="324"/>
        <v>Hosseni Dalan O/H, (12L)</v>
      </c>
      <c r="T1809" s="2672">
        <f t="shared" si="325"/>
        <v>1039954.5726555733</v>
      </c>
      <c r="U1809" s="2672">
        <v>1170127.1783251974</v>
      </c>
      <c r="V1809" s="1763">
        <f t="shared" si="326"/>
        <v>-130172.60566962417</v>
      </c>
      <c r="W1809" s="1104">
        <f t="shared" si="327"/>
        <v>-11.124654488919758</v>
      </c>
      <c r="X1809" s="33" t="str">
        <f t="shared" si="328"/>
        <v>OK</v>
      </c>
    </row>
    <row r="1810" spans="1:24" ht="21.9" customHeight="1" x14ac:dyDescent="0.3">
      <c r="A1810" s="519">
        <v>19</v>
      </c>
      <c r="B1810" s="98" t="s">
        <v>3934</v>
      </c>
      <c r="C1810" s="72">
        <v>11</v>
      </c>
      <c r="D1810" s="933"/>
      <c r="E1810" s="51" t="s">
        <v>3935</v>
      </c>
      <c r="F1810" s="676">
        <v>1</v>
      </c>
      <c r="G1810" s="2217">
        <v>19521592</v>
      </c>
      <c r="H1810" s="2217">
        <v>20028432</v>
      </c>
      <c r="I1810" s="19">
        <f t="shared" si="322"/>
        <v>506840</v>
      </c>
      <c r="J1810" s="507">
        <v>1</v>
      </c>
      <c r="K1810" s="581"/>
      <c r="L1810" s="21">
        <f t="shared" si="323"/>
        <v>506840</v>
      </c>
      <c r="M1810" s="21">
        <f t="shared" si="329"/>
        <v>510636.89485515532</v>
      </c>
      <c r="N1810" s="71" t="s">
        <v>84</v>
      </c>
      <c r="O1810" s="14"/>
      <c r="S1810" t="str">
        <f t="shared" si="324"/>
        <v>Badrun Nessa College</v>
      </c>
      <c r="T1810" s="2672">
        <f t="shared" si="325"/>
        <v>510636.89485515532</v>
      </c>
      <c r="U1810" s="2672">
        <v>522687.51963549509</v>
      </c>
      <c r="V1810" s="33">
        <f t="shared" si="326"/>
        <v>-12050.624780339771</v>
      </c>
      <c r="W1810" s="1104">
        <f t="shared" si="327"/>
        <v>-2.3055122473066652</v>
      </c>
      <c r="X1810" s="33" t="str">
        <f t="shared" si="328"/>
        <v>OK</v>
      </c>
    </row>
    <row r="1811" spans="1:24" ht="21.9" customHeight="1" x14ac:dyDescent="0.3">
      <c r="A1811" s="519">
        <v>20</v>
      </c>
      <c r="B1811" s="98" t="s">
        <v>3936</v>
      </c>
      <c r="C1811" s="72">
        <v>11</v>
      </c>
      <c r="D1811" s="933"/>
      <c r="E1811" s="51" t="s">
        <v>3937</v>
      </c>
      <c r="F1811" s="676">
        <v>1</v>
      </c>
      <c r="G1811" s="2217">
        <v>11679371</v>
      </c>
      <c r="H1811" s="2217">
        <v>12004431</v>
      </c>
      <c r="I1811" s="19">
        <f t="shared" si="322"/>
        <v>325060</v>
      </c>
      <c r="J1811" s="507">
        <v>1</v>
      </c>
      <c r="K1811" s="581"/>
      <c r="L1811" s="21">
        <f t="shared" si="323"/>
        <v>325060</v>
      </c>
      <c r="M1811" s="21">
        <f t="shared" si="329"/>
        <v>327495.12477629393</v>
      </c>
      <c r="N1811" s="71" t="s">
        <v>105</v>
      </c>
      <c r="O1811" s="14"/>
      <c r="S1811" t="str">
        <f t="shared" si="324"/>
        <v>Dhaka Medical College, Unit-II</v>
      </c>
      <c r="T1811" s="2672">
        <f t="shared" si="325"/>
        <v>327495.12477629393</v>
      </c>
      <c r="U1811" s="2672">
        <v>332597.34913403739</v>
      </c>
      <c r="V1811" s="33">
        <f t="shared" si="326"/>
        <v>-5102.2243577434565</v>
      </c>
      <c r="W1811" s="1104">
        <f t="shared" si="327"/>
        <v>-1.5340544267799472</v>
      </c>
      <c r="X1811" s="33" t="str">
        <f t="shared" si="328"/>
        <v>OK</v>
      </c>
    </row>
    <row r="1812" spans="1:24" ht="21.9" customHeight="1" x14ac:dyDescent="0.3">
      <c r="A1812" s="519">
        <v>21</v>
      </c>
      <c r="B1812" s="98" t="s">
        <v>3938</v>
      </c>
      <c r="C1812" s="72">
        <v>11</v>
      </c>
      <c r="D1812" s="933"/>
      <c r="E1812" s="51" t="s">
        <v>3939</v>
      </c>
      <c r="F1812" s="676">
        <v>1</v>
      </c>
      <c r="G1812" s="2220">
        <v>0</v>
      </c>
      <c r="H1812" s="2220">
        <v>0</v>
      </c>
      <c r="I1812" s="19">
        <f t="shared" si="322"/>
        <v>0</v>
      </c>
      <c r="J1812" s="507">
        <v>1</v>
      </c>
      <c r="K1812" s="581"/>
      <c r="L1812" s="21">
        <f t="shared" si="323"/>
        <v>0</v>
      </c>
      <c r="M1812" s="21">
        <f t="shared" si="329"/>
        <v>0</v>
      </c>
      <c r="N1812" s="71"/>
      <c r="O1812" s="14"/>
      <c r="S1812" t="str">
        <f t="shared" si="324"/>
        <v>Spare, 15L</v>
      </c>
      <c r="T1812" s="2672">
        <f t="shared" si="325"/>
        <v>0</v>
      </c>
      <c r="U1812" s="2672">
        <v>0</v>
      </c>
      <c r="V1812" s="33">
        <f t="shared" si="326"/>
        <v>0</v>
      </c>
      <c r="W1812" s="1104" t="e">
        <f t="shared" si="327"/>
        <v>#DIV/0!</v>
      </c>
      <c r="X1812" s="33" t="e">
        <f t="shared" si="328"/>
        <v>#DIV/0!</v>
      </c>
    </row>
    <row r="1813" spans="1:24" ht="21.9" customHeight="1" x14ac:dyDescent="0.3">
      <c r="A1813" s="519">
        <v>22</v>
      </c>
      <c r="B1813" s="98" t="s">
        <v>3940</v>
      </c>
      <c r="C1813" s="72">
        <v>11</v>
      </c>
      <c r="D1813" s="933"/>
      <c r="E1813" s="51" t="s">
        <v>3941</v>
      </c>
      <c r="F1813" s="676">
        <v>1</v>
      </c>
      <c r="G1813" s="2217">
        <v>20301830</v>
      </c>
      <c r="H1813" s="2217">
        <v>20882750</v>
      </c>
      <c r="I1813" s="19">
        <f t="shared" si="322"/>
        <v>580920</v>
      </c>
      <c r="J1813" s="507">
        <v>1</v>
      </c>
      <c r="K1813" s="581"/>
      <c r="L1813" s="21">
        <f t="shared" si="323"/>
        <v>580920</v>
      </c>
      <c r="M1813" s="21">
        <f t="shared" si="329"/>
        <v>585271.85099687648</v>
      </c>
      <c r="N1813" s="71" t="s">
        <v>105</v>
      </c>
      <c r="O1813" s="14"/>
      <c r="S1813" t="str">
        <f t="shared" si="324"/>
        <v>Sheikh Hasina National Burn Institute</v>
      </c>
      <c r="T1813" s="2672">
        <f t="shared" si="325"/>
        <v>585271.85099687648</v>
      </c>
      <c r="U1813" s="2672">
        <v>637362.54024189513</v>
      </c>
      <c r="V1813" s="33">
        <f t="shared" si="326"/>
        <v>-52090.689245018642</v>
      </c>
      <c r="W1813" s="1104">
        <f t="shared" si="327"/>
        <v>-8.1728507648486701</v>
      </c>
      <c r="X1813" s="33" t="str">
        <f t="shared" si="328"/>
        <v>OK</v>
      </c>
    </row>
    <row r="1814" spans="1:24" ht="21.9" customHeight="1" x14ac:dyDescent="0.3">
      <c r="A1814" s="519">
        <v>23</v>
      </c>
      <c r="B1814" s="98" t="s">
        <v>3393</v>
      </c>
      <c r="C1814" s="72">
        <v>0.41499999999999998</v>
      </c>
      <c r="D1814" s="933"/>
      <c r="E1814" s="51" t="s">
        <v>3942</v>
      </c>
      <c r="F1814" s="676">
        <v>1</v>
      </c>
      <c r="G1814" s="2220">
        <v>2637.73</v>
      </c>
      <c r="H1814" s="2220">
        <v>2716.51</v>
      </c>
      <c r="I1814" s="19">
        <f t="shared" si="322"/>
        <v>78.7800000000002</v>
      </c>
      <c r="J1814" s="507">
        <v>100</v>
      </c>
      <c r="K1814" s="581"/>
      <c r="L1814" s="21">
        <f t="shared" si="323"/>
        <v>7878.00000000002</v>
      </c>
      <c r="M1814" s="21">
        <f t="shared" si="329"/>
        <v>7937.0165292181437</v>
      </c>
      <c r="N1814" s="71" t="s">
        <v>105</v>
      </c>
      <c r="O1814" s="14"/>
      <c r="S1814" t="str">
        <f t="shared" si="324"/>
        <v>Aux. Transformer, AT-1</v>
      </c>
      <c r="T1814" s="2672">
        <f t="shared" si="325"/>
        <v>7937.0165292181437</v>
      </c>
      <c r="U1814" s="2672">
        <v>8829.1603943753144</v>
      </c>
      <c r="V1814" s="33">
        <f t="shared" si="326"/>
        <v>-892.14386515717069</v>
      </c>
      <c r="W1814" s="1104">
        <f t="shared" si="327"/>
        <v>-10.104515325438168</v>
      </c>
      <c r="X1814" s="33" t="str">
        <f t="shared" si="328"/>
        <v>OK</v>
      </c>
    </row>
    <row r="1815" spans="1:24" ht="21.9" customHeight="1" x14ac:dyDescent="0.3">
      <c r="A1815" s="519">
        <v>24</v>
      </c>
      <c r="B1815" s="98" t="s">
        <v>3395</v>
      </c>
      <c r="C1815" s="72">
        <v>0.41499999999999998</v>
      </c>
      <c r="D1815" s="639"/>
      <c r="E1815" s="51" t="s">
        <v>3943</v>
      </c>
      <c r="F1815" s="676">
        <v>1</v>
      </c>
      <c r="G1815" s="2220">
        <v>0</v>
      </c>
      <c r="H1815" s="2220">
        <v>0</v>
      </c>
      <c r="I1815" s="19">
        <f t="shared" si="322"/>
        <v>0</v>
      </c>
      <c r="J1815" s="507">
        <v>100</v>
      </c>
      <c r="K1815" s="581"/>
      <c r="L1815" s="21">
        <f t="shared" si="323"/>
        <v>0</v>
      </c>
      <c r="M1815" s="21">
        <f t="shared" si="329"/>
        <v>0</v>
      </c>
      <c r="N1815" s="71" t="s">
        <v>105</v>
      </c>
      <c r="O1815" s="14"/>
      <c r="S1815" t="str">
        <f t="shared" si="324"/>
        <v>Aux. Transformer, AT-2</v>
      </c>
      <c r="T1815" s="2672">
        <f>M1815</f>
        <v>0</v>
      </c>
      <c r="U1815" s="2672">
        <v>0</v>
      </c>
      <c r="V1815" s="33">
        <f t="shared" si="326"/>
        <v>0</v>
      </c>
      <c r="W1815" s="1104" t="e">
        <f t="shared" si="327"/>
        <v>#DIV/0!</v>
      </c>
      <c r="X1815" s="33" t="e">
        <f t="shared" si="328"/>
        <v>#DIV/0!</v>
      </c>
    </row>
    <row r="1816" spans="1:24" ht="21.9" customHeight="1" x14ac:dyDescent="0.3">
      <c r="A1816" s="524"/>
      <c r="B1816" s="94"/>
      <c r="C1816" s="88"/>
      <c r="D1816" s="94"/>
      <c r="E1816" s="88"/>
      <c r="F1816" s="677"/>
      <c r="G1816" s="37"/>
      <c r="H1816" s="37"/>
      <c r="I1816" s="37"/>
      <c r="J1816" s="52" t="s">
        <v>38</v>
      </c>
      <c r="K1816" s="42">
        <f>M1796</f>
        <v>7474083.2194353174</v>
      </c>
      <c r="L1816" s="42">
        <f>SUM(L1798:L1815)</f>
        <v>7418508.8799999999</v>
      </c>
      <c r="M1816" s="42">
        <f>SUM(M1798:M1815)</f>
        <v>7474083.2194353174</v>
      </c>
      <c r="N1816" s="82">
        <f>(M1816-L1816)/L1816*100</f>
        <v>0.74913086085458125</v>
      </c>
      <c r="O1816" s="28"/>
    </row>
    <row r="1818" spans="1:24" ht="21.9" customHeight="1" x14ac:dyDescent="0.3">
      <c r="A1818" s="511"/>
      <c r="B1818" s="523"/>
      <c r="C1818" s="520"/>
      <c r="D1818" s="1038"/>
      <c r="F1818" s="3107" t="s">
        <v>815</v>
      </c>
      <c r="G1818" s="3108"/>
      <c r="H1818" s="3109"/>
      <c r="I1818" s="555" t="s">
        <v>14</v>
      </c>
      <c r="J1818" s="511"/>
      <c r="L1818" s="511"/>
      <c r="M1818" s="511"/>
      <c r="N1818" s="520"/>
      <c r="O1818" s="511"/>
    </row>
    <row r="1819" spans="1:24" ht="21.9" customHeight="1" x14ac:dyDescent="0.3">
      <c r="A1819" s="511"/>
      <c r="B1819" s="523"/>
      <c r="C1819" s="520"/>
      <c r="D1819" s="1038"/>
      <c r="F1819" s="1090" t="s">
        <v>105</v>
      </c>
      <c r="G1819" s="3070" t="s">
        <v>4068</v>
      </c>
      <c r="H1819" s="3071"/>
      <c r="I1819" s="530">
        <f>M1798+M1799+M1800+M1803+M1808+M1811+M1813+M1814+M1815</f>
        <v>1975422.4634932687</v>
      </c>
      <c r="J1819" s="511"/>
      <c r="N1819" s="520"/>
      <c r="O1819" s="511" t="s">
        <v>222</v>
      </c>
    </row>
    <row r="1820" spans="1:24" ht="21.9" customHeight="1" x14ac:dyDescent="0.3">
      <c r="A1820" s="511"/>
      <c r="B1820" s="523"/>
      <c r="C1820" s="520"/>
      <c r="D1820" s="1038"/>
      <c r="F1820" s="1090" t="s">
        <v>84</v>
      </c>
      <c r="G1820" s="3070" t="s">
        <v>4068</v>
      </c>
      <c r="H1820" s="3071"/>
      <c r="I1820" s="530">
        <f>M1802+M1804+M1807+M1809+M1810</f>
        <v>2513588.937457195</v>
      </c>
      <c r="J1820" s="511"/>
      <c r="O1820" s="511"/>
    </row>
    <row r="1821" spans="1:24" ht="21.9" customHeight="1" x14ac:dyDescent="0.3">
      <c r="A1821" s="511"/>
      <c r="B1821" s="523"/>
      <c r="C1821" s="520"/>
      <c r="D1821" s="1038"/>
      <c r="F1821" s="1090" t="s">
        <v>96</v>
      </c>
      <c r="G1821" s="3070" t="s">
        <v>4068</v>
      </c>
      <c r="H1821" s="3071"/>
      <c r="I1821" s="530">
        <f>M1805+M1806</f>
        <v>2985071.818484854</v>
      </c>
      <c r="J1821" s="511"/>
      <c r="O1821" s="511"/>
    </row>
    <row r="1822" spans="1:24" ht="21.9" customHeight="1" x14ac:dyDescent="0.3">
      <c r="A1822" s="511"/>
      <c r="B1822" s="523"/>
      <c r="C1822" s="520"/>
      <c r="D1822" s="1038"/>
      <c r="E1822" s="520"/>
      <c r="F1822" s="1090"/>
      <c r="G1822" s="3110"/>
      <c r="H1822" s="3111"/>
      <c r="I1822" s="530"/>
      <c r="J1822" s="511"/>
      <c r="L1822" s="511"/>
      <c r="M1822" s="511"/>
      <c r="N1822" s="520"/>
      <c r="O1822" s="511"/>
    </row>
    <row r="1823" spans="1:24" ht="21.9" customHeight="1" x14ac:dyDescent="0.3">
      <c r="A1823" s="511"/>
      <c r="B1823" s="523"/>
      <c r="C1823" s="520"/>
      <c r="D1823" s="1038"/>
      <c r="F1823" s="1090"/>
      <c r="G1823" s="3110"/>
      <c r="H1823" s="3111"/>
      <c r="I1823" s="530"/>
      <c r="J1823" s="511"/>
      <c r="L1823" s="511"/>
      <c r="M1823" s="511"/>
      <c r="N1823" s="520"/>
      <c r="O1823" s="511"/>
    </row>
    <row r="1824" spans="1:24" ht="21.9" customHeight="1" x14ac:dyDescent="0.3">
      <c r="A1824" s="511"/>
      <c r="B1824" s="523"/>
      <c r="C1824" s="520"/>
      <c r="D1824" s="1038"/>
      <c r="F1824" s="1093" t="s">
        <v>199</v>
      </c>
      <c r="G1824" s="1094"/>
      <c r="H1824" s="1094"/>
      <c r="I1824" s="540">
        <f>SUM(I1819:I1823)</f>
        <v>7474083.2194353174</v>
      </c>
      <c r="J1824" s="42">
        <f>I1824-M1816</f>
        <v>0</v>
      </c>
      <c r="L1824" s="511"/>
      <c r="M1824" s="511"/>
      <c r="N1824" s="520"/>
      <c r="O1824" s="511"/>
    </row>
    <row r="1825" spans="1:24" ht="21.9" customHeight="1" x14ac:dyDescent="0.3">
      <c r="A1825" s="511"/>
      <c r="B1825" s="523"/>
      <c r="C1825" s="520"/>
      <c r="D1825" s="1038"/>
      <c r="F1825" s="674"/>
      <c r="G1825" s="2214"/>
      <c r="H1825" s="2214"/>
      <c r="I1825" s="511"/>
      <c r="J1825" s="511"/>
      <c r="L1825" s="511"/>
      <c r="M1825" s="511"/>
      <c r="N1825" s="520"/>
      <c r="O1825" s="511"/>
    </row>
    <row r="1826" spans="1:24" ht="21.9" customHeight="1" x14ac:dyDescent="0.3">
      <c r="A1826" s="511"/>
      <c r="B1826" s="523"/>
      <c r="C1826" s="520"/>
      <c r="D1826" s="1038"/>
      <c r="E1826" s="520"/>
      <c r="F1826" s="674"/>
      <c r="G1826" s="2214"/>
      <c r="H1826" s="2214"/>
      <c r="I1826" s="511"/>
      <c r="J1826" s="511"/>
      <c r="K1826" s="580"/>
      <c r="L1826" s="511"/>
      <c r="M1826" s="511"/>
      <c r="N1826" s="520"/>
      <c r="O1826" s="511"/>
    </row>
    <row r="1827" spans="1:24" ht="21.9" customHeight="1" x14ac:dyDescent="0.3">
      <c r="A1827" s="511"/>
      <c r="B1827" s="523"/>
      <c r="C1827" s="520"/>
      <c r="D1827" s="1038"/>
      <c r="F1827"/>
      <c r="G1827" s="3104"/>
      <c r="H1827" s="3104"/>
      <c r="I1827" s="3104"/>
      <c r="J1827" s="3104"/>
      <c r="K1827" s="580"/>
      <c r="L1827" s="511"/>
      <c r="M1827" s="511"/>
      <c r="N1827" s="520"/>
      <c r="O1827" s="511"/>
    </row>
    <row r="1828" spans="1:24" ht="21.9" customHeight="1" x14ac:dyDescent="0.3">
      <c r="A1828" s="511"/>
      <c r="B1828" s="520"/>
      <c r="C1828" s="520"/>
      <c r="D1828" s="1038"/>
      <c r="F1828"/>
      <c r="K1828" s="580"/>
      <c r="L1828" s="511"/>
      <c r="M1828" s="511"/>
      <c r="N1828" s="520"/>
      <c r="O1828" s="511"/>
    </row>
    <row r="1829" spans="1:24" ht="21.9" customHeight="1" x14ac:dyDescent="0.3">
      <c r="A1829" s="511"/>
      <c r="C1829" s="520"/>
      <c r="D1829" s="1038"/>
      <c r="F1829"/>
      <c r="K1829" s="580"/>
      <c r="L1829" s="511"/>
      <c r="M1829" s="511"/>
      <c r="N1829" s="520"/>
      <c r="O1829" s="511"/>
    </row>
    <row r="1830" spans="1:24" ht="21.9" customHeight="1" x14ac:dyDescent="0.3">
      <c r="A1830" s="511"/>
      <c r="B1830" s="523"/>
      <c r="C1830" s="520"/>
      <c r="D1830" s="1038"/>
      <c r="E1830" s="520"/>
      <c r="F1830" s="674"/>
      <c r="G1830" s="2214"/>
      <c r="H1830" s="2214"/>
      <c r="I1830" s="511"/>
      <c r="J1830" s="511"/>
      <c r="K1830" s="580"/>
      <c r="L1830" s="511"/>
      <c r="M1830" s="511"/>
      <c r="N1830" s="520"/>
      <c r="O1830" s="511"/>
    </row>
    <row r="1831" spans="1:24" ht="21.9" customHeight="1" x14ac:dyDescent="0.3">
      <c r="A1831" s="511"/>
      <c r="B1831" s="523"/>
      <c r="C1831" s="520"/>
      <c r="D1831" s="1038"/>
      <c r="E1831" s="520"/>
      <c r="F1831" s="674"/>
      <c r="G1831" s="2214"/>
      <c r="H1831" s="2214"/>
      <c r="I1831" s="511"/>
      <c r="J1831" s="511"/>
      <c r="K1831" s="580"/>
      <c r="L1831" s="511"/>
      <c r="M1831" s="511"/>
      <c r="N1831" s="520"/>
      <c r="O1831" s="511"/>
    </row>
    <row r="1832" spans="1:24" ht="21.9" customHeight="1" x14ac:dyDescent="0.3">
      <c r="A1832" s="511"/>
      <c r="B1832" s="523"/>
      <c r="C1832" s="520"/>
      <c r="D1832" s="1038"/>
      <c r="E1832" s="520"/>
      <c r="F1832" s="674"/>
      <c r="G1832" s="2214"/>
      <c r="H1832" s="2214"/>
      <c r="I1832" s="511"/>
      <c r="J1832" s="511"/>
      <c r="K1832" s="580"/>
      <c r="L1832" s="511"/>
      <c r="M1832" s="511"/>
      <c r="N1832" s="520"/>
      <c r="O1832" s="511"/>
    </row>
    <row r="1833" spans="1:24" ht="21.9" customHeight="1" x14ac:dyDescent="0.3">
      <c r="A1833" s="27"/>
      <c r="B1833" s="3128"/>
      <c r="C1833" s="3128"/>
      <c r="D1833" s="3128"/>
      <c r="E1833" s="3128"/>
      <c r="F1833" s="3128"/>
      <c r="G1833" s="3128"/>
      <c r="H1833" s="3128"/>
      <c r="I1833" s="3128"/>
      <c r="J1833" s="3128"/>
      <c r="K1833" s="3128"/>
      <c r="L1833" s="3128"/>
      <c r="M1833" s="3128"/>
      <c r="N1833" s="520"/>
      <c r="O1833" s="511"/>
    </row>
    <row r="1834" spans="1:24" ht="21.9" customHeight="1" x14ac:dyDescent="0.3">
      <c r="A1834" s="511"/>
      <c r="B1834" s="523"/>
      <c r="C1834" s="520"/>
      <c r="D1834" s="1038"/>
      <c r="E1834" s="520"/>
      <c r="F1834" s="674"/>
      <c r="G1834" s="2214"/>
      <c r="H1834" s="2214"/>
      <c r="I1834" s="511"/>
      <c r="J1834" s="511"/>
      <c r="K1834" s="580"/>
      <c r="L1834" s="511"/>
      <c r="M1834" s="511"/>
      <c r="N1834" s="520"/>
      <c r="O1834" s="511"/>
    </row>
    <row r="1835" spans="1:24" ht="21.9" customHeight="1" x14ac:dyDescent="0.3">
      <c r="A1835" s="511"/>
      <c r="B1835" s="523"/>
      <c r="C1835" s="520"/>
      <c r="D1835" s="1038"/>
      <c r="E1835" s="520"/>
      <c r="F1835" s="674"/>
      <c r="G1835" s="2214"/>
      <c r="H1835" s="2214"/>
      <c r="I1835" s="511"/>
      <c r="J1835" s="511"/>
      <c r="K1835" s="580"/>
      <c r="L1835" s="511"/>
      <c r="M1835" s="511"/>
      <c r="N1835" s="520"/>
      <c r="O1835" s="511"/>
    </row>
    <row r="1836" spans="1:24" ht="21.9" customHeight="1" x14ac:dyDescent="0.3">
      <c r="A1836" s="3086" t="s">
        <v>1233</v>
      </c>
      <c r="B1836" s="3086"/>
      <c r="C1836" s="3086"/>
      <c r="D1836" s="3086"/>
      <c r="E1836" s="3086"/>
      <c r="F1836" s="3086"/>
      <c r="G1836" s="3086"/>
      <c r="H1836" s="3086"/>
      <c r="I1836" s="3086"/>
      <c r="J1836" s="3086"/>
      <c r="K1836" s="3086"/>
      <c r="L1836" s="3086"/>
      <c r="M1836" s="3086"/>
      <c r="N1836" s="3086"/>
      <c r="O1836" s="629" t="str">
        <f>$O$6</f>
        <v>Month August-2023</v>
      </c>
      <c r="S1836" s="1103" t="str">
        <f>S6</f>
        <v>Name of Feeders.</v>
      </c>
      <c r="T1836" s="2671" t="str">
        <f>T6</f>
        <v>Month August-2023</v>
      </c>
      <c r="U1836" s="2671" t="s">
        <v>5037</v>
      </c>
      <c r="V1836" s="1103" t="str">
        <f>V6</f>
        <v>Diffferance</v>
      </c>
      <c r="W1836" s="1103" t="str">
        <f>W6</f>
        <v>% of Increased/Decreased</v>
      </c>
      <c r="X1836" s="1103" t="str">
        <f>X6</f>
        <v>COMENTS</v>
      </c>
    </row>
    <row r="1837" spans="1:24" ht="21.9" customHeight="1" x14ac:dyDescent="0.3">
      <c r="A1837" s="3087" t="s">
        <v>0</v>
      </c>
      <c r="B1837" s="3089" t="s">
        <v>1</v>
      </c>
      <c r="C1837" s="3091" t="s">
        <v>2</v>
      </c>
      <c r="D1837" s="3092"/>
      <c r="E1837" s="3093"/>
      <c r="F1837" s="3094" t="s">
        <v>3</v>
      </c>
      <c r="G1837" s="3091" t="s">
        <v>4</v>
      </c>
      <c r="H1837" s="3093"/>
      <c r="I1837" s="3068"/>
      <c r="J1837" s="3096" t="s">
        <v>5</v>
      </c>
      <c r="K1837" s="3091" t="s">
        <v>6</v>
      </c>
      <c r="L1837" s="3068"/>
      <c r="M1837" s="95" t="s">
        <v>29</v>
      </c>
      <c r="N1837" s="96"/>
      <c r="O1837" s="3067" t="s">
        <v>7</v>
      </c>
    </row>
    <row r="1838" spans="1:24" ht="46.8" x14ac:dyDescent="0.3">
      <c r="A1838" s="3088"/>
      <c r="B1838" s="3090"/>
      <c r="C1838" s="3084" t="s">
        <v>824</v>
      </c>
      <c r="D1838" s="3085"/>
      <c r="E1838" s="85" t="s">
        <v>9</v>
      </c>
      <c r="F1838" s="3095"/>
      <c r="G1838" s="2218" t="str">
        <f>G8</f>
        <v>Reading at 00.00hr 
01.08.2023</v>
      </c>
      <c r="H1838" s="2218" t="str">
        <f>H8</f>
        <v>Reading at 00.00hr 
01.09.2023</v>
      </c>
      <c r="I1838" s="1" t="s">
        <v>10</v>
      </c>
      <c r="J1838" s="3088"/>
      <c r="K1838" s="1" t="s">
        <v>11</v>
      </c>
      <c r="L1838" s="1" t="s">
        <v>12</v>
      </c>
      <c r="M1838" s="508" t="s">
        <v>30</v>
      </c>
      <c r="N1838" s="75" t="s">
        <v>41</v>
      </c>
      <c r="O1838" s="3068"/>
    </row>
    <row r="1839" spans="1:24" ht="21.9" customHeight="1" x14ac:dyDescent="0.3">
      <c r="A1839" s="2">
        <v>1</v>
      </c>
      <c r="B1839" s="86">
        <v>2</v>
      </c>
      <c r="C1839" s="2582">
        <v>3</v>
      </c>
      <c r="D1839" s="2615">
        <v>4</v>
      </c>
      <c r="E1839" s="551">
        <v>5</v>
      </c>
      <c r="F1839" s="551">
        <v>6</v>
      </c>
      <c r="G1839" s="2616">
        <f>'PDB Bill AMR'!$H$5</f>
        <v>8</v>
      </c>
      <c r="H1839" s="2616">
        <f>'PDB Bill AMR'!$H$5</f>
        <v>8</v>
      </c>
      <c r="I1839" s="2" t="s">
        <v>2021</v>
      </c>
      <c r="J1839" s="2">
        <v>10</v>
      </c>
      <c r="K1839" s="2" t="s">
        <v>5039</v>
      </c>
      <c r="L1839" s="2" t="s">
        <v>5040</v>
      </c>
      <c r="M1839" s="2">
        <v>13</v>
      </c>
      <c r="N1839" s="2">
        <v>14</v>
      </c>
      <c r="O1839" s="2">
        <v>15</v>
      </c>
      <c r="T1839" s="2673">
        <v>15283200.000000071</v>
      </c>
      <c r="U1839" s="2673">
        <v>15283200.000000071</v>
      </c>
      <c r="V1839" s="33">
        <f>T1839-U1839</f>
        <v>0</v>
      </c>
      <c r="W1839" s="1104">
        <f>V1839/U1839*100</f>
        <v>0</v>
      </c>
      <c r="X1839" s="33" t="str">
        <f>IF(W1839&gt;40,"FAULT",IF(W1839&lt;-40,"CHECK","OK"))</f>
        <v>OK</v>
      </c>
    </row>
    <row r="1840" spans="1:24" ht="21.9" customHeight="1" x14ac:dyDescent="0.3">
      <c r="A1840" s="519"/>
      <c r="B1840" s="513" t="s">
        <v>2924</v>
      </c>
      <c r="C1840" s="514"/>
      <c r="D1840" s="573"/>
      <c r="E1840" s="514"/>
      <c r="F1840" s="668"/>
      <c r="G1840" s="2211"/>
      <c r="H1840" s="2211"/>
      <c r="I1840" s="514"/>
      <c r="J1840" s="514"/>
      <c r="K1840" s="573"/>
      <c r="L1840" s="514"/>
      <c r="M1840" s="515"/>
      <c r="N1840" s="516"/>
      <c r="O1840" s="507"/>
    </row>
    <row r="1841" spans="1:15" ht="21.9" customHeight="1" x14ac:dyDescent="0.3">
      <c r="A1841" s="1341">
        <f t="shared" ref="A1841:M1841" si="330">A1609</f>
        <v>0</v>
      </c>
      <c r="B1841" s="1342" t="str">
        <f t="shared" si="330"/>
        <v>BB Avenue-1</v>
      </c>
      <c r="C1841" s="1157">
        <f t="shared" si="330"/>
        <v>33</v>
      </c>
      <c r="D1841" s="3141">
        <f t="shared" si="330"/>
        <v>0</v>
      </c>
      <c r="E1841" s="1157">
        <f t="shared" si="330"/>
        <v>2804</v>
      </c>
      <c r="F1841" s="1372">
        <f t="shared" si="330"/>
        <v>1.5</v>
      </c>
      <c r="G1841" s="1359">
        <f t="shared" ref="G1841" si="331">G1609</f>
        <v>147.58000000000001</v>
      </c>
      <c r="H1841" s="1359">
        <f t="shared" si="330"/>
        <v>156.91</v>
      </c>
      <c r="I1841" s="1359">
        <f t="shared" si="330"/>
        <v>9.3299999999999841</v>
      </c>
      <c r="J1841" s="1157">
        <f t="shared" si="330"/>
        <v>360000</v>
      </c>
      <c r="K1841" s="1151">
        <f t="shared" si="330"/>
        <v>0</v>
      </c>
      <c r="L1841" s="1180">
        <f t="shared" si="330"/>
        <v>5038199.9999999916</v>
      </c>
      <c r="M1841" s="1180">
        <f t="shared" si="330"/>
        <v>5025135.4668790884</v>
      </c>
      <c r="N1841" s="80"/>
      <c r="O1841" s="8"/>
    </row>
    <row r="1842" spans="1:15" ht="21.9" customHeight="1" x14ac:dyDescent="0.3">
      <c r="A1842" s="1345">
        <f>A1614</f>
        <v>11</v>
      </c>
      <c r="B1842" s="1342" t="str">
        <f>B1614</f>
        <v>BB Avenue-2</v>
      </c>
      <c r="C1842" s="1157">
        <f>C1614</f>
        <v>33</v>
      </c>
      <c r="D1842" s="3142"/>
      <c r="E1842" s="1157">
        <f t="shared" ref="E1842:M1842" si="332">E1614</f>
        <v>2820</v>
      </c>
      <c r="F1842" s="1372">
        <f t="shared" si="332"/>
        <v>1</v>
      </c>
      <c r="G1842" s="1359">
        <f t="shared" ref="G1842" si="333">G1614</f>
        <v>184</v>
      </c>
      <c r="H1842" s="1359">
        <f t="shared" si="332"/>
        <v>191.04</v>
      </c>
      <c r="I1842" s="1359">
        <f t="shared" si="332"/>
        <v>7.039999999999992</v>
      </c>
      <c r="J1842" s="1157">
        <f t="shared" si="332"/>
        <v>360000</v>
      </c>
      <c r="K1842" s="1151">
        <f t="shared" si="332"/>
        <v>0</v>
      </c>
      <c r="L1842" s="1180">
        <f t="shared" si="332"/>
        <v>2534399.9999999972</v>
      </c>
      <c r="M1842" s="1180">
        <f t="shared" si="332"/>
        <v>2527828.0590803004</v>
      </c>
      <c r="N1842" s="80"/>
      <c r="O1842" s="507"/>
    </row>
    <row r="1843" spans="1:15" ht="21.9" customHeight="1" x14ac:dyDescent="0.3">
      <c r="A1843" s="519"/>
      <c r="B1843" s="100"/>
      <c r="C1843" s="89"/>
      <c r="D1843" s="601"/>
      <c r="E1843" s="89"/>
      <c r="F1843" s="678"/>
      <c r="G1843" s="47"/>
      <c r="H1843" s="47"/>
      <c r="I1843" s="47"/>
      <c r="J1843" s="94" t="s">
        <v>27</v>
      </c>
      <c r="K1843" s="42">
        <f>SUM(K1841:K1842)</f>
        <v>0</v>
      </c>
      <c r="L1843" s="42">
        <f>SUM(L1841:L1842)</f>
        <v>7572599.9999999888</v>
      </c>
      <c r="M1843" s="42">
        <f>SUM(M1841:M1842)</f>
        <v>7552963.5259593893</v>
      </c>
      <c r="N1843" s="531"/>
      <c r="O1843" s="507"/>
    </row>
    <row r="1844" spans="1:15" ht="21.9" customHeight="1" x14ac:dyDescent="0.3">
      <c r="A1844" s="507"/>
      <c r="B1844" s="513" t="s">
        <v>1234</v>
      </c>
      <c r="C1844" s="514"/>
      <c r="D1844" s="573"/>
      <c r="E1844" s="514"/>
      <c r="F1844" s="668"/>
      <c r="G1844" s="2211"/>
      <c r="H1844" s="2211"/>
      <c r="I1844" s="514"/>
      <c r="J1844" s="607"/>
      <c r="K1844" s="608"/>
      <c r="L1844" s="609"/>
      <c r="M1844" s="609"/>
      <c r="N1844" s="516"/>
      <c r="O1844" s="11"/>
    </row>
    <row r="1845" spans="1:15" ht="21.9" customHeight="1" x14ac:dyDescent="0.3">
      <c r="A1845" s="507"/>
      <c r="B1845" s="98" t="s">
        <v>4615</v>
      </c>
      <c r="C1845" s="51">
        <v>33</v>
      </c>
      <c r="D1845" s="3072"/>
      <c r="E1845" s="51" t="s">
        <v>4617</v>
      </c>
      <c r="F1845" s="676">
        <v>1</v>
      </c>
      <c r="G1845" s="20">
        <v>0</v>
      </c>
      <c r="H1845" s="20">
        <v>0</v>
      </c>
      <c r="I1845" s="20">
        <f>H1845-G1845</f>
        <v>0</v>
      </c>
      <c r="J1845" s="507">
        <v>1125</v>
      </c>
      <c r="K1845" s="574"/>
      <c r="L1845" s="21">
        <f>F1845*I1845*J1845</f>
        <v>0</v>
      </c>
      <c r="M1845" s="21"/>
      <c r="N1845" s="80"/>
      <c r="O1845" s="11"/>
    </row>
    <row r="1846" spans="1:15" ht="21.9" customHeight="1" x14ac:dyDescent="0.3">
      <c r="A1846" s="507"/>
      <c r="B1846" s="98" t="s">
        <v>4616</v>
      </c>
      <c r="C1846" s="51">
        <v>33</v>
      </c>
      <c r="D1846" s="3127"/>
      <c r="E1846" s="51" t="s">
        <v>4618</v>
      </c>
      <c r="F1846" s="676">
        <v>1</v>
      </c>
      <c r="G1846" s="20">
        <v>66181.63</v>
      </c>
      <c r="H1846" s="20">
        <v>68637.19</v>
      </c>
      <c r="I1846" s="20">
        <f>H1846-G1846</f>
        <v>2455.5599999999977</v>
      </c>
      <c r="J1846" s="507">
        <v>1125</v>
      </c>
      <c r="K1846" s="574"/>
      <c r="L1846" s="21">
        <f>F1846*I1846*J1846</f>
        <v>2762504.9999999972</v>
      </c>
      <c r="M1846" s="21"/>
      <c r="N1846" s="80"/>
      <c r="O1846" s="11"/>
    </row>
    <row r="1847" spans="1:15" ht="21.9" customHeight="1" x14ac:dyDescent="0.3">
      <c r="A1847" s="507"/>
      <c r="B1847" s="100"/>
      <c r="C1847" s="89"/>
      <c r="D1847" s="601"/>
      <c r="E1847" s="89"/>
      <c r="F1847" s="678"/>
      <c r="G1847" s="47">
        <v>0</v>
      </c>
      <c r="H1847" s="47">
        <v>0</v>
      </c>
      <c r="I1847" s="35"/>
      <c r="J1847" s="94" t="s">
        <v>27</v>
      </c>
      <c r="K1847" s="42">
        <f>SUM(K1845:K1846)</f>
        <v>0</v>
      </c>
      <c r="L1847" s="42">
        <f>SUM(L1845:L1846)</f>
        <v>2762504.9999999972</v>
      </c>
      <c r="M1847" s="42">
        <f>SUM(M1845:M1846)</f>
        <v>0</v>
      </c>
      <c r="N1847" s="83"/>
      <c r="O1847" s="11"/>
    </row>
    <row r="1848" spans="1:15" ht="21.9" customHeight="1" x14ac:dyDescent="0.3">
      <c r="A1848" s="507"/>
      <c r="B1848" s="532" t="s">
        <v>1235</v>
      </c>
      <c r="C1848" s="533"/>
      <c r="D1848" s="578"/>
      <c r="E1848" s="533"/>
      <c r="F1848" s="671"/>
      <c r="G1848" s="2216">
        <v>0</v>
      </c>
      <c r="H1848" s="2216">
        <v>0</v>
      </c>
      <c r="I1848" s="533"/>
      <c r="J1848" s="533"/>
      <c r="K1848" s="578"/>
      <c r="L1848" s="533"/>
      <c r="M1848" s="536"/>
      <c r="N1848" s="534"/>
      <c r="O1848" s="7"/>
    </row>
    <row r="1849" spans="1:15" ht="21.9" customHeight="1" x14ac:dyDescent="0.3">
      <c r="A1849" s="507"/>
      <c r="B1849" s="98"/>
      <c r="C1849" s="51"/>
      <c r="D1849" s="3132"/>
      <c r="E1849" s="506"/>
      <c r="F1849" s="676"/>
      <c r="G1849" s="4"/>
      <c r="H1849" s="4">
        <v>0</v>
      </c>
      <c r="I1849" s="4"/>
      <c r="J1849" s="507"/>
      <c r="K1849" s="574"/>
      <c r="L1849" s="15"/>
      <c r="M1849" s="6"/>
      <c r="N1849" s="76"/>
      <c r="O1849" s="507"/>
    </row>
    <row r="1850" spans="1:15" ht="21.9" customHeight="1" x14ac:dyDescent="0.3">
      <c r="A1850" s="507"/>
      <c r="B1850" s="98"/>
      <c r="C1850" s="51"/>
      <c r="D1850" s="3133"/>
      <c r="E1850" s="506"/>
      <c r="F1850" s="676"/>
      <c r="G1850" s="4"/>
      <c r="H1850" s="4">
        <v>0</v>
      </c>
      <c r="I1850" s="4"/>
      <c r="J1850" s="507"/>
      <c r="K1850" s="574"/>
      <c r="L1850" s="15"/>
      <c r="M1850" s="15"/>
      <c r="N1850" s="77"/>
      <c r="O1850" s="507"/>
    </row>
    <row r="1851" spans="1:15" ht="21.9" customHeight="1" x14ac:dyDescent="0.3">
      <c r="A1851" s="507"/>
      <c r="B1851" s="93"/>
      <c r="C1851" s="87"/>
      <c r="D1851" s="999"/>
      <c r="E1851" s="87"/>
      <c r="F1851" s="670"/>
      <c r="G1851" s="36">
        <v>0</v>
      </c>
      <c r="H1851" s="36">
        <v>0</v>
      </c>
      <c r="I1851" s="36"/>
      <c r="J1851" s="93" t="s">
        <v>262</v>
      </c>
      <c r="K1851" s="577"/>
      <c r="L1851" s="54">
        <f>SUM(L1849:L1850)</f>
        <v>0</v>
      </c>
      <c r="M1851" s="521"/>
      <c r="N1851" s="522"/>
      <c r="O1851" s="507"/>
    </row>
    <row r="1852" spans="1:15" ht="21.9" customHeight="1" x14ac:dyDescent="0.3">
      <c r="A1852" s="507"/>
      <c r="B1852" s="100"/>
      <c r="C1852" s="89"/>
      <c r="D1852" s="601"/>
      <c r="E1852" s="89"/>
      <c r="F1852" s="678"/>
      <c r="G1852" s="47">
        <v>0</v>
      </c>
      <c r="H1852" s="47">
        <v>0</v>
      </c>
      <c r="I1852" s="35"/>
      <c r="J1852" s="94"/>
      <c r="K1852" s="584"/>
      <c r="L1852" s="42"/>
      <c r="M1852" s="42"/>
      <c r="N1852" s="83"/>
      <c r="O1852" s="11"/>
    </row>
    <row r="1853" spans="1:15" ht="21.9" customHeight="1" x14ac:dyDescent="0.3">
      <c r="A1853" s="524"/>
      <c r="B1853" s="532" t="s">
        <v>1236</v>
      </c>
      <c r="C1853" s="533"/>
      <c r="D1853" s="578"/>
      <c r="E1853" s="533"/>
      <c r="F1853" s="671"/>
      <c r="G1853" s="2216">
        <v>0</v>
      </c>
      <c r="H1853" s="2216">
        <v>0</v>
      </c>
      <c r="I1853" s="533"/>
      <c r="J1853" s="49"/>
      <c r="K1853" s="587"/>
      <c r="L1853" s="50"/>
      <c r="M1853" s="50"/>
      <c r="N1853" s="534"/>
      <c r="O1853" s="11"/>
    </row>
    <row r="1854" spans="1:15" ht="21.9" customHeight="1" x14ac:dyDescent="0.3">
      <c r="A1854" s="507">
        <v>1</v>
      </c>
      <c r="B1854" s="98" t="s">
        <v>3485</v>
      </c>
      <c r="C1854" s="51">
        <v>33</v>
      </c>
      <c r="D1854" s="3097"/>
      <c r="E1854" s="51" t="s">
        <v>3944</v>
      </c>
      <c r="F1854" s="676">
        <v>1</v>
      </c>
      <c r="G1854" s="1001">
        <v>91945.85</v>
      </c>
      <c r="H1854" s="1001">
        <v>96989.49</v>
      </c>
      <c r="I1854" s="20">
        <f>H1854-G1854</f>
        <v>5043.6399999999994</v>
      </c>
      <c r="J1854" s="30">
        <v>1000</v>
      </c>
      <c r="K1854" s="585"/>
      <c r="L1854" s="21">
        <f>F1854*I1854*J1854</f>
        <v>5043639.9999999991</v>
      </c>
      <c r="M1854" s="21"/>
      <c r="N1854" s="81"/>
      <c r="O1854" s="11"/>
    </row>
    <row r="1855" spans="1:15" ht="21.9" customHeight="1" x14ac:dyDescent="0.3">
      <c r="A1855" s="507">
        <v>3</v>
      </c>
      <c r="B1855" s="98" t="s">
        <v>3487</v>
      </c>
      <c r="C1855" s="51">
        <v>33</v>
      </c>
      <c r="D1855" s="3155"/>
      <c r="E1855" s="51" t="s">
        <v>3945</v>
      </c>
      <c r="F1855" s="676">
        <v>1</v>
      </c>
      <c r="G1855" s="1001">
        <v>51573.85</v>
      </c>
      <c r="H1855" s="1001">
        <v>54035.49</v>
      </c>
      <c r="I1855" s="20">
        <f>H1855-G1855</f>
        <v>2461.6399999999994</v>
      </c>
      <c r="J1855" s="30">
        <v>1000</v>
      </c>
      <c r="K1855" s="585"/>
      <c r="L1855" s="21">
        <f>F1855*I1855*J1855</f>
        <v>2461639.9999999995</v>
      </c>
      <c r="M1855" s="21"/>
      <c r="N1855" s="81"/>
      <c r="O1855" s="11"/>
    </row>
    <row r="1856" spans="1:15" ht="21.9" customHeight="1" x14ac:dyDescent="0.3">
      <c r="A1856" s="524"/>
      <c r="B1856" s="94"/>
      <c r="C1856" s="88"/>
      <c r="D1856" s="94"/>
      <c r="E1856" s="88"/>
      <c r="F1856" s="677"/>
      <c r="G1856" s="37"/>
      <c r="H1856" s="37"/>
      <c r="I1856" s="37"/>
      <c r="J1856" s="94" t="s">
        <v>27</v>
      </c>
      <c r="K1856" s="586"/>
      <c r="L1856" s="2125">
        <f>SUM(L1854:L1855)</f>
        <v>7505279.9999999981</v>
      </c>
      <c r="M1856" s="42"/>
      <c r="N1856" s="535"/>
      <c r="O1856" s="11"/>
    </row>
    <row r="1857" spans="1:24" ht="21.9" customHeight="1" thickBot="1" x14ac:dyDescent="0.35">
      <c r="A1857" s="580"/>
      <c r="B1857" s="611"/>
      <c r="C1857" s="90"/>
      <c r="D1857" s="611"/>
      <c r="E1857" s="90"/>
      <c r="F1857" s="679"/>
      <c r="G1857" s="612"/>
      <c r="H1857" s="612"/>
      <c r="I1857" s="612"/>
      <c r="J1857" s="611"/>
      <c r="K1857" s="613"/>
      <c r="L1857" s="614"/>
      <c r="M1857" s="614"/>
      <c r="N1857" s="531"/>
      <c r="O1857" s="615"/>
    </row>
    <row r="1858" spans="1:24" ht="21.9" customHeight="1" x14ac:dyDescent="0.3">
      <c r="A1858" s="580"/>
      <c r="B1858" s="3099" t="s">
        <v>1048</v>
      </c>
      <c r="C1858" s="3100"/>
      <c r="D1858" s="561" t="s">
        <v>14</v>
      </c>
      <c r="F1858" s="3101" t="s">
        <v>2034</v>
      </c>
      <c r="G1858" s="3102"/>
      <c r="H1858" s="3103"/>
      <c r="I1858" s="561" t="s">
        <v>14</v>
      </c>
      <c r="J1858" s="511"/>
      <c r="K1858" s="3105" t="s">
        <v>809</v>
      </c>
      <c r="L1858" s="3106"/>
      <c r="M1858" s="562" t="s">
        <v>14</v>
      </c>
      <c r="N1858" s="531"/>
      <c r="O1858" s="615"/>
    </row>
    <row r="1859" spans="1:24" ht="21.9" customHeight="1" x14ac:dyDescent="0.3">
      <c r="A1859" s="580"/>
      <c r="B1859" s="3112" t="str">
        <f>B1840</f>
        <v xml:space="preserve"> 33 KV SIDE</v>
      </c>
      <c r="C1859" s="3113"/>
      <c r="D1859" s="567">
        <f>M1843</f>
        <v>7552963.5259593893</v>
      </c>
      <c r="F1859" s="3114" t="s">
        <v>810</v>
      </c>
      <c r="G1859" s="3115"/>
      <c r="H1859" s="3116"/>
      <c r="I1859" s="563">
        <f>L1851</f>
        <v>0</v>
      </c>
      <c r="J1859" s="511"/>
      <c r="K1859" s="3117" t="str">
        <f>F1860</f>
        <v>BB AVENEU 33 KV NET IMPORT</v>
      </c>
      <c r="L1859" s="3118"/>
      <c r="M1859" s="565">
        <f>I1860</f>
        <v>7552963.5259593893</v>
      </c>
      <c r="N1859" s="531"/>
      <c r="O1859" s="615"/>
    </row>
    <row r="1860" spans="1:24" ht="21.9" customHeight="1" x14ac:dyDescent="0.3">
      <c r="A1860" s="580"/>
      <c r="B1860" s="3112"/>
      <c r="C1860" s="3113"/>
      <c r="D1860" s="616"/>
      <c r="F1860" s="3114" t="s">
        <v>1237</v>
      </c>
      <c r="G1860" s="3115"/>
      <c r="H1860" s="3116"/>
      <c r="I1860" s="563">
        <f>D1863-I1859</f>
        <v>7552963.5259593893</v>
      </c>
      <c r="J1860" s="511"/>
      <c r="K1860" s="3119" t="s">
        <v>4715</v>
      </c>
      <c r="L1860" s="3120"/>
      <c r="M1860" s="563">
        <f>L1856</f>
        <v>7505279.9999999981</v>
      </c>
      <c r="N1860" s="531"/>
      <c r="O1860" s="615"/>
    </row>
    <row r="1861" spans="1:24" ht="21.9" customHeight="1" x14ac:dyDescent="0.3">
      <c r="A1861" s="580"/>
      <c r="B1861" s="3112"/>
      <c r="C1861" s="3113"/>
      <c r="D1861" s="597"/>
      <c r="F1861"/>
      <c r="J1861" s="511"/>
      <c r="K1861" s="3121" t="s">
        <v>267</v>
      </c>
      <c r="L1861" s="3122"/>
      <c r="M1861" s="563">
        <f>M1859-M1860</f>
        <v>47683.525959391147</v>
      </c>
      <c r="N1861" s="531"/>
      <c r="O1861" s="615"/>
    </row>
    <row r="1862" spans="1:24" ht="21.9" customHeight="1" thickBot="1" x14ac:dyDescent="0.35">
      <c r="A1862" s="580"/>
      <c r="B1862" s="3112"/>
      <c r="C1862" s="3113"/>
      <c r="D1862" s="598"/>
      <c r="F1862"/>
      <c r="J1862" s="511"/>
      <c r="K1862" s="3123" t="s">
        <v>268</v>
      </c>
      <c r="L1862" s="3124"/>
      <c r="M1862" s="566">
        <f>M1861/M1859</f>
        <v>6.313220737198557E-3</v>
      </c>
      <c r="N1862" s="531"/>
      <c r="O1862" s="615"/>
    </row>
    <row r="1863" spans="1:24" ht="21.9" customHeight="1" thickBot="1" x14ac:dyDescent="0.35">
      <c r="A1863" s="580"/>
      <c r="B1863" s="3125" t="s">
        <v>799</v>
      </c>
      <c r="C1863" s="3126"/>
      <c r="D1863" s="564">
        <f>SUM(D1859:D1861)</f>
        <v>7552963.5259593893</v>
      </c>
      <c r="F1863" s="674"/>
      <c r="G1863" s="2214"/>
      <c r="H1863" s="2214"/>
      <c r="I1863" s="511"/>
      <c r="J1863" s="511"/>
      <c r="K1863" s="580"/>
      <c r="L1863" s="511"/>
      <c r="M1863" s="511"/>
      <c r="N1863" s="531"/>
      <c r="O1863" s="615"/>
    </row>
    <row r="1864" spans="1:24" ht="21.9" customHeight="1" x14ac:dyDescent="0.3">
      <c r="A1864" s="580"/>
      <c r="B1864" s="611"/>
      <c r="C1864" s="90"/>
      <c r="D1864" s="611"/>
      <c r="E1864" s="90"/>
      <c r="F1864" s="679"/>
      <c r="G1864" s="612"/>
      <c r="H1864" s="612"/>
      <c r="I1864" s="612"/>
      <c r="J1864" s="611"/>
      <c r="K1864" s="613"/>
      <c r="L1864" s="614"/>
      <c r="M1864" s="614"/>
      <c r="N1864" s="531"/>
      <c r="O1864" s="615"/>
    </row>
    <row r="1865" spans="1:24" ht="21.9" customHeight="1" x14ac:dyDescent="0.3">
      <c r="A1865" s="511"/>
      <c r="B1865" s="520"/>
      <c r="C1865" s="511"/>
      <c r="D1865" s="1087"/>
      <c r="E1865" s="511"/>
      <c r="F1865" s="674"/>
      <c r="G1865" s="2214"/>
      <c r="H1865" s="2214"/>
      <c r="I1865" s="511"/>
      <c r="J1865" s="511"/>
      <c r="K1865" s="580"/>
      <c r="L1865" s="511"/>
      <c r="M1865" s="511"/>
      <c r="N1865" s="511"/>
      <c r="O1865" s="511"/>
    </row>
    <row r="1866" spans="1:24" ht="21.9" customHeight="1" x14ac:dyDescent="0.3">
      <c r="A1866" s="511"/>
      <c r="B1866" s="520"/>
      <c r="C1866" s="511"/>
      <c r="D1866" s="1087"/>
      <c r="E1866" s="511"/>
      <c r="F1866" s="674"/>
      <c r="G1866" s="2214"/>
      <c r="H1866" s="2214"/>
      <c r="I1866" s="511"/>
      <c r="J1866" s="511"/>
      <c r="K1866" s="580"/>
      <c r="L1866" s="511"/>
      <c r="M1866" s="511"/>
      <c r="N1866" s="511"/>
      <c r="O1866" s="511"/>
    </row>
    <row r="1867" spans="1:24" ht="21.9" customHeight="1" x14ac:dyDescent="0.3">
      <c r="A1867" s="3086" t="s">
        <v>898</v>
      </c>
      <c r="B1867" s="3086"/>
      <c r="C1867" s="3086"/>
      <c r="D1867" s="3086"/>
      <c r="E1867" s="3086"/>
      <c r="F1867" s="3086"/>
      <c r="G1867" s="3086"/>
      <c r="H1867" s="3086"/>
      <c r="I1867" s="3086"/>
      <c r="J1867" s="3086"/>
      <c r="K1867" s="3086"/>
      <c r="L1867" s="3086"/>
      <c r="M1867" s="3086"/>
      <c r="N1867" s="3086"/>
      <c r="O1867" s="629" t="str">
        <f>$O$6</f>
        <v>Month August-2023</v>
      </c>
      <c r="S1867" s="1103" t="str">
        <f>S6</f>
        <v>Name of Feeders.</v>
      </c>
      <c r="T1867" s="2671" t="str">
        <f>T6</f>
        <v>Month August-2023</v>
      </c>
      <c r="U1867" s="2671" t="s">
        <v>5037</v>
      </c>
      <c r="V1867" s="1103" t="str">
        <f>V6</f>
        <v>Diffferance</v>
      </c>
      <c r="W1867" s="1103" t="str">
        <f>W6</f>
        <v>% of Increased/Decreased</v>
      </c>
      <c r="X1867" s="1103" t="str">
        <f>X6</f>
        <v>COMENTS</v>
      </c>
    </row>
    <row r="1868" spans="1:24" ht="21.9" customHeight="1" x14ac:dyDescent="0.3">
      <c r="A1868" s="3087" t="s">
        <v>0</v>
      </c>
      <c r="B1868" s="3089" t="s">
        <v>1</v>
      </c>
      <c r="C1868" s="3091" t="s">
        <v>2</v>
      </c>
      <c r="D1868" s="3092"/>
      <c r="E1868" s="3093"/>
      <c r="F1868" s="3094" t="s">
        <v>3</v>
      </c>
      <c r="G1868" s="3091" t="s">
        <v>4</v>
      </c>
      <c r="H1868" s="3093"/>
      <c r="I1868" s="3068"/>
      <c r="J1868" s="3096" t="s">
        <v>5</v>
      </c>
      <c r="K1868" s="3091" t="s">
        <v>6</v>
      </c>
      <c r="L1868" s="3068"/>
      <c r="M1868" s="95" t="s">
        <v>29</v>
      </c>
      <c r="N1868" s="96"/>
      <c r="O1868" s="3067" t="s">
        <v>7</v>
      </c>
    </row>
    <row r="1869" spans="1:24" ht="46.8" x14ac:dyDescent="0.3">
      <c r="A1869" s="3088"/>
      <c r="B1869" s="3090"/>
      <c r="C1869" s="3084" t="s">
        <v>824</v>
      </c>
      <c r="D1869" s="3085"/>
      <c r="E1869" s="85" t="s">
        <v>9</v>
      </c>
      <c r="F1869" s="3095"/>
      <c r="G1869" s="2218" t="str">
        <f>G8</f>
        <v>Reading at 00.00hr 
01.08.2023</v>
      </c>
      <c r="H1869" s="2218" t="str">
        <f>H8</f>
        <v>Reading at 00.00hr 
01.09.2023</v>
      </c>
      <c r="I1869" s="1" t="s">
        <v>10</v>
      </c>
      <c r="J1869" s="3088"/>
      <c r="K1869" s="1" t="s">
        <v>11</v>
      </c>
      <c r="L1869" s="1" t="s">
        <v>12</v>
      </c>
      <c r="M1869" s="508" t="s">
        <v>30</v>
      </c>
      <c r="N1869" s="75" t="s">
        <v>41</v>
      </c>
      <c r="O1869" s="3068"/>
    </row>
    <row r="1870" spans="1:24" ht="21.9" customHeight="1" x14ac:dyDescent="0.3">
      <c r="A1870" s="2">
        <v>1</v>
      </c>
      <c r="B1870" s="86">
        <v>2</v>
      </c>
      <c r="C1870" s="2582">
        <v>3</v>
      </c>
      <c r="D1870" s="2615">
        <v>4</v>
      </c>
      <c r="E1870" s="551">
        <v>5</v>
      </c>
      <c r="F1870" s="551">
        <v>6</v>
      </c>
      <c r="G1870" s="2616">
        <f>'PDB Bill AMR'!$H$5</f>
        <v>8</v>
      </c>
      <c r="H1870" s="2616">
        <f>'PDB Bill AMR'!$H$5</f>
        <v>8</v>
      </c>
      <c r="I1870" s="2" t="s">
        <v>2021</v>
      </c>
      <c r="J1870" s="2">
        <v>10</v>
      </c>
      <c r="K1870" s="2" t="s">
        <v>5039</v>
      </c>
      <c r="L1870" s="2" t="s">
        <v>5040</v>
      </c>
      <c r="M1870" s="2">
        <v>13</v>
      </c>
      <c r="N1870" s="2">
        <v>14</v>
      </c>
      <c r="O1870" s="2">
        <v>15</v>
      </c>
      <c r="T1870" s="2673">
        <v>15283200.000000071</v>
      </c>
      <c r="U1870" s="2673">
        <v>15283200.000000071</v>
      </c>
      <c r="V1870" s="33">
        <f>T1870-U1870</f>
        <v>0</v>
      </c>
      <c r="W1870" s="1104">
        <f>V1870/U1870*100</f>
        <v>0</v>
      </c>
      <c r="X1870" s="33" t="str">
        <f>IF(W1870&gt;40,"FAULT",IF(W1870&lt;-40,"CHECK","OK"))</f>
        <v>OK</v>
      </c>
    </row>
    <row r="1871" spans="1:24" ht="21.9" customHeight="1" x14ac:dyDescent="0.3">
      <c r="A1871" s="519"/>
      <c r="B1871" s="513" t="s">
        <v>1238</v>
      </c>
      <c r="C1871" s="514"/>
      <c r="D1871" s="573"/>
      <c r="E1871" s="514"/>
      <c r="F1871" s="668"/>
      <c r="G1871" s="2211"/>
      <c r="H1871" s="2211"/>
      <c r="I1871" s="514"/>
      <c r="J1871" s="514"/>
      <c r="K1871" s="573"/>
      <c r="L1871" s="514"/>
      <c r="M1871" s="515"/>
      <c r="N1871" s="516"/>
      <c r="O1871" s="507"/>
    </row>
    <row r="1872" spans="1:24" ht="21.9" customHeight="1" x14ac:dyDescent="0.3">
      <c r="A1872" s="519">
        <v>13</v>
      </c>
      <c r="B1872" s="98" t="s">
        <v>3489</v>
      </c>
      <c r="C1872" s="51">
        <v>11</v>
      </c>
      <c r="D1872" s="3072"/>
      <c r="E1872" s="51" t="s">
        <v>3946</v>
      </c>
      <c r="F1872" s="676">
        <v>1</v>
      </c>
      <c r="G1872" s="1001">
        <v>92175.35</v>
      </c>
      <c r="H1872" s="1001">
        <v>97190.74</v>
      </c>
      <c r="I1872" s="20">
        <f>H1872-G1872</f>
        <v>5015.3899999999994</v>
      </c>
      <c r="J1872" s="507">
        <v>1000</v>
      </c>
      <c r="K1872" s="574">
        <f>F1872*I1872*J1872</f>
        <v>5015389.9999999991</v>
      </c>
      <c r="L1872" s="21"/>
      <c r="M1872" s="21">
        <f>K1872*$I$1860/$K$1874</f>
        <v>5076256.6652097786</v>
      </c>
      <c r="N1872" s="80"/>
      <c r="O1872" s="507"/>
    </row>
    <row r="1873" spans="1:24" ht="21.9" customHeight="1" x14ac:dyDescent="0.3">
      <c r="A1873" s="519">
        <v>14</v>
      </c>
      <c r="B1873" s="98" t="s">
        <v>3490</v>
      </c>
      <c r="C1873" s="51">
        <v>11</v>
      </c>
      <c r="D1873" s="3073"/>
      <c r="E1873" s="51" t="s">
        <v>3947</v>
      </c>
      <c r="F1873" s="676">
        <v>1</v>
      </c>
      <c r="G1873" s="1001">
        <v>51052.95</v>
      </c>
      <c r="H1873" s="1001">
        <v>53499.96</v>
      </c>
      <c r="I1873" s="20">
        <f>H1873-G1873</f>
        <v>2447.010000000002</v>
      </c>
      <c r="J1873" s="507">
        <v>1000</v>
      </c>
      <c r="K1873" s="574">
        <f>F1873*I1873*J1873</f>
        <v>2447010.0000000019</v>
      </c>
      <c r="L1873" s="21"/>
      <c r="M1873" s="21">
        <f>K1873*$I$1860/$K$1874</f>
        <v>2476706.8607496107</v>
      </c>
      <c r="N1873" s="80"/>
      <c r="O1873" s="507"/>
    </row>
    <row r="1874" spans="1:24" ht="21.9" customHeight="1" x14ac:dyDescent="0.3">
      <c r="A1874" s="519"/>
      <c r="B1874" s="100"/>
      <c r="C1874" s="89"/>
      <c r="D1874" s="601"/>
      <c r="E1874" s="89"/>
      <c r="F1874" s="678"/>
      <c r="G1874" s="47">
        <v>0</v>
      </c>
      <c r="H1874" s="47">
        <v>0</v>
      </c>
      <c r="I1874" s="47"/>
      <c r="J1874" s="38" t="s">
        <v>27</v>
      </c>
      <c r="K1874" s="2125">
        <f>SUM(K1872:K1873)</f>
        <v>7462400.0000000009</v>
      </c>
      <c r="L1874" s="48"/>
      <c r="M1874" s="42">
        <f>SUM(M1872:M1873)</f>
        <v>7552963.5259593893</v>
      </c>
      <c r="N1874" s="83"/>
      <c r="O1874" s="507"/>
    </row>
    <row r="1875" spans="1:24" ht="21.9" customHeight="1" x14ac:dyDescent="0.3">
      <c r="A1875" s="519"/>
      <c r="B1875" s="532" t="s">
        <v>1238</v>
      </c>
      <c r="C1875" s="533"/>
      <c r="D1875" s="578"/>
      <c r="E1875" s="533"/>
      <c r="F1875" s="671"/>
      <c r="G1875" s="2216">
        <v>0</v>
      </c>
      <c r="H1875" s="2216">
        <v>0</v>
      </c>
      <c r="I1875" s="533"/>
      <c r="J1875" s="49"/>
      <c r="K1875" s="587"/>
      <c r="L1875" s="50"/>
      <c r="M1875" s="50"/>
      <c r="N1875" s="534"/>
      <c r="O1875" s="507"/>
    </row>
    <row r="1876" spans="1:24" ht="21.9" customHeight="1" x14ac:dyDescent="0.3">
      <c r="A1876" s="519">
        <v>6</v>
      </c>
      <c r="B1876" s="98" t="s">
        <v>3948</v>
      </c>
      <c r="C1876" s="51">
        <v>11</v>
      </c>
      <c r="D1876" s="932"/>
      <c r="E1876" s="51" t="s">
        <v>3949</v>
      </c>
      <c r="F1876" s="676">
        <v>1</v>
      </c>
      <c r="G1876" s="2217">
        <v>3666.02</v>
      </c>
      <c r="H1876" s="2217">
        <v>3904.68</v>
      </c>
      <c r="I1876" s="19">
        <f t="shared" ref="I1876:I1893" si="334">H1876-G1876</f>
        <v>238.65999999999985</v>
      </c>
      <c r="J1876" s="507">
        <v>1000</v>
      </c>
      <c r="K1876" s="581"/>
      <c r="L1876" s="21">
        <f t="shared" ref="L1876:L1893" si="335">F1876*I1876*J1876</f>
        <v>238659.99999999985</v>
      </c>
      <c r="M1876" s="21">
        <f>L1876*$K$1894/$L$1894</f>
        <v>241216.67681293414</v>
      </c>
      <c r="N1876" s="1064" t="s">
        <v>105</v>
      </c>
      <c r="O1876" s="14"/>
      <c r="S1876" t="str">
        <f t="shared" ref="S1876:S1893" si="336">B1876</f>
        <v>Secratariet East</v>
      </c>
      <c r="T1876" s="2672">
        <f t="shared" ref="T1876:T1893" si="337">M1876</f>
        <v>241216.67681293414</v>
      </c>
      <c r="U1876" s="2672">
        <v>260076.74344091356</v>
      </c>
      <c r="V1876" s="33">
        <f t="shared" ref="V1876:V1893" si="338">T1876-U1876</f>
        <v>-18860.066627979424</v>
      </c>
      <c r="W1876" s="1104">
        <f t="shared" ref="W1876:W1893" si="339">V1876/U1876*100</f>
        <v>-7.2517313076339001</v>
      </c>
      <c r="X1876" s="33" t="str">
        <f t="shared" ref="X1876:X1893" si="340">IF(W1876&gt;40,"FAULT",IF(W1876&lt;-40,"CHECK","OK"))</f>
        <v>OK</v>
      </c>
    </row>
    <row r="1877" spans="1:24" ht="21.9" customHeight="1" x14ac:dyDescent="0.3">
      <c r="A1877" s="519"/>
      <c r="B1877" s="98" t="s">
        <v>3950</v>
      </c>
      <c r="C1877" s="51">
        <v>11</v>
      </c>
      <c r="D1877" s="933"/>
      <c r="E1877" s="51" t="s">
        <v>3951</v>
      </c>
      <c r="F1877" s="676">
        <v>1</v>
      </c>
      <c r="G1877" s="2217">
        <v>18336.98</v>
      </c>
      <c r="H1877" s="2217">
        <v>19122.89</v>
      </c>
      <c r="I1877" s="19">
        <f t="shared" si="334"/>
        <v>785.90999999999985</v>
      </c>
      <c r="J1877" s="507">
        <v>1000</v>
      </c>
      <c r="K1877" s="581"/>
      <c r="L1877" s="21">
        <f t="shared" si="335"/>
        <v>785909.99999999988</v>
      </c>
      <c r="M1877" s="21">
        <f t="shared" ref="M1877:M1893" si="341">L1877*$K$1894/$L$1894</f>
        <v>794329.16481208894</v>
      </c>
      <c r="N1877" s="1064" t="s">
        <v>91</v>
      </c>
      <c r="O1877" s="14"/>
      <c r="S1877" t="str">
        <f t="shared" si="336"/>
        <v>Taher Bag O/H</v>
      </c>
      <c r="T1877" s="2672">
        <f t="shared" si="337"/>
        <v>794329.16481208894</v>
      </c>
      <c r="U1877" s="2672">
        <v>678707.28696244035</v>
      </c>
      <c r="V1877" s="33">
        <f t="shared" si="338"/>
        <v>115621.87784964859</v>
      </c>
      <c r="W1877" s="1104">
        <f t="shared" si="339"/>
        <v>17.035602839497301</v>
      </c>
      <c r="X1877" s="33" t="str">
        <f t="shared" si="340"/>
        <v>OK</v>
      </c>
    </row>
    <row r="1878" spans="1:24" ht="21.9" customHeight="1" x14ac:dyDescent="0.3">
      <c r="A1878" s="519">
        <v>7</v>
      </c>
      <c r="B1878" s="98" t="s">
        <v>3952</v>
      </c>
      <c r="C1878" s="51">
        <v>11</v>
      </c>
      <c r="D1878" s="933"/>
      <c r="E1878" s="51" t="s">
        <v>3953</v>
      </c>
      <c r="F1878" s="676">
        <v>1</v>
      </c>
      <c r="G1878" s="2217">
        <v>13753.92</v>
      </c>
      <c r="H1878" s="2217">
        <v>14539.29</v>
      </c>
      <c r="I1878" s="19">
        <f t="shared" si="334"/>
        <v>785.3700000000008</v>
      </c>
      <c r="J1878" s="507">
        <v>1000</v>
      </c>
      <c r="K1878" s="581"/>
      <c r="L1878" s="21">
        <f t="shared" si="335"/>
        <v>785370.00000000081</v>
      </c>
      <c r="M1878" s="21">
        <f t="shared" si="341"/>
        <v>793783.37999067456</v>
      </c>
      <c r="N1878" s="71" t="s">
        <v>105</v>
      </c>
      <c r="O1878" s="14"/>
      <c r="S1878" t="str">
        <f t="shared" si="336"/>
        <v>Al Raji Complex</v>
      </c>
      <c r="T1878" s="2672">
        <f t="shared" si="337"/>
        <v>793783.37999067456</v>
      </c>
      <c r="U1878" s="2672">
        <v>773675.1898490868</v>
      </c>
      <c r="V1878" s="33">
        <f t="shared" si="338"/>
        <v>20108.190141587751</v>
      </c>
      <c r="W1878" s="1104">
        <f t="shared" si="339"/>
        <v>2.5990480766883652</v>
      </c>
      <c r="X1878" s="33" t="str">
        <f t="shared" si="340"/>
        <v>OK</v>
      </c>
    </row>
    <row r="1879" spans="1:24" ht="21.9" customHeight="1" x14ac:dyDescent="0.3">
      <c r="A1879" s="519">
        <v>8</v>
      </c>
      <c r="B1879" s="98" t="s">
        <v>3954</v>
      </c>
      <c r="C1879" s="51">
        <v>11</v>
      </c>
      <c r="D1879" s="933"/>
      <c r="E1879" s="51" t="s">
        <v>3955</v>
      </c>
      <c r="F1879" s="676">
        <v>1</v>
      </c>
      <c r="G1879" s="2217">
        <v>27128.05</v>
      </c>
      <c r="H1879" s="2217">
        <v>28415.360000000001</v>
      </c>
      <c r="I1879" s="19">
        <f t="shared" si="334"/>
        <v>1287.3100000000013</v>
      </c>
      <c r="J1879" s="507">
        <v>1000</v>
      </c>
      <c r="K1879" s="581"/>
      <c r="L1879" s="21">
        <f t="shared" si="335"/>
        <v>1287310.0000000014</v>
      </c>
      <c r="M1879" s="21">
        <f t="shared" si="341"/>
        <v>1301100.4786225539</v>
      </c>
      <c r="N1879" s="71" t="s">
        <v>105</v>
      </c>
      <c r="O1879" s="14"/>
      <c r="S1879" t="str">
        <f t="shared" si="336"/>
        <v>Raduni</v>
      </c>
      <c r="T1879" s="2672">
        <f t="shared" si="337"/>
        <v>1301100.4786225539</v>
      </c>
      <c r="U1879" s="2672">
        <v>623159.83389671275</v>
      </c>
      <c r="V1879" s="33">
        <f t="shared" si="338"/>
        <v>677940.64472584112</v>
      </c>
      <c r="W1879" s="1104">
        <f t="shared" si="339"/>
        <v>108.7908122201291</v>
      </c>
      <c r="X1879" s="33" t="str">
        <f t="shared" si="340"/>
        <v>FAULT</v>
      </c>
    </row>
    <row r="1880" spans="1:24" ht="21.9" customHeight="1" x14ac:dyDescent="0.3">
      <c r="A1880" s="519">
        <v>9</v>
      </c>
      <c r="B1880" s="98" t="s">
        <v>3956</v>
      </c>
      <c r="C1880" s="51">
        <v>11</v>
      </c>
      <c r="D1880" s="933"/>
      <c r="E1880" s="51" t="s">
        <v>3957</v>
      </c>
      <c r="F1880" s="676">
        <v>1</v>
      </c>
      <c r="G1880" s="2217">
        <v>12696.85</v>
      </c>
      <c r="H1880" s="2217">
        <v>13211.17</v>
      </c>
      <c r="I1880" s="19">
        <f t="shared" si="334"/>
        <v>514.31999999999971</v>
      </c>
      <c r="J1880" s="507">
        <v>1000</v>
      </c>
      <c r="K1880" s="581"/>
      <c r="L1880" s="21">
        <f t="shared" si="335"/>
        <v>514319.99999999971</v>
      </c>
      <c r="M1880" s="21">
        <f t="shared" si="341"/>
        <v>519829.72101914138</v>
      </c>
      <c r="N1880" s="71" t="s">
        <v>91</v>
      </c>
      <c r="O1880" s="14"/>
      <c r="S1880" t="str">
        <f t="shared" si="336"/>
        <v>Sundor Bon Square O/H</v>
      </c>
      <c r="T1880" s="2672">
        <f t="shared" si="337"/>
        <v>519829.72101914138</v>
      </c>
      <c r="U1880" s="2672">
        <v>434096.02892037824</v>
      </c>
      <c r="V1880" s="33">
        <f t="shared" si="338"/>
        <v>85733.692098763131</v>
      </c>
      <c r="W1880" s="1104">
        <f t="shared" si="339"/>
        <v>19.749936969473726</v>
      </c>
      <c r="X1880" s="33" t="str">
        <f t="shared" si="340"/>
        <v>OK</v>
      </c>
    </row>
    <row r="1881" spans="1:24" ht="21.9" customHeight="1" x14ac:dyDescent="0.3">
      <c r="A1881" s="519">
        <v>10</v>
      </c>
      <c r="B1881" s="98" t="s">
        <v>3958</v>
      </c>
      <c r="C1881" s="51">
        <v>11</v>
      </c>
      <c r="D1881" s="933"/>
      <c r="E1881" s="51" t="s">
        <v>3959</v>
      </c>
      <c r="F1881" s="676">
        <v>1</v>
      </c>
      <c r="G1881" s="2217">
        <v>12636.31</v>
      </c>
      <c r="H1881" s="2217">
        <v>13147.42</v>
      </c>
      <c r="I1881" s="19">
        <f t="shared" si="334"/>
        <v>511.11000000000058</v>
      </c>
      <c r="J1881" s="507">
        <v>1000</v>
      </c>
      <c r="K1881" s="581"/>
      <c r="L1881" s="21">
        <f t="shared" si="335"/>
        <v>511110.00000000058</v>
      </c>
      <c r="M1881" s="21">
        <f t="shared" si="341"/>
        <v>516585.33346961776</v>
      </c>
      <c r="N1881" s="71" t="s">
        <v>105</v>
      </c>
      <c r="O1881" s="14"/>
      <c r="S1881" t="str">
        <f t="shared" si="336"/>
        <v>Shromo Bhobon O/H</v>
      </c>
      <c r="T1881" s="2672">
        <f t="shared" si="337"/>
        <v>516585.33346961776</v>
      </c>
      <c r="U1881" s="2672">
        <v>525134.91672189732</v>
      </c>
      <c r="V1881" s="33">
        <f t="shared" si="338"/>
        <v>-8549.5832522795536</v>
      </c>
      <c r="W1881" s="1104">
        <f t="shared" si="339"/>
        <v>-1.628073658794102</v>
      </c>
      <c r="X1881" s="33" t="str">
        <f t="shared" si="340"/>
        <v>OK</v>
      </c>
    </row>
    <row r="1882" spans="1:24" ht="21.9" customHeight="1" x14ac:dyDescent="0.3">
      <c r="A1882" s="519">
        <v>11</v>
      </c>
      <c r="B1882" s="98" t="s">
        <v>3960</v>
      </c>
      <c r="C1882" s="51">
        <v>11</v>
      </c>
      <c r="D1882" s="933"/>
      <c r="E1882" s="51" t="s">
        <v>3961</v>
      </c>
      <c r="F1882" s="676">
        <v>1</v>
      </c>
      <c r="G1882" s="2217">
        <v>19355.25</v>
      </c>
      <c r="H1882" s="2217">
        <v>20250.599999999999</v>
      </c>
      <c r="I1882" s="19">
        <f t="shared" si="334"/>
        <v>895.34999999999854</v>
      </c>
      <c r="J1882" s="507">
        <v>1000</v>
      </c>
      <c r="K1882" s="581"/>
      <c r="L1882" s="21">
        <f t="shared" si="335"/>
        <v>895349.9999999986</v>
      </c>
      <c r="M1882" s="21">
        <f t="shared" si="341"/>
        <v>904941.55528559606</v>
      </c>
      <c r="N1882" s="71" t="s">
        <v>91</v>
      </c>
      <c r="O1882" s="14"/>
      <c r="S1882" t="str">
        <f t="shared" si="336"/>
        <v>Nawabpur Road</v>
      </c>
      <c r="T1882" s="2672">
        <f t="shared" si="337"/>
        <v>904941.55528559606</v>
      </c>
      <c r="U1882" s="2672">
        <v>800366.43263400788</v>
      </c>
      <c r="V1882" s="33">
        <f t="shared" si="338"/>
        <v>104575.12265158817</v>
      </c>
      <c r="W1882" s="1104">
        <f t="shared" si="339"/>
        <v>13.065905613686368</v>
      </c>
      <c r="X1882" s="33" t="str">
        <f t="shared" si="340"/>
        <v>OK</v>
      </c>
    </row>
    <row r="1883" spans="1:24" ht="21.9" customHeight="1" x14ac:dyDescent="0.3">
      <c r="A1883" s="519">
        <v>12</v>
      </c>
      <c r="B1883" s="98" t="s">
        <v>3729</v>
      </c>
      <c r="C1883" s="51">
        <v>11</v>
      </c>
      <c r="D1883" s="933"/>
      <c r="E1883" s="51" t="s">
        <v>3962</v>
      </c>
      <c r="F1883" s="676">
        <v>1</v>
      </c>
      <c r="G1883" s="2217">
        <v>0</v>
      </c>
      <c r="H1883" s="2217">
        <v>0</v>
      </c>
      <c r="I1883" s="19">
        <f t="shared" si="334"/>
        <v>0</v>
      </c>
      <c r="J1883" s="507">
        <v>1000</v>
      </c>
      <c r="K1883" s="581"/>
      <c r="L1883" s="21">
        <f t="shared" si="335"/>
        <v>0</v>
      </c>
      <c r="M1883" s="21">
        <f t="shared" si="341"/>
        <v>0</v>
      </c>
      <c r="N1883" s="71"/>
      <c r="O1883" s="14"/>
      <c r="S1883" t="str">
        <f t="shared" si="336"/>
        <v>Spair</v>
      </c>
      <c r="T1883" s="2672">
        <f t="shared" si="337"/>
        <v>0</v>
      </c>
      <c r="U1883" s="2672">
        <v>0</v>
      </c>
      <c r="V1883" s="33">
        <f t="shared" si="338"/>
        <v>0</v>
      </c>
      <c r="W1883" s="1104" t="e">
        <f t="shared" si="339"/>
        <v>#DIV/0!</v>
      </c>
      <c r="X1883" s="33" t="e">
        <f t="shared" si="340"/>
        <v>#DIV/0!</v>
      </c>
    </row>
    <row r="1884" spans="1:24" ht="21.9" customHeight="1" x14ac:dyDescent="0.3">
      <c r="A1884" s="519">
        <v>15</v>
      </c>
      <c r="B1884" s="98" t="s">
        <v>1127</v>
      </c>
      <c r="C1884" s="51">
        <v>11</v>
      </c>
      <c r="D1884" s="933"/>
      <c r="E1884" s="51" t="s">
        <v>3963</v>
      </c>
      <c r="F1884" s="676">
        <v>1</v>
      </c>
      <c r="G1884" s="2217">
        <v>0</v>
      </c>
      <c r="H1884" s="2217">
        <v>0</v>
      </c>
      <c r="I1884" s="19">
        <f t="shared" si="334"/>
        <v>0</v>
      </c>
      <c r="J1884" s="507">
        <v>1000</v>
      </c>
      <c r="K1884" s="581"/>
      <c r="L1884" s="21">
        <f t="shared" si="335"/>
        <v>0</v>
      </c>
      <c r="M1884" s="21">
        <f t="shared" si="341"/>
        <v>0</v>
      </c>
      <c r="N1884" s="71"/>
      <c r="O1884" s="14"/>
      <c r="S1884" t="str">
        <f t="shared" si="336"/>
        <v>Spare</v>
      </c>
      <c r="T1884" s="2672">
        <f t="shared" si="337"/>
        <v>0</v>
      </c>
      <c r="U1884" s="2672">
        <v>0</v>
      </c>
      <c r="V1884" s="33">
        <f t="shared" si="338"/>
        <v>0</v>
      </c>
      <c r="W1884" s="1104" t="e">
        <f t="shared" si="339"/>
        <v>#DIV/0!</v>
      </c>
      <c r="X1884" s="33" t="e">
        <f t="shared" si="340"/>
        <v>#DIV/0!</v>
      </c>
    </row>
    <row r="1885" spans="1:24" ht="21.9" customHeight="1" x14ac:dyDescent="0.3">
      <c r="A1885" s="519">
        <v>16</v>
      </c>
      <c r="B1885" s="98" t="s">
        <v>3964</v>
      </c>
      <c r="C1885" s="51">
        <v>11</v>
      </c>
      <c r="D1885" s="933"/>
      <c r="E1885" s="51" t="s">
        <v>3965</v>
      </c>
      <c r="F1885" s="676">
        <v>1</v>
      </c>
      <c r="G1885" s="2217">
        <v>10672.48</v>
      </c>
      <c r="H1885" s="2217">
        <v>11126.54</v>
      </c>
      <c r="I1885" s="19">
        <f t="shared" si="334"/>
        <v>454.06000000000131</v>
      </c>
      <c r="J1885" s="507">
        <v>1000</v>
      </c>
      <c r="K1885" s="581"/>
      <c r="L1885" s="21">
        <f t="shared" si="335"/>
        <v>454060.00000000128</v>
      </c>
      <c r="M1885" s="21">
        <f t="shared" si="341"/>
        <v>458924.17779972026</v>
      </c>
      <c r="N1885" s="71" t="s">
        <v>105</v>
      </c>
      <c r="O1885" s="14"/>
      <c r="S1885" t="str">
        <f t="shared" si="336"/>
        <v>Ahad Police Box</v>
      </c>
      <c r="T1885" s="2672">
        <f t="shared" si="337"/>
        <v>458924.17779972026</v>
      </c>
      <c r="U1885" s="2672">
        <v>366641.25462727755</v>
      </c>
      <c r="V1885" s="33">
        <f t="shared" si="338"/>
        <v>92282.923172442708</v>
      </c>
      <c r="W1885" s="1104">
        <f t="shared" si="339"/>
        <v>25.169814364249945</v>
      </c>
      <c r="X1885" s="33" t="str">
        <f t="shared" si="340"/>
        <v>OK</v>
      </c>
    </row>
    <row r="1886" spans="1:24" ht="21.9" customHeight="1" x14ac:dyDescent="0.3">
      <c r="A1886" s="519">
        <v>17</v>
      </c>
      <c r="B1886" s="98" t="s">
        <v>3911</v>
      </c>
      <c r="C1886" s="51">
        <v>11</v>
      </c>
      <c r="D1886" s="933"/>
      <c r="E1886" s="51" t="s">
        <v>3966</v>
      </c>
      <c r="F1886" s="2081">
        <v>1</v>
      </c>
      <c r="G1886" s="2217">
        <v>2505.2600000000002</v>
      </c>
      <c r="H1886" s="2217">
        <v>2621.4</v>
      </c>
      <c r="I1886" s="19">
        <f t="shared" si="334"/>
        <v>116.13999999999987</v>
      </c>
      <c r="J1886" s="507">
        <v>1000</v>
      </c>
      <c r="K1886" s="581"/>
      <c r="L1886" s="21">
        <f t="shared" si="335"/>
        <v>116139.99999999987</v>
      </c>
      <c r="M1886" s="21">
        <f t="shared" si="341"/>
        <v>117384.16510958751</v>
      </c>
      <c r="N1886" s="71" t="s">
        <v>105</v>
      </c>
      <c r="O1886" s="14"/>
      <c r="S1886" t="str">
        <f t="shared" si="336"/>
        <v>Nearest O/H</v>
      </c>
      <c r="T1886" s="2672">
        <f t="shared" si="337"/>
        <v>117384.16510958751</v>
      </c>
      <c r="U1886" s="2672">
        <v>114763.32327726453</v>
      </c>
      <c r="V1886" s="33">
        <f t="shared" si="338"/>
        <v>2620.8418323229853</v>
      </c>
      <c r="W1886" s="1104">
        <f t="shared" si="339"/>
        <v>2.2836928711023075</v>
      </c>
      <c r="X1886" s="33" t="str">
        <f t="shared" si="340"/>
        <v>OK</v>
      </c>
    </row>
    <row r="1887" spans="1:24" ht="21.9" customHeight="1" x14ac:dyDescent="0.3">
      <c r="A1887" s="519">
        <v>18</v>
      </c>
      <c r="B1887" s="98" t="s">
        <v>3967</v>
      </c>
      <c r="C1887" s="51">
        <v>11</v>
      </c>
      <c r="D1887" s="933"/>
      <c r="E1887" s="51" t="s">
        <v>3968</v>
      </c>
      <c r="F1887" s="676">
        <v>1</v>
      </c>
      <c r="G1887" s="2217">
        <v>4804.84</v>
      </c>
      <c r="H1887" s="2217">
        <v>4980.2299999999996</v>
      </c>
      <c r="I1887" s="19">
        <f t="shared" si="334"/>
        <v>175.38999999999942</v>
      </c>
      <c r="J1887" s="507">
        <v>1000</v>
      </c>
      <c r="K1887" s="581"/>
      <c r="L1887" s="21">
        <f t="shared" si="335"/>
        <v>175389.99999999942</v>
      </c>
      <c r="M1887" s="21">
        <f t="shared" si="341"/>
        <v>177268.88857043663</v>
      </c>
      <c r="N1887" s="71" t="s">
        <v>105</v>
      </c>
      <c r="O1887" s="14"/>
      <c r="S1887" t="str">
        <f t="shared" si="336"/>
        <v>Natab Bhaban</v>
      </c>
      <c r="T1887" s="2672">
        <f t="shared" si="337"/>
        <v>177268.88857043663</v>
      </c>
      <c r="U1887" s="2672">
        <v>180013.0380838144</v>
      </c>
      <c r="V1887" s="33">
        <f t="shared" si="338"/>
        <v>-2744.1495133777789</v>
      </c>
      <c r="W1887" s="1104">
        <f t="shared" si="339"/>
        <v>-1.5244170881111943</v>
      </c>
      <c r="X1887" s="33" t="str">
        <f t="shared" si="340"/>
        <v>OK</v>
      </c>
    </row>
    <row r="1888" spans="1:24" ht="21.9" customHeight="1" x14ac:dyDescent="0.3">
      <c r="A1888" s="519">
        <v>19</v>
      </c>
      <c r="B1888" s="98" t="s">
        <v>1127</v>
      </c>
      <c r="C1888" s="51">
        <v>11</v>
      </c>
      <c r="D1888" s="933"/>
      <c r="E1888" s="51" t="s">
        <v>3969</v>
      </c>
      <c r="F1888" s="676">
        <v>1</v>
      </c>
      <c r="G1888" s="2217">
        <v>0</v>
      </c>
      <c r="H1888" s="2217">
        <v>0</v>
      </c>
      <c r="I1888" s="19">
        <f t="shared" si="334"/>
        <v>0</v>
      </c>
      <c r="J1888" s="507">
        <v>1000</v>
      </c>
      <c r="K1888" s="581"/>
      <c r="L1888" s="21">
        <f t="shared" si="335"/>
        <v>0</v>
      </c>
      <c r="M1888" s="21">
        <f t="shared" si="341"/>
        <v>0</v>
      </c>
      <c r="N1888" s="71"/>
      <c r="O1888" s="14"/>
      <c r="S1888" t="str">
        <f t="shared" si="336"/>
        <v>Spare</v>
      </c>
      <c r="T1888" s="2672">
        <f t="shared" si="337"/>
        <v>0</v>
      </c>
      <c r="U1888" s="2672">
        <v>0</v>
      </c>
      <c r="V1888" s="33">
        <f t="shared" si="338"/>
        <v>0</v>
      </c>
      <c r="W1888" s="1104" t="e">
        <f t="shared" si="339"/>
        <v>#DIV/0!</v>
      </c>
      <c r="X1888" s="33" t="e">
        <f t="shared" si="340"/>
        <v>#DIV/0!</v>
      </c>
    </row>
    <row r="1889" spans="1:24" ht="21.9" customHeight="1" x14ac:dyDescent="0.3">
      <c r="A1889" s="519">
        <v>20</v>
      </c>
      <c r="B1889" s="98" t="s">
        <v>3970</v>
      </c>
      <c r="C1889" s="51">
        <v>11</v>
      </c>
      <c r="D1889" s="933"/>
      <c r="E1889" s="51" t="s">
        <v>3971</v>
      </c>
      <c r="F1889" s="676">
        <v>1</v>
      </c>
      <c r="G1889" s="2217">
        <v>1408.1</v>
      </c>
      <c r="H1889" s="2217">
        <v>1413.62</v>
      </c>
      <c r="I1889" s="19">
        <f t="shared" si="334"/>
        <v>5.5199999999999818</v>
      </c>
      <c r="J1889" s="507">
        <v>1000</v>
      </c>
      <c r="K1889" s="581"/>
      <c r="L1889" s="21">
        <f t="shared" si="335"/>
        <v>5519.9999999999818</v>
      </c>
      <c r="M1889" s="21">
        <f t="shared" si="341"/>
        <v>5579.1337300234345</v>
      </c>
      <c r="N1889" s="71" t="s">
        <v>105</v>
      </c>
      <c r="O1889" s="14"/>
      <c r="S1889" t="str">
        <f t="shared" si="336"/>
        <v>Awami League Party Office</v>
      </c>
      <c r="T1889" s="2672">
        <f t="shared" si="337"/>
        <v>5579.1337300234345</v>
      </c>
      <c r="U1889" s="2672">
        <v>3568.1871691445886</v>
      </c>
      <c r="V1889" s="33">
        <f t="shared" si="338"/>
        <v>2010.946560878846</v>
      </c>
      <c r="W1889" s="1104">
        <f t="shared" si="339"/>
        <v>56.357653496101101</v>
      </c>
      <c r="X1889" s="33" t="str">
        <f t="shared" si="340"/>
        <v>FAULT</v>
      </c>
    </row>
    <row r="1890" spans="1:24" ht="21.9" customHeight="1" x14ac:dyDescent="0.3">
      <c r="A1890" s="519">
        <v>21</v>
      </c>
      <c r="B1890" s="98" t="s">
        <v>3972</v>
      </c>
      <c r="C1890" s="51">
        <v>11</v>
      </c>
      <c r="D1890" s="933"/>
      <c r="E1890" s="51" t="s">
        <v>3973</v>
      </c>
      <c r="F1890" s="676">
        <v>1</v>
      </c>
      <c r="G1890" s="2217">
        <v>9709.64</v>
      </c>
      <c r="H1890" s="2217">
        <v>10114.75</v>
      </c>
      <c r="I1890" s="19">
        <f t="shared" si="334"/>
        <v>405.11000000000058</v>
      </c>
      <c r="J1890" s="507">
        <v>1000</v>
      </c>
      <c r="K1890" s="581"/>
      <c r="L1890" s="21">
        <f t="shared" si="335"/>
        <v>405110.00000000058</v>
      </c>
      <c r="M1890" s="21">
        <f t="shared" si="341"/>
        <v>409449.79445105145</v>
      </c>
      <c r="N1890" s="71" t="s">
        <v>105</v>
      </c>
      <c r="O1890" s="14"/>
      <c r="S1890" t="str">
        <f t="shared" si="336"/>
        <v>Khaddar Bazar</v>
      </c>
      <c r="T1890" s="2672">
        <f t="shared" si="337"/>
        <v>409449.79445105145</v>
      </c>
      <c r="U1890" s="2672">
        <v>392931.57750555349</v>
      </c>
      <c r="V1890" s="33">
        <f t="shared" si="338"/>
        <v>16518.216945497959</v>
      </c>
      <c r="W1890" s="1104">
        <f t="shared" si="339"/>
        <v>4.2038405389458671</v>
      </c>
      <c r="X1890" s="33" t="str">
        <f t="shared" si="340"/>
        <v>OK</v>
      </c>
    </row>
    <row r="1891" spans="1:24" ht="21.9" customHeight="1" x14ac:dyDescent="0.3">
      <c r="A1891" s="519">
        <v>22</v>
      </c>
      <c r="B1891" s="98" t="s">
        <v>3974</v>
      </c>
      <c r="C1891" s="51">
        <v>11</v>
      </c>
      <c r="D1891" s="933"/>
      <c r="E1891" s="51" t="s">
        <v>3975</v>
      </c>
      <c r="F1891" s="676">
        <v>1</v>
      </c>
      <c r="G1891" s="2217">
        <v>6536.3</v>
      </c>
      <c r="H1891" s="2217">
        <v>7820.82</v>
      </c>
      <c r="I1891" s="19">
        <f t="shared" si="334"/>
        <v>1284.5199999999995</v>
      </c>
      <c r="J1891" s="507">
        <v>1000</v>
      </c>
      <c r="K1891" s="581"/>
      <c r="L1891" s="21">
        <f t="shared" si="335"/>
        <v>1284519.9999999995</v>
      </c>
      <c r="M1891" s="21">
        <f t="shared" si="341"/>
        <v>1298280.5903785729</v>
      </c>
      <c r="N1891" s="71" t="s">
        <v>105</v>
      </c>
      <c r="O1891" s="14"/>
      <c r="S1891" t="str">
        <f t="shared" si="336"/>
        <v>Bangobondu National Stidium</v>
      </c>
      <c r="T1891" s="2672">
        <f t="shared" si="337"/>
        <v>1298280.5903785729</v>
      </c>
      <c r="U1891" s="2672">
        <v>390265.46012636222</v>
      </c>
      <c r="V1891" s="33">
        <f t="shared" si="338"/>
        <v>908015.13025221066</v>
      </c>
      <c r="W1891" s="1104">
        <f t="shared" si="339"/>
        <v>232.66602428977669</v>
      </c>
      <c r="X1891" s="33" t="str">
        <f t="shared" si="340"/>
        <v>FAULT</v>
      </c>
    </row>
    <row r="1892" spans="1:24" ht="21.9" customHeight="1" x14ac:dyDescent="0.3">
      <c r="A1892" s="519">
        <v>23</v>
      </c>
      <c r="B1892" s="98" t="s">
        <v>3444</v>
      </c>
      <c r="C1892" s="72">
        <v>0.41499999999999998</v>
      </c>
      <c r="D1892" s="933"/>
      <c r="E1892" s="51" t="s">
        <v>3976</v>
      </c>
      <c r="F1892" s="676">
        <v>1</v>
      </c>
      <c r="G1892" s="2217">
        <v>1124.6300000000001</v>
      </c>
      <c r="H1892" s="2217">
        <v>1260.1099999999999</v>
      </c>
      <c r="I1892" s="19">
        <f t="shared" si="334"/>
        <v>135.47999999999979</v>
      </c>
      <c r="J1892" s="507">
        <v>100</v>
      </c>
      <c r="K1892" s="581"/>
      <c r="L1892" s="21">
        <f t="shared" si="335"/>
        <v>13547.999999999978</v>
      </c>
      <c r="M1892" s="21">
        <f t="shared" si="341"/>
        <v>13693.134741731452</v>
      </c>
      <c r="N1892" s="71" t="s">
        <v>105</v>
      </c>
      <c r="O1892" s="14"/>
      <c r="S1892" t="str">
        <f t="shared" si="336"/>
        <v>11/0.4 kV Aux. Transformer, AT-1</v>
      </c>
      <c r="T1892" s="2672">
        <f t="shared" si="337"/>
        <v>13693.134741731452</v>
      </c>
      <c r="U1892" s="2672">
        <v>0</v>
      </c>
      <c r="V1892" s="33">
        <f t="shared" si="338"/>
        <v>13693.134741731452</v>
      </c>
      <c r="W1892" s="1104" t="e">
        <f t="shared" si="339"/>
        <v>#DIV/0!</v>
      </c>
      <c r="X1892" s="33" t="e">
        <f t="shared" si="340"/>
        <v>#DIV/0!</v>
      </c>
    </row>
    <row r="1893" spans="1:24" ht="21.9" customHeight="1" x14ac:dyDescent="0.3">
      <c r="A1893" s="519">
        <v>24</v>
      </c>
      <c r="B1893" s="98" t="s">
        <v>3445</v>
      </c>
      <c r="C1893" s="72">
        <v>0.41499999999999998</v>
      </c>
      <c r="D1893" s="639"/>
      <c r="E1893" s="51" t="s">
        <v>3516</v>
      </c>
      <c r="F1893" s="676">
        <v>1</v>
      </c>
      <c r="G1893" s="2217">
        <v>41.9</v>
      </c>
      <c r="H1893" s="2217">
        <v>47.81</v>
      </c>
      <c r="I1893" s="19">
        <f t="shared" si="334"/>
        <v>5.9100000000000037</v>
      </c>
      <c r="J1893" s="507">
        <v>100</v>
      </c>
      <c r="K1893" s="581"/>
      <c r="L1893" s="21">
        <f t="shared" si="335"/>
        <v>591.00000000000034</v>
      </c>
      <c r="M1893" s="21">
        <f t="shared" si="341"/>
        <v>597.33116566012006</v>
      </c>
      <c r="N1893" s="71" t="s">
        <v>105</v>
      </c>
      <c r="O1893" s="14"/>
      <c r="S1893" t="str">
        <f t="shared" si="336"/>
        <v>11/0.4 kV Aux. Transformer, AT-2</v>
      </c>
      <c r="T1893" s="2672">
        <f t="shared" si="337"/>
        <v>597.33116566012006</v>
      </c>
      <c r="U1893" s="2672">
        <v>0</v>
      </c>
      <c r="V1893" s="33">
        <f t="shared" si="338"/>
        <v>597.33116566012006</v>
      </c>
      <c r="W1893" s="1104" t="e">
        <f t="shared" si="339"/>
        <v>#DIV/0!</v>
      </c>
      <c r="X1893" s="33" t="e">
        <f t="shared" si="340"/>
        <v>#DIV/0!</v>
      </c>
    </row>
    <row r="1894" spans="1:24" ht="21.9" customHeight="1" x14ac:dyDescent="0.3">
      <c r="A1894" s="524"/>
      <c r="B1894" s="94"/>
      <c r="C1894" s="88"/>
      <c r="D1894" s="94"/>
      <c r="E1894" s="88"/>
      <c r="F1894" s="677"/>
      <c r="G1894" s="37"/>
      <c r="H1894" s="37"/>
      <c r="I1894" s="37"/>
      <c r="J1894" s="52" t="s">
        <v>38</v>
      </c>
      <c r="K1894" s="42">
        <f>M1874</f>
        <v>7552963.5259593893</v>
      </c>
      <c r="L1894" s="2125">
        <f>SUM(L1876:L1893)</f>
        <v>7472909</v>
      </c>
      <c r="M1894" s="42">
        <f>SUM(M1876:M1893)</f>
        <v>7552963.5259593902</v>
      </c>
      <c r="N1894" s="82">
        <f>(M1894-L1894)/L1894*100</f>
        <v>1.0712632250625587</v>
      </c>
      <c r="O1894" s="28"/>
    </row>
    <row r="1896" spans="1:24" ht="21.9" customHeight="1" x14ac:dyDescent="0.3">
      <c r="A1896" s="511"/>
      <c r="B1896" s="523"/>
      <c r="C1896" s="520"/>
      <c r="D1896" s="1038"/>
      <c r="F1896" s="3107" t="s">
        <v>815</v>
      </c>
      <c r="G1896" s="3108"/>
      <c r="H1896" s="3109"/>
      <c r="I1896" s="555" t="s">
        <v>14</v>
      </c>
      <c r="J1896" s="511"/>
      <c r="L1896" s="511"/>
      <c r="M1896" s="511"/>
      <c r="N1896" s="520"/>
      <c r="O1896" s="511"/>
    </row>
    <row r="1897" spans="1:24" ht="21.9" customHeight="1" x14ac:dyDescent="0.3">
      <c r="A1897" s="511"/>
      <c r="B1897" s="523"/>
      <c r="C1897" s="520"/>
      <c r="D1897" s="1038"/>
      <c r="F1897" s="1090" t="s">
        <v>105</v>
      </c>
      <c r="G1897" s="3070" t="s">
        <v>4068</v>
      </c>
      <c r="H1897" s="3071"/>
      <c r="I1897" s="530">
        <f>SUM(M1876,M1878:M1879,M1881,M1885:M1893)</f>
        <v>5333863.0848425636</v>
      </c>
      <c r="J1897" s="511"/>
      <c r="L1897" s="511"/>
      <c r="M1897" s="511"/>
      <c r="N1897" s="520"/>
      <c r="O1897" s="511" t="s">
        <v>222</v>
      </c>
    </row>
    <row r="1898" spans="1:24" ht="21.9" customHeight="1" x14ac:dyDescent="0.3">
      <c r="A1898" s="511"/>
      <c r="B1898" s="523"/>
      <c r="C1898" s="520"/>
      <c r="D1898" s="1038"/>
      <c r="F1898" s="1090" t="s">
        <v>91</v>
      </c>
      <c r="G1898" s="3070" t="s">
        <v>4068</v>
      </c>
      <c r="H1898" s="3071"/>
      <c r="I1898" s="530">
        <f>M1877+M1880+M1882</f>
        <v>2219100.4411168266</v>
      </c>
      <c r="J1898" s="511"/>
      <c r="L1898" s="511"/>
      <c r="M1898" s="511"/>
      <c r="N1898" s="520"/>
      <c r="O1898" s="511"/>
    </row>
    <row r="1899" spans="1:24" ht="21.9" customHeight="1" x14ac:dyDescent="0.3">
      <c r="A1899" s="511"/>
      <c r="B1899" s="523"/>
      <c r="C1899" s="520"/>
      <c r="D1899" s="1038"/>
      <c r="F1899" s="1090"/>
      <c r="G1899" s="3070"/>
      <c r="H1899" s="3071"/>
      <c r="I1899" s="530"/>
      <c r="J1899" s="511"/>
      <c r="L1899" s="511"/>
      <c r="M1899" s="511"/>
      <c r="N1899" s="520"/>
      <c r="O1899" s="511"/>
    </row>
    <row r="1900" spans="1:24" ht="21.9" customHeight="1" x14ac:dyDescent="0.3">
      <c r="A1900" s="511"/>
      <c r="B1900" s="523"/>
      <c r="C1900" s="520"/>
      <c r="D1900" s="1038"/>
      <c r="E1900" s="520"/>
      <c r="F1900" s="1090"/>
      <c r="G1900" s="3110"/>
      <c r="H1900" s="3111"/>
      <c r="I1900" s="530"/>
      <c r="J1900" s="511"/>
      <c r="L1900" s="511"/>
      <c r="M1900" s="511"/>
      <c r="N1900" s="520"/>
      <c r="O1900" s="511"/>
    </row>
    <row r="1901" spans="1:24" ht="21.9" customHeight="1" x14ac:dyDescent="0.3">
      <c r="A1901" s="511"/>
      <c r="B1901" s="523"/>
      <c r="C1901" s="520"/>
      <c r="D1901" s="1038"/>
      <c r="F1901" s="1090"/>
      <c r="G1901" s="3110"/>
      <c r="H1901" s="3111"/>
      <c r="I1901" s="530"/>
      <c r="J1901" s="511"/>
      <c r="L1901" s="511"/>
      <c r="M1901" s="511"/>
      <c r="N1901" s="520"/>
      <c r="O1901" s="511"/>
    </row>
    <row r="1902" spans="1:24" ht="21.9" customHeight="1" x14ac:dyDescent="0.3">
      <c r="A1902" s="511"/>
      <c r="B1902" s="523"/>
      <c r="C1902" s="520"/>
      <c r="D1902" s="1038"/>
      <c r="F1902" s="1093" t="s">
        <v>199</v>
      </c>
      <c r="G1902" s="1094"/>
      <c r="H1902" s="1094"/>
      <c r="I1902" s="540">
        <f>SUM(I1897:I1901)</f>
        <v>7552963.5259593902</v>
      </c>
      <c r="J1902" s="42">
        <f>I1902-M1894</f>
        <v>0</v>
      </c>
      <c r="L1902" s="511"/>
      <c r="M1902" s="511"/>
      <c r="N1902" s="520"/>
      <c r="O1902" s="511"/>
    </row>
    <row r="1903" spans="1:24" ht="21.9" customHeight="1" x14ac:dyDescent="0.3">
      <c r="A1903" s="511"/>
      <c r="B1903" s="523"/>
      <c r="C1903" s="520"/>
      <c r="D1903" s="1038"/>
      <c r="F1903" s="674"/>
      <c r="G1903" s="2214"/>
      <c r="H1903" s="2214"/>
      <c r="I1903" s="511"/>
      <c r="J1903" s="511"/>
      <c r="L1903" s="511"/>
      <c r="M1903" s="511"/>
      <c r="N1903" s="520"/>
      <c r="O1903" s="511"/>
    </row>
    <row r="1904" spans="1:24" ht="21.9" customHeight="1" x14ac:dyDescent="0.3">
      <c r="A1904" s="511"/>
      <c r="B1904" s="523"/>
      <c r="C1904" s="520"/>
      <c r="D1904" s="1038"/>
      <c r="E1904" s="520"/>
      <c r="F1904" s="674"/>
      <c r="G1904" s="2214"/>
      <c r="H1904" s="2214"/>
      <c r="I1904" s="511"/>
      <c r="J1904" s="511"/>
      <c r="K1904" s="580"/>
      <c r="L1904" s="511"/>
      <c r="M1904" s="511"/>
      <c r="N1904" s="520"/>
      <c r="O1904" s="511"/>
    </row>
    <row r="1905" spans="1:24" ht="21.9" customHeight="1" x14ac:dyDescent="0.3">
      <c r="A1905" s="511"/>
      <c r="B1905" s="523"/>
      <c r="C1905" s="520"/>
      <c r="D1905" s="1038"/>
      <c r="E1905" s="520"/>
      <c r="F1905" s="674"/>
      <c r="G1905" s="2214"/>
      <c r="H1905" s="2214"/>
      <c r="I1905" s="511"/>
      <c r="J1905" s="511"/>
      <c r="K1905" s="580"/>
      <c r="L1905" s="511"/>
      <c r="M1905" s="511"/>
      <c r="N1905" s="520"/>
      <c r="O1905" s="511"/>
    </row>
    <row r="1906" spans="1:24" ht="21.9" customHeight="1" x14ac:dyDescent="0.3">
      <c r="A1906" s="511"/>
      <c r="B1906" s="520"/>
      <c r="C1906" s="520"/>
      <c r="D1906" s="1038"/>
      <c r="E1906" s="520"/>
      <c r="F1906" s="674"/>
      <c r="G1906" s="2214"/>
      <c r="H1906" s="2214"/>
      <c r="I1906" s="511"/>
      <c r="J1906" s="511"/>
      <c r="K1906" s="580"/>
      <c r="L1906" s="511"/>
      <c r="M1906" s="511"/>
      <c r="N1906" s="520"/>
      <c r="O1906" s="511"/>
    </row>
    <row r="1907" spans="1:24" ht="21.9" customHeight="1" x14ac:dyDescent="0.3">
      <c r="A1907" s="511"/>
      <c r="B1907" s="520"/>
      <c r="C1907" s="520"/>
      <c r="D1907" s="1038"/>
      <c r="E1907" s="520"/>
      <c r="F1907" s="674"/>
      <c r="G1907" s="2214"/>
      <c r="H1907" s="2214"/>
      <c r="I1907" s="511"/>
      <c r="J1907" s="511"/>
      <c r="K1907" s="580"/>
      <c r="L1907" s="511"/>
      <c r="M1907" s="511"/>
      <c r="N1907" s="520"/>
      <c r="O1907" s="511"/>
    </row>
    <row r="1908" spans="1:24" ht="21.9" customHeight="1" x14ac:dyDescent="0.3">
      <c r="A1908" s="511"/>
      <c r="B1908" s="523"/>
      <c r="C1908" s="520"/>
      <c r="D1908" s="1038"/>
      <c r="E1908" s="520"/>
      <c r="F1908" s="674"/>
      <c r="G1908" s="2214"/>
      <c r="H1908" s="2214"/>
      <c r="I1908" s="511"/>
      <c r="J1908" s="511"/>
      <c r="K1908" s="580"/>
      <c r="L1908" s="511"/>
      <c r="M1908" s="511"/>
      <c r="N1908" s="520"/>
      <c r="O1908" s="511"/>
    </row>
    <row r="1909" spans="1:24" ht="21.9" customHeight="1" x14ac:dyDescent="0.3">
      <c r="A1909" s="511"/>
      <c r="B1909" s="523"/>
      <c r="C1909" s="520"/>
      <c r="D1909" s="1038"/>
      <c r="E1909" s="520"/>
      <c r="F1909" s="674"/>
      <c r="G1909" s="2214"/>
      <c r="H1909" s="2214"/>
      <c r="I1909" s="511"/>
      <c r="J1909" s="511"/>
      <c r="K1909" s="580"/>
      <c r="L1909" s="511"/>
      <c r="M1909" s="511"/>
      <c r="N1909" s="520"/>
      <c r="O1909" s="511"/>
    </row>
    <row r="1910" spans="1:24" ht="21.9" customHeight="1" x14ac:dyDescent="0.3">
      <c r="A1910" s="511"/>
      <c r="B1910" s="523"/>
      <c r="C1910" s="520"/>
      <c r="D1910" s="1038"/>
      <c r="E1910" s="520"/>
      <c r="F1910" s="674"/>
      <c r="G1910" s="2214"/>
      <c r="H1910" s="2214"/>
      <c r="I1910" s="511"/>
      <c r="J1910" s="511"/>
      <c r="K1910" s="580"/>
      <c r="L1910" s="511"/>
      <c r="M1910" s="511"/>
      <c r="N1910" s="520"/>
      <c r="O1910" s="511"/>
    </row>
    <row r="1911" spans="1:24" ht="21.9" customHeight="1" x14ac:dyDescent="0.3">
      <c r="A1911" s="27"/>
      <c r="B1911" s="3128"/>
      <c r="C1911" s="3128"/>
      <c r="D1911" s="3128"/>
      <c r="E1911" s="3128"/>
      <c r="F1911" s="3128"/>
      <c r="G1911" s="3128"/>
      <c r="H1911" s="3128"/>
      <c r="I1911" s="3128"/>
      <c r="J1911" s="3128"/>
      <c r="K1911" s="3128"/>
      <c r="L1911" s="3128"/>
      <c r="M1911" s="3128"/>
      <c r="N1911" s="520"/>
      <c r="O1911" s="511"/>
    </row>
    <row r="1912" spans="1:24" ht="21.9" customHeight="1" x14ac:dyDescent="0.3">
      <c r="A1912" s="511"/>
      <c r="B1912" s="523"/>
      <c r="C1912" s="520"/>
      <c r="D1912" s="1038"/>
      <c r="E1912" s="520"/>
      <c r="F1912" s="674"/>
      <c r="G1912" s="2214"/>
      <c r="H1912" s="2214"/>
      <c r="I1912" s="511"/>
      <c r="J1912" s="511"/>
      <c r="K1912" s="580"/>
      <c r="L1912" s="511"/>
      <c r="M1912" s="511"/>
      <c r="N1912" s="520"/>
      <c r="O1912" s="511"/>
    </row>
    <row r="1913" spans="1:24" ht="21.9" customHeight="1" x14ac:dyDescent="0.3">
      <c r="A1913" s="511"/>
      <c r="B1913" s="523"/>
      <c r="C1913" s="520"/>
      <c r="D1913" s="1038"/>
      <c r="E1913" s="520"/>
      <c r="F1913" s="674"/>
      <c r="G1913" s="2214"/>
      <c r="H1913" s="2214"/>
      <c r="I1913" s="511"/>
      <c r="J1913" s="511"/>
      <c r="K1913" s="580"/>
      <c r="L1913" s="511"/>
      <c r="M1913" s="511"/>
      <c r="N1913" s="520"/>
      <c r="O1913" s="511"/>
    </row>
    <row r="1914" spans="1:24" ht="21.9" customHeight="1" x14ac:dyDescent="0.3">
      <c r="A1914" s="3086" t="s">
        <v>1239</v>
      </c>
      <c r="B1914" s="3086"/>
      <c r="C1914" s="3086"/>
      <c r="D1914" s="3086"/>
      <c r="E1914" s="3086"/>
      <c r="F1914" s="3086"/>
      <c r="G1914" s="3086"/>
      <c r="H1914" s="3086"/>
      <c r="I1914" s="3086"/>
      <c r="J1914" s="3086"/>
      <c r="K1914" s="3086"/>
      <c r="L1914" s="3086"/>
      <c r="M1914" s="3086"/>
      <c r="N1914" s="3086"/>
      <c r="O1914" s="629" t="str">
        <f>$O$6</f>
        <v>Month August-2023</v>
      </c>
      <c r="S1914" s="1103" t="str">
        <f>S6</f>
        <v>Name of Feeders.</v>
      </c>
      <c r="T1914" s="2671" t="str">
        <f>T6</f>
        <v>Month August-2023</v>
      </c>
      <c r="U1914" s="2671" t="s">
        <v>5037</v>
      </c>
      <c r="V1914" s="1103" t="str">
        <f>V6</f>
        <v>Diffferance</v>
      </c>
      <c r="W1914" s="1103" t="str">
        <f>W6</f>
        <v>% of Increased/Decreased</v>
      </c>
      <c r="X1914" s="1103" t="str">
        <f>X6</f>
        <v>COMENTS</v>
      </c>
    </row>
    <row r="1915" spans="1:24" ht="21.9" customHeight="1" x14ac:dyDescent="0.3">
      <c r="A1915" s="3087" t="s">
        <v>0</v>
      </c>
      <c r="B1915" s="3089" t="s">
        <v>1</v>
      </c>
      <c r="C1915" s="3091" t="s">
        <v>2</v>
      </c>
      <c r="D1915" s="3092"/>
      <c r="E1915" s="3093"/>
      <c r="F1915" s="3094" t="s">
        <v>3</v>
      </c>
      <c r="G1915" s="3091" t="s">
        <v>4</v>
      </c>
      <c r="H1915" s="3093"/>
      <c r="I1915" s="3068"/>
      <c r="J1915" s="3096" t="s">
        <v>5</v>
      </c>
      <c r="K1915" s="3091" t="s">
        <v>6</v>
      </c>
      <c r="L1915" s="3068"/>
      <c r="M1915" s="95" t="s">
        <v>29</v>
      </c>
      <c r="N1915" s="96"/>
      <c r="O1915" s="3067" t="s">
        <v>7</v>
      </c>
    </row>
    <row r="1916" spans="1:24" ht="46.8" x14ac:dyDescent="0.3">
      <c r="A1916" s="3088"/>
      <c r="B1916" s="3090"/>
      <c r="C1916" s="3084" t="s">
        <v>824</v>
      </c>
      <c r="D1916" s="3085"/>
      <c r="E1916" s="85" t="s">
        <v>9</v>
      </c>
      <c r="F1916" s="3095"/>
      <c r="G1916" s="2218" t="str">
        <f>G8</f>
        <v>Reading at 00.00hr 
01.08.2023</v>
      </c>
      <c r="H1916" s="2218" t="str">
        <f>H8</f>
        <v>Reading at 00.00hr 
01.09.2023</v>
      </c>
      <c r="I1916" s="1" t="s">
        <v>10</v>
      </c>
      <c r="J1916" s="3088"/>
      <c r="K1916" s="1" t="s">
        <v>11</v>
      </c>
      <c r="L1916" s="1" t="s">
        <v>12</v>
      </c>
      <c r="M1916" s="508" t="s">
        <v>30</v>
      </c>
      <c r="N1916" s="75" t="s">
        <v>41</v>
      </c>
      <c r="O1916" s="3068"/>
    </row>
    <row r="1917" spans="1:24" ht="21.9" customHeight="1" x14ac:dyDescent="0.3">
      <c r="A1917" s="2">
        <v>1</v>
      </c>
      <c r="B1917" s="86">
        <v>2</v>
      </c>
      <c r="C1917" s="2582">
        <v>3</v>
      </c>
      <c r="D1917" s="2615">
        <v>4</v>
      </c>
      <c r="E1917" s="551">
        <v>5</v>
      </c>
      <c r="F1917" s="551">
        <v>6</v>
      </c>
      <c r="G1917" s="2616">
        <f>'PDB Bill AMR'!$H$5</f>
        <v>8</v>
      </c>
      <c r="H1917" s="2616">
        <f>'PDB Bill AMR'!$H$5</f>
        <v>8</v>
      </c>
      <c r="I1917" s="2" t="s">
        <v>2021</v>
      </c>
      <c r="J1917" s="2">
        <v>10</v>
      </c>
      <c r="K1917" s="2" t="s">
        <v>5039</v>
      </c>
      <c r="L1917" s="2" t="s">
        <v>5040</v>
      </c>
      <c r="M1917" s="2">
        <v>13</v>
      </c>
      <c r="N1917" s="2">
        <v>14</v>
      </c>
      <c r="O1917" s="2">
        <v>15</v>
      </c>
      <c r="T1917" s="2673">
        <v>15283200.000000071</v>
      </c>
      <c r="U1917" s="2673">
        <v>15283200.000000071</v>
      </c>
      <c r="V1917" s="33">
        <f>T1917-U1917</f>
        <v>0</v>
      </c>
      <c r="W1917" s="1104">
        <f>V1917/U1917*100</f>
        <v>0</v>
      </c>
      <c r="X1917" s="33" t="str">
        <f>IF(W1917&gt;40,"FAULT",IF(W1917&lt;-40,"CHECK","OK"))</f>
        <v>OK</v>
      </c>
    </row>
    <row r="1918" spans="1:24" ht="21.9" customHeight="1" x14ac:dyDescent="0.3">
      <c r="A1918" s="519"/>
      <c r="B1918" s="513" t="s">
        <v>2924</v>
      </c>
      <c r="C1918" s="514"/>
      <c r="D1918" s="573"/>
      <c r="E1918" s="514"/>
      <c r="F1918" s="668"/>
      <c r="G1918" s="2211"/>
      <c r="H1918" s="2211"/>
      <c r="I1918" s="514"/>
      <c r="J1918" s="514"/>
      <c r="K1918" s="573"/>
      <c r="L1918" s="514"/>
      <c r="M1918" s="515"/>
      <c r="N1918" s="516"/>
      <c r="O1918" s="507"/>
    </row>
    <row r="1919" spans="1:24" ht="21.9" customHeight="1" x14ac:dyDescent="0.3">
      <c r="A1919" s="10"/>
      <c r="B1919" s="98">
        <f>B1832</f>
        <v>0</v>
      </c>
      <c r="C1919" s="51">
        <f>C1832</f>
        <v>0</v>
      </c>
      <c r="D1919" s="3072" t="s">
        <v>446</v>
      </c>
      <c r="E1919" s="51">
        <f>E1832</f>
        <v>0</v>
      </c>
      <c r="F1919" s="676">
        <v>0</v>
      </c>
      <c r="G1919" s="20">
        <f t="shared" ref="G1919" si="342">G1832</f>
        <v>0</v>
      </c>
      <c r="H1919" s="20">
        <f t="shared" ref="H1919:M1920" si="343">H1832</f>
        <v>0</v>
      </c>
      <c r="I1919" s="20">
        <f t="shared" si="343"/>
        <v>0</v>
      </c>
      <c r="J1919" s="507">
        <f t="shared" si="343"/>
        <v>0</v>
      </c>
      <c r="K1919" s="574">
        <f t="shared" si="343"/>
        <v>0</v>
      </c>
      <c r="L1919" s="21">
        <f t="shared" si="343"/>
        <v>0</v>
      </c>
      <c r="M1919" s="21">
        <f t="shared" si="343"/>
        <v>0</v>
      </c>
      <c r="N1919" s="80"/>
      <c r="O1919" s="8"/>
    </row>
    <row r="1920" spans="1:24" ht="21.9" customHeight="1" x14ac:dyDescent="0.3">
      <c r="A1920" s="519"/>
      <c r="B1920" s="98">
        <f>B1833</f>
        <v>0</v>
      </c>
      <c r="C1920" s="51">
        <f>C1833</f>
        <v>0</v>
      </c>
      <c r="D1920" s="3073"/>
      <c r="E1920" s="51">
        <f>E1833</f>
        <v>0</v>
      </c>
      <c r="F1920" s="676">
        <v>0</v>
      </c>
      <c r="G1920" s="20">
        <f t="shared" ref="G1920" si="344">G1833</f>
        <v>0</v>
      </c>
      <c r="H1920" s="20">
        <f t="shared" si="343"/>
        <v>0</v>
      </c>
      <c r="I1920" s="20">
        <f t="shared" si="343"/>
        <v>0</v>
      </c>
      <c r="J1920" s="507">
        <f t="shared" si="343"/>
        <v>0</v>
      </c>
      <c r="K1920" s="574">
        <f t="shared" si="343"/>
        <v>0</v>
      </c>
      <c r="L1920" s="21">
        <f t="shared" si="343"/>
        <v>0</v>
      </c>
      <c r="M1920" s="21">
        <f t="shared" si="343"/>
        <v>0</v>
      </c>
      <c r="N1920" s="80"/>
      <c r="O1920" s="507"/>
    </row>
    <row r="1921" spans="1:15" ht="21.9" customHeight="1" x14ac:dyDescent="0.3">
      <c r="A1921" s="519"/>
      <c r="B1921" s="100"/>
      <c r="C1921" s="89"/>
      <c r="D1921" s="601"/>
      <c r="E1921" s="89"/>
      <c r="F1921" s="678"/>
      <c r="G1921" s="47"/>
      <c r="H1921" s="47"/>
      <c r="I1921" s="47"/>
      <c r="J1921" s="94" t="s">
        <v>27</v>
      </c>
      <c r="K1921" s="584"/>
      <c r="L1921" s="42">
        <f>SUM(L1919:L1920)</f>
        <v>0</v>
      </c>
      <c r="M1921" s="42">
        <f>SUM(M1919:M1920)</f>
        <v>0</v>
      </c>
      <c r="N1921" s="531" t="e">
        <f>(M1921-L1921)/L1921*100</f>
        <v>#DIV/0!</v>
      </c>
      <c r="O1921" s="507"/>
    </row>
    <row r="1922" spans="1:15" ht="21.9" customHeight="1" x14ac:dyDescent="0.3">
      <c r="A1922" s="507"/>
      <c r="B1922" s="513" t="s">
        <v>1240</v>
      </c>
      <c r="C1922" s="514"/>
      <c r="D1922" s="573"/>
      <c r="E1922" s="514"/>
      <c r="F1922" s="668"/>
      <c r="G1922" s="2211"/>
      <c r="H1922" s="2211"/>
      <c r="I1922" s="514"/>
      <c r="J1922" s="607"/>
      <c r="K1922" s="608"/>
      <c r="L1922" s="609"/>
      <c r="M1922" s="609"/>
      <c r="N1922" s="516"/>
      <c r="O1922" s="11"/>
    </row>
    <row r="1923" spans="1:15" ht="21.9" customHeight="1" x14ac:dyDescent="0.3">
      <c r="A1923" s="507"/>
      <c r="B1923" s="98"/>
      <c r="C1923" s="51">
        <v>33</v>
      </c>
      <c r="D1923" s="3072"/>
      <c r="E1923" s="51"/>
      <c r="F1923" s="676"/>
      <c r="G1923" s="20"/>
      <c r="H1923" s="20"/>
      <c r="I1923" s="19"/>
      <c r="J1923" s="507"/>
      <c r="K1923" s="574"/>
      <c r="L1923" s="21"/>
      <c r="M1923" s="21"/>
      <c r="N1923" s="80"/>
      <c r="O1923" s="11"/>
    </row>
    <row r="1924" spans="1:15" ht="21.9" customHeight="1" x14ac:dyDescent="0.3">
      <c r="A1924" s="507"/>
      <c r="B1924" s="98"/>
      <c r="C1924" s="51">
        <v>33</v>
      </c>
      <c r="D1924" s="3127"/>
      <c r="E1924" s="51"/>
      <c r="F1924" s="676"/>
      <c r="G1924" s="20"/>
      <c r="H1924" s="20"/>
      <c r="I1924" s="19"/>
      <c r="J1924" s="507"/>
      <c r="K1924" s="574"/>
      <c r="L1924" s="21"/>
      <c r="M1924" s="21"/>
      <c r="N1924" s="80"/>
      <c r="O1924" s="11"/>
    </row>
    <row r="1925" spans="1:15" ht="21.9" customHeight="1" x14ac:dyDescent="0.3">
      <c r="A1925" s="507"/>
      <c r="B1925" s="98"/>
      <c r="C1925" s="51">
        <v>33</v>
      </c>
      <c r="D1925" s="3073"/>
      <c r="E1925" s="51"/>
      <c r="F1925" s="676"/>
      <c r="G1925" s="20"/>
      <c r="H1925" s="20"/>
      <c r="I1925" s="19"/>
      <c r="J1925" s="507"/>
      <c r="K1925" s="574"/>
      <c r="L1925" s="21"/>
      <c r="M1925" s="21"/>
      <c r="N1925" s="80"/>
      <c r="O1925" s="11"/>
    </row>
    <row r="1926" spans="1:15" ht="21.9" customHeight="1" x14ac:dyDescent="0.3">
      <c r="A1926" s="507"/>
      <c r="B1926" s="100"/>
      <c r="C1926" s="89"/>
      <c r="D1926" s="601"/>
      <c r="E1926" s="89"/>
      <c r="F1926" s="678"/>
      <c r="G1926" s="47"/>
      <c r="H1926" s="47"/>
      <c r="I1926" s="35"/>
      <c r="J1926" s="94" t="s">
        <v>27</v>
      </c>
      <c r="K1926" s="584"/>
      <c r="L1926" s="42">
        <f>SUM(L1923:L1925)</f>
        <v>0</v>
      </c>
      <c r="M1926" s="42" t="e">
        <f>M1921+#REF!</f>
        <v>#REF!</v>
      </c>
      <c r="N1926" s="83"/>
      <c r="O1926" s="11"/>
    </row>
    <row r="1927" spans="1:15" ht="21.9" customHeight="1" x14ac:dyDescent="0.3">
      <c r="A1927" s="507"/>
      <c r="B1927" s="532" t="s">
        <v>1241</v>
      </c>
      <c r="C1927" s="533"/>
      <c r="D1927" s="578"/>
      <c r="E1927" s="533"/>
      <c r="F1927" s="671"/>
      <c r="G1927" s="2216"/>
      <c r="H1927" s="2216"/>
      <c r="I1927" s="533"/>
      <c r="J1927" s="533"/>
      <c r="K1927" s="578"/>
      <c r="L1927" s="533"/>
      <c r="M1927" s="536"/>
      <c r="N1927" s="534"/>
      <c r="O1927" s="7"/>
    </row>
    <row r="1928" spans="1:15" ht="21.9" customHeight="1" x14ac:dyDescent="0.3">
      <c r="A1928" s="507"/>
      <c r="B1928" s="98" t="s">
        <v>796</v>
      </c>
      <c r="C1928" s="51">
        <v>33</v>
      </c>
      <c r="D1928" s="3132" t="s">
        <v>800</v>
      </c>
      <c r="E1928" s="506"/>
      <c r="F1928" s="676"/>
      <c r="G1928" s="4"/>
      <c r="H1928" s="4"/>
      <c r="I1928" s="4"/>
      <c r="J1928" s="507"/>
      <c r="K1928" s="574"/>
      <c r="L1928" s="15">
        <f>J1928*I1928*F1928</f>
        <v>0</v>
      </c>
      <c r="M1928" s="6"/>
      <c r="N1928" s="76"/>
      <c r="O1928" s="507"/>
    </row>
    <row r="1929" spans="1:15" ht="21.9" customHeight="1" x14ac:dyDescent="0.3">
      <c r="A1929" s="507"/>
      <c r="B1929" s="98" t="s">
        <v>795</v>
      </c>
      <c r="C1929" s="51">
        <v>33</v>
      </c>
      <c r="D1929" s="3133"/>
      <c r="E1929" s="506"/>
      <c r="F1929" s="676"/>
      <c r="G1929" s="4"/>
      <c r="H1929" s="4"/>
      <c r="I1929" s="4"/>
      <c r="J1929" s="507"/>
      <c r="K1929" s="574"/>
      <c r="L1929" s="15">
        <f>J1929*I1929*F1929</f>
        <v>0</v>
      </c>
      <c r="M1929" s="15"/>
      <c r="N1929" s="77"/>
      <c r="O1929" s="507"/>
    </row>
    <row r="1930" spans="1:15" ht="21.9" customHeight="1" x14ac:dyDescent="0.3">
      <c r="A1930" s="507"/>
      <c r="B1930" s="93"/>
      <c r="C1930" s="87"/>
      <c r="D1930" s="999"/>
      <c r="E1930" s="87"/>
      <c r="F1930" s="670"/>
      <c r="G1930" s="36"/>
      <c r="H1930" s="36"/>
      <c r="I1930" s="36"/>
      <c r="J1930" s="93" t="s">
        <v>262</v>
      </c>
      <c r="K1930" s="577"/>
      <c r="L1930" s="54">
        <f>SUM(L1928:L1929)</f>
        <v>0</v>
      </c>
      <c r="M1930" s="521"/>
      <c r="N1930" s="522"/>
      <c r="O1930" s="507"/>
    </row>
    <row r="1931" spans="1:15" ht="21.9" customHeight="1" x14ac:dyDescent="0.3">
      <c r="A1931" s="507"/>
      <c r="B1931" s="100"/>
      <c r="C1931" s="89"/>
      <c r="D1931" s="601"/>
      <c r="E1931" s="89"/>
      <c r="F1931" s="678"/>
      <c r="G1931" s="47"/>
      <c r="H1931" s="47"/>
      <c r="I1931" s="35"/>
      <c r="J1931" s="94"/>
      <c r="K1931" s="584"/>
      <c r="L1931" s="42"/>
      <c r="M1931" s="42"/>
      <c r="N1931" s="83"/>
      <c r="O1931" s="11"/>
    </row>
    <row r="1932" spans="1:15" ht="21.9" customHeight="1" x14ac:dyDescent="0.3">
      <c r="A1932" s="524"/>
      <c r="B1932" s="532" t="s">
        <v>1244</v>
      </c>
      <c r="C1932" s="533"/>
      <c r="D1932" s="578"/>
      <c r="E1932" s="533"/>
      <c r="F1932" s="671"/>
      <c r="G1932" s="2216"/>
      <c r="H1932" s="2216"/>
      <c r="I1932" s="533"/>
      <c r="J1932" s="49"/>
      <c r="K1932" s="587"/>
      <c r="L1932" s="50"/>
      <c r="M1932" s="50"/>
      <c r="N1932" s="534"/>
      <c r="O1932" s="11"/>
    </row>
    <row r="1933" spans="1:15" ht="21.9" customHeight="1" x14ac:dyDescent="0.3">
      <c r="A1933" s="507"/>
      <c r="B1933" s="98" t="s">
        <v>3977</v>
      </c>
      <c r="C1933" s="51">
        <v>33</v>
      </c>
      <c r="D1933" s="3097"/>
      <c r="E1933" s="51">
        <v>8993831</v>
      </c>
      <c r="F1933" s="676">
        <v>1</v>
      </c>
      <c r="G1933" s="20"/>
      <c r="H1933" s="20"/>
      <c r="I1933" s="20">
        <f>H1933-G1933</f>
        <v>0</v>
      </c>
      <c r="J1933" s="30">
        <v>180000</v>
      </c>
      <c r="K1933" s="585"/>
      <c r="L1933" s="21">
        <f>F1933*I1933*J1933</f>
        <v>0</v>
      </c>
      <c r="M1933" s="21"/>
      <c r="N1933" s="81"/>
      <c r="O1933" s="11"/>
    </row>
    <row r="1934" spans="1:15" ht="21.9" customHeight="1" x14ac:dyDescent="0.3">
      <c r="A1934" s="507">
        <v>1</v>
      </c>
      <c r="B1934" s="98" t="s">
        <v>3978</v>
      </c>
      <c r="C1934" s="51">
        <v>33</v>
      </c>
      <c r="D1934" s="3098"/>
      <c r="E1934" s="51">
        <v>8993839</v>
      </c>
      <c r="F1934" s="676">
        <v>1</v>
      </c>
      <c r="G1934" s="20"/>
      <c r="H1934" s="20"/>
      <c r="I1934" s="20">
        <f>H1934-G1934</f>
        <v>0</v>
      </c>
      <c r="J1934" s="30">
        <v>180000</v>
      </c>
      <c r="K1934" s="585"/>
      <c r="L1934" s="21">
        <f>F1934*I1934*J1934</f>
        <v>0</v>
      </c>
      <c r="M1934" s="21"/>
      <c r="N1934" s="81"/>
      <c r="O1934" s="11"/>
    </row>
    <row r="1935" spans="1:15" ht="21.9" customHeight="1" x14ac:dyDescent="0.3">
      <c r="A1935" s="507">
        <v>1</v>
      </c>
      <c r="B1935" s="98" t="s">
        <v>3979</v>
      </c>
      <c r="C1935" s="51">
        <v>33</v>
      </c>
      <c r="D1935" s="3155"/>
      <c r="E1935" s="51">
        <v>8993835</v>
      </c>
      <c r="F1935" s="676">
        <v>1</v>
      </c>
      <c r="G1935" s="20"/>
      <c r="H1935" s="20"/>
      <c r="I1935" s="20">
        <f>H1935-G1935</f>
        <v>0</v>
      </c>
      <c r="J1935" s="30">
        <v>180000</v>
      </c>
      <c r="K1935" s="585"/>
      <c r="L1935" s="21">
        <f>F1935*I1935*J1935</f>
        <v>0</v>
      </c>
      <c r="M1935" s="21"/>
      <c r="N1935" s="81"/>
      <c r="O1935" s="11"/>
    </row>
    <row r="1936" spans="1:15" ht="21.9" customHeight="1" x14ac:dyDescent="0.3">
      <c r="A1936" s="524"/>
      <c r="B1936" s="94"/>
      <c r="C1936" s="88"/>
      <c r="D1936" s="94"/>
      <c r="E1936" s="88"/>
      <c r="F1936" s="677"/>
      <c r="G1936" s="37"/>
      <c r="H1936" s="37"/>
      <c r="I1936" s="37"/>
      <c r="J1936" s="94" t="s">
        <v>27</v>
      </c>
      <c r="K1936" s="586"/>
      <c r="L1936" s="42">
        <f>SUM(L1933:L1935)</f>
        <v>0</v>
      </c>
      <c r="M1936" s="42">
        <f>SUM(M1933:M1935)</f>
        <v>0</v>
      </c>
      <c r="N1936" s="535" t="e">
        <f>(M1936-L1936)/L1936*100</f>
        <v>#DIV/0!</v>
      </c>
      <c r="O1936" s="11"/>
    </row>
    <row r="1937" spans="1:24" ht="21.9" customHeight="1" thickBot="1" x14ac:dyDescent="0.35">
      <c r="A1937" s="580"/>
      <c r="B1937" s="611"/>
      <c r="C1937" s="90"/>
      <c r="D1937" s="611"/>
      <c r="E1937" s="90"/>
      <c r="F1937" s="679"/>
      <c r="G1937" s="612"/>
      <c r="H1937" s="612"/>
      <c r="I1937" s="612"/>
      <c r="J1937" s="611"/>
      <c r="K1937" s="613"/>
      <c r="L1937" s="614"/>
      <c r="M1937" s="614"/>
      <c r="N1937" s="531"/>
      <c r="O1937" s="615"/>
    </row>
    <row r="1938" spans="1:24" ht="21.9" customHeight="1" x14ac:dyDescent="0.3">
      <c r="A1938" s="580"/>
      <c r="B1938" s="3099" t="s">
        <v>1048</v>
      </c>
      <c r="C1938" s="3100"/>
      <c r="D1938" s="561" t="s">
        <v>14</v>
      </c>
      <c r="F1938" s="3101" t="s">
        <v>1058</v>
      </c>
      <c r="G1938" s="3102"/>
      <c r="H1938" s="3103"/>
      <c r="I1938" s="561" t="s">
        <v>14</v>
      </c>
      <c r="J1938" s="511"/>
      <c r="K1938" s="3105" t="s">
        <v>809</v>
      </c>
      <c r="L1938" s="3106"/>
      <c r="M1938" s="562" t="s">
        <v>14</v>
      </c>
      <c r="N1938" s="531"/>
      <c r="O1938" s="615"/>
    </row>
    <row r="1939" spans="1:24" ht="21.9" customHeight="1" x14ac:dyDescent="0.3">
      <c r="A1939" s="580"/>
      <c r="B1939" s="3112" t="str">
        <f>B1918</f>
        <v xml:space="preserve"> 33 KV SIDE</v>
      </c>
      <c r="C1939" s="3113"/>
      <c r="D1939" s="567">
        <f>M1921</f>
        <v>0</v>
      </c>
      <c r="F1939" s="3114" t="s">
        <v>810</v>
      </c>
      <c r="G1939" s="3115"/>
      <c r="H1939" s="3116"/>
      <c r="I1939" s="563">
        <f>L1930</f>
        <v>0</v>
      </c>
      <c r="J1939" s="511"/>
      <c r="K1939" s="3117" t="str">
        <f>F1940</f>
        <v>KALLYANPUR 33 KV NET IMPORT</v>
      </c>
      <c r="L1939" s="3118"/>
      <c r="M1939" s="565">
        <f>I1940</f>
        <v>0</v>
      </c>
      <c r="N1939" s="531"/>
      <c r="O1939" s="615"/>
    </row>
    <row r="1940" spans="1:24" ht="21.9" customHeight="1" x14ac:dyDescent="0.3">
      <c r="A1940" s="580"/>
      <c r="B1940" s="3112"/>
      <c r="C1940" s="3113"/>
      <c r="D1940" s="616"/>
      <c r="F1940" s="3114" t="s">
        <v>1242</v>
      </c>
      <c r="G1940" s="3115"/>
      <c r="H1940" s="3116"/>
      <c r="I1940" s="563">
        <f>D1943-I1939</f>
        <v>0</v>
      </c>
      <c r="J1940" s="511"/>
      <c r="K1940" s="3119" t="s">
        <v>1243</v>
      </c>
      <c r="L1940" s="3120"/>
      <c r="M1940" s="563">
        <f>M1982</f>
        <v>0</v>
      </c>
      <c r="N1940" s="531"/>
      <c r="O1940" s="615"/>
    </row>
    <row r="1941" spans="1:24" ht="21.9" customHeight="1" x14ac:dyDescent="0.3">
      <c r="A1941" s="580"/>
      <c r="B1941" s="3112"/>
      <c r="C1941" s="3113"/>
      <c r="D1941" s="597"/>
      <c r="F1941" s="3114" t="s">
        <v>806</v>
      </c>
      <c r="G1941" s="3115"/>
      <c r="H1941" s="3116"/>
      <c r="I1941" s="563">
        <f>I1939+I1940</f>
        <v>0</v>
      </c>
      <c r="J1941" s="511"/>
      <c r="K1941" s="3121" t="s">
        <v>267</v>
      </c>
      <c r="L1941" s="3122"/>
      <c r="M1941" s="563">
        <f>M1939-M1940</f>
        <v>0</v>
      </c>
      <c r="N1941" s="531"/>
      <c r="O1941" s="615"/>
    </row>
    <row r="1942" spans="1:24" ht="21.9" customHeight="1" thickBot="1" x14ac:dyDescent="0.35">
      <c r="A1942" s="580"/>
      <c r="B1942" s="3112"/>
      <c r="C1942" s="3113"/>
      <c r="D1942" s="598"/>
      <c r="F1942" s="3198" t="s">
        <v>818</v>
      </c>
      <c r="G1942" s="3199"/>
      <c r="H1942" s="3200"/>
      <c r="I1942" s="568" t="e">
        <f>(D1943-I1941)/I1941</f>
        <v>#DIV/0!</v>
      </c>
      <c r="J1942" s="511"/>
      <c r="K1942" s="3123" t="s">
        <v>268</v>
      </c>
      <c r="L1942" s="3124"/>
      <c r="M1942" s="566" t="e">
        <f>M1941/M1939</f>
        <v>#DIV/0!</v>
      </c>
      <c r="N1942" s="531"/>
      <c r="O1942" s="615"/>
    </row>
    <row r="1943" spans="1:24" ht="21.9" customHeight="1" thickBot="1" x14ac:dyDescent="0.35">
      <c r="A1943" s="580"/>
      <c r="B1943" s="3125" t="s">
        <v>799</v>
      </c>
      <c r="C1943" s="3126"/>
      <c r="D1943" s="564">
        <f>SUM(D1939:D1941)</f>
        <v>0</v>
      </c>
      <c r="F1943" s="674"/>
      <c r="G1943" s="2214"/>
      <c r="H1943" s="2214"/>
      <c r="I1943" s="511"/>
      <c r="J1943" s="511"/>
      <c r="K1943" s="580"/>
      <c r="L1943" s="511"/>
      <c r="M1943" s="511"/>
      <c r="N1943" s="531"/>
      <c r="O1943" s="615"/>
    </row>
    <row r="1944" spans="1:24" ht="21.9" customHeight="1" x14ac:dyDescent="0.3">
      <c r="A1944" s="580"/>
      <c r="B1944" s="611"/>
      <c r="C1944" s="90"/>
      <c r="D1944" s="611"/>
      <c r="E1944" s="90"/>
      <c r="F1944" s="679"/>
      <c r="G1944" s="612"/>
      <c r="H1944" s="612"/>
      <c r="I1944" s="612"/>
      <c r="J1944" s="611"/>
      <c r="K1944" s="613"/>
      <c r="L1944" s="614"/>
      <c r="M1944" s="614"/>
      <c r="N1944" s="531"/>
      <c r="O1944" s="615"/>
    </row>
    <row r="1945" spans="1:24" ht="21.9" customHeight="1" x14ac:dyDescent="0.3">
      <c r="A1945" s="511"/>
      <c r="B1945" s="520"/>
      <c r="C1945" s="511"/>
      <c r="D1945" s="1087"/>
      <c r="E1945" s="511"/>
      <c r="F1945" s="674"/>
      <c r="G1945" s="2214"/>
      <c r="H1945" s="2214"/>
      <c r="I1945" s="511"/>
      <c r="J1945" s="511"/>
      <c r="K1945" s="580"/>
      <c r="L1945" s="511"/>
      <c r="M1945" s="511"/>
      <c r="N1945" s="511"/>
      <c r="O1945" s="511"/>
    </row>
    <row r="1946" spans="1:24" ht="21.9" customHeight="1" x14ac:dyDescent="0.3">
      <c r="A1946" s="511"/>
      <c r="B1946" s="520"/>
      <c r="C1946" s="511"/>
      <c r="D1946" s="1087"/>
      <c r="E1946" s="511"/>
      <c r="F1946" s="674"/>
      <c r="G1946" s="2214"/>
      <c r="H1946" s="2214"/>
      <c r="I1946" s="511"/>
      <c r="J1946" s="511"/>
      <c r="K1946" s="580"/>
      <c r="L1946" s="511"/>
      <c r="M1946" s="511"/>
      <c r="N1946" s="511"/>
      <c r="O1946" s="511"/>
    </row>
    <row r="1947" spans="1:24" ht="21.9" customHeight="1" x14ac:dyDescent="0.3">
      <c r="A1947" s="3086" t="s">
        <v>899</v>
      </c>
      <c r="B1947" s="3086"/>
      <c r="C1947" s="3086"/>
      <c r="D1947" s="3086"/>
      <c r="E1947" s="3086"/>
      <c r="F1947" s="3086"/>
      <c r="G1947" s="3086"/>
      <c r="H1947" s="3086"/>
      <c r="I1947" s="3086"/>
      <c r="J1947" s="3086"/>
      <c r="K1947" s="3086"/>
      <c r="L1947" s="3086"/>
      <c r="M1947" s="3086"/>
      <c r="N1947" s="3086"/>
      <c r="O1947" s="629" t="str">
        <f>$O$6</f>
        <v>Month August-2023</v>
      </c>
      <c r="S1947" s="1103" t="str">
        <f>S6</f>
        <v>Name of Feeders.</v>
      </c>
      <c r="T1947" s="2671" t="str">
        <f>T6</f>
        <v>Month August-2023</v>
      </c>
      <c r="U1947" s="2671" t="s">
        <v>5037</v>
      </c>
      <c r="V1947" s="1103" t="str">
        <f>V6</f>
        <v>Diffferance</v>
      </c>
      <c r="W1947" s="1103" t="str">
        <f>W6</f>
        <v>% of Increased/Decreased</v>
      </c>
      <c r="X1947" s="1103" t="str">
        <f>X6</f>
        <v>COMENTS</v>
      </c>
    </row>
    <row r="1948" spans="1:24" ht="21.9" customHeight="1" x14ac:dyDescent="0.3">
      <c r="A1948" s="3087" t="s">
        <v>0</v>
      </c>
      <c r="B1948" s="3089" t="s">
        <v>1</v>
      </c>
      <c r="C1948" s="3091" t="s">
        <v>2</v>
      </c>
      <c r="D1948" s="3092"/>
      <c r="E1948" s="3093"/>
      <c r="F1948" s="3094" t="s">
        <v>3</v>
      </c>
      <c r="G1948" s="3091" t="s">
        <v>4</v>
      </c>
      <c r="H1948" s="3093"/>
      <c r="I1948" s="3068"/>
      <c r="J1948" s="3096" t="s">
        <v>5</v>
      </c>
      <c r="K1948" s="3091" t="s">
        <v>6</v>
      </c>
      <c r="L1948" s="3068"/>
      <c r="M1948" s="95" t="s">
        <v>29</v>
      </c>
      <c r="N1948" s="96"/>
      <c r="O1948" s="3067" t="s">
        <v>7</v>
      </c>
    </row>
    <row r="1949" spans="1:24" ht="46.8" x14ac:dyDescent="0.3">
      <c r="A1949" s="3088"/>
      <c r="B1949" s="3090"/>
      <c r="C1949" s="3084" t="s">
        <v>824</v>
      </c>
      <c r="D1949" s="3085"/>
      <c r="E1949" s="85" t="s">
        <v>9</v>
      </c>
      <c r="F1949" s="3095"/>
      <c r="G1949" s="2218" t="str">
        <f>G8</f>
        <v>Reading at 00.00hr 
01.08.2023</v>
      </c>
      <c r="H1949" s="2218" t="str">
        <f>H8</f>
        <v>Reading at 00.00hr 
01.09.2023</v>
      </c>
      <c r="I1949" s="1" t="s">
        <v>10</v>
      </c>
      <c r="J1949" s="3088"/>
      <c r="K1949" s="1" t="s">
        <v>11</v>
      </c>
      <c r="L1949" s="1" t="s">
        <v>12</v>
      </c>
      <c r="M1949" s="508" t="s">
        <v>30</v>
      </c>
      <c r="N1949" s="75" t="s">
        <v>41</v>
      </c>
      <c r="O1949" s="3068"/>
    </row>
    <row r="1950" spans="1:24" ht="21.9" customHeight="1" x14ac:dyDescent="0.3">
      <c r="A1950" s="2">
        <v>1</v>
      </c>
      <c r="B1950" s="86">
        <v>2</v>
      </c>
      <c r="C1950" s="2582">
        <v>3</v>
      </c>
      <c r="D1950" s="2615">
        <v>4</v>
      </c>
      <c r="E1950" s="551">
        <v>5</v>
      </c>
      <c r="F1950" s="551">
        <v>6</v>
      </c>
      <c r="G1950" s="2616">
        <f>'PDB Bill AMR'!$H$5</f>
        <v>8</v>
      </c>
      <c r="H1950" s="2616">
        <f>'PDB Bill AMR'!$H$5</f>
        <v>8</v>
      </c>
      <c r="I1950" s="2" t="s">
        <v>2021</v>
      </c>
      <c r="J1950" s="2">
        <v>10</v>
      </c>
      <c r="K1950" s="2" t="s">
        <v>5039</v>
      </c>
      <c r="L1950" s="2" t="s">
        <v>5040</v>
      </c>
      <c r="M1950" s="2">
        <v>13</v>
      </c>
      <c r="N1950" s="2">
        <v>14</v>
      </c>
      <c r="O1950" s="2">
        <v>15</v>
      </c>
      <c r="T1950" s="2673">
        <v>15283200.000000071</v>
      </c>
      <c r="U1950" s="2673">
        <v>15283200.000000071</v>
      </c>
      <c r="V1950" s="33">
        <f>T1950-U1950</f>
        <v>0</v>
      </c>
      <c r="W1950" s="1104">
        <f>V1950/U1950*100</f>
        <v>0</v>
      </c>
      <c r="X1950" s="33" t="str">
        <f>IF(W1950&gt;40,"FAULT",IF(W1950&lt;-40,"CHECK","OK"))</f>
        <v>OK</v>
      </c>
    </row>
    <row r="1951" spans="1:24" ht="21.9" customHeight="1" x14ac:dyDescent="0.3">
      <c r="A1951" s="519"/>
      <c r="B1951" s="513" t="s">
        <v>1245</v>
      </c>
      <c r="C1951" s="514"/>
      <c r="D1951" s="573"/>
      <c r="E1951" s="514"/>
      <c r="F1951" s="668"/>
      <c r="G1951" s="2211"/>
      <c r="H1951" s="2211"/>
      <c r="I1951" s="514"/>
      <c r="J1951" s="514"/>
      <c r="K1951" s="573"/>
      <c r="L1951" s="514"/>
      <c r="M1951" s="515"/>
      <c r="N1951" s="516"/>
      <c r="O1951" s="507"/>
    </row>
    <row r="1952" spans="1:24" ht="21.9" customHeight="1" x14ac:dyDescent="0.3">
      <c r="A1952" s="519">
        <v>8</v>
      </c>
      <c r="B1952" s="98" t="s">
        <v>3980</v>
      </c>
      <c r="C1952" s="51">
        <v>11</v>
      </c>
      <c r="D1952" s="3072"/>
      <c r="E1952" s="51" t="s">
        <v>3981</v>
      </c>
      <c r="F1952" s="676">
        <v>1</v>
      </c>
      <c r="G1952" s="1001">
        <v>3471.51</v>
      </c>
      <c r="H1952" s="1001">
        <v>3471.51</v>
      </c>
      <c r="I1952" s="20">
        <f>H1952-G1952</f>
        <v>0</v>
      </c>
      <c r="J1952" s="507">
        <v>160000</v>
      </c>
      <c r="K1952" s="574">
        <f>F1952*I1952*J1952</f>
        <v>0</v>
      </c>
      <c r="L1952" s="21"/>
      <c r="M1952" s="21"/>
      <c r="N1952" s="80"/>
      <c r="O1952" s="507"/>
    </row>
    <row r="1953" spans="1:24" ht="21.9" customHeight="1" x14ac:dyDescent="0.3">
      <c r="A1953" s="519">
        <v>9</v>
      </c>
      <c r="B1953" s="98" t="s">
        <v>3982</v>
      </c>
      <c r="C1953" s="51">
        <v>11</v>
      </c>
      <c r="D1953" s="3127"/>
      <c r="E1953" s="51" t="s">
        <v>3983</v>
      </c>
      <c r="F1953" s="676">
        <v>1</v>
      </c>
      <c r="G1953" s="1001">
        <v>5997.96</v>
      </c>
      <c r="H1953" s="1001">
        <v>5997.96</v>
      </c>
      <c r="I1953" s="20">
        <f>H1953-G1953</f>
        <v>0</v>
      </c>
      <c r="J1953" s="507">
        <v>160000</v>
      </c>
      <c r="K1953" s="574">
        <f>F1953*I1953*J1953</f>
        <v>0</v>
      </c>
      <c r="L1953" s="21"/>
      <c r="M1953" s="21"/>
      <c r="N1953" s="80"/>
      <c r="O1953" s="507"/>
    </row>
    <row r="1954" spans="1:24" ht="21.9" customHeight="1" x14ac:dyDescent="0.3">
      <c r="A1954" s="519">
        <v>16</v>
      </c>
      <c r="B1954" s="98" t="s">
        <v>3984</v>
      </c>
      <c r="C1954" s="51">
        <v>11</v>
      </c>
      <c r="D1954" s="3073"/>
      <c r="E1954" s="51">
        <v>74819926</v>
      </c>
      <c r="F1954" s="676">
        <v>1</v>
      </c>
      <c r="G1954" s="1001">
        <v>0</v>
      </c>
      <c r="H1954" s="1001">
        <v>0</v>
      </c>
      <c r="I1954" s="20">
        <f>H1954-G1954</f>
        <v>0</v>
      </c>
      <c r="J1954" s="507"/>
      <c r="K1954" s="574"/>
      <c r="L1954" s="21"/>
      <c r="M1954" s="21"/>
      <c r="N1954" s="80"/>
      <c r="O1954" s="507"/>
    </row>
    <row r="1955" spans="1:24" ht="21.9" customHeight="1" x14ac:dyDescent="0.3">
      <c r="A1955" s="519"/>
      <c r="B1955" s="100"/>
      <c r="C1955" s="89"/>
      <c r="D1955" s="601"/>
      <c r="E1955" s="89"/>
      <c r="F1955" s="678"/>
      <c r="G1955" s="47">
        <v>0</v>
      </c>
      <c r="H1955" s="47">
        <v>0</v>
      </c>
      <c r="I1955" s="47"/>
      <c r="J1955" s="38" t="s">
        <v>27</v>
      </c>
      <c r="K1955" s="42">
        <f>SUM(K1952:K1954)</f>
        <v>0</v>
      </c>
      <c r="L1955" s="48"/>
      <c r="M1955" s="42">
        <f>SUM(M1952:M1954)</f>
        <v>0</v>
      </c>
      <c r="N1955" s="83"/>
      <c r="O1955" s="507"/>
    </row>
    <row r="1956" spans="1:24" ht="21.9" customHeight="1" x14ac:dyDescent="0.3">
      <c r="A1956" s="519"/>
      <c r="B1956" s="532" t="s">
        <v>1245</v>
      </c>
      <c r="C1956" s="533"/>
      <c r="D1956" s="578"/>
      <c r="E1956" s="533"/>
      <c r="F1956" s="671"/>
      <c r="G1956" s="2216">
        <v>0</v>
      </c>
      <c r="H1956" s="2216">
        <v>0</v>
      </c>
      <c r="I1956" s="533"/>
      <c r="J1956" s="49"/>
      <c r="K1956" s="587"/>
      <c r="L1956" s="50"/>
      <c r="M1956" s="50"/>
      <c r="N1956" s="534"/>
      <c r="O1956" s="507"/>
    </row>
    <row r="1957" spans="1:24" ht="21.9" customHeight="1" x14ac:dyDescent="0.3">
      <c r="A1957" s="1332" t="s">
        <v>689</v>
      </c>
      <c r="B1957" s="1333" t="s">
        <v>4220</v>
      </c>
      <c r="D1957"/>
      <c r="F1957"/>
      <c r="G1957" s="2027">
        <v>0</v>
      </c>
      <c r="H1957" s="2027">
        <v>0</v>
      </c>
    </row>
    <row r="1958" spans="1:24" ht="21.9" customHeight="1" x14ac:dyDescent="0.3">
      <c r="A1958" s="519"/>
      <c r="B1958" s="98" t="s">
        <v>4226</v>
      </c>
      <c r="C1958" s="51">
        <v>11</v>
      </c>
      <c r="D1958" s="933"/>
      <c r="E1958" s="51" t="s">
        <v>3985</v>
      </c>
      <c r="F1958" s="676">
        <v>1</v>
      </c>
      <c r="G1958" s="2217">
        <v>995.74</v>
      </c>
      <c r="H1958" s="2217">
        <v>995.77</v>
      </c>
      <c r="I1958" s="19">
        <f>H1958-G1958</f>
        <v>2.9999999999972715E-2</v>
      </c>
      <c r="J1958" s="507">
        <v>40000</v>
      </c>
      <c r="K1958" s="581"/>
      <c r="L1958" s="21">
        <f>F1958*I1958*J1958</f>
        <v>1199.9999999989086</v>
      </c>
      <c r="M1958" s="21">
        <f>L1958*1.025</f>
        <v>1229.9999999988813</v>
      </c>
      <c r="N1958" s="71" t="s">
        <v>107</v>
      </c>
      <c r="O1958" s="14"/>
      <c r="S1958" t="str">
        <f>B1958</f>
        <v>11 KV Gano Bhavan RMU</v>
      </c>
      <c r="T1958" s="2672">
        <f>M1958</f>
        <v>1229.9999999988813</v>
      </c>
      <c r="U1958" s="2672">
        <v>1229.9999999988813</v>
      </c>
      <c r="V1958" s="1106">
        <f>T1958-U1958</f>
        <v>0</v>
      </c>
      <c r="W1958" s="1104">
        <f>V1958/U1958*100</f>
        <v>0</v>
      </c>
      <c r="X1958" s="33" t="str">
        <f>IF(W1958&gt;40,"FAULT",IF(W1958&lt;-40,"CHECK","OK"))</f>
        <v>OK</v>
      </c>
    </row>
    <row r="1959" spans="1:24" ht="21.9" customHeight="1" x14ac:dyDescent="0.3">
      <c r="A1959" s="519"/>
      <c r="B1959" s="98" t="s">
        <v>4229</v>
      </c>
      <c r="C1959" s="51">
        <v>11</v>
      </c>
      <c r="D1959" s="933"/>
      <c r="E1959" s="51" t="s">
        <v>3990</v>
      </c>
      <c r="F1959" s="676">
        <v>1</v>
      </c>
      <c r="G1959" s="2217">
        <v>9646.16</v>
      </c>
      <c r="H1959" s="2217">
        <v>9652</v>
      </c>
      <c r="I1959" s="19">
        <f>H1959-G1959</f>
        <v>5.8400000000001455</v>
      </c>
      <c r="J1959" s="507">
        <v>40000</v>
      </c>
      <c r="K1959" s="581"/>
      <c r="L1959" s="21">
        <f>F1959*I1959*J1959</f>
        <v>233600.00000000582</v>
      </c>
      <c r="M1959" s="21">
        <f>L1959*1.025</f>
        <v>239440.00000000594</v>
      </c>
      <c r="N1959" s="71" t="s">
        <v>113</v>
      </c>
      <c r="O1959" s="14"/>
      <c r="S1959" t="str">
        <f>B1959</f>
        <v xml:space="preserve">11 KV Beribandh Feeder.            </v>
      </c>
      <c r="T1959" s="2672">
        <f>M1959</f>
        <v>239440.00000000594</v>
      </c>
      <c r="U1959" s="2672">
        <v>234929.99999998207</v>
      </c>
      <c r="V1959" s="1106">
        <f>T1959-U1959</f>
        <v>4510.0000000238651</v>
      </c>
      <c r="W1959" s="1104">
        <f>V1959/U1959*100</f>
        <v>1.9197207678986121</v>
      </c>
      <c r="X1959" s="33" t="str">
        <f>IF(W1959&gt;40,"FAULT",IF(W1959&lt;-40,"CHECK","OK"))</f>
        <v>OK</v>
      </c>
    </row>
    <row r="1960" spans="1:24" ht="21.9" customHeight="1" x14ac:dyDescent="0.3">
      <c r="A1960" s="519"/>
      <c r="B1960" s="98" t="s">
        <v>4232</v>
      </c>
      <c r="C1960" s="51">
        <v>11</v>
      </c>
      <c r="D1960" s="933"/>
      <c r="E1960" s="51" t="s">
        <v>3986</v>
      </c>
      <c r="F1960" s="676">
        <v>1</v>
      </c>
      <c r="G1960" s="2217">
        <v>4419.91</v>
      </c>
      <c r="H1960" s="2217">
        <v>4471.1000000000004</v>
      </c>
      <c r="I1960" s="19">
        <f>H1960-G1960</f>
        <v>51.190000000000509</v>
      </c>
      <c r="J1960" s="507">
        <v>40000</v>
      </c>
      <c r="K1960" s="581"/>
      <c r="L1960" s="21">
        <f>F1960*I1960*J1960</f>
        <v>2047600.0000000205</v>
      </c>
      <c r="M1960" s="21">
        <f t="shared" ref="M1960:M1981" si="345">L1960*1.025</f>
        <v>2098790.000000021</v>
      </c>
      <c r="N1960" s="71" t="s">
        <v>113</v>
      </c>
      <c r="O1960" s="14"/>
      <c r="S1960" t="str">
        <f>B1960</f>
        <v xml:space="preserve">11 KV Adabor O/H </v>
      </c>
      <c r="T1960" s="2672">
        <f>M1960</f>
        <v>2098790.000000021</v>
      </c>
      <c r="U1960" s="2672">
        <v>1976610.0000000012</v>
      </c>
      <c r="V1960" s="1106">
        <f>T1960-U1960</f>
        <v>122180.00000001979</v>
      </c>
      <c r="W1960" s="1104">
        <f>V1960/U1960*100</f>
        <v>6.181290188758517</v>
      </c>
      <c r="X1960" s="33" t="str">
        <f>IF(W1960&gt;40,"FAULT",IF(W1960&lt;-40,"CHECK","OK"))</f>
        <v>OK</v>
      </c>
    </row>
    <row r="1961" spans="1:24" ht="21.9" customHeight="1" x14ac:dyDescent="0.3">
      <c r="A1961" s="519"/>
      <c r="B1961" s="98" t="s">
        <v>4236</v>
      </c>
      <c r="C1961" s="51">
        <v>11</v>
      </c>
      <c r="D1961" s="933"/>
      <c r="E1961" s="51">
        <v>77816681</v>
      </c>
      <c r="F1961" s="676">
        <v>1</v>
      </c>
      <c r="G1961" s="2217">
        <v>51898.42</v>
      </c>
      <c r="H1961" s="2217">
        <v>52193.9</v>
      </c>
      <c r="I1961" s="19">
        <f>H1961-G1961</f>
        <v>295.4800000000032</v>
      </c>
      <c r="J1961" s="507">
        <v>8000</v>
      </c>
      <c r="K1961" s="581"/>
      <c r="L1961" s="21">
        <f>F1961*I1961*J1961</f>
        <v>2363840.0000000256</v>
      </c>
      <c r="M1961" s="21">
        <f t="shared" si="345"/>
        <v>2422936.0000000261</v>
      </c>
      <c r="N1961" s="71" t="s">
        <v>113</v>
      </c>
      <c r="O1961" s="14"/>
      <c r="S1961" t="str">
        <f>B1961</f>
        <v xml:space="preserve">11 KV Mansurabad </v>
      </c>
      <c r="T1961" s="2672">
        <f>M1961</f>
        <v>2422936.0000000261</v>
      </c>
      <c r="U1961" s="2672">
        <v>2313630.0000000116</v>
      </c>
      <c r="V1961" s="1106">
        <f>T1961-U1961</f>
        <v>109306.00000001444</v>
      </c>
      <c r="W1961" s="1104">
        <f>V1961/U1961*100</f>
        <v>4.724437356016904</v>
      </c>
      <c r="X1961" s="33" t="str">
        <f>IF(W1961&gt;40,"FAULT",IF(W1961&lt;-40,"CHECK","OK"))</f>
        <v>OK</v>
      </c>
    </row>
    <row r="1962" spans="1:24" ht="21.9" customHeight="1" x14ac:dyDescent="0.3">
      <c r="A1962" s="519"/>
      <c r="B1962" s="98" t="s">
        <v>4238</v>
      </c>
      <c r="C1962" s="51">
        <v>11</v>
      </c>
      <c r="D1962" s="932"/>
      <c r="E1962" s="51">
        <v>77816675</v>
      </c>
      <c r="F1962" s="676">
        <v>1</v>
      </c>
      <c r="G1962" s="2217">
        <v>41923.11</v>
      </c>
      <c r="H1962" s="2217">
        <v>42067.8</v>
      </c>
      <c r="I1962" s="19">
        <f t="shared" ref="I1962:I1979" si="346">H1962-G1962</f>
        <v>144.69000000000233</v>
      </c>
      <c r="J1962" s="507">
        <v>8000</v>
      </c>
      <c r="K1962" s="581"/>
      <c r="L1962" s="21">
        <f t="shared" ref="L1962:L1978" si="347">F1962*I1962*J1962</f>
        <v>1157520.0000000186</v>
      </c>
      <c r="M1962" s="21">
        <f t="shared" si="345"/>
        <v>1186458.0000000191</v>
      </c>
      <c r="N1962" s="71" t="s">
        <v>113</v>
      </c>
      <c r="O1962" s="14"/>
      <c r="S1962" t="str">
        <f t="shared" ref="S1962:S1981" si="348">B1962</f>
        <v>11 KV Ring Road Feeder</v>
      </c>
      <c r="T1962" s="2672">
        <f t="shared" ref="T1962:T1981" si="349">M1962</f>
        <v>1186458.0000000191</v>
      </c>
      <c r="U1962" s="2672">
        <v>1209910.0000000237</v>
      </c>
      <c r="V1962" s="1106">
        <f t="shared" ref="V1962:V1981" si="350">T1962-U1962</f>
        <v>-23452.000000004657</v>
      </c>
      <c r="W1962" s="1104">
        <f t="shared" ref="W1962:W1981" si="351">V1962/U1962*100</f>
        <v>-1.9383259911897741</v>
      </c>
      <c r="X1962" s="33" t="str">
        <f t="shared" ref="X1962:X1981" si="352">IF(W1962&gt;40,"FAULT",IF(W1962&lt;-40,"CHECK","OK"))</f>
        <v>OK</v>
      </c>
    </row>
    <row r="1963" spans="1:24" ht="21.9" customHeight="1" x14ac:dyDescent="0.3">
      <c r="A1963" s="519"/>
      <c r="B1963" s="98" t="s">
        <v>4240</v>
      </c>
      <c r="C1963" s="51">
        <v>11</v>
      </c>
      <c r="D1963" s="933"/>
      <c r="E1963" s="51" t="s">
        <v>3995</v>
      </c>
      <c r="F1963" s="676">
        <v>1</v>
      </c>
      <c r="G1963" s="2217">
        <v>2112.81</v>
      </c>
      <c r="H1963" s="2217">
        <v>2184.81</v>
      </c>
      <c r="I1963" s="19">
        <f>H1963-G1963</f>
        <v>72</v>
      </c>
      <c r="J1963" s="507">
        <v>40000</v>
      </c>
      <c r="K1963" s="581"/>
      <c r="L1963" s="21">
        <f>F1963*I1963*J1963</f>
        <v>2880000</v>
      </c>
      <c r="M1963" s="21">
        <f t="shared" si="345"/>
        <v>2951999.9999999995</v>
      </c>
      <c r="N1963" s="71" t="s">
        <v>113</v>
      </c>
      <c r="O1963" s="14"/>
      <c r="S1963" t="str">
        <f>B1963</f>
        <v>11 KV Sewarage Pump</v>
      </c>
      <c r="T1963" s="2672">
        <f>M1963</f>
        <v>2951999.9999999995</v>
      </c>
      <c r="U1963" s="2672">
        <v>2380459.9999999972</v>
      </c>
      <c r="V1963" s="1106">
        <f>T1963-U1963</f>
        <v>571540.00000000233</v>
      </c>
      <c r="W1963" s="1104">
        <f>V1963/U1963*100</f>
        <v>24.009645194626376</v>
      </c>
      <c r="X1963" s="33" t="str">
        <f>IF(W1963&gt;40,"FAULT",IF(W1963&lt;-40,"CHECK","OK"))</f>
        <v>OK</v>
      </c>
    </row>
    <row r="1964" spans="1:24" ht="21.9" customHeight="1" x14ac:dyDescent="0.3">
      <c r="A1964" s="519"/>
      <c r="B1964" s="98" t="s">
        <v>4246</v>
      </c>
      <c r="C1964" s="51">
        <v>11</v>
      </c>
      <c r="D1964" s="933"/>
      <c r="E1964" s="51" t="s">
        <v>3998</v>
      </c>
      <c r="F1964" s="676">
        <v>1</v>
      </c>
      <c r="G1964" s="2217">
        <v>8192.0300000000007</v>
      </c>
      <c r="H1964" s="2217">
        <v>8249.67</v>
      </c>
      <c r="I1964" s="19">
        <f>H1964-G1964</f>
        <v>57.639999999999418</v>
      </c>
      <c r="J1964" s="507">
        <v>40000</v>
      </c>
      <c r="K1964" s="581"/>
      <c r="L1964" s="21">
        <f>F1964*I1964*J1964</f>
        <v>2305599.9999999767</v>
      </c>
      <c r="M1964" s="21">
        <f t="shared" si="345"/>
        <v>2363239.9999999758</v>
      </c>
      <c r="N1964" s="71" t="s">
        <v>113</v>
      </c>
      <c r="O1964" s="14"/>
      <c r="S1964" t="str">
        <f>B1964</f>
        <v>11 KV Technical School (DPDC)</v>
      </c>
      <c r="T1964" s="2672">
        <f>M1964</f>
        <v>2363239.9999999758</v>
      </c>
      <c r="U1964" s="2672">
        <v>2400960.0000000158</v>
      </c>
      <c r="V1964" s="1106">
        <f>T1964-U1964</f>
        <v>-37720.000000040047</v>
      </c>
      <c r="W1964" s="1104">
        <f>V1964/U1964*100</f>
        <v>-1.5710382513677779</v>
      </c>
      <c r="X1964" s="33" t="str">
        <f>IF(W1964&gt;40,"FAULT",IF(W1964&lt;-40,"CHECK","OK"))</f>
        <v>OK</v>
      </c>
    </row>
    <row r="1965" spans="1:24" ht="21.9" customHeight="1" x14ac:dyDescent="0.3">
      <c r="A1965" s="519"/>
      <c r="B1965" s="98" t="s">
        <v>4250</v>
      </c>
      <c r="C1965" s="51">
        <v>11</v>
      </c>
      <c r="D1965" s="933"/>
      <c r="E1965" s="51" t="s">
        <v>3987</v>
      </c>
      <c r="F1965" s="676">
        <v>1</v>
      </c>
      <c r="G1965" s="2217">
        <v>9369.92</v>
      </c>
      <c r="H1965" s="2217">
        <v>9384.91</v>
      </c>
      <c r="I1965" s="19">
        <f t="shared" si="346"/>
        <v>14.989999999999782</v>
      </c>
      <c r="J1965" s="507">
        <v>40000</v>
      </c>
      <c r="K1965" s="581"/>
      <c r="L1965" s="21">
        <f t="shared" si="347"/>
        <v>599599.99999999127</v>
      </c>
      <c r="M1965" s="21">
        <f t="shared" si="345"/>
        <v>614589.99999999104</v>
      </c>
      <c r="N1965" s="71" t="s">
        <v>113</v>
      </c>
      <c r="O1965" s="14"/>
      <c r="S1965" t="str">
        <f t="shared" si="348"/>
        <v>11 KV Goidertek (DPDC)</v>
      </c>
      <c r="T1965" s="2672">
        <f t="shared" si="349"/>
        <v>614589.99999999104</v>
      </c>
      <c r="U1965" s="2672">
        <v>586299.99999997008</v>
      </c>
      <c r="V1965" s="1106">
        <f t="shared" si="350"/>
        <v>28290.000000020955</v>
      </c>
      <c r="W1965" s="1104">
        <f t="shared" si="351"/>
        <v>4.8251748251786459</v>
      </c>
      <c r="X1965" s="33" t="str">
        <f t="shared" si="352"/>
        <v>OK</v>
      </c>
    </row>
    <row r="1966" spans="1:24" ht="21.9" customHeight="1" x14ac:dyDescent="0.3">
      <c r="A1966" s="1334" t="s">
        <v>690</v>
      </c>
      <c r="B1966" s="1333" t="s">
        <v>4255</v>
      </c>
      <c r="C1966" s="51">
        <v>11</v>
      </c>
      <c r="D1966" s="933"/>
      <c r="E1966" s="51"/>
      <c r="F1966" s="676"/>
      <c r="G1966" s="2220"/>
      <c r="H1966" s="2220"/>
      <c r="I1966" s="19"/>
      <c r="J1966" s="507"/>
      <c r="K1966" s="581"/>
      <c r="L1966" s="21"/>
      <c r="M1966" s="21">
        <f t="shared" si="345"/>
        <v>0</v>
      </c>
      <c r="N1966" s="71"/>
      <c r="O1966" s="14"/>
      <c r="V1966" s="1106"/>
      <c r="W1966" s="1104"/>
      <c r="X1966" s="33"/>
    </row>
    <row r="1967" spans="1:24" ht="21.9" customHeight="1" x14ac:dyDescent="0.3">
      <c r="A1967" s="519"/>
      <c r="B1967" s="98" t="s">
        <v>4242</v>
      </c>
      <c r="C1967" s="51">
        <v>11</v>
      </c>
      <c r="D1967" s="933"/>
      <c r="E1967" s="51" t="s">
        <v>4243</v>
      </c>
      <c r="F1967" s="676">
        <v>1</v>
      </c>
      <c r="G1967" s="2226">
        <f>'PDB Bill AMR'!I155</f>
        <v>5335.08</v>
      </c>
      <c r="H1967" s="2226">
        <f>'PDB Bill AMR'!J155</f>
        <v>5335.08</v>
      </c>
      <c r="I1967" s="1179">
        <f>'PDB Bill AMR'!K155</f>
        <v>0</v>
      </c>
      <c r="J1967" s="507">
        <v>40000</v>
      </c>
      <c r="K1967" s="581"/>
      <c r="L1967" s="21">
        <f t="shared" si="347"/>
        <v>0</v>
      </c>
      <c r="M1967" s="21">
        <f t="shared" si="345"/>
        <v>0</v>
      </c>
      <c r="N1967" s="71"/>
      <c r="O1967" s="14"/>
      <c r="V1967" s="1106"/>
      <c r="W1967" s="1104"/>
      <c r="X1967" s="33"/>
    </row>
    <row r="1968" spans="1:24" ht="21.9" customHeight="1" x14ac:dyDescent="0.3">
      <c r="A1968" s="519"/>
      <c r="B1968" s="98" t="s">
        <v>4267</v>
      </c>
      <c r="C1968" s="51">
        <v>11</v>
      </c>
      <c r="D1968" s="933"/>
      <c r="E1968" s="51" t="s">
        <v>4268</v>
      </c>
      <c r="F1968" s="676">
        <v>1</v>
      </c>
      <c r="G1968" s="2226">
        <f>'PDB Bill AMR'!I157</f>
        <v>9179.18</v>
      </c>
      <c r="H1968" s="2226">
        <f>'PDB Bill AMR'!J157</f>
        <v>9192.48</v>
      </c>
      <c r="I1968" s="1179">
        <f>'PDB Bill AMR'!K157</f>
        <v>13.299999999999272</v>
      </c>
      <c r="J1968" s="507">
        <v>40000</v>
      </c>
      <c r="K1968" s="581"/>
      <c r="L1968" s="21">
        <f t="shared" si="347"/>
        <v>531999.9999999709</v>
      </c>
      <c r="M1968" s="21">
        <f t="shared" si="345"/>
        <v>545299.99999997008</v>
      </c>
      <c r="N1968" s="71" t="s">
        <v>107</v>
      </c>
      <c r="O1968" s="14"/>
      <c r="V1968" s="1106"/>
      <c r="W1968" s="1104"/>
      <c r="X1968" s="33"/>
    </row>
    <row r="1969" spans="1:24" ht="21.9" customHeight="1" x14ac:dyDescent="0.3">
      <c r="A1969" s="519"/>
      <c r="B1969" s="98" t="s">
        <v>4257</v>
      </c>
      <c r="C1969" s="51">
        <v>11</v>
      </c>
      <c r="D1969" s="933"/>
      <c r="E1969" s="51" t="s">
        <v>4258</v>
      </c>
      <c r="F1969" s="676">
        <v>1</v>
      </c>
      <c r="G1969" s="2226">
        <f>'PDB Bill AMR'!I158</f>
        <v>3863.97</v>
      </c>
      <c r="H1969" s="2226">
        <f>'PDB Bill AMR'!J158</f>
        <v>3867.99</v>
      </c>
      <c r="I1969" s="1179">
        <f>'PDB Bill AMR'!K158</f>
        <v>4.0199999999999818</v>
      </c>
      <c r="J1969" s="507">
        <v>40000</v>
      </c>
      <c r="K1969" s="581"/>
      <c r="L1969" s="21">
        <f t="shared" si="347"/>
        <v>160799.99999999927</v>
      </c>
      <c r="M1969" s="21">
        <f t="shared" si="345"/>
        <v>164819.99999999924</v>
      </c>
      <c r="N1969" s="71" t="s">
        <v>107</v>
      </c>
      <c r="O1969" s="14"/>
      <c r="V1969" s="1106"/>
      <c r="W1969" s="1104"/>
      <c r="X1969" s="33"/>
    </row>
    <row r="1970" spans="1:24" ht="21.9" customHeight="1" x14ac:dyDescent="0.3">
      <c r="A1970" s="519"/>
      <c r="B1970" s="98" t="s">
        <v>4274</v>
      </c>
      <c r="C1970" s="51">
        <v>11</v>
      </c>
      <c r="D1970" s="933"/>
      <c r="E1970" s="51" t="s">
        <v>4275</v>
      </c>
      <c r="F1970" s="676">
        <v>1</v>
      </c>
      <c r="G1970" s="2226">
        <f>'PDB Bill AMR'!I164</f>
        <v>3977.36</v>
      </c>
      <c r="H1970" s="2226">
        <f>'PDB Bill AMR'!J164</f>
        <v>3978.44</v>
      </c>
      <c r="I1970" s="1179">
        <f>'PDB Bill AMR'!K164</f>
        <v>1.0799999999999272</v>
      </c>
      <c r="J1970" s="507">
        <v>40000</v>
      </c>
      <c r="K1970" s="581"/>
      <c r="L1970" s="21">
        <f t="shared" si="347"/>
        <v>43199.99999999709</v>
      </c>
      <c r="M1970" s="21">
        <f t="shared" si="345"/>
        <v>44279.99999999701</v>
      </c>
      <c r="N1970" s="71" t="s">
        <v>107</v>
      </c>
      <c r="O1970" s="14"/>
      <c r="V1970" s="1106"/>
      <c r="W1970" s="1104"/>
      <c r="X1970" s="33"/>
    </row>
    <row r="1971" spans="1:24" ht="21.9" customHeight="1" x14ac:dyDescent="0.3">
      <c r="A1971" s="519"/>
      <c r="B1971" s="98" t="s">
        <v>4271</v>
      </c>
      <c r="C1971" s="51">
        <v>11</v>
      </c>
      <c r="D1971" s="933"/>
      <c r="E1971" s="51" t="s">
        <v>4272</v>
      </c>
      <c r="F1971" s="676">
        <v>1</v>
      </c>
      <c r="G1971" s="2226">
        <f>'PDB Bill AMR'!I165</f>
        <v>1038.0999999999999</v>
      </c>
      <c r="H1971" s="2226">
        <f>'PDB Bill AMR'!J165</f>
        <v>1038.1300000000001</v>
      </c>
      <c r="I1971" s="1179">
        <f>'PDB Bill AMR'!K165</f>
        <v>3.0000000000200089E-2</v>
      </c>
      <c r="J1971" s="507">
        <v>40000</v>
      </c>
      <c r="K1971" s="581"/>
      <c r="L1971" s="21">
        <f t="shared" si="347"/>
        <v>1200.0000000080036</v>
      </c>
      <c r="M1971" s="21">
        <f t="shared" si="345"/>
        <v>1230.0000000082036</v>
      </c>
      <c r="N1971" s="71"/>
      <c r="O1971" s="14"/>
      <c r="V1971" s="1106"/>
      <c r="W1971" s="1104"/>
      <c r="X1971" s="33"/>
    </row>
    <row r="1972" spans="1:24" ht="21.9" customHeight="1" x14ac:dyDescent="0.3">
      <c r="A1972" s="519"/>
      <c r="B1972" s="98" t="s">
        <v>4262</v>
      </c>
      <c r="C1972" s="51">
        <v>11</v>
      </c>
      <c r="D1972" s="933"/>
      <c r="E1972" s="51" t="s">
        <v>4263</v>
      </c>
      <c r="F1972" s="676">
        <v>1</v>
      </c>
      <c r="G1972" s="2226">
        <f>'PDB Bill AMR'!I166</f>
        <v>431.56</v>
      </c>
      <c r="H1972" s="2226">
        <f>'PDB Bill AMR'!J166</f>
        <v>431.59</v>
      </c>
      <c r="I1972" s="1179">
        <f>'PDB Bill AMR'!K166</f>
        <v>2.9999999999972715E-2</v>
      </c>
      <c r="J1972" s="507">
        <v>40000</v>
      </c>
      <c r="K1972" s="581"/>
      <c r="L1972" s="21">
        <f t="shared" si="347"/>
        <v>1199.9999999989086</v>
      </c>
      <c r="M1972" s="21">
        <f t="shared" si="345"/>
        <v>1229.9999999988813</v>
      </c>
      <c r="N1972" s="71"/>
      <c r="O1972" s="14"/>
      <c r="V1972" s="1106"/>
      <c r="W1972" s="1104"/>
      <c r="X1972" s="33"/>
    </row>
    <row r="1973" spans="1:24" ht="21.9" customHeight="1" x14ac:dyDescent="0.3">
      <c r="A1973" s="1665"/>
      <c r="B1973" s="98" t="s">
        <v>4278</v>
      </c>
      <c r="C1973" s="51">
        <v>11</v>
      </c>
      <c r="D1973" s="933"/>
      <c r="E1973" s="51" t="s">
        <v>283</v>
      </c>
      <c r="F1973" s="676">
        <v>1</v>
      </c>
      <c r="G1973" s="2226">
        <f>'PDB Bill AMR'!I168</f>
        <v>175.92</v>
      </c>
      <c r="H1973" s="2226">
        <f>'PDB Bill AMR'!J168</f>
        <v>175.92</v>
      </c>
      <c r="I1973" s="1179">
        <f>'PDB Bill AMR'!K168</f>
        <v>0</v>
      </c>
      <c r="J1973" s="507">
        <v>40000</v>
      </c>
      <c r="K1973" s="581"/>
      <c r="L1973" s="21">
        <f t="shared" si="347"/>
        <v>0</v>
      </c>
      <c r="M1973" s="21">
        <f t="shared" si="345"/>
        <v>0</v>
      </c>
      <c r="N1973" s="71"/>
      <c r="O1973" s="14"/>
      <c r="V1973" s="1106"/>
      <c r="W1973" s="1104"/>
      <c r="X1973" s="33"/>
    </row>
    <row r="1974" spans="1:24" ht="21.9" customHeight="1" thickBot="1" x14ac:dyDescent="0.35">
      <c r="A1974" s="1666"/>
      <c r="B1974" s="94"/>
      <c r="C1974" s="88"/>
      <c r="D1974" s="94"/>
      <c r="E1974" s="88"/>
      <c r="F1974" s="677"/>
      <c r="G1974" s="3196" t="s">
        <v>4685</v>
      </c>
      <c r="H1974" s="3197"/>
      <c r="I1974" s="1855">
        <f>'PDB Bill AMR'!$L$170*1.025</f>
        <v>0</v>
      </c>
      <c r="J1974" s="52" t="s">
        <v>38</v>
      </c>
      <c r="K1974" s="42">
        <f>K1946</f>
        <v>0</v>
      </c>
      <c r="L1974" s="42">
        <f>SUM(L1958:L1973)</f>
        <v>12327360.000000007</v>
      </c>
      <c r="M1974" s="42">
        <f>SUM(M1958:M1973)</f>
        <v>12635544.000000009</v>
      </c>
      <c r="N1974" s="82">
        <f>(M1974-L1974)/L1974*100</f>
        <v>2.5000000000000138</v>
      </c>
      <c r="O1974" s="28"/>
    </row>
    <row r="1975" spans="1:24" ht="21.9" customHeight="1" x14ac:dyDescent="0.3">
      <c r="A1975" s="3204" t="s">
        <v>4046</v>
      </c>
      <c r="B1975" s="1664" t="s">
        <v>3988</v>
      </c>
      <c r="C1975" s="51">
        <v>11</v>
      </c>
      <c r="D1975" s="933"/>
      <c r="E1975" s="51" t="s">
        <v>3989</v>
      </c>
      <c r="F1975" s="676">
        <v>1</v>
      </c>
      <c r="G1975" s="2217">
        <v>3273684</v>
      </c>
      <c r="H1975" s="2217">
        <v>3273684</v>
      </c>
      <c r="I1975" s="19">
        <f t="shared" si="346"/>
        <v>0</v>
      </c>
      <c r="J1975" s="507">
        <v>40</v>
      </c>
      <c r="K1975" s="581"/>
      <c r="L1975" s="21">
        <f t="shared" si="347"/>
        <v>0</v>
      </c>
      <c r="M1975" s="21">
        <f t="shared" si="345"/>
        <v>0</v>
      </c>
      <c r="N1975" s="1066" t="s">
        <v>4046</v>
      </c>
      <c r="O1975" s="14"/>
      <c r="S1975" t="str">
        <f t="shared" si="348"/>
        <v>11 kV Tolarbugh</v>
      </c>
      <c r="T1975" s="2672">
        <f t="shared" si="349"/>
        <v>0</v>
      </c>
      <c r="U1975" s="2672">
        <v>0</v>
      </c>
      <c r="V1975" s="1106">
        <f t="shared" si="350"/>
        <v>0</v>
      </c>
      <c r="W1975" s="1104" t="e">
        <f t="shared" si="351"/>
        <v>#DIV/0!</v>
      </c>
      <c r="X1975" s="33" t="e">
        <f t="shared" si="352"/>
        <v>#DIV/0!</v>
      </c>
    </row>
    <row r="1976" spans="1:24" ht="21.9" customHeight="1" x14ac:dyDescent="0.3">
      <c r="A1976" s="3205"/>
      <c r="B1976" s="1664" t="s">
        <v>3991</v>
      </c>
      <c r="C1976" s="51">
        <v>11</v>
      </c>
      <c r="D1976" s="933"/>
      <c r="E1976" s="51" t="s">
        <v>3992</v>
      </c>
      <c r="F1976" s="676">
        <v>1</v>
      </c>
      <c r="G1976" s="2217">
        <v>1073.1500000000001</v>
      </c>
      <c r="H1976" s="2217">
        <v>1073.1500000000001</v>
      </c>
      <c r="I1976" s="19">
        <f t="shared" si="346"/>
        <v>0</v>
      </c>
      <c r="J1976" s="507">
        <v>40000</v>
      </c>
      <c r="K1976" s="581"/>
      <c r="L1976" s="21">
        <f t="shared" si="347"/>
        <v>0</v>
      </c>
      <c r="M1976" s="21">
        <f t="shared" si="345"/>
        <v>0</v>
      </c>
      <c r="N1976" s="1066" t="s">
        <v>4046</v>
      </c>
      <c r="O1976" s="14"/>
      <c r="S1976" t="str">
        <f t="shared" si="348"/>
        <v>11 kV South Bisil</v>
      </c>
      <c r="T1976" s="2672">
        <f t="shared" si="349"/>
        <v>0</v>
      </c>
      <c r="U1976" s="2672">
        <v>0</v>
      </c>
      <c r="V1976" s="1106">
        <f t="shared" si="350"/>
        <v>0</v>
      </c>
      <c r="W1976" s="1104" t="e">
        <f t="shared" si="351"/>
        <v>#DIV/0!</v>
      </c>
      <c r="X1976" s="33" t="e">
        <f t="shared" si="352"/>
        <v>#DIV/0!</v>
      </c>
    </row>
    <row r="1977" spans="1:24" ht="21.9" customHeight="1" x14ac:dyDescent="0.3">
      <c r="A1977" s="3205"/>
      <c r="B1977" s="1664" t="s">
        <v>3993</v>
      </c>
      <c r="C1977" s="51">
        <v>11</v>
      </c>
      <c r="D1977" s="933"/>
      <c r="E1977" s="51" t="s">
        <v>3994</v>
      </c>
      <c r="F1977" s="676">
        <v>1</v>
      </c>
      <c r="G1977" s="2217">
        <v>965.04</v>
      </c>
      <c r="H1977" s="2217">
        <v>965.04</v>
      </c>
      <c r="I1977" s="19">
        <f t="shared" si="346"/>
        <v>0</v>
      </c>
      <c r="J1977" s="507">
        <v>40000</v>
      </c>
      <c r="K1977" s="581"/>
      <c r="L1977" s="21">
        <f t="shared" si="347"/>
        <v>0</v>
      </c>
      <c r="M1977" s="21">
        <f t="shared" si="345"/>
        <v>0</v>
      </c>
      <c r="N1977" s="1066" t="s">
        <v>4046</v>
      </c>
      <c r="O1977" s="14"/>
      <c r="S1977" t="str">
        <f t="shared" si="348"/>
        <v>11 kV Lalkhuthy</v>
      </c>
      <c r="T1977" s="2672">
        <f t="shared" si="349"/>
        <v>0</v>
      </c>
      <c r="U1977" s="2672">
        <v>0</v>
      </c>
      <c r="V1977" s="1106">
        <f t="shared" si="350"/>
        <v>0</v>
      </c>
      <c r="W1977" s="1104" t="e">
        <f t="shared" si="351"/>
        <v>#DIV/0!</v>
      </c>
      <c r="X1977" s="33" t="e">
        <f t="shared" si="352"/>
        <v>#DIV/0!</v>
      </c>
    </row>
    <row r="1978" spans="1:24" ht="21.9" customHeight="1" x14ac:dyDescent="0.3">
      <c r="A1978" s="3205"/>
      <c r="B1978" s="1664" t="s">
        <v>3996</v>
      </c>
      <c r="C1978" s="51">
        <v>11</v>
      </c>
      <c r="D1978" s="933"/>
      <c r="E1978" s="51" t="s">
        <v>3997</v>
      </c>
      <c r="F1978" s="676">
        <v>1</v>
      </c>
      <c r="G1978" s="2217">
        <v>9329.11</v>
      </c>
      <c r="H1978" s="2217">
        <v>9329.11</v>
      </c>
      <c r="I1978" s="19">
        <f t="shared" si="346"/>
        <v>0</v>
      </c>
      <c r="J1978" s="507">
        <v>40000</v>
      </c>
      <c r="K1978" s="581"/>
      <c r="L1978" s="21">
        <f t="shared" si="347"/>
        <v>0</v>
      </c>
      <c r="M1978" s="21">
        <f t="shared" si="345"/>
        <v>0</v>
      </c>
      <c r="N1978" s="1066" t="s">
        <v>4046</v>
      </c>
      <c r="O1978" s="14"/>
      <c r="S1978" t="str">
        <f t="shared" si="348"/>
        <v>11 kV Baghbari</v>
      </c>
      <c r="T1978" s="2672">
        <f t="shared" si="349"/>
        <v>0</v>
      </c>
      <c r="U1978" s="2672">
        <v>0</v>
      </c>
      <c r="V1978" s="1106">
        <f t="shared" si="350"/>
        <v>0</v>
      </c>
      <c r="W1978" s="1104" t="e">
        <f t="shared" si="351"/>
        <v>#DIV/0!</v>
      </c>
      <c r="X1978" s="33" t="e">
        <f t="shared" si="352"/>
        <v>#DIV/0!</v>
      </c>
    </row>
    <row r="1979" spans="1:24" ht="21.9" customHeight="1" x14ac:dyDescent="0.3">
      <c r="A1979" s="3205"/>
      <c r="B1979" s="1664" t="s">
        <v>3999</v>
      </c>
      <c r="C1979" s="51">
        <v>11</v>
      </c>
      <c r="D1979" s="933"/>
      <c r="E1979" s="51">
        <v>74819924</v>
      </c>
      <c r="F1979" s="676">
        <v>1</v>
      </c>
      <c r="G1979" s="2217">
        <v>3311</v>
      </c>
      <c r="H1979" s="2217">
        <v>3311</v>
      </c>
      <c r="I1979" s="19">
        <f t="shared" si="346"/>
        <v>0</v>
      </c>
      <c r="J1979" s="507">
        <v>8000</v>
      </c>
      <c r="K1979" s="581"/>
      <c r="L1979" s="21">
        <f>F1979*I1979*J1979</f>
        <v>0</v>
      </c>
      <c r="M1979" s="21">
        <f t="shared" si="345"/>
        <v>0</v>
      </c>
      <c r="N1979" s="1066" t="s">
        <v>4046</v>
      </c>
      <c r="O1979" s="14"/>
      <c r="S1979" t="str">
        <f t="shared" si="348"/>
        <v>11 kV Paikpara O/H</v>
      </c>
      <c r="T1979" s="2672">
        <f t="shared" si="349"/>
        <v>0</v>
      </c>
      <c r="U1979" s="2672">
        <v>0</v>
      </c>
      <c r="V1979" s="1106">
        <f t="shared" si="350"/>
        <v>0</v>
      </c>
      <c r="W1979" s="1104" t="e">
        <f t="shared" si="351"/>
        <v>#DIV/0!</v>
      </c>
      <c r="X1979" s="33" t="e">
        <f t="shared" si="352"/>
        <v>#DIV/0!</v>
      </c>
    </row>
    <row r="1980" spans="1:24" ht="21.9" customHeight="1" x14ac:dyDescent="0.3">
      <c r="A1980" s="3205"/>
      <c r="B1980" s="1664" t="s">
        <v>4000</v>
      </c>
      <c r="C1980" s="51">
        <v>11</v>
      </c>
      <c r="D1980" s="933"/>
      <c r="E1980" s="51" t="s">
        <v>4001</v>
      </c>
      <c r="F1980" s="676">
        <v>1</v>
      </c>
      <c r="G1980" s="2217">
        <v>5017044</v>
      </c>
      <c r="H1980" s="2217">
        <v>5017044</v>
      </c>
      <c r="I1980" s="19">
        <f>H1980-G1980</f>
        <v>0</v>
      </c>
      <c r="J1980" s="507">
        <v>40</v>
      </c>
      <c r="K1980" s="581"/>
      <c r="L1980" s="21">
        <f>F1980*I1980*J1980</f>
        <v>0</v>
      </c>
      <c r="M1980" s="21">
        <f t="shared" si="345"/>
        <v>0</v>
      </c>
      <c r="N1980" s="1066" t="s">
        <v>4046</v>
      </c>
      <c r="O1980" s="14"/>
      <c r="S1980" t="str">
        <f t="shared" si="348"/>
        <v>11 kV Kallyanpur</v>
      </c>
      <c r="T1980" s="2672">
        <f t="shared" si="349"/>
        <v>0</v>
      </c>
      <c r="U1980" s="2672">
        <v>0</v>
      </c>
      <c r="V1980" s="1106">
        <f t="shared" si="350"/>
        <v>0</v>
      </c>
      <c r="W1980" s="1104" t="e">
        <f t="shared" si="351"/>
        <v>#DIV/0!</v>
      </c>
      <c r="X1980" s="33" t="e">
        <f t="shared" si="352"/>
        <v>#DIV/0!</v>
      </c>
    </row>
    <row r="1981" spans="1:24" ht="21.9" customHeight="1" thickBot="1" x14ac:dyDescent="0.35">
      <c r="A1981" s="3206"/>
      <c r="B1981" s="1664" t="s">
        <v>4002</v>
      </c>
      <c r="C1981" s="51">
        <v>11</v>
      </c>
      <c r="D1981" s="639"/>
      <c r="E1981" s="51">
        <v>74819925</v>
      </c>
      <c r="F1981" s="676">
        <v>1</v>
      </c>
      <c r="G1981" s="2217">
        <v>9865.7330000000002</v>
      </c>
      <c r="H1981" s="2217">
        <v>9865.7330000000002</v>
      </c>
      <c r="I1981" s="19">
        <f>H1981-G1981</f>
        <v>0</v>
      </c>
      <c r="J1981" s="507">
        <v>8000</v>
      </c>
      <c r="K1981" s="581"/>
      <c r="L1981" s="21">
        <f>F1981*I1981*J1981</f>
        <v>0</v>
      </c>
      <c r="M1981" s="21">
        <f t="shared" si="345"/>
        <v>0</v>
      </c>
      <c r="N1981" s="1066" t="s">
        <v>4046</v>
      </c>
      <c r="O1981" s="14"/>
      <c r="S1981" t="str">
        <f t="shared" si="348"/>
        <v>11 kV Paikpara  Sw/S</v>
      </c>
      <c r="T1981" s="2672">
        <f t="shared" si="349"/>
        <v>0</v>
      </c>
      <c r="U1981" s="2672">
        <v>0</v>
      </c>
      <c r="V1981" s="1106">
        <f t="shared" si="350"/>
        <v>0</v>
      </c>
      <c r="W1981" s="1104" t="e">
        <f t="shared" si="351"/>
        <v>#DIV/0!</v>
      </c>
      <c r="X1981" s="33" t="e">
        <f t="shared" si="352"/>
        <v>#DIV/0!</v>
      </c>
    </row>
    <row r="1982" spans="1:24" ht="21.9" customHeight="1" x14ac:dyDescent="0.3">
      <c r="A1982" s="1666"/>
      <c r="B1982" s="94"/>
      <c r="C1982" s="88"/>
      <c r="D1982" s="94"/>
      <c r="E1982" s="88"/>
      <c r="F1982" s="677"/>
      <c r="G1982" s="37"/>
      <c r="H1982" s="37"/>
      <c r="I1982" s="37"/>
      <c r="J1982" s="52" t="s">
        <v>38</v>
      </c>
      <c r="K1982" s="42">
        <v>0</v>
      </c>
      <c r="L1982" s="42">
        <f>SUM(L1975:L1981)</f>
        <v>0</v>
      </c>
      <c r="M1982" s="42">
        <f>SUM(M1975:M1981)</f>
        <v>0</v>
      </c>
      <c r="N1982" s="82" t="e">
        <f>(M1982-L1982)/L1982*100</f>
        <v>#DIV/0!</v>
      </c>
      <c r="O1982" s="28"/>
    </row>
    <row r="1984" spans="1:24" ht="21.9" customHeight="1" x14ac:dyDescent="0.3">
      <c r="A1984" s="511"/>
      <c r="B1984" s="523"/>
      <c r="C1984" s="520"/>
      <c r="D1984" s="1038"/>
      <c r="F1984" s="3107" t="s">
        <v>815</v>
      </c>
      <c r="G1984" s="3108"/>
      <c r="H1984" s="3109"/>
      <c r="I1984" s="555" t="s">
        <v>14</v>
      </c>
      <c r="J1984" s="511"/>
      <c r="L1984" s="511"/>
      <c r="M1984" s="511"/>
      <c r="N1984" s="520"/>
      <c r="O1984" s="511"/>
    </row>
    <row r="1985" spans="1:15" ht="21.9" customHeight="1" x14ac:dyDescent="0.3">
      <c r="A1985" s="511"/>
      <c r="B1985" s="523"/>
      <c r="C1985" s="520"/>
      <c r="D1985" s="1038"/>
      <c r="F1985" s="1090" t="s">
        <v>113</v>
      </c>
      <c r="G1985" s="3070" t="s">
        <v>4068</v>
      </c>
      <c r="H1985" s="3071"/>
      <c r="I1985" s="530">
        <f>SUM(M1959:M1965)</f>
        <v>11877454.000000039</v>
      </c>
      <c r="J1985" s="511"/>
      <c r="L1985" s="511"/>
      <c r="M1985" s="511"/>
      <c r="N1985" s="520"/>
      <c r="O1985" s="511" t="s">
        <v>222</v>
      </c>
    </row>
    <row r="1986" spans="1:15" ht="21.9" customHeight="1" x14ac:dyDescent="0.3">
      <c r="A1986" s="511"/>
      <c r="B1986" s="523"/>
      <c r="C1986" s="520"/>
      <c r="D1986" s="1038"/>
      <c r="F1986" s="1090" t="s">
        <v>107</v>
      </c>
      <c r="G1986" s="3070" t="s">
        <v>4068</v>
      </c>
      <c r="H1986" s="3071"/>
      <c r="I1986" s="530">
        <f>M1958+M1968+M1969+M1970-I1974</f>
        <v>755629.99999996508</v>
      </c>
      <c r="J1986" s="511"/>
      <c r="L1986" s="511"/>
      <c r="M1986" s="511"/>
      <c r="N1986" s="520"/>
      <c r="O1986" s="511"/>
    </row>
    <row r="1987" spans="1:15" ht="21.9" customHeight="1" x14ac:dyDescent="0.3">
      <c r="A1987" s="511"/>
      <c r="B1987" s="523"/>
      <c r="C1987" s="520"/>
      <c r="D1987" s="1038"/>
      <c r="F1987" s="1090" t="s">
        <v>101</v>
      </c>
      <c r="G1987" s="3070" t="s">
        <v>4068</v>
      </c>
      <c r="H1987" s="3071"/>
      <c r="I1987" s="530"/>
      <c r="J1987" s="511"/>
      <c r="L1987" s="511"/>
      <c r="M1987" s="511"/>
      <c r="N1987" s="520"/>
      <c r="O1987" s="511"/>
    </row>
    <row r="1988" spans="1:15" ht="21.9" customHeight="1" x14ac:dyDescent="0.3">
      <c r="A1988" s="511"/>
      <c r="B1988" s="523"/>
      <c r="C1988" s="520"/>
      <c r="D1988" s="1038"/>
      <c r="E1988" s="520"/>
      <c r="F1988" s="1090" t="s">
        <v>4046</v>
      </c>
      <c r="G1988" s="3070" t="s">
        <v>4068</v>
      </c>
      <c r="H1988" s="3071"/>
      <c r="I1988" s="530">
        <f>I1974</f>
        <v>0</v>
      </c>
      <c r="J1988" s="511"/>
      <c r="L1988" s="511"/>
      <c r="M1988" s="511"/>
      <c r="N1988" s="520"/>
      <c r="O1988" s="511"/>
    </row>
    <row r="1989" spans="1:15" ht="21.9" customHeight="1" x14ac:dyDescent="0.3">
      <c r="F1989" s="1090"/>
      <c r="G1989" s="3110"/>
      <c r="H1989" s="3111"/>
      <c r="I1989" s="530"/>
      <c r="J1989" s="511"/>
    </row>
    <row r="1990" spans="1:15" ht="21.9" customHeight="1" x14ac:dyDescent="0.3">
      <c r="F1990" s="3175" t="s">
        <v>199</v>
      </c>
      <c r="G1990" s="3176"/>
      <c r="H1990" s="3177"/>
      <c r="I1990" s="540">
        <f>SUM(I1985:I1988)</f>
        <v>12633084.000000004</v>
      </c>
      <c r="J1990" s="42">
        <f>I1990-M1974</f>
        <v>-2460.0000000055879</v>
      </c>
    </row>
    <row r="1991" spans="1:15" ht="21.9" customHeight="1" x14ac:dyDescent="0.3">
      <c r="F1991" s="674"/>
      <c r="G1991" s="2214"/>
      <c r="H1991" s="2214"/>
      <c r="I1991" s="511"/>
      <c r="J1991" s="511"/>
    </row>
    <row r="1992" spans="1:15" ht="21.9" customHeight="1" x14ac:dyDescent="0.3">
      <c r="A1992" s="511"/>
      <c r="B1992" s="523"/>
      <c r="C1992" s="520"/>
      <c r="D1992" s="1038"/>
      <c r="F1992" s="674"/>
      <c r="G1992" s="2214"/>
      <c r="H1992" s="2214"/>
      <c r="I1992" s="511"/>
      <c r="J1992" s="511"/>
      <c r="L1992" s="511"/>
      <c r="M1992" s="511"/>
      <c r="N1992" s="520"/>
      <c r="O1992" s="511"/>
    </row>
    <row r="1993" spans="1:15" ht="21.9" customHeight="1" x14ac:dyDescent="0.3">
      <c r="A1993" s="511"/>
      <c r="B1993" s="523"/>
      <c r="C1993" s="520"/>
      <c r="D1993" s="1038"/>
      <c r="E1993" s="520"/>
      <c r="F1993" s="674"/>
      <c r="G1993" s="2214"/>
      <c r="H1993" s="2214"/>
      <c r="I1993" s="511"/>
      <c r="J1993" s="511"/>
      <c r="K1993" s="580"/>
      <c r="L1993" s="511"/>
      <c r="M1993" s="511"/>
      <c r="N1993" s="520"/>
      <c r="O1993" s="511"/>
    </row>
    <row r="1994" spans="1:15" ht="21.9" customHeight="1" x14ac:dyDescent="0.3">
      <c r="A1994" s="511"/>
      <c r="B1994" s="523"/>
      <c r="C1994" s="520"/>
      <c r="D1994" s="1038"/>
      <c r="E1994" s="520"/>
      <c r="F1994" s="674"/>
      <c r="G1994" s="2214"/>
      <c r="H1994" s="2214"/>
      <c r="I1994" s="511"/>
      <c r="J1994" s="511"/>
      <c r="K1994" s="580"/>
      <c r="L1994" s="511"/>
      <c r="M1994" s="511"/>
      <c r="N1994" s="520"/>
      <c r="O1994" s="511"/>
    </row>
    <row r="1995" spans="1:15" ht="21.9" customHeight="1" x14ac:dyDescent="0.3">
      <c r="A1995" s="511"/>
      <c r="B1995" s="520"/>
      <c r="C1995" s="520"/>
      <c r="D1995" s="1038"/>
      <c r="E1995" s="520"/>
      <c r="F1995" s="674"/>
      <c r="G1995" s="2214"/>
      <c r="H1995" s="2214"/>
      <c r="I1995" s="511"/>
      <c r="J1995" s="511"/>
      <c r="K1995" s="580"/>
      <c r="L1995" s="511"/>
      <c r="M1995" s="511"/>
      <c r="N1995" s="520"/>
      <c r="O1995" s="511"/>
    </row>
    <row r="1996" spans="1:15" ht="21.9" customHeight="1" x14ac:dyDescent="0.3">
      <c r="A1996" s="511"/>
      <c r="B1996" s="520"/>
      <c r="C1996" s="520"/>
      <c r="D1996" s="1038"/>
      <c r="E1996" s="520"/>
      <c r="F1996" s="674"/>
      <c r="G1996" s="2214"/>
      <c r="H1996" s="2214"/>
      <c r="I1996" s="511"/>
      <c r="J1996" s="511"/>
      <c r="K1996" s="580"/>
      <c r="L1996" s="511"/>
      <c r="M1996" s="511"/>
      <c r="N1996" s="520"/>
      <c r="O1996" s="511"/>
    </row>
    <row r="1997" spans="1:15" ht="21.9" customHeight="1" x14ac:dyDescent="0.3">
      <c r="A1997" s="511"/>
      <c r="B1997" s="523"/>
      <c r="C1997" s="520"/>
      <c r="D1997" s="1038"/>
      <c r="E1997" s="520"/>
      <c r="F1997" s="674"/>
      <c r="G1997" s="2214"/>
      <c r="H1997" s="2214"/>
      <c r="I1997" s="511"/>
      <c r="J1997" s="511"/>
      <c r="K1997" s="580"/>
      <c r="L1997" s="511"/>
      <c r="M1997" s="511"/>
      <c r="N1997" s="520"/>
      <c r="O1997" s="511"/>
    </row>
    <row r="1998" spans="1:15" ht="21.9" customHeight="1" x14ac:dyDescent="0.3">
      <c r="A1998" s="511"/>
      <c r="B1998" s="523"/>
      <c r="C1998" s="520"/>
      <c r="D1998" s="1038"/>
      <c r="E1998" s="520"/>
      <c r="F1998" s="674"/>
      <c r="G1998" s="2214"/>
      <c r="H1998" s="2214"/>
      <c r="I1998" s="511"/>
      <c r="J1998" s="511"/>
      <c r="K1998" s="580"/>
      <c r="L1998" s="511"/>
      <c r="M1998" s="511"/>
      <c r="N1998" s="520"/>
      <c r="O1998" s="511"/>
    </row>
    <row r="1999" spans="1:15" ht="21.9" customHeight="1" x14ac:dyDescent="0.3">
      <c r="A1999" s="511"/>
      <c r="B1999" s="523"/>
      <c r="C1999" s="520"/>
      <c r="D1999" s="1038"/>
      <c r="E1999" s="520"/>
      <c r="F1999" s="674"/>
      <c r="G1999" s="2214"/>
      <c r="H1999" s="2214"/>
      <c r="I1999" s="511"/>
      <c r="J1999" s="511"/>
      <c r="K1999" s="580"/>
      <c r="L1999" s="511"/>
      <c r="M1999" s="511"/>
      <c r="N1999" s="520"/>
      <c r="O1999" s="511"/>
    </row>
    <row r="2000" spans="1:15" ht="21.9" customHeight="1" x14ac:dyDescent="0.3">
      <c r="A2000" s="27"/>
      <c r="B2000" s="3128"/>
      <c r="C2000" s="3128"/>
      <c r="D2000" s="3128"/>
      <c r="E2000" s="3128"/>
      <c r="F2000" s="3128"/>
      <c r="G2000" s="3128"/>
      <c r="H2000" s="3128"/>
      <c r="I2000" s="3128"/>
      <c r="J2000" s="3128"/>
      <c r="K2000" s="3128"/>
      <c r="L2000" s="3128"/>
      <c r="M2000" s="3128"/>
      <c r="N2000" s="520"/>
      <c r="O2000" s="511"/>
    </row>
    <row r="2001" spans="1:24" ht="21.9" customHeight="1" x14ac:dyDescent="0.3">
      <c r="A2001" s="511"/>
      <c r="B2001" s="523"/>
      <c r="C2001" s="520"/>
      <c r="D2001" s="1038"/>
      <c r="E2001" s="520"/>
      <c r="F2001" s="674"/>
      <c r="G2001" s="2214"/>
      <c r="H2001" s="2214"/>
      <c r="I2001" s="511"/>
      <c r="J2001" s="511"/>
      <c r="K2001" s="580"/>
      <c r="L2001" s="511"/>
      <c r="M2001" s="511"/>
      <c r="N2001" s="520"/>
      <c r="O2001" s="511"/>
    </row>
    <row r="2002" spans="1:24" ht="21.9" customHeight="1" x14ac:dyDescent="0.3">
      <c r="A2002" s="511"/>
      <c r="B2002" s="523"/>
      <c r="C2002" s="520"/>
      <c r="D2002" s="1038"/>
      <c r="E2002" s="520"/>
      <c r="F2002" s="674"/>
      <c r="G2002" s="2214"/>
      <c r="H2002" s="2214"/>
      <c r="I2002" s="511"/>
      <c r="J2002" s="511"/>
      <c r="K2002" s="580"/>
      <c r="L2002" s="511"/>
      <c r="M2002" s="511"/>
      <c r="N2002" s="520"/>
      <c r="O2002" s="511"/>
    </row>
    <row r="2003" spans="1:24" ht="21.9" customHeight="1" x14ac:dyDescent="0.3">
      <c r="A2003" s="3086" t="s">
        <v>4071</v>
      </c>
      <c r="B2003" s="3086"/>
      <c r="C2003" s="3086"/>
      <c r="D2003" s="3086"/>
      <c r="E2003" s="3086"/>
      <c r="F2003" s="3086"/>
      <c r="G2003" s="3086"/>
      <c r="H2003" s="3086"/>
      <c r="I2003" s="3086"/>
      <c r="J2003" s="3086"/>
      <c r="K2003" s="3086"/>
      <c r="L2003" s="3086"/>
      <c r="M2003" s="3086"/>
      <c r="N2003" s="3086"/>
      <c r="O2003" s="629" t="str">
        <f>$O$6</f>
        <v>Month August-2023</v>
      </c>
      <c r="S2003" s="1103" t="str">
        <f>S6</f>
        <v>Name of Feeders.</v>
      </c>
      <c r="T2003" s="2671" t="str">
        <f>T6</f>
        <v>Month August-2023</v>
      </c>
      <c r="U2003" s="2671" t="s">
        <v>5037</v>
      </c>
      <c r="V2003" s="1103" t="str">
        <f>V6</f>
        <v>Diffferance</v>
      </c>
      <c r="W2003" s="1103" t="str">
        <f>W6</f>
        <v>% of Increased/Decreased</v>
      </c>
      <c r="X2003" s="1103" t="str">
        <f>X6</f>
        <v>COMENTS</v>
      </c>
    </row>
    <row r="2004" spans="1:24" ht="21.9" customHeight="1" x14ac:dyDescent="0.3">
      <c r="A2004" s="3087" t="s">
        <v>0</v>
      </c>
      <c r="B2004" s="3089" t="s">
        <v>1</v>
      </c>
      <c r="C2004" s="3091" t="s">
        <v>2</v>
      </c>
      <c r="D2004" s="3092"/>
      <c r="E2004" s="3093"/>
      <c r="F2004" s="3094" t="s">
        <v>3</v>
      </c>
      <c r="G2004" s="3091" t="s">
        <v>4</v>
      </c>
      <c r="H2004" s="3093"/>
      <c r="I2004" s="3068"/>
      <c r="J2004" s="3096" t="s">
        <v>5</v>
      </c>
      <c r="K2004" s="3091" t="s">
        <v>6</v>
      </c>
      <c r="L2004" s="3068"/>
      <c r="M2004" s="95" t="s">
        <v>29</v>
      </c>
      <c r="N2004" s="96"/>
      <c r="O2004" s="3067" t="s">
        <v>7</v>
      </c>
    </row>
    <row r="2005" spans="1:24" ht="46.8" x14ac:dyDescent="0.3">
      <c r="A2005" s="3088"/>
      <c r="B2005" s="3090"/>
      <c r="C2005" s="3084" t="s">
        <v>824</v>
      </c>
      <c r="D2005" s="3085"/>
      <c r="E2005" s="85" t="s">
        <v>9</v>
      </c>
      <c r="F2005" s="3095"/>
      <c r="G2005" s="2218" t="str">
        <f>G8</f>
        <v>Reading at 00.00hr 
01.08.2023</v>
      </c>
      <c r="H2005" s="2218" t="str">
        <f>H8</f>
        <v>Reading at 00.00hr 
01.09.2023</v>
      </c>
      <c r="I2005" s="1" t="s">
        <v>10</v>
      </c>
      <c r="J2005" s="3088"/>
      <c r="K2005" s="1" t="s">
        <v>11</v>
      </c>
      <c r="L2005" s="1" t="s">
        <v>12</v>
      </c>
      <c r="M2005" s="508" t="s">
        <v>30</v>
      </c>
      <c r="N2005" s="75" t="s">
        <v>41</v>
      </c>
      <c r="O2005" s="3068"/>
    </row>
    <row r="2006" spans="1:24" ht="21.9" customHeight="1" x14ac:dyDescent="0.3">
      <c r="A2006" s="2">
        <v>1</v>
      </c>
      <c r="B2006" s="86">
        <v>2</v>
      </c>
      <c r="C2006" s="2582">
        <v>3</v>
      </c>
      <c r="D2006" s="2615">
        <v>4</v>
      </c>
      <c r="E2006" s="551">
        <v>5</v>
      </c>
      <c r="F2006" s="551">
        <v>6</v>
      </c>
      <c r="G2006" s="2616">
        <f>'PDB Bill AMR'!$H$5</f>
        <v>8</v>
      </c>
      <c r="H2006" s="2616">
        <f>'PDB Bill AMR'!$H$5</f>
        <v>8</v>
      </c>
      <c r="I2006" s="2" t="s">
        <v>2021</v>
      </c>
      <c r="J2006" s="2">
        <v>10</v>
      </c>
      <c r="K2006" s="2" t="s">
        <v>5039</v>
      </c>
      <c r="L2006" s="2" t="s">
        <v>5040</v>
      </c>
      <c r="M2006" s="2">
        <v>13</v>
      </c>
      <c r="N2006" s="2">
        <v>14</v>
      </c>
      <c r="O2006" s="2">
        <v>15</v>
      </c>
      <c r="T2006" s="2673">
        <v>15283200.000000071</v>
      </c>
      <c r="U2006" s="2673">
        <v>15283200.000000071</v>
      </c>
      <c r="V2006" s="33">
        <f>T2006-U2006</f>
        <v>0</v>
      </c>
      <c r="W2006" s="1104">
        <f>V2006/U2006*100</f>
        <v>0</v>
      </c>
      <c r="X2006" s="33" t="str">
        <f>IF(W2006&gt;40,"FAULT",IF(W2006&lt;-40,"CHECK","OK"))</f>
        <v>OK</v>
      </c>
    </row>
    <row r="2007" spans="1:24" ht="21.9" customHeight="1" x14ac:dyDescent="0.3">
      <c r="A2007" s="519"/>
      <c r="B2007" s="513" t="s">
        <v>2924</v>
      </c>
      <c r="C2007" s="514"/>
      <c r="D2007" s="573"/>
      <c r="E2007" s="514"/>
      <c r="F2007" s="668"/>
      <c r="G2007" s="2211"/>
      <c r="H2007" s="2211"/>
      <c r="I2007" s="514"/>
      <c r="J2007" s="514"/>
      <c r="K2007" s="573"/>
      <c r="L2007" s="514"/>
      <c r="M2007" s="515"/>
      <c r="N2007" s="516"/>
      <c r="O2007" s="507"/>
    </row>
    <row r="2008" spans="1:24" ht="21.9" customHeight="1" x14ac:dyDescent="0.3">
      <c r="A2008" s="1341">
        <f t="shared" ref="A2008:M2008" si="353">A898</f>
        <v>18</v>
      </c>
      <c r="B2008" s="1342" t="str">
        <f t="shared" si="353"/>
        <v>Kamrangir Char-2</v>
      </c>
      <c r="C2008" s="1157">
        <f t="shared" si="353"/>
        <v>33</v>
      </c>
      <c r="D2008" s="1380">
        <f t="shared" si="353"/>
        <v>0</v>
      </c>
      <c r="E2008" s="1157">
        <f t="shared" si="353"/>
        <v>30799147</v>
      </c>
      <c r="F2008" s="1372">
        <f t="shared" si="353"/>
        <v>1</v>
      </c>
      <c r="G2008" s="1359">
        <f t="shared" ref="G2008" si="354">G898</f>
        <v>1516.92</v>
      </c>
      <c r="H2008" s="1359">
        <f t="shared" si="353"/>
        <v>1543.98</v>
      </c>
      <c r="I2008" s="1359">
        <f t="shared" si="353"/>
        <v>27.059999999999945</v>
      </c>
      <c r="J2008" s="1157">
        <f t="shared" si="353"/>
        <v>240000</v>
      </c>
      <c r="K2008" s="1151">
        <f t="shared" si="353"/>
        <v>0</v>
      </c>
      <c r="L2008" s="1180">
        <f t="shared" si="353"/>
        <v>6494399.999999987</v>
      </c>
      <c r="M2008" s="1180">
        <f t="shared" si="353"/>
        <v>6485363.6844301745</v>
      </c>
      <c r="N2008" s="80"/>
      <c r="O2008" s="8"/>
    </row>
    <row r="2009" spans="1:24" ht="21.9" customHeight="1" x14ac:dyDescent="0.3">
      <c r="A2009" s="519"/>
      <c r="B2009" s="100"/>
      <c r="C2009" s="89"/>
      <c r="D2009" s="601"/>
      <c r="E2009" s="89"/>
      <c r="F2009" s="678"/>
      <c r="G2009" s="47"/>
      <c r="H2009" s="47"/>
      <c r="I2009" s="47"/>
      <c r="J2009" s="94" t="s">
        <v>27</v>
      </c>
      <c r="K2009" s="42">
        <f>SUM(K2008:K2008)</f>
        <v>0</v>
      </c>
      <c r="L2009" s="42"/>
      <c r="M2009" s="42">
        <f>SUM(M2008:M2008)</f>
        <v>6485363.6844301745</v>
      </c>
      <c r="N2009" s="80"/>
      <c r="O2009" s="507"/>
    </row>
    <row r="2010" spans="1:24" ht="21.9" customHeight="1" x14ac:dyDescent="0.3">
      <c r="A2010" s="507"/>
      <c r="B2010" s="513" t="s">
        <v>4072</v>
      </c>
      <c r="C2010" s="514"/>
      <c r="D2010" s="573"/>
      <c r="E2010" s="514"/>
      <c r="F2010" s="668"/>
      <c r="G2010" s="2211"/>
      <c r="H2010" s="2211"/>
      <c r="I2010" s="514"/>
      <c r="J2010" s="607"/>
      <c r="K2010" s="608"/>
      <c r="L2010" s="609"/>
      <c r="M2010" s="609"/>
      <c r="N2010" s="516"/>
      <c r="O2010" s="11"/>
    </row>
    <row r="2011" spans="1:24" ht="21.9" customHeight="1" x14ac:dyDescent="0.3">
      <c r="A2011" s="507"/>
      <c r="B2011" s="98"/>
      <c r="C2011" s="51">
        <v>33</v>
      </c>
      <c r="D2011" s="681"/>
      <c r="E2011" s="51"/>
      <c r="F2011" s="676"/>
      <c r="G2011" s="20"/>
      <c r="H2011" s="20"/>
      <c r="I2011" s="19"/>
      <c r="J2011" s="507"/>
      <c r="K2011" s="574"/>
      <c r="L2011" s="21"/>
      <c r="M2011" s="21"/>
      <c r="N2011" s="80"/>
      <c r="O2011" s="11"/>
    </row>
    <row r="2012" spans="1:24" ht="21.9" customHeight="1" x14ac:dyDescent="0.3">
      <c r="A2012" s="507"/>
      <c r="B2012" s="100"/>
      <c r="C2012" s="89"/>
      <c r="D2012" s="601"/>
      <c r="E2012" s="89"/>
      <c r="F2012" s="678"/>
      <c r="G2012" s="47"/>
      <c r="H2012" s="47"/>
      <c r="I2012" s="35"/>
      <c r="J2012" s="94" t="s">
        <v>27</v>
      </c>
      <c r="K2012" s="42">
        <f>SUM(K2011:K2011)</f>
        <v>0</v>
      </c>
      <c r="L2012" s="42"/>
      <c r="M2012" s="42"/>
      <c r="N2012" s="83"/>
      <c r="O2012" s="11"/>
    </row>
    <row r="2013" spans="1:24" ht="21.9" customHeight="1" x14ac:dyDescent="0.3">
      <c r="A2013" s="507"/>
      <c r="B2013" s="532" t="s">
        <v>4073</v>
      </c>
      <c r="C2013" s="533"/>
      <c r="D2013" s="578"/>
      <c r="E2013" s="533"/>
      <c r="F2013" s="671"/>
      <c r="G2013" s="2216"/>
      <c r="H2013" s="2216"/>
      <c r="I2013" s="533"/>
      <c r="J2013" s="533"/>
      <c r="K2013" s="578"/>
      <c r="L2013" s="533"/>
      <c r="M2013" s="536"/>
      <c r="N2013" s="534"/>
      <c r="O2013" s="7"/>
    </row>
    <row r="2014" spans="1:24" ht="21.9" customHeight="1" x14ac:dyDescent="0.3">
      <c r="A2014" s="507"/>
      <c r="B2014" s="98" t="s">
        <v>4619</v>
      </c>
      <c r="C2014" s="51">
        <v>33</v>
      </c>
      <c r="D2014" s="1051" t="s">
        <v>800</v>
      </c>
      <c r="E2014" s="506"/>
      <c r="F2014" s="676"/>
      <c r="G2014" s="4"/>
      <c r="H2014" s="4"/>
      <c r="I2014" s="20">
        <f>H2014-G2014</f>
        <v>0</v>
      </c>
      <c r="J2014" s="507">
        <v>240000</v>
      </c>
      <c r="K2014" s="574"/>
      <c r="L2014" s="15">
        <f>J2014*I2014*F2014</f>
        <v>0</v>
      </c>
      <c r="M2014" s="6"/>
      <c r="N2014" s="76"/>
      <c r="O2014" s="507"/>
    </row>
    <row r="2015" spans="1:24" ht="21.9" customHeight="1" x14ac:dyDescent="0.3">
      <c r="A2015" s="507"/>
      <c r="B2015" s="98" t="s">
        <v>4620</v>
      </c>
      <c r="C2015" s="51">
        <v>33</v>
      </c>
      <c r="D2015" s="1051"/>
      <c r="E2015" s="506"/>
      <c r="F2015" s="676"/>
      <c r="G2015" s="4"/>
      <c r="H2015" s="4"/>
      <c r="I2015" s="20">
        <f>H2015-G2015</f>
        <v>0</v>
      </c>
      <c r="J2015" s="507">
        <v>240000</v>
      </c>
      <c r="K2015" s="574"/>
      <c r="L2015" s="15">
        <f>J2015*I2015*F2015</f>
        <v>0</v>
      </c>
      <c r="M2015" s="6"/>
      <c r="N2015" s="76"/>
      <c r="O2015" s="507"/>
    </row>
    <row r="2016" spans="1:24" ht="21.9" customHeight="1" x14ac:dyDescent="0.3">
      <c r="A2016" s="507"/>
      <c r="B2016" s="93"/>
      <c r="C2016" s="87"/>
      <c r="D2016" s="999"/>
      <c r="E2016" s="87"/>
      <c r="F2016" s="670"/>
      <c r="G2016" s="36"/>
      <c r="H2016" s="36"/>
      <c r="I2016" s="36"/>
      <c r="J2016" s="93" t="s">
        <v>262</v>
      </c>
      <c r="K2016" s="577"/>
      <c r="L2016" s="54">
        <f>SUM(L2014:L2015)</f>
        <v>0</v>
      </c>
      <c r="M2016" s="521"/>
      <c r="N2016" s="522"/>
      <c r="O2016" s="507"/>
    </row>
    <row r="2017" spans="1:24" ht="21.9" customHeight="1" x14ac:dyDescent="0.3">
      <c r="A2017" s="524"/>
      <c r="B2017" s="532" t="s">
        <v>4074</v>
      </c>
      <c r="C2017" s="533"/>
      <c r="D2017" s="578"/>
      <c r="E2017" s="533"/>
      <c r="F2017" s="671"/>
      <c r="G2017" s="2216"/>
      <c r="H2017" s="2216"/>
      <c r="I2017" s="533"/>
      <c r="J2017" s="49"/>
      <c r="K2017" s="587"/>
      <c r="L2017" s="50"/>
      <c r="M2017" s="50"/>
      <c r="N2017" s="534"/>
      <c r="O2017" s="11"/>
    </row>
    <row r="2018" spans="1:24" ht="21.9" customHeight="1" x14ac:dyDescent="0.3">
      <c r="A2018" s="507"/>
      <c r="B2018" s="98" t="s">
        <v>3002</v>
      </c>
      <c r="C2018" s="51">
        <v>33</v>
      </c>
      <c r="D2018" s="3097"/>
      <c r="E2018" s="51" t="s">
        <v>3236</v>
      </c>
      <c r="F2018" s="676">
        <v>1</v>
      </c>
      <c r="G2018" s="1001">
        <v>1393.51</v>
      </c>
      <c r="H2018" s="1001">
        <v>1393.51</v>
      </c>
      <c r="I2018" s="20">
        <f>H2018-G2018</f>
        <v>0</v>
      </c>
      <c r="J2018" s="30">
        <v>180000</v>
      </c>
      <c r="K2018" s="585"/>
      <c r="L2018" s="21">
        <f>F2018*I2018*J2018</f>
        <v>0</v>
      </c>
      <c r="M2018" s="21"/>
      <c r="N2018" s="81"/>
      <c r="O2018" s="11"/>
    </row>
    <row r="2019" spans="1:24" ht="21.9" customHeight="1" x14ac:dyDescent="0.3">
      <c r="A2019" s="507">
        <v>1</v>
      </c>
      <c r="B2019" s="98" t="s">
        <v>3003</v>
      </c>
      <c r="C2019" s="51">
        <v>33</v>
      </c>
      <c r="D2019" s="3098"/>
      <c r="E2019" s="51" t="s">
        <v>3237</v>
      </c>
      <c r="F2019" s="676">
        <v>1</v>
      </c>
      <c r="G2019" s="1001">
        <v>1891.29</v>
      </c>
      <c r="H2019" s="1001">
        <v>1891.29</v>
      </c>
      <c r="I2019" s="20">
        <f>H2019-G2019</f>
        <v>0</v>
      </c>
      <c r="J2019" s="30">
        <v>180000</v>
      </c>
      <c r="K2019" s="585"/>
      <c r="L2019" s="21">
        <f>F2019*I2019*J2019</f>
        <v>0</v>
      </c>
      <c r="M2019" s="21"/>
      <c r="N2019" s="81"/>
      <c r="O2019" s="11"/>
    </row>
    <row r="2020" spans="1:24" ht="21.9" customHeight="1" x14ac:dyDescent="0.3">
      <c r="A2020" s="524"/>
      <c r="B2020" s="94"/>
      <c r="C2020" s="88"/>
      <c r="D2020" s="94"/>
      <c r="E2020" s="88"/>
      <c r="F2020" s="677"/>
      <c r="G2020" s="37"/>
      <c r="H2020" s="37"/>
      <c r="I2020" s="37"/>
      <c r="J2020" s="94" t="s">
        <v>27</v>
      </c>
      <c r="K2020" s="586"/>
      <c r="L2020" s="42">
        <f>SUM(L2018:L2019)</f>
        <v>0</v>
      </c>
      <c r="M2020" s="42">
        <f>SUM(M2018:M2019)</f>
        <v>0</v>
      </c>
      <c r="N2020" s="81"/>
      <c r="O2020" s="11"/>
    </row>
    <row r="2021" spans="1:24" ht="21.9" customHeight="1" thickBot="1" x14ac:dyDescent="0.35">
      <c r="A2021" s="580"/>
      <c r="B2021" s="611"/>
      <c r="C2021" s="90"/>
      <c r="D2021" s="611"/>
      <c r="E2021" s="90"/>
      <c r="F2021" s="679"/>
      <c r="G2021" s="612"/>
      <c r="H2021" s="612"/>
      <c r="I2021" s="612"/>
      <c r="J2021" s="611"/>
      <c r="K2021" s="613"/>
      <c r="L2021" s="614"/>
      <c r="M2021" s="614"/>
      <c r="N2021" s="531"/>
      <c r="O2021" s="615"/>
    </row>
    <row r="2022" spans="1:24" ht="21.9" customHeight="1" x14ac:dyDescent="0.3">
      <c r="A2022" s="580"/>
      <c r="B2022" s="3099" t="s">
        <v>1048</v>
      </c>
      <c r="C2022" s="3100"/>
      <c r="D2022" s="561" t="s">
        <v>14</v>
      </c>
      <c r="F2022" s="3101" t="s">
        <v>1058</v>
      </c>
      <c r="G2022" s="3102"/>
      <c r="H2022" s="3103"/>
      <c r="I2022" s="561" t="s">
        <v>14</v>
      </c>
      <c r="J2022" s="511"/>
      <c r="K2022" s="3105" t="s">
        <v>809</v>
      </c>
      <c r="L2022" s="3106"/>
      <c r="M2022" s="562" t="s">
        <v>14</v>
      </c>
      <c r="N2022" s="531"/>
      <c r="O2022" s="615"/>
    </row>
    <row r="2023" spans="1:24" ht="21.9" customHeight="1" x14ac:dyDescent="0.3">
      <c r="A2023" s="580"/>
      <c r="B2023" s="3112" t="str">
        <f>B2007</f>
        <v xml:space="preserve"> 33 KV SIDE</v>
      </c>
      <c r="C2023" s="3113"/>
      <c r="D2023" s="567">
        <f>M2009</f>
        <v>6485363.6844301745</v>
      </c>
      <c r="F2023" s="3114" t="s">
        <v>810</v>
      </c>
      <c r="G2023" s="3115"/>
      <c r="H2023" s="3116"/>
      <c r="I2023" s="563">
        <f>L2016</f>
        <v>0</v>
      </c>
      <c r="J2023" s="511"/>
      <c r="K2023" s="3117" t="str">
        <f>F2024</f>
        <v>KALLYANPUR 33 KV NET IMPORT</v>
      </c>
      <c r="L2023" s="3118"/>
      <c r="M2023" s="565">
        <f>I2024</f>
        <v>6485363.6844301745</v>
      </c>
      <c r="N2023" s="531"/>
      <c r="O2023" s="615"/>
    </row>
    <row r="2024" spans="1:24" ht="21.9" customHeight="1" x14ac:dyDescent="0.3">
      <c r="A2024" s="580"/>
      <c r="B2024" s="3112" t="s">
        <v>832</v>
      </c>
      <c r="C2024" s="3113"/>
      <c r="D2024" s="616"/>
      <c r="F2024" s="3114" t="s">
        <v>1242</v>
      </c>
      <c r="G2024" s="3115"/>
      <c r="H2024" s="3116"/>
      <c r="I2024" s="563">
        <f>D2027-I2023</f>
        <v>6485363.6844301745</v>
      </c>
      <c r="J2024" s="511"/>
      <c r="K2024" s="3119" t="s">
        <v>1243</v>
      </c>
      <c r="L2024" s="3120"/>
      <c r="M2024" s="563">
        <f>M2048</f>
        <v>6485363.6844301745</v>
      </c>
      <c r="N2024" s="531"/>
      <c r="O2024" s="615"/>
    </row>
    <row r="2025" spans="1:24" ht="21.9" customHeight="1" x14ac:dyDescent="0.3">
      <c r="A2025" s="580"/>
      <c r="B2025" s="3112" t="s">
        <v>833</v>
      </c>
      <c r="C2025" s="3113"/>
      <c r="D2025" s="597"/>
      <c r="F2025"/>
      <c r="J2025" s="511"/>
      <c r="K2025" s="3121" t="s">
        <v>267</v>
      </c>
      <c r="L2025" s="3122"/>
      <c r="M2025" s="563">
        <f>M2023-M2024</f>
        <v>0</v>
      </c>
      <c r="N2025" s="531"/>
      <c r="O2025" s="615"/>
    </row>
    <row r="2026" spans="1:24" ht="21.9" customHeight="1" thickBot="1" x14ac:dyDescent="0.35">
      <c r="A2026" s="580"/>
      <c r="B2026" s="3112" t="s">
        <v>834</v>
      </c>
      <c r="C2026" s="3113"/>
      <c r="D2026" s="598"/>
      <c r="F2026"/>
      <c r="J2026" s="511"/>
      <c r="K2026" s="3123" t="s">
        <v>268</v>
      </c>
      <c r="L2026" s="3124"/>
      <c r="M2026" s="566">
        <f>M2025/M2023</f>
        <v>0</v>
      </c>
      <c r="N2026" s="531"/>
      <c r="O2026" s="615"/>
    </row>
    <row r="2027" spans="1:24" ht="21.9" customHeight="1" thickBot="1" x14ac:dyDescent="0.35">
      <c r="A2027" s="580"/>
      <c r="B2027" s="3125" t="s">
        <v>799</v>
      </c>
      <c r="C2027" s="3126"/>
      <c r="D2027" s="564">
        <f>SUM(D2023:D2025)</f>
        <v>6485363.6844301745</v>
      </c>
      <c r="F2027" s="674"/>
      <c r="G2027" s="2214"/>
      <c r="H2027" s="2214"/>
      <c r="I2027" s="511"/>
      <c r="J2027" s="511"/>
      <c r="K2027" s="580"/>
      <c r="L2027" s="511"/>
      <c r="M2027" s="511"/>
      <c r="N2027" s="531"/>
      <c r="O2027" s="615"/>
    </row>
    <row r="2028" spans="1:24" ht="21.9" customHeight="1" x14ac:dyDescent="0.3">
      <c r="A2028" s="580"/>
      <c r="B2028" s="611"/>
      <c r="C2028" s="90"/>
      <c r="D2028" s="611"/>
      <c r="E2028" s="90"/>
      <c r="F2028" s="679"/>
      <c r="G2028" s="612"/>
      <c r="H2028" s="612"/>
      <c r="I2028" s="612"/>
      <c r="J2028" s="611"/>
      <c r="K2028" s="613"/>
      <c r="L2028" s="614"/>
      <c r="M2028" s="614"/>
      <c r="N2028" s="531"/>
      <c r="O2028" s="615"/>
    </row>
    <row r="2029" spans="1:24" ht="21.9" customHeight="1" x14ac:dyDescent="0.3">
      <c r="A2029" s="511"/>
      <c r="B2029" s="520"/>
      <c r="C2029" s="511"/>
      <c r="D2029" s="1087"/>
      <c r="E2029" s="511"/>
      <c r="F2029" s="674"/>
      <c r="G2029" s="2214"/>
      <c r="H2029" s="2214"/>
      <c r="I2029" s="511"/>
      <c r="J2029" s="511"/>
      <c r="K2029" s="580"/>
      <c r="L2029" s="511"/>
      <c r="M2029" s="511"/>
      <c r="N2029" s="511"/>
      <c r="O2029" s="511"/>
    </row>
    <row r="2030" spans="1:24" ht="21.9" customHeight="1" x14ac:dyDescent="0.3">
      <c r="A2030" s="511"/>
      <c r="B2030" s="520"/>
      <c r="C2030" s="511"/>
      <c r="D2030" s="1087"/>
      <c r="E2030" s="511"/>
      <c r="F2030" s="674"/>
      <c r="G2030" s="2214"/>
      <c r="H2030" s="2214"/>
      <c r="I2030" s="511"/>
      <c r="J2030" s="511"/>
      <c r="K2030" s="580"/>
      <c r="L2030" s="511"/>
      <c r="M2030" s="511"/>
      <c r="N2030" s="511"/>
      <c r="O2030" s="511"/>
    </row>
    <row r="2031" spans="1:24" ht="21.9" customHeight="1" x14ac:dyDescent="0.3">
      <c r="A2031" s="3086" t="s">
        <v>4076</v>
      </c>
      <c r="B2031" s="3086"/>
      <c r="C2031" s="3086"/>
      <c r="D2031" s="3086"/>
      <c r="E2031" s="3086"/>
      <c r="F2031" s="3086"/>
      <c r="G2031" s="3086"/>
      <c r="H2031" s="3086"/>
      <c r="I2031" s="3086"/>
      <c r="J2031" s="3086"/>
      <c r="K2031" s="3086"/>
      <c r="L2031" s="3086"/>
      <c r="M2031" s="3086"/>
      <c r="N2031" s="3086"/>
      <c r="O2031" s="629" t="str">
        <f>$O$6</f>
        <v>Month August-2023</v>
      </c>
      <c r="S2031" s="1103" t="str">
        <f>S6</f>
        <v>Name of Feeders.</v>
      </c>
      <c r="T2031" s="2671" t="str">
        <f>T6</f>
        <v>Month August-2023</v>
      </c>
      <c r="U2031" s="2671" t="s">
        <v>5037</v>
      </c>
      <c r="V2031" s="1103" t="str">
        <f>V6</f>
        <v>Diffferance</v>
      </c>
      <c r="W2031" s="1103" t="str">
        <f>W6</f>
        <v>% of Increased/Decreased</v>
      </c>
      <c r="X2031" s="1103" t="str">
        <f>X6</f>
        <v>COMENTS</v>
      </c>
    </row>
    <row r="2032" spans="1:24" ht="21.9" customHeight="1" x14ac:dyDescent="0.3">
      <c r="A2032" s="3087" t="s">
        <v>0</v>
      </c>
      <c r="B2032" s="3089" t="s">
        <v>1</v>
      </c>
      <c r="C2032" s="3091" t="s">
        <v>2</v>
      </c>
      <c r="D2032" s="3092"/>
      <c r="E2032" s="3093"/>
      <c r="F2032" s="3094" t="s">
        <v>3</v>
      </c>
      <c r="G2032" s="3091" t="s">
        <v>4</v>
      </c>
      <c r="H2032" s="3093"/>
      <c r="I2032" s="3068"/>
      <c r="J2032" s="3096" t="s">
        <v>5</v>
      </c>
      <c r="K2032" s="3091" t="s">
        <v>6</v>
      </c>
      <c r="L2032" s="3068"/>
      <c r="M2032" s="95" t="s">
        <v>29</v>
      </c>
      <c r="N2032" s="96"/>
      <c r="O2032" s="3067" t="s">
        <v>7</v>
      </c>
    </row>
    <row r="2033" spans="1:24" ht="46.8" x14ac:dyDescent="0.3">
      <c r="A2033" s="3088"/>
      <c r="B2033" s="3090"/>
      <c r="C2033" s="3084" t="s">
        <v>824</v>
      </c>
      <c r="D2033" s="3085"/>
      <c r="E2033" s="85" t="s">
        <v>9</v>
      </c>
      <c r="F2033" s="3095"/>
      <c r="G2033" s="2218" t="str">
        <f>G8</f>
        <v>Reading at 00.00hr 
01.08.2023</v>
      </c>
      <c r="H2033" s="2218" t="str">
        <f>H8</f>
        <v>Reading at 00.00hr 
01.09.2023</v>
      </c>
      <c r="I2033" s="1" t="s">
        <v>10</v>
      </c>
      <c r="J2033" s="3088"/>
      <c r="K2033" s="1" t="s">
        <v>11</v>
      </c>
      <c r="L2033" s="1" t="s">
        <v>12</v>
      </c>
      <c r="M2033" s="508" t="s">
        <v>30</v>
      </c>
      <c r="N2033" s="75" t="s">
        <v>41</v>
      </c>
      <c r="O2033" s="3068"/>
    </row>
    <row r="2034" spans="1:24" ht="21.9" customHeight="1" x14ac:dyDescent="0.3">
      <c r="A2034" s="2">
        <v>1</v>
      </c>
      <c r="B2034" s="86">
        <v>2</v>
      </c>
      <c r="C2034" s="2582">
        <v>3</v>
      </c>
      <c r="D2034" s="2615">
        <v>4</v>
      </c>
      <c r="E2034" s="551">
        <v>5</v>
      </c>
      <c r="F2034" s="551">
        <v>6</v>
      </c>
      <c r="G2034" s="2616">
        <f>'PDB Bill AMR'!$H$5</f>
        <v>8</v>
      </c>
      <c r="H2034" s="2616">
        <f>'PDB Bill AMR'!$H$5</f>
        <v>8</v>
      </c>
      <c r="I2034" s="2" t="s">
        <v>2021</v>
      </c>
      <c r="J2034" s="2">
        <v>10</v>
      </c>
      <c r="K2034" s="2" t="s">
        <v>5039</v>
      </c>
      <c r="L2034" s="2" t="s">
        <v>5040</v>
      </c>
      <c r="M2034" s="2">
        <v>13</v>
      </c>
      <c r="N2034" s="2">
        <v>14</v>
      </c>
      <c r="O2034" s="2">
        <v>15</v>
      </c>
      <c r="T2034" s="2673">
        <v>15283200.000000071</v>
      </c>
      <c r="U2034" s="2673">
        <v>15283200.000000071</v>
      </c>
      <c r="V2034" s="33">
        <f>T2034-U2034</f>
        <v>0</v>
      </c>
      <c r="W2034" s="1104">
        <f>V2034/U2034*100</f>
        <v>0</v>
      </c>
      <c r="X2034" s="33" t="str">
        <f>IF(W2034&gt;40,"FAULT",IF(W2034&lt;-40,"CHECK","OK"))</f>
        <v>OK</v>
      </c>
    </row>
    <row r="2035" spans="1:24" ht="21.9" customHeight="1" x14ac:dyDescent="0.3">
      <c r="A2035" s="519"/>
      <c r="B2035" s="513" t="s">
        <v>4075</v>
      </c>
      <c r="C2035" s="514"/>
      <c r="D2035" s="573"/>
      <c r="E2035" s="514"/>
      <c r="F2035" s="668"/>
      <c r="G2035" s="2211"/>
      <c r="H2035" s="2211"/>
      <c r="I2035" s="514"/>
      <c r="J2035" s="514"/>
      <c r="K2035" s="573"/>
      <c r="L2035" s="514"/>
      <c r="M2035" s="515"/>
      <c r="N2035" s="516"/>
      <c r="O2035" s="507"/>
      <c r="P2035">
        <v>120</v>
      </c>
    </row>
    <row r="2036" spans="1:24" ht="21.9" customHeight="1" x14ac:dyDescent="0.3">
      <c r="A2036" s="519">
        <v>8</v>
      </c>
      <c r="B2036" s="98" t="s">
        <v>3980</v>
      </c>
      <c r="C2036" s="51">
        <v>11</v>
      </c>
      <c r="D2036" s="3072"/>
      <c r="E2036" s="51">
        <v>6604390</v>
      </c>
      <c r="F2036" s="676">
        <v>1</v>
      </c>
      <c r="G2036" s="1001">
        <v>49400.1</v>
      </c>
      <c r="H2036" s="1001">
        <v>49400.1</v>
      </c>
      <c r="I2036" s="20">
        <f>H2036-G2036</f>
        <v>0</v>
      </c>
      <c r="J2036" s="507">
        <v>80000</v>
      </c>
      <c r="K2036" s="574">
        <f>F2036*I2036*J2036</f>
        <v>0</v>
      </c>
      <c r="L2036" s="21"/>
      <c r="M2036" s="21"/>
      <c r="N2036" s="80"/>
      <c r="O2036" s="507"/>
      <c r="P2036">
        <v>60</v>
      </c>
    </row>
    <row r="2037" spans="1:24" ht="21.9" customHeight="1" x14ac:dyDescent="0.3">
      <c r="A2037" s="519">
        <v>9</v>
      </c>
      <c r="B2037" s="98" t="s">
        <v>3982</v>
      </c>
      <c r="C2037" s="51">
        <v>11</v>
      </c>
      <c r="D2037" s="3127"/>
      <c r="E2037" s="51">
        <v>6604450</v>
      </c>
      <c r="F2037" s="676">
        <v>1</v>
      </c>
      <c r="G2037" s="1001">
        <v>336611</v>
      </c>
      <c r="H2037" s="1001">
        <v>336611</v>
      </c>
      <c r="I2037" s="20">
        <f>H2037-G2037</f>
        <v>0</v>
      </c>
      <c r="J2037" s="507">
        <v>80000</v>
      </c>
      <c r="K2037" s="574">
        <f>F2037*I2037*J2037</f>
        <v>0</v>
      </c>
      <c r="L2037" s="21"/>
      <c r="M2037" s="21"/>
      <c r="N2037" s="80"/>
      <c r="O2037" s="507"/>
      <c r="P2037">
        <f>P2035-P2036</f>
        <v>60</v>
      </c>
    </row>
    <row r="2038" spans="1:24" ht="21.9" customHeight="1" x14ac:dyDescent="0.3">
      <c r="A2038" s="519"/>
      <c r="B2038" s="100"/>
      <c r="C2038" s="89"/>
      <c r="D2038" s="601"/>
      <c r="E2038" s="89"/>
      <c r="F2038" s="678"/>
      <c r="G2038" s="47"/>
      <c r="H2038" s="47"/>
      <c r="I2038" s="47"/>
      <c r="J2038" s="38" t="s">
        <v>27</v>
      </c>
      <c r="K2038" s="42">
        <f>SUM(K2036:K2037)</f>
        <v>0</v>
      </c>
      <c r="L2038" s="48"/>
      <c r="M2038" s="42">
        <f>M2023</f>
        <v>6485363.6844301745</v>
      </c>
      <c r="N2038" s="83"/>
      <c r="O2038" s="507"/>
      <c r="P2038" s="1105">
        <f>P2037/3</f>
        <v>20</v>
      </c>
    </row>
    <row r="2039" spans="1:24" ht="21.9" customHeight="1" x14ac:dyDescent="0.3">
      <c r="A2039" s="519"/>
      <c r="B2039" s="532" t="s">
        <v>4075</v>
      </c>
      <c r="C2039" s="533"/>
      <c r="D2039" s="578"/>
      <c r="E2039" s="533"/>
      <c r="F2039" s="671"/>
      <c r="G2039" s="2216"/>
      <c r="H2039" s="2216"/>
      <c r="I2039" s="533"/>
      <c r="J2039" s="49"/>
      <c r="K2039" s="587"/>
      <c r="L2039" s="50"/>
      <c r="M2039" s="50"/>
      <c r="N2039" s="534"/>
      <c r="O2039" s="507"/>
      <c r="P2039" s="2747">
        <f>P2036+P2038</f>
        <v>80</v>
      </c>
    </row>
    <row r="2040" spans="1:24" ht="21.9" customHeight="1" x14ac:dyDescent="0.3">
      <c r="A2040" s="519">
        <v>1</v>
      </c>
      <c r="B2040" s="98" t="s">
        <v>4077</v>
      </c>
      <c r="C2040" s="72">
        <v>11</v>
      </c>
      <c r="D2040" s="932"/>
      <c r="E2040" s="51">
        <v>6604414</v>
      </c>
      <c r="F2040" s="676">
        <v>1</v>
      </c>
      <c r="G2040" s="2217">
        <v>3666.8</v>
      </c>
      <c r="H2040" s="2217">
        <v>3666.8</v>
      </c>
      <c r="I2040" s="19">
        <f t="shared" ref="I2040:I2047" si="355">H2040-G2040</f>
        <v>0</v>
      </c>
      <c r="J2040" s="507">
        <v>8000</v>
      </c>
      <c r="K2040" s="581" t="s">
        <v>292</v>
      </c>
      <c r="L2040" s="21">
        <f>1.73*10.5*O2040*0.9*24*31</f>
        <v>1155511.98</v>
      </c>
      <c r="M2040" s="21">
        <f>L2040*$K$2048/$L$2048</f>
        <v>1158100.6579339597</v>
      </c>
      <c r="N2040" s="71" t="s">
        <v>43</v>
      </c>
      <c r="O2040" s="2628">
        <v>95</v>
      </c>
      <c r="P2040" s="2626"/>
      <c r="S2040" t="str">
        <f t="shared" ref="S2040:S2047" si="356">B2040</f>
        <v xml:space="preserve">Nizambag </v>
      </c>
      <c r="T2040" s="2672">
        <f t="shared" ref="T2040:T2047" si="357">M2040</f>
        <v>1158100.6579339597</v>
      </c>
      <c r="U2040" s="2672">
        <v>1095738.2282801208</v>
      </c>
      <c r="V2040" s="1106">
        <f t="shared" ref="V2040:V2047" si="358">T2040-U2040</f>
        <v>62362.429653838975</v>
      </c>
      <c r="W2040" s="1104">
        <f t="shared" ref="W2040:W2047" si="359">V2040/U2040*100</f>
        <v>5.6913620465467867</v>
      </c>
      <c r="X2040" s="33" t="str">
        <f t="shared" ref="X2040:X2047" si="360">IF(W2040&gt;40,"FAULT",IF(W2040&lt;-40,"CHECK","OK"))</f>
        <v>OK</v>
      </c>
    </row>
    <row r="2041" spans="1:24" ht="21.9" customHeight="1" x14ac:dyDescent="0.3">
      <c r="A2041" s="519">
        <v>2</v>
      </c>
      <c r="B2041" s="98" t="s">
        <v>4078</v>
      </c>
      <c r="C2041" s="72">
        <v>11</v>
      </c>
      <c r="D2041" s="933"/>
      <c r="E2041" s="51">
        <v>6604287</v>
      </c>
      <c r="F2041" s="676">
        <v>1</v>
      </c>
      <c r="G2041" s="2217">
        <v>21574.1</v>
      </c>
      <c r="H2041" s="2217">
        <v>21574.1</v>
      </c>
      <c r="I2041" s="19">
        <f t="shared" si="355"/>
        <v>0</v>
      </c>
      <c r="J2041" s="507">
        <v>8000</v>
      </c>
      <c r="K2041" s="581" t="s">
        <v>292</v>
      </c>
      <c r="L2041" s="21">
        <f t="shared" ref="L2041:L2046" si="361">1.73*10.5*O2041*0.9*24*31</f>
        <v>328408.66800000001</v>
      </c>
      <c r="M2041" s="21">
        <f t="shared" ref="M2041:M2047" si="362">L2041*$K$2048/$L$2048</f>
        <v>329144.3975180728</v>
      </c>
      <c r="N2041" s="71" t="s">
        <v>43</v>
      </c>
      <c r="O2041" s="2628">
        <v>27</v>
      </c>
      <c r="P2041" s="2625"/>
      <c r="S2041" t="str">
        <f t="shared" si="356"/>
        <v>Merry Stopes</v>
      </c>
      <c r="T2041" s="2672">
        <f t="shared" si="357"/>
        <v>329144.3975180728</v>
      </c>
      <c r="U2041" s="2672">
        <v>365246.07609337359</v>
      </c>
      <c r="V2041" s="1106">
        <f t="shared" si="358"/>
        <v>-36101.678575300786</v>
      </c>
      <c r="W2041" s="1104">
        <f t="shared" si="359"/>
        <v>-9.8842070971548353</v>
      </c>
      <c r="X2041" s="33" t="str">
        <f t="shared" si="360"/>
        <v>OK</v>
      </c>
    </row>
    <row r="2042" spans="1:24" ht="21.9" customHeight="1" x14ac:dyDescent="0.3">
      <c r="A2042" s="519">
        <v>3</v>
      </c>
      <c r="B2042" s="98" t="s">
        <v>4079</v>
      </c>
      <c r="C2042" s="72">
        <v>11</v>
      </c>
      <c r="D2042" s="933"/>
      <c r="E2042" s="51">
        <v>6604387</v>
      </c>
      <c r="F2042" s="676">
        <v>1</v>
      </c>
      <c r="G2042" s="2217">
        <v>4108.33</v>
      </c>
      <c r="H2042" s="2217">
        <v>4108.33</v>
      </c>
      <c r="I2042" s="19">
        <f t="shared" si="355"/>
        <v>0</v>
      </c>
      <c r="J2042" s="507">
        <v>8000</v>
      </c>
      <c r="K2042" s="581" t="s">
        <v>292</v>
      </c>
      <c r="L2042" s="21">
        <f t="shared" si="361"/>
        <v>1337961.2399999998</v>
      </c>
      <c r="M2042" s="21">
        <f t="shared" si="362"/>
        <v>1340958.6565551111</v>
      </c>
      <c r="N2042" s="71" t="s">
        <v>43</v>
      </c>
      <c r="O2042" s="2628">
        <v>110</v>
      </c>
      <c r="P2042" s="2625"/>
      <c r="S2042" t="str">
        <f t="shared" si="356"/>
        <v>Mujibur Ghat</v>
      </c>
      <c r="T2042" s="2672">
        <f t="shared" si="357"/>
        <v>1340958.6565551111</v>
      </c>
      <c r="U2042" s="2672">
        <v>1217486.9203112454</v>
      </c>
      <c r="V2042" s="1106">
        <f t="shared" si="358"/>
        <v>123471.73624386569</v>
      </c>
      <c r="W2042" s="1104">
        <f t="shared" si="359"/>
        <v>10.141524659032941</v>
      </c>
      <c r="X2042" s="33" t="str">
        <f t="shared" si="360"/>
        <v>OK</v>
      </c>
    </row>
    <row r="2043" spans="1:24" ht="21.9" customHeight="1" x14ac:dyDescent="0.3">
      <c r="A2043" s="519">
        <v>4</v>
      </c>
      <c r="B2043" s="98" t="s">
        <v>4080</v>
      </c>
      <c r="C2043" s="72">
        <v>11</v>
      </c>
      <c r="D2043" s="933"/>
      <c r="E2043" s="51">
        <v>6604481</v>
      </c>
      <c r="F2043" s="676">
        <v>1</v>
      </c>
      <c r="G2043" s="2217">
        <v>12880.37</v>
      </c>
      <c r="H2043" s="2217">
        <v>12880.37</v>
      </c>
      <c r="I2043" s="19">
        <f t="shared" si="355"/>
        <v>0</v>
      </c>
      <c r="J2043" s="507">
        <v>8000</v>
      </c>
      <c r="K2043" s="581" t="s">
        <v>292</v>
      </c>
      <c r="L2043" s="21">
        <f t="shared" si="361"/>
        <v>1459594.0799999998</v>
      </c>
      <c r="M2043" s="21">
        <f t="shared" si="362"/>
        <v>1462863.9889692122</v>
      </c>
      <c r="N2043" s="71" t="s">
        <v>43</v>
      </c>
      <c r="O2043" s="2628">
        <v>120</v>
      </c>
      <c r="P2043" s="2627"/>
      <c r="S2043" t="str">
        <f t="shared" si="356"/>
        <v xml:space="preserve">Madrasa </v>
      </c>
      <c r="T2043" s="2672">
        <f t="shared" si="357"/>
        <v>1462863.9889692122</v>
      </c>
      <c r="U2043" s="2672">
        <v>1424459.6967641572</v>
      </c>
      <c r="V2043" s="1106">
        <f t="shared" si="358"/>
        <v>38404.292205055011</v>
      </c>
      <c r="W2043" s="1104">
        <f t="shared" si="359"/>
        <v>2.696060288142605</v>
      </c>
      <c r="X2043" s="33" t="str">
        <f t="shared" si="360"/>
        <v>OK</v>
      </c>
    </row>
    <row r="2044" spans="1:24" ht="21.9" customHeight="1" x14ac:dyDescent="0.3">
      <c r="A2044" s="519">
        <v>5</v>
      </c>
      <c r="B2044" s="98" t="s">
        <v>3715</v>
      </c>
      <c r="C2044" s="72">
        <v>11</v>
      </c>
      <c r="D2044" s="933"/>
      <c r="E2044" s="51">
        <v>6604443</v>
      </c>
      <c r="F2044" s="676">
        <v>1</v>
      </c>
      <c r="G2044" s="2217">
        <v>9206.44</v>
      </c>
      <c r="H2044" s="2217">
        <v>9206.44</v>
      </c>
      <c r="I2044" s="19">
        <f t="shared" si="355"/>
        <v>0</v>
      </c>
      <c r="J2044" s="507">
        <v>8000</v>
      </c>
      <c r="K2044" s="581" t="s">
        <v>292</v>
      </c>
      <c r="L2044" s="21">
        <f t="shared" si="361"/>
        <v>1216328.4000000001</v>
      </c>
      <c r="M2044" s="21">
        <f t="shared" si="362"/>
        <v>1219053.3241410104</v>
      </c>
      <c r="N2044" s="71" t="s">
        <v>43</v>
      </c>
      <c r="O2044" s="2628">
        <v>100</v>
      </c>
      <c r="P2044" s="21"/>
      <c r="S2044" t="str">
        <f t="shared" si="356"/>
        <v>Thana</v>
      </c>
      <c r="T2044" s="2672">
        <f t="shared" si="357"/>
        <v>1219053.3241410104</v>
      </c>
      <c r="U2044" s="2672">
        <v>1217486.9203112454</v>
      </c>
      <c r="V2044" s="1106">
        <f t="shared" si="358"/>
        <v>1566.4038297650404</v>
      </c>
      <c r="W2044" s="1104">
        <f t="shared" si="359"/>
        <v>0.12865878093906719</v>
      </c>
      <c r="X2044" s="33" t="str">
        <f t="shared" si="360"/>
        <v>OK</v>
      </c>
    </row>
    <row r="2045" spans="1:24" ht="21.9" customHeight="1" x14ac:dyDescent="0.3">
      <c r="A2045" s="519">
        <v>6</v>
      </c>
      <c r="B2045" s="649" t="s">
        <v>4081</v>
      </c>
      <c r="C2045" s="642">
        <v>11</v>
      </c>
      <c r="D2045" s="2084"/>
      <c r="E2045" s="643">
        <v>6604372</v>
      </c>
      <c r="F2045" s="1383">
        <v>1</v>
      </c>
      <c r="G2045" s="2217">
        <v>7218.69</v>
      </c>
      <c r="H2045" s="2217">
        <v>7218.69</v>
      </c>
      <c r="I2045" s="644">
        <f t="shared" si="355"/>
        <v>0</v>
      </c>
      <c r="J2045" s="645">
        <v>8000</v>
      </c>
      <c r="K2045" s="646"/>
      <c r="L2045" s="21">
        <f t="shared" si="361"/>
        <v>0</v>
      </c>
      <c r="M2045" s="647">
        <f t="shared" si="362"/>
        <v>0</v>
      </c>
      <c r="N2045" s="71" t="s">
        <v>43</v>
      </c>
      <c r="O2045" s="14"/>
      <c r="P2045" s="21"/>
      <c r="S2045" t="str">
        <f t="shared" si="356"/>
        <v xml:space="preserve">Al-Hera </v>
      </c>
      <c r="T2045" s="2672">
        <f t="shared" si="357"/>
        <v>0</v>
      </c>
      <c r="U2045" s="2672">
        <v>0</v>
      </c>
      <c r="V2045" s="1106">
        <f t="shared" si="358"/>
        <v>0</v>
      </c>
      <c r="W2045" s="1104" t="e">
        <f t="shared" si="359"/>
        <v>#DIV/0!</v>
      </c>
      <c r="X2045" s="33" t="e">
        <f t="shared" si="360"/>
        <v>#DIV/0!</v>
      </c>
    </row>
    <row r="2046" spans="1:24" ht="21.9" customHeight="1" x14ac:dyDescent="0.3">
      <c r="A2046" s="519">
        <v>7</v>
      </c>
      <c r="B2046" s="98" t="s">
        <v>4082</v>
      </c>
      <c r="C2046" s="72">
        <v>11</v>
      </c>
      <c r="D2046" s="933"/>
      <c r="E2046" s="51">
        <v>6604448</v>
      </c>
      <c r="F2046" s="676">
        <v>1</v>
      </c>
      <c r="G2046" s="2217">
        <v>7366.66</v>
      </c>
      <c r="H2046" s="2217">
        <v>7366.66</v>
      </c>
      <c r="I2046" s="19">
        <f t="shared" si="355"/>
        <v>0</v>
      </c>
      <c r="J2046" s="507">
        <v>8000</v>
      </c>
      <c r="K2046" s="581" t="s">
        <v>292</v>
      </c>
      <c r="L2046" s="21">
        <f t="shared" si="361"/>
        <v>973062.71999999986</v>
      </c>
      <c r="M2046" s="21">
        <f t="shared" si="362"/>
        <v>975242.65931280819</v>
      </c>
      <c r="N2046" s="71" t="s">
        <v>43</v>
      </c>
      <c r="O2046" s="2628">
        <v>80</v>
      </c>
      <c r="P2046" s="21"/>
      <c r="S2046" t="str">
        <f t="shared" si="356"/>
        <v>Waz Uddin School</v>
      </c>
      <c r="T2046" s="2672">
        <f t="shared" si="357"/>
        <v>975242.65931280819</v>
      </c>
      <c r="U2046" s="2672">
        <v>730492.15218674717</v>
      </c>
      <c r="V2046" s="1106">
        <f t="shared" si="358"/>
        <v>244750.50712606101</v>
      </c>
      <c r="W2046" s="1104">
        <f t="shared" si="359"/>
        <v>33.50487837458541</v>
      </c>
      <c r="X2046" s="33" t="str">
        <f t="shared" si="360"/>
        <v>OK</v>
      </c>
    </row>
    <row r="2047" spans="1:24" ht="21.9" customHeight="1" x14ac:dyDescent="0.3">
      <c r="A2047" s="519">
        <v>8</v>
      </c>
      <c r="B2047" s="98" t="s">
        <v>3613</v>
      </c>
      <c r="C2047" s="72">
        <v>11</v>
      </c>
      <c r="D2047" s="933"/>
      <c r="E2047" s="51" t="s">
        <v>3240</v>
      </c>
      <c r="F2047" s="676">
        <v>1</v>
      </c>
      <c r="G2047" s="2217">
        <v>597.11</v>
      </c>
      <c r="H2047" s="2217">
        <v>597.11</v>
      </c>
      <c r="I2047" s="19">
        <f t="shared" si="355"/>
        <v>0</v>
      </c>
      <c r="J2047" s="507">
        <v>1</v>
      </c>
      <c r="K2047" s="581"/>
      <c r="L2047" s="21">
        <f t="shared" ref="L2047" si="363">F2047*I2047*J2047</f>
        <v>0</v>
      </c>
      <c r="M2047" s="21">
        <f t="shared" si="362"/>
        <v>0</v>
      </c>
      <c r="N2047" s="71" t="s">
        <v>43</v>
      </c>
      <c r="O2047" s="14"/>
      <c r="P2047" s="21"/>
      <c r="S2047" t="str">
        <f t="shared" si="356"/>
        <v>11/0.4 kV Auxiliary Transformer</v>
      </c>
      <c r="T2047" s="2672">
        <f t="shared" si="357"/>
        <v>0</v>
      </c>
      <c r="U2047" s="2672">
        <v>0</v>
      </c>
      <c r="V2047" s="1106">
        <f t="shared" si="358"/>
        <v>0</v>
      </c>
      <c r="W2047" s="1104" t="e">
        <f t="shared" si="359"/>
        <v>#DIV/0!</v>
      </c>
      <c r="X2047" s="33" t="e">
        <f t="shared" si="360"/>
        <v>#DIV/0!</v>
      </c>
    </row>
    <row r="2048" spans="1:24" ht="21.9" customHeight="1" x14ac:dyDescent="0.3">
      <c r="A2048" s="524"/>
      <c r="B2048" s="3201" t="s">
        <v>4621</v>
      </c>
      <c r="C2048" s="3202"/>
      <c r="D2048" s="3202"/>
      <c r="E2048" s="3202"/>
      <c r="F2048" s="3202"/>
      <c r="G2048" s="3202"/>
      <c r="H2048" s="3203"/>
      <c r="I2048" s="37"/>
      <c r="J2048" s="52" t="s">
        <v>38</v>
      </c>
      <c r="K2048" s="42">
        <f>M2038</f>
        <v>6485363.6844301745</v>
      </c>
      <c r="L2048" s="42">
        <f>SUM(L2040:L2047)</f>
        <v>6470867.0879999995</v>
      </c>
      <c r="M2048" s="42">
        <f>SUM(M2040:M2047)</f>
        <v>6485363.6844301745</v>
      </c>
      <c r="N2048" s="82">
        <f>(M2048-L2048)/L2048*100</f>
        <v>0.22402865385781831</v>
      </c>
      <c r="O2048" s="28"/>
    </row>
    <row r="2050" spans="1:15" ht="21.9" customHeight="1" x14ac:dyDescent="0.3">
      <c r="A2050" s="511"/>
      <c r="B2050" s="523"/>
      <c r="C2050" s="520"/>
      <c r="D2050" s="1038"/>
      <c r="F2050" s="3107" t="s">
        <v>815</v>
      </c>
      <c r="G2050" s="3108"/>
      <c r="H2050" s="3109"/>
      <c r="I2050" s="555" t="s">
        <v>14</v>
      </c>
      <c r="J2050" s="511"/>
      <c r="L2050" s="511"/>
      <c r="M2050" s="511"/>
      <c r="N2050" s="520"/>
      <c r="O2050" s="511"/>
    </row>
    <row r="2051" spans="1:15" ht="21.9" customHeight="1" x14ac:dyDescent="0.3">
      <c r="A2051" s="511"/>
      <c r="B2051" s="523"/>
      <c r="C2051" s="520"/>
      <c r="D2051" s="1038"/>
      <c r="F2051" s="1090" t="s">
        <v>43</v>
      </c>
      <c r="G2051" s="3070" t="s">
        <v>4068</v>
      </c>
      <c r="H2051" s="3071"/>
      <c r="I2051" s="530">
        <f>SUM(M2040:M2047)</f>
        <v>6485363.6844301745</v>
      </c>
      <c r="J2051" s="511"/>
      <c r="L2051" s="511"/>
      <c r="M2051" s="511"/>
      <c r="N2051" s="520"/>
      <c r="O2051" s="511" t="s">
        <v>222</v>
      </c>
    </row>
    <row r="2052" spans="1:15" ht="21.9" customHeight="1" x14ac:dyDescent="0.3">
      <c r="A2052" s="511"/>
      <c r="B2052" s="523"/>
      <c r="C2052" s="520"/>
      <c r="D2052" s="1038"/>
      <c r="F2052" s="1090"/>
      <c r="G2052" s="3070"/>
      <c r="H2052" s="3071"/>
      <c r="I2052" s="530"/>
      <c r="J2052" s="511"/>
      <c r="L2052" s="511"/>
      <c r="M2052" s="511"/>
      <c r="N2052" s="520"/>
      <c r="O2052" s="511"/>
    </row>
    <row r="2053" spans="1:15" ht="21.9" customHeight="1" x14ac:dyDescent="0.3">
      <c r="A2053" s="511"/>
      <c r="B2053" s="523"/>
      <c r="C2053" s="520"/>
      <c r="D2053" s="1038"/>
      <c r="F2053" s="1090"/>
      <c r="G2053" s="3070"/>
      <c r="H2053" s="3071"/>
      <c r="I2053" s="530"/>
      <c r="J2053" s="511"/>
      <c r="L2053" s="511"/>
      <c r="M2053" s="511"/>
      <c r="N2053" s="520"/>
      <c r="O2053" s="511"/>
    </row>
    <row r="2054" spans="1:15" ht="21.9" customHeight="1" x14ac:dyDescent="0.3">
      <c r="A2054" s="511"/>
      <c r="B2054" s="523"/>
      <c r="C2054" s="520"/>
      <c r="D2054" s="1038"/>
      <c r="E2054" s="520"/>
      <c r="F2054" s="1090"/>
      <c r="G2054" s="3070"/>
      <c r="H2054" s="3071"/>
      <c r="I2054" s="530"/>
      <c r="J2054" s="511"/>
      <c r="L2054" s="511"/>
      <c r="M2054" s="511"/>
      <c r="N2054" s="520"/>
      <c r="O2054" s="511"/>
    </row>
    <row r="2055" spans="1:15" ht="21.9" customHeight="1" x14ac:dyDescent="0.3">
      <c r="F2055" s="1090"/>
      <c r="G2055" s="3110"/>
      <c r="H2055" s="3111"/>
      <c r="I2055" s="530"/>
      <c r="J2055" s="511"/>
    </row>
    <row r="2056" spans="1:15" ht="21.9" customHeight="1" x14ac:dyDescent="0.3">
      <c r="D2056"/>
      <c r="F2056" s="1093" t="s">
        <v>199</v>
      </c>
      <c r="G2056" s="1094"/>
      <c r="H2056" s="1094"/>
      <c r="I2056" s="540">
        <f>SUM(I2051:I2055)</f>
        <v>6485363.6844301745</v>
      </c>
      <c r="J2056" s="42">
        <f>I2056-M2048</f>
        <v>0</v>
      </c>
    </row>
    <row r="2057" spans="1:15" ht="21.9" customHeight="1" x14ac:dyDescent="0.3">
      <c r="D2057"/>
      <c r="F2057" s="674"/>
      <c r="G2057" s="2214"/>
      <c r="H2057" s="2214"/>
      <c r="I2057" s="511"/>
      <c r="J2057" s="511"/>
    </row>
  </sheetData>
  <mergeCells count="1169">
    <mergeCell ref="O1102:O1104"/>
    <mergeCell ref="P1102:P1104"/>
    <mergeCell ref="Q1102:Q1104"/>
    <mergeCell ref="O1609:O1610"/>
    <mergeCell ref="P1609:P1610"/>
    <mergeCell ref="Q1609:Q1610"/>
    <mergeCell ref="O1611:O1612"/>
    <mergeCell ref="P1611:P1612"/>
    <mergeCell ref="Q1611:Q1612"/>
    <mergeCell ref="O1613:O1614"/>
    <mergeCell ref="P1613:P1614"/>
    <mergeCell ref="Q1613:Q1614"/>
    <mergeCell ref="O1604:O1606"/>
    <mergeCell ref="P1604:P1606"/>
    <mergeCell ref="Q1604:Q1606"/>
    <mergeCell ref="O1409:O1410"/>
    <mergeCell ref="P1409:P1410"/>
    <mergeCell ref="Q1409:Q1410"/>
    <mergeCell ref="O1480:O1481"/>
    <mergeCell ref="O1433:O1434"/>
    <mergeCell ref="O1272:O1273"/>
    <mergeCell ref="O1131:O1132"/>
    <mergeCell ref="O1595:O1596"/>
    <mergeCell ref="O1512:O1513"/>
    <mergeCell ref="O1556:O1557"/>
    <mergeCell ref="O1399:O1400"/>
    <mergeCell ref="O1224:O1225"/>
    <mergeCell ref="F1990:H1990"/>
    <mergeCell ref="B2048:H2048"/>
    <mergeCell ref="A1975:A1981"/>
    <mergeCell ref="P891:P892"/>
    <mergeCell ref="Q891:Q892"/>
    <mergeCell ref="O895:O896"/>
    <mergeCell ref="P895:P896"/>
    <mergeCell ref="Q895:Q896"/>
    <mergeCell ref="O898:O899"/>
    <mergeCell ref="P898:P899"/>
    <mergeCell ref="Q898:Q899"/>
    <mergeCell ref="O1106:O1107"/>
    <mergeCell ref="P1106:P1107"/>
    <mergeCell ref="Q1106:Q1107"/>
    <mergeCell ref="O1109:O1110"/>
    <mergeCell ref="P1109:P1110"/>
    <mergeCell ref="Q1109:Q1110"/>
    <mergeCell ref="O1112:O1113"/>
    <mergeCell ref="P1112:P1113"/>
    <mergeCell ref="Q1112:Q1113"/>
    <mergeCell ref="O1093:O1094"/>
    <mergeCell ref="O1058:O1059"/>
    <mergeCell ref="D1952:D1954"/>
    <mergeCell ref="D1854:D1855"/>
    <mergeCell ref="B1858:C1858"/>
    <mergeCell ref="B1862:C1862"/>
    <mergeCell ref="B1785:C1785"/>
    <mergeCell ref="O1169:O1170"/>
    <mergeCell ref="O1948:O1949"/>
    <mergeCell ref="F1984:H1984"/>
    <mergeCell ref="F1460:H1460"/>
    <mergeCell ref="G1461:H1461"/>
    <mergeCell ref="G1462:H1462"/>
    <mergeCell ref="G1463:H1463"/>
    <mergeCell ref="G1464:H1464"/>
    <mergeCell ref="G1465:H1465"/>
    <mergeCell ref="G1159:H1159"/>
    <mergeCell ref="G1160:H1160"/>
    <mergeCell ref="G1161:H1161"/>
    <mergeCell ref="G1162:H1162"/>
    <mergeCell ref="G1163:H1163"/>
    <mergeCell ref="F1164:H1164"/>
    <mergeCell ref="G1254:H1254"/>
    <mergeCell ref="G1255:H1255"/>
    <mergeCell ref="G1256:H1256"/>
    <mergeCell ref="G1257:H1257"/>
    <mergeCell ref="G1258:H1258"/>
    <mergeCell ref="F1259:H1259"/>
    <mergeCell ref="G1339:H1339"/>
    <mergeCell ref="G1340:H1340"/>
    <mergeCell ref="B1268:M1268"/>
    <mergeCell ref="A1271:N1271"/>
    <mergeCell ref="A1272:A1273"/>
    <mergeCell ref="K1169:L1169"/>
    <mergeCell ref="B1215:C1215"/>
    <mergeCell ref="F1215:H1215"/>
    <mergeCell ref="K1215:L1215"/>
    <mergeCell ref="B1216:C1216"/>
    <mergeCell ref="F1216:H1216"/>
    <mergeCell ref="K1216:L1216"/>
    <mergeCell ref="C1434:D1434"/>
    <mergeCell ref="B1389:C1389"/>
    <mergeCell ref="K1389:L1389"/>
    <mergeCell ref="B1399:B1400"/>
    <mergeCell ref="C1949:D1949"/>
    <mergeCell ref="G1974:H1974"/>
    <mergeCell ref="B1943:C1943"/>
    <mergeCell ref="A1947:N1947"/>
    <mergeCell ref="G1948:I1948"/>
    <mergeCell ref="J1948:J1949"/>
    <mergeCell ref="K1948:L1948"/>
    <mergeCell ref="B1911:M1911"/>
    <mergeCell ref="A1914:N1914"/>
    <mergeCell ref="A1915:A1916"/>
    <mergeCell ref="B1915:B1916"/>
    <mergeCell ref="C1915:E1915"/>
    <mergeCell ref="F1915:F1916"/>
    <mergeCell ref="G1915:I1915"/>
    <mergeCell ref="J1915:J1916"/>
    <mergeCell ref="K1915:L1915"/>
    <mergeCell ref="B1939:C1939"/>
    <mergeCell ref="F1939:H1939"/>
    <mergeCell ref="K1939:L1939"/>
    <mergeCell ref="B1940:C1940"/>
    <mergeCell ref="F1940:H1940"/>
    <mergeCell ref="K1940:L1940"/>
    <mergeCell ref="B1941:C1941"/>
    <mergeCell ref="F1941:H1941"/>
    <mergeCell ref="K1941:L1941"/>
    <mergeCell ref="B1942:C1942"/>
    <mergeCell ref="F1942:H1942"/>
    <mergeCell ref="K1942:L1942"/>
    <mergeCell ref="F1948:F1949"/>
    <mergeCell ref="B1948:B1949"/>
    <mergeCell ref="A1948:A1949"/>
    <mergeCell ref="C1948:E1948"/>
    <mergeCell ref="O1915:O1916"/>
    <mergeCell ref="C1916:D1916"/>
    <mergeCell ref="D1919:D1920"/>
    <mergeCell ref="D1923:D1925"/>
    <mergeCell ref="D1928:D1929"/>
    <mergeCell ref="D1933:D1935"/>
    <mergeCell ref="B1938:C1938"/>
    <mergeCell ref="F1938:H1938"/>
    <mergeCell ref="K1938:L1938"/>
    <mergeCell ref="B1863:C1863"/>
    <mergeCell ref="A1867:N1867"/>
    <mergeCell ref="A1868:A1869"/>
    <mergeCell ref="B1868:B1869"/>
    <mergeCell ref="C1868:E1868"/>
    <mergeCell ref="F1868:F1869"/>
    <mergeCell ref="G1868:I1868"/>
    <mergeCell ref="J1868:J1869"/>
    <mergeCell ref="K1868:L1868"/>
    <mergeCell ref="O1868:O1869"/>
    <mergeCell ref="C1869:D1869"/>
    <mergeCell ref="D1872:D1873"/>
    <mergeCell ref="F1896:H1896"/>
    <mergeCell ref="G1897:H1897"/>
    <mergeCell ref="G1898:H1898"/>
    <mergeCell ref="G1901:H1901"/>
    <mergeCell ref="G1899:H1899"/>
    <mergeCell ref="G1900:H1900"/>
    <mergeCell ref="B1861:C1861"/>
    <mergeCell ref="K1861:L1861"/>
    <mergeCell ref="O1790:O1791"/>
    <mergeCell ref="C1791:D1791"/>
    <mergeCell ref="D1794:D1795"/>
    <mergeCell ref="F1818:H1818"/>
    <mergeCell ref="B1833:M1833"/>
    <mergeCell ref="A1836:N1836"/>
    <mergeCell ref="A1837:A1838"/>
    <mergeCell ref="B1837:B1838"/>
    <mergeCell ref="C1837:E1837"/>
    <mergeCell ref="F1837:F1838"/>
    <mergeCell ref="G1837:I1837"/>
    <mergeCell ref="J1837:J1838"/>
    <mergeCell ref="K1837:L1837"/>
    <mergeCell ref="O1837:O1838"/>
    <mergeCell ref="C1838:D1838"/>
    <mergeCell ref="G1790:I1790"/>
    <mergeCell ref="J1790:J1791"/>
    <mergeCell ref="K1790:L1790"/>
    <mergeCell ref="G1819:H1819"/>
    <mergeCell ref="G1820:H1820"/>
    <mergeCell ref="G1821:H1821"/>
    <mergeCell ref="G1822:H1822"/>
    <mergeCell ref="G1823:H1823"/>
    <mergeCell ref="D1841:D1842"/>
    <mergeCell ref="D1845:D1846"/>
    <mergeCell ref="D1849:D1850"/>
    <mergeCell ref="F1858:H1858"/>
    <mergeCell ref="A1790:A1791"/>
    <mergeCell ref="F1780:H1780"/>
    <mergeCell ref="K1780:L1780"/>
    <mergeCell ref="B1781:C1781"/>
    <mergeCell ref="F1781:H1781"/>
    <mergeCell ref="K1781:L1781"/>
    <mergeCell ref="B1782:C1782"/>
    <mergeCell ref="F1782:H1782"/>
    <mergeCell ref="K1782:L1782"/>
    <mergeCell ref="B1783:C1783"/>
    <mergeCell ref="K1783:L1783"/>
    <mergeCell ref="B1784:C1784"/>
    <mergeCell ref="K1784:L1784"/>
    <mergeCell ref="B1790:B1791"/>
    <mergeCell ref="C1790:E1790"/>
    <mergeCell ref="F1790:F1791"/>
    <mergeCell ref="G1737:H1737"/>
    <mergeCell ref="G1738:H1738"/>
    <mergeCell ref="G1739:H1739"/>
    <mergeCell ref="G1740:H1740"/>
    <mergeCell ref="B1751:M1751"/>
    <mergeCell ref="A1754:N1754"/>
    <mergeCell ref="A1755:A1756"/>
    <mergeCell ref="B1755:B1756"/>
    <mergeCell ref="C1755:E1755"/>
    <mergeCell ref="F1755:F1756"/>
    <mergeCell ref="G1755:I1755"/>
    <mergeCell ref="J1755:J1756"/>
    <mergeCell ref="K1755:L1755"/>
    <mergeCell ref="A1789:N1789"/>
    <mergeCell ref="D1776:D1777"/>
    <mergeCell ref="B1780:C1780"/>
    <mergeCell ref="O1755:O1756"/>
    <mergeCell ref="C1756:D1756"/>
    <mergeCell ref="D1766:D1768"/>
    <mergeCell ref="G1741:H1741"/>
    <mergeCell ref="O1716:O1717"/>
    <mergeCell ref="C1717:D1717"/>
    <mergeCell ref="D1720:D1721"/>
    <mergeCell ref="F1736:H1736"/>
    <mergeCell ref="B1710:C1710"/>
    <mergeCell ref="K1710:L1710"/>
    <mergeCell ref="B1711:C1711"/>
    <mergeCell ref="A1715:N1715"/>
    <mergeCell ref="A1716:A1717"/>
    <mergeCell ref="B1716:B1717"/>
    <mergeCell ref="C1716:E1716"/>
    <mergeCell ref="F1716:F1717"/>
    <mergeCell ref="G1716:I1716"/>
    <mergeCell ref="J1716:J1717"/>
    <mergeCell ref="K1716:L1716"/>
    <mergeCell ref="B1707:C1707"/>
    <mergeCell ref="F1707:H1707"/>
    <mergeCell ref="K1707:L1707"/>
    <mergeCell ref="B1708:C1708"/>
    <mergeCell ref="F1708:H1708"/>
    <mergeCell ref="K1708:L1708"/>
    <mergeCell ref="B1709:C1709"/>
    <mergeCell ref="K1709:L1709"/>
    <mergeCell ref="O1680:O1681"/>
    <mergeCell ref="C1681:D1681"/>
    <mergeCell ref="D1697:D1698"/>
    <mergeCell ref="D1702:D1703"/>
    <mergeCell ref="B1706:C1706"/>
    <mergeCell ref="F1706:H1706"/>
    <mergeCell ref="K1706:L1706"/>
    <mergeCell ref="B1676:M1676"/>
    <mergeCell ref="A1679:N1679"/>
    <mergeCell ref="A1680:A1681"/>
    <mergeCell ref="B1680:B1681"/>
    <mergeCell ref="C1680:E1680"/>
    <mergeCell ref="F1680:F1681"/>
    <mergeCell ref="G1680:I1680"/>
    <mergeCell ref="J1680:J1681"/>
    <mergeCell ref="K1680:L1680"/>
    <mergeCell ref="O1633:O1634"/>
    <mergeCell ref="C1634:D1634"/>
    <mergeCell ref="F1660:H1660"/>
    <mergeCell ref="G1661:H1661"/>
    <mergeCell ref="G1662:H1662"/>
    <mergeCell ref="G1663:H1663"/>
    <mergeCell ref="G1664:H1664"/>
    <mergeCell ref="G1665:H1665"/>
    <mergeCell ref="A1632:N1632"/>
    <mergeCell ref="A1633:A1634"/>
    <mergeCell ref="B1633:B1634"/>
    <mergeCell ref="C1633:E1633"/>
    <mergeCell ref="F1633:F1634"/>
    <mergeCell ref="G1633:I1633"/>
    <mergeCell ref="J1633:J1634"/>
    <mergeCell ref="K1633:L1633"/>
    <mergeCell ref="C1596:D1596"/>
    <mergeCell ref="I1619:J1619"/>
    <mergeCell ref="B1587:C1587"/>
    <mergeCell ref="A1594:N1594"/>
    <mergeCell ref="A1595:A1596"/>
    <mergeCell ref="B1595:B1596"/>
    <mergeCell ref="C1595:E1595"/>
    <mergeCell ref="F1595:F1596"/>
    <mergeCell ref="G1595:I1595"/>
    <mergeCell ref="J1595:J1596"/>
    <mergeCell ref="K1595:L1595"/>
    <mergeCell ref="B1584:C1584"/>
    <mergeCell ref="F1584:H1584"/>
    <mergeCell ref="K1584:L1584"/>
    <mergeCell ref="B1585:C1585"/>
    <mergeCell ref="K1585:L1585"/>
    <mergeCell ref="B1586:C1586"/>
    <mergeCell ref="K1586:L1586"/>
    <mergeCell ref="I1571:J1571"/>
    <mergeCell ref="I1572:J1572"/>
    <mergeCell ref="D1574:D1575"/>
    <mergeCell ref="B1582:C1582"/>
    <mergeCell ref="F1582:H1582"/>
    <mergeCell ref="K1582:L1582"/>
    <mergeCell ref="B1583:C1583"/>
    <mergeCell ref="F1583:H1583"/>
    <mergeCell ref="K1583:L1583"/>
    <mergeCell ref="C1557:D1557"/>
    <mergeCell ref="D1560:D1563"/>
    <mergeCell ref="E1560:E1561"/>
    <mergeCell ref="E1562:E1563"/>
    <mergeCell ref="I1564:J1564"/>
    <mergeCell ref="B1552:M1552"/>
    <mergeCell ref="A1555:N1555"/>
    <mergeCell ref="A1556:A1557"/>
    <mergeCell ref="B1556:B1557"/>
    <mergeCell ref="C1556:E1556"/>
    <mergeCell ref="F1556:F1557"/>
    <mergeCell ref="G1556:I1556"/>
    <mergeCell ref="J1556:J1557"/>
    <mergeCell ref="K1556:L1556"/>
    <mergeCell ref="C1513:D1513"/>
    <mergeCell ref="D1516:D1517"/>
    <mergeCell ref="D1520:D1531"/>
    <mergeCell ref="F1534:H1534"/>
    <mergeCell ref="G1535:H1535"/>
    <mergeCell ref="G1536:H1536"/>
    <mergeCell ref="G1537:H1537"/>
    <mergeCell ref="G1538:H1538"/>
    <mergeCell ref="G1539:H1539"/>
    <mergeCell ref="B1506:C1506"/>
    <mergeCell ref="K1506:L1506"/>
    <mergeCell ref="B1507:C1507"/>
    <mergeCell ref="A1511:N1511"/>
    <mergeCell ref="A1512:A1513"/>
    <mergeCell ref="B1512:B1513"/>
    <mergeCell ref="C1512:E1512"/>
    <mergeCell ref="F1512:F1513"/>
    <mergeCell ref="G1512:I1512"/>
    <mergeCell ref="J1512:J1513"/>
    <mergeCell ref="K1512:L1512"/>
    <mergeCell ref="B1503:C1503"/>
    <mergeCell ref="F1503:H1503"/>
    <mergeCell ref="K1503:L1503"/>
    <mergeCell ref="B1504:C1504"/>
    <mergeCell ref="F1504:H1504"/>
    <mergeCell ref="K1504:L1504"/>
    <mergeCell ref="B1505:C1505"/>
    <mergeCell ref="K1505:L1505"/>
    <mergeCell ref="C1481:D1481"/>
    <mergeCell ref="D1489:D1490"/>
    <mergeCell ref="D1498:D1499"/>
    <mergeCell ref="B1502:C1502"/>
    <mergeCell ref="F1502:H1502"/>
    <mergeCell ref="K1502:L1502"/>
    <mergeCell ref="B1476:M1476"/>
    <mergeCell ref="A1479:N1479"/>
    <mergeCell ref="A1480:A1481"/>
    <mergeCell ref="B1480:B1481"/>
    <mergeCell ref="C1480:E1480"/>
    <mergeCell ref="F1480:F1481"/>
    <mergeCell ref="G1480:I1480"/>
    <mergeCell ref="J1480:J1481"/>
    <mergeCell ref="K1480:L1480"/>
    <mergeCell ref="B1390:C1390"/>
    <mergeCell ref="K1390:L1390"/>
    <mergeCell ref="D1437:D1438"/>
    <mergeCell ref="A1432:N1432"/>
    <mergeCell ref="A1433:A1434"/>
    <mergeCell ref="B1433:B1434"/>
    <mergeCell ref="C1433:E1433"/>
    <mergeCell ref="F1433:F1434"/>
    <mergeCell ref="G1433:I1433"/>
    <mergeCell ref="J1433:J1434"/>
    <mergeCell ref="K1433:L1433"/>
    <mergeCell ref="C1400:D1400"/>
    <mergeCell ref="D1403:D1405"/>
    <mergeCell ref="I1419:J1419"/>
    <mergeCell ref="B1391:C1391"/>
    <mergeCell ref="A1398:N1398"/>
    <mergeCell ref="A1399:A1400"/>
    <mergeCell ref="C1399:E1399"/>
    <mergeCell ref="F1399:F1400"/>
    <mergeCell ref="G1399:I1399"/>
    <mergeCell ref="J1399:J1400"/>
    <mergeCell ref="K1399:L1399"/>
    <mergeCell ref="K1360:L1360"/>
    <mergeCell ref="B1388:C1388"/>
    <mergeCell ref="F1388:H1388"/>
    <mergeCell ref="K1388:L1388"/>
    <mergeCell ref="A1360:A1361"/>
    <mergeCell ref="O1310:O1311"/>
    <mergeCell ref="C1311:D1311"/>
    <mergeCell ref="D1314:D1315"/>
    <mergeCell ref="F1338:H1338"/>
    <mergeCell ref="I1375:J1375"/>
    <mergeCell ref="I1376:J1376"/>
    <mergeCell ref="D1378:D1379"/>
    <mergeCell ref="B1386:C1386"/>
    <mergeCell ref="F1386:H1386"/>
    <mergeCell ref="K1386:L1386"/>
    <mergeCell ref="B1387:C1387"/>
    <mergeCell ref="F1387:H1387"/>
    <mergeCell ref="K1387:L1387"/>
    <mergeCell ref="O1360:O1361"/>
    <mergeCell ref="C1361:D1361"/>
    <mergeCell ref="I1369:J1369"/>
    <mergeCell ref="D1372:D1374"/>
    <mergeCell ref="B1360:B1361"/>
    <mergeCell ref="C1360:E1360"/>
    <mergeCell ref="F1360:F1361"/>
    <mergeCell ref="G1360:I1360"/>
    <mergeCell ref="J1360:J1361"/>
    <mergeCell ref="G1341:H1341"/>
    <mergeCell ref="G1342:H1342"/>
    <mergeCell ref="G1343:H1343"/>
    <mergeCell ref="B1356:M1356"/>
    <mergeCell ref="A1359:N1359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F1344:H1344"/>
    <mergeCell ref="B1301:C1301"/>
    <mergeCell ref="F1301:H1301"/>
    <mergeCell ref="K1301:L1301"/>
    <mergeCell ref="B1302:C1302"/>
    <mergeCell ref="F1302:H1302"/>
    <mergeCell ref="K1302:L1302"/>
    <mergeCell ref="B1303:C1303"/>
    <mergeCell ref="K1303:L1303"/>
    <mergeCell ref="C1273:D1273"/>
    <mergeCell ref="D1284:D1287"/>
    <mergeCell ref="D1290:D1291"/>
    <mergeCell ref="D1295:D1297"/>
    <mergeCell ref="B1300:C1300"/>
    <mergeCell ref="F1300:H1300"/>
    <mergeCell ref="K1300:L1300"/>
    <mergeCell ref="B1272:B1273"/>
    <mergeCell ref="C1272:E1272"/>
    <mergeCell ref="F1272:F1273"/>
    <mergeCell ref="G1272:I1272"/>
    <mergeCell ref="J1272:J1273"/>
    <mergeCell ref="K1272:L1272"/>
    <mergeCell ref="C1225:D1225"/>
    <mergeCell ref="D1228:D1230"/>
    <mergeCell ref="F1253:H1253"/>
    <mergeCell ref="B1218:C1218"/>
    <mergeCell ref="K1218:L1218"/>
    <mergeCell ref="B1219:C1219"/>
    <mergeCell ref="A1223:N1223"/>
    <mergeCell ref="A1224:A1225"/>
    <mergeCell ref="B1224:B1225"/>
    <mergeCell ref="C1224:E1224"/>
    <mergeCell ref="F1224:F1225"/>
    <mergeCell ref="G1224:I1224"/>
    <mergeCell ref="J1224:J1225"/>
    <mergeCell ref="K1224:L1224"/>
    <mergeCell ref="K1217:L1217"/>
    <mergeCell ref="O1189:O1190"/>
    <mergeCell ref="C1190:D1190"/>
    <mergeCell ref="D1200:D1202"/>
    <mergeCell ref="D1205:D1206"/>
    <mergeCell ref="D1210:D1211"/>
    <mergeCell ref="B1214:C1214"/>
    <mergeCell ref="F1214:H1214"/>
    <mergeCell ref="K1214:L1214"/>
    <mergeCell ref="B1217:C1217"/>
    <mergeCell ref="C1132:D1132"/>
    <mergeCell ref="B1185:M1185"/>
    <mergeCell ref="A1188:N1188"/>
    <mergeCell ref="A1189:A1190"/>
    <mergeCell ref="B1189:B1190"/>
    <mergeCell ref="C1189:E1189"/>
    <mergeCell ref="F1189:F1190"/>
    <mergeCell ref="G1189:I1189"/>
    <mergeCell ref="J1189:J1190"/>
    <mergeCell ref="K1189:L1189"/>
    <mergeCell ref="A1131:A1132"/>
    <mergeCell ref="B1131:B1132"/>
    <mergeCell ref="C1131:E1131"/>
    <mergeCell ref="F1131:F1132"/>
    <mergeCell ref="G1131:I1131"/>
    <mergeCell ref="J1131:J1132"/>
    <mergeCell ref="K1131:L1131"/>
    <mergeCell ref="F1158:H1158"/>
    <mergeCell ref="A1168:N1168"/>
    <mergeCell ref="A1169:A1170"/>
    <mergeCell ref="B1169:B1170"/>
    <mergeCell ref="C1169:E1169"/>
    <mergeCell ref="F1169:F1170"/>
    <mergeCell ref="G1169:I1169"/>
    <mergeCell ref="J1169:J1170"/>
    <mergeCell ref="C1170:D1170"/>
    <mergeCell ref="J1159:J1160"/>
    <mergeCell ref="C1094:D1094"/>
    <mergeCell ref="D1097:D1098"/>
    <mergeCell ref="I1117:J1117"/>
    <mergeCell ref="B1085:C1085"/>
    <mergeCell ref="A1092:N1092"/>
    <mergeCell ref="A1093:A1094"/>
    <mergeCell ref="B1093:B1094"/>
    <mergeCell ref="C1093:E1093"/>
    <mergeCell ref="F1093:F1094"/>
    <mergeCell ref="G1093:I1093"/>
    <mergeCell ref="J1093:J1094"/>
    <mergeCell ref="K1093:L1093"/>
    <mergeCell ref="A1130:N1130"/>
    <mergeCell ref="B1082:C1082"/>
    <mergeCell ref="F1082:H1082"/>
    <mergeCell ref="K1082:L1082"/>
    <mergeCell ref="B1083:C1083"/>
    <mergeCell ref="K1083:L1083"/>
    <mergeCell ref="B1084:C1084"/>
    <mergeCell ref="K1084:L1084"/>
    <mergeCell ref="C1059:D1059"/>
    <mergeCell ref="D987:D988"/>
    <mergeCell ref="B997:C997"/>
    <mergeCell ref="F997:H997"/>
    <mergeCell ref="K997:L997"/>
    <mergeCell ref="B1080:C1080"/>
    <mergeCell ref="F1080:H1080"/>
    <mergeCell ref="K1080:L1080"/>
    <mergeCell ref="B1081:C1081"/>
    <mergeCell ref="F1081:H1081"/>
    <mergeCell ref="K1081:L1081"/>
    <mergeCell ref="E1076:E1077"/>
    <mergeCell ref="A1058:A1059"/>
    <mergeCell ref="B1058:B1059"/>
    <mergeCell ref="C1058:E1058"/>
    <mergeCell ref="F1058:F1059"/>
    <mergeCell ref="G1058:I1058"/>
    <mergeCell ref="J1058:J1059"/>
    <mergeCell ref="K1058:L1058"/>
    <mergeCell ref="G1040:H1040"/>
    <mergeCell ref="G1041:H1041"/>
    <mergeCell ref="F1042:H1042"/>
    <mergeCell ref="E1062:E1063"/>
    <mergeCell ref="I1064:J1064"/>
    <mergeCell ref="D1067:D1068"/>
    <mergeCell ref="E1067:E1068"/>
    <mergeCell ref="B1054:M1054"/>
    <mergeCell ref="A1057:N1057"/>
    <mergeCell ref="I1069:J1069"/>
    <mergeCell ref="I1070:J1070"/>
    <mergeCell ref="D1072:D1073"/>
    <mergeCell ref="B964:B965"/>
    <mergeCell ref="C964:E964"/>
    <mergeCell ref="F964:F965"/>
    <mergeCell ref="G964:I964"/>
    <mergeCell ref="J964:J965"/>
    <mergeCell ref="K964:L964"/>
    <mergeCell ref="O964:O965"/>
    <mergeCell ref="C965:D965"/>
    <mergeCell ref="G1039:H1039"/>
    <mergeCell ref="B998:C998"/>
    <mergeCell ref="F998:H998"/>
    <mergeCell ref="K998:L998"/>
    <mergeCell ref="B999:C999"/>
    <mergeCell ref="F999:H999"/>
    <mergeCell ref="K999:L999"/>
    <mergeCell ref="B1000:C1000"/>
    <mergeCell ref="K1000:L1000"/>
    <mergeCell ref="D1011:D1013"/>
    <mergeCell ref="F1036:H1036"/>
    <mergeCell ref="G1037:H1037"/>
    <mergeCell ref="G1038:H1038"/>
    <mergeCell ref="O915:O916"/>
    <mergeCell ref="C916:D916"/>
    <mergeCell ref="A915:A916"/>
    <mergeCell ref="B915:B916"/>
    <mergeCell ref="C915:E915"/>
    <mergeCell ref="F915:F916"/>
    <mergeCell ref="G915:I915"/>
    <mergeCell ref="J915:J916"/>
    <mergeCell ref="K915:L915"/>
    <mergeCell ref="F944:H944"/>
    <mergeCell ref="G945:H945"/>
    <mergeCell ref="G946:H946"/>
    <mergeCell ref="G947:H947"/>
    <mergeCell ref="G948:H948"/>
    <mergeCell ref="G949:H949"/>
    <mergeCell ref="F950:H950"/>
    <mergeCell ref="O1007:O1008"/>
    <mergeCell ref="C1008:D1008"/>
    <mergeCell ref="B1001:C1001"/>
    <mergeCell ref="K1001:L1001"/>
    <mergeCell ref="B1002:C1002"/>
    <mergeCell ref="A1006:N1006"/>
    <mergeCell ref="A1007:A1008"/>
    <mergeCell ref="B1007:B1008"/>
    <mergeCell ref="C1007:E1007"/>
    <mergeCell ref="F1007:F1008"/>
    <mergeCell ref="G1007:I1007"/>
    <mergeCell ref="J1007:J1008"/>
    <mergeCell ref="K1007:L1007"/>
    <mergeCell ref="B960:M960"/>
    <mergeCell ref="A963:N963"/>
    <mergeCell ref="A964:A965"/>
    <mergeCell ref="A914:N914"/>
    <mergeCell ref="O839:O840"/>
    <mergeCell ref="C840:D840"/>
    <mergeCell ref="I845:J845"/>
    <mergeCell ref="B869:C869"/>
    <mergeCell ref="A876:N876"/>
    <mergeCell ref="O877:O878"/>
    <mergeCell ref="C878:D878"/>
    <mergeCell ref="I901:J901"/>
    <mergeCell ref="A877:A878"/>
    <mergeCell ref="B877:B878"/>
    <mergeCell ref="C877:E877"/>
    <mergeCell ref="F877:F878"/>
    <mergeCell ref="G877:I877"/>
    <mergeCell ref="J877:J878"/>
    <mergeCell ref="K877:L877"/>
    <mergeCell ref="O891:O892"/>
    <mergeCell ref="O887:O889"/>
    <mergeCell ref="B835:M835"/>
    <mergeCell ref="A838:N838"/>
    <mergeCell ref="A839:A840"/>
    <mergeCell ref="B839:B840"/>
    <mergeCell ref="C839:E839"/>
    <mergeCell ref="F839:F840"/>
    <mergeCell ref="G839:I839"/>
    <mergeCell ref="J839:J840"/>
    <mergeCell ref="K839:L839"/>
    <mergeCell ref="B866:C866"/>
    <mergeCell ref="F866:H866"/>
    <mergeCell ref="K866:L866"/>
    <mergeCell ref="B867:C867"/>
    <mergeCell ref="K867:L867"/>
    <mergeCell ref="B868:C868"/>
    <mergeCell ref="K868:L868"/>
    <mergeCell ref="I852:J852"/>
    <mergeCell ref="I853:J853"/>
    <mergeCell ref="B864:C864"/>
    <mergeCell ref="F864:H864"/>
    <mergeCell ref="K864:L864"/>
    <mergeCell ref="B865:C865"/>
    <mergeCell ref="F865:H865"/>
    <mergeCell ref="K865:L865"/>
    <mergeCell ref="B843:B844"/>
    <mergeCell ref="E843:E844"/>
    <mergeCell ref="B848:B849"/>
    <mergeCell ref="B850:B851"/>
    <mergeCell ref="G822:H822"/>
    <mergeCell ref="F823:H823"/>
    <mergeCell ref="O792:O793"/>
    <mergeCell ref="C793:D793"/>
    <mergeCell ref="F817:H817"/>
    <mergeCell ref="B786:C786"/>
    <mergeCell ref="K786:L786"/>
    <mergeCell ref="B787:C787"/>
    <mergeCell ref="A791:N791"/>
    <mergeCell ref="A792:A793"/>
    <mergeCell ref="B792:B793"/>
    <mergeCell ref="C792:E792"/>
    <mergeCell ref="F792:F793"/>
    <mergeCell ref="G792:I792"/>
    <mergeCell ref="J792:J793"/>
    <mergeCell ref="K792:L792"/>
    <mergeCell ref="G818:H818"/>
    <mergeCell ref="G819:H819"/>
    <mergeCell ref="G820:H820"/>
    <mergeCell ref="B783:C783"/>
    <mergeCell ref="F783:H783"/>
    <mergeCell ref="K783:L783"/>
    <mergeCell ref="B784:C784"/>
    <mergeCell ref="F784:H784"/>
    <mergeCell ref="K784:L784"/>
    <mergeCell ref="B785:C785"/>
    <mergeCell ref="K785:L785"/>
    <mergeCell ref="O754:O755"/>
    <mergeCell ref="C755:D755"/>
    <mergeCell ref="D767:D770"/>
    <mergeCell ref="D773:D774"/>
    <mergeCell ref="D778:D779"/>
    <mergeCell ref="B782:C782"/>
    <mergeCell ref="F782:H782"/>
    <mergeCell ref="K782:L782"/>
    <mergeCell ref="G821:H821"/>
    <mergeCell ref="B750:M750"/>
    <mergeCell ref="A753:N753"/>
    <mergeCell ref="A754:A755"/>
    <mergeCell ref="B754:B755"/>
    <mergeCell ref="C754:E754"/>
    <mergeCell ref="F754:F755"/>
    <mergeCell ref="G754:I754"/>
    <mergeCell ref="J754:J755"/>
    <mergeCell ref="K754:L754"/>
    <mergeCell ref="O710:O711"/>
    <mergeCell ref="C711:D711"/>
    <mergeCell ref="D718:D732"/>
    <mergeCell ref="F735:H735"/>
    <mergeCell ref="G737:H737"/>
    <mergeCell ref="G736:H736"/>
    <mergeCell ref="G738:H738"/>
    <mergeCell ref="G739:H739"/>
    <mergeCell ref="G740:H740"/>
    <mergeCell ref="F741:H741"/>
    <mergeCell ref="B704:C704"/>
    <mergeCell ref="K704:L704"/>
    <mergeCell ref="B705:C705"/>
    <mergeCell ref="A709:N709"/>
    <mergeCell ref="A710:A711"/>
    <mergeCell ref="B710:B711"/>
    <mergeCell ref="C710:E710"/>
    <mergeCell ref="F710:F711"/>
    <mergeCell ref="G710:I710"/>
    <mergeCell ref="J710:J711"/>
    <mergeCell ref="K710:L710"/>
    <mergeCell ref="B701:C701"/>
    <mergeCell ref="F701:H701"/>
    <mergeCell ref="K701:L701"/>
    <mergeCell ref="B702:C702"/>
    <mergeCell ref="F702:H702"/>
    <mergeCell ref="K702:L702"/>
    <mergeCell ref="B703:C703"/>
    <mergeCell ref="K703:L703"/>
    <mergeCell ref="D687:D688"/>
    <mergeCell ref="B700:C700"/>
    <mergeCell ref="F700:H700"/>
    <mergeCell ref="K700:L700"/>
    <mergeCell ref="B675:M675"/>
    <mergeCell ref="A678:N678"/>
    <mergeCell ref="A679:A680"/>
    <mergeCell ref="B679:B680"/>
    <mergeCell ref="C679:E679"/>
    <mergeCell ref="F679:F680"/>
    <mergeCell ref="G679:I679"/>
    <mergeCell ref="J679:J680"/>
    <mergeCell ref="K679:L679"/>
    <mergeCell ref="G664:H664"/>
    <mergeCell ref="G665:H665"/>
    <mergeCell ref="F666:H666"/>
    <mergeCell ref="G662:H662"/>
    <mergeCell ref="G663:H663"/>
    <mergeCell ref="F630:F631"/>
    <mergeCell ref="G630:I630"/>
    <mergeCell ref="J630:J631"/>
    <mergeCell ref="K630:L630"/>
    <mergeCell ref="G661:H661"/>
    <mergeCell ref="O679:O680"/>
    <mergeCell ref="C680:D680"/>
    <mergeCell ref="O630:O631"/>
    <mergeCell ref="C631:D631"/>
    <mergeCell ref="F660:H660"/>
    <mergeCell ref="B624:C624"/>
    <mergeCell ref="K624:L624"/>
    <mergeCell ref="B625:C625"/>
    <mergeCell ref="A629:N629"/>
    <mergeCell ref="A630:A631"/>
    <mergeCell ref="B630:B631"/>
    <mergeCell ref="C630:E630"/>
    <mergeCell ref="A594:A595"/>
    <mergeCell ref="B594:B595"/>
    <mergeCell ref="C594:E594"/>
    <mergeCell ref="F594:F595"/>
    <mergeCell ref="G594:I594"/>
    <mergeCell ref="J594:J595"/>
    <mergeCell ref="K594:L594"/>
    <mergeCell ref="B621:C621"/>
    <mergeCell ref="F621:H621"/>
    <mergeCell ref="K621:L621"/>
    <mergeCell ref="B622:C622"/>
    <mergeCell ref="F622:H622"/>
    <mergeCell ref="K622:L622"/>
    <mergeCell ref="B623:C623"/>
    <mergeCell ref="K623:L623"/>
    <mergeCell ref="C595:D595"/>
    <mergeCell ref="D604:D606"/>
    <mergeCell ref="D609:D610"/>
    <mergeCell ref="D614:D617"/>
    <mergeCell ref="B620:C620"/>
    <mergeCell ref="F620:H620"/>
    <mergeCell ref="K620:L620"/>
    <mergeCell ref="C552:D552"/>
    <mergeCell ref="F575:H575"/>
    <mergeCell ref="G576:H576"/>
    <mergeCell ref="G577:H577"/>
    <mergeCell ref="A550:N550"/>
    <mergeCell ref="A551:A552"/>
    <mergeCell ref="B551:B552"/>
    <mergeCell ref="C551:E551"/>
    <mergeCell ref="F551:F552"/>
    <mergeCell ref="G551:I551"/>
    <mergeCell ref="J551:J552"/>
    <mergeCell ref="K551:L551"/>
    <mergeCell ref="B590:M590"/>
    <mergeCell ref="A593:N593"/>
    <mergeCell ref="F578:H578"/>
    <mergeCell ref="C517:D517"/>
    <mergeCell ref="I537:J537"/>
    <mergeCell ref="A516:A517"/>
    <mergeCell ref="B516:B517"/>
    <mergeCell ref="C516:E516"/>
    <mergeCell ref="F516:F517"/>
    <mergeCell ref="G516:I516"/>
    <mergeCell ref="J516:J517"/>
    <mergeCell ref="K516:L516"/>
    <mergeCell ref="B504:C504"/>
    <mergeCell ref="F504:H504"/>
    <mergeCell ref="K504:L504"/>
    <mergeCell ref="E475:E476"/>
    <mergeCell ref="E479:E480"/>
    <mergeCell ref="I481:J481"/>
    <mergeCell ref="E484:E489"/>
    <mergeCell ref="E490:E491"/>
    <mergeCell ref="E499:E500"/>
    <mergeCell ref="B475:B476"/>
    <mergeCell ref="B477:B478"/>
    <mergeCell ref="E477:E478"/>
    <mergeCell ref="B479:B480"/>
    <mergeCell ref="B484:B485"/>
    <mergeCell ref="B486:B487"/>
    <mergeCell ref="B488:B489"/>
    <mergeCell ref="B490:B491"/>
    <mergeCell ref="D499:D500"/>
    <mergeCell ref="B508:C508"/>
    <mergeCell ref="A515:N515"/>
    <mergeCell ref="O424:O425"/>
    <mergeCell ref="C425:D425"/>
    <mergeCell ref="F452:H452"/>
    <mergeCell ref="G454:H454"/>
    <mergeCell ref="F455:H455"/>
    <mergeCell ref="G453:H453"/>
    <mergeCell ref="B419:C419"/>
    <mergeCell ref="A423:N423"/>
    <mergeCell ref="A424:A425"/>
    <mergeCell ref="B424:B425"/>
    <mergeCell ref="C424:E424"/>
    <mergeCell ref="F424:F425"/>
    <mergeCell ref="G424:I424"/>
    <mergeCell ref="J424:J425"/>
    <mergeCell ref="K424:L424"/>
    <mergeCell ref="O471:O472"/>
    <mergeCell ref="C472:D472"/>
    <mergeCell ref="B505:C505"/>
    <mergeCell ref="F505:H505"/>
    <mergeCell ref="K505:L505"/>
    <mergeCell ref="B506:C506"/>
    <mergeCell ref="K506:L506"/>
    <mergeCell ref="B507:C507"/>
    <mergeCell ref="K507:L507"/>
    <mergeCell ref="I492:J492"/>
    <mergeCell ref="I493:J493"/>
    <mergeCell ref="D495:D496"/>
    <mergeCell ref="B503:C503"/>
    <mergeCell ref="F503:H503"/>
    <mergeCell ref="K503:L503"/>
    <mergeCell ref="B467:M467"/>
    <mergeCell ref="A470:N470"/>
    <mergeCell ref="A471:A472"/>
    <mergeCell ref="B471:B472"/>
    <mergeCell ref="C471:E471"/>
    <mergeCell ref="F471:F472"/>
    <mergeCell ref="G471:I471"/>
    <mergeCell ref="J471:J472"/>
    <mergeCell ref="K471:L471"/>
    <mergeCell ref="B418:C418"/>
    <mergeCell ref="K418:L418"/>
    <mergeCell ref="B415:C415"/>
    <mergeCell ref="F415:H415"/>
    <mergeCell ref="K415:L415"/>
    <mergeCell ref="B416:C416"/>
    <mergeCell ref="F416:H416"/>
    <mergeCell ref="K416:L416"/>
    <mergeCell ref="B417:C417"/>
    <mergeCell ref="K417:L417"/>
    <mergeCell ref="B343:C343"/>
    <mergeCell ref="K343:L343"/>
    <mergeCell ref="B344:C344"/>
    <mergeCell ref="A348:N348"/>
    <mergeCell ref="A349:A350"/>
    <mergeCell ref="B349:B350"/>
    <mergeCell ref="C349:E349"/>
    <mergeCell ref="F349:F350"/>
    <mergeCell ref="G349:I349"/>
    <mergeCell ref="J349:J350"/>
    <mergeCell ref="K349:L349"/>
    <mergeCell ref="G376:H376"/>
    <mergeCell ref="G377:H377"/>
    <mergeCell ref="G378:H378"/>
    <mergeCell ref="B414:C414"/>
    <mergeCell ref="F414:H414"/>
    <mergeCell ref="K414:L414"/>
    <mergeCell ref="B388:M388"/>
    <mergeCell ref="A391:N391"/>
    <mergeCell ref="A392:A393"/>
    <mergeCell ref="B392:B393"/>
    <mergeCell ref="C392:E392"/>
    <mergeCell ref="F392:F393"/>
    <mergeCell ref="G392:I392"/>
    <mergeCell ref="J392:J393"/>
    <mergeCell ref="K392:L392"/>
    <mergeCell ref="C393:D393"/>
    <mergeCell ref="D396:D397"/>
    <mergeCell ref="D405:D406"/>
    <mergeCell ref="D410:D411"/>
    <mergeCell ref="F379:H379"/>
    <mergeCell ref="D324:D327"/>
    <mergeCell ref="O255:O256"/>
    <mergeCell ref="C256:D256"/>
    <mergeCell ref="F289:H289"/>
    <mergeCell ref="G290:H290"/>
    <mergeCell ref="G291:H291"/>
    <mergeCell ref="G292:H292"/>
    <mergeCell ref="G293:H293"/>
    <mergeCell ref="G294:H294"/>
    <mergeCell ref="B340:C340"/>
    <mergeCell ref="F340:H340"/>
    <mergeCell ref="K340:L340"/>
    <mergeCell ref="B341:C341"/>
    <mergeCell ref="F341:H341"/>
    <mergeCell ref="K341:L341"/>
    <mergeCell ref="B342:C342"/>
    <mergeCell ref="K342:L342"/>
    <mergeCell ref="O310:O311"/>
    <mergeCell ref="C311:D311"/>
    <mergeCell ref="D314:D315"/>
    <mergeCell ref="D330:D331"/>
    <mergeCell ref="B339:C339"/>
    <mergeCell ref="F339:H339"/>
    <mergeCell ref="K339:L339"/>
    <mergeCell ref="D335:D336"/>
    <mergeCell ref="O349:O350"/>
    <mergeCell ref="C350:D350"/>
    <mergeCell ref="F375:H375"/>
    <mergeCell ref="B245:C245"/>
    <mergeCell ref="F245:H245"/>
    <mergeCell ref="K245:L245"/>
    <mergeCell ref="B246:C246"/>
    <mergeCell ref="F246:H246"/>
    <mergeCell ref="K246:L246"/>
    <mergeCell ref="D240:D242"/>
    <mergeCell ref="F295:H295"/>
    <mergeCell ref="B306:M306"/>
    <mergeCell ref="A309:N309"/>
    <mergeCell ref="A310:A311"/>
    <mergeCell ref="B310:B311"/>
    <mergeCell ref="C310:E310"/>
    <mergeCell ref="F310:F311"/>
    <mergeCell ref="G310:I310"/>
    <mergeCell ref="J310:J311"/>
    <mergeCell ref="K310:L310"/>
    <mergeCell ref="B250:C250"/>
    <mergeCell ref="A254:N254"/>
    <mergeCell ref="A255:A256"/>
    <mergeCell ref="B255:B256"/>
    <mergeCell ref="C255:E255"/>
    <mergeCell ref="F255:F256"/>
    <mergeCell ref="G255:I255"/>
    <mergeCell ref="J255:J256"/>
    <mergeCell ref="K255:L255"/>
    <mergeCell ref="B247:C247"/>
    <mergeCell ref="F247:H247"/>
    <mergeCell ref="K247:L247"/>
    <mergeCell ref="K248:L248"/>
    <mergeCell ref="B249:C249"/>
    <mergeCell ref="K249:L249"/>
    <mergeCell ref="D32:D35"/>
    <mergeCell ref="O219:O220"/>
    <mergeCell ref="C220:D220"/>
    <mergeCell ref="A6:N6"/>
    <mergeCell ref="A7:A8"/>
    <mergeCell ref="B7:B8"/>
    <mergeCell ref="C7:E7"/>
    <mergeCell ref="F7:F8"/>
    <mergeCell ref="G7:I7"/>
    <mergeCell ref="J7:J8"/>
    <mergeCell ref="K7:L7"/>
    <mergeCell ref="B215:M215"/>
    <mergeCell ref="I17:J17"/>
    <mergeCell ref="I25:J25"/>
    <mergeCell ref="I26:J26"/>
    <mergeCell ref="O7:O8"/>
    <mergeCell ref="C8:D8"/>
    <mergeCell ref="B40:C40"/>
    <mergeCell ref="G51:I51"/>
    <mergeCell ref="I81:J81"/>
    <mergeCell ref="G125:I125"/>
    <mergeCell ref="C146:D146"/>
    <mergeCell ref="A95:N95"/>
    <mergeCell ref="B175:C175"/>
    <mergeCell ref="F40:H40"/>
    <mergeCell ref="B38:C38"/>
    <mergeCell ref="F38:H38"/>
    <mergeCell ref="K38:L38"/>
    <mergeCell ref="B39:C39"/>
    <mergeCell ref="F39:H39"/>
    <mergeCell ref="K39:L39"/>
    <mergeCell ref="B42:C42"/>
    <mergeCell ref="K42:L42"/>
    <mergeCell ref="B43:C43"/>
    <mergeCell ref="J51:J52"/>
    <mergeCell ref="A50:N50"/>
    <mergeCell ref="A51:A52"/>
    <mergeCell ref="B51:B52"/>
    <mergeCell ref="C51:E51"/>
    <mergeCell ref="F51:F52"/>
    <mergeCell ref="K51:L51"/>
    <mergeCell ref="K40:L40"/>
    <mergeCell ref="B41:C41"/>
    <mergeCell ref="K41:L41"/>
    <mergeCell ref="J180:J181"/>
    <mergeCell ref="K180:L180"/>
    <mergeCell ref="C181:D181"/>
    <mergeCell ref="B172:C172"/>
    <mergeCell ref="F172:H172"/>
    <mergeCell ref="A144:N144"/>
    <mergeCell ref="G128:I128"/>
    <mergeCell ref="F96:F97"/>
    <mergeCell ref="G96:I96"/>
    <mergeCell ref="J96:J97"/>
    <mergeCell ref="K96:L96"/>
    <mergeCell ref="G126:I126"/>
    <mergeCell ref="G127:I127"/>
    <mergeCell ref="C97:D97"/>
    <mergeCell ref="D230:D232"/>
    <mergeCell ref="D235:D236"/>
    <mergeCell ref="O51:O52"/>
    <mergeCell ref="C52:D52"/>
    <mergeCell ref="A180:A181"/>
    <mergeCell ref="B180:B181"/>
    <mergeCell ref="C180:E180"/>
    <mergeCell ref="F180:F181"/>
    <mergeCell ref="G180:I180"/>
    <mergeCell ref="F201:H201"/>
    <mergeCell ref="F202:H202"/>
    <mergeCell ref="F203:H203"/>
    <mergeCell ref="A218:N218"/>
    <mergeCell ref="A219:A220"/>
    <mergeCell ref="B219:B220"/>
    <mergeCell ref="C219:E219"/>
    <mergeCell ref="F219:F220"/>
    <mergeCell ref="G219:I219"/>
    <mergeCell ref="J219:J220"/>
    <mergeCell ref="K219:L219"/>
    <mergeCell ref="A145:A146"/>
    <mergeCell ref="B145:B146"/>
    <mergeCell ref="C145:E145"/>
    <mergeCell ref="F145:F146"/>
    <mergeCell ref="G145:I145"/>
    <mergeCell ref="J145:J146"/>
    <mergeCell ref="K145:L145"/>
    <mergeCell ref="A96:A97"/>
    <mergeCell ref="B96:B97"/>
    <mergeCell ref="C96:E96"/>
    <mergeCell ref="D149:D150"/>
    <mergeCell ref="D161:D162"/>
    <mergeCell ref="G1986:H1986"/>
    <mergeCell ref="G1987:H1987"/>
    <mergeCell ref="G1988:H1988"/>
    <mergeCell ref="G1989:H1989"/>
    <mergeCell ref="B2000:M2000"/>
    <mergeCell ref="K1862:L1862"/>
    <mergeCell ref="K1858:L1858"/>
    <mergeCell ref="B1859:C1859"/>
    <mergeCell ref="F1859:H1859"/>
    <mergeCell ref="K1859:L1859"/>
    <mergeCell ref="B1860:C1860"/>
    <mergeCell ref="F1860:H1860"/>
    <mergeCell ref="K1860:L1860"/>
    <mergeCell ref="G129:I129"/>
    <mergeCell ref="G130:I130"/>
    <mergeCell ref="B141:M141"/>
    <mergeCell ref="F204:H204"/>
    <mergeCell ref="K172:L172"/>
    <mergeCell ref="B173:C173"/>
    <mergeCell ref="K173:L173"/>
    <mergeCell ref="B170:C170"/>
    <mergeCell ref="F170:H170"/>
    <mergeCell ref="K170:L170"/>
    <mergeCell ref="B171:C171"/>
    <mergeCell ref="F171:H171"/>
    <mergeCell ref="K171:L171"/>
    <mergeCell ref="B174:C174"/>
    <mergeCell ref="K174:L174"/>
    <mergeCell ref="D1771:D1772"/>
    <mergeCell ref="B248:C248"/>
    <mergeCell ref="A179:N179"/>
    <mergeCell ref="D188:D198"/>
    <mergeCell ref="F2050:H2050"/>
    <mergeCell ref="G2051:H2051"/>
    <mergeCell ref="G2052:H2052"/>
    <mergeCell ref="G2053:H2053"/>
    <mergeCell ref="G2054:H2054"/>
    <mergeCell ref="G2055:H2055"/>
    <mergeCell ref="B2023:C2023"/>
    <mergeCell ref="F2023:H2023"/>
    <mergeCell ref="K2023:L2023"/>
    <mergeCell ref="B2024:C2024"/>
    <mergeCell ref="F2024:H2024"/>
    <mergeCell ref="K2024:L2024"/>
    <mergeCell ref="B2025:C2025"/>
    <mergeCell ref="K2025:L2025"/>
    <mergeCell ref="B2026:C2026"/>
    <mergeCell ref="K2026:L2026"/>
    <mergeCell ref="B2027:C2027"/>
    <mergeCell ref="A2031:N2031"/>
    <mergeCell ref="A2032:A2033"/>
    <mergeCell ref="B2032:B2033"/>
    <mergeCell ref="C2032:E2032"/>
    <mergeCell ref="F2032:F2033"/>
    <mergeCell ref="G2032:I2032"/>
    <mergeCell ref="J2032:J2033"/>
    <mergeCell ref="K2032:L2032"/>
    <mergeCell ref="D2036:D2037"/>
    <mergeCell ref="G1985:H1985"/>
    <mergeCell ref="D184:D185"/>
    <mergeCell ref="O61:O64"/>
    <mergeCell ref="P61:P64"/>
    <mergeCell ref="Q61:Q64"/>
    <mergeCell ref="O65:O66"/>
    <mergeCell ref="O67:O68"/>
    <mergeCell ref="O69:O70"/>
    <mergeCell ref="O71:O72"/>
    <mergeCell ref="O73:O74"/>
    <mergeCell ref="O75:O76"/>
    <mergeCell ref="O77:O78"/>
    <mergeCell ref="P65:P66"/>
    <mergeCell ref="P67:P68"/>
    <mergeCell ref="P69:P70"/>
    <mergeCell ref="O2032:O2033"/>
    <mergeCell ref="C2033:D2033"/>
    <mergeCell ref="A2003:N2003"/>
    <mergeCell ref="A2004:A2005"/>
    <mergeCell ref="B2004:B2005"/>
    <mergeCell ref="C2004:E2004"/>
    <mergeCell ref="F2004:F2005"/>
    <mergeCell ref="G2004:I2004"/>
    <mergeCell ref="J2004:J2005"/>
    <mergeCell ref="K2004:L2004"/>
    <mergeCell ref="O2004:O2005"/>
    <mergeCell ref="C2005:D2005"/>
    <mergeCell ref="D2018:D2019"/>
    <mergeCell ref="B2022:C2022"/>
    <mergeCell ref="F2022:H2022"/>
    <mergeCell ref="G1827:J1827"/>
    <mergeCell ref="K2022:L2022"/>
    <mergeCell ref="P887:P889"/>
    <mergeCell ref="Q887:Q889"/>
    <mergeCell ref="P530:P531"/>
    <mergeCell ref="Q530:Q531"/>
    <mergeCell ref="O532:O533"/>
    <mergeCell ref="P532:P533"/>
    <mergeCell ref="Q532:Q533"/>
    <mergeCell ref="P71:P72"/>
    <mergeCell ref="P73:P74"/>
    <mergeCell ref="P75:P76"/>
    <mergeCell ref="P77:P78"/>
    <mergeCell ref="Q65:Q66"/>
    <mergeCell ref="Q67:Q68"/>
    <mergeCell ref="Q69:Q70"/>
    <mergeCell ref="Q71:Q72"/>
    <mergeCell ref="Q73:Q74"/>
    <mergeCell ref="Q75:Q76"/>
    <mergeCell ref="Q77:Q78"/>
    <mergeCell ref="O525:O526"/>
    <mergeCell ref="P525:P526"/>
    <mergeCell ref="Q525:Q526"/>
    <mergeCell ref="O528:O529"/>
    <mergeCell ref="P528:P529"/>
    <mergeCell ref="Q528:Q529"/>
    <mergeCell ref="O392:O393"/>
    <mergeCell ref="O516:O517"/>
    <mergeCell ref="O530:O531"/>
    <mergeCell ref="O180:O181"/>
    <mergeCell ref="O551:O552"/>
    <mergeCell ref="O594:O595"/>
    <mergeCell ref="O96:O97"/>
    <mergeCell ref="O145:O146"/>
  </mergeCells>
  <phoneticPr fontId="3" type="noConversion"/>
  <conditionalFormatting sqref="I1172:I1180">
    <cfRule type="cellIs" dxfId="16" priority="1" operator="lessThan">
      <formula>0</formula>
    </cfRule>
  </conditionalFormatting>
  <pageMargins left="0.7" right="0.7" top="0.75" bottom="0.75" header="0.3" footer="0.3"/>
  <pageSetup paperSize="9" scale="62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Sheet2!$B$1:$B$38</xm:f>
          </x14:formula1>
          <xm:sqref>N82:N94 N201:N214 N54:N80 N858:N875 N1765:N1772 N1381:N1397 N1275:N1277 N1559:N1564 N1283:N1291 N1402:N1418 N1204:N1206 N1199:N1202 N1598:N1618 N1061:N1064 N1577:N1593 N1010:N1033 N979:N988 N847:N852 N31:N49 N757:N759 N474:N481 N854:N856 N399:N406 N222:N224 N1075:N1091 N1363:N1369 N1371:N1375 N1313:N1335 N313:N315 N320:N321 N318 N323:N331 N1192:N1194 N1984:N1988 N1871:N1893 N1931:N1935 N1912:N1913 N1840:N1842 N1896:N1910 N1793:N1815 N1852:N1855 N1834:N1835 N519:N536 N761:N763 N1774:N1777 N1752:N1753 N682:N684 N1573:N1575 N1736:N1750 N1515:N1531 N1700:N1703 N1677:N1678 N1660:N1675 N1566:N1571 N1620:N1631 N1550:N1554 N597:N598 N1377:N1379 N498:N514 N1534:N1538 N1436:N1457 N1496:N1499 N1477:N1478 N1460:N1475 N842:N845 N1354:N1358 N395:N397 N1338:N1342 N1762:N1763 N1293:N1297 N1269:N1270 N1071:N1073 N1253:N1267 N601:N610 N1208:N1211 N1186:N1187 N1844:N1850 N1118:N1129 N1052:N1056 N130:N140 N766:N774 N1036:N1040 N990:N994 N961:N962 N944:N959 N902:N913 N833:N837 N1483:N1486 N817:N821 N1196:N1197 N776:N779 N751:N752 N633:N657 N694:N697 N676:N677 N494:N496 N660:N674 N427:N449 N554:N572 N612:N617 N591:N592 N483:N492 N538:N549 N465:N469 N1758:N1760 N452:N454 N352:N372 N408:N411 N389:N390 N10:N17 N258:N286 N333:N336 N307:N308 N227:N236 N148:N150 N289:N305 N183:N198 N238:N242 N216:N217 N153:N162 N1683:N1685 N27:N29 N1922:N1929 I1829:J1829 N99:N122 N164:N167 N142:N143 N918:N941 N375:N387 N2050:N2054 N2001:N2002 N1992:N1999 N1951:N1956 N2017:N2020 N2007:N2015 N19:N25 N795:N814 N1918:N1920 N1636:N1657 N1172:N1173 N713:N732 N1719:N1733 N1227:N1250 N1279:N1281 N1158:N1167 N1134:N1141 N1096:N1116 N1181:N1184 N735:N749 N686:N692 N1066:N1069 N2035:N2047 N1488:N1494 N1958:N1973 N1975:N1981 N1689:N1698 N1420 N1431 N125 N967:N976 N880:N900 N1822:N1832 N1818:N1819 N7:N8 N51:N52 N96:N97 N145:N146 N180:N181 N219:N220 N255:N256 N310:N311 N349:N350 N392:N393 N424:N425 N471:N472 N516:N517 N551:N552 N594:N595 N630:N631 N679:N680 N710:N711 N754:N755 N792:N793 N839:N840 N877:N878 N915:N916 N964:N965 N1007:N1008 N1058:N1059 N1093:N1094 N1131:N1132 N1169:N1170 N1189:N1190 N1224:N1225 N1272:N1273 N1310:N1311 N1360:N1361 N1399:N1400 N1433:N1434 N1480:N1481 N1512:N1513 N1556:N1557 N1595:N1596 N1633:N1634 N1680:N1681 N1716:N1717 N1755:N1756 N1790:N1791 N1837:N1838 N1868:N1869 N1915:N1916 N1948:N1949 N2004:N2005 N2032:N2033 N1143:N1148 N1150:N1155 N575:N589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F2043"/>
  <sheetViews>
    <sheetView topLeftCell="A400" zoomScale="80" zoomScaleNormal="80" workbookViewId="0">
      <selection activeCell="J416" sqref="J416"/>
    </sheetView>
  </sheetViews>
  <sheetFormatPr defaultColWidth="9.44140625" defaultRowHeight="15.6" x14ac:dyDescent="0.3"/>
  <cols>
    <col min="1" max="1" width="5.33203125" style="511" customWidth="1"/>
    <col min="2" max="2" width="29.5546875" style="523" customWidth="1"/>
    <col min="3" max="3" width="6.44140625" style="520" customWidth="1"/>
    <col min="4" max="4" width="12.5546875" style="596" customWidth="1"/>
    <col min="5" max="5" width="15.5546875" style="520" customWidth="1"/>
    <col min="6" max="6" width="6.5546875" style="528" customWidth="1"/>
    <col min="7" max="8" width="15.5546875" style="2232" customWidth="1"/>
    <col min="9" max="9" width="12.33203125" style="511" customWidth="1"/>
    <col min="10" max="10" width="11.44140625" style="511" customWidth="1"/>
    <col min="11" max="11" width="13.109375" style="580" customWidth="1"/>
    <col min="12" max="12" width="14.6640625" style="511" customWidth="1"/>
    <col min="13" max="13" width="13.6640625" style="511" customWidth="1"/>
    <col min="14" max="14" width="13.5546875" style="537" customWidth="1"/>
    <col min="15" max="15" width="17.88671875" style="511" customWidth="1"/>
    <col min="16" max="16" width="15.44140625" style="511" customWidth="1"/>
    <col min="17" max="17" width="10.88671875" style="511" customWidth="1"/>
    <col min="18" max="18" width="14.109375" style="511" customWidth="1"/>
    <col min="19" max="19" width="25.5546875" style="511" customWidth="1"/>
    <col min="20" max="21" width="18.44140625" style="2672" customWidth="1"/>
    <col min="22" max="22" width="12.109375" style="511" customWidth="1"/>
    <col min="23" max="23" width="16.44140625" style="511" customWidth="1"/>
    <col min="24" max="24" width="11.5546875" style="511" customWidth="1"/>
    <col min="25" max="26" width="3.44140625" style="511" customWidth="1"/>
    <col min="27" max="27" width="26" style="511" bestFit="1" customWidth="1"/>
    <col min="28" max="28" width="22.44140625" style="511" bestFit="1" customWidth="1"/>
    <col min="29" max="29" width="20.5546875" style="511" bestFit="1" customWidth="1"/>
    <col min="30" max="30" width="16.88671875" style="511" bestFit="1" customWidth="1"/>
    <col min="31" max="31" width="15.88671875" style="511" bestFit="1" customWidth="1"/>
    <col min="32" max="32" width="21.44140625" style="511" bestFit="1" customWidth="1"/>
    <col min="33" max="16384" width="9.44140625" style="511"/>
  </cols>
  <sheetData>
    <row r="3" spans="1:24" ht="24.6" x14ac:dyDescent="0.3">
      <c r="A3" s="45"/>
      <c r="B3" s="3128" t="s">
        <v>797</v>
      </c>
      <c r="C3" s="3128"/>
      <c r="D3" s="3128"/>
      <c r="E3" s="3128"/>
      <c r="F3" s="3128"/>
      <c r="G3" s="3128"/>
      <c r="H3" s="3128"/>
      <c r="I3" s="3128"/>
      <c r="J3" s="3128"/>
      <c r="K3" s="3128"/>
      <c r="L3" s="3128"/>
      <c r="M3" s="3128"/>
      <c r="N3" s="1046"/>
      <c r="O3" s="27"/>
    </row>
    <row r="6" spans="1:24" ht="30.75" customHeight="1" x14ac:dyDescent="0.25">
      <c r="A6" s="3086" t="s">
        <v>1246</v>
      </c>
      <c r="B6" s="3086"/>
      <c r="C6" s="3086"/>
      <c r="D6" s="3086"/>
      <c r="E6" s="3086"/>
      <c r="F6" s="3086"/>
      <c r="G6" s="3086"/>
      <c r="H6" s="3086"/>
      <c r="I6" s="3086"/>
      <c r="J6" s="3086"/>
      <c r="K6" s="3086"/>
      <c r="L6" s="3086"/>
      <c r="M6" s="3086"/>
      <c r="N6" s="3086"/>
      <c r="O6" s="629" t="str">
        <f>'PDB Bill AMR'!$L$2</f>
        <v>Month August-2023</v>
      </c>
      <c r="S6" s="1103" t="s">
        <v>4084</v>
      </c>
      <c r="T6" s="2671" t="str">
        <f>O6</f>
        <v>Month August-2023</v>
      </c>
      <c r="U6" s="2671" t="s">
        <v>5037</v>
      </c>
      <c r="V6" s="1103" t="s">
        <v>15</v>
      </c>
      <c r="W6" s="1103" t="s">
        <v>16</v>
      </c>
      <c r="X6" s="1103" t="s">
        <v>17</v>
      </c>
    </row>
    <row r="7" spans="1:24" ht="15.6" customHeight="1" x14ac:dyDescent="0.3">
      <c r="A7" s="3087" t="s">
        <v>0</v>
      </c>
      <c r="B7" s="3089" t="s">
        <v>1</v>
      </c>
      <c r="C7" s="3091" t="s">
        <v>2</v>
      </c>
      <c r="D7" s="3092"/>
      <c r="E7" s="3093"/>
      <c r="F7" s="3223" t="s">
        <v>3</v>
      </c>
      <c r="G7" s="3091" t="s">
        <v>4</v>
      </c>
      <c r="H7" s="3093"/>
      <c r="I7" s="3068"/>
      <c r="J7" s="3096" t="s">
        <v>5</v>
      </c>
      <c r="K7" s="3091" t="s">
        <v>6</v>
      </c>
      <c r="L7" s="3093"/>
      <c r="M7" s="95" t="s">
        <v>805</v>
      </c>
      <c r="N7" s="96"/>
      <c r="O7" s="3067" t="s">
        <v>7</v>
      </c>
      <c r="S7"/>
      <c r="V7"/>
      <c r="W7"/>
      <c r="X7"/>
    </row>
    <row r="8" spans="1:24" ht="46.8" x14ac:dyDescent="0.3">
      <c r="A8" s="3088"/>
      <c r="B8" s="3090"/>
      <c r="C8" s="3084" t="s">
        <v>824</v>
      </c>
      <c r="D8" s="3085"/>
      <c r="E8" s="553" t="s">
        <v>9</v>
      </c>
      <c r="F8" s="3257"/>
      <c r="G8" s="2227" t="str">
        <f>'NORTH-1'!G8</f>
        <v>Reading at 00.00hr 
01.08.2023</v>
      </c>
      <c r="H8" s="2227" t="str">
        <f>'NORTH-1'!H8</f>
        <v>Reading at 00.00hr 
01.09.2023</v>
      </c>
      <c r="I8" s="1" t="s">
        <v>10</v>
      </c>
      <c r="J8" s="3088"/>
      <c r="K8" s="1" t="s">
        <v>11</v>
      </c>
      <c r="L8" s="1" t="s">
        <v>12</v>
      </c>
      <c r="M8" s="508" t="s">
        <v>30</v>
      </c>
      <c r="N8" s="75" t="s">
        <v>41</v>
      </c>
      <c r="O8" s="3068"/>
      <c r="S8"/>
      <c r="T8" s="2673">
        <v>15283200.000000071</v>
      </c>
      <c r="U8" s="2673">
        <v>15283200.000000071</v>
      </c>
      <c r="V8" s="33">
        <f>T8-U8</f>
        <v>0</v>
      </c>
      <c r="W8" s="1104">
        <f>V8/U8*100</f>
        <v>0</v>
      </c>
      <c r="X8" s="33" t="str">
        <f>IF(W8&gt;40,"FAULT",IF(W8&lt;-40,"CHECK","OK"))</f>
        <v>OK</v>
      </c>
    </row>
    <row r="9" spans="1:24" s="556" customFormat="1" x14ac:dyDescent="0.3">
      <c r="A9" s="2">
        <v>1</v>
      </c>
      <c r="B9" s="86">
        <v>2</v>
      </c>
      <c r="C9" s="2582">
        <v>3</v>
      </c>
      <c r="D9" s="2615">
        <v>4</v>
      </c>
      <c r="E9" s="551">
        <v>5</v>
      </c>
      <c r="F9" s="551">
        <v>6</v>
      </c>
      <c r="G9" s="2616">
        <f>'PDB Bill AMR'!$H$5</f>
        <v>8</v>
      </c>
      <c r="H9" s="2616">
        <f>'PDB Bill AMR'!$H$5</f>
        <v>8</v>
      </c>
      <c r="I9" s="2" t="s">
        <v>2021</v>
      </c>
      <c r="J9" s="2">
        <v>10</v>
      </c>
      <c r="K9" s="2" t="s">
        <v>5039</v>
      </c>
      <c r="L9" s="2" t="s">
        <v>5040</v>
      </c>
      <c r="M9" s="2">
        <v>13</v>
      </c>
      <c r="N9" s="2">
        <v>14</v>
      </c>
      <c r="O9" s="2">
        <v>15</v>
      </c>
      <c r="S9" s="512"/>
      <c r="T9" s="2672"/>
      <c r="U9" s="2672"/>
      <c r="V9" s="512"/>
      <c r="W9" s="512"/>
      <c r="X9" s="512"/>
    </row>
    <row r="10" spans="1:24" x14ac:dyDescent="0.3">
      <c r="A10" s="10"/>
      <c r="B10" s="513" t="s">
        <v>828</v>
      </c>
      <c r="C10" s="514"/>
      <c r="D10" s="514"/>
      <c r="E10" s="547"/>
      <c r="F10" s="654"/>
      <c r="G10" s="2228"/>
      <c r="H10" s="2228"/>
      <c r="I10" s="514"/>
      <c r="J10" s="514"/>
      <c r="K10" s="573"/>
      <c r="L10" s="514"/>
      <c r="M10" s="515"/>
      <c r="N10" s="516"/>
      <c r="O10" s="7"/>
      <c r="S10" s="517"/>
      <c r="V10" s="518"/>
      <c r="W10" s="518"/>
      <c r="X10" s="518"/>
    </row>
    <row r="11" spans="1:24" x14ac:dyDescent="0.3">
      <c r="A11" s="519"/>
      <c r="B11" s="98" t="s">
        <v>20</v>
      </c>
      <c r="C11" s="51">
        <v>132</v>
      </c>
      <c r="D11" s="3072" t="s">
        <v>446</v>
      </c>
      <c r="E11" s="3169">
        <v>8993631</v>
      </c>
      <c r="F11" s="3">
        <v>1</v>
      </c>
      <c r="G11" s="1179">
        <f>'PDB Bill AMR'!I40</f>
        <v>5799.375</v>
      </c>
      <c r="H11" s="1179">
        <f>'PDB Bill AMR'!J40</f>
        <v>5841.5029999999997</v>
      </c>
      <c r="I11" s="1156">
        <f>'PDB Bill AMR'!K40</f>
        <v>42.127999999999702</v>
      </c>
      <c r="J11" s="1157">
        <f>'PDB Bill AMR'!H40</f>
        <v>960000</v>
      </c>
      <c r="K11" s="1151">
        <f>'PDB Bill AMR'!L40</f>
        <v>0</v>
      </c>
      <c r="L11" s="1158">
        <f>'PDB Bill AMR'!M40</f>
        <v>40442879.999999717</v>
      </c>
      <c r="M11" s="6"/>
      <c r="N11" s="76"/>
      <c r="O11" s="507"/>
      <c r="S11" s="517"/>
      <c r="V11" s="518"/>
      <c r="W11" s="518"/>
      <c r="X11" s="518"/>
    </row>
    <row r="12" spans="1:24" x14ac:dyDescent="0.3">
      <c r="A12" s="519"/>
      <c r="B12" s="98" t="s">
        <v>21</v>
      </c>
      <c r="C12" s="51">
        <v>132</v>
      </c>
      <c r="D12" s="3127"/>
      <c r="E12" s="3170"/>
      <c r="F12" s="3">
        <v>1</v>
      </c>
      <c r="G12" s="1179">
        <f>'PDB Bill AMR'!I41</f>
        <v>0</v>
      </c>
      <c r="H12" s="1179">
        <f>'PDB Bill AMR'!J41</f>
        <v>0</v>
      </c>
      <c r="I12" s="1156">
        <f>'PDB Bill AMR'!K41</f>
        <v>0</v>
      </c>
      <c r="J12" s="1157">
        <f>'PDB Bill AMR'!H41</f>
        <v>960000</v>
      </c>
      <c r="K12" s="1151">
        <f>'PDB Bill AMR'!L41</f>
        <v>0</v>
      </c>
      <c r="L12" s="1152">
        <f>'PDB Bill AMR'!M41</f>
        <v>0</v>
      </c>
      <c r="M12" s="15"/>
      <c r="N12" s="77"/>
      <c r="O12" s="507"/>
      <c r="S12" s="517"/>
      <c r="V12" s="518"/>
      <c r="W12" s="518"/>
      <c r="X12" s="518"/>
    </row>
    <row r="13" spans="1:24" x14ac:dyDescent="0.3">
      <c r="A13" s="519"/>
      <c r="B13" s="98" t="s">
        <v>22</v>
      </c>
      <c r="C13" s="51">
        <v>132</v>
      </c>
      <c r="D13" s="3127"/>
      <c r="E13" s="3169">
        <v>8993659</v>
      </c>
      <c r="F13" s="3">
        <v>1</v>
      </c>
      <c r="G13" s="1179">
        <f>'PDB Bill AMR'!I42</f>
        <v>4947.9709999999995</v>
      </c>
      <c r="H13" s="1179">
        <f>'PDB Bill AMR'!J42</f>
        <v>4980.4790000000003</v>
      </c>
      <c r="I13" s="1156">
        <f>'PDB Bill AMR'!K42</f>
        <v>32.50800000000072</v>
      </c>
      <c r="J13" s="1157">
        <f>'PDB Bill AMR'!H42</f>
        <v>960000</v>
      </c>
      <c r="K13" s="1151">
        <f>'PDB Bill AMR'!L42</f>
        <v>0</v>
      </c>
      <c r="L13" s="1158">
        <f>'PDB Bill AMR'!M42</f>
        <v>31207680.000000693</v>
      </c>
      <c r="M13" s="6"/>
      <c r="N13" s="76"/>
      <c r="O13" s="507"/>
      <c r="S13" s="517"/>
      <c r="V13" s="518"/>
      <c r="W13" s="518"/>
      <c r="X13" s="518"/>
    </row>
    <row r="14" spans="1:24" x14ac:dyDescent="0.3">
      <c r="A14" s="519"/>
      <c r="B14" s="98" t="s">
        <v>23</v>
      </c>
      <c r="C14" s="51">
        <v>132</v>
      </c>
      <c r="D14" s="3073"/>
      <c r="E14" s="3170"/>
      <c r="F14" s="3">
        <v>1</v>
      </c>
      <c r="G14" s="1179">
        <f>'PDB Bill AMR'!I43</f>
        <v>8.4000000000000005E-2</v>
      </c>
      <c r="H14" s="1179">
        <f>'PDB Bill AMR'!J43</f>
        <v>8.4000000000000005E-2</v>
      </c>
      <c r="I14" s="1156">
        <f>'PDB Bill AMR'!K43</f>
        <v>0</v>
      </c>
      <c r="J14" s="1157">
        <f>'PDB Bill AMR'!H43</f>
        <v>960000</v>
      </c>
      <c r="K14" s="1159">
        <f>'PDB Bill AMR'!L43</f>
        <v>0</v>
      </c>
      <c r="L14" s="1160">
        <f>'PDB Bill AMR'!M43</f>
        <v>0</v>
      </c>
      <c r="M14" s="16"/>
      <c r="N14" s="78"/>
      <c r="O14" s="507"/>
      <c r="S14" s="517"/>
      <c r="V14" s="518"/>
      <c r="W14" s="518"/>
      <c r="X14" s="518"/>
    </row>
    <row r="15" spans="1:24" x14ac:dyDescent="0.3">
      <c r="A15" s="519"/>
      <c r="B15" s="93"/>
      <c r="C15" s="87"/>
      <c r="D15" s="87"/>
      <c r="E15" s="87"/>
      <c r="F15" s="655"/>
      <c r="G15" s="655"/>
      <c r="H15" s="655"/>
      <c r="I15" s="3157" t="s">
        <v>221</v>
      </c>
      <c r="J15" s="3158"/>
      <c r="K15" s="576">
        <f>SUM(K11:K14)</f>
        <v>0</v>
      </c>
      <c r="L15" s="92">
        <f>SUM(L11:L14)</f>
        <v>71650560.000000417</v>
      </c>
      <c r="M15" s="17"/>
      <c r="N15" s="79"/>
      <c r="O15" s="507"/>
      <c r="S15" s="517"/>
      <c r="V15" s="518"/>
      <c r="W15" s="518"/>
      <c r="X15" s="518"/>
    </row>
    <row r="16" spans="1:24" x14ac:dyDescent="0.3">
      <c r="A16" s="519"/>
      <c r="B16" s="93"/>
      <c r="C16" s="87"/>
      <c r="D16" s="87"/>
      <c r="E16" s="87"/>
      <c r="F16" s="655"/>
      <c r="G16" s="655"/>
      <c r="H16" s="655"/>
      <c r="I16" s="545"/>
      <c r="J16" s="545" t="s">
        <v>28</v>
      </c>
      <c r="K16" s="577">
        <f>L15-K15</f>
        <v>71650560.000000417</v>
      </c>
      <c r="L16" s="39"/>
      <c r="M16" s="40"/>
      <c r="O16" s="507"/>
      <c r="S16" s="517"/>
      <c r="V16" s="518"/>
      <c r="W16" s="518"/>
      <c r="X16" s="518"/>
    </row>
    <row r="17" spans="1:24" x14ac:dyDescent="0.3">
      <c r="A17" s="519"/>
      <c r="B17" s="513" t="s">
        <v>827</v>
      </c>
      <c r="C17" s="514"/>
      <c r="D17" s="514"/>
      <c r="E17" s="514"/>
      <c r="F17" s="654"/>
      <c r="G17" s="2228"/>
      <c r="H17" s="2228"/>
      <c r="I17" s="514"/>
      <c r="J17" s="514"/>
      <c r="K17" s="573"/>
      <c r="L17" s="514"/>
      <c r="M17" s="515"/>
      <c r="N17" s="516"/>
      <c r="O17" s="507"/>
      <c r="S17" s="517"/>
      <c r="V17" s="518"/>
      <c r="W17" s="518"/>
      <c r="X17" s="518"/>
    </row>
    <row r="18" spans="1:24" x14ac:dyDescent="0.3">
      <c r="A18" s="519"/>
      <c r="B18" s="98" t="s">
        <v>24</v>
      </c>
      <c r="C18" s="51">
        <v>132</v>
      </c>
      <c r="D18" s="3072" t="s">
        <v>801</v>
      </c>
      <c r="E18" s="3169">
        <v>6604452</v>
      </c>
      <c r="F18" s="3">
        <v>1</v>
      </c>
      <c r="G18" s="19">
        <v>9305.1</v>
      </c>
      <c r="H18" s="19">
        <v>9361.52</v>
      </c>
      <c r="I18" s="4">
        <f t="shared" ref="I18:I21" si="0">H18-G18</f>
        <v>56.420000000000073</v>
      </c>
      <c r="J18" s="507">
        <v>720000</v>
      </c>
      <c r="K18" s="574">
        <f>J18*I18*F18</f>
        <v>40622400.000000052</v>
      </c>
      <c r="L18" s="15"/>
      <c r="M18" s="15"/>
      <c r="N18" s="77"/>
      <c r="O18" s="507"/>
      <c r="S18" s="517"/>
      <c r="V18" s="518"/>
      <c r="W18" s="518"/>
      <c r="X18" s="518"/>
    </row>
    <row r="19" spans="1:24" x14ac:dyDescent="0.3">
      <c r="A19" s="519"/>
      <c r="B19" s="98" t="s">
        <v>25</v>
      </c>
      <c r="C19" s="51">
        <v>132</v>
      </c>
      <c r="D19" s="3127"/>
      <c r="E19" s="3170"/>
      <c r="F19" s="3">
        <v>1</v>
      </c>
      <c r="G19" s="2145">
        <v>0</v>
      </c>
      <c r="H19" s="2145">
        <v>0</v>
      </c>
      <c r="I19" s="4">
        <f t="shared" si="0"/>
        <v>0</v>
      </c>
      <c r="J19" s="507">
        <v>720000</v>
      </c>
      <c r="K19" s="574"/>
      <c r="L19" s="15">
        <f>J19*I19*F19</f>
        <v>0</v>
      </c>
      <c r="M19" s="15"/>
      <c r="N19" s="77"/>
      <c r="O19" s="507"/>
      <c r="S19" s="517"/>
      <c r="V19" s="518"/>
      <c r="W19" s="518"/>
      <c r="X19" s="518"/>
    </row>
    <row r="20" spans="1:24" x14ac:dyDescent="0.3">
      <c r="A20" s="519"/>
      <c r="B20" s="98" t="s">
        <v>26</v>
      </c>
      <c r="C20" s="51">
        <v>132</v>
      </c>
      <c r="D20" s="3127"/>
      <c r="E20" s="3169">
        <v>6604428</v>
      </c>
      <c r="F20" s="3">
        <v>1</v>
      </c>
      <c r="G20" s="19">
        <v>5577.9</v>
      </c>
      <c r="H20" s="19">
        <v>5621.68</v>
      </c>
      <c r="I20" s="4">
        <f t="shared" si="0"/>
        <v>43.780000000000655</v>
      </c>
      <c r="J20" s="507">
        <v>720000</v>
      </c>
      <c r="K20" s="574">
        <f>J20*I20*F20</f>
        <v>31521600.000000473</v>
      </c>
      <c r="L20" s="15"/>
      <c r="M20" s="15"/>
      <c r="N20" s="77"/>
      <c r="O20" s="507"/>
      <c r="S20" s="517"/>
      <c r="V20" s="518"/>
      <c r="W20" s="518"/>
      <c r="X20" s="518"/>
    </row>
    <row r="21" spans="1:24" x14ac:dyDescent="0.3">
      <c r="A21" s="519"/>
      <c r="B21" s="98" t="s">
        <v>26</v>
      </c>
      <c r="C21" s="51">
        <v>132</v>
      </c>
      <c r="D21" s="3073"/>
      <c r="E21" s="3170"/>
      <c r="F21" s="3">
        <v>1</v>
      </c>
      <c r="G21" s="644">
        <v>0</v>
      </c>
      <c r="H21" s="644">
        <v>0</v>
      </c>
      <c r="I21" s="4">
        <f t="shared" si="0"/>
        <v>0</v>
      </c>
      <c r="J21" s="507">
        <v>720000</v>
      </c>
      <c r="K21" s="575"/>
      <c r="L21" s="16">
        <f>J21*I21*F21</f>
        <v>0</v>
      </c>
      <c r="M21" s="16"/>
      <c r="N21" s="78"/>
      <c r="O21" s="507"/>
      <c r="S21" s="517"/>
      <c r="V21" s="518"/>
      <c r="W21" s="518"/>
      <c r="X21" s="518"/>
    </row>
    <row r="22" spans="1:24" x14ac:dyDescent="0.3">
      <c r="A22" s="519"/>
      <c r="B22" s="93"/>
      <c r="C22" s="87"/>
      <c r="D22" s="87"/>
      <c r="E22" s="87"/>
      <c r="F22" s="655"/>
      <c r="G22" s="655"/>
      <c r="H22" s="655"/>
      <c r="I22" s="3157" t="s">
        <v>272</v>
      </c>
      <c r="J22" s="3158"/>
      <c r="K22" s="576">
        <f>SUM(K18:K21)</f>
        <v>72144000.000000522</v>
      </c>
      <c r="L22" s="81">
        <f>SUM(L18:L21)</f>
        <v>0</v>
      </c>
      <c r="M22" s="17"/>
      <c r="N22" s="79"/>
      <c r="O22" s="521"/>
      <c r="S22" s="517"/>
      <c r="V22" s="518"/>
      <c r="W22" s="518"/>
      <c r="X22" s="518"/>
    </row>
    <row r="23" spans="1:24" x14ac:dyDescent="0.3">
      <c r="A23" s="519"/>
      <c r="B23" s="93"/>
      <c r="C23" s="87"/>
      <c r="D23" s="87"/>
      <c r="E23" s="87"/>
      <c r="F23" s="655"/>
      <c r="G23" s="655"/>
      <c r="H23" s="655"/>
      <c r="I23" s="3157" t="s">
        <v>28</v>
      </c>
      <c r="J23" s="3158"/>
      <c r="K23" s="2124">
        <f>K22-L22</f>
        <v>72144000.000000522</v>
      </c>
      <c r="L23" s="577">
        <f>L22-M22</f>
        <v>0</v>
      </c>
      <c r="M23" s="689"/>
      <c r="N23" s="519"/>
      <c r="O23" s="521"/>
      <c r="P23"/>
      <c r="Q23"/>
      <c r="R23"/>
      <c r="S23" s="517"/>
      <c r="V23" s="518"/>
      <c r="W23" s="518"/>
      <c r="X23" s="518"/>
    </row>
    <row r="24" spans="1:24" x14ac:dyDescent="0.3">
      <c r="A24" s="10"/>
      <c r="B24" s="532" t="s">
        <v>831</v>
      </c>
      <c r="C24" s="533"/>
      <c r="D24" s="533"/>
      <c r="E24" s="533"/>
      <c r="F24" s="656"/>
      <c r="G24" s="2212"/>
      <c r="H24" s="2212"/>
      <c r="I24" s="533"/>
      <c r="J24" s="533"/>
      <c r="K24" s="578"/>
      <c r="L24" s="533"/>
      <c r="M24" s="688"/>
      <c r="N24" s="534"/>
      <c r="O24" s="7"/>
      <c r="P24"/>
      <c r="Q24"/>
      <c r="R24"/>
    </row>
    <row r="25" spans="1:24" x14ac:dyDescent="0.3">
      <c r="A25" s="519"/>
      <c r="B25" s="98" t="s">
        <v>796</v>
      </c>
      <c r="C25" s="51">
        <v>132</v>
      </c>
      <c r="D25" s="3132" t="s">
        <v>800</v>
      </c>
      <c r="E25" s="506"/>
      <c r="F25" s="3"/>
      <c r="G25" s="19"/>
      <c r="H25" s="19"/>
      <c r="I25" s="4"/>
      <c r="J25" s="507"/>
      <c r="K25" s="574"/>
      <c r="L25" s="15">
        <f>J25*I25*F25</f>
        <v>0</v>
      </c>
      <c r="M25" s="6"/>
      <c r="N25" s="76"/>
      <c r="O25" s="3258" t="s">
        <v>1291</v>
      </c>
      <c r="P25"/>
      <c r="Q25"/>
      <c r="R25"/>
    </row>
    <row r="26" spans="1:24" x14ac:dyDescent="0.3">
      <c r="A26" s="519"/>
      <c r="B26" s="98" t="s">
        <v>795</v>
      </c>
      <c r="C26" s="51">
        <v>132</v>
      </c>
      <c r="D26" s="3133"/>
      <c r="E26" s="506"/>
      <c r="F26" s="3"/>
      <c r="G26" s="19"/>
      <c r="H26" s="19"/>
      <c r="I26" s="4"/>
      <c r="J26" s="507"/>
      <c r="K26" s="574"/>
      <c r="L26" s="15">
        <f>J26*I26*F26</f>
        <v>0</v>
      </c>
      <c r="M26" s="15"/>
      <c r="N26" s="77"/>
      <c r="O26" s="3259"/>
      <c r="P26"/>
      <c r="Q26"/>
      <c r="R26"/>
    </row>
    <row r="27" spans="1:24" x14ac:dyDescent="0.3">
      <c r="A27" s="519"/>
      <c r="B27" s="93"/>
      <c r="C27" s="87"/>
      <c r="D27" s="87"/>
      <c r="E27" s="87"/>
      <c r="F27" s="655"/>
      <c r="G27" s="655"/>
      <c r="H27" s="655"/>
      <c r="I27" s="36"/>
      <c r="J27" s="93" t="s">
        <v>262</v>
      </c>
      <c r="K27" s="577"/>
      <c r="L27" s="54">
        <f>SUM(L25:L26)</f>
        <v>0</v>
      </c>
      <c r="M27" s="521"/>
      <c r="N27" s="519"/>
      <c r="O27" s="3260"/>
      <c r="P27"/>
      <c r="Q27"/>
      <c r="R27"/>
    </row>
    <row r="28" spans="1:24" x14ac:dyDescent="0.3">
      <c r="A28" s="10"/>
      <c r="B28" s="532" t="s">
        <v>817</v>
      </c>
      <c r="C28" s="533"/>
      <c r="D28" s="533"/>
      <c r="E28" s="533"/>
      <c r="F28" s="656"/>
      <c r="G28" s="2212"/>
      <c r="H28" s="2212"/>
      <c r="I28" s="533"/>
      <c r="J28" s="533"/>
      <c r="K28" s="578"/>
      <c r="L28" s="533"/>
      <c r="M28" s="536"/>
      <c r="N28" s="534"/>
      <c r="O28" s="7"/>
      <c r="P28"/>
      <c r="Q28"/>
      <c r="R28"/>
      <c r="S28" s="517"/>
      <c r="V28" s="518"/>
      <c r="W28" s="518"/>
      <c r="X28" s="518"/>
    </row>
    <row r="29" spans="1:24" x14ac:dyDescent="0.3">
      <c r="A29" s="519"/>
      <c r="B29" s="98" t="s">
        <v>792</v>
      </c>
      <c r="C29" s="51">
        <v>132</v>
      </c>
      <c r="D29" s="3097" t="s">
        <v>802</v>
      </c>
      <c r="E29" s="57"/>
      <c r="F29" s="58"/>
      <c r="G29" s="2146"/>
      <c r="H29" s="2146"/>
      <c r="I29" s="59"/>
      <c r="J29" s="57"/>
      <c r="K29" s="3"/>
      <c r="L29" s="15">
        <f>J29*I29*F29</f>
        <v>0</v>
      </c>
      <c r="M29" s="15"/>
      <c r="N29" s="76"/>
      <c r="O29" s="3258" t="s">
        <v>1292</v>
      </c>
      <c r="P29"/>
      <c r="Q29"/>
      <c r="R29"/>
      <c r="S29" s="517"/>
      <c r="V29" s="518"/>
      <c r="W29" s="518"/>
      <c r="X29" s="518"/>
    </row>
    <row r="30" spans="1:24" x14ac:dyDescent="0.3">
      <c r="A30" s="519"/>
      <c r="B30" s="98" t="s">
        <v>793</v>
      </c>
      <c r="C30" s="51">
        <v>132</v>
      </c>
      <c r="D30" s="3098"/>
      <c r="E30" s="57"/>
      <c r="F30" s="58"/>
      <c r="G30" s="2146"/>
      <c r="H30" s="2146"/>
      <c r="I30" s="59"/>
      <c r="J30" s="57"/>
      <c r="K30" s="3"/>
      <c r="L30" s="15">
        <f>J30*I30*F30</f>
        <v>0</v>
      </c>
      <c r="M30" s="15"/>
      <c r="N30" s="76"/>
      <c r="O30" s="3259"/>
      <c r="P30"/>
      <c r="Q30"/>
      <c r="R30"/>
      <c r="S30" s="517"/>
      <c r="V30" s="518"/>
      <c r="W30" s="518"/>
      <c r="X30" s="518"/>
    </row>
    <row r="31" spans="1:24" x14ac:dyDescent="0.3">
      <c r="A31" s="519"/>
      <c r="B31" s="98" t="s">
        <v>794</v>
      </c>
      <c r="C31" s="51">
        <v>132</v>
      </c>
      <c r="D31" s="3155"/>
      <c r="E31" s="57"/>
      <c r="F31" s="58"/>
      <c r="G31" s="2146"/>
      <c r="H31" s="2146"/>
      <c r="I31" s="59"/>
      <c r="J31" s="57"/>
      <c r="K31" s="3"/>
      <c r="L31" s="15">
        <f>J31*I31*F31</f>
        <v>0</v>
      </c>
      <c r="M31" s="15"/>
      <c r="N31" s="76"/>
      <c r="O31" s="3260"/>
      <c r="S31" s="517"/>
      <c r="V31" s="518"/>
      <c r="W31" s="518"/>
      <c r="X31" s="518"/>
    </row>
    <row r="32" spans="1:24" x14ac:dyDescent="0.3">
      <c r="A32" s="519"/>
      <c r="B32" s="93"/>
      <c r="C32" s="87"/>
      <c r="D32" s="87"/>
      <c r="E32" s="64"/>
      <c r="F32" s="657"/>
      <c r="G32" s="657"/>
      <c r="H32" s="657"/>
      <c r="I32" s="64"/>
      <c r="J32" s="93" t="s">
        <v>27</v>
      </c>
      <c r="K32" s="579"/>
      <c r="L32" s="54">
        <f>K23-L27</f>
        <v>72144000.000000522</v>
      </c>
      <c r="M32" s="54"/>
      <c r="N32" s="76"/>
      <c r="O32" s="507"/>
      <c r="S32" s="517"/>
      <c r="V32" s="518"/>
      <c r="W32" s="518"/>
      <c r="X32" s="518"/>
    </row>
    <row r="33" spans="1:24" ht="16.2" thickBot="1" x14ac:dyDescent="0.35">
      <c r="E33"/>
      <c r="F33" s="658"/>
      <c r="G33" s="2229"/>
      <c r="H33" s="2229"/>
      <c r="I33"/>
      <c r="J33"/>
    </row>
    <row r="34" spans="1:24" x14ac:dyDescent="0.3">
      <c r="B34" s="3099" t="s">
        <v>807</v>
      </c>
      <c r="C34" s="3100"/>
      <c r="D34" s="561" t="s">
        <v>14</v>
      </c>
      <c r="E34"/>
      <c r="F34" s="3101" t="s">
        <v>808</v>
      </c>
      <c r="G34" s="3102"/>
      <c r="H34" s="3103"/>
      <c r="I34" s="561" t="s">
        <v>14</v>
      </c>
      <c r="K34" s="3105" t="s">
        <v>809</v>
      </c>
      <c r="L34" s="3106"/>
      <c r="M34" s="562" t="s">
        <v>14</v>
      </c>
    </row>
    <row r="35" spans="1:24" x14ac:dyDescent="0.3">
      <c r="B35" s="3112" t="str">
        <f>B10</f>
        <v>RAMPURA 132 KV SIDE (TARIFF POINT)</v>
      </c>
      <c r="C35" s="3113"/>
      <c r="D35" s="692">
        <f>K16</f>
        <v>71650560.000000417</v>
      </c>
      <c r="E35"/>
      <c r="F35" s="3114" t="s">
        <v>810</v>
      </c>
      <c r="G35" s="3115"/>
      <c r="H35" s="3116"/>
      <c r="I35" s="567">
        <f>L27</f>
        <v>0</v>
      </c>
      <c r="K35" s="3143" t="str">
        <f>F36</f>
        <v>132 KV NET IMPORT</v>
      </c>
      <c r="L35" s="3144"/>
      <c r="M35" s="565">
        <f>I36</f>
        <v>71650560.000000417</v>
      </c>
    </row>
    <row r="36" spans="1:24" x14ac:dyDescent="0.3">
      <c r="B36" s="3112" t="s">
        <v>832</v>
      </c>
      <c r="C36" s="3113"/>
      <c r="D36" s="597"/>
      <c r="E36"/>
      <c r="F36" s="3114" t="s">
        <v>4753</v>
      </c>
      <c r="G36" s="3115"/>
      <c r="H36" s="3116"/>
      <c r="I36" s="567">
        <f>D39-I35</f>
        <v>71650560.000000417</v>
      </c>
      <c r="K36" s="3153" t="s">
        <v>811</v>
      </c>
      <c r="L36" s="3154"/>
      <c r="M36" s="1045">
        <f>K54</f>
        <v>71534399.999999881</v>
      </c>
    </row>
    <row r="37" spans="1:24" x14ac:dyDescent="0.3">
      <c r="B37" s="3112" t="s">
        <v>833</v>
      </c>
      <c r="C37" s="3113"/>
      <c r="D37" s="597"/>
      <c r="E37"/>
      <c r="F37"/>
      <c r="G37" s="2229"/>
      <c r="H37" s="2229"/>
      <c r="I37"/>
      <c r="K37" s="3153" t="s">
        <v>4012</v>
      </c>
      <c r="L37" s="3154"/>
      <c r="M37" s="567">
        <f>M35-M36</f>
        <v>116160.00000053644</v>
      </c>
    </row>
    <row r="38" spans="1:24" ht="16.2" thickBot="1" x14ac:dyDescent="0.35">
      <c r="B38" s="3112" t="s">
        <v>834</v>
      </c>
      <c r="C38" s="3113"/>
      <c r="D38" s="598"/>
      <c r="E38"/>
      <c r="F38"/>
      <c r="G38" s="2229"/>
      <c r="H38" s="2229"/>
      <c r="I38"/>
      <c r="K38" s="3145" t="s">
        <v>268</v>
      </c>
      <c r="L38" s="3146"/>
      <c r="M38" s="566">
        <f>M37/M35</f>
        <v>1.6212015649359301E-3</v>
      </c>
      <c r="T38" s="2674"/>
      <c r="U38" s="2674"/>
    </row>
    <row r="39" spans="1:24" x14ac:dyDescent="0.3">
      <c r="B39" s="3147" t="s">
        <v>4011</v>
      </c>
      <c r="C39" s="3148"/>
      <c r="D39" s="690">
        <f>SUM(D35:D38)</f>
        <v>71650560.000000417</v>
      </c>
      <c r="E39"/>
      <c r="F39"/>
      <c r="G39" s="2229"/>
      <c r="H39" s="2229"/>
      <c r="I39"/>
      <c r="T39" s="2674"/>
      <c r="U39" s="2674"/>
    </row>
    <row r="40" spans="1:24" x14ac:dyDescent="0.3">
      <c r="B40"/>
      <c r="C40"/>
      <c r="D40"/>
      <c r="E40"/>
      <c r="F40" s="658"/>
      <c r="G40" s="2229"/>
      <c r="H40" s="2229"/>
      <c r="I40"/>
      <c r="J40"/>
      <c r="T40" s="2674"/>
      <c r="U40" s="2674"/>
    </row>
    <row r="41" spans="1:24" x14ac:dyDescent="0.3">
      <c r="B41"/>
      <c r="C41"/>
      <c r="D41"/>
      <c r="E41"/>
      <c r="F41" s="658"/>
      <c r="G41" s="2229"/>
      <c r="H41" s="2229"/>
      <c r="I41"/>
      <c r="J41"/>
      <c r="T41" s="2674"/>
      <c r="U41" s="2674"/>
    </row>
    <row r="42" spans="1:24" x14ac:dyDescent="0.3">
      <c r="B42"/>
      <c r="C42"/>
      <c r="D42"/>
      <c r="E42"/>
      <c r="F42" s="658"/>
      <c r="G42" s="2230"/>
      <c r="H42" s="2230"/>
      <c r="I42" s="556"/>
      <c r="J42" s="557"/>
      <c r="T42" s="2674"/>
      <c r="U42" s="2674"/>
    </row>
    <row r="43" spans="1:24" x14ac:dyDescent="0.3">
      <c r="E43"/>
      <c r="F43" s="658"/>
      <c r="G43" s="2230"/>
      <c r="H43" s="2230"/>
      <c r="I43" s="556"/>
      <c r="J43" s="557"/>
      <c r="T43" s="2674"/>
      <c r="U43" s="2674"/>
    </row>
    <row r="44" spans="1:24" x14ac:dyDescent="0.3">
      <c r="E44"/>
      <c r="F44" s="658"/>
      <c r="G44" s="2230"/>
      <c r="H44" s="2230"/>
      <c r="I44" s="556"/>
      <c r="J44" s="557"/>
      <c r="T44" s="2674"/>
      <c r="U44" s="2674"/>
    </row>
    <row r="45" spans="1:24" x14ac:dyDescent="0.3">
      <c r="T45" s="2674"/>
      <c r="U45" s="2674"/>
    </row>
    <row r="46" spans="1:24" ht="43.2" x14ac:dyDescent="0.25">
      <c r="A46" s="3086" t="s">
        <v>840</v>
      </c>
      <c r="B46" s="3086"/>
      <c r="C46" s="3086"/>
      <c r="D46" s="3086"/>
      <c r="E46" s="3086"/>
      <c r="F46" s="3086"/>
      <c r="G46" s="3086"/>
      <c r="H46" s="3086"/>
      <c r="I46" s="3086"/>
      <c r="J46" s="3086"/>
      <c r="K46" s="3086"/>
      <c r="L46" s="3086"/>
      <c r="M46" s="3086"/>
      <c r="N46" s="3086"/>
      <c r="O46" s="629" t="str">
        <f>$O$6</f>
        <v>Month August-2023</v>
      </c>
      <c r="S46" s="1103" t="s">
        <v>4084</v>
      </c>
      <c r="T46" s="2674" t="str">
        <f>O46</f>
        <v>Month August-2023</v>
      </c>
      <c r="U46" s="2674" t="s">
        <v>5037</v>
      </c>
      <c r="V46" s="1103" t="s">
        <v>15</v>
      </c>
      <c r="W46" s="1103" t="s">
        <v>16</v>
      </c>
      <c r="X46" s="1103" t="s">
        <v>17</v>
      </c>
    </row>
    <row r="47" spans="1:24" x14ac:dyDescent="0.3">
      <c r="A47" s="3087" t="s">
        <v>0</v>
      </c>
      <c r="B47" s="3089" t="s">
        <v>1</v>
      </c>
      <c r="C47" s="3091" t="s">
        <v>2</v>
      </c>
      <c r="D47" s="3092"/>
      <c r="E47" s="3093"/>
      <c r="F47" s="3223" t="s">
        <v>3</v>
      </c>
      <c r="G47" s="3091" t="s">
        <v>4</v>
      </c>
      <c r="H47" s="3093"/>
      <c r="I47" s="3068"/>
      <c r="J47" s="3096" t="s">
        <v>5</v>
      </c>
      <c r="K47" s="3091" t="s">
        <v>6</v>
      </c>
      <c r="L47" s="3068"/>
      <c r="M47" s="95" t="s">
        <v>29</v>
      </c>
      <c r="N47" s="96"/>
      <c r="O47" s="3067" t="s">
        <v>7</v>
      </c>
      <c r="S47"/>
      <c r="V47"/>
      <c r="W47"/>
      <c r="X47"/>
    </row>
    <row r="48" spans="1:24" ht="46.8" x14ac:dyDescent="0.3">
      <c r="A48" s="3149"/>
      <c r="B48" s="3151"/>
      <c r="C48" s="3084" t="s">
        <v>824</v>
      </c>
      <c r="D48" s="3085"/>
      <c r="E48" s="553" t="s">
        <v>9</v>
      </c>
      <c r="F48" s="3257"/>
      <c r="G48" s="2227" t="str">
        <f>'NORTH-1'!G8</f>
        <v>Reading at 00.00hr 
01.08.2023</v>
      </c>
      <c r="H48" s="2227" t="str">
        <f>'NORTH-1'!H8</f>
        <v>Reading at 00.00hr 
01.09.2023</v>
      </c>
      <c r="I48" s="554" t="s">
        <v>10</v>
      </c>
      <c r="J48" s="3149"/>
      <c r="K48" s="554" t="s">
        <v>11</v>
      </c>
      <c r="L48" s="554" t="s">
        <v>12</v>
      </c>
      <c r="M48" s="592" t="s">
        <v>30</v>
      </c>
      <c r="N48" s="593" t="s">
        <v>41</v>
      </c>
      <c r="O48" s="3069"/>
      <c r="S48"/>
      <c r="T48" s="2672">
        <v>15283200.000000071</v>
      </c>
      <c r="U48" s="2672">
        <v>15283200.000000071</v>
      </c>
      <c r="V48" s="33">
        <f>T48-U48</f>
        <v>0</v>
      </c>
      <c r="W48" s="1104">
        <f>V48/U48*100</f>
        <v>0</v>
      </c>
      <c r="X48" s="33" t="str">
        <f>IF(W48&gt;40,"FAULT",IF(W48&lt;-40,"CHECK","OK"))</f>
        <v>OK</v>
      </c>
    </row>
    <row r="49" spans="1:24" x14ac:dyDescent="0.3">
      <c r="A49" s="2">
        <v>1</v>
      </c>
      <c r="B49" s="86">
        <v>2</v>
      </c>
      <c r="C49" s="2582">
        <v>3</v>
      </c>
      <c r="D49" s="2615">
        <v>4</v>
      </c>
      <c r="E49" s="551">
        <v>5</v>
      </c>
      <c r="F49" s="551">
        <v>6</v>
      </c>
      <c r="G49" s="2616">
        <f>'PDB Bill AMR'!$H$5</f>
        <v>8</v>
      </c>
      <c r="H49" s="2616">
        <f>'PDB Bill AMR'!$H$5</f>
        <v>8</v>
      </c>
      <c r="I49" s="2" t="s">
        <v>2021</v>
      </c>
      <c r="J49" s="2">
        <v>10</v>
      </c>
      <c r="K49" s="2" t="s">
        <v>5039</v>
      </c>
      <c r="L49" s="2" t="s">
        <v>5040</v>
      </c>
      <c r="M49" s="2">
        <v>13</v>
      </c>
      <c r="N49" s="2">
        <v>14</v>
      </c>
      <c r="O49" s="2">
        <v>15</v>
      </c>
      <c r="S49"/>
      <c r="V49"/>
      <c r="W49"/>
      <c r="X49"/>
    </row>
    <row r="50" spans="1:24" x14ac:dyDescent="0.25">
      <c r="A50" s="10"/>
      <c r="B50" s="513" t="s">
        <v>816</v>
      </c>
      <c r="C50" s="514"/>
      <c r="D50" s="514"/>
      <c r="E50" s="514"/>
      <c r="F50" s="654"/>
      <c r="G50" s="2228"/>
      <c r="H50" s="2228"/>
      <c r="I50" s="514"/>
      <c r="J50" s="514"/>
      <c r="K50" s="573"/>
      <c r="L50" s="514"/>
      <c r="M50" s="515"/>
      <c r="N50" s="516"/>
      <c r="O50" s="7"/>
      <c r="S50" s="517"/>
      <c r="T50" s="2671"/>
      <c r="U50" s="2671"/>
      <c r="V50" s="518"/>
      <c r="W50" s="518"/>
      <c r="X50" s="518"/>
    </row>
    <row r="51" spans="1:24" x14ac:dyDescent="0.3">
      <c r="A51" s="519"/>
      <c r="B51" s="98" t="s">
        <v>789</v>
      </c>
      <c r="C51" s="51">
        <v>33</v>
      </c>
      <c r="D51" s="3072" t="s">
        <v>446</v>
      </c>
      <c r="E51" s="51">
        <v>76026303</v>
      </c>
      <c r="F51" s="3">
        <v>1</v>
      </c>
      <c r="G51" s="19">
        <v>9915.9</v>
      </c>
      <c r="H51" s="19">
        <v>9966.09</v>
      </c>
      <c r="I51" s="4">
        <f>H51-G51</f>
        <v>50.190000000000509</v>
      </c>
      <c r="J51" s="507">
        <v>480000</v>
      </c>
      <c r="K51" s="574">
        <f>J51*I51*F51</f>
        <v>24091200.000000246</v>
      </c>
      <c r="L51" s="6"/>
      <c r="M51" s="6">
        <f>K51*$I$36/$K$54</f>
        <v>24130320.112729408</v>
      </c>
      <c r="N51" s="76"/>
      <c r="O51" s="507"/>
      <c r="S51" s="517"/>
      <c r="T51" s="2673"/>
      <c r="U51" s="2673"/>
      <c r="V51" s="518"/>
      <c r="W51" s="518"/>
      <c r="X51" s="518"/>
    </row>
    <row r="52" spans="1:24" x14ac:dyDescent="0.3">
      <c r="A52" s="519"/>
      <c r="B52" s="98" t="s">
        <v>790</v>
      </c>
      <c r="C52" s="51">
        <v>33</v>
      </c>
      <c r="D52" s="3127"/>
      <c r="E52" s="51">
        <v>76026307</v>
      </c>
      <c r="F52" s="3">
        <v>1</v>
      </c>
      <c r="G52" s="19">
        <v>9911</v>
      </c>
      <c r="H52" s="19">
        <v>9961.1299999999992</v>
      </c>
      <c r="I52" s="4">
        <f>H52-G52</f>
        <v>50.1299999999992</v>
      </c>
      <c r="J52" s="507">
        <v>480000</v>
      </c>
      <c r="K52" s="574">
        <f>J52*I52*F52</f>
        <v>24062399.999999616</v>
      </c>
      <c r="L52" s="6"/>
      <c r="M52" s="6">
        <f t="shared" ref="M52:M53" si="1">K52*$I$36/$K$54</f>
        <v>24101473.346305907</v>
      </c>
      <c r="N52" s="76"/>
      <c r="O52" s="507"/>
      <c r="S52" s="517"/>
      <c r="V52" s="518"/>
      <c r="W52" s="518"/>
      <c r="X52" s="518"/>
    </row>
    <row r="53" spans="1:24" x14ac:dyDescent="0.3">
      <c r="A53" s="519"/>
      <c r="B53" s="98" t="s">
        <v>791</v>
      </c>
      <c r="C53" s="51">
        <v>33</v>
      </c>
      <c r="D53" s="3073"/>
      <c r="E53" s="51"/>
      <c r="F53" s="3">
        <v>1</v>
      </c>
      <c r="G53" s="19">
        <v>8119.3</v>
      </c>
      <c r="H53" s="19">
        <v>8168.01</v>
      </c>
      <c r="I53" s="4">
        <f>H53-G53</f>
        <v>48.710000000000036</v>
      </c>
      <c r="J53" s="507">
        <v>480000</v>
      </c>
      <c r="K53" s="574">
        <f>J53*I53*F53</f>
        <v>23380800.000000019</v>
      </c>
      <c r="L53" s="6"/>
      <c r="M53" s="6">
        <f t="shared" si="1"/>
        <v>23418766.540965099</v>
      </c>
      <c r="N53" s="76"/>
      <c r="O53" s="507"/>
      <c r="S53" s="517"/>
      <c r="V53" s="518"/>
      <c r="W53" s="518"/>
      <c r="X53" s="518"/>
    </row>
    <row r="54" spans="1:24" x14ac:dyDescent="0.3">
      <c r="A54" s="519"/>
      <c r="B54" s="93"/>
      <c r="C54" s="87"/>
      <c r="D54" s="87"/>
      <c r="E54" s="87"/>
      <c r="F54" s="655"/>
      <c r="G54" s="655">
        <v>0</v>
      </c>
      <c r="H54" s="655">
        <v>0</v>
      </c>
      <c r="I54" s="36"/>
      <c r="J54" s="93" t="s">
        <v>27</v>
      </c>
      <c r="K54" s="2126">
        <f>SUM(K51:K53)</f>
        <v>71534399.999999881</v>
      </c>
      <c r="L54" s="39"/>
      <c r="M54" s="2009">
        <f>SUM(M51:M53)</f>
        <v>71650560.000000417</v>
      </c>
      <c r="N54" s="76"/>
      <c r="O54" s="9"/>
      <c r="S54" s="517"/>
      <c r="V54" s="518"/>
      <c r="W54" s="518"/>
      <c r="X54" s="518"/>
    </row>
    <row r="55" spans="1:24" x14ac:dyDescent="0.3">
      <c r="A55" s="519"/>
      <c r="B55" s="532" t="s">
        <v>819</v>
      </c>
      <c r="C55" s="533"/>
      <c r="D55" s="533"/>
      <c r="E55" s="533"/>
      <c r="F55" s="656"/>
      <c r="G55" s="2212">
        <v>0</v>
      </c>
      <c r="H55" s="2212">
        <v>0</v>
      </c>
      <c r="I55" s="533"/>
      <c r="J55" s="533"/>
      <c r="K55" s="578"/>
      <c r="L55" s="533"/>
      <c r="M55" s="536"/>
      <c r="N55" s="534"/>
      <c r="O55" s="507"/>
      <c r="S55" s="517"/>
      <c r="V55" s="518"/>
      <c r="W55" s="518"/>
      <c r="X55" s="518"/>
    </row>
    <row r="56" spans="1:24" x14ac:dyDescent="0.3">
      <c r="A56" s="519"/>
      <c r="B56" s="544" t="s">
        <v>822</v>
      </c>
      <c r="C56" s="51"/>
      <c r="D56" s="941" t="s">
        <v>800</v>
      </c>
      <c r="E56" s="51"/>
      <c r="F56" s="3"/>
      <c r="G56" s="19">
        <v>0</v>
      </c>
      <c r="H56" s="19">
        <v>0</v>
      </c>
      <c r="I56" s="5"/>
      <c r="J56" s="507"/>
      <c r="K56" s="574"/>
      <c r="L56" s="6"/>
      <c r="M56" s="6"/>
      <c r="N56" s="76"/>
      <c r="O56" s="1644"/>
      <c r="S56" s="517" t="str">
        <f t="shared" ref="S56:S73" si="2">B56</f>
        <v>33/11 KV Transforfers</v>
      </c>
      <c r="T56" s="2672">
        <f t="shared" ref="T56:T73" si="3">M56</f>
        <v>0</v>
      </c>
      <c r="U56" s="2672">
        <v>0</v>
      </c>
      <c r="V56" s="33">
        <f t="shared" ref="V56:V73" si="4">T56-U56</f>
        <v>0</v>
      </c>
      <c r="W56" s="1104" t="e">
        <f t="shared" ref="W56:W73" si="5">V56/U56*100</f>
        <v>#DIV/0!</v>
      </c>
      <c r="X56" s="33" t="e">
        <f t="shared" ref="X56:X73" si="6">IF(W56&gt;40,"FAULT",IF(W56&lt;-40,"CHECK","OK"))</f>
        <v>#DIV/0!</v>
      </c>
    </row>
    <row r="57" spans="1:24" x14ac:dyDescent="0.3">
      <c r="A57" s="3251"/>
      <c r="B57" s="98" t="s">
        <v>31</v>
      </c>
      <c r="C57" s="543">
        <v>33</v>
      </c>
      <c r="D57" s="937"/>
      <c r="E57" s="552">
        <v>6604465</v>
      </c>
      <c r="F57" s="3">
        <v>1</v>
      </c>
      <c r="G57" s="19">
        <v>6975.8</v>
      </c>
      <c r="H57" s="19">
        <v>6992.32</v>
      </c>
      <c r="I57" s="20">
        <f>H57-G57</f>
        <v>16.519999999999527</v>
      </c>
      <c r="J57" s="507">
        <v>180000</v>
      </c>
      <c r="K57" s="574"/>
      <c r="L57" s="21">
        <f>J57*I57*F57</f>
        <v>2973599.9999999148</v>
      </c>
      <c r="M57" s="21">
        <f>L57*$K$74/$L$74</f>
        <v>2980161.6352224206</v>
      </c>
      <c r="N57" s="1659"/>
      <c r="O57" s="3065">
        <f>M61</f>
        <v>19826152.659668144</v>
      </c>
      <c r="P57" s="3131" t="s">
        <v>4871</v>
      </c>
      <c r="Q57" s="3217">
        <f t="shared" ref="Q57" si="7">$N$133</f>
        <v>6.4098580082476539</v>
      </c>
      <c r="S57" s="517" t="str">
        <f t="shared" si="2"/>
        <v>33/11 KV Transformer No.1.</v>
      </c>
      <c r="T57" s="2672">
        <f t="shared" si="3"/>
        <v>2980161.6352224206</v>
      </c>
      <c r="U57" s="2672">
        <v>2875900.9036128991</v>
      </c>
      <c r="V57" s="33">
        <f t="shared" si="4"/>
        <v>104260.73160952143</v>
      </c>
      <c r="W57" s="1104">
        <f t="shared" si="5"/>
        <v>3.6253242063571154</v>
      </c>
      <c r="X57" s="33" t="str">
        <f t="shared" si="6"/>
        <v>OK</v>
      </c>
    </row>
    <row r="58" spans="1:24" x14ac:dyDescent="0.3">
      <c r="A58" s="3252"/>
      <c r="B58" s="1756" t="s">
        <v>32</v>
      </c>
      <c r="C58" s="543">
        <v>33</v>
      </c>
      <c r="D58" s="937"/>
      <c r="E58" s="552">
        <v>202006985</v>
      </c>
      <c r="F58" s="3">
        <v>1</v>
      </c>
      <c r="G58" s="20">
        <v>35658246233</v>
      </c>
      <c r="H58" s="20">
        <v>35659797492</v>
      </c>
      <c r="I58" s="20">
        <f>H58-G58</f>
        <v>1551259</v>
      </c>
      <c r="J58" s="507">
        <v>3</v>
      </c>
      <c r="K58" s="574" t="s">
        <v>4666</v>
      </c>
      <c r="L58" s="652">
        <f>K96</f>
        <v>5003100.0000000931</v>
      </c>
      <c r="M58" s="21">
        <f>L58*$K$74/$L$74</f>
        <v>5014139.9909813013</v>
      </c>
      <c r="N58" s="1659"/>
      <c r="O58" s="3065"/>
      <c r="P58" s="3131"/>
      <c r="Q58" s="3218"/>
      <c r="S58" s="517" t="str">
        <f t="shared" si="2"/>
        <v>33/11 KV Transformer No.2.</v>
      </c>
      <c r="T58" s="2672">
        <f t="shared" si="3"/>
        <v>5014139.9909813013</v>
      </c>
      <c r="U58" s="2672">
        <v>5008513.4094320666</v>
      </c>
      <c r="V58" s="33">
        <f t="shared" si="4"/>
        <v>5626.5815492346883</v>
      </c>
      <c r="W58" s="1104">
        <f t="shared" si="5"/>
        <v>0.11234035110375608</v>
      </c>
      <c r="X58" s="33" t="str">
        <f t="shared" si="6"/>
        <v>OK</v>
      </c>
    </row>
    <row r="59" spans="1:24" x14ac:dyDescent="0.3">
      <c r="A59" s="507"/>
      <c r="B59" s="98" t="s">
        <v>33</v>
      </c>
      <c r="C59" s="543">
        <v>33</v>
      </c>
      <c r="D59" s="937"/>
      <c r="E59" s="552">
        <v>6604338</v>
      </c>
      <c r="F59" s="3">
        <v>1</v>
      </c>
      <c r="G59" s="19">
        <v>7041.7</v>
      </c>
      <c r="H59" s="19">
        <v>7072.15</v>
      </c>
      <c r="I59" s="20">
        <f>H59-G59</f>
        <v>30.449999999999818</v>
      </c>
      <c r="J59" s="507">
        <v>180000</v>
      </c>
      <c r="K59" s="574"/>
      <c r="L59" s="21">
        <f>J59*I59*F59</f>
        <v>5480999.9999999674</v>
      </c>
      <c r="M59" s="21">
        <f>L59*$K$74/$L$74</f>
        <v>5493094.5394990779</v>
      </c>
      <c r="N59" s="1659"/>
      <c r="O59" s="3065"/>
      <c r="P59" s="3131"/>
      <c r="Q59" s="3218"/>
      <c r="S59" s="517" t="str">
        <f t="shared" si="2"/>
        <v>33/11 KV Transformer No.3.</v>
      </c>
      <c r="T59" s="2672">
        <f t="shared" si="3"/>
        <v>5493094.5394990779</v>
      </c>
      <c r="U59" s="2672">
        <v>5508972.1153013036</v>
      </c>
      <c r="V59" s="33">
        <f t="shared" si="4"/>
        <v>-15877.57580222562</v>
      </c>
      <c r="W59" s="1104">
        <f t="shared" si="5"/>
        <v>-0.28821303629628597</v>
      </c>
      <c r="X59" s="33" t="str">
        <f t="shared" si="6"/>
        <v>OK</v>
      </c>
    </row>
    <row r="60" spans="1:24" x14ac:dyDescent="0.3">
      <c r="A60" s="507"/>
      <c r="B60" s="1756" t="s">
        <v>34</v>
      </c>
      <c r="C60" s="543">
        <v>33</v>
      </c>
      <c r="D60" s="937"/>
      <c r="E60" s="552"/>
      <c r="F60" s="3">
        <v>1</v>
      </c>
      <c r="G60" s="19">
        <v>1030741</v>
      </c>
      <c r="H60" s="19">
        <v>1066922</v>
      </c>
      <c r="I60" s="20">
        <f>H60-G60</f>
        <v>36181</v>
      </c>
      <c r="J60" s="507">
        <v>180000</v>
      </c>
      <c r="K60" s="574" t="s">
        <v>4667</v>
      </c>
      <c r="L60" s="652">
        <f>K98</f>
        <v>6324800.000000014</v>
      </c>
      <c r="M60" s="21">
        <f>L60*$K$74/$L$74</f>
        <v>6338756.4939653436</v>
      </c>
      <c r="N60" s="1659"/>
      <c r="O60" s="3065"/>
      <c r="P60" s="3131"/>
      <c r="Q60" s="3218"/>
      <c r="S60" s="517" t="str">
        <f t="shared" si="2"/>
        <v>33/11 KV Transformer No.4</v>
      </c>
      <c r="T60" s="2672">
        <f t="shared" si="3"/>
        <v>6338756.4939653436</v>
      </c>
      <c r="U60" s="2672">
        <v>7069847.5479700882</v>
      </c>
      <c r="V60" s="33">
        <f t="shared" si="4"/>
        <v>-731091.05400474463</v>
      </c>
      <c r="W60" s="1104">
        <f t="shared" si="5"/>
        <v>-10.340973395029675</v>
      </c>
      <c r="X60" s="33" t="str">
        <f t="shared" si="6"/>
        <v>OK</v>
      </c>
    </row>
    <row r="61" spans="1:24" x14ac:dyDescent="0.3">
      <c r="A61" s="507"/>
      <c r="B61" s="544" t="s">
        <v>823</v>
      </c>
      <c r="C61" s="87"/>
      <c r="D61" s="937"/>
      <c r="E61" s="87"/>
      <c r="F61" s="655"/>
      <c r="G61" s="655">
        <v>0</v>
      </c>
      <c r="H61" s="655">
        <v>0</v>
      </c>
      <c r="I61" s="36"/>
      <c r="J61" s="93" t="s">
        <v>27</v>
      </c>
      <c r="K61" s="574"/>
      <c r="L61" s="42">
        <f>SUM(L57:L60)</f>
        <v>19782499.999999989</v>
      </c>
      <c r="M61" s="42">
        <f>SUM(M57:M60)</f>
        <v>19826152.659668144</v>
      </c>
      <c r="N61" s="81"/>
      <c r="O61" s="1657"/>
      <c r="S61" s="517" t="str">
        <f t="shared" si="2"/>
        <v>33 KV Feeders</v>
      </c>
      <c r="T61" s="2672">
        <f t="shared" si="3"/>
        <v>19826152.659668144</v>
      </c>
      <c r="U61" s="2672">
        <v>20463233.976316355</v>
      </c>
      <c r="V61" s="33">
        <f t="shared" si="4"/>
        <v>-637081.31664821133</v>
      </c>
      <c r="W61" s="1104">
        <f t="shared" si="5"/>
        <v>-3.1132973282011709</v>
      </c>
      <c r="X61" s="33" t="str">
        <f t="shared" si="6"/>
        <v>OK</v>
      </c>
    </row>
    <row r="62" spans="1:24" x14ac:dyDescent="0.3">
      <c r="A62" s="524">
        <v>8</v>
      </c>
      <c r="B62" s="98" t="s">
        <v>2819</v>
      </c>
      <c r="C62" s="543">
        <v>33</v>
      </c>
      <c r="D62" s="1753"/>
      <c r="E62" s="552">
        <v>76026300</v>
      </c>
      <c r="F62" s="3">
        <v>1</v>
      </c>
      <c r="G62" s="2231">
        <v>6718.6</v>
      </c>
      <c r="H62" s="2231">
        <v>6741.53</v>
      </c>
      <c r="I62" s="19">
        <f t="shared" ref="I62:I72" si="8">H62-G62</f>
        <v>22.929999999999382</v>
      </c>
      <c r="J62" s="507">
        <v>360000</v>
      </c>
      <c r="K62" s="581"/>
      <c r="L62" s="21">
        <f>J62*I62*F62</f>
        <v>8254799.9999997774</v>
      </c>
      <c r="M62" s="21">
        <f>L62*$K$74/$L$74</f>
        <v>8273015.2900302932</v>
      </c>
      <c r="N62" s="3261"/>
      <c r="O62" s="3185">
        <f>M62+M63</f>
        <v>22942915.058571052</v>
      </c>
      <c r="P62" s="3061" t="s">
        <v>4568</v>
      </c>
      <c r="Q62" s="3207">
        <f>'%Loss '!$E$17</f>
        <v>1.0269042540932596</v>
      </c>
      <c r="S62" s="517" t="str">
        <f t="shared" si="2"/>
        <v>33 kV Tejgaon U/G Feeder-1</v>
      </c>
      <c r="T62" s="2672">
        <f t="shared" si="3"/>
        <v>8273015.2900302932</v>
      </c>
      <c r="U62" s="2672">
        <v>8350441.9431936424</v>
      </c>
      <c r="V62" s="33">
        <f t="shared" si="4"/>
        <v>-77426.653163349256</v>
      </c>
      <c r="W62" s="1104">
        <f t="shared" si="5"/>
        <v>-0.9272162322673102</v>
      </c>
      <c r="X62" s="33" t="str">
        <f t="shared" si="6"/>
        <v>OK</v>
      </c>
    </row>
    <row r="63" spans="1:24" x14ac:dyDescent="0.3">
      <c r="A63" s="524">
        <v>9</v>
      </c>
      <c r="B63" s="98" t="s">
        <v>2820</v>
      </c>
      <c r="C63" s="543">
        <v>33</v>
      </c>
      <c r="D63" s="1753"/>
      <c r="E63" s="569" t="s">
        <v>2821</v>
      </c>
      <c r="F63" s="3">
        <v>1</v>
      </c>
      <c r="G63" s="2231">
        <v>6514.5</v>
      </c>
      <c r="H63" s="2231">
        <v>6555.16</v>
      </c>
      <c r="I63" s="19">
        <f t="shared" si="8"/>
        <v>40.659999999999854</v>
      </c>
      <c r="J63" s="507">
        <v>360000</v>
      </c>
      <c r="K63" s="582"/>
      <c r="L63" s="21">
        <f t="shared" ref="L63:L72" si="9">J63*I63*F63</f>
        <v>14637599.999999948</v>
      </c>
      <c r="M63" s="21">
        <f t="shared" ref="M63:M72" si="10">L63*$K$74/$L$74</f>
        <v>14669899.768540759</v>
      </c>
      <c r="N63" s="3262"/>
      <c r="O63" s="3209"/>
      <c r="P63" s="3211"/>
      <c r="Q63" s="3208"/>
      <c r="S63" s="517" t="str">
        <f t="shared" si="2"/>
        <v>33 kV Tejgaon U/G Feeder-2</v>
      </c>
      <c r="T63" s="2672">
        <f t="shared" si="3"/>
        <v>14669899.768540759</v>
      </c>
      <c r="U63" s="2672">
        <v>14566157.191707883</v>
      </c>
      <c r="V63" s="33">
        <f t="shared" si="4"/>
        <v>103742.57683287561</v>
      </c>
      <c r="W63" s="1104">
        <f t="shared" si="5"/>
        <v>0.71221651302742661</v>
      </c>
      <c r="X63" s="33" t="str">
        <f t="shared" si="6"/>
        <v>OK</v>
      </c>
    </row>
    <row r="64" spans="1:24" ht="15.75" customHeight="1" x14ac:dyDescent="0.3">
      <c r="A64" s="524">
        <v>10</v>
      </c>
      <c r="B64" s="98" t="s">
        <v>2822</v>
      </c>
      <c r="C64" s="543">
        <v>33</v>
      </c>
      <c r="D64" s="1753"/>
      <c r="E64" s="569">
        <v>660434</v>
      </c>
      <c r="F64" s="3">
        <v>1</v>
      </c>
      <c r="G64" s="2231">
        <v>765.8</v>
      </c>
      <c r="H64" s="2231">
        <v>778.29</v>
      </c>
      <c r="I64" s="19">
        <f t="shared" si="8"/>
        <v>12.490000000000009</v>
      </c>
      <c r="J64" s="507">
        <v>180000</v>
      </c>
      <c r="K64" s="582"/>
      <c r="L64" s="21">
        <f t="shared" si="9"/>
        <v>2248200.0000000019</v>
      </c>
      <c r="M64" s="21">
        <f t="shared" si="10"/>
        <v>2253160.9457584219</v>
      </c>
      <c r="N64" s="80" t="s">
        <v>107</v>
      </c>
      <c r="O64" s="3288">
        <f>M65+M66</f>
        <v>6144328.407728726</v>
      </c>
      <c r="P64" s="3061" t="s">
        <v>4569</v>
      </c>
      <c r="Q64" s="3293">
        <f>'%Loss '!$E$56</f>
        <v>0.34882430795394892</v>
      </c>
      <c r="S64" s="517" t="str">
        <f t="shared" si="2"/>
        <v>Bashundhara City</v>
      </c>
      <c r="T64" s="2672">
        <f t="shared" si="3"/>
        <v>2253160.9457584219</v>
      </c>
      <c r="U64" s="2672">
        <v>2286948.2926020822</v>
      </c>
      <c r="V64" s="33">
        <f t="shared" si="4"/>
        <v>-33787.346843660343</v>
      </c>
      <c r="W64" s="1104">
        <f t="shared" si="5"/>
        <v>-1.4773988092759724</v>
      </c>
      <c r="X64" s="33" t="str">
        <f t="shared" si="6"/>
        <v>OK</v>
      </c>
    </row>
    <row r="65" spans="1:32" ht="62.4" x14ac:dyDescent="0.3">
      <c r="A65" s="524">
        <v>11</v>
      </c>
      <c r="B65" s="98" t="s">
        <v>4294</v>
      </c>
      <c r="C65" s="543">
        <v>33</v>
      </c>
      <c r="D65" s="1753"/>
      <c r="E65" s="552"/>
      <c r="F65" s="3">
        <v>1</v>
      </c>
      <c r="G65" s="2231">
        <v>1936.84</v>
      </c>
      <c r="H65" s="2231">
        <v>1936.84</v>
      </c>
      <c r="I65" s="19">
        <f t="shared" si="8"/>
        <v>0</v>
      </c>
      <c r="J65" s="507">
        <v>180000</v>
      </c>
      <c r="K65" s="1754" t="s">
        <v>4665</v>
      </c>
      <c r="L65" s="652">
        <f>$K$1426</f>
        <v>0</v>
      </c>
      <c r="M65" s="21">
        <f t="shared" si="10"/>
        <v>0</v>
      </c>
      <c r="N65" s="80"/>
      <c r="O65" s="3288"/>
      <c r="P65" s="3211"/>
      <c r="Q65" s="3293"/>
      <c r="S65" s="517" t="str">
        <f t="shared" si="2"/>
        <v>Ispahani-1</v>
      </c>
      <c r="T65" s="2672">
        <f t="shared" si="3"/>
        <v>0</v>
      </c>
      <c r="U65" s="2672">
        <v>0</v>
      </c>
      <c r="V65" s="33">
        <f t="shared" si="4"/>
        <v>0</v>
      </c>
      <c r="W65" s="1104" t="e">
        <f t="shared" si="5"/>
        <v>#DIV/0!</v>
      </c>
      <c r="X65" s="33" t="e">
        <f t="shared" si="6"/>
        <v>#DIV/0!</v>
      </c>
    </row>
    <row r="66" spans="1:32" ht="24.75" customHeight="1" x14ac:dyDescent="0.3">
      <c r="A66" s="524">
        <v>12</v>
      </c>
      <c r="B66" s="98" t="s">
        <v>2823</v>
      </c>
      <c r="C66" s="543">
        <v>33</v>
      </c>
      <c r="D66" s="1753"/>
      <c r="E66" s="552"/>
      <c r="F66" s="3">
        <v>1.04</v>
      </c>
      <c r="G66" s="2231">
        <v>3858.6</v>
      </c>
      <c r="H66" s="2231">
        <v>3891.35</v>
      </c>
      <c r="I66" s="19">
        <f t="shared" si="8"/>
        <v>32.75</v>
      </c>
      <c r="J66" s="507">
        <v>180000</v>
      </c>
      <c r="K66" s="581"/>
      <c r="L66" s="21">
        <f t="shared" si="9"/>
        <v>6130800</v>
      </c>
      <c r="M66" s="21">
        <f t="shared" si="10"/>
        <v>6144328.407728726</v>
      </c>
      <c r="N66" s="80"/>
      <c r="O66" s="3288">
        <f>M67</f>
        <v>8888059.4768477399</v>
      </c>
      <c r="P66" s="3061" t="s">
        <v>4570</v>
      </c>
      <c r="Q66" s="3293">
        <f>'%Loss '!$E$46</f>
        <v>0.56541404365080583</v>
      </c>
      <c r="S66" s="517" t="str">
        <f t="shared" si="2"/>
        <v xml:space="preserve">Ispahani-2 </v>
      </c>
      <c r="T66" s="2672">
        <f t="shared" si="3"/>
        <v>6144328.407728726</v>
      </c>
      <c r="U66" s="2672">
        <v>6206654.4391142065</v>
      </c>
      <c r="V66" s="33">
        <f t="shared" si="4"/>
        <v>-62326.031385480426</v>
      </c>
      <c r="W66" s="1104">
        <f t="shared" si="5"/>
        <v>-1.0041807868777595</v>
      </c>
      <c r="X66" s="33" t="str">
        <f t="shared" si="6"/>
        <v>OK</v>
      </c>
    </row>
    <row r="67" spans="1:32" ht="24.75" customHeight="1" x14ac:dyDescent="0.3">
      <c r="A67" s="524">
        <v>13</v>
      </c>
      <c r="B67" s="98" t="s">
        <v>2824</v>
      </c>
      <c r="C67" s="543">
        <v>33</v>
      </c>
      <c r="D67" s="1753"/>
      <c r="E67" s="552">
        <v>76026305</v>
      </c>
      <c r="F67" s="3">
        <v>1</v>
      </c>
      <c r="G67" s="2231">
        <v>8045.2</v>
      </c>
      <c r="H67" s="2231">
        <v>8069.92</v>
      </c>
      <c r="I67" s="19">
        <f t="shared" si="8"/>
        <v>24.720000000000255</v>
      </c>
      <c r="J67" s="507">
        <v>180000</v>
      </c>
      <c r="K67" s="582" t="s">
        <v>2825</v>
      </c>
      <c r="L67" s="652">
        <f>$K$945</f>
        <v>8868489.9999999981</v>
      </c>
      <c r="M67" s="21">
        <f t="shared" si="10"/>
        <v>8888059.4768477399</v>
      </c>
      <c r="N67" s="80"/>
      <c r="O67" s="3288"/>
      <c r="P67" s="3211"/>
      <c r="Q67" s="3293"/>
      <c r="S67" s="517" t="str">
        <f t="shared" si="2"/>
        <v>33 kV Green Road  Dormitory</v>
      </c>
      <c r="T67" s="2672">
        <f t="shared" si="3"/>
        <v>8888059.4768477399</v>
      </c>
      <c r="U67" s="2672">
        <v>9269973.151386572</v>
      </c>
      <c r="V67" s="33">
        <f t="shared" si="4"/>
        <v>-381913.67453883216</v>
      </c>
      <c r="W67" s="1104">
        <f t="shared" si="5"/>
        <v>-4.1199005466559173</v>
      </c>
      <c r="X67" s="33" t="str">
        <f t="shared" si="6"/>
        <v>OK</v>
      </c>
    </row>
    <row r="68" spans="1:32" x14ac:dyDescent="0.3">
      <c r="A68" s="524">
        <v>14</v>
      </c>
      <c r="B68" s="98" t="s">
        <v>2826</v>
      </c>
      <c r="C68" s="543">
        <v>33</v>
      </c>
      <c r="D68" s="1753"/>
      <c r="E68" s="552">
        <v>6604337</v>
      </c>
      <c r="F68" s="3">
        <v>1</v>
      </c>
      <c r="G68" s="2231">
        <v>4566.5</v>
      </c>
      <c r="H68" s="2231">
        <v>4598.07</v>
      </c>
      <c r="I68" s="19">
        <f t="shared" si="8"/>
        <v>31.569999999999709</v>
      </c>
      <c r="J68" s="507">
        <v>180000</v>
      </c>
      <c r="K68" s="581"/>
      <c r="L68" s="21">
        <f t="shared" si="9"/>
        <v>5682599.9999999478</v>
      </c>
      <c r="M68" s="21">
        <f t="shared" si="10"/>
        <v>5695139.3961243127</v>
      </c>
      <c r="N68" s="80"/>
      <c r="O68" s="3289">
        <f>M68+M69</f>
        <v>11193645.851425808</v>
      </c>
      <c r="P68" s="3061" t="s">
        <v>4571</v>
      </c>
      <c r="Q68" s="3294">
        <f>'%Loss '!$E$18</f>
        <v>-0.14891741529864586</v>
      </c>
      <c r="S68" s="517" t="str">
        <f t="shared" si="2"/>
        <v>33 KV T&amp;T-1</v>
      </c>
      <c r="T68" s="2672">
        <f t="shared" si="3"/>
        <v>5695139.3961243127</v>
      </c>
      <c r="U68" s="2672">
        <v>6005504.4704305651</v>
      </c>
      <c r="V68" s="33">
        <f t="shared" si="4"/>
        <v>-310365.07430625241</v>
      </c>
      <c r="W68" s="1104">
        <f t="shared" si="5"/>
        <v>-5.1680100453576179</v>
      </c>
      <c r="X68" s="33" t="str">
        <f t="shared" si="6"/>
        <v>OK</v>
      </c>
    </row>
    <row r="69" spans="1:32" x14ac:dyDescent="0.3">
      <c r="A69" s="524">
        <v>13</v>
      </c>
      <c r="B69" s="99" t="s">
        <v>2827</v>
      </c>
      <c r="C69" s="543">
        <v>33</v>
      </c>
      <c r="D69" s="1753"/>
      <c r="E69" s="552">
        <v>6604336</v>
      </c>
      <c r="F69" s="3">
        <v>1</v>
      </c>
      <c r="G69" s="2231">
        <v>5655.5</v>
      </c>
      <c r="H69" s="2231">
        <v>5685.98</v>
      </c>
      <c r="I69" s="19">
        <f t="shared" si="8"/>
        <v>30.479999999999563</v>
      </c>
      <c r="J69" s="507">
        <v>180000</v>
      </c>
      <c r="K69" s="583"/>
      <c r="L69" s="21">
        <f t="shared" si="9"/>
        <v>5486399.9999999218</v>
      </c>
      <c r="M69" s="21">
        <f t="shared" si="10"/>
        <v>5498506.4553014943</v>
      </c>
      <c r="N69" s="80"/>
      <c r="O69" s="3290"/>
      <c r="P69" s="3211"/>
      <c r="Q69" s="3295"/>
      <c r="S69" s="517" t="str">
        <f t="shared" si="2"/>
        <v>33 KV T&amp;T-2</v>
      </c>
      <c r="T69" s="2672">
        <f t="shared" si="3"/>
        <v>5498506.4553014943</v>
      </c>
      <c r="U69" s="2672">
        <v>5606828.856823097</v>
      </c>
      <c r="V69" s="33">
        <f t="shared" si="4"/>
        <v>-108322.40152160265</v>
      </c>
      <c r="W69" s="1104">
        <f t="shared" si="5"/>
        <v>-1.9319726763156373</v>
      </c>
      <c r="X69" s="33" t="str">
        <f t="shared" si="6"/>
        <v>OK</v>
      </c>
    </row>
    <row r="70" spans="1:32" x14ac:dyDescent="0.3">
      <c r="A70" s="524">
        <v>14</v>
      </c>
      <c r="B70" s="98" t="s">
        <v>2828</v>
      </c>
      <c r="C70" s="543">
        <v>33</v>
      </c>
      <c r="D70" s="1753"/>
      <c r="E70" s="552" t="s">
        <v>37</v>
      </c>
      <c r="F70" s="3">
        <v>1</v>
      </c>
      <c r="G70" s="2231">
        <v>1189.08</v>
      </c>
      <c r="H70" s="2231">
        <v>1189.08</v>
      </c>
      <c r="I70" s="19">
        <f t="shared" si="8"/>
        <v>0</v>
      </c>
      <c r="J70" s="507">
        <v>180000</v>
      </c>
      <c r="K70" s="574"/>
      <c r="L70" s="21">
        <f t="shared" si="9"/>
        <v>0</v>
      </c>
      <c r="M70" s="21">
        <f t="shared" si="10"/>
        <v>0</v>
      </c>
      <c r="N70" s="80"/>
      <c r="O70" s="3291">
        <f>M70</f>
        <v>0</v>
      </c>
      <c r="P70" s="3296" t="s">
        <v>4572</v>
      </c>
      <c r="Q70" s="3265">
        <f>'%Loss '!$E$21</f>
        <v>0.72315273032400174</v>
      </c>
      <c r="S70" s="517" t="str">
        <f t="shared" si="2"/>
        <v>33KV Karwan Bazar</v>
      </c>
      <c r="T70" s="2672">
        <f t="shared" si="3"/>
        <v>0</v>
      </c>
      <c r="U70" s="2672">
        <v>0</v>
      </c>
      <c r="V70" s="33">
        <f t="shared" si="4"/>
        <v>0</v>
      </c>
      <c r="W70" s="1104" t="e">
        <f t="shared" si="5"/>
        <v>#DIV/0!</v>
      </c>
      <c r="X70" s="33" t="e">
        <f t="shared" si="6"/>
        <v>#DIV/0!</v>
      </c>
    </row>
    <row r="71" spans="1:32" x14ac:dyDescent="0.3">
      <c r="A71" s="524">
        <v>19</v>
      </c>
      <c r="B71" s="99" t="s">
        <v>274</v>
      </c>
      <c r="C71" s="543">
        <v>33</v>
      </c>
      <c r="D71" s="937"/>
      <c r="E71" s="552">
        <v>6603338</v>
      </c>
      <c r="F71" s="3">
        <v>1</v>
      </c>
      <c r="G71" s="2231">
        <v>1961</v>
      </c>
      <c r="H71" s="2231">
        <v>1961</v>
      </c>
      <c r="I71" s="19">
        <f t="shared" si="8"/>
        <v>0</v>
      </c>
      <c r="J71" s="507">
        <v>80</v>
      </c>
      <c r="K71" s="583"/>
      <c r="L71" s="21">
        <f t="shared" si="9"/>
        <v>0</v>
      </c>
      <c r="M71" s="21">
        <f t="shared" si="10"/>
        <v>0</v>
      </c>
      <c r="N71" s="80"/>
      <c r="O71" s="3292"/>
      <c r="P71" s="3297"/>
      <c r="Q71" s="3266"/>
      <c r="S71" s="517" t="str">
        <f t="shared" si="2"/>
        <v>AT-1</v>
      </c>
      <c r="T71" s="2672">
        <f t="shared" si="3"/>
        <v>0</v>
      </c>
      <c r="U71" s="2672">
        <v>17057.678425433871</v>
      </c>
      <c r="V71" s="33">
        <f t="shared" si="4"/>
        <v>-17057.678425433871</v>
      </c>
      <c r="W71" s="1104">
        <f t="shared" si="5"/>
        <v>-100</v>
      </c>
      <c r="X71" s="33" t="str">
        <f t="shared" si="6"/>
        <v>CHECK</v>
      </c>
    </row>
    <row r="72" spans="1:32" x14ac:dyDescent="0.3">
      <c r="A72" s="524">
        <v>20</v>
      </c>
      <c r="B72" s="98" t="s">
        <v>275</v>
      </c>
      <c r="C72" s="543">
        <v>33</v>
      </c>
      <c r="D72" s="1003"/>
      <c r="E72" s="552">
        <v>6603849</v>
      </c>
      <c r="F72" s="3">
        <v>1</v>
      </c>
      <c r="G72" s="2231">
        <v>0</v>
      </c>
      <c r="H72" s="2231">
        <v>0</v>
      </c>
      <c r="I72" s="19">
        <f t="shared" si="8"/>
        <v>0</v>
      </c>
      <c r="J72" s="507"/>
      <c r="K72" s="574"/>
      <c r="L72" s="21">
        <f t="shared" si="9"/>
        <v>0</v>
      </c>
      <c r="M72" s="21">
        <f t="shared" si="10"/>
        <v>0</v>
      </c>
      <c r="N72" s="80"/>
      <c r="O72" s="507"/>
      <c r="S72" s="517" t="str">
        <f t="shared" si="2"/>
        <v>AT-2</v>
      </c>
      <c r="T72" s="2672">
        <f t="shared" si="3"/>
        <v>0</v>
      </c>
      <c r="U72" s="2672">
        <v>0</v>
      </c>
      <c r="V72" s="33">
        <f t="shared" si="4"/>
        <v>0</v>
      </c>
      <c r="W72" s="1104" t="e">
        <f t="shared" si="5"/>
        <v>#DIV/0!</v>
      </c>
      <c r="X72" s="33" t="e">
        <f t="shared" si="6"/>
        <v>#DIV/0!</v>
      </c>
    </row>
    <row r="73" spans="1:32" x14ac:dyDescent="0.3">
      <c r="A73" s="524"/>
      <c r="B73" s="94"/>
      <c r="C73" s="88"/>
      <c r="D73" s="88"/>
      <c r="E73" s="88"/>
      <c r="F73" s="659"/>
      <c r="G73" s="659"/>
      <c r="H73" s="659"/>
      <c r="I73" s="37"/>
      <c r="J73" s="93" t="s">
        <v>27</v>
      </c>
      <c r="K73" s="574"/>
      <c r="L73" s="42">
        <f>SUM(L62:L72)</f>
        <v>51308889.999999598</v>
      </c>
      <c r="M73" s="42">
        <f>SUM(M62:M72)</f>
        <v>51422109.740331739</v>
      </c>
      <c r="N73" s="81"/>
      <c r="O73" s="12"/>
      <c r="S73" s="517">
        <f t="shared" si="2"/>
        <v>0</v>
      </c>
      <c r="T73" s="2672">
        <f t="shared" si="3"/>
        <v>51422109.740331739</v>
      </c>
      <c r="U73" s="2672">
        <v>52309566.023683473</v>
      </c>
      <c r="V73" s="33">
        <f t="shared" si="4"/>
        <v>-887456.28335173428</v>
      </c>
      <c r="W73" s="1104">
        <f t="shared" si="5"/>
        <v>-1.696546828451861</v>
      </c>
      <c r="X73" s="33" t="str">
        <f t="shared" si="6"/>
        <v>OK</v>
      </c>
    </row>
    <row r="74" spans="1:32" ht="20.399999999999999" x14ac:dyDescent="0.3">
      <c r="A74" s="524"/>
      <c r="B74" s="94"/>
      <c r="C74" s="88"/>
      <c r="D74" s="88"/>
      <c r="E74" s="88"/>
      <c r="F74" s="659"/>
      <c r="G74" s="659"/>
      <c r="H74" s="659"/>
      <c r="I74" s="3159" t="s">
        <v>38</v>
      </c>
      <c r="J74" s="3160"/>
      <c r="K74" s="2137">
        <f>K54*0.996</f>
        <v>71248262.399999887</v>
      </c>
      <c r="L74" s="2140">
        <f>L61+L73</f>
        <v>71091389.999999583</v>
      </c>
      <c r="M74" s="693">
        <f>M73+M61</f>
        <v>71248262.399999887</v>
      </c>
      <c r="N74" s="589">
        <f>(M74-L74)/L74*100</f>
        <v>0.22066300855884927</v>
      </c>
      <c r="O74" s="28"/>
      <c r="S74" s="517"/>
      <c r="V74" s="525"/>
      <c r="W74" s="526"/>
      <c r="X74" s="527"/>
    </row>
    <row r="75" spans="1:32" x14ac:dyDescent="0.3">
      <c r="E75"/>
      <c r="F75" s="658"/>
      <c r="G75" s="2229"/>
      <c r="H75" s="2229"/>
      <c r="I75"/>
      <c r="J75"/>
      <c r="AF75" s="528">
        <v>-0.33769527905653496</v>
      </c>
    </row>
    <row r="76" spans="1:32" ht="15" customHeight="1" x14ac:dyDescent="0.3">
      <c r="B76"/>
      <c r="C76"/>
      <c r="D76" s="600"/>
      <c r="E76"/>
      <c r="F76" s="658"/>
      <c r="G76" s="3137" t="s">
        <v>812</v>
      </c>
      <c r="H76" s="3137"/>
      <c r="I76" s="3137"/>
      <c r="J76" s="555" t="s">
        <v>14</v>
      </c>
      <c r="K76" s="68" t="s">
        <v>814</v>
      </c>
    </row>
    <row r="77" spans="1:32" ht="15" customHeight="1" thickBot="1" x14ac:dyDescent="0.35">
      <c r="E77"/>
      <c r="F77" s="658"/>
      <c r="G77" s="3250" t="s">
        <v>813</v>
      </c>
      <c r="H77" s="3250"/>
      <c r="I77" s="3250"/>
      <c r="J77" s="571">
        <f>M64</f>
        <v>2253160.9457584219</v>
      </c>
      <c r="K77" s="572"/>
    </row>
    <row r="78" spans="1:32" ht="29.25" customHeight="1" thickBot="1" x14ac:dyDescent="0.35">
      <c r="I78" s="529" t="s">
        <v>199</v>
      </c>
      <c r="J78" s="1775">
        <f>SUM(J77:J77)</f>
        <v>2253160.9457584219</v>
      </c>
      <c r="K78" s="1776">
        <f>J78-M64</f>
        <v>0</v>
      </c>
      <c r="L78" s="511" t="s">
        <v>222</v>
      </c>
      <c r="M78" s="1108"/>
      <c r="AF78" s="528">
        <v>1.4463055987403735</v>
      </c>
    </row>
    <row r="79" spans="1:32" x14ac:dyDescent="0.3">
      <c r="AF79" s="528"/>
    </row>
    <row r="80" spans="1:32" x14ac:dyDescent="0.3">
      <c r="AF80" s="528"/>
    </row>
    <row r="81" spans="1:32" x14ac:dyDescent="0.3">
      <c r="AF81" s="528"/>
    </row>
    <row r="82" spans="1:32" x14ac:dyDescent="0.3">
      <c r="AF82" s="528"/>
    </row>
    <row r="83" spans="1:32" x14ac:dyDescent="0.3">
      <c r="AF83" s="528"/>
    </row>
    <row r="84" spans="1:32" x14ac:dyDescent="0.3">
      <c r="AF84" s="528"/>
    </row>
    <row r="85" spans="1:32" x14ac:dyDescent="0.3">
      <c r="AF85" s="528"/>
    </row>
    <row r="86" spans="1:32" x14ac:dyDescent="0.3">
      <c r="AF86" s="528"/>
    </row>
    <row r="87" spans="1:32" x14ac:dyDescent="0.3">
      <c r="AF87" s="528"/>
    </row>
    <row r="88" spans="1:32" x14ac:dyDescent="0.3">
      <c r="AF88" s="528"/>
    </row>
    <row r="89" spans="1:32" x14ac:dyDescent="0.3">
      <c r="AF89" s="528"/>
    </row>
    <row r="90" spans="1:32" ht="43.2" x14ac:dyDescent="0.3">
      <c r="A90" s="3086" t="s">
        <v>841</v>
      </c>
      <c r="B90" s="3086"/>
      <c r="C90" s="3086"/>
      <c r="D90" s="3086"/>
      <c r="E90" s="3086"/>
      <c r="F90" s="3086"/>
      <c r="G90" s="3086"/>
      <c r="H90" s="3086"/>
      <c r="I90" s="3086"/>
      <c r="J90" s="3086"/>
      <c r="K90" s="3086"/>
      <c r="L90" s="3086"/>
      <c r="M90" s="3086"/>
      <c r="N90" s="3086"/>
      <c r="O90" s="629" t="str">
        <f>$O$6</f>
        <v>Month August-2023</v>
      </c>
      <c r="S90" s="1103" t="s">
        <v>4084</v>
      </c>
      <c r="T90" s="2672" t="str">
        <f>O90</f>
        <v>Month August-2023</v>
      </c>
      <c r="U90" s="2672" t="s">
        <v>5037</v>
      </c>
      <c r="V90" s="1103" t="s">
        <v>15</v>
      </c>
      <c r="W90" s="1103" t="s">
        <v>16</v>
      </c>
      <c r="X90" s="1103" t="s">
        <v>17</v>
      </c>
    </row>
    <row r="91" spans="1:32" x14ac:dyDescent="0.3">
      <c r="A91" s="3087" t="s">
        <v>0</v>
      </c>
      <c r="B91" s="3089" t="s">
        <v>1</v>
      </c>
      <c r="C91" s="3091" t="s">
        <v>2</v>
      </c>
      <c r="D91" s="3092"/>
      <c r="E91" s="3093"/>
      <c r="F91" s="3223" t="s">
        <v>3</v>
      </c>
      <c r="G91" s="3091" t="s">
        <v>4</v>
      </c>
      <c r="H91" s="3093"/>
      <c r="I91" s="3068"/>
      <c r="J91" s="3096" t="s">
        <v>5</v>
      </c>
      <c r="K91" s="3091" t="s">
        <v>6</v>
      </c>
      <c r="L91" s="3068"/>
      <c r="M91" s="95" t="s">
        <v>29</v>
      </c>
      <c r="N91" s="96"/>
      <c r="O91" s="3067" t="s">
        <v>7</v>
      </c>
      <c r="S91"/>
      <c r="V91"/>
      <c r="W91"/>
      <c r="X91"/>
    </row>
    <row r="92" spans="1:32" ht="46.8" x14ac:dyDescent="0.3">
      <c r="A92" s="3088"/>
      <c r="B92" s="3090"/>
      <c r="C92" s="3084" t="s">
        <v>824</v>
      </c>
      <c r="D92" s="3085"/>
      <c r="E92" s="85" t="s">
        <v>9</v>
      </c>
      <c r="F92" s="3224"/>
      <c r="G92" s="2227" t="str">
        <f>'NORTH-1'!G8</f>
        <v>Reading at 00.00hr 
01.08.2023</v>
      </c>
      <c r="H92" s="2227" t="str">
        <f>'NORTH-1'!H8</f>
        <v>Reading at 00.00hr 
01.09.2023</v>
      </c>
      <c r="I92" s="1" t="s">
        <v>10</v>
      </c>
      <c r="J92" s="3088"/>
      <c r="K92" s="1" t="s">
        <v>11</v>
      </c>
      <c r="L92" s="1" t="s">
        <v>12</v>
      </c>
      <c r="M92" s="508" t="s">
        <v>30</v>
      </c>
      <c r="N92" s="75" t="s">
        <v>41</v>
      </c>
      <c r="O92" s="3068"/>
      <c r="S92"/>
      <c r="T92" s="2672">
        <v>15283200.000000071</v>
      </c>
      <c r="U92" s="2672">
        <v>15283200.000000071</v>
      </c>
      <c r="V92" s="33">
        <f>T92-U92</f>
        <v>0</v>
      </c>
      <c r="W92" s="1104">
        <f>V92/U92*100</f>
        <v>0</v>
      </c>
      <c r="X92" s="33" t="str">
        <f>IF(W92&gt;40,"FAULT",IF(W92&lt;-40,"CHECK","OK"))</f>
        <v>OK</v>
      </c>
    </row>
    <row r="93" spans="1:32" x14ac:dyDescent="0.3">
      <c r="A93" s="2">
        <v>1</v>
      </c>
      <c r="B93" s="86">
        <v>2</v>
      </c>
      <c r="C93" s="2582">
        <v>3</v>
      </c>
      <c r="D93" s="2615">
        <v>4</v>
      </c>
      <c r="E93" s="551">
        <v>5</v>
      </c>
      <c r="F93" s="551">
        <v>6</v>
      </c>
      <c r="G93" s="2616">
        <f>'PDB Bill AMR'!$H$5</f>
        <v>8</v>
      </c>
      <c r="H93" s="2616">
        <f>'PDB Bill AMR'!$H$5</f>
        <v>8</v>
      </c>
      <c r="I93" s="2" t="s">
        <v>2021</v>
      </c>
      <c r="J93" s="2">
        <v>10</v>
      </c>
      <c r="K93" s="2" t="s">
        <v>5039</v>
      </c>
      <c r="L93" s="2" t="s">
        <v>5040</v>
      </c>
      <c r="M93" s="2">
        <v>13</v>
      </c>
      <c r="N93" s="2">
        <v>14</v>
      </c>
      <c r="O93" s="2">
        <v>15</v>
      </c>
      <c r="S93" s="517"/>
      <c r="V93" s="33"/>
      <c r="W93" s="1104"/>
      <c r="X93" s="33"/>
    </row>
    <row r="94" spans="1:32" x14ac:dyDescent="0.3">
      <c r="A94" s="524"/>
      <c r="B94" s="513" t="s">
        <v>820</v>
      </c>
      <c r="C94" s="514"/>
      <c r="D94" s="514"/>
      <c r="E94" s="514"/>
      <c r="F94" s="654"/>
      <c r="G94" s="2228"/>
      <c r="H94" s="2228"/>
      <c r="I94" s="514"/>
      <c r="J94" s="514"/>
      <c r="K94" s="573"/>
      <c r="L94" s="514"/>
      <c r="M94" s="515"/>
      <c r="N94" s="516"/>
      <c r="O94" s="11"/>
      <c r="S94" s="517"/>
      <c r="V94" s="33"/>
      <c r="W94" s="1104"/>
      <c r="X94" s="33"/>
    </row>
    <row r="95" spans="1:32" ht="15.6" customHeight="1" x14ac:dyDescent="0.25">
      <c r="A95" s="507">
        <v>1</v>
      </c>
      <c r="B95" s="98" t="s">
        <v>2829</v>
      </c>
      <c r="C95" s="72">
        <v>11</v>
      </c>
      <c r="D95" s="943" t="s">
        <v>290</v>
      </c>
      <c r="E95" s="51">
        <v>6604457</v>
      </c>
      <c r="F95" s="3">
        <v>1</v>
      </c>
      <c r="G95" s="19">
        <v>535345</v>
      </c>
      <c r="H95" s="19">
        <v>538232.4</v>
      </c>
      <c r="I95" s="20">
        <f>H95-G95</f>
        <v>2887.4000000000233</v>
      </c>
      <c r="J95" s="507">
        <v>1000</v>
      </c>
      <c r="K95" s="585">
        <f>J95*I95*F95</f>
        <v>2887400.0000000233</v>
      </c>
      <c r="L95" s="21"/>
      <c r="M95" s="21">
        <f>K95*$M$61/$K$99</f>
        <v>2928305.6692614607</v>
      </c>
      <c r="N95" s="81"/>
      <c r="O95" s="11"/>
      <c r="S95" s="517"/>
      <c r="T95" s="2671"/>
      <c r="U95" s="2671"/>
      <c r="V95" s="33"/>
      <c r="W95" s="1104"/>
      <c r="X95" s="33"/>
    </row>
    <row r="96" spans="1:32" x14ac:dyDescent="0.25">
      <c r="A96" s="507">
        <v>2</v>
      </c>
      <c r="B96" s="98" t="s">
        <v>2830</v>
      </c>
      <c r="C96" s="72">
        <v>11</v>
      </c>
      <c r="D96" s="944" t="s">
        <v>290</v>
      </c>
      <c r="E96" s="51" t="s">
        <v>200</v>
      </c>
      <c r="F96" s="3">
        <v>1</v>
      </c>
      <c r="G96" s="19">
        <v>580337.19999999995</v>
      </c>
      <c r="H96" s="19">
        <v>585340.30000000005</v>
      </c>
      <c r="I96" s="20">
        <f>H96-G96</f>
        <v>5003.1000000000931</v>
      </c>
      <c r="J96" s="507">
        <v>1000</v>
      </c>
      <c r="K96" s="585">
        <f>J96*I96*F96</f>
        <v>5003100.0000000931</v>
      </c>
      <c r="L96" s="21"/>
      <c r="M96" s="21">
        <f t="shared" ref="M96:M98" si="11">K96*$M$61/$K$99</f>
        <v>5073978.6984422551</v>
      </c>
      <c r="N96" s="81"/>
      <c r="O96" s="11"/>
      <c r="S96" s="517"/>
      <c r="T96" s="2673"/>
      <c r="U96" s="2673"/>
      <c r="V96" s="33"/>
      <c r="W96" s="1104"/>
      <c r="X96" s="33"/>
    </row>
    <row r="97" spans="1:24" x14ac:dyDescent="0.3">
      <c r="A97" s="507">
        <v>3</v>
      </c>
      <c r="B97" s="98" t="s">
        <v>2831</v>
      </c>
      <c r="C97" s="72">
        <v>11</v>
      </c>
      <c r="D97" s="944" t="s">
        <v>290</v>
      </c>
      <c r="E97" s="51">
        <v>6604454</v>
      </c>
      <c r="F97" s="3">
        <v>1</v>
      </c>
      <c r="G97" s="19">
        <v>575028.80000000005</v>
      </c>
      <c r="H97" s="19">
        <v>580362.69999999995</v>
      </c>
      <c r="I97" s="20">
        <f>H97-G97</f>
        <v>5333.8999999999069</v>
      </c>
      <c r="J97" s="507">
        <v>1000</v>
      </c>
      <c r="K97" s="585">
        <f>J97*I97*F97</f>
        <v>5333899.9999999069</v>
      </c>
      <c r="L97" s="21"/>
      <c r="M97" s="21">
        <f t="shared" si="11"/>
        <v>5409465.1275449563</v>
      </c>
      <c r="N97" s="81"/>
      <c r="O97" s="11"/>
      <c r="S97" s="517"/>
      <c r="V97" s="33"/>
      <c r="W97" s="1104"/>
      <c r="X97" s="33"/>
    </row>
    <row r="98" spans="1:24" x14ac:dyDescent="0.3">
      <c r="A98" s="507">
        <v>4</v>
      </c>
      <c r="B98" s="98" t="s">
        <v>2832</v>
      </c>
      <c r="C98" s="72">
        <v>11</v>
      </c>
      <c r="D98" s="1004" t="s">
        <v>290</v>
      </c>
      <c r="E98" s="51"/>
      <c r="F98" s="3">
        <v>1</v>
      </c>
      <c r="G98" s="19">
        <v>1008.39</v>
      </c>
      <c r="H98" s="19">
        <v>1047.92</v>
      </c>
      <c r="I98" s="20">
        <f>H98-G98</f>
        <v>39.530000000000086</v>
      </c>
      <c r="J98" s="507">
        <v>160000</v>
      </c>
      <c r="K98" s="585">
        <f>J98*I98*F98</f>
        <v>6324800.000000014</v>
      </c>
      <c r="L98" s="21"/>
      <c r="M98" s="21">
        <f t="shared" si="11"/>
        <v>6414403.1644194713</v>
      </c>
      <c r="N98" s="81"/>
      <c r="O98" s="11"/>
      <c r="S98" s="517"/>
      <c r="V98" s="33"/>
      <c r="W98" s="1104"/>
      <c r="X98" s="33"/>
    </row>
    <row r="99" spans="1:24" x14ac:dyDescent="0.3">
      <c r="A99" s="524"/>
      <c r="B99" s="94"/>
      <c r="C99" s="88"/>
      <c r="D99" s="88"/>
      <c r="E99" s="88"/>
      <c r="F99" s="659"/>
      <c r="G99" s="659">
        <v>0</v>
      </c>
      <c r="H99" s="659">
        <v>0</v>
      </c>
      <c r="I99" s="37"/>
      <c r="J99" s="94" t="s">
        <v>27</v>
      </c>
      <c r="K99" s="2128">
        <f>SUM(K95:K98)</f>
        <v>19549200.000000037</v>
      </c>
      <c r="L99" s="42"/>
      <c r="M99" s="42">
        <f>SUM(M95:M98)</f>
        <v>19826152.659668144</v>
      </c>
      <c r="N99" s="81"/>
      <c r="O99" s="11"/>
      <c r="S99" s="517"/>
      <c r="V99" s="33"/>
      <c r="W99" s="1104"/>
      <c r="X99" s="33"/>
    </row>
    <row r="100" spans="1:24" x14ac:dyDescent="0.3">
      <c r="A100" s="519"/>
      <c r="B100" s="532" t="s">
        <v>821</v>
      </c>
      <c r="C100" s="533"/>
      <c r="D100" s="533"/>
      <c r="E100" s="533"/>
      <c r="F100" s="656"/>
      <c r="G100" s="2212">
        <v>0</v>
      </c>
      <c r="H100" s="2212">
        <v>0</v>
      </c>
      <c r="I100" s="533"/>
      <c r="J100" s="533"/>
      <c r="K100" s="578"/>
      <c r="L100" s="533"/>
      <c r="M100" s="536"/>
      <c r="N100" s="534"/>
      <c r="O100" s="507"/>
      <c r="S100" s="517"/>
      <c r="V100" s="33"/>
      <c r="W100" s="1104"/>
      <c r="X100" s="33"/>
    </row>
    <row r="101" spans="1:24" ht="15.6" customHeight="1" x14ac:dyDescent="0.3">
      <c r="A101" s="519">
        <v>1</v>
      </c>
      <c r="B101" s="649" t="s">
        <v>201</v>
      </c>
      <c r="C101" s="72">
        <v>11</v>
      </c>
      <c r="D101" s="998" t="s">
        <v>4757</v>
      </c>
      <c r="E101" s="51">
        <v>21100462</v>
      </c>
      <c r="F101" s="3">
        <v>1</v>
      </c>
      <c r="G101" s="2231">
        <v>40464.9</v>
      </c>
      <c r="H101" s="2231">
        <v>40634.199999999997</v>
      </c>
      <c r="I101" s="19">
        <f t="shared" ref="I101:I129" si="12">H101-G101</f>
        <v>169.29999999999563</v>
      </c>
      <c r="J101" s="507">
        <v>1000</v>
      </c>
      <c r="K101" s="581"/>
      <c r="L101" s="21">
        <f t="shared" ref="L101:L129" si="13">J101*I101*F101</f>
        <v>169299.99999999563</v>
      </c>
      <c r="M101" s="21">
        <f>L101*$K$120/$L$120</f>
        <v>177316.55313841187</v>
      </c>
      <c r="N101" s="71" t="s">
        <v>104</v>
      </c>
      <c r="O101" s="14"/>
      <c r="S101" s="517" t="str">
        <f t="shared" ref="S101:S131" si="14">B101</f>
        <v>11 kV Doctor's Lane</v>
      </c>
      <c r="T101" s="2672">
        <f t="shared" ref="T101:T131" si="15">M101</f>
        <v>177316.55313841187</v>
      </c>
      <c r="U101" s="2672">
        <v>65016.853345581461</v>
      </c>
      <c r="V101" s="33">
        <f t="shared" ref="V101:V131" si="16">T101-U101</f>
        <v>112299.6997928304</v>
      </c>
      <c r="W101" s="1104">
        <f t="shared" ref="W101:W131" si="17">V101/U101*100</f>
        <v>172.72398465045416</v>
      </c>
      <c r="X101" s="33" t="str">
        <f t="shared" ref="X101:X131" si="18">IF(W101&gt;40,"FAULT",IF(W101&lt;-40,"CHECK","OK"))</f>
        <v>FAULT</v>
      </c>
    </row>
    <row r="102" spans="1:24" x14ac:dyDescent="0.3">
      <c r="A102" s="519">
        <v>2</v>
      </c>
      <c r="B102" s="649" t="s">
        <v>2833</v>
      </c>
      <c r="C102" s="72">
        <v>11</v>
      </c>
      <c r="D102" s="998" t="s">
        <v>4757</v>
      </c>
      <c r="E102" s="51">
        <v>21100473</v>
      </c>
      <c r="F102" s="3">
        <v>1</v>
      </c>
      <c r="G102" s="2231">
        <v>80645.600000000006</v>
      </c>
      <c r="H102" s="2231">
        <v>80720.7</v>
      </c>
      <c r="I102" s="19">
        <f t="shared" si="12"/>
        <v>75.099999999991269</v>
      </c>
      <c r="J102" s="507">
        <v>1000</v>
      </c>
      <c r="K102" s="581"/>
      <c r="L102" s="21">
        <f t="shared" si="13"/>
        <v>75099.999999991269</v>
      </c>
      <c r="M102" s="21">
        <f>L102*$K$120/$L$120</f>
        <v>78656.072892460274</v>
      </c>
      <c r="N102" s="1098" t="s">
        <v>100</v>
      </c>
      <c r="O102" s="14"/>
      <c r="S102" s="517" t="str">
        <f t="shared" si="14"/>
        <v xml:space="preserve">11 kV T&amp;T O/H Feeder </v>
      </c>
      <c r="T102" s="2672">
        <f t="shared" si="15"/>
        <v>78656.072892460274</v>
      </c>
      <c r="U102" s="2672">
        <v>96666.971723389579</v>
      </c>
      <c r="V102" s="33">
        <f t="shared" si="16"/>
        <v>-18010.898830929305</v>
      </c>
      <c r="W102" s="1104">
        <f t="shared" si="17"/>
        <v>-18.631905510050629</v>
      </c>
      <c r="X102" s="33" t="str">
        <f t="shared" si="18"/>
        <v>OK</v>
      </c>
    </row>
    <row r="103" spans="1:24" x14ac:dyDescent="0.3">
      <c r="A103" s="519">
        <v>3</v>
      </c>
      <c r="B103" s="649" t="s">
        <v>2834</v>
      </c>
      <c r="C103" s="72">
        <v>11</v>
      </c>
      <c r="D103" s="998" t="s">
        <v>4757</v>
      </c>
      <c r="E103" s="51">
        <v>21101043</v>
      </c>
      <c r="F103" s="3">
        <v>1</v>
      </c>
      <c r="G103" s="2231">
        <v>157212.79999999999</v>
      </c>
      <c r="H103" s="2231">
        <v>157212.79999999999</v>
      </c>
      <c r="I103" s="19">
        <f t="shared" si="12"/>
        <v>0</v>
      </c>
      <c r="J103" s="507">
        <v>1000</v>
      </c>
      <c r="K103" s="581"/>
      <c r="L103" s="21">
        <f t="shared" si="13"/>
        <v>0</v>
      </c>
      <c r="M103" s="21">
        <f t="shared" ref="M103:M119" si="19">L103*$K$120/$L$120</f>
        <v>0</v>
      </c>
      <c r="N103" s="71" t="s">
        <v>100</v>
      </c>
      <c r="O103" s="2752"/>
      <c r="S103" s="517" t="str">
        <f t="shared" si="14"/>
        <v>11 kV Acore Ice Feeder (TEJ)</v>
      </c>
      <c r="T103" s="2672">
        <f t="shared" si="15"/>
        <v>0</v>
      </c>
      <c r="U103" s="2672">
        <v>0</v>
      </c>
      <c r="V103" s="33">
        <f t="shared" si="16"/>
        <v>0</v>
      </c>
      <c r="W103" s="1104" t="e">
        <f t="shared" si="17"/>
        <v>#DIV/0!</v>
      </c>
      <c r="X103" s="33" t="e">
        <f t="shared" si="18"/>
        <v>#DIV/0!</v>
      </c>
    </row>
    <row r="104" spans="1:24" x14ac:dyDescent="0.3">
      <c r="A104" s="519">
        <v>4</v>
      </c>
      <c r="B104" s="649" t="s">
        <v>2835</v>
      </c>
      <c r="C104" s="72">
        <v>11</v>
      </c>
      <c r="D104" s="998" t="s">
        <v>4757</v>
      </c>
      <c r="E104" s="51" t="s">
        <v>207</v>
      </c>
      <c r="F104" s="3">
        <v>1</v>
      </c>
      <c r="G104" s="2231">
        <v>119512.5</v>
      </c>
      <c r="H104" s="2231">
        <v>119910.2</v>
      </c>
      <c r="I104" s="19">
        <f t="shared" si="12"/>
        <v>397.69999999999709</v>
      </c>
      <c r="J104" s="507">
        <v>1000</v>
      </c>
      <c r="K104" s="581"/>
      <c r="L104" s="21">
        <f t="shared" si="13"/>
        <v>397699.99999999709</v>
      </c>
      <c r="M104" s="21">
        <f t="shared" si="19"/>
        <v>416531.56044387299</v>
      </c>
      <c r="N104" s="71" t="s">
        <v>100</v>
      </c>
      <c r="O104" s="14"/>
      <c r="S104" s="517" t="str">
        <f t="shared" si="14"/>
        <v>11 kV Tejgaon S/S-1</v>
      </c>
      <c r="T104" s="2672">
        <f t="shared" si="15"/>
        <v>416531.56044387299</v>
      </c>
      <c r="U104" s="2672">
        <v>434303.99726554775</v>
      </c>
      <c r="V104" s="33">
        <f t="shared" si="16"/>
        <v>-17772.436821674753</v>
      </c>
      <c r="W104" s="1104">
        <f t="shared" si="17"/>
        <v>-4.0921651501190537</v>
      </c>
      <c r="X104" s="33" t="str">
        <f t="shared" si="18"/>
        <v>OK</v>
      </c>
    </row>
    <row r="105" spans="1:24" x14ac:dyDescent="0.3">
      <c r="A105" s="519">
        <v>7</v>
      </c>
      <c r="B105" s="649" t="s">
        <v>2837</v>
      </c>
      <c r="C105" s="72">
        <v>11</v>
      </c>
      <c r="D105" s="998" t="s">
        <v>4757</v>
      </c>
      <c r="E105" s="51">
        <v>21101054</v>
      </c>
      <c r="F105" s="3">
        <v>1</v>
      </c>
      <c r="G105" s="2231">
        <v>125254.8</v>
      </c>
      <c r="H105" s="2231">
        <v>127520.1</v>
      </c>
      <c r="I105" s="19">
        <f>H105-G105</f>
        <v>2265.3000000000029</v>
      </c>
      <c r="J105" s="507">
        <v>1000</v>
      </c>
      <c r="K105" s="581"/>
      <c r="L105" s="21">
        <f>J105*I105*F105</f>
        <v>2265300.0000000028</v>
      </c>
      <c r="M105" s="21">
        <f t="shared" si="19"/>
        <v>2372564.6061692568</v>
      </c>
      <c r="N105" s="71" t="s">
        <v>104</v>
      </c>
      <c r="O105" s="14"/>
      <c r="S105" s="517" t="str">
        <f>B105</f>
        <v>11KV Ambagan</v>
      </c>
      <c r="T105" s="2672">
        <f>M105</f>
        <v>2372564.6061692568</v>
      </c>
      <c r="U105" s="2672">
        <v>2579216.4264485408</v>
      </c>
      <c r="V105" s="33">
        <f>T105-U105</f>
        <v>-206651.82027928391</v>
      </c>
      <c r="W105" s="1104">
        <f>V105/U105*100</f>
        <v>-8.0121938647790678</v>
      </c>
      <c r="X105" s="33" t="str">
        <f>IF(W105&gt;40,"FAULT",IF(W105&lt;-40,"CHECK","OK"))</f>
        <v>OK</v>
      </c>
    </row>
    <row r="106" spans="1:24" customFormat="1" x14ac:dyDescent="0.3">
      <c r="G106" s="2229">
        <v>0</v>
      </c>
      <c r="H106" s="2229">
        <v>0</v>
      </c>
      <c r="M106" s="21"/>
      <c r="T106" s="2672"/>
      <c r="U106" s="2672"/>
    </row>
    <row r="107" spans="1:24" x14ac:dyDescent="0.3">
      <c r="A107" s="519">
        <v>5</v>
      </c>
      <c r="B107" s="649" t="s">
        <v>2836</v>
      </c>
      <c r="C107" s="72">
        <v>11</v>
      </c>
      <c r="D107" s="998" t="s">
        <v>4758</v>
      </c>
      <c r="E107" s="51" t="s">
        <v>208</v>
      </c>
      <c r="F107" s="31">
        <v>1.0269999999999999</v>
      </c>
      <c r="G107" s="2231">
        <v>23721.599999999999</v>
      </c>
      <c r="H107" s="2231">
        <v>23721.599999999999</v>
      </c>
      <c r="I107" s="19">
        <f t="shared" si="12"/>
        <v>0</v>
      </c>
      <c r="J107" s="507">
        <v>1000</v>
      </c>
      <c r="K107" s="581"/>
      <c r="L107" s="21">
        <f t="shared" si="13"/>
        <v>0</v>
      </c>
      <c r="M107" s="21">
        <f t="shared" si="19"/>
        <v>0</v>
      </c>
      <c r="N107" s="1098" t="s">
        <v>104</v>
      </c>
      <c r="O107" s="2752"/>
      <c r="S107" s="517" t="str">
        <f t="shared" si="14"/>
        <v xml:space="preserve">11 kV Madhubagh  </v>
      </c>
      <c r="T107" s="2672">
        <f t="shared" si="15"/>
        <v>0</v>
      </c>
      <c r="U107" s="2672">
        <v>0</v>
      </c>
      <c r="V107" s="33">
        <f t="shared" si="16"/>
        <v>0</v>
      </c>
      <c r="W107" s="1104" t="e">
        <f t="shared" si="17"/>
        <v>#DIV/0!</v>
      </c>
      <c r="X107" s="33" t="e">
        <f t="shared" si="18"/>
        <v>#DIV/0!</v>
      </c>
    </row>
    <row r="108" spans="1:24" x14ac:dyDescent="0.3">
      <c r="A108" s="519">
        <v>1</v>
      </c>
      <c r="B108" s="649" t="s">
        <v>2838</v>
      </c>
      <c r="C108" s="72">
        <v>11</v>
      </c>
      <c r="D108" s="998" t="s">
        <v>4758</v>
      </c>
      <c r="E108" s="51" t="s">
        <v>210</v>
      </c>
      <c r="F108" s="3">
        <v>1</v>
      </c>
      <c r="G108" s="2231">
        <v>144229.5</v>
      </c>
      <c r="H108" s="2231">
        <v>145820.4</v>
      </c>
      <c r="I108" s="19">
        <f>H108-G108</f>
        <v>1590.8999999999942</v>
      </c>
      <c r="J108" s="507">
        <v>1000</v>
      </c>
      <c r="K108" s="581"/>
      <c r="L108" s="21">
        <f>J108*I108*F108</f>
        <v>1590899.9999999942</v>
      </c>
      <c r="M108" s="21">
        <f t="shared" si="19"/>
        <v>1666230.9768925321</v>
      </c>
      <c r="N108" s="71" t="s">
        <v>100</v>
      </c>
      <c r="O108" s="14"/>
      <c r="S108" s="517" t="str">
        <f>B108</f>
        <v>11 kV Moghbazar Nearest</v>
      </c>
      <c r="T108" s="2672">
        <f>M108</f>
        <v>1666230.9768925321</v>
      </c>
      <c r="U108" s="2672">
        <v>1593234.7725774054</v>
      </c>
      <c r="V108" s="33">
        <f>T108-U108</f>
        <v>72996.204315126641</v>
      </c>
      <c r="W108" s="1104">
        <f>V108/U108*100</f>
        <v>4.5816351470310508</v>
      </c>
      <c r="X108" s="33" t="str">
        <f>IF(W108&gt;40,"FAULT",IF(W108&lt;-40,"CHECK","OK"))</f>
        <v>OK</v>
      </c>
    </row>
    <row r="109" spans="1:24" x14ac:dyDescent="0.3">
      <c r="A109" s="519">
        <v>3</v>
      </c>
      <c r="B109" s="1756" t="s">
        <v>2839</v>
      </c>
      <c r="C109" s="72">
        <v>11</v>
      </c>
      <c r="D109" s="998" t="s">
        <v>4758</v>
      </c>
      <c r="E109" s="51" t="s">
        <v>211</v>
      </c>
      <c r="F109" s="3">
        <v>1</v>
      </c>
      <c r="G109" s="2231">
        <v>9654.6</v>
      </c>
      <c r="H109" s="2231">
        <v>9811.6</v>
      </c>
      <c r="I109" s="19">
        <f>H109-G109</f>
        <v>157</v>
      </c>
      <c r="J109" s="507">
        <v>1000</v>
      </c>
      <c r="K109" s="581"/>
      <c r="L109" s="21">
        <f>J109*I109*F109</f>
        <v>157000</v>
      </c>
      <c r="M109" s="21">
        <f t="shared" si="19"/>
        <v>164434.13374324501</v>
      </c>
      <c r="N109" s="71" t="s">
        <v>100</v>
      </c>
      <c r="O109" s="14"/>
      <c r="S109" s="517" t="str">
        <f>B109</f>
        <v>11 kV MP Suite Feeder</v>
      </c>
      <c r="T109" s="2672">
        <f>M109</f>
        <v>164434.13374324501</v>
      </c>
      <c r="U109" s="2672">
        <v>177991.68267379867</v>
      </c>
      <c r="V109" s="33">
        <f>T109-U109</f>
        <v>-13557.548930553661</v>
      </c>
      <c r="W109" s="1104">
        <f>V109/U109*100</f>
        <v>-7.6169564368916465</v>
      </c>
      <c r="X109" s="33" t="str">
        <f>IF(W109&gt;40,"FAULT",IF(W109&lt;-40,"CHECK","OK"))</f>
        <v>OK</v>
      </c>
    </row>
    <row r="110" spans="1:24" x14ac:dyDescent="0.3">
      <c r="A110" s="519">
        <v>4</v>
      </c>
      <c r="B110" s="649" t="s">
        <v>4039</v>
      </c>
      <c r="C110" s="72">
        <v>11</v>
      </c>
      <c r="D110" s="998" t="s">
        <v>4758</v>
      </c>
      <c r="E110" s="51">
        <v>202006983</v>
      </c>
      <c r="F110" s="3">
        <v>1</v>
      </c>
      <c r="G110" s="2231">
        <v>122581.3</v>
      </c>
      <c r="H110" s="2231">
        <v>124562.5</v>
      </c>
      <c r="I110" s="19">
        <f>H110-G110</f>
        <v>1981.1999999999971</v>
      </c>
      <c r="J110" s="507">
        <v>1000</v>
      </c>
      <c r="K110" s="581"/>
      <c r="L110" s="21">
        <f>J110*I110*F110</f>
        <v>1981199.9999999972</v>
      </c>
      <c r="M110" s="21">
        <f t="shared" si="19"/>
        <v>2075012.1386759013</v>
      </c>
      <c r="N110" s="1098" t="s">
        <v>103</v>
      </c>
      <c r="O110" s="14"/>
      <c r="S110" s="517" t="str">
        <f>B110</f>
        <v>11 kV Bangla Motor</v>
      </c>
      <c r="T110" s="2672">
        <f>M110</f>
        <v>2075012.1386759013</v>
      </c>
      <c r="U110" s="2672">
        <v>2269581.7090304764</v>
      </c>
      <c r="V110" s="33">
        <f>T110-U110</f>
        <v>-194569.57035457506</v>
      </c>
      <c r="W110" s="1104">
        <f>V110/U110*100</f>
        <v>-8.5729264375192553</v>
      </c>
      <c r="X110" s="33" t="str">
        <f>IF(W110&gt;40,"FAULT",IF(W110&lt;-40,"CHECK","OK"))</f>
        <v>OK</v>
      </c>
    </row>
    <row r="111" spans="1:24" x14ac:dyDescent="0.3">
      <c r="A111" s="519">
        <v>1</v>
      </c>
      <c r="B111" s="649" t="s">
        <v>2841</v>
      </c>
      <c r="C111" s="72">
        <v>11</v>
      </c>
      <c r="D111" s="998" t="s">
        <v>4758</v>
      </c>
      <c r="E111" s="51" t="s">
        <v>212</v>
      </c>
      <c r="F111" s="3">
        <v>1</v>
      </c>
      <c r="G111" s="2231">
        <v>173266.6</v>
      </c>
      <c r="H111" s="2231">
        <v>174312.8</v>
      </c>
      <c r="I111" s="19">
        <f>H111-G111</f>
        <v>1046.1999999999825</v>
      </c>
      <c r="J111" s="507">
        <v>1000</v>
      </c>
      <c r="K111" s="581"/>
      <c r="L111" s="21">
        <f>J111*I111*F111</f>
        <v>1046199.9999999825</v>
      </c>
      <c r="M111" s="21">
        <f t="shared" si="19"/>
        <v>1095738.7944087901</v>
      </c>
      <c r="N111" s="71" t="s">
        <v>100</v>
      </c>
      <c r="O111" s="14"/>
      <c r="S111" s="517" t="str">
        <f>B111</f>
        <v xml:space="preserve">11 kV Kunipara Feeder </v>
      </c>
      <c r="T111" s="2672">
        <f>M111</f>
        <v>1095738.7944087901</v>
      </c>
      <c r="U111" s="2672">
        <v>1085008.973405763</v>
      </c>
      <c r="V111" s="33">
        <f>T111-U111</f>
        <v>10729.821003027027</v>
      </c>
      <c r="W111" s="1104">
        <f>V111/U111*100</f>
        <v>0.98891541600314248</v>
      </c>
      <c r="X111" s="33" t="str">
        <f>IF(W111&gt;40,"FAULT",IF(W111&lt;-40,"CHECK","OK"))</f>
        <v>OK</v>
      </c>
    </row>
    <row r="112" spans="1:24" customFormat="1" x14ac:dyDescent="0.3">
      <c r="G112" s="2229">
        <v>0</v>
      </c>
      <c r="H112" s="2229">
        <v>0</v>
      </c>
      <c r="M112" s="21"/>
      <c r="T112" s="2672"/>
      <c r="U112" s="2672"/>
    </row>
    <row r="113" spans="1:24" x14ac:dyDescent="0.3">
      <c r="A113" s="519">
        <v>6</v>
      </c>
      <c r="B113" s="649" t="s">
        <v>4038</v>
      </c>
      <c r="C113" s="72">
        <v>11</v>
      </c>
      <c r="D113" s="998" t="s">
        <v>4231</v>
      </c>
      <c r="E113" s="51" t="s">
        <v>209</v>
      </c>
      <c r="F113" s="3">
        <v>1</v>
      </c>
      <c r="G113" s="2231">
        <v>119411.5</v>
      </c>
      <c r="H113" s="2231">
        <v>120973.1</v>
      </c>
      <c r="I113" s="19">
        <f t="shared" si="12"/>
        <v>1561.6000000000058</v>
      </c>
      <c r="J113" s="507">
        <v>1000</v>
      </c>
      <c r="K113" s="581" t="s">
        <v>292</v>
      </c>
      <c r="L113" s="21">
        <f>1.73*10.5*O113*0.9*24*31</f>
        <v>1921798.8719999995</v>
      </c>
      <c r="M113" s="21">
        <f t="shared" si="19"/>
        <v>2012798.297745639</v>
      </c>
      <c r="N113" s="71" t="s">
        <v>103</v>
      </c>
      <c r="O113" s="14">
        <v>158</v>
      </c>
      <c r="S113" s="517" t="str">
        <f t="shared" si="14"/>
        <v>11 kV Iskaton</v>
      </c>
      <c r="T113" s="2672">
        <f t="shared" si="15"/>
        <v>2012798.297745639</v>
      </c>
      <c r="U113" s="2672">
        <v>1909092.2251341592</v>
      </c>
      <c r="V113" s="33">
        <f t="shared" si="16"/>
        <v>103706.07261147979</v>
      </c>
      <c r="W113" s="1104">
        <f t="shared" si="17"/>
        <v>5.4322191063447427</v>
      </c>
      <c r="X113" s="33" t="str">
        <f t="shared" si="18"/>
        <v>OK</v>
      </c>
    </row>
    <row r="114" spans="1:24" x14ac:dyDescent="0.3">
      <c r="A114" s="519">
        <v>5</v>
      </c>
      <c r="B114" s="649" t="s">
        <v>2840</v>
      </c>
      <c r="C114" s="72">
        <v>11</v>
      </c>
      <c r="D114" s="998" t="s">
        <v>4231</v>
      </c>
      <c r="E114" s="51">
        <v>21101021</v>
      </c>
      <c r="F114" s="3">
        <v>1</v>
      </c>
      <c r="G114" s="2231">
        <v>84471.2</v>
      </c>
      <c r="H114" s="2231">
        <v>85985.5</v>
      </c>
      <c r="I114" s="19">
        <f t="shared" si="12"/>
        <v>1514.3000000000029</v>
      </c>
      <c r="J114" s="507">
        <v>1000</v>
      </c>
      <c r="K114" s="581"/>
      <c r="L114" s="21">
        <f t="shared" si="13"/>
        <v>1514300.0000000028</v>
      </c>
      <c r="M114" s="21">
        <f t="shared" si="19"/>
        <v>1586003.8772445628</v>
      </c>
      <c r="N114" s="71" t="s">
        <v>100</v>
      </c>
      <c r="O114" s="14"/>
      <c r="S114" s="517" t="str">
        <f t="shared" si="14"/>
        <v xml:space="preserve">11 kV Ispahani Feeder </v>
      </c>
      <c r="T114" s="2672">
        <f t="shared" si="15"/>
        <v>1586003.8772445628</v>
      </c>
      <c r="U114" s="2672">
        <v>1603212.6065066811</v>
      </c>
      <c r="V114" s="33">
        <f t="shared" si="16"/>
        <v>-17208.729262118228</v>
      </c>
      <c r="W114" s="1104">
        <f t="shared" si="17"/>
        <v>-1.0733903408865513</v>
      </c>
      <c r="X114" s="33" t="str">
        <f t="shared" si="18"/>
        <v>OK</v>
      </c>
    </row>
    <row r="115" spans="1:24" x14ac:dyDescent="0.3">
      <c r="A115" s="519">
        <v>2</v>
      </c>
      <c r="B115" s="649" t="s">
        <v>2842</v>
      </c>
      <c r="C115" s="72">
        <v>11</v>
      </c>
      <c r="D115" s="998" t="s">
        <v>4231</v>
      </c>
      <c r="E115" s="51">
        <v>2110137</v>
      </c>
      <c r="F115" s="3">
        <v>1</v>
      </c>
      <c r="G115" s="2231">
        <v>123156.6</v>
      </c>
      <c r="H115" s="2231">
        <v>123510.7</v>
      </c>
      <c r="I115" s="19">
        <f t="shared" si="12"/>
        <v>354.09999999999127</v>
      </c>
      <c r="J115" s="507">
        <v>1000</v>
      </c>
      <c r="K115" s="581"/>
      <c r="L115" s="21">
        <f t="shared" si="13"/>
        <v>354099.99999999127</v>
      </c>
      <c r="M115" s="21">
        <f t="shared" si="19"/>
        <v>370867.04941708036</v>
      </c>
      <c r="N115" s="71" t="s">
        <v>104</v>
      </c>
      <c r="O115" s="14"/>
      <c r="S115" s="517" t="str">
        <f t="shared" si="14"/>
        <v xml:space="preserve">11 kV Nayatola Feeder </v>
      </c>
      <c r="T115" s="2672">
        <f t="shared" si="15"/>
        <v>370867.04941708036</v>
      </c>
      <c r="U115" s="2672">
        <v>398147.76033904683</v>
      </c>
      <c r="V115" s="33">
        <f t="shared" si="16"/>
        <v>-27280.710921966471</v>
      </c>
      <c r="W115" s="1104">
        <f t="shared" si="17"/>
        <v>-6.8519061613545942</v>
      </c>
      <c r="X115" s="33" t="str">
        <f t="shared" si="18"/>
        <v>OK</v>
      </c>
    </row>
    <row r="116" spans="1:24" x14ac:dyDescent="0.3">
      <c r="A116" s="519">
        <v>3</v>
      </c>
      <c r="B116" s="641" t="s">
        <v>2843</v>
      </c>
      <c r="C116" s="72">
        <v>11</v>
      </c>
      <c r="D116" s="998" t="s">
        <v>4231</v>
      </c>
      <c r="E116" s="51">
        <v>21101000</v>
      </c>
      <c r="F116" s="3">
        <v>1</v>
      </c>
      <c r="G116" s="2231">
        <v>113333.9</v>
      </c>
      <c r="H116" s="2231">
        <v>114193.60000000001</v>
      </c>
      <c r="I116" s="19">
        <f t="shared" si="12"/>
        <v>859.70000000001164</v>
      </c>
      <c r="J116" s="507">
        <v>1000</v>
      </c>
      <c r="K116" s="581"/>
      <c r="L116" s="21">
        <f t="shared" si="13"/>
        <v>859700.00000001164</v>
      </c>
      <c r="M116" s="21">
        <f>L116*$K$120/$L$120</f>
        <v>900407.80114057101</v>
      </c>
      <c r="N116" s="71" t="s">
        <v>103</v>
      </c>
      <c r="O116" s="14"/>
      <c r="S116" s="517" t="str">
        <f t="shared" si="14"/>
        <v>11 kV Garden Feeder (KAK)</v>
      </c>
      <c r="T116" s="2672">
        <f t="shared" si="15"/>
        <v>900407.80114057101</v>
      </c>
      <c r="U116" s="2672">
        <v>994564.73682104715</v>
      </c>
      <c r="V116" s="33">
        <f t="shared" si="16"/>
        <v>-94156.935680476134</v>
      </c>
      <c r="W116" s="1104">
        <f t="shared" si="17"/>
        <v>-9.4671500199607284</v>
      </c>
      <c r="X116" s="33" t="str">
        <f t="shared" si="18"/>
        <v>OK</v>
      </c>
    </row>
    <row r="117" spans="1:24" x14ac:dyDescent="0.3">
      <c r="A117" s="519">
        <v>4</v>
      </c>
      <c r="B117" s="649" t="s">
        <v>2844</v>
      </c>
      <c r="C117" s="72">
        <v>11</v>
      </c>
      <c r="D117" s="998" t="s">
        <v>4231</v>
      </c>
      <c r="E117" s="51">
        <v>21100870</v>
      </c>
      <c r="F117" s="3">
        <v>1</v>
      </c>
      <c r="G117" s="2231">
        <v>43325.7</v>
      </c>
      <c r="H117" s="2231">
        <v>43654.2</v>
      </c>
      <c r="I117" s="19">
        <f t="shared" si="12"/>
        <v>328.5</v>
      </c>
      <c r="J117" s="507">
        <v>1000</v>
      </c>
      <c r="K117" s="581"/>
      <c r="L117" s="21">
        <f t="shared" si="13"/>
        <v>328500</v>
      </c>
      <c r="M117" s="21">
        <f t="shared" si="19"/>
        <v>344054.85945640755</v>
      </c>
      <c r="N117" s="71" t="s">
        <v>103</v>
      </c>
      <c r="O117" s="14"/>
      <c r="S117" s="517" t="str">
        <f t="shared" si="14"/>
        <v xml:space="preserve">11 kV BSRS Feeder </v>
      </c>
      <c r="T117" s="2672">
        <f t="shared" si="15"/>
        <v>344054.85945640755</v>
      </c>
      <c r="U117" s="2672">
        <v>0</v>
      </c>
      <c r="V117" s="33">
        <f t="shared" si="16"/>
        <v>344054.85945640755</v>
      </c>
      <c r="W117" s="1104" t="e">
        <f t="shared" si="17"/>
        <v>#DIV/0!</v>
      </c>
      <c r="X117" s="33" t="e">
        <f t="shared" si="18"/>
        <v>#DIV/0!</v>
      </c>
    </row>
    <row r="118" spans="1:24" x14ac:dyDescent="0.3">
      <c r="A118" s="519">
        <v>2</v>
      </c>
      <c r="B118" s="649" t="s">
        <v>202</v>
      </c>
      <c r="C118" s="72">
        <v>11</v>
      </c>
      <c r="D118" s="998" t="s">
        <v>4231</v>
      </c>
      <c r="E118" s="51">
        <v>21101039</v>
      </c>
      <c r="F118" s="3">
        <v>1</v>
      </c>
      <c r="G118" s="2231">
        <v>8577.9</v>
      </c>
      <c r="H118" s="2231">
        <v>8722.2000000000007</v>
      </c>
      <c r="I118" s="19">
        <f>H118-G118</f>
        <v>144.30000000000109</v>
      </c>
      <c r="J118" s="507">
        <v>1000</v>
      </c>
      <c r="K118" s="581"/>
      <c r="L118" s="21">
        <f>J118*I118*F118</f>
        <v>144300.00000000111</v>
      </c>
      <c r="M118" s="21">
        <f t="shared" si="19"/>
        <v>151132.77387993908</v>
      </c>
      <c r="N118" s="71" t="s">
        <v>100</v>
      </c>
      <c r="O118" s="14"/>
      <c r="S118" s="517" t="str">
        <f>B118</f>
        <v xml:space="preserve">11 kV Vumi Bhaban </v>
      </c>
      <c r="T118" s="2672">
        <f>M118</f>
        <v>151132.77387993908</v>
      </c>
      <c r="U118" s="2672">
        <v>165331.6353226793</v>
      </c>
      <c r="V118" s="33">
        <f>T118-U118</f>
        <v>-14198.861442740221</v>
      </c>
      <c r="W118" s="1104">
        <f>V118/U118*100</f>
        <v>-8.5881092357359012</v>
      </c>
      <c r="X118" s="33" t="str">
        <f>IF(W118&gt;40,"FAULT",IF(W118&lt;-40,"CHECK","OK"))</f>
        <v>OK</v>
      </c>
    </row>
    <row r="119" spans="1:24" x14ac:dyDescent="0.3">
      <c r="A119" s="519">
        <v>5</v>
      </c>
      <c r="B119" s="649" t="s">
        <v>2845</v>
      </c>
      <c r="C119" s="72">
        <v>11</v>
      </c>
      <c r="D119" s="998" t="s">
        <v>4231</v>
      </c>
      <c r="E119" s="51">
        <v>21101247</v>
      </c>
      <c r="F119" s="3">
        <v>1</v>
      </c>
      <c r="G119" s="2231">
        <v>19576.2</v>
      </c>
      <c r="H119" s="2231">
        <v>19576.2</v>
      </c>
      <c r="I119" s="19">
        <f t="shared" si="12"/>
        <v>0</v>
      </c>
      <c r="J119" s="507">
        <v>1000</v>
      </c>
      <c r="L119" s="21">
        <f t="shared" si="13"/>
        <v>0</v>
      </c>
      <c r="M119" s="21">
        <f t="shared" si="19"/>
        <v>0</v>
      </c>
      <c r="N119" s="71" t="s">
        <v>104</v>
      </c>
      <c r="O119" s="2752"/>
      <c r="S119" s="517" t="str">
        <f t="shared" si="14"/>
        <v>11kV Moghbazar(old.buil)</v>
      </c>
      <c r="T119" s="2672">
        <f t="shared" si="15"/>
        <v>0</v>
      </c>
      <c r="U119" s="2672">
        <v>0</v>
      </c>
      <c r="V119" s="33">
        <f t="shared" si="16"/>
        <v>0</v>
      </c>
      <c r="W119" s="1104" t="e">
        <f t="shared" si="17"/>
        <v>#DIV/0!</v>
      </c>
      <c r="X119" s="33" t="e">
        <f t="shared" si="18"/>
        <v>#DIV/0!</v>
      </c>
    </row>
    <row r="120" spans="1:24" customFormat="1" ht="25.35" customHeight="1" x14ac:dyDescent="0.3">
      <c r="G120" s="2229">
        <v>0</v>
      </c>
      <c r="H120" s="2229">
        <v>0</v>
      </c>
      <c r="K120" s="576">
        <f>(M95+M96+M97)</f>
        <v>13411749.495248672</v>
      </c>
      <c r="L120" s="576">
        <f>SUM(L101:L119)</f>
        <v>12805398.871999968</v>
      </c>
      <c r="M120" s="576">
        <f>SUM(M101:M119)</f>
        <v>13411749.495248672</v>
      </c>
      <c r="N120" s="589">
        <f>(M120-L120)/L120*100</f>
        <v>4.7351170339140163</v>
      </c>
      <c r="T120" s="2672">
        <f t="shared" si="15"/>
        <v>13411749.495248672</v>
      </c>
      <c r="U120" s="2672">
        <v>13371370.350594115</v>
      </c>
    </row>
    <row r="121" spans="1:24" x14ac:dyDescent="0.3">
      <c r="A121" s="519">
        <v>1</v>
      </c>
      <c r="B121" s="1777" t="s">
        <v>204</v>
      </c>
      <c r="C121" s="72">
        <v>11</v>
      </c>
      <c r="D121" s="998" t="s">
        <v>4228</v>
      </c>
      <c r="E121" s="51"/>
      <c r="F121" s="3">
        <v>1</v>
      </c>
      <c r="G121" s="2231">
        <v>35701.5</v>
      </c>
      <c r="H121" s="2231">
        <v>36240.699999999997</v>
      </c>
      <c r="I121" s="19">
        <f t="shared" si="12"/>
        <v>539.19999999999709</v>
      </c>
      <c r="J121" s="507">
        <v>1000</v>
      </c>
      <c r="K121" s="581"/>
      <c r="L121" s="21">
        <f t="shared" si="13"/>
        <v>539199.99999999709</v>
      </c>
      <c r="M121" s="21">
        <f>L121*$K$132/$L$132</f>
        <v>593608.48523987143</v>
      </c>
      <c r="N121" s="71" t="s">
        <v>103</v>
      </c>
      <c r="O121" s="14"/>
      <c r="S121" s="517" t="str">
        <f t="shared" si="14"/>
        <v>11 kV TCB Feeder</v>
      </c>
      <c r="T121" s="2672">
        <f t="shared" si="15"/>
        <v>593608.48523987143</v>
      </c>
      <c r="U121" s="2672">
        <v>1091208.9552340782</v>
      </c>
      <c r="V121" s="33">
        <f t="shared" si="16"/>
        <v>-497600.4699942068</v>
      </c>
      <c r="W121" s="1104">
        <f t="shared" si="17"/>
        <v>-45.600841855945468</v>
      </c>
      <c r="X121" s="33" t="str">
        <f t="shared" si="18"/>
        <v>CHECK</v>
      </c>
    </row>
    <row r="122" spans="1:24" x14ac:dyDescent="0.3">
      <c r="A122" s="519">
        <v>2</v>
      </c>
      <c r="B122" s="1777" t="s">
        <v>2846</v>
      </c>
      <c r="C122" s="72">
        <v>11</v>
      </c>
      <c r="D122" s="998" t="s">
        <v>4228</v>
      </c>
      <c r="E122" s="51"/>
      <c r="F122" s="3">
        <v>1</v>
      </c>
      <c r="G122" s="2231">
        <v>30139.8</v>
      </c>
      <c r="H122" s="2231">
        <v>31397.9</v>
      </c>
      <c r="I122" s="19">
        <f t="shared" si="12"/>
        <v>1258.1000000000022</v>
      </c>
      <c r="J122" s="507">
        <v>1000</v>
      </c>
      <c r="K122" s="581"/>
      <c r="L122" s="21">
        <f t="shared" si="13"/>
        <v>1258100.0000000021</v>
      </c>
      <c r="M122" s="21">
        <f t="shared" ref="M122:M131" si="20">L122*$K$132/$L$132</f>
        <v>1385049.7686948953</v>
      </c>
      <c r="N122" s="71" t="s">
        <v>100</v>
      </c>
      <c r="O122" s="14"/>
      <c r="S122" s="517" t="str">
        <f t="shared" si="14"/>
        <v>11 kV Tejgaon SS-2</v>
      </c>
      <c r="T122" s="2672">
        <f t="shared" si="15"/>
        <v>1385049.7686948953</v>
      </c>
      <c r="U122" s="2672">
        <v>1574127.4073966069</v>
      </c>
      <c r="V122" s="33">
        <f t="shared" si="16"/>
        <v>-189077.63870171155</v>
      </c>
      <c r="W122" s="1104">
        <f t="shared" si="17"/>
        <v>-12.011584183927038</v>
      </c>
      <c r="X122" s="33" t="str">
        <f t="shared" si="18"/>
        <v>OK</v>
      </c>
    </row>
    <row r="123" spans="1:24" s="625" customFormat="1" ht="20.399999999999999" customHeight="1" x14ac:dyDescent="0.3">
      <c r="A123" s="1755">
        <v>3</v>
      </c>
      <c r="B123" s="1756" t="s">
        <v>2847</v>
      </c>
      <c r="C123" s="1757">
        <v>11</v>
      </c>
      <c r="D123" s="998" t="s">
        <v>4228</v>
      </c>
      <c r="E123" s="1758"/>
      <c r="F123" s="1725">
        <v>1</v>
      </c>
      <c r="G123" s="2233">
        <v>28111.1</v>
      </c>
      <c r="H123" s="2233">
        <v>28111.1</v>
      </c>
      <c r="I123" s="1759">
        <f t="shared" si="12"/>
        <v>0</v>
      </c>
      <c r="J123" s="1723">
        <v>1000</v>
      </c>
      <c r="K123" s="1765" t="s">
        <v>4668</v>
      </c>
      <c r="L123" s="652">
        <f>AD137+AD138</f>
        <v>525839.99999999884</v>
      </c>
      <c r="M123" s="21">
        <f t="shared" si="20"/>
        <v>578900.38182220876</v>
      </c>
      <c r="N123" s="1760" t="s">
        <v>100</v>
      </c>
      <c r="O123" s="1761"/>
      <c r="S123" s="1762" t="str">
        <f t="shared" si="14"/>
        <v>Holy Day Inn</v>
      </c>
      <c r="T123" s="2672">
        <f t="shared" si="15"/>
        <v>578900.38182220876</v>
      </c>
      <c r="U123" s="2672">
        <v>542740.32950840751</v>
      </c>
      <c r="V123" s="1763">
        <f t="shared" si="16"/>
        <v>36160.05231380125</v>
      </c>
      <c r="W123" s="1764">
        <f t="shared" si="17"/>
        <v>6.6624959207570917</v>
      </c>
      <c r="X123" s="1763" t="str">
        <f t="shared" si="18"/>
        <v>OK</v>
      </c>
    </row>
    <row r="124" spans="1:24" s="625" customFormat="1" ht="18.600000000000001" customHeight="1" x14ac:dyDescent="0.3">
      <c r="A124" s="1755">
        <v>4</v>
      </c>
      <c r="B124" s="1756" t="s">
        <v>2848</v>
      </c>
      <c r="C124" s="1757">
        <v>11</v>
      </c>
      <c r="D124" s="998" t="s">
        <v>4228</v>
      </c>
      <c r="E124" s="1758"/>
      <c r="F124" s="1725">
        <v>1</v>
      </c>
      <c r="G124" s="2233">
        <v>18361.099999999999</v>
      </c>
      <c r="H124" s="2233">
        <v>18383</v>
      </c>
      <c r="I124" s="1759">
        <f t="shared" si="12"/>
        <v>21.900000000001455</v>
      </c>
      <c r="J124" s="1723">
        <v>1000</v>
      </c>
      <c r="K124" s="1765" t="s">
        <v>4669</v>
      </c>
      <c r="L124" s="652">
        <f>AD139</f>
        <v>25557</v>
      </c>
      <c r="M124" s="21">
        <f t="shared" si="20"/>
        <v>28135.853221950067</v>
      </c>
      <c r="N124" s="1760" t="s">
        <v>103</v>
      </c>
      <c r="O124" s="1761"/>
      <c r="S124" s="1762" t="str">
        <f t="shared" si="14"/>
        <v>Polly Bhabon-2</v>
      </c>
      <c r="T124" s="2672">
        <f t="shared" si="15"/>
        <v>28135.853221950067</v>
      </c>
      <c r="U124" s="2672">
        <v>27898.691027386434</v>
      </c>
      <c r="V124" s="1763">
        <f t="shared" si="16"/>
        <v>237.16219456363251</v>
      </c>
      <c r="W124" s="1764">
        <f t="shared" si="17"/>
        <v>0.85008359112914988</v>
      </c>
      <c r="X124" s="1763" t="str">
        <f t="shared" si="18"/>
        <v>OK</v>
      </c>
    </row>
    <row r="125" spans="1:24" x14ac:dyDescent="0.3">
      <c r="A125" s="521">
        <v>5</v>
      </c>
      <c r="B125" s="1777" t="s">
        <v>2849</v>
      </c>
      <c r="C125" s="72">
        <v>11</v>
      </c>
      <c r="D125" s="998" t="s">
        <v>4228</v>
      </c>
      <c r="E125" s="51"/>
      <c r="F125" s="3">
        <v>1</v>
      </c>
      <c r="G125" s="2231">
        <v>15062.1</v>
      </c>
      <c r="H125" s="2231">
        <v>16752.8</v>
      </c>
      <c r="I125" s="19">
        <f t="shared" si="12"/>
        <v>1690.6999999999989</v>
      </c>
      <c r="J125" s="507">
        <v>1000</v>
      </c>
      <c r="K125" s="582"/>
      <c r="L125" s="21">
        <f>J125*I125*F125</f>
        <v>1690699.9999999988</v>
      </c>
      <c r="M125" s="21">
        <f>L125*$K$132/$L$132</f>
        <v>1861301.6802578918</v>
      </c>
      <c r="N125" s="71" t="s">
        <v>103</v>
      </c>
      <c r="O125" s="14"/>
      <c r="S125" s="517" t="str">
        <f t="shared" si="14"/>
        <v>Polly Bhabon-1 / ambarsaha mosjid</v>
      </c>
      <c r="T125" s="2672">
        <f t="shared" si="15"/>
        <v>1861301.6802578918</v>
      </c>
      <c r="U125" s="2672">
        <v>1854771.9565025757</v>
      </c>
      <c r="V125" s="33">
        <f t="shared" si="16"/>
        <v>6529.7237553161103</v>
      </c>
      <c r="W125" s="1104">
        <f t="shared" si="17"/>
        <v>0.35204995053024152</v>
      </c>
      <c r="X125" s="33" t="str">
        <f t="shared" si="18"/>
        <v>OK</v>
      </c>
    </row>
    <row r="126" spans="1:24" x14ac:dyDescent="0.3">
      <c r="A126" s="521">
        <v>6</v>
      </c>
      <c r="B126" s="1777" t="s">
        <v>203</v>
      </c>
      <c r="C126" s="72">
        <v>11</v>
      </c>
      <c r="D126" s="998" t="s">
        <v>4228</v>
      </c>
      <c r="E126" s="51"/>
      <c r="F126" s="3">
        <v>1</v>
      </c>
      <c r="G126" s="2231">
        <v>130665.9</v>
      </c>
      <c r="H126" s="2231">
        <v>131432.70000000001</v>
      </c>
      <c r="I126" s="19">
        <f>H126-G126</f>
        <v>766.80000000001746</v>
      </c>
      <c r="J126" s="507">
        <v>1000</v>
      </c>
      <c r="K126" s="581"/>
      <c r="L126" s="21">
        <f t="shared" si="13"/>
        <v>766800.00000001746</v>
      </c>
      <c r="M126" s="21">
        <f t="shared" si="20"/>
        <v>844174.67819352052</v>
      </c>
      <c r="N126" s="71" t="s">
        <v>103</v>
      </c>
      <c r="O126" s="14"/>
      <c r="S126" s="517" t="str">
        <f t="shared" si="14"/>
        <v>11 kV Tejturibazar</v>
      </c>
      <c r="T126" s="2672">
        <f t="shared" si="15"/>
        <v>844174.67819352052</v>
      </c>
      <c r="U126" s="2672">
        <v>788742.32530042157</v>
      </c>
      <c r="V126" s="33">
        <f t="shared" si="16"/>
        <v>55432.352893098956</v>
      </c>
      <c r="W126" s="1104">
        <f t="shared" si="17"/>
        <v>7.0279419672306167</v>
      </c>
      <c r="X126" s="33" t="str">
        <f t="shared" si="18"/>
        <v>OK</v>
      </c>
    </row>
    <row r="127" spans="1:24" x14ac:dyDescent="0.3">
      <c r="A127" s="521">
        <v>7</v>
      </c>
      <c r="B127" s="1777" t="s">
        <v>2850</v>
      </c>
      <c r="C127" s="72">
        <v>11</v>
      </c>
      <c r="D127" s="998" t="s">
        <v>4228</v>
      </c>
      <c r="E127" s="51"/>
      <c r="F127" s="3">
        <v>1</v>
      </c>
      <c r="G127" s="2231">
        <v>2920.7</v>
      </c>
      <c r="H127" s="2231">
        <v>3299.2</v>
      </c>
      <c r="I127" s="19">
        <f t="shared" si="12"/>
        <v>378.5</v>
      </c>
      <c r="J127" s="507">
        <v>1000</v>
      </c>
      <c r="K127" s="582"/>
      <c r="L127" s="21">
        <f t="shared" si="13"/>
        <v>378500</v>
      </c>
      <c r="M127" s="21">
        <f t="shared" si="20"/>
        <v>416692.8999690144</v>
      </c>
      <c r="N127" s="1096" t="s">
        <v>107</v>
      </c>
      <c r="O127" s="9"/>
      <c r="S127" s="517" t="str">
        <f t="shared" si="14"/>
        <v>Songsad</v>
      </c>
      <c r="T127" s="2672">
        <f t="shared" si="15"/>
        <v>416692.8999690144</v>
      </c>
      <c r="U127" s="2672">
        <v>475259.74110281514</v>
      </c>
      <c r="V127" s="33">
        <f t="shared" si="16"/>
        <v>-58566.841133800743</v>
      </c>
      <c r="W127" s="1104">
        <f t="shared" si="17"/>
        <v>-12.323122719778343</v>
      </c>
      <c r="X127" s="33" t="str">
        <f t="shared" si="18"/>
        <v>OK</v>
      </c>
    </row>
    <row r="128" spans="1:24" s="648" customFormat="1" x14ac:dyDescent="0.3">
      <c r="A128" s="640"/>
      <c r="B128" s="1778" t="s">
        <v>2851</v>
      </c>
      <c r="C128" s="72">
        <v>11</v>
      </c>
      <c r="D128" s="998" t="s">
        <v>4228</v>
      </c>
      <c r="E128" s="643"/>
      <c r="F128" s="660">
        <v>1</v>
      </c>
      <c r="G128" s="2219">
        <v>7312.34</v>
      </c>
      <c r="H128" s="2219">
        <v>7319.22</v>
      </c>
      <c r="I128" s="644">
        <f t="shared" si="12"/>
        <v>6.8800000000001091</v>
      </c>
      <c r="J128" s="645">
        <v>1000</v>
      </c>
      <c r="K128" s="646"/>
      <c r="L128" s="647">
        <f t="shared" si="13"/>
        <v>6880.0000000001091</v>
      </c>
      <c r="M128" s="21">
        <f t="shared" si="20"/>
        <v>7574.2328977195893</v>
      </c>
      <c r="N128" s="71" t="s">
        <v>104</v>
      </c>
      <c r="O128" s="694"/>
      <c r="P128" s="695"/>
      <c r="Q128" s="695"/>
      <c r="R128" s="695"/>
      <c r="S128" s="696" t="str">
        <f t="shared" si="14"/>
        <v>Chennel 24</v>
      </c>
      <c r="T128" s="2672">
        <f t="shared" si="15"/>
        <v>7574.2328977195893</v>
      </c>
      <c r="U128" s="2672">
        <v>3766.4072197774299</v>
      </c>
      <c r="V128" s="33">
        <f t="shared" si="16"/>
        <v>3807.8256779421595</v>
      </c>
      <c r="W128" s="1104">
        <f t="shared" si="17"/>
        <v>101.09968082971064</v>
      </c>
      <c r="X128" s="33" t="str">
        <f t="shared" si="18"/>
        <v>FAULT</v>
      </c>
    </row>
    <row r="129" spans="1:31" s="648" customFormat="1" x14ac:dyDescent="0.3">
      <c r="A129" s="640">
        <v>8</v>
      </c>
      <c r="B129" s="1777" t="s">
        <v>2852</v>
      </c>
      <c r="C129" s="72">
        <v>11</v>
      </c>
      <c r="D129" s="998" t="s">
        <v>4228</v>
      </c>
      <c r="E129" s="643"/>
      <c r="F129" s="660">
        <v>1</v>
      </c>
      <c r="G129" s="2219">
        <v>39618</v>
      </c>
      <c r="H129" s="2219">
        <v>40252.9</v>
      </c>
      <c r="I129" s="644">
        <f t="shared" si="12"/>
        <v>634.90000000000146</v>
      </c>
      <c r="J129" s="645">
        <v>1000</v>
      </c>
      <c r="K129" s="650"/>
      <c r="L129" s="647">
        <f t="shared" si="13"/>
        <v>634900.0000000014</v>
      </c>
      <c r="M129" s="21">
        <f t="shared" si="20"/>
        <v>698965.18412239838</v>
      </c>
      <c r="N129" s="71" t="s">
        <v>103</v>
      </c>
      <c r="O129" s="14"/>
      <c r="P129" s="695"/>
      <c r="Q129" s="695"/>
      <c r="R129" s="695"/>
      <c r="S129" s="696" t="str">
        <f t="shared" si="14"/>
        <v>Sonargaon</v>
      </c>
      <c r="T129" s="2672">
        <f t="shared" si="15"/>
        <v>698965.18412239838</v>
      </c>
      <c r="U129" s="2672">
        <v>733347.81243017188</v>
      </c>
      <c r="V129" s="33">
        <f t="shared" si="16"/>
        <v>-34382.628307773499</v>
      </c>
      <c r="W129" s="1104">
        <f t="shared" si="17"/>
        <v>-4.6884476540314708</v>
      </c>
      <c r="X129" s="33" t="str">
        <f t="shared" si="18"/>
        <v>OK</v>
      </c>
    </row>
    <row r="130" spans="1:31" x14ac:dyDescent="0.3">
      <c r="A130" s="521"/>
      <c r="B130" s="99" t="s">
        <v>205</v>
      </c>
      <c r="C130" s="73">
        <v>0.41499999999999998</v>
      </c>
      <c r="D130" s="998" t="s">
        <v>4228</v>
      </c>
      <c r="E130" s="51">
        <v>6603338</v>
      </c>
      <c r="F130" s="3">
        <v>1</v>
      </c>
      <c r="G130" s="2231">
        <v>1565803</v>
      </c>
      <c r="H130" s="2231">
        <v>1565803</v>
      </c>
      <c r="I130" s="19">
        <f>H130-G130</f>
        <v>0</v>
      </c>
      <c r="J130" s="507">
        <v>0.75</v>
      </c>
      <c r="K130" s="583"/>
      <c r="L130" s="21"/>
      <c r="M130" s="21">
        <f t="shared" si="20"/>
        <v>0</v>
      </c>
      <c r="N130" s="71" t="s">
        <v>104</v>
      </c>
      <c r="O130" s="12"/>
      <c r="S130" s="517" t="str">
        <f t="shared" si="14"/>
        <v>AT -1</v>
      </c>
      <c r="T130" s="2672">
        <f t="shared" si="15"/>
        <v>0</v>
      </c>
      <c r="U130" s="2672">
        <v>0</v>
      </c>
      <c r="V130" s="33">
        <f t="shared" si="16"/>
        <v>0</v>
      </c>
      <c r="W130" s="1104" t="e">
        <f t="shared" si="17"/>
        <v>#DIV/0!</v>
      </c>
      <c r="X130" s="33" t="e">
        <f t="shared" si="18"/>
        <v>#DIV/0!</v>
      </c>
    </row>
    <row r="131" spans="1:31" x14ac:dyDescent="0.3">
      <c r="A131" s="521"/>
      <c r="B131" s="98" t="s">
        <v>206</v>
      </c>
      <c r="C131" s="73">
        <v>0.41499999999999998</v>
      </c>
      <c r="D131" s="998" t="s">
        <v>4228</v>
      </c>
      <c r="E131" s="51">
        <v>6603849</v>
      </c>
      <c r="F131" s="3">
        <v>1</v>
      </c>
      <c r="G131" s="2231">
        <v>969318</v>
      </c>
      <c r="H131" s="2231">
        <v>969318</v>
      </c>
      <c r="I131" s="19">
        <f>H131-G131</f>
        <v>0</v>
      </c>
      <c r="J131" s="507">
        <v>0.75</v>
      </c>
      <c r="L131" s="21">
        <f>J131*I131*F131</f>
        <v>0</v>
      </c>
      <c r="M131" s="21">
        <f t="shared" si="20"/>
        <v>0</v>
      </c>
      <c r="N131" s="71" t="s">
        <v>104</v>
      </c>
      <c r="O131" s="12"/>
      <c r="S131" s="517" t="str">
        <f t="shared" si="14"/>
        <v>AT -2</v>
      </c>
      <c r="T131" s="2672">
        <f t="shared" si="15"/>
        <v>0</v>
      </c>
      <c r="U131" s="2672">
        <v>0</v>
      </c>
      <c r="V131" s="33">
        <f t="shared" si="16"/>
        <v>0</v>
      </c>
      <c r="W131" s="1104" t="e">
        <f t="shared" si="17"/>
        <v>#DIV/0!</v>
      </c>
      <c r="X131" s="33" t="e">
        <f t="shared" si="18"/>
        <v>#DIV/0!</v>
      </c>
    </row>
    <row r="132" spans="1:31" customFormat="1" ht="28.35" customHeight="1" x14ac:dyDescent="0.3">
      <c r="G132" s="2229"/>
      <c r="H132" s="2229"/>
      <c r="K132" s="576">
        <f>M98</f>
        <v>6414403.1644194713</v>
      </c>
      <c r="L132" s="576">
        <f>SUM(L121:L131)</f>
        <v>5826477.0000000168</v>
      </c>
      <c r="M132" s="576">
        <f>SUM(M121:M131)</f>
        <v>6414403.1644194704</v>
      </c>
      <c r="N132" s="589">
        <f>(M132-L132)/L132*100</f>
        <v>10.09059444359691</v>
      </c>
      <c r="T132" s="2672"/>
      <c r="U132" s="2672"/>
    </row>
    <row r="133" spans="1:31" x14ac:dyDescent="0.3">
      <c r="A133" s="524"/>
      <c r="B133" s="94"/>
      <c r="C133" s="88"/>
      <c r="D133" s="88"/>
      <c r="E133" s="88"/>
      <c r="F133" s="659"/>
      <c r="G133" s="659"/>
      <c r="H133" s="659"/>
      <c r="I133" s="37"/>
      <c r="J133" s="94" t="s">
        <v>27</v>
      </c>
      <c r="K133" s="586">
        <f>M99</f>
        <v>19826152.659668144</v>
      </c>
      <c r="L133" s="42">
        <f>L120+L132</f>
        <v>18631875.871999986</v>
      </c>
      <c r="M133" s="42">
        <f>M120+M132</f>
        <v>19826152.65966814</v>
      </c>
      <c r="N133" s="589">
        <f>(M133-L133)/L133*100</f>
        <v>6.4098580082476539</v>
      </c>
      <c r="O133" s="2090"/>
      <c r="S133" s="517"/>
      <c r="V133" s="525"/>
      <c r="W133" s="526"/>
      <c r="X133" s="527"/>
    </row>
    <row r="134" spans="1:31" customFormat="1" x14ac:dyDescent="0.3">
      <c r="D134" s="600"/>
      <c r="F134" s="658"/>
      <c r="G134" s="2229"/>
      <c r="H134" s="2229"/>
      <c r="K134" s="33"/>
      <c r="N134" s="704"/>
      <c r="T134" s="2672"/>
      <c r="U134" s="2672"/>
    </row>
    <row r="135" spans="1:31" x14ac:dyDescent="0.3">
      <c r="E135"/>
      <c r="F135" s="3107" t="s">
        <v>815</v>
      </c>
      <c r="G135" s="3108"/>
      <c r="H135" s="3109"/>
      <c r="I135" s="555" t="s">
        <v>14</v>
      </c>
      <c r="K135"/>
      <c r="AA135" s="3282" t="s">
        <v>4759</v>
      </c>
      <c r="AB135" s="3283"/>
      <c r="AC135" s="3283"/>
      <c r="AD135" s="3283"/>
      <c r="AE135" s="3284"/>
    </row>
    <row r="136" spans="1:31" ht="17.399999999999999" x14ac:dyDescent="0.3">
      <c r="E136"/>
      <c r="F136" s="1090" t="s">
        <v>104</v>
      </c>
      <c r="G136" s="3246" t="s">
        <v>4068</v>
      </c>
      <c r="H136" s="3247"/>
      <c r="I136" s="530">
        <f>SUM(M101,M107,M105,M115,M119,M128,M130:M131)</f>
        <v>2928322.4416224686</v>
      </c>
      <c r="K136"/>
      <c r="O136" s="511" t="s">
        <v>222</v>
      </c>
      <c r="AA136" s="1569" t="s">
        <v>41</v>
      </c>
      <c r="AB136" s="2011" t="s">
        <v>4760</v>
      </c>
      <c r="AC136" s="2012" t="s">
        <v>4761</v>
      </c>
      <c r="AD136" s="2012" t="s">
        <v>4762</v>
      </c>
      <c r="AE136" s="2012" t="s">
        <v>5</v>
      </c>
    </row>
    <row r="137" spans="1:31" ht="18" x14ac:dyDescent="0.3">
      <c r="E137"/>
      <c r="F137" s="1090" t="s">
        <v>100</v>
      </c>
      <c r="G137" s="3246" t="s">
        <v>4068</v>
      </c>
      <c r="H137" s="3247"/>
      <c r="I137" s="530">
        <f>SUM(M102:M104,M108:M109,M111,M122:M123,M118)+M114</f>
        <v>7122678.3400225062</v>
      </c>
      <c r="K137"/>
      <c r="L137" s="653"/>
      <c r="AA137" s="2013" t="s">
        <v>100</v>
      </c>
      <c r="AB137" s="2014" t="s">
        <v>4763</v>
      </c>
      <c r="AC137" s="1573">
        <v>37073921</v>
      </c>
      <c r="AD137" s="1573">
        <f>(AC145-AB145)*AE137+(AE145-AD145)*AE137</f>
        <v>94320.00000000016</v>
      </c>
      <c r="AE137" s="1573">
        <v>3000</v>
      </c>
    </row>
    <row r="138" spans="1:31" ht="18" x14ac:dyDescent="0.3">
      <c r="E138"/>
      <c r="F138" s="1090" t="s">
        <v>103</v>
      </c>
      <c r="G138" s="3246" t="s">
        <v>4068</v>
      </c>
      <c r="H138" s="3247"/>
      <c r="I138" s="530">
        <f>SUM(M113,M110,M116:M117,M121,M124:M126,M129)</f>
        <v>9358458.9780541528</v>
      </c>
      <c r="K138"/>
      <c r="L138" s="1006"/>
      <c r="M138" s="1006"/>
      <c r="AA138" s="2013" t="s">
        <v>100</v>
      </c>
      <c r="AB138" s="2014" t="s">
        <v>4763</v>
      </c>
      <c r="AC138" s="1573">
        <v>37086001</v>
      </c>
      <c r="AD138" s="1573">
        <f>(AC146-AB146)*AE138+(AE146-AD146)*AE138</f>
        <v>431519.99999999872</v>
      </c>
      <c r="AE138" s="1573">
        <v>3000</v>
      </c>
    </row>
    <row r="139" spans="1:31" ht="18" x14ac:dyDescent="0.3">
      <c r="F139" s="1090" t="s">
        <v>107</v>
      </c>
      <c r="G139" s="3246" t="s">
        <v>4068</v>
      </c>
      <c r="H139" s="3247"/>
      <c r="I139" s="530">
        <f>M127</f>
        <v>416692.8999690144</v>
      </c>
      <c r="K139"/>
      <c r="AA139" s="2013" t="s">
        <v>103</v>
      </c>
      <c r="AB139" s="2014" t="s">
        <v>4764</v>
      </c>
      <c r="AC139" s="1573">
        <v>16370811</v>
      </c>
      <c r="AD139" s="1573">
        <f>(AC147-AB147)*AE139+(AE147-AD147)*AE139</f>
        <v>25557</v>
      </c>
      <c r="AE139" s="1573">
        <v>300</v>
      </c>
    </row>
    <row r="140" spans="1:31" ht="18" x14ac:dyDescent="0.35">
      <c r="E140"/>
      <c r="F140" s="1090"/>
      <c r="G140" s="3227"/>
      <c r="H140" s="3228"/>
      <c r="I140" s="530"/>
      <c r="K140"/>
      <c r="AA140" s="2015"/>
      <c r="AB140" s="2016"/>
      <c r="AC140" s="2016"/>
      <c r="AD140" s="2016"/>
      <c r="AE140" s="2016"/>
    </row>
    <row r="141" spans="1:31" ht="18" x14ac:dyDescent="0.35">
      <c r="E141"/>
      <c r="F141" s="3175" t="s">
        <v>199</v>
      </c>
      <c r="G141" s="3176"/>
      <c r="H141" s="3177"/>
      <c r="I141" s="540">
        <f>SUM(I136:I140)</f>
        <v>19826152.659668144</v>
      </c>
      <c r="J141" s="42">
        <f>I141-M133</f>
        <v>0</v>
      </c>
      <c r="K141"/>
      <c r="AA141" s="2015"/>
      <c r="AB141" s="2016"/>
      <c r="AC141" s="2016"/>
      <c r="AD141" s="2016"/>
      <c r="AE141" s="2016"/>
    </row>
    <row r="142" spans="1:31" ht="18" x14ac:dyDescent="0.35">
      <c r="E142"/>
      <c r="F142" s="674"/>
      <c r="K142"/>
      <c r="AA142" s="2015"/>
      <c r="AB142" s="2017"/>
      <c r="AC142" s="2017"/>
      <c r="AD142" s="2017"/>
      <c r="AE142" s="2016"/>
    </row>
    <row r="143" spans="1:31" x14ac:dyDescent="0.3">
      <c r="AA143" s="3282" t="s">
        <v>4759</v>
      </c>
      <c r="AB143" s="3283"/>
      <c r="AC143" s="3283"/>
      <c r="AD143" s="3283"/>
      <c r="AE143" s="3284"/>
    </row>
    <row r="144" spans="1:31" ht="17.399999999999999" x14ac:dyDescent="0.3">
      <c r="T144" s="2671"/>
      <c r="U144" s="2671"/>
      <c r="AA144" s="1569" t="s">
        <v>4765</v>
      </c>
      <c r="AB144" s="2011" t="s">
        <v>4766</v>
      </c>
      <c r="AC144" s="2012" t="s">
        <v>4767</v>
      </c>
      <c r="AD144" s="2012" t="s">
        <v>4768</v>
      </c>
      <c r="AE144" s="2012" t="s">
        <v>4769</v>
      </c>
    </row>
    <row r="145" spans="1:31" ht="18" x14ac:dyDescent="0.3">
      <c r="T145" s="2673"/>
      <c r="U145" s="2673"/>
      <c r="AA145" s="2013" t="s">
        <v>4770</v>
      </c>
      <c r="AB145" s="2018">
        <v>771.43</v>
      </c>
      <c r="AC145" s="2018">
        <v>791.52</v>
      </c>
      <c r="AD145" s="2018">
        <v>206.17</v>
      </c>
      <c r="AE145" s="2018">
        <v>217.52</v>
      </c>
    </row>
    <row r="146" spans="1:31" ht="18" x14ac:dyDescent="0.3">
      <c r="B146" s="520"/>
      <c r="AA146" s="2019" t="s">
        <v>4771</v>
      </c>
      <c r="AB146" s="2020">
        <v>2528.5700000000002</v>
      </c>
      <c r="AC146" s="2020">
        <v>2634.99</v>
      </c>
      <c r="AD146" s="2020">
        <v>829.95</v>
      </c>
      <c r="AE146" s="2020">
        <v>867.37</v>
      </c>
    </row>
    <row r="147" spans="1:31" ht="18" x14ac:dyDescent="0.3">
      <c r="B147" s="520"/>
      <c r="AA147" s="2013" t="s">
        <v>4772</v>
      </c>
      <c r="AB147" s="2014">
        <v>1161.08</v>
      </c>
      <c r="AC147" s="2014">
        <v>1235.07</v>
      </c>
      <c r="AD147" s="2014">
        <v>232.15</v>
      </c>
      <c r="AE147" s="2014">
        <v>243.35</v>
      </c>
    </row>
    <row r="149" spans="1:31" x14ac:dyDescent="0.3">
      <c r="AC149" s="528"/>
    </row>
    <row r="150" spans="1:31" x14ac:dyDescent="0.3">
      <c r="AC150" s="511">
        <v>791.52</v>
      </c>
      <c r="AD150" s="511">
        <v>217.52</v>
      </c>
    </row>
    <row r="151" spans="1:31" ht="24.6" x14ac:dyDescent="0.3">
      <c r="A151" s="27"/>
      <c r="B151" s="3128" t="s">
        <v>223</v>
      </c>
      <c r="C151" s="3128"/>
      <c r="D151" s="3128"/>
      <c r="E151" s="3128"/>
      <c r="F151" s="3128"/>
      <c r="G151" s="3128"/>
      <c r="H151" s="3128"/>
      <c r="I151" s="3128"/>
      <c r="J151" s="3128"/>
      <c r="K151" s="3128"/>
      <c r="L151" s="3128"/>
      <c r="M151" s="3128"/>
      <c r="AC151" s="511">
        <v>2634.99</v>
      </c>
      <c r="AD151" s="511">
        <v>867.37</v>
      </c>
    </row>
    <row r="152" spans="1:31" x14ac:dyDescent="0.3">
      <c r="AC152" s="511">
        <v>1235.07</v>
      </c>
      <c r="AD152" s="511">
        <v>243.35</v>
      </c>
    </row>
    <row r="154" spans="1:31" ht="31.5" customHeight="1" x14ac:dyDescent="0.3">
      <c r="A154" s="3086" t="s">
        <v>2856</v>
      </c>
      <c r="B154" s="3086"/>
      <c r="C154" s="3086"/>
      <c r="D154" s="3086"/>
      <c r="E154" s="3086"/>
      <c r="F154" s="3086"/>
      <c r="G154" s="3086"/>
      <c r="H154" s="3086"/>
      <c r="I154" s="3086"/>
      <c r="J154" s="3086"/>
      <c r="K154" s="3086"/>
      <c r="L154" s="3086"/>
      <c r="M154" s="3086"/>
      <c r="N154" s="3086"/>
      <c r="O154" s="629" t="str">
        <f>$O$6</f>
        <v>Month August-2023</v>
      </c>
      <c r="S154" s="1103" t="s">
        <v>4084</v>
      </c>
      <c r="T154" s="2672" t="str">
        <f>O154</f>
        <v>Month August-2023</v>
      </c>
      <c r="U154" s="2672" t="s">
        <v>5037</v>
      </c>
      <c r="V154" s="1103" t="s">
        <v>15</v>
      </c>
      <c r="W154" s="1103" t="s">
        <v>16</v>
      </c>
      <c r="X154" s="1103" t="s">
        <v>17</v>
      </c>
    </row>
    <row r="155" spans="1:31" x14ac:dyDescent="0.3">
      <c r="A155" s="3087" t="s">
        <v>0</v>
      </c>
      <c r="B155" s="3089" t="s">
        <v>1</v>
      </c>
      <c r="C155" s="3091" t="s">
        <v>2</v>
      </c>
      <c r="D155" s="3092"/>
      <c r="E155" s="3093"/>
      <c r="F155" s="3223" t="s">
        <v>3</v>
      </c>
      <c r="G155" s="3091" t="s">
        <v>4</v>
      </c>
      <c r="H155" s="3093"/>
      <c r="I155" s="3068"/>
      <c r="J155" s="3096" t="s">
        <v>5</v>
      </c>
      <c r="K155" s="3091" t="s">
        <v>6</v>
      </c>
      <c r="L155" s="3068"/>
      <c r="M155" s="95" t="s">
        <v>29</v>
      </c>
      <c r="N155" s="96"/>
      <c r="O155" s="3067" t="s">
        <v>7</v>
      </c>
      <c r="S155"/>
      <c r="V155"/>
      <c r="W155"/>
      <c r="X155"/>
    </row>
    <row r="156" spans="1:31" ht="46.8" x14ac:dyDescent="0.3">
      <c r="A156" s="3088"/>
      <c r="B156" s="3090"/>
      <c r="C156" s="3084" t="s">
        <v>824</v>
      </c>
      <c r="D156" s="3085"/>
      <c r="E156" s="85" t="s">
        <v>9</v>
      </c>
      <c r="F156" s="3224"/>
      <c r="G156" s="2227" t="str">
        <f>'NORTH-1'!G8</f>
        <v>Reading at 00.00hr 
01.08.2023</v>
      </c>
      <c r="H156" s="2227" t="str">
        <f>'NORTH-1'!H8</f>
        <v>Reading at 00.00hr 
01.09.2023</v>
      </c>
      <c r="I156" s="1" t="s">
        <v>10</v>
      </c>
      <c r="J156" s="3088"/>
      <c r="K156" s="1" t="s">
        <v>11</v>
      </c>
      <c r="L156" s="1" t="s">
        <v>12</v>
      </c>
      <c r="M156" s="508" t="s">
        <v>30</v>
      </c>
      <c r="N156" s="75" t="s">
        <v>41</v>
      </c>
      <c r="O156" s="3068"/>
      <c r="S156"/>
      <c r="T156" s="2672">
        <v>15283200.000000071</v>
      </c>
      <c r="U156" s="2672">
        <v>15283200.000000071</v>
      </c>
      <c r="V156" s="33">
        <f>T156-U156</f>
        <v>0</v>
      </c>
      <c r="W156" s="1104">
        <f>V156/U156*100</f>
        <v>0</v>
      </c>
      <c r="X156" s="33" t="str">
        <f>IF(W156&gt;40,"FAULT",IF(W156&lt;-40,"CHECK","OK"))</f>
        <v>OK</v>
      </c>
    </row>
    <row r="157" spans="1:31" x14ac:dyDescent="0.3">
      <c r="A157" s="2">
        <v>1</v>
      </c>
      <c r="B157" s="86">
        <v>2</v>
      </c>
      <c r="C157" s="2582">
        <v>3</v>
      </c>
      <c r="D157" s="2615">
        <v>4</v>
      </c>
      <c r="E157" s="551">
        <v>5</v>
      </c>
      <c r="F157" s="551">
        <v>6</v>
      </c>
      <c r="G157" s="2616">
        <f>'PDB Bill AMR'!$H$5</f>
        <v>8</v>
      </c>
      <c r="H157" s="2616">
        <f>'PDB Bill AMR'!$H$5</f>
        <v>8</v>
      </c>
      <c r="I157" s="2" t="s">
        <v>2021</v>
      </c>
      <c r="J157" s="2">
        <v>10</v>
      </c>
      <c r="K157" s="2" t="s">
        <v>5039</v>
      </c>
      <c r="L157" s="2" t="s">
        <v>5040</v>
      </c>
      <c r="M157" s="2">
        <v>13</v>
      </c>
      <c r="N157" s="2">
        <v>14</v>
      </c>
      <c r="O157" s="2">
        <v>15</v>
      </c>
    </row>
    <row r="158" spans="1:31" x14ac:dyDescent="0.3">
      <c r="A158" s="519"/>
      <c r="B158" s="513" t="s">
        <v>816</v>
      </c>
      <c r="C158" s="514"/>
      <c r="D158" s="514"/>
      <c r="E158" s="514"/>
      <c r="F158" s="654"/>
      <c r="G158" s="2228"/>
      <c r="H158" s="2228"/>
      <c r="I158" s="514"/>
      <c r="J158" s="514"/>
      <c r="K158" s="573"/>
      <c r="L158" s="514"/>
      <c r="M158" s="515"/>
      <c r="N158" s="516"/>
      <c r="O158" s="507"/>
    </row>
    <row r="159" spans="1:31" x14ac:dyDescent="0.3">
      <c r="A159" s="1341">
        <f t="shared" ref="A159:M159" si="21">A68</f>
        <v>14</v>
      </c>
      <c r="B159" s="1342" t="str">
        <f t="shared" si="21"/>
        <v>33 KV T&amp;T-1</v>
      </c>
      <c r="C159" s="1157">
        <f t="shared" si="21"/>
        <v>33</v>
      </c>
      <c r="D159" s="1357">
        <f t="shared" si="21"/>
        <v>0</v>
      </c>
      <c r="E159" s="1157">
        <f t="shared" si="21"/>
        <v>6604337</v>
      </c>
      <c r="F159" s="1343">
        <f t="shared" si="21"/>
        <v>1</v>
      </c>
      <c r="G159" s="1179">
        <f t="shared" ref="G159" si="22">G68</f>
        <v>4566.5</v>
      </c>
      <c r="H159" s="1179">
        <f t="shared" si="21"/>
        <v>4598.07</v>
      </c>
      <c r="I159" s="1179">
        <f t="shared" si="21"/>
        <v>31.569999999999709</v>
      </c>
      <c r="J159" s="1157">
        <f t="shared" si="21"/>
        <v>180000</v>
      </c>
      <c r="K159" s="1151">
        <f t="shared" si="21"/>
        <v>0</v>
      </c>
      <c r="L159" s="1180">
        <f t="shared" si="21"/>
        <v>5682599.9999999478</v>
      </c>
      <c r="M159" s="1180">
        <f t="shared" si="21"/>
        <v>5695139.3961243127</v>
      </c>
      <c r="N159" s="80"/>
      <c r="O159" s="8"/>
    </row>
    <row r="160" spans="1:31" x14ac:dyDescent="0.3">
      <c r="A160" s="1341">
        <f t="shared" ref="A160:M160" si="23">A69</f>
        <v>13</v>
      </c>
      <c r="B160" s="1342" t="str">
        <f t="shared" si="23"/>
        <v>33 KV T&amp;T-2</v>
      </c>
      <c r="C160" s="1157">
        <f t="shared" si="23"/>
        <v>33</v>
      </c>
      <c r="D160" s="1358">
        <f t="shared" si="23"/>
        <v>0</v>
      </c>
      <c r="E160" s="1157">
        <f t="shared" si="23"/>
        <v>6604336</v>
      </c>
      <c r="F160" s="1343">
        <f t="shared" si="23"/>
        <v>1</v>
      </c>
      <c r="G160" s="1179">
        <f t="shared" ref="G160" si="24">G69</f>
        <v>5655.5</v>
      </c>
      <c r="H160" s="1179">
        <f t="shared" si="23"/>
        <v>5685.98</v>
      </c>
      <c r="I160" s="1179">
        <f t="shared" si="23"/>
        <v>30.479999999999563</v>
      </c>
      <c r="J160" s="1157">
        <f t="shared" si="23"/>
        <v>180000</v>
      </c>
      <c r="K160" s="1151">
        <f t="shared" si="23"/>
        <v>0</v>
      </c>
      <c r="L160" s="1180">
        <f t="shared" si="23"/>
        <v>5486399.9999999218</v>
      </c>
      <c r="M160" s="1180">
        <f t="shared" si="23"/>
        <v>5498506.4553014943</v>
      </c>
      <c r="N160" s="80"/>
      <c r="O160" s="8"/>
    </row>
    <row r="161" spans="1:19" x14ac:dyDescent="0.3">
      <c r="A161" s="1345">
        <f t="shared" ref="A161:M161" si="25">A297</f>
        <v>0</v>
      </c>
      <c r="B161" s="1342" t="str">
        <f t="shared" si="25"/>
        <v>Mgbazar T&amp;T</v>
      </c>
      <c r="C161" s="1157">
        <f t="shared" si="25"/>
        <v>33</v>
      </c>
      <c r="D161" s="1370" t="str">
        <f t="shared" si="25"/>
        <v>Export</v>
      </c>
      <c r="E161" s="1157" t="str">
        <f t="shared" si="25"/>
        <v>BD001859</v>
      </c>
      <c r="F161" s="1343">
        <f t="shared" si="25"/>
        <v>1</v>
      </c>
      <c r="G161" s="1179">
        <f t="shared" ref="G161" si="26">G297</f>
        <v>333.69080000000002</v>
      </c>
      <c r="H161" s="1179">
        <f t="shared" si="25"/>
        <v>333.69080000000002</v>
      </c>
      <c r="I161" s="1724">
        <f t="shared" si="25"/>
        <v>0</v>
      </c>
      <c r="J161" s="1157">
        <f t="shared" si="25"/>
        <v>240000</v>
      </c>
      <c r="K161" s="1151">
        <f t="shared" si="25"/>
        <v>0</v>
      </c>
      <c r="L161" s="1180">
        <f t="shared" si="25"/>
        <v>0</v>
      </c>
      <c r="M161" s="1180">
        <f t="shared" si="25"/>
        <v>0</v>
      </c>
      <c r="N161" s="80"/>
      <c r="O161" s="507"/>
    </row>
    <row r="162" spans="1:19" x14ac:dyDescent="0.3">
      <c r="A162" s="519"/>
      <c r="B162" s="100"/>
      <c r="C162" s="89"/>
      <c r="D162" s="601"/>
      <c r="E162" s="89"/>
      <c r="F162" s="46"/>
      <c r="G162" s="35"/>
      <c r="H162" s="35"/>
      <c r="I162" s="47"/>
      <c r="J162" s="94" t="s">
        <v>27</v>
      </c>
      <c r="K162" s="42">
        <f>SUM(K159:K161)</f>
        <v>0</v>
      </c>
      <c r="L162" s="2125">
        <f>SUM(L159:L161)</f>
        <v>11168999.99999987</v>
      </c>
      <c r="M162" s="42">
        <f>SUM(M159:M161)</f>
        <v>11193645.851425808</v>
      </c>
      <c r="N162" s="1047"/>
      <c r="O162" s="507"/>
    </row>
    <row r="163" spans="1:19" x14ac:dyDescent="0.3">
      <c r="A163" s="507"/>
      <c r="B163" s="513" t="s">
        <v>4773</v>
      </c>
      <c r="C163" s="514"/>
      <c r="D163" s="514"/>
      <c r="E163" s="514"/>
      <c r="F163" s="654"/>
      <c r="G163" s="2228"/>
      <c r="H163" s="2228"/>
      <c r="I163" s="514"/>
      <c r="J163" s="607"/>
      <c r="K163" s="608"/>
      <c r="L163" s="609"/>
      <c r="M163" s="609"/>
      <c r="N163" s="516"/>
      <c r="O163" s="11"/>
    </row>
    <row r="164" spans="1:19" x14ac:dyDescent="0.3">
      <c r="A164" s="507">
        <v>1</v>
      </c>
      <c r="B164" s="98" t="s">
        <v>224</v>
      </c>
      <c r="C164" s="51">
        <v>33</v>
      </c>
      <c r="D164" s="934" t="s">
        <v>290</v>
      </c>
      <c r="E164" s="51" t="s">
        <v>242</v>
      </c>
      <c r="F164" s="3">
        <v>1</v>
      </c>
      <c r="G164" s="19">
        <v>977836</v>
      </c>
      <c r="H164" s="19">
        <v>988335</v>
      </c>
      <c r="I164" s="19">
        <f>H164-G164</f>
        <v>10499</v>
      </c>
      <c r="J164" s="507">
        <v>360</v>
      </c>
      <c r="K164" s="574">
        <f>J164*I164*F164</f>
        <v>3779640</v>
      </c>
      <c r="L164" s="21"/>
      <c r="M164" s="21"/>
      <c r="N164" s="80"/>
      <c r="O164" s="11"/>
    </row>
    <row r="165" spans="1:19" x14ac:dyDescent="0.3">
      <c r="A165" s="507">
        <v>2</v>
      </c>
      <c r="B165" s="98" t="s">
        <v>225</v>
      </c>
      <c r="C165" s="51">
        <v>33</v>
      </c>
      <c r="D165" s="935" t="s">
        <v>290</v>
      </c>
      <c r="E165" s="51" t="s">
        <v>243</v>
      </c>
      <c r="F165" s="3">
        <v>1</v>
      </c>
      <c r="G165" s="19">
        <v>888130</v>
      </c>
      <c r="H165" s="19">
        <v>898200</v>
      </c>
      <c r="I165" s="19">
        <f>H165-G165</f>
        <v>10070</v>
      </c>
      <c r="J165" s="507">
        <v>360</v>
      </c>
      <c r="K165" s="574">
        <f>J165*I165*F165</f>
        <v>3625200</v>
      </c>
      <c r="L165" s="21"/>
      <c r="M165" s="21"/>
      <c r="N165" s="80"/>
      <c r="O165" s="11"/>
    </row>
    <row r="166" spans="1:19" x14ac:dyDescent="0.3">
      <c r="A166" s="507"/>
      <c r="B166" s="98" t="s">
        <v>2853</v>
      </c>
      <c r="C166" s="51">
        <v>33</v>
      </c>
      <c r="D166" s="936" t="s">
        <v>290</v>
      </c>
      <c r="E166" s="51" t="s">
        <v>244</v>
      </c>
      <c r="F166" s="3">
        <v>1</v>
      </c>
      <c r="G166" s="19">
        <v>349.75</v>
      </c>
      <c r="H166" s="19">
        <v>349.75</v>
      </c>
      <c r="I166" s="19">
        <f>H166-G166</f>
        <v>0</v>
      </c>
      <c r="J166" s="507">
        <v>180000</v>
      </c>
      <c r="K166" s="574">
        <f>J166*I166*F166</f>
        <v>0</v>
      </c>
      <c r="L166" s="21"/>
      <c r="M166" s="21"/>
      <c r="N166" s="80"/>
      <c r="O166" s="11"/>
    </row>
    <row r="167" spans="1:19" x14ac:dyDescent="0.3">
      <c r="A167" s="507"/>
      <c r="B167" s="100"/>
      <c r="C167" s="89"/>
      <c r="D167" s="601"/>
      <c r="E167" s="89"/>
      <c r="F167" s="46"/>
      <c r="G167" s="35">
        <v>0</v>
      </c>
      <c r="H167" s="35">
        <v>0</v>
      </c>
      <c r="I167" s="35"/>
      <c r="J167" s="94" t="s">
        <v>27</v>
      </c>
      <c r="K167" s="42">
        <f>SUM(K164:K166)</f>
        <v>7404840</v>
      </c>
      <c r="L167" s="42">
        <f>SUM(L164:L166)</f>
        <v>0</v>
      </c>
      <c r="M167" s="42">
        <f>SUM(M164:M166)</f>
        <v>0</v>
      </c>
      <c r="N167" s="83"/>
      <c r="O167" s="11"/>
    </row>
    <row r="168" spans="1:19" x14ac:dyDescent="0.3">
      <c r="A168" s="507"/>
      <c r="B168" s="532" t="s">
        <v>4774</v>
      </c>
      <c r="C168" s="533"/>
      <c r="D168" s="533"/>
      <c r="E168" s="533"/>
      <c r="F168" s="656"/>
      <c r="G168" s="2212">
        <v>0</v>
      </c>
      <c r="H168" s="2212">
        <v>0</v>
      </c>
      <c r="I168" s="533"/>
      <c r="J168" s="533"/>
      <c r="K168" s="578"/>
      <c r="L168" s="533"/>
      <c r="M168" s="536"/>
      <c r="N168" s="534"/>
      <c r="O168" s="7"/>
    </row>
    <row r="169" spans="1:19" x14ac:dyDescent="0.3">
      <c r="A169" s="507"/>
      <c r="B169" s="98" t="s">
        <v>796</v>
      </c>
      <c r="C169" s="51">
        <v>33</v>
      </c>
      <c r="D169" s="3132" t="s">
        <v>800</v>
      </c>
      <c r="E169" s="506"/>
      <c r="F169" s="3"/>
      <c r="G169" s="19">
        <v>0</v>
      </c>
      <c r="H169" s="19">
        <v>0</v>
      </c>
      <c r="I169" s="4"/>
      <c r="J169" s="507"/>
      <c r="K169" s="574"/>
      <c r="L169" s="15">
        <f>J169*I169*F169</f>
        <v>0</v>
      </c>
      <c r="M169" s="6"/>
      <c r="N169" s="76"/>
      <c r="O169" s="507"/>
    </row>
    <row r="170" spans="1:19" x14ac:dyDescent="0.3">
      <c r="A170" s="507"/>
      <c r="B170" s="98" t="s">
        <v>795</v>
      </c>
      <c r="C170" s="51">
        <v>33</v>
      </c>
      <c r="D170" s="3133"/>
      <c r="E170" s="506"/>
      <c r="F170" s="3"/>
      <c r="G170" s="19">
        <v>0</v>
      </c>
      <c r="H170" s="19">
        <v>0</v>
      </c>
      <c r="I170" s="4"/>
      <c r="J170" s="507"/>
      <c r="K170" s="574"/>
      <c r="L170" s="15">
        <f>J170*I170*F170</f>
        <v>0</v>
      </c>
      <c r="M170" s="15"/>
      <c r="N170" s="77"/>
      <c r="O170" s="507"/>
    </row>
    <row r="171" spans="1:19" x14ac:dyDescent="0.3">
      <c r="A171" s="507"/>
      <c r="B171" s="93"/>
      <c r="C171" s="87"/>
      <c r="D171" s="87"/>
      <c r="E171" s="87"/>
      <c r="F171" s="655"/>
      <c r="G171" s="655">
        <v>0</v>
      </c>
      <c r="H171" s="655">
        <v>0</v>
      </c>
      <c r="I171" s="36"/>
      <c r="J171" s="93" t="s">
        <v>262</v>
      </c>
      <c r="K171" s="577"/>
      <c r="L171" s="54">
        <f>SUM(L169:L170)</f>
        <v>0</v>
      </c>
      <c r="M171" s="521"/>
      <c r="N171" s="519"/>
      <c r="O171" s="507"/>
    </row>
    <row r="172" spans="1:19" x14ac:dyDescent="0.3">
      <c r="A172" s="507"/>
      <c r="B172" s="100"/>
      <c r="C172" s="89"/>
      <c r="D172" s="601"/>
      <c r="E172" s="89"/>
      <c r="F172" s="46"/>
      <c r="G172" s="35">
        <v>0</v>
      </c>
      <c r="H172" s="35">
        <v>0</v>
      </c>
      <c r="I172" s="35"/>
      <c r="J172" s="94"/>
      <c r="K172" s="584"/>
      <c r="L172" s="42"/>
      <c r="M172" s="42"/>
      <c r="N172" s="83"/>
      <c r="O172" s="11"/>
    </row>
    <row r="173" spans="1:19" x14ac:dyDescent="0.3">
      <c r="A173" s="524"/>
      <c r="B173" s="532" t="s">
        <v>4775</v>
      </c>
      <c r="C173" s="533"/>
      <c r="D173" s="533"/>
      <c r="E173" s="533"/>
      <c r="F173" s="656"/>
      <c r="G173" s="2212">
        <v>0</v>
      </c>
      <c r="H173" s="2212">
        <v>0</v>
      </c>
      <c r="I173" s="533"/>
      <c r="J173" s="49"/>
      <c r="K173" s="587"/>
      <c r="L173" s="50"/>
      <c r="M173" s="50"/>
      <c r="N173" s="534"/>
      <c r="O173" s="11"/>
    </row>
    <row r="174" spans="1:19" ht="15.6" customHeight="1" x14ac:dyDescent="0.3">
      <c r="A174" s="507">
        <v>3</v>
      </c>
      <c r="B174" s="98" t="s">
        <v>2854</v>
      </c>
      <c r="C174" s="51">
        <v>33</v>
      </c>
      <c r="D174" s="938" t="s">
        <v>284</v>
      </c>
      <c r="E174" s="51" t="s">
        <v>240</v>
      </c>
      <c r="F174" s="3">
        <v>1</v>
      </c>
      <c r="G174" s="19">
        <v>1031989</v>
      </c>
      <c r="H174" s="19">
        <v>1031989</v>
      </c>
      <c r="I174" s="20">
        <f>H174-G174</f>
        <v>0</v>
      </c>
      <c r="J174" s="30">
        <v>180</v>
      </c>
      <c r="K174" s="585"/>
      <c r="L174" s="21">
        <f>J174*I174*F174</f>
        <v>0</v>
      </c>
      <c r="M174" s="21"/>
      <c r="N174" s="81"/>
      <c r="O174" s="11"/>
    </row>
    <row r="175" spans="1:19" x14ac:dyDescent="0.3">
      <c r="A175" s="507">
        <v>4</v>
      </c>
      <c r="B175" s="98" t="s">
        <v>2855</v>
      </c>
      <c r="C175" s="51">
        <v>33</v>
      </c>
      <c r="D175" s="940" t="s">
        <v>284</v>
      </c>
      <c r="E175" s="51" t="s">
        <v>241</v>
      </c>
      <c r="F175" s="3">
        <v>1</v>
      </c>
      <c r="G175" s="19">
        <v>840001</v>
      </c>
      <c r="H175" s="19">
        <v>860319</v>
      </c>
      <c r="I175" s="20">
        <f>H175-G175</f>
        <v>20318</v>
      </c>
      <c r="J175" s="30">
        <v>180</v>
      </c>
      <c r="K175" s="585"/>
      <c r="L175" s="21">
        <f>L160</f>
        <v>5486399.9999999218</v>
      </c>
      <c r="M175" s="21"/>
      <c r="N175" s="81"/>
      <c r="O175" s="11" t="s">
        <v>4707</v>
      </c>
    </row>
    <row r="176" spans="1:19" x14ac:dyDescent="0.3">
      <c r="A176" s="524"/>
      <c r="B176" s="94"/>
      <c r="C176" s="88"/>
      <c r="D176" s="88"/>
      <c r="E176" s="88"/>
      <c r="F176" s="659"/>
      <c r="G176" s="659"/>
      <c r="H176" s="659"/>
      <c r="I176" s="37"/>
      <c r="J176" s="94" t="s">
        <v>27</v>
      </c>
      <c r="K176" s="586"/>
      <c r="L176" s="42">
        <f>SUM(L174:L175)</f>
        <v>5486399.9999999218</v>
      </c>
      <c r="M176" s="42">
        <f>SUM(M174:M175)</f>
        <v>0</v>
      </c>
      <c r="N176" s="589"/>
      <c r="O176" s="11"/>
      <c r="S176" s="511" t="s">
        <v>222</v>
      </c>
    </row>
    <row r="177" spans="1:24" ht="16.2" thickBot="1" x14ac:dyDescent="0.35">
      <c r="A177" s="580"/>
      <c r="B177" s="611"/>
      <c r="C177" s="90"/>
      <c r="D177" s="90"/>
      <c r="E177" s="90"/>
      <c r="F177" s="661"/>
      <c r="G177" s="661"/>
      <c r="H177" s="661"/>
      <c r="I177" s="612"/>
      <c r="J177" s="611"/>
      <c r="K177" s="613"/>
      <c r="L177" s="614"/>
      <c r="M177" s="614"/>
      <c r="N177" s="1047"/>
      <c r="O177" s="615"/>
    </row>
    <row r="178" spans="1:24" x14ac:dyDescent="0.3">
      <c r="A178" s="580"/>
      <c r="B178" s="3099" t="s">
        <v>1048</v>
      </c>
      <c r="C178" s="3100"/>
      <c r="D178" s="561" t="s">
        <v>14</v>
      </c>
      <c r="E178"/>
      <c r="F178" s="3101" t="s">
        <v>1058</v>
      </c>
      <c r="G178" s="3102"/>
      <c r="H178" s="3103"/>
      <c r="I178" s="561" t="s">
        <v>14</v>
      </c>
      <c r="K178" s="3105" t="s">
        <v>809</v>
      </c>
      <c r="L178" s="3106"/>
      <c r="M178" s="562" t="s">
        <v>14</v>
      </c>
      <c r="N178" s="1047"/>
      <c r="O178" s="615"/>
    </row>
    <row r="179" spans="1:24" x14ac:dyDescent="0.3">
      <c r="A179" s="580"/>
      <c r="B179" s="3112" t="str">
        <f>B158</f>
        <v>MOGBAZAR 33 KV SIDE</v>
      </c>
      <c r="C179" s="3113"/>
      <c r="D179" s="567">
        <f>M162</f>
        <v>11193645.851425808</v>
      </c>
      <c r="E179"/>
      <c r="F179" s="3114" t="s">
        <v>810</v>
      </c>
      <c r="G179" s="3115"/>
      <c r="H179" s="3116"/>
      <c r="I179" s="563">
        <f>L171</f>
        <v>0</v>
      </c>
      <c r="K179" s="3117" t="str">
        <f>F180</f>
        <v>33 KV NET IMPORT</v>
      </c>
      <c r="L179" s="3118"/>
      <c r="M179" s="565">
        <f>I180</f>
        <v>11193645.851425808</v>
      </c>
      <c r="N179" s="1047"/>
      <c r="O179" s="615"/>
      <c r="T179" s="2671"/>
      <c r="U179" s="2671"/>
    </row>
    <row r="180" spans="1:24" x14ac:dyDescent="0.3">
      <c r="A180" s="580"/>
      <c r="B180" s="3112" t="s">
        <v>832</v>
      </c>
      <c r="C180" s="3113"/>
      <c r="D180" s="616"/>
      <c r="E180"/>
      <c r="F180" s="3114" t="s">
        <v>2024</v>
      </c>
      <c r="G180" s="3115"/>
      <c r="H180" s="3116"/>
      <c r="I180" s="565">
        <f>D183-I179</f>
        <v>11193645.851425808</v>
      </c>
      <c r="K180" s="3119" t="s">
        <v>4776</v>
      </c>
      <c r="L180" s="3120"/>
      <c r="M180" s="563">
        <f>K194</f>
        <v>11210580</v>
      </c>
      <c r="N180" s="1047"/>
      <c r="O180" s="615"/>
    </row>
    <row r="181" spans="1:24" x14ac:dyDescent="0.3">
      <c r="A181" s="580"/>
      <c r="B181" s="3112" t="s">
        <v>833</v>
      </c>
      <c r="C181" s="3113"/>
      <c r="D181" s="597"/>
      <c r="E181"/>
      <c r="F181"/>
      <c r="G181" s="2229"/>
      <c r="H181" s="2229"/>
      <c r="I181"/>
      <c r="K181" s="3121" t="s">
        <v>267</v>
      </c>
      <c r="L181" s="3122"/>
      <c r="M181" s="563">
        <f>M179-M180</f>
        <v>-16934.148574192077</v>
      </c>
      <c r="N181" s="1047"/>
      <c r="O181" s="615"/>
      <c r="T181" s="2673"/>
      <c r="U181" s="2673"/>
    </row>
    <row r="182" spans="1:24" ht="16.2" thickBot="1" x14ac:dyDescent="0.35">
      <c r="A182" s="580"/>
      <c r="B182" s="3112" t="s">
        <v>834</v>
      </c>
      <c r="C182" s="3113"/>
      <c r="D182" s="598"/>
      <c r="E182"/>
      <c r="F182"/>
      <c r="G182" s="2229"/>
      <c r="H182" s="2229"/>
      <c r="I182"/>
      <c r="K182" s="3123" t="s">
        <v>268</v>
      </c>
      <c r="L182" s="3124"/>
      <c r="M182" s="566">
        <f>M181/M179</f>
        <v>-1.5128358355231564E-3</v>
      </c>
      <c r="N182" s="1047"/>
      <c r="O182" s="615"/>
    </row>
    <row r="183" spans="1:24" ht="16.2" thickBot="1" x14ac:dyDescent="0.35">
      <c r="A183" s="580"/>
      <c r="B183" s="3125" t="s">
        <v>799</v>
      </c>
      <c r="C183" s="3126"/>
      <c r="D183" s="564">
        <f>SUM(D179:D181)</f>
        <v>11193645.851425808</v>
      </c>
      <c r="E183"/>
      <c r="N183" s="1047"/>
      <c r="O183" s="615"/>
    </row>
    <row r="184" spans="1:24" x14ac:dyDescent="0.3">
      <c r="A184" s="580"/>
      <c r="B184" s="611"/>
      <c r="C184" s="90"/>
      <c r="D184" s="90"/>
      <c r="E184" s="90"/>
      <c r="F184" s="661"/>
      <c r="G184" s="661"/>
      <c r="H184" s="661"/>
      <c r="I184" s="612"/>
      <c r="J184" s="611"/>
      <c r="K184" s="613"/>
      <c r="L184" s="614"/>
      <c r="M184" s="614"/>
      <c r="N184" s="1047"/>
      <c r="O184" s="615"/>
    </row>
    <row r="185" spans="1:24" x14ac:dyDescent="0.3">
      <c r="B185" s="520"/>
      <c r="C185" s="511"/>
      <c r="D185" s="603"/>
      <c r="E185" s="511"/>
      <c r="N185" s="721"/>
    </row>
    <row r="186" spans="1:24" x14ac:dyDescent="0.3">
      <c r="B186" s="520"/>
      <c r="C186" s="511"/>
      <c r="D186" s="603"/>
      <c r="E186" s="511"/>
      <c r="N186" s="721"/>
    </row>
    <row r="187" spans="1:24" ht="43.2" x14ac:dyDescent="0.3">
      <c r="A187" s="3086" t="s">
        <v>2857</v>
      </c>
      <c r="B187" s="3086"/>
      <c r="C187" s="3086"/>
      <c r="D187" s="3086"/>
      <c r="E187" s="3086"/>
      <c r="F187" s="3086"/>
      <c r="G187" s="3086"/>
      <c r="H187" s="3086"/>
      <c r="I187" s="3086"/>
      <c r="J187" s="3086"/>
      <c r="K187" s="3086"/>
      <c r="L187" s="3086"/>
      <c r="M187" s="3086"/>
      <c r="N187" s="3086"/>
      <c r="O187" s="629" t="str">
        <f>$O$6</f>
        <v>Month August-2023</v>
      </c>
      <c r="S187" s="1103" t="s">
        <v>4084</v>
      </c>
      <c r="T187" s="2672" t="str">
        <f>O187</f>
        <v>Month August-2023</v>
      </c>
      <c r="U187" s="2672" t="s">
        <v>5037</v>
      </c>
      <c r="V187" s="1103" t="s">
        <v>15</v>
      </c>
      <c r="W187" s="1103" t="s">
        <v>16</v>
      </c>
      <c r="X187" s="1103" t="s">
        <v>17</v>
      </c>
    </row>
    <row r="188" spans="1:24" x14ac:dyDescent="0.3">
      <c r="A188" s="3087" t="s">
        <v>0</v>
      </c>
      <c r="B188" s="3089" t="s">
        <v>1</v>
      </c>
      <c r="C188" s="3091" t="s">
        <v>2</v>
      </c>
      <c r="D188" s="3092"/>
      <c r="E188" s="3093"/>
      <c r="F188" s="3223" t="s">
        <v>3</v>
      </c>
      <c r="G188" s="3091" t="s">
        <v>4</v>
      </c>
      <c r="H188" s="3093"/>
      <c r="I188" s="3068"/>
      <c r="J188" s="3096" t="s">
        <v>5</v>
      </c>
      <c r="K188" s="3091" t="s">
        <v>6</v>
      </c>
      <c r="L188" s="3068"/>
      <c r="M188" s="95" t="s">
        <v>29</v>
      </c>
      <c r="N188" s="96"/>
      <c r="O188" s="3067" t="s">
        <v>7</v>
      </c>
      <c r="S188"/>
      <c r="V188"/>
      <c r="W188"/>
      <c r="X188"/>
    </row>
    <row r="189" spans="1:24" ht="46.8" x14ac:dyDescent="0.3">
      <c r="A189" s="3088"/>
      <c r="B189" s="3090"/>
      <c r="C189" s="3084" t="s">
        <v>824</v>
      </c>
      <c r="D189" s="3085"/>
      <c r="E189" s="85" t="s">
        <v>9</v>
      </c>
      <c r="F189" s="3224"/>
      <c r="G189" s="2227" t="str">
        <f>'NORTH-1'!G8</f>
        <v>Reading at 00.00hr 
01.08.2023</v>
      </c>
      <c r="H189" s="2227" t="str">
        <f>'NORTH-1'!H8</f>
        <v>Reading at 00.00hr 
01.09.2023</v>
      </c>
      <c r="I189" s="1" t="s">
        <v>10</v>
      </c>
      <c r="J189" s="3088"/>
      <c r="K189" s="1" t="s">
        <v>11</v>
      </c>
      <c r="L189" s="1" t="s">
        <v>12</v>
      </c>
      <c r="M189" s="508" t="s">
        <v>30</v>
      </c>
      <c r="N189" s="75" t="s">
        <v>41</v>
      </c>
      <c r="O189" s="3068"/>
      <c r="S189"/>
      <c r="T189" s="2672">
        <v>15283200.000000071</v>
      </c>
      <c r="U189" s="2672">
        <v>15283200.000000071</v>
      </c>
      <c r="V189" s="33">
        <f>T189-U189</f>
        <v>0</v>
      </c>
      <c r="W189" s="1104">
        <f>V189/U189*100</f>
        <v>0</v>
      </c>
      <c r="X189" s="33" t="str">
        <f>IF(W189&gt;40,"FAULT",IF(W189&lt;-40,"CHECK","OK"))</f>
        <v>OK</v>
      </c>
    </row>
    <row r="190" spans="1:24" x14ac:dyDescent="0.3">
      <c r="A190" s="2">
        <v>1</v>
      </c>
      <c r="B190" s="86">
        <v>2</v>
      </c>
      <c r="C190" s="2582">
        <v>3</v>
      </c>
      <c r="D190" s="2615">
        <v>4</v>
      </c>
      <c r="E190" s="551">
        <v>5</v>
      </c>
      <c r="F190" s="551">
        <v>6</v>
      </c>
      <c r="G190" s="2616">
        <f>'PDB Bill AMR'!$H$5</f>
        <v>8</v>
      </c>
      <c r="H190" s="2616">
        <f>'PDB Bill AMR'!$H$5</f>
        <v>8</v>
      </c>
      <c r="I190" s="2" t="s">
        <v>2021</v>
      </c>
      <c r="J190" s="2">
        <v>10</v>
      </c>
      <c r="K190" s="2" t="s">
        <v>5039</v>
      </c>
      <c r="L190" s="2" t="s">
        <v>5040</v>
      </c>
      <c r="M190" s="2">
        <v>13</v>
      </c>
      <c r="N190" s="2">
        <v>14</v>
      </c>
      <c r="O190" s="2">
        <v>15</v>
      </c>
      <c r="V190" s="33">
        <f t="shared" ref="V190:V206" si="27">T190-U190</f>
        <v>0</v>
      </c>
      <c r="W190" s="1104" t="e">
        <f t="shared" ref="W190:W206" si="28">V190/U190*100</f>
        <v>#DIV/0!</v>
      </c>
      <c r="X190" s="33" t="e">
        <f t="shared" ref="X190:X206" si="29">IF(W190&gt;40,"FAULT",IF(W190&lt;-40,"CHECK","OK"))</f>
        <v>#DIV/0!</v>
      </c>
    </row>
    <row r="191" spans="1:24" x14ac:dyDescent="0.3">
      <c r="A191" s="519"/>
      <c r="B191" s="513" t="s">
        <v>4889</v>
      </c>
      <c r="C191" s="514"/>
      <c r="D191" s="514"/>
      <c r="E191" s="514"/>
      <c r="F191" s="654"/>
      <c r="G191" s="2228"/>
      <c r="H191" s="2228"/>
      <c r="I191" s="514"/>
      <c r="J191" s="514"/>
      <c r="K191" s="573"/>
      <c r="L191" s="514"/>
      <c r="M191" s="515"/>
      <c r="N191" s="516"/>
      <c r="O191" s="507"/>
      <c r="V191" s="33">
        <f t="shared" si="27"/>
        <v>0</v>
      </c>
      <c r="W191" s="1104" t="e">
        <f t="shared" si="28"/>
        <v>#DIV/0!</v>
      </c>
      <c r="X191" s="33" t="e">
        <f t="shared" si="29"/>
        <v>#DIV/0!</v>
      </c>
    </row>
    <row r="192" spans="1:24" x14ac:dyDescent="0.3">
      <c r="A192" s="519">
        <v>1</v>
      </c>
      <c r="B192" s="98" t="s">
        <v>236</v>
      </c>
      <c r="C192" s="51">
        <v>11</v>
      </c>
      <c r="D192" s="934" t="s">
        <v>290</v>
      </c>
      <c r="E192" s="51" t="s">
        <v>238</v>
      </c>
      <c r="F192" s="3">
        <v>1</v>
      </c>
      <c r="G192" s="19">
        <v>48176</v>
      </c>
      <c r="H192" s="19">
        <v>79863</v>
      </c>
      <c r="I192" s="20">
        <f>H192-G192</f>
        <v>31687</v>
      </c>
      <c r="J192" s="507">
        <v>180</v>
      </c>
      <c r="K192" s="574">
        <f>J192*I192*F192</f>
        <v>5703660</v>
      </c>
      <c r="L192" s="21"/>
      <c r="M192" s="21">
        <f>K192*$I$180/$K$194</f>
        <v>5695044.3328483738</v>
      </c>
      <c r="N192" s="80"/>
      <c r="O192" s="507"/>
      <c r="V192" s="33">
        <f t="shared" si="27"/>
        <v>0</v>
      </c>
      <c r="W192" s="1104" t="e">
        <f t="shared" si="28"/>
        <v>#DIV/0!</v>
      </c>
      <c r="X192" s="33" t="e">
        <f t="shared" si="29"/>
        <v>#DIV/0!</v>
      </c>
    </row>
    <row r="193" spans="1:31" x14ac:dyDescent="0.3">
      <c r="A193" s="519">
        <v>2</v>
      </c>
      <c r="B193" s="98" t="s">
        <v>237</v>
      </c>
      <c r="C193" s="51">
        <v>11</v>
      </c>
      <c r="D193" s="936" t="s">
        <v>290</v>
      </c>
      <c r="E193" s="51" t="s">
        <v>239</v>
      </c>
      <c r="F193" s="3">
        <v>1</v>
      </c>
      <c r="G193" s="19">
        <v>991150</v>
      </c>
      <c r="H193" s="19">
        <v>1021744</v>
      </c>
      <c r="I193" s="20">
        <f>H193-G193</f>
        <v>30594</v>
      </c>
      <c r="J193" s="507">
        <v>180</v>
      </c>
      <c r="K193" s="574">
        <f>J193*I193*F193</f>
        <v>5506920</v>
      </c>
      <c r="L193" s="21"/>
      <c r="M193" s="21">
        <f>K193*$I$180/$K$194</f>
        <v>5498601.5185774341</v>
      </c>
      <c r="N193" s="80"/>
      <c r="O193" s="507"/>
      <c r="V193" s="33">
        <f t="shared" si="27"/>
        <v>0</v>
      </c>
      <c r="W193" s="1104" t="e">
        <f t="shared" si="28"/>
        <v>#DIV/0!</v>
      </c>
      <c r="X193" s="33" t="e">
        <f t="shared" si="29"/>
        <v>#DIV/0!</v>
      </c>
    </row>
    <row r="194" spans="1:31" x14ac:dyDescent="0.3">
      <c r="A194" s="519"/>
      <c r="B194" s="100"/>
      <c r="C194" s="89"/>
      <c r="D194" s="601"/>
      <c r="E194" s="89"/>
      <c r="F194" s="46"/>
      <c r="G194" s="35">
        <v>0</v>
      </c>
      <c r="H194" s="35">
        <v>0</v>
      </c>
      <c r="I194" s="47"/>
      <c r="J194" s="38" t="s">
        <v>27</v>
      </c>
      <c r="K194" s="2128">
        <f>SUM(K192:K193)</f>
        <v>11210580</v>
      </c>
      <c r="L194" s="48"/>
      <c r="M194" s="42">
        <f>SUM(M192:M193)</f>
        <v>11193645.851425808</v>
      </c>
      <c r="N194" s="3">
        <f>(M194-K194)/K194*100</f>
        <v>-0.15105506204132235</v>
      </c>
      <c r="O194" s="507"/>
      <c r="V194" s="33">
        <f t="shared" si="27"/>
        <v>0</v>
      </c>
      <c r="W194" s="1104" t="e">
        <f t="shared" si="28"/>
        <v>#DIV/0!</v>
      </c>
      <c r="X194" s="33" t="e">
        <f t="shared" si="29"/>
        <v>#DIV/0!</v>
      </c>
    </row>
    <row r="195" spans="1:31" x14ac:dyDescent="0.3">
      <c r="A195" s="519"/>
      <c r="B195" s="532" t="s">
        <v>4889</v>
      </c>
      <c r="C195" s="533"/>
      <c r="D195" s="533"/>
      <c r="E195" s="533"/>
      <c r="F195" s="656"/>
      <c r="G195" s="2212">
        <v>0</v>
      </c>
      <c r="H195" s="2212">
        <v>0</v>
      </c>
      <c r="I195" s="533"/>
      <c r="J195" s="49"/>
      <c r="K195" s="587"/>
      <c r="L195" s="50"/>
      <c r="M195" s="50"/>
      <c r="N195" s="534"/>
      <c r="O195" s="507"/>
      <c r="V195" s="33">
        <f t="shared" si="27"/>
        <v>0</v>
      </c>
      <c r="W195" s="1104" t="e">
        <f t="shared" si="28"/>
        <v>#DIV/0!</v>
      </c>
      <c r="X195" s="33" t="e">
        <f t="shared" si="29"/>
        <v>#DIV/0!</v>
      </c>
    </row>
    <row r="196" spans="1:31" x14ac:dyDescent="0.3">
      <c r="A196" s="519">
        <v>1</v>
      </c>
      <c r="B196" s="98" t="s">
        <v>227</v>
      </c>
      <c r="C196" s="72">
        <v>11</v>
      </c>
      <c r="D196" s="998" t="s">
        <v>2858</v>
      </c>
      <c r="E196" s="51" t="s">
        <v>245</v>
      </c>
      <c r="F196" s="3">
        <v>1</v>
      </c>
      <c r="G196" s="2231">
        <v>156809</v>
      </c>
      <c r="H196" s="2231">
        <v>179420</v>
      </c>
      <c r="I196" s="19">
        <f t="shared" ref="I196:I206" si="30">H196-G196</f>
        <v>22611</v>
      </c>
      <c r="J196" s="507">
        <v>60</v>
      </c>
      <c r="K196" s="581"/>
      <c r="L196" s="21">
        <f t="shared" ref="L196:L206" si="31">J196*I196*F196</f>
        <v>1356660</v>
      </c>
      <c r="M196" s="21">
        <f>L196*$K$207/$L$207</f>
        <v>1354639.6969936094</v>
      </c>
      <c r="N196" s="1064" t="s">
        <v>103</v>
      </c>
      <c r="O196" s="14"/>
      <c r="S196" s="511" t="str">
        <f t="shared" ref="S196:S206" si="32">B196</f>
        <v>11 kV post office</v>
      </c>
      <c r="T196" s="2672">
        <f t="shared" ref="T196:T206" si="33">M196</f>
        <v>1354639.6969936094</v>
      </c>
      <c r="U196" s="2672">
        <v>1410640.1386185172</v>
      </c>
      <c r="V196" s="33">
        <f t="shared" si="27"/>
        <v>-56000.441624907777</v>
      </c>
      <c r="W196" s="1104">
        <f t="shared" si="28"/>
        <v>-3.9698602139416441</v>
      </c>
      <c r="X196" s="33" t="str">
        <f t="shared" si="29"/>
        <v>OK</v>
      </c>
    </row>
    <row r="197" spans="1:31" x14ac:dyDescent="0.3">
      <c r="A197" s="519">
        <v>2</v>
      </c>
      <c r="B197" s="98" t="s">
        <v>228</v>
      </c>
      <c r="C197" s="72">
        <v>11</v>
      </c>
      <c r="D197" s="998" t="s">
        <v>2858</v>
      </c>
      <c r="E197" s="51" t="s">
        <v>246</v>
      </c>
      <c r="F197" s="3">
        <v>1</v>
      </c>
      <c r="G197" s="2231">
        <v>423860</v>
      </c>
      <c r="H197" s="2231">
        <v>446690</v>
      </c>
      <c r="I197" s="19">
        <f t="shared" si="30"/>
        <v>22830</v>
      </c>
      <c r="J197" s="507">
        <v>60</v>
      </c>
      <c r="K197" s="581"/>
      <c r="L197" s="21">
        <f t="shared" si="31"/>
        <v>1369800</v>
      </c>
      <c r="M197" s="21">
        <f t="shared" ref="M197:M206" si="34">L197*$K$207/$L$207</f>
        <v>1367760.1292452393</v>
      </c>
      <c r="N197" s="71" t="s">
        <v>103</v>
      </c>
      <c r="O197" s="14"/>
      <c r="S197" s="511" t="str">
        <f t="shared" si="32"/>
        <v>11 kV anarkoli</v>
      </c>
      <c r="T197" s="2672">
        <f t="shared" si="33"/>
        <v>1367760.1292452393</v>
      </c>
      <c r="U197" s="2672">
        <v>1475917.0543941141</v>
      </c>
      <c r="V197" s="33">
        <f t="shared" si="27"/>
        <v>-108156.92514887475</v>
      </c>
      <c r="W197" s="1104">
        <f t="shared" si="28"/>
        <v>-7.3281167682742705</v>
      </c>
      <c r="X197" s="33" t="str">
        <f t="shared" si="29"/>
        <v>OK</v>
      </c>
    </row>
    <row r="198" spans="1:31" ht="27.6" x14ac:dyDescent="0.3">
      <c r="A198" s="519">
        <v>3</v>
      </c>
      <c r="B198" s="98" t="s">
        <v>2859</v>
      </c>
      <c r="C198" s="72">
        <v>11</v>
      </c>
      <c r="D198" s="998" t="s">
        <v>252</v>
      </c>
      <c r="E198" s="51" t="s">
        <v>247</v>
      </c>
      <c r="F198" s="3">
        <v>1</v>
      </c>
      <c r="G198" s="2231">
        <v>944778</v>
      </c>
      <c r="H198" s="2231">
        <v>951155</v>
      </c>
      <c r="I198" s="19">
        <f t="shared" si="30"/>
        <v>6377</v>
      </c>
      <c r="J198" s="507">
        <v>60</v>
      </c>
      <c r="K198" s="581"/>
      <c r="L198" s="21">
        <f t="shared" si="31"/>
        <v>382620</v>
      </c>
      <c r="M198" s="21">
        <f t="shared" si="34"/>
        <v>382050.2121855843</v>
      </c>
      <c r="N198" s="1064" t="s">
        <v>104</v>
      </c>
      <c r="O198" s="14"/>
      <c r="S198" s="511" t="str">
        <f t="shared" si="32"/>
        <v>11 kV sonalibagh</v>
      </c>
      <c r="T198" s="2672">
        <f t="shared" si="33"/>
        <v>382050.2121855843</v>
      </c>
      <c r="U198" s="2672">
        <v>390823.07555187622</v>
      </c>
      <c r="V198" s="33">
        <f t="shared" si="27"/>
        <v>-8772.8633662919165</v>
      </c>
      <c r="W198" s="1104">
        <f t="shared" si="28"/>
        <v>-2.2447147865831281</v>
      </c>
      <c r="X198" s="33" t="str">
        <f t="shared" si="29"/>
        <v>OK</v>
      </c>
      <c r="Y198" s="1007"/>
      <c r="Z198" s="1007"/>
      <c r="AA198" s="1007"/>
      <c r="AB198" s="1007"/>
      <c r="AC198" s="1007"/>
      <c r="AD198" s="1007"/>
      <c r="AE198" s="1007"/>
    </row>
    <row r="199" spans="1:31" x14ac:dyDescent="0.3">
      <c r="A199" s="519">
        <v>4</v>
      </c>
      <c r="B199" s="98" t="s">
        <v>229</v>
      </c>
      <c r="C199" s="72">
        <v>11</v>
      </c>
      <c r="D199" s="998" t="s">
        <v>252</v>
      </c>
      <c r="E199" s="51" t="s">
        <v>248</v>
      </c>
      <c r="F199" s="3">
        <v>1</v>
      </c>
      <c r="G199" s="2231">
        <v>1943262</v>
      </c>
      <c r="H199" s="2231">
        <v>1958537</v>
      </c>
      <c r="I199" s="19">
        <f t="shared" si="30"/>
        <v>15275</v>
      </c>
      <c r="J199" s="507">
        <v>60</v>
      </c>
      <c r="K199" s="581"/>
      <c r="L199" s="21">
        <f t="shared" si="31"/>
        <v>916500</v>
      </c>
      <c r="M199" s="21">
        <f t="shared" si="34"/>
        <v>915135.171888788</v>
      </c>
      <c r="N199" s="71" t="s">
        <v>104</v>
      </c>
      <c r="O199" s="14"/>
      <c r="S199" s="511" t="str">
        <f t="shared" si="32"/>
        <v>11 Kv desh tv</v>
      </c>
      <c r="T199" s="2672">
        <f t="shared" si="33"/>
        <v>915135.171888788</v>
      </c>
      <c r="U199" s="2672">
        <v>946635.05290354078</v>
      </c>
      <c r="V199" s="33">
        <f t="shared" si="27"/>
        <v>-31499.881014752784</v>
      </c>
      <c r="W199" s="1104">
        <f t="shared" si="28"/>
        <v>-3.3275633432478151</v>
      </c>
      <c r="X199" s="33" t="str">
        <f t="shared" si="29"/>
        <v>OK</v>
      </c>
    </row>
    <row r="200" spans="1:31" x14ac:dyDescent="0.3">
      <c r="A200" s="519">
        <v>5</v>
      </c>
      <c r="B200" s="98" t="s">
        <v>232</v>
      </c>
      <c r="C200" s="72">
        <v>11</v>
      </c>
      <c r="D200" s="998" t="s">
        <v>252</v>
      </c>
      <c r="E200" s="51" t="s">
        <v>2860</v>
      </c>
      <c r="F200" s="3">
        <v>1</v>
      </c>
      <c r="G200" s="2231">
        <v>590.39</v>
      </c>
      <c r="H200" s="2231">
        <v>618.29999999999995</v>
      </c>
      <c r="I200" s="19">
        <f t="shared" si="30"/>
        <v>27.909999999999968</v>
      </c>
      <c r="J200" s="507">
        <v>60000</v>
      </c>
      <c r="K200" s="581"/>
      <c r="L200" s="21">
        <f t="shared" si="31"/>
        <v>1674599.9999999981</v>
      </c>
      <c r="M200" s="21">
        <f t="shared" si="34"/>
        <v>1672106.228963407</v>
      </c>
      <c r="N200" s="71" t="s">
        <v>104</v>
      </c>
      <c r="O200" s="14"/>
      <c r="S200" s="511" t="str">
        <f t="shared" si="32"/>
        <v>11 Kv Btcl</v>
      </c>
      <c r="T200" s="2672">
        <f t="shared" si="33"/>
        <v>1672106.228963407</v>
      </c>
      <c r="U200" s="2672">
        <v>1759482.3720064545</v>
      </c>
      <c r="V200" s="33">
        <f t="shared" si="27"/>
        <v>-87376.143043047516</v>
      </c>
      <c r="W200" s="1104">
        <f t="shared" si="28"/>
        <v>-4.966014120585176</v>
      </c>
      <c r="X200" s="33" t="str">
        <f t="shared" si="29"/>
        <v>OK</v>
      </c>
    </row>
    <row r="201" spans="1:31" x14ac:dyDescent="0.3">
      <c r="A201" s="519">
        <v>1</v>
      </c>
      <c r="B201" s="98" t="s">
        <v>230</v>
      </c>
      <c r="C201" s="72">
        <v>11</v>
      </c>
      <c r="D201" s="998" t="s">
        <v>2858</v>
      </c>
      <c r="E201" s="51" t="s">
        <v>249</v>
      </c>
      <c r="F201" s="3">
        <v>1</v>
      </c>
      <c r="G201" s="2231">
        <v>885274</v>
      </c>
      <c r="H201" s="2231">
        <v>895318</v>
      </c>
      <c r="I201" s="19">
        <f t="shared" si="30"/>
        <v>10044</v>
      </c>
      <c r="J201" s="507">
        <v>60</v>
      </c>
      <c r="K201" s="581"/>
      <c r="L201" s="21">
        <f t="shared" si="31"/>
        <v>602640</v>
      </c>
      <c r="M201" s="21">
        <f t="shared" si="34"/>
        <v>601742.56408844423</v>
      </c>
      <c r="N201" s="71" t="s">
        <v>103</v>
      </c>
      <c r="O201" s="14"/>
      <c r="S201" s="511" t="str">
        <f t="shared" si="32"/>
        <v>11 kV century</v>
      </c>
      <c r="T201" s="2672">
        <f t="shared" si="33"/>
        <v>601742.56408844423</v>
      </c>
      <c r="U201" s="2672">
        <v>617435.78132697567</v>
      </c>
      <c r="V201" s="33">
        <f t="shared" si="27"/>
        <v>-15693.217238531448</v>
      </c>
      <c r="W201" s="1104">
        <f t="shared" si="28"/>
        <v>-2.541676027392521</v>
      </c>
      <c r="X201" s="33" t="str">
        <f t="shared" si="29"/>
        <v>OK</v>
      </c>
    </row>
    <row r="202" spans="1:31" x14ac:dyDescent="0.3">
      <c r="A202" s="519">
        <v>2</v>
      </c>
      <c r="B202" s="98" t="s">
        <v>231</v>
      </c>
      <c r="C202" s="72">
        <v>11</v>
      </c>
      <c r="D202" s="998" t="s">
        <v>252</v>
      </c>
      <c r="E202" s="51" t="s">
        <v>250</v>
      </c>
      <c r="F202" s="3">
        <v>1</v>
      </c>
      <c r="G202" s="2231">
        <v>470250</v>
      </c>
      <c r="H202" s="2231">
        <v>488103</v>
      </c>
      <c r="I202" s="19">
        <f t="shared" si="30"/>
        <v>17853</v>
      </c>
      <c r="J202" s="507">
        <v>60</v>
      </c>
      <c r="K202" s="581"/>
      <c r="L202" s="21">
        <f t="shared" si="31"/>
        <v>1071180</v>
      </c>
      <c r="M202" s="21">
        <f t="shared" si="34"/>
        <v>1069584.8264308039</v>
      </c>
      <c r="N202" s="71" t="s">
        <v>104</v>
      </c>
      <c r="O202" s="14"/>
      <c r="S202" s="511" t="str">
        <f t="shared" si="32"/>
        <v>11 kV cinema hall</v>
      </c>
      <c r="T202" s="2672">
        <f t="shared" si="33"/>
        <v>1069584.8264308039</v>
      </c>
      <c r="U202" s="2672">
        <v>1086052.1721013293</v>
      </c>
      <c r="V202" s="33">
        <f t="shared" si="27"/>
        <v>-16467.34567052545</v>
      </c>
      <c r="W202" s="1104">
        <f t="shared" si="28"/>
        <v>-1.5162573303144258</v>
      </c>
      <c r="X202" s="33" t="str">
        <f t="shared" si="29"/>
        <v>OK</v>
      </c>
    </row>
    <row r="203" spans="1:31" x14ac:dyDescent="0.3">
      <c r="A203" s="519">
        <v>3</v>
      </c>
      <c r="B203" s="98" t="s">
        <v>2861</v>
      </c>
      <c r="C203" s="72">
        <v>11</v>
      </c>
      <c r="D203" s="998" t="s">
        <v>2862</v>
      </c>
      <c r="E203" s="51" t="s">
        <v>251</v>
      </c>
      <c r="F203" s="3">
        <v>1</v>
      </c>
      <c r="G203" s="2231">
        <v>697644</v>
      </c>
      <c r="H203" s="2231">
        <v>726493</v>
      </c>
      <c r="I203" s="19">
        <f t="shared" si="30"/>
        <v>28849</v>
      </c>
      <c r="J203" s="507">
        <v>60</v>
      </c>
      <c r="K203" s="581"/>
      <c r="L203" s="21">
        <f t="shared" si="31"/>
        <v>1730940</v>
      </c>
      <c r="M203" s="21">
        <f t="shared" si="34"/>
        <v>1728362.3288916296</v>
      </c>
      <c r="N203" s="1064" t="s">
        <v>83</v>
      </c>
      <c r="O203" s="14"/>
      <c r="S203" s="511" t="str">
        <f t="shared" si="32"/>
        <v>11 kV malibagh bazar</v>
      </c>
      <c r="T203" s="2672">
        <f t="shared" si="33"/>
        <v>1728362.3288916296</v>
      </c>
      <c r="U203" s="2672">
        <v>1686240.4747646612</v>
      </c>
      <c r="V203" s="33">
        <f t="shared" si="27"/>
        <v>42121.854126968421</v>
      </c>
      <c r="W203" s="1104">
        <f t="shared" si="28"/>
        <v>2.4979743255686659</v>
      </c>
      <c r="X203" s="33" t="str">
        <f t="shared" si="29"/>
        <v>OK</v>
      </c>
    </row>
    <row r="204" spans="1:31" x14ac:dyDescent="0.3">
      <c r="A204" s="519">
        <v>4</v>
      </c>
      <c r="B204" s="98" t="s">
        <v>233</v>
      </c>
      <c r="C204" s="72">
        <v>11</v>
      </c>
      <c r="D204" s="998"/>
      <c r="E204" s="51" t="s">
        <v>2863</v>
      </c>
      <c r="F204" s="3">
        <v>1</v>
      </c>
      <c r="G204" s="2231">
        <v>694633</v>
      </c>
      <c r="H204" s="2231">
        <v>717945</v>
      </c>
      <c r="I204" s="19">
        <f t="shared" si="30"/>
        <v>23312</v>
      </c>
      <c r="J204" s="507">
        <v>60</v>
      </c>
      <c r="K204" s="581"/>
      <c r="L204" s="21">
        <f t="shared" si="31"/>
        <v>1398720</v>
      </c>
      <c r="M204" s="21">
        <f t="shared" si="34"/>
        <v>1396637.0623287349</v>
      </c>
      <c r="N204" s="71" t="s">
        <v>104</v>
      </c>
      <c r="O204" s="14"/>
      <c r="S204" s="511" t="str">
        <f t="shared" si="32"/>
        <v>11 kv Sherebangla</v>
      </c>
      <c r="T204" s="2672">
        <f t="shared" si="33"/>
        <v>1396637.0623287349</v>
      </c>
      <c r="U204" s="2672">
        <v>1544547.6465765308</v>
      </c>
      <c r="V204" s="33">
        <f t="shared" si="27"/>
        <v>-147910.58424779586</v>
      </c>
      <c r="W204" s="1104">
        <f t="shared" si="28"/>
        <v>-9.5763044005562215</v>
      </c>
      <c r="X204" s="33" t="str">
        <f t="shared" si="29"/>
        <v>OK</v>
      </c>
    </row>
    <row r="205" spans="1:31" x14ac:dyDescent="0.3">
      <c r="A205" s="519">
        <v>5</v>
      </c>
      <c r="B205" s="98" t="s">
        <v>234</v>
      </c>
      <c r="C205" s="72">
        <v>11</v>
      </c>
      <c r="D205" s="998" t="s">
        <v>2862</v>
      </c>
      <c r="E205" s="51" t="s">
        <v>2864</v>
      </c>
      <c r="F205" s="3">
        <v>1</v>
      </c>
      <c r="G205" s="2231">
        <v>320497</v>
      </c>
      <c r="H205" s="2231">
        <v>332275</v>
      </c>
      <c r="I205" s="19">
        <f t="shared" si="30"/>
        <v>11778</v>
      </c>
      <c r="J205" s="507">
        <v>60</v>
      </c>
      <c r="K205" s="581"/>
      <c r="L205" s="21">
        <f t="shared" si="31"/>
        <v>706680</v>
      </c>
      <c r="M205" s="21">
        <f t="shared" si="34"/>
        <v>705627.6304095675</v>
      </c>
      <c r="N205" s="71" t="s">
        <v>104</v>
      </c>
      <c r="O205" s="14"/>
      <c r="S205" s="511" t="str">
        <f t="shared" si="32"/>
        <v>11 kV Nur Mosjid</v>
      </c>
      <c r="T205" s="2672">
        <f t="shared" si="33"/>
        <v>705627.6304095675</v>
      </c>
      <c r="U205" s="2672">
        <v>690498.0173326896</v>
      </c>
      <c r="V205" s="33">
        <f t="shared" si="27"/>
        <v>15129.613076877897</v>
      </c>
      <c r="W205" s="1104">
        <f t="shared" si="28"/>
        <v>2.1911160781202188</v>
      </c>
      <c r="X205" s="33" t="str">
        <f t="shared" si="29"/>
        <v>OK</v>
      </c>
    </row>
    <row r="206" spans="1:31" x14ac:dyDescent="0.3">
      <c r="A206" s="519">
        <v>6</v>
      </c>
      <c r="B206" s="98" t="s">
        <v>235</v>
      </c>
      <c r="C206" s="72"/>
      <c r="D206" s="998" t="s">
        <v>284</v>
      </c>
      <c r="E206" s="51" t="s">
        <v>2865</v>
      </c>
      <c r="F206" s="3">
        <v>1</v>
      </c>
      <c r="G206" s="2231">
        <v>8095.99</v>
      </c>
      <c r="H206" s="2231">
        <v>8095.99</v>
      </c>
      <c r="I206" s="19">
        <f t="shared" si="30"/>
        <v>0</v>
      </c>
      <c r="J206" s="507">
        <v>60</v>
      </c>
      <c r="K206" s="581"/>
      <c r="L206" s="21">
        <f t="shared" si="31"/>
        <v>0</v>
      </c>
      <c r="M206" s="21">
        <f t="shared" si="34"/>
        <v>0</v>
      </c>
      <c r="N206" s="71" t="s">
        <v>104</v>
      </c>
      <c r="O206" s="14"/>
      <c r="S206" s="511" t="str">
        <f t="shared" si="32"/>
        <v>Auxiliary</v>
      </c>
      <c r="T206" s="2672">
        <f t="shared" si="33"/>
        <v>0</v>
      </c>
      <c r="U206" s="2672">
        <v>4061.5416769733574</v>
      </c>
      <c r="V206" s="33">
        <f t="shared" si="27"/>
        <v>-4061.5416769733574</v>
      </c>
      <c r="W206" s="1104">
        <f t="shared" si="28"/>
        <v>-100</v>
      </c>
      <c r="X206" s="33" t="str">
        <f t="shared" si="29"/>
        <v>CHECK</v>
      </c>
    </row>
    <row r="207" spans="1:31" ht="27.6" x14ac:dyDescent="0.3">
      <c r="A207" s="524"/>
      <c r="B207" s="94"/>
      <c r="C207" s="88"/>
      <c r="D207" s="88"/>
      <c r="E207" s="88"/>
      <c r="F207" s="659"/>
      <c r="G207" s="659"/>
      <c r="H207" s="659"/>
      <c r="I207" s="37"/>
      <c r="J207" s="52" t="s">
        <v>38</v>
      </c>
      <c r="K207" s="2125">
        <f>M194</f>
        <v>11193645.851425808</v>
      </c>
      <c r="L207" s="2125">
        <f>SUM(L196:L206)</f>
        <v>11210339.999999998</v>
      </c>
      <c r="M207" s="42">
        <f>SUM(M196:M206)</f>
        <v>11193645.851425808</v>
      </c>
      <c r="N207" s="589">
        <f>(M207-L207)/L207*100</f>
        <v>-0.14891741529864586</v>
      </c>
      <c r="O207" s="28"/>
    </row>
    <row r="208" spans="1:31" customFormat="1" x14ac:dyDescent="0.3">
      <c r="B208" s="1010" t="s">
        <v>222</v>
      </c>
      <c r="F208" s="658"/>
      <c r="G208" s="2229"/>
      <c r="H208" s="2229"/>
      <c r="N208" s="704"/>
      <c r="T208" s="2672"/>
      <c r="U208" s="2672"/>
    </row>
    <row r="209" spans="1:21" x14ac:dyDescent="0.3">
      <c r="E209"/>
      <c r="F209" s="3107" t="s">
        <v>815</v>
      </c>
      <c r="G209" s="3108"/>
      <c r="H209" s="3109"/>
      <c r="I209" s="555" t="s">
        <v>14</v>
      </c>
      <c r="K209"/>
    </row>
    <row r="210" spans="1:21" x14ac:dyDescent="0.3">
      <c r="E210"/>
      <c r="F210" s="1090" t="s">
        <v>103</v>
      </c>
      <c r="G210" s="3246" t="s">
        <v>4068</v>
      </c>
      <c r="H210" s="3247"/>
      <c r="I210" s="530">
        <f>M196+M197+M201</f>
        <v>3324142.390327293</v>
      </c>
      <c r="K210"/>
      <c r="O210" s="511" t="s">
        <v>222</v>
      </c>
    </row>
    <row r="211" spans="1:21" x14ac:dyDescent="0.3">
      <c r="E211"/>
      <c r="F211" s="1090" t="s">
        <v>104</v>
      </c>
      <c r="G211" s="3246" t="s">
        <v>4068</v>
      </c>
      <c r="H211" s="3247"/>
      <c r="I211" s="530">
        <f>M198+M199+M200+M202+M204+M206+M205</f>
        <v>6141141.1322068861</v>
      </c>
      <c r="K211"/>
    </row>
    <row r="212" spans="1:21" x14ac:dyDescent="0.3">
      <c r="E212"/>
      <c r="F212" s="1090" t="s">
        <v>83</v>
      </c>
      <c r="G212" s="3246" t="s">
        <v>4068</v>
      </c>
      <c r="H212" s="3247"/>
      <c r="I212" s="530">
        <f>M203</f>
        <v>1728362.3288916296</v>
      </c>
      <c r="K212"/>
    </row>
    <row r="213" spans="1:21" x14ac:dyDescent="0.3">
      <c r="F213" s="1090"/>
      <c r="G213" s="3246"/>
      <c r="H213" s="3247"/>
      <c r="I213" s="530"/>
      <c r="K213"/>
    </row>
    <row r="214" spans="1:21" x14ac:dyDescent="0.3">
      <c r="E214"/>
      <c r="F214" s="1090"/>
      <c r="G214" s="3227"/>
      <c r="H214" s="3228"/>
      <c r="I214" s="530"/>
      <c r="K214"/>
    </row>
    <row r="215" spans="1:21" x14ac:dyDescent="0.3">
      <c r="E215"/>
      <c r="F215" s="3175" t="s">
        <v>199</v>
      </c>
      <c r="G215" s="3176"/>
      <c r="H215" s="3177"/>
      <c r="I215" s="540">
        <f>SUM(I210:I214)</f>
        <v>11193645.851425808</v>
      </c>
      <c r="J215" s="42">
        <f>I215-M207</f>
        <v>0</v>
      </c>
      <c r="K215"/>
    </row>
    <row r="216" spans="1:21" x14ac:dyDescent="0.3">
      <c r="E216"/>
      <c r="F216" s="674"/>
      <c r="K216"/>
    </row>
    <row r="218" spans="1:21" x14ac:dyDescent="0.3">
      <c r="T218" s="2671"/>
      <c r="U218" s="2671"/>
    </row>
    <row r="220" spans="1:21" x14ac:dyDescent="0.25">
      <c r="K220" s="1126"/>
      <c r="L220" s="1126"/>
      <c r="M220" s="1124"/>
      <c r="N220" s="1147"/>
      <c r="O220" s="1148"/>
      <c r="P220" s="1149"/>
      <c r="T220" s="2673"/>
      <c r="U220" s="2673"/>
    </row>
    <row r="221" spans="1:21" x14ac:dyDescent="0.3">
      <c r="K221" s="1126"/>
      <c r="L221" s="1126"/>
      <c r="M221" s="1124"/>
      <c r="N221" s="1147"/>
      <c r="O221" s="1148"/>
      <c r="P221" s="1150"/>
    </row>
    <row r="224" spans="1:21" ht="24.6" x14ac:dyDescent="0.3">
      <c r="A224" s="45"/>
      <c r="B224" s="3128" t="s">
        <v>253</v>
      </c>
      <c r="C224" s="3128"/>
      <c r="D224" s="3128"/>
      <c r="E224" s="3128"/>
      <c r="F224" s="3128"/>
      <c r="G224" s="3128"/>
      <c r="H224" s="3128"/>
      <c r="I224" s="3128"/>
      <c r="J224" s="3128"/>
      <c r="K224" s="3128"/>
      <c r="L224" s="3128"/>
      <c r="M224" s="3128"/>
      <c r="N224" s="1046"/>
      <c r="O224" s="27"/>
    </row>
    <row r="227" spans="1:24" ht="43.2" x14ac:dyDescent="0.3">
      <c r="A227" s="3086" t="s">
        <v>847</v>
      </c>
      <c r="B227" s="3086"/>
      <c r="C227" s="3086"/>
      <c r="D227" s="3086"/>
      <c r="E227" s="3086"/>
      <c r="F227" s="3086"/>
      <c r="G227" s="3086"/>
      <c r="H227" s="3086"/>
      <c r="I227" s="3086"/>
      <c r="J227" s="3086"/>
      <c r="K227" s="3086"/>
      <c r="L227" s="3086"/>
      <c r="M227" s="3086"/>
      <c r="N227" s="3086"/>
      <c r="O227" s="629" t="str">
        <f>$O$6</f>
        <v>Month August-2023</v>
      </c>
      <c r="S227" s="1103" t="s">
        <v>4084</v>
      </c>
      <c r="T227" s="2672" t="str">
        <f>O227</f>
        <v>Month August-2023</v>
      </c>
      <c r="U227" s="2672" t="s">
        <v>5037</v>
      </c>
      <c r="V227" s="1103" t="s">
        <v>15</v>
      </c>
      <c r="W227" s="1103" t="s">
        <v>16</v>
      </c>
      <c r="X227" s="1103" t="s">
        <v>17</v>
      </c>
    </row>
    <row r="228" spans="1:24" x14ac:dyDescent="0.3">
      <c r="A228" s="3231" t="s">
        <v>0</v>
      </c>
      <c r="B228" s="3232" t="s">
        <v>1</v>
      </c>
      <c r="C228" s="3234" t="s">
        <v>2</v>
      </c>
      <c r="D228" s="3245"/>
      <c r="E228" s="3235"/>
      <c r="F228" s="3233" t="s">
        <v>3</v>
      </c>
      <c r="G228" s="3234" t="s">
        <v>4</v>
      </c>
      <c r="H228" s="3235"/>
      <c r="I228" s="3236"/>
      <c r="J228" s="3237" t="s">
        <v>5</v>
      </c>
      <c r="K228" s="3234" t="s">
        <v>6</v>
      </c>
      <c r="L228" s="3235"/>
      <c r="M228" s="23" t="s">
        <v>29</v>
      </c>
      <c r="N228" s="75"/>
      <c r="O228" s="3067" t="s">
        <v>7</v>
      </c>
      <c r="S228"/>
      <c r="V228"/>
      <c r="W228"/>
      <c r="X228"/>
    </row>
    <row r="229" spans="1:24" ht="46.8" x14ac:dyDescent="0.3">
      <c r="A229" s="3088"/>
      <c r="B229" s="3090"/>
      <c r="C229" s="85" t="s">
        <v>8</v>
      </c>
      <c r="D229" s="599"/>
      <c r="E229" s="85" t="s">
        <v>9</v>
      </c>
      <c r="F229" s="3224"/>
      <c r="G229" s="2227" t="str">
        <f>'NORTH-1'!G8</f>
        <v>Reading at 00.00hr 
01.08.2023</v>
      </c>
      <c r="H229" s="2227" t="str">
        <f>'NORTH-1'!H8</f>
        <v>Reading at 00.00hr 
01.09.2023</v>
      </c>
      <c r="I229" s="1" t="s">
        <v>10</v>
      </c>
      <c r="J229" s="3088"/>
      <c r="K229" s="1" t="s">
        <v>11</v>
      </c>
      <c r="L229" s="1" t="s">
        <v>12</v>
      </c>
      <c r="M229" s="508" t="s">
        <v>30</v>
      </c>
      <c r="N229" s="75" t="s">
        <v>41</v>
      </c>
      <c r="O229" s="3068"/>
      <c r="S229"/>
      <c r="T229" s="2672">
        <v>15283200.000000071</v>
      </c>
      <c r="U229" s="2672">
        <v>15283200.000000071</v>
      </c>
      <c r="V229" s="33">
        <f>T229-U229</f>
        <v>0</v>
      </c>
      <c r="W229" s="1104">
        <f>V229/U229*100</f>
        <v>0</v>
      </c>
      <c r="X229" s="33" t="str">
        <f>IF(W229&gt;40,"FAULT",IF(W229&lt;-40,"CHECK","OK"))</f>
        <v>OK</v>
      </c>
    </row>
    <row r="230" spans="1:24" x14ac:dyDescent="0.3">
      <c r="A230" s="2">
        <v>1</v>
      </c>
      <c r="B230" s="86">
        <v>2</v>
      </c>
      <c r="C230" s="2582">
        <v>3</v>
      </c>
      <c r="D230" s="2615">
        <v>4</v>
      </c>
      <c r="E230" s="551">
        <v>5</v>
      </c>
      <c r="F230" s="551">
        <v>6</v>
      </c>
      <c r="G230" s="2616">
        <f>'PDB Bill AMR'!$H$5</f>
        <v>8</v>
      </c>
      <c r="H230" s="2616">
        <f>'PDB Bill AMR'!$H$5</f>
        <v>8</v>
      </c>
      <c r="I230" s="2" t="s">
        <v>2021</v>
      </c>
      <c r="J230" s="2">
        <v>10</v>
      </c>
      <c r="K230" s="2" t="s">
        <v>5039</v>
      </c>
      <c r="L230" s="2" t="s">
        <v>5040</v>
      </c>
      <c r="M230" s="2">
        <v>13</v>
      </c>
      <c r="N230" s="2">
        <v>14</v>
      </c>
      <c r="O230" s="2">
        <v>15</v>
      </c>
    </row>
    <row r="231" spans="1:24" ht="27" customHeight="1" x14ac:dyDescent="0.3">
      <c r="A231" s="10"/>
      <c r="B231" s="546" t="s">
        <v>836</v>
      </c>
      <c r="C231" s="514"/>
      <c r="D231" s="548"/>
      <c r="E231" s="514"/>
      <c r="F231" s="654"/>
      <c r="G231" s="2228"/>
      <c r="H231" s="2228"/>
      <c r="I231" s="514"/>
      <c r="J231" s="514"/>
      <c r="K231" s="573"/>
      <c r="L231" s="514"/>
      <c r="M231" s="515"/>
      <c r="N231" s="516"/>
      <c r="O231" s="7"/>
    </row>
    <row r="232" spans="1:24" x14ac:dyDescent="0.3">
      <c r="A232" s="519"/>
      <c r="B232" s="98" t="s">
        <v>254</v>
      </c>
      <c r="C232" s="543">
        <v>132</v>
      </c>
      <c r="D232" s="3253" t="s">
        <v>446</v>
      </c>
      <c r="E232" s="3254">
        <v>8993681</v>
      </c>
      <c r="F232" s="3">
        <v>1</v>
      </c>
      <c r="G232" s="1179">
        <f>'PDB Bill AMR'!I33</f>
        <v>2642.9389999999999</v>
      </c>
      <c r="H232" s="1179">
        <f>'PDB Bill AMR'!J33</f>
        <v>2668.6010000000001</v>
      </c>
      <c r="I232" s="2120">
        <f>'PDB Bill AMR'!K33</f>
        <v>25.662000000000262</v>
      </c>
      <c r="J232" s="1157">
        <f>'PDB Bill AMR'!H33</f>
        <v>1440000</v>
      </c>
      <c r="K232" s="1151">
        <f>'PDB Bill AMR'!L33</f>
        <v>0</v>
      </c>
      <c r="L232" s="1158">
        <f>'PDB Bill AMR'!M33</f>
        <v>36953280.00000038</v>
      </c>
      <c r="M232" s="6"/>
      <c r="N232" s="76"/>
      <c r="O232" s="507"/>
    </row>
    <row r="233" spans="1:24" x14ac:dyDescent="0.3">
      <c r="A233" s="519"/>
      <c r="B233" s="98" t="s">
        <v>254</v>
      </c>
      <c r="C233" s="543">
        <v>132</v>
      </c>
      <c r="D233" s="3253"/>
      <c r="E233" s="3254"/>
      <c r="F233" s="3">
        <v>1</v>
      </c>
      <c r="G233" s="1179">
        <f>'PDB Bill AMR'!I34</f>
        <v>9.1839999999999993</v>
      </c>
      <c r="H233" s="1179">
        <f>'PDB Bill AMR'!J34</f>
        <v>9.1839999999999993</v>
      </c>
      <c r="I233" s="1156">
        <f>'PDB Bill AMR'!K34</f>
        <v>0</v>
      </c>
      <c r="J233" s="1157">
        <f>'PDB Bill AMR'!H34</f>
        <v>1440000</v>
      </c>
      <c r="K233" s="1151">
        <f>'PDB Bill AMR'!L34</f>
        <v>0</v>
      </c>
      <c r="L233" s="1152">
        <f>'PDB Bill AMR'!M34</f>
        <v>0</v>
      </c>
      <c r="M233" s="15"/>
      <c r="N233" s="77"/>
      <c r="O233" s="507"/>
    </row>
    <row r="234" spans="1:24" x14ac:dyDescent="0.3">
      <c r="A234" s="519"/>
      <c r="B234" s="98" t="s">
        <v>255</v>
      </c>
      <c r="C234" s="543">
        <v>132</v>
      </c>
      <c r="D234" s="3253"/>
      <c r="E234" s="3254">
        <v>8993680</v>
      </c>
      <c r="F234" s="3">
        <v>1</v>
      </c>
      <c r="G234" s="1179">
        <f>'PDB Bill AMR'!I35</f>
        <v>1373.548</v>
      </c>
      <c r="H234" s="1179">
        <f>'PDB Bill AMR'!J35</f>
        <v>1373.548</v>
      </c>
      <c r="I234" s="1156">
        <f>'PDB Bill AMR'!K35</f>
        <v>0</v>
      </c>
      <c r="J234" s="1157">
        <f>'PDB Bill AMR'!H35</f>
        <v>1440000</v>
      </c>
      <c r="K234" s="1151">
        <f>'PDB Bill AMR'!L35</f>
        <v>0</v>
      </c>
      <c r="L234" s="1158">
        <f>'PDB Bill AMR'!M35</f>
        <v>0</v>
      </c>
      <c r="M234" s="6"/>
      <c r="N234" s="76"/>
      <c r="O234" s="507"/>
    </row>
    <row r="235" spans="1:24" x14ac:dyDescent="0.3">
      <c r="A235" s="519"/>
      <c r="B235" s="98" t="s">
        <v>255</v>
      </c>
      <c r="C235" s="543">
        <v>132</v>
      </c>
      <c r="D235" s="3253"/>
      <c r="E235" s="3254"/>
      <c r="F235" s="3">
        <v>1</v>
      </c>
      <c r="G235" s="1179">
        <f>'PDB Bill AMR'!I36</f>
        <v>22.279</v>
      </c>
      <c r="H235" s="1179">
        <f>'PDB Bill AMR'!J36</f>
        <v>22.279</v>
      </c>
      <c r="I235" s="1156">
        <f>'PDB Bill AMR'!K36</f>
        <v>0</v>
      </c>
      <c r="J235" s="1157">
        <f>'PDB Bill AMR'!H36</f>
        <v>1440000</v>
      </c>
      <c r="K235" s="1159">
        <f>'PDB Bill AMR'!L36</f>
        <v>0</v>
      </c>
      <c r="L235" s="1160">
        <f>'PDB Bill AMR'!M36</f>
        <v>0</v>
      </c>
      <c r="M235" s="16"/>
      <c r="N235" s="78"/>
      <c r="O235" s="507"/>
    </row>
    <row r="236" spans="1:24" x14ac:dyDescent="0.3">
      <c r="A236" s="519"/>
      <c r="B236" s="93"/>
      <c r="C236" s="87"/>
      <c r="D236" s="3253"/>
      <c r="E236" s="87"/>
      <c r="F236" s="655"/>
      <c r="G236" s="655"/>
      <c r="H236" s="655"/>
      <c r="I236" s="3229" t="s">
        <v>221</v>
      </c>
      <c r="J236" s="3230"/>
      <c r="K236" s="1151">
        <f>SUM(K232:K235)</f>
        <v>0</v>
      </c>
      <c r="L236" s="92">
        <f>SUM(L232:L235)</f>
        <v>36953280.00000038</v>
      </c>
      <c r="M236" s="17"/>
      <c r="N236" s="79"/>
      <c r="O236" s="507"/>
    </row>
    <row r="237" spans="1:24" x14ac:dyDescent="0.3">
      <c r="A237" s="519"/>
      <c r="B237" s="93"/>
      <c r="C237" s="87"/>
      <c r="D237" s="3253"/>
      <c r="E237" s="87"/>
      <c r="F237" s="655"/>
      <c r="G237" s="655"/>
      <c r="H237" s="655"/>
      <c r="I237" s="3241" t="s">
        <v>28</v>
      </c>
      <c r="J237" s="3242"/>
      <c r="K237" s="577">
        <f>L236-K236</f>
        <v>36953280.00000038</v>
      </c>
      <c r="L237" s="39"/>
      <c r="M237" s="40"/>
      <c r="O237" s="507"/>
    </row>
    <row r="238" spans="1:24" ht="23.25" customHeight="1" x14ac:dyDescent="0.3">
      <c r="A238" s="10"/>
      <c r="B238" s="546" t="s">
        <v>837</v>
      </c>
      <c r="C238" s="514"/>
      <c r="D238" s="3253"/>
      <c r="E238" s="514"/>
      <c r="F238" s="654"/>
      <c r="G238" s="2228"/>
      <c r="H238" s="2228"/>
      <c r="I238" s="514"/>
      <c r="J238" s="514"/>
      <c r="K238" s="573"/>
      <c r="L238" s="514"/>
      <c r="M238" s="515"/>
      <c r="N238" s="516"/>
      <c r="O238" s="7"/>
    </row>
    <row r="239" spans="1:24" x14ac:dyDescent="0.3">
      <c r="A239" s="519"/>
      <c r="B239" s="98" t="s">
        <v>256</v>
      </c>
      <c r="C239" s="543">
        <v>132</v>
      </c>
      <c r="D239" s="3253"/>
      <c r="E239" s="3254">
        <v>8993624</v>
      </c>
      <c r="F239" s="3">
        <v>1</v>
      </c>
      <c r="G239" s="1179">
        <f>'PDB Bill AMR'!I17</f>
        <v>4793.7</v>
      </c>
      <c r="H239" s="1179">
        <f>'PDB Bill AMR'!J17</f>
        <v>4818.99</v>
      </c>
      <c r="I239" s="2120">
        <f>'PDB Bill AMR'!K17</f>
        <v>25.289999999999964</v>
      </c>
      <c r="J239" s="1157">
        <f>'PDB Bill AMR'!H17</f>
        <v>960000</v>
      </c>
      <c r="K239" s="1151">
        <f>'PDB Bill AMR'!L17</f>
        <v>0</v>
      </c>
      <c r="L239" s="1158">
        <f>'PDB Bill AMR'!M17</f>
        <v>24278399.999999966</v>
      </c>
      <c r="M239" s="6"/>
      <c r="N239" s="76"/>
      <c r="O239" s="507"/>
    </row>
    <row r="240" spans="1:24" x14ac:dyDescent="0.3">
      <c r="A240" s="519"/>
      <c r="B240" s="98" t="s">
        <v>256</v>
      </c>
      <c r="C240" s="543">
        <v>132</v>
      </c>
      <c r="D240" s="3253"/>
      <c r="E240" s="3254"/>
      <c r="F240" s="3">
        <v>1</v>
      </c>
      <c r="G240" s="1179">
        <f>'PDB Bill AMR'!I18</f>
        <v>11.003</v>
      </c>
      <c r="H240" s="1179">
        <f>'PDB Bill AMR'!J18</f>
        <v>11.003</v>
      </c>
      <c r="I240" s="1156">
        <f>'PDB Bill AMR'!K18</f>
        <v>0</v>
      </c>
      <c r="J240" s="1157">
        <f>'PDB Bill AMR'!H18</f>
        <v>960000</v>
      </c>
      <c r="K240" s="1151">
        <f>'PDB Bill AMR'!L18</f>
        <v>0</v>
      </c>
      <c r="L240" s="1152">
        <f>'PDB Bill AMR'!M18</f>
        <v>0</v>
      </c>
      <c r="M240" s="15"/>
      <c r="N240" s="77"/>
      <c r="O240" s="507"/>
    </row>
    <row r="241" spans="1:21" x14ac:dyDescent="0.3">
      <c r="A241" s="519"/>
      <c r="B241" s="93"/>
      <c r="C241" s="87"/>
      <c r="D241" s="3253"/>
      <c r="E241" s="87"/>
      <c r="F241" s="655"/>
      <c r="G241" s="655"/>
      <c r="H241" s="655"/>
      <c r="I241" s="3229" t="s">
        <v>221</v>
      </c>
      <c r="J241" s="3230"/>
      <c r="K241" s="576">
        <f>SUM(K239:K240)</f>
        <v>0</v>
      </c>
      <c r="L241" s="92">
        <f>SUM(L239:L240)</f>
        <v>24278399.999999966</v>
      </c>
      <c r="M241" s="17"/>
      <c r="N241" s="79"/>
      <c r="O241" s="507"/>
    </row>
    <row r="242" spans="1:21" x14ac:dyDescent="0.3">
      <c r="A242" s="519"/>
      <c r="B242" s="93"/>
      <c r="C242" s="87"/>
      <c r="D242" s="3253"/>
      <c r="E242" s="87"/>
      <c r="F242" s="655"/>
      <c r="G242" s="655"/>
      <c r="H242" s="655"/>
      <c r="I242" s="3255" t="s">
        <v>28</v>
      </c>
      <c r="J242" s="3256"/>
      <c r="K242" s="577">
        <f>L241-K241</f>
        <v>24278399.999999966</v>
      </c>
      <c r="L242" s="39"/>
      <c r="M242" s="40"/>
      <c r="O242" s="507"/>
    </row>
    <row r="243" spans="1:21" ht="26.25" customHeight="1" x14ac:dyDescent="0.3">
      <c r="A243" s="10"/>
      <c r="B243" s="546" t="s">
        <v>828</v>
      </c>
      <c r="C243" s="514"/>
      <c r="D243" s="3253"/>
      <c r="E243" s="547"/>
      <c r="F243" s="654"/>
      <c r="G243" s="2228"/>
      <c r="H243" s="2228"/>
      <c r="I243" s="514"/>
      <c r="J243" s="514"/>
      <c r="K243" s="573"/>
      <c r="L243" s="514"/>
      <c r="M243" s="515"/>
      <c r="N243" s="516"/>
      <c r="O243" s="7"/>
    </row>
    <row r="244" spans="1:21" x14ac:dyDescent="0.3">
      <c r="A244" s="519"/>
      <c r="B244" s="98" t="s">
        <v>257</v>
      </c>
      <c r="C244" s="543">
        <v>132</v>
      </c>
      <c r="D244" s="3253"/>
      <c r="E244" s="3254">
        <v>8993659</v>
      </c>
      <c r="F244" s="3">
        <v>1</v>
      </c>
      <c r="G244" s="1179">
        <f>'PDB Bill AMR'!I44</f>
        <v>4400.3590000000004</v>
      </c>
      <c r="H244" s="1179">
        <f>'PDB Bill AMR'!J44</f>
        <v>4415.0479999999998</v>
      </c>
      <c r="I244" s="2120">
        <f>'PDB Bill AMR'!K44</f>
        <v>14.688999999999396</v>
      </c>
      <c r="J244" s="1157">
        <f>'PDB Bill AMR'!H44</f>
        <v>960000</v>
      </c>
      <c r="K244" s="1151">
        <f>'PDB Bill AMR'!L44</f>
        <v>0</v>
      </c>
      <c r="L244" s="1158">
        <f>'PDB Bill AMR'!M44</f>
        <v>14101439.999999421</v>
      </c>
      <c r="M244" s="6"/>
      <c r="N244" s="76"/>
      <c r="O244" s="507"/>
    </row>
    <row r="245" spans="1:21" x14ac:dyDescent="0.3">
      <c r="A245" s="519"/>
      <c r="B245" s="98" t="s">
        <v>257</v>
      </c>
      <c r="C245" s="543">
        <v>132</v>
      </c>
      <c r="D245" s="3253"/>
      <c r="E245" s="3254"/>
      <c r="F245" s="3">
        <v>1</v>
      </c>
      <c r="G245" s="1179">
        <f>'PDB Bill AMR'!I45</f>
        <v>1.5609999999999999</v>
      </c>
      <c r="H245" s="1179">
        <f>'PDB Bill AMR'!J45</f>
        <v>1.5609999999999999</v>
      </c>
      <c r="I245" s="1156">
        <f>'PDB Bill AMR'!K45</f>
        <v>0</v>
      </c>
      <c r="J245" s="1157">
        <f>'PDB Bill AMR'!H45</f>
        <v>960000</v>
      </c>
      <c r="K245" s="1151">
        <f>'PDB Bill AMR'!L45</f>
        <v>0</v>
      </c>
      <c r="L245" s="1152">
        <f>'PDB Bill AMR'!M45</f>
        <v>0</v>
      </c>
      <c r="M245" s="15"/>
      <c r="N245" s="77"/>
      <c r="O245" s="507"/>
    </row>
    <row r="246" spans="1:21" x14ac:dyDescent="0.3">
      <c r="A246" s="519"/>
      <c r="B246" s="98" t="s">
        <v>258</v>
      </c>
      <c r="C246" s="543">
        <v>132</v>
      </c>
      <c r="D246" s="3253"/>
      <c r="E246" s="3254">
        <v>8993660</v>
      </c>
      <c r="F246" s="3">
        <v>1</v>
      </c>
      <c r="G246" s="1179">
        <f>'PDB Bill AMR'!I46</f>
        <v>4084.578</v>
      </c>
      <c r="H246" s="1179">
        <f>'PDB Bill AMR'!J46</f>
        <v>4098.55</v>
      </c>
      <c r="I246" s="1156">
        <f>'PDB Bill AMR'!K46</f>
        <v>13.972000000000207</v>
      </c>
      <c r="J246" s="1157">
        <f>'PDB Bill AMR'!H46</f>
        <v>960000</v>
      </c>
      <c r="K246" s="1151">
        <f>'PDB Bill AMR'!L46</f>
        <v>0</v>
      </c>
      <c r="L246" s="1158">
        <f>'PDB Bill AMR'!M46</f>
        <v>13413120.000000199</v>
      </c>
      <c r="M246" s="6"/>
      <c r="N246" s="76"/>
      <c r="O246" s="507"/>
    </row>
    <row r="247" spans="1:21" x14ac:dyDescent="0.3">
      <c r="A247" s="519"/>
      <c r="B247" s="98" t="s">
        <v>258</v>
      </c>
      <c r="C247" s="543">
        <v>132</v>
      </c>
      <c r="D247" s="3253"/>
      <c r="E247" s="3254"/>
      <c r="F247" s="3">
        <v>1</v>
      </c>
      <c r="G247" s="1179">
        <f>'PDB Bill AMR'!I47</f>
        <v>1.33</v>
      </c>
      <c r="H247" s="1179">
        <f>'PDB Bill AMR'!J47</f>
        <v>1.33</v>
      </c>
      <c r="I247" s="1156">
        <f>'PDB Bill AMR'!K47</f>
        <v>0</v>
      </c>
      <c r="J247" s="1157">
        <f>'PDB Bill AMR'!H47</f>
        <v>960000</v>
      </c>
      <c r="K247" s="1159">
        <f>'PDB Bill AMR'!L47</f>
        <v>0</v>
      </c>
      <c r="L247" s="1160">
        <f>'PDB Bill AMR'!M47</f>
        <v>0</v>
      </c>
      <c r="M247" s="16"/>
      <c r="N247" s="78"/>
      <c r="O247" s="507"/>
    </row>
    <row r="248" spans="1:21" x14ac:dyDescent="0.3">
      <c r="A248" s="519"/>
      <c r="B248" s="93"/>
      <c r="C248" s="87"/>
      <c r="D248" s="549"/>
      <c r="E248" s="87"/>
      <c r="F248" s="655"/>
      <c r="G248" s="655"/>
      <c r="H248" s="655"/>
      <c r="I248" s="3229" t="s">
        <v>221</v>
      </c>
      <c r="J248" s="3230"/>
      <c r="K248" s="576">
        <f>SUM(K244:K247)</f>
        <v>0</v>
      </c>
      <c r="L248" s="92">
        <f>SUM(L244:L247)</f>
        <v>27514559.99999962</v>
      </c>
      <c r="M248" s="17"/>
      <c r="N248" s="79"/>
      <c r="O248" s="507"/>
    </row>
    <row r="249" spans="1:21" x14ac:dyDescent="0.3">
      <c r="A249" s="519"/>
      <c r="B249" s="93"/>
      <c r="C249" s="87"/>
      <c r="D249" s="87"/>
      <c r="E249" s="87"/>
      <c r="F249" s="655"/>
      <c r="G249" s="655"/>
      <c r="H249" s="655"/>
      <c r="I249" s="3241" t="s">
        <v>28</v>
      </c>
      <c r="J249" s="3242"/>
      <c r="K249" s="577">
        <f>L248-K248</f>
        <v>27514559.99999962</v>
      </c>
      <c r="L249" s="53"/>
      <c r="M249" s="39"/>
      <c r="O249" s="507"/>
    </row>
    <row r="250" spans="1:21" x14ac:dyDescent="0.3">
      <c r="A250" s="519"/>
      <c r="B250" s="513" t="s">
        <v>838</v>
      </c>
      <c r="C250" s="514"/>
      <c r="D250" s="550"/>
      <c r="E250" s="514"/>
      <c r="F250" s="654"/>
      <c r="G250" s="2228"/>
      <c r="H250" s="2228"/>
      <c r="I250" s="514"/>
      <c r="J250" s="514"/>
      <c r="K250" s="573"/>
      <c r="L250" s="514"/>
      <c r="M250" s="515"/>
      <c r="N250" s="516"/>
      <c r="O250" s="507"/>
    </row>
    <row r="251" spans="1:21" x14ac:dyDescent="0.3">
      <c r="A251" s="519"/>
      <c r="B251" s="98" t="s">
        <v>24</v>
      </c>
      <c r="C251" s="543">
        <v>132</v>
      </c>
      <c r="D251" s="3253" t="s">
        <v>801</v>
      </c>
      <c r="E251" s="3243"/>
      <c r="F251" s="58">
        <v>1</v>
      </c>
      <c r="G251" s="2146">
        <v>3819.8580000000002</v>
      </c>
      <c r="H251" s="2146">
        <v>3819.8580000000002</v>
      </c>
      <c r="I251" s="59">
        <f t="shared" ref="I251:I260" si="35">H251-G251</f>
        <v>0</v>
      </c>
      <c r="J251" s="57">
        <v>1440000</v>
      </c>
      <c r="K251" s="588">
        <f t="shared" ref="K251:K259" si="36">J251*I251*F251</f>
        <v>0</v>
      </c>
      <c r="L251" s="60"/>
      <c r="M251" s="60"/>
      <c r="N251" s="77"/>
      <c r="O251" s="3238" t="s">
        <v>798</v>
      </c>
    </row>
    <row r="252" spans="1:21" x14ac:dyDescent="0.3">
      <c r="A252" s="519"/>
      <c r="B252" s="98" t="s">
        <v>25</v>
      </c>
      <c r="C252" s="543">
        <v>132</v>
      </c>
      <c r="D252" s="3253"/>
      <c r="E252" s="3244"/>
      <c r="F252" s="58">
        <v>1</v>
      </c>
      <c r="G252" s="2146">
        <v>1.7370000000000001</v>
      </c>
      <c r="H252" s="2146">
        <v>1.7370000000000001</v>
      </c>
      <c r="I252" s="59">
        <f t="shared" si="35"/>
        <v>0</v>
      </c>
      <c r="J252" s="57">
        <v>1440000</v>
      </c>
      <c r="K252" s="588"/>
      <c r="L252" s="77">
        <f>J252*I252*F252</f>
        <v>0</v>
      </c>
      <c r="M252" s="60"/>
      <c r="N252" s="77"/>
      <c r="O252" s="3239"/>
    </row>
    <row r="253" spans="1:21" x14ac:dyDescent="0.3">
      <c r="A253" s="519"/>
      <c r="B253" s="98" t="s">
        <v>26</v>
      </c>
      <c r="C253" s="543">
        <v>132</v>
      </c>
      <c r="D253" s="3253"/>
      <c r="E253" s="3243"/>
      <c r="F253" s="58">
        <v>1</v>
      </c>
      <c r="G253" s="2146">
        <v>3197.8380000000002</v>
      </c>
      <c r="H253" s="2146">
        <v>3197.8380000000002</v>
      </c>
      <c r="I253" s="59">
        <f t="shared" si="35"/>
        <v>0</v>
      </c>
      <c r="J253" s="57">
        <v>1440000</v>
      </c>
      <c r="K253" s="588">
        <f t="shared" si="36"/>
        <v>0</v>
      </c>
      <c r="L253" s="77"/>
      <c r="M253" s="60"/>
      <c r="N253" s="77"/>
      <c r="O253" s="3239"/>
    </row>
    <row r="254" spans="1:21" x14ac:dyDescent="0.3">
      <c r="A254" s="519"/>
      <c r="B254" s="98" t="s">
        <v>259</v>
      </c>
      <c r="C254" s="543">
        <v>132</v>
      </c>
      <c r="D254" s="3253"/>
      <c r="E254" s="3244"/>
      <c r="F254" s="58">
        <v>1</v>
      </c>
      <c r="G254" s="2146">
        <v>3589.837</v>
      </c>
      <c r="H254" s="2146">
        <v>3589.837</v>
      </c>
      <c r="I254" s="59">
        <f t="shared" si="35"/>
        <v>0</v>
      </c>
      <c r="J254" s="57">
        <v>1440000</v>
      </c>
      <c r="K254" s="588"/>
      <c r="L254" s="77">
        <f t="shared" ref="L254:L260" si="37">J254*I254*F254</f>
        <v>0</v>
      </c>
      <c r="M254" s="61"/>
      <c r="N254" s="78"/>
      <c r="O254" s="3239"/>
      <c r="T254" s="2671"/>
      <c r="U254" s="2671"/>
    </row>
    <row r="255" spans="1:21" x14ac:dyDescent="0.3">
      <c r="A255" s="519"/>
      <c r="B255" s="100" t="s">
        <v>260</v>
      </c>
      <c r="C255" s="543">
        <v>132</v>
      </c>
      <c r="D255" s="3253"/>
      <c r="E255" s="3243"/>
      <c r="F255" s="58">
        <v>1</v>
      </c>
      <c r="G255" s="2146">
        <v>146.887</v>
      </c>
      <c r="H255" s="2146">
        <v>146.887</v>
      </c>
      <c r="I255" s="59">
        <f t="shared" si="35"/>
        <v>0</v>
      </c>
      <c r="J255" s="62">
        <v>1440000</v>
      </c>
      <c r="K255" s="588">
        <f t="shared" si="36"/>
        <v>0</v>
      </c>
      <c r="L255" s="77"/>
      <c r="M255" s="63"/>
      <c r="N255" s="84"/>
      <c r="O255" s="3239"/>
    </row>
    <row r="256" spans="1:21" x14ac:dyDescent="0.3">
      <c r="A256" s="519"/>
      <c r="B256" s="100" t="s">
        <v>260</v>
      </c>
      <c r="C256" s="543">
        <v>132</v>
      </c>
      <c r="D256" s="3253"/>
      <c r="E256" s="3244"/>
      <c r="F256" s="58">
        <v>1</v>
      </c>
      <c r="G256" s="2146">
        <v>5538.8040000000001</v>
      </c>
      <c r="H256" s="2146">
        <v>5538.8040000000001</v>
      </c>
      <c r="I256" s="59">
        <f t="shared" si="35"/>
        <v>0</v>
      </c>
      <c r="J256" s="62">
        <v>1440000</v>
      </c>
      <c r="K256" s="588"/>
      <c r="L256" s="77">
        <f t="shared" si="37"/>
        <v>0</v>
      </c>
      <c r="M256" s="63"/>
      <c r="N256" s="84"/>
      <c r="O256" s="3239"/>
      <c r="T256" s="2673"/>
      <c r="U256" s="2673"/>
    </row>
    <row r="257" spans="1:24" x14ac:dyDescent="0.3">
      <c r="A257" s="519"/>
      <c r="B257" s="100" t="s">
        <v>261</v>
      </c>
      <c r="C257" s="543">
        <v>132</v>
      </c>
      <c r="D257" s="3253"/>
      <c r="E257" s="3243"/>
      <c r="F257" s="58">
        <v>1</v>
      </c>
      <c r="G257" s="2146">
        <v>42.484000000000002</v>
      </c>
      <c r="H257" s="2146">
        <v>42.484000000000002</v>
      </c>
      <c r="I257" s="59">
        <f t="shared" si="35"/>
        <v>0</v>
      </c>
      <c r="J257" s="62">
        <v>1440000</v>
      </c>
      <c r="K257" s="588">
        <f t="shared" si="36"/>
        <v>0</v>
      </c>
      <c r="L257" s="77"/>
      <c r="M257" s="63"/>
      <c r="N257" s="84"/>
      <c r="O257" s="3239"/>
    </row>
    <row r="258" spans="1:24" x14ac:dyDescent="0.3">
      <c r="A258" s="519"/>
      <c r="B258" s="100" t="s">
        <v>261</v>
      </c>
      <c r="C258" s="543">
        <v>132</v>
      </c>
      <c r="D258" s="3253"/>
      <c r="E258" s="3244"/>
      <c r="F258" s="58">
        <v>1</v>
      </c>
      <c r="G258" s="2146">
        <v>1821.3889999999999</v>
      </c>
      <c r="H258" s="2146">
        <v>1821.3889999999999</v>
      </c>
      <c r="I258" s="59">
        <f t="shared" si="35"/>
        <v>0</v>
      </c>
      <c r="J258" s="62">
        <v>1440000</v>
      </c>
      <c r="K258" s="588"/>
      <c r="L258" s="77">
        <f t="shared" si="37"/>
        <v>0</v>
      </c>
      <c r="M258" s="63"/>
      <c r="N258" s="84"/>
      <c r="O258" s="3239"/>
    </row>
    <row r="259" spans="1:24" x14ac:dyDescent="0.3">
      <c r="A259" s="519"/>
      <c r="B259" s="100" t="s">
        <v>1096</v>
      </c>
      <c r="C259" s="543">
        <v>132</v>
      </c>
      <c r="D259" s="3253"/>
      <c r="E259" s="3243"/>
      <c r="F259" s="58">
        <v>1</v>
      </c>
      <c r="G259" s="2146">
        <v>732658</v>
      </c>
      <c r="H259" s="2146">
        <v>732658</v>
      </c>
      <c r="I259" s="59">
        <f t="shared" si="35"/>
        <v>0</v>
      </c>
      <c r="J259" s="62">
        <v>1000</v>
      </c>
      <c r="K259" s="588">
        <f t="shared" si="36"/>
        <v>0</v>
      </c>
      <c r="L259" s="77"/>
      <c r="M259" s="63"/>
      <c r="N259" s="84"/>
      <c r="O259" s="3239"/>
    </row>
    <row r="260" spans="1:24" x14ac:dyDescent="0.3">
      <c r="A260" s="519"/>
      <c r="B260" s="100" t="s">
        <v>1096</v>
      </c>
      <c r="C260" s="543">
        <v>132</v>
      </c>
      <c r="D260" s="3253"/>
      <c r="E260" s="3244"/>
      <c r="F260" s="58">
        <v>1</v>
      </c>
      <c r="G260" s="2146">
        <v>0</v>
      </c>
      <c r="H260" s="2146">
        <v>0</v>
      </c>
      <c r="I260" s="59">
        <f t="shared" si="35"/>
        <v>0</v>
      </c>
      <c r="J260" s="62">
        <v>1000</v>
      </c>
      <c r="K260" s="588"/>
      <c r="L260" s="77">
        <f t="shared" si="37"/>
        <v>0</v>
      </c>
      <c r="M260" s="63"/>
      <c r="N260" s="84"/>
      <c r="O260" s="3239"/>
    </row>
    <row r="261" spans="1:24" x14ac:dyDescent="0.3">
      <c r="A261" s="519"/>
      <c r="B261" s="93"/>
      <c r="C261" s="87"/>
      <c r="D261" s="3253"/>
      <c r="E261" s="87"/>
      <c r="F261" s="657"/>
      <c r="G261" s="657"/>
      <c r="H261" s="657"/>
      <c r="I261" s="3229" t="s">
        <v>221</v>
      </c>
      <c r="J261" s="3230"/>
      <c r="K261" s="589">
        <f>SUM(K251:K260)</f>
        <v>0</v>
      </c>
      <c r="L261" s="92">
        <f>SUM(L251:L260)</f>
        <v>0</v>
      </c>
      <c r="M261" s="66"/>
      <c r="N261" s="79"/>
      <c r="O261" s="3239"/>
    </row>
    <row r="262" spans="1:24" x14ac:dyDescent="0.3">
      <c r="A262" s="519"/>
      <c r="B262" s="93"/>
      <c r="C262" s="87"/>
      <c r="D262" s="549"/>
      <c r="E262" s="87"/>
      <c r="F262" s="657"/>
      <c r="G262" s="657"/>
      <c r="H262" s="657"/>
      <c r="I262" s="3241" t="s">
        <v>28</v>
      </c>
      <c r="J262" s="3242"/>
      <c r="K262" s="579">
        <f>G278</f>
        <v>0</v>
      </c>
      <c r="L262" s="67"/>
      <c r="M262" s="65"/>
      <c r="N262" s="519"/>
      <c r="O262" s="3240"/>
    </row>
    <row r="263" spans="1:24" x14ac:dyDescent="0.3">
      <c r="A263" s="10"/>
      <c r="B263" s="532" t="s">
        <v>4100</v>
      </c>
      <c r="C263" s="533"/>
      <c r="D263" s="533"/>
      <c r="E263" s="533"/>
      <c r="F263" s="656"/>
      <c r="G263" s="2212"/>
      <c r="H263" s="2212"/>
      <c r="I263" s="533"/>
      <c r="J263" s="533"/>
      <c r="K263" s="578"/>
      <c r="L263" s="533"/>
      <c r="M263" s="536"/>
      <c r="N263" s="534"/>
      <c r="O263" s="7" t="s">
        <v>266</v>
      </c>
    </row>
    <row r="264" spans="1:24" x14ac:dyDescent="0.3">
      <c r="A264" s="519"/>
      <c r="B264" s="98" t="s">
        <v>4101</v>
      </c>
      <c r="C264" s="51">
        <v>132</v>
      </c>
      <c r="D264" s="1154"/>
      <c r="E264" s="506"/>
      <c r="F264" s="3">
        <v>1</v>
      </c>
      <c r="G264" s="19">
        <f>'NORTH-1'!G20</f>
        <v>1632756</v>
      </c>
      <c r="H264" s="19">
        <f>'NORTH-1'!H20</f>
        <v>1632756</v>
      </c>
      <c r="I264" s="19">
        <f>'NORTH-1'!I20</f>
        <v>0</v>
      </c>
      <c r="J264" s="3">
        <f>'NORTH-1'!J20</f>
        <v>1000</v>
      </c>
      <c r="L264" s="574">
        <f>'NORTH-1'!K20</f>
        <v>0</v>
      </c>
      <c r="M264" s="6"/>
      <c r="N264" s="76"/>
      <c r="O264" s="507" t="s">
        <v>263</v>
      </c>
      <c r="P264" s="15">
        <v>11397000</v>
      </c>
      <c r="Q264" s="1645"/>
      <c r="R264" s="1645"/>
    </row>
    <row r="265" spans="1:24" x14ac:dyDescent="0.3">
      <c r="A265" s="519"/>
      <c r="B265" s="98" t="s">
        <v>4102</v>
      </c>
      <c r="C265" s="51">
        <v>132</v>
      </c>
      <c r="D265" s="1154"/>
      <c r="E265" s="506"/>
      <c r="F265" s="3">
        <v>1</v>
      </c>
      <c r="G265" s="19">
        <f>'NORTH-1'!G23</f>
        <v>2131079</v>
      </c>
      <c r="H265" s="19">
        <f>'NORTH-1'!H23</f>
        <v>2161566</v>
      </c>
      <c r="I265" s="19">
        <f>'NORTH-1'!I23</f>
        <v>30487</v>
      </c>
      <c r="J265" s="3">
        <f>'NORTH-1'!J23</f>
        <v>1000</v>
      </c>
      <c r="K265" s="524"/>
      <c r="L265" s="574">
        <f>'NORTH-1'!K23</f>
        <v>30487000</v>
      </c>
      <c r="M265" s="6"/>
      <c r="N265" s="76"/>
      <c r="O265" s="507" t="s">
        <v>264</v>
      </c>
      <c r="P265" s="15">
        <v>31143000</v>
      </c>
      <c r="Q265" s="1645"/>
      <c r="R265" s="1645"/>
    </row>
    <row r="266" spans="1:24" x14ac:dyDescent="0.3">
      <c r="A266" s="519"/>
      <c r="B266" s="98" t="s">
        <v>4103</v>
      </c>
      <c r="C266" s="51">
        <v>132</v>
      </c>
      <c r="D266" s="1155"/>
      <c r="E266" s="91"/>
      <c r="F266" s="3">
        <v>1</v>
      </c>
      <c r="G266" s="19">
        <f>'NORTH-1'!G24</f>
        <v>2887068</v>
      </c>
      <c r="H266" s="19">
        <f>'NORTH-1'!H24</f>
        <v>2917391</v>
      </c>
      <c r="I266" s="19">
        <f>'NORTH-1'!I24</f>
        <v>30323</v>
      </c>
      <c r="J266" s="3">
        <f>'NORTH-1'!J24</f>
        <v>1000</v>
      </c>
      <c r="K266" s="524"/>
      <c r="L266" s="574">
        <f>'NORTH-1'!K24</f>
        <v>30323000</v>
      </c>
      <c r="M266" s="6"/>
      <c r="N266" s="76"/>
      <c r="O266" s="507" t="s">
        <v>265</v>
      </c>
      <c r="P266" s="15">
        <v>31978000</v>
      </c>
      <c r="Q266" s="1645"/>
      <c r="R266" s="1645"/>
    </row>
    <row r="267" spans="1:24" x14ac:dyDescent="0.3">
      <c r="A267" s="519"/>
      <c r="B267" s="93"/>
      <c r="C267" s="87"/>
      <c r="D267" s="87"/>
      <c r="E267" s="87"/>
      <c r="F267" s="655"/>
      <c r="G267" s="655"/>
      <c r="H267" s="655"/>
      <c r="I267" s="36"/>
      <c r="J267" s="93" t="s">
        <v>262</v>
      </c>
      <c r="K267" s="577"/>
      <c r="L267" s="54">
        <f>L265+L266</f>
        <v>60810000</v>
      </c>
      <c r="M267" s="521"/>
      <c r="N267" s="519"/>
      <c r="O267" s="507" t="s">
        <v>27</v>
      </c>
      <c r="P267" s="39">
        <f>SUM(P264:P266)</f>
        <v>74518000</v>
      </c>
      <c r="Q267" s="55"/>
      <c r="R267" s="55"/>
    </row>
    <row r="268" spans="1:24" x14ac:dyDescent="0.3">
      <c r="A268" s="10"/>
      <c r="B268" s="532" t="s">
        <v>803</v>
      </c>
      <c r="C268" s="533"/>
      <c r="D268" s="533"/>
      <c r="E268" s="533"/>
      <c r="F268" s="656"/>
      <c r="G268" s="2212"/>
      <c r="H268" s="2212"/>
      <c r="I268" s="533"/>
      <c r="J268" s="533"/>
      <c r="K268" s="578"/>
      <c r="L268" s="533"/>
      <c r="M268" s="536"/>
      <c r="N268" s="534"/>
      <c r="O268" s="7"/>
      <c r="P268"/>
      <c r="Q268"/>
      <c r="R268"/>
      <c r="S268" s="517"/>
      <c r="V268" s="518"/>
      <c r="W268" s="518"/>
      <c r="X268" s="518"/>
    </row>
    <row r="269" spans="1:24" x14ac:dyDescent="0.3">
      <c r="A269" s="519"/>
      <c r="B269" s="98" t="s">
        <v>792</v>
      </c>
      <c r="C269" s="51">
        <v>132</v>
      </c>
      <c r="D269" s="3097" t="s">
        <v>802</v>
      </c>
      <c r="E269" s="57"/>
      <c r="F269" s="58"/>
      <c r="G269" s="2146"/>
      <c r="H269" s="2146"/>
      <c r="I269" s="59"/>
      <c r="J269" s="57"/>
      <c r="K269" s="3"/>
      <c r="L269" s="15">
        <f>J269*I269*F269</f>
        <v>0</v>
      </c>
      <c r="M269" s="15"/>
      <c r="N269" s="76"/>
      <c r="O269" s="507"/>
      <c r="P269"/>
      <c r="Q269"/>
      <c r="R269"/>
      <c r="S269" s="517"/>
      <c r="V269" s="518"/>
      <c r="W269" s="518"/>
      <c r="X269" s="518"/>
    </row>
    <row r="270" spans="1:24" x14ac:dyDescent="0.3">
      <c r="A270" s="519"/>
      <c r="B270" s="98" t="s">
        <v>793</v>
      </c>
      <c r="C270" s="51">
        <v>132</v>
      </c>
      <c r="D270" s="3098"/>
      <c r="E270" s="57"/>
      <c r="F270" s="58"/>
      <c r="G270" s="2146"/>
      <c r="H270" s="2146"/>
      <c r="I270" s="59"/>
      <c r="J270" s="57"/>
      <c r="K270" s="3"/>
      <c r="L270" s="15">
        <f>J270*I270*F270</f>
        <v>0</v>
      </c>
      <c r="M270" s="15"/>
      <c r="N270" s="76"/>
      <c r="O270" s="507"/>
      <c r="P270"/>
      <c r="Q270"/>
      <c r="R270"/>
      <c r="S270" s="517"/>
      <c r="V270" s="518"/>
      <c r="W270" s="518"/>
      <c r="X270" s="518"/>
    </row>
    <row r="271" spans="1:24" x14ac:dyDescent="0.3">
      <c r="A271" s="519"/>
      <c r="B271" s="98" t="s">
        <v>794</v>
      </c>
      <c r="C271" s="51">
        <v>132</v>
      </c>
      <c r="D271" s="3155"/>
      <c r="E271" s="57"/>
      <c r="F271" s="58"/>
      <c r="G271" s="2146"/>
      <c r="H271" s="2146"/>
      <c r="I271" s="59"/>
      <c r="J271" s="57"/>
      <c r="K271" s="3"/>
      <c r="L271" s="15">
        <f>J271*I271*F271</f>
        <v>0</v>
      </c>
      <c r="M271" s="15"/>
      <c r="N271" s="76"/>
      <c r="O271" s="507"/>
      <c r="S271" s="517"/>
      <c r="V271" s="518"/>
      <c r="W271" s="518"/>
      <c r="X271" s="518"/>
    </row>
    <row r="272" spans="1:24" x14ac:dyDescent="0.3">
      <c r="A272" s="519"/>
      <c r="B272" s="93"/>
      <c r="C272" s="87"/>
      <c r="D272" s="87"/>
      <c r="E272" s="64"/>
      <c r="F272" s="657"/>
      <c r="G272" s="657"/>
      <c r="H272" s="657"/>
      <c r="I272" s="64"/>
      <c r="J272" s="93" t="s">
        <v>27</v>
      </c>
      <c r="K272" s="579"/>
      <c r="L272" s="54">
        <f>D279-L267</f>
        <v>27936239.99999997</v>
      </c>
      <c r="M272" s="54"/>
      <c r="N272" s="76"/>
      <c r="O272" s="507"/>
      <c r="S272" s="517"/>
      <c r="V272" s="518"/>
      <c r="W272" s="518"/>
      <c r="X272" s="518"/>
    </row>
    <row r="273" spans="1:24" ht="16.2" thickBot="1" x14ac:dyDescent="0.35">
      <c r="A273" s="537"/>
      <c r="B273" s="520"/>
      <c r="C273" s="90"/>
      <c r="D273" s="90"/>
      <c r="O273" s="56"/>
      <c r="P273" s="538"/>
      <c r="Q273" s="538"/>
      <c r="R273" s="538"/>
    </row>
    <row r="274" spans="1:24" x14ac:dyDescent="0.3">
      <c r="B274" s="3099" t="s">
        <v>807</v>
      </c>
      <c r="C274" s="3100"/>
      <c r="D274" s="561" t="s">
        <v>14</v>
      </c>
      <c r="E274"/>
      <c r="F274" s="3101" t="s">
        <v>808</v>
      </c>
      <c r="G274" s="3102"/>
      <c r="H274" s="3103"/>
      <c r="I274" s="561" t="s">
        <v>14</v>
      </c>
      <c r="K274" s="3105" t="s">
        <v>809</v>
      </c>
      <c r="L274" s="3106"/>
      <c r="M274" s="562" t="s">
        <v>14</v>
      </c>
    </row>
    <row r="275" spans="1:24" x14ac:dyDescent="0.3">
      <c r="B275" s="3112" t="str">
        <f>B231</f>
        <v>SIDDIRGONJ 132 KV SIDE (TARIFF POINT)</v>
      </c>
      <c r="C275" s="3113"/>
      <c r="D275" s="567">
        <f>K237</f>
        <v>36953280.00000038</v>
      </c>
      <c r="E275"/>
      <c r="F275" s="3114" t="s">
        <v>810</v>
      </c>
      <c r="G275" s="3115"/>
      <c r="H275" s="3116"/>
      <c r="I275" s="567">
        <f>L267</f>
        <v>60810000</v>
      </c>
      <c r="K275" s="3143" t="s">
        <v>4014</v>
      </c>
      <c r="L275" s="3144"/>
      <c r="M275" s="565">
        <f>I276</f>
        <v>27936239.99999997</v>
      </c>
    </row>
    <row r="276" spans="1:24" x14ac:dyDescent="0.3">
      <c r="B276" s="3112" t="str">
        <f>B238</f>
        <v>HORIPUR 132 SIDE (TARIFF POINT)</v>
      </c>
      <c r="C276" s="3113"/>
      <c r="D276" s="567">
        <f>K242</f>
        <v>24278399.999999966</v>
      </c>
      <c r="E276"/>
      <c r="F276" s="3114" t="s">
        <v>4777</v>
      </c>
      <c r="G276" s="3115"/>
      <c r="H276" s="3116"/>
      <c r="I276" s="565">
        <f>D279-I275</f>
        <v>27936239.99999997</v>
      </c>
      <c r="K276" s="3153" t="s">
        <v>4719</v>
      </c>
      <c r="L276" s="3154"/>
      <c r="M276" s="1045">
        <f>K294</f>
        <v>27456384.000000253</v>
      </c>
    </row>
    <row r="277" spans="1:24" x14ac:dyDescent="0.3">
      <c r="B277" s="3112" t="str">
        <f>B243</f>
        <v>RAMPURA 132 KV SIDE (TARIFF POINT)</v>
      </c>
      <c r="C277" s="3113"/>
      <c r="D277" s="567">
        <f>K249</f>
        <v>27514559.99999962</v>
      </c>
      <c r="E277"/>
      <c r="F277"/>
      <c r="G277" s="2229"/>
      <c r="H277" s="2229"/>
      <c r="I277"/>
      <c r="K277" s="3153" t="s">
        <v>4012</v>
      </c>
      <c r="L277" s="3154"/>
      <c r="M277" s="567">
        <f>M275-M276</f>
        <v>479855.99999971688</v>
      </c>
    </row>
    <row r="278" spans="1:24" ht="16.2" thickBot="1" x14ac:dyDescent="0.35">
      <c r="B278" s="3147" t="s">
        <v>834</v>
      </c>
      <c r="C278" s="3148"/>
      <c r="D278" s="598"/>
      <c r="E278"/>
      <c r="F278"/>
      <c r="G278" s="2229"/>
      <c r="H278" s="2229"/>
      <c r="I278"/>
      <c r="K278" s="3145" t="s">
        <v>268</v>
      </c>
      <c r="L278" s="3146"/>
      <c r="M278" s="566">
        <f>M277/M275</f>
        <v>1.7176828377752962E-2</v>
      </c>
    </row>
    <row r="279" spans="1:24" ht="16.2" thickBot="1" x14ac:dyDescent="0.35">
      <c r="B279" s="3263" t="s">
        <v>4011</v>
      </c>
      <c r="C279" s="3264"/>
      <c r="D279" s="2021">
        <f>SUM(D275:D278)</f>
        <v>88746239.99999997</v>
      </c>
      <c r="E279"/>
      <c r="F279"/>
      <c r="G279" s="2229"/>
      <c r="H279" s="2229"/>
      <c r="I279"/>
    </row>
    <row r="280" spans="1:24" x14ac:dyDescent="0.3">
      <c r="B280"/>
      <c r="C280"/>
      <c r="D280"/>
      <c r="E280"/>
      <c r="F280" s="658"/>
      <c r="G280" s="2229"/>
      <c r="H280" s="2229"/>
      <c r="I280"/>
      <c r="J280"/>
    </row>
    <row r="281" spans="1:24" x14ac:dyDescent="0.3">
      <c r="B281"/>
      <c r="C281"/>
      <c r="D281"/>
      <c r="E281"/>
      <c r="F281" s="658"/>
      <c r="G281" s="2229"/>
      <c r="H281" s="2229"/>
      <c r="I281"/>
      <c r="J281"/>
    </row>
    <row r="282" spans="1:24" x14ac:dyDescent="0.3">
      <c r="B282"/>
      <c r="C282"/>
      <c r="D282"/>
      <c r="E282"/>
      <c r="F282" s="658"/>
      <c r="G282" s="2230"/>
      <c r="H282" s="2230"/>
      <c r="I282" s="556"/>
      <c r="J282" s="557"/>
    </row>
    <row r="283" spans="1:24" x14ac:dyDescent="0.3">
      <c r="B283" s="1038"/>
      <c r="C283" s="1038"/>
      <c r="D283" s="1039"/>
      <c r="E283"/>
      <c r="N283" s="704"/>
      <c r="O283"/>
    </row>
    <row r="284" spans="1:24" ht="31.5" customHeight="1" x14ac:dyDescent="0.3">
      <c r="J284" s="539"/>
      <c r="L284"/>
      <c r="M284"/>
      <c r="N284" s="704"/>
      <c r="O284"/>
    </row>
    <row r="285" spans="1:24" ht="31.5" customHeight="1" x14ac:dyDescent="0.3">
      <c r="J285" s="539"/>
      <c r="M285" s="55"/>
    </row>
    <row r="286" spans="1:24" ht="43.2" x14ac:dyDescent="0.3">
      <c r="A286" s="3086" t="s">
        <v>848</v>
      </c>
      <c r="B286" s="3086"/>
      <c r="C286" s="3086"/>
      <c r="D286" s="3086"/>
      <c r="E286" s="3086"/>
      <c r="F286" s="3086"/>
      <c r="G286" s="3086"/>
      <c r="H286" s="3086"/>
      <c r="I286" s="3086"/>
      <c r="J286" s="3086"/>
      <c r="K286" s="3086"/>
      <c r="L286" s="3086"/>
      <c r="M286" s="3086"/>
      <c r="N286" s="3086"/>
      <c r="O286" s="629" t="str">
        <f>$O$6</f>
        <v>Month August-2023</v>
      </c>
      <c r="S286" s="1103" t="s">
        <v>4084</v>
      </c>
      <c r="T286" s="2672" t="str">
        <f>O286</f>
        <v>Month August-2023</v>
      </c>
      <c r="U286" s="2672" t="s">
        <v>5037</v>
      </c>
      <c r="V286" s="1103" t="s">
        <v>15</v>
      </c>
      <c r="W286" s="1103" t="s">
        <v>16</v>
      </c>
      <c r="X286" s="1103" t="s">
        <v>17</v>
      </c>
    </row>
    <row r="287" spans="1:24" x14ac:dyDescent="0.3">
      <c r="A287" s="3231" t="s">
        <v>0</v>
      </c>
      <c r="B287" s="3232" t="s">
        <v>1</v>
      </c>
      <c r="C287" s="3234" t="s">
        <v>2</v>
      </c>
      <c r="D287" s="3245"/>
      <c r="E287" s="3235"/>
      <c r="F287" s="3233" t="s">
        <v>3</v>
      </c>
      <c r="G287" s="3234" t="s">
        <v>4</v>
      </c>
      <c r="H287" s="3235"/>
      <c r="I287" s="3236"/>
      <c r="J287" s="3237" t="s">
        <v>5</v>
      </c>
      <c r="K287" s="3234" t="s">
        <v>6</v>
      </c>
      <c r="L287" s="3236"/>
      <c r="M287" s="23" t="s">
        <v>29</v>
      </c>
      <c r="N287" s="75"/>
      <c r="O287" s="3067" t="s">
        <v>7</v>
      </c>
      <c r="S287"/>
      <c r="V287"/>
      <c r="W287"/>
      <c r="X287"/>
    </row>
    <row r="288" spans="1:24" ht="46.8" x14ac:dyDescent="0.3">
      <c r="A288" s="3088"/>
      <c r="B288" s="3090"/>
      <c r="C288" s="85" t="s">
        <v>8</v>
      </c>
      <c r="D288" s="595"/>
      <c r="E288" s="85" t="s">
        <v>9</v>
      </c>
      <c r="F288" s="3224"/>
      <c r="G288" s="2227" t="str">
        <f>'NORTH-1'!G8</f>
        <v>Reading at 00.00hr 
01.08.2023</v>
      </c>
      <c r="H288" s="2227" t="str">
        <f>'NORTH-1'!H8</f>
        <v>Reading at 00.00hr 
01.09.2023</v>
      </c>
      <c r="I288" s="1" t="s">
        <v>10</v>
      </c>
      <c r="J288" s="3088"/>
      <c r="K288" s="1" t="s">
        <v>11</v>
      </c>
      <c r="L288" s="1" t="s">
        <v>12</v>
      </c>
      <c r="M288" s="508" t="s">
        <v>30</v>
      </c>
      <c r="N288" s="75" t="s">
        <v>41</v>
      </c>
      <c r="O288" s="3068"/>
      <c r="S288"/>
      <c r="T288" s="2672">
        <v>15283200.000000071</v>
      </c>
      <c r="U288" s="2672">
        <v>15283200.000000071</v>
      </c>
      <c r="V288" s="33">
        <f>T288-U288</f>
        <v>0</v>
      </c>
      <c r="W288" s="1104">
        <f>V288/U288*100</f>
        <v>0</v>
      </c>
      <c r="X288" s="33" t="str">
        <f>IF(W288&gt;40,"FAULT",IF(W288&lt;-40,"CHECK","OK"))</f>
        <v>OK</v>
      </c>
    </row>
    <row r="289" spans="1:24" x14ac:dyDescent="0.3">
      <c r="A289" s="2">
        <v>1</v>
      </c>
      <c r="B289" s="86">
        <v>2</v>
      </c>
      <c r="C289" s="2582">
        <v>3</v>
      </c>
      <c r="D289" s="2615">
        <v>4</v>
      </c>
      <c r="E289" s="551">
        <v>5</v>
      </c>
      <c r="F289" s="551">
        <v>6</v>
      </c>
      <c r="G289" s="2616">
        <f>'PDB Bill AMR'!$H$5</f>
        <v>8</v>
      </c>
      <c r="H289" s="2616">
        <f>'PDB Bill AMR'!$H$5</f>
        <v>8</v>
      </c>
      <c r="I289" s="2" t="s">
        <v>2021</v>
      </c>
      <c r="J289" s="2">
        <v>10</v>
      </c>
      <c r="K289" s="2" t="s">
        <v>5039</v>
      </c>
      <c r="L289" s="2" t="s">
        <v>5040</v>
      </c>
      <c r="M289" s="2">
        <v>13</v>
      </c>
      <c r="N289" s="2">
        <v>14</v>
      </c>
      <c r="O289" s="2">
        <v>15</v>
      </c>
      <c r="V289" s="33">
        <f t="shared" ref="V289:V307" si="38">T289-U289</f>
        <v>0</v>
      </c>
      <c r="W289" s="1104" t="e">
        <f t="shared" ref="W289:W307" si="39">V289/U289*100</f>
        <v>#DIV/0!</v>
      </c>
      <c r="X289" s="33" t="e">
        <f t="shared" ref="X289:X307" si="40">IF(W289&gt;40,"FAULT",IF(W289&lt;-40,"CHECK","OK"))</f>
        <v>#DIV/0!</v>
      </c>
    </row>
    <row r="290" spans="1:24" x14ac:dyDescent="0.3">
      <c r="A290" s="10"/>
      <c r="B290" s="513" t="s">
        <v>825</v>
      </c>
      <c r="C290" s="514"/>
      <c r="D290" s="514"/>
      <c r="E290" s="514"/>
      <c r="F290" s="654"/>
      <c r="G290" s="2228"/>
      <c r="H290" s="2228"/>
      <c r="I290" s="514"/>
      <c r="J290" s="514"/>
      <c r="K290" s="573"/>
      <c r="L290" s="514"/>
      <c r="M290" s="515"/>
      <c r="N290" s="516"/>
      <c r="O290" s="7"/>
      <c r="V290" s="33">
        <f t="shared" si="38"/>
        <v>0</v>
      </c>
      <c r="W290" s="1104" t="e">
        <f t="shared" si="39"/>
        <v>#DIV/0!</v>
      </c>
      <c r="X290" s="33" t="e">
        <f t="shared" si="40"/>
        <v>#DIV/0!</v>
      </c>
    </row>
    <row r="291" spans="1:24" x14ac:dyDescent="0.3">
      <c r="A291" s="519">
        <v>1</v>
      </c>
      <c r="B291" s="98" t="s">
        <v>2866</v>
      </c>
      <c r="C291" s="51">
        <v>33</v>
      </c>
      <c r="D291" s="934" t="s">
        <v>290</v>
      </c>
      <c r="E291" s="51" t="s">
        <v>2867</v>
      </c>
      <c r="F291" s="588">
        <v>1</v>
      </c>
      <c r="G291" s="2147">
        <v>2157.4859999999999</v>
      </c>
      <c r="H291" s="2147">
        <v>2186.3546000000001</v>
      </c>
      <c r="I291" s="683">
        <f>H291-G291</f>
        <v>28.868600000000242</v>
      </c>
      <c r="J291" s="51">
        <v>480000</v>
      </c>
      <c r="K291" s="684">
        <f>J291*I291*F291</f>
        <v>13856928.000000115</v>
      </c>
      <c r="L291" s="76"/>
      <c r="M291" s="76"/>
      <c r="N291" s="76"/>
      <c r="O291" s="507"/>
      <c r="V291" s="33">
        <f t="shared" si="38"/>
        <v>0</v>
      </c>
      <c r="W291" s="1104" t="e">
        <f t="shared" si="39"/>
        <v>#DIV/0!</v>
      </c>
      <c r="X291" s="33" t="e">
        <f t="shared" si="40"/>
        <v>#DIV/0!</v>
      </c>
    </row>
    <row r="292" spans="1:24" x14ac:dyDescent="0.3">
      <c r="A292" s="519">
        <v>2</v>
      </c>
      <c r="B292" s="98" t="s">
        <v>2868</v>
      </c>
      <c r="C292" s="51">
        <v>33</v>
      </c>
      <c r="D292" s="935" t="s">
        <v>290</v>
      </c>
      <c r="E292" s="51" t="s">
        <v>2869</v>
      </c>
      <c r="F292" s="588">
        <v>1</v>
      </c>
      <c r="G292" s="2147">
        <v>2079.2759999999998</v>
      </c>
      <c r="H292" s="2147">
        <v>2107.6082000000001</v>
      </c>
      <c r="I292" s="683">
        <f>H292-G292</f>
        <v>28.332200000000284</v>
      </c>
      <c r="J292" s="51">
        <v>480000</v>
      </c>
      <c r="K292" s="684">
        <f>J292*I292*F292</f>
        <v>13599456.000000136</v>
      </c>
      <c r="L292" s="76"/>
      <c r="M292" s="76"/>
      <c r="N292" s="76"/>
      <c r="O292" s="507"/>
      <c r="V292" s="33">
        <f t="shared" si="38"/>
        <v>0</v>
      </c>
      <c r="W292" s="1104" t="e">
        <f t="shared" si="39"/>
        <v>#DIV/0!</v>
      </c>
      <c r="X292" s="33" t="e">
        <f t="shared" si="40"/>
        <v>#DIV/0!</v>
      </c>
    </row>
    <row r="293" spans="1:24" x14ac:dyDescent="0.3">
      <c r="A293" s="519">
        <v>3</v>
      </c>
      <c r="B293" s="98" t="s">
        <v>2870</v>
      </c>
      <c r="C293" s="51">
        <v>33</v>
      </c>
      <c r="D293" s="936" t="s">
        <v>290</v>
      </c>
      <c r="E293" s="51" t="s">
        <v>2871</v>
      </c>
      <c r="F293" s="588">
        <v>1</v>
      </c>
      <c r="G293" s="2147">
        <v>1533.8620000000001</v>
      </c>
      <c r="H293" s="2147">
        <v>1533.8620000000001</v>
      </c>
      <c r="I293" s="683">
        <f>H293-G293</f>
        <v>0</v>
      </c>
      <c r="J293" s="51">
        <v>480000</v>
      </c>
      <c r="K293" s="684">
        <f>J293*I293*F293</f>
        <v>0</v>
      </c>
      <c r="L293" s="76"/>
      <c r="M293" s="76"/>
      <c r="N293" s="76"/>
      <c r="O293" s="507"/>
      <c r="V293" s="33">
        <f t="shared" si="38"/>
        <v>0</v>
      </c>
      <c r="W293" s="1104" t="e">
        <f t="shared" si="39"/>
        <v>#DIV/0!</v>
      </c>
      <c r="X293" s="33" t="e">
        <f t="shared" si="40"/>
        <v>#DIV/0!</v>
      </c>
    </row>
    <row r="294" spans="1:24" x14ac:dyDescent="0.3">
      <c r="A294" s="519"/>
      <c r="B294" s="93"/>
      <c r="C294" s="87"/>
      <c r="D294" s="87"/>
      <c r="E294" s="87"/>
      <c r="F294" s="657"/>
      <c r="G294" s="657">
        <v>0</v>
      </c>
      <c r="H294" s="657">
        <v>0</v>
      </c>
      <c r="I294" s="64"/>
      <c r="J294" s="93" t="s">
        <v>27</v>
      </c>
      <c r="K294" s="2126">
        <f>SUM(K291:K293)</f>
        <v>27456384.000000253</v>
      </c>
      <c r="L294" s="42"/>
      <c r="M294" s="541">
        <f>SUM(M291:M293)</f>
        <v>0</v>
      </c>
      <c r="N294" s="81"/>
      <c r="O294" s="507"/>
      <c r="V294" s="33">
        <f t="shared" si="38"/>
        <v>0</v>
      </c>
      <c r="W294" s="1104" t="e">
        <f t="shared" si="39"/>
        <v>#DIV/0!</v>
      </c>
      <c r="X294" s="33" t="e">
        <f t="shared" si="40"/>
        <v>#DIV/0!</v>
      </c>
    </row>
    <row r="295" spans="1:24" x14ac:dyDescent="0.3">
      <c r="A295" s="519"/>
      <c r="B295" s="532" t="s">
        <v>825</v>
      </c>
      <c r="C295" s="533"/>
      <c r="D295" s="533"/>
      <c r="E295" s="533"/>
      <c r="F295" s="656"/>
      <c r="G295" s="2212">
        <v>0</v>
      </c>
      <c r="H295" s="2212">
        <v>0</v>
      </c>
      <c r="I295" s="533"/>
      <c r="J295" s="533"/>
      <c r="K295" s="578"/>
      <c r="L295" s="533"/>
      <c r="M295" s="536"/>
      <c r="N295" s="534"/>
      <c r="O295" s="507"/>
      <c r="V295" s="33">
        <f t="shared" si="38"/>
        <v>0</v>
      </c>
      <c r="W295" s="1104" t="e">
        <f t="shared" si="39"/>
        <v>#DIV/0!</v>
      </c>
      <c r="X295" s="33" t="e">
        <f t="shared" si="40"/>
        <v>#DIV/0!</v>
      </c>
    </row>
    <row r="296" spans="1:24" ht="23.25" customHeight="1" x14ac:dyDescent="0.3">
      <c r="A296" s="524">
        <v>2</v>
      </c>
      <c r="B296" s="98" t="s">
        <v>2872</v>
      </c>
      <c r="C296" s="51">
        <v>33</v>
      </c>
      <c r="D296" s="1770" t="s">
        <v>284</v>
      </c>
      <c r="E296" s="51" t="s">
        <v>2873</v>
      </c>
      <c r="F296" s="3">
        <v>1</v>
      </c>
      <c r="G296" s="2231">
        <v>1564.8785</v>
      </c>
      <c r="H296" s="2231">
        <v>1597.0678</v>
      </c>
      <c r="I296" s="19">
        <f t="shared" ref="I296:I303" si="41">H296-G296</f>
        <v>32.189300000000003</v>
      </c>
      <c r="J296" s="507">
        <v>240000</v>
      </c>
      <c r="K296" s="581"/>
      <c r="L296" s="21">
        <f>J296*I296*F296</f>
        <v>7725432.0000000009</v>
      </c>
      <c r="M296" s="21">
        <f>L296*$K$308/$L$308</f>
        <v>7730871.3346806904</v>
      </c>
      <c r="N296" s="71"/>
      <c r="O296" s="3269">
        <f>M296+M299</f>
        <v>15818849.925112072</v>
      </c>
      <c r="P296" s="3275" t="s">
        <v>4573</v>
      </c>
      <c r="Q296" s="3277">
        <f>'%Loss '!$E$28</f>
        <v>0.3640780323963822</v>
      </c>
      <c r="S296" s="511" t="str">
        <f t="shared" ref="S296:S307" si="42">B296</f>
        <v xml:space="preserve"> Taltala-1 </v>
      </c>
      <c r="T296" s="2672">
        <f t="shared" ref="T296:T307" si="43">M296</f>
        <v>7730871.3346806904</v>
      </c>
      <c r="U296" s="2672">
        <v>7471725.0456407163</v>
      </c>
      <c r="V296" s="33">
        <f t="shared" si="38"/>
        <v>259146.2890399741</v>
      </c>
      <c r="W296" s="1104">
        <f t="shared" si="39"/>
        <v>3.4683595482567942</v>
      </c>
      <c r="X296" s="33" t="str">
        <f t="shared" si="40"/>
        <v>OK</v>
      </c>
    </row>
    <row r="297" spans="1:24" ht="23.25" customHeight="1" x14ac:dyDescent="0.3">
      <c r="A297" s="524"/>
      <c r="B297" s="98" t="s">
        <v>2874</v>
      </c>
      <c r="C297" s="51">
        <v>33</v>
      </c>
      <c r="D297" s="1753" t="s">
        <v>284</v>
      </c>
      <c r="E297" s="91" t="s">
        <v>2875</v>
      </c>
      <c r="F297" s="3">
        <v>1</v>
      </c>
      <c r="G297" s="2231">
        <v>333.69080000000002</v>
      </c>
      <c r="H297" s="2231">
        <v>333.69080000000002</v>
      </c>
      <c r="I297" s="19">
        <f t="shared" si="41"/>
        <v>0</v>
      </c>
      <c r="J297" s="507">
        <v>240000</v>
      </c>
      <c r="K297" s="582"/>
      <c r="L297" s="21">
        <f t="shared" ref="L297:L303" si="44">J297*I297*F297</f>
        <v>0</v>
      </c>
      <c r="M297" s="21">
        <f t="shared" ref="M297:M303" si="45">L297*$K$308/$L$308</f>
        <v>0</v>
      </c>
      <c r="N297" s="71"/>
      <c r="O297" s="3273"/>
      <c r="P297" s="3276"/>
      <c r="Q297" s="3278"/>
      <c r="S297" s="511" t="str">
        <f t="shared" si="42"/>
        <v>Mgbazar T&amp;T</v>
      </c>
      <c r="T297" s="2672">
        <f t="shared" si="43"/>
        <v>0</v>
      </c>
      <c r="U297" s="2672">
        <v>0</v>
      </c>
      <c r="V297" s="33">
        <f t="shared" si="38"/>
        <v>0</v>
      </c>
      <c r="W297" s="1104" t="e">
        <f t="shared" si="39"/>
        <v>#DIV/0!</v>
      </c>
      <c r="X297" s="33" t="e">
        <f t="shared" si="40"/>
        <v>#DIV/0!</v>
      </c>
    </row>
    <row r="298" spans="1:24" ht="23.25" customHeight="1" x14ac:dyDescent="0.3">
      <c r="A298" s="524">
        <v>3</v>
      </c>
      <c r="B298" s="98" t="s">
        <v>103</v>
      </c>
      <c r="C298" s="51">
        <v>33</v>
      </c>
      <c r="D298" s="1753" t="s">
        <v>2876</v>
      </c>
      <c r="E298" s="51" t="s">
        <v>2877</v>
      </c>
      <c r="F298" s="3">
        <v>1</v>
      </c>
      <c r="G298" s="2231">
        <v>1163.9096</v>
      </c>
      <c r="H298" s="2231">
        <v>1163.9096</v>
      </c>
      <c r="I298" s="1091">
        <f t="shared" si="41"/>
        <v>0</v>
      </c>
      <c r="J298" s="507">
        <v>240000</v>
      </c>
      <c r="K298" s="582"/>
      <c r="L298" s="21">
        <f>J298*I298*F298</f>
        <v>0</v>
      </c>
      <c r="M298" s="21">
        <f t="shared" si="45"/>
        <v>0</v>
      </c>
      <c r="N298" s="71"/>
      <c r="O298" s="3269">
        <f>M297</f>
        <v>0</v>
      </c>
      <c r="P298" s="3275" t="s">
        <v>4574</v>
      </c>
      <c r="Q298" s="3277">
        <f>'%Loss '!$E$18</f>
        <v>-0.14891741529864586</v>
      </c>
      <c r="S298" s="511" t="str">
        <f t="shared" si="42"/>
        <v>Kakrail</v>
      </c>
      <c r="T298" s="2672">
        <f t="shared" si="43"/>
        <v>0</v>
      </c>
      <c r="U298" s="2672">
        <v>312.79965473401859</v>
      </c>
      <c r="V298" s="33">
        <f t="shared" si="38"/>
        <v>-312.79965473401859</v>
      </c>
      <c r="W298" s="1104">
        <f t="shared" si="39"/>
        <v>-100</v>
      </c>
      <c r="X298" s="33" t="str">
        <f t="shared" si="40"/>
        <v>CHECK</v>
      </c>
    </row>
    <row r="299" spans="1:24" ht="23.25" customHeight="1" x14ac:dyDescent="0.3">
      <c r="A299" s="524">
        <v>2</v>
      </c>
      <c r="B299" s="98" t="s">
        <v>2878</v>
      </c>
      <c r="C299" s="51">
        <v>33</v>
      </c>
      <c r="D299" s="1753" t="s">
        <v>284</v>
      </c>
      <c r="E299" s="51" t="s">
        <v>2879</v>
      </c>
      <c r="F299" s="3">
        <v>1</v>
      </c>
      <c r="G299" s="2231">
        <v>2529.1788000000001</v>
      </c>
      <c r="H299" s="2231">
        <v>2562.855</v>
      </c>
      <c r="I299" s="19">
        <f t="shared" si="41"/>
        <v>33.676199999999881</v>
      </c>
      <c r="J299" s="507">
        <v>240000</v>
      </c>
      <c r="K299" s="581"/>
      <c r="L299" s="21">
        <f t="shared" si="44"/>
        <v>8082287.9999999711</v>
      </c>
      <c r="M299" s="21">
        <f t="shared" si="45"/>
        <v>8087978.5904313819</v>
      </c>
      <c r="N299" s="71"/>
      <c r="O299" s="3273"/>
      <c r="P299" s="3276"/>
      <c r="Q299" s="3278"/>
      <c r="S299" s="511" t="str">
        <f t="shared" si="42"/>
        <v>Taltala-2</v>
      </c>
      <c r="T299" s="2672">
        <f t="shared" si="43"/>
        <v>8087978.5904313819</v>
      </c>
      <c r="U299" s="2672">
        <v>8043234.0763951614</v>
      </c>
      <c r="V299" s="33">
        <f t="shared" si="38"/>
        <v>44744.514036220498</v>
      </c>
      <c r="W299" s="1104">
        <f t="shared" si="39"/>
        <v>0.55630003567264352</v>
      </c>
      <c r="X299" s="33" t="str">
        <f t="shared" si="40"/>
        <v>OK</v>
      </c>
    </row>
    <row r="300" spans="1:24" ht="37.5" customHeight="1" x14ac:dyDescent="0.3">
      <c r="A300" s="524">
        <v>1</v>
      </c>
      <c r="B300" s="98" t="s">
        <v>2880</v>
      </c>
      <c r="C300" s="51">
        <v>33</v>
      </c>
      <c r="D300" s="1753" t="s">
        <v>284</v>
      </c>
      <c r="E300" s="51" t="s">
        <v>2881</v>
      </c>
      <c r="F300" s="3">
        <v>1</v>
      </c>
      <c r="G300" s="2231">
        <v>2.3050000000000002</v>
      </c>
      <c r="H300" s="2231">
        <v>2.3050000000000002</v>
      </c>
      <c r="I300" s="19">
        <f t="shared" si="41"/>
        <v>0</v>
      </c>
      <c r="J300" s="507">
        <v>240000</v>
      </c>
      <c r="K300" s="582"/>
      <c r="L300" s="21">
        <f t="shared" si="44"/>
        <v>0</v>
      </c>
      <c r="M300" s="21">
        <f t="shared" si="45"/>
        <v>0</v>
      </c>
      <c r="N300" s="71"/>
      <c r="O300" s="1771">
        <f>M298</f>
        <v>0</v>
      </c>
      <c r="P300" s="2086" t="s">
        <v>4557</v>
      </c>
      <c r="Q300" s="2087">
        <f>'%Loss '!$E$25</f>
        <v>1.1412592175895997</v>
      </c>
      <c r="S300" s="511" t="str">
        <f t="shared" si="42"/>
        <v>Goran</v>
      </c>
      <c r="T300" s="2672">
        <f t="shared" si="43"/>
        <v>0</v>
      </c>
      <c r="U300" s="2672">
        <v>0</v>
      </c>
      <c r="V300" s="33">
        <f t="shared" si="38"/>
        <v>0</v>
      </c>
      <c r="W300" s="1104" t="e">
        <f t="shared" si="39"/>
        <v>#DIV/0!</v>
      </c>
      <c r="X300" s="33" t="e">
        <f t="shared" si="40"/>
        <v>#DIV/0!</v>
      </c>
    </row>
    <row r="301" spans="1:24" ht="45.75" customHeight="1" x14ac:dyDescent="0.3">
      <c r="A301" s="524"/>
      <c r="B301" s="98" t="s">
        <v>100</v>
      </c>
      <c r="C301" s="51">
        <v>33</v>
      </c>
      <c r="D301" s="1753" t="s">
        <v>284</v>
      </c>
      <c r="E301" s="51">
        <v>6604342</v>
      </c>
      <c r="F301" s="3">
        <v>1</v>
      </c>
      <c r="G301" s="2231">
        <v>2164.9899999999998</v>
      </c>
      <c r="H301" s="2231">
        <v>2164.9899999999998</v>
      </c>
      <c r="I301" s="19">
        <f t="shared" si="41"/>
        <v>0</v>
      </c>
      <c r="J301" s="507">
        <v>240000</v>
      </c>
      <c r="K301" s="581"/>
      <c r="L301" s="21">
        <f t="shared" si="44"/>
        <v>0</v>
      </c>
      <c r="M301" s="21">
        <f t="shared" si="45"/>
        <v>0</v>
      </c>
      <c r="N301" s="71"/>
      <c r="O301" s="1771">
        <f>M300</f>
        <v>0</v>
      </c>
      <c r="P301" s="2086" t="s">
        <v>4575</v>
      </c>
      <c r="Q301" s="2087">
        <f>'%Loss '!$E$27</f>
        <v>3.0564600726644371</v>
      </c>
      <c r="S301" s="511" t="str">
        <f t="shared" si="42"/>
        <v>Tejgaon</v>
      </c>
      <c r="T301" s="2672">
        <f t="shared" si="43"/>
        <v>0</v>
      </c>
      <c r="U301" s="2672">
        <v>0</v>
      </c>
      <c r="V301" s="33">
        <f t="shared" si="38"/>
        <v>0</v>
      </c>
      <c r="W301" s="1104" t="e">
        <f t="shared" si="39"/>
        <v>#DIV/0!</v>
      </c>
      <c r="X301" s="33" t="e">
        <f t="shared" si="40"/>
        <v>#DIV/0!</v>
      </c>
    </row>
    <row r="302" spans="1:24" ht="42.75" customHeight="1" x14ac:dyDescent="0.3">
      <c r="A302" s="524">
        <v>2</v>
      </c>
      <c r="B302" s="99" t="s">
        <v>2862</v>
      </c>
      <c r="C302" s="51">
        <v>33</v>
      </c>
      <c r="D302" s="1753" t="s">
        <v>284</v>
      </c>
      <c r="E302" s="51" t="s">
        <v>2882</v>
      </c>
      <c r="F302" s="3">
        <v>1</v>
      </c>
      <c r="G302" s="2231">
        <v>62.0687</v>
      </c>
      <c r="H302" s="2231">
        <v>74.934799999999996</v>
      </c>
      <c r="I302" s="19">
        <f t="shared" si="41"/>
        <v>12.866099999999996</v>
      </c>
      <c r="J302" s="507">
        <v>240000</v>
      </c>
      <c r="K302" s="581"/>
      <c r="L302" s="21">
        <f t="shared" si="44"/>
        <v>3087863.9999999991</v>
      </c>
      <c r="M302" s="21">
        <f t="shared" si="45"/>
        <v>3090038.1082886299</v>
      </c>
      <c r="N302" s="71"/>
      <c r="O302" s="1771">
        <f>M301</f>
        <v>0</v>
      </c>
      <c r="P302" s="2086" t="s">
        <v>4568</v>
      </c>
      <c r="Q302" s="2087">
        <f>'%Loss '!$E$17</f>
        <v>1.0269042540932596</v>
      </c>
      <c r="S302" s="511" t="str">
        <f t="shared" si="42"/>
        <v>Khailgaon</v>
      </c>
      <c r="T302" s="2672">
        <f t="shared" si="43"/>
        <v>3090038.1082886299</v>
      </c>
      <c r="U302" s="2672">
        <v>35803.529713819436</v>
      </c>
      <c r="V302" s="33">
        <f t="shared" si="38"/>
        <v>3054234.5785748106</v>
      </c>
      <c r="W302" s="1104">
        <f t="shared" si="39"/>
        <v>8530.5404327102915</v>
      </c>
      <c r="X302" s="33" t="str">
        <f t="shared" si="40"/>
        <v>FAULT</v>
      </c>
    </row>
    <row r="303" spans="1:24" ht="23.25" customHeight="1" x14ac:dyDescent="0.3">
      <c r="A303" s="524">
        <v>4</v>
      </c>
      <c r="B303" s="98" t="s">
        <v>2883</v>
      </c>
      <c r="C303" s="51">
        <v>415</v>
      </c>
      <c r="D303" s="1753" t="s">
        <v>284</v>
      </c>
      <c r="E303" s="51" t="s">
        <v>2884</v>
      </c>
      <c r="F303" s="3">
        <v>1</v>
      </c>
      <c r="G303" s="2231">
        <v>144728</v>
      </c>
      <c r="H303" s="2231">
        <v>148109</v>
      </c>
      <c r="I303" s="19">
        <f t="shared" si="41"/>
        <v>3381</v>
      </c>
      <c r="J303" s="507">
        <v>1</v>
      </c>
      <c r="K303" s="574"/>
      <c r="L303" s="21">
        <f t="shared" si="44"/>
        <v>3381</v>
      </c>
      <c r="M303" s="21">
        <f t="shared" si="45"/>
        <v>3383.3804999585018</v>
      </c>
      <c r="N303" s="80"/>
      <c r="O303" s="3274">
        <f>M302</f>
        <v>3090038.1082886299</v>
      </c>
      <c r="P303" s="3275" t="s">
        <v>4545</v>
      </c>
      <c r="Q303" s="3279">
        <f>'%Loss '!$E$26</f>
        <v>1.5000000000000124</v>
      </c>
      <c r="S303" s="511" t="str">
        <f t="shared" si="42"/>
        <v>AT at GIS Building</v>
      </c>
      <c r="T303" s="2672">
        <f t="shared" si="43"/>
        <v>3383.3804999585018</v>
      </c>
      <c r="U303" s="2672">
        <v>3573.1345178105762</v>
      </c>
      <c r="V303" s="33">
        <f t="shared" si="38"/>
        <v>-189.75401785207441</v>
      </c>
      <c r="W303" s="1104">
        <f t="shared" si="39"/>
        <v>-5.3105758237264862</v>
      </c>
      <c r="X303" s="33" t="str">
        <f t="shared" si="40"/>
        <v>OK</v>
      </c>
    </row>
    <row r="304" spans="1:24" ht="23.25" customHeight="1" x14ac:dyDescent="0.3">
      <c r="A304" s="524"/>
      <c r="B304" s="98"/>
      <c r="C304" s="51"/>
      <c r="D304" s="602"/>
      <c r="E304" s="51"/>
      <c r="F304" s="3"/>
      <c r="G304" s="2231">
        <v>0</v>
      </c>
      <c r="H304" s="2231">
        <v>0</v>
      </c>
      <c r="I304" s="19"/>
      <c r="J304" s="1772" t="s">
        <v>804</v>
      </c>
      <c r="K304" s="1772"/>
      <c r="L304" s="42">
        <f>SUM(L296:L303)</f>
        <v>18898964.99999997</v>
      </c>
      <c r="M304" s="42">
        <f>SUM(M296:M303)</f>
        <v>18912271.413900662</v>
      </c>
      <c r="N304" s="80"/>
      <c r="O304" s="3273"/>
      <c r="P304" s="3276"/>
      <c r="Q304" s="3279"/>
      <c r="S304" s="511">
        <f t="shared" si="42"/>
        <v>0</v>
      </c>
      <c r="T304" s="2672">
        <f t="shared" si="43"/>
        <v>18912271.413900662</v>
      </c>
      <c r="U304" s="2672">
        <v>15554648.585922243</v>
      </c>
      <c r="V304" s="33">
        <f t="shared" si="38"/>
        <v>3357622.8279784191</v>
      </c>
      <c r="W304" s="1104">
        <f t="shared" si="39"/>
        <v>21.585976754352654</v>
      </c>
      <c r="X304" s="33" t="str">
        <f t="shared" si="40"/>
        <v>OK</v>
      </c>
    </row>
    <row r="305" spans="1:24" ht="23.25" customHeight="1" x14ac:dyDescent="0.3">
      <c r="A305" s="10"/>
      <c r="B305" s="98" t="s">
        <v>269</v>
      </c>
      <c r="C305" s="51">
        <v>33</v>
      </c>
      <c r="D305" s="3248" t="s">
        <v>802</v>
      </c>
      <c r="E305" s="51"/>
      <c r="F305" s="3">
        <v>1</v>
      </c>
      <c r="G305" s="19">
        <v>1134.3375000000001</v>
      </c>
      <c r="H305" s="19">
        <v>1152.3613</v>
      </c>
      <c r="I305" s="19">
        <f>H305-G305</f>
        <v>18.023799999999937</v>
      </c>
      <c r="J305" s="507">
        <v>240000</v>
      </c>
      <c r="K305" s="574"/>
      <c r="L305" s="21">
        <f>J305*I305*F305</f>
        <v>4325711.9999999851</v>
      </c>
      <c r="M305" s="21">
        <f>L305*$K$308/$L$308</f>
        <v>4328757.6543142386</v>
      </c>
      <c r="N305" s="80"/>
      <c r="O305" s="3274">
        <f>M307</f>
        <v>8516656.2020995934</v>
      </c>
      <c r="P305" s="3275" t="s">
        <v>4576</v>
      </c>
      <c r="Q305" s="3280">
        <f t="shared" ref="Q305" si="46">$N$340</f>
        <v>0.7473112175528368</v>
      </c>
      <c r="S305" s="511" t="str">
        <f t="shared" si="42"/>
        <v>33 KV Local Feeder -1</v>
      </c>
      <c r="T305" s="2672">
        <f t="shared" si="43"/>
        <v>4328757.6543142386</v>
      </c>
      <c r="U305" s="2672">
        <v>4402510.771645017</v>
      </c>
      <c r="V305" s="33">
        <f t="shared" si="38"/>
        <v>-73753.11733077839</v>
      </c>
      <c r="W305" s="1104">
        <f t="shared" si="39"/>
        <v>-1.6752512635697703</v>
      </c>
      <c r="X305" s="33" t="str">
        <f t="shared" si="40"/>
        <v>OK</v>
      </c>
    </row>
    <row r="306" spans="1:24" ht="23.25" customHeight="1" x14ac:dyDescent="0.3">
      <c r="A306" s="519"/>
      <c r="B306" s="98" t="s">
        <v>270</v>
      </c>
      <c r="C306" s="51">
        <v>33</v>
      </c>
      <c r="D306" s="3249"/>
      <c r="E306" s="51"/>
      <c r="F306" s="3">
        <v>1</v>
      </c>
      <c r="G306" s="19">
        <v>862.76880000000006</v>
      </c>
      <c r="H306" s="19">
        <v>880.20609999999999</v>
      </c>
      <c r="I306" s="19">
        <f>H306-G306</f>
        <v>17.437299999999937</v>
      </c>
      <c r="J306" s="507">
        <v>240000</v>
      </c>
      <c r="K306" s="574"/>
      <c r="L306" s="21">
        <f>J306*I306*F306</f>
        <v>4184951.9999999846</v>
      </c>
      <c r="M306" s="21">
        <f>L306*$K$308/$L$308</f>
        <v>4187898.5477853543</v>
      </c>
      <c r="N306" s="80"/>
      <c r="O306" s="3273"/>
      <c r="P306" s="3276"/>
      <c r="Q306" s="3281"/>
      <c r="S306" s="511" t="str">
        <f t="shared" si="42"/>
        <v>33KV Local Feeder- 2</v>
      </c>
      <c r="T306" s="2672">
        <f t="shared" si="43"/>
        <v>4187898.5477853543</v>
      </c>
      <c r="U306" s="2672">
        <v>4268680.6424324792</v>
      </c>
      <c r="V306" s="33">
        <f t="shared" si="38"/>
        <v>-80782.094647124875</v>
      </c>
      <c r="W306" s="1104">
        <f t="shared" si="39"/>
        <v>-1.892437064607666</v>
      </c>
      <c r="X306" s="33" t="str">
        <f t="shared" si="40"/>
        <v>OK</v>
      </c>
    </row>
    <row r="307" spans="1:24" x14ac:dyDescent="0.3">
      <c r="A307" s="524"/>
      <c r="B307" s="94"/>
      <c r="C307" s="88"/>
      <c r="D307" s="88"/>
      <c r="E307" s="88"/>
      <c r="F307" s="659"/>
      <c r="G307" s="659"/>
      <c r="H307" s="659"/>
      <c r="I307" s="509"/>
      <c r="J307" s="93" t="str">
        <f>J304</f>
        <v>TOTAL=</v>
      </c>
      <c r="K307" s="574"/>
      <c r="L307" s="42">
        <f>SUM(L305:L306)</f>
        <v>8510663.9999999702</v>
      </c>
      <c r="M307" s="42">
        <f>SUM(M305:M306)</f>
        <v>8516656.2020995934</v>
      </c>
      <c r="N307" s="81"/>
      <c r="O307" s="12"/>
      <c r="S307" s="511">
        <f t="shared" si="42"/>
        <v>0</v>
      </c>
      <c r="T307" s="2672">
        <f t="shared" si="43"/>
        <v>8516656.2020995934</v>
      </c>
      <c r="U307" s="2672">
        <v>8671191.4140774962</v>
      </c>
      <c r="V307" s="33">
        <f t="shared" si="38"/>
        <v>-154535.2119779028</v>
      </c>
      <c r="W307" s="1104">
        <f t="shared" si="39"/>
        <v>-1.7821681542748342</v>
      </c>
      <c r="X307" s="33" t="str">
        <f t="shared" si="40"/>
        <v>OK</v>
      </c>
    </row>
    <row r="308" spans="1:24" ht="31.2" x14ac:dyDescent="0.3">
      <c r="A308" s="524"/>
      <c r="B308" s="94"/>
      <c r="C308" s="88"/>
      <c r="D308" s="88"/>
      <c r="E308" s="88"/>
      <c r="F308" s="659"/>
      <c r="G308" s="659"/>
      <c r="H308" s="659"/>
      <c r="I308" s="509"/>
      <c r="J308" s="93" t="s">
        <v>38</v>
      </c>
      <c r="K308" s="2129">
        <f>K294*0.999</f>
        <v>27428927.616000254</v>
      </c>
      <c r="L308" s="2127">
        <f>L304+L307</f>
        <v>27409628.99999994</v>
      </c>
      <c r="M308" s="43">
        <f>M304+M307</f>
        <v>27428927.616000257</v>
      </c>
      <c r="N308" s="589">
        <f>(M308-L308)/L308*100</f>
        <v>7.0408162037935942E-2</v>
      </c>
      <c r="O308" s="70"/>
    </row>
    <row r="309" spans="1:24" x14ac:dyDescent="0.3">
      <c r="C309"/>
      <c r="D309"/>
      <c r="E309"/>
      <c r="F309"/>
      <c r="G309" s="2229"/>
      <c r="H309" s="2229"/>
      <c r="I309"/>
      <c r="J309"/>
      <c r="K309"/>
      <c r="L309"/>
      <c r="N309" s="2121"/>
      <c r="T309" s="2671"/>
      <c r="U309" s="2671"/>
    </row>
    <row r="310" spans="1:24" x14ac:dyDescent="0.3">
      <c r="C310"/>
      <c r="D310"/>
      <c r="E310"/>
      <c r="F310"/>
      <c r="G310" s="2229"/>
      <c r="H310" s="2229"/>
      <c r="I310"/>
      <c r="J310"/>
      <c r="K310"/>
      <c r="L310"/>
    </row>
    <row r="311" spans="1:24" x14ac:dyDescent="0.3">
      <c r="C311"/>
      <c r="D311"/>
      <c r="E311"/>
      <c r="F311"/>
      <c r="G311" s="2229"/>
      <c r="H311" s="2229"/>
      <c r="I311"/>
      <c r="J311"/>
      <c r="K311"/>
      <c r="L311"/>
      <c r="T311" s="2673"/>
      <c r="U311" s="2673"/>
    </row>
    <row r="312" spans="1:24" x14ac:dyDescent="0.3">
      <c r="B312" s="523" t="s">
        <v>222</v>
      </c>
      <c r="C312"/>
      <c r="D312"/>
      <c r="E312"/>
      <c r="F312"/>
      <c r="G312" s="2229"/>
      <c r="H312" s="2229"/>
      <c r="I312"/>
      <c r="J312"/>
      <c r="K312"/>
      <c r="L312"/>
    </row>
    <row r="313" spans="1:24" x14ac:dyDescent="0.3">
      <c r="C313"/>
      <c r="D313"/>
      <c r="E313"/>
      <c r="F313"/>
      <c r="G313" s="2229"/>
      <c r="H313" s="2229"/>
      <c r="I313"/>
      <c r="J313"/>
      <c r="K313"/>
      <c r="L313"/>
    </row>
    <row r="314" spans="1:24" x14ac:dyDescent="0.3">
      <c r="C314"/>
      <c r="D314"/>
      <c r="E314"/>
      <c r="F314"/>
      <c r="G314" s="2229"/>
      <c r="H314" s="2229"/>
      <c r="I314"/>
      <c r="J314"/>
      <c r="K314"/>
      <c r="L314"/>
    </row>
    <row r="315" spans="1:24" x14ac:dyDescent="0.3">
      <c r="C315"/>
      <c r="D315"/>
      <c r="E315"/>
      <c r="F315"/>
      <c r="G315" s="2229"/>
      <c r="H315" s="2229"/>
      <c r="I315"/>
      <c r="J315"/>
      <c r="K315"/>
      <c r="L315"/>
    </row>
    <row r="316" spans="1:24" x14ac:dyDescent="0.3">
      <c r="C316"/>
      <c r="D316"/>
      <c r="E316"/>
      <c r="F316"/>
      <c r="G316" s="2229"/>
      <c r="H316" s="2229"/>
      <c r="I316"/>
      <c r="J316"/>
      <c r="K316"/>
      <c r="L316"/>
    </row>
    <row r="317" spans="1:24" x14ac:dyDescent="0.3">
      <c r="C317"/>
      <c r="D317"/>
      <c r="E317"/>
      <c r="F317"/>
      <c r="G317" s="2229"/>
      <c r="H317" s="2229"/>
      <c r="I317"/>
      <c r="J317"/>
      <c r="K317"/>
      <c r="L317"/>
    </row>
    <row r="318" spans="1:24" x14ac:dyDescent="0.3">
      <c r="C318"/>
      <c r="D318"/>
      <c r="E318"/>
      <c r="F318"/>
      <c r="G318" s="2229"/>
      <c r="H318" s="2229"/>
      <c r="I318"/>
      <c r="J318"/>
      <c r="K318"/>
      <c r="L318"/>
    </row>
    <row r="319" spans="1:24" ht="23.25" customHeight="1" x14ac:dyDescent="0.3">
      <c r="C319"/>
      <c r="D319"/>
      <c r="E319"/>
      <c r="F319"/>
      <c r="G319" s="2229"/>
      <c r="H319" s="2229"/>
      <c r="I319"/>
      <c r="J319"/>
      <c r="K319"/>
      <c r="L319"/>
    </row>
    <row r="320" spans="1:24" x14ac:dyDescent="0.3">
      <c r="C320"/>
      <c r="D320"/>
      <c r="E320"/>
      <c r="F320"/>
      <c r="G320" s="2229"/>
      <c r="H320" s="2229"/>
      <c r="I320"/>
      <c r="J320"/>
      <c r="K320"/>
      <c r="L320"/>
    </row>
    <row r="322" spans="1:24" ht="43.2" x14ac:dyDescent="0.3">
      <c r="A322" s="3086" t="s">
        <v>849</v>
      </c>
      <c r="B322" s="3086"/>
      <c r="C322" s="3086"/>
      <c r="D322" s="3086"/>
      <c r="E322" s="3086"/>
      <c r="F322" s="3086"/>
      <c r="G322" s="3086"/>
      <c r="H322" s="3086"/>
      <c r="I322" s="3086"/>
      <c r="J322" s="3086"/>
      <c r="K322" s="3086"/>
      <c r="L322" s="3086"/>
      <c r="M322" s="3086"/>
      <c r="N322" s="3086"/>
      <c r="O322" s="629" t="str">
        <f>$O$6</f>
        <v>Month August-2023</v>
      </c>
      <c r="S322" s="1103" t="s">
        <v>4084</v>
      </c>
      <c r="T322" s="2672" t="str">
        <f>O322</f>
        <v>Month August-2023</v>
      </c>
      <c r="U322" s="2672" t="s">
        <v>5037</v>
      </c>
      <c r="V322" s="1103" t="s">
        <v>15</v>
      </c>
      <c r="W322" s="1103" t="s">
        <v>16</v>
      </c>
      <c r="X322" s="1103" t="s">
        <v>17</v>
      </c>
    </row>
    <row r="323" spans="1:24" x14ac:dyDescent="0.3">
      <c r="A323" s="3231" t="s">
        <v>0</v>
      </c>
      <c r="B323" s="3232" t="s">
        <v>1</v>
      </c>
      <c r="C323" s="3234" t="s">
        <v>2</v>
      </c>
      <c r="D323" s="3245"/>
      <c r="E323" s="3235"/>
      <c r="F323" s="3233" t="s">
        <v>3</v>
      </c>
      <c r="G323" s="3234" t="s">
        <v>4</v>
      </c>
      <c r="H323" s="3235"/>
      <c r="I323" s="3236"/>
      <c r="J323" s="3237" t="s">
        <v>5</v>
      </c>
      <c r="K323" s="3234" t="s">
        <v>6</v>
      </c>
      <c r="L323" s="3236"/>
      <c r="M323" s="23" t="s">
        <v>29</v>
      </c>
      <c r="N323" s="75"/>
      <c r="O323" s="3067" t="s">
        <v>7</v>
      </c>
      <c r="S323"/>
      <c r="V323"/>
      <c r="W323"/>
      <c r="X323"/>
    </row>
    <row r="324" spans="1:24" ht="46.8" x14ac:dyDescent="0.3">
      <c r="A324" s="3088"/>
      <c r="B324" s="3090"/>
      <c r="C324" s="85" t="s">
        <v>8</v>
      </c>
      <c r="D324" s="595"/>
      <c r="E324" s="85" t="s">
        <v>9</v>
      </c>
      <c r="F324" s="3224"/>
      <c r="G324" s="2227" t="str">
        <f>'NORTH-1'!G8</f>
        <v>Reading at 00.00hr 
01.08.2023</v>
      </c>
      <c r="H324" s="2227" t="str">
        <f>'NORTH-1'!H8</f>
        <v>Reading at 00.00hr 
01.09.2023</v>
      </c>
      <c r="I324" s="1" t="s">
        <v>10</v>
      </c>
      <c r="J324" s="3088"/>
      <c r="K324" s="1" t="s">
        <v>11</v>
      </c>
      <c r="L324" s="1" t="s">
        <v>12</v>
      </c>
      <c r="M324" s="508" t="s">
        <v>30</v>
      </c>
      <c r="N324" s="75" t="s">
        <v>41</v>
      </c>
      <c r="O324" s="3068"/>
      <c r="S324"/>
      <c r="T324" s="2672">
        <v>15283200.000000071</v>
      </c>
      <c r="U324" s="2672">
        <v>15283200.000000071</v>
      </c>
      <c r="V324" s="33">
        <f>T324-U324</f>
        <v>0</v>
      </c>
      <c r="W324" s="1104">
        <f>V324/U324*100</f>
        <v>0</v>
      </c>
      <c r="X324" s="33" t="str">
        <f>IF(W324&gt;40,"FAULT",IF(W324&lt;-40,"CHECK","OK"))</f>
        <v>OK</v>
      </c>
    </row>
    <row r="325" spans="1:24" x14ac:dyDescent="0.3">
      <c r="A325" s="2">
        <v>1</v>
      </c>
      <c r="B325" s="86">
        <v>2</v>
      </c>
      <c r="C325" s="2582">
        <v>3</v>
      </c>
      <c r="D325" s="2615">
        <v>4</v>
      </c>
      <c r="E325" s="551">
        <v>5</v>
      </c>
      <c r="F325" s="551">
        <v>6</v>
      </c>
      <c r="G325" s="2616">
        <f>'PDB Bill AMR'!$H$5</f>
        <v>8</v>
      </c>
      <c r="H325" s="2616">
        <f>'PDB Bill AMR'!$H$5</f>
        <v>8</v>
      </c>
      <c r="I325" s="2" t="s">
        <v>2021</v>
      </c>
      <c r="J325" s="2">
        <v>10</v>
      </c>
      <c r="K325" s="2" t="s">
        <v>5039</v>
      </c>
      <c r="L325" s="2" t="s">
        <v>5040</v>
      </c>
      <c r="M325" s="2">
        <v>13</v>
      </c>
      <c r="N325" s="2">
        <v>14</v>
      </c>
      <c r="O325" s="2">
        <v>15</v>
      </c>
      <c r="V325" s="33">
        <f t="shared" ref="V325:V339" si="47">T325-U325</f>
        <v>0</v>
      </c>
      <c r="W325" s="1104" t="e">
        <f t="shared" ref="W325:W339" si="48">V325/U325*100</f>
        <v>#DIV/0!</v>
      </c>
      <c r="X325" s="33" t="e">
        <f t="shared" ref="X325:X339" si="49">IF(W325&gt;40,"FAULT",IF(W325&lt;-40,"CHECK","OK"))</f>
        <v>#DIV/0!</v>
      </c>
    </row>
    <row r="326" spans="1:24" x14ac:dyDescent="0.3">
      <c r="A326" s="524"/>
      <c r="B326" s="513" t="s">
        <v>839</v>
      </c>
      <c r="C326" s="514"/>
      <c r="D326" s="514"/>
      <c r="E326" s="514"/>
      <c r="F326" s="654"/>
      <c r="G326" s="2228"/>
      <c r="H326" s="2228"/>
      <c r="I326" s="514"/>
      <c r="J326" s="514"/>
      <c r="K326" s="573"/>
      <c r="L326" s="514"/>
      <c r="M326" s="515"/>
      <c r="N326" s="516"/>
      <c r="O326" s="11"/>
      <c r="V326" s="33">
        <f t="shared" si="47"/>
        <v>0</v>
      </c>
      <c r="W326" s="1104" t="e">
        <f t="shared" si="48"/>
        <v>#DIV/0!</v>
      </c>
      <c r="X326" s="33" t="e">
        <f t="shared" si="49"/>
        <v>#DIV/0!</v>
      </c>
    </row>
    <row r="327" spans="1:24" x14ac:dyDescent="0.3">
      <c r="A327" s="507">
        <v>1</v>
      </c>
      <c r="B327" s="98" t="s">
        <v>2885</v>
      </c>
      <c r="C327" s="72">
        <v>11</v>
      </c>
      <c r="D327" s="943" t="s">
        <v>290</v>
      </c>
      <c r="E327" s="51" t="s">
        <v>273</v>
      </c>
      <c r="F327" s="3">
        <v>1</v>
      </c>
      <c r="G327" s="19"/>
      <c r="H327" s="19"/>
      <c r="I327" s="20">
        <f>H327-G327</f>
        <v>0</v>
      </c>
      <c r="J327" s="30">
        <v>160000</v>
      </c>
      <c r="K327" s="585">
        <f>J327*I327*F327</f>
        <v>0</v>
      </c>
      <c r="L327" s="21"/>
      <c r="M327" s="21"/>
      <c r="N327" s="81"/>
      <c r="O327" s="11"/>
      <c r="P327" s="511">
        <v>134</v>
      </c>
      <c r="V327" s="33">
        <f t="shared" si="47"/>
        <v>0</v>
      </c>
      <c r="W327" s="1104" t="e">
        <f t="shared" si="48"/>
        <v>#DIV/0!</v>
      </c>
      <c r="X327" s="33" t="e">
        <f t="shared" si="49"/>
        <v>#DIV/0!</v>
      </c>
    </row>
    <row r="328" spans="1:24" x14ac:dyDescent="0.3">
      <c r="A328" s="507">
        <v>2</v>
      </c>
      <c r="B328" s="98" t="s">
        <v>1353</v>
      </c>
      <c r="C328" s="72">
        <v>11</v>
      </c>
      <c r="D328" s="1004" t="s">
        <v>290</v>
      </c>
      <c r="E328" s="51">
        <v>30799464</v>
      </c>
      <c r="F328" s="3">
        <v>1</v>
      </c>
      <c r="G328" s="19"/>
      <c r="H328" s="19"/>
      <c r="I328" s="20">
        <f>H328-G328</f>
        <v>0</v>
      </c>
      <c r="J328" s="30">
        <v>160000</v>
      </c>
      <c r="K328" s="585">
        <f>J328*I328*F328</f>
        <v>0</v>
      </c>
      <c r="L328" s="21"/>
      <c r="M328" s="21"/>
      <c r="N328" s="81"/>
      <c r="O328" s="11"/>
      <c r="P328" s="511">
        <v>82</v>
      </c>
      <c r="V328" s="33">
        <f t="shared" si="47"/>
        <v>0</v>
      </c>
      <c r="W328" s="1104" t="e">
        <f t="shared" si="48"/>
        <v>#DIV/0!</v>
      </c>
      <c r="X328" s="33" t="e">
        <f t="shared" si="49"/>
        <v>#DIV/0!</v>
      </c>
    </row>
    <row r="329" spans="1:24" x14ac:dyDescent="0.3">
      <c r="A329" s="524"/>
      <c r="B329" s="511"/>
      <c r="C329" s="88"/>
      <c r="D329" s="88"/>
      <c r="E329" s="88"/>
      <c r="F329" s="659"/>
      <c r="G329" s="659"/>
      <c r="H329" s="659"/>
      <c r="I329" s="37"/>
      <c r="J329" s="94" t="s">
        <v>27</v>
      </c>
      <c r="K329" s="586">
        <f>L307</f>
        <v>8510663.9999999702</v>
      </c>
      <c r="L329" s="42"/>
      <c r="M329" s="42">
        <f>M307</f>
        <v>8516656.2020995934</v>
      </c>
      <c r="N329" s="81"/>
      <c r="O329" s="11"/>
      <c r="P329" s="511">
        <f>P327-P328</f>
        <v>52</v>
      </c>
      <c r="V329" s="33">
        <f t="shared" si="47"/>
        <v>0</v>
      </c>
      <c r="W329" s="1104" t="e">
        <f t="shared" si="48"/>
        <v>#DIV/0!</v>
      </c>
      <c r="X329" s="33" t="e">
        <f t="shared" si="49"/>
        <v>#DIV/0!</v>
      </c>
    </row>
    <row r="330" spans="1:24" x14ac:dyDescent="0.3">
      <c r="A330" s="22"/>
      <c r="B330" s="532" t="s">
        <v>839</v>
      </c>
      <c r="C330" s="533"/>
      <c r="D330" s="533"/>
      <c r="E330" s="533"/>
      <c r="F330" s="656"/>
      <c r="G330" s="2212"/>
      <c r="H330" s="2212"/>
      <c r="I330" s="533"/>
      <c r="J330" s="533"/>
      <c r="K330" s="578"/>
      <c r="L330" s="533"/>
      <c r="M330" s="536"/>
      <c r="N330" s="534"/>
      <c r="O330" s="13"/>
      <c r="P330" s="1108">
        <f>P329/3</f>
        <v>17.333333333333332</v>
      </c>
      <c r="V330" s="33">
        <f t="shared" si="47"/>
        <v>0</v>
      </c>
      <c r="W330" s="1104" t="e">
        <f t="shared" si="48"/>
        <v>#DIV/0!</v>
      </c>
      <c r="X330" s="33" t="e">
        <f t="shared" si="49"/>
        <v>#DIV/0!</v>
      </c>
    </row>
    <row r="331" spans="1:24" x14ac:dyDescent="0.3">
      <c r="A331" s="519">
        <v>1</v>
      </c>
      <c r="B331" s="98" t="s">
        <v>2886</v>
      </c>
      <c r="C331" s="72">
        <v>11</v>
      </c>
      <c r="D331" s="945" t="s">
        <v>252</v>
      </c>
      <c r="E331" s="51">
        <v>30799488</v>
      </c>
      <c r="F331" s="3">
        <v>1</v>
      </c>
      <c r="G331" s="2231"/>
      <c r="H331" s="2231"/>
      <c r="I331" s="19">
        <f t="shared" ref="I331:I339" si="50">H331-G331</f>
        <v>0</v>
      </c>
      <c r="J331" s="507">
        <v>60000</v>
      </c>
      <c r="K331" s="581" t="s">
        <v>4672</v>
      </c>
      <c r="L331" s="652">
        <f>1.73*10.5*O331*0.9*24*31</f>
        <v>973062.71999999986</v>
      </c>
      <c r="M331" s="21">
        <f>L331*$K$340/$L$340</f>
        <v>980334.52686038462</v>
      </c>
      <c r="N331" s="71" t="s">
        <v>104</v>
      </c>
      <c r="O331" s="14">
        <v>80</v>
      </c>
      <c r="P331" s="1108">
        <f>P328+P330</f>
        <v>99.333333333333329</v>
      </c>
      <c r="S331" s="511" t="str">
        <f t="shared" ref="S331:S339" si="51">B331</f>
        <v>West Malibagh</v>
      </c>
      <c r="T331" s="2672">
        <f t="shared" ref="T331:T339" si="52">M331</f>
        <v>980334.52686038462</v>
      </c>
      <c r="U331" s="2672">
        <v>1038100.3805585735</v>
      </c>
      <c r="V331" s="33">
        <f t="shared" si="47"/>
        <v>-57765.853698188905</v>
      </c>
      <c r="W331" s="1104">
        <f t="shared" si="48"/>
        <v>-5.5645730201068488</v>
      </c>
      <c r="X331" s="33" t="str">
        <f t="shared" si="49"/>
        <v>OK</v>
      </c>
    </row>
    <row r="332" spans="1:24" x14ac:dyDescent="0.3">
      <c r="A332" s="519">
        <v>2</v>
      </c>
      <c r="B332" s="98" t="s">
        <v>2887</v>
      </c>
      <c r="C332" s="72">
        <v>11</v>
      </c>
      <c r="D332" s="946" t="s">
        <v>252</v>
      </c>
      <c r="E332" s="51">
        <v>307994528</v>
      </c>
      <c r="F332" s="3">
        <v>1</v>
      </c>
      <c r="G332" s="2231"/>
      <c r="H332" s="2231"/>
      <c r="I332" s="19">
        <f t="shared" si="50"/>
        <v>0</v>
      </c>
      <c r="J332" s="507">
        <v>60000</v>
      </c>
      <c r="K332" s="581" t="s">
        <v>4672</v>
      </c>
      <c r="L332" s="652">
        <f t="shared" ref="L332:L336" si="53">1.73*10.5*O332*0.9*24*31</f>
        <v>1824492.6</v>
      </c>
      <c r="M332" s="21">
        <f t="shared" ref="M332:M339" si="54">L332*$K$340/$L$340</f>
        <v>1838127.2378632214</v>
      </c>
      <c r="N332" s="71" t="s">
        <v>104</v>
      </c>
      <c r="O332" s="14">
        <v>150</v>
      </c>
      <c r="S332" s="511" t="str">
        <f t="shared" si="51"/>
        <v>Ullon</v>
      </c>
      <c r="T332" s="2672">
        <f t="shared" si="52"/>
        <v>1838127.2378632214</v>
      </c>
      <c r="U332" s="2672">
        <v>1648747.6632400872</v>
      </c>
      <c r="V332" s="33">
        <f t="shared" si="47"/>
        <v>189379.57462313422</v>
      </c>
      <c r="W332" s="1104">
        <f t="shared" si="48"/>
        <v>11.486267962373887</v>
      </c>
      <c r="X332" s="33" t="str">
        <f t="shared" si="49"/>
        <v>OK</v>
      </c>
    </row>
    <row r="333" spans="1:24" x14ac:dyDescent="0.3">
      <c r="A333" s="519">
        <v>3</v>
      </c>
      <c r="B333" s="98" t="s">
        <v>2888</v>
      </c>
      <c r="C333" s="72">
        <v>11</v>
      </c>
      <c r="D333" s="946" t="s">
        <v>252</v>
      </c>
      <c r="E333" s="51">
        <v>30799497</v>
      </c>
      <c r="F333" s="3">
        <v>1</v>
      </c>
      <c r="G333" s="2231"/>
      <c r="H333" s="2231"/>
      <c r="I333" s="19">
        <f t="shared" si="50"/>
        <v>0</v>
      </c>
      <c r="J333" s="507">
        <v>60000</v>
      </c>
      <c r="K333" s="581" t="s">
        <v>4672</v>
      </c>
      <c r="L333" s="652">
        <f t="shared" si="53"/>
        <v>1642043.34</v>
      </c>
      <c r="M333" s="21">
        <f t="shared" si="54"/>
        <v>1654314.5140768993</v>
      </c>
      <c r="N333" s="71" t="s">
        <v>104</v>
      </c>
      <c r="O333" s="14">
        <v>135</v>
      </c>
      <c r="S333" s="511" t="str">
        <f t="shared" si="51"/>
        <v>Mohanagar</v>
      </c>
      <c r="T333" s="2672">
        <f t="shared" si="52"/>
        <v>1654314.5140768993</v>
      </c>
      <c r="U333" s="2672">
        <v>1770877.1197763898</v>
      </c>
      <c r="V333" s="33">
        <f t="shared" si="47"/>
        <v>-116562.60569949052</v>
      </c>
      <c r="W333" s="1104">
        <f t="shared" si="48"/>
        <v>-6.5821961556660122</v>
      </c>
      <c r="X333" s="33" t="str">
        <f t="shared" si="49"/>
        <v>OK</v>
      </c>
    </row>
    <row r="334" spans="1:24" x14ac:dyDescent="0.3">
      <c r="A334" s="519">
        <v>4</v>
      </c>
      <c r="B334" s="98" t="s">
        <v>2889</v>
      </c>
      <c r="C334" s="72">
        <v>11</v>
      </c>
      <c r="D334" s="946" t="s">
        <v>252</v>
      </c>
      <c r="E334" s="51">
        <v>30799497</v>
      </c>
      <c r="F334" s="3">
        <v>1</v>
      </c>
      <c r="G334" s="2231"/>
      <c r="H334" s="2231"/>
      <c r="I334" s="19">
        <f t="shared" si="50"/>
        <v>0</v>
      </c>
      <c r="J334" s="507">
        <v>60000</v>
      </c>
      <c r="K334" s="581" t="s">
        <v>4672</v>
      </c>
      <c r="L334" s="652">
        <f t="shared" si="53"/>
        <v>1094695.56</v>
      </c>
      <c r="M334" s="21">
        <f t="shared" si="54"/>
        <v>1102876.342717933</v>
      </c>
      <c r="N334" s="71" t="s">
        <v>104</v>
      </c>
      <c r="O334" s="14">
        <v>90</v>
      </c>
      <c r="S334" s="511" t="str">
        <f t="shared" si="51"/>
        <v>Bagichartek</v>
      </c>
      <c r="T334" s="2672">
        <f t="shared" si="52"/>
        <v>1102876.342717933</v>
      </c>
      <c r="U334" s="2672">
        <v>1282359.293631179</v>
      </c>
      <c r="V334" s="33">
        <f t="shared" si="47"/>
        <v>-179482.95091324602</v>
      </c>
      <c r="W334" s="1104">
        <f t="shared" si="48"/>
        <v>-13.996307571882996</v>
      </c>
      <c r="X334" s="33" t="str">
        <f t="shared" si="49"/>
        <v>OK</v>
      </c>
    </row>
    <row r="335" spans="1:24" x14ac:dyDescent="0.3">
      <c r="A335" s="519">
        <v>1</v>
      </c>
      <c r="B335" s="98" t="s">
        <v>2890</v>
      </c>
      <c r="C335" s="72">
        <v>11</v>
      </c>
      <c r="D335" s="946" t="s">
        <v>252</v>
      </c>
      <c r="E335" s="51">
        <v>30799487</v>
      </c>
      <c r="F335" s="3">
        <v>1</v>
      </c>
      <c r="G335" s="2231"/>
      <c r="H335" s="2231"/>
      <c r="I335" s="19">
        <f t="shared" si="50"/>
        <v>0</v>
      </c>
      <c r="J335" s="507">
        <v>60000</v>
      </c>
      <c r="K335" s="581" t="s">
        <v>4672</v>
      </c>
      <c r="L335" s="652">
        <f t="shared" si="53"/>
        <v>1702859.76</v>
      </c>
      <c r="M335" s="21">
        <f t="shared" si="54"/>
        <v>1715585.4220056732</v>
      </c>
      <c r="N335" s="71" t="s">
        <v>104</v>
      </c>
      <c r="O335" s="14">
        <v>140</v>
      </c>
      <c r="S335" s="511" t="str">
        <f t="shared" si="51"/>
        <v>Mirbagh</v>
      </c>
      <c r="T335" s="2672">
        <f t="shared" si="52"/>
        <v>1715585.4220056732</v>
      </c>
      <c r="U335" s="2672">
        <v>1648747.6632400872</v>
      </c>
      <c r="V335" s="33">
        <f t="shared" si="47"/>
        <v>66837.758765585953</v>
      </c>
      <c r="W335" s="1104">
        <f t="shared" si="48"/>
        <v>4.0538500982156158</v>
      </c>
      <c r="X335" s="33" t="str">
        <f t="shared" si="49"/>
        <v>OK</v>
      </c>
    </row>
    <row r="336" spans="1:24" x14ac:dyDescent="0.3">
      <c r="A336" s="519">
        <v>2</v>
      </c>
      <c r="B336" s="98" t="s">
        <v>2891</v>
      </c>
      <c r="C336" s="72">
        <v>11</v>
      </c>
      <c r="D336" s="946" t="s">
        <v>252</v>
      </c>
      <c r="E336" s="51" t="s">
        <v>2892</v>
      </c>
      <c r="F336" s="3">
        <v>1</v>
      </c>
      <c r="G336" s="2231"/>
      <c r="H336" s="2231"/>
      <c r="I336" s="19">
        <f t="shared" si="50"/>
        <v>0</v>
      </c>
      <c r="J336" s="507">
        <v>60000</v>
      </c>
      <c r="K336" s="581" t="s">
        <v>4672</v>
      </c>
      <c r="L336" s="652">
        <f t="shared" si="53"/>
        <v>1216328.4000000001</v>
      </c>
      <c r="M336" s="21">
        <f t="shared" si="54"/>
        <v>1225418.1585754813</v>
      </c>
      <c r="N336" s="71" t="s">
        <v>104</v>
      </c>
      <c r="O336" s="14">
        <v>100</v>
      </c>
      <c r="S336" s="511" t="str">
        <f t="shared" si="51"/>
        <v>West Rampura</v>
      </c>
      <c r="T336" s="2672">
        <f t="shared" si="52"/>
        <v>1225418.1585754813</v>
      </c>
      <c r="U336" s="2672">
        <v>1282359.293631179</v>
      </c>
      <c r="V336" s="33">
        <f t="shared" si="47"/>
        <v>-56941.135055697756</v>
      </c>
      <c r="W336" s="1104">
        <f t="shared" si="48"/>
        <v>-4.4403417465366513</v>
      </c>
      <c r="X336" s="33" t="str">
        <f t="shared" si="49"/>
        <v>OK</v>
      </c>
    </row>
    <row r="337" spans="1:24" x14ac:dyDescent="0.3">
      <c r="A337" s="519">
        <v>3</v>
      </c>
      <c r="B337" s="1756" t="s">
        <v>2893</v>
      </c>
      <c r="C337" s="72">
        <v>11</v>
      </c>
      <c r="D337" s="946" t="s">
        <v>252</v>
      </c>
      <c r="E337" s="51">
        <v>30799461</v>
      </c>
      <c r="F337" s="3">
        <v>1</v>
      </c>
      <c r="G337" s="2231"/>
      <c r="H337" s="2231"/>
      <c r="I337" s="19">
        <f t="shared" si="50"/>
        <v>0</v>
      </c>
      <c r="J337" s="507">
        <v>60000</v>
      </c>
      <c r="K337" s="581"/>
      <c r="L337" s="652">
        <f>J337*I337*F337</f>
        <v>0</v>
      </c>
      <c r="M337" s="21">
        <f t="shared" si="54"/>
        <v>0</v>
      </c>
      <c r="N337" s="71" t="s">
        <v>104</v>
      </c>
      <c r="O337" s="14"/>
      <c r="S337" s="511" t="str">
        <f t="shared" si="51"/>
        <v>Jilkanon</v>
      </c>
      <c r="T337" s="2672">
        <f t="shared" si="52"/>
        <v>0</v>
      </c>
      <c r="U337" s="2672">
        <v>0</v>
      </c>
      <c r="V337" s="33">
        <f t="shared" si="47"/>
        <v>0</v>
      </c>
      <c r="W337" s="1104" t="e">
        <f t="shared" si="48"/>
        <v>#DIV/0!</v>
      </c>
      <c r="X337" s="33" t="e">
        <f t="shared" si="49"/>
        <v>#DIV/0!</v>
      </c>
    </row>
    <row r="338" spans="1:24" x14ac:dyDescent="0.3">
      <c r="A338" s="519">
        <v>4</v>
      </c>
      <c r="B338" s="98" t="s">
        <v>274</v>
      </c>
      <c r="C338" s="72">
        <v>11</v>
      </c>
      <c r="D338" s="946" t="s">
        <v>284</v>
      </c>
      <c r="E338" s="51">
        <v>5395187</v>
      </c>
      <c r="F338" s="3">
        <v>1</v>
      </c>
      <c r="G338" s="2231"/>
      <c r="H338" s="2231"/>
      <c r="I338" s="19">
        <f t="shared" si="50"/>
        <v>0</v>
      </c>
      <c r="J338" s="507">
        <v>2</v>
      </c>
      <c r="K338" s="581"/>
      <c r="L338" s="21">
        <f>J338*I338*F338</f>
        <v>0</v>
      </c>
      <c r="M338" s="21">
        <f t="shared" si="54"/>
        <v>0</v>
      </c>
      <c r="N338" s="71" t="s">
        <v>104</v>
      </c>
      <c r="O338" s="14"/>
      <c r="S338" s="511" t="str">
        <f t="shared" si="51"/>
        <v>AT-1</v>
      </c>
      <c r="T338" s="2672">
        <f t="shared" si="52"/>
        <v>0</v>
      </c>
      <c r="U338" s="2672">
        <v>0</v>
      </c>
      <c r="V338" s="33">
        <f t="shared" si="47"/>
        <v>0</v>
      </c>
      <c r="W338" s="1104" t="e">
        <f t="shared" si="48"/>
        <v>#DIV/0!</v>
      </c>
      <c r="X338" s="33" t="e">
        <f t="shared" si="49"/>
        <v>#DIV/0!</v>
      </c>
    </row>
    <row r="339" spans="1:24" x14ac:dyDescent="0.3">
      <c r="A339" s="519">
        <v>5</v>
      </c>
      <c r="B339" s="98" t="s">
        <v>275</v>
      </c>
      <c r="C339" s="72">
        <v>11</v>
      </c>
      <c r="D339" s="947" t="s">
        <v>284</v>
      </c>
      <c r="E339" s="51">
        <v>5379456</v>
      </c>
      <c r="F339" s="3">
        <v>1</v>
      </c>
      <c r="G339" s="2231"/>
      <c r="H339" s="2231"/>
      <c r="I339" s="19">
        <f t="shared" si="50"/>
        <v>0</v>
      </c>
      <c r="J339" s="507">
        <v>2</v>
      </c>
      <c r="K339" s="581"/>
      <c r="L339" s="21">
        <f>J339*I339*F339</f>
        <v>0</v>
      </c>
      <c r="M339" s="21">
        <f t="shared" si="54"/>
        <v>0</v>
      </c>
      <c r="N339" s="71" t="s">
        <v>104</v>
      </c>
      <c r="O339" s="14"/>
      <c r="S339" s="511" t="str">
        <f t="shared" si="51"/>
        <v>AT-2</v>
      </c>
      <c r="T339" s="2672">
        <f t="shared" si="52"/>
        <v>0</v>
      </c>
      <c r="U339" s="2672">
        <v>0</v>
      </c>
      <c r="V339" s="33">
        <f t="shared" si="47"/>
        <v>0</v>
      </c>
      <c r="W339" s="1104" t="e">
        <f t="shared" si="48"/>
        <v>#DIV/0!</v>
      </c>
      <c r="X339" s="33" t="e">
        <f t="shared" si="49"/>
        <v>#DIV/0!</v>
      </c>
    </row>
    <row r="340" spans="1:24" ht="31.2" x14ac:dyDescent="0.3">
      <c r="A340" s="524"/>
      <c r="B340" s="94"/>
      <c r="C340" s="88"/>
      <c r="D340" s="88"/>
      <c r="E340" s="88"/>
      <c r="F340" s="659"/>
      <c r="G340" s="659"/>
      <c r="H340" s="659"/>
      <c r="I340" s="37"/>
      <c r="J340" s="94" t="s">
        <v>38</v>
      </c>
      <c r="K340" s="42">
        <f>M329</f>
        <v>8516656.2020995934</v>
      </c>
      <c r="L340" s="44">
        <f>SUM(L331:L339)</f>
        <v>8453482.3800000008</v>
      </c>
      <c r="M340" s="44">
        <f>SUM(M331:M339)</f>
        <v>8516656.2020995934</v>
      </c>
      <c r="N340" s="589">
        <f>(M340-L340)/L340*100</f>
        <v>0.7473112175528368</v>
      </c>
      <c r="O340" s="28"/>
    </row>
    <row r="341" spans="1:24" x14ac:dyDescent="0.3">
      <c r="E341"/>
      <c r="F341"/>
      <c r="G341" s="2229"/>
      <c r="H341" s="2229"/>
      <c r="I341"/>
      <c r="J341"/>
      <c r="K341"/>
    </row>
    <row r="342" spans="1:24" x14ac:dyDescent="0.3">
      <c r="E342"/>
      <c r="F342" s="3107" t="s">
        <v>815</v>
      </c>
      <c r="G342" s="3108"/>
      <c r="H342" s="3109"/>
      <c r="I342" s="555" t="s">
        <v>14</v>
      </c>
      <c r="K342"/>
    </row>
    <row r="343" spans="1:24" x14ac:dyDescent="0.3">
      <c r="E343"/>
      <c r="F343" s="1090" t="s">
        <v>104</v>
      </c>
      <c r="G343" s="3246" t="s">
        <v>4068</v>
      </c>
      <c r="H343" s="3247"/>
      <c r="I343" s="530">
        <f>SUM(M331:M339)</f>
        <v>8516656.2020995934</v>
      </c>
      <c r="K343"/>
      <c r="L343" s="1108"/>
    </row>
    <row r="344" spans="1:24" x14ac:dyDescent="0.3">
      <c r="E344"/>
      <c r="F344" s="1090"/>
      <c r="G344" s="3246"/>
      <c r="H344" s="3247"/>
      <c r="I344" s="530"/>
      <c r="K344"/>
    </row>
    <row r="345" spans="1:24" x14ac:dyDescent="0.3">
      <c r="E345"/>
      <c r="F345" s="1090"/>
      <c r="G345" s="3246"/>
      <c r="H345" s="3247"/>
      <c r="I345" s="530"/>
      <c r="K345"/>
    </row>
    <row r="346" spans="1:24" x14ac:dyDescent="0.3">
      <c r="F346" s="1090"/>
      <c r="G346" s="3246"/>
      <c r="H346" s="3247"/>
      <c r="I346" s="530"/>
      <c r="K346"/>
    </row>
    <row r="347" spans="1:24" x14ac:dyDescent="0.3">
      <c r="E347"/>
      <c r="F347" s="1090"/>
      <c r="G347" s="3227"/>
      <c r="H347" s="3228"/>
      <c r="I347" s="530"/>
      <c r="K347"/>
    </row>
    <row r="348" spans="1:24" x14ac:dyDescent="0.3">
      <c r="E348"/>
      <c r="F348" s="3175" t="s">
        <v>199</v>
      </c>
      <c r="G348" s="3176"/>
      <c r="H348" s="3177"/>
      <c r="I348" s="540">
        <f>SUM(I343:I347)</f>
        <v>8516656.2020995934</v>
      </c>
      <c r="J348" s="42">
        <f>I348-M340</f>
        <v>0</v>
      </c>
      <c r="K348"/>
      <c r="T348" s="2671"/>
      <c r="U348" s="2671"/>
    </row>
    <row r="349" spans="1:24" x14ac:dyDescent="0.3">
      <c r="E349"/>
      <c r="F349" s="674"/>
      <c r="K349"/>
    </row>
    <row r="350" spans="1:24" x14ac:dyDescent="0.3">
      <c r="T350" s="2673"/>
      <c r="U350" s="2673"/>
    </row>
    <row r="354" spans="1:24" ht="24.6" x14ac:dyDescent="0.3">
      <c r="A354" s="45"/>
      <c r="B354" s="3128" t="s">
        <v>777</v>
      </c>
      <c r="C354" s="3128"/>
      <c r="D354" s="3128"/>
      <c r="E354" s="3128"/>
      <c r="F354" s="3128"/>
      <c r="G354" s="3128"/>
      <c r="H354" s="3128"/>
      <c r="I354" s="3128"/>
      <c r="J354" s="3128"/>
      <c r="K354" s="3128"/>
      <c r="L354" s="3128"/>
      <c r="M354" s="3128"/>
      <c r="N354" s="1046"/>
      <c r="O354" s="27"/>
    </row>
    <row r="357" spans="1:24" ht="43.2" x14ac:dyDescent="0.3">
      <c r="A357" s="3086" t="s">
        <v>850</v>
      </c>
      <c r="B357" s="3086"/>
      <c r="C357" s="3086"/>
      <c r="D357" s="3086"/>
      <c r="E357" s="3086"/>
      <c r="F357" s="3086"/>
      <c r="G357" s="3086"/>
      <c r="H357" s="3086"/>
      <c r="I357" s="3086"/>
      <c r="J357" s="3086"/>
      <c r="K357" s="3086"/>
      <c r="L357" s="3086"/>
      <c r="M357" s="3086"/>
      <c r="N357" s="3086"/>
      <c r="O357" s="629" t="str">
        <f>$O$6</f>
        <v>Month August-2023</v>
      </c>
      <c r="S357" s="1103" t="s">
        <v>4084</v>
      </c>
      <c r="T357" s="2672" t="str">
        <f>O357</f>
        <v>Month August-2023</v>
      </c>
      <c r="U357" s="2672" t="s">
        <v>5037</v>
      </c>
      <c r="V357" s="1103" t="s">
        <v>15</v>
      </c>
      <c r="W357" s="1103" t="s">
        <v>16</v>
      </c>
      <c r="X357" s="1103" t="s">
        <v>17</v>
      </c>
    </row>
    <row r="358" spans="1:24" x14ac:dyDescent="0.3">
      <c r="A358" s="3231" t="s">
        <v>0</v>
      </c>
      <c r="B358" s="3232" t="s">
        <v>1</v>
      </c>
      <c r="C358" s="3234" t="s">
        <v>2</v>
      </c>
      <c r="D358" s="3245"/>
      <c r="E358" s="3235"/>
      <c r="F358" s="3233" t="s">
        <v>3</v>
      </c>
      <c r="G358" s="3234" t="s">
        <v>4</v>
      </c>
      <c r="H358" s="3235"/>
      <c r="I358" s="3236"/>
      <c r="J358" s="3237" t="s">
        <v>5</v>
      </c>
      <c r="K358" s="3234" t="s">
        <v>6</v>
      </c>
      <c r="L358" s="3235"/>
      <c r="M358" s="23" t="s">
        <v>29</v>
      </c>
      <c r="N358" s="75"/>
      <c r="O358" s="3067" t="s">
        <v>7</v>
      </c>
      <c r="S358"/>
      <c r="V358"/>
      <c r="W358"/>
      <c r="X358"/>
    </row>
    <row r="359" spans="1:24" ht="46.8" x14ac:dyDescent="0.3">
      <c r="A359" s="3088"/>
      <c r="B359" s="3090"/>
      <c r="C359" s="85" t="s">
        <v>8</v>
      </c>
      <c r="D359" s="595"/>
      <c r="E359" s="85" t="s">
        <v>9</v>
      </c>
      <c r="F359" s="3224"/>
      <c r="G359" s="2227" t="str">
        <f>'NORTH-1'!G8</f>
        <v>Reading at 00.00hr 
01.08.2023</v>
      </c>
      <c r="H359" s="2227" t="str">
        <f>'NORTH-1'!H8</f>
        <v>Reading at 00.00hr 
01.09.2023</v>
      </c>
      <c r="I359" s="1" t="s">
        <v>10</v>
      </c>
      <c r="J359" s="3088"/>
      <c r="K359" s="1" t="s">
        <v>11</v>
      </c>
      <c r="L359" s="1" t="s">
        <v>12</v>
      </c>
      <c r="M359" s="508" t="s">
        <v>30</v>
      </c>
      <c r="N359" s="75" t="s">
        <v>41</v>
      </c>
      <c r="O359" s="3068"/>
      <c r="S359"/>
      <c r="T359" s="2672">
        <v>15283200.000000071</v>
      </c>
      <c r="U359" s="2672">
        <v>15283200.000000071</v>
      </c>
      <c r="V359" s="33">
        <f>T359-U359</f>
        <v>0</v>
      </c>
      <c r="W359" s="1104">
        <f>V359/U359*100</f>
        <v>0</v>
      </c>
      <c r="X359" s="33" t="str">
        <f>IF(W359&gt;40,"FAULT",IF(W359&lt;-40,"CHECK","OK"))</f>
        <v>OK</v>
      </c>
    </row>
    <row r="360" spans="1:24" x14ac:dyDescent="0.3">
      <c r="A360" s="2">
        <v>1</v>
      </c>
      <c r="B360" s="86">
        <v>2</v>
      </c>
      <c r="C360" s="2582">
        <v>3</v>
      </c>
      <c r="D360" s="2615">
        <v>4</v>
      </c>
      <c r="E360" s="551">
        <v>5</v>
      </c>
      <c r="F360" s="551">
        <v>6</v>
      </c>
      <c r="G360" s="2616">
        <f>'PDB Bill AMR'!$H$5</f>
        <v>8</v>
      </c>
      <c r="H360" s="2616">
        <f>'PDB Bill AMR'!$H$5</f>
        <v>8</v>
      </c>
      <c r="I360" s="2" t="s">
        <v>2021</v>
      </c>
      <c r="J360" s="2">
        <v>10</v>
      </c>
      <c r="K360" s="2" t="s">
        <v>5039</v>
      </c>
      <c r="L360" s="2" t="s">
        <v>5040</v>
      </c>
      <c r="M360" s="2">
        <v>13</v>
      </c>
      <c r="N360" s="2">
        <v>14</v>
      </c>
      <c r="O360" s="2">
        <v>15</v>
      </c>
    </row>
    <row r="361" spans="1:24" x14ac:dyDescent="0.3">
      <c r="A361" s="10"/>
      <c r="B361" s="513" t="s">
        <v>828</v>
      </c>
      <c r="C361" s="514"/>
      <c r="D361" s="514"/>
      <c r="E361" s="514"/>
      <c r="F361" s="654"/>
      <c r="G361" s="2228"/>
      <c r="H361" s="2228"/>
      <c r="I361" s="514"/>
      <c r="J361" s="514"/>
      <c r="K361" s="573"/>
      <c r="L361" s="514"/>
      <c r="M361" s="515"/>
      <c r="N361" s="516"/>
      <c r="O361" s="7"/>
    </row>
    <row r="362" spans="1:24" x14ac:dyDescent="0.3">
      <c r="A362" s="519">
        <v>1</v>
      </c>
      <c r="B362" s="98" t="s">
        <v>4106</v>
      </c>
      <c r="C362" s="51">
        <v>132</v>
      </c>
      <c r="D362" s="602" t="s">
        <v>284</v>
      </c>
      <c r="E362" s="510">
        <v>50146667</v>
      </c>
      <c r="F362" s="3">
        <v>1</v>
      </c>
      <c r="G362" s="1179">
        <f>'PDB Bill AMR'!I48</f>
        <v>1786.4590000000001</v>
      </c>
      <c r="H362" s="1179">
        <f>'PDB Bill AMR'!J48</f>
        <v>1814.41</v>
      </c>
      <c r="I362" s="1156">
        <f>'PDB Bill AMR'!K48</f>
        <v>27.951000000000022</v>
      </c>
      <c r="J362" s="1157">
        <f>'PDB Bill AMR'!$H$48</f>
        <v>960000</v>
      </c>
      <c r="K362" s="1161">
        <f>'PDB Bill AMR'!L48</f>
        <v>0</v>
      </c>
      <c r="L362" s="1158">
        <f>'PDB Bill AMR'!M48</f>
        <v>26832960.000000022</v>
      </c>
      <c r="M362" s="6"/>
      <c r="N362" s="76"/>
      <c r="O362" s="507"/>
    </row>
    <row r="363" spans="1:24" x14ac:dyDescent="0.3">
      <c r="A363" s="519">
        <v>2</v>
      </c>
      <c r="B363" s="98" t="s">
        <v>4107</v>
      </c>
      <c r="C363" s="51">
        <v>132</v>
      </c>
      <c r="D363" s="602" t="s">
        <v>284</v>
      </c>
      <c r="E363" s="510">
        <v>50146668</v>
      </c>
      <c r="F363" s="3">
        <v>1</v>
      </c>
      <c r="G363" s="1179">
        <f>'PDB Bill AMR'!I49</f>
        <v>1580.626</v>
      </c>
      <c r="H363" s="1179">
        <f>'PDB Bill AMR'!J49</f>
        <v>1608.4690000000001</v>
      </c>
      <c r="I363" s="1156">
        <f>'PDB Bill AMR'!K49</f>
        <v>27.843000000000075</v>
      </c>
      <c r="J363" s="1157">
        <f>'PDB Bill AMR'!$H$49</f>
        <v>960000</v>
      </c>
      <c r="K363" s="1161">
        <f>'PDB Bill AMR'!L49</f>
        <v>0</v>
      </c>
      <c r="L363" s="1158">
        <f>'PDB Bill AMR'!M49</f>
        <v>26729280.000000071</v>
      </c>
      <c r="M363" s="6"/>
      <c r="N363" s="76"/>
      <c r="O363" s="507"/>
    </row>
    <row r="364" spans="1:24" x14ac:dyDescent="0.3">
      <c r="A364" s="519"/>
      <c r="B364" s="93"/>
      <c r="C364" s="87"/>
      <c r="D364" s="87"/>
      <c r="E364" s="87"/>
      <c r="F364" s="655"/>
      <c r="G364" s="655"/>
      <c r="H364" s="655"/>
      <c r="I364" s="3229" t="s">
        <v>221</v>
      </c>
      <c r="J364" s="3230"/>
      <c r="K364" s="97">
        <f>SUM(K362:K363)</f>
        <v>0</v>
      </c>
      <c r="L364" s="92">
        <f>SUM(L362:L363)</f>
        <v>53562240.000000089</v>
      </c>
      <c r="M364" s="17"/>
      <c r="N364" s="79"/>
      <c r="O364" s="507"/>
    </row>
    <row r="365" spans="1:24" x14ac:dyDescent="0.3">
      <c r="A365" s="519"/>
      <c r="B365" s="93"/>
      <c r="C365" s="87"/>
      <c r="D365" s="87"/>
      <c r="E365" s="87"/>
      <c r="F365" s="655"/>
      <c r="G365" s="655"/>
      <c r="H365" s="655"/>
      <c r="I365" s="3241" t="s">
        <v>28</v>
      </c>
      <c r="J365" s="3242"/>
      <c r="K365" s="586">
        <f>L364-K364</f>
        <v>53562240.000000089</v>
      </c>
      <c r="L365" s="39"/>
      <c r="M365" s="40"/>
      <c r="O365" s="507"/>
    </row>
    <row r="366" spans="1:24" x14ac:dyDescent="0.3">
      <c r="A366" s="519"/>
      <c r="B366" s="513" t="s">
        <v>842</v>
      </c>
      <c r="C366" s="514"/>
      <c r="D366" s="514"/>
      <c r="E366" s="514"/>
      <c r="F366" s="654"/>
      <c r="G366" s="2228"/>
      <c r="H366" s="2228"/>
      <c r="I366" s="514"/>
      <c r="J366" s="514"/>
      <c r="K366" s="573"/>
      <c r="L366" s="514"/>
      <c r="M366" s="515"/>
      <c r="N366" s="516"/>
      <c r="O366" s="507"/>
    </row>
    <row r="367" spans="1:24" x14ac:dyDescent="0.3">
      <c r="A367" s="519">
        <v>1</v>
      </c>
      <c r="B367" s="98" t="s">
        <v>2894</v>
      </c>
      <c r="C367" s="51">
        <v>132</v>
      </c>
      <c r="D367" s="602" t="s">
        <v>290</v>
      </c>
      <c r="E367" s="91" t="s">
        <v>778</v>
      </c>
      <c r="F367" s="3">
        <v>1</v>
      </c>
      <c r="G367" s="19">
        <v>1572642</v>
      </c>
      <c r="H367" s="19">
        <v>1599419</v>
      </c>
      <c r="I367" s="20">
        <f>H367-G367</f>
        <v>26777</v>
      </c>
      <c r="J367" s="507">
        <v>1000</v>
      </c>
      <c r="K367" s="585">
        <f>J367*I367*F367</f>
        <v>26777000</v>
      </c>
      <c r="L367" s="6"/>
      <c r="M367" s="60"/>
      <c r="N367" s="77"/>
      <c r="O367" s="507"/>
    </row>
    <row r="368" spans="1:24" x14ac:dyDescent="0.3">
      <c r="A368" s="519"/>
      <c r="B368" s="98"/>
      <c r="C368" s="51">
        <v>132</v>
      </c>
      <c r="D368" s="602" t="s">
        <v>284</v>
      </c>
      <c r="E368" s="91"/>
      <c r="F368" s="3">
        <v>1</v>
      </c>
      <c r="G368" s="19">
        <v>0</v>
      </c>
      <c r="H368" s="19">
        <v>0</v>
      </c>
      <c r="I368" s="20">
        <f>H368-G368</f>
        <v>0</v>
      </c>
      <c r="J368" s="507"/>
      <c r="K368" s="585"/>
      <c r="L368" s="15"/>
      <c r="M368" s="60"/>
      <c r="N368" s="77"/>
      <c r="O368" s="507"/>
    </row>
    <row r="369" spans="1:21" x14ac:dyDescent="0.3">
      <c r="A369" s="519">
        <v>2</v>
      </c>
      <c r="B369" s="98" t="s">
        <v>2895</v>
      </c>
      <c r="C369" s="51">
        <v>132</v>
      </c>
      <c r="D369" s="602" t="s">
        <v>290</v>
      </c>
      <c r="E369" s="91" t="s">
        <v>779</v>
      </c>
      <c r="F369" s="3">
        <v>1</v>
      </c>
      <c r="G369" s="19">
        <v>1522099</v>
      </c>
      <c r="H369" s="19">
        <v>1548897</v>
      </c>
      <c r="I369" s="20">
        <f>H369-G369</f>
        <v>26798</v>
      </c>
      <c r="J369" s="507">
        <v>1000</v>
      </c>
      <c r="K369" s="585">
        <f>J369*I369*F369</f>
        <v>26798000</v>
      </c>
      <c r="L369" s="6"/>
      <c r="M369" s="60"/>
      <c r="N369" s="77"/>
      <c r="O369" s="507"/>
    </row>
    <row r="370" spans="1:21" x14ac:dyDescent="0.3">
      <c r="A370" s="519"/>
      <c r="B370" s="98"/>
      <c r="C370" s="51">
        <v>132</v>
      </c>
      <c r="D370" s="602" t="s">
        <v>284</v>
      </c>
      <c r="E370" s="91"/>
      <c r="F370" s="3">
        <v>1</v>
      </c>
      <c r="G370" s="19">
        <v>0</v>
      </c>
      <c r="H370" s="19">
        <v>0</v>
      </c>
      <c r="I370" s="20">
        <f>H370-G370</f>
        <v>0</v>
      </c>
      <c r="J370" s="507"/>
      <c r="K370" s="590"/>
      <c r="L370" s="16"/>
      <c r="M370" s="61"/>
      <c r="N370" s="78"/>
      <c r="O370" s="507"/>
    </row>
    <row r="371" spans="1:21" x14ac:dyDescent="0.3">
      <c r="A371" s="519"/>
      <c r="B371" s="93"/>
      <c r="C371" s="87"/>
      <c r="D371" s="87"/>
      <c r="E371" s="87"/>
      <c r="F371" s="655"/>
      <c r="G371" s="655">
        <v>0</v>
      </c>
      <c r="H371" s="655">
        <v>0</v>
      </c>
      <c r="I371" s="3229" t="s">
        <v>221</v>
      </c>
      <c r="J371" s="3230"/>
      <c r="K371" s="97">
        <f>SUM(K367:K370)</f>
        <v>53575000</v>
      </c>
      <c r="L371" s="92">
        <f>SUM(L367:L370)</f>
        <v>0</v>
      </c>
      <c r="M371" s="66"/>
      <c r="N371" s="79"/>
      <c r="O371" s="521"/>
    </row>
    <row r="372" spans="1:21" x14ac:dyDescent="0.3">
      <c r="A372" s="519"/>
      <c r="B372" s="93"/>
      <c r="C372" s="87"/>
      <c r="D372" s="87"/>
      <c r="E372" s="87"/>
      <c r="F372" s="655"/>
      <c r="G372" s="655">
        <v>0</v>
      </c>
      <c r="H372" s="655">
        <v>0</v>
      </c>
      <c r="I372" s="3241" t="s">
        <v>28</v>
      </c>
      <c r="J372" s="3242"/>
      <c r="K372" s="2128">
        <f>K371-L371</f>
        <v>53575000</v>
      </c>
      <c r="L372" s="39"/>
      <c r="M372" s="65"/>
      <c r="N372" s="519"/>
      <c r="O372" s="521"/>
      <c r="P372"/>
      <c r="Q372"/>
      <c r="R372"/>
    </row>
    <row r="373" spans="1:21" x14ac:dyDescent="0.3">
      <c r="A373" s="10"/>
      <c r="B373" s="532" t="s">
        <v>843</v>
      </c>
      <c r="C373" s="533"/>
      <c r="D373" s="533"/>
      <c r="E373" s="533"/>
      <c r="F373" s="656"/>
      <c r="G373" s="2212">
        <v>0</v>
      </c>
      <c r="H373" s="2212">
        <v>0</v>
      </c>
      <c r="I373" s="533"/>
      <c r="J373" s="533"/>
      <c r="K373" s="578"/>
      <c r="L373" s="533"/>
      <c r="M373" s="536"/>
      <c r="N373" s="534"/>
      <c r="O373" s="7"/>
      <c r="P373"/>
      <c r="Q373"/>
      <c r="R373"/>
    </row>
    <row r="374" spans="1:21" x14ac:dyDescent="0.3">
      <c r="A374" s="519"/>
      <c r="B374" s="98" t="s">
        <v>796</v>
      </c>
      <c r="C374" s="51">
        <v>132</v>
      </c>
      <c r="D374" s="605"/>
      <c r="E374" s="506"/>
      <c r="F374" s="3"/>
      <c r="G374" s="19">
        <v>0</v>
      </c>
      <c r="H374" s="19">
        <v>0</v>
      </c>
      <c r="I374" s="4"/>
      <c r="J374" s="507"/>
      <c r="K374" s="574"/>
      <c r="L374" s="15">
        <f>J374*I374*F374</f>
        <v>0</v>
      </c>
      <c r="M374" s="6"/>
      <c r="N374" s="76"/>
      <c r="O374" s="507"/>
      <c r="P374"/>
      <c r="Q374"/>
      <c r="R374"/>
    </row>
    <row r="375" spans="1:21" x14ac:dyDescent="0.3">
      <c r="A375" s="519"/>
      <c r="B375" s="98" t="s">
        <v>795</v>
      </c>
      <c r="C375" s="51">
        <v>132</v>
      </c>
      <c r="D375" s="605"/>
      <c r="E375" s="506"/>
      <c r="F375" s="3"/>
      <c r="G375" s="19">
        <v>0</v>
      </c>
      <c r="H375" s="19">
        <v>0</v>
      </c>
      <c r="I375" s="4"/>
      <c r="J375" s="507"/>
      <c r="K375" s="574"/>
      <c r="L375" s="15">
        <f>J375*I375*F375</f>
        <v>0</v>
      </c>
      <c r="M375" s="15"/>
      <c r="N375" s="77"/>
      <c r="O375" s="507"/>
      <c r="P375"/>
      <c r="Q375"/>
      <c r="R375"/>
    </row>
    <row r="376" spans="1:21" x14ac:dyDescent="0.3">
      <c r="A376" s="519"/>
      <c r="B376" s="93"/>
      <c r="C376" s="87"/>
      <c r="D376" s="87"/>
      <c r="E376" s="87"/>
      <c r="F376" s="655"/>
      <c r="G376" s="655">
        <v>0</v>
      </c>
      <c r="H376" s="655">
        <v>0</v>
      </c>
      <c r="I376" s="36"/>
      <c r="J376" s="93" t="s">
        <v>262</v>
      </c>
      <c r="K376" s="577"/>
      <c r="L376" s="54">
        <f>SUM(L374:L375)</f>
        <v>0</v>
      </c>
      <c r="M376" s="521"/>
      <c r="N376" s="519"/>
      <c r="O376" s="507"/>
      <c r="P376"/>
      <c r="Q376"/>
      <c r="R376"/>
    </row>
    <row r="377" spans="1:21" x14ac:dyDescent="0.3">
      <c r="A377" s="10"/>
      <c r="B377" s="532" t="s">
        <v>844</v>
      </c>
      <c r="C377" s="533"/>
      <c r="D377" s="533"/>
      <c r="E377" s="533"/>
      <c r="F377" s="656"/>
      <c r="G377" s="2212">
        <v>0</v>
      </c>
      <c r="H377" s="2212">
        <v>0</v>
      </c>
      <c r="I377" s="533"/>
      <c r="J377" s="533"/>
      <c r="K377" s="578"/>
      <c r="L377" s="533"/>
      <c r="M377" s="536"/>
      <c r="N377" s="534"/>
      <c r="O377" s="7"/>
      <c r="P377"/>
      <c r="Q377"/>
      <c r="R377"/>
    </row>
    <row r="378" spans="1:21" x14ac:dyDescent="0.3">
      <c r="A378" s="519">
        <v>3</v>
      </c>
      <c r="B378" s="98" t="s">
        <v>2896</v>
      </c>
      <c r="C378" s="51">
        <v>132</v>
      </c>
      <c r="D378" s="605" t="s">
        <v>284</v>
      </c>
      <c r="E378" s="506"/>
      <c r="F378" s="3">
        <v>1</v>
      </c>
      <c r="G378" s="19">
        <v>1408768</v>
      </c>
      <c r="H378" s="19">
        <v>1435687</v>
      </c>
      <c r="I378" s="20">
        <f>H378-G378</f>
        <v>26919</v>
      </c>
      <c r="J378" s="507">
        <v>1000</v>
      </c>
      <c r="K378" s="574"/>
      <c r="L378" s="21">
        <f>J378*I378*F378</f>
        <v>26919000</v>
      </c>
      <c r="M378" s="6"/>
      <c r="N378" s="76"/>
      <c r="O378" s="507"/>
      <c r="P378"/>
      <c r="Q378"/>
      <c r="R378"/>
    </row>
    <row r="379" spans="1:21" x14ac:dyDescent="0.3">
      <c r="A379" s="519">
        <v>4</v>
      </c>
      <c r="B379" s="98" t="s">
        <v>1132</v>
      </c>
      <c r="C379" s="51">
        <v>132</v>
      </c>
      <c r="D379" s="605" t="s">
        <v>284</v>
      </c>
      <c r="E379" s="506"/>
      <c r="F379" s="3">
        <v>1</v>
      </c>
      <c r="G379" s="19">
        <v>1397199</v>
      </c>
      <c r="H379" s="19">
        <v>1423886</v>
      </c>
      <c r="I379" s="20">
        <f>H379-G379</f>
        <v>26687</v>
      </c>
      <c r="J379" s="507">
        <v>1000</v>
      </c>
      <c r="K379" s="574"/>
      <c r="L379" s="21">
        <f>J379*I379*F379</f>
        <v>26687000</v>
      </c>
      <c r="M379" s="6"/>
      <c r="N379" s="77"/>
      <c r="O379" s="507"/>
      <c r="P379"/>
      <c r="Q379"/>
      <c r="R379"/>
    </row>
    <row r="380" spans="1:21" x14ac:dyDescent="0.3">
      <c r="A380" s="519"/>
      <c r="B380" s="93"/>
      <c r="C380" s="87"/>
      <c r="D380" s="87"/>
      <c r="E380" s="87"/>
      <c r="F380" s="655"/>
      <c r="G380" s="655"/>
      <c r="H380" s="655"/>
      <c r="I380" s="36"/>
      <c r="J380" s="93" t="s">
        <v>262</v>
      </c>
      <c r="K380" s="577"/>
      <c r="L380" s="2125">
        <f>SUM(L378:L379)</f>
        <v>53606000</v>
      </c>
      <c r="M380" s="42"/>
      <c r="N380" s="589"/>
      <c r="O380" s="507"/>
    </row>
    <row r="381" spans="1:21" customFormat="1" ht="16.2" thickBot="1" x14ac:dyDescent="0.35">
      <c r="G381" s="2229"/>
      <c r="H381" s="2229"/>
      <c r="N381" s="704"/>
      <c r="T381" s="2672"/>
      <c r="U381" s="2672"/>
    </row>
    <row r="382" spans="1:21" x14ac:dyDescent="0.3">
      <c r="B382" s="3099" t="s">
        <v>807</v>
      </c>
      <c r="C382" s="3100"/>
      <c r="D382" s="561" t="s">
        <v>14</v>
      </c>
      <c r="E382"/>
      <c r="F382" s="3101" t="s">
        <v>808</v>
      </c>
      <c r="G382" s="3102"/>
      <c r="H382" s="3103"/>
      <c r="I382" s="561" t="s">
        <v>14</v>
      </c>
      <c r="K382" s="3105" t="s">
        <v>809</v>
      </c>
      <c r="L382" s="3106"/>
      <c r="M382" s="562" t="s">
        <v>14</v>
      </c>
    </row>
    <row r="383" spans="1:21" x14ac:dyDescent="0.3">
      <c r="B383" s="3112" t="str">
        <f>B361</f>
        <v>RAMPURA 132 KV SIDE (TARIFF POINT)</v>
      </c>
      <c r="C383" s="3113"/>
      <c r="D383" s="567">
        <f>K365</f>
        <v>53562240.000000089</v>
      </c>
      <c r="E383"/>
      <c r="F383" s="3114" t="s">
        <v>810</v>
      </c>
      <c r="G383" s="3115"/>
      <c r="H383" s="3116"/>
      <c r="I383" s="567">
        <f>L376</f>
        <v>0</v>
      </c>
      <c r="K383" s="3167" t="s">
        <v>4014</v>
      </c>
      <c r="L383" s="3168"/>
      <c r="M383" s="565">
        <f>I384</f>
        <v>53562240.000000089</v>
      </c>
    </row>
    <row r="384" spans="1:21" x14ac:dyDescent="0.3">
      <c r="B384" s="3112" t="s">
        <v>832</v>
      </c>
      <c r="C384" s="3113"/>
      <c r="D384" s="567"/>
      <c r="E384"/>
      <c r="F384" s="3114" t="s">
        <v>4014</v>
      </c>
      <c r="G384" s="3115"/>
      <c r="H384" s="3116"/>
      <c r="I384" s="565">
        <f>D387-I383</f>
        <v>53562240.000000089</v>
      </c>
      <c r="K384" s="3121" t="s">
        <v>2034</v>
      </c>
      <c r="L384" s="3122"/>
      <c r="M384" s="1045">
        <f>K401</f>
        <v>53824000</v>
      </c>
    </row>
    <row r="385" spans="1:24" x14ac:dyDescent="0.3">
      <c r="B385" s="3112" t="s">
        <v>833</v>
      </c>
      <c r="C385" s="3113"/>
      <c r="D385" s="567"/>
      <c r="E385"/>
      <c r="F385"/>
      <c r="G385" s="2229"/>
      <c r="H385" s="2229"/>
      <c r="I385"/>
      <c r="K385" s="3167" t="s">
        <v>4012</v>
      </c>
      <c r="L385" s="3168"/>
      <c r="M385" s="567">
        <f>M383-M384</f>
        <v>-261759.99999991059</v>
      </c>
    </row>
    <row r="386" spans="1:24" ht="16.2" thickBot="1" x14ac:dyDescent="0.35">
      <c r="B386" s="3112" t="s">
        <v>834</v>
      </c>
      <c r="C386" s="3113"/>
      <c r="D386" s="598"/>
      <c r="E386"/>
      <c r="F386"/>
      <c r="G386" s="2229"/>
      <c r="H386" s="2229"/>
      <c r="I386"/>
      <c r="K386" s="3123" t="s">
        <v>268</v>
      </c>
      <c r="L386" s="3124"/>
      <c r="M386" s="1042">
        <f>M385/M383</f>
        <v>-4.8870248891739803E-3</v>
      </c>
    </row>
    <row r="387" spans="1:24" x14ac:dyDescent="0.3">
      <c r="B387" s="3147" t="s">
        <v>4011</v>
      </c>
      <c r="C387" s="3148"/>
      <c r="D387" s="690">
        <f>SUM(D383:D386)</f>
        <v>53562240.000000089</v>
      </c>
      <c r="E387"/>
      <c r="F387"/>
      <c r="G387" s="2229"/>
      <c r="H387" s="2229"/>
      <c r="I387"/>
    </row>
    <row r="388" spans="1:24" x14ac:dyDescent="0.3">
      <c r="B388"/>
      <c r="C388"/>
      <c r="D388"/>
      <c r="E388"/>
      <c r="F388" s="658"/>
      <c r="G388" s="2229"/>
      <c r="H388" s="2229"/>
      <c r="I388"/>
      <c r="J388"/>
    </row>
    <row r="389" spans="1:24" x14ac:dyDescent="0.3">
      <c r="B389"/>
      <c r="C389"/>
      <c r="D389"/>
      <c r="E389"/>
      <c r="F389" s="658"/>
      <c r="G389" s="2229"/>
      <c r="H389" s="2229"/>
      <c r="I389"/>
      <c r="J389"/>
    </row>
    <row r="390" spans="1:24" x14ac:dyDescent="0.3">
      <c r="B390"/>
      <c r="C390"/>
      <c r="D390"/>
      <c r="E390"/>
      <c r="F390" s="658"/>
      <c r="G390" s="2230"/>
      <c r="H390" s="2230"/>
      <c r="I390" s="556"/>
      <c r="J390" s="557"/>
    </row>
    <row r="391" spans="1:24" ht="17.399999999999999" x14ac:dyDescent="0.3">
      <c r="E391" s="1043"/>
      <c r="F391" s="1043"/>
      <c r="G391" s="2234"/>
      <c r="H391" s="2234"/>
      <c r="I391" s="1044"/>
      <c r="T391" s="2671"/>
      <c r="U391" s="2671"/>
    </row>
    <row r="392" spans="1:24" ht="17.399999999999999" x14ac:dyDescent="0.3">
      <c r="E392" s="1043"/>
      <c r="F392" s="1043"/>
      <c r="G392" s="2234"/>
      <c r="H392" s="2234"/>
      <c r="I392" s="1044"/>
    </row>
    <row r="393" spans="1:24" ht="17.399999999999999" x14ac:dyDescent="0.3">
      <c r="E393" s="1043"/>
      <c r="F393" s="1043"/>
      <c r="G393" s="2234"/>
      <c r="H393" s="2234"/>
      <c r="I393" s="1044"/>
      <c r="T393" s="2673"/>
      <c r="U393" s="2673"/>
    </row>
    <row r="394" spans="1:24" ht="43.2" x14ac:dyDescent="0.3">
      <c r="A394" s="3086" t="s">
        <v>851</v>
      </c>
      <c r="B394" s="3086"/>
      <c r="C394" s="3086"/>
      <c r="D394" s="3086"/>
      <c r="E394" s="3086"/>
      <c r="F394" s="3086"/>
      <c r="G394" s="3086"/>
      <c r="H394" s="3086"/>
      <c r="I394" s="3086"/>
      <c r="J394" s="3086"/>
      <c r="K394" s="3086"/>
      <c r="L394" s="3086"/>
      <c r="M394" s="3086"/>
      <c r="N394" s="3086"/>
      <c r="O394" s="629" t="str">
        <f>$O$6</f>
        <v>Month August-2023</v>
      </c>
      <c r="S394" s="1103" t="s">
        <v>4084</v>
      </c>
      <c r="T394" s="2672" t="str">
        <f>O394</f>
        <v>Month August-2023</v>
      </c>
      <c r="U394" s="2672" t="s">
        <v>5037</v>
      </c>
      <c r="V394" s="1103" t="s">
        <v>15</v>
      </c>
      <c r="W394" s="1103" t="s">
        <v>16</v>
      </c>
      <c r="X394" s="1103" t="s">
        <v>17</v>
      </c>
    </row>
    <row r="395" spans="1:24" x14ac:dyDescent="0.3">
      <c r="A395" s="3231" t="s">
        <v>0</v>
      </c>
      <c r="B395" s="3232" t="s">
        <v>1</v>
      </c>
      <c r="C395" s="3234" t="s">
        <v>2</v>
      </c>
      <c r="D395" s="3245"/>
      <c r="E395" s="3235"/>
      <c r="F395" s="3233" t="s">
        <v>3</v>
      </c>
      <c r="G395" s="3234" t="s">
        <v>4</v>
      </c>
      <c r="H395" s="3235"/>
      <c r="I395" s="3236"/>
      <c r="J395" s="3237" t="s">
        <v>5</v>
      </c>
      <c r="K395" s="3234" t="s">
        <v>6</v>
      </c>
      <c r="L395" s="3236"/>
      <c r="M395" s="23" t="s">
        <v>29</v>
      </c>
      <c r="N395" s="75"/>
      <c r="O395" s="3067" t="s">
        <v>7</v>
      </c>
      <c r="S395"/>
      <c r="V395"/>
      <c r="W395"/>
      <c r="X395"/>
    </row>
    <row r="396" spans="1:24" ht="46.8" x14ac:dyDescent="0.3">
      <c r="A396" s="3088"/>
      <c r="B396" s="3090"/>
      <c r="C396" s="85" t="s">
        <v>8</v>
      </c>
      <c r="D396" s="595"/>
      <c r="E396" s="85" t="s">
        <v>9</v>
      </c>
      <c r="F396" s="3224"/>
      <c r="G396" s="2227" t="str">
        <f>'NORTH-1'!G8</f>
        <v>Reading at 00.00hr 
01.08.2023</v>
      </c>
      <c r="H396" s="2227" t="str">
        <f>'NORTH-1'!H8</f>
        <v>Reading at 00.00hr 
01.09.2023</v>
      </c>
      <c r="I396" s="1" t="s">
        <v>10</v>
      </c>
      <c r="J396" s="3088"/>
      <c r="K396" s="1" t="s">
        <v>11</v>
      </c>
      <c r="L396" s="1" t="s">
        <v>12</v>
      </c>
      <c r="M396" s="508" t="s">
        <v>30</v>
      </c>
      <c r="N396" s="75" t="s">
        <v>41</v>
      </c>
      <c r="O396" s="3068"/>
      <c r="S396"/>
      <c r="T396" s="2672">
        <v>15283200.000000071</v>
      </c>
      <c r="U396" s="2672">
        <v>15283200.000000071</v>
      </c>
      <c r="V396" s="33">
        <f>T396-U396</f>
        <v>0</v>
      </c>
      <c r="W396" s="1104">
        <f>V396/U396*100</f>
        <v>0</v>
      </c>
      <c r="X396" s="33" t="str">
        <f>IF(W396&gt;40,"FAULT",IF(W396&lt;-40,"CHECK","OK"))</f>
        <v>OK</v>
      </c>
    </row>
    <row r="397" spans="1:24" x14ac:dyDescent="0.3">
      <c r="A397" s="2">
        <v>1</v>
      </c>
      <c r="B397" s="86">
        <v>2</v>
      </c>
      <c r="C397" s="2582">
        <v>3</v>
      </c>
      <c r="D397" s="2615">
        <v>4</v>
      </c>
      <c r="E397" s="551">
        <v>5</v>
      </c>
      <c r="F397" s="551">
        <v>6</v>
      </c>
      <c r="G397" s="2616">
        <f>'PDB Bill AMR'!$H$5</f>
        <v>8</v>
      </c>
      <c r="H397" s="2616">
        <f>'PDB Bill AMR'!$H$5</f>
        <v>8</v>
      </c>
      <c r="I397" s="2" t="s">
        <v>2021</v>
      </c>
      <c r="J397" s="2">
        <v>10</v>
      </c>
      <c r="K397" s="2" t="s">
        <v>5039</v>
      </c>
      <c r="L397" s="2" t="s">
        <v>5040</v>
      </c>
      <c r="M397" s="2">
        <v>13</v>
      </c>
      <c r="N397" s="2">
        <v>14</v>
      </c>
      <c r="O397" s="2">
        <v>15</v>
      </c>
    </row>
    <row r="398" spans="1:24" x14ac:dyDescent="0.3">
      <c r="A398" s="10"/>
      <c r="B398" s="513" t="s">
        <v>845</v>
      </c>
      <c r="C398" s="514"/>
      <c r="D398" s="514"/>
      <c r="E398" s="514"/>
      <c r="F398" s="654"/>
      <c r="G398" s="2228"/>
      <c r="H398" s="2228"/>
      <c r="I398" s="514"/>
      <c r="J398" s="514"/>
      <c r="K398" s="573"/>
      <c r="L398" s="514"/>
      <c r="M398" s="515"/>
      <c r="N398" s="516"/>
      <c r="O398" s="7"/>
    </row>
    <row r="399" spans="1:24" x14ac:dyDescent="0.3">
      <c r="A399" s="519">
        <v>1</v>
      </c>
      <c r="B399" s="98" t="s">
        <v>2866</v>
      </c>
      <c r="C399" s="51">
        <v>33</v>
      </c>
      <c r="D399" s="602" t="s">
        <v>290</v>
      </c>
      <c r="E399" s="51" t="s">
        <v>780</v>
      </c>
      <c r="F399" s="3">
        <v>1</v>
      </c>
      <c r="G399" s="19">
        <v>1557416</v>
      </c>
      <c r="H399" s="19">
        <v>1584339</v>
      </c>
      <c r="I399" s="20">
        <f>H399-G399</f>
        <v>26923</v>
      </c>
      <c r="J399" s="507">
        <v>1000</v>
      </c>
      <c r="K399" s="574">
        <f>J399*I399*F399</f>
        <v>26923000</v>
      </c>
      <c r="L399" s="21"/>
      <c r="M399" s="6">
        <f>K399*$I$384/$K$401</f>
        <v>26792066.50416176</v>
      </c>
      <c r="N399" s="76"/>
      <c r="O399" s="507"/>
    </row>
    <row r="400" spans="1:24" x14ac:dyDescent="0.3">
      <c r="A400" s="519">
        <v>2</v>
      </c>
      <c r="B400" s="98" t="s">
        <v>2866</v>
      </c>
      <c r="C400" s="51">
        <v>33</v>
      </c>
      <c r="D400" s="602" t="s">
        <v>290</v>
      </c>
      <c r="E400" s="51" t="s">
        <v>781</v>
      </c>
      <c r="F400" s="1725">
        <v>3</v>
      </c>
      <c r="G400" s="19">
        <v>517113</v>
      </c>
      <c r="H400" s="19">
        <v>526080</v>
      </c>
      <c r="I400" s="20">
        <f>H400-G400</f>
        <v>8967</v>
      </c>
      <c r="J400" s="507">
        <v>1000</v>
      </c>
      <c r="K400" s="574">
        <f>J400*I400*F400</f>
        <v>26901000</v>
      </c>
      <c r="L400" s="21"/>
      <c r="M400" s="6">
        <f>K400*$I$384/$K$401</f>
        <v>26770173.495838333</v>
      </c>
      <c r="N400" s="77"/>
      <c r="O400" s="507"/>
    </row>
    <row r="401" spans="1:17" x14ac:dyDescent="0.3">
      <c r="A401" s="519"/>
      <c r="B401" s="93"/>
      <c r="C401" s="87"/>
      <c r="D401" s="87"/>
      <c r="E401" s="87"/>
      <c r="F401" s="655"/>
      <c r="G401" s="655">
        <v>0</v>
      </c>
      <c r="H401" s="655">
        <v>0</v>
      </c>
      <c r="I401" s="36"/>
      <c r="J401" s="93" t="s">
        <v>27</v>
      </c>
      <c r="K401" s="2126">
        <f>SUM(K399:K400)</f>
        <v>53824000</v>
      </c>
      <c r="L401" s="42"/>
      <c r="M401" s="39">
        <f>M399+M400</f>
        <v>53562240.000000089</v>
      </c>
      <c r="N401" s="589"/>
      <c r="O401" s="507"/>
    </row>
    <row r="402" spans="1:17" x14ac:dyDescent="0.3">
      <c r="A402" s="519"/>
      <c r="B402" s="532" t="s">
        <v>845</v>
      </c>
      <c r="C402" s="533"/>
      <c r="D402" s="533"/>
      <c r="E402" s="533"/>
      <c r="F402" s="656"/>
      <c r="G402" s="2212">
        <v>0</v>
      </c>
      <c r="H402" s="2212">
        <v>0</v>
      </c>
      <c r="I402" s="533"/>
      <c r="J402" s="533"/>
      <c r="K402" s="578"/>
      <c r="L402" s="533"/>
      <c r="M402" s="536"/>
      <c r="N402" s="534"/>
      <c r="O402" s="507"/>
    </row>
    <row r="403" spans="1:17" x14ac:dyDescent="0.3">
      <c r="A403" s="519"/>
      <c r="B403" s="544" t="s">
        <v>35</v>
      </c>
      <c r="C403" s="51"/>
      <c r="D403" s="602"/>
      <c r="E403" s="51"/>
      <c r="F403" s="3"/>
      <c r="G403" s="19">
        <v>0</v>
      </c>
      <c r="H403" s="19">
        <v>0</v>
      </c>
      <c r="I403" s="5"/>
      <c r="J403" s="507"/>
      <c r="K403" s="574"/>
      <c r="L403" s="6"/>
      <c r="M403" s="6"/>
      <c r="N403" s="76"/>
      <c r="O403" s="507"/>
    </row>
    <row r="404" spans="1:17" x14ac:dyDescent="0.3">
      <c r="A404" s="10">
        <v>1</v>
      </c>
      <c r="B404" s="98" t="s">
        <v>782</v>
      </c>
      <c r="C404" s="51">
        <v>33</v>
      </c>
      <c r="D404" s="602" t="s">
        <v>290</v>
      </c>
      <c r="E404" s="51" t="s">
        <v>783</v>
      </c>
      <c r="F404" s="3">
        <v>1</v>
      </c>
      <c r="G404" s="19">
        <v>407868</v>
      </c>
      <c r="H404" s="19">
        <v>412276</v>
      </c>
      <c r="I404" s="19">
        <f>H404-G404</f>
        <v>4408</v>
      </c>
      <c r="J404" s="507">
        <v>2000</v>
      </c>
      <c r="K404" s="574"/>
      <c r="L404" s="21">
        <f>J404*I404*F404</f>
        <v>8816000</v>
      </c>
      <c r="M404" s="21">
        <f>L404*$K$413/$L$413</f>
        <v>8819662.0814344566</v>
      </c>
      <c r="N404" s="80"/>
      <c r="O404" s="3074">
        <f>M407</f>
        <v>21302845.32237583</v>
      </c>
      <c r="P404" s="3287" t="s">
        <v>4577</v>
      </c>
      <c r="Q404" s="3122"/>
    </row>
    <row r="405" spans="1:17" x14ac:dyDescent="0.3">
      <c r="A405" s="519">
        <v>2</v>
      </c>
      <c r="B405" s="98" t="s">
        <v>2897</v>
      </c>
      <c r="C405" s="51">
        <v>33</v>
      </c>
      <c r="D405" s="602" t="s">
        <v>284</v>
      </c>
      <c r="E405" s="51"/>
      <c r="F405" s="3">
        <v>1</v>
      </c>
      <c r="G405" s="19">
        <v>75919</v>
      </c>
      <c r="H405" s="19">
        <v>77680</v>
      </c>
      <c r="I405" s="19">
        <f>H405-G405</f>
        <v>1761</v>
      </c>
      <c r="J405" s="507">
        <v>2000</v>
      </c>
      <c r="K405" s="574"/>
      <c r="L405" s="21">
        <f>J405*I405*F405</f>
        <v>3522000</v>
      </c>
      <c r="M405" s="21">
        <f t="shared" ref="M405:M411" si="55">L405*$K$413/$L$413</f>
        <v>3523463.0048561883</v>
      </c>
      <c r="N405" s="80"/>
      <c r="O405" s="3285"/>
      <c r="P405" s="3287"/>
      <c r="Q405" s="3122"/>
    </row>
    <row r="406" spans="1:17" x14ac:dyDescent="0.3">
      <c r="A406" s="519">
        <v>2</v>
      </c>
      <c r="B406" s="98" t="s">
        <v>2898</v>
      </c>
      <c r="C406" s="51">
        <v>33</v>
      </c>
      <c r="D406" s="602" t="s">
        <v>284</v>
      </c>
      <c r="E406" s="51" t="s">
        <v>784</v>
      </c>
      <c r="F406" s="3">
        <v>1</v>
      </c>
      <c r="G406" s="19">
        <v>410747</v>
      </c>
      <c r="H406" s="19">
        <v>415225</v>
      </c>
      <c r="I406" s="19">
        <f>H406-G406</f>
        <v>4478</v>
      </c>
      <c r="J406" s="507">
        <v>2000</v>
      </c>
      <c r="K406" s="574"/>
      <c r="L406" s="21">
        <f>J406*I406*F406</f>
        <v>8956000</v>
      </c>
      <c r="M406" s="21">
        <f t="shared" si="55"/>
        <v>8959720.2360851858</v>
      </c>
      <c r="N406" s="80"/>
      <c r="O406" s="3286"/>
      <c r="P406" s="3287"/>
      <c r="Q406" s="3122"/>
    </row>
    <row r="407" spans="1:17" x14ac:dyDescent="0.3">
      <c r="A407" s="507"/>
      <c r="B407" s="544" t="s">
        <v>36</v>
      </c>
      <c r="C407" s="87"/>
      <c r="D407" s="87"/>
      <c r="E407" s="87"/>
      <c r="F407" s="655"/>
      <c r="G407" s="655">
        <v>0</v>
      </c>
      <c r="H407" s="655">
        <v>0</v>
      </c>
      <c r="I407" s="36"/>
      <c r="J407" s="93" t="s">
        <v>27</v>
      </c>
      <c r="K407" s="574"/>
      <c r="L407" s="42">
        <f>SUM(L404:L406)</f>
        <v>21294000</v>
      </c>
      <c r="M407" s="42">
        <f>SUM(M404:M406)</f>
        <v>21302845.32237583</v>
      </c>
      <c r="N407" s="81"/>
      <c r="O407" s="3269">
        <f>M408+M411</f>
        <v>15228323.072095655</v>
      </c>
      <c r="P407" s="3271" t="s">
        <v>4578</v>
      </c>
      <c r="Q407" s="3185"/>
    </row>
    <row r="408" spans="1:17" x14ac:dyDescent="0.3">
      <c r="A408" s="1346">
        <v>3</v>
      </c>
      <c r="B408" s="649" t="s">
        <v>2899</v>
      </c>
      <c r="C408" s="643">
        <v>33</v>
      </c>
      <c r="D408" s="1391" t="s">
        <v>284</v>
      </c>
      <c r="E408" s="643" t="s">
        <v>2900</v>
      </c>
      <c r="F408" s="660">
        <v>1</v>
      </c>
      <c r="G408" s="2219">
        <v>103409</v>
      </c>
      <c r="H408" s="2219">
        <v>108232</v>
      </c>
      <c r="I408" s="644">
        <f>H408-G408</f>
        <v>4823</v>
      </c>
      <c r="J408" s="645">
        <v>2000</v>
      </c>
      <c r="K408" s="646"/>
      <c r="L408" s="647">
        <f>J408*I408*F408</f>
        <v>9646000</v>
      </c>
      <c r="M408" s="647">
        <f t="shared" si="55"/>
        <v>9650006.8554352056</v>
      </c>
      <c r="N408" s="80"/>
      <c r="O408" s="3270"/>
      <c r="P408" s="3272"/>
      <c r="Q408" s="3186"/>
    </row>
    <row r="409" spans="1:17" x14ac:dyDescent="0.3">
      <c r="A409" s="1346">
        <v>1</v>
      </c>
      <c r="B409" s="649" t="s">
        <v>2880</v>
      </c>
      <c r="C409" s="643">
        <v>33</v>
      </c>
      <c r="D409" s="1391" t="s">
        <v>284</v>
      </c>
      <c r="E409" s="1369" t="s">
        <v>785</v>
      </c>
      <c r="F409" s="660">
        <v>1</v>
      </c>
      <c r="G409" s="2219">
        <v>349987</v>
      </c>
      <c r="H409" s="2219">
        <v>354917</v>
      </c>
      <c r="I409" s="644">
        <f>H409-G409</f>
        <v>4930</v>
      </c>
      <c r="J409" s="645">
        <v>2000</v>
      </c>
      <c r="K409" s="1350"/>
      <c r="L409" s="647">
        <f>J409*I409*F409</f>
        <v>9860000</v>
      </c>
      <c r="M409" s="647">
        <f t="shared" si="55"/>
        <v>9864095.7489727475</v>
      </c>
      <c r="N409" s="80"/>
      <c r="O409" s="3269">
        <f>M409</f>
        <v>9864095.7489727475</v>
      </c>
      <c r="P409" s="3271" t="s">
        <v>4575</v>
      </c>
      <c r="Q409" s="3185"/>
    </row>
    <row r="410" spans="1:17" x14ac:dyDescent="0.3">
      <c r="A410" s="1346">
        <v>3</v>
      </c>
      <c r="B410" s="649" t="s">
        <v>2901</v>
      </c>
      <c r="C410" s="643">
        <v>33</v>
      </c>
      <c r="D410" s="1391" t="s">
        <v>284</v>
      </c>
      <c r="E410" s="1369" t="s">
        <v>784</v>
      </c>
      <c r="F410" s="660">
        <v>1</v>
      </c>
      <c r="G410" s="2219">
        <v>36382</v>
      </c>
      <c r="H410" s="2219">
        <v>37576</v>
      </c>
      <c r="I410" s="644">
        <f>H410-G410</f>
        <v>1194</v>
      </c>
      <c r="J410" s="645">
        <v>6000</v>
      </c>
      <c r="K410" s="1350"/>
      <c r="L410" s="647">
        <f>J410*I410*F410</f>
        <v>7164000</v>
      </c>
      <c r="M410" s="647">
        <f t="shared" si="55"/>
        <v>7166975.8565558577</v>
      </c>
      <c r="N410" s="80"/>
      <c r="O410" s="3270"/>
      <c r="P410" s="3272"/>
      <c r="Q410" s="3186"/>
    </row>
    <row r="411" spans="1:17" x14ac:dyDescent="0.3">
      <c r="A411" s="1346">
        <v>4</v>
      </c>
      <c r="B411" s="649" t="s">
        <v>2902</v>
      </c>
      <c r="C411" s="643">
        <v>33</v>
      </c>
      <c r="D411" s="1391" t="s">
        <v>284</v>
      </c>
      <c r="E411" s="643" t="s">
        <v>2903</v>
      </c>
      <c r="F411" s="660">
        <v>1</v>
      </c>
      <c r="G411" s="2219">
        <v>90976</v>
      </c>
      <c r="H411" s="2219">
        <v>93764</v>
      </c>
      <c r="I411" s="644">
        <f>H411-G411</f>
        <v>2788</v>
      </c>
      <c r="J411" s="645">
        <v>2000</v>
      </c>
      <c r="K411" s="1350"/>
      <c r="L411" s="647">
        <f>J411*I411*F411</f>
        <v>5576000</v>
      </c>
      <c r="M411" s="647">
        <f t="shared" si="55"/>
        <v>5578316.2166604502</v>
      </c>
      <c r="N411" s="80"/>
      <c r="O411" s="3269">
        <f>M410</f>
        <v>7166975.8565558577</v>
      </c>
      <c r="P411" s="3271" t="s">
        <v>4579</v>
      </c>
      <c r="Q411" s="3185"/>
    </row>
    <row r="412" spans="1:17" x14ac:dyDescent="0.3">
      <c r="A412" s="524"/>
      <c r="B412" s="94"/>
      <c r="C412" s="88"/>
      <c r="D412" s="88"/>
      <c r="E412" s="88"/>
      <c r="F412" s="659"/>
      <c r="G412" s="659"/>
      <c r="H412" s="659"/>
      <c r="I412" s="509"/>
      <c r="J412" s="93" t="s">
        <v>27</v>
      </c>
      <c r="K412" s="574"/>
      <c r="L412" s="42">
        <f>SUM(L408:L411)</f>
        <v>32246000</v>
      </c>
      <c r="M412" s="42">
        <f>SUM(M408:M411)</f>
        <v>32259394.677624259</v>
      </c>
      <c r="N412" s="81"/>
      <c r="O412" s="3270"/>
      <c r="P412" s="3272"/>
      <c r="Q412" s="3186"/>
    </row>
    <row r="413" spans="1:17" ht="17.399999999999999" x14ac:dyDescent="0.3">
      <c r="A413" s="524"/>
      <c r="B413" s="94"/>
      <c r="C413" s="88"/>
      <c r="D413" s="88"/>
      <c r="E413" s="88"/>
      <c r="F413" s="659"/>
      <c r="G413" s="659"/>
      <c r="H413" s="659"/>
      <c r="I413" s="3159" t="s">
        <v>38</v>
      </c>
      <c r="J413" s="3160"/>
      <c r="K413" s="576">
        <f>M401</f>
        <v>53562240.000000089</v>
      </c>
      <c r="L413" s="2127">
        <f>L407+L412</f>
        <v>53540000</v>
      </c>
      <c r="M413" s="43">
        <f>M407+M412</f>
        <v>53562240.000000089</v>
      </c>
      <c r="N413" s="589">
        <f>(M413-L413)/L413*100</f>
        <v>4.1539036234757951E-2</v>
      </c>
      <c r="O413" s="70"/>
    </row>
    <row r="414" spans="1:17" x14ac:dyDescent="0.3">
      <c r="C414"/>
      <c r="D414"/>
      <c r="E414"/>
      <c r="F414"/>
      <c r="G414" s="2229"/>
      <c r="H414" s="2229"/>
      <c r="I414"/>
      <c r="J414"/>
      <c r="K414"/>
    </row>
    <row r="415" spans="1:17" x14ac:dyDescent="0.3">
      <c r="C415"/>
      <c r="D415"/>
      <c r="E415"/>
      <c r="F415"/>
      <c r="G415" s="2229"/>
      <c r="H415" s="2229"/>
      <c r="I415"/>
      <c r="J415"/>
      <c r="K415"/>
    </row>
    <row r="416" spans="1:17" x14ac:dyDescent="0.3">
      <c r="C416"/>
      <c r="D416"/>
      <c r="E416"/>
      <c r="F416"/>
      <c r="G416" s="2229"/>
      <c r="H416" s="2229"/>
      <c r="I416"/>
      <c r="J416"/>
      <c r="K416"/>
    </row>
    <row r="417" spans="1:24" x14ac:dyDescent="0.3">
      <c r="C417"/>
      <c r="D417"/>
      <c r="E417"/>
      <c r="F417"/>
      <c r="G417" s="2229"/>
      <c r="H417" s="2229"/>
      <c r="I417"/>
      <c r="J417"/>
      <c r="K417"/>
    </row>
    <row r="418" spans="1:24" x14ac:dyDescent="0.3">
      <c r="C418"/>
      <c r="D418"/>
      <c r="E418"/>
      <c r="F418"/>
      <c r="G418" s="2229"/>
      <c r="H418" s="2229"/>
      <c r="I418"/>
      <c r="J418"/>
      <c r="K418"/>
    </row>
    <row r="419" spans="1:24" x14ac:dyDescent="0.3">
      <c r="C419"/>
      <c r="D419"/>
      <c r="E419"/>
      <c r="F419"/>
      <c r="G419" s="2229"/>
      <c r="H419" s="2229"/>
      <c r="I419"/>
      <c r="J419"/>
      <c r="K419"/>
    </row>
    <row r="422" spans="1:24" ht="43.2" x14ac:dyDescent="0.3">
      <c r="A422" s="3086" t="s">
        <v>852</v>
      </c>
      <c r="B422" s="3086"/>
      <c r="C422" s="3086"/>
      <c r="D422" s="3086"/>
      <c r="E422" s="3086"/>
      <c r="F422" s="3086"/>
      <c r="G422" s="3086"/>
      <c r="H422" s="3086"/>
      <c r="I422" s="3086"/>
      <c r="J422" s="3086"/>
      <c r="K422" s="3086"/>
      <c r="L422" s="3086"/>
      <c r="M422" s="3086"/>
      <c r="N422" s="3086"/>
      <c r="O422" s="629" t="str">
        <f>$O$6</f>
        <v>Month August-2023</v>
      </c>
      <c r="S422" s="1103" t="s">
        <v>4084</v>
      </c>
      <c r="T422" s="2672" t="str">
        <f>O422</f>
        <v>Month August-2023</v>
      </c>
      <c r="U422" s="2672" t="s">
        <v>5037</v>
      </c>
      <c r="V422" s="1103" t="s">
        <v>15</v>
      </c>
      <c r="W422" s="1103" t="s">
        <v>16</v>
      </c>
      <c r="X422" s="1103" t="s">
        <v>17</v>
      </c>
    </row>
    <row r="423" spans="1:24" x14ac:dyDescent="0.3">
      <c r="A423" s="3231" t="s">
        <v>0</v>
      </c>
      <c r="B423" s="3232" t="s">
        <v>1</v>
      </c>
      <c r="C423" s="3234" t="s">
        <v>2</v>
      </c>
      <c r="D423" s="3245"/>
      <c r="E423" s="3235"/>
      <c r="F423" s="3233" t="s">
        <v>3</v>
      </c>
      <c r="G423" s="3234" t="s">
        <v>4</v>
      </c>
      <c r="H423" s="3235"/>
      <c r="I423" s="3236"/>
      <c r="J423" s="3237" t="s">
        <v>5</v>
      </c>
      <c r="K423" s="3234" t="s">
        <v>6</v>
      </c>
      <c r="L423" s="3236"/>
      <c r="M423" s="23" t="s">
        <v>29</v>
      </c>
      <c r="N423" s="75"/>
      <c r="O423" s="3067" t="s">
        <v>7</v>
      </c>
      <c r="S423"/>
      <c r="T423" s="2671"/>
      <c r="U423" s="2671"/>
      <c r="V423"/>
      <c r="W423"/>
      <c r="X423"/>
    </row>
    <row r="424" spans="1:24" ht="46.8" x14ac:dyDescent="0.3">
      <c r="A424" s="3088"/>
      <c r="B424" s="3090"/>
      <c r="C424" s="85" t="s">
        <v>8</v>
      </c>
      <c r="D424" s="595"/>
      <c r="E424" s="85" t="s">
        <v>9</v>
      </c>
      <c r="F424" s="3224"/>
      <c r="G424" s="2227" t="str">
        <f>'NORTH-1'!G8</f>
        <v>Reading at 00.00hr 
01.08.2023</v>
      </c>
      <c r="H424" s="2227" t="str">
        <f>'NORTH-1'!H8</f>
        <v>Reading at 00.00hr 
01.09.2023</v>
      </c>
      <c r="I424" s="1" t="s">
        <v>10</v>
      </c>
      <c r="J424" s="3088"/>
      <c r="K424" s="1" t="s">
        <v>11</v>
      </c>
      <c r="L424" s="1" t="s">
        <v>12</v>
      </c>
      <c r="M424" s="508" t="s">
        <v>30</v>
      </c>
      <c r="N424" s="75" t="s">
        <v>41</v>
      </c>
      <c r="O424" s="3068"/>
      <c r="S424"/>
      <c r="T424" s="2672">
        <v>15283200.000000071</v>
      </c>
      <c r="U424" s="2672">
        <v>15283200.000000071</v>
      </c>
      <c r="V424" s="33">
        <f>T424-U424</f>
        <v>0</v>
      </c>
      <c r="W424" s="1104">
        <f>V424/U424*100</f>
        <v>0</v>
      </c>
      <c r="X424" s="33" t="str">
        <f>IF(W424&gt;40,"FAULT",IF(W424&lt;-40,"CHECK","OK"))</f>
        <v>OK</v>
      </c>
    </row>
    <row r="425" spans="1:24" x14ac:dyDescent="0.25">
      <c r="A425" s="2">
        <v>1</v>
      </c>
      <c r="B425" s="86">
        <v>2</v>
      </c>
      <c r="C425" s="2582">
        <v>3</v>
      </c>
      <c r="D425" s="2615">
        <v>4</v>
      </c>
      <c r="E425" s="551">
        <v>5</v>
      </c>
      <c r="F425" s="551">
        <v>6</v>
      </c>
      <c r="G425" s="2616">
        <f>'PDB Bill AMR'!$H$5</f>
        <v>8</v>
      </c>
      <c r="H425" s="2616">
        <f>'PDB Bill AMR'!$H$5</f>
        <v>8</v>
      </c>
      <c r="I425" s="2" t="s">
        <v>2021</v>
      </c>
      <c r="J425" s="2">
        <v>10</v>
      </c>
      <c r="K425" s="2" t="s">
        <v>5039</v>
      </c>
      <c r="L425" s="2" t="s">
        <v>5040</v>
      </c>
      <c r="M425" s="2">
        <v>13</v>
      </c>
      <c r="N425" s="2">
        <v>14</v>
      </c>
      <c r="O425" s="2">
        <v>15</v>
      </c>
      <c r="T425" s="2673"/>
      <c r="U425" s="2673"/>
      <c r="V425" s="33">
        <f t="shared" ref="V425:V449" si="56">T425-U425</f>
        <v>0</v>
      </c>
      <c r="W425" s="1104" t="e">
        <f t="shared" ref="W425:W449" si="57">V425/U425*100</f>
        <v>#DIV/0!</v>
      </c>
      <c r="X425" s="33" t="e">
        <f t="shared" ref="X425:X449" si="58">IF(W425&gt;40,"FAULT",IF(W425&lt;-40,"CHECK","OK"))</f>
        <v>#DIV/0!</v>
      </c>
    </row>
    <row r="426" spans="1:24" ht="18.75" customHeight="1" x14ac:dyDescent="0.3">
      <c r="A426" s="519"/>
      <c r="B426" s="513" t="s">
        <v>846</v>
      </c>
      <c r="C426" s="514"/>
      <c r="D426" s="514"/>
      <c r="E426" s="514"/>
      <c r="F426" s="654"/>
      <c r="G426" s="2228"/>
      <c r="H426" s="2228"/>
      <c r="I426" s="514"/>
      <c r="J426" s="514"/>
      <c r="K426" s="573"/>
      <c r="L426" s="514"/>
      <c r="M426" s="515"/>
      <c r="N426" s="516"/>
      <c r="O426" s="507"/>
      <c r="V426" s="33">
        <f t="shared" si="56"/>
        <v>0</v>
      </c>
      <c r="W426" s="1104" t="e">
        <f t="shared" si="57"/>
        <v>#DIV/0!</v>
      </c>
      <c r="X426" s="33" t="e">
        <f t="shared" si="58"/>
        <v>#DIV/0!</v>
      </c>
    </row>
    <row r="427" spans="1:24" x14ac:dyDescent="0.3">
      <c r="A427" s="507">
        <v>1</v>
      </c>
      <c r="B427" s="98" t="s">
        <v>2885</v>
      </c>
      <c r="C427" s="72">
        <v>11</v>
      </c>
      <c r="D427" s="604" t="s">
        <v>290</v>
      </c>
      <c r="E427" s="51" t="s">
        <v>2904</v>
      </c>
      <c r="F427" s="3">
        <v>1</v>
      </c>
      <c r="G427" s="19">
        <v>380729.59999999998</v>
      </c>
      <c r="H427" s="19">
        <v>385103.7</v>
      </c>
      <c r="I427" s="20">
        <f>H427-G427</f>
        <v>4374.1000000000349</v>
      </c>
      <c r="J427" s="30">
        <v>2000</v>
      </c>
      <c r="K427" s="585">
        <f>J427*I427*F427</f>
        <v>8748200.0000000708</v>
      </c>
      <c r="L427" s="21"/>
      <c r="M427" s="21">
        <f>K427*$M$407/$K$430</f>
        <v>8814504.9071169365</v>
      </c>
      <c r="N427" s="81"/>
      <c r="O427" s="11" t="s">
        <v>4923</v>
      </c>
      <c r="V427" s="33">
        <f t="shared" si="56"/>
        <v>0</v>
      </c>
      <c r="W427" s="1104" t="e">
        <f t="shared" si="57"/>
        <v>#DIV/0!</v>
      </c>
      <c r="X427" s="33" t="e">
        <f t="shared" si="58"/>
        <v>#DIV/0!</v>
      </c>
    </row>
    <row r="428" spans="1:24" x14ac:dyDescent="0.3">
      <c r="A428" s="507">
        <v>2</v>
      </c>
      <c r="B428" s="98" t="s">
        <v>1353</v>
      </c>
      <c r="C428" s="72">
        <v>11</v>
      </c>
      <c r="D428" s="604" t="s">
        <v>290</v>
      </c>
      <c r="E428" s="51" t="s">
        <v>2905</v>
      </c>
      <c r="F428" s="3">
        <v>1</v>
      </c>
      <c r="G428" s="19">
        <v>383760.4</v>
      </c>
      <c r="H428" s="19">
        <v>388211.6</v>
      </c>
      <c r="I428" s="20">
        <f>H428-G428</f>
        <v>4451.1999999999534</v>
      </c>
      <c r="J428" s="30">
        <v>2000</v>
      </c>
      <c r="K428" s="585">
        <f>J428*I428*F428</f>
        <v>8902399.9999999069</v>
      </c>
      <c r="L428" s="21"/>
      <c r="M428" s="21">
        <f t="shared" ref="M428:M429" si="59">K428*$M$407/$K$430</f>
        <v>8969873.6294456404</v>
      </c>
      <c r="N428" s="81"/>
      <c r="O428" s="11">
        <f>M435+M437+M440+M441+M442</f>
        <v>6621655.9453629479</v>
      </c>
      <c r="V428" s="33">
        <f t="shared" si="56"/>
        <v>0</v>
      </c>
      <c r="W428" s="1104" t="e">
        <f t="shared" si="57"/>
        <v>#DIV/0!</v>
      </c>
      <c r="X428" s="33" t="e">
        <f t="shared" si="58"/>
        <v>#DIV/0!</v>
      </c>
    </row>
    <row r="429" spans="1:24" x14ac:dyDescent="0.3">
      <c r="A429" s="507">
        <v>3</v>
      </c>
      <c r="B429" s="542" t="s">
        <v>2906</v>
      </c>
      <c r="C429" s="72">
        <v>11</v>
      </c>
      <c r="D429" s="604" t="s">
        <v>290</v>
      </c>
      <c r="E429" s="51">
        <v>6604399</v>
      </c>
      <c r="F429" s="3">
        <v>1</v>
      </c>
      <c r="G429" s="19">
        <v>4687.7700000000004</v>
      </c>
      <c r="H429" s="19">
        <v>4707.17</v>
      </c>
      <c r="I429" s="20">
        <f>H429-G429</f>
        <v>19.399999999999636</v>
      </c>
      <c r="J429" s="30">
        <v>180000</v>
      </c>
      <c r="K429" s="585">
        <f>J429*I429*F429</f>
        <v>3491999.9999999343</v>
      </c>
      <c r="L429" s="21"/>
      <c r="M429" s="21">
        <f t="shared" si="59"/>
        <v>3518466.7858132543</v>
      </c>
      <c r="N429" s="81"/>
      <c r="O429" s="11" t="s">
        <v>4924</v>
      </c>
      <c r="V429" s="33">
        <f t="shared" si="56"/>
        <v>0</v>
      </c>
      <c r="W429" s="1104" t="e">
        <f t="shared" si="57"/>
        <v>#DIV/0!</v>
      </c>
      <c r="X429" s="33" t="e">
        <f t="shared" si="58"/>
        <v>#DIV/0!</v>
      </c>
    </row>
    <row r="430" spans="1:24" x14ac:dyDescent="0.3">
      <c r="A430" s="524"/>
      <c r="B430" s="511"/>
      <c r="C430" s="88"/>
      <c r="D430" s="88"/>
      <c r="E430" s="88"/>
      <c r="F430" s="659"/>
      <c r="G430" s="659">
        <v>0</v>
      </c>
      <c r="H430" s="659">
        <v>0</v>
      </c>
      <c r="I430" s="37"/>
      <c r="J430" s="94" t="s">
        <v>27</v>
      </c>
      <c r="K430" s="586">
        <f>SUM(K427:K429)</f>
        <v>21142599.999999911</v>
      </c>
      <c r="L430" s="42"/>
      <c r="M430" s="42">
        <f>SUM(M427:M429)</f>
        <v>21302845.32237583</v>
      </c>
      <c r="N430" s="81"/>
      <c r="O430" s="11">
        <f>K430-O428</f>
        <v>14520944.054636963</v>
      </c>
      <c r="V430" s="33">
        <f t="shared" si="56"/>
        <v>0</v>
      </c>
      <c r="W430" s="1104" t="e">
        <f t="shared" si="57"/>
        <v>#DIV/0!</v>
      </c>
      <c r="X430" s="33" t="e">
        <f t="shared" si="58"/>
        <v>#DIV/0!</v>
      </c>
    </row>
    <row r="431" spans="1:24" ht="19.5" customHeight="1" x14ac:dyDescent="0.3">
      <c r="A431" s="519"/>
      <c r="B431" s="513" t="s">
        <v>846</v>
      </c>
      <c r="C431" s="514"/>
      <c r="D431" s="514"/>
      <c r="E431" s="514"/>
      <c r="F431" s="654"/>
      <c r="G431" s="2228">
        <v>0</v>
      </c>
      <c r="H431" s="2228">
        <v>0</v>
      </c>
      <c r="I431" s="514"/>
      <c r="J431" s="514"/>
      <c r="K431" s="573"/>
      <c r="L431" s="514"/>
      <c r="M431" s="515"/>
      <c r="N431" s="516"/>
      <c r="O431" s="507"/>
      <c r="V431" s="33">
        <f t="shared" si="56"/>
        <v>0</v>
      </c>
      <c r="W431" s="1104" t="e">
        <f t="shared" si="57"/>
        <v>#DIV/0!</v>
      </c>
      <c r="X431" s="33" t="e">
        <f t="shared" si="58"/>
        <v>#DIV/0!</v>
      </c>
    </row>
    <row r="432" spans="1:24" ht="62.4" x14ac:dyDescent="0.3">
      <c r="A432" s="519">
        <v>1</v>
      </c>
      <c r="B432" s="98" t="s">
        <v>2907</v>
      </c>
      <c r="C432" s="72">
        <v>11</v>
      </c>
      <c r="D432" s="604" t="s">
        <v>99</v>
      </c>
      <c r="E432" s="51">
        <v>34140453696</v>
      </c>
      <c r="F432" s="3">
        <v>1</v>
      </c>
      <c r="G432" s="2231">
        <v>10.38847</v>
      </c>
      <c r="H432" s="2231">
        <v>12.208009000000001</v>
      </c>
      <c r="I432" s="19">
        <f t="shared" ref="I432:I448" si="60">H432-G432</f>
        <v>1.8195390000000007</v>
      </c>
      <c r="J432" s="507">
        <f>1000*1000</f>
        <v>1000000</v>
      </c>
      <c r="K432" s="581"/>
      <c r="L432" s="21">
        <f t="shared" ref="L432:L448" si="61">J432*I432*F432</f>
        <v>1819539.0000000007</v>
      </c>
      <c r="M432" s="21">
        <f t="shared" ref="M432:M448" si="62">L432*$K$449/$L$449</f>
        <v>1839023.3133129438</v>
      </c>
      <c r="N432" s="1064" t="s">
        <v>99</v>
      </c>
      <c r="O432" s="2141" t="s">
        <v>5045</v>
      </c>
      <c r="S432" s="511" t="str">
        <f t="shared" ref="S432:S448" si="63">B432</f>
        <v>Sobujbagh</v>
      </c>
      <c r="T432" s="2672">
        <f t="shared" ref="T432:T448" si="64">M432</f>
        <v>1839023.3133129438</v>
      </c>
      <c r="U432" s="2672">
        <v>1914129.2673833121</v>
      </c>
      <c r="V432" s="33">
        <f t="shared" si="56"/>
        <v>-75105.954070368316</v>
      </c>
      <c r="W432" s="1104">
        <f t="shared" si="57"/>
        <v>-3.9237660355635766</v>
      </c>
      <c r="X432" s="33" t="str">
        <f t="shared" si="58"/>
        <v>OK</v>
      </c>
    </row>
    <row r="433" spans="1:24" ht="17.25" customHeight="1" x14ac:dyDescent="0.3">
      <c r="A433" s="519">
        <v>2</v>
      </c>
      <c r="B433" s="98" t="s">
        <v>2908</v>
      </c>
      <c r="C433" s="72">
        <v>11</v>
      </c>
      <c r="D433" s="604" t="s">
        <v>99</v>
      </c>
      <c r="E433" s="51" t="s">
        <v>2909</v>
      </c>
      <c r="F433" s="3">
        <v>1</v>
      </c>
      <c r="G433" s="2231">
        <v>99487.1</v>
      </c>
      <c r="H433" s="2231">
        <v>101422</v>
      </c>
      <c r="I433" s="19">
        <f t="shared" si="60"/>
        <v>1934.8999999999942</v>
      </c>
      <c r="J433" s="507">
        <v>1000</v>
      </c>
      <c r="K433" s="581"/>
      <c r="L433" s="21">
        <f t="shared" si="61"/>
        <v>1934899.9999999942</v>
      </c>
      <c r="M433" s="21">
        <f t="shared" si="62"/>
        <v>1955619.6426288211</v>
      </c>
      <c r="N433" s="71" t="s">
        <v>99</v>
      </c>
      <c r="O433" s="14"/>
      <c r="S433" s="511" t="str">
        <f t="shared" si="63"/>
        <v>Madertek</v>
      </c>
      <c r="T433" s="2672">
        <f t="shared" si="64"/>
        <v>1955619.6426288211</v>
      </c>
      <c r="U433" s="2672">
        <v>2015001.2811336401</v>
      </c>
      <c r="V433" s="33">
        <f t="shared" si="56"/>
        <v>-59381.638504819013</v>
      </c>
      <c r="W433" s="1104">
        <f t="shared" si="57"/>
        <v>-2.9469777047194179</v>
      </c>
      <c r="X433" s="33" t="str">
        <f t="shared" si="58"/>
        <v>OK</v>
      </c>
    </row>
    <row r="434" spans="1:24" s="648" customFormat="1" ht="69" customHeight="1" x14ac:dyDescent="0.3">
      <c r="A434" s="1379">
        <v>3</v>
      </c>
      <c r="B434" s="649" t="s">
        <v>2910</v>
      </c>
      <c r="C434" s="642">
        <v>11</v>
      </c>
      <c r="D434" s="2278" t="s">
        <v>99</v>
      </c>
      <c r="E434" s="643" t="s">
        <v>5083</v>
      </c>
      <c r="F434" s="660">
        <v>1</v>
      </c>
      <c r="G434" s="2219">
        <v>0.9</v>
      </c>
      <c r="H434" s="2219">
        <v>1970.5</v>
      </c>
      <c r="I434" s="644">
        <f t="shared" si="60"/>
        <v>1969.6</v>
      </c>
      <c r="J434" s="645">
        <v>1000</v>
      </c>
      <c r="K434" s="2741" t="s">
        <v>5085</v>
      </c>
      <c r="L434" s="647">
        <f>1969600/29*31</f>
        <v>2105434.4827586208</v>
      </c>
      <c r="M434" s="647">
        <f t="shared" si="62"/>
        <v>2127980.2732703616</v>
      </c>
      <c r="N434" s="1067" t="s">
        <v>99</v>
      </c>
      <c r="O434" s="2742" t="s">
        <v>5084</v>
      </c>
      <c r="S434" s="648" t="str">
        <f t="shared" si="63"/>
        <v>Rajarbagh</v>
      </c>
      <c r="T434" s="2672">
        <f t="shared" si="64"/>
        <v>2127980.2732703616</v>
      </c>
      <c r="U434" s="2672">
        <v>2037129.6550286671</v>
      </c>
      <c r="V434" s="1353">
        <f t="shared" si="56"/>
        <v>90850.618241694523</v>
      </c>
      <c r="W434" s="1354">
        <f t="shared" si="57"/>
        <v>4.4597366700459746</v>
      </c>
      <c r="X434" s="1353" t="str">
        <f t="shared" si="58"/>
        <v>OK</v>
      </c>
    </row>
    <row r="435" spans="1:24" ht="17.25" customHeight="1" x14ac:dyDescent="0.3">
      <c r="A435" s="519"/>
      <c r="B435" s="98" t="s">
        <v>2880</v>
      </c>
      <c r="C435" s="72">
        <v>11</v>
      </c>
      <c r="D435" s="604"/>
      <c r="E435" s="51" t="s">
        <v>787</v>
      </c>
      <c r="F435" s="3">
        <v>1</v>
      </c>
      <c r="G435" s="2231">
        <v>28663.4</v>
      </c>
      <c r="H435" s="2231">
        <v>30567.9</v>
      </c>
      <c r="I435" s="19">
        <f t="shared" si="60"/>
        <v>1904.5</v>
      </c>
      <c r="J435" s="507">
        <v>1000</v>
      </c>
      <c r="K435" s="581"/>
      <c r="L435" s="21">
        <f t="shared" si="61"/>
        <v>1904500</v>
      </c>
      <c r="M435" s="21">
        <f t="shared" si="62"/>
        <v>1924894.1079056286</v>
      </c>
      <c r="N435" s="1064" t="s">
        <v>90</v>
      </c>
      <c r="O435" s="14"/>
      <c r="S435" s="511" t="str">
        <f t="shared" si="63"/>
        <v>Goran</v>
      </c>
      <c r="T435" s="2672">
        <f t="shared" si="64"/>
        <v>1924894.1079056286</v>
      </c>
      <c r="U435" s="2672">
        <v>2047460.5279466936</v>
      </c>
      <c r="V435" s="33">
        <f t="shared" si="56"/>
        <v>-122566.42004106496</v>
      </c>
      <c r="W435" s="1104">
        <f t="shared" si="57"/>
        <v>-5.9862653451972205</v>
      </c>
      <c r="X435" s="33" t="str">
        <f t="shared" si="58"/>
        <v>OK</v>
      </c>
    </row>
    <row r="436" spans="1:24" ht="31.2" customHeight="1" x14ac:dyDescent="0.3">
      <c r="A436" s="519">
        <v>5</v>
      </c>
      <c r="B436" s="98" t="s">
        <v>2911</v>
      </c>
      <c r="C436" s="72">
        <v>11</v>
      </c>
      <c r="D436" s="604" t="s">
        <v>99</v>
      </c>
      <c r="E436" s="51">
        <v>34140313075</v>
      </c>
      <c r="F436" s="3">
        <v>1</v>
      </c>
      <c r="G436" s="2231">
        <v>9771.1</v>
      </c>
      <c r="H436" s="2231">
        <v>11288.808999999999</v>
      </c>
      <c r="I436" s="19">
        <f t="shared" si="60"/>
        <v>1517.7089999999989</v>
      </c>
      <c r="J436" s="507">
        <v>1000</v>
      </c>
      <c r="K436" s="581"/>
      <c r="L436" s="21">
        <f t="shared" si="61"/>
        <v>1517708.9999999988</v>
      </c>
      <c r="M436" s="21">
        <f t="shared" si="62"/>
        <v>1533961.2032635033</v>
      </c>
      <c r="N436" s="71" t="s">
        <v>99</v>
      </c>
      <c r="O436" s="2022" t="s">
        <v>5086</v>
      </c>
      <c r="S436" s="511" t="str">
        <f t="shared" si="63"/>
        <v>Dhakhingaon</v>
      </c>
      <c r="T436" s="2672">
        <f t="shared" si="64"/>
        <v>1533961.2032635033</v>
      </c>
      <c r="U436" s="2672">
        <v>1583000.861941135</v>
      </c>
      <c r="V436" s="1763">
        <f t="shared" si="56"/>
        <v>-49039.658677631756</v>
      </c>
      <c r="W436" s="1104">
        <f t="shared" si="57"/>
        <v>-3.0978921020609862</v>
      </c>
      <c r="X436" s="33" t="str">
        <f t="shared" si="58"/>
        <v>OK</v>
      </c>
    </row>
    <row r="437" spans="1:24" x14ac:dyDescent="0.3">
      <c r="A437" s="519">
        <v>6</v>
      </c>
      <c r="B437" s="98" t="s">
        <v>2912</v>
      </c>
      <c r="C437" s="72">
        <v>11</v>
      </c>
      <c r="D437" s="604" t="s">
        <v>92</v>
      </c>
      <c r="E437" s="51" t="s">
        <v>2913</v>
      </c>
      <c r="F437" s="3">
        <v>1</v>
      </c>
      <c r="G437" s="2231">
        <v>79747.100000000006</v>
      </c>
      <c r="H437" s="2231">
        <v>79747.100000000006</v>
      </c>
      <c r="I437" s="19">
        <f t="shared" si="60"/>
        <v>0</v>
      </c>
      <c r="J437" s="1723">
        <v>1000</v>
      </c>
      <c r="K437" s="2092"/>
      <c r="L437" s="21">
        <f t="shared" si="61"/>
        <v>0</v>
      </c>
      <c r="M437" s="21">
        <f t="shared" si="62"/>
        <v>0</v>
      </c>
      <c r="N437" s="1064" t="s">
        <v>92</v>
      </c>
      <c r="O437" s="14" t="s">
        <v>5059</v>
      </c>
      <c r="S437" s="511" t="str">
        <f t="shared" si="63"/>
        <v>Manda</v>
      </c>
      <c r="T437" s="2672">
        <f t="shared" si="64"/>
        <v>0</v>
      </c>
      <c r="U437" s="2672">
        <v>0</v>
      </c>
      <c r="V437" s="1763">
        <f t="shared" si="56"/>
        <v>0</v>
      </c>
      <c r="W437" s="1104" t="e">
        <f t="shared" si="57"/>
        <v>#DIV/0!</v>
      </c>
      <c r="X437" s="33" t="e">
        <f t="shared" si="58"/>
        <v>#DIV/0!</v>
      </c>
    </row>
    <row r="438" spans="1:24" ht="32.4" customHeight="1" x14ac:dyDescent="0.3">
      <c r="A438" s="519">
        <v>7</v>
      </c>
      <c r="B438" s="649" t="s">
        <v>2914</v>
      </c>
      <c r="C438" s="72">
        <v>11</v>
      </c>
      <c r="D438" s="604" t="s">
        <v>99</v>
      </c>
      <c r="E438" s="51">
        <v>34140453695</v>
      </c>
      <c r="F438" s="3">
        <v>1</v>
      </c>
      <c r="G438" s="2219">
        <v>744.78063999999995</v>
      </c>
      <c r="H438" s="2219">
        <v>984.85263999999995</v>
      </c>
      <c r="I438" s="19">
        <f t="shared" si="60"/>
        <v>240.072</v>
      </c>
      <c r="J438" s="507">
        <v>1000</v>
      </c>
      <c r="K438" s="2092"/>
      <c r="L438" s="21">
        <f t="shared" si="61"/>
        <v>240072</v>
      </c>
      <c r="M438" s="21">
        <f t="shared" si="62"/>
        <v>242642.78197590975</v>
      </c>
      <c r="N438" s="71" t="s">
        <v>99</v>
      </c>
      <c r="O438" s="14"/>
      <c r="S438" s="511" t="str">
        <f t="shared" si="63"/>
        <v>Green Model Town</v>
      </c>
      <c r="T438" s="2672">
        <f t="shared" si="64"/>
        <v>242642.78197590975</v>
      </c>
      <c r="U438" s="2672">
        <v>236939.31579833242</v>
      </c>
      <c r="V438" s="33">
        <f t="shared" si="56"/>
        <v>5703.4661775773275</v>
      </c>
      <c r="W438" s="1104">
        <f t="shared" si="57"/>
        <v>2.4071421656470693</v>
      </c>
      <c r="X438" s="33" t="str">
        <f t="shared" si="58"/>
        <v>OK</v>
      </c>
    </row>
    <row r="439" spans="1:24" ht="17.25" customHeight="1" x14ac:dyDescent="0.3">
      <c r="A439" s="519">
        <v>1</v>
      </c>
      <c r="B439" s="98" t="s">
        <v>2915</v>
      </c>
      <c r="C439" s="72">
        <v>11</v>
      </c>
      <c r="D439" s="604" t="s">
        <v>99</v>
      </c>
      <c r="E439" s="51">
        <v>34140313080</v>
      </c>
      <c r="F439" s="3">
        <v>1</v>
      </c>
      <c r="G439" s="2231">
        <v>3045.3431999999998</v>
      </c>
      <c r="H439" s="2231">
        <v>3710.1080000000002</v>
      </c>
      <c r="I439" s="19">
        <f t="shared" si="60"/>
        <v>664.76480000000038</v>
      </c>
      <c r="J439" s="507">
        <v>1000</v>
      </c>
      <c r="K439" s="581"/>
      <c r="L439" s="21">
        <f t="shared" si="61"/>
        <v>664764.8000000004</v>
      </c>
      <c r="M439" s="21">
        <f t="shared" si="62"/>
        <v>671883.35345920955</v>
      </c>
      <c r="N439" s="71" t="s">
        <v>99</v>
      </c>
      <c r="O439" s="14"/>
      <c r="S439" s="511" t="str">
        <f t="shared" si="63"/>
        <v>Biswa Road</v>
      </c>
      <c r="T439" s="2672">
        <f t="shared" si="64"/>
        <v>671883.35345920955</v>
      </c>
      <c r="U439" s="2672">
        <v>576962.60650643939</v>
      </c>
      <c r="V439" s="33">
        <f t="shared" si="56"/>
        <v>94920.746952770161</v>
      </c>
      <c r="W439" s="1104">
        <f t="shared" si="57"/>
        <v>16.451802228141585</v>
      </c>
      <c r="X439" s="33" t="str">
        <f t="shared" si="58"/>
        <v>OK</v>
      </c>
    </row>
    <row r="440" spans="1:24" ht="17.25" customHeight="1" x14ac:dyDescent="0.3">
      <c r="A440" s="519">
        <v>2</v>
      </c>
      <c r="B440" s="98" t="s">
        <v>99</v>
      </c>
      <c r="C440" s="72">
        <v>11</v>
      </c>
      <c r="D440" s="604"/>
      <c r="E440" s="51" t="s">
        <v>788</v>
      </c>
      <c r="F440" s="3">
        <v>1</v>
      </c>
      <c r="G440" s="2231">
        <v>3885.1</v>
      </c>
      <c r="H440" s="2231">
        <v>4144.6000000000004</v>
      </c>
      <c r="I440" s="19">
        <f t="shared" si="60"/>
        <v>259.50000000000045</v>
      </c>
      <c r="J440" s="507">
        <v>1000</v>
      </c>
      <c r="K440" s="581"/>
      <c r="L440" s="21">
        <f t="shared" si="61"/>
        <v>259500.00000000047</v>
      </c>
      <c r="M440" s="21">
        <f t="shared" si="62"/>
        <v>262278.82436414366</v>
      </c>
      <c r="N440" s="71" t="s">
        <v>92</v>
      </c>
      <c r="O440" s="14"/>
      <c r="S440" s="511" t="str">
        <f t="shared" si="63"/>
        <v>Mugdapara</v>
      </c>
      <c r="T440" s="2672">
        <f t="shared" si="64"/>
        <v>262278.82436414366</v>
      </c>
      <c r="U440" s="2672">
        <v>99804.60001399547</v>
      </c>
      <c r="V440" s="33">
        <f t="shared" si="56"/>
        <v>162474.22435014817</v>
      </c>
      <c r="W440" s="1104">
        <f t="shared" si="57"/>
        <v>162.79232052166395</v>
      </c>
      <c r="X440" s="33" t="str">
        <f t="shared" si="58"/>
        <v>FAULT</v>
      </c>
    </row>
    <row r="441" spans="1:24" ht="17.25" customHeight="1" x14ac:dyDescent="0.3">
      <c r="A441" s="519"/>
      <c r="B441" s="98" t="s">
        <v>2917</v>
      </c>
      <c r="C441" s="72">
        <v>11</v>
      </c>
      <c r="D441" s="604"/>
      <c r="E441" s="51" t="s">
        <v>2918</v>
      </c>
      <c r="F441" s="3">
        <v>1</v>
      </c>
      <c r="G441" s="2231">
        <v>33574.1</v>
      </c>
      <c r="H441" s="2231">
        <v>35882.300000000003</v>
      </c>
      <c r="I441" s="19">
        <f t="shared" si="60"/>
        <v>2308.2000000000044</v>
      </c>
      <c r="J441" s="507">
        <v>1000</v>
      </c>
      <c r="K441" s="581"/>
      <c r="L441" s="21">
        <f t="shared" si="61"/>
        <v>2308200.0000000042</v>
      </c>
      <c r="M441" s="21">
        <f t="shared" si="62"/>
        <v>2332917.0805291575</v>
      </c>
      <c r="N441" s="1064" t="s">
        <v>112</v>
      </c>
      <c r="O441" s="14"/>
      <c r="S441" s="511" t="str">
        <f t="shared" si="63"/>
        <v>Singapur</v>
      </c>
      <c r="T441" s="2672">
        <f t="shared" si="64"/>
        <v>2332917.0805291575</v>
      </c>
      <c r="U441" s="2672">
        <v>2449510.2641732809</v>
      </c>
      <c r="V441" s="33">
        <f t="shared" si="56"/>
        <v>-116593.18364412338</v>
      </c>
      <c r="W441" s="1104">
        <f t="shared" si="57"/>
        <v>-4.7598569130092629</v>
      </c>
      <c r="X441" s="33" t="str">
        <f t="shared" si="58"/>
        <v>OK</v>
      </c>
    </row>
    <row r="442" spans="1:24" ht="17.25" customHeight="1" x14ac:dyDescent="0.3">
      <c r="A442" s="519"/>
      <c r="B442" s="98" t="s">
        <v>2919</v>
      </c>
      <c r="C442" s="72">
        <v>11</v>
      </c>
      <c r="D442" s="604"/>
      <c r="E442" s="51" t="s">
        <v>786</v>
      </c>
      <c r="F442" s="3">
        <v>1</v>
      </c>
      <c r="G442" s="2231">
        <v>26608.799999999999</v>
      </c>
      <c r="H442" s="2231">
        <v>28688.1</v>
      </c>
      <c r="I442" s="19">
        <f t="shared" si="60"/>
        <v>2079.2999999999993</v>
      </c>
      <c r="J442" s="507">
        <v>1000</v>
      </c>
      <c r="K442" s="581"/>
      <c r="L442" s="21">
        <f t="shared" si="61"/>
        <v>2079299.9999999993</v>
      </c>
      <c r="M442" s="21">
        <f t="shared" si="62"/>
        <v>2101565.9325640178</v>
      </c>
      <c r="N442" s="71" t="s">
        <v>112</v>
      </c>
      <c r="O442" s="14"/>
      <c r="S442" s="511" t="str">
        <f t="shared" si="63"/>
        <v>Trimohony</v>
      </c>
      <c r="T442" s="2672">
        <f t="shared" si="64"/>
        <v>2101565.9325640178</v>
      </c>
      <c r="U442" s="2672">
        <v>2104795.0854015392</v>
      </c>
      <c r="V442" s="33">
        <f t="shared" si="56"/>
        <v>-3229.1528375213966</v>
      </c>
      <c r="W442" s="1104">
        <f t="shared" si="57"/>
        <v>-0.15341887007995172</v>
      </c>
      <c r="X442" s="33" t="str">
        <f t="shared" si="58"/>
        <v>OK</v>
      </c>
    </row>
    <row r="443" spans="1:24" ht="62.4" x14ac:dyDescent="0.3">
      <c r="A443" s="519">
        <v>5</v>
      </c>
      <c r="B443" s="1756" t="s">
        <v>2920</v>
      </c>
      <c r="C443" s="72">
        <v>11</v>
      </c>
      <c r="D443" s="604" t="s">
        <v>99</v>
      </c>
      <c r="E443" s="51">
        <v>34140313073</v>
      </c>
      <c r="F443" s="3">
        <v>1</v>
      </c>
      <c r="G443" s="2233">
        <v>12357.722</v>
      </c>
      <c r="H443" s="2233">
        <v>14286.038</v>
      </c>
      <c r="I443" s="19">
        <f>H443-G443</f>
        <v>1928.3160000000007</v>
      </c>
      <c r="J443" s="507">
        <v>1000</v>
      </c>
      <c r="K443" s="2142"/>
      <c r="L443" s="21">
        <f t="shared" si="61"/>
        <v>1928316.0000000007</v>
      </c>
      <c r="M443" s="21">
        <f t="shared" si="62"/>
        <v>1948965.1386611455</v>
      </c>
      <c r="N443" s="71" t="s">
        <v>99</v>
      </c>
      <c r="O443" s="2141" t="s">
        <v>4925</v>
      </c>
      <c r="S443" s="511" t="str">
        <f t="shared" si="63"/>
        <v>Mayakanon</v>
      </c>
      <c r="T443" s="2672">
        <f t="shared" si="64"/>
        <v>1948965.1386611455</v>
      </c>
      <c r="U443" s="2672">
        <v>1816135.3068504219</v>
      </c>
      <c r="V443" s="33">
        <f t="shared" si="56"/>
        <v>132829.83181072352</v>
      </c>
      <c r="W443" s="1104">
        <f t="shared" si="57"/>
        <v>7.3138731078952297</v>
      </c>
      <c r="X443" s="33" t="str">
        <f t="shared" si="58"/>
        <v>OK</v>
      </c>
    </row>
    <row r="444" spans="1:24" ht="17.25" customHeight="1" x14ac:dyDescent="0.3">
      <c r="A444" s="519">
        <v>6</v>
      </c>
      <c r="B444" s="98" t="s">
        <v>2921</v>
      </c>
      <c r="C444" s="72">
        <v>11</v>
      </c>
      <c r="D444" s="604" t="s">
        <v>99</v>
      </c>
      <c r="E444" s="51">
        <v>34140453691</v>
      </c>
      <c r="F444" s="3">
        <v>1</v>
      </c>
      <c r="G444" s="2231">
        <v>4655.1844000000001</v>
      </c>
      <c r="H444" s="2231">
        <v>5501.0627999999997</v>
      </c>
      <c r="I444" s="19">
        <f t="shared" si="60"/>
        <v>845.8783999999996</v>
      </c>
      <c r="J444" s="507">
        <v>1000</v>
      </c>
      <c r="K444" s="581"/>
      <c r="L444" s="21">
        <f t="shared" si="61"/>
        <v>845878.39999999956</v>
      </c>
      <c r="M444" s="21">
        <f t="shared" si="62"/>
        <v>854936.38653958507</v>
      </c>
      <c r="N444" s="71" t="s">
        <v>99</v>
      </c>
      <c r="O444" s="14"/>
      <c r="S444" s="511" t="str">
        <f t="shared" si="63"/>
        <v>Ahmedbagh</v>
      </c>
      <c r="T444" s="2672">
        <f t="shared" si="64"/>
        <v>854936.38653958507</v>
      </c>
      <c r="U444" s="2672">
        <v>710891.4812401142</v>
      </c>
      <c r="V444" s="33">
        <f t="shared" si="56"/>
        <v>144044.90529947088</v>
      </c>
      <c r="W444" s="1104">
        <f t="shared" si="57"/>
        <v>20.262572994712475</v>
      </c>
      <c r="X444" s="33" t="str">
        <f t="shared" si="58"/>
        <v>OK</v>
      </c>
    </row>
    <row r="445" spans="1:24" ht="17.25" customHeight="1" x14ac:dyDescent="0.3">
      <c r="A445" s="519">
        <v>1</v>
      </c>
      <c r="B445" s="98" t="s">
        <v>2922</v>
      </c>
      <c r="C445" s="72">
        <v>11</v>
      </c>
      <c r="D445" s="604" t="s">
        <v>99</v>
      </c>
      <c r="E445" s="51">
        <v>61903686</v>
      </c>
      <c r="F445" s="3">
        <v>1</v>
      </c>
      <c r="G445" s="2231">
        <v>720580</v>
      </c>
      <c r="H445" s="2231">
        <v>730251</v>
      </c>
      <c r="I445" s="19">
        <f t="shared" si="60"/>
        <v>9671</v>
      </c>
      <c r="J445" s="507">
        <v>200</v>
      </c>
      <c r="K445" s="581"/>
      <c r="L445" s="21">
        <f t="shared" si="61"/>
        <v>1934200</v>
      </c>
      <c r="M445" s="21">
        <f t="shared" si="62"/>
        <v>1954912.14676349</v>
      </c>
      <c r="N445" s="71" t="s">
        <v>99</v>
      </c>
      <c r="O445" s="14"/>
      <c r="S445" s="511" t="str">
        <f t="shared" si="63"/>
        <v>Wasa Road</v>
      </c>
      <c r="T445" s="2672">
        <f t="shared" si="64"/>
        <v>1954912.14676349</v>
      </c>
      <c r="U445" s="2672">
        <v>1661387.6172542537</v>
      </c>
      <c r="V445" s="33">
        <f t="shared" si="56"/>
        <v>293524.52950923634</v>
      </c>
      <c r="W445" s="1104">
        <f t="shared" si="57"/>
        <v>17.667432118841671</v>
      </c>
      <c r="X445" s="33" t="str">
        <f t="shared" si="58"/>
        <v>OK</v>
      </c>
    </row>
    <row r="446" spans="1:24" ht="17.25" customHeight="1" x14ac:dyDescent="0.3">
      <c r="A446" s="519">
        <v>2</v>
      </c>
      <c r="B446" s="98" t="s">
        <v>2923</v>
      </c>
      <c r="C446" s="72">
        <v>11</v>
      </c>
      <c r="D446" s="604" t="s">
        <v>99</v>
      </c>
      <c r="E446" s="51">
        <v>61903558</v>
      </c>
      <c r="F446" s="3">
        <v>1</v>
      </c>
      <c r="G446" s="2231">
        <v>754033</v>
      </c>
      <c r="H446" s="2231">
        <v>761617</v>
      </c>
      <c r="I446" s="19">
        <f t="shared" si="60"/>
        <v>7584</v>
      </c>
      <c r="J446" s="507">
        <v>200</v>
      </c>
      <c r="K446" s="581"/>
      <c r="L446" s="21">
        <f t="shared" si="61"/>
        <v>1516800</v>
      </c>
      <c r="M446" s="21">
        <f t="shared" si="62"/>
        <v>1533042.4693469456</v>
      </c>
      <c r="N446" s="71" t="s">
        <v>99</v>
      </c>
      <c r="O446" s="14"/>
      <c r="S446" s="511" t="str">
        <f t="shared" si="63"/>
        <v>Nandipara</v>
      </c>
      <c r="T446" s="2672">
        <f t="shared" si="64"/>
        <v>1533042.4693469456</v>
      </c>
      <c r="U446" s="2672">
        <v>1508090.9874455228</v>
      </c>
      <c r="V446" s="33">
        <f t="shared" si="56"/>
        <v>24951.481901422841</v>
      </c>
      <c r="W446" s="1104">
        <f t="shared" si="57"/>
        <v>1.6545077259354797</v>
      </c>
      <c r="X446" s="33" t="str">
        <f t="shared" si="58"/>
        <v>OK</v>
      </c>
    </row>
    <row r="447" spans="1:24" ht="17.25" customHeight="1" x14ac:dyDescent="0.3">
      <c r="A447" s="519"/>
      <c r="B447" s="98" t="s">
        <v>4750</v>
      </c>
      <c r="C447" s="1767">
        <v>0.41499999999999998</v>
      </c>
      <c r="D447" s="604"/>
      <c r="E447" s="51"/>
      <c r="F447" s="3">
        <v>1</v>
      </c>
      <c r="G447" s="2231">
        <v>502.11</v>
      </c>
      <c r="H447" s="2231">
        <v>657.61</v>
      </c>
      <c r="I447" s="19">
        <f t="shared" si="60"/>
        <v>155.5</v>
      </c>
      <c r="J447" s="507">
        <v>80</v>
      </c>
      <c r="K447" s="581"/>
      <c r="L447" s="21">
        <f t="shared" si="61"/>
        <v>12440</v>
      </c>
      <c r="M447" s="21">
        <f t="shared" si="62"/>
        <v>12573.21223541403</v>
      </c>
      <c r="N447" s="71" t="s">
        <v>99</v>
      </c>
      <c r="O447" s="14"/>
      <c r="S447" s="511" t="str">
        <f t="shared" si="63"/>
        <v xml:space="preserve">AT-1 </v>
      </c>
      <c r="T447" s="2672">
        <f t="shared" si="64"/>
        <v>12573.21223541403</v>
      </c>
      <c r="U447" s="2672">
        <v>11708.788495258952</v>
      </c>
      <c r="V447" s="33">
        <f t="shared" ref="V447" si="65">T447-U447</f>
        <v>864.42374015507812</v>
      </c>
      <c r="W447" s="1104">
        <f t="shared" ref="W447" si="66">V447/U447*100</f>
        <v>7.3826915611730035</v>
      </c>
      <c r="X447" s="33" t="str">
        <f t="shared" ref="X447" si="67">IF(W447&gt;40,"FAULT",IF(W447&lt;-40,"CHECK","OK"))</f>
        <v>OK</v>
      </c>
    </row>
    <row r="448" spans="1:24" ht="17.25" customHeight="1" x14ac:dyDescent="0.3">
      <c r="A448" s="519">
        <v>3</v>
      </c>
      <c r="B448" s="98" t="s">
        <v>4751</v>
      </c>
      <c r="C448" s="1767">
        <v>0.41499999999999998</v>
      </c>
      <c r="D448" s="606"/>
      <c r="E448" s="51">
        <v>63394003</v>
      </c>
      <c r="F448" s="3">
        <v>1</v>
      </c>
      <c r="G448" s="2231">
        <v>233.54</v>
      </c>
      <c r="H448" s="2231">
        <v>303.41000000000003</v>
      </c>
      <c r="I448" s="19">
        <f t="shared" si="60"/>
        <v>69.870000000000033</v>
      </c>
      <c r="J448" s="507">
        <v>80</v>
      </c>
      <c r="K448" s="581"/>
      <c r="L448" s="21">
        <f t="shared" si="61"/>
        <v>5589.6000000000022</v>
      </c>
      <c r="M448" s="21">
        <f t="shared" si="62"/>
        <v>5649.4555555522738</v>
      </c>
      <c r="N448" s="71" t="s">
        <v>99</v>
      </c>
      <c r="O448" s="14"/>
      <c r="S448" s="511" t="str">
        <f t="shared" si="63"/>
        <v xml:space="preserve"> AT-2 </v>
      </c>
      <c r="T448" s="2672">
        <f t="shared" si="64"/>
        <v>5649.4555555522738</v>
      </c>
      <c r="U448" s="2672">
        <v>6156.9427412889218</v>
      </c>
      <c r="V448" s="33">
        <f t="shared" si="56"/>
        <v>-507.48718573664792</v>
      </c>
      <c r="W448" s="1104">
        <f t="shared" si="57"/>
        <v>-8.2425191699997562</v>
      </c>
      <c r="X448" s="33" t="str">
        <f t="shared" si="58"/>
        <v>OK</v>
      </c>
    </row>
    <row r="449" spans="1:24" ht="17.25" customHeight="1" x14ac:dyDescent="0.3">
      <c r="A449" s="524"/>
      <c r="B449" s="94"/>
      <c r="C449" s="88"/>
      <c r="D449" s="88"/>
      <c r="E449" s="88"/>
      <c r="F449" s="659"/>
      <c r="G449" s="659"/>
      <c r="H449" s="659"/>
      <c r="I449" s="37"/>
      <c r="J449" s="94" t="s">
        <v>27</v>
      </c>
      <c r="K449" s="586">
        <f>M430</f>
        <v>21302845.32237583</v>
      </c>
      <c r="L449" s="42">
        <f>SUM(L432:L448)</f>
        <v>21077143.28275862</v>
      </c>
      <c r="M449" s="42">
        <f>SUM(M432:M448)</f>
        <v>21302845.322375823</v>
      </c>
      <c r="N449" s="81"/>
      <c r="O449" s="12"/>
      <c r="V449" s="33">
        <f t="shared" si="56"/>
        <v>0</v>
      </c>
      <c r="W449" s="1104" t="e">
        <f t="shared" si="57"/>
        <v>#DIV/0!</v>
      </c>
      <c r="X449" s="33" t="e">
        <f t="shared" si="58"/>
        <v>#DIV/0!</v>
      </c>
    </row>
    <row r="450" spans="1:24" ht="31.2" x14ac:dyDescent="0.3">
      <c r="A450" s="524"/>
      <c r="B450" s="94"/>
      <c r="C450" s="88"/>
      <c r="D450" s="88"/>
      <c r="E450" s="88"/>
      <c r="F450" s="659"/>
      <c r="G450" s="659"/>
      <c r="H450" s="659"/>
      <c r="I450" s="37"/>
      <c r="J450" s="94" t="s">
        <v>38</v>
      </c>
      <c r="K450" s="2007">
        <f>K449</f>
        <v>21302845.32237583</v>
      </c>
      <c r="L450" s="2008">
        <f>L449</f>
        <v>21077143.28275862</v>
      </c>
      <c r="M450" s="2008">
        <f>M449</f>
        <v>21302845.322375823</v>
      </c>
      <c r="N450" s="589">
        <f>(M450-L450)/L450*100</f>
        <v>1.0708379052574473</v>
      </c>
      <c r="O450" s="28"/>
    </row>
    <row r="451" spans="1:24" x14ac:dyDescent="0.3">
      <c r="D451"/>
      <c r="E451"/>
      <c r="F451"/>
      <c r="G451" s="2229"/>
      <c r="H451" s="2229"/>
      <c r="I451"/>
      <c r="J451"/>
      <c r="K451"/>
      <c r="L451"/>
    </row>
    <row r="452" spans="1:24" x14ac:dyDescent="0.3">
      <c r="D452"/>
      <c r="E452"/>
      <c r="F452" s="3107" t="s">
        <v>815</v>
      </c>
      <c r="G452" s="3108"/>
      <c r="H452" s="3109"/>
      <c r="I452" s="555" t="s">
        <v>14</v>
      </c>
      <c r="K452"/>
      <c r="L452"/>
      <c r="N452" s="2122"/>
    </row>
    <row r="453" spans="1:24" x14ac:dyDescent="0.3">
      <c r="D453"/>
      <c r="F453" s="80" t="s">
        <v>112</v>
      </c>
      <c r="G453" s="3222" t="s">
        <v>4068</v>
      </c>
      <c r="H453" s="3222"/>
      <c r="I453" s="1643">
        <f>M441+M442</f>
        <v>4434483.0130931754</v>
      </c>
      <c r="K453"/>
      <c r="L453"/>
    </row>
    <row r="454" spans="1:24" x14ac:dyDescent="0.3">
      <c r="D454"/>
      <c r="E454"/>
      <c r="F454" s="80" t="s">
        <v>90</v>
      </c>
      <c r="G454" s="3222" t="s">
        <v>4068</v>
      </c>
      <c r="H454" s="3222"/>
      <c r="I454" s="1643">
        <f>M435</f>
        <v>1924894.1079056286</v>
      </c>
      <c r="K454"/>
      <c r="L454"/>
    </row>
    <row r="455" spans="1:24" x14ac:dyDescent="0.3">
      <c r="D455"/>
      <c r="E455"/>
      <c r="F455" s="80" t="s">
        <v>92</v>
      </c>
      <c r="G455" s="3222" t="s">
        <v>4068</v>
      </c>
      <c r="H455" s="3222"/>
      <c r="I455" s="1643">
        <f>M437+M440</f>
        <v>262278.82436414366</v>
      </c>
      <c r="K455"/>
      <c r="L455" s="1105"/>
    </row>
    <row r="456" spans="1:24" x14ac:dyDescent="0.3">
      <c r="D456"/>
      <c r="E456"/>
      <c r="F456" s="80" t="s">
        <v>99</v>
      </c>
      <c r="G456" s="3222" t="s">
        <v>4068</v>
      </c>
      <c r="H456" s="3222"/>
      <c r="I456" s="1643">
        <f>SUM(M432:M434,M436,M438:M439,M443:M448)</f>
        <v>14681189.377012882</v>
      </c>
      <c r="K456"/>
      <c r="L456"/>
      <c r="M456" s="1108"/>
    </row>
    <row r="457" spans="1:24" x14ac:dyDescent="0.3">
      <c r="D457"/>
      <c r="E457"/>
      <c r="F457" s="1090"/>
      <c r="G457" s="3227"/>
      <c r="H457" s="3228"/>
      <c r="I457" s="530"/>
      <c r="K457"/>
      <c r="L457"/>
    </row>
    <row r="458" spans="1:24" x14ac:dyDescent="0.3">
      <c r="D458"/>
      <c r="E458"/>
      <c r="F458" s="3175" t="s">
        <v>199</v>
      </c>
      <c r="G458" s="3176"/>
      <c r="H458" s="3177"/>
      <c r="I458" s="540">
        <f>SUM(I453:I457)</f>
        <v>21302845.32237583</v>
      </c>
      <c r="J458" s="42">
        <f>I458-M450</f>
        <v>0</v>
      </c>
      <c r="K458"/>
      <c r="L458"/>
    </row>
    <row r="459" spans="1:24" x14ac:dyDescent="0.3">
      <c r="E459"/>
      <c r="F459" s="674"/>
      <c r="K459"/>
    </row>
    <row r="466" spans="1:24" ht="24.6" x14ac:dyDescent="0.3">
      <c r="A466" s="3128" t="s">
        <v>853</v>
      </c>
      <c r="B466" s="3128"/>
      <c r="C466" s="3128"/>
      <c r="D466" s="3128"/>
      <c r="E466" s="3128"/>
      <c r="F466" s="3128"/>
      <c r="G466" s="3128"/>
      <c r="H466" s="3128"/>
      <c r="I466" s="3128"/>
      <c r="J466" s="3128"/>
      <c r="K466" s="3128"/>
      <c r="L466" s="3128"/>
      <c r="M466" s="3128"/>
      <c r="N466" s="3128"/>
      <c r="O466" s="617"/>
      <c r="P466" s="618"/>
      <c r="Q466" s="1646"/>
      <c r="R466" s="1646"/>
    </row>
    <row r="469" spans="1:24" ht="43.2" x14ac:dyDescent="0.3">
      <c r="A469" s="3086" t="s">
        <v>854</v>
      </c>
      <c r="B469" s="3086"/>
      <c r="C469" s="3086"/>
      <c r="D469" s="3086"/>
      <c r="E469" s="3086"/>
      <c r="F469" s="3086"/>
      <c r="G469" s="3086"/>
      <c r="H469" s="3086"/>
      <c r="I469" s="3086"/>
      <c r="J469" s="3086"/>
      <c r="K469" s="3086"/>
      <c r="L469" s="3086"/>
      <c r="M469" s="3086"/>
      <c r="N469" s="3086"/>
      <c r="O469" s="629" t="str">
        <f>$O$6</f>
        <v>Month August-2023</v>
      </c>
      <c r="S469" s="1103" t="s">
        <v>4084</v>
      </c>
      <c r="T469" s="2672" t="str">
        <f>O469</f>
        <v>Month August-2023</v>
      </c>
      <c r="U469" s="2672" t="s">
        <v>5037</v>
      </c>
      <c r="V469" s="1103" t="s">
        <v>15</v>
      </c>
      <c r="W469" s="1103" t="s">
        <v>16</v>
      </c>
      <c r="X469" s="1103" t="s">
        <v>17</v>
      </c>
    </row>
    <row r="470" spans="1:24" x14ac:dyDescent="0.3">
      <c r="A470" s="3087" t="s">
        <v>0</v>
      </c>
      <c r="B470" s="3089" t="s">
        <v>1</v>
      </c>
      <c r="C470" s="3091" t="s">
        <v>2</v>
      </c>
      <c r="D470" s="3092"/>
      <c r="E470" s="3093"/>
      <c r="F470" s="3223" t="s">
        <v>3</v>
      </c>
      <c r="G470" s="3091" t="s">
        <v>4</v>
      </c>
      <c r="H470" s="3093"/>
      <c r="I470" s="3068"/>
      <c r="J470" s="3096" t="s">
        <v>5</v>
      </c>
      <c r="K470" s="3091" t="s">
        <v>6</v>
      </c>
      <c r="L470" s="3068"/>
      <c r="M470" s="95" t="s">
        <v>29</v>
      </c>
      <c r="N470" s="96"/>
      <c r="O470" s="3067" t="s">
        <v>7</v>
      </c>
      <c r="S470"/>
      <c r="V470"/>
      <c r="W470"/>
      <c r="X470"/>
    </row>
    <row r="471" spans="1:24" ht="46.8" x14ac:dyDescent="0.3">
      <c r="A471" s="3088"/>
      <c r="B471" s="3090"/>
      <c r="C471" s="3084" t="s">
        <v>824</v>
      </c>
      <c r="D471" s="3085"/>
      <c r="E471" s="85" t="s">
        <v>9</v>
      </c>
      <c r="F471" s="3224"/>
      <c r="G471" s="2227" t="str">
        <f>'NORTH-1'!G8</f>
        <v>Reading at 00.00hr 
01.08.2023</v>
      </c>
      <c r="H471" s="2227" t="str">
        <f>'NORTH-1'!H8</f>
        <v>Reading at 00.00hr 
01.09.2023</v>
      </c>
      <c r="I471" s="1" t="s">
        <v>10</v>
      </c>
      <c r="J471" s="3088"/>
      <c r="K471" s="1" t="s">
        <v>11</v>
      </c>
      <c r="L471" s="1" t="s">
        <v>12</v>
      </c>
      <c r="M471" s="508" t="s">
        <v>30</v>
      </c>
      <c r="N471" s="75" t="s">
        <v>41</v>
      </c>
      <c r="O471" s="3068"/>
      <c r="S471"/>
      <c r="T471" s="2672">
        <v>15283200.000000071</v>
      </c>
      <c r="U471" s="2672">
        <v>15283200.000000071</v>
      </c>
      <c r="V471" s="33">
        <f>T471-U471</f>
        <v>0</v>
      </c>
      <c r="W471" s="1104">
        <f>V471/U471*100</f>
        <v>0</v>
      </c>
      <c r="X471" s="33" t="str">
        <f>IF(W471&gt;40,"FAULT",IF(W471&lt;-40,"CHECK","OK"))</f>
        <v>OK</v>
      </c>
    </row>
    <row r="472" spans="1:24" x14ac:dyDescent="0.3">
      <c r="A472" s="2">
        <v>1</v>
      </c>
      <c r="B472" s="86">
        <v>2</v>
      </c>
      <c r="C472" s="2582">
        <v>3</v>
      </c>
      <c r="D472" s="2615">
        <v>4</v>
      </c>
      <c r="E472" s="551">
        <v>5</v>
      </c>
      <c r="F472" s="551">
        <v>6</v>
      </c>
      <c r="G472" s="2616">
        <f>'PDB Bill AMR'!$H$5</f>
        <v>8</v>
      </c>
      <c r="H472" s="2616">
        <f>'PDB Bill AMR'!$H$5</f>
        <v>8</v>
      </c>
      <c r="I472" s="2" t="s">
        <v>2021</v>
      </c>
      <c r="J472" s="2">
        <v>10</v>
      </c>
      <c r="K472" s="2" t="s">
        <v>5039</v>
      </c>
      <c r="L472" s="2" t="s">
        <v>5040</v>
      </c>
      <c r="M472" s="2">
        <v>13</v>
      </c>
      <c r="N472" s="2">
        <v>14</v>
      </c>
      <c r="O472" s="2">
        <v>15</v>
      </c>
    </row>
    <row r="473" spans="1:24" x14ac:dyDescent="0.3">
      <c r="A473" s="519"/>
      <c r="B473" s="513" t="s">
        <v>2924</v>
      </c>
      <c r="C473" s="514"/>
      <c r="D473" s="514"/>
      <c r="E473" s="514"/>
      <c r="F473" s="654"/>
      <c r="G473" s="2228"/>
      <c r="H473" s="2228"/>
      <c r="I473" s="514"/>
      <c r="J473" s="514"/>
      <c r="K473" s="573"/>
      <c r="L473" s="514"/>
      <c r="M473" s="515"/>
      <c r="N473" s="516"/>
      <c r="O473" s="507"/>
      <c r="T473" s="2671"/>
      <c r="U473" s="2671"/>
    </row>
    <row r="474" spans="1:24" s="1344" customFormat="1" x14ac:dyDescent="0.3">
      <c r="A474" s="1341">
        <f t="shared" ref="A474:M474" si="68">A62</f>
        <v>8</v>
      </c>
      <c r="B474" s="1342" t="str">
        <f t="shared" si="68"/>
        <v>33 kV Tejgaon U/G Feeder-1</v>
      </c>
      <c r="C474" s="1157">
        <f t="shared" si="68"/>
        <v>33</v>
      </c>
      <c r="D474" s="1338">
        <f t="shared" si="68"/>
        <v>0</v>
      </c>
      <c r="E474" s="1157">
        <f t="shared" si="68"/>
        <v>76026300</v>
      </c>
      <c r="F474" s="1343">
        <f t="shared" si="68"/>
        <v>1</v>
      </c>
      <c r="G474" s="1179">
        <f t="shared" ref="G474" si="69">G62</f>
        <v>6718.6</v>
      </c>
      <c r="H474" s="1179">
        <f t="shared" si="68"/>
        <v>6741.53</v>
      </c>
      <c r="I474" s="1179">
        <f t="shared" si="68"/>
        <v>22.929999999999382</v>
      </c>
      <c r="J474" s="1157">
        <f t="shared" si="68"/>
        <v>360000</v>
      </c>
      <c r="K474" s="1151">
        <f t="shared" si="68"/>
        <v>0</v>
      </c>
      <c r="L474" s="1180">
        <f t="shared" si="68"/>
        <v>8254799.9999997774</v>
      </c>
      <c r="M474" s="1180">
        <f t="shared" si="68"/>
        <v>8273015.2900302932</v>
      </c>
      <c r="N474" s="1180"/>
      <c r="O474" s="1339"/>
      <c r="T474" s="2672"/>
      <c r="U474" s="2672"/>
    </row>
    <row r="475" spans="1:24" s="1344" customFormat="1" x14ac:dyDescent="0.3">
      <c r="A475" s="1345">
        <f t="shared" ref="A475:M475" si="70">A63</f>
        <v>9</v>
      </c>
      <c r="B475" s="1342" t="str">
        <f t="shared" si="70"/>
        <v>33 kV Tejgaon U/G Feeder-2</v>
      </c>
      <c r="C475" s="1157">
        <f t="shared" si="70"/>
        <v>33</v>
      </c>
      <c r="D475" s="1340">
        <f t="shared" si="70"/>
        <v>0</v>
      </c>
      <c r="E475" s="1157" t="str">
        <f t="shared" si="70"/>
        <v>06604453</v>
      </c>
      <c r="F475" s="1343">
        <f t="shared" si="70"/>
        <v>1</v>
      </c>
      <c r="G475" s="1179">
        <f t="shared" ref="G475" si="71">G63</f>
        <v>6514.5</v>
      </c>
      <c r="H475" s="1179">
        <f t="shared" si="70"/>
        <v>6555.16</v>
      </c>
      <c r="I475" s="1179">
        <f t="shared" si="70"/>
        <v>40.659999999999854</v>
      </c>
      <c r="J475" s="1157">
        <f t="shared" si="70"/>
        <v>360000</v>
      </c>
      <c r="K475" s="1151">
        <f t="shared" si="70"/>
        <v>0</v>
      </c>
      <c r="L475" s="1180">
        <f t="shared" si="70"/>
        <v>14637599.999999948</v>
      </c>
      <c r="M475" s="1180">
        <f t="shared" si="70"/>
        <v>14669899.768540759</v>
      </c>
      <c r="N475" s="1180"/>
      <c r="O475" s="1157"/>
      <c r="T475" s="2673"/>
      <c r="U475" s="2673"/>
    </row>
    <row r="476" spans="1:24" x14ac:dyDescent="0.3">
      <c r="A476" s="1345">
        <f t="shared" ref="A476:M476" si="72">A301</f>
        <v>0</v>
      </c>
      <c r="B476" s="1342" t="str">
        <f t="shared" si="72"/>
        <v>Tejgaon</v>
      </c>
      <c r="C476" s="1157">
        <f t="shared" si="72"/>
        <v>33</v>
      </c>
      <c r="D476" s="1378" t="str">
        <f t="shared" si="72"/>
        <v>Export</v>
      </c>
      <c r="E476" s="1157">
        <f t="shared" si="72"/>
        <v>6604342</v>
      </c>
      <c r="F476" s="1343">
        <f t="shared" si="72"/>
        <v>1</v>
      </c>
      <c r="G476" s="1179">
        <f t="shared" ref="G476" si="73">G301</f>
        <v>2164.9899999999998</v>
      </c>
      <c r="H476" s="1179">
        <f t="shared" si="72"/>
        <v>2164.9899999999998</v>
      </c>
      <c r="I476" s="1179">
        <f t="shared" si="72"/>
        <v>0</v>
      </c>
      <c r="J476" s="1157">
        <f t="shared" si="72"/>
        <v>240000</v>
      </c>
      <c r="K476" s="1151">
        <f t="shared" si="72"/>
        <v>0</v>
      </c>
      <c r="L476" s="1180">
        <f t="shared" si="72"/>
        <v>0</v>
      </c>
      <c r="M476" s="1180">
        <f t="shared" si="72"/>
        <v>0</v>
      </c>
      <c r="N476" s="80"/>
      <c r="O476" s="507"/>
    </row>
    <row r="477" spans="1:24" x14ac:dyDescent="0.3">
      <c r="A477" s="519"/>
      <c r="B477" s="100"/>
      <c r="C477" s="89"/>
      <c r="D477" s="601"/>
      <c r="E477" s="619"/>
      <c r="F477" s="620"/>
      <c r="G477" s="2148"/>
      <c r="H477" s="2148"/>
      <c r="I477" s="621"/>
      <c r="J477" s="622" t="s">
        <v>27</v>
      </c>
      <c r="K477" s="624">
        <f>SUM(K474:K475)</f>
        <v>0</v>
      </c>
      <c r="L477" s="2143">
        <f>SUM(L474:L476)</f>
        <v>22892399.999999724</v>
      </c>
      <c r="M477" s="624">
        <f>SUM(M474:M476)</f>
        <v>22942915.058571052</v>
      </c>
      <c r="N477" s="1047"/>
      <c r="O477" s="507"/>
    </row>
    <row r="478" spans="1:24" x14ac:dyDescent="0.3">
      <c r="A478" s="507"/>
      <c r="B478" s="513" t="s">
        <v>1062</v>
      </c>
      <c r="C478" s="514"/>
      <c r="D478" s="514"/>
      <c r="E478" s="514"/>
      <c r="F478" s="654"/>
      <c r="G478" s="2228"/>
      <c r="H478" s="2228"/>
      <c r="I478" s="514"/>
      <c r="J478" s="607"/>
      <c r="K478" s="608"/>
      <c r="L478" s="609"/>
      <c r="M478" s="609"/>
      <c r="N478" s="516"/>
      <c r="O478" s="11"/>
    </row>
    <row r="479" spans="1:24" x14ac:dyDescent="0.3">
      <c r="A479" s="507"/>
      <c r="B479" s="98"/>
      <c r="C479" s="51"/>
      <c r="D479" s="934"/>
      <c r="E479" s="51"/>
      <c r="F479" s="3"/>
      <c r="G479" s="19"/>
      <c r="H479" s="19"/>
      <c r="I479" s="19"/>
      <c r="J479" s="507"/>
      <c r="K479" s="574"/>
      <c r="L479" s="21"/>
      <c r="M479" s="21"/>
      <c r="N479" s="80"/>
      <c r="O479" s="11"/>
    </row>
    <row r="480" spans="1:24" x14ac:dyDescent="0.3">
      <c r="A480" s="507"/>
      <c r="B480" s="98"/>
      <c r="C480" s="51"/>
      <c r="D480" s="935"/>
      <c r="E480" s="51"/>
      <c r="F480" s="3"/>
      <c r="G480" s="19"/>
      <c r="H480" s="19"/>
      <c r="I480" s="19"/>
      <c r="J480" s="507"/>
      <c r="K480" s="574"/>
      <c r="L480" s="21"/>
      <c r="M480" s="21"/>
      <c r="N480" s="80"/>
      <c r="O480" s="11"/>
    </row>
    <row r="481" spans="1:15" x14ac:dyDescent="0.3">
      <c r="A481" s="507"/>
      <c r="B481" s="98"/>
      <c r="C481" s="51"/>
      <c r="D481" s="936"/>
      <c r="E481" s="51"/>
      <c r="F481" s="3"/>
      <c r="G481" s="19"/>
      <c r="H481" s="19"/>
      <c r="I481" s="19"/>
      <c r="J481" s="507"/>
      <c r="K481" s="574"/>
      <c r="L481" s="21"/>
      <c r="M481" s="21"/>
      <c r="N481" s="80"/>
      <c r="O481" s="11"/>
    </row>
    <row r="482" spans="1:15" x14ac:dyDescent="0.3">
      <c r="A482" s="507"/>
      <c r="B482" s="100"/>
      <c r="C482" s="89"/>
      <c r="D482" s="601"/>
      <c r="E482" s="89"/>
      <c r="F482" s="46"/>
      <c r="G482" s="35">
        <v>0</v>
      </c>
      <c r="H482" s="35">
        <v>0</v>
      </c>
      <c r="I482" s="35"/>
      <c r="J482" s="94" t="s">
        <v>27</v>
      </c>
      <c r="K482" s="624">
        <f>SUM(K479:K480)</f>
        <v>0</v>
      </c>
      <c r="L482" s="42"/>
      <c r="M482" s="42"/>
      <c r="N482" s="83"/>
      <c r="O482" s="11"/>
    </row>
    <row r="483" spans="1:15" x14ac:dyDescent="0.3">
      <c r="A483" s="507"/>
      <c r="B483" s="532" t="s">
        <v>1063</v>
      </c>
      <c r="C483" s="533"/>
      <c r="D483" s="533"/>
      <c r="E483" s="533"/>
      <c r="F483" s="656"/>
      <c r="G483" s="2212">
        <v>0</v>
      </c>
      <c r="H483" s="2212">
        <v>0</v>
      </c>
      <c r="I483" s="533"/>
      <c r="J483" s="533"/>
      <c r="K483" s="578"/>
      <c r="L483" s="533"/>
      <c r="M483" s="536"/>
      <c r="N483" s="534"/>
      <c r="O483" s="7"/>
    </row>
    <row r="484" spans="1:15" x14ac:dyDescent="0.3">
      <c r="A484" s="507"/>
      <c r="B484" s="98" t="s">
        <v>796</v>
      </c>
      <c r="C484" s="51">
        <v>33</v>
      </c>
      <c r="D484" s="3132" t="s">
        <v>800</v>
      </c>
      <c r="E484" s="506"/>
      <c r="F484" s="3"/>
      <c r="G484" s="19">
        <v>0</v>
      </c>
      <c r="H484" s="19">
        <v>0</v>
      </c>
      <c r="I484" s="4"/>
      <c r="J484" s="507"/>
      <c r="K484" s="574"/>
      <c r="L484" s="15">
        <f>J484*I484*F484</f>
        <v>0</v>
      </c>
      <c r="M484" s="6"/>
      <c r="N484" s="76"/>
      <c r="O484" s="507"/>
    </row>
    <row r="485" spans="1:15" x14ac:dyDescent="0.3">
      <c r="A485" s="507"/>
      <c r="B485" s="98" t="s">
        <v>795</v>
      </c>
      <c r="C485" s="51">
        <v>33</v>
      </c>
      <c r="D485" s="3133"/>
      <c r="E485" s="506"/>
      <c r="F485" s="3"/>
      <c r="G485" s="19">
        <v>0</v>
      </c>
      <c r="H485" s="19">
        <v>0</v>
      </c>
      <c r="I485" s="4"/>
      <c r="J485" s="507"/>
      <c r="K485" s="574"/>
      <c r="L485" s="15">
        <f>J485*I485*F485</f>
        <v>0</v>
      </c>
      <c r="M485" s="15"/>
      <c r="N485" s="77"/>
      <c r="O485" s="507"/>
    </row>
    <row r="486" spans="1:15" x14ac:dyDescent="0.3">
      <c r="A486" s="507"/>
      <c r="B486" s="93"/>
      <c r="C486" s="87"/>
      <c r="D486" s="87"/>
      <c r="E486" s="87"/>
      <c r="F486" s="655"/>
      <c r="G486" s="655">
        <v>0</v>
      </c>
      <c r="H486" s="655">
        <v>0</v>
      </c>
      <c r="I486" s="36"/>
      <c r="J486" s="93" t="s">
        <v>262</v>
      </c>
      <c r="K486" s="577"/>
      <c r="L486" s="54">
        <f>SUM(L484:L485)</f>
        <v>0</v>
      </c>
      <c r="M486" s="521"/>
      <c r="N486" s="519"/>
      <c r="O486" s="507"/>
    </row>
    <row r="487" spans="1:15" x14ac:dyDescent="0.3">
      <c r="A487" s="507"/>
      <c r="B487" s="100"/>
      <c r="C487" s="89"/>
      <c r="D487" s="601"/>
      <c r="E487" s="89"/>
      <c r="F487" s="46"/>
      <c r="G487" s="35">
        <v>0</v>
      </c>
      <c r="H487" s="35">
        <v>0</v>
      </c>
      <c r="I487" s="35"/>
      <c r="J487" s="94"/>
      <c r="K487" s="584"/>
      <c r="L487" s="42"/>
      <c r="M487" s="42"/>
      <c r="N487" s="83"/>
      <c r="O487" s="11"/>
    </row>
    <row r="488" spans="1:15" x14ac:dyDescent="0.3">
      <c r="A488" s="524"/>
      <c r="B488" s="532" t="s">
        <v>1064</v>
      </c>
      <c r="C488" s="533"/>
      <c r="D488" s="533"/>
      <c r="E488" s="533"/>
      <c r="F488" s="656"/>
      <c r="G488" s="2212">
        <v>0</v>
      </c>
      <c r="H488" s="2212">
        <v>0</v>
      </c>
      <c r="I488" s="533"/>
      <c r="J488" s="49"/>
      <c r="K488" s="587"/>
      <c r="L488" s="50"/>
      <c r="M488" s="50"/>
      <c r="N488" s="534"/>
      <c r="O488" s="11"/>
    </row>
    <row r="489" spans="1:15" ht="15.75" customHeight="1" x14ac:dyDescent="0.3">
      <c r="A489" s="507">
        <v>1</v>
      </c>
      <c r="B489" s="98" t="s">
        <v>2854</v>
      </c>
      <c r="C489" s="51">
        <v>33</v>
      </c>
      <c r="D489" s="938" t="s">
        <v>284</v>
      </c>
      <c r="E489" s="51" t="s">
        <v>240</v>
      </c>
      <c r="F489" s="3">
        <v>1</v>
      </c>
      <c r="G489" s="19">
        <v>668563.1</v>
      </c>
      <c r="H489" s="19">
        <v>701455.9</v>
      </c>
      <c r="I489" s="20">
        <f>H489-G489</f>
        <v>32892.800000000047</v>
      </c>
      <c r="J489" s="30">
        <v>270</v>
      </c>
      <c r="K489" s="585"/>
      <c r="L489" s="21">
        <f>J489*I489*F489</f>
        <v>8881056.000000013</v>
      </c>
      <c r="M489" s="21"/>
      <c r="N489" s="81"/>
      <c r="O489" s="11"/>
    </row>
    <row r="490" spans="1:15" x14ac:dyDescent="0.3">
      <c r="A490" s="507">
        <v>2</v>
      </c>
      <c r="B490" s="98" t="s">
        <v>2855</v>
      </c>
      <c r="C490" s="51">
        <v>33</v>
      </c>
      <c r="D490" s="939" t="s">
        <v>284</v>
      </c>
      <c r="E490" s="51" t="s">
        <v>241</v>
      </c>
      <c r="F490" s="3">
        <v>1</v>
      </c>
      <c r="G490" s="19">
        <v>486279.6</v>
      </c>
      <c r="H490" s="19">
        <v>540611.19999999995</v>
      </c>
      <c r="I490" s="20">
        <f>H490-G490</f>
        <v>54331.599999999977</v>
      </c>
      <c r="J490" s="30">
        <v>180</v>
      </c>
      <c r="K490" s="585"/>
      <c r="L490" s="21">
        <f>J490*I490*F490</f>
        <v>9779687.9999999963</v>
      </c>
      <c r="M490" s="21"/>
      <c r="N490" s="81"/>
      <c r="O490" s="11"/>
    </row>
    <row r="491" spans="1:15" x14ac:dyDescent="0.3">
      <c r="A491" s="507">
        <v>3</v>
      </c>
      <c r="B491" s="98" t="s">
        <v>2925</v>
      </c>
      <c r="C491" s="51">
        <v>33</v>
      </c>
      <c r="D491" s="940" t="s">
        <v>284</v>
      </c>
      <c r="E491" s="51" t="s">
        <v>2926</v>
      </c>
      <c r="F491" s="3">
        <v>1</v>
      </c>
      <c r="G491" s="19">
        <v>216375</v>
      </c>
      <c r="H491" s="19">
        <v>223451.2</v>
      </c>
      <c r="I491" s="20">
        <f>H491-G491</f>
        <v>7076.2000000000116</v>
      </c>
      <c r="J491" s="30">
        <v>180000</v>
      </c>
      <c r="K491" s="585"/>
      <c r="L491" s="21">
        <f>K510</f>
        <v>7076200.0000000112</v>
      </c>
      <c r="M491" s="21"/>
      <c r="N491" s="81"/>
      <c r="O491" s="11"/>
    </row>
    <row r="492" spans="1:15" x14ac:dyDescent="0.3">
      <c r="A492" s="524"/>
      <c r="B492" s="94"/>
      <c r="C492" s="88"/>
      <c r="D492" s="88"/>
      <c r="E492" s="88"/>
      <c r="F492" s="659"/>
      <c r="G492" s="659"/>
      <c r="H492" s="659"/>
      <c r="I492" s="37"/>
      <c r="J492" s="94" t="s">
        <v>27</v>
      </c>
      <c r="K492" s="586"/>
      <c r="L492" s="2125">
        <f>SUM(L489:L491)</f>
        <v>25736944.000000019</v>
      </c>
      <c r="M492" s="42">
        <f>SUM(M489:M491)</f>
        <v>0</v>
      </c>
      <c r="N492" s="589"/>
      <c r="O492" s="11"/>
    </row>
    <row r="493" spans="1:15" ht="16.2" thickBot="1" x14ac:dyDescent="0.35">
      <c r="A493" s="580"/>
      <c r="B493" s="611"/>
      <c r="C493" s="90"/>
      <c r="D493" s="90"/>
      <c r="E493" s="90"/>
      <c r="F493" s="661"/>
      <c r="G493" s="661"/>
      <c r="H493" s="661"/>
      <c r="I493" s="612"/>
      <c r="J493" s="611"/>
      <c r="K493" s="613"/>
      <c r="L493" s="614"/>
      <c r="M493" s="614"/>
      <c r="N493" s="1047"/>
      <c r="O493" s="615"/>
    </row>
    <row r="494" spans="1:15" x14ac:dyDescent="0.3">
      <c r="A494" s="580"/>
      <c r="B494" s="3099" t="s">
        <v>1048</v>
      </c>
      <c r="C494" s="3100"/>
      <c r="D494" s="561" t="s">
        <v>14</v>
      </c>
      <c r="E494"/>
      <c r="F494" s="3101" t="s">
        <v>1058</v>
      </c>
      <c r="G494" s="3102"/>
      <c r="H494" s="3103"/>
      <c r="I494" s="561" t="s">
        <v>14</v>
      </c>
      <c r="K494" s="3105" t="s">
        <v>4714</v>
      </c>
      <c r="L494" s="3106"/>
      <c r="M494" s="562" t="s">
        <v>14</v>
      </c>
      <c r="N494" s="1047"/>
      <c r="O494" s="615"/>
    </row>
    <row r="495" spans="1:15" x14ac:dyDescent="0.3">
      <c r="A495" s="580"/>
      <c r="B495" s="3112" t="str">
        <f>B473</f>
        <v xml:space="preserve"> 33 KV SIDE</v>
      </c>
      <c r="C495" s="3113"/>
      <c r="D495" s="567">
        <f>M477</f>
        <v>22942915.058571052</v>
      </c>
      <c r="E495"/>
      <c r="F495" s="3114" t="s">
        <v>810</v>
      </c>
      <c r="G495" s="3115"/>
      <c r="H495" s="3116"/>
      <c r="I495" s="563">
        <f>L486</f>
        <v>0</v>
      </c>
      <c r="K495" s="3117" t="str">
        <f>F496</f>
        <v>TEJGOAN 33 KV NET IMPORT</v>
      </c>
      <c r="L495" s="3118"/>
      <c r="M495" s="565">
        <f>I496</f>
        <v>22942915.058571052</v>
      </c>
      <c r="N495" s="1047"/>
      <c r="O495" s="615"/>
    </row>
    <row r="496" spans="1:15" x14ac:dyDescent="0.3">
      <c r="A496" s="580"/>
      <c r="B496" s="3112" t="s">
        <v>832</v>
      </c>
      <c r="C496" s="3113"/>
      <c r="D496" s="616"/>
      <c r="E496"/>
      <c r="F496" s="3114" t="s">
        <v>1065</v>
      </c>
      <c r="G496" s="3115"/>
      <c r="H496" s="3116"/>
      <c r="I496" s="565">
        <f>D499-I495</f>
        <v>22942915.058571052</v>
      </c>
      <c r="K496" s="3119" t="s">
        <v>4725</v>
      </c>
      <c r="L496" s="3120"/>
      <c r="M496" s="563">
        <f>L492</f>
        <v>25736944.000000019</v>
      </c>
      <c r="N496" s="1047"/>
      <c r="O496" s="615"/>
    </row>
    <row r="497" spans="1:24" x14ac:dyDescent="0.3">
      <c r="A497" s="580"/>
      <c r="B497" s="3112" t="s">
        <v>833</v>
      </c>
      <c r="C497" s="3113"/>
      <c r="D497" s="597"/>
      <c r="E497"/>
      <c r="F497"/>
      <c r="G497" s="2229"/>
      <c r="H497" s="2229"/>
      <c r="I497"/>
      <c r="K497" s="3121" t="s">
        <v>267</v>
      </c>
      <c r="L497" s="3122"/>
      <c r="M497" s="563">
        <f>M495-M496</f>
        <v>-2794028.9414289668</v>
      </c>
      <c r="N497" s="1047"/>
      <c r="O497" s="615"/>
    </row>
    <row r="498" spans="1:24" ht="16.2" thickBot="1" x14ac:dyDescent="0.35">
      <c r="A498" s="580"/>
      <c r="B498" s="3112" t="s">
        <v>834</v>
      </c>
      <c r="C498" s="3113"/>
      <c r="D498" s="598"/>
      <c r="E498"/>
      <c r="F498"/>
      <c r="G498" s="2229"/>
      <c r="H498" s="2229"/>
      <c r="I498"/>
      <c r="K498" s="3123" t="s">
        <v>268</v>
      </c>
      <c r="L498" s="3124"/>
      <c r="M498" s="566">
        <f>M497/M495</f>
        <v>-0.12178177595549999</v>
      </c>
      <c r="N498" s="1047"/>
      <c r="O498" s="615"/>
    </row>
    <row r="499" spans="1:24" ht="16.2" thickBot="1" x14ac:dyDescent="0.35">
      <c r="A499" s="580"/>
      <c r="B499" s="3125" t="s">
        <v>799</v>
      </c>
      <c r="C499" s="3126"/>
      <c r="D499" s="564">
        <f>SUM(D495:D497)</f>
        <v>22942915.058571052</v>
      </c>
      <c r="E499"/>
      <c r="N499" s="1047"/>
      <c r="O499" s="615"/>
    </row>
    <row r="500" spans="1:24" x14ac:dyDescent="0.3">
      <c r="A500" s="580"/>
      <c r="B500" s="611"/>
      <c r="C500" s="90"/>
      <c r="D500" s="90"/>
      <c r="E500" s="90"/>
      <c r="F500" s="661"/>
      <c r="G500" s="661"/>
      <c r="H500" s="661"/>
      <c r="I500" s="612"/>
      <c r="J500" s="611"/>
      <c r="K500" s="613"/>
      <c r="L500" s="614"/>
      <c r="M500" s="614"/>
      <c r="N500" s="1047"/>
      <c r="O500" s="615"/>
    </row>
    <row r="501" spans="1:24" x14ac:dyDescent="0.3">
      <c r="B501" s="520"/>
      <c r="C501" s="511"/>
      <c r="D501" s="603"/>
      <c r="E501" s="511"/>
      <c r="N501" s="721"/>
    </row>
    <row r="502" spans="1:24" x14ac:dyDescent="0.3">
      <c r="B502" s="520"/>
      <c r="C502" s="511"/>
      <c r="D502" s="603"/>
      <c r="E502" s="511"/>
      <c r="N502" s="721"/>
    </row>
    <row r="503" spans="1:24" ht="43.2" x14ac:dyDescent="0.3">
      <c r="A503" s="3086" t="s">
        <v>1247</v>
      </c>
      <c r="B503" s="3086"/>
      <c r="C503" s="3086"/>
      <c r="D503" s="3086"/>
      <c r="E503" s="3086"/>
      <c r="F503" s="3086"/>
      <c r="G503" s="3086"/>
      <c r="H503" s="3086"/>
      <c r="I503" s="3086"/>
      <c r="J503" s="3086"/>
      <c r="K503" s="3086"/>
      <c r="L503" s="3086"/>
      <c r="M503" s="3086"/>
      <c r="N503" s="3086"/>
      <c r="O503" s="629" t="str">
        <f>$O$6</f>
        <v>Month August-2023</v>
      </c>
      <c r="S503" s="1103" t="s">
        <v>4084</v>
      </c>
      <c r="T503" s="2672" t="str">
        <f>O503</f>
        <v>Month August-2023</v>
      </c>
      <c r="U503" s="2672" t="s">
        <v>5037</v>
      </c>
      <c r="V503" s="1103" t="s">
        <v>15</v>
      </c>
      <c r="W503" s="1103" t="s">
        <v>16</v>
      </c>
      <c r="X503" s="1103" t="s">
        <v>17</v>
      </c>
    </row>
    <row r="504" spans="1:24" x14ac:dyDescent="0.3">
      <c r="A504" s="3087" t="s">
        <v>0</v>
      </c>
      <c r="B504" s="3089" t="s">
        <v>1</v>
      </c>
      <c r="C504" s="3091" t="s">
        <v>2</v>
      </c>
      <c r="D504" s="3092"/>
      <c r="E504" s="3093"/>
      <c r="F504" s="3223" t="s">
        <v>3</v>
      </c>
      <c r="G504" s="3091" t="s">
        <v>4</v>
      </c>
      <c r="H504" s="3093"/>
      <c r="I504" s="3068"/>
      <c r="J504" s="3096" t="s">
        <v>5</v>
      </c>
      <c r="K504" s="3091" t="s">
        <v>6</v>
      </c>
      <c r="L504" s="3068"/>
      <c r="M504" s="95" t="s">
        <v>29</v>
      </c>
      <c r="N504" s="96"/>
      <c r="O504" s="3067" t="s">
        <v>7</v>
      </c>
      <c r="S504"/>
      <c r="V504"/>
      <c r="W504"/>
      <c r="X504"/>
    </row>
    <row r="505" spans="1:24" ht="46.8" x14ac:dyDescent="0.3">
      <c r="A505" s="3088"/>
      <c r="B505" s="3090"/>
      <c r="C505" s="3084" t="s">
        <v>824</v>
      </c>
      <c r="D505" s="3085"/>
      <c r="E505" s="85" t="s">
        <v>9</v>
      </c>
      <c r="F505" s="3224"/>
      <c r="G505" s="2227" t="str">
        <f>'NORTH-1'!G8</f>
        <v>Reading at 00.00hr 
01.08.2023</v>
      </c>
      <c r="H505" s="2227" t="str">
        <f>'NORTH-1'!H8</f>
        <v>Reading at 00.00hr 
01.09.2023</v>
      </c>
      <c r="I505" s="1" t="s">
        <v>10</v>
      </c>
      <c r="J505" s="3088"/>
      <c r="K505" s="1" t="s">
        <v>11</v>
      </c>
      <c r="L505" s="1" t="s">
        <v>12</v>
      </c>
      <c r="M505" s="508" t="s">
        <v>30</v>
      </c>
      <c r="N505" s="75" t="s">
        <v>41</v>
      </c>
      <c r="O505" s="3068"/>
      <c r="S505"/>
      <c r="T505" s="2672">
        <v>15283200.000000071</v>
      </c>
      <c r="U505" s="2672">
        <v>15283200.000000071</v>
      </c>
      <c r="V505" s="33">
        <f>T505-U505</f>
        <v>0</v>
      </c>
      <c r="W505" s="1104">
        <f>V505/U505*100</f>
        <v>0</v>
      </c>
      <c r="X505" s="33" t="str">
        <f>IF(W505&gt;40,"FAULT",IF(W505&lt;-40,"CHECK","OK"))</f>
        <v>OK</v>
      </c>
    </row>
    <row r="506" spans="1:24" x14ac:dyDescent="0.25">
      <c r="A506" s="2">
        <v>1</v>
      </c>
      <c r="B506" s="86">
        <v>2</v>
      </c>
      <c r="C506" s="2582">
        <v>3</v>
      </c>
      <c r="D506" s="2615">
        <v>4</v>
      </c>
      <c r="E506" s="551">
        <v>5</v>
      </c>
      <c r="F506" s="551">
        <v>6</v>
      </c>
      <c r="G506" s="2616">
        <f>'PDB Bill AMR'!$H$5</f>
        <v>8</v>
      </c>
      <c r="H506" s="2616">
        <f>'PDB Bill AMR'!$H$5</f>
        <v>8</v>
      </c>
      <c r="I506" s="2" t="s">
        <v>2021</v>
      </c>
      <c r="J506" s="2">
        <v>10</v>
      </c>
      <c r="K506" s="2" t="s">
        <v>5039</v>
      </c>
      <c r="L506" s="2" t="s">
        <v>5040</v>
      </c>
      <c r="M506" s="2">
        <v>13</v>
      </c>
      <c r="N506" s="2">
        <v>14</v>
      </c>
      <c r="O506" s="2">
        <v>15</v>
      </c>
      <c r="T506" s="2674"/>
      <c r="U506" s="2674"/>
      <c r="V506" s="33">
        <f t="shared" ref="V506:V534" si="74">T506-U506</f>
        <v>0</v>
      </c>
      <c r="W506" s="1104" t="e">
        <f t="shared" ref="W506:W534" si="75">V506/U506*100</f>
        <v>#DIV/0!</v>
      </c>
      <c r="X506" s="33" t="e">
        <f t="shared" ref="X506:X534" si="76">IF(W506&gt;40,"FAULT",IF(W506&lt;-40,"CHECK","OK"))</f>
        <v>#DIV/0!</v>
      </c>
    </row>
    <row r="507" spans="1:24" x14ac:dyDescent="0.3">
      <c r="A507" s="519"/>
      <c r="B507" s="513" t="s">
        <v>1248</v>
      </c>
      <c r="C507" s="514"/>
      <c r="D507" s="514"/>
      <c r="E507" s="514"/>
      <c r="F507" s="654"/>
      <c r="G507" s="2228"/>
      <c r="H507" s="2228"/>
      <c r="I507" s="514"/>
      <c r="J507" s="514"/>
      <c r="K507" s="573"/>
      <c r="L507" s="514"/>
      <c r="M507" s="515"/>
      <c r="N507" s="516"/>
      <c r="O507" s="507"/>
      <c r="T507" s="2674"/>
      <c r="U507" s="2674"/>
      <c r="V507" s="33">
        <f t="shared" si="74"/>
        <v>0</v>
      </c>
      <c r="W507" s="1104" t="e">
        <f t="shared" si="75"/>
        <v>#DIV/0!</v>
      </c>
      <c r="X507" s="33" t="e">
        <f t="shared" si="76"/>
        <v>#DIV/0!</v>
      </c>
    </row>
    <row r="508" spans="1:24" x14ac:dyDescent="0.3">
      <c r="A508" s="519">
        <v>1</v>
      </c>
      <c r="B508" s="98" t="s">
        <v>2927</v>
      </c>
      <c r="C508" s="51">
        <v>11</v>
      </c>
      <c r="D508" s="1008" t="s">
        <v>290</v>
      </c>
      <c r="E508" s="51" t="s">
        <v>238</v>
      </c>
      <c r="F508" s="662">
        <v>1</v>
      </c>
      <c r="G508" s="19">
        <v>834789.6</v>
      </c>
      <c r="H508" s="19">
        <v>877562.9</v>
      </c>
      <c r="I508" s="20">
        <f>H508-G508</f>
        <v>42773.300000000047</v>
      </c>
      <c r="J508" s="507">
        <v>180</v>
      </c>
      <c r="K508" s="574">
        <f>J508*I508*F508</f>
        <v>7699194.0000000084</v>
      </c>
      <c r="L508" s="21"/>
      <c r="M508" s="21">
        <f>K508*$I$496/$K$511</f>
        <v>7911506.1408651723</v>
      </c>
      <c r="N508" s="80"/>
      <c r="O508" s="507"/>
      <c r="T508" s="2674"/>
      <c r="U508" s="2674"/>
      <c r="V508" s="33">
        <f t="shared" si="74"/>
        <v>0</v>
      </c>
      <c r="W508" s="1104" t="e">
        <f t="shared" si="75"/>
        <v>#DIV/0!</v>
      </c>
      <c r="X508" s="33" t="e">
        <f t="shared" si="76"/>
        <v>#DIV/0!</v>
      </c>
    </row>
    <row r="509" spans="1:24" x14ac:dyDescent="0.3">
      <c r="A509" s="519">
        <v>2</v>
      </c>
      <c r="B509" s="98" t="s">
        <v>2928</v>
      </c>
      <c r="C509" s="51">
        <v>11</v>
      </c>
      <c r="D509" s="548" t="s">
        <v>290</v>
      </c>
      <c r="E509" s="51" t="s">
        <v>239</v>
      </c>
      <c r="F509" s="662">
        <v>1</v>
      </c>
      <c r="G509" s="19">
        <v>749140.6</v>
      </c>
      <c r="H509" s="19">
        <v>791095.2</v>
      </c>
      <c r="I509" s="20">
        <f>H509-G509</f>
        <v>41954.599999999977</v>
      </c>
      <c r="J509" s="507">
        <v>180</v>
      </c>
      <c r="K509" s="574">
        <f>J509*I509*F509</f>
        <v>7551827.9999999963</v>
      </c>
      <c r="L509" s="21"/>
      <c r="M509" s="21">
        <f t="shared" ref="M509:M510" si="77">K509*$I$496/$K$511</f>
        <v>7760076.3919908321</v>
      </c>
      <c r="N509" s="80"/>
      <c r="O509" s="507"/>
      <c r="T509" s="2674"/>
      <c r="U509" s="2674"/>
      <c r="V509" s="33">
        <f t="shared" si="74"/>
        <v>0</v>
      </c>
      <c r="W509" s="1104" t="e">
        <f t="shared" si="75"/>
        <v>#DIV/0!</v>
      </c>
      <c r="X509" s="33" t="e">
        <f t="shared" si="76"/>
        <v>#DIV/0!</v>
      </c>
    </row>
    <row r="510" spans="1:24" x14ac:dyDescent="0.3">
      <c r="A510" s="519">
        <v>3</v>
      </c>
      <c r="B510" s="98" t="s">
        <v>2929</v>
      </c>
      <c r="C510" s="51">
        <v>11</v>
      </c>
      <c r="D510" s="925" t="s">
        <v>290</v>
      </c>
      <c r="E510" s="51" t="s">
        <v>2930</v>
      </c>
      <c r="F510" s="662">
        <v>1</v>
      </c>
      <c r="G510" s="35">
        <v>216375</v>
      </c>
      <c r="H510" s="35">
        <v>223451.2</v>
      </c>
      <c r="I510" s="20">
        <f>H510-G510</f>
        <v>7076.2000000000116</v>
      </c>
      <c r="J510" s="507">
        <v>1000</v>
      </c>
      <c r="K510" s="574">
        <f>J510*I510*F510</f>
        <v>7076200.0000000112</v>
      </c>
      <c r="L510" s="48"/>
      <c r="M510" s="21">
        <f t="shared" si="77"/>
        <v>7271332.5257150494</v>
      </c>
      <c r="N510" s="83"/>
      <c r="O510" s="507"/>
      <c r="T510" s="2674"/>
      <c r="U510" s="2674"/>
      <c r="V510" s="33">
        <f t="shared" si="74"/>
        <v>0</v>
      </c>
      <c r="W510" s="1104" t="e">
        <f t="shared" si="75"/>
        <v>#DIV/0!</v>
      </c>
      <c r="X510" s="33" t="e">
        <f t="shared" si="76"/>
        <v>#DIV/0!</v>
      </c>
    </row>
    <row r="511" spans="1:24" x14ac:dyDescent="0.3">
      <c r="A511" s="519"/>
      <c r="B511" s="100"/>
      <c r="C511" s="89"/>
      <c r="D511" s="601"/>
      <c r="E511" s="89"/>
      <c r="F511" s="46"/>
      <c r="G511" s="35">
        <v>0</v>
      </c>
      <c r="H511" s="35">
        <v>0</v>
      </c>
      <c r="I511" s="47"/>
      <c r="J511" s="38" t="s">
        <v>27</v>
      </c>
      <c r="K511" s="2128">
        <f>SUM(K508:K510)</f>
        <v>22327222.000000015</v>
      </c>
      <c r="L511" s="48"/>
      <c r="M511" s="42">
        <f>SUM(M508:M510)</f>
        <v>22942915.058571056</v>
      </c>
      <c r="N511" s="83"/>
      <c r="O511" s="507"/>
      <c r="T511" s="2674"/>
      <c r="U511" s="2674"/>
      <c r="V511" s="33">
        <f t="shared" si="74"/>
        <v>0</v>
      </c>
      <c r="W511" s="1104" t="e">
        <f t="shared" si="75"/>
        <v>#DIV/0!</v>
      </c>
      <c r="X511" s="33" t="e">
        <f t="shared" si="76"/>
        <v>#DIV/0!</v>
      </c>
    </row>
    <row r="512" spans="1:24" x14ac:dyDescent="0.3">
      <c r="A512" s="519"/>
      <c r="B512" s="532" t="s">
        <v>1248</v>
      </c>
      <c r="C512" s="533"/>
      <c r="D512" s="533"/>
      <c r="E512" s="533"/>
      <c r="F512" s="656"/>
      <c r="G512" s="2212">
        <v>0</v>
      </c>
      <c r="H512" s="2212">
        <v>0</v>
      </c>
      <c r="I512" s="533"/>
      <c r="J512" s="49"/>
      <c r="K512" s="587"/>
      <c r="L512" s="50"/>
      <c r="M512" s="50"/>
      <c r="N512" s="534"/>
      <c r="O512" s="507"/>
      <c r="T512" s="2674"/>
      <c r="U512" s="2674"/>
      <c r="V512" s="33">
        <f t="shared" si="74"/>
        <v>0</v>
      </c>
      <c r="W512" s="1104" t="e">
        <f t="shared" si="75"/>
        <v>#DIV/0!</v>
      </c>
      <c r="X512" s="33" t="e">
        <f t="shared" si="76"/>
        <v>#DIV/0!</v>
      </c>
    </row>
    <row r="513" spans="1:24" x14ac:dyDescent="0.3">
      <c r="A513" s="519">
        <v>1</v>
      </c>
      <c r="B513" s="98" t="s">
        <v>2931</v>
      </c>
      <c r="C513" s="72">
        <v>11</v>
      </c>
      <c r="D513" s="945"/>
      <c r="E513" s="51" t="s">
        <v>245</v>
      </c>
      <c r="F513" s="3">
        <v>1</v>
      </c>
      <c r="G513" s="2231">
        <v>228050.8</v>
      </c>
      <c r="H513" s="2231">
        <v>254232.5</v>
      </c>
      <c r="I513" s="19">
        <f t="shared" ref="I513:I535" si="78">H513-G513</f>
        <v>26181.700000000012</v>
      </c>
      <c r="J513" s="507">
        <v>60</v>
      </c>
      <c r="K513" s="581"/>
      <c r="L513" s="21">
        <f t="shared" ref="L513:L534" si="79">J513*I513*F513</f>
        <v>1570902.0000000007</v>
      </c>
      <c r="M513" s="21">
        <f t="shared" ref="M513:M535" si="80">L513*$K$536/$L$536</f>
        <v>1587033.6594656368</v>
      </c>
      <c r="N513" s="71" t="s">
        <v>100</v>
      </c>
      <c r="O513" s="14"/>
      <c r="S513" s="511" t="str">
        <f t="shared" ref="S513:S534" si="81">B513</f>
        <v xml:space="preserve"> Nakhal Para Feeder</v>
      </c>
      <c r="T513" s="2674">
        <f t="shared" ref="T513:T534" si="82">M513</f>
        <v>1587033.6594656368</v>
      </c>
      <c r="U513" s="2674">
        <v>1590100.5899430742</v>
      </c>
      <c r="V513" s="33">
        <f t="shared" si="74"/>
        <v>-3066.9304774373304</v>
      </c>
      <c r="W513" s="1104">
        <f t="shared" si="75"/>
        <v>-0.19287650711123419</v>
      </c>
      <c r="X513" s="33" t="str">
        <f t="shared" si="76"/>
        <v>OK</v>
      </c>
    </row>
    <row r="514" spans="1:24" x14ac:dyDescent="0.3">
      <c r="A514" s="519">
        <v>2</v>
      </c>
      <c r="B514" s="98" t="s">
        <v>2932</v>
      </c>
      <c r="C514" s="72">
        <v>11</v>
      </c>
      <c r="D514" s="946"/>
      <c r="E514" s="51" t="s">
        <v>250</v>
      </c>
      <c r="F514" s="3">
        <v>1</v>
      </c>
      <c r="G514" s="2231">
        <v>901418.5</v>
      </c>
      <c r="H514" s="2231">
        <v>914102.7</v>
      </c>
      <c r="I514" s="19">
        <f t="shared" si="78"/>
        <v>12684.199999999953</v>
      </c>
      <c r="J514" s="507">
        <v>60</v>
      </c>
      <c r="K514" s="581"/>
      <c r="L514" s="21">
        <f t="shared" si="79"/>
        <v>761051.99999999721</v>
      </c>
      <c r="M514" s="21">
        <f t="shared" si="80"/>
        <v>768867.27536385902</v>
      </c>
      <c r="N514" s="71" t="s">
        <v>100</v>
      </c>
      <c r="O514" s="14"/>
      <c r="S514" s="511" t="str">
        <f t="shared" si="81"/>
        <v xml:space="preserve"> Badda-Meghna Feeder</v>
      </c>
      <c r="T514" s="2674">
        <f t="shared" si="82"/>
        <v>768867.27536385902</v>
      </c>
      <c r="U514" s="2674">
        <v>797427.11333231488</v>
      </c>
      <c r="V514" s="33">
        <f t="shared" si="74"/>
        <v>-28559.83796845586</v>
      </c>
      <c r="W514" s="1104">
        <f t="shared" si="75"/>
        <v>-3.581498232372494</v>
      </c>
      <c r="X514" s="33" t="str">
        <f t="shared" si="76"/>
        <v>OK</v>
      </c>
    </row>
    <row r="515" spans="1:24" x14ac:dyDescent="0.3">
      <c r="A515" s="519">
        <v>3</v>
      </c>
      <c r="B515" s="98" t="s">
        <v>2933</v>
      </c>
      <c r="C515" s="72">
        <v>11</v>
      </c>
      <c r="D515" s="946"/>
      <c r="E515" s="51" t="s">
        <v>248</v>
      </c>
      <c r="F515" s="3">
        <v>1</v>
      </c>
      <c r="G515" s="2231">
        <v>991762.3</v>
      </c>
      <c r="H515" s="2231">
        <v>1023637.7</v>
      </c>
      <c r="I515" s="19">
        <f t="shared" si="78"/>
        <v>31875.399999999907</v>
      </c>
      <c r="J515" s="507">
        <v>60</v>
      </c>
      <c r="K515" s="581"/>
      <c r="L515" s="21">
        <f t="shared" si="79"/>
        <v>1912523.9999999944</v>
      </c>
      <c r="M515" s="21">
        <f t="shared" si="80"/>
        <v>1932163.7903165489</v>
      </c>
      <c r="N515" s="71" t="s">
        <v>100</v>
      </c>
      <c r="O515" s="14"/>
      <c r="S515" s="511" t="str">
        <f t="shared" si="81"/>
        <v xml:space="preserve"> Rasulbagh Feeder</v>
      </c>
      <c r="T515" s="2672">
        <f t="shared" si="82"/>
        <v>1932163.7903165489</v>
      </c>
      <c r="U515" s="2672">
        <v>1821935.9992482204</v>
      </c>
      <c r="V515" s="33">
        <f t="shared" si="74"/>
        <v>110227.79106832854</v>
      </c>
      <c r="W515" s="1104">
        <f t="shared" si="75"/>
        <v>6.0500363961089461</v>
      </c>
      <c r="X515" s="33" t="str">
        <f t="shared" si="76"/>
        <v>OK</v>
      </c>
    </row>
    <row r="516" spans="1:24" x14ac:dyDescent="0.3">
      <c r="A516" s="519">
        <v>4</v>
      </c>
      <c r="B516" s="98" t="s">
        <v>2934</v>
      </c>
      <c r="C516" s="72">
        <v>11</v>
      </c>
      <c r="D516" s="946"/>
      <c r="E516" s="51" t="s">
        <v>2935</v>
      </c>
      <c r="F516" s="3">
        <v>1</v>
      </c>
      <c r="G516" s="2231">
        <v>66843300</v>
      </c>
      <c r="H516" s="2231">
        <v>69201106</v>
      </c>
      <c r="I516" s="19">
        <f t="shared" si="78"/>
        <v>2357806</v>
      </c>
      <c r="J516" s="507">
        <v>1</v>
      </c>
      <c r="K516" s="581"/>
      <c r="L516" s="21">
        <f t="shared" si="79"/>
        <v>2357806</v>
      </c>
      <c r="M516" s="21">
        <f t="shared" si="80"/>
        <v>2382018.4101172662</v>
      </c>
      <c r="N516" s="71" t="s">
        <v>100</v>
      </c>
      <c r="O516" s="14"/>
      <c r="S516" s="511" t="str">
        <f t="shared" si="81"/>
        <v>Lukas</v>
      </c>
      <c r="T516" s="2672">
        <f t="shared" si="82"/>
        <v>2382018.4101172662</v>
      </c>
      <c r="U516" s="2672">
        <v>2450636.3287166888</v>
      </c>
      <c r="V516" s="33">
        <f t="shared" si="74"/>
        <v>-68617.918599422555</v>
      </c>
      <c r="W516" s="1104">
        <f t="shared" si="75"/>
        <v>-2.8000041375113098</v>
      </c>
      <c r="X516" s="33" t="str">
        <f t="shared" si="76"/>
        <v>OK</v>
      </c>
    </row>
    <row r="517" spans="1:24" s="648" customFormat="1" x14ac:dyDescent="0.3">
      <c r="A517" s="1379">
        <v>5</v>
      </c>
      <c r="B517" s="649" t="s">
        <v>2936</v>
      </c>
      <c r="C517" s="642">
        <v>11</v>
      </c>
      <c r="D517" s="1768"/>
      <c r="E517" s="643"/>
      <c r="F517" s="660">
        <v>1</v>
      </c>
      <c r="G517" s="2219">
        <v>654515.19999999995</v>
      </c>
      <c r="H517" s="2219">
        <v>656351.30000000005</v>
      </c>
      <c r="I517" s="644">
        <f t="shared" si="78"/>
        <v>1836.1000000000931</v>
      </c>
      <c r="J517" s="645">
        <v>1</v>
      </c>
      <c r="K517" s="646"/>
      <c r="L517" s="21">
        <f t="shared" si="79"/>
        <v>1836.1000000000931</v>
      </c>
      <c r="M517" s="647">
        <f t="shared" si="80"/>
        <v>1854.9549890095002</v>
      </c>
      <c r="N517" s="1067" t="s">
        <v>100</v>
      </c>
      <c r="O517" s="1769"/>
      <c r="S517" s="648" t="str">
        <f t="shared" si="81"/>
        <v>PWD RMU</v>
      </c>
      <c r="T517" s="2672">
        <f t="shared" si="82"/>
        <v>1854.9549890095002</v>
      </c>
      <c r="U517" s="2672">
        <v>1876.4621754191444</v>
      </c>
      <c r="V517" s="1353">
        <f t="shared" si="74"/>
        <v>-21.507186409644191</v>
      </c>
      <c r="W517" s="1354">
        <f t="shared" si="75"/>
        <v>-1.1461561384705312</v>
      </c>
      <c r="X517" s="1353" t="str">
        <f t="shared" si="76"/>
        <v>OK</v>
      </c>
    </row>
    <row r="518" spans="1:24" x14ac:dyDescent="0.3">
      <c r="A518" s="519">
        <v>1</v>
      </c>
      <c r="B518" s="98" t="s">
        <v>2937</v>
      </c>
      <c r="C518" s="72">
        <v>11</v>
      </c>
      <c r="D518" s="946"/>
      <c r="E518" s="51" t="s">
        <v>246</v>
      </c>
      <c r="F518" s="3">
        <v>1</v>
      </c>
      <c r="G518" s="2231">
        <v>840529.6</v>
      </c>
      <c r="H518" s="2231">
        <v>886999.5</v>
      </c>
      <c r="I518" s="19">
        <f t="shared" si="78"/>
        <v>46469.900000000023</v>
      </c>
      <c r="J518" s="507">
        <v>60</v>
      </c>
      <c r="K518" s="581"/>
      <c r="L518" s="21">
        <f t="shared" si="79"/>
        <v>2788194.0000000014</v>
      </c>
      <c r="M518" s="21">
        <f t="shared" si="80"/>
        <v>2816826.0827983744</v>
      </c>
      <c r="N518" s="71" t="s">
        <v>100</v>
      </c>
      <c r="O518" s="14"/>
      <c r="S518" s="511" t="str">
        <f t="shared" si="81"/>
        <v xml:space="preserve"> Civil Aviation Feeder</v>
      </c>
      <c r="T518" s="2671">
        <f t="shared" si="82"/>
        <v>2816826.0827983744</v>
      </c>
      <c r="U518" s="2671">
        <v>2972868.5519452305</v>
      </c>
      <c r="V518" s="33">
        <f t="shared" si="74"/>
        <v>-156042.46914685611</v>
      </c>
      <c r="W518" s="1104">
        <f t="shared" si="75"/>
        <v>-5.2488855938401038</v>
      </c>
      <c r="X518" s="33" t="str">
        <f t="shared" si="76"/>
        <v>OK</v>
      </c>
    </row>
    <row r="519" spans="1:24" x14ac:dyDescent="0.3">
      <c r="A519" s="519">
        <v>2</v>
      </c>
      <c r="B519" s="98" t="s">
        <v>2938</v>
      </c>
      <c r="C519" s="72">
        <v>11</v>
      </c>
      <c r="D519" s="946"/>
      <c r="E519" s="51" t="s">
        <v>249</v>
      </c>
      <c r="F519" s="3">
        <v>1</v>
      </c>
      <c r="G519" s="2231">
        <v>870599.2</v>
      </c>
      <c r="H519" s="2231">
        <v>881620.2</v>
      </c>
      <c r="I519" s="19">
        <f t="shared" si="78"/>
        <v>11021</v>
      </c>
      <c r="J519" s="507">
        <v>60</v>
      </c>
      <c r="K519" s="581"/>
      <c r="L519" s="21">
        <f t="shared" si="79"/>
        <v>661260</v>
      </c>
      <c r="M519" s="21">
        <f t="shared" si="80"/>
        <v>668050.50707061705</v>
      </c>
      <c r="N519" s="71" t="s">
        <v>100</v>
      </c>
      <c r="O519" s="14"/>
      <c r="S519" s="511" t="str">
        <f t="shared" si="81"/>
        <v xml:space="preserve"> Ahasanullah Eng.</v>
      </c>
      <c r="T519" s="2672">
        <f t="shared" si="82"/>
        <v>668050.50707061705</v>
      </c>
      <c r="U519" s="2672">
        <v>681476.01787263073</v>
      </c>
      <c r="V519" s="33">
        <f t="shared" si="74"/>
        <v>-13425.510802013683</v>
      </c>
      <c r="W519" s="1104">
        <f t="shared" si="75"/>
        <v>-1.9700635752266396</v>
      </c>
      <c r="X519" s="33" t="str">
        <f t="shared" si="76"/>
        <v>OK</v>
      </c>
    </row>
    <row r="520" spans="1:24" x14ac:dyDescent="0.3">
      <c r="A520" s="519">
        <v>3</v>
      </c>
      <c r="B520" s="98" t="s">
        <v>2939</v>
      </c>
      <c r="C520" s="72">
        <v>11</v>
      </c>
      <c r="D520" s="946"/>
      <c r="E520" s="51" t="s">
        <v>251</v>
      </c>
      <c r="F520" s="3">
        <v>1</v>
      </c>
      <c r="G520" s="2231">
        <v>46250.7</v>
      </c>
      <c r="H520" s="2231">
        <v>86429.3</v>
      </c>
      <c r="I520" s="19">
        <f t="shared" si="78"/>
        <v>40178.600000000006</v>
      </c>
      <c r="J520" s="507">
        <v>60</v>
      </c>
      <c r="K520" s="581"/>
      <c r="L520" s="21">
        <f t="shared" si="79"/>
        <v>2410716.0000000005</v>
      </c>
      <c r="M520" s="21">
        <f t="shared" si="80"/>
        <v>2435471.745158107</v>
      </c>
      <c r="N520" s="71" t="s">
        <v>100</v>
      </c>
      <c r="O520" s="14"/>
      <c r="S520" s="511" t="str">
        <f t="shared" si="81"/>
        <v>New  GMG Feeder</v>
      </c>
      <c r="T520" s="2673">
        <f t="shared" si="82"/>
        <v>2435471.745158107</v>
      </c>
      <c r="U520" s="2673">
        <v>2366892.184480296</v>
      </c>
      <c r="V520" s="33">
        <f t="shared" si="74"/>
        <v>68579.560677811038</v>
      </c>
      <c r="W520" s="1104">
        <f t="shared" si="75"/>
        <v>2.8974518200485426</v>
      </c>
      <c r="X520" s="33" t="str">
        <f t="shared" si="76"/>
        <v>OK</v>
      </c>
    </row>
    <row r="521" spans="1:24" x14ac:dyDescent="0.3">
      <c r="A521" s="519">
        <v>4</v>
      </c>
      <c r="B521" s="98" t="s">
        <v>2940</v>
      </c>
      <c r="C521" s="72">
        <v>11</v>
      </c>
      <c r="D521" s="946"/>
      <c r="E521" s="51" t="s">
        <v>2941</v>
      </c>
      <c r="F521" s="3">
        <v>1</v>
      </c>
      <c r="G521" s="2231">
        <v>63571582</v>
      </c>
      <c r="H521" s="2231">
        <v>64377118</v>
      </c>
      <c r="I521" s="19">
        <f t="shared" si="78"/>
        <v>805536</v>
      </c>
      <c r="J521" s="507">
        <v>1</v>
      </c>
      <c r="K521" s="581"/>
      <c r="L521" s="21">
        <f t="shared" si="79"/>
        <v>805536</v>
      </c>
      <c r="M521" s="21">
        <f t="shared" si="80"/>
        <v>813808.08345225267</v>
      </c>
      <c r="N521" s="71" t="s">
        <v>100</v>
      </c>
      <c r="O521" s="14"/>
      <c r="S521" s="511" t="str">
        <f t="shared" si="81"/>
        <v>Shikajo</v>
      </c>
      <c r="T521" s="2672">
        <f t="shared" si="82"/>
        <v>813808.08345225267</v>
      </c>
      <c r="U521" s="2672">
        <v>877169.4199284889</v>
      </c>
      <c r="V521" s="33">
        <f t="shared" si="74"/>
        <v>-63361.336476236233</v>
      </c>
      <c r="W521" s="1104">
        <f t="shared" si="75"/>
        <v>-7.2233863877062374</v>
      </c>
      <c r="X521" s="33" t="str">
        <f t="shared" si="76"/>
        <v>OK</v>
      </c>
    </row>
    <row r="522" spans="1:24" x14ac:dyDescent="0.3">
      <c r="A522" s="519">
        <v>5</v>
      </c>
      <c r="B522" s="98" t="s">
        <v>2942</v>
      </c>
      <c r="C522" s="72">
        <v>11</v>
      </c>
      <c r="D522" s="946"/>
      <c r="E522" s="51"/>
      <c r="F522" s="3">
        <v>1</v>
      </c>
      <c r="G522" s="2231">
        <v>518848.9</v>
      </c>
      <c r="H522" s="2231">
        <v>541140.5</v>
      </c>
      <c r="I522" s="19">
        <f t="shared" si="78"/>
        <v>22291.599999999977</v>
      </c>
      <c r="J522" s="507">
        <v>60</v>
      </c>
      <c r="K522" s="581"/>
      <c r="L522" s="21">
        <f t="shared" si="79"/>
        <v>1337495.9999999986</v>
      </c>
      <c r="M522" s="21">
        <f t="shared" si="80"/>
        <v>1351230.8033223257</v>
      </c>
      <c r="N522" s="71" t="s">
        <v>100</v>
      </c>
      <c r="O522" s="14"/>
      <c r="S522" s="511" t="str">
        <f t="shared" si="81"/>
        <v>Kahinur</v>
      </c>
      <c r="T522" s="2672">
        <f t="shared" si="82"/>
        <v>1351230.8033223257</v>
      </c>
      <c r="U522" s="2672">
        <v>1347009.4431133384</v>
      </c>
      <c r="V522" s="33">
        <f t="shared" si="74"/>
        <v>4221.3602089872584</v>
      </c>
      <c r="W522" s="1104">
        <f t="shared" si="75"/>
        <v>0.31338757352958435</v>
      </c>
      <c r="X522" s="33" t="str">
        <f t="shared" si="76"/>
        <v>OK</v>
      </c>
    </row>
    <row r="523" spans="1:24" x14ac:dyDescent="0.3">
      <c r="A523" s="519">
        <v>6</v>
      </c>
      <c r="B523" s="98" t="s">
        <v>2943</v>
      </c>
      <c r="C523" s="72">
        <v>11</v>
      </c>
      <c r="D523" s="946"/>
      <c r="E523" s="51" t="s">
        <v>2944</v>
      </c>
      <c r="F523" s="3">
        <v>1</v>
      </c>
      <c r="G523" s="2231">
        <v>64330013</v>
      </c>
      <c r="H523" s="2231">
        <v>64751580</v>
      </c>
      <c r="I523" s="19">
        <f t="shared" si="78"/>
        <v>421567</v>
      </c>
      <c r="J523" s="507">
        <v>1</v>
      </c>
      <c r="K523" s="581"/>
      <c r="L523" s="21">
        <f t="shared" si="79"/>
        <v>421567</v>
      </c>
      <c r="M523" s="21">
        <f t="shared" si="80"/>
        <v>425896.08945685334</v>
      </c>
      <c r="N523" s="71" t="s">
        <v>100</v>
      </c>
      <c r="O523" s="14"/>
      <c r="S523" s="511" t="str">
        <f t="shared" si="81"/>
        <v>Link road</v>
      </c>
      <c r="T523" s="2672">
        <f t="shared" si="82"/>
        <v>425896.08945685334</v>
      </c>
      <c r="U523" s="2672">
        <v>415317.89438447868</v>
      </c>
      <c r="V523" s="33">
        <f t="shared" si="74"/>
        <v>10578.195072374656</v>
      </c>
      <c r="W523" s="1104">
        <f t="shared" si="75"/>
        <v>2.5470116302241337</v>
      </c>
      <c r="X523" s="33" t="str">
        <f t="shared" si="76"/>
        <v>OK</v>
      </c>
    </row>
    <row r="524" spans="1:24" x14ac:dyDescent="0.3">
      <c r="A524" s="519">
        <v>7</v>
      </c>
      <c r="B524" s="98" t="s">
        <v>2945</v>
      </c>
      <c r="C524" s="72">
        <v>11</v>
      </c>
      <c r="D524" s="946"/>
      <c r="E524" s="51"/>
      <c r="F524" s="3">
        <v>1</v>
      </c>
      <c r="G524" s="2231">
        <v>310614.7</v>
      </c>
      <c r="H524" s="2231">
        <v>321223.3</v>
      </c>
      <c r="I524" s="19">
        <f t="shared" si="78"/>
        <v>10608.599999999977</v>
      </c>
      <c r="J524" s="507">
        <v>60</v>
      </c>
      <c r="K524" s="581"/>
      <c r="L524" s="21">
        <f t="shared" si="79"/>
        <v>636515.9999999986</v>
      </c>
      <c r="M524" s="21">
        <f t="shared" si="80"/>
        <v>643052.40988198284</v>
      </c>
      <c r="N524" s="71" t="s">
        <v>100</v>
      </c>
      <c r="O524" s="14"/>
      <c r="S524" s="511" t="str">
        <f t="shared" si="81"/>
        <v>Shanta</v>
      </c>
      <c r="T524" s="2672">
        <f t="shared" si="82"/>
        <v>643052.40988198284</v>
      </c>
      <c r="U524" s="2672">
        <v>671568.05474418344</v>
      </c>
      <c r="V524" s="33">
        <f t="shared" si="74"/>
        <v>-28515.644862200599</v>
      </c>
      <c r="W524" s="1104">
        <f t="shared" si="75"/>
        <v>-4.2461288414117462</v>
      </c>
      <c r="X524" s="33" t="str">
        <f t="shared" si="76"/>
        <v>OK</v>
      </c>
    </row>
    <row r="525" spans="1:24" x14ac:dyDescent="0.3">
      <c r="A525" s="519">
        <v>1</v>
      </c>
      <c r="B525" s="98" t="s">
        <v>2946</v>
      </c>
      <c r="C525" s="72">
        <v>11</v>
      </c>
      <c r="D525" s="946"/>
      <c r="E525" s="51" t="s">
        <v>2947</v>
      </c>
      <c r="F525" s="3">
        <v>1</v>
      </c>
      <c r="G525" s="2231">
        <v>34410.6</v>
      </c>
      <c r="H525" s="2231">
        <v>35120</v>
      </c>
      <c r="I525" s="19">
        <f t="shared" si="78"/>
        <v>709.40000000000146</v>
      </c>
      <c r="J525" s="507">
        <v>1000</v>
      </c>
      <c r="K525" s="581"/>
      <c r="L525" s="21">
        <f t="shared" si="79"/>
        <v>709400.0000000014</v>
      </c>
      <c r="M525" s="21">
        <f t="shared" si="80"/>
        <v>716684.858778539</v>
      </c>
      <c r="N525" s="71" t="s">
        <v>100</v>
      </c>
      <c r="O525" s="14"/>
      <c r="S525" s="511" t="str">
        <f t="shared" si="81"/>
        <v>Karnafuly Feeder</v>
      </c>
      <c r="T525" s="2672">
        <f t="shared" si="82"/>
        <v>716684.858778539</v>
      </c>
      <c r="U525" s="2672">
        <v>722759.19757448731</v>
      </c>
      <c r="V525" s="33">
        <f t="shared" si="74"/>
        <v>-6074.338795948308</v>
      </c>
      <c r="W525" s="1104">
        <f t="shared" si="75"/>
        <v>-0.8404374259550379</v>
      </c>
      <c r="X525" s="33" t="str">
        <f t="shared" si="76"/>
        <v>OK</v>
      </c>
    </row>
    <row r="526" spans="1:24" x14ac:dyDescent="0.3">
      <c r="A526" s="519">
        <v>2</v>
      </c>
      <c r="B526" s="98" t="s">
        <v>1067</v>
      </c>
      <c r="C526" s="72">
        <v>11</v>
      </c>
      <c r="D526" s="946"/>
      <c r="E526" s="51"/>
      <c r="F526" s="3">
        <v>1</v>
      </c>
      <c r="G526" s="2231">
        <v>991.5</v>
      </c>
      <c r="H526" s="2231">
        <v>1093.4000000000001</v>
      </c>
      <c r="I526" s="19">
        <f t="shared" si="78"/>
        <v>101.90000000000009</v>
      </c>
      <c r="J526" s="1723">
        <v>1000</v>
      </c>
      <c r="K526" s="581"/>
      <c r="L526" s="21">
        <f t="shared" si="79"/>
        <v>101900.00000000009</v>
      </c>
      <c r="M526" s="21">
        <f t="shared" si="80"/>
        <v>102946.41543492112</v>
      </c>
      <c r="N526" s="71" t="s">
        <v>100</v>
      </c>
      <c r="O526" s="14"/>
      <c r="S526" s="511" t="str">
        <f t="shared" si="81"/>
        <v>Butex</v>
      </c>
      <c r="T526" s="2672">
        <f t="shared" si="82"/>
        <v>102946.41543492112</v>
      </c>
      <c r="U526" s="2672">
        <v>100374.78986334818</v>
      </c>
      <c r="V526" s="33">
        <f t="shared" si="74"/>
        <v>2571.6255715729349</v>
      </c>
      <c r="W526" s="1104">
        <f t="shared" si="75"/>
        <v>2.5620233676942052</v>
      </c>
      <c r="X526" s="33" t="str">
        <f t="shared" si="76"/>
        <v>OK</v>
      </c>
    </row>
    <row r="527" spans="1:24" x14ac:dyDescent="0.3">
      <c r="A527" s="519">
        <v>3</v>
      </c>
      <c r="B527" s="1756" t="s">
        <v>2948</v>
      </c>
      <c r="C527" s="72">
        <v>11</v>
      </c>
      <c r="D527" s="946"/>
      <c r="E527" s="51"/>
      <c r="F527" s="3">
        <v>1</v>
      </c>
      <c r="G527" s="2231">
        <v>8102262</v>
      </c>
      <c r="H527" s="2231">
        <v>8195184</v>
      </c>
      <c r="I527" s="19">
        <f t="shared" si="78"/>
        <v>92922</v>
      </c>
      <c r="J527" s="507">
        <v>1</v>
      </c>
      <c r="K527" s="581"/>
      <c r="L527" s="21">
        <f t="shared" si="79"/>
        <v>92922</v>
      </c>
      <c r="M527" s="21">
        <f t="shared" si="80"/>
        <v>93876.219970988532</v>
      </c>
      <c r="N527" s="71" t="s">
        <v>100</v>
      </c>
      <c r="O527" s="14"/>
      <c r="S527" s="511" t="str">
        <f t="shared" si="81"/>
        <v>OriON LAB</v>
      </c>
      <c r="T527" s="2672">
        <f t="shared" si="82"/>
        <v>93876.219970988532</v>
      </c>
      <c r="U527" s="2672">
        <v>95833.640096143441</v>
      </c>
      <c r="V527" s="33">
        <f t="shared" si="74"/>
        <v>-1957.4201251549093</v>
      </c>
      <c r="W527" s="1104">
        <f t="shared" si="75"/>
        <v>-2.0425188098784117</v>
      </c>
      <c r="X527" s="33" t="str">
        <f t="shared" si="76"/>
        <v>OK</v>
      </c>
    </row>
    <row r="528" spans="1:24" x14ac:dyDescent="0.3">
      <c r="A528" s="519">
        <v>4</v>
      </c>
      <c r="B528" s="1756" t="s">
        <v>2949</v>
      </c>
      <c r="C528" s="72">
        <v>11</v>
      </c>
      <c r="D528" s="946"/>
      <c r="E528" s="51" t="s">
        <v>2950</v>
      </c>
      <c r="F528" s="3">
        <v>1</v>
      </c>
      <c r="G528" s="2231">
        <v>16842033</v>
      </c>
      <c r="H528" s="2231">
        <v>17125110</v>
      </c>
      <c r="I528" s="19">
        <f t="shared" si="78"/>
        <v>283077</v>
      </c>
      <c r="J528" s="507">
        <v>1</v>
      </c>
      <c r="K528" s="581"/>
      <c r="L528" s="21">
        <f t="shared" si="79"/>
        <v>283077</v>
      </c>
      <c r="M528" s="21">
        <f t="shared" si="80"/>
        <v>285983.9297553596</v>
      </c>
      <c r="N528" s="71" t="s">
        <v>100</v>
      </c>
      <c r="O528" s="14"/>
      <c r="S528" s="511" t="str">
        <f t="shared" si="81"/>
        <v>Nina kabbo</v>
      </c>
      <c r="T528" s="2672">
        <f t="shared" si="82"/>
        <v>285983.9297553596</v>
      </c>
      <c r="U528" s="2672">
        <v>281438.97103367915</v>
      </c>
      <c r="V528" s="33">
        <f t="shared" si="74"/>
        <v>4544.9587216804503</v>
      </c>
      <c r="W528" s="1104">
        <f t="shared" si="75"/>
        <v>1.6149002765990663</v>
      </c>
      <c r="X528" s="33" t="str">
        <f t="shared" si="76"/>
        <v>OK</v>
      </c>
    </row>
    <row r="529" spans="1:24" x14ac:dyDescent="0.3">
      <c r="A529" s="519">
        <v>5</v>
      </c>
      <c r="B529" s="1756" t="s">
        <v>2951</v>
      </c>
      <c r="C529" s="72">
        <v>11</v>
      </c>
      <c r="D529" s="946"/>
      <c r="E529" s="51" t="s">
        <v>2952</v>
      </c>
      <c r="F529" s="3">
        <v>1</v>
      </c>
      <c r="G529" s="2231">
        <v>91425148</v>
      </c>
      <c r="H529" s="2231">
        <v>93305530</v>
      </c>
      <c r="I529" s="19">
        <f t="shared" si="78"/>
        <v>1880382</v>
      </c>
      <c r="J529" s="507">
        <v>1</v>
      </c>
      <c r="K529" s="581"/>
      <c r="L529" s="21">
        <f t="shared" si="79"/>
        <v>1880382</v>
      </c>
      <c r="M529" s="21">
        <f t="shared" si="80"/>
        <v>1899691.7227512039</v>
      </c>
      <c r="N529" s="71" t="s">
        <v>100</v>
      </c>
      <c r="O529" s="14"/>
      <c r="S529" s="511" t="str">
        <f t="shared" si="81"/>
        <v>Satrong</v>
      </c>
      <c r="T529" s="2672">
        <f t="shared" si="82"/>
        <v>1899691.7227512039</v>
      </c>
      <c r="U529" s="2672">
        <v>1806807.9399412915</v>
      </c>
      <c r="V529" s="33">
        <f t="shared" si="74"/>
        <v>92883.78280991246</v>
      </c>
      <c r="W529" s="1104">
        <f t="shared" si="75"/>
        <v>5.1407668051829862</v>
      </c>
      <c r="X529" s="33" t="str">
        <f t="shared" si="76"/>
        <v>OK</v>
      </c>
    </row>
    <row r="530" spans="1:24" x14ac:dyDescent="0.3">
      <c r="A530" s="519">
        <v>6</v>
      </c>
      <c r="B530" s="98" t="s">
        <v>2953</v>
      </c>
      <c r="C530" s="72">
        <v>11</v>
      </c>
      <c r="D530" s="946"/>
      <c r="E530" s="51"/>
      <c r="F530" s="3">
        <v>1</v>
      </c>
      <c r="G530" s="2231">
        <v>729.2</v>
      </c>
      <c r="H530" s="2231">
        <v>858.1</v>
      </c>
      <c r="I530" s="19">
        <f t="shared" si="78"/>
        <v>128.89999999999998</v>
      </c>
      <c r="J530" s="1723">
        <v>1000</v>
      </c>
      <c r="K530" s="581"/>
      <c r="L530" s="21">
        <f t="shared" si="79"/>
        <v>128899.99999999997</v>
      </c>
      <c r="M530" s="21">
        <f t="shared" si="80"/>
        <v>130223.67958352619</v>
      </c>
      <c r="N530" s="71" t="s">
        <v>100</v>
      </c>
      <c r="O530" s="14"/>
      <c r="S530" s="511" t="str">
        <f t="shared" si="81"/>
        <v>South East RMU</v>
      </c>
      <c r="T530" s="2672">
        <f t="shared" si="82"/>
        <v>130223.67958352619</v>
      </c>
      <c r="U530" s="2672">
        <v>128807.56804036519</v>
      </c>
      <c r="V530" s="33">
        <f t="shared" si="74"/>
        <v>1416.1115431609942</v>
      </c>
      <c r="W530" s="1104">
        <f t="shared" si="75"/>
        <v>1.0994008851383785</v>
      </c>
      <c r="X530" s="33" t="str">
        <f t="shared" si="76"/>
        <v>OK</v>
      </c>
    </row>
    <row r="531" spans="1:24" x14ac:dyDescent="0.3">
      <c r="A531" s="519">
        <v>7</v>
      </c>
      <c r="B531" s="1756" t="s">
        <v>2954</v>
      </c>
      <c r="C531" s="72">
        <v>11</v>
      </c>
      <c r="D531" s="946"/>
      <c r="E531" s="51" t="s">
        <v>2955</v>
      </c>
      <c r="F531" s="3">
        <v>1</v>
      </c>
      <c r="G531" s="2231">
        <v>432458</v>
      </c>
      <c r="H531" s="2231">
        <v>583380</v>
      </c>
      <c r="I531" s="19">
        <f t="shared" si="78"/>
        <v>150922</v>
      </c>
      <c r="J531" s="507">
        <v>1</v>
      </c>
      <c r="K531" s="581"/>
      <c r="L531" s="21">
        <f t="shared" si="79"/>
        <v>150922</v>
      </c>
      <c r="M531" s="21">
        <f t="shared" si="80"/>
        <v>152471.82443836262</v>
      </c>
      <c r="N531" s="71" t="s">
        <v>100</v>
      </c>
      <c r="O531" s="14"/>
      <c r="S531" s="511" t="str">
        <f t="shared" si="81"/>
        <v>Rangs Bhaban</v>
      </c>
      <c r="T531" s="2672">
        <f t="shared" si="82"/>
        <v>152471.82443836262</v>
      </c>
      <c r="U531" s="2672">
        <v>163396.39683763016</v>
      </c>
      <c r="V531" s="33">
        <f t="shared" si="74"/>
        <v>-10924.572399267548</v>
      </c>
      <c r="W531" s="1104">
        <f t="shared" si="75"/>
        <v>-6.6859322547506883</v>
      </c>
      <c r="X531" s="33" t="str">
        <f t="shared" si="76"/>
        <v>OK</v>
      </c>
    </row>
    <row r="532" spans="1:24" x14ac:dyDescent="0.3">
      <c r="A532" s="519">
        <v>8</v>
      </c>
      <c r="B532" s="98" t="s">
        <v>2956</v>
      </c>
      <c r="C532" s="72">
        <v>11</v>
      </c>
      <c r="D532" s="946"/>
      <c r="E532" s="51"/>
      <c r="F532" s="3">
        <v>1</v>
      </c>
      <c r="G532" s="2231">
        <v>56089.7</v>
      </c>
      <c r="H532" s="2231">
        <v>58307.6</v>
      </c>
      <c r="I532" s="19">
        <f t="shared" si="78"/>
        <v>2217.9000000000015</v>
      </c>
      <c r="J532" s="507">
        <v>1000</v>
      </c>
      <c r="K532" s="581"/>
      <c r="L532" s="21">
        <f t="shared" si="79"/>
        <v>2217900.0000000014</v>
      </c>
      <c r="M532" s="21">
        <f t="shared" si="80"/>
        <v>2240675.7094515357</v>
      </c>
      <c r="N532" s="71" t="s">
        <v>100</v>
      </c>
      <c r="O532" s="14"/>
      <c r="S532" s="511" t="str">
        <f t="shared" si="81"/>
        <v>Babli</v>
      </c>
      <c r="T532" s="2672">
        <f t="shared" si="82"/>
        <v>2240675.7094515357</v>
      </c>
      <c r="U532" s="2672">
        <v>2109084.7982980069</v>
      </c>
      <c r="V532" s="33">
        <f t="shared" si="74"/>
        <v>131590.91115352884</v>
      </c>
      <c r="W532" s="1104">
        <f t="shared" si="75"/>
        <v>6.2392423130506804</v>
      </c>
      <c r="X532" s="33" t="str">
        <f t="shared" si="76"/>
        <v>OK</v>
      </c>
    </row>
    <row r="533" spans="1:24" x14ac:dyDescent="0.3">
      <c r="A533" s="519"/>
      <c r="B533" s="98" t="s">
        <v>1069</v>
      </c>
      <c r="C533" s="72">
        <v>11</v>
      </c>
      <c r="D533" s="946"/>
      <c r="E533" s="51"/>
      <c r="F533" s="3">
        <v>1</v>
      </c>
      <c r="G533" s="2231">
        <v>3911.5</v>
      </c>
      <c r="H533" s="2231">
        <v>4372.3999999999996</v>
      </c>
      <c r="I533" s="19">
        <f t="shared" si="78"/>
        <v>460.89999999999964</v>
      </c>
      <c r="J533" s="507">
        <v>1000</v>
      </c>
      <c r="K533" s="581"/>
      <c r="L533" s="21">
        <f t="shared" si="79"/>
        <v>460899.99999999965</v>
      </c>
      <c r="M533" s="21">
        <f t="shared" si="80"/>
        <v>465633.00170711544</v>
      </c>
      <c r="N533" s="71" t="s">
        <v>100</v>
      </c>
      <c r="O533" s="14"/>
      <c r="S533" s="511" t="str">
        <f t="shared" si="81"/>
        <v>SPL</v>
      </c>
      <c r="T533" s="2672">
        <f t="shared" si="82"/>
        <v>465633.00170711544</v>
      </c>
      <c r="U533" s="2672">
        <v>455733.92494407273</v>
      </c>
      <c r="V533" s="33">
        <f t="shared" si="74"/>
        <v>9899.0767630427144</v>
      </c>
      <c r="W533" s="1104">
        <f t="shared" si="75"/>
        <v>2.1721175934526973</v>
      </c>
      <c r="X533" s="33" t="str">
        <f t="shared" si="76"/>
        <v>OK</v>
      </c>
    </row>
    <row r="534" spans="1:24" x14ac:dyDescent="0.3">
      <c r="A534" s="519">
        <v>9</v>
      </c>
      <c r="B534" s="98" t="s">
        <v>1068</v>
      </c>
      <c r="C534" s="72">
        <v>11</v>
      </c>
      <c r="D534" s="947"/>
      <c r="E534" s="51"/>
      <c r="F534" s="3">
        <v>1</v>
      </c>
      <c r="G534" s="2231">
        <v>14537.1</v>
      </c>
      <c r="H534" s="2231">
        <v>15555.1</v>
      </c>
      <c r="I534" s="19">
        <f t="shared" si="78"/>
        <v>1018</v>
      </c>
      <c r="J534" s="507">
        <v>1000</v>
      </c>
      <c r="K534" s="581"/>
      <c r="L534" s="21">
        <f t="shared" si="79"/>
        <v>1018000</v>
      </c>
      <c r="M534" s="21">
        <f t="shared" si="80"/>
        <v>1028453.8853066694</v>
      </c>
      <c r="N534" s="71" t="s">
        <v>100</v>
      </c>
      <c r="O534" s="14"/>
      <c r="S534" s="511" t="str">
        <f t="shared" si="81"/>
        <v>DNCC Hospital</v>
      </c>
      <c r="T534" s="2672">
        <f t="shared" si="82"/>
        <v>1028453.8853066694</v>
      </c>
      <c r="U534" s="2672">
        <v>1058083.8483881373</v>
      </c>
      <c r="V534" s="33">
        <f t="shared" si="74"/>
        <v>-29629.963081467897</v>
      </c>
      <c r="W534" s="1104">
        <f t="shared" si="75"/>
        <v>-2.8003416862099879</v>
      </c>
      <c r="X534" s="33" t="str">
        <f t="shared" si="76"/>
        <v>OK</v>
      </c>
    </row>
    <row r="535" spans="1:24" x14ac:dyDescent="0.3">
      <c r="A535" s="519"/>
      <c r="B535" s="98" t="s">
        <v>4670</v>
      </c>
      <c r="C535" s="1767">
        <v>0.41499999999999998</v>
      </c>
      <c r="D535" s="947"/>
      <c r="E535" s="51" t="s">
        <v>251</v>
      </c>
      <c r="F535" s="3">
        <v>1</v>
      </c>
      <c r="G535" s="2231">
        <v>78.599999999999994</v>
      </c>
      <c r="H535" s="2231">
        <v>78.599999999999994</v>
      </c>
      <c r="I535" s="19">
        <f t="shared" si="78"/>
        <v>0</v>
      </c>
      <c r="J535" s="507">
        <v>60</v>
      </c>
      <c r="K535" s="581"/>
      <c r="L535" s="21"/>
      <c r="M535" s="21">
        <f t="shared" si="80"/>
        <v>0</v>
      </c>
      <c r="N535" s="71" t="s">
        <v>100</v>
      </c>
      <c r="O535" s="14"/>
      <c r="V535" s="33"/>
      <c r="W535" s="1104"/>
      <c r="X535" s="33"/>
    </row>
    <row r="536" spans="1:24" ht="27.6" x14ac:dyDescent="0.3">
      <c r="A536" s="524"/>
      <c r="B536" s="94"/>
      <c r="C536" s="88"/>
      <c r="D536" s="88"/>
      <c r="E536" s="88"/>
      <c r="F536" s="659"/>
      <c r="G536" s="659"/>
      <c r="H536" s="659"/>
      <c r="I536" s="37"/>
      <c r="J536" s="52" t="s">
        <v>38</v>
      </c>
      <c r="K536" s="42">
        <f>M511</f>
        <v>22942915.058571056</v>
      </c>
      <c r="L536" s="42">
        <f>SUM(L513:L535)</f>
        <v>22709708.099999994</v>
      </c>
      <c r="M536" s="42">
        <f>SUM(M513:M535)</f>
        <v>22942915.058571056</v>
      </c>
      <c r="N536" s="589">
        <f>(M536-L536)/L536*100</f>
        <v>1.0269042540932596</v>
      </c>
      <c r="O536" s="28"/>
    </row>
    <row r="537" spans="1:24" x14ac:dyDescent="0.3">
      <c r="A537"/>
      <c r="B537"/>
      <c r="C537"/>
      <c r="D537"/>
      <c r="E537"/>
      <c r="F537" s="658"/>
      <c r="G537" s="2229"/>
      <c r="H537" s="2229"/>
      <c r="I537"/>
      <c r="J537"/>
      <c r="K537"/>
      <c r="L537"/>
      <c r="M537"/>
      <c r="N537" s="704"/>
      <c r="O537"/>
    </row>
    <row r="538" spans="1:24" x14ac:dyDescent="0.3">
      <c r="E538"/>
      <c r="F538" s="3107" t="s">
        <v>815</v>
      </c>
      <c r="G538" s="3108"/>
      <c r="H538" s="3109"/>
      <c r="I538" s="555" t="s">
        <v>14</v>
      </c>
      <c r="K538"/>
      <c r="L538" s="511" t="s">
        <v>222</v>
      </c>
    </row>
    <row r="539" spans="1:24" x14ac:dyDescent="0.3">
      <c r="E539"/>
      <c r="F539" s="80" t="s">
        <v>100</v>
      </c>
      <c r="G539" s="3222" t="s">
        <v>4068</v>
      </c>
      <c r="H539" s="3222"/>
      <c r="I539" s="530">
        <f>SUM(M513:M535)</f>
        <v>22942915.058571056</v>
      </c>
      <c r="K539"/>
      <c r="O539" s="511" t="s">
        <v>222</v>
      </c>
    </row>
    <row r="540" spans="1:24" x14ac:dyDescent="0.3">
      <c r="E540"/>
      <c r="F540" s="80"/>
      <c r="G540" s="3222"/>
      <c r="H540" s="3222"/>
      <c r="I540" s="530"/>
      <c r="K540"/>
    </row>
    <row r="541" spans="1:24" x14ac:dyDescent="0.3">
      <c r="E541"/>
      <c r="F541" s="80"/>
      <c r="G541" s="3222"/>
      <c r="H541" s="3222"/>
      <c r="I541" s="530"/>
      <c r="K541"/>
    </row>
    <row r="542" spans="1:24" x14ac:dyDescent="0.3">
      <c r="F542" s="80"/>
      <c r="G542" s="3222"/>
      <c r="H542" s="3222"/>
      <c r="I542" s="530"/>
      <c r="K542"/>
    </row>
    <row r="543" spans="1:24" x14ac:dyDescent="0.3">
      <c r="E543"/>
      <c r="F543" s="1090"/>
      <c r="G543" s="3227"/>
      <c r="H543" s="3228"/>
      <c r="I543" s="530"/>
      <c r="K543"/>
    </row>
    <row r="544" spans="1:24" x14ac:dyDescent="0.3">
      <c r="E544"/>
      <c r="F544" s="3175" t="s">
        <v>199</v>
      </c>
      <c r="G544" s="3176"/>
      <c r="H544" s="3177"/>
      <c r="I544" s="540">
        <f>SUM(I539:I543)</f>
        <v>22942915.058571056</v>
      </c>
      <c r="J544" s="42">
        <f>I544-M536</f>
        <v>0</v>
      </c>
      <c r="K544"/>
    </row>
    <row r="545" spans="1:24" x14ac:dyDescent="0.3">
      <c r="E545"/>
      <c r="F545" s="674"/>
      <c r="K545"/>
    </row>
    <row r="553" spans="1:24" x14ac:dyDescent="0.3">
      <c r="T553" s="2671"/>
      <c r="U553" s="2671"/>
    </row>
    <row r="555" spans="1:24" x14ac:dyDescent="0.3">
      <c r="T555" s="2673"/>
      <c r="U555" s="2673"/>
    </row>
    <row r="558" spans="1:24" ht="43.2" x14ac:dyDescent="0.3">
      <c r="A558" s="3086" t="s">
        <v>855</v>
      </c>
      <c r="B558" s="3086"/>
      <c r="C558" s="3086"/>
      <c r="D558" s="3086"/>
      <c r="E558" s="3086"/>
      <c r="F558" s="3086"/>
      <c r="G558" s="3086"/>
      <c r="H558" s="3086"/>
      <c r="I558" s="3086"/>
      <c r="J558" s="3086"/>
      <c r="K558" s="3086"/>
      <c r="L558" s="3086"/>
      <c r="M558" s="3086"/>
      <c r="N558" s="3086"/>
      <c r="O558" s="629" t="str">
        <f>$O$6</f>
        <v>Month August-2023</v>
      </c>
      <c r="S558" s="1103" t="s">
        <v>4084</v>
      </c>
      <c r="T558" s="2672" t="str">
        <f>O558</f>
        <v>Month August-2023</v>
      </c>
      <c r="U558" s="2672" t="s">
        <v>5037</v>
      </c>
      <c r="V558" s="1103" t="s">
        <v>15</v>
      </c>
      <c r="W558" s="1103" t="s">
        <v>16</v>
      </c>
      <c r="X558" s="1103" t="s">
        <v>17</v>
      </c>
    </row>
    <row r="559" spans="1:24" x14ac:dyDescent="0.3">
      <c r="A559" s="3087" t="s">
        <v>0</v>
      </c>
      <c r="B559" s="3089" t="s">
        <v>1</v>
      </c>
      <c r="C559" s="3091" t="s">
        <v>2</v>
      </c>
      <c r="D559" s="3092"/>
      <c r="E559" s="3093"/>
      <c r="F559" s="3223" t="s">
        <v>3</v>
      </c>
      <c r="G559" s="3091" t="s">
        <v>4</v>
      </c>
      <c r="H559" s="3093"/>
      <c r="I559" s="3068"/>
      <c r="J559" s="3096" t="s">
        <v>5</v>
      </c>
      <c r="K559" s="3091" t="s">
        <v>6</v>
      </c>
      <c r="L559" s="3068"/>
      <c r="M559" s="95" t="s">
        <v>29</v>
      </c>
      <c r="N559" s="96"/>
      <c r="O559" s="3067" t="s">
        <v>7</v>
      </c>
      <c r="S559"/>
      <c r="V559"/>
      <c r="W559"/>
      <c r="X559"/>
    </row>
    <row r="560" spans="1:24" ht="46.8" x14ac:dyDescent="0.3">
      <c r="A560" s="3088"/>
      <c r="B560" s="3090"/>
      <c r="C560" s="3084" t="s">
        <v>824</v>
      </c>
      <c r="D560" s="3085"/>
      <c r="E560" s="85" t="s">
        <v>9</v>
      </c>
      <c r="F560" s="3224"/>
      <c r="G560" s="2227" t="str">
        <f>'NORTH-1'!G8</f>
        <v>Reading at 00.00hr 
01.08.2023</v>
      </c>
      <c r="H560" s="2227" t="str">
        <f>'NORTH-1'!H8</f>
        <v>Reading at 00.00hr 
01.09.2023</v>
      </c>
      <c r="I560" s="1" t="s">
        <v>10</v>
      </c>
      <c r="J560" s="3088"/>
      <c r="K560" s="1" t="s">
        <v>11</v>
      </c>
      <c r="L560" s="1" t="s">
        <v>12</v>
      </c>
      <c r="M560" s="508" t="s">
        <v>30</v>
      </c>
      <c r="N560" s="75" t="s">
        <v>41</v>
      </c>
      <c r="O560" s="3068"/>
      <c r="S560"/>
      <c r="T560" s="2672">
        <v>15283200.000000071</v>
      </c>
      <c r="U560" s="2672">
        <v>15283200.000000071</v>
      </c>
      <c r="V560" s="33">
        <f>T560-U560</f>
        <v>0</v>
      </c>
      <c r="W560" s="1104">
        <f>V560/U560*100</f>
        <v>0</v>
      </c>
      <c r="X560" s="33" t="str">
        <f>IF(W560&gt;40,"FAULT",IF(W560&lt;-40,"CHECK","OK"))</f>
        <v>OK</v>
      </c>
    </row>
    <row r="561" spans="1:15" x14ac:dyDescent="0.3">
      <c r="A561" s="2">
        <v>1</v>
      </c>
      <c r="B561" s="86">
        <v>2</v>
      </c>
      <c r="C561" s="2582">
        <v>3</v>
      </c>
      <c r="D561" s="2615">
        <v>4</v>
      </c>
      <c r="E561" s="551">
        <v>5</v>
      </c>
      <c r="F561" s="551">
        <v>6</v>
      </c>
      <c r="G561" s="2616">
        <f>'PDB Bill AMR'!$H$5</f>
        <v>8</v>
      </c>
      <c r="H561" s="2616">
        <f>'PDB Bill AMR'!$H$5</f>
        <v>8</v>
      </c>
      <c r="I561" s="2" t="s">
        <v>2021</v>
      </c>
      <c r="J561" s="2">
        <v>10</v>
      </c>
      <c r="K561" s="2" t="s">
        <v>5039</v>
      </c>
      <c r="L561" s="2" t="s">
        <v>5040</v>
      </c>
      <c r="M561" s="2">
        <v>13</v>
      </c>
      <c r="N561" s="2">
        <v>14</v>
      </c>
      <c r="O561" s="2">
        <v>15</v>
      </c>
    </row>
    <row r="562" spans="1:15" x14ac:dyDescent="0.3">
      <c r="A562" s="519"/>
      <c r="B562" s="513" t="s">
        <v>1056</v>
      </c>
      <c r="C562" s="514"/>
      <c r="D562" s="514"/>
      <c r="E562" s="514"/>
      <c r="F562" s="654"/>
      <c r="G562" s="2228"/>
      <c r="H562" s="2228"/>
      <c r="I562" s="514"/>
      <c r="J562" s="514"/>
      <c r="K562" s="573"/>
      <c r="L562" s="514"/>
      <c r="M562" s="515"/>
      <c r="N562" s="516"/>
      <c r="O562" s="507"/>
    </row>
    <row r="563" spans="1:15" x14ac:dyDescent="0.3">
      <c r="A563" s="1341">
        <f>'NORTH-1'!A1413</f>
        <v>0</v>
      </c>
      <c r="B563" s="1342" t="str">
        <f>'NORTH-1'!B1413</f>
        <v>Asad Gate Circuit-1</v>
      </c>
      <c r="C563" s="1157">
        <f>'NORTH-1'!C1413</f>
        <v>33</v>
      </c>
      <c r="D563" s="3225">
        <f>'NORTH-1'!D1413</f>
        <v>0</v>
      </c>
      <c r="E563" s="1157" t="str">
        <f>'NORTH-1'!E1413</f>
        <v>214393/44-2711</v>
      </c>
      <c r="F563" s="1343">
        <f>'NORTH-1'!F1413</f>
        <v>1</v>
      </c>
      <c r="G563" s="1179">
        <f>'NORTH-1'!G1413</f>
        <v>63.826168000000003</v>
      </c>
      <c r="H563" s="1179">
        <f>'NORTH-1'!H1413</f>
        <v>72.466279999999998</v>
      </c>
      <c r="I563" s="1179">
        <f>'NORTH-1'!I1413</f>
        <v>8.6401119999999949</v>
      </c>
      <c r="J563" s="1157">
        <f>'NORTH-1'!J1413</f>
        <v>1000</v>
      </c>
      <c r="K563" s="1151" t="str">
        <f>'NORTH-1'!K1413</f>
        <v xml:space="preserve">Estimated </v>
      </c>
      <c r="L563" s="1180">
        <f>'NORTH-1'!L1413</f>
        <v>8725694.3999999985</v>
      </c>
      <c r="M563" s="1180">
        <f>'NORTH-1'!M1413</f>
        <v>8492568.6890379339</v>
      </c>
      <c r="N563" s="80"/>
      <c r="O563" s="8"/>
    </row>
    <row r="564" spans="1:15" x14ac:dyDescent="0.3">
      <c r="A564" s="1345">
        <f>'NORTH-1'!A1415</f>
        <v>12</v>
      </c>
      <c r="B564" s="1342" t="str">
        <f>'NORTH-1'!B1415</f>
        <v>Asad Gate Circuit-2</v>
      </c>
      <c r="C564" s="1157">
        <f>'NORTH-1'!C1415</f>
        <v>33</v>
      </c>
      <c r="D564" s="3226"/>
      <c r="E564" s="1157" t="str">
        <f>'NORTH-1'!E1415</f>
        <v>214393/43-2711</v>
      </c>
      <c r="F564" s="1343">
        <f>'NORTH-1'!F1415</f>
        <v>1</v>
      </c>
      <c r="G564" s="1179">
        <f>'NORTH-1'!G1415</f>
        <v>9396.2207999999991</v>
      </c>
      <c r="H564" s="1179">
        <f>'NORTH-1'!H1415</f>
        <v>9396.2207999999991</v>
      </c>
      <c r="I564" s="1179">
        <f>'NORTH-1'!I1415</f>
        <v>0</v>
      </c>
      <c r="J564" s="1157">
        <f>'NORTH-1'!J1415</f>
        <v>1000</v>
      </c>
      <c r="K564" s="1151" t="str">
        <f>'NORTH-1'!K1415</f>
        <v xml:space="preserve">Estimated </v>
      </c>
      <c r="L564" s="1180">
        <f>'NORTH-1'!L1415</f>
        <v>8682445.8000000007</v>
      </c>
      <c r="M564" s="1180">
        <f>'NORTH-1'!M1415</f>
        <v>8450475.5684944615</v>
      </c>
      <c r="N564" s="80"/>
      <c r="O564" s="507"/>
    </row>
    <row r="565" spans="1:15" x14ac:dyDescent="0.3">
      <c r="A565" s="519"/>
      <c r="B565" s="100"/>
      <c r="C565" s="89"/>
      <c r="D565" s="601"/>
      <c r="E565" s="619"/>
      <c r="F565" s="620"/>
      <c r="G565" s="2148"/>
      <c r="H565" s="2148"/>
      <c r="I565" s="621"/>
      <c r="J565" s="622" t="s">
        <v>27</v>
      </c>
      <c r="K565" s="623"/>
      <c r="L565" s="624">
        <f>SUM(L563:L564)</f>
        <v>17408140.199999999</v>
      </c>
      <c r="M565" s="624">
        <f>M563+M564</f>
        <v>16943044.257532395</v>
      </c>
      <c r="N565" s="1047"/>
      <c r="O565" s="507"/>
    </row>
    <row r="566" spans="1:15" x14ac:dyDescent="0.3">
      <c r="A566" s="507"/>
      <c r="B566" s="513" t="s">
        <v>1139</v>
      </c>
      <c r="C566" s="514"/>
      <c r="D566" s="514"/>
      <c r="E566" s="514"/>
      <c r="F566" s="654"/>
      <c r="G566" s="2228"/>
      <c r="H566" s="2228"/>
      <c r="I566" s="514"/>
      <c r="J566" s="607"/>
      <c r="K566" s="608"/>
      <c r="L566" s="609"/>
      <c r="M566" s="609"/>
      <c r="N566" s="516"/>
      <c r="O566" s="11"/>
    </row>
    <row r="567" spans="1:15" x14ac:dyDescent="0.3">
      <c r="A567" s="507">
        <v>1</v>
      </c>
      <c r="B567" s="98" t="s">
        <v>2957</v>
      </c>
      <c r="C567" s="51">
        <v>33</v>
      </c>
      <c r="D567" s="3072" t="s">
        <v>290</v>
      </c>
      <c r="E567" s="51" t="s">
        <v>2958</v>
      </c>
      <c r="F567" s="3">
        <v>1</v>
      </c>
      <c r="G567" s="19">
        <v>111497.5</v>
      </c>
      <c r="H567" s="19">
        <v>111497.5</v>
      </c>
      <c r="I567" s="19">
        <f>H567-G567</f>
        <v>0</v>
      </c>
      <c r="J567" s="507">
        <v>270</v>
      </c>
      <c r="K567" s="574">
        <f>J567*I567*F567</f>
        <v>0</v>
      </c>
      <c r="L567" s="21"/>
      <c r="M567" s="21"/>
      <c r="N567" s="80"/>
      <c r="O567" s="11"/>
    </row>
    <row r="568" spans="1:15" x14ac:dyDescent="0.3">
      <c r="A568" s="507">
        <v>2</v>
      </c>
      <c r="B568" s="98" t="s">
        <v>2959</v>
      </c>
      <c r="C568" s="51">
        <v>33</v>
      </c>
      <c r="D568" s="3127" t="s">
        <v>290</v>
      </c>
      <c r="E568" s="51" t="s">
        <v>2960</v>
      </c>
      <c r="F568" s="3">
        <v>1</v>
      </c>
      <c r="G568" s="19">
        <v>123054.55</v>
      </c>
      <c r="H568" s="19">
        <v>123054.55</v>
      </c>
      <c r="I568" s="19">
        <f>H568-G568</f>
        <v>0</v>
      </c>
      <c r="J568" s="507">
        <v>270</v>
      </c>
      <c r="K568" s="574">
        <f>J568*I568*F568</f>
        <v>0</v>
      </c>
      <c r="L568" s="21"/>
      <c r="M568" s="21"/>
      <c r="N568" s="80"/>
      <c r="O568" s="11"/>
    </row>
    <row r="569" spans="1:15" x14ac:dyDescent="0.3">
      <c r="A569" s="507"/>
      <c r="B569" s="100"/>
      <c r="C569" s="89"/>
      <c r="D569" s="601"/>
      <c r="E569" s="89"/>
      <c r="F569" s="46"/>
      <c r="G569" s="35">
        <v>0</v>
      </c>
      <c r="H569" s="35">
        <v>0</v>
      </c>
      <c r="I569" s="35"/>
      <c r="J569" s="94" t="s">
        <v>27</v>
      </c>
      <c r="K569" s="2125">
        <f>K567+K568</f>
        <v>0</v>
      </c>
      <c r="L569" s="42"/>
      <c r="M569" s="42"/>
      <c r="N569" s="83"/>
      <c r="O569" s="11"/>
    </row>
    <row r="570" spans="1:15" x14ac:dyDescent="0.3">
      <c r="A570" s="507"/>
      <c r="B570" s="532" t="s">
        <v>1140</v>
      </c>
      <c r="C570" s="533"/>
      <c r="D570" s="533"/>
      <c r="E570" s="533"/>
      <c r="F570" s="656"/>
      <c r="G570" s="2212">
        <v>0</v>
      </c>
      <c r="H570" s="2212">
        <v>0</v>
      </c>
      <c r="I570" s="533"/>
      <c r="J570" s="533"/>
      <c r="K570" s="578"/>
      <c r="L570" s="533"/>
      <c r="M570" s="536"/>
      <c r="N570" s="534"/>
      <c r="O570" s="7"/>
    </row>
    <row r="571" spans="1:15" x14ac:dyDescent="0.3">
      <c r="A571" s="507"/>
      <c r="B571" s="98" t="s">
        <v>796</v>
      </c>
      <c r="C571" s="51">
        <v>33</v>
      </c>
      <c r="D571" s="3132" t="s">
        <v>800</v>
      </c>
      <c r="E571" s="506"/>
      <c r="F571" s="3"/>
      <c r="G571" s="19">
        <v>0</v>
      </c>
      <c r="H571" s="19">
        <v>0</v>
      </c>
      <c r="I571" s="4"/>
      <c r="J571" s="507"/>
      <c r="K571" s="574"/>
      <c r="L571" s="15">
        <f>J571*I571*F571</f>
        <v>0</v>
      </c>
      <c r="M571" s="6"/>
      <c r="N571" s="76"/>
      <c r="O571" s="507"/>
    </row>
    <row r="572" spans="1:15" x14ac:dyDescent="0.3">
      <c r="A572" s="507"/>
      <c r="B572" s="98" t="s">
        <v>795</v>
      </c>
      <c r="C572" s="51">
        <v>33</v>
      </c>
      <c r="D572" s="3133"/>
      <c r="E572" s="506"/>
      <c r="F572" s="3"/>
      <c r="G572" s="19">
        <v>0</v>
      </c>
      <c r="H572" s="19">
        <v>0</v>
      </c>
      <c r="I572" s="4"/>
      <c r="J572" s="507"/>
      <c r="K572" s="574"/>
      <c r="L572" s="15">
        <f>J572*I572*F572</f>
        <v>0</v>
      </c>
      <c r="M572" s="15"/>
      <c r="N572" s="77"/>
      <c r="O572" s="507"/>
    </row>
    <row r="573" spans="1:15" x14ac:dyDescent="0.3">
      <c r="A573" s="507"/>
      <c r="B573" s="93"/>
      <c r="C573" s="87"/>
      <c r="D573" s="87"/>
      <c r="E573" s="87"/>
      <c r="F573" s="655"/>
      <c r="G573" s="655">
        <v>0</v>
      </c>
      <c r="H573" s="655">
        <v>0</v>
      </c>
      <c r="I573" s="36"/>
      <c r="J573" s="93" t="s">
        <v>262</v>
      </c>
      <c r="K573" s="577"/>
      <c r="L573" s="54">
        <f>SUM(L571:L572)</f>
        <v>0</v>
      </c>
      <c r="M573" s="521"/>
      <c r="N573" s="519"/>
      <c r="O573" s="507"/>
    </row>
    <row r="574" spans="1:15" x14ac:dyDescent="0.3">
      <c r="A574" s="507"/>
      <c r="B574" s="100"/>
      <c r="C574" s="89"/>
      <c r="D574" s="601"/>
      <c r="E574" s="89"/>
      <c r="F574" s="46"/>
      <c r="G574" s="35">
        <v>0</v>
      </c>
      <c r="H574" s="35">
        <v>0</v>
      </c>
      <c r="I574" s="35"/>
      <c r="J574" s="94"/>
      <c r="K574" s="584"/>
      <c r="L574" s="42"/>
      <c r="M574" s="42"/>
      <c r="N574" s="83"/>
      <c r="O574" s="11"/>
    </row>
    <row r="575" spans="1:15" x14ac:dyDescent="0.3">
      <c r="A575" s="524"/>
      <c r="B575" s="532" t="s">
        <v>1141</v>
      </c>
      <c r="C575" s="533"/>
      <c r="D575" s="533"/>
      <c r="E575" s="533"/>
      <c r="F575" s="656"/>
      <c r="G575" s="2212">
        <v>0</v>
      </c>
      <c r="H575" s="2212">
        <v>0</v>
      </c>
      <c r="I575" s="533"/>
      <c r="J575" s="49"/>
      <c r="K575" s="587"/>
      <c r="L575" s="50"/>
      <c r="M575" s="50"/>
      <c r="N575" s="534"/>
      <c r="O575" s="11"/>
    </row>
    <row r="576" spans="1:15" x14ac:dyDescent="0.3">
      <c r="A576" s="507">
        <v>1</v>
      </c>
      <c r="B576" s="98" t="s">
        <v>2961</v>
      </c>
      <c r="C576" s="51">
        <v>33</v>
      </c>
      <c r="D576" s="3097" t="s">
        <v>284</v>
      </c>
      <c r="E576" s="51" t="s">
        <v>2962</v>
      </c>
      <c r="F576" s="3">
        <v>1</v>
      </c>
      <c r="G576" s="19">
        <v>37395.199999999997</v>
      </c>
      <c r="H576" s="19">
        <v>86210.32</v>
      </c>
      <c r="I576" s="20">
        <f>H576-G576</f>
        <v>48815.12000000001</v>
      </c>
      <c r="J576" s="30">
        <v>180</v>
      </c>
      <c r="K576" s="585"/>
      <c r="L576" s="21">
        <f>J576*I576*F576</f>
        <v>8786721.6000000015</v>
      </c>
      <c r="M576" s="21"/>
      <c r="N576" s="81"/>
      <c r="O576" s="11"/>
    </row>
    <row r="577" spans="1:24" x14ac:dyDescent="0.3">
      <c r="A577" s="507">
        <v>2</v>
      </c>
      <c r="B577" s="98" t="s">
        <v>2963</v>
      </c>
      <c r="C577" s="51">
        <v>33</v>
      </c>
      <c r="D577" s="3155" t="s">
        <v>284</v>
      </c>
      <c r="E577" s="51" t="s">
        <v>2964</v>
      </c>
      <c r="F577" s="3">
        <v>1</v>
      </c>
      <c r="G577" s="19">
        <v>49274.9</v>
      </c>
      <c r="H577" s="19">
        <v>98033.95</v>
      </c>
      <c r="I577" s="20">
        <f>H577-G577</f>
        <v>48759.049999999996</v>
      </c>
      <c r="J577" s="30">
        <v>180</v>
      </c>
      <c r="K577" s="585"/>
      <c r="L577" s="21">
        <f>J577*I577*F577</f>
        <v>8776629</v>
      </c>
      <c r="M577" s="21"/>
      <c r="N577" s="81"/>
      <c r="O577" s="11"/>
    </row>
    <row r="578" spans="1:24" x14ac:dyDescent="0.3">
      <c r="A578" s="524"/>
      <c r="B578" s="94"/>
      <c r="C578" s="88"/>
      <c r="D578" s="88"/>
      <c r="E578" s="88"/>
      <c r="F578" s="659"/>
      <c r="G578" s="659"/>
      <c r="H578" s="659"/>
      <c r="I578" s="37"/>
      <c r="J578" s="94" t="s">
        <v>27</v>
      </c>
      <c r="K578" s="586"/>
      <c r="L578" s="42">
        <f>SUM(L576:L577)</f>
        <v>17563350.600000001</v>
      </c>
      <c r="M578" s="42">
        <f>SUM(M576:M577)</f>
        <v>0</v>
      </c>
      <c r="N578" s="589"/>
      <c r="O578" s="11"/>
    </row>
    <row r="579" spans="1:24" ht="16.2" thickBot="1" x14ac:dyDescent="0.35">
      <c r="A579" s="580"/>
      <c r="B579" s="611"/>
      <c r="C579" s="90"/>
      <c r="D579" s="90"/>
      <c r="E579" s="90"/>
      <c r="F579" s="661"/>
      <c r="G579" s="661"/>
      <c r="H579" s="661"/>
      <c r="I579" s="612"/>
      <c r="J579" s="611"/>
      <c r="K579" s="613"/>
      <c r="L579" s="614"/>
      <c r="M579" s="614"/>
      <c r="N579" s="1047"/>
      <c r="O579" s="615"/>
    </row>
    <row r="580" spans="1:24" x14ac:dyDescent="0.3">
      <c r="A580" s="580"/>
      <c r="B580" s="3099" t="s">
        <v>1048</v>
      </c>
      <c r="C580" s="3100"/>
      <c r="D580" s="561" t="s">
        <v>14</v>
      </c>
      <c r="E580"/>
      <c r="F580" s="3101" t="s">
        <v>1058</v>
      </c>
      <c r="G580" s="3102"/>
      <c r="H580" s="3103"/>
      <c r="I580" s="561" t="s">
        <v>14</v>
      </c>
      <c r="K580" s="3105" t="s">
        <v>809</v>
      </c>
      <c r="L580" s="3106"/>
      <c r="M580" s="562" t="s">
        <v>14</v>
      </c>
      <c r="N580" s="1047"/>
      <c r="O580" s="615"/>
    </row>
    <row r="581" spans="1:24" x14ac:dyDescent="0.3">
      <c r="A581" s="580"/>
      <c r="B581" s="3112" t="str">
        <f>B562</f>
        <v>Satmosjid 33 KV SIDE</v>
      </c>
      <c r="C581" s="3113"/>
      <c r="D581" s="567">
        <f>M565</f>
        <v>16943044.257532395</v>
      </c>
      <c r="E581"/>
      <c r="F581" s="3114" t="s">
        <v>810</v>
      </c>
      <c r="G581" s="3115"/>
      <c r="H581" s="3116"/>
      <c r="I581" s="563">
        <f>L573</f>
        <v>0</v>
      </c>
      <c r="K581" s="3117" t="str">
        <f>F582</f>
        <v>ASADGATE 33 KV NET IMPORT</v>
      </c>
      <c r="L581" s="3118"/>
      <c r="M581" s="565">
        <f>I582</f>
        <v>16943044.257532395</v>
      </c>
      <c r="N581" s="1047" t="s">
        <v>222</v>
      </c>
      <c r="O581" s="615"/>
    </row>
    <row r="582" spans="1:24" x14ac:dyDescent="0.3">
      <c r="A582" s="580"/>
      <c r="B582" s="3112" t="s">
        <v>832</v>
      </c>
      <c r="C582" s="3113"/>
      <c r="D582" s="616"/>
      <c r="E582"/>
      <c r="F582" s="3114" t="s">
        <v>1249</v>
      </c>
      <c r="G582" s="3115"/>
      <c r="H582" s="3116"/>
      <c r="I582" s="563">
        <f>D585-I581</f>
        <v>16943044.257532395</v>
      </c>
      <c r="K582" s="3119" t="s">
        <v>1250</v>
      </c>
      <c r="L582" s="3120"/>
      <c r="M582" s="563">
        <f>M615</f>
        <v>17514993.375999995</v>
      </c>
      <c r="N582" s="1047"/>
      <c r="O582" s="615"/>
    </row>
    <row r="583" spans="1:24" x14ac:dyDescent="0.3">
      <c r="A583" s="580"/>
      <c r="B583" s="3112" t="s">
        <v>833</v>
      </c>
      <c r="C583" s="3113"/>
      <c r="D583" s="597"/>
      <c r="E583"/>
      <c r="F583"/>
      <c r="G583" s="2229"/>
      <c r="H583" s="2229"/>
      <c r="I583"/>
      <c r="K583" s="3121" t="s">
        <v>267</v>
      </c>
      <c r="L583" s="3122"/>
      <c r="M583" s="563">
        <f>M581-M582</f>
        <v>-571949.11846759915</v>
      </c>
      <c r="N583" s="1047"/>
      <c r="O583" s="615"/>
    </row>
    <row r="584" spans="1:24" ht="16.2" thickBot="1" x14ac:dyDescent="0.35">
      <c r="A584" s="580"/>
      <c r="B584" s="3112" t="s">
        <v>834</v>
      </c>
      <c r="C584" s="3113"/>
      <c r="D584" s="598"/>
      <c r="E584"/>
      <c r="F584"/>
      <c r="G584" s="2229"/>
      <c r="H584" s="2229"/>
      <c r="I584"/>
      <c r="K584" s="3123" t="s">
        <v>268</v>
      </c>
      <c r="L584" s="3124"/>
      <c r="M584" s="566">
        <f>M583/M581</f>
        <v>-3.3757163693491909E-2</v>
      </c>
      <c r="N584" s="1047"/>
      <c r="O584" s="615"/>
    </row>
    <row r="585" spans="1:24" ht="16.2" thickBot="1" x14ac:dyDescent="0.35">
      <c r="A585" s="580"/>
      <c r="B585" s="3125" t="s">
        <v>799</v>
      </c>
      <c r="C585" s="3126"/>
      <c r="D585" s="564">
        <f>SUM(D581:D583)</f>
        <v>16943044.257532395</v>
      </c>
      <c r="E585"/>
      <c r="N585" s="1047"/>
      <c r="O585" s="615"/>
    </row>
    <row r="586" spans="1:24" x14ac:dyDescent="0.3">
      <c r="A586" s="580"/>
      <c r="B586" s="611"/>
      <c r="C586" s="90"/>
      <c r="D586" s="90"/>
      <c r="E586" s="90"/>
      <c r="F586" s="661"/>
      <c r="G586" s="661"/>
      <c r="H586" s="661"/>
      <c r="I586" s="612"/>
      <c r="J586" s="611"/>
      <c r="K586" s="613"/>
      <c r="L586" s="614"/>
      <c r="M586" s="614"/>
      <c r="N586" s="1047"/>
      <c r="O586" s="615"/>
    </row>
    <row r="587" spans="1:24" x14ac:dyDescent="0.3">
      <c r="B587" s="520"/>
      <c r="C587" s="511"/>
      <c r="D587" s="603"/>
      <c r="E587" s="511"/>
      <c r="N587" s="721"/>
    </row>
    <row r="588" spans="1:24" x14ac:dyDescent="0.3">
      <c r="B588" s="520"/>
      <c r="C588" s="511"/>
      <c r="D588" s="603"/>
      <c r="E588" s="511"/>
      <c r="N588" s="721"/>
    </row>
    <row r="589" spans="1:24" ht="43.2" x14ac:dyDescent="0.3">
      <c r="A589" s="3086" t="s">
        <v>856</v>
      </c>
      <c r="B589" s="3086"/>
      <c r="C589" s="3086"/>
      <c r="D589" s="3086"/>
      <c r="E589" s="3086"/>
      <c r="F589" s="3086"/>
      <c r="G589" s="3086"/>
      <c r="H589" s="3086"/>
      <c r="I589" s="3086"/>
      <c r="J589" s="3086"/>
      <c r="K589" s="3086"/>
      <c r="L589" s="3086"/>
      <c r="M589" s="3086"/>
      <c r="N589" s="3086"/>
      <c r="O589" s="629" t="str">
        <f>$O$6</f>
        <v>Month August-2023</v>
      </c>
      <c r="S589" s="1103" t="s">
        <v>4084</v>
      </c>
      <c r="T589" s="2672" t="str">
        <f>O589</f>
        <v>Month August-2023</v>
      </c>
      <c r="U589" s="2672" t="s">
        <v>5037</v>
      </c>
      <c r="V589" s="1103" t="s">
        <v>15</v>
      </c>
      <c r="W589" s="1103" t="s">
        <v>16</v>
      </c>
      <c r="X589" s="1103" t="s">
        <v>17</v>
      </c>
    </row>
    <row r="590" spans="1:24" x14ac:dyDescent="0.3">
      <c r="A590" s="3087" t="s">
        <v>0</v>
      </c>
      <c r="B590" s="3089" t="s">
        <v>1</v>
      </c>
      <c r="C590" s="3091" t="s">
        <v>2</v>
      </c>
      <c r="D590" s="3092"/>
      <c r="E590" s="3093"/>
      <c r="F590" s="3223" t="s">
        <v>3</v>
      </c>
      <c r="G590" s="3091" t="s">
        <v>4</v>
      </c>
      <c r="H590" s="3093"/>
      <c r="I590" s="3068"/>
      <c r="J590" s="3096" t="s">
        <v>5</v>
      </c>
      <c r="K590" s="3091" t="s">
        <v>6</v>
      </c>
      <c r="L590" s="3068"/>
      <c r="M590" s="95" t="s">
        <v>29</v>
      </c>
      <c r="N590" s="96"/>
      <c r="O590" s="3067" t="s">
        <v>7</v>
      </c>
      <c r="S590"/>
      <c r="V590"/>
      <c r="W590"/>
      <c r="X590"/>
    </row>
    <row r="591" spans="1:24" ht="46.8" x14ac:dyDescent="0.3">
      <c r="A591" s="3088"/>
      <c r="B591" s="3090"/>
      <c r="C591" s="3084" t="s">
        <v>824</v>
      </c>
      <c r="D591" s="3085"/>
      <c r="E591" s="85" t="s">
        <v>9</v>
      </c>
      <c r="F591" s="3224"/>
      <c r="G591" s="2227" t="str">
        <f>'NORTH-1'!G8</f>
        <v>Reading at 00.00hr 
01.08.2023</v>
      </c>
      <c r="H591" s="2227" t="str">
        <f>'NORTH-1'!H8</f>
        <v>Reading at 00.00hr 
01.09.2023</v>
      </c>
      <c r="I591" s="1" t="s">
        <v>10</v>
      </c>
      <c r="J591" s="3088"/>
      <c r="K591" s="1" t="s">
        <v>11</v>
      </c>
      <c r="L591" s="1" t="s">
        <v>12</v>
      </c>
      <c r="M591" s="508" t="s">
        <v>30</v>
      </c>
      <c r="N591" s="75" t="s">
        <v>41</v>
      </c>
      <c r="O591" s="3068"/>
      <c r="S591"/>
      <c r="T591" s="2672">
        <v>15283200.000000071</v>
      </c>
      <c r="U591" s="2672">
        <v>15283200.000000071</v>
      </c>
      <c r="V591" s="33">
        <f>T591-U591</f>
        <v>0</v>
      </c>
      <c r="W591" s="1104">
        <f>V591/U591*100</f>
        <v>0</v>
      </c>
      <c r="X591" s="33" t="str">
        <f>IF(W591&gt;40,"FAULT",IF(W591&lt;-40,"CHECK","OK"))</f>
        <v>OK</v>
      </c>
    </row>
    <row r="592" spans="1:24" x14ac:dyDescent="0.3">
      <c r="A592" s="2">
        <v>1</v>
      </c>
      <c r="B592" s="86">
        <v>2</v>
      </c>
      <c r="C592" s="2582">
        <v>3</v>
      </c>
      <c r="D592" s="2615">
        <v>4</v>
      </c>
      <c r="E592" s="551">
        <v>5</v>
      </c>
      <c r="F592" s="551">
        <v>6</v>
      </c>
      <c r="G592" s="2616">
        <f>'PDB Bill AMR'!$H$5</f>
        <v>8</v>
      </c>
      <c r="H592" s="2616">
        <f>'PDB Bill AMR'!$H$5</f>
        <v>8</v>
      </c>
      <c r="I592" s="2" t="s">
        <v>2021</v>
      </c>
      <c r="J592" s="2">
        <v>10</v>
      </c>
      <c r="K592" s="2" t="s">
        <v>5039</v>
      </c>
      <c r="L592" s="2" t="s">
        <v>5040</v>
      </c>
      <c r="M592" s="2">
        <v>13</v>
      </c>
      <c r="N592" s="2">
        <v>14</v>
      </c>
      <c r="O592" s="2">
        <v>15</v>
      </c>
      <c r="V592" s="33">
        <f t="shared" ref="V592:V614" si="83">T592-U592</f>
        <v>0</v>
      </c>
      <c r="W592" s="1104" t="e">
        <f t="shared" ref="W592:W614" si="84">V592/U592*100</f>
        <v>#DIV/0!</v>
      </c>
      <c r="X592" s="33" t="e">
        <f t="shared" ref="X592:X614" si="85">IF(W592&gt;40,"FAULT",IF(W592&lt;-40,"CHECK","OK"))</f>
        <v>#DIV/0!</v>
      </c>
    </row>
    <row r="593" spans="1:24" x14ac:dyDescent="0.3">
      <c r="A593" s="519"/>
      <c r="B593" s="513" t="s">
        <v>1136</v>
      </c>
      <c r="C593" s="514"/>
      <c r="D593" s="514"/>
      <c r="E593" s="514"/>
      <c r="F593" s="654"/>
      <c r="G593" s="2228"/>
      <c r="H593" s="2228"/>
      <c r="I593" s="514"/>
      <c r="J593" s="514"/>
      <c r="K593" s="573"/>
      <c r="L593" s="514"/>
      <c r="M593" s="515"/>
      <c r="N593" s="516"/>
      <c r="O593" s="507"/>
      <c r="V593" s="33">
        <f t="shared" si="83"/>
        <v>0</v>
      </c>
      <c r="W593" s="1104" t="e">
        <f t="shared" si="84"/>
        <v>#DIV/0!</v>
      </c>
      <c r="X593" s="33" t="e">
        <f t="shared" si="85"/>
        <v>#DIV/0!</v>
      </c>
    </row>
    <row r="594" spans="1:24" x14ac:dyDescent="0.3">
      <c r="A594" s="519">
        <v>1</v>
      </c>
      <c r="B594" s="98" t="s">
        <v>2927</v>
      </c>
      <c r="C594" s="51">
        <v>11</v>
      </c>
      <c r="D594" s="934" t="s">
        <v>290</v>
      </c>
      <c r="E594" s="51" t="s">
        <v>2965</v>
      </c>
      <c r="F594" s="3">
        <v>1</v>
      </c>
      <c r="G594" s="19">
        <v>10301.870000000001</v>
      </c>
      <c r="H594" s="19">
        <v>58777.95</v>
      </c>
      <c r="I594" s="20">
        <f>H594-G594</f>
        <v>48476.079999999994</v>
      </c>
      <c r="J594" s="507">
        <v>180</v>
      </c>
      <c r="K594" s="574">
        <f>J594*I594*F594</f>
        <v>8725694.3999999985</v>
      </c>
      <c r="L594" s="21"/>
      <c r="M594" s="21"/>
      <c r="N594" s="80"/>
      <c r="O594" s="507"/>
      <c r="V594" s="33">
        <f t="shared" si="83"/>
        <v>0</v>
      </c>
      <c r="W594" s="1104" t="e">
        <f t="shared" si="84"/>
        <v>#DIV/0!</v>
      </c>
      <c r="X594" s="33" t="e">
        <f t="shared" si="85"/>
        <v>#DIV/0!</v>
      </c>
    </row>
    <row r="595" spans="1:24" x14ac:dyDescent="0.3">
      <c r="A595" s="519">
        <v>2</v>
      </c>
      <c r="B595" s="98" t="s">
        <v>2928</v>
      </c>
      <c r="C595" s="51">
        <v>11</v>
      </c>
      <c r="D595" s="936" t="s">
        <v>290</v>
      </c>
      <c r="E595" s="51" t="s">
        <v>2966</v>
      </c>
      <c r="F595" s="3">
        <v>1</v>
      </c>
      <c r="G595" s="19">
        <v>50526.32</v>
      </c>
      <c r="H595" s="19">
        <v>98762.13</v>
      </c>
      <c r="I595" s="20">
        <f>H595-G595</f>
        <v>48235.810000000005</v>
      </c>
      <c r="J595" s="507">
        <v>180</v>
      </c>
      <c r="K595" s="574">
        <f>J595*I595*F595</f>
        <v>8682445.8000000007</v>
      </c>
      <c r="L595" s="21"/>
      <c r="M595" s="21"/>
      <c r="N595" s="80"/>
      <c r="O595" s="507"/>
      <c r="V595" s="33">
        <f t="shared" si="83"/>
        <v>0</v>
      </c>
      <c r="W595" s="1104" t="e">
        <f t="shared" si="84"/>
        <v>#DIV/0!</v>
      </c>
      <c r="X595" s="33" t="e">
        <f t="shared" si="85"/>
        <v>#DIV/0!</v>
      </c>
    </row>
    <row r="596" spans="1:24" x14ac:dyDescent="0.3">
      <c r="A596" s="519"/>
      <c r="B596" s="100"/>
      <c r="C596" s="89"/>
      <c r="D596" s="601"/>
      <c r="E596" s="89"/>
      <c r="F596" s="46"/>
      <c r="G596" s="35">
        <v>0</v>
      </c>
      <c r="H596" s="35">
        <v>0</v>
      </c>
      <c r="I596" s="47"/>
      <c r="J596" s="38" t="s">
        <v>27</v>
      </c>
      <c r="K596" s="2125">
        <f>SUM(K594:K595)</f>
        <v>17408140.199999999</v>
      </c>
      <c r="L596" s="48"/>
      <c r="M596" s="42">
        <f>M581</f>
        <v>16943044.257532395</v>
      </c>
      <c r="N596" s="83"/>
      <c r="O596" s="507"/>
      <c r="V596" s="33">
        <f t="shared" si="83"/>
        <v>0</v>
      </c>
      <c r="W596" s="1104" t="e">
        <f t="shared" si="84"/>
        <v>#DIV/0!</v>
      </c>
      <c r="X596" s="33" t="e">
        <f t="shared" si="85"/>
        <v>#DIV/0!</v>
      </c>
    </row>
    <row r="597" spans="1:24" x14ac:dyDescent="0.3">
      <c r="A597" s="519"/>
      <c r="B597" s="532" t="s">
        <v>1136</v>
      </c>
      <c r="C597" s="533"/>
      <c r="D597" s="533"/>
      <c r="E597" s="533"/>
      <c r="F597" s="656"/>
      <c r="G597" s="2212">
        <v>0</v>
      </c>
      <c r="H597" s="2212">
        <v>0</v>
      </c>
      <c r="I597" s="533"/>
      <c r="J597" s="49"/>
      <c r="K597" s="587"/>
      <c r="L597" s="50"/>
      <c r="M597" s="50"/>
      <c r="N597" s="534"/>
      <c r="O597" s="507"/>
      <c r="V597" s="33">
        <f t="shared" si="83"/>
        <v>0</v>
      </c>
      <c r="W597" s="1104" t="e">
        <f t="shared" si="84"/>
        <v>#DIV/0!</v>
      </c>
      <c r="X597" s="33" t="e">
        <f t="shared" si="85"/>
        <v>#DIV/0!</v>
      </c>
    </row>
    <row r="598" spans="1:24" x14ac:dyDescent="0.3">
      <c r="A598" s="519">
        <v>1</v>
      </c>
      <c r="B598" s="98" t="s">
        <v>1137</v>
      </c>
      <c r="C598" s="72">
        <v>11</v>
      </c>
      <c r="D598" s="1077"/>
      <c r="E598" s="51" t="s">
        <v>2967</v>
      </c>
      <c r="F598" s="3">
        <v>1</v>
      </c>
      <c r="G598" s="2231">
        <v>72755.199999999997</v>
      </c>
      <c r="H598" s="2231">
        <v>76114.19</v>
      </c>
      <c r="I598" s="19">
        <f t="shared" ref="I598:I614" si="86">H598-G598</f>
        <v>3358.9900000000052</v>
      </c>
      <c r="J598" s="507">
        <v>60</v>
      </c>
      <c r="K598" s="581"/>
      <c r="L598" s="21">
        <f t="shared" ref="L598:L614" si="87">J598*I598*F598</f>
        <v>201539.40000000031</v>
      </c>
      <c r="M598" s="21">
        <f>L598*$K$615/$L$615</f>
        <v>203554.79400000034</v>
      </c>
      <c r="N598" s="1064" t="s">
        <v>107</v>
      </c>
      <c r="O598" s="14"/>
      <c r="S598" s="511" t="str">
        <f t="shared" ref="S598:S614" si="88">B598</f>
        <v>Gonobhaban</v>
      </c>
      <c r="T598" s="2672">
        <f t="shared" ref="T598:T614" si="89">M598</f>
        <v>203554.79400000034</v>
      </c>
      <c r="U598" s="2672">
        <v>226219.39199999967</v>
      </c>
      <c r="V598" s="33">
        <f t="shared" si="83"/>
        <v>-22664.597999999329</v>
      </c>
      <c r="W598" s="1104">
        <f t="shared" si="84"/>
        <v>-10.018857269318168</v>
      </c>
      <c r="X598" s="33" t="str">
        <f t="shared" si="85"/>
        <v>OK</v>
      </c>
    </row>
    <row r="599" spans="1:24" x14ac:dyDescent="0.3">
      <c r="A599" s="519">
        <v>2</v>
      </c>
      <c r="B599" s="98" t="s">
        <v>2968</v>
      </c>
      <c r="C599" s="72">
        <v>11</v>
      </c>
      <c r="D599" s="946"/>
      <c r="E599" s="51" t="s">
        <v>2969</v>
      </c>
      <c r="F599" s="3">
        <v>1</v>
      </c>
      <c r="G599" s="2231">
        <v>76499.17</v>
      </c>
      <c r="H599" s="2231">
        <v>95633.85</v>
      </c>
      <c r="I599" s="19">
        <f t="shared" si="86"/>
        <v>19134.680000000008</v>
      </c>
      <c r="J599" s="507">
        <v>60</v>
      </c>
      <c r="K599" s="581"/>
      <c r="L599" s="21">
        <f t="shared" si="87"/>
        <v>1148080.8000000005</v>
      </c>
      <c r="M599" s="21">
        <f t="shared" ref="M599:M614" si="90">L599*$K$615/$L$615</f>
        <v>1159561.6080000007</v>
      </c>
      <c r="N599" s="1064" t="s">
        <v>44</v>
      </c>
      <c r="O599" s="14"/>
      <c r="S599" s="511" t="str">
        <f t="shared" si="88"/>
        <v xml:space="preserve"> Rapa Plaza Feeder</v>
      </c>
      <c r="T599" s="2671">
        <f t="shared" si="89"/>
        <v>1159561.6080000007</v>
      </c>
      <c r="U599" s="2671">
        <v>1233509.5584000002</v>
      </c>
      <c r="V599" s="33">
        <f t="shared" si="83"/>
        <v>-73947.950399999507</v>
      </c>
      <c r="W599" s="1104">
        <f t="shared" si="84"/>
        <v>-5.9949231764298823</v>
      </c>
      <c r="X599" s="33" t="str">
        <f t="shared" si="85"/>
        <v>OK</v>
      </c>
    </row>
    <row r="600" spans="1:24" x14ac:dyDescent="0.3">
      <c r="A600" s="519">
        <v>3</v>
      </c>
      <c r="B600" s="98" t="s">
        <v>2970</v>
      </c>
      <c r="C600" s="72">
        <v>11</v>
      </c>
      <c r="D600" s="946"/>
      <c r="E600" s="51" t="s">
        <v>2971</v>
      </c>
      <c r="F600" s="3">
        <v>1</v>
      </c>
      <c r="G600" s="2231">
        <v>15754.76</v>
      </c>
      <c r="H600" s="2231">
        <v>35056.28</v>
      </c>
      <c r="I600" s="19">
        <f t="shared" si="86"/>
        <v>19301.519999999997</v>
      </c>
      <c r="J600" s="507">
        <v>60</v>
      </c>
      <c r="K600" s="581"/>
      <c r="L600" s="21">
        <f t="shared" si="87"/>
        <v>1158091.1999999997</v>
      </c>
      <c r="M600" s="21">
        <f t="shared" si="90"/>
        <v>1169672.1119999997</v>
      </c>
      <c r="N600" s="71" t="s">
        <v>107</v>
      </c>
      <c r="O600" s="14"/>
      <c r="S600" s="511" t="str">
        <f t="shared" si="88"/>
        <v xml:space="preserve"> Shukrabad/ South Plaza</v>
      </c>
      <c r="T600" s="2672">
        <f t="shared" si="89"/>
        <v>1169672.1119999997</v>
      </c>
      <c r="U600" s="2672">
        <v>1195401.7151999995</v>
      </c>
      <c r="V600" s="33">
        <f t="shared" si="83"/>
        <v>-25729.603199999779</v>
      </c>
      <c r="W600" s="1104">
        <f t="shared" si="84"/>
        <v>-2.1523813185841902</v>
      </c>
      <c r="X600" s="33" t="str">
        <f t="shared" si="85"/>
        <v>OK</v>
      </c>
    </row>
    <row r="601" spans="1:24" x14ac:dyDescent="0.3">
      <c r="A601" s="519">
        <v>4</v>
      </c>
      <c r="B601" s="98" t="s">
        <v>2972</v>
      </c>
      <c r="C601" s="72">
        <v>11</v>
      </c>
      <c r="D601" s="946"/>
      <c r="E601" s="51" t="s">
        <v>2973</v>
      </c>
      <c r="F601" s="3">
        <v>1</v>
      </c>
      <c r="G601" s="2231">
        <v>442.81</v>
      </c>
      <c r="H601" s="2231">
        <v>16726.09</v>
      </c>
      <c r="I601" s="19">
        <f t="shared" si="86"/>
        <v>16283.28</v>
      </c>
      <c r="J601" s="507">
        <v>60</v>
      </c>
      <c r="K601" s="581"/>
      <c r="L601" s="21">
        <f t="shared" si="87"/>
        <v>976996.8</v>
      </c>
      <c r="M601" s="21">
        <f t="shared" si="90"/>
        <v>986766.76800000004</v>
      </c>
      <c r="N601" s="1064" t="s">
        <v>101</v>
      </c>
      <c r="O601" s="14"/>
      <c r="S601" s="511" t="str">
        <f t="shared" si="88"/>
        <v xml:space="preserve">  Wasa O/H</v>
      </c>
      <c r="T601" s="2673">
        <f t="shared" si="89"/>
        <v>986766.76800000004</v>
      </c>
      <c r="U601" s="2673">
        <v>1324483.5743999998</v>
      </c>
      <c r="V601" s="33">
        <f t="shared" si="83"/>
        <v>-337716.80639999977</v>
      </c>
      <c r="W601" s="1104">
        <f t="shared" si="84"/>
        <v>-25.497998837244001</v>
      </c>
      <c r="X601" s="33" t="str">
        <f t="shared" si="85"/>
        <v>OK</v>
      </c>
    </row>
    <row r="602" spans="1:24" x14ac:dyDescent="0.3">
      <c r="A602" s="519">
        <v>5</v>
      </c>
      <c r="B602" s="98" t="s">
        <v>2974</v>
      </c>
      <c r="C602" s="72">
        <v>11</v>
      </c>
      <c r="D602" s="946"/>
      <c r="E602" s="51" t="s">
        <v>2975</v>
      </c>
      <c r="F602" s="3">
        <v>1</v>
      </c>
      <c r="G602" s="2231">
        <v>15376.97</v>
      </c>
      <c r="H602" s="2231">
        <v>15731.68</v>
      </c>
      <c r="I602" s="19">
        <f t="shared" si="86"/>
        <v>354.71000000000095</v>
      </c>
      <c r="J602" s="507">
        <v>60</v>
      </c>
      <c r="K602" s="581"/>
      <c r="L602" s="21">
        <f t="shared" si="87"/>
        <v>21282.600000000057</v>
      </c>
      <c r="M602" s="21">
        <f t="shared" si="90"/>
        <v>21495.426000000058</v>
      </c>
      <c r="N602" s="71" t="s">
        <v>44</v>
      </c>
      <c r="O602" s="14"/>
      <c r="S602" s="511" t="str">
        <f t="shared" si="88"/>
        <v xml:space="preserve"> Bangabandhu Memorial Museum </v>
      </c>
      <c r="T602" s="2672">
        <f t="shared" si="89"/>
        <v>21495.426000000058</v>
      </c>
      <c r="U602" s="2672">
        <v>21201.263999999956</v>
      </c>
      <c r="V602" s="33">
        <f t="shared" si="83"/>
        <v>294.16200000010213</v>
      </c>
      <c r="W602" s="1104">
        <f t="shared" si="84"/>
        <v>1.3874738789163832</v>
      </c>
      <c r="X602" s="33" t="str">
        <f t="shared" si="85"/>
        <v>OK</v>
      </c>
    </row>
    <row r="603" spans="1:24" x14ac:dyDescent="0.3">
      <c r="A603" s="519">
        <v>6</v>
      </c>
      <c r="B603" s="98" t="s">
        <v>2976</v>
      </c>
      <c r="C603" s="72">
        <v>11</v>
      </c>
      <c r="D603" s="1097"/>
      <c r="E603" s="51" t="s">
        <v>2977</v>
      </c>
      <c r="F603" s="3">
        <v>1</v>
      </c>
      <c r="G603" s="2231">
        <v>72221.61</v>
      </c>
      <c r="H603" s="2231">
        <v>98671.81</v>
      </c>
      <c r="I603" s="19">
        <f t="shared" si="86"/>
        <v>26450.199999999997</v>
      </c>
      <c r="J603" s="507">
        <v>60</v>
      </c>
      <c r="K603" s="581"/>
      <c r="L603" s="21">
        <f t="shared" si="87"/>
        <v>1587011.9999999998</v>
      </c>
      <c r="M603" s="21">
        <f t="shared" si="90"/>
        <v>1602882.1199999999</v>
      </c>
      <c r="N603" s="71" t="s">
        <v>106</v>
      </c>
      <c r="O603" s="14"/>
      <c r="S603" s="511" t="str">
        <f t="shared" si="88"/>
        <v>Iqbal Road O/H</v>
      </c>
      <c r="T603" s="2672">
        <f t="shared" si="89"/>
        <v>1602882.1199999999</v>
      </c>
      <c r="U603" s="2672">
        <v>1776423.3984000001</v>
      </c>
      <c r="V603" s="33">
        <f t="shared" si="83"/>
        <v>-173541.27840000018</v>
      </c>
      <c r="W603" s="1104">
        <f t="shared" si="84"/>
        <v>-9.7691394155417228</v>
      </c>
      <c r="X603" s="33" t="str">
        <f t="shared" si="85"/>
        <v>OK</v>
      </c>
    </row>
    <row r="604" spans="1:24" x14ac:dyDescent="0.3">
      <c r="A604" s="519">
        <v>7</v>
      </c>
      <c r="B604" s="98" t="s">
        <v>2978</v>
      </c>
      <c r="C604" s="72">
        <v>11</v>
      </c>
      <c r="D604" s="1097"/>
      <c r="E604" s="51" t="s">
        <v>2979</v>
      </c>
      <c r="F604" s="3">
        <v>1</v>
      </c>
      <c r="G604" s="2231">
        <v>798.64</v>
      </c>
      <c r="H604" s="2231">
        <v>35835.26</v>
      </c>
      <c r="I604" s="19">
        <f t="shared" si="86"/>
        <v>35036.620000000003</v>
      </c>
      <c r="J604" s="507">
        <v>60</v>
      </c>
      <c r="K604" s="581"/>
      <c r="L604" s="21">
        <f t="shared" si="87"/>
        <v>2102197.2000000002</v>
      </c>
      <c r="M604" s="21">
        <f t="shared" si="90"/>
        <v>2123219.1720000003</v>
      </c>
      <c r="N604" s="71" t="s">
        <v>106</v>
      </c>
      <c r="O604" s="14"/>
      <c r="S604" s="511" t="str">
        <f t="shared" si="88"/>
        <v xml:space="preserve"> Town Hall</v>
      </c>
      <c r="T604" s="2672">
        <f t="shared" si="89"/>
        <v>2123219.1720000003</v>
      </c>
      <c r="U604" s="2672">
        <v>2353752.1728000003</v>
      </c>
      <c r="V604" s="33">
        <f t="shared" si="83"/>
        <v>-230533.00080000004</v>
      </c>
      <c r="W604" s="1104">
        <f t="shared" si="84"/>
        <v>-9.7942767069551024</v>
      </c>
      <c r="X604" s="33" t="str">
        <f t="shared" si="85"/>
        <v>OK</v>
      </c>
    </row>
    <row r="605" spans="1:24" x14ac:dyDescent="0.3">
      <c r="A605" s="519">
        <v>8</v>
      </c>
      <c r="B605" s="98" t="s">
        <v>2980</v>
      </c>
      <c r="C605" s="72">
        <v>11</v>
      </c>
      <c r="D605" s="1097"/>
      <c r="E605" s="51" t="s">
        <v>2981</v>
      </c>
      <c r="F605" s="3">
        <v>1</v>
      </c>
      <c r="G605" s="2231">
        <v>64790.66</v>
      </c>
      <c r="H605" s="2231">
        <v>89748.19</v>
      </c>
      <c r="I605" s="19">
        <f t="shared" si="86"/>
        <v>24957.53</v>
      </c>
      <c r="J605" s="507">
        <v>60</v>
      </c>
      <c r="K605" s="581"/>
      <c r="L605" s="21">
        <f t="shared" si="87"/>
        <v>1497451.7999999998</v>
      </c>
      <c r="M605" s="21">
        <f t="shared" si="90"/>
        <v>1512426.318</v>
      </c>
      <c r="N605" s="71" t="s">
        <v>106</v>
      </c>
      <c r="O605" s="14"/>
      <c r="S605" s="511" t="str">
        <f t="shared" si="88"/>
        <v xml:space="preserve"> Post Office</v>
      </c>
      <c r="T605" s="2672">
        <f t="shared" si="89"/>
        <v>1512426.318</v>
      </c>
      <c r="U605" s="2672">
        <v>1672604.0352000005</v>
      </c>
      <c r="V605" s="33">
        <f t="shared" si="83"/>
        <v>-160177.71720000054</v>
      </c>
      <c r="W605" s="1104">
        <f t="shared" si="84"/>
        <v>-9.5765473375082113</v>
      </c>
      <c r="X605" s="33" t="str">
        <f t="shared" si="85"/>
        <v>OK</v>
      </c>
    </row>
    <row r="606" spans="1:24" x14ac:dyDescent="0.3">
      <c r="A606" s="519">
        <v>9</v>
      </c>
      <c r="B606" s="98" t="s">
        <v>2982</v>
      </c>
      <c r="C606" s="72">
        <v>11</v>
      </c>
      <c r="D606" s="946"/>
      <c r="E606" s="51" t="s">
        <v>2983</v>
      </c>
      <c r="F606" s="3">
        <v>1</v>
      </c>
      <c r="G606" s="2231">
        <v>11515.28</v>
      </c>
      <c r="H606" s="2231">
        <v>15559.57</v>
      </c>
      <c r="I606" s="19">
        <f t="shared" si="86"/>
        <v>4044.2899999999991</v>
      </c>
      <c r="J606" s="507">
        <v>60</v>
      </c>
      <c r="K606" s="581"/>
      <c r="L606" s="21">
        <f t="shared" si="87"/>
        <v>242657.39999999994</v>
      </c>
      <c r="M606" s="21">
        <f t="shared" si="90"/>
        <v>245083.97399999996</v>
      </c>
      <c r="N606" s="71" t="s">
        <v>107</v>
      </c>
      <c r="O606" s="14"/>
      <c r="S606" s="511" t="str">
        <f t="shared" si="88"/>
        <v>Shangshad Bhaban</v>
      </c>
      <c r="T606" s="2672">
        <f t="shared" si="89"/>
        <v>245083.97399999996</v>
      </c>
      <c r="U606" s="2672">
        <v>292942.13760000007</v>
      </c>
      <c r="V606" s="33">
        <f t="shared" si="83"/>
        <v>-47858.163600000116</v>
      </c>
      <c r="W606" s="1104">
        <f t="shared" si="84"/>
        <v>-16.337070519144088</v>
      </c>
      <c r="X606" s="33" t="str">
        <f t="shared" si="85"/>
        <v>OK</v>
      </c>
    </row>
    <row r="607" spans="1:24" x14ac:dyDescent="0.3">
      <c r="A607" s="519">
        <v>10</v>
      </c>
      <c r="B607" s="98" t="s">
        <v>2984</v>
      </c>
      <c r="C607" s="72">
        <v>11</v>
      </c>
      <c r="D607" s="946"/>
      <c r="E607" s="51" t="s">
        <v>2985</v>
      </c>
      <c r="F607" s="3">
        <v>1</v>
      </c>
      <c r="G607" s="2231">
        <v>8235.4599999999991</v>
      </c>
      <c r="H607" s="2231">
        <v>30815.599999999999</v>
      </c>
      <c r="I607" s="19">
        <f t="shared" si="86"/>
        <v>22580.14</v>
      </c>
      <c r="J607" s="507">
        <v>60</v>
      </c>
      <c r="K607" s="581"/>
      <c r="L607" s="21">
        <f t="shared" si="87"/>
        <v>1354808.4</v>
      </c>
      <c r="M607" s="21">
        <f t="shared" si="90"/>
        <v>1368356.4839999999</v>
      </c>
      <c r="N607" s="71" t="s">
        <v>101</v>
      </c>
      <c r="O607" s="14"/>
      <c r="S607" s="511" t="str">
        <f t="shared" si="88"/>
        <v xml:space="preserve"> Jakir Hossain Road</v>
      </c>
      <c r="T607" s="2672">
        <f t="shared" si="89"/>
        <v>1368356.4839999999</v>
      </c>
      <c r="U607" s="2672">
        <v>1603359.2736000007</v>
      </c>
      <c r="V607" s="33">
        <f t="shared" si="83"/>
        <v>-235002.78960000072</v>
      </c>
      <c r="W607" s="1104">
        <f t="shared" si="84"/>
        <v>-14.6569015110601</v>
      </c>
      <c r="X607" s="33" t="str">
        <f t="shared" si="85"/>
        <v>OK</v>
      </c>
    </row>
    <row r="608" spans="1:24" s="2108" customFormat="1" x14ac:dyDescent="0.3">
      <c r="A608" s="2096">
        <v>11</v>
      </c>
      <c r="B608" s="2097" t="s">
        <v>2986</v>
      </c>
      <c r="C608" s="2098">
        <v>11</v>
      </c>
      <c r="D608" s="2099"/>
      <c r="E608" s="2100" t="s">
        <v>2987</v>
      </c>
      <c r="F608" s="2101">
        <v>1</v>
      </c>
      <c r="G608" s="2235">
        <v>86475.56</v>
      </c>
      <c r="H608" s="2235">
        <v>110299.15</v>
      </c>
      <c r="I608" s="2102">
        <f t="shared" si="86"/>
        <v>23823.589999999997</v>
      </c>
      <c r="J608" s="2103">
        <v>60</v>
      </c>
      <c r="K608" s="2104"/>
      <c r="L608" s="2105">
        <f t="shared" si="87"/>
        <v>1429415.4</v>
      </c>
      <c r="M608" s="2105">
        <f t="shared" si="90"/>
        <v>1443709.554</v>
      </c>
      <c r="N608" s="2106" t="s">
        <v>101</v>
      </c>
      <c r="O608" s="2107"/>
      <c r="S608" s="2108" t="str">
        <f t="shared" si="88"/>
        <v xml:space="preserve"> New Colony O/H Feeder</v>
      </c>
      <c r="T608" s="2672">
        <f t="shared" si="89"/>
        <v>1443709.554</v>
      </c>
      <c r="U608" s="2672">
        <v>1041715.3824000005</v>
      </c>
      <c r="V608" s="2109">
        <f t="shared" si="83"/>
        <v>401994.17159999954</v>
      </c>
      <c r="W608" s="2110">
        <f t="shared" si="84"/>
        <v>38.589635748091581</v>
      </c>
      <c r="X608" s="2109" t="str">
        <f t="shared" si="85"/>
        <v>OK</v>
      </c>
    </row>
    <row r="609" spans="1:24" s="2108" customFormat="1" x14ac:dyDescent="0.3">
      <c r="A609" s="2096">
        <v>12</v>
      </c>
      <c r="B609" s="2097" t="s">
        <v>2988</v>
      </c>
      <c r="C609" s="2098">
        <v>11</v>
      </c>
      <c r="D609" s="2099"/>
      <c r="E609" s="2100" t="s">
        <v>2989</v>
      </c>
      <c r="F609" s="2101">
        <v>1</v>
      </c>
      <c r="G609" s="2235">
        <v>69565.320000000007</v>
      </c>
      <c r="H609" s="2235">
        <v>95588.91</v>
      </c>
      <c r="I609" s="2102">
        <f t="shared" si="86"/>
        <v>26023.589999999997</v>
      </c>
      <c r="J609" s="2103">
        <v>60</v>
      </c>
      <c r="K609" s="2104"/>
      <c r="L609" s="2105">
        <f t="shared" si="87"/>
        <v>1561415.4</v>
      </c>
      <c r="M609" s="2105">
        <f t="shared" si="90"/>
        <v>1577029.5539999998</v>
      </c>
      <c r="N609" s="2106" t="s">
        <v>106</v>
      </c>
      <c r="O609" s="2107"/>
      <c r="S609" s="2108" t="str">
        <f t="shared" si="88"/>
        <v xml:space="preserve"> Aurangzeb Feeder</v>
      </c>
      <c r="T609" s="2672">
        <f t="shared" si="89"/>
        <v>1577029.5539999998</v>
      </c>
      <c r="U609" s="2672">
        <v>1636123.104000001</v>
      </c>
      <c r="V609" s="2109">
        <f t="shared" si="83"/>
        <v>-59093.550000001211</v>
      </c>
      <c r="W609" s="2110">
        <f t="shared" si="84"/>
        <v>-3.6118034062063571</v>
      </c>
      <c r="X609" s="2109" t="str">
        <f t="shared" si="85"/>
        <v>OK</v>
      </c>
    </row>
    <row r="610" spans="1:24" x14ac:dyDescent="0.3">
      <c r="A610" s="519">
        <v>13</v>
      </c>
      <c r="B610" s="98" t="s">
        <v>2990</v>
      </c>
      <c r="C610" s="72">
        <v>11</v>
      </c>
      <c r="D610" s="946"/>
      <c r="E610" s="51" t="s">
        <v>2991</v>
      </c>
      <c r="F610" s="3">
        <v>1</v>
      </c>
      <c r="G610" s="2231">
        <v>67929.33</v>
      </c>
      <c r="H610" s="2231">
        <v>99997.41</v>
      </c>
      <c r="I610" s="19">
        <f t="shared" si="86"/>
        <v>32068.080000000002</v>
      </c>
      <c r="J610" s="507">
        <v>60</v>
      </c>
      <c r="K610" s="581"/>
      <c r="L610" s="21">
        <f t="shared" si="87"/>
        <v>1924084.8</v>
      </c>
      <c r="M610" s="21">
        <f t="shared" si="90"/>
        <v>1943325.648</v>
      </c>
      <c r="N610" s="71" t="s">
        <v>101</v>
      </c>
      <c r="O610" s="14"/>
      <c r="S610" s="511" t="str">
        <f t="shared" si="88"/>
        <v xml:space="preserve"> Asadgate Local Feeder</v>
      </c>
      <c r="T610" s="2672">
        <f t="shared" si="89"/>
        <v>1943325.648</v>
      </c>
      <c r="U610" s="2672">
        <v>2129079.8592000003</v>
      </c>
      <c r="V610" s="33">
        <f t="shared" si="83"/>
        <v>-185754.21120000025</v>
      </c>
      <c r="W610" s="1104">
        <f t="shared" si="84"/>
        <v>-8.7246239448151659</v>
      </c>
      <c r="X610" s="33" t="str">
        <f t="shared" si="85"/>
        <v>OK</v>
      </c>
    </row>
    <row r="611" spans="1:24" x14ac:dyDescent="0.3">
      <c r="A611" s="519">
        <v>14</v>
      </c>
      <c r="B611" s="98" t="s">
        <v>2992</v>
      </c>
      <c r="C611" s="72">
        <v>11</v>
      </c>
      <c r="D611" s="946"/>
      <c r="E611" s="51" t="s">
        <v>2993</v>
      </c>
      <c r="F611" s="3">
        <v>1</v>
      </c>
      <c r="G611" s="2231">
        <v>2967.97</v>
      </c>
      <c r="H611" s="2231">
        <v>2967.97</v>
      </c>
      <c r="I611" s="19">
        <f t="shared" si="86"/>
        <v>0</v>
      </c>
      <c r="J611" s="507">
        <v>60</v>
      </c>
      <c r="K611" s="581"/>
      <c r="L611" s="21">
        <f t="shared" si="87"/>
        <v>0</v>
      </c>
      <c r="M611" s="21">
        <f t="shared" si="90"/>
        <v>0</v>
      </c>
      <c r="N611" s="71" t="s">
        <v>106</v>
      </c>
      <c r="O611" s="14"/>
      <c r="S611" s="511" t="str">
        <f t="shared" si="88"/>
        <v xml:space="preserve"> Sonarbangla Road</v>
      </c>
      <c r="T611" s="2672">
        <f t="shared" si="89"/>
        <v>0</v>
      </c>
      <c r="U611" s="2672">
        <v>0</v>
      </c>
      <c r="V611" s="33">
        <f t="shared" si="83"/>
        <v>0</v>
      </c>
      <c r="W611" s="1104" t="e">
        <f t="shared" si="84"/>
        <v>#DIV/0!</v>
      </c>
      <c r="X611" s="33" t="e">
        <f t="shared" si="85"/>
        <v>#DIV/0!</v>
      </c>
    </row>
    <row r="612" spans="1:24" x14ac:dyDescent="0.3">
      <c r="A612" s="519">
        <v>15</v>
      </c>
      <c r="B612" s="98" t="s">
        <v>2994</v>
      </c>
      <c r="C612" s="72">
        <v>11</v>
      </c>
      <c r="D612" s="946"/>
      <c r="E612" s="51" t="s">
        <v>2995</v>
      </c>
      <c r="F612" s="3">
        <v>1</v>
      </c>
      <c r="G612" s="2231">
        <v>78786.740000000005</v>
      </c>
      <c r="H612" s="2231">
        <v>110191.48</v>
      </c>
      <c r="I612" s="19">
        <f t="shared" si="86"/>
        <v>31404.739999999991</v>
      </c>
      <c r="J612" s="507">
        <v>60</v>
      </c>
      <c r="K612" s="581"/>
      <c r="L612" s="21">
        <f t="shared" si="87"/>
        <v>1884284.3999999994</v>
      </c>
      <c r="M612" s="21">
        <f t="shared" si="90"/>
        <v>1903127.2439999995</v>
      </c>
      <c r="N612" s="71" t="s">
        <v>106</v>
      </c>
      <c r="O612" s="14"/>
      <c r="S612" s="511" t="str">
        <f t="shared" si="88"/>
        <v xml:space="preserve"> Humayun Road</v>
      </c>
      <c r="T612" s="2672">
        <f t="shared" si="89"/>
        <v>1903127.2439999995</v>
      </c>
      <c r="U612" s="2672">
        <v>1920389.3856000004</v>
      </c>
      <c r="V612" s="33">
        <f t="shared" si="83"/>
        <v>-17262.141600000905</v>
      </c>
      <c r="W612" s="1104">
        <f t="shared" si="84"/>
        <v>-0.898887576105175</v>
      </c>
      <c r="X612" s="33" t="str">
        <f t="shared" si="85"/>
        <v>OK</v>
      </c>
    </row>
    <row r="613" spans="1:24" x14ac:dyDescent="0.3">
      <c r="A613" s="519">
        <v>16</v>
      </c>
      <c r="B613" s="98" t="s">
        <v>2996</v>
      </c>
      <c r="C613" s="72">
        <v>11</v>
      </c>
      <c r="D613" s="1097"/>
      <c r="E613" s="51" t="s">
        <v>2997</v>
      </c>
      <c r="F613" s="3">
        <v>1</v>
      </c>
      <c r="G613" s="2231">
        <v>57115.39</v>
      </c>
      <c r="H613" s="2231">
        <v>61032.09</v>
      </c>
      <c r="I613" s="19">
        <f t="shared" si="86"/>
        <v>3916.6999999999971</v>
      </c>
      <c r="J613" s="507">
        <v>60</v>
      </c>
      <c r="K613" s="581"/>
      <c r="L613" s="21">
        <f t="shared" si="87"/>
        <v>235001.99999999983</v>
      </c>
      <c r="M613" s="21">
        <f t="shared" si="90"/>
        <v>237352.01999999984</v>
      </c>
      <c r="N613" s="71" t="s">
        <v>106</v>
      </c>
      <c r="O613" s="14"/>
      <c r="S613" s="511" t="str">
        <f t="shared" si="88"/>
        <v xml:space="preserve"> NHA</v>
      </c>
      <c r="T613" s="2672">
        <f t="shared" si="89"/>
        <v>237352.01999999984</v>
      </c>
      <c r="U613" s="2672">
        <v>264138.53760000021</v>
      </c>
      <c r="V613" s="33">
        <f t="shared" si="83"/>
        <v>-26786.51760000037</v>
      </c>
      <c r="W613" s="1104">
        <f t="shared" si="84"/>
        <v>-10.141086508385495</v>
      </c>
      <c r="X613" s="33" t="str">
        <f t="shared" si="85"/>
        <v>OK</v>
      </c>
    </row>
    <row r="614" spans="1:24" x14ac:dyDescent="0.3">
      <c r="A614" s="519">
        <v>17</v>
      </c>
      <c r="B614" s="98" t="s">
        <v>2998</v>
      </c>
      <c r="C614" s="72">
        <v>0.41499999999999998</v>
      </c>
      <c r="D614" s="947"/>
      <c r="E614" s="51"/>
      <c r="F614" s="3">
        <v>1</v>
      </c>
      <c r="G614" s="2231">
        <v>633994</v>
      </c>
      <c r="H614" s="2231">
        <v>651252</v>
      </c>
      <c r="I614" s="19">
        <f t="shared" si="86"/>
        <v>17258</v>
      </c>
      <c r="J614" s="507">
        <v>1</v>
      </c>
      <c r="K614" s="581"/>
      <c r="L614" s="21">
        <f t="shared" si="87"/>
        <v>17258</v>
      </c>
      <c r="M614" s="21">
        <f t="shared" si="90"/>
        <v>17430.580000000002</v>
      </c>
      <c r="N614" s="71" t="s">
        <v>101</v>
      </c>
      <c r="O614" s="14"/>
      <c r="S614" s="511" t="str">
        <f t="shared" si="88"/>
        <v>Auxiliary transformer</v>
      </c>
      <c r="T614" s="2672">
        <f t="shared" si="89"/>
        <v>17430.580000000002</v>
      </c>
      <c r="U614" s="2672">
        <v>0</v>
      </c>
      <c r="V614" s="33">
        <f t="shared" si="83"/>
        <v>17430.580000000002</v>
      </c>
      <c r="W614" s="1104" t="e">
        <f t="shared" si="84"/>
        <v>#DIV/0!</v>
      </c>
      <c r="X614" s="33" t="e">
        <f t="shared" si="85"/>
        <v>#DIV/0!</v>
      </c>
    </row>
    <row r="615" spans="1:24" ht="27.6" x14ac:dyDescent="0.3">
      <c r="A615" s="524"/>
      <c r="B615" s="94"/>
      <c r="C615" s="88"/>
      <c r="D615" s="88"/>
      <c r="E615" s="88"/>
      <c r="F615" s="659"/>
      <c r="G615" s="659"/>
      <c r="H615" s="659"/>
      <c r="I615" s="37"/>
      <c r="J615" s="52" t="s">
        <v>38</v>
      </c>
      <c r="K615" s="42">
        <f>L615*1.01</f>
        <v>17514993.376000002</v>
      </c>
      <c r="L615" s="2125">
        <f>SUM(L598:L614)</f>
        <v>17341577.600000001</v>
      </c>
      <c r="M615" s="42">
        <f>SUM(M598:M614)</f>
        <v>17514993.375999995</v>
      </c>
      <c r="N615" s="589">
        <f>(M615-L615)/L615*100</f>
        <v>0.99999999999996014</v>
      </c>
      <c r="O615" s="28"/>
    </row>
    <row r="616" spans="1:24" x14ac:dyDescent="0.3">
      <c r="A616"/>
      <c r="B616"/>
      <c r="C616"/>
      <c r="D616"/>
      <c r="E616"/>
      <c r="F616" s="658"/>
      <c r="G616" s="2229"/>
      <c r="H616" s="2229"/>
      <c r="I616"/>
      <c r="J616"/>
      <c r="K616"/>
      <c r="L616"/>
      <c r="M616"/>
      <c r="N616" s="704"/>
      <c r="O616"/>
    </row>
    <row r="617" spans="1:24" x14ac:dyDescent="0.3">
      <c r="E617"/>
      <c r="F617" s="3107" t="s">
        <v>815</v>
      </c>
      <c r="G617" s="3108"/>
      <c r="H617" s="3109"/>
      <c r="I617" s="555" t="s">
        <v>14</v>
      </c>
      <c r="K617"/>
    </row>
    <row r="618" spans="1:24" x14ac:dyDescent="0.3">
      <c r="E618"/>
      <c r="F618" s="80" t="s">
        <v>107</v>
      </c>
      <c r="G618" s="3222" t="s">
        <v>4068</v>
      </c>
      <c r="H618" s="3222"/>
      <c r="I618" s="530">
        <f>M598+M600+M606</f>
        <v>1618310.88</v>
      </c>
      <c r="K618"/>
      <c r="O618" s="511" t="s">
        <v>222</v>
      </c>
    </row>
    <row r="619" spans="1:24" x14ac:dyDescent="0.3">
      <c r="E619"/>
      <c r="F619" s="80" t="s">
        <v>44</v>
      </c>
      <c r="G619" s="3222" t="s">
        <v>4068</v>
      </c>
      <c r="H619" s="3222"/>
      <c r="I619" s="530">
        <f>M599+M602</f>
        <v>1181057.0340000007</v>
      </c>
      <c r="K619"/>
    </row>
    <row r="620" spans="1:24" ht="20.399999999999999" x14ac:dyDescent="0.35">
      <c r="E620"/>
      <c r="F620" s="80" t="s">
        <v>101</v>
      </c>
      <c r="G620" s="3222" t="s">
        <v>4068</v>
      </c>
      <c r="H620" s="3222"/>
      <c r="I620" s="530">
        <f>SUM(M601,M607:M608,M610,M614)</f>
        <v>5759589.034</v>
      </c>
      <c r="J620" s="603"/>
      <c r="K620"/>
      <c r="M620" s="1780"/>
    </row>
    <row r="621" spans="1:24" x14ac:dyDescent="0.3">
      <c r="F621" s="80" t="s">
        <v>106</v>
      </c>
      <c r="G621" s="3222" t="s">
        <v>4068</v>
      </c>
      <c r="H621" s="3222"/>
      <c r="I621" s="530">
        <f>SUM(M603:M605,M609,M611:M613)</f>
        <v>8956036.4279999994</v>
      </c>
      <c r="K621"/>
    </row>
    <row r="622" spans="1:24" x14ac:dyDescent="0.3">
      <c r="E622"/>
      <c r="F622" s="1090"/>
      <c r="G622" s="3222" t="s">
        <v>4068</v>
      </c>
      <c r="H622" s="3222"/>
      <c r="I622" s="530"/>
      <c r="K622"/>
    </row>
    <row r="623" spans="1:24" x14ac:dyDescent="0.3">
      <c r="E623"/>
      <c r="F623" s="3175" t="s">
        <v>199</v>
      </c>
      <c r="G623" s="3176"/>
      <c r="H623" s="3177"/>
      <c r="I623" s="540">
        <f>SUM(I618:I622)</f>
        <v>17514993.376000002</v>
      </c>
      <c r="J623" s="42">
        <f>I623-M615</f>
        <v>0</v>
      </c>
      <c r="K623"/>
    </row>
    <row r="624" spans="1:24" x14ac:dyDescent="0.3">
      <c r="E624"/>
      <c r="F624" s="674"/>
      <c r="K624"/>
    </row>
    <row r="635" spans="1:24" x14ac:dyDescent="0.3">
      <c r="T635" s="2671"/>
      <c r="U635" s="2671"/>
    </row>
    <row r="637" spans="1:24" ht="43.2" x14ac:dyDescent="0.25">
      <c r="A637" s="3086" t="s">
        <v>1251</v>
      </c>
      <c r="B637" s="3086"/>
      <c r="C637" s="3086"/>
      <c r="D637" s="3086"/>
      <c r="E637" s="3086"/>
      <c r="F637" s="3086"/>
      <c r="G637" s="3086"/>
      <c r="H637" s="3086"/>
      <c r="I637" s="3086"/>
      <c r="J637" s="3086"/>
      <c r="K637" s="3086"/>
      <c r="L637" s="3086"/>
      <c r="M637" s="3086"/>
      <c r="N637" s="3086"/>
      <c r="O637" s="629" t="str">
        <f>$O$6</f>
        <v>Month August-2023</v>
      </c>
      <c r="S637" s="1103" t="s">
        <v>4084</v>
      </c>
      <c r="T637" s="2673" t="str">
        <f>O637</f>
        <v>Month August-2023</v>
      </c>
      <c r="U637" s="2673" t="s">
        <v>5037</v>
      </c>
      <c r="V637" s="1103" t="s">
        <v>15</v>
      </c>
      <c r="W637" s="1103" t="s">
        <v>16</v>
      </c>
      <c r="X637" s="1103" t="s">
        <v>17</v>
      </c>
    </row>
    <row r="638" spans="1:24" x14ac:dyDescent="0.3">
      <c r="A638" s="3087" t="s">
        <v>0</v>
      </c>
      <c r="B638" s="3089" t="s">
        <v>1</v>
      </c>
      <c r="C638" s="3091" t="s">
        <v>2</v>
      </c>
      <c r="D638" s="3092"/>
      <c r="E638" s="3093"/>
      <c r="F638" s="3223" t="s">
        <v>3</v>
      </c>
      <c r="G638" s="3091" t="s">
        <v>4</v>
      </c>
      <c r="H638" s="3093"/>
      <c r="I638" s="3068"/>
      <c r="J638" s="3096" t="s">
        <v>5</v>
      </c>
      <c r="K638" s="3091" t="s">
        <v>6</v>
      </c>
      <c r="L638" s="3068"/>
      <c r="M638" s="95" t="s">
        <v>29</v>
      </c>
      <c r="N638" s="96"/>
      <c r="O638" s="3067" t="s">
        <v>7</v>
      </c>
      <c r="S638"/>
      <c r="V638"/>
      <c r="W638"/>
      <c r="X638"/>
    </row>
    <row r="639" spans="1:24" ht="46.8" x14ac:dyDescent="0.3">
      <c r="A639" s="3088"/>
      <c r="B639" s="3090"/>
      <c r="C639" s="3084" t="s">
        <v>824</v>
      </c>
      <c r="D639" s="3085"/>
      <c r="E639" s="85" t="s">
        <v>9</v>
      </c>
      <c r="F639" s="3224"/>
      <c r="G639" s="2227" t="str">
        <f>'NORTH-1'!G8</f>
        <v>Reading at 00.00hr 
01.08.2023</v>
      </c>
      <c r="H639" s="2227" t="str">
        <f>'NORTH-1'!H8</f>
        <v>Reading at 00.00hr 
01.09.2023</v>
      </c>
      <c r="I639" s="1" t="s">
        <v>10</v>
      </c>
      <c r="J639" s="3088"/>
      <c r="K639" s="1" t="s">
        <v>11</v>
      </c>
      <c r="L639" s="1" t="s">
        <v>12</v>
      </c>
      <c r="M639" s="508" t="s">
        <v>30</v>
      </c>
      <c r="N639" s="75" t="s">
        <v>41</v>
      </c>
      <c r="O639" s="3068"/>
      <c r="S639"/>
      <c r="T639" s="2672">
        <v>15283200.000000071</v>
      </c>
      <c r="U639" s="2672">
        <v>15283200.000000071</v>
      </c>
      <c r="V639" s="33">
        <f>T639-U639</f>
        <v>0</v>
      </c>
      <c r="W639" s="1104">
        <f>V639/U639*100</f>
        <v>0</v>
      </c>
      <c r="X639" s="33" t="str">
        <f>IF(W639&gt;40,"FAULT",IF(W639&lt;-40,"CHECK","OK"))</f>
        <v>OK</v>
      </c>
    </row>
    <row r="640" spans="1:24" x14ac:dyDescent="0.3">
      <c r="A640" s="2">
        <v>1</v>
      </c>
      <c r="B640" s="86">
        <v>2</v>
      </c>
      <c r="C640" s="2582">
        <v>3</v>
      </c>
      <c r="D640" s="2615">
        <v>4</v>
      </c>
      <c r="E640" s="551">
        <v>5</v>
      </c>
      <c r="F640" s="551">
        <v>6</v>
      </c>
      <c r="G640" s="2616">
        <f>'PDB Bill AMR'!$H$5</f>
        <v>8</v>
      </c>
      <c r="H640" s="2616">
        <f>'PDB Bill AMR'!$H$5</f>
        <v>8</v>
      </c>
      <c r="I640" s="2" t="s">
        <v>2021</v>
      </c>
      <c r="J640" s="2">
        <v>10</v>
      </c>
      <c r="K640" s="2" t="s">
        <v>5039</v>
      </c>
      <c r="L640" s="2" t="s">
        <v>5040</v>
      </c>
      <c r="M640" s="2">
        <v>13</v>
      </c>
      <c r="N640" s="2">
        <v>14</v>
      </c>
      <c r="O640" s="2">
        <v>15</v>
      </c>
    </row>
    <row r="641" spans="1:21" x14ac:dyDescent="0.3">
      <c r="A641" s="519"/>
      <c r="B641" s="513" t="s">
        <v>4308</v>
      </c>
      <c r="C641" s="514"/>
      <c r="D641" s="514"/>
      <c r="E641" s="514"/>
      <c r="F641" s="654"/>
      <c r="G641" s="2228"/>
      <c r="H641" s="2228"/>
      <c r="I641" s="514"/>
      <c r="J641" s="514"/>
      <c r="K641" s="573"/>
      <c r="L641" s="514"/>
      <c r="M641" s="515"/>
      <c r="N641" s="516"/>
      <c r="O641" s="507"/>
    </row>
    <row r="642" spans="1:21" x14ac:dyDescent="0.3">
      <c r="A642" s="1341">
        <f t="shared" ref="A642:M642" si="91">A408</f>
        <v>3</v>
      </c>
      <c r="B642" s="1342" t="str">
        <f t="shared" si="91"/>
        <v>Banasree-1</v>
      </c>
      <c r="C642" s="1157">
        <f t="shared" si="91"/>
        <v>33</v>
      </c>
      <c r="D642" s="1338" t="str">
        <f t="shared" si="91"/>
        <v>Export</v>
      </c>
      <c r="E642" s="1157" t="str">
        <f t="shared" si="91"/>
        <v>SIEM0504</v>
      </c>
      <c r="F642" s="1343">
        <f t="shared" si="91"/>
        <v>1</v>
      </c>
      <c r="G642" s="1179">
        <f t="shared" ref="G642" si="92">G408</f>
        <v>103409</v>
      </c>
      <c r="H642" s="1179">
        <f t="shared" si="91"/>
        <v>108232</v>
      </c>
      <c r="I642" s="1179">
        <f t="shared" si="91"/>
        <v>4823</v>
      </c>
      <c r="J642" s="1157">
        <f t="shared" si="91"/>
        <v>2000</v>
      </c>
      <c r="K642" s="1151">
        <f t="shared" si="91"/>
        <v>0</v>
      </c>
      <c r="L642" s="1180">
        <f t="shared" si="91"/>
        <v>9646000</v>
      </c>
      <c r="M642" s="1180">
        <f t="shared" si="91"/>
        <v>9650006.8554352056</v>
      </c>
      <c r="N642" s="80"/>
      <c r="O642" s="8"/>
    </row>
    <row r="643" spans="1:21" x14ac:dyDescent="0.3">
      <c r="A643" s="1345">
        <f t="shared" ref="A643:M643" si="93">A411</f>
        <v>4</v>
      </c>
      <c r="B643" s="1342" t="str">
        <f t="shared" si="93"/>
        <v>Banasree-2</v>
      </c>
      <c r="C643" s="1157">
        <f t="shared" si="93"/>
        <v>33</v>
      </c>
      <c r="D643" s="1340" t="str">
        <f t="shared" si="93"/>
        <v>Export</v>
      </c>
      <c r="E643" s="1157" t="str">
        <f t="shared" si="93"/>
        <v>SIEM0506</v>
      </c>
      <c r="F643" s="1343">
        <f t="shared" si="93"/>
        <v>1</v>
      </c>
      <c r="G643" s="1179">
        <f t="shared" ref="G643" si="94">G411</f>
        <v>90976</v>
      </c>
      <c r="H643" s="1179">
        <f t="shared" si="93"/>
        <v>93764</v>
      </c>
      <c r="I643" s="1179">
        <f t="shared" si="93"/>
        <v>2788</v>
      </c>
      <c r="J643" s="1157">
        <f t="shared" si="93"/>
        <v>2000</v>
      </c>
      <c r="K643" s="1151">
        <f t="shared" si="93"/>
        <v>0</v>
      </c>
      <c r="L643" s="1180">
        <f t="shared" si="93"/>
        <v>5576000</v>
      </c>
      <c r="M643" s="1180">
        <f t="shared" si="93"/>
        <v>5578316.2166604502</v>
      </c>
      <c r="N643" s="80"/>
      <c r="O643" s="507"/>
    </row>
    <row r="644" spans="1:21" x14ac:dyDescent="0.3">
      <c r="A644" s="519"/>
      <c r="B644" s="100"/>
      <c r="C644" s="89"/>
      <c r="D644" s="601"/>
      <c r="E644" s="619"/>
      <c r="F644" s="620"/>
      <c r="G644" s="2148"/>
      <c r="H644" s="2148"/>
      <c r="I644" s="621"/>
      <c r="J644" s="622" t="s">
        <v>27</v>
      </c>
      <c r="K644" s="623"/>
      <c r="L644" s="624">
        <f>SUM(L642:L643)</f>
        <v>15222000</v>
      </c>
      <c r="M644" s="624">
        <f>SUM(M642:M643)</f>
        <v>15228323.072095655</v>
      </c>
      <c r="N644" s="1047">
        <f>(M644-L644)/L644*100</f>
        <v>4.1539036234758277E-2</v>
      </c>
      <c r="O644" s="507"/>
    </row>
    <row r="645" spans="1:21" x14ac:dyDescent="0.3">
      <c r="A645" s="507"/>
      <c r="B645" s="513" t="s">
        <v>1252</v>
      </c>
      <c r="C645" s="514"/>
      <c r="D645" s="514"/>
      <c r="E645" s="514"/>
      <c r="F645" s="654"/>
      <c r="G645" s="2228"/>
      <c r="H645" s="2228"/>
      <c r="I645" s="514"/>
      <c r="J645" s="607"/>
      <c r="K645" s="608"/>
      <c r="L645" s="609"/>
      <c r="M645" s="609"/>
      <c r="N645" s="516"/>
      <c r="O645" s="11"/>
    </row>
    <row r="646" spans="1:21" x14ac:dyDescent="0.3">
      <c r="A646" s="507">
        <v>1</v>
      </c>
      <c r="B646" s="98" t="s">
        <v>2999</v>
      </c>
      <c r="C646" s="51">
        <v>33</v>
      </c>
      <c r="D646" s="3072" t="s">
        <v>290</v>
      </c>
      <c r="E646" s="51"/>
      <c r="F646" s="3">
        <v>1</v>
      </c>
      <c r="G646" s="19">
        <v>15589610</v>
      </c>
      <c r="H646" s="19">
        <v>15589610</v>
      </c>
      <c r="I646" s="19">
        <f>H646-G646</f>
        <v>0</v>
      </c>
      <c r="J646" s="507">
        <v>1</v>
      </c>
      <c r="K646" s="574">
        <f>J646*I646*F646</f>
        <v>0</v>
      </c>
      <c r="L646" s="21"/>
      <c r="M646" s="21"/>
      <c r="N646" s="80"/>
      <c r="O646" s="11"/>
    </row>
    <row r="647" spans="1:21" x14ac:dyDescent="0.3">
      <c r="A647" s="507">
        <v>2</v>
      </c>
      <c r="B647" s="98" t="s">
        <v>3000</v>
      </c>
      <c r="C647" s="51">
        <v>33</v>
      </c>
      <c r="D647" s="3127" t="s">
        <v>290</v>
      </c>
      <c r="E647" s="51"/>
      <c r="F647" s="3">
        <v>1</v>
      </c>
      <c r="G647" s="19">
        <v>11242090</v>
      </c>
      <c r="H647" s="19">
        <v>11242090</v>
      </c>
      <c r="I647" s="19">
        <f>H647-G647</f>
        <v>0</v>
      </c>
      <c r="J647" s="507">
        <v>1</v>
      </c>
      <c r="K647" s="574">
        <f>J647*I647*F647</f>
        <v>0</v>
      </c>
      <c r="L647" s="21"/>
      <c r="M647" s="21"/>
      <c r="N647" s="80"/>
      <c r="O647" s="11"/>
    </row>
    <row r="648" spans="1:21" x14ac:dyDescent="0.3">
      <c r="A648" s="507">
        <v>3</v>
      </c>
      <c r="B648" s="98" t="s">
        <v>3001</v>
      </c>
      <c r="C648" s="51">
        <v>33</v>
      </c>
      <c r="D648" s="3073" t="s">
        <v>290</v>
      </c>
      <c r="E648" s="51"/>
      <c r="F648" s="3">
        <v>1</v>
      </c>
      <c r="G648" s="19">
        <v>639920</v>
      </c>
      <c r="H648" s="19">
        <v>639920</v>
      </c>
      <c r="I648" s="19">
        <f>H648-G648</f>
        <v>0</v>
      </c>
      <c r="J648" s="507">
        <v>1</v>
      </c>
      <c r="K648" s="574">
        <f>J648*I648*F648</f>
        <v>0</v>
      </c>
      <c r="L648" s="21"/>
      <c r="M648" s="21"/>
      <c r="N648" s="80"/>
      <c r="O648" s="11"/>
      <c r="T648" s="2675"/>
      <c r="U648" s="2675"/>
    </row>
    <row r="649" spans="1:21" x14ac:dyDescent="0.3">
      <c r="A649" s="507"/>
      <c r="B649" s="100"/>
      <c r="C649" s="89"/>
      <c r="D649" s="601"/>
      <c r="E649" s="89"/>
      <c r="F649" s="46"/>
      <c r="G649" s="35"/>
      <c r="H649" s="35"/>
      <c r="I649" s="35"/>
      <c r="J649" s="94" t="s">
        <v>27</v>
      </c>
      <c r="K649" s="42">
        <f>SUM(K646:K648)</f>
        <v>0</v>
      </c>
      <c r="L649" s="42">
        <f>SUM(L646:L648)</f>
        <v>0</v>
      </c>
      <c r="M649" s="42">
        <f>SUM(M646:M648)</f>
        <v>0</v>
      </c>
      <c r="N649" s="83"/>
      <c r="O649" s="11"/>
    </row>
    <row r="650" spans="1:21" x14ac:dyDescent="0.3">
      <c r="A650" s="507"/>
      <c r="B650" s="532" t="s">
        <v>1253</v>
      </c>
      <c r="C650" s="533"/>
      <c r="D650" s="533"/>
      <c r="E650" s="533"/>
      <c r="F650" s="656"/>
      <c r="G650" s="2212"/>
      <c r="H650" s="2212"/>
      <c r="I650" s="533"/>
      <c r="J650" s="533"/>
      <c r="K650" s="578"/>
      <c r="L650" s="533"/>
      <c r="M650" s="536"/>
      <c r="N650" s="534"/>
      <c r="O650" s="7"/>
    </row>
    <row r="651" spans="1:21" x14ac:dyDescent="0.3">
      <c r="A651" s="507"/>
      <c r="B651" s="98" t="s">
        <v>796</v>
      </c>
      <c r="C651" s="51">
        <v>33</v>
      </c>
      <c r="D651" s="3132" t="s">
        <v>800</v>
      </c>
      <c r="E651" s="506"/>
      <c r="F651" s="3"/>
      <c r="G651" s="19"/>
      <c r="H651" s="19"/>
      <c r="I651" s="4"/>
      <c r="J651" s="507"/>
      <c r="K651" s="574"/>
      <c r="L651" s="15">
        <f>J651*I651*F651</f>
        <v>0</v>
      </c>
      <c r="M651" s="6"/>
      <c r="N651" s="76"/>
      <c r="O651" s="507"/>
      <c r="T651" s="2675"/>
      <c r="U651" s="2675"/>
    </row>
    <row r="652" spans="1:21" x14ac:dyDescent="0.3">
      <c r="A652" s="507"/>
      <c r="B652" s="98" t="s">
        <v>795</v>
      </c>
      <c r="C652" s="51">
        <v>33</v>
      </c>
      <c r="D652" s="3133"/>
      <c r="E652" s="506"/>
      <c r="F652" s="3"/>
      <c r="G652" s="19"/>
      <c r="H652" s="19"/>
      <c r="I652" s="4"/>
      <c r="J652" s="507"/>
      <c r="K652" s="574"/>
      <c r="L652" s="15">
        <f>J652*I652*F652</f>
        <v>0</v>
      </c>
      <c r="M652" s="15"/>
      <c r="N652" s="77"/>
      <c r="O652" s="507"/>
    </row>
    <row r="653" spans="1:21" x14ac:dyDescent="0.3">
      <c r="A653" s="507"/>
      <c r="B653" s="93"/>
      <c r="C653" s="87"/>
      <c r="D653" s="87"/>
      <c r="E653" s="87"/>
      <c r="F653" s="655"/>
      <c r="G653" s="655"/>
      <c r="H653" s="655"/>
      <c r="I653" s="36"/>
      <c r="J653" s="93" t="s">
        <v>262</v>
      </c>
      <c r="K653" s="577"/>
      <c r="L653" s="54">
        <f>SUM(L651:L652)</f>
        <v>0</v>
      </c>
      <c r="M653" s="521"/>
      <c r="N653" s="519"/>
      <c r="O653" s="507"/>
      <c r="T653" s="2675"/>
      <c r="U653" s="2675"/>
    </row>
    <row r="654" spans="1:21" x14ac:dyDescent="0.3">
      <c r="A654" s="507"/>
      <c r="B654" s="100"/>
      <c r="C654" s="89"/>
      <c r="D654" s="601"/>
      <c r="E654" s="89"/>
      <c r="F654" s="46"/>
      <c r="G654" s="35"/>
      <c r="H654" s="35"/>
      <c r="I654" s="35"/>
      <c r="J654" s="94"/>
      <c r="K654" s="584"/>
      <c r="L654" s="42"/>
      <c r="M654" s="42"/>
      <c r="N654" s="83"/>
      <c r="O654" s="11"/>
      <c r="T654" s="2675"/>
      <c r="U654" s="2675"/>
    </row>
    <row r="655" spans="1:21" x14ac:dyDescent="0.3">
      <c r="A655" s="524"/>
      <c r="B655" s="532" t="s">
        <v>1254</v>
      </c>
      <c r="C655" s="533"/>
      <c r="D655" s="533"/>
      <c r="E655" s="533"/>
      <c r="F655" s="656"/>
      <c r="G655" s="2212"/>
      <c r="H655" s="2212"/>
      <c r="I655" s="533"/>
      <c r="J655" s="49"/>
      <c r="K655" s="587"/>
      <c r="L655" s="50"/>
      <c r="M655" s="50"/>
      <c r="N655" s="534"/>
      <c r="O655" s="11"/>
    </row>
    <row r="656" spans="1:21" ht="15.75" customHeight="1" x14ac:dyDescent="0.3">
      <c r="A656" s="507">
        <v>1</v>
      </c>
      <c r="B656" s="98" t="s">
        <v>3002</v>
      </c>
      <c r="C656" s="51">
        <v>33</v>
      </c>
      <c r="D656" s="938" t="s">
        <v>284</v>
      </c>
      <c r="E656" s="51">
        <v>14</v>
      </c>
      <c r="F656" s="3">
        <v>1</v>
      </c>
      <c r="G656" s="19">
        <v>11612560</v>
      </c>
      <c r="H656" s="19">
        <v>11612560</v>
      </c>
      <c r="I656" s="20">
        <f>H656-G656</f>
        <v>0</v>
      </c>
      <c r="J656" s="30">
        <v>1</v>
      </c>
      <c r="K656" s="585"/>
      <c r="L656" s="21">
        <f>J656*I656*F656</f>
        <v>0</v>
      </c>
      <c r="M656" s="21"/>
      <c r="N656" s="81"/>
      <c r="O656" s="11"/>
    </row>
    <row r="657" spans="1:24" x14ac:dyDescent="0.3">
      <c r="A657" s="507">
        <v>2</v>
      </c>
      <c r="B657" s="98" t="s">
        <v>3003</v>
      </c>
      <c r="C657" s="51">
        <v>33</v>
      </c>
      <c r="D657" s="940" t="s">
        <v>284</v>
      </c>
      <c r="E657" s="51">
        <v>74</v>
      </c>
      <c r="F657" s="3">
        <v>1</v>
      </c>
      <c r="G657" s="19">
        <v>8110080</v>
      </c>
      <c r="H657" s="19">
        <v>13639440</v>
      </c>
      <c r="I657" s="20">
        <f>H657-G657</f>
        <v>5529360</v>
      </c>
      <c r="J657" s="30">
        <v>1</v>
      </c>
      <c r="K657" s="585"/>
      <c r="L657" s="21">
        <f>J657*I657*F657</f>
        <v>5529360</v>
      </c>
      <c r="M657" s="21"/>
      <c r="N657" s="81"/>
      <c r="O657" s="11" t="s">
        <v>4707</v>
      </c>
    </row>
    <row r="658" spans="1:24" x14ac:dyDescent="0.3">
      <c r="A658" s="524"/>
      <c r="B658" s="94"/>
      <c r="C658" s="88"/>
      <c r="D658" s="88"/>
      <c r="E658" s="88"/>
      <c r="F658" s="659"/>
      <c r="G658" s="659"/>
      <c r="H658" s="659"/>
      <c r="I658" s="37"/>
      <c r="J658" s="94" t="s">
        <v>27</v>
      </c>
      <c r="K658" s="586"/>
      <c r="L658" s="42">
        <f>SUM(L656:L657)</f>
        <v>5529360</v>
      </c>
      <c r="M658" s="42"/>
      <c r="N658" s="589"/>
      <c r="O658" s="11"/>
    </row>
    <row r="659" spans="1:24" ht="16.2" thickBot="1" x14ac:dyDescent="0.35">
      <c r="A659" s="580"/>
      <c r="B659" s="611"/>
      <c r="C659" s="90"/>
      <c r="D659" s="90"/>
      <c r="E659" s="90"/>
      <c r="F659" s="661"/>
      <c r="G659" s="661"/>
      <c r="H659" s="661"/>
      <c r="I659" s="612"/>
      <c r="J659" s="611"/>
      <c r="K659" s="613"/>
      <c r="L659" s="614"/>
      <c r="M659" s="614"/>
      <c r="N659" s="1047"/>
      <c r="O659" s="615"/>
    </row>
    <row r="660" spans="1:24" x14ac:dyDescent="0.3">
      <c r="A660" s="580"/>
      <c r="B660" s="3099" t="s">
        <v>1048</v>
      </c>
      <c r="C660" s="3100"/>
      <c r="D660" s="561" t="s">
        <v>14</v>
      </c>
      <c r="E660"/>
      <c r="F660" s="3101" t="s">
        <v>4778</v>
      </c>
      <c r="G660" s="3102"/>
      <c r="H660" s="3103"/>
      <c r="I660" s="561" t="s">
        <v>14</v>
      </c>
      <c r="K660" s="3105" t="s">
        <v>4714</v>
      </c>
      <c r="L660" s="3106"/>
      <c r="M660" s="562" t="s">
        <v>14</v>
      </c>
      <c r="N660" s="1047"/>
      <c r="O660" s="615"/>
    </row>
    <row r="661" spans="1:24" x14ac:dyDescent="0.3">
      <c r="A661" s="580"/>
      <c r="B661" s="3112" t="str">
        <f>B641</f>
        <v>MADARTEK 33 KV SIDE</v>
      </c>
      <c r="C661" s="3113"/>
      <c r="D661" s="567">
        <f>M644</f>
        <v>15228323.072095655</v>
      </c>
      <c r="E661"/>
      <c r="F661" s="3114" t="s">
        <v>810</v>
      </c>
      <c r="G661" s="3115"/>
      <c r="H661" s="3116"/>
      <c r="I661" s="563">
        <f>L653</f>
        <v>0</v>
      </c>
      <c r="K661" s="3117" t="str">
        <f>F662</f>
        <v>33 KV Net Import</v>
      </c>
      <c r="L661" s="3118"/>
      <c r="M661" s="565">
        <f>I662</f>
        <v>15228323.072095655</v>
      </c>
      <c r="N661" s="1047"/>
      <c r="O661" s="615"/>
    </row>
    <row r="662" spans="1:24" x14ac:dyDescent="0.3">
      <c r="A662" s="580"/>
      <c r="B662" s="3112" t="s">
        <v>832</v>
      </c>
      <c r="C662" s="3113"/>
      <c r="D662" s="616"/>
      <c r="E662"/>
      <c r="F662" s="3114" t="s">
        <v>4722</v>
      </c>
      <c r="G662" s="3115"/>
      <c r="H662" s="3116"/>
      <c r="I662" s="563">
        <f>D665-I661-N662</f>
        <v>15228323.072095655</v>
      </c>
      <c r="K662" s="3119" t="s">
        <v>4715</v>
      </c>
      <c r="L662" s="3120"/>
      <c r="M662" s="563">
        <f>L658</f>
        <v>5529360</v>
      </c>
      <c r="N662" s="615"/>
    </row>
    <row r="663" spans="1:24" x14ac:dyDescent="0.3">
      <c r="A663" s="580"/>
      <c r="B663" s="3112" t="s">
        <v>833</v>
      </c>
      <c r="C663" s="3113"/>
      <c r="D663" s="597"/>
      <c r="E663"/>
      <c r="F663"/>
      <c r="G663" s="2229"/>
      <c r="H663" s="2229"/>
      <c r="I663"/>
      <c r="K663" s="3121" t="s">
        <v>267</v>
      </c>
      <c r="L663" s="3122"/>
      <c r="M663" s="563">
        <f>M661-M662</f>
        <v>9698963.0720956549</v>
      </c>
      <c r="N663" s="1047"/>
      <c r="O663" s="615"/>
    </row>
    <row r="664" spans="1:24" ht="16.2" thickBot="1" x14ac:dyDescent="0.35">
      <c r="A664" s="580"/>
      <c r="B664" s="3112" t="s">
        <v>834</v>
      </c>
      <c r="C664" s="3113"/>
      <c r="D664" s="598"/>
      <c r="E664"/>
      <c r="F664"/>
      <c r="G664" s="2229"/>
      <c r="H664" s="2229"/>
      <c r="I664"/>
      <c r="K664" s="3123" t="s">
        <v>268</v>
      </c>
      <c r="L664" s="3124"/>
      <c r="M664" s="566">
        <f>M663/M661</f>
        <v>0.63690289641070286</v>
      </c>
      <c r="N664" s="1047"/>
      <c r="O664" s="615"/>
    </row>
    <row r="665" spans="1:24" ht="16.2" thickBot="1" x14ac:dyDescent="0.35">
      <c r="A665" s="580"/>
      <c r="B665" s="3125" t="s">
        <v>799</v>
      </c>
      <c r="C665" s="3126"/>
      <c r="D665" s="564">
        <f>SUM(D661:D663)</f>
        <v>15228323.072095655</v>
      </c>
      <c r="E665"/>
      <c r="N665" s="1047"/>
      <c r="O665" s="615"/>
    </row>
    <row r="666" spans="1:24" x14ac:dyDescent="0.3">
      <c r="A666" s="580"/>
      <c r="B666" s="611"/>
      <c r="C666" s="90"/>
      <c r="D666" s="90"/>
      <c r="E666" s="90"/>
      <c r="F666" s="661"/>
      <c r="G666" s="661"/>
      <c r="H666" s="661"/>
      <c r="I666" s="612"/>
      <c r="J666" s="611"/>
      <c r="K666" s="613" t="s">
        <v>222</v>
      </c>
      <c r="L666" s="614"/>
      <c r="M666" s="614"/>
      <c r="N666" s="1047"/>
      <c r="O666" s="615"/>
    </row>
    <row r="667" spans="1:24" x14ac:dyDescent="0.3">
      <c r="B667" s="520"/>
      <c r="C667" s="511"/>
      <c r="D667" s="603"/>
      <c r="E667" s="511"/>
      <c r="N667" s="721"/>
    </row>
    <row r="668" spans="1:24" x14ac:dyDescent="0.3">
      <c r="B668" s="520"/>
      <c r="C668" s="511"/>
      <c r="D668" s="603"/>
      <c r="E668" s="511"/>
      <c r="N668" s="721"/>
    </row>
    <row r="669" spans="1:24" ht="43.2" x14ac:dyDescent="0.3">
      <c r="A669" s="3086" t="s">
        <v>857</v>
      </c>
      <c r="B669" s="3086"/>
      <c r="C669" s="3086"/>
      <c r="D669" s="3086"/>
      <c r="E669" s="3086"/>
      <c r="F669" s="3086"/>
      <c r="G669" s="3086"/>
      <c r="H669" s="3086"/>
      <c r="I669" s="3086"/>
      <c r="J669" s="3086"/>
      <c r="K669" s="3086"/>
      <c r="L669" s="3086"/>
      <c r="M669" s="3086"/>
      <c r="N669" s="3086"/>
      <c r="O669" s="629" t="str">
        <f>$O$6</f>
        <v>Month August-2023</v>
      </c>
      <c r="S669" s="1103" t="s">
        <v>4084</v>
      </c>
      <c r="T669" s="2672" t="str">
        <f>O669</f>
        <v>Month August-2023</v>
      </c>
      <c r="U669" s="2672" t="s">
        <v>5037</v>
      </c>
      <c r="V669" s="1103" t="s">
        <v>15</v>
      </c>
      <c r="W669" s="1103" t="s">
        <v>16</v>
      </c>
      <c r="X669" s="1103" t="s">
        <v>17</v>
      </c>
    </row>
    <row r="670" spans="1:24" x14ac:dyDescent="0.3">
      <c r="A670" s="3087" t="s">
        <v>0</v>
      </c>
      <c r="B670" s="3089" t="s">
        <v>1</v>
      </c>
      <c r="C670" s="3091" t="s">
        <v>2</v>
      </c>
      <c r="D670" s="3092"/>
      <c r="E670" s="3093"/>
      <c r="F670" s="3223" t="s">
        <v>3</v>
      </c>
      <c r="G670" s="3091" t="s">
        <v>4</v>
      </c>
      <c r="H670" s="3093"/>
      <c r="I670" s="3068"/>
      <c r="J670" s="3096" t="s">
        <v>5</v>
      </c>
      <c r="K670" s="3091" t="s">
        <v>6</v>
      </c>
      <c r="L670" s="3068"/>
      <c r="M670" s="95" t="s">
        <v>29</v>
      </c>
      <c r="N670" s="96"/>
      <c r="O670" s="3067" t="s">
        <v>7</v>
      </c>
      <c r="S670"/>
      <c r="V670"/>
      <c r="W670"/>
      <c r="X670"/>
    </row>
    <row r="671" spans="1:24" ht="46.8" x14ac:dyDescent="0.3">
      <c r="A671" s="3088"/>
      <c r="B671" s="3090"/>
      <c r="C671" s="3084" t="s">
        <v>824</v>
      </c>
      <c r="D671" s="3085"/>
      <c r="E671" s="85" t="s">
        <v>9</v>
      </c>
      <c r="F671" s="3224"/>
      <c r="G671" s="2227" t="str">
        <f>'NORTH-1'!G8</f>
        <v>Reading at 00.00hr 
01.08.2023</v>
      </c>
      <c r="H671" s="2227" t="str">
        <f>'NORTH-1'!H8</f>
        <v>Reading at 00.00hr 
01.09.2023</v>
      </c>
      <c r="I671" s="1" t="s">
        <v>10</v>
      </c>
      <c r="J671" s="3088"/>
      <c r="K671" s="1" t="s">
        <v>11</v>
      </c>
      <c r="L671" s="1" t="s">
        <v>12</v>
      </c>
      <c r="M671" s="508" t="s">
        <v>30</v>
      </c>
      <c r="N671" s="75" t="s">
        <v>41</v>
      </c>
      <c r="O671" s="3068"/>
      <c r="S671"/>
      <c r="V671" s="33">
        <f>T671-U671</f>
        <v>0</v>
      </c>
      <c r="W671" s="1104" t="e">
        <f>V671/U671*100</f>
        <v>#DIV/0!</v>
      </c>
      <c r="X671" s="33" t="e">
        <f>IF(W671&gt;40,"FAULT",IF(W671&lt;-40,"CHECK","OK"))</f>
        <v>#DIV/0!</v>
      </c>
    </row>
    <row r="672" spans="1:24" x14ac:dyDescent="0.3">
      <c r="A672" s="2">
        <v>1</v>
      </c>
      <c r="B672" s="86">
        <v>2</v>
      </c>
      <c r="C672" s="2582">
        <v>3</v>
      </c>
      <c r="D672" s="2615">
        <v>4</v>
      </c>
      <c r="E672" s="551">
        <v>5</v>
      </c>
      <c r="F672" s="551">
        <v>6</v>
      </c>
      <c r="G672" s="2616">
        <f>'PDB Bill AMR'!$H$5</f>
        <v>8</v>
      </c>
      <c r="H672" s="2616">
        <f>'PDB Bill AMR'!$H$5</f>
        <v>8</v>
      </c>
      <c r="I672" s="2" t="s">
        <v>2021</v>
      </c>
      <c r="J672" s="2">
        <v>10</v>
      </c>
      <c r="K672" s="2" t="s">
        <v>5039</v>
      </c>
      <c r="L672" s="2" t="s">
        <v>5040</v>
      </c>
      <c r="M672" s="2">
        <v>13</v>
      </c>
      <c r="N672" s="2">
        <v>14</v>
      </c>
      <c r="O672" s="2">
        <v>15</v>
      </c>
      <c r="V672" s="33">
        <f t="shared" ref="V672:V689" si="95">T672-U672</f>
        <v>0</v>
      </c>
      <c r="W672" s="1104" t="e">
        <f t="shared" ref="W672:W689" si="96">V672/U672*100</f>
        <v>#DIV/0!</v>
      </c>
      <c r="X672" s="33" t="e">
        <f t="shared" ref="X672:X689" si="97">IF(W672&gt;40,"FAULT",IF(W672&lt;-40,"CHECK","OK"))</f>
        <v>#DIV/0!</v>
      </c>
    </row>
    <row r="673" spans="1:24" x14ac:dyDescent="0.3">
      <c r="A673" s="519"/>
      <c r="B673" s="513" t="s">
        <v>1255</v>
      </c>
      <c r="C673" s="514"/>
      <c r="D673" s="514"/>
      <c r="E673" s="514"/>
      <c r="F673" s="654"/>
      <c r="G673" s="2228"/>
      <c r="H673" s="2228"/>
      <c r="I673" s="514"/>
      <c r="J673" s="514"/>
      <c r="K673" s="573"/>
      <c r="L673" s="514"/>
      <c r="M673" s="515"/>
      <c r="N673" s="516"/>
      <c r="O673" s="507"/>
      <c r="V673" s="33">
        <f t="shared" si="95"/>
        <v>0</v>
      </c>
      <c r="W673" s="1104" t="e">
        <f t="shared" si="96"/>
        <v>#DIV/0!</v>
      </c>
      <c r="X673" s="33" t="e">
        <f t="shared" si="97"/>
        <v>#DIV/0!</v>
      </c>
    </row>
    <row r="674" spans="1:24" x14ac:dyDescent="0.3">
      <c r="A674" s="519">
        <v>1</v>
      </c>
      <c r="B674" s="98" t="s">
        <v>3004</v>
      </c>
      <c r="C674" s="51">
        <v>11</v>
      </c>
      <c r="D674" s="934" t="s">
        <v>290</v>
      </c>
      <c r="E674" s="51">
        <v>141</v>
      </c>
      <c r="F674" s="3">
        <v>1</v>
      </c>
      <c r="G674" s="19">
        <v>12785000</v>
      </c>
      <c r="H674" s="19">
        <v>12785000</v>
      </c>
      <c r="I674" s="20">
        <f>H674-G674</f>
        <v>0</v>
      </c>
      <c r="J674" s="507">
        <v>1</v>
      </c>
      <c r="K674" s="574">
        <f>L656</f>
        <v>0</v>
      </c>
      <c r="L674" s="21"/>
      <c r="M674" s="21">
        <f>K674*$I$662/$K$676</f>
        <v>0</v>
      </c>
      <c r="N674" s="80"/>
      <c r="O674" s="507" t="s">
        <v>4707</v>
      </c>
      <c r="V674" s="33">
        <f t="shared" si="95"/>
        <v>0</v>
      </c>
      <c r="W674" s="1104" t="e">
        <f t="shared" si="96"/>
        <v>#DIV/0!</v>
      </c>
      <c r="X674" s="33" t="e">
        <f t="shared" si="97"/>
        <v>#DIV/0!</v>
      </c>
    </row>
    <row r="675" spans="1:24" x14ac:dyDescent="0.3">
      <c r="A675" s="519">
        <v>2</v>
      </c>
      <c r="B675" s="98" t="s">
        <v>3005</v>
      </c>
      <c r="C675" s="51">
        <v>11</v>
      </c>
      <c r="D675" s="936" t="s">
        <v>290</v>
      </c>
      <c r="E675" s="51">
        <v>198</v>
      </c>
      <c r="F675" s="3">
        <v>1</v>
      </c>
      <c r="G675" s="19"/>
      <c r="H675" s="19"/>
      <c r="I675" s="20">
        <f>H675-G675</f>
        <v>0</v>
      </c>
      <c r="J675" s="507">
        <v>1</v>
      </c>
      <c r="K675" s="574">
        <f>L657</f>
        <v>5529360</v>
      </c>
      <c r="L675" s="21"/>
      <c r="M675" s="21">
        <f>K675*$I$662/$K$676</f>
        <v>15228323.072095655</v>
      </c>
      <c r="N675" s="80"/>
      <c r="O675" s="507"/>
      <c r="V675" s="33">
        <f t="shared" si="95"/>
        <v>0</v>
      </c>
      <c r="W675" s="1104" t="e">
        <f t="shared" si="96"/>
        <v>#DIV/0!</v>
      </c>
      <c r="X675" s="33" t="e">
        <f t="shared" si="97"/>
        <v>#DIV/0!</v>
      </c>
    </row>
    <row r="676" spans="1:24" x14ac:dyDescent="0.3">
      <c r="A676" s="519"/>
      <c r="B676" s="100"/>
      <c r="C676" s="89"/>
      <c r="D676" s="601"/>
      <c r="E676" s="89"/>
      <c r="F676" s="46"/>
      <c r="G676" s="35"/>
      <c r="H676" s="35"/>
      <c r="I676" s="47"/>
      <c r="J676" s="38" t="s">
        <v>27</v>
      </c>
      <c r="K676" s="2128">
        <f>SUM(K674:K675)</f>
        <v>5529360</v>
      </c>
      <c r="L676" s="48"/>
      <c r="M676" s="42">
        <f>M661</f>
        <v>15228323.072095655</v>
      </c>
      <c r="N676" s="83"/>
      <c r="O676" s="507"/>
      <c r="V676" s="33">
        <f t="shared" si="95"/>
        <v>0</v>
      </c>
      <c r="W676" s="1104" t="e">
        <f t="shared" si="96"/>
        <v>#DIV/0!</v>
      </c>
      <c r="X676" s="33" t="e">
        <f t="shared" si="97"/>
        <v>#DIV/0!</v>
      </c>
    </row>
    <row r="677" spans="1:24" x14ac:dyDescent="0.3">
      <c r="A677" s="519"/>
      <c r="B677" s="532" t="s">
        <v>1255</v>
      </c>
      <c r="C677" s="533"/>
      <c r="D677" s="533"/>
      <c r="E677" s="533"/>
      <c r="F677" s="656"/>
      <c r="G677" s="2212"/>
      <c r="H677" s="2212"/>
      <c r="I677" s="533"/>
      <c r="J677" s="49"/>
      <c r="K677" s="587"/>
      <c r="L677" s="50"/>
      <c r="M677" s="50"/>
      <c r="N677" s="534"/>
      <c r="O677" s="507"/>
      <c r="V677" s="33">
        <f t="shared" si="95"/>
        <v>0</v>
      </c>
      <c r="W677" s="1104" t="e">
        <f t="shared" si="96"/>
        <v>#DIV/0!</v>
      </c>
      <c r="X677" s="33" t="e">
        <f t="shared" si="97"/>
        <v>#DIV/0!</v>
      </c>
    </row>
    <row r="678" spans="1:24" s="2108" customFormat="1" ht="15.75" customHeight="1" x14ac:dyDescent="0.3">
      <c r="A678" s="2096">
        <v>1</v>
      </c>
      <c r="B678" s="2097" t="s">
        <v>3006</v>
      </c>
      <c r="C678" s="2098">
        <v>11</v>
      </c>
      <c r="D678" s="2144"/>
      <c r="E678" s="2100">
        <v>141</v>
      </c>
      <c r="F678" s="2101">
        <v>1</v>
      </c>
      <c r="G678" s="2235">
        <v>6021560</v>
      </c>
      <c r="H678" s="2235">
        <v>8183640</v>
      </c>
      <c r="I678" s="2102">
        <f t="shared" ref="I678:I689" si="98">H678-G678</f>
        <v>2162080</v>
      </c>
      <c r="J678" s="2103">
        <v>1</v>
      </c>
      <c r="K678" s="524"/>
      <c r="L678" s="2105">
        <f t="shared" ref="L678:L689" si="99">J678*I678*F678</f>
        <v>2162080</v>
      </c>
      <c r="M678" s="2105">
        <f>L678*$K$690/$L$690</f>
        <v>2196051.212644665</v>
      </c>
      <c r="N678" s="2106" t="s">
        <v>112</v>
      </c>
      <c r="O678" s="2676"/>
      <c r="S678" s="2108" t="str">
        <f t="shared" ref="S678:S689" si="100">B678</f>
        <v>Angur Jora</v>
      </c>
      <c r="T678" s="2672">
        <f t="shared" ref="T678:T689" si="101">M678</f>
        <v>2196051.212644665</v>
      </c>
      <c r="U678" s="2672">
        <v>2182461.1183586582</v>
      </c>
      <c r="V678" s="2109">
        <f t="shared" si="95"/>
        <v>13590.094286006875</v>
      </c>
      <c r="W678" s="2110">
        <f t="shared" si="96"/>
        <v>0.62269582590444694</v>
      </c>
      <c r="X678" s="2109" t="str">
        <f t="shared" si="97"/>
        <v>OK</v>
      </c>
    </row>
    <row r="679" spans="1:24" s="2108" customFormat="1" x14ac:dyDescent="0.3">
      <c r="A679" s="2096">
        <v>2</v>
      </c>
      <c r="B679" s="2097" t="s">
        <v>3007</v>
      </c>
      <c r="C679" s="2098">
        <v>11</v>
      </c>
      <c r="D679" s="2099"/>
      <c r="E679" s="2100">
        <v>68</v>
      </c>
      <c r="F679" s="2101">
        <v>1</v>
      </c>
      <c r="G679" s="2235">
        <v>8177840</v>
      </c>
      <c r="H679" s="2235">
        <v>10767760</v>
      </c>
      <c r="I679" s="2102">
        <f t="shared" si="98"/>
        <v>2589920</v>
      </c>
      <c r="J679" s="2103">
        <v>1</v>
      </c>
      <c r="K679" s="524"/>
      <c r="L679" s="2105">
        <f t="shared" si="99"/>
        <v>2589920</v>
      </c>
      <c r="M679" s="2105">
        <f t="shared" ref="M679:M689" si="102">L679*$K$690/$L$690</f>
        <v>2630613.5557669792</v>
      </c>
      <c r="N679" s="2106" t="s">
        <v>112</v>
      </c>
      <c r="O679" s="2676"/>
      <c r="S679" s="2108" t="str">
        <f t="shared" si="100"/>
        <v>Block F-G Avenue</v>
      </c>
      <c r="T679" s="2672">
        <f t="shared" si="101"/>
        <v>2630613.5557669792</v>
      </c>
      <c r="U679" s="2672">
        <v>2686465.1418020269</v>
      </c>
      <c r="V679" s="2109">
        <f t="shared" si="95"/>
        <v>-55851.586035047658</v>
      </c>
      <c r="W679" s="2110">
        <f t="shared" si="96"/>
        <v>-2.0789990968423115</v>
      </c>
      <c r="X679" s="2109" t="str">
        <f t="shared" si="97"/>
        <v>OK</v>
      </c>
    </row>
    <row r="680" spans="1:24" x14ac:dyDescent="0.3">
      <c r="A680" s="519">
        <v>3</v>
      </c>
      <c r="B680" s="98" t="s">
        <v>3008</v>
      </c>
      <c r="C680" s="72">
        <v>11</v>
      </c>
      <c r="D680" s="946"/>
      <c r="E680" s="51">
        <v>168</v>
      </c>
      <c r="F680" s="3">
        <v>1</v>
      </c>
      <c r="G680" s="2231">
        <v>6283880</v>
      </c>
      <c r="H680" s="2231">
        <v>8050960</v>
      </c>
      <c r="I680" s="19">
        <f t="shared" si="98"/>
        <v>1767080</v>
      </c>
      <c r="J680" s="507">
        <v>1</v>
      </c>
      <c r="K680" s="524"/>
      <c r="L680" s="21">
        <f t="shared" si="99"/>
        <v>1767080</v>
      </c>
      <c r="M680" s="21">
        <f t="shared" si="102"/>
        <v>1794844.8608932761</v>
      </c>
      <c r="N680" s="71" t="s">
        <v>112</v>
      </c>
      <c r="O680" s="2676"/>
      <c r="S680" s="511" t="str">
        <f t="shared" si="100"/>
        <v>Banasree Main Road(Monpura)</v>
      </c>
      <c r="T680" s="2672">
        <f t="shared" si="101"/>
        <v>1794844.8608932761</v>
      </c>
      <c r="U680" s="2672">
        <v>1857089.8972569839</v>
      </c>
      <c r="V680" s="33">
        <f t="shared" si="95"/>
        <v>-62245.036363707855</v>
      </c>
      <c r="W680" s="1104">
        <f t="shared" si="96"/>
        <v>-3.351751385630116</v>
      </c>
      <c r="X680" s="33" t="str">
        <f t="shared" si="97"/>
        <v>OK</v>
      </c>
    </row>
    <row r="681" spans="1:24" x14ac:dyDescent="0.3">
      <c r="A681" s="519">
        <v>4</v>
      </c>
      <c r="B681" s="98" t="s">
        <v>3009</v>
      </c>
      <c r="C681" s="72">
        <v>11</v>
      </c>
      <c r="D681" s="946"/>
      <c r="E681" s="51">
        <v>62</v>
      </c>
      <c r="F681" s="3">
        <v>1</v>
      </c>
      <c r="G681" s="2231">
        <v>9606640</v>
      </c>
      <c r="H681" s="2231">
        <v>11812880</v>
      </c>
      <c r="I681" s="19">
        <f t="shared" si="98"/>
        <v>2206240</v>
      </c>
      <c r="J681" s="507">
        <v>1</v>
      </c>
      <c r="K681" s="524"/>
      <c r="L681" s="21">
        <f t="shared" si="99"/>
        <v>2206240</v>
      </c>
      <c r="M681" s="21">
        <f t="shared" si="102"/>
        <v>2240905.0670581874</v>
      </c>
      <c r="N681" s="71" t="s">
        <v>112</v>
      </c>
      <c r="O681" s="2676"/>
      <c r="S681" s="511" t="str">
        <f t="shared" si="100"/>
        <v>Baitul Kuddus</v>
      </c>
      <c r="T681" s="2672">
        <f t="shared" si="101"/>
        <v>2240905.0670581874</v>
      </c>
      <c r="U681" s="2672">
        <v>2321761.5566635868</v>
      </c>
      <c r="V681" s="33">
        <f t="shared" si="95"/>
        <v>-80856.489605399314</v>
      </c>
      <c r="W681" s="1104">
        <f t="shared" si="96"/>
        <v>-3.4825492468568373</v>
      </c>
      <c r="X681" s="33" t="str">
        <f t="shared" si="97"/>
        <v>OK</v>
      </c>
    </row>
    <row r="682" spans="1:24" x14ac:dyDescent="0.3">
      <c r="A682" s="519">
        <v>5</v>
      </c>
      <c r="B682" s="98" t="s">
        <v>3010</v>
      </c>
      <c r="C682" s="72">
        <v>11</v>
      </c>
      <c r="D682" s="946"/>
      <c r="E682" s="51"/>
      <c r="F682" s="3">
        <v>1</v>
      </c>
      <c r="G682" s="2231">
        <v>8292520</v>
      </c>
      <c r="H682" s="2231">
        <v>9057960</v>
      </c>
      <c r="I682" s="19">
        <f t="shared" si="98"/>
        <v>765440</v>
      </c>
      <c r="J682" s="507">
        <v>1</v>
      </c>
      <c r="K682" s="524"/>
      <c r="L682" s="21">
        <f t="shared" si="99"/>
        <v>765440</v>
      </c>
      <c r="M682" s="21">
        <f t="shared" si="102"/>
        <v>777466.8098343875</v>
      </c>
      <c r="N682" s="71" t="s">
        <v>112</v>
      </c>
      <c r="O682" s="2676"/>
      <c r="S682" s="511" t="str">
        <f t="shared" si="100"/>
        <v>Ideal</v>
      </c>
      <c r="T682" s="2672">
        <f t="shared" si="101"/>
        <v>777466.8098343875</v>
      </c>
      <c r="U682" s="2672">
        <v>813387.62894736452</v>
      </c>
      <c r="V682" s="33">
        <f t="shared" si="95"/>
        <v>-35920.819112977013</v>
      </c>
      <c r="W682" s="1104">
        <f t="shared" si="96"/>
        <v>-4.416199341446033</v>
      </c>
      <c r="X682" s="33" t="str">
        <f t="shared" si="97"/>
        <v>OK</v>
      </c>
    </row>
    <row r="683" spans="1:24" x14ac:dyDescent="0.3">
      <c r="A683" s="519">
        <v>6</v>
      </c>
      <c r="B683" s="2725" t="s">
        <v>3011</v>
      </c>
      <c r="C683" s="72">
        <v>11</v>
      </c>
      <c r="D683" s="946"/>
      <c r="E683" s="51">
        <v>46</v>
      </c>
      <c r="F683" s="3">
        <v>1</v>
      </c>
      <c r="G683" s="2231">
        <v>42320</v>
      </c>
      <c r="H683" s="2231">
        <v>2164440</v>
      </c>
      <c r="I683" s="19">
        <f t="shared" si="98"/>
        <v>2122120</v>
      </c>
      <c r="J683" s="507">
        <v>1</v>
      </c>
      <c r="K683" s="524"/>
      <c r="L683" s="21">
        <f t="shared" si="99"/>
        <v>2122120</v>
      </c>
      <c r="M683" s="21">
        <f t="shared" si="102"/>
        <v>2155463.3498193854</v>
      </c>
      <c r="N683" s="71" t="s">
        <v>112</v>
      </c>
      <c r="O683" s="2676"/>
      <c r="S683" s="511" t="str">
        <f t="shared" si="100"/>
        <v>Central Mosque</v>
      </c>
      <c r="T683" s="2672">
        <f t="shared" si="101"/>
        <v>2155463.3498193854</v>
      </c>
      <c r="U683" s="2672">
        <v>2252151.7613179432</v>
      </c>
      <c r="V683" s="33">
        <f t="shared" si="95"/>
        <v>-96688.411498557776</v>
      </c>
      <c r="W683" s="1104">
        <f t="shared" si="96"/>
        <v>-4.2931570225079509</v>
      </c>
      <c r="X683" s="33" t="str">
        <f t="shared" si="97"/>
        <v>OK</v>
      </c>
    </row>
    <row r="684" spans="1:24" x14ac:dyDescent="0.3">
      <c r="A684" s="519">
        <v>7</v>
      </c>
      <c r="B684" s="98" t="s">
        <v>3012</v>
      </c>
      <c r="C684" s="72">
        <v>11</v>
      </c>
      <c r="D684" s="946"/>
      <c r="E684" s="51">
        <v>47</v>
      </c>
      <c r="F684" s="3">
        <v>1</v>
      </c>
      <c r="G684" s="2231">
        <v>9603880</v>
      </c>
      <c r="H684" s="2231">
        <v>10720120</v>
      </c>
      <c r="I684" s="19">
        <f t="shared" si="98"/>
        <v>1116240</v>
      </c>
      <c r="J684" s="507">
        <v>1</v>
      </c>
      <c r="K684" s="524"/>
      <c r="L684" s="21">
        <f t="shared" si="99"/>
        <v>1116240</v>
      </c>
      <c r="M684" s="21">
        <f t="shared" si="102"/>
        <v>1133778.6786809373</v>
      </c>
      <c r="N684" s="71" t="s">
        <v>112</v>
      </c>
      <c r="O684" s="2676"/>
      <c r="S684" s="511" t="str">
        <f t="shared" si="100"/>
        <v>Larive</v>
      </c>
      <c r="T684" s="2671">
        <f t="shared" si="101"/>
        <v>1133778.6786809373</v>
      </c>
      <c r="U684" s="2671">
        <v>1209136.6977242797</v>
      </c>
      <c r="V684" s="33">
        <f t="shared" si="95"/>
        <v>-75358.019043342443</v>
      </c>
      <c r="W684" s="1104">
        <f t="shared" si="96"/>
        <v>-6.2323820941977877</v>
      </c>
      <c r="X684" s="33" t="str">
        <f t="shared" si="97"/>
        <v>OK</v>
      </c>
    </row>
    <row r="685" spans="1:24" x14ac:dyDescent="0.3">
      <c r="A685" s="519">
        <v>8</v>
      </c>
      <c r="B685" s="98" t="s">
        <v>3013</v>
      </c>
      <c r="C685" s="72">
        <v>11</v>
      </c>
      <c r="D685" s="946"/>
      <c r="E685" s="51"/>
      <c r="F685" s="3">
        <v>1</v>
      </c>
      <c r="G685" s="2231">
        <v>4697520</v>
      </c>
      <c r="H685" s="2231">
        <v>5431800</v>
      </c>
      <c r="I685" s="19">
        <f t="shared" si="98"/>
        <v>734280</v>
      </c>
      <c r="J685" s="507">
        <v>1</v>
      </c>
      <c r="K685" s="524"/>
      <c r="L685" s="21">
        <f t="shared" si="99"/>
        <v>734280</v>
      </c>
      <c r="M685" s="21">
        <f t="shared" si="102"/>
        <v>745817.21509875893</v>
      </c>
      <c r="N685" s="1064" t="s">
        <v>4048</v>
      </c>
      <c r="O685" s="2676"/>
      <c r="S685" s="511" t="str">
        <f t="shared" si="100"/>
        <v>Bank Colony</v>
      </c>
      <c r="T685" s="2672">
        <f t="shared" si="101"/>
        <v>745817.21509875893</v>
      </c>
      <c r="U685" s="2672">
        <v>791659.83278111415</v>
      </c>
      <c r="V685" s="33">
        <f t="shared" si="95"/>
        <v>-45842.617682355223</v>
      </c>
      <c r="W685" s="1104">
        <f t="shared" si="96"/>
        <v>-5.7906964309796223</v>
      </c>
      <c r="X685" s="33" t="str">
        <f t="shared" si="97"/>
        <v>OK</v>
      </c>
    </row>
    <row r="686" spans="1:24" x14ac:dyDescent="0.3">
      <c r="A686" s="519">
        <v>9</v>
      </c>
      <c r="B686" s="98" t="s">
        <v>3014</v>
      </c>
      <c r="C686" s="72">
        <v>11</v>
      </c>
      <c r="D686" s="946"/>
      <c r="E686" s="51"/>
      <c r="F686" s="3">
        <v>1</v>
      </c>
      <c r="G686" s="2231">
        <v>3153240</v>
      </c>
      <c r="H686" s="2231">
        <v>4168440</v>
      </c>
      <c r="I686" s="19">
        <f t="shared" si="98"/>
        <v>1015200</v>
      </c>
      <c r="J686" s="507">
        <v>1</v>
      </c>
      <c r="K686" s="524"/>
      <c r="L686" s="21">
        <f t="shared" si="99"/>
        <v>1015200</v>
      </c>
      <c r="M686" s="21">
        <f t="shared" si="102"/>
        <v>1031151.109615215</v>
      </c>
      <c r="N686" s="1064" t="s">
        <v>4048</v>
      </c>
      <c r="O686" s="2676"/>
      <c r="S686" s="511" t="str">
        <f t="shared" si="100"/>
        <v>Salambagh</v>
      </c>
      <c r="T686" s="2672">
        <f t="shared" si="101"/>
        <v>1031151.109615215</v>
      </c>
      <c r="U686" s="2672">
        <v>794065.04928695946</v>
      </c>
      <c r="V686" s="33">
        <f t="shared" si="95"/>
        <v>237086.06032825552</v>
      </c>
      <c r="W686" s="1104">
        <f t="shared" si="96"/>
        <v>29.857259243578333</v>
      </c>
      <c r="X686" s="33" t="str">
        <f t="shared" si="97"/>
        <v>OK</v>
      </c>
    </row>
    <row r="687" spans="1:24" x14ac:dyDescent="0.3">
      <c r="A687" s="519">
        <v>10</v>
      </c>
      <c r="B687" s="98" t="s">
        <v>3015</v>
      </c>
      <c r="C687" s="72">
        <v>11</v>
      </c>
      <c r="D687" s="946"/>
      <c r="E687" s="51"/>
      <c r="F687" s="3">
        <v>1</v>
      </c>
      <c r="G687" s="2231">
        <v>2347080</v>
      </c>
      <c r="H687" s="2231">
        <v>2861160</v>
      </c>
      <c r="I687" s="19">
        <f t="shared" si="98"/>
        <v>514080</v>
      </c>
      <c r="J687" s="507">
        <v>1</v>
      </c>
      <c r="K687" s="524"/>
      <c r="L687" s="21">
        <f t="shared" si="99"/>
        <v>514080</v>
      </c>
      <c r="M687" s="21">
        <f t="shared" si="102"/>
        <v>522157.37040089606</v>
      </c>
      <c r="N687" s="71" t="s">
        <v>4048</v>
      </c>
      <c r="O687" s="2676"/>
      <c r="S687" s="511" t="str">
        <f t="shared" si="100"/>
        <v>Titas Road</v>
      </c>
      <c r="T687" s="2673">
        <f t="shared" si="101"/>
        <v>522157.37040089606</v>
      </c>
      <c r="U687" s="2673">
        <v>387724.94312296039</v>
      </c>
      <c r="V687" s="33">
        <f t="shared" si="95"/>
        <v>134432.42727793567</v>
      </c>
      <c r="W687" s="1104">
        <f t="shared" si="96"/>
        <v>34.672112192509289</v>
      </c>
      <c r="X687" s="33" t="str">
        <f t="shared" si="97"/>
        <v>OK</v>
      </c>
    </row>
    <row r="688" spans="1:24" x14ac:dyDescent="0.3">
      <c r="A688" s="519">
        <v>11</v>
      </c>
      <c r="B688" s="98" t="s">
        <v>274</v>
      </c>
      <c r="C688" s="72">
        <v>0.41499999999999998</v>
      </c>
      <c r="D688" s="946"/>
      <c r="E688" s="51">
        <v>7734</v>
      </c>
      <c r="F688" s="3">
        <v>1</v>
      </c>
      <c r="G688" s="2231">
        <v>3332.3</v>
      </c>
      <c r="H688" s="2231">
        <v>3405</v>
      </c>
      <c r="I688" s="19">
        <f t="shared" si="98"/>
        <v>72.699999999999818</v>
      </c>
      <c r="J688" s="507">
        <v>1</v>
      </c>
      <c r="K688" s="524"/>
      <c r="L688" s="21">
        <f t="shared" si="99"/>
        <v>72.699999999999818</v>
      </c>
      <c r="M688" s="21">
        <f t="shared" si="102"/>
        <v>73.842282967913647</v>
      </c>
      <c r="N688" s="71" t="s">
        <v>112</v>
      </c>
      <c r="O688" s="2676"/>
      <c r="S688" s="511" t="str">
        <f t="shared" si="100"/>
        <v>AT-1</v>
      </c>
      <c r="T688" s="2672">
        <f t="shared" si="101"/>
        <v>73.842282967913647</v>
      </c>
      <c r="U688" s="2672">
        <v>76.008883965396677</v>
      </c>
      <c r="V688" s="33">
        <f t="shared" si="95"/>
        <v>-2.1666009974830303</v>
      </c>
      <c r="W688" s="1104">
        <f t="shared" si="96"/>
        <v>-2.8504575839705568</v>
      </c>
      <c r="X688" s="33" t="str">
        <f t="shared" si="97"/>
        <v>OK</v>
      </c>
    </row>
    <row r="689" spans="1:24" x14ac:dyDescent="0.3">
      <c r="A689" s="519">
        <v>12</v>
      </c>
      <c r="B689" s="98" t="s">
        <v>275</v>
      </c>
      <c r="C689" s="72">
        <v>0.41499999999999998</v>
      </c>
      <c r="D689" s="947"/>
      <c r="E689" s="51"/>
      <c r="F689" s="3">
        <v>1</v>
      </c>
      <c r="G689" s="2231">
        <v>0</v>
      </c>
      <c r="H689" s="2231">
        <v>0</v>
      </c>
      <c r="I689" s="19">
        <f t="shared" si="98"/>
        <v>0</v>
      </c>
      <c r="J689" s="507">
        <v>1</v>
      </c>
      <c r="K689" s="581"/>
      <c r="L689" s="21">
        <f t="shared" si="99"/>
        <v>0</v>
      </c>
      <c r="M689" s="21">
        <f t="shared" si="102"/>
        <v>0</v>
      </c>
      <c r="N689" s="71" t="s">
        <v>112</v>
      </c>
      <c r="O689" s="2676"/>
      <c r="S689" s="511" t="str">
        <f t="shared" si="100"/>
        <v>AT-2</v>
      </c>
      <c r="T689" s="2672">
        <f t="shared" si="101"/>
        <v>0</v>
      </c>
      <c r="U689" s="2672">
        <v>0</v>
      </c>
      <c r="V689" s="33">
        <f t="shared" si="95"/>
        <v>0</v>
      </c>
      <c r="W689" s="1104" t="e">
        <f t="shared" si="96"/>
        <v>#DIV/0!</v>
      </c>
      <c r="X689" s="33" t="e">
        <f t="shared" si="97"/>
        <v>#DIV/0!</v>
      </c>
    </row>
    <row r="690" spans="1:24" ht="27.6" x14ac:dyDescent="0.3">
      <c r="A690" s="524"/>
      <c r="B690" s="94"/>
      <c r="C690" s="88"/>
      <c r="D690" s="88"/>
      <c r="E690" s="88"/>
      <c r="F690" s="659"/>
      <c r="G690" s="659"/>
      <c r="H690" s="659"/>
      <c r="I690" s="37"/>
      <c r="J690" s="52" t="s">
        <v>38</v>
      </c>
      <c r="K690" s="2125">
        <f>M676</f>
        <v>15228323.072095655</v>
      </c>
      <c r="L690" s="42">
        <f>SUM(L678:L689)</f>
        <v>14992752.699999999</v>
      </c>
      <c r="M690" s="42">
        <f>SUM(M678:M689)</f>
        <v>15228323.072095653</v>
      </c>
      <c r="N690" s="589">
        <f>(M690-L690)/L690*100</f>
        <v>1.5712282914908202</v>
      </c>
      <c r="O690" s="28"/>
    </row>
    <row r="691" spans="1:24" x14ac:dyDescent="0.3">
      <c r="A691"/>
      <c r="B691"/>
      <c r="C691"/>
      <c r="D691"/>
      <c r="E691"/>
      <c r="F691" s="658"/>
      <c r="G691" s="2229"/>
      <c r="H691" s="2229"/>
      <c r="I691"/>
      <c r="J691"/>
      <c r="K691"/>
      <c r="L691"/>
      <c r="M691"/>
      <c r="N691" s="704"/>
      <c r="O691"/>
    </row>
    <row r="692" spans="1:24" x14ac:dyDescent="0.3">
      <c r="E692"/>
      <c r="F692" s="3107" t="s">
        <v>815</v>
      </c>
      <c r="G692" s="3108"/>
      <c r="H692" s="3109"/>
      <c r="I692" s="555" t="s">
        <v>14</v>
      </c>
      <c r="K692"/>
      <c r="N692" s="2123"/>
    </row>
    <row r="693" spans="1:24" x14ac:dyDescent="0.3">
      <c r="E693"/>
      <c r="F693" s="80" t="s">
        <v>112</v>
      </c>
      <c r="G693" s="3222" t="s">
        <v>4068</v>
      </c>
      <c r="H693" s="3222"/>
      <c r="I693" s="530">
        <f>SUM(M678:M684,M688:M689)</f>
        <v>12929197.376980783</v>
      </c>
      <c r="K693"/>
      <c r="O693" s="511" t="s">
        <v>222</v>
      </c>
    </row>
    <row r="694" spans="1:24" x14ac:dyDescent="0.3">
      <c r="E694"/>
      <c r="F694" s="80" t="s">
        <v>4048</v>
      </c>
      <c r="G694" s="3222" t="s">
        <v>4068</v>
      </c>
      <c r="H694" s="3222"/>
      <c r="I694" s="530">
        <f>M686+M687+M685</f>
        <v>2299125.6951148696</v>
      </c>
      <c r="K694"/>
      <c r="L694" s="511" t="s">
        <v>222</v>
      </c>
    </row>
    <row r="695" spans="1:24" x14ac:dyDescent="0.3">
      <c r="F695" s="80"/>
      <c r="G695" s="3222"/>
      <c r="H695" s="3222"/>
      <c r="I695" s="530"/>
      <c r="K695"/>
    </row>
    <row r="696" spans="1:24" x14ac:dyDescent="0.3">
      <c r="E696"/>
      <c r="F696" s="1090"/>
      <c r="G696" s="3222"/>
      <c r="H696" s="3222"/>
      <c r="I696" s="530"/>
      <c r="K696"/>
    </row>
    <row r="697" spans="1:24" x14ac:dyDescent="0.3">
      <c r="E697"/>
      <c r="F697" s="3175" t="s">
        <v>199</v>
      </c>
      <c r="G697" s="3176"/>
      <c r="H697" s="3177"/>
      <c r="I697" s="540">
        <f>SUM(I693:I696)</f>
        <v>15228323.072095653</v>
      </c>
      <c r="J697" s="42">
        <f>I697-M690</f>
        <v>0</v>
      </c>
      <c r="K697"/>
    </row>
    <row r="698" spans="1:24" x14ac:dyDescent="0.3">
      <c r="E698"/>
      <c r="F698" s="674"/>
      <c r="K698"/>
    </row>
    <row r="711" spans="1:24" ht="43.2" x14ac:dyDescent="0.3">
      <c r="A711" s="3086" t="s">
        <v>858</v>
      </c>
      <c r="B711" s="3086"/>
      <c r="C711" s="3086"/>
      <c r="D711" s="3086"/>
      <c r="E711" s="3086"/>
      <c r="F711" s="3086"/>
      <c r="G711" s="3086"/>
      <c r="H711" s="3086"/>
      <c r="I711" s="3086"/>
      <c r="J711" s="3086"/>
      <c r="K711" s="3086"/>
      <c r="L711" s="3086"/>
      <c r="M711" s="3086"/>
      <c r="N711" s="3086"/>
      <c r="O711" s="629" t="str">
        <f>$O$6</f>
        <v>Month August-2023</v>
      </c>
      <c r="S711" s="1103" t="s">
        <v>4084</v>
      </c>
      <c r="T711" s="2672" t="str">
        <f>O711</f>
        <v>Month August-2023</v>
      </c>
      <c r="U711" s="2672" t="s">
        <v>5037</v>
      </c>
      <c r="V711" s="1103" t="s">
        <v>15</v>
      </c>
      <c r="W711" s="1103" t="s">
        <v>16</v>
      </c>
      <c r="X711" s="1103" t="s">
        <v>17</v>
      </c>
    </row>
    <row r="712" spans="1:24" x14ac:dyDescent="0.3">
      <c r="A712" s="3087" t="s">
        <v>0</v>
      </c>
      <c r="B712" s="3089" t="s">
        <v>1</v>
      </c>
      <c r="C712" s="3091" t="s">
        <v>2</v>
      </c>
      <c r="D712" s="3092"/>
      <c r="E712" s="3093"/>
      <c r="F712" s="3223" t="s">
        <v>3</v>
      </c>
      <c r="G712" s="3091" t="s">
        <v>4</v>
      </c>
      <c r="H712" s="3093"/>
      <c r="I712" s="3068"/>
      <c r="J712" s="3096" t="s">
        <v>5</v>
      </c>
      <c r="K712" s="3091" t="s">
        <v>6</v>
      </c>
      <c r="L712" s="3068"/>
      <c r="M712" s="95" t="s">
        <v>29</v>
      </c>
      <c r="N712" s="96"/>
      <c r="O712" s="3067" t="s">
        <v>7</v>
      </c>
      <c r="S712"/>
      <c r="V712"/>
      <c r="W712"/>
      <c r="X712"/>
    </row>
    <row r="713" spans="1:24" ht="46.8" x14ac:dyDescent="0.3">
      <c r="A713" s="3088"/>
      <c r="B713" s="3090"/>
      <c r="C713" s="3084" t="s">
        <v>824</v>
      </c>
      <c r="D713" s="3085"/>
      <c r="E713" s="85" t="s">
        <v>9</v>
      </c>
      <c r="F713" s="3224"/>
      <c r="G713" s="2227" t="str">
        <f>'NORTH-1'!G8</f>
        <v>Reading at 00.00hr 
01.08.2023</v>
      </c>
      <c r="H713" s="2227" t="str">
        <f>'NORTH-1'!H8</f>
        <v>Reading at 00.00hr 
01.09.2023</v>
      </c>
      <c r="I713" s="1" t="s">
        <v>10</v>
      </c>
      <c r="J713" s="3088"/>
      <c r="K713" s="1" t="s">
        <v>11</v>
      </c>
      <c r="L713" s="1" t="s">
        <v>12</v>
      </c>
      <c r="M713" s="508" t="s">
        <v>30</v>
      </c>
      <c r="N713" s="75" t="s">
        <v>41</v>
      </c>
      <c r="O713" s="3068"/>
      <c r="S713"/>
      <c r="T713" s="2672">
        <v>15283200.000000071</v>
      </c>
      <c r="U713" s="2672">
        <v>15283200.000000071</v>
      </c>
      <c r="V713" s="33">
        <f>T713-U713</f>
        <v>0</v>
      </c>
      <c r="W713" s="1104">
        <f>V713/U713*100</f>
        <v>0</v>
      </c>
      <c r="X713" s="33" t="str">
        <f>IF(W713&gt;40,"FAULT",IF(W713&lt;-40,"CHECK","OK"))</f>
        <v>OK</v>
      </c>
    </row>
    <row r="714" spans="1:24" x14ac:dyDescent="0.3">
      <c r="A714" s="2">
        <v>1</v>
      </c>
      <c r="B714" s="86">
        <v>2</v>
      </c>
      <c r="C714" s="2582">
        <v>3</v>
      </c>
      <c r="D714" s="2615">
        <v>4</v>
      </c>
      <c r="E714" s="551">
        <v>5</v>
      </c>
      <c r="F714" s="551">
        <v>6</v>
      </c>
      <c r="G714" s="2616">
        <f>'PDB Bill AMR'!$H$5</f>
        <v>8</v>
      </c>
      <c r="H714" s="2616">
        <f>'PDB Bill AMR'!$H$5</f>
        <v>8</v>
      </c>
      <c r="I714" s="2" t="s">
        <v>2021</v>
      </c>
      <c r="J714" s="2">
        <v>10</v>
      </c>
      <c r="K714" s="2" t="s">
        <v>5039</v>
      </c>
      <c r="L714" s="2" t="s">
        <v>5040</v>
      </c>
      <c r="M714" s="2">
        <v>13</v>
      </c>
      <c r="N714" s="2">
        <v>14</v>
      </c>
      <c r="O714" s="2">
        <v>15</v>
      </c>
    </row>
    <row r="715" spans="1:24" x14ac:dyDescent="0.3">
      <c r="A715" s="519"/>
      <c r="B715" s="513" t="s">
        <v>845</v>
      </c>
      <c r="C715" s="514"/>
      <c r="D715" s="514"/>
      <c r="E715" s="514"/>
      <c r="F715" s="654"/>
      <c r="G715" s="2228"/>
      <c r="H715" s="2228"/>
      <c r="I715" s="514"/>
      <c r="J715" s="514"/>
      <c r="K715" s="573"/>
      <c r="L715" s="514"/>
      <c r="M715" s="515"/>
      <c r="N715" s="516"/>
      <c r="O715" s="507"/>
      <c r="T715" s="2671"/>
      <c r="U715" s="2671"/>
    </row>
    <row r="716" spans="1:24" x14ac:dyDescent="0.3">
      <c r="A716" s="1341">
        <f t="shared" ref="A716:M716" si="103">A409</f>
        <v>1</v>
      </c>
      <c r="B716" s="1342" t="str">
        <f t="shared" si="103"/>
        <v>Goran</v>
      </c>
      <c r="C716" s="1157">
        <f t="shared" si="103"/>
        <v>33</v>
      </c>
      <c r="D716" s="1367" t="str">
        <f t="shared" si="103"/>
        <v>Export</v>
      </c>
      <c r="E716" s="1157" t="str">
        <f t="shared" si="103"/>
        <v>SIEM0510</v>
      </c>
      <c r="F716" s="1343">
        <f t="shared" si="103"/>
        <v>1</v>
      </c>
      <c r="G716" s="1179">
        <f t="shared" ref="G716" si="104">G409</f>
        <v>349987</v>
      </c>
      <c r="H716" s="1179">
        <f t="shared" si="103"/>
        <v>354917</v>
      </c>
      <c r="I716" s="1179">
        <f t="shared" si="103"/>
        <v>4930</v>
      </c>
      <c r="J716" s="1157">
        <f t="shared" si="103"/>
        <v>2000</v>
      </c>
      <c r="K716" s="1151">
        <f t="shared" si="103"/>
        <v>0</v>
      </c>
      <c r="L716" s="1180">
        <f t="shared" si="103"/>
        <v>9860000</v>
      </c>
      <c r="M716" s="1180">
        <f t="shared" si="103"/>
        <v>9864095.7489727475</v>
      </c>
      <c r="N716" s="80"/>
      <c r="O716" s="8"/>
    </row>
    <row r="717" spans="1:24" x14ac:dyDescent="0.3">
      <c r="A717" s="1341"/>
      <c r="B717" s="513" t="s">
        <v>825</v>
      </c>
      <c r="C717" s="1363"/>
      <c r="D717" s="1367"/>
      <c r="E717" s="1373"/>
      <c r="F717" s="1374"/>
      <c r="G717" s="1375"/>
      <c r="H717" s="1375"/>
      <c r="I717" s="1375"/>
      <c r="J717" s="1337"/>
      <c r="K717" s="1376"/>
      <c r="L717" s="1377"/>
      <c r="M717" s="1377"/>
      <c r="N717" s="1009"/>
      <c r="O717" s="8"/>
    </row>
    <row r="718" spans="1:24" x14ac:dyDescent="0.25">
      <c r="A718" s="1341">
        <f t="shared" ref="A718:M718" si="105">A300</f>
        <v>1</v>
      </c>
      <c r="B718" s="1362" t="str">
        <f t="shared" si="105"/>
        <v>Goran</v>
      </c>
      <c r="C718" s="1363">
        <f t="shared" si="105"/>
        <v>33</v>
      </c>
      <c r="D718" s="1367" t="str">
        <f t="shared" si="105"/>
        <v>Export</v>
      </c>
      <c r="E718" s="1373" t="str">
        <f t="shared" si="105"/>
        <v>BD001819</v>
      </c>
      <c r="F718" s="1374">
        <f t="shared" si="105"/>
        <v>1</v>
      </c>
      <c r="G718" s="1375">
        <f t="shared" ref="G718" si="106">G300</f>
        <v>2.3050000000000002</v>
      </c>
      <c r="H718" s="1375">
        <f t="shared" si="105"/>
        <v>2.3050000000000002</v>
      </c>
      <c r="I718" s="1375">
        <f t="shared" si="105"/>
        <v>0</v>
      </c>
      <c r="J718" s="1337">
        <f t="shared" si="105"/>
        <v>240000</v>
      </c>
      <c r="K718" s="1376">
        <f t="shared" si="105"/>
        <v>0</v>
      </c>
      <c r="L718" s="1377">
        <f t="shared" si="105"/>
        <v>0</v>
      </c>
      <c r="M718" s="1377">
        <f t="shared" si="105"/>
        <v>0</v>
      </c>
      <c r="N718" s="1009"/>
      <c r="O718" s="8"/>
      <c r="T718" s="2673"/>
      <c r="U718" s="2673"/>
    </row>
    <row r="719" spans="1:24" x14ac:dyDescent="0.3">
      <c r="A719" s="519"/>
      <c r="B719" s="100"/>
      <c r="C719" s="89"/>
      <c r="D719" s="601"/>
      <c r="E719" s="619"/>
      <c r="F719" s="620"/>
      <c r="G719" s="2148"/>
      <c r="H719" s="2148"/>
      <c r="I719" s="621"/>
      <c r="J719" s="622" t="s">
        <v>27</v>
      </c>
      <c r="K719" s="624">
        <f>SUM(K716:K718)</f>
        <v>0</v>
      </c>
      <c r="L719" s="2143">
        <f>SUM(L716:L718)</f>
        <v>9860000</v>
      </c>
      <c r="M719" s="624">
        <f>SUM(M716:M718)</f>
        <v>9864095.7489727475</v>
      </c>
      <c r="N719" s="1047"/>
      <c r="O719" s="507"/>
    </row>
    <row r="720" spans="1:24" x14ac:dyDescent="0.3">
      <c r="A720" s="507"/>
      <c r="B720" s="513" t="s">
        <v>1113</v>
      </c>
      <c r="C720" s="514"/>
      <c r="D720" s="514"/>
      <c r="E720" s="514"/>
      <c r="F720" s="654"/>
      <c r="G720" s="2228"/>
      <c r="H720" s="2228"/>
      <c r="I720" s="514"/>
      <c r="J720" s="607"/>
      <c r="K720" s="608"/>
      <c r="L720" s="609"/>
      <c r="M720" s="609"/>
      <c r="N720" s="516"/>
      <c r="O720" s="11"/>
    </row>
    <row r="721" spans="1:15" x14ac:dyDescent="0.3">
      <c r="A721" s="507">
        <v>1</v>
      </c>
      <c r="B721" s="98" t="s">
        <v>2999</v>
      </c>
      <c r="C721" s="51">
        <v>33</v>
      </c>
      <c r="D721" s="3072" t="s">
        <v>290</v>
      </c>
      <c r="E721" s="51" t="s">
        <v>3016</v>
      </c>
      <c r="F721" s="3">
        <v>1</v>
      </c>
      <c r="G721" s="19">
        <v>108926360</v>
      </c>
      <c r="H721" s="19">
        <v>108926360</v>
      </c>
      <c r="I721" s="20">
        <f>H721-G721</f>
        <v>0</v>
      </c>
      <c r="J721" s="507">
        <v>1</v>
      </c>
      <c r="K721" s="574">
        <f>J721*I721*F721</f>
        <v>0</v>
      </c>
      <c r="L721" s="21"/>
      <c r="M721" s="21"/>
      <c r="N721" s="80"/>
      <c r="O721" s="11"/>
    </row>
    <row r="722" spans="1:15" x14ac:dyDescent="0.3">
      <c r="A722" s="507">
        <v>2</v>
      </c>
      <c r="B722" s="98" t="s">
        <v>3001</v>
      </c>
      <c r="C722" s="51">
        <v>33</v>
      </c>
      <c r="D722" s="3127" t="s">
        <v>290</v>
      </c>
      <c r="E722" s="51" t="s">
        <v>3017</v>
      </c>
      <c r="F722" s="3">
        <v>1</v>
      </c>
      <c r="G722" s="19">
        <v>49598106</v>
      </c>
      <c r="H722" s="19">
        <v>49598106</v>
      </c>
      <c r="I722" s="19">
        <f>H722-G722</f>
        <v>0</v>
      </c>
      <c r="J722" s="507">
        <v>1</v>
      </c>
      <c r="K722" s="574">
        <f>J722*I722*F722</f>
        <v>0</v>
      </c>
      <c r="L722" s="21"/>
      <c r="M722" s="21"/>
      <c r="N722" s="80"/>
      <c r="O722" s="11"/>
    </row>
    <row r="723" spans="1:15" x14ac:dyDescent="0.3">
      <c r="A723" s="507"/>
      <c r="B723" s="100"/>
      <c r="C723" s="89"/>
      <c r="D723" s="601"/>
      <c r="E723" s="89"/>
      <c r="F723" s="46"/>
      <c r="G723" s="35">
        <v>0</v>
      </c>
      <c r="H723" s="35">
        <v>0</v>
      </c>
      <c r="I723" s="35"/>
      <c r="J723" s="94" t="s">
        <v>27</v>
      </c>
      <c r="K723" s="2125">
        <f>SUM(K721:K722)</f>
        <v>0</v>
      </c>
      <c r="L723" s="42">
        <f>SUM(L721:L722)</f>
        <v>0</v>
      </c>
      <c r="M723" s="42">
        <f>SUM(M721:M722)</f>
        <v>0</v>
      </c>
      <c r="N723" s="83"/>
      <c r="O723" s="11"/>
    </row>
    <row r="724" spans="1:15" x14ac:dyDescent="0.3">
      <c r="A724" s="507"/>
      <c r="B724" s="532" t="s">
        <v>1114</v>
      </c>
      <c r="C724" s="533"/>
      <c r="D724" s="533"/>
      <c r="E724" s="533"/>
      <c r="F724" s="656"/>
      <c r="G724" s="2212">
        <v>0</v>
      </c>
      <c r="H724" s="2212">
        <v>0</v>
      </c>
      <c r="I724" s="533"/>
      <c r="J724" s="533"/>
      <c r="K724" s="578"/>
      <c r="L724" s="533"/>
      <c r="M724" s="536"/>
      <c r="N724" s="534"/>
      <c r="O724" s="7"/>
    </row>
    <row r="725" spans="1:15" x14ac:dyDescent="0.3">
      <c r="A725" s="507"/>
      <c r="B725" s="98" t="s">
        <v>796</v>
      </c>
      <c r="C725" s="51">
        <v>33</v>
      </c>
      <c r="D725" s="3132" t="s">
        <v>800</v>
      </c>
      <c r="E725" s="506"/>
      <c r="F725" s="3"/>
      <c r="G725" s="19">
        <v>0</v>
      </c>
      <c r="H725" s="19">
        <v>0</v>
      </c>
      <c r="I725" s="4"/>
      <c r="J725" s="507"/>
      <c r="K725" s="574"/>
      <c r="L725" s="15">
        <f>J725*I725*F725</f>
        <v>0</v>
      </c>
      <c r="M725" s="6"/>
      <c r="N725" s="76"/>
      <c r="O725" s="507"/>
    </row>
    <row r="726" spans="1:15" x14ac:dyDescent="0.3">
      <c r="A726" s="507"/>
      <c r="B726" s="98" t="s">
        <v>795</v>
      </c>
      <c r="C726" s="51">
        <v>33</v>
      </c>
      <c r="D726" s="3133"/>
      <c r="E726" s="506"/>
      <c r="F726" s="3"/>
      <c r="G726" s="19">
        <v>0</v>
      </c>
      <c r="H726" s="19">
        <v>0</v>
      </c>
      <c r="I726" s="4"/>
      <c r="J726" s="507"/>
      <c r="K726" s="574"/>
      <c r="L726" s="15">
        <f>J726*I726*F726</f>
        <v>0</v>
      </c>
      <c r="M726" s="15"/>
      <c r="N726" s="77"/>
      <c r="O726" s="507"/>
    </row>
    <row r="727" spans="1:15" x14ac:dyDescent="0.3">
      <c r="A727" s="507"/>
      <c r="B727" s="93"/>
      <c r="C727" s="87"/>
      <c r="D727" s="87"/>
      <c r="E727" s="87"/>
      <c r="F727" s="655"/>
      <c r="G727" s="655">
        <v>0</v>
      </c>
      <c r="H727" s="655">
        <v>0</v>
      </c>
      <c r="I727" s="36"/>
      <c r="J727" s="93" t="s">
        <v>262</v>
      </c>
      <c r="K727" s="577"/>
      <c r="L727" s="54">
        <f>SUM(L725:L726)</f>
        <v>0</v>
      </c>
      <c r="M727" s="521"/>
      <c r="N727" s="519"/>
      <c r="O727" s="507"/>
    </row>
    <row r="728" spans="1:15" x14ac:dyDescent="0.3">
      <c r="A728" s="507"/>
      <c r="B728" s="100"/>
      <c r="C728" s="89"/>
      <c r="D728" s="601"/>
      <c r="E728" s="89"/>
      <c r="F728" s="46"/>
      <c r="G728" s="35">
        <v>0</v>
      </c>
      <c r="H728" s="35">
        <v>0</v>
      </c>
      <c r="I728" s="35"/>
      <c r="J728" s="94"/>
      <c r="K728" s="584"/>
      <c r="L728" s="42"/>
      <c r="M728" s="42"/>
      <c r="N728" s="83"/>
      <c r="O728" s="11"/>
    </row>
    <row r="729" spans="1:15" x14ac:dyDescent="0.3">
      <c r="A729" s="524"/>
      <c r="B729" s="532" t="s">
        <v>1115</v>
      </c>
      <c r="C729" s="533"/>
      <c r="D729" s="533"/>
      <c r="E729" s="533"/>
      <c r="F729" s="656"/>
      <c r="G729" s="2212">
        <v>0</v>
      </c>
      <c r="H729" s="2212">
        <v>0</v>
      </c>
      <c r="I729" s="533"/>
      <c r="J729" s="49"/>
      <c r="K729" s="587"/>
      <c r="L729" s="50"/>
      <c r="M729" s="50"/>
      <c r="N729" s="534"/>
      <c r="O729" s="11"/>
    </row>
    <row r="730" spans="1:15" ht="15.75" customHeight="1" x14ac:dyDescent="0.3">
      <c r="A730" s="507">
        <v>1</v>
      </c>
      <c r="B730" s="98" t="s">
        <v>3002</v>
      </c>
      <c r="C730" s="51">
        <v>33</v>
      </c>
      <c r="D730" s="938" t="s">
        <v>284</v>
      </c>
      <c r="E730" s="51" t="s">
        <v>3018</v>
      </c>
      <c r="F730" s="3">
        <v>1</v>
      </c>
      <c r="G730" s="19">
        <v>15424360</v>
      </c>
      <c r="H730" s="19">
        <v>18327416</v>
      </c>
      <c r="I730" s="20">
        <f>H730-G730</f>
        <v>2903056</v>
      </c>
      <c r="J730" s="30">
        <v>1</v>
      </c>
      <c r="K730" s="585"/>
      <c r="L730" s="21">
        <f>J730*I730*F730</f>
        <v>2903056</v>
      </c>
      <c r="M730" s="21"/>
      <c r="N730" s="81"/>
      <c r="O730" s="11"/>
    </row>
    <row r="731" spans="1:15" ht="18" customHeight="1" x14ac:dyDescent="0.3">
      <c r="A731" s="507">
        <v>2</v>
      </c>
      <c r="B731" s="98" t="s">
        <v>3003</v>
      </c>
      <c r="C731" s="51">
        <v>33</v>
      </c>
      <c r="D731" s="939" t="s">
        <v>284</v>
      </c>
      <c r="E731" s="51" t="s">
        <v>3016</v>
      </c>
      <c r="F731" s="3">
        <v>1</v>
      </c>
      <c r="G731" s="19">
        <v>81116710</v>
      </c>
      <c r="H731" s="19">
        <v>83967811</v>
      </c>
      <c r="I731" s="20">
        <f>H731-G731</f>
        <v>2851101</v>
      </c>
      <c r="J731" s="30">
        <v>1</v>
      </c>
      <c r="K731" s="585"/>
      <c r="L731" s="21">
        <f>J731*I731*F731</f>
        <v>2851101</v>
      </c>
      <c r="M731" s="21"/>
      <c r="N731" s="81"/>
      <c r="O731" s="11"/>
    </row>
    <row r="732" spans="1:15" ht="18" customHeight="1" x14ac:dyDescent="0.3">
      <c r="A732" s="507">
        <v>3</v>
      </c>
      <c r="B732" s="98" t="s">
        <v>3019</v>
      </c>
      <c r="C732" s="51">
        <v>33</v>
      </c>
      <c r="D732" s="940" t="s">
        <v>284</v>
      </c>
      <c r="E732" s="51" t="s">
        <v>3020</v>
      </c>
      <c r="F732" s="3">
        <v>1</v>
      </c>
      <c r="G732" s="19">
        <v>11776.31</v>
      </c>
      <c r="H732" s="19">
        <v>11947.18</v>
      </c>
      <c r="I732" s="20">
        <f>H732-G732</f>
        <v>170.8700000000008</v>
      </c>
      <c r="J732" s="30">
        <v>120000</v>
      </c>
      <c r="K732" s="585"/>
      <c r="L732" s="21">
        <f>L719-L730-L731</f>
        <v>4105843</v>
      </c>
      <c r="M732" s="21"/>
      <c r="N732" s="81"/>
      <c r="O732" s="11" t="s">
        <v>4779</v>
      </c>
    </row>
    <row r="733" spans="1:15" x14ac:dyDescent="0.3">
      <c r="A733" s="524"/>
      <c r="B733" s="94"/>
      <c r="C733" s="88"/>
      <c r="D733" s="88"/>
      <c r="E733" s="88"/>
      <c r="F733" s="659"/>
      <c r="G733" s="659"/>
      <c r="H733" s="659"/>
      <c r="I733" s="37"/>
      <c r="J733" s="94" t="s">
        <v>27</v>
      </c>
      <c r="K733" s="586"/>
      <c r="L733" s="42">
        <f>SUM(L730:L732)</f>
        <v>9860000</v>
      </c>
      <c r="M733" s="42"/>
      <c r="N733" s="589"/>
      <c r="O733" s="11"/>
    </row>
    <row r="734" spans="1:15" ht="16.2" thickBot="1" x14ac:dyDescent="0.35">
      <c r="A734" s="580"/>
      <c r="B734" s="611"/>
      <c r="C734" s="90"/>
      <c r="D734" s="90"/>
      <c r="E734" s="90"/>
      <c r="F734" s="661"/>
      <c r="G734" s="661"/>
      <c r="H734" s="661"/>
      <c r="I734" s="612"/>
      <c r="J734" s="611"/>
      <c r="K734" s="613"/>
      <c r="L734" s="614"/>
      <c r="M734" s="614"/>
      <c r="N734" s="1047"/>
      <c r="O734" s="615"/>
    </row>
    <row r="735" spans="1:15" x14ac:dyDescent="0.3">
      <c r="A735" s="580"/>
      <c r="B735" s="3099" t="s">
        <v>1048</v>
      </c>
      <c r="C735" s="3100"/>
      <c r="D735" s="561" t="s">
        <v>14</v>
      </c>
      <c r="E735"/>
      <c r="F735" s="3101" t="s">
        <v>4780</v>
      </c>
      <c r="G735" s="3102"/>
      <c r="H735" s="3103"/>
      <c r="I735" s="561" t="s">
        <v>14</v>
      </c>
      <c r="K735" s="3105" t="s">
        <v>4714</v>
      </c>
      <c r="L735" s="3106"/>
      <c r="M735" s="562" t="s">
        <v>14</v>
      </c>
      <c r="N735" s="1047"/>
      <c r="O735" s="615"/>
    </row>
    <row r="736" spans="1:15" x14ac:dyDescent="0.3">
      <c r="A736" s="580"/>
      <c r="B736" s="3112" t="str">
        <f>B715</f>
        <v>MADERTEK 33 KV SIDE</v>
      </c>
      <c r="C736" s="3113"/>
      <c r="D736" s="567">
        <f>M719</f>
        <v>9864095.7489727475</v>
      </c>
      <c r="E736"/>
      <c r="F736" s="3114" t="s">
        <v>810</v>
      </c>
      <c r="G736" s="3115"/>
      <c r="H736" s="3116"/>
      <c r="I736" s="563">
        <f>L727</f>
        <v>0</v>
      </c>
      <c r="K736" s="3117" t="str">
        <f>F737</f>
        <v>33 KV NET IMPORT</v>
      </c>
      <c r="L736" s="3118"/>
      <c r="M736" s="565">
        <f>I737</f>
        <v>9864095.7489727475</v>
      </c>
      <c r="N736" s="1047"/>
      <c r="O736" s="615"/>
    </row>
    <row r="737" spans="1:24" x14ac:dyDescent="0.3">
      <c r="A737" s="580"/>
      <c r="B737" s="3112" t="s">
        <v>832</v>
      </c>
      <c r="C737" s="3113"/>
      <c r="D737" s="616"/>
      <c r="E737"/>
      <c r="F737" s="3114" t="s">
        <v>2024</v>
      </c>
      <c r="G737" s="3115"/>
      <c r="H737" s="3116"/>
      <c r="I737" s="563">
        <f>D740-I736</f>
        <v>9864095.7489727475</v>
      </c>
      <c r="K737" s="3119" t="s">
        <v>4715</v>
      </c>
      <c r="L737" s="3120"/>
      <c r="M737" s="563">
        <f>L733</f>
        <v>9860000</v>
      </c>
      <c r="N737" s="1047"/>
      <c r="O737" s="615"/>
    </row>
    <row r="738" spans="1:24" x14ac:dyDescent="0.3">
      <c r="A738" s="580"/>
      <c r="B738" s="3112" t="s">
        <v>833</v>
      </c>
      <c r="C738" s="3113"/>
      <c r="D738" s="616"/>
      <c r="E738"/>
      <c r="F738"/>
      <c r="G738" s="2229"/>
      <c r="H738" s="2229"/>
      <c r="I738"/>
      <c r="K738" s="3121" t="s">
        <v>267</v>
      </c>
      <c r="L738" s="3122"/>
      <c r="M738" s="563">
        <f>M736-M737</f>
        <v>4095.7489727474749</v>
      </c>
      <c r="N738" s="1047"/>
      <c r="O738" s="615"/>
    </row>
    <row r="739" spans="1:24" ht="16.2" thickBot="1" x14ac:dyDescent="0.35">
      <c r="A739" s="580"/>
      <c r="B739" s="3112" t="s">
        <v>834</v>
      </c>
      <c r="C739" s="3113"/>
      <c r="D739" s="598"/>
      <c r="E739"/>
      <c r="F739"/>
      <c r="G739" s="2229"/>
      <c r="H739" s="2229"/>
      <c r="I739"/>
      <c r="K739" s="3123" t="s">
        <v>268</v>
      </c>
      <c r="L739" s="3124"/>
      <c r="M739" s="566">
        <f>M738/M736</f>
        <v>4.1521788483997717E-4</v>
      </c>
      <c r="N739" s="1047"/>
      <c r="O739" s="615"/>
    </row>
    <row r="740" spans="1:24" ht="16.2" thickBot="1" x14ac:dyDescent="0.35">
      <c r="A740" s="580"/>
      <c r="B740" s="3125" t="s">
        <v>799</v>
      </c>
      <c r="C740" s="3126"/>
      <c r="D740" s="564">
        <f>SUM(D736:D738)</f>
        <v>9864095.7489727475</v>
      </c>
      <c r="E740"/>
      <c r="N740" s="1047"/>
      <c r="O740" s="615"/>
    </row>
    <row r="741" spans="1:24" x14ac:dyDescent="0.3">
      <c r="A741" s="580"/>
      <c r="B741" s="611"/>
      <c r="C741" s="90"/>
      <c r="D741" s="90"/>
      <c r="E741" s="90"/>
      <c r="F741" s="661"/>
      <c r="G741" s="661"/>
      <c r="H741" s="661"/>
      <c r="I741" s="612"/>
      <c r="J741" s="611"/>
      <c r="K741" s="613"/>
      <c r="L741" s="614"/>
      <c r="M741" s="614"/>
      <c r="N741" s="1047"/>
      <c r="O741" s="615"/>
    </row>
    <row r="742" spans="1:24" x14ac:dyDescent="0.3">
      <c r="B742" s="520"/>
      <c r="C742" s="511"/>
      <c r="D742" s="603"/>
      <c r="E742" s="511"/>
      <c r="N742" s="721"/>
    </row>
    <row r="743" spans="1:24" x14ac:dyDescent="0.3">
      <c r="B743" s="520"/>
      <c r="C743" s="511"/>
      <c r="D743" s="603"/>
      <c r="E743" s="511"/>
      <c r="N743" s="721"/>
    </row>
    <row r="744" spans="1:24" ht="43.2" x14ac:dyDescent="0.3">
      <c r="A744" s="3086" t="s">
        <v>859</v>
      </c>
      <c r="B744" s="3086"/>
      <c r="C744" s="3086"/>
      <c r="D744" s="3086"/>
      <c r="E744" s="3086"/>
      <c r="F744" s="3086"/>
      <c r="G744" s="3086"/>
      <c r="H744" s="3086"/>
      <c r="I744" s="3086"/>
      <c r="J744" s="3086"/>
      <c r="K744" s="3086"/>
      <c r="L744" s="3086"/>
      <c r="M744" s="3086"/>
      <c r="N744" s="3086"/>
      <c r="O744" s="629" t="str">
        <f>$O$6</f>
        <v>Month August-2023</v>
      </c>
      <c r="S744" s="1103" t="s">
        <v>4084</v>
      </c>
      <c r="T744" s="2672" t="str">
        <f>O744</f>
        <v>Month August-2023</v>
      </c>
      <c r="U744" s="2672" t="s">
        <v>5037</v>
      </c>
      <c r="V744" s="1103" t="s">
        <v>15</v>
      </c>
      <c r="W744" s="1103" t="s">
        <v>16</v>
      </c>
      <c r="X744" s="1103" t="s">
        <v>17</v>
      </c>
    </row>
    <row r="745" spans="1:24" x14ac:dyDescent="0.3">
      <c r="A745" s="3087" t="s">
        <v>0</v>
      </c>
      <c r="B745" s="3089" t="s">
        <v>1</v>
      </c>
      <c r="C745" s="3091" t="s">
        <v>2</v>
      </c>
      <c r="D745" s="3092"/>
      <c r="E745" s="3093"/>
      <c r="F745" s="3223" t="s">
        <v>3</v>
      </c>
      <c r="G745" s="3091" t="s">
        <v>4</v>
      </c>
      <c r="H745" s="3093"/>
      <c r="I745" s="3068"/>
      <c r="J745" s="3096" t="s">
        <v>5</v>
      </c>
      <c r="K745" s="3091" t="s">
        <v>6</v>
      </c>
      <c r="L745" s="3068"/>
      <c r="M745" s="95" t="s">
        <v>29</v>
      </c>
      <c r="N745" s="96"/>
      <c r="O745" s="3067" t="s">
        <v>7</v>
      </c>
      <c r="S745"/>
      <c r="V745"/>
      <c r="W745"/>
      <c r="X745"/>
    </row>
    <row r="746" spans="1:24" ht="46.8" x14ac:dyDescent="0.3">
      <c r="A746" s="3088"/>
      <c r="B746" s="3090"/>
      <c r="C746" s="3084" t="s">
        <v>824</v>
      </c>
      <c r="D746" s="3085"/>
      <c r="E746" s="85" t="s">
        <v>9</v>
      </c>
      <c r="F746" s="3224"/>
      <c r="G746" s="2227" t="str">
        <f>'NORTH-1'!G8</f>
        <v>Reading at 00.00hr 
01.08.2023</v>
      </c>
      <c r="H746" s="2227" t="str">
        <f>'NORTH-1'!H8</f>
        <v>Reading at 00.00hr 
01.09.2023</v>
      </c>
      <c r="I746" s="1" t="s">
        <v>10</v>
      </c>
      <c r="J746" s="3088"/>
      <c r="K746" s="1" t="s">
        <v>11</v>
      </c>
      <c r="L746" s="1" t="s">
        <v>12</v>
      </c>
      <c r="M746" s="508" t="s">
        <v>30</v>
      </c>
      <c r="N746" s="75" t="s">
        <v>41</v>
      </c>
      <c r="O746" s="3068"/>
      <c r="S746"/>
      <c r="T746" s="2672">
        <v>15283200.000000071</v>
      </c>
      <c r="U746" s="2672">
        <v>15283200.000000071</v>
      </c>
      <c r="V746" s="33">
        <f>T746-U746</f>
        <v>0</v>
      </c>
      <c r="W746" s="1104">
        <f>V746/U746*100</f>
        <v>0</v>
      </c>
      <c r="X746" s="33" t="str">
        <f>IF(W746&gt;40,"FAULT",IF(W746&lt;-40,"CHECK","OK"))</f>
        <v>OK</v>
      </c>
    </row>
    <row r="747" spans="1:24" x14ac:dyDescent="0.3">
      <c r="A747" s="2">
        <v>1</v>
      </c>
      <c r="B747" s="86">
        <v>2</v>
      </c>
      <c r="C747" s="2582">
        <v>3</v>
      </c>
      <c r="D747" s="2615">
        <v>4</v>
      </c>
      <c r="E747" s="551">
        <v>5</v>
      </c>
      <c r="F747" s="551">
        <v>6</v>
      </c>
      <c r="G747" s="2616">
        <f>'PDB Bill AMR'!$H$5</f>
        <v>8</v>
      </c>
      <c r="H747" s="2616">
        <f>'PDB Bill AMR'!$H$5</f>
        <v>8</v>
      </c>
      <c r="I747" s="2" t="s">
        <v>2021</v>
      </c>
      <c r="J747" s="2">
        <v>10</v>
      </c>
      <c r="K747" s="2" t="s">
        <v>5039</v>
      </c>
      <c r="L747" s="2" t="s">
        <v>5040</v>
      </c>
      <c r="M747" s="2">
        <v>13</v>
      </c>
      <c r="N747" s="2">
        <v>14</v>
      </c>
      <c r="O747" s="2">
        <v>15</v>
      </c>
      <c r="V747" s="33"/>
      <c r="W747" s="1104"/>
      <c r="X747" s="33"/>
    </row>
    <row r="748" spans="1:24" x14ac:dyDescent="0.3">
      <c r="A748" s="519"/>
      <c r="B748" s="513" t="s">
        <v>1116</v>
      </c>
      <c r="C748" s="514"/>
      <c r="D748" s="514"/>
      <c r="E748" s="514"/>
      <c r="F748" s="654"/>
      <c r="G748" s="2228"/>
      <c r="H748" s="2228"/>
      <c r="I748" s="514"/>
      <c r="J748" s="514"/>
      <c r="K748" s="573"/>
      <c r="L748" s="514"/>
      <c r="M748" s="515"/>
      <c r="N748" s="516"/>
      <c r="O748" s="507"/>
      <c r="V748" s="33"/>
      <c r="W748" s="1104"/>
      <c r="X748" s="33"/>
    </row>
    <row r="749" spans="1:24" x14ac:dyDescent="0.3">
      <c r="A749" s="519"/>
      <c r="B749" s="98" t="s">
        <v>236</v>
      </c>
      <c r="C749" s="51">
        <v>11</v>
      </c>
      <c r="D749" s="1008" t="s">
        <v>446</v>
      </c>
      <c r="E749" s="51"/>
      <c r="F749" s="3">
        <v>1</v>
      </c>
      <c r="G749" s="19">
        <v>56020760</v>
      </c>
      <c r="H749" s="644">
        <v>58918038</v>
      </c>
      <c r="I749" s="20">
        <f>H749-G749</f>
        <v>2897278</v>
      </c>
      <c r="J749" s="507">
        <v>1</v>
      </c>
      <c r="K749" s="574">
        <f>J749*I749*F749</f>
        <v>2897278</v>
      </c>
      <c r="L749" s="21"/>
      <c r="M749" s="21">
        <f>K749*$I$737/$K$752</f>
        <v>2907020.6534053595</v>
      </c>
      <c r="N749" s="80"/>
      <c r="O749" s="507"/>
      <c r="V749" s="33"/>
      <c r="W749" s="1104"/>
      <c r="X749" s="33"/>
    </row>
    <row r="750" spans="1:24" x14ac:dyDescent="0.3">
      <c r="A750" s="519"/>
      <c r="B750" s="98" t="s">
        <v>237</v>
      </c>
      <c r="C750" s="51">
        <v>11</v>
      </c>
      <c r="D750" s="548"/>
      <c r="E750" s="51"/>
      <c r="F750" s="3">
        <v>1</v>
      </c>
      <c r="G750" s="19">
        <v>88643160</v>
      </c>
      <c r="H750" s="644">
        <v>91487648</v>
      </c>
      <c r="I750" s="20">
        <f>H750-G750</f>
        <v>2844488</v>
      </c>
      <c r="J750" s="507">
        <v>1</v>
      </c>
      <c r="K750" s="574">
        <f>J750*I750*F750</f>
        <v>2844488</v>
      </c>
      <c r="L750" s="21"/>
      <c r="M750" s="21">
        <f t="shared" ref="M750:M751" si="107">K750*$I$737/$K$752</f>
        <v>2854053.1368973581</v>
      </c>
      <c r="N750" s="80"/>
      <c r="O750" s="507"/>
      <c r="V750" s="33"/>
      <c r="W750" s="1104"/>
      <c r="X750" s="33"/>
    </row>
    <row r="751" spans="1:24" x14ac:dyDescent="0.3">
      <c r="A751" s="519"/>
      <c r="B751" s="98" t="s">
        <v>1066</v>
      </c>
      <c r="C751" s="51">
        <v>11</v>
      </c>
      <c r="D751" s="925"/>
      <c r="E751" s="51"/>
      <c r="F751" s="3">
        <v>1</v>
      </c>
      <c r="G751" s="19">
        <v>71856420</v>
      </c>
      <c r="H751" s="644">
        <v>75945691</v>
      </c>
      <c r="I751" s="20">
        <f>H751-G751</f>
        <v>4089271</v>
      </c>
      <c r="J751" s="507">
        <v>1</v>
      </c>
      <c r="K751" s="574">
        <f>J751*I751*F751</f>
        <v>4089271</v>
      </c>
      <c r="L751" s="21"/>
      <c r="M751" s="21">
        <f t="shared" si="107"/>
        <v>4103021.9586700303</v>
      </c>
      <c r="N751" s="83"/>
      <c r="O751" s="507"/>
      <c r="V751" s="33"/>
      <c r="W751" s="1104"/>
      <c r="X751" s="33"/>
    </row>
    <row r="752" spans="1:24" x14ac:dyDescent="0.3">
      <c r="A752" s="519"/>
      <c r="B752" s="100"/>
      <c r="C752" s="89"/>
      <c r="D752" s="601"/>
      <c r="E752" s="89"/>
      <c r="F752" s="46"/>
      <c r="G752" s="35">
        <v>0</v>
      </c>
      <c r="H752" s="35">
        <v>0</v>
      </c>
      <c r="I752" s="47"/>
      <c r="J752" s="38" t="s">
        <v>27</v>
      </c>
      <c r="K752" s="2125">
        <f>SUM(K749:K751)</f>
        <v>9831037</v>
      </c>
      <c r="L752" s="48"/>
      <c r="M752" s="42">
        <f>SUM(M749:M751)</f>
        <v>9864095.7489727475</v>
      </c>
      <c r="N752" s="3"/>
      <c r="O752" s="507"/>
      <c r="V752" s="33"/>
      <c r="W752" s="1104"/>
      <c r="X752" s="33"/>
    </row>
    <row r="753" spans="1:24" x14ac:dyDescent="0.3">
      <c r="A753" s="519"/>
      <c r="B753" s="532" t="s">
        <v>1116</v>
      </c>
      <c r="C753" s="533"/>
      <c r="D753" s="533"/>
      <c r="E753" s="533"/>
      <c r="F753" s="656"/>
      <c r="G753" s="2212">
        <v>0</v>
      </c>
      <c r="H753" s="2212">
        <v>0</v>
      </c>
      <c r="I753" s="533"/>
      <c r="J753" s="49"/>
      <c r="K753" s="587"/>
      <c r="L753" s="50"/>
      <c r="M753" s="50"/>
      <c r="N753" s="534"/>
      <c r="O753" s="507"/>
      <c r="V753" s="33"/>
      <c r="W753" s="1104"/>
      <c r="X753" s="33"/>
    </row>
    <row r="754" spans="1:24" ht="33" customHeight="1" x14ac:dyDescent="0.3">
      <c r="A754" s="519">
        <v>1</v>
      </c>
      <c r="B754" s="649" t="s">
        <v>3021</v>
      </c>
      <c r="C754" s="72">
        <v>11</v>
      </c>
      <c r="D754" s="945"/>
      <c r="E754" s="51" t="s">
        <v>3022</v>
      </c>
      <c r="F754" s="3">
        <v>1</v>
      </c>
      <c r="G754" s="2231">
        <v>79299989</v>
      </c>
      <c r="H754" s="2231">
        <v>79299989</v>
      </c>
      <c r="I754" s="19">
        <f t="shared" ref="I754:I762" si="108">H754-G754</f>
        <v>0</v>
      </c>
      <c r="J754" s="507">
        <v>1</v>
      </c>
      <c r="K754" s="581"/>
      <c r="L754" s="652">
        <v>0</v>
      </c>
      <c r="M754" s="21">
        <f>L754*$K$763/$L$763</f>
        <v>0</v>
      </c>
      <c r="N754" s="1064" t="s">
        <v>112</v>
      </c>
      <c r="O754" s="14"/>
      <c r="S754" s="511" t="str">
        <f t="shared" ref="S754:S762" si="109">B754</f>
        <v>Meradia</v>
      </c>
      <c r="T754" s="2672">
        <f t="shared" ref="T754:T762" si="110">M754</f>
        <v>0</v>
      </c>
      <c r="U754" s="2672">
        <v>0</v>
      </c>
      <c r="V754" s="33">
        <f t="shared" ref="V754:V762" si="111">T754-U754</f>
        <v>0</v>
      </c>
      <c r="W754" s="1104" t="e">
        <f t="shared" ref="W754:W762" si="112">V754/U754*100</f>
        <v>#DIV/0!</v>
      </c>
      <c r="X754" s="33" t="e">
        <f t="shared" ref="X754:X762" si="113">IF(W754&gt;40,"FAULT",IF(W754&lt;-40,"CHECK","OK"))</f>
        <v>#DIV/0!</v>
      </c>
    </row>
    <row r="755" spans="1:24" ht="33" customHeight="1" x14ac:dyDescent="0.3">
      <c r="A755" s="519">
        <v>2</v>
      </c>
      <c r="B755" s="98" t="s">
        <v>3023</v>
      </c>
      <c r="C755" s="72">
        <v>11</v>
      </c>
      <c r="D755" s="946"/>
      <c r="E755" s="51" t="s">
        <v>3024</v>
      </c>
      <c r="F755" s="3">
        <v>1</v>
      </c>
      <c r="G755" s="2231">
        <v>37940830</v>
      </c>
      <c r="H755" s="2219">
        <v>39395508</v>
      </c>
      <c r="I755" s="19">
        <f t="shared" si="108"/>
        <v>1454678</v>
      </c>
      <c r="J755" s="507">
        <v>1</v>
      </c>
      <c r="K755" s="581"/>
      <c r="L755" s="21">
        <f t="shared" ref="L755:L762" si="114">J755*I755*F755</f>
        <v>1454678</v>
      </c>
      <c r="M755" s="21">
        <f t="shared" ref="M755:M762" si="115">L755*$K$763/$L$763</f>
        <v>1499139.6522558336</v>
      </c>
      <c r="N755" s="1064" t="s">
        <v>90</v>
      </c>
      <c r="O755" s="14"/>
      <c r="S755" s="511" t="str">
        <f t="shared" si="109"/>
        <v>Shipahibagh</v>
      </c>
      <c r="T755" s="2672">
        <f t="shared" si="110"/>
        <v>1499139.6522558336</v>
      </c>
      <c r="U755" s="2672">
        <v>1654071.9921848215</v>
      </c>
      <c r="V755" s="33">
        <f t="shared" si="111"/>
        <v>-154932.3399289879</v>
      </c>
      <c r="W755" s="1104">
        <f t="shared" si="112"/>
        <v>-9.3667228912051002</v>
      </c>
      <c r="X755" s="33" t="str">
        <f t="shared" si="113"/>
        <v>OK</v>
      </c>
    </row>
    <row r="756" spans="1:24" ht="33" customHeight="1" x14ac:dyDescent="0.3">
      <c r="A756" s="519">
        <v>3</v>
      </c>
      <c r="B756" s="649" t="s">
        <v>3025</v>
      </c>
      <c r="C756" s="72">
        <v>11</v>
      </c>
      <c r="D756" s="946"/>
      <c r="E756" s="51" t="s">
        <v>3026</v>
      </c>
      <c r="F756" s="3">
        <v>1</v>
      </c>
      <c r="G756" s="2231">
        <v>50450357</v>
      </c>
      <c r="H756" s="2231">
        <v>50450357</v>
      </c>
      <c r="I756" s="19">
        <f t="shared" si="108"/>
        <v>0</v>
      </c>
      <c r="J756" s="507">
        <v>1</v>
      </c>
      <c r="K756" s="581"/>
      <c r="L756" s="21">
        <f t="shared" si="114"/>
        <v>0</v>
      </c>
      <c r="M756" s="21">
        <f t="shared" si="115"/>
        <v>0</v>
      </c>
      <c r="N756" s="71" t="s">
        <v>112</v>
      </c>
      <c r="O756" s="14"/>
      <c r="S756" s="511" t="str">
        <f t="shared" si="109"/>
        <v>Farazi Hospital</v>
      </c>
      <c r="T756" s="2672">
        <f t="shared" si="110"/>
        <v>0</v>
      </c>
      <c r="U756" s="2672">
        <v>0</v>
      </c>
      <c r="V756" s="33">
        <f t="shared" si="111"/>
        <v>0</v>
      </c>
      <c r="W756" s="1104" t="e">
        <f t="shared" si="112"/>
        <v>#DIV/0!</v>
      </c>
      <c r="X756" s="33" t="e">
        <f t="shared" si="113"/>
        <v>#DIV/0!</v>
      </c>
    </row>
    <row r="757" spans="1:24" ht="33" customHeight="1" x14ac:dyDescent="0.3">
      <c r="A757" s="519">
        <v>4</v>
      </c>
      <c r="B757" s="98" t="s">
        <v>3027</v>
      </c>
      <c r="C757" s="72">
        <v>11</v>
      </c>
      <c r="D757" s="946"/>
      <c r="E757" s="51" t="s">
        <v>2916</v>
      </c>
      <c r="F757" s="3">
        <v>1</v>
      </c>
      <c r="G757" s="2231">
        <v>93104250</v>
      </c>
      <c r="H757" s="2219">
        <v>94964796</v>
      </c>
      <c r="I757" s="19">
        <f t="shared" si="108"/>
        <v>1860546</v>
      </c>
      <c r="J757" s="507">
        <v>1</v>
      </c>
      <c r="K757" s="581"/>
      <c r="L757" s="21">
        <f t="shared" si="114"/>
        <v>1860546</v>
      </c>
      <c r="M757" s="21">
        <f t="shared" si="115"/>
        <v>1917412.8456235554</v>
      </c>
      <c r="N757" s="71" t="s">
        <v>112</v>
      </c>
      <c r="O757" s="14"/>
      <c r="S757" s="511" t="str">
        <f t="shared" si="109"/>
        <v>West Bansree</v>
      </c>
      <c r="T757" s="2672">
        <f t="shared" si="110"/>
        <v>1917412.8456235554</v>
      </c>
      <c r="U757" s="2672">
        <v>1975561.8750921609</v>
      </c>
      <c r="V757" s="33">
        <f t="shared" si="111"/>
        <v>-58149.029468605528</v>
      </c>
      <c r="W757" s="1104">
        <f t="shared" si="112"/>
        <v>-2.9434172729159824</v>
      </c>
      <c r="X757" s="33" t="str">
        <f t="shared" si="113"/>
        <v>OK</v>
      </c>
    </row>
    <row r="758" spans="1:24" ht="33" customHeight="1" x14ac:dyDescent="0.3">
      <c r="A758" s="519">
        <v>5</v>
      </c>
      <c r="B758" s="98" t="s">
        <v>3028</v>
      </c>
      <c r="C758" s="72">
        <v>11</v>
      </c>
      <c r="D758" s="946"/>
      <c r="E758" s="51" t="s">
        <v>3029</v>
      </c>
      <c r="F758" s="3">
        <v>1</v>
      </c>
      <c r="G758" s="2231">
        <v>17587620</v>
      </c>
      <c r="H758" s="2219">
        <v>19995869</v>
      </c>
      <c r="I758" s="19">
        <f t="shared" si="108"/>
        <v>2408249</v>
      </c>
      <c r="J758" s="507">
        <v>1</v>
      </c>
      <c r="K758" s="581"/>
      <c r="L758" s="21">
        <f t="shared" si="114"/>
        <v>2408249</v>
      </c>
      <c r="M758" s="21">
        <f t="shared" si="115"/>
        <v>2481856.1691353405</v>
      </c>
      <c r="N758" s="71" t="s">
        <v>112</v>
      </c>
      <c r="O758" s="14"/>
      <c r="S758" s="511" t="str">
        <f t="shared" si="109"/>
        <v>Model School(Nearest)</v>
      </c>
      <c r="T758" s="2672">
        <f t="shared" si="110"/>
        <v>2481856.1691353405</v>
      </c>
      <c r="U758" s="2672">
        <v>2525253.4222682575</v>
      </c>
      <c r="V758" s="33">
        <f t="shared" si="111"/>
        <v>-43397.253132916987</v>
      </c>
      <c r="W758" s="1104">
        <f t="shared" si="112"/>
        <v>-1.7185306136101099</v>
      </c>
      <c r="X758" s="33" t="str">
        <f t="shared" si="113"/>
        <v>OK</v>
      </c>
    </row>
    <row r="759" spans="1:24" ht="33" customHeight="1" x14ac:dyDescent="0.3">
      <c r="A759" s="519">
        <v>6</v>
      </c>
      <c r="B759" s="98" t="s">
        <v>3030</v>
      </c>
      <c r="C759" s="72">
        <v>11</v>
      </c>
      <c r="D759" s="946"/>
      <c r="E759" s="51" t="s">
        <v>3031</v>
      </c>
      <c r="F759" s="3">
        <v>1</v>
      </c>
      <c r="G759" s="2231">
        <v>55705410</v>
      </c>
      <c r="H759" s="2219">
        <v>58016858</v>
      </c>
      <c r="I759" s="19">
        <f t="shared" si="108"/>
        <v>2311448</v>
      </c>
      <c r="J759" s="507">
        <v>1</v>
      </c>
      <c r="K759" s="581"/>
      <c r="L759" s="21">
        <f t="shared" si="114"/>
        <v>2311448</v>
      </c>
      <c r="M759" s="21">
        <f t="shared" si="115"/>
        <v>2382096.4852204006</v>
      </c>
      <c r="N759" s="71" t="s">
        <v>112</v>
      </c>
      <c r="O759" s="14"/>
      <c r="S759" s="511" t="str">
        <f t="shared" si="109"/>
        <v>Bhuiyan Para</v>
      </c>
      <c r="T759" s="2671">
        <f t="shared" si="110"/>
        <v>2382096.4852204006</v>
      </c>
      <c r="U759" s="2671">
        <v>2607870.9452664908</v>
      </c>
      <c r="V759" s="33">
        <f t="shared" si="111"/>
        <v>-225774.46004609019</v>
      </c>
      <c r="W759" s="1104">
        <f t="shared" si="112"/>
        <v>-8.6574245729410109</v>
      </c>
      <c r="X759" s="33" t="str">
        <f t="shared" si="113"/>
        <v>OK</v>
      </c>
    </row>
    <row r="760" spans="1:24" ht="33" customHeight="1" x14ac:dyDescent="0.3">
      <c r="A760" s="519">
        <v>7</v>
      </c>
      <c r="B760" s="98" t="s">
        <v>3032</v>
      </c>
      <c r="C760" s="72">
        <v>11</v>
      </c>
      <c r="D760" s="946"/>
      <c r="E760" s="51" t="s">
        <v>3033</v>
      </c>
      <c r="F760" s="3">
        <v>1</v>
      </c>
      <c r="G760" s="2231">
        <v>15718670</v>
      </c>
      <c r="H760" s="2219">
        <v>17216488</v>
      </c>
      <c r="I760" s="19">
        <f t="shared" si="108"/>
        <v>1497818</v>
      </c>
      <c r="J760" s="507">
        <v>1</v>
      </c>
      <c r="K760" s="581"/>
      <c r="L760" s="21">
        <f t="shared" si="114"/>
        <v>1497818</v>
      </c>
      <c r="M760" s="21">
        <f t="shared" si="115"/>
        <v>1543598.209131181</v>
      </c>
      <c r="N760" s="71" t="s">
        <v>112</v>
      </c>
      <c r="O760" s="14"/>
      <c r="S760" s="511" t="str">
        <f t="shared" si="109"/>
        <v>Bonobithi (Ideal) School</v>
      </c>
      <c r="T760" s="2672">
        <f t="shared" si="110"/>
        <v>1543598.209131181</v>
      </c>
      <c r="U760" s="2672">
        <v>1587554.1503798533</v>
      </c>
      <c r="V760" s="33">
        <f t="shared" si="111"/>
        <v>-43955.941248672316</v>
      </c>
      <c r="W760" s="1104">
        <f t="shared" si="112"/>
        <v>-2.7687837443626724</v>
      </c>
      <c r="X760" s="33" t="str">
        <f t="shared" si="113"/>
        <v>OK</v>
      </c>
    </row>
    <row r="761" spans="1:24" ht="33" customHeight="1" x14ac:dyDescent="0.3">
      <c r="A761" s="519">
        <v>8</v>
      </c>
      <c r="B761" s="98" t="s">
        <v>3034</v>
      </c>
      <c r="C761" s="72">
        <v>0.41499999999999998</v>
      </c>
      <c r="D761" s="946"/>
      <c r="E761" s="51">
        <v>3043122</v>
      </c>
      <c r="F761" s="3">
        <v>1</v>
      </c>
      <c r="G761" s="2231">
        <v>7023.2</v>
      </c>
      <c r="H761" s="2231">
        <v>7023.2</v>
      </c>
      <c r="I761" s="19">
        <f t="shared" si="108"/>
        <v>0</v>
      </c>
      <c r="J761" s="507">
        <v>80</v>
      </c>
      <c r="K761" s="581"/>
      <c r="L761" s="21">
        <f t="shared" si="114"/>
        <v>0</v>
      </c>
      <c r="M761" s="21">
        <f t="shared" si="115"/>
        <v>0</v>
      </c>
      <c r="N761" s="71" t="s">
        <v>112</v>
      </c>
      <c r="O761" s="14"/>
      <c r="S761" s="511" t="str">
        <f t="shared" si="109"/>
        <v>AT-01</v>
      </c>
      <c r="T761" s="2672">
        <f t="shared" si="110"/>
        <v>0</v>
      </c>
      <c r="U761" s="2672">
        <v>0</v>
      </c>
      <c r="V761" s="33">
        <f t="shared" si="111"/>
        <v>0</v>
      </c>
      <c r="W761" s="1104" t="e">
        <f t="shared" si="112"/>
        <v>#DIV/0!</v>
      </c>
      <c r="X761" s="33" t="e">
        <f t="shared" si="113"/>
        <v>#DIV/0!</v>
      </c>
    </row>
    <row r="762" spans="1:24" ht="33" customHeight="1" x14ac:dyDescent="0.3">
      <c r="A762" s="519">
        <v>9</v>
      </c>
      <c r="B762" s="98" t="s">
        <v>3035</v>
      </c>
      <c r="C762" s="72">
        <v>0.41499999999999998</v>
      </c>
      <c r="D762" s="946"/>
      <c r="E762" s="51">
        <v>3043146</v>
      </c>
      <c r="F762" s="3">
        <v>1</v>
      </c>
      <c r="G762" s="2231">
        <v>4782.5</v>
      </c>
      <c r="H762" s="2231">
        <v>4866.6000000000004</v>
      </c>
      <c r="I762" s="19">
        <f t="shared" si="108"/>
        <v>84.100000000000364</v>
      </c>
      <c r="J762" s="507">
        <v>80</v>
      </c>
      <c r="K762" s="581"/>
      <c r="L762" s="21">
        <f t="shared" si="114"/>
        <v>6728.0000000000291</v>
      </c>
      <c r="M762" s="21">
        <f t="shared" si="115"/>
        <v>6933.6386336888936</v>
      </c>
      <c r="N762" s="71" t="s">
        <v>112</v>
      </c>
      <c r="O762" s="14"/>
      <c r="S762" s="511" t="str">
        <f t="shared" si="109"/>
        <v>AT-02</v>
      </c>
      <c r="T762" s="2673">
        <f t="shared" si="110"/>
        <v>6933.6386336888936</v>
      </c>
      <c r="U762" s="2673">
        <v>6257.2037879771624</v>
      </c>
      <c r="V762" s="33">
        <f t="shared" si="111"/>
        <v>676.43484571173121</v>
      </c>
      <c r="W762" s="1104">
        <f t="shared" si="112"/>
        <v>10.810497286526926</v>
      </c>
      <c r="X762" s="33" t="str">
        <f t="shared" si="113"/>
        <v>OK</v>
      </c>
    </row>
    <row r="763" spans="1:24" ht="27.6" x14ac:dyDescent="0.3">
      <c r="A763" s="524"/>
      <c r="B763" s="94" t="s">
        <v>222</v>
      </c>
      <c r="C763" s="88"/>
      <c r="D763" s="88"/>
      <c r="E763" s="88"/>
      <c r="F763" s="659"/>
      <c r="G763" s="659"/>
      <c r="H763" s="659"/>
      <c r="I763" s="37"/>
      <c r="J763" s="52" t="s">
        <v>38</v>
      </c>
      <c r="K763" s="42">
        <f>K752</f>
        <v>9831037</v>
      </c>
      <c r="L763" s="2125">
        <f>SUM(L754:L762)</f>
        <v>9539467</v>
      </c>
      <c r="M763" s="42">
        <f>SUM(M754:M762)</f>
        <v>9831037</v>
      </c>
      <c r="N763" s="589">
        <f>(M763-L763)/L763*100</f>
        <v>3.0564600726644371</v>
      </c>
      <c r="O763" s="28"/>
    </row>
    <row r="764" spans="1:24" x14ac:dyDescent="0.3">
      <c r="A764"/>
      <c r="B764"/>
      <c r="C764"/>
      <c r="D764"/>
      <c r="E764"/>
      <c r="F764" s="658"/>
      <c r="G764" s="2229"/>
      <c r="H764" s="2229"/>
      <c r="I764"/>
      <c r="J764"/>
      <c r="K764"/>
      <c r="L764"/>
      <c r="M764"/>
      <c r="N764" s="704"/>
      <c r="O764"/>
    </row>
    <row r="765" spans="1:24" x14ac:dyDescent="0.3">
      <c r="E765"/>
      <c r="F765" s="3107" t="s">
        <v>815</v>
      </c>
      <c r="G765" s="3108"/>
      <c r="H765" s="3109"/>
      <c r="I765" s="555" t="s">
        <v>14</v>
      </c>
      <c r="K765"/>
    </row>
    <row r="766" spans="1:24" x14ac:dyDescent="0.3">
      <c r="E766"/>
      <c r="F766" s="80" t="s">
        <v>112</v>
      </c>
      <c r="G766" s="3222" t="s">
        <v>4068</v>
      </c>
      <c r="H766" s="3222"/>
      <c r="I766" s="530">
        <f>SUM(M754,M756:M762)</f>
        <v>8331897.3477441669</v>
      </c>
      <c r="K766"/>
      <c r="O766" s="511" t="s">
        <v>222</v>
      </c>
    </row>
    <row r="767" spans="1:24" x14ac:dyDescent="0.3">
      <c r="E767"/>
      <c r="F767" s="80" t="s">
        <v>90</v>
      </c>
      <c r="G767" s="3222" t="s">
        <v>4068</v>
      </c>
      <c r="H767" s="3222"/>
      <c r="I767" s="530">
        <f>M755</f>
        <v>1499139.6522558336</v>
      </c>
      <c r="K767"/>
    </row>
    <row r="768" spans="1:24" x14ac:dyDescent="0.3">
      <c r="E768"/>
      <c r="F768" s="80"/>
      <c r="G768" s="3222"/>
      <c r="H768" s="3222"/>
      <c r="I768" s="530"/>
      <c r="K768"/>
    </row>
    <row r="769" spans="5:13" x14ac:dyDescent="0.3">
      <c r="F769" s="80"/>
      <c r="G769" s="3222"/>
      <c r="H769" s="3222"/>
      <c r="I769" s="530"/>
      <c r="K769"/>
    </row>
    <row r="770" spans="5:13" x14ac:dyDescent="0.3">
      <c r="E770"/>
      <c r="F770" s="1090"/>
      <c r="G770" s="3222"/>
      <c r="H770" s="3222"/>
      <c r="I770" s="530"/>
      <c r="K770"/>
    </row>
    <row r="771" spans="5:13" x14ac:dyDescent="0.3">
      <c r="E771"/>
      <c r="F771" s="3175" t="s">
        <v>199</v>
      </c>
      <c r="G771" s="3176"/>
      <c r="H771" s="3177"/>
      <c r="I771" s="540">
        <f>SUM(I766:I770)</f>
        <v>9831037</v>
      </c>
      <c r="J771" s="42">
        <f>I771-M763</f>
        <v>0</v>
      </c>
      <c r="K771"/>
    </row>
    <row r="772" spans="5:13" x14ac:dyDescent="0.3">
      <c r="E772"/>
      <c r="F772" s="674"/>
      <c r="K772"/>
    </row>
    <row r="780" spans="5:13" x14ac:dyDescent="0.3">
      <c r="M780" s="511" t="s">
        <v>222</v>
      </c>
    </row>
    <row r="785" spans="1:24" ht="43.2" x14ac:dyDescent="0.3">
      <c r="A785" s="3086" t="s">
        <v>1256</v>
      </c>
      <c r="B785" s="3086"/>
      <c r="C785" s="3086"/>
      <c r="D785" s="3086"/>
      <c r="E785" s="3086"/>
      <c r="F785" s="3086"/>
      <c r="G785" s="3086"/>
      <c r="H785" s="3086"/>
      <c r="I785" s="3086"/>
      <c r="J785" s="3086"/>
      <c r="K785" s="3086"/>
      <c r="L785" s="3086"/>
      <c r="M785" s="3086"/>
      <c r="N785" s="3086"/>
      <c r="O785" s="629" t="str">
        <f>$O$6</f>
        <v>Month August-2023</v>
      </c>
      <c r="S785" s="1103" t="s">
        <v>4084</v>
      </c>
      <c r="T785" s="2672" t="str">
        <f>O785</f>
        <v>Month August-2023</v>
      </c>
      <c r="U785" s="2672" t="s">
        <v>5037</v>
      </c>
      <c r="V785" s="1103" t="s">
        <v>15</v>
      </c>
      <c r="W785" s="1103" t="s">
        <v>16</v>
      </c>
      <c r="X785" s="1103" t="s">
        <v>17</v>
      </c>
    </row>
    <row r="786" spans="1:24" x14ac:dyDescent="0.3">
      <c r="A786" s="3087" t="s">
        <v>0</v>
      </c>
      <c r="B786" s="3089" t="s">
        <v>1</v>
      </c>
      <c r="C786" s="3091" t="s">
        <v>2</v>
      </c>
      <c r="D786" s="3092"/>
      <c r="E786" s="3093"/>
      <c r="F786" s="3223" t="s">
        <v>3</v>
      </c>
      <c r="G786" s="3091" t="s">
        <v>4</v>
      </c>
      <c r="H786" s="3093"/>
      <c r="I786" s="3068"/>
      <c r="J786" s="3096" t="s">
        <v>5</v>
      </c>
      <c r="K786" s="3091" t="s">
        <v>6</v>
      </c>
      <c r="L786" s="3068"/>
      <c r="M786" s="95" t="s">
        <v>29</v>
      </c>
      <c r="N786" s="96"/>
      <c r="O786" s="3067" t="s">
        <v>7</v>
      </c>
      <c r="S786"/>
      <c r="V786"/>
      <c r="W786"/>
      <c r="X786"/>
    </row>
    <row r="787" spans="1:24" ht="46.8" x14ac:dyDescent="0.3">
      <c r="A787" s="3088"/>
      <c r="B787" s="3090"/>
      <c r="C787" s="3084" t="s">
        <v>824</v>
      </c>
      <c r="D787" s="3085"/>
      <c r="E787" s="85" t="s">
        <v>9</v>
      </c>
      <c r="F787" s="3224"/>
      <c r="G787" s="2227" t="str">
        <f>'NORTH-1'!G8</f>
        <v>Reading at 00.00hr 
01.08.2023</v>
      </c>
      <c r="H787" s="2227" t="str">
        <f>'NORTH-1'!H8</f>
        <v>Reading at 00.00hr 
01.09.2023</v>
      </c>
      <c r="I787" s="1" t="s">
        <v>10</v>
      </c>
      <c r="J787" s="3088"/>
      <c r="K787" s="1" t="s">
        <v>11</v>
      </c>
      <c r="L787" s="1" t="s">
        <v>12</v>
      </c>
      <c r="M787" s="508" t="s">
        <v>30</v>
      </c>
      <c r="N787" s="75" t="s">
        <v>41</v>
      </c>
      <c r="O787" s="3068"/>
      <c r="S787"/>
      <c r="T787" s="2672">
        <v>15283200.000000071</v>
      </c>
      <c r="U787" s="2672">
        <v>15283200.000000071</v>
      </c>
      <c r="V787" s="33">
        <f>T787-U787</f>
        <v>0</v>
      </c>
      <c r="W787" s="1104">
        <f>V787/U787*100</f>
        <v>0</v>
      </c>
      <c r="X787" s="33" t="str">
        <f>IF(W787&gt;40,"FAULT",IF(W787&lt;-40,"CHECK","OK"))</f>
        <v>OK</v>
      </c>
    </row>
    <row r="788" spans="1:24" x14ac:dyDescent="0.3">
      <c r="A788" s="2">
        <v>1</v>
      </c>
      <c r="B788" s="86">
        <v>2</v>
      </c>
      <c r="C788" s="2582">
        <v>3</v>
      </c>
      <c r="D788" s="2615">
        <v>4</v>
      </c>
      <c r="E788" s="551">
        <v>5</v>
      </c>
      <c r="F788" s="551">
        <v>6</v>
      </c>
      <c r="G788" s="2616">
        <f>'PDB Bill AMR'!$H$5</f>
        <v>8</v>
      </c>
      <c r="H788" s="2616">
        <f>'PDB Bill AMR'!$H$5</f>
        <v>8</v>
      </c>
      <c r="I788" s="2" t="s">
        <v>2021</v>
      </c>
      <c r="J788" s="2">
        <v>10</v>
      </c>
      <c r="K788" s="2" t="s">
        <v>5039</v>
      </c>
      <c r="L788" s="2" t="s">
        <v>5040</v>
      </c>
      <c r="M788" s="2">
        <v>13</v>
      </c>
      <c r="N788" s="2">
        <v>14</v>
      </c>
      <c r="O788" s="2">
        <v>15</v>
      </c>
    </row>
    <row r="789" spans="1:24" x14ac:dyDescent="0.3">
      <c r="A789" s="519"/>
      <c r="B789" s="513" t="s">
        <v>4918</v>
      </c>
      <c r="C789" s="514"/>
      <c r="D789" s="514"/>
      <c r="E789" s="514"/>
      <c r="F789" s="654"/>
      <c r="G789" s="2228"/>
      <c r="H789" s="2228"/>
      <c r="I789" s="514"/>
      <c r="J789" s="514"/>
      <c r="K789" s="573"/>
      <c r="L789" s="514"/>
      <c r="M789" s="515"/>
      <c r="N789" s="516"/>
      <c r="O789" s="507"/>
    </row>
    <row r="790" spans="1:24" x14ac:dyDescent="0.3">
      <c r="A790" s="1345">
        <f>'NORTH-1'!A1414</f>
        <v>8</v>
      </c>
      <c r="B790" s="1362" t="str">
        <f>'NORTH-1'!B1414</f>
        <v>Lalmatia Circuit-2</v>
      </c>
      <c r="C790" s="1363">
        <f>'NORTH-1'!C1414</f>
        <v>33</v>
      </c>
      <c r="D790" s="1368">
        <f>'NORTH-1'!D1414</f>
        <v>0</v>
      </c>
      <c r="E790" s="1373" t="str">
        <f>'NORTH-1'!E1414</f>
        <v>SICAM</v>
      </c>
      <c r="F790" s="1374">
        <f>'NORTH-1'!F1414</f>
        <v>1</v>
      </c>
      <c r="G790" s="1375">
        <f>'NORTH-1'!G1414</f>
        <v>105.9</v>
      </c>
      <c r="H790" s="1375">
        <f>'NORTH-1'!H1414</f>
        <v>8040</v>
      </c>
      <c r="I790" s="1375">
        <f>'NORTH-1'!I1414</f>
        <v>7934.1</v>
      </c>
      <c r="J790" s="1337">
        <f>'NORTH-1'!J1414</f>
        <v>1000</v>
      </c>
      <c r="K790" s="1376" t="str">
        <f>'NORTH-1'!K1414</f>
        <v xml:space="preserve">Estimated </v>
      </c>
      <c r="L790" s="1377">
        <f>'NORTH-1'!L1414</f>
        <v>14660370</v>
      </c>
      <c r="M790" s="1377">
        <f>'NORTH-1'!M1414</f>
        <v>14268686.65394826</v>
      </c>
      <c r="N790" s="1009"/>
      <c r="O790" s="507"/>
    </row>
    <row r="791" spans="1:24" ht="32.25" customHeight="1" x14ac:dyDescent="0.3">
      <c r="A791" s="519"/>
      <c r="B791" s="100"/>
      <c r="C791" s="89"/>
      <c r="D791" s="601"/>
      <c r="E791" s="619"/>
      <c r="F791" s="620"/>
      <c r="G791" s="2148"/>
      <c r="H791" s="2148"/>
      <c r="I791" s="621"/>
      <c r="J791" s="622" t="s">
        <v>27</v>
      </c>
      <c r="K791" s="624"/>
      <c r="L791" s="624">
        <f>SUM(L790:L790)</f>
        <v>14660370</v>
      </c>
      <c r="M791" s="624">
        <f>SUM(M790:M790)</f>
        <v>14268686.65394826</v>
      </c>
      <c r="N791" s="1047"/>
      <c r="O791" s="507"/>
    </row>
    <row r="792" spans="1:24" x14ac:dyDescent="0.3">
      <c r="A792" s="507"/>
      <c r="B792" s="513" t="s">
        <v>1057</v>
      </c>
      <c r="C792" s="514"/>
      <c r="D792" s="514"/>
      <c r="E792" s="514"/>
      <c r="F792" s="654"/>
      <c r="G792" s="2228"/>
      <c r="H792" s="2228"/>
      <c r="I792" s="514"/>
      <c r="J792" s="607"/>
      <c r="K792" s="608"/>
      <c r="L792" s="609"/>
      <c r="M792" s="609"/>
      <c r="N792" s="516"/>
      <c r="O792" s="11"/>
    </row>
    <row r="793" spans="1:24" x14ac:dyDescent="0.3">
      <c r="A793" s="507">
        <v>1</v>
      </c>
      <c r="B793" s="98" t="s">
        <v>3038</v>
      </c>
      <c r="C793" s="51">
        <v>33</v>
      </c>
      <c r="D793" s="3072" t="s">
        <v>290</v>
      </c>
      <c r="E793" s="51"/>
      <c r="F793" s="3">
        <v>1</v>
      </c>
      <c r="G793" s="19"/>
      <c r="H793" s="19"/>
      <c r="I793" s="19">
        <f>H793-G793</f>
        <v>0</v>
      </c>
      <c r="J793" s="507"/>
      <c r="K793" s="574">
        <f>J793*I793*F793</f>
        <v>0</v>
      </c>
      <c r="L793" s="21"/>
      <c r="M793" s="21"/>
      <c r="N793" s="80"/>
      <c r="O793" s="11"/>
    </row>
    <row r="794" spans="1:24" x14ac:dyDescent="0.3">
      <c r="A794" s="507">
        <v>2</v>
      </c>
      <c r="B794" s="98" t="s">
        <v>2959</v>
      </c>
      <c r="C794" s="51">
        <v>33</v>
      </c>
      <c r="D794" s="3127" t="s">
        <v>290</v>
      </c>
      <c r="E794" s="51"/>
      <c r="F794" s="3">
        <v>1</v>
      </c>
      <c r="G794" s="19"/>
      <c r="H794" s="19"/>
      <c r="I794" s="19">
        <f>H794-G794</f>
        <v>0</v>
      </c>
      <c r="J794" s="507"/>
      <c r="K794" s="574">
        <f>J794*I794*F794</f>
        <v>0</v>
      </c>
      <c r="L794" s="21"/>
      <c r="M794" s="21"/>
      <c r="N794" s="80"/>
      <c r="O794" s="11"/>
    </row>
    <row r="795" spans="1:24" x14ac:dyDescent="0.3">
      <c r="A795" s="507">
        <v>3</v>
      </c>
      <c r="B795" s="98" t="s">
        <v>3037</v>
      </c>
      <c r="C795" s="51">
        <v>33</v>
      </c>
      <c r="D795" s="3127" t="s">
        <v>290</v>
      </c>
      <c r="E795" s="51" t="s">
        <v>3039</v>
      </c>
      <c r="F795" s="3">
        <v>1</v>
      </c>
      <c r="G795" s="19"/>
      <c r="H795" s="19"/>
      <c r="I795" s="19">
        <f>H795-G795</f>
        <v>0</v>
      </c>
      <c r="J795" s="507"/>
      <c r="K795" s="574">
        <f>J795*I795*F795</f>
        <v>0</v>
      </c>
      <c r="L795" s="21"/>
      <c r="M795" s="21"/>
      <c r="N795" s="80"/>
      <c r="O795" s="11"/>
    </row>
    <row r="796" spans="1:24" x14ac:dyDescent="0.3">
      <c r="A796" s="507"/>
      <c r="B796" s="100"/>
      <c r="C796" s="89"/>
      <c r="D796" s="601"/>
      <c r="E796" s="89"/>
      <c r="F796" s="46"/>
      <c r="G796" s="35"/>
      <c r="H796" s="35"/>
      <c r="I796" s="35"/>
      <c r="J796" s="94" t="s">
        <v>27</v>
      </c>
      <c r="K796" s="42">
        <f>SUM(K793:K795)</f>
        <v>0</v>
      </c>
      <c r="L796" s="42">
        <f>SUM(L793:L795)</f>
        <v>0</v>
      </c>
      <c r="M796" s="42">
        <f>SUM(M793:M795)</f>
        <v>0</v>
      </c>
      <c r="N796" s="83"/>
      <c r="O796" s="11"/>
    </row>
    <row r="797" spans="1:24" x14ac:dyDescent="0.25">
      <c r="A797" s="507"/>
      <c r="B797" s="532" t="s">
        <v>1059</v>
      </c>
      <c r="C797" s="533"/>
      <c r="D797" s="533"/>
      <c r="E797" s="533"/>
      <c r="F797" s="656"/>
      <c r="G797" s="2212"/>
      <c r="H797" s="2212"/>
      <c r="I797" s="533"/>
      <c r="J797" s="533"/>
      <c r="K797" s="578"/>
      <c r="L797" s="533"/>
      <c r="M797" s="536"/>
      <c r="N797" s="534"/>
      <c r="O797" s="7"/>
      <c r="T797" s="2671"/>
      <c r="U797" s="2671"/>
    </row>
    <row r="798" spans="1:24" x14ac:dyDescent="0.3">
      <c r="A798" s="507"/>
      <c r="B798" s="98" t="s">
        <v>796</v>
      </c>
      <c r="C798" s="51">
        <v>33</v>
      </c>
      <c r="D798" s="3132" t="s">
        <v>800</v>
      </c>
      <c r="E798" s="506"/>
      <c r="F798" s="3"/>
      <c r="G798" s="19"/>
      <c r="H798" s="19"/>
      <c r="I798" s="4"/>
      <c r="J798" s="507"/>
      <c r="K798" s="574"/>
      <c r="L798" s="15">
        <f>J798*I798*F798</f>
        <v>0</v>
      </c>
      <c r="M798" s="6"/>
      <c r="N798" s="76"/>
      <c r="O798" s="507"/>
    </row>
    <row r="799" spans="1:24" x14ac:dyDescent="0.3">
      <c r="A799" s="507"/>
      <c r="B799" s="98" t="s">
        <v>795</v>
      </c>
      <c r="C799" s="51">
        <v>33</v>
      </c>
      <c r="D799" s="3133"/>
      <c r="E799" s="506"/>
      <c r="F799" s="3"/>
      <c r="G799" s="19"/>
      <c r="H799" s="19"/>
      <c r="I799" s="4"/>
      <c r="J799" s="507"/>
      <c r="K799" s="574"/>
      <c r="L799" s="15">
        <f>J799*I799*F799</f>
        <v>0</v>
      </c>
      <c r="M799" s="15"/>
      <c r="N799" s="77"/>
      <c r="O799" s="507"/>
    </row>
    <row r="800" spans="1:24" x14ac:dyDescent="0.3">
      <c r="A800" s="507"/>
      <c r="B800" s="93"/>
      <c r="C800" s="87"/>
      <c r="D800" s="87"/>
      <c r="E800" s="87"/>
      <c r="F800" s="655"/>
      <c r="G800" s="655"/>
      <c r="H800" s="655"/>
      <c r="I800" s="36"/>
      <c r="J800" s="93" t="s">
        <v>262</v>
      </c>
      <c r="K800" s="577"/>
      <c r="L800" s="54">
        <f>SUM(L798:L799)</f>
        <v>0</v>
      </c>
      <c r="M800" s="521"/>
      <c r="N800" s="519"/>
      <c r="O800" s="507"/>
      <c r="T800" s="2673"/>
      <c r="U800" s="2673"/>
    </row>
    <row r="801" spans="1:24" x14ac:dyDescent="0.3">
      <c r="A801" s="507"/>
      <c r="B801" s="100"/>
      <c r="C801" s="89"/>
      <c r="D801" s="601"/>
      <c r="E801" s="89"/>
      <c r="F801" s="46"/>
      <c r="G801" s="35"/>
      <c r="H801" s="35"/>
      <c r="I801" s="35"/>
      <c r="J801" s="94"/>
      <c r="K801" s="584"/>
      <c r="L801" s="42"/>
      <c r="M801" s="42"/>
      <c r="N801" s="83"/>
      <c r="O801" s="11"/>
    </row>
    <row r="802" spans="1:24" x14ac:dyDescent="0.3">
      <c r="A802" s="524"/>
      <c r="B802" s="532" t="s">
        <v>1060</v>
      </c>
      <c r="C802" s="533"/>
      <c r="D802" s="533"/>
      <c r="E802" s="533"/>
      <c r="F802" s="656"/>
      <c r="G802" s="2212"/>
      <c r="H802" s="2212"/>
      <c r="I802" s="533"/>
      <c r="J802" s="49"/>
      <c r="K802" s="587"/>
      <c r="L802" s="50"/>
      <c r="M802" s="50"/>
      <c r="N802" s="534"/>
      <c r="O802" s="11"/>
    </row>
    <row r="803" spans="1:24" x14ac:dyDescent="0.3">
      <c r="A803" s="507">
        <v>1</v>
      </c>
      <c r="B803" s="98" t="s">
        <v>3002</v>
      </c>
      <c r="C803" s="51">
        <v>33</v>
      </c>
      <c r="D803" s="3097" t="s">
        <v>284</v>
      </c>
      <c r="E803" s="51" t="s">
        <v>3040</v>
      </c>
      <c r="F803" s="3">
        <v>1</v>
      </c>
      <c r="G803" s="19"/>
      <c r="H803" s="19"/>
      <c r="I803" s="20">
        <f>H803-G803</f>
        <v>0</v>
      </c>
      <c r="J803" s="30">
        <v>10000</v>
      </c>
      <c r="K803" s="585"/>
      <c r="L803" s="21">
        <f>J803*I803*F803</f>
        <v>0</v>
      </c>
      <c r="M803" s="21"/>
      <c r="N803" s="81"/>
      <c r="O803" s="11"/>
    </row>
    <row r="804" spans="1:24" x14ac:dyDescent="0.3">
      <c r="A804" s="507">
        <v>2</v>
      </c>
      <c r="B804" s="98" t="s">
        <v>3003</v>
      </c>
      <c r="C804" s="51">
        <v>33</v>
      </c>
      <c r="D804" s="3155" t="s">
        <v>284</v>
      </c>
      <c r="E804" s="51" t="s">
        <v>3041</v>
      </c>
      <c r="F804" s="3">
        <v>1</v>
      </c>
      <c r="G804" s="19"/>
      <c r="H804" s="19"/>
      <c r="I804" s="20">
        <f>H804-G804</f>
        <v>0</v>
      </c>
      <c r="J804" s="30">
        <v>10000</v>
      </c>
      <c r="K804" s="585"/>
      <c r="L804" s="21">
        <f>J804*I804*F804</f>
        <v>0</v>
      </c>
      <c r="M804" s="21"/>
      <c r="N804" s="81"/>
      <c r="O804" s="11"/>
    </row>
    <row r="805" spans="1:24" x14ac:dyDescent="0.3">
      <c r="A805" s="524"/>
      <c r="B805" s="94"/>
      <c r="C805" s="88"/>
      <c r="D805" s="88"/>
      <c r="E805" s="88"/>
      <c r="F805" s="659"/>
      <c r="G805" s="659"/>
      <c r="H805" s="659"/>
      <c r="I805" s="37"/>
      <c r="J805" s="94" t="s">
        <v>27</v>
      </c>
      <c r="K805" s="586"/>
      <c r="L805" s="42">
        <f>SUM(L803:L804)</f>
        <v>0</v>
      </c>
      <c r="M805" s="42">
        <f>SUM(M803:M804)</f>
        <v>0</v>
      </c>
      <c r="N805" s="589"/>
      <c r="O805" s="11"/>
    </row>
    <row r="806" spans="1:24" ht="16.2" thickBot="1" x14ac:dyDescent="0.35">
      <c r="A806" s="580"/>
      <c r="B806" s="611"/>
      <c r="C806" s="90"/>
      <c r="D806" s="90"/>
      <c r="E806" s="90"/>
      <c r="F806" s="661"/>
      <c r="G806" s="661"/>
      <c r="H806" s="661"/>
      <c r="I806" s="612"/>
      <c r="J806" s="611"/>
      <c r="K806" s="613"/>
      <c r="L806" s="614"/>
      <c r="M806" s="614"/>
      <c r="N806" s="1047"/>
      <c r="O806" s="615"/>
    </row>
    <row r="807" spans="1:24" x14ac:dyDescent="0.3">
      <c r="A807" s="580"/>
      <c r="B807" s="3099" t="s">
        <v>1048</v>
      </c>
      <c r="C807" s="3100"/>
      <c r="D807" s="561" t="s">
        <v>14</v>
      </c>
      <c r="E807"/>
      <c r="F807" s="3101" t="s">
        <v>1058</v>
      </c>
      <c r="G807" s="3102"/>
      <c r="H807" s="3103"/>
      <c r="I807" s="561" t="s">
        <v>14</v>
      </c>
      <c r="K807" s="3105" t="s">
        <v>809</v>
      </c>
      <c r="L807" s="3106"/>
      <c r="M807" s="562" t="s">
        <v>14</v>
      </c>
      <c r="N807" s="1047"/>
      <c r="O807" s="615"/>
    </row>
    <row r="808" spans="1:24" x14ac:dyDescent="0.3">
      <c r="A808" s="580"/>
      <c r="B808" s="3112" t="str">
        <f>B789</f>
        <v xml:space="preserve"> 33 KV Sending SIDE</v>
      </c>
      <c r="C808" s="3113"/>
      <c r="D808" s="567">
        <f>M791</f>
        <v>14268686.65394826</v>
      </c>
      <c r="E808"/>
      <c r="F808" s="3114" t="s">
        <v>810</v>
      </c>
      <c r="G808" s="3115"/>
      <c r="H808" s="3116"/>
      <c r="I808" s="563">
        <f>L800</f>
        <v>0</v>
      </c>
      <c r="K808" s="3117" t="str">
        <f>F809</f>
        <v>LALMATIA 33 KV NET IMPORT</v>
      </c>
      <c r="L808" s="3118"/>
      <c r="M808" s="565">
        <f>I809</f>
        <v>14268686.65394826</v>
      </c>
      <c r="N808" s="1047"/>
      <c r="O808" s="615"/>
    </row>
    <row r="809" spans="1:24" x14ac:dyDescent="0.3">
      <c r="A809" s="580"/>
      <c r="B809" s="3112" t="s">
        <v>832</v>
      </c>
      <c r="C809" s="3113"/>
      <c r="D809" s="616"/>
      <c r="E809"/>
      <c r="F809" s="3114" t="s">
        <v>1257</v>
      </c>
      <c r="G809" s="3115"/>
      <c r="H809" s="3116"/>
      <c r="I809" s="563">
        <f>D812-I808</f>
        <v>14268686.65394826</v>
      </c>
      <c r="K809" s="3119" t="s">
        <v>1258</v>
      </c>
      <c r="L809" s="3120"/>
      <c r="M809" s="563">
        <f>M837</f>
        <v>14660370</v>
      </c>
      <c r="N809" s="1047"/>
      <c r="O809" s="615"/>
    </row>
    <row r="810" spans="1:24" x14ac:dyDescent="0.3">
      <c r="A810" s="580"/>
      <c r="B810" s="3112" t="s">
        <v>833</v>
      </c>
      <c r="C810" s="3113"/>
      <c r="D810" s="597"/>
      <c r="E810"/>
      <c r="F810"/>
      <c r="G810" s="2229"/>
      <c r="H810" s="2229"/>
      <c r="I810"/>
      <c r="K810" s="3121" t="s">
        <v>267</v>
      </c>
      <c r="L810" s="3122"/>
      <c r="M810" s="563">
        <f>M808-M809</f>
        <v>-391683.34605173953</v>
      </c>
      <c r="N810" s="1047"/>
      <c r="O810" s="615"/>
    </row>
    <row r="811" spans="1:24" ht="16.2" thickBot="1" x14ac:dyDescent="0.35">
      <c r="A811" s="580"/>
      <c r="B811" s="3112" t="s">
        <v>834</v>
      </c>
      <c r="C811" s="3113"/>
      <c r="D811" s="598"/>
      <c r="E811"/>
      <c r="F811"/>
      <c r="G811" s="2229"/>
      <c r="H811" s="2229"/>
      <c r="I811"/>
      <c r="K811" s="3123" t="s">
        <v>268</v>
      </c>
      <c r="L811" s="3124"/>
      <c r="M811" s="566">
        <f>M810/M808</f>
        <v>-2.7450553477769278E-2</v>
      </c>
      <c r="N811" s="1047"/>
      <c r="O811" s="615"/>
    </row>
    <row r="812" spans="1:24" ht="16.2" thickBot="1" x14ac:dyDescent="0.35">
      <c r="A812" s="580"/>
      <c r="B812" s="3125" t="s">
        <v>799</v>
      </c>
      <c r="C812" s="3126"/>
      <c r="D812" s="564">
        <f>SUM(D808:D810)</f>
        <v>14268686.65394826</v>
      </c>
      <c r="E812"/>
      <c r="N812" s="1047"/>
      <c r="O812" s="615"/>
    </row>
    <row r="813" spans="1:24" x14ac:dyDescent="0.3">
      <c r="A813" s="580"/>
      <c r="B813" s="611"/>
      <c r="C813" s="90"/>
      <c r="D813" s="90"/>
      <c r="E813" s="90"/>
      <c r="F813" s="661"/>
      <c r="G813" s="661"/>
      <c r="H813" s="661"/>
      <c r="I813" s="612"/>
      <c r="J813" s="611"/>
      <c r="K813" s="613"/>
      <c r="L813" s="614"/>
      <c r="M813" s="614"/>
      <c r="N813" s="1047"/>
      <c r="O813" s="615"/>
    </row>
    <row r="814" spans="1:24" x14ac:dyDescent="0.3">
      <c r="B814" s="520"/>
      <c r="C814" s="511"/>
      <c r="D814" s="603"/>
      <c r="E814" s="511"/>
      <c r="N814" s="721"/>
    </row>
    <row r="815" spans="1:24" x14ac:dyDescent="0.3">
      <c r="B815" s="520"/>
      <c r="C815" s="511"/>
      <c r="D815" s="603"/>
      <c r="E815" s="511"/>
      <c r="N815" s="721"/>
    </row>
    <row r="816" spans="1:24" ht="43.2" x14ac:dyDescent="0.3">
      <c r="A816" s="3086" t="s">
        <v>860</v>
      </c>
      <c r="B816" s="3086"/>
      <c r="C816" s="3086"/>
      <c r="D816" s="3086"/>
      <c r="E816" s="3086"/>
      <c r="F816" s="3086"/>
      <c r="G816" s="3086"/>
      <c r="H816" s="3086"/>
      <c r="I816" s="3086"/>
      <c r="J816" s="3086"/>
      <c r="K816" s="3086"/>
      <c r="L816" s="3086"/>
      <c r="M816" s="3086"/>
      <c r="N816" s="3086"/>
      <c r="O816" s="629" t="str">
        <f>$O$6</f>
        <v>Month August-2023</v>
      </c>
      <c r="S816" s="1103" t="s">
        <v>4084</v>
      </c>
      <c r="T816" s="2672" t="str">
        <f>O816</f>
        <v>Month August-2023</v>
      </c>
      <c r="U816" s="2672" t="s">
        <v>5037</v>
      </c>
      <c r="V816" s="1103" t="s">
        <v>15</v>
      </c>
      <c r="W816" s="1103" t="s">
        <v>16</v>
      </c>
      <c r="X816" s="1103" t="s">
        <v>17</v>
      </c>
    </row>
    <row r="817" spans="1:24" x14ac:dyDescent="0.3">
      <c r="A817" s="3087" t="s">
        <v>0</v>
      </c>
      <c r="B817" s="3089" t="s">
        <v>1</v>
      </c>
      <c r="C817" s="3091" t="s">
        <v>2</v>
      </c>
      <c r="D817" s="3092"/>
      <c r="E817" s="3093"/>
      <c r="F817" s="3223" t="s">
        <v>3</v>
      </c>
      <c r="G817" s="3091" t="s">
        <v>4</v>
      </c>
      <c r="H817" s="3093"/>
      <c r="I817" s="3068"/>
      <c r="J817" s="3096" t="s">
        <v>5</v>
      </c>
      <c r="K817" s="3091" t="s">
        <v>6</v>
      </c>
      <c r="L817" s="3068"/>
      <c r="M817" s="95" t="s">
        <v>29</v>
      </c>
      <c r="N817" s="96"/>
      <c r="O817" s="3067" t="s">
        <v>7</v>
      </c>
      <c r="S817"/>
      <c r="V817"/>
      <c r="W817"/>
      <c r="X817"/>
    </row>
    <row r="818" spans="1:24" ht="46.8" x14ac:dyDescent="0.3">
      <c r="A818" s="3088"/>
      <c r="B818" s="3090"/>
      <c r="C818" s="3084" t="s">
        <v>824</v>
      </c>
      <c r="D818" s="3085"/>
      <c r="E818" s="85" t="s">
        <v>9</v>
      </c>
      <c r="F818" s="3224"/>
      <c r="G818" s="2227" t="str">
        <f>'NORTH-1'!G8</f>
        <v>Reading at 00.00hr 
01.08.2023</v>
      </c>
      <c r="H818" s="2227" t="str">
        <f>'NORTH-1'!H8</f>
        <v>Reading at 00.00hr 
01.09.2023</v>
      </c>
      <c r="I818" s="1" t="s">
        <v>10</v>
      </c>
      <c r="J818" s="3088"/>
      <c r="K818" s="1" t="s">
        <v>11</v>
      </c>
      <c r="L818" s="1" t="s">
        <v>12</v>
      </c>
      <c r="M818" s="508" t="s">
        <v>30</v>
      </c>
      <c r="N818" s="75" t="s">
        <v>41</v>
      </c>
      <c r="O818" s="3068"/>
      <c r="S818"/>
      <c r="T818" s="2672">
        <v>15283200.000000071</v>
      </c>
      <c r="U818" s="2672">
        <v>15283200.000000071</v>
      </c>
      <c r="V818" s="33">
        <f>T818-U818</f>
        <v>0</v>
      </c>
      <c r="W818" s="1104">
        <f>V818/U818*100</f>
        <v>0</v>
      </c>
      <c r="X818" s="33" t="str">
        <f>IF(W818&gt;40,"FAULT",IF(W818&lt;-40,"CHECK","OK"))</f>
        <v>OK</v>
      </c>
    </row>
    <row r="819" spans="1:24" x14ac:dyDescent="0.3">
      <c r="A819" s="2">
        <v>1</v>
      </c>
      <c r="B819" s="86">
        <v>2</v>
      </c>
      <c r="C819" s="2582">
        <v>3</v>
      </c>
      <c r="D819" s="2615">
        <v>4</v>
      </c>
      <c r="E819" s="551">
        <v>5</v>
      </c>
      <c r="F819" s="551">
        <v>6</v>
      </c>
      <c r="G819" s="2616">
        <f>'PDB Bill AMR'!$H$5</f>
        <v>8</v>
      </c>
      <c r="H819" s="2616">
        <f>'PDB Bill AMR'!$H$5</f>
        <v>8</v>
      </c>
      <c r="I819" s="2" t="s">
        <v>2021</v>
      </c>
      <c r="J819" s="2">
        <v>10</v>
      </c>
      <c r="K819" s="2" t="s">
        <v>5039</v>
      </c>
      <c r="L819" s="2" t="s">
        <v>5040</v>
      </c>
      <c r="M819" s="2">
        <v>13</v>
      </c>
      <c r="N819" s="2">
        <v>14</v>
      </c>
      <c r="O819" s="2">
        <v>15</v>
      </c>
      <c r="V819" s="33">
        <f t="shared" ref="V819:V836" si="116">T819-U819</f>
        <v>0</v>
      </c>
      <c r="W819" s="1104" t="e">
        <f t="shared" ref="W819:W836" si="117">V819/U819*100</f>
        <v>#DIV/0!</v>
      </c>
      <c r="X819" s="33" t="e">
        <f t="shared" ref="X819:X836" si="118">IF(W819&gt;40,"FAULT",IF(W819&lt;-40,"CHECK","OK"))</f>
        <v>#DIV/0!</v>
      </c>
    </row>
    <row r="820" spans="1:24" x14ac:dyDescent="0.3">
      <c r="A820" s="519"/>
      <c r="B820" s="513" t="s">
        <v>1061</v>
      </c>
      <c r="C820" s="514"/>
      <c r="D820" s="514"/>
      <c r="E820" s="514"/>
      <c r="F820" s="654"/>
      <c r="G820" s="2228"/>
      <c r="H820" s="2228"/>
      <c r="I820" s="514"/>
      <c r="J820" s="514"/>
      <c r="K820" s="573"/>
      <c r="L820" s="514"/>
      <c r="M820" s="515"/>
      <c r="N820" s="516"/>
      <c r="O820" s="507"/>
      <c r="V820" s="33">
        <f t="shared" si="116"/>
        <v>0</v>
      </c>
      <c r="W820" s="1104" t="e">
        <f t="shared" si="117"/>
        <v>#DIV/0!</v>
      </c>
      <c r="X820" s="33" t="e">
        <f t="shared" si="118"/>
        <v>#DIV/0!</v>
      </c>
    </row>
    <row r="821" spans="1:24" x14ac:dyDescent="0.3">
      <c r="A821" s="519">
        <v>1</v>
      </c>
      <c r="B821" s="98" t="s">
        <v>3004</v>
      </c>
      <c r="C821" s="51">
        <v>11</v>
      </c>
      <c r="D821" s="3072" t="s">
        <v>290</v>
      </c>
      <c r="E821" s="51" t="s">
        <v>3042</v>
      </c>
      <c r="F821" s="3">
        <v>1</v>
      </c>
      <c r="G821" s="19">
        <v>2789889</v>
      </c>
      <c r="H821" s="19">
        <v>2865007</v>
      </c>
      <c r="I821" s="20">
        <f>H821-G821</f>
        <v>75118</v>
      </c>
      <c r="J821" s="507">
        <v>90</v>
      </c>
      <c r="K821" s="574">
        <f>J821*I821*F821</f>
        <v>6760620</v>
      </c>
      <c r="L821" s="21"/>
      <c r="M821" s="21"/>
      <c r="N821" s="80"/>
      <c r="O821" s="507"/>
      <c r="V821" s="33">
        <f t="shared" si="116"/>
        <v>0</v>
      </c>
      <c r="W821" s="1104" t="e">
        <f t="shared" si="117"/>
        <v>#DIV/0!</v>
      </c>
      <c r="X821" s="33" t="e">
        <f t="shared" si="118"/>
        <v>#DIV/0!</v>
      </c>
    </row>
    <row r="822" spans="1:24" x14ac:dyDescent="0.3">
      <c r="A822" s="519">
        <v>2</v>
      </c>
      <c r="B822" s="98" t="s">
        <v>3005</v>
      </c>
      <c r="C822" s="51">
        <v>11</v>
      </c>
      <c r="D822" s="3073" t="s">
        <v>290</v>
      </c>
      <c r="E822" s="51" t="s">
        <v>3043</v>
      </c>
      <c r="F822" s="3">
        <v>1</v>
      </c>
      <c r="G822" s="19">
        <v>2791019</v>
      </c>
      <c r="H822" s="19">
        <v>2878794</v>
      </c>
      <c r="I822" s="20">
        <f>H822-G822</f>
        <v>87775</v>
      </c>
      <c r="J822" s="507">
        <v>90</v>
      </c>
      <c r="K822" s="574">
        <f>J822*I822*F822</f>
        <v>7899750</v>
      </c>
      <c r="L822" s="21"/>
      <c r="M822" s="21"/>
      <c r="N822" s="80"/>
      <c r="O822" s="507"/>
      <c r="V822" s="33">
        <f t="shared" si="116"/>
        <v>0</v>
      </c>
      <c r="W822" s="1104" t="e">
        <f t="shared" si="117"/>
        <v>#DIV/0!</v>
      </c>
      <c r="X822" s="33" t="e">
        <f t="shared" si="118"/>
        <v>#DIV/0!</v>
      </c>
    </row>
    <row r="823" spans="1:24" x14ac:dyDescent="0.3">
      <c r="A823" s="519"/>
      <c r="B823" s="100"/>
      <c r="C823" s="89"/>
      <c r="D823" s="601"/>
      <c r="E823" s="89"/>
      <c r="F823" s="46"/>
      <c r="G823" s="35">
        <v>0</v>
      </c>
      <c r="H823" s="35">
        <v>0</v>
      </c>
      <c r="I823" s="47"/>
      <c r="J823" s="38" t="s">
        <v>27</v>
      </c>
      <c r="K823" s="2125">
        <f>SUM(K821:K822)</f>
        <v>14660370</v>
      </c>
      <c r="L823" s="48"/>
      <c r="M823" s="42">
        <f>SUM(M821:M822)</f>
        <v>0</v>
      </c>
      <c r="N823" s="83"/>
      <c r="O823" s="507"/>
      <c r="V823" s="33">
        <f t="shared" si="116"/>
        <v>0</v>
      </c>
      <c r="W823" s="1104" t="e">
        <f t="shared" si="117"/>
        <v>#DIV/0!</v>
      </c>
      <c r="X823" s="33" t="e">
        <f t="shared" si="118"/>
        <v>#DIV/0!</v>
      </c>
    </row>
    <row r="824" spans="1:24" x14ac:dyDescent="0.3">
      <c r="A824" s="519"/>
      <c r="B824" s="532" t="s">
        <v>1061</v>
      </c>
      <c r="C824" s="533"/>
      <c r="D824" s="533"/>
      <c r="E824" s="533"/>
      <c r="F824" s="656"/>
      <c r="G824" s="2212">
        <v>0</v>
      </c>
      <c r="H824" s="2212">
        <v>0</v>
      </c>
      <c r="I824" s="533"/>
      <c r="J824" s="49"/>
      <c r="K824" s="587"/>
      <c r="L824" s="50"/>
      <c r="M824" s="50"/>
      <c r="N824" s="534"/>
      <c r="O824" s="507"/>
      <c r="V824" s="33">
        <f t="shared" si="116"/>
        <v>0</v>
      </c>
      <c r="W824" s="1104" t="e">
        <f t="shared" si="117"/>
        <v>#DIV/0!</v>
      </c>
      <c r="X824" s="33" t="e">
        <f t="shared" si="118"/>
        <v>#DIV/0!</v>
      </c>
    </row>
    <row r="825" spans="1:24" x14ac:dyDescent="0.3">
      <c r="A825" s="519">
        <v>1</v>
      </c>
      <c r="B825" s="98" t="s">
        <v>3044</v>
      </c>
      <c r="C825" s="72">
        <v>11</v>
      </c>
      <c r="D825" s="3135" t="s">
        <v>284</v>
      </c>
      <c r="E825" s="51" t="s">
        <v>3045</v>
      </c>
      <c r="F825" s="3">
        <v>1</v>
      </c>
      <c r="G825" s="2231">
        <v>5900445</v>
      </c>
      <c r="H825" s="2231">
        <v>5900445</v>
      </c>
      <c r="I825" s="19">
        <f t="shared" ref="I825:I836" si="119">H825-G825</f>
        <v>0</v>
      </c>
      <c r="J825" s="507">
        <v>1</v>
      </c>
      <c r="K825" s="581">
        <v>120</v>
      </c>
      <c r="L825" s="1766">
        <f>1.73*10.5*K825*0.9*24*31</f>
        <v>1459594.0799999998</v>
      </c>
      <c r="M825" s="21">
        <f>L825*$K$837/$L$837</f>
        <v>1473463.6678917343</v>
      </c>
      <c r="N825" s="71" t="s">
        <v>44</v>
      </c>
      <c r="O825" s="14" t="s">
        <v>292</v>
      </c>
      <c r="P825" s="511">
        <v>165</v>
      </c>
      <c r="S825" s="511" t="str">
        <f t="shared" ref="S825:S836" si="120">B825</f>
        <v xml:space="preserve"> Shankor O/H</v>
      </c>
      <c r="T825" s="2672">
        <f t="shared" ref="T825:T836" si="121">M825</f>
        <v>1473463.6678917343</v>
      </c>
      <c r="U825" s="2672">
        <v>1695740.7048691809</v>
      </c>
      <c r="V825" s="33">
        <f t="shared" si="116"/>
        <v>-222277.03697744664</v>
      </c>
      <c r="W825" s="1104">
        <f t="shared" si="117"/>
        <v>-13.107961396409031</v>
      </c>
      <c r="X825" s="33" t="str">
        <f t="shared" si="118"/>
        <v>OK</v>
      </c>
    </row>
    <row r="826" spans="1:24" x14ac:dyDescent="0.3">
      <c r="A826" s="519">
        <v>2</v>
      </c>
      <c r="B826" s="98" t="s">
        <v>3046</v>
      </c>
      <c r="C826" s="72">
        <v>11</v>
      </c>
      <c r="D826" s="3136" t="s">
        <v>284</v>
      </c>
      <c r="E826" s="51"/>
      <c r="F826" s="3">
        <v>1</v>
      </c>
      <c r="G826" s="2231">
        <v>627449</v>
      </c>
      <c r="H826" s="2231">
        <v>627449</v>
      </c>
      <c r="I826" s="19">
        <f t="shared" si="119"/>
        <v>0</v>
      </c>
      <c r="J826" s="507">
        <v>1</v>
      </c>
      <c r="K826" s="581"/>
      <c r="L826" s="15">
        <f t="shared" ref="L826:L836" si="122">J826*I826*F826</f>
        <v>0</v>
      </c>
      <c r="M826" s="21">
        <f t="shared" ref="M826:M836" si="123">L826*$K$837/$L$837</f>
        <v>0</v>
      </c>
      <c r="N826" s="71" t="s">
        <v>44</v>
      </c>
      <c r="O826" s="14"/>
      <c r="P826" s="511">
        <v>90</v>
      </c>
      <c r="S826" s="511" t="str">
        <f t="shared" si="120"/>
        <v>Bangabobondhu museum</v>
      </c>
      <c r="T826" s="2672">
        <f t="shared" si="121"/>
        <v>0</v>
      </c>
      <c r="U826" s="2672">
        <v>0</v>
      </c>
      <c r="V826" s="33">
        <f t="shared" si="116"/>
        <v>0</v>
      </c>
      <c r="W826" s="1104" t="e">
        <f t="shared" si="117"/>
        <v>#DIV/0!</v>
      </c>
      <c r="X826" s="33" t="e">
        <f t="shared" si="118"/>
        <v>#DIV/0!</v>
      </c>
    </row>
    <row r="827" spans="1:24" x14ac:dyDescent="0.3">
      <c r="A827" s="519">
        <v>3</v>
      </c>
      <c r="B827" s="98" t="s">
        <v>3047</v>
      </c>
      <c r="C827" s="72">
        <v>11</v>
      </c>
      <c r="D827" s="3136" t="s">
        <v>284</v>
      </c>
      <c r="E827" s="51">
        <v>202006950</v>
      </c>
      <c r="F827" s="3">
        <v>1</v>
      </c>
      <c r="G827" s="2231">
        <v>80492544</v>
      </c>
      <c r="H827" s="2231">
        <v>82759173</v>
      </c>
      <c r="I827" s="19">
        <f t="shared" si="119"/>
        <v>2266629</v>
      </c>
      <c r="J827" s="507">
        <v>1</v>
      </c>
      <c r="K827" s="581"/>
      <c r="L827" s="15">
        <f t="shared" si="122"/>
        <v>2266629</v>
      </c>
      <c r="M827" s="21">
        <f t="shared" si="123"/>
        <v>2288167.323951995</v>
      </c>
      <c r="N827" s="71" t="s">
        <v>44</v>
      </c>
      <c r="O827" s="14"/>
      <c r="P827" s="511">
        <f>P825-P826</f>
        <v>75</v>
      </c>
      <c r="S827" s="511" t="str">
        <f t="shared" si="120"/>
        <v xml:space="preserve"> Road No-13/A </v>
      </c>
      <c r="T827" s="2672">
        <f t="shared" si="121"/>
        <v>2288167.323951995</v>
      </c>
      <c r="U827" s="2672">
        <v>2330507.8060641736</v>
      </c>
      <c r="V827" s="33">
        <f t="shared" si="116"/>
        <v>-42340.482112178579</v>
      </c>
      <c r="W827" s="1104">
        <f t="shared" si="117"/>
        <v>-1.816792117237503</v>
      </c>
      <c r="X827" s="33" t="str">
        <f t="shared" si="118"/>
        <v>OK</v>
      </c>
    </row>
    <row r="828" spans="1:24" x14ac:dyDescent="0.3">
      <c r="A828" s="519">
        <v>4</v>
      </c>
      <c r="B828" s="98" t="s">
        <v>3048</v>
      </c>
      <c r="C828" s="72">
        <v>11</v>
      </c>
      <c r="D828" s="3136" t="s">
        <v>284</v>
      </c>
      <c r="E828" s="51" t="s">
        <v>3049</v>
      </c>
      <c r="F828" s="3">
        <v>1</v>
      </c>
      <c r="G828" s="2231">
        <v>978738</v>
      </c>
      <c r="H828" s="2231">
        <v>3352637</v>
      </c>
      <c r="I828" s="19">
        <f t="shared" si="119"/>
        <v>2373899</v>
      </c>
      <c r="J828" s="507">
        <v>1</v>
      </c>
      <c r="K828" s="581"/>
      <c r="L828" s="15">
        <f t="shared" si="122"/>
        <v>2373899</v>
      </c>
      <c r="M828" s="21">
        <f t="shared" si="123"/>
        <v>2396456.6420716918</v>
      </c>
      <c r="N828" s="71" t="s">
        <v>44</v>
      </c>
      <c r="O828" s="14"/>
      <c r="P828" s="511">
        <f>P827/3</f>
        <v>25</v>
      </c>
      <c r="S828" s="511" t="str">
        <f t="shared" si="120"/>
        <v xml:space="preserve"> Jaforabad </v>
      </c>
      <c r="T828" s="2672">
        <f t="shared" si="121"/>
        <v>2396456.6420716918</v>
      </c>
      <c r="U828" s="2672">
        <v>1846222.5257324374</v>
      </c>
      <c r="V828" s="33">
        <f t="shared" si="116"/>
        <v>550234.11633925443</v>
      </c>
      <c r="W828" s="1104">
        <f t="shared" si="117"/>
        <v>29.80323924500728</v>
      </c>
      <c r="X828" s="33" t="str">
        <f t="shared" si="118"/>
        <v>OK</v>
      </c>
    </row>
    <row r="829" spans="1:24" x14ac:dyDescent="0.3">
      <c r="A829" s="519">
        <v>5</v>
      </c>
      <c r="B829" s="98" t="s">
        <v>3050</v>
      </c>
      <c r="C829" s="72">
        <v>11</v>
      </c>
      <c r="D829" s="3136" t="s">
        <v>284</v>
      </c>
      <c r="E829" s="51" t="s">
        <v>3051</v>
      </c>
      <c r="F829" s="3">
        <v>1</v>
      </c>
      <c r="G829" s="2231">
        <v>0</v>
      </c>
      <c r="H829" s="2231">
        <v>0</v>
      </c>
      <c r="I829" s="19">
        <f t="shared" si="119"/>
        <v>0</v>
      </c>
      <c r="J829" s="507">
        <v>1</v>
      </c>
      <c r="K829" s="581"/>
      <c r="L829" s="15">
        <f t="shared" si="122"/>
        <v>0</v>
      </c>
      <c r="M829" s="21">
        <f t="shared" si="123"/>
        <v>0</v>
      </c>
      <c r="N829" s="71" t="s">
        <v>44</v>
      </c>
      <c r="O829" s="14"/>
      <c r="P829" s="511">
        <f>P826+P828</f>
        <v>115</v>
      </c>
      <c r="S829" s="511" t="str">
        <f t="shared" si="120"/>
        <v xml:space="preserve"> Asadgate U/G </v>
      </c>
      <c r="T829" s="2672">
        <f t="shared" si="121"/>
        <v>0</v>
      </c>
      <c r="U829" s="2672">
        <v>0</v>
      </c>
      <c r="V829" s="33">
        <f t="shared" si="116"/>
        <v>0</v>
      </c>
      <c r="W829" s="1104" t="e">
        <f t="shared" si="117"/>
        <v>#DIV/0!</v>
      </c>
      <c r="X829" s="33" t="e">
        <f t="shared" si="118"/>
        <v>#DIV/0!</v>
      </c>
    </row>
    <row r="830" spans="1:24" x14ac:dyDescent="0.3">
      <c r="A830" s="519">
        <v>6</v>
      </c>
      <c r="B830" s="98" t="s">
        <v>3052</v>
      </c>
      <c r="C830" s="72">
        <v>11</v>
      </c>
      <c r="D830" s="3136" t="s">
        <v>284</v>
      </c>
      <c r="E830" s="51" t="s">
        <v>3053</v>
      </c>
      <c r="F830" s="3">
        <v>1</v>
      </c>
      <c r="G830" s="2231">
        <v>25639.599999999999</v>
      </c>
      <c r="H830" s="2231">
        <v>25827.599999999999</v>
      </c>
      <c r="I830" s="19">
        <f t="shared" si="119"/>
        <v>188</v>
      </c>
      <c r="J830" s="507">
        <v>3333.33</v>
      </c>
      <c r="K830" s="581"/>
      <c r="L830" s="15">
        <f t="shared" si="122"/>
        <v>626666.04</v>
      </c>
      <c r="M830" s="21">
        <f t="shared" si="123"/>
        <v>632620.84609276324</v>
      </c>
      <c r="N830" s="71" t="s">
        <v>44</v>
      </c>
      <c r="O830" s="14"/>
      <c r="S830" s="511" t="str">
        <f t="shared" si="120"/>
        <v xml:space="preserve">Road 32 ( Lalmatia 11 kV S/S) </v>
      </c>
      <c r="T830" s="2672">
        <f t="shared" si="121"/>
        <v>632620.84609276324</v>
      </c>
      <c r="U830" s="2672">
        <v>655652.57938870997</v>
      </c>
      <c r="V830" s="33">
        <f t="shared" si="116"/>
        <v>-23031.733295946731</v>
      </c>
      <c r="W830" s="1104">
        <f t="shared" si="117"/>
        <v>-3.5127953461908286</v>
      </c>
      <c r="X830" s="33" t="str">
        <f t="shared" si="118"/>
        <v>OK</v>
      </c>
    </row>
    <row r="831" spans="1:24" x14ac:dyDescent="0.3">
      <c r="A831" s="519">
        <v>1</v>
      </c>
      <c r="B831" s="98" t="s">
        <v>3054</v>
      </c>
      <c r="C831" s="72">
        <v>11</v>
      </c>
      <c r="D831" s="3136" t="s">
        <v>284</v>
      </c>
      <c r="E831" s="51" t="s">
        <v>3055</v>
      </c>
      <c r="F831" s="3">
        <v>1</v>
      </c>
      <c r="G831" s="2231">
        <v>69712.399999999994</v>
      </c>
      <c r="H831" s="2231">
        <v>70131.199999999997</v>
      </c>
      <c r="I831" s="19">
        <f t="shared" si="119"/>
        <v>418.80000000000291</v>
      </c>
      <c r="J831" s="507">
        <v>3333.33</v>
      </c>
      <c r="K831" s="581"/>
      <c r="L831" s="15">
        <f t="shared" si="122"/>
        <v>1395998.6040000096</v>
      </c>
      <c r="M831" s="21">
        <f t="shared" si="123"/>
        <v>1409263.8848066546</v>
      </c>
      <c r="N831" s="71" t="s">
        <v>44</v>
      </c>
      <c r="O831" s="14"/>
      <c r="S831" s="511" t="str">
        <f t="shared" si="120"/>
        <v xml:space="preserve"> Road No -15 </v>
      </c>
      <c r="T831" s="2672">
        <f t="shared" si="121"/>
        <v>1409263.8848066546</v>
      </c>
      <c r="U831" s="2672">
        <v>1205565.6056556839</v>
      </c>
      <c r="V831" s="33">
        <f t="shared" si="116"/>
        <v>203698.27915097075</v>
      </c>
      <c r="W831" s="1104">
        <f t="shared" si="117"/>
        <v>16.89649059290997</v>
      </c>
      <c r="X831" s="33" t="str">
        <f t="shared" si="118"/>
        <v>OK</v>
      </c>
    </row>
    <row r="832" spans="1:24" x14ac:dyDescent="0.3">
      <c r="A832" s="519">
        <v>2</v>
      </c>
      <c r="B832" s="98" t="s">
        <v>3056</v>
      </c>
      <c r="C832" s="72">
        <v>11</v>
      </c>
      <c r="D832" s="3136" t="s">
        <v>284</v>
      </c>
      <c r="E832" s="51" t="s">
        <v>3057</v>
      </c>
      <c r="F832" s="3">
        <v>1</v>
      </c>
      <c r="G832" s="2231">
        <v>77687.3</v>
      </c>
      <c r="H832" s="2231">
        <v>78143.5</v>
      </c>
      <c r="I832" s="19">
        <f t="shared" si="119"/>
        <v>456.19999999999709</v>
      </c>
      <c r="J832" s="507">
        <v>3333.33</v>
      </c>
      <c r="K832" s="581"/>
      <c r="L832" s="15">
        <f t="shared" si="122"/>
        <v>1520665.1459999902</v>
      </c>
      <c r="M832" s="21">
        <f t="shared" si="123"/>
        <v>1535115.0531250888</v>
      </c>
      <c r="N832" s="71" t="s">
        <v>44</v>
      </c>
      <c r="O832" s="14"/>
      <c r="S832" s="511" t="str">
        <f t="shared" si="120"/>
        <v xml:space="preserve"> Road No-27 South</v>
      </c>
      <c r="T832" s="2672">
        <f t="shared" si="121"/>
        <v>1535115.0531250888</v>
      </c>
      <c r="U832" s="2672">
        <v>1547367.0273709127</v>
      </c>
      <c r="V832" s="33">
        <f t="shared" si="116"/>
        <v>-12251.97424582392</v>
      </c>
      <c r="W832" s="1104">
        <f t="shared" si="117"/>
        <v>-0.79179496713464947</v>
      </c>
      <c r="X832" s="33" t="str">
        <f t="shared" si="118"/>
        <v>OK</v>
      </c>
    </row>
    <row r="833" spans="1:24" x14ac:dyDescent="0.3">
      <c r="A833" s="519"/>
      <c r="B833" s="98" t="s">
        <v>3058</v>
      </c>
      <c r="C833" s="72">
        <v>11</v>
      </c>
      <c r="D833" s="3136" t="s">
        <v>284</v>
      </c>
      <c r="E833" s="51"/>
      <c r="F833" s="3">
        <v>1</v>
      </c>
      <c r="G833" s="2231">
        <v>70235.100000000006</v>
      </c>
      <c r="H833" s="2231">
        <v>70612.100000000006</v>
      </c>
      <c r="I833" s="19">
        <f t="shared" si="119"/>
        <v>377</v>
      </c>
      <c r="J833" s="507">
        <v>3333.3</v>
      </c>
      <c r="K833" s="581"/>
      <c r="L833" s="15">
        <f t="shared" si="122"/>
        <v>1256654.1000000001</v>
      </c>
      <c r="M833" s="21">
        <f t="shared" si="123"/>
        <v>1268595.2792143321</v>
      </c>
      <c r="N833" s="71" t="s">
        <v>44</v>
      </c>
      <c r="O833" s="14"/>
      <c r="S833" s="511" t="str">
        <f t="shared" si="120"/>
        <v>Road 25</v>
      </c>
      <c r="T833" s="2672">
        <f t="shared" si="121"/>
        <v>1268595.2792143321</v>
      </c>
      <c r="U833" s="2672">
        <v>1429491.6026056858</v>
      </c>
      <c r="V833" s="33">
        <f t="shared" si="116"/>
        <v>-160896.32339135371</v>
      </c>
      <c r="W833" s="1104">
        <f t="shared" si="117"/>
        <v>-11.255492728888433</v>
      </c>
      <c r="X833" s="33" t="str">
        <f t="shared" si="118"/>
        <v>OK</v>
      </c>
    </row>
    <row r="834" spans="1:24" x14ac:dyDescent="0.3">
      <c r="A834" s="519">
        <v>3</v>
      </c>
      <c r="B834" s="98" t="s">
        <v>3059</v>
      </c>
      <c r="C834" s="72">
        <v>11</v>
      </c>
      <c r="D834" s="3136" t="s">
        <v>284</v>
      </c>
      <c r="E834" s="51" t="s">
        <v>3060</v>
      </c>
      <c r="F834" s="3">
        <v>1</v>
      </c>
      <c r="G834" s="2231">
        <v>37836.9</v>
      </c>
      <c r="H834" s="2231">
        <v>37971.800000000003</v>
      </c>
      <c r="I834" s="19">
        <f t="shared" si="119"/>
        <v>134.90000000000146</v>
      </c>
      <c r="J834" s="507">
        <v>3333.33</v>
      </c>
      <c r="K834" s="581"/>
      <c r="L834" s="15">
        <f t="shared" si="122"/>
        <v>449666.21700000484</v>
      </c>
      <c r="M834" s="21">
        <f t="shared" si="123"/>
        <v>453939.10711656744</v>
      </c>
      <c r="N834" s="71" t="s">
        <v>44</v>
      </c>
      <c r="O834" s="14"/>
      <c r="S834" s="511" t="str">
        <f t="shared" si="120"/>
        <v>Ibne Sina</v>
      </c>
      <c r="T834" s="2672">
        <f t="shared" si="121"/>
        <v>453939.10711656744</v>
      </c>
      <c r="U834" s="2672">
        <v>448887.97551370441</v>
      </c>
      <c r="V834" s="33">
        <f t="shared" si="116"/>
        <v>5051.1316028630245</v>
      </c>
      <c r="W834" s="1104">
        <f t="shared" si="117"/>
        <v>1.1252543793543461</v>
      </c>
      <c r="X834" s="33" t="str">
        <f t="shared" si="118"/>
        <v>OK</v>
      </c>
    </row>
    <row r="835" spans="1:24" x14ac:dyDescent="0.3">
      <c r="A835" s="519">
        <v>4</v>
      </c>
      <c r="B835" s="98" t="s">
        <v>3061</v>
      </c>
      <c r="C835" s="72">
        <v>11</v>
      </c>
      <c r="D835" s="3178" t="s">
        <v>284</v>
      </c>
      <c r="E835" s="51" t="s">
        <v>3062</v>
      </c>
      <c r="F835" s="3">
        <v>1</v>
      </c>
      <c r="G835" s="2231">
        <v>60236116</v>
      </c>
      <c r="H835" s="2231">
        <v>61190386</v>
      </c>
      <c r="I835" s="19">
        <f t="shared" si="119"/>
        <v>954270</v>
      </c>
      <c r="J835" s="507">
        <v>1</v>
      </c>
      <c r="K835" s="581"/>
      <c r="L835" s="15">
        <f t="shared" si="122"/>
        <v>954270</v>
      </c>
      <c r="M835" s="21">
        <f t="shared" si="123"/>
        <v>963337.81674357387</v>
      </c>
      <c r="N835" s="71" t="s">
        <v>44</v>
      </c>
      <c r="O835" s="14"/>
      <c r="S835" s="511" t="str">
        <f t="shared" si="120"/>
        <v xml:space="preserve"> Road No-31  (PARI)</v>
      </c>
      <c r="T835" s="2672">
        <f t="shared" si="121"/>
        <v>963337.81674357387</v>
      </c>
      <c r="U835" s="2672">
        <v>1202715.5446888022</v>
      </c>
      <c r="V835" s="33">
        <f t="shared" si="116"/>
        <v>-239377.72794522834</v>
      </c>
      <c r="W835" s="1104">
        <f t="shared" si="117"/>
        <v>-19.903104188045258</v>
      </c>
      <c r="X835" s="33" t="str">
        <f t="shared" si="118"/>
        <v>OK</v>
      </c>
    </row>
    <row r="836" spans="1:24" x14ac:dyDescent="0.3">
      <c r="A836" s="519">
        <v>5</v>
      </c>
      <c r="B836" s="98" t="s">
        <v>3063</v>
      </c>
      <c r="C836" s="72">
        <v>11</v>
      </c>
      <c r="D836" s="639" t="s">
        <v>284</v>
      </c>
      <c r="E836" s="51" t="s">
        <v>3064</v>
      </c>
      <c r="F836" s="3">
        <v>1</v>
      </c>
      <c r="G836" s="2231">
        <v>69402203</v>
      </c>
      <c r="H836" s="2231">
        <v>71620534</v>
      </c>
      <c r="I836" s="19">
        <f t="shared" si="119"/>
        <v>2218331</v>
      </c>
      <c r="J836" s="507">
        <v>1</v>
      </c>
      <c r="K836" s="581"/>
      <c r="L836" s="15">
        <f t="shared" si="122"/>
        <v>2218331</v>
      </c>
      <c r="M836" s="21">
        <f t="shared" si="123"/>
        <v>2239410.3789856005</v>
      </c>
      <c r="N836" s="71" t="s">
        <v>44</v>
      </c>
      <c r="O836" s="2022"/>
      <c r="S836" s="511" t="str">
        <f t="shared" si="120"/>
        <v xml:space="preserve">Satmoszid Road West </v>
      </c>
      <c r="T836" s="2672">
        <f t="shared" si="121"/>
        <v>2239410.3789856005</v>
      </c>
      <c r="U836" s="2672">
        <v>2263478.6281107087</v>
      </c>
      <c r="V836" s="33">
        <f t="shared" si="116"/>
        <v>-24068.249125108123</v>
      </c>
      <c r="W836" s="1104">
        <f t="shared" si="117"/>
        <v>-1.0633300807968098</v>
      </c>
      <c r="X836" s="33" t="str">
        <f t="shared" si="118"/>
        <v>OK</v>
      </c>
    </row>
    <row r="837" spans="1:24" ht="27.6" x14ac:dyDescent="0.3">
      <c r="A837" s="524"/>
      <c r="B837" s="94"/>
      <c r="C837" s="88"/>
      <c r="D837" s="88"/>
      <c r="E837" s="88"/>
      <c r="F837" s="659"/>
      <c r="G837" s="659"/>
      <c r="H837" s="659"/>
      <c r="I837" s="37"/>
      <c r="J837" s="52" t="s">
        <v>38</v>
      </c>
      <c r="K837" s="42">
        <f>K823</f>
        <v>14660370</v>
      </c>
      <c r="L837" s="42">
        <f>SUM(L825:L836)</f>
        <v>14522373.187000003</v>
      </c>
      <c r="M837" s="42">
        <f>SUM(M825:M836)</f>
        <v>14660370</v>
      </c>
      <c r="N837" s="589">
        <f>(M837-L837)/L837*100</f>
        <v>0.9502359650386063</v>
      </c>
      <c r="O837" s="28"/>
    </row>
    <row r="838" spans="1:24" x14ac:dyDescent="0.3">
      <c r="A838"/>
      <c r="B838" s="1010" t="s">
        <v>222</v>
      </c>
      <c r="C838"/>
      <c r="D838"/>
      <c r="E838"/>
      <c r="F838" s="658"/>
      <c r="G838" s="2229"/>
      <c r="H838" s="2229"/>
      <c r="I838"/>
      <c r="J838"/>
      <c r="K838"/>
      <c r="L838"/>
      <c r="M838"/>
      <c r="N838" s="704"/>
      <c r="O838"/>
    </row>
    <row r="839" spans="1:24" x14ac:dyDescent="0.3">
      <c r="E839"/>
      <c r="F839" s="3107" t="s">
        <v>815</v>
      </c>
      <c r="G839" s="3108"/>
      <c r="H839" s="3109"/>
      <c r="I839" s="555" t="s">
        <v>14</v>
      </c>
      <c r="K839"/>
    </row>
    <row r="840" spans="1:24" x14ac:dyDescent="0.3">
      <c r="E840"/>
      <c r="F840" s="80" t="s">
        <v>44</v>
      </c>
      <c r="G840" s="3222" t="s">
        <v>4068</v>
      </c>
      <c r="H840" s="3222"/>
      <c r="I840" s="530">
        <f>SUM(M825:M836)</f>
        <v>14660370</v>
      </c>
      <c r="K840"/>
      <c r="M840" s="511" t="s">
        <v>222</v>
      </c>
      <c r="O840" s="511" t="s">
        <v>222</v>
      </c>
    </row>
    <row r="841" spans="1:24" x14ac:dyDescent="0.3">
      <c r="E841"/>
      <c r="F841" s="80"/>
      <c r="G841" s="3222"/>
      <c r="H841" s="3222"/>
      <c r="I841" s="530"/>
      <c r="K841"/>
    </row>
    <row r="842" spans="1:24" x14ac:dyDescent="0.3">
      <c r="E842"/>
      <c r="F842" s="80"/>
      <c r="G842" s="3222"/>
      <c r="H842" s="3222"/>
      <c r="I842" s="530"/>
      <c r="K842"/>
    </row>
    <row r="843" spans="1:24" x14ac:dyDescent="0.3">
      <c r="F843" s="80"/>
      <c r="G843" s="3222"/>
      <c r="H843" s="3222"/>
      <c r="I843" s="530"/>
      <c r="K843"/>
    </row>
    <row r="844" spans="1:24" x14ac:dyDescent="0.3">
      <c r="E844"/>
      <c r="F844" s="1090"/>
      <c r="G844" s="3222"/>
      <c r="H844" s="3222"/>
      <c r="I844" s="530"/>
      <c r="K844"/>
      <c r="T844" s="2671"/>
      <c r="U844" s="2671"/>
    </row>
    <row r="845" spans="1:24" x14ac:dyDescent="0.3">
      <c r="E845"/>
      <c r="F845" s="3175" t="s">
        <v>199</v>
      </c>
      <c r="G845" s="3176"/>
      <c r="H845" s="3177"/>
      <c r="I845" s="540">
        <f>SUM(I840:I844)</f>
        <v>14660370</v>
      </c>
      <c r="J845" s="42">
        <f>I845-M837</f>
        <v>0</v>
      </c>
      <c r="K845"/>
    </row>
    <row r="846" spans="1:24" x14ac:dyDescent="0.3">
      <c r="E846"/>
      <c r="F846" s="674"/>
      <c r="K846"/>
    </row>
    <row r="847" spans="1:24" x14ac:dyDescent="0.3">
      <c r="T847" s="2673"/>
      <c r="U847" s="2673"/>
    </row>
    <row r="855" spans="1:24" ht="24.6" x14ac:dyDescent="0.3">
      <c r="B855" s="3128" t="s">
        <v>1041</v>
      </c>
      <c r="C855" s="3128"/>
      <c r="D855" s="3128"/>
      <c r="E855" s="3128"/>
      <c r="F855" s="3128"/>
      <c r="G855" s="3128"/>
      <c r="H855" s="3128"/>
      <c r="I855" s="3128"/>
      <c r="J855" s="3128"/>
      <c r="K855" s="3128"/>
      <c r="L855" s="3128"/>
      <c r="M855" s="3128"/>
      <c r="N855" s="3128"/>
      <c r="O855" s="3128"/>
      <c r="P855" s="3128"/>
      <c r="Q855" s="3128"/>
      <c r="R855" s="3128"/>
      <c r="S855" s="3128"/>
    </row>
    <row r="859" spans="1:24" ht="43.2" x14ac:dyDescent="0.3">
      <c r="A859" s="3086" t="s">
        <v>861</v>
      </c>
      <c r="B859" s="3086"/>
      <c r="C859" s="3086"/>
      <c r="D859" s="3086"/>
      <c r="E859" s="3086"/>
      <c r="F859" s="3086"/>
      <c r="G859" s="3086"/>
      <c r="H859" s="3086"/>
      <c r="I859" s="3086"/>
      <c r="J859" s="3086"/>
      <c r="K859" s="3086"/>
      <c r="L859" s="3086"/>
      <c r="M859" s="3086"/>
      <c r="N859" s="3086"/>
      <c r="O859" s="629" t="str">
        <f>$O$6</f>
        <v>Month August-2023</v>
      </c>
      <c r="S859" s="1103" t="s">
        <v>4084</v>
      </c>
      <c r="T859" s="2672" t="str">
        <f>O859</f>
        <v>Month August-2023</v>
      </c>
      <c r="U859" s="2672" t="s">
        <v>5037</v>
      </c>
      <c r="V859" s="1103" t="s">
        <v>15</v>
      </c>
      <c r="W859" s="1103" t="s">
        <v>16</v>
      </c>
      <c r="X859" s="1103" t="s">
        <v>17</v>
      </c>
    </row>
    <row r="860" spans="1:24" x14ac:dyDescent="0.3">
      <c r="A860" s="3087" t="s">
        <v>0</v>
      </c>
      <c r="B860" s="3089" t="s">
        <v>1</v>
      </c>
      <c r="C860" s="3091" t="s">
        <v>2</v>
      </c>
      <c r="D860" s="3092"/>
      <c r="E860" s="3093"/>
      <c r="F860" s="3223" t="s">
        <v>3</v>
      </c>
      <c r="G860" s="3091" t="s">
        <v>4</v>
      </c>
      <c r="H860" s="3093"/>
      <c r="I860" s="3068"/>
      <c r="J860" s="3096" t="s">
        <v>5</v>
      </c>
      <c r="K860" s="3091" t="s">
        <v>6</v>
      </c>
      <c r="L860" s="3068"/>
      <c r="M860" s="95" t="s">
        <v>29</v>
      </c>
      <c r="N860" s="96"/>
      <c r="O860" s="3067" t="s">
        <v>7</v>
      </c>
      <c r="S860"/>
      <c r="V860"/>
      <c r="W860"/>
      <c r="X860"/>
    </row>
    <row r="861" spans="1:24" ht="46.8" x14ac:dyDescent="0.3">
      <c r="A861" s="3088"/>
      <c r="B861" s="3090"/>
      <c r="C861" s="3084" t="s">
        <v>824</v>
      </c>
      <c r="D861" s="3085"/>
      <c r="E861" s="85" t="s">
        <v>9</v>
      </c>
      <c r="F861" s="3224"/>
      <c r="G861" s="2227" t="str">
        <f>'NORTH-1'!G8</f>
        <v>Reading at 00.00hr 
01.08.2023</v>
      </c>
      <c r="H861" s="2227" t="str">
        <f>'NORTH-1'!H8</f>
        <v>Reading at 00.00hr 
01.09.2023</v>
      </c>
      <c r="I861" s="1" t="s">
        <v>10</v>
      </c>
      <c r="J861" s="3088"/>
      <c r="K861" s="1" t="s">
        <v>11</v>
      </c>
      <c r="L861" s="1" t="s">
        <v>12</v>
      </c>
      <c r="M861" s="508" t="s">
        <v>30</v>
      </c>
      <c r="N861" s="75" t="s">
        <v>41</v>
      </c>
      <c r="O861" s="3068"/>
      <c r="S861"/>
      <c r="T861" s="2672">
        <v>15283200.000000071</v>
      </c>
      <c r="U861" s="2672">
        <v>15283200.000000071</v>
      </c>
      <c r="V861" s="33">
        <f>T861-U861</f>
        <v>0</v>
      </c>
      <c r="W861" s="1104">
        <f>V861/U861*100</f>
        <v>0</v>
      </c>
      <c r="X861" s="33" t="str">
        <f>IF(W861&gt;40,"FAULT",IF(W861&lt;-40,"CHECK","OK"))</f>
        <v>OK</v>
      </c>
    </row>
    <row r="862" spans="1:24" x14ac:dyDescent="0.3">
      <c r="A862" s="2">
        <v>1</v>
      </c>
      <c r="B862" s="86">
        <v>2</v>
      </c>
      <c r="C862" s="2582">
        <v>3</v>
      </c>
      <c r="D862" s="2615">
        <v>4</v>
      </c>
      <c r="E862" s="551">
        <v>5</v>
      </c>
      <c r="F862" s="551">
        <v>6</v>
      </c>
      <c r="G862" s="2616">
        <f>'PDB Bill AMR'!$H$5</f>
        <v>8</v>
      </c>
      <c r="H862" s="2616">
        <f>'PDB Bill AMR'!$H$5</f>
        <v>8</v>
      </c>
      <c r="I862" s="2" t="s">
        <v>2021</v>
      </c>
      <c r="J862" s="2">
        <v>10</v>
      </c>
      <c r="K862" s="2" t="s">
        <v>5039</v>
      </c>
      <c r="L862" s="2" t="s">
        <v>5040</v>
      </c>
      <c r="M862" s="2">
        <v>13</v>
      </c>
      <c r="N862" s="2">
        <v>14</v>
      </c>
      <c r="O862" s="2">
        <v>15</v>
      </c>
    </row>
    <row r="863" spans="1:24" x14ac:dyDescent="0.3">
      <c r="A863" s="507"/>
      <c r="B863" s="513" t="s">
        <v>1042</v>
      </c>
      <c r="C863" s="514"/>
      <c r="D863" s="514"/>
      <c r="E863" s="514"/>
      <c r="F863" s="654"/>
      <c r="G863" s="2228"/>
      <c r="H863" s="2228"/>
      <c r="I863" s="514"/>
      <c r="J863" s="607"/>
      <c r="K863" s="608"/>
      <c r="L863" s="609"/>
      <c r="M863" s="609"/>
      <c r="N863" s="516"/>
      <c r="O863" s="507"/>
    </row>
    <row r="864" spans="1:24" x14ac:dyDescent="0.3">
      <c r="A864" s="1157">
        <f>'NORTH-1'!A71</f>
        <v>15</v>
      </c>
      <c r="B864" s="1342" t="str">
        <f>'NORTH-1'!B71</f>
        <v>Green Road Circuit-2 (U/G)</v>
      </c>
      <c r="C864" s="1157">
        <f>'NORTH-1'!C71</f>
        <v>33</v>
      </c>
      <c r="D864" s="1338">
        <f>'NORTH-1'!D71</f>
        <v>0</v>
      </c>
      <c r="E864" s="1157" t="str">
        <f>'NORTH-1'!E71</f>
        <v>BD001918</v>
      </c>
      <c r="F864" s="1343">
        <f>'NORTH-1'!F71</f>
        <v>1</v>
      </c>
      <c r="G864" s="1179">
        <f>'NORTH-1'!G71</f>
        <v>2087.6999999999998</v>
      </c>
      <c r="H864" s="1179">
        <f>'NORTH-1'!H71</f>
        <v>2116.15</v>
      </c>
      <c r="I864" s="1179">
        <f>'NORTH-1'!I71</f>
        <v>28.450000000000273</v>
      </c>
      <c r="J864" s="1157">
        <f>'NORTH-1'!J71</f>
        <v>240000</v>
      </c>
      <c r="K864" s="1151">
        <f>'NORTH-1'!K71</f>
        <v>0</v>
      </c>
      <c r="L864" s="1151">
        <f>'NORTH-1'!L71</f>
        <v>6828000.0000000652</v>
      </c>
      <c r="M864" s="1180">
        <f>'NORTH-1'!M71</f>
        <v>6830200.262985535</v>
      </c>
      <c r="N864" s="80"/>
      <c r="O864" s="11"/>
    </row>
    <row r="865" spans="1:21" x14ac:dyDescent="0.3">
      <c r="A865" s="1157">
        <f>'NORTH-1'!A77</f>
        <v>23</v>
      </c>
      <c r="B865" s="1342" t="str">
        <f>'NORTH-1'!B77</f>
        <v>Green Road Circuit-1</v>
      </c>
      <c r="C865" s="1157">
        <f>'NORTH-1'!C77</f>
        <v>33</v>
      </c>
      <c r="D865" s="1378">
        <f>'NORTH-1'!D77</f>
        <v>0</v>
      </c>
      <c r="E865" s="1363" t="str">
        <f>'NORTH-1'!E77</f>
        <v>BD001865</v>
      </c>
      <c r="F865" s="1343">
        <f>'NORTH-1'!F77</f>
        <v>1</v>
      </c>
      <c r="G865" s="1366">
        <f>'NORTH-1'!G77</f>
        <v>1411.09</v>
      </c>
      <c r="H865" s="1366">
        <f>'NORTH-1'!H77</f>
        <v>1442.33</v>
      </c>
      <c r="I865" s="1179">
        <f>'NORTH-1'!I77</f>
        <v>31.240000000000009</v>
      </c>
      <c r="J865" s="1157">
        <f>'NORTH-1'!J77</f>
        <v>240000</v>
      </c>
      <c r="K865" s="1151">
        <f>'NORTH-1'!K77</f>
        <v>0</v>
      </c>
      <c r="L865" s="1151">
        <f>'NORTH-1'!L77</f>
        <v>7497600.0000000019</v>
      </c>
      <c r="M865" s="1180">
        <f>'NORTH-1'!M77</f>
        <v>7500016.035700039</v>
      </c>
      <c r="N865" s="83"/>
      <c r="O865" s="11"/>
    </row>
    <row r="866" spans="1:21" x14ac:dyDescent="0.3">
      <c r="A866" s="507"/>
      <c r="B866" s="100"/>
      <c r="C866" s="89"/>
      <c r="D866" s="601"/>
      <c r="E866" s="89"/>
      <c r="F866" s="46"/>
      <c r="G866" s="35"/>
      <c r="H866" s="35"/>
      <c r="I866" s="35"/>
      <c r="J866" s="94" t="s">
        <v>27</v>
      </c>
      <c r="K866" s="42">
        <f>SUM(K864:K865)</f>
        <v>0</v>
      </c>
      <c r="L866" s="42">
        <f>SUM(L864:L865)</f>
        <v>14325600.000000067</v>
      </c>
      <c r="M866" s="42">
        <f>SUM(M864:M865)</f>
        <v>14330216.298685573</v>
      </c>
      <c r="N866" s="83"/>
      <c r="O866" s="11"/>
    </row>
    <row r="867" spans="1:21" x14ac:dyDescent="0.3">
      <c r="A867" s="507"/>
      <c r="B867" s="513" t="s">
        <v>1045</v>
      </c>
      <c r="C867" s="514"/>
      <c r="D867" s="514"/>
      <c r="E867" s="514"/>
      <c r="F867" s="654"/>
      <c r="G867" s="2228"/>
      <c r="H867" s="2228"/>
      <c r="I867" s="514"/>
      <c r="J867" s="607"/>
      <c r="K867" s="608"/>
      <c r="L867" s="609"/>
      <c r="M867" s="609"/>
      <c r="N867" s="516"/>
      <c r="O867" s="11"/>
    </row>
    <row r="868" spans="1:21" x14ac:dyDescent="0.3">
      <c r="A868" s="507"/>
      <c r="B868" s="98" t="s">
        <v>1043</v>
      </c>
      <c r="C868" s="51">
        <v>33</v>
      </c>
      <c r="D868" s="548"/>
      <c r="E868" s="51"/>
      <c r="F868" s="3">
        <v>1</v>
      </c>
      <c r="G868" s="19">
        <v>0</v>
      </c>
      <c r="H868" s="19">
        <v>0</v>
      </c>
      <c r="I868" s="19">
        <f>H868-G868</f>
        <v>0</v>
      </c>
      <c r="J868" s="507">
        <v>3000</v>
      </c>
      <c r="K868" s="574"/>
      <c r="L868" s="21">
        <f>J868*I868*F868</f>
        <v>0</v>
      </c>
      <c r="M868" s="21"/>
      <c r="N868" s="80"/>
      <c r="O868" s="11"/>
    </row>
    <row r="869" spans="1:21" x14ac:dyDescent="0.3">
      <c r="A869" s="507"/>
      <c r="B869" s="100" t="s">
        <v>1044</v>
      </c>
      <c r="C869" s="51">
        <v>33</v>
      </c>
      <c r="D869" s="925"/>
      <c r="E869" s="51"/>
      <c r="F869" s="3">
        <v>1</v>
      </c>
      <c r="G869" s="19">
        <v>0</v>
      </c>
      <c r="H869" s="19">
        <v>0</v>
      </c>
      <c r="I869" s="19">
        <f>H869-G869</f>
        <v>0</v>
      </c>
      <c r="J869" s="507">
        <v>3000</v>
      </c>
      <c r="K869" s="574"/>
      <c r="L869" s="21"/>
      <c r="M869" s="21"/>
      <c r="N869" s="83"/>
      <c r="O869" s="11"/>
    </row>
    <row r="870" spans="1:21" x14ac:dyDescent="0.25">
      <c r="A870" s="507"/>
      <c r="B870" s="100"/>
      <c r="C870" s="89"/>
      <c r="D870" s="601"/>
      <c r="E870" s="89"/>
      <c r="F870" s="46"/>
      <c r="G870" s="35"/>
      <c r="H870" s="35"/>
      <c r="I870" s="35"/>
      <c r="J870" s="94" t="s">
        <v>27</v>
      </c>
      <c r="K870" s="42">
        <f>K866</f>
        <v>0</v>
      </c>
      <c r="L870" s="42">
        <f>SUM(L868:L868)</f>
        <v>0</v>
      </c>
      <c r="M870" s="42">
        <f>SUM(M868:M868)</f>
        <v>0</v>
      </c>
      <c r="N870" s="83"/>
      <c r="O870" s="11"/>
      <c r="T870" s="2674"/>
      <c r="U870" s="2674"/>
    </row>
    <row r="871" spans="1:21" x14ac:dyDescent="0.25">
      <c r="A871" s="507"/>
      <c r="B871" s="532" t="s">
        <v>1046</v>
      </c>
      <c r="C871" s="533"/>
      <c r="D871" s="533"/>
      <c r="E871" s="533"/>
      <c r="F871" s="656"/>
      <c r="G871" s="2212"/>
      <c r="H871" s="2212"/>
      <c r="I871" s="533"/>
      <c r="J871" s="533"/>
      <c r="K871" s="578"/>
      <c r="L871" s="533"/>
      <c r="M871" s="536"/>
      <c r="N871" s="534"/>
      <c r="O871" s="7"/>
      <c r="T871" s="2674"/>
      <c r="U871" s="2674"/>
    </row>
    <row r="872" spans="1:21" x14ac:dyDescent="0.25">
      <c r="A872" s="507"/>
      <c r="B872" s="98" t="s">
        <v>1051</v>
      </c>
      <c r="C872" s="51">
        <v>33</v>
      </c>
      <c r="D872" s="3132" t="s">
        <v>800</v>
      </c>
      <c r="E872" s="506"/>
      <c r="F872" s="3"/>
      <c r="G872" s="19"/>
      <c r="H872" s="19"/>
      <c r="I872" s="4"/>
      <c r="J872" s="507"/>
      <c r="K872" s="574"/>
      <c r="L872" s="15">
        <f>J872*I872*F872</f>
        <v>0</v>
      </c>
      <c r="M872" s="6"/>
      <c r="N872" s="76"/>
      <c r="O872" s="507"/>
      <c r="T872" s="2674"/>
      <c r="U872" s="2674"/>
    </row>
    <row r="873" spans="1:21" x14ac:dyDescent="0.25">
      <c r="A873" s="507"/>
      <c r="B873" s="98" t="s">
        <v>1051</v>
      </c>
      <c r="C873" s="51">
        <v>33</v>
      </c>
      <c r="D873" s="3133"/>
      <c r="E873" s="506"/>
      <c r="F873" s="3"/>
      <c r="G873" s="19"/>
      <c r="H873" s="19"/>
      <c r="I873" s="4"/>
      <c r="J873" s="507"/>
      <c r="K873" s="574"/>
      <c r="L873" s="15">
        <f>J873*I873*F873</f>
        <v>0</v>
      </c>
      <c r="M873" s="15"/>
      <c r="N873" s="77"/>
      <c r="O873" s="507"/>
      <c r="T873" s="2674"/>
      <c r="U873" s="2674"/>
    </row>
    <row r="874" spans="1:21" x14ac:dyDescent="0.3">
      <c r="A874" s="507"/>
      <c r="B874" s="93"/>
      <c r="C874" s="87"/>
      <c r="D874" s="87"/>
      <c r="E874" s="87"/>
      <c r="F874" s="655"/>
      <c r="G874" s="655"/>
      <c r="H874" s="655"/>
      <c r="I874" s="36"/>
      <c r="J874" s="93" t="s">
        <v>262</v>
      </c>
      <c r="K874" s="577"/>
      <c r="L874" s="651"/>
      <c r="M874" s="521"/>
      <c r="N874" s="519"/>
      <c r="O874" s="507"/>
      <c r="T874" s="2674"/>
      <c r="U874" s="2674"/>
    </row>
    <row r="875" spans="1:21" x14ac:dyDescent="0.25">
      <c r="A875" s="507"/>
      <c r="B875" s="100"/>
      <c r="C875" s="89"/>
      <c r="D875" s="601"/>
      <c r="E875" s="89"/>
      <c r="F875" s="46"/>
      <c r="G875" s="35"/>
      <c r="H875" s="35"/>
      <c r="I875" s="35"/>
      <c r="J875" s="94"/>
      <c r="K875" s="584"/>
      <c r="L875" s="42"/>
      <c r="M875" s="42"/>
      <c r="N875" s="83"/>
      <c r="O875" s="11"/>
      <c r="T875" s="2674"/>
      <c r="U875" s="2674"/>
    </row>
    <row r="876" spans="1:21" x14ac:dyDescent="0.25">
      <c r="A876" s="524"/>
      <c r="B876" s="532" t="s">
        <v>1047</v>
      </c>
      <c r="C876" s="533"/>
      <c r="D876" s="533"/>
      <c r="E876" s="533"/>
      <c r="F876" s="656"/>
      <c r="G876" s="2212"/>
      <c r="H876" s="2212"/>
      <c r="I876" s="533"/>
      <c r="J876" s="49"/>
      <c r="K876" s="587"/>
      <c r="L876" s="50"/>
      <c r="M876" s="50"/>
      <c r="N876" s="534"/>
      <c r="O876" s="11"/>
      <c r="T876" s="2674"/>
      <c r="U876" s="2674"/>
    </row>
    <row r="877" spans="1:21" x14ac:dyDescent="0.25">
      <c r="A877" s="507"/>
      <c r="B877" s="98" t="s">
        <v>31</v>
      </c>
      <c r="C877" s="51">
        <v>33</v>
      </c>
      <c r="D877" s="3097" t="s">
        <v>802</v>
      </c>
      <c r="E877" s="51"/>
      <c r="F877" s="3">
        <v>1</v>
      </c>
      <c r="G877" s="19">
        <v>51025.7</v>
      </c>
      <c r="H877" s="19">
        <v>51025.7</v>
      </c>
      <c r="I877" s="20">
        <f>H877-G877</f>
        <v>0</v>
      </c>
      <c r="J877" s="30">
        <v>3000</v>
      </c>
      <c r="K877" s="585"/>
      <c r="L877" s="21">
        <f>J877*I877*F877</f>
        <v>0</v>
      </c>
      <c r="M877" s="21">
        <f>L877*$M$167/$L$176</f>
        <v>0</v>
      </c>
      <c r="N877" s="81"/>
      <c r="O877" s="11"/>
      <c r="T877" s="2674"/>
      <c r="U877" s="2674"/>
    </row>
    <row r="878" spans="1:21" x14ac:dyDescent="0.25">
      <c r="A878" s="507"/>
      <c r="B878" s="98" t="s">
        <v>32</v>
      </c>
      <c r="C878" s="51">
        <v>33</v>
      </c>
      <c r="D878" s="3155"/>
      <c r="E878" s="51"/>
      <c r="F878" s="3">
        <v>1</v>
      </c>
      <c r="G878" s="19">
        <v>94339.4</v>
      </c>
      <c r="H878" s="19">
        <v>94339.4</v>
      </c>
      <c r="I878" s="20">
        <f>H878-G878</f>
        <v>0</v>
      </c>
      <c r="J878" s="30">
        <v>3000</v>
      </c>
      <c r="K878" s="585"/>
      <c r="L878" s="21">
        <f>J878*I878*F878</f>
        <v>0</v>
      </c>
      <c r="M878" s="21">
        <f>L878*$M$167/$L$176</f>
        <v>0</v>
      </c>
      <c r="N878" s="81"/>
      <c r="O878" s="11"/>
      <c r="T878" s="2674"/>
      <c r="U878" s="2674"/>
    </row>
    <row r="879" spans="1:21" x14ac:dyDescent="0.3">
      <c r="A879" s="524"/>
      <c r="B879" s="94"/>
      <c r="C879" s="88"/>
      <c r="D879" s="88"/>
      <c r="E879" s="88"/>
      <c r="F879" s="659"/>
      <c r="G879" s="659"/>
      <c r="H879" s="659"/>
      <c r="I879" s="37"/>
      <c r="J879" s="94" t="s">
        <v>27</v>
      </c>
      <c r="K879" s="586"/>
      <c r="L879" s="42">
        <f>K866</f>
        <v>0</v>
      </c>
      <c r="M879" s="42">
        <f>SUM(M877:M878)</f>
        <v>0</v>
      </c>
      <c r="N879" s="589"/>
      <c r="O879" s="11"/>
    </row>
    <row r="880" spans="1:21" ht="16.2" thickBot="1" x14ac:dyDescent="0.35">
      <c r="A880" s="580"/>
      <c r="B880" s="611"/>
      <c r="C880" s="90"/>
      <c r="D880" s="90"/>
      <c r="E880" s="90"/>
      <c r="F880" s="661"/>
      <c r="G880" s="661"/>
      <c r="H880" s="661"/>
      <c r="I880" s="612"/>
      <c r="J880" s="611"/>
      <c r="K880" s="613"/>
      <c r="L880" s="614"/>
      <c r="M880" s="614"/>
      <c r="N880" s="1047"/>
      <c r="O880" s="615"/>
    </row>
    <row r="881" spans="1:24" x14ac:dyDescent="0.3">
      <c r="A881" s="580"/>
      <c r="B881" s="3099" t="s">
        <v>1048</v>
      </c>
      <c r="C881" s="3100"/>
      <c r="D881" s="561" t="s">
        <v>14</v>
      </c>
      <c r="E881"/>
      <c r="F881" s="3101" t="s">
        <v>812</v>
      </c>
      <c r="G881" s="3102"/>
      <c r="H881" s="3103"/>
      <c r="I881" s="561" t="s">
        <v>14</v>
      </c>
      <c r="K881" s="3105" t="s">
        <v>809</v>
      </c>
      <c r="L881" s="3106"/>
      <c r="M881" s="562" t="s">
        <v>14</v>
      </c>
      <c r="N881" s="1047"/>
      <c r="O881" s="615"/>
    </row>
    <row r="882" spans="1:24" x14ac:dyDescent="0.3">
      <c r="A882" s="580"/>
      <c r="B882" s="3112" t="str">
        <f>B863</f>
        <v>Dhanmondi (33 KV Side)</v>
      </c>
      <c r="C882" s="3113"/>
      <c r="D882" s="567">
        <f>M866</f>
        <v>14330216.298685573</v>
      </c>
      <c r="E882"/>
      <c r="F882" s="3114" t="s">
        <v>810</v>
      </c>
      <c r="G882" s="3115"/>
      <c r="H882" s="3116"/>
      <c r="I882" s="563">
        <f>L874</f>
        <v>0</v>
      </c>
      <c r="K882" s="3117" t="str">
        <f>F883</f>
        <v>Green Road 33 KV NET IMPORT</v>
      </c>
      <c r="L882" s="3118"/>
      <c r="M882" s="565">
        <f>I883</f>
        <v>14330216.298685573</v>
      </c>
      <c r="N882" s="1047"/>
      <c r="O882" s="615"/>
      <c r="T882" s="2671"/>
      <c r="U882" s="2671"/>
    </row>
    <row r="883" spans="1:24" x14ac:dyDescent="0.3">
      <c r="A883" s="580"/>
      <c r="B883" s="3112" t="s">
        <v>832</v>
      </c>
      <c r="C883" s="3113"/>
      <c r="D883" s="616"/>
      <c r="E883"/>
      <c r="F883" s="3114" t="s">
        <v>1049</v>
      </c>
      <c r="G883" s="3115"/>
      <c r="H883" s="3116"/>
      <c r="I883" s="563">
        <f>D886-I882</f>
        <v>14330216.298685573</v>
      </c>
      <c r="K883" s="3119" t="s">
        <v>1050</v>
      </c>
      <c r="L883" s="3120"/>
      <c r="M883" s="563">
        <f>M911</f>
        <v>14330216.298685575</v>
      </c>
      <c r="N883" s="1047"/>
      <c r="O883" s="615"/>
    </row>
    <row r="884" spans="1:24" x14ac:dyDescent="0.3">
      <c r="A884" s="580"/>
      <c r="B884" s="3112" t="s">
        <v>833</v>
      </c>
      <c r="C884" s="3113"/>
      <c r="D884" s="597"/>
      <c r="E884"/>
      <c r="F884" s="3114" t="s">
        <v>806</v>
      </c>
      <c r="G884" s="3115"/>
      <c r="H884" s="3116"/>
      <c r="I884" s="563">
        <f>I882+I883</f>
        <v>14330216.298685573</v>
      </c>
      <c r="K884" s="3121" t="s">
        <v>267</v>
      </c>
      <c r="L884" s="3122"/>
      <c r="M884" s="563">
        <f>M882-M883</f>
        <v>0</v>
      </c>
      <c r="N884" s="1047"/>
      <c r="O884" s="615"/>
    </row>
    <row r="885" spans="1:24" ht="16.2" thickBot="1" x14ac:dyDescent="0.35">
      <c r="A885" s="580"/>
      <c r="B885" s="3112" t="s">
        <v>834</v>
      </c>
      <c r="C885" s="3113"/>
      <c r="D885" s="598"/>
      <c r="E885"/>
      <c r="F885" s="3198" t="s">
        <v>1213</v>
      </c>
      <c r="G885" s="3199"/>
      <c r="H885" s="3200"/>
      <c r="I885" s="568">
        <f>(D886-I884)/I884</f>
        <v>0</v>
      </c>
      <c r="K885" s="3123" t="s">
        <v>268</v>
      </c>
      <c r="L885" s="3124"/>
      <c r="M885" s="566">
        <f>M884/M882</f>
        <v>0</v>
      </c>
      <c r="N885" s="1047"/>
      <c r="O885" s="615"/>
      <c r="T885" s="2673"/>
      <c r="U885" s="2673"/>
    </row>
    <row r="886" spans="1:24" ht="16.2" thickBot="1" x14ac:dyDescent="0.35">
      <c r="A886" s="580"/>
      <c r="B886" s="3125" t="s">
        <v>799</v>
      </c>
      <c r="C886" s="3126"/>
      <c r="D886" s="564">
        <f>SUM(D882:D884)</f>
        <v>14330216.298685573</v>
      </c>
      <c r="E886"/>
      <c r="N886" s="1047"/>
      <c r="O886" s="615"/>
    </row>
    <row r="887" spans="1:24" x14ac:dyDescent="0.3">
      <c r="A887" s="580"/>
      <c r="B887" s="611"/>
      <c r="C887" s="90"/>
      <c r="D887" s="90"/>
      <c r="E887" s="90"/>
      <c r="F887" s="661"/>
      <c r="G887" s="661"/>
      <c r="H887" s="661"/>
      <c r="I887" s="612"/>
      <c r="J887" s="611"/>
      <c r="K887" s="613"/>
      <c r="L887" s="614"/>
      <c r="M887" s="614"/>
      <c r="N887" s="1047"/>
      <c r="O887" s="615"/>
    </row>
    <row r="888" spans="1:24" x14ac:dyDescent="0.3">
      <c r="B888" s="520"/>
      <c r="C888" s="511"/>
      <c r="D888" s="603"/>
      <c r="E888" s="511"/>
      <c r="N888" s="721"/>
    </row>
    <row r="889" spans="1:24" x14ac:dyDescent="0.3">
      <c r="B889" s="520"/>
      <c r="C889" s="511"/>
      <c r="D889" s="603"/>
      <c r="E889" s="511"/>
      <c r="N889" s="721"/>
    </row>
    <row r="890" spans="1:24" ht="43.2" x14ac:dyDescent="0.3">
      <c r="A890" s="3086" t="s">
        <v>862</v>
      </c>
      <c r="B890" s="3086"/>
      <c r="C890" s="3086"/>
      <c r="D890" s="3086"/>
      <c r="E890" s="3086"/>
      <c r="F890" s="3086"/>
      <c r="G890" s="3086"/>
      <c r="H890" s="3086"/>
      <c r="I890" s="3086"/>
      <c r="J890" s="3086"/>
      <c r="K890" s="3086"/>
      <c r="L890" s="3086"/>
      <c r="M890" s="3086"/>
      <c r="N890" s="3086"/>
      <c r="O890" s="629" t="str">
        <f>$O$6</f>
        <v>Month August-2023</v>
      </c>
      <c r="S890" s="1103" t="s">
        <v>4084</v>
      </c>
      <c r="T890" s="2672" t="str">
        <f>O890</f>
        <v>Month August-2023</v>
      </c>
      <c r="U890" s="2672" t="s">
        <v>5037</v>
      </c>
      <c r="V890" s="1103" t="s">
        <v>15</v>
      </c>
      <c r="W890" s="1103" t="s">
        <v>16</v>
      </c>
      <c r="X890" s="1103" t="s">
        <v>17</v>
      </c>
    </row>
    <row r="891" spans="1:24" x14ac:dyDescent="0.3">
      <c r="A891" s="3087" t="s">
        <v>0</v>
      </c>
      <c r="B891" s="3089" t="s">
        <v>1</v>
      </c>
      <c r="C891" s="3091" t="s">
        <v>2</v>
      </c>
      <c r="D891" s="3092"/>
      <c r="E891" s="3093"/>
      <c r="F891" s="3223" t="s">
        <v>3</v>
      </c>
      <c r="G891" s="3091" t="s">
        <v>4</v>
      </c>
      <c r="H891" s="3093"/>
      <c r="I891" s="3068"/>
      <c r="J891" s="3096" t="s">
        <v>5</v>
      </c>
      <c r="K891" s="3091" t="s">
        <v>6</v>
      </c>
      <c r="L891" s="3068"/>
      <c r="M891" s="95" t="s">
        <v>29</v>
      </c>
      <c r="N891" s="96"/>
      <c r="O891" s="3067" t="s">
        <v>7</v>
      </c>
      <c r="S891"/>
      <c r="V891"/>
      <c r="W891"/>
      <c r="X891"/>
    </row>
    <row r="892" spans="1:24" ht="46.8" x14ac:dyDescent="0.3">
      <c r="A892" s="3088"/>
      <c r="B892" s="3090"/>
      <c r="C892" s="3084" t="s">
        <v>824</v>
      </c>
      <c r="D892" s="3085"/>
      <c r="E892" s="85" t="s">
        <v>9</v>
      </c>
      <c r="F892" s="3224"/>
      <c r="G892" s="2227" t="str">
        <f>'NORTH-1'!G8</f>
        <v>Reading at 00.00hr 
01.08.2023</v>
      </c>
      <c r="H892" s="2227" t="str">
        <f>'NORTH-1'!H8</f>
        <v>Reading at 00.00hr 
01.09.2023</v>
      </c>
      <c r="I892" s="1" t="s">
        <v>10</v>
      </c>
      <c r="J892" s="3088"/>
      <c r="K892" s="1" t="s">
        <v>11</v>
      </c>
      <c r="L892" s="1" t="s">
        <v>12</v>
      </c>
      <c r="M892" s="508" t="s">
        <v>30</v>
      </c>
      <c r="N892" s="75" t="s">
        <v>41</v>
      </c>
      <c r="O892" s="3068"/>
      <c r="S892"/>
      <c r="T892" s="2672">
        <v>15283200.000000071</v>
      </c>
      <c r="U892" s="2672">
        <v>15283200.000000071</v>
      </c>
      <c r="V892" s="33">
        <f>T892-U892</f>
        <v>0</v>
      </c>
      <c r="W892" s="1104">
        <f>V892/U892*100</f>
        <v>0</v>
      </c>
      <c r="X892" s="33" t="str">
        <f>IF(W892&gt;40,"FAULT",IF(W892&lt;-40,"CHECK","OK"))</f>
        <v>OK</v>
      </c>
    </row>
    <row r="893" spans="1:24" x14ac:dyDescent="0.3">
      <c r="A893" s="2">
        <v>1</v>
      </c>
      <c r="B893" s="86">
        <v>2</v>
      </c>
      <c r="C893" s="2582">
        <v>3</v>
      </c>
      <c r="D893" s="2615">
        <v>4</v>
      </c>
      <c r="E893" s="551">
        <v>5</v>
      </c>
      <c r="F893" s="551">
        <v>6</v>
      </c>
      <c r="G893" s="2616">
        <f>'PDB Bill AMR'!$H$5</f>
        <v>8</v>
      </c>
      <c r="H893" s="2616">
        <f>'PDB Bill AMR'!$H$5</f>
        <v>8</v>
      </c>
      <c r="I893" s="2" t="s">
        <v>2021</v>
      </c>
      <c r="J893" s="2">
        <v>10</v>
      </c>
      <c r="K893" s="2" t="s">
        <v>5039</v>
      </c>
      <c r="L893" s="2" t="s">
        <v>5040</v>
      </c>
      <c r="M893" s="2">
        <v>13</v>
      </c>
      <c r="N893" s="2">
        <v>14</v>
      </c>
      <c r="O893" s="2">
        <v>15</v>
      </c>
    </row>
    <row r="894" spans="1:24" x14ac:dyDescent="0.3">
      <c r="A894" s="519"/>
      <c r="B894" s="513" t="s">
        <v>1053</v>
      </c>
      <c r="C894" s="514"/>
      <c r="D894" s="514"/>
      <c r="E894" s="514"/>
      <c r="F894" s="654"/>
      <c r="G894" s="2228"/>
      <c r="H894" s="2228"/>
      <c r="I894" s="514"/>
      <c r="J894" s="514"/>
      <c r="K894" s="573"/>
      <c r="L894" s="514"/>
      <c r="M894" s="515"/>
      <c r="N894" s="516"/>
      <c r="O894" s="507"/>
    </row>
    <row r="895" spans="1:24" x14ac:dyDescent="0.3">
      <c r="A895" s="519">
        <v>1</v>
      </c>
      <c r="B895" s="98" t="s">
        <v>2927</v>
      </c>
      <c r="C895" s="51">
        <v>11</v>
      </c>
      <c r="D895" s="934" t="s">
        <v>290</v>
      </c>
      <c r="E895" s="51" t="s">
        <v>3067</v>
      </c>
      <c r="F895" s="3">
        <v>1</v>
      </c>
      <c r="G895" s="19">
        <v>3023673</v>
      </c>
      <c r="H895" s="19">
        <v>3105868</v>
      </c>
      <c r="I895" s="20">
        <f>H895-G895</f>
        <v>82195</v>
      </c>
      <c r="J895" s="507">
        <v>100</v>
      </c>
      <c r="K895" s="574">
        <f>J895*I895*F895</f>
        <v>8219500</v>
      </c>
      <c r="L895" s="21"/>
      <c r="M895" s="21"/>
      <c r="N895" s="80"/>
      <c r="O895" s="507"/>
    </row>
    <row r="896" spans="1:24" x14ac:dyDescent="0.3">
      <c r="A896" s="519">
        <v>2</v>
      </c>
      <c r="B896" s="98" t="s">
        <v>3068</v>
      </c>
      <c r="C896" s="51">
        <v>11</v>
      </c>
      <c r="D896" s="936" t="s">
        <v>290</v>
      </c>
      <c r="E896" s="51" t="s">
        <v>3069</v>
      </c>
      <c r="F896" s="3">
        <v>1</v>
      </c>
      <c r="G896" s="19">
        <v>3394.4207999999999</v>
      </c>
      <c r="H896" s="19">
        <v>4144.8028000000004</v>
      </c>
      <c r="I896" s="20">
        <f>H896-G896</f>
        <v>750.38200000000052</v>
      </c>
      <c r="J896" s="507">
        <v>10000</v>
      </c>
      <c r="K896" s="574">
        <f>L864</f>
        <v>6828000.0000000652</v>
      </c>
      <c r="L896" s="21"/>
      <c r="M896" s="21"/>
      <c r="N896" s="80"/>
      <c r="O896" s="507"/>
    </row>
    <row r="897" spans="1:24" x14ac:dyDescent="0.3">
      <c r="A897" s="519"/>
      <c r="B897" s="100"/>
      <c r="C897" s="89"/>
      <c r="D897" s="601"/>
      <c r="E897" s="89"/>
      <c r="F897" s="46"/>
      <c r="G897" s="35">
        <v>0</v>
      </c>
      <c r="H897" s="35">
        <v>0</v>
      </c>
      <c r="I897" s="47"/>
      <c r="J897" s="38" t="s">
        <v>27</v>
      </c>
      <c r="K897" s="42">
        <f>SUM(K895:K896)</f>
        <v>15047500.000000065</v>
      </c>
      <c r="L897" s="48"/>
      <c r="M897" s="42">
        <f>M866</f>
        <v>14330216.298685573</v>
      </c>
      <c r="N897" s="83"/>
      <c r="O897" s="507"/>
    </row>
    <row r="898" spans="1:24" x14ac:dyDescent="0.3">
      <c r="A898" s="519"/>
      <c r="B898" s="532" t="s">
        <v>1052</v>
      </c>
      <c r="C898" s="533"/>
      <c r="D898" s="533"/>
      <c r="E898" s="533"/>
      <c r="F898" s="656"/>
      <c r="G898" s="2212">
        <v>0</v>
      </c>
      <c r="H898" s="2212">
        <v>0</v>
      </c>
      <c r="I898" s="533"/>
      <c r="J898" s="49"/>
      <c r="K898" s="587"/>
      <c r="L898" s="50"/>
      <c r="M898" s="50"/>
      <c r="N898" s="534"/>
      <c r="O898" s="507"/>
      <c r="P898" s="511">
        <v>134</v>
      </c>
    </row>
    <row r="899" spans="1:24" x14ac:dyDescent="0.3">
      <c r="A899" s="519">
        <v>1</v>
      </c>
      <c r="B899" s="98" t="s">
        <v>3070</v>
      </c>
      <c r="C899" s="72">
        <v>11</v>
      </c>
      <c r="D899" s="3135"/>
      <c r="E899" s="51" t="s">
        <v>3071</v>
      </c>
      <c r="F899" s="3">
        <v>1</v>
      </c>
      <c r="G899" s="2231">
        <v>59173</v>
      </c>
      <c r="H899" s="2231">
        <v>64063</v>
      </c>
      <c r="I899" s="19">
        <f t="shared" ref="I899:I909" si="124">H899-G899</f>
        <v>4890</v>
      </c>
      <c r="J899" s="507">
        <v>300</v>
      </c>
      <c r="K899" s="581"/>
      <c r="L899" s="21">
        <f t="shared" ref="L899:L909" si="125">J899*I899*F899</f>
        <v>1467000</v>
      </c>
      <c r="M899" s="21">
        <f t="shared" ref="M899:M910" si="126">L899*$K$911/$L$911</f>
        <v>1482077.1316990855</v>
      </c>
      <c r="N899" s="1096" t="s">
        <v>102</v>
      </c>
      <c r="O899" s="14"/>
      <c r="P899" s="511">
        <v>35</v>
      </c>
      <c r="S899" s="511" t="str">
        <f t="shared" ref="S899:S910" si="127">B899</f>
        <v xml:space="preserve"> Lab aid/local RMU</v>
      </c>
      <c r="T899" s="2672">
        <f t="shared" ref="T899:T910" si="128">M899</f>
        <v>1482077.1316990855</v>
      </c>
      <c r="U899" s="2672">
        <v>1556841.737588715</v>
      </c>
      <c r="V899" s="33">
        <f t="shared" ref="V899:V910" si="129">T899-U899</f>
        <v>-74764.605889629573</v>
      </c>
      <c r="W899" s="1104">
        <f t="shared" ref="W899:W910" si="130">V899/U899*100</f>
        <v>-4.8023253799340786</v>
      </c>
      <c r="X899" s="33" t="str">
        <f t="shared" ref="X899:X910" si="131">IF(W899&gt;40,"FAULT",IF(W899&lt;-40,"CHECK","OK"))</f>
        <v>OK</v>
      </c>
    </row>
    <row r="900" spans="1:24" x14ac:dyDescent="0.3">
      <c r="A900" s="519">
        <v>2</v>
      </c>
      <c r="B900" s="98" t="s">
        <v>3072</v>
      </c>
      <c r="C900" s="72">
        <v>11</v>
      </c>
      <c r="D900" s="3136"/>
      <c r="E900" s="51" t="s">
        <v>3073</v>
      </c>
      <c r="F900" s="3">
        <v>1</v>
      </c>
      <c r="G900" s="2231">
        <v>67239.7</v>
      </c>
      <c r="H900" s="2231">
        <v>67603.899999999994</v>
      </c>
      <c r="I900" s="19">
        <f t="shared" si="124"/>
        <v>364.19999999999709</v>
      </c>
      <c r="J900" s="507">
        <v>3333.33</v>
      </c>
      <c r="K900" s="581"/>
      <c r="L900" s="21">
        <f t="shared" si="125"/>
        <v>1213998.7859999903</v>
      </c>
      <c r="M900" s="21">
        <f t="shared" si="126"/>
        <v>1226475.6909618524</v>
      </c>
      <c r="N900" s="1060" t="s">
        <v>102</v>
      </c>
      <c r="O900" s="14"/>
      <c r="P900" s="511">
        <f>P898-P899</f>
        <v>99</v>
      </c>
      <c r="S900" s="511" t="str">
        <f t="shared" si="127"/>
        <v xml:space="preserve"> Green View </v>
      </c>
      <c r="T900" s="2672">
        <f t="shared" si="128"/>
        <v>1226475.6909618524</v>
      </c>
      <c r="U900" s="2672">
        <v>1233531.718198926</v>
      </c>
      <c r="V900" s="33">
        <f t="shared" si="129"/>
        <v>-7056.0272370735183</v>
      </c>
      <c r="W900" s="1104">
        <f t="shared" si="130"/>
        <v>-0.57201830589131442</v>
      </c>
      <c r="X900" s="33" t="str">
        <f t="shared" si="131"/>
        <v>OK</v>
      </c>
    </row>
    <row r="901" spans="1:24" x14ac:dyDescent="0.3">
      <c r="A901" s="519">
        <v>3</v>
      </c>
      <c r="B901" s="98" t="s">
        <v>3074</v>
      </c>
      <c r="C901" s="72">
        <v>11</v>
      </c>
      <c r="D901" s="3136"/>
      <c r="E901" s="51">
        <v>65943</v>
      </c>
      <c r="F901" s="3">
        <v>1</v>
      </c>
      <c r="G901" s="2231">
        <v>21383</v>
      </c>
      <c r="H901" s="2231">
        <v>26887</v>
      </c>
      <c r="I901" s="19">
        <f t="shared" si="124"/>
        <v>5504</v>
      </c>
      <c r="J901" s="507">
        <v>300</v>
      </c>
      <c r="K901" s="581"/>
      <c r="L901" s="21">
        <f t="shared" si="125"/>
        <v>1651200</v>
      </c>
      <c r="M901" s="21">
        <f t="shared" si="126"/>
        <v>1668170.2521210157</v>
      </c>
      <c r="N901" s="1060" t="s">
        <v>102</v>
      </c>
      <c r="O901" s="14"/>
      <c r="P901" s="511">
        <f>P900/3</f>
        <v>33</v>
      </c>
      <c r="S901" s="511" t="str">
        <f t="shared" si="127"/>
        <v xml:space="preserve">Central Road </v>
      </c>
      <c r="T901" s="2672">
        <f t="shared" si="128"/>
        <v>1668170.2521210157</v>
      </c>
      <c r="U901" s="2672">
        <v>1747192.671648701</v>
      </c>
      <c r="V901" s="33">
        <f t="shared" si="129"/>
        <v>-79022.41952768527</v>
      </c>
      <c r="W901" s="1104">
        <f t="shared" si="130"/>
        <v>-4.5228222857137705</v>
      </c>
      <c r="X901" s="33" t="str">
        <f t="shared" si="131"/>
        <v>OK</v>
      </c>
    </row>
    <row r="902" spans="1:24" x14ac:dyDescent="0.3">
      <c r="A902" s="519">
        <v>4</v>
      </c>
      <c r="B902" s="98" t="s">
        <v>3075</v>
      </c>
      <c r="C902" s="72">
        <v>11</v>
      </c>
      <c r="D902" s="3136"/>
      <c r="E902" s="51" t="s">
        <v>3076</v>
      </c>
      <c r="F902" s="3">
        <v>1</v>
      </c>
      <c r="G902" s="2231">
        <v>46585.3</v>
      </c>
      <c r="H902" s="2231">
        <v>46951.6</v>
      </c>
      <c r="I902" s="19">
        <f t="shared" si="124"/>
        <v>366.29999999999563</v>
      </c>
      <c r="J902" s="507">
        <v>3333.33</v>
      </c>
      <c r="K902" s="581"/>
      <c r="L902" s="21">
        <f t="shared" si="125"/>
        <v>1220998.7789999854</v>
      </c>
      <c r="M902" s="21">
        <f t="shared" si="126"/>
        <v>1233547.6265769489</v>
      </c>
      <c r="N902" s="1096" t="s">
        <v>45</v>
      </c>
      <c r="O902" s="14"/>
      <c r="P902" s="511">
        <f>P901+P899</f>
        <v>68</v>
      </c>
      <c r="S902" s="511" t="str">
        <f t="shared" si="127"/>
        <v xml:space="preserve"> New Market </v>
      </c>
      <c r="T902" s="2672">
        <f t="shared" si="128"/>
        <v>1233547.6265769489</v>
      </c>
      <c r="U902" s="2672">
        <v>1104020.9273842569</v>
      </c>
      <c r="V902" s="33">
        <f t="shared" si="129"/>
        <v>129526.69919269206</v>
      </c>
      <c r="W902" s="1104">
        <f t="shared" si="130"/>
        <v>11.732268472444456</v>
      </c>
      <c r="X902" s="33" t="str">
        <f t="shared" si="131"/>
        <v>OK</v>
      </c>
    </row>
    <row r="903" spans="1:24" x14ac:dyDescent="0.3">
      <c r="A903" s="519">
        <v>5</v>
      </c>
      <c r="B903" s="98" t="s">
        <v>3077</v>
      </c>
      <c r="C903" s="72">
        <v>11</v>
      </c>
      <c r="D903" s="3136"/>
      <c r="E903" s="51" t="s">
        <v>3078</v>
      </c>
      <c r="F903" s="3">
        <v>1</v>
      </c>
      <c r="G903" s="2231">
        <v>41611.300000000003</v>
      </c>
      <c r="H903" s="2231">
        <v>41739.9</v>
      </c>
      <c r="I903" s="19">
        <f t="shared" si="124"/>
        <v>128.59999999999854</v>
      </c>
      <c r="J903" s="507">
        <v>1</v>
      </c>
      <c r="K903" s="581">
        <v>20</v>
      </c>
      <c r="L903" s="652">
        <f>1.73*10.5*K903*0.9*24*31</f>
        <v>243265.67999999996</v>
      </c>
      <c r="M903" s="21">
        <f t="shared" si="126"/>
        <v>245765.84952639914</v>
      </c>
      <c r="N903" s="1060" t="s">
        <v>102</v>
      </c>
      <c r="O903" s="14" t="s">
        <v>292</v>
      </c>
      <c r="S903" s="511" t="str">
        <f t="shared" si="127"/>
        <v xml:space="preserve"> DPH Feeder</v>
      </c>
      <c r="T903" s="2672">
        <f t="shared" si="128"/>
        <v>245765.84952639914</v>
      </c>
      <c r="U903" s="2672">
        <v>244229.16356929144</v>
      </c>
      <c r="V903" s="33">
        <f t="shared" si="129"/>
        <v>1536.685957107693</v>
      </c>
      <c r="W903" s="1104">
        <f t="shared" si="130"/>
        <v>0.62919838673226769</v>
      </c>
      <c r="X903" s="33" t="str">
        <f t="shared" si="131"/>
        <v>OK</v>
      </c>
    </row>
    <row r="904" spans="1:24" x14ac:dyDescent="0.3">
      <c r="A904" s="519">
        <v>6</v>
      </c>
      <c r="B904" s="98" t="s">
        <v>1054</v>
      </c>
      <c r="C904" s="72">
        <v>11</v>
      </c>
      <c r="D904" s="3136"/>
      <c r="E904" s="51">
        <v>6604464</v>
      </c>
      <c r="F904" s="3">
        <v>1</v>
      </c>
      <c r="G904" s="2231">
        <v>4502.72</v>
      </c>
      <c r="H904" s="2231">
        <v>4526.74</v>
      </c>
      <c r="I904" s="19">
        <f t="shared" si="124"/>
        <v>24.019999999999527</v>
      </c>
      <c r="J904" s="507">
        <v>60000</v>
      </c>
      <c r="K904" s="581"/>
      <c r="L904" s="21">
        <f t="shared" si="125"/>
        <v>1441199.9999999716</v>
      </c>
      <c r="M904" s="21">
        <f t="shared" si="126"/>
        <v>1456011.9715096659</v>
      </c>
      <c r="N904" s="1060" t="s">
        <v>45</v>
      </c>
      <c r="O904" s="14"/>
      <c r="S904" s="511" t="str">
        <f t="shared" si="127"/>
        <v>Dhanmondi Rd 4(md Banglo</v>
      </c>
      <c r="T904" s="2672">
        <f t="shared" si="128"/>
        <v>1456011.9715096659</v>
      </c>
      <c r="U904" s="2672">
        <v>1566178.571379632</v>
      </c>
      <c r="V904" s="33">
        <f t="shared" si="129"/>
        <v>-110166.59986996604</v>
      </c>
      <c r="W904" s="1104">
        <f t="shared" si="130"/>
        <v>-7.0341021057976363</v>
      </c>
      <c r="X904" s="33" t="str">
        <f t="shared" si="131"/>
        <v>OK</v>
      </c>
    </row>
    <row r="905" spans="1:24" x14ac:dyDescent="0.3">
      <c r="A905" s="519">
        <v>1</v>
      </c>
      <c r="B905" s="98" t="s">
        <v>3079</v>
      </c>
      <c r="C905" s="72">
        <v>11</v>
      </c>
      <c r="D905" s="3136"/>
      <c r="E905" s="51" t="s">
        <v>3080</v>
      </c>
      <c r="F905" s="3">
        <v>1</v>
      </c>
      <c r="G905" s="2231">
        <v>95327346</v>
      </c>
      <c r="H905" s="2231">
        <v>96835494</v>
      </c>
      <c r="I905" s="19">
        <f t="shared" si="124"/>
        <v>1508148</v>
      </c>
      <c r="J905" s="507">
        <v>1</v>
      </c>
      <c r="K905" s="581"/>
      <c r="L905" s="21">
        <f t="shared" si="125"/>
        <v>1508148</v>
      </c>
      <c r="M905" s="21">
        <f t="shared" si="126"/>
        <v>1523648.0313685839</v>
      </c>
      <c r="N905" s="1060" t="s">
        <v>102</v>
      </c>
      <c r="O905" s="14"/>
      <c r="S905" s="511" t="str">
        <f t="shared" si="127"/>
        <v xml:space="preserve"> Green Road East </v>
      </c>
      <c r="T905" s="2672">
        <f t="shared" si="128"/>
        <v>1523648.0313685839</v>
      </c>
      <c r="U905" s="2672">
        <v>1576340.6608023914</v>
      </c>
      <c r="V905" s="33">
        <f t="shared" si="129"/>
        <v>-52692.629433807451</v>
      </c>
      <c r="W905" s="1104">
        <f t="shared" si="130"/>
        <v>-3.3427184075164167</v>
      </c>
      <c r="X905" s="33" t="str">
        <f t="shared" si="131"/>
        <v>OK</v>
      </c>
    </row>
    <row r="906" spans="1:24" x14ac:dyDescent="0.3">
      <c r="A906" s="519">
        <v>2</v>
      </c>
      <c r="B906" s="98" t="s">
        <v>3081</v>
      </c>
      <c r="C906" s="72">
        <v>11</v>
      </c>
      <c r="D906" s="3136"/>
      <c r="E906" s="51" t="s">
        <v>3082</v>
      </c>
      <c r="F906" s="3">
        <v>1</v>
      </c>
      <c r="G906" s="2231">
        <v>80273857</v>
      </c>
      <c r="H906" s="2231">
        <v>81964658</v>
      </c>
      <c r="I906" s="19">
        <f t="shared" si="124"/>
        <v>1690801</v>
      </c>
      <c r="J906" s="507">
        <v>1</v>
      </c>
      <c r="K906" s="581"/>
      <c r="L906" s="21">
        <f t="shared" si="125"/>
        <v>1690801</v>
      </c>
      <c r="M906" s="21">
        <f t="shared" si="126"/>
        <v>1708178.2524566774</v>
      </c>
      <c r="N906" s="1060" t="s">
        <v>102</v>
      </c>
      <c r="O906" s="14"/>
      <c r="S906" s="511" t="str">
        <f t="shared" si="127"/>
        <v xml:space="preserve"> North Road </v>
      </c>
      <c r="T906" s="2672">
        <f t="shared" si="128"/>
        <v>1708178.2524566774</v>
      </c>
      <c r="U906" s="2672">
        <v>1755468.319061446</v>
      </c>
      <c r="V906" s="33">
        <f t="shared" si="129"/>
        <v>-47290.066604768625</v>
      </c>
      <c r="W906" s="1104">
        <f t="shared" si="130"/>
        <v>-2.6938718341583101</v>
      </c>
      <c r="X906" s="33" t="str">
        <f t="shared" si="131"/>
        <v>OK</v>
      </c>
    </row>
    <row r="907" spans="1:24" x14ac:dyDescent="0.3">
      <c r="A907" s="519">
        <v>3</v>
      </c>
      <c r="B907" s="98" t="s">
        <v>3083</v>
      </c>
      <c r="C907" s="72">
        <v>11</v>
      </c>
      <c r="D907" s="3136"/>
      <c r="E907" s="51" t="s">
        <v>3084</v>
      </c>
      <c r="F907" s="3">
        <v>1</v>
      </c>
      <c r="G907" s="2231">
        <v>18489919</v>
      </c>
      <c r="H907" s="2231">
        <v>19740764</v>
      </c>
      <c r="I907" s="19">
        <f t="shared" si="124"/>
        <v>1250845</v>
      </c>
      <c r="J907" s="507">
        <v>1</v>
      </c>
      <c r="K907" s="581"/>
      <c r="L907" s="21">
        <f t="shared" si="125"/>
        <v>1250845</v>
      </c>
      <c r="M907" s="21">
        <f t="shared" si="126"/>
        <v>1263700.5929107992</v>
      </c>
      <c r="N907" s="1060" t="s">
        <v>102</v>
      </c>
      <c r="O907" s="14"/>
      <c r="S907" s="511" t="str">
        <f t="shared" si="127"/>
        <v xml:space="preserve"> Green road SS</v>
      </c>
      <c r="T907" s="2672">
        <f t="shared" si="128"/>
        <v>1263700.5929107992</v>
      </c>
      <c r="U907" s="2672">
        <v>1250797.39325304</v>
      </c>
      <c r="V907" s="33">
        <f t="shared" si="129"/>
        <v>12903.199657759164</v>
      </c>
      <c r="W907" s="1104">
        <f t="shared" si="130"/>
        <v>1.031597901255684</v>
      </c>
      <c r="X907" s="33" t="str">
        <f t="shared" si="131"/>
        <v>OK</v>
      </c>
    </row>
    <row r="908" spans="1:24" x14ac:dyDescent="0.3">
      <c r="A908" s="519">
        <v>4</v>
      </c>
      <c r="B908" s="98" t="s">
        <v>3085</v>
      </c>
      <c r="C908" s="72">
        <v>11</v>
      </c>
      <c r="D908" s="3136"/>
      <c r="E908" s="51" t="s">
        <v>3086</v>
      </c>
      <c r="F908" s="3">
        <v>1</v>
      </c>
      <c r="G908" s="2231">
        <v>0</v>
      </c>
      <c r="H908" s="2231">
        <v>0</v>
      </c>
      <c r="I908" s="19">
        <f t="shared" si="124"/>
        <v>0</v>
      </c>
      <c r="J908" s="507">
        <v>1</v>
      </c>
      <c r="K908" s="581">
        <v>85</v>
      </c>
      <c r="L908" s="652">
        <f>1.73*10.5*K908*0.9*24*31</f>
        <v>1033879.1400000001</v>
      </c>
      <c r="M908" s="21">
        <f t="shared" si="126"/>
        <v>1044504.8604871966</v>
      </c>
      <c r="N908" s="1060" t="s">
        <v>102</v>
      </c>
      <c r="O908" s="14" t="s">
        <v>292</v>
      </c>
      <c r="S908" s="511" t="str">
        <f t="shared" si="127"/>
        <v xml:space="preserve"> Plane Moszid </v>
      </c>
      <c r="T908" s="2672">
        <f t="shared" si="128"/>
        <v>1044504.8604871966</v>
      </c>
      <c r="U908" s="2672">
        <v>976916.65427716577</v>
      </c>
      <c r="V908" s="33">
        <f t="shared" si="129"/>
        <v>67588.206210030825</v>
      </c>
      <c r="W908" s="1104">
        <f t="shared" si="130"/>
        <v>6.9185232859030625</v>
      </c>
      <c r="X908" s="33" t="str">
        <f t="shared" si="131"/>
        <v>OK</v>
      </c>
    </row>
    <row r="909" spans="1:24" x14ac:dyDescent="0.3">
      <c r="A909" s="519">
        <v>5</v>
      </c>
      <c r="B909" s="98" t="s">
        <v>3087</v>
      </c>
      <c r="C909" s="72">
        <v>11</v>
      </c>
      <c r="D909" s="3178"/>
      <c r="E909" s="51" t="s">
        <v>3088</v>
      </c>
      <c r="F909" s="3">
        <v>1</v>
      </c>
      <c r="G909" s="2231">
        <v>33261839</v>
      </c>
      <c r="H909" s="2231">
        <v>34719938</v>
      </c>
      <c r="I909" s="19">
        <f t="shared" si="124"/>
        <v>1458099</v>
      </c>
      <c r="J909" s="507">
        <v>1</v>
      </c>
      <c r="K909" s="581"/>
      <c r="L909" s="21">
        <f t="shared" si="125"/>
        <v>1458099</v>
      </c>
      <c r="M909" s="21">
        <f t="shared" si="126"/>
        <v>1473084.6514337456</v>
      </c>
      <c r="N909" s="1060" t="s">
        <v>102</v>
      </c>
      <c r="O909" s="14"/>
      <c r="S909" s="511" t="str">
        <f t="shared" si="127"/>
        <v xml:space="preserve">  Malancha</v>
      </c>
      <c r="T909" s="2672">
        <f t="shared" si="128"/>
        <v>1473084.6514337456</v>
      </c>
      <c r="U909" s="2672">
        <v>1290839.3587279792</v>
      </c>
      <c r="V909" s="33">
        <f t="shared" si="129"/>
        <v>182245.29270576639</v>
      </c>
      <c r="W909" s="1104">
        <f t="shared" si="130"/>
        <v>14.118355740667438</v>
      </c>
      <c r="X909" s="33" t="str">
        <f t="shared" si="131"/>
        <v>OK</v>
      </c>
    </row>
    <row r="910" spans="1:24" x14ac:dyDescent="0.3">
      <c r="A910" s="519"/>
      <c r="B910" s="98" t="s">
        <v>205</v>
      </c>
      <c r="C910" s="72"/>
      <c r="D910" s="639"/>
      <c r="E910" s="51"/>
      <c r="F910" s="3"/>
      <c r="G910" s="2231">
        <v>22891</v>
      </c>
      <c r="H910" s="2231">
        <v>22891</v>
      </c>
      <c r="I910" s="19"/>
      <c r="J910" s="507">
        <v>1</v>
      </c>
      <c r="K910" s="581"/>
      <c r="L910" s="652">
        <v>5000</v>
      </c>
      <c r="M910" s="21">
        <f t="shared" si="126"/>
        <v>5051.3876336028825</v>
      </c>
      <c r="N910" s="1060" t="s">
        <v>102</v>
      </c>
      <c r="O910" s="14"/>
      <c r="S910" s="511" t="str">
        <f t="shared" si="127"/>
        <v>AT -1</v>
      </c>
      <c r="T910" s="2672">
        <f t="shared" si="128"/>
        <v>5051.3876336028825</v>
      </c>
      <c r="U910" s="2672">
        <v>5019.8031133962559</v>
      </c>
      <c r="V910" s="33">
        <f t="shared" si="129"/>
        <v>31.584520206626621</v>
      </c>
      <c r="W910" s="1104">
        <f t="shared" si="130"/>
        <v>0.62919838673229234</v>
      </c>
      <c r="X910" s="33" t="str">
        <f t="shared" si="131"/>
        <v>OK</v>
      </c>
    </row>
    <row r="911" spans="1:24" ht="27.6" x14ac:dyDescent="0.3">
      <c r="A911" s="524"/>
      <c r="B911" s="94"/>
      <c r="C911" s="88"/>
      <c r="D911" s="88"/>
      <c r="E911" s="88"/>
      <c r="F911" s="659"/>
      <c r="G911" s="659"/>
      <c r="H911" s="659"/>
      <c r="I911" s="37"/>
      <c r="J911" s="52" t="s">
        <v>38</v>
      </c>
      <c r="K911" s="42">
        <f>M897</f>
        <v>14330216.298685573</v>
      </c>
      <c r="L911" s="42">
        <f>SUM(L899:L910)</f>
        <v>14184435.384999948</v>
      </c>
      <c r="M911" s="42">
        <f>SUM(M899:M910)</f>
        <v>14330216.298685575</v>
      </c>
      <c r="N911" s="589">
        <f>(M911-L911)/L911*100</f>
        <v>1.0277526720576464</v>
      </c>
      <c r="O911" s="28"/>
    </row>
    <row r="912" spans="1:24" x14ac:dyDescent="0.3">
      <c r="A912"/>
      <c r="B912" s="1010" t="s">
        <v>222</v>
      </c>
      <c r="C912"/>
      <c r="D912"/>
      <c r="E912"/>
      <c r="F912" s="658"/>
      <c r="G912" s="2229"/>
      <c r="H912" s="2229"/>
      <c r="I912"/>
      <c r="J912"/>
      <c r="K912"/>
      <c r="L912"/>
      <c r="M912"/>
      <c r="N912" s="704"/>
      <c r="O912"/>
    </row>
    <row r="913" spans="5:21" x14ac:dyDescent="0.3">
      <c r="E913"/>
      <c r="F913" s="3107" t="s">
        <v>815</v>
      </c>
      <c r="G913" s="3108"/>
      <c r="H913" s="3109"/>
      <c r="I913" s="555" t="s">
        <v>14</v>
      </c>
      <c r="K913"/>
    </row>
    <row r="914" spans="5:21" x14ac:dyDescent="0.3">
      <c r="E914"/>
      <c r="F914" s="80" t="s">
        <v>102</v>
      </c>
      <c r="G914" s="3222" t="s">
        <v>4068</v>
      </c>
      <c r="H914" s="3222"/>
      <c r="I914" s="530">
        <f>SUM(M899:M901,M903,M905:M910)</f>
        <v>11640656.700598957</v>
      </c>
      <c r="K914"/>
      <c r="O914" s="511" t="s">
        <v>222</v>
      </c>
    </row>
    <row r="915" spans="5:21" x14ac:dyDescent="0.3">
      <c r="E915"/>
      <c r="F915" s="80" t="s">
        <v>45</v>
      </c>
      <c r="G915" s="3222" t="s">
        <v>4068</v>
      </c>
      <c r="H915" s="3222"/>
      <c r="I915" s="530">
        <f>M902+M904</f>
        <v>2689559.5980866151</v>
      </c>
      <c r="K915"/>
    </row>
    <row r="916" spans="5:21" x14ac:dyDescent="0.3">
      <c r="E916"/>
      <c r="F916" s="80"/>
      <c r="G916" s="3222"/>
      <c r="H916" s="3222"/>
      <c r="I916" s="530"/>
      <c r="K916"/>
    </row>
    <row r="917" spans="5:21" x14ac:dyDescent="0.3">
      <c r="F917" s="80"/>
      <c r="G917" s="3222"/>
      <c r="H917" s="3222"/>
      <c r="I917" s="530"/>
      <c r="K917"/>
    </row>
    <row r="918" spans="5:21" x14ac:dyDescent="0.3">
      <c r="E918"/>
      <c r="F918" s="1090"/>
      <c r="G918" s="3222"/>
      <c r="H918" s="3222"/>
      <c r="I918" s="530"/>
      <c r="K918"/>
    </row>
    <row r="919" spans="5:21" x14ac:dyDescent="0.3">
      <c r="E919"/>
      <c r="F919" s="3175" t="s">
        <v>199</v>
      </c>
      <c r="G919" s="3176"/>
      <c r="H919" s="3177"/>
      <c r="I919" s="540">
        <f>SUM(I914:I918)</f>
        <v>14330216.298685573</v>
      </c>
      <c r="J919" s="42">
        <f>I919-M911</f>
        <v>0</v>
      </c>
      <c r="K919"/>
    </row>
    <row r="920" spans="5:21" x14ac:dyDescent="0.3">
      <c r="E920"/>
      <c r="F920" s="674"/>
      <c r="K920"/>
      <c r="T920" s="2671"/>
      <c r="U920" s="2671"/>
    </row>
    <row r="923" spans="5:21" x14ac:dyDescent="0.3">
      <c r="T923" s="2673"/>
      <c r="U923" s="2673"/>
    </row>
    <row r="933" spans="1:24" ht="43.2" x14ac:dyDescent="0.3">
      <c r="A933" s="3086" t="s">
        <v>1259</v>
      </c>
      <c r="B933" s="3086"/>
      <c r="C933" s="3086"/>
      <c r="D933" s="3086"/>
      <c r="E933" s="3086"/>
      <c r="F933" s="3086"/>
      <c r="G933" s="3086"/>
      <c r="H933" s="3086"/>
      <c r="I933" s="3086"/>
      <c r="J933" s="3086"/>
      <c r="K933" s="3086"/>
      <c r="L933" s="3086"/>
      <c r="M933" s="3086"/>
      <c r="N933" s="3086"/>
      <c r="O933" s="629" t="str">
        <f>$O$6</f>
        <v>Month August-2023</v>
      </c>
      <c r="S933" s="1103" t="s">
        <v>4084</v>
      </c>
      <c r="T933" s="2672" t="str">
        <f>O933</f>
        <v>Month August-2023</v>
      </c>
      <c r="U933" s="2672" t="s">
        <v>5037</v>
      </c>
      <c r="V933" s="1103" t="s">
        <v>15</v>
      </c>
      <c r="W933" s="1103" t="s">
        <v>16</v>
      </c>
      <c r="X933" s="1103" t="s">
        <v>17</v>
      </c>
    </row>
    <row r="934" spans="1:24" x14ac:dyDescent="0.3">
      <c r="A934" s="3087" t="s">
        <v>0</v>
      </c>
      <c r="B934" s="3089" t="s">
        <v>1</v>
      </c>
      <c r="C934" s="3091" t="s">
        <v>2</v>
      </c>
      <c r="D934" s="3092"/>
      <c r="E934" s="3093"/>
      <c r="F934" s="3223" t="s">
        <v>3</v>
      </c>
      <c r="G934" s="3091" t="s">
        <v>4</v>
      </c>
      <c r="H934" s="3093"/>
      <c r="I934" s="3068"/>
      <c r="J934" s="3096" t="s">
        <v>5</v>
      </c>
      <c r="K934" s="3091" t="s">
        <v>6</v>
      </c>
      <c r="L934" s="3068"/>
      <c r="M934" s="95" t="s">
        <v>29</v>
      </c>
      <c r="N934" s="96"/>
      <c r="O934" s="3067" t="s">
        <v>7</v>
      </c>
      <c r="S934"/>
      <c r="V934"/>
      <c r="W934"/>
      <c r="X934"/>
    </row>
    <row r="935" spans="1:24" ht="46.8" x14ac:dyDescent="0.3">
      <c r="A935" s="3088"/>
      <c r="B935" s="3090"/>
      <c r="C935" s="3084" t="s">
        <v>824</v>
      </c>
      <c r="D935" s="3085"/>
      <c r="E935" s="85" t="s">
        <v>9</v>
      </c>
      <c r="F935" s="3224"/>
      <c r="G935" s="2227" t="str">
        <f>'NORTH-1'!G8</f>
        <v>Reading at 00.00hr 
01.08.2023</v>
      </c>
      <c r="H935" s="2227" t="str">
        <f>'NORTH-1'!H8</f>
        <v>Reading at 00.00hr 
01.09.2023</v>
      </c>
      <c r="I935" s="1" t="s">
        <v>10</v>
      </c>
      <c r="J935" s="3088"/>
      <c r="K935" s="1" t="s">
        <v>11</v>
      </c>
      <c r="L935" s="1" t="s">
        <v>12</v>
      </c>
      <c r="M935" s="508" t="s">
        <v>30</v>
      </c>
      <c r="N935" s="75" t="s">
        <v>41</v>
      </c>
      <c r="O935" s="3068"/>
      <c r="S935"/>
      <c r="T935" s="2672">
        <v>15283200.000000071</v>
      </c>
      <c r="U935" s="2672">
        <v>15283200.000000071</v>
      </c>
      <c r="V935" s="33">
        <f>T935-U935</f>
        <v>0</v>
      </c>
      <c r="W935" s="1104">
        <f>V935/U935*100</f>
        <v>0</v>
      </c>
      <c r="X935" s="33" t="str">
        <f>IF(W935&gt;40,"FAULT",IF(W935&lt;-40,"CHECK","OK"))</f>
        <v>OK</v>
      </c>
    </row>
    <row r="936" spans="1:24" x14ac:dyDescent="0.3">
      <c r="A936" s="2">
        <v>1</v>
      </c>
      <c r="B936" s="86">
        <v>2</v>
      </c>
      <c r="C936" s="2582">
        <v>3</v>
      </c>
      <c r="D936" s="2615">
        <v>4</v>
      </c>
      <c r="E936" s="551">
        <v>5</v>
      </c>
      <c r="F936" s="551">
        <v>6</v>
      </c>
      <c r="G936" s="2616">
        <f>'PDB Bill AMR'!$H$5</f>
        <v>8</v>
      </c>
      <c r="H936" s="2616">
        <f>'PDB Bill AMR'!$H$5</f>
        <v>8</v>
      </c>
      <c r="I936" s="2" t="s">
        <v>2021</v>
      </c>
      <c r="J936" s="2">
        <v>10</v>
      </c>
      <c r="K936" s="2" t="s">
        <v>5039</v>
      </c>
      <c r="L936" s="2" t="s">
        <v>5040</v>
      </c>
      <c r="M936" s="2">
        <v>13</v>
      </c>
      <c r="N936" s="2">
        <v>14</v>
      </c>
      <c r="O936" s="2">
        <v>15</v>
      </c>
    </row>
    <row r="937" spans="1:24" x14ac:dyDescent="0.3">
      <c r="A937" s="519"/>
      <c r="B937" s="513" t="s">
        <v>816</v>
      </c>
      <c r="C937" s="514"/>
      <c r="D937" s="514"/>
      <c r="E937" s="514"/>
      <c r="F937" s="654"/>
      <c r="G937" s="2228"/>
      <c r="H937" s="2228"/>
      <c r="I937" s="514"/>
      <c r="J937" s="514"/>
      <c r="K937" s="573"/>
      <c r="L937" s="514"/>
      <c r="M937" s="515"/>
      <c r="N937" s="516"/>
      <c r="O937" s="507"/>
    </row>
    <row r="938" spans="1:24" x14ac:dyDescent="0.3">
      <c r="A938" s="1341">
        <f t="shared" ref="A938:M938" si="132">A67</f>
        <v>13</v>
      </c>
      <c r="B938" s="1342" t="str">
        <f t="shared" si="132"/>
        <v>33 kV Green Road  Dormitory</v>
      </c>
      <c r="C938" s="1157">
        <f t="shared" si="132"/>
        <v>33</v>
      </c>
      <c r="D938" s="1338">
        <f t="shared" si="132"/>
        <v>0</v>
      </c>
      <c r="E938" s="1157">
        <f t="shared" si="132"/>
        <v>76026305</v>
      </c>
      <c r="F938" s="1343">
        <f t="shared" si="132"/>
        <v>1</v>
      </c>
      <c r="G938" s="1179">
        <f t="shared" ref="G938" si="133">G67</f>
        <v>8045.2</v>
      </c>
      <c r="H938" s="1179">
        <f t="shared" si="132"/>
        <v>8069.92</v>
      </c>
      <c r="I938" s="1179">
        <f t="shared" si="132"/>
        <v>24.720000000000255</v>
      </c>
      <c r="J938" s="1157">
        <f t="shared" si="132"/>
        <v>180000</v>
      </c>
      <c r="K938" s="1151" t="str">
        <f t="shared" si="132"/>
        <v>Reading From G. Dormitory Side</v>
      </c>
      <c r="L938" s="1180">
        <f t="shared" si="132"/>
        <v>8868489.9999999981</v>
      </c>
      <c r="M938" s="1180">
        <f t="shared" si="132"/>
        <v>8888059.4768477399</v>
      </c>
      <c r="N938" s="80"/>
      <c r="O938" s="8"/>
    </row>
    <row r="939" spans="1:24" x14ac:dyDescent="0.3">
      <c r="A939" s="519"/>
      <c r="B939" s="100"/>
      <c r="C939" s="89"/>
      <c r="D939" s="601"/>
      <c r="E939" s="619"/>
      <c r="F939" s="620"/>
      <c r="G939" s="2148"/>
      <c r="H939" s="2148"/>
      <c r="I939" s="621"/>
      <c r="J939" s="622" t="s">
        <v>27</v>
      </c>
      <c r="K939" s="624">
        <f>SUM(K938:K938)</f>
        <v>0</v>
      </c>
      <c r="L939" s="624">
        <f>SUM(L938:L938)</f>
        <v>8868489.9999999981</v>
      </c>
      <c r="M939" s="624">
        <f>SUM(M938:M938)</f>
        <v>8888059.4768477399</v>
      </c>
      <c r="N939" s="1047"/>
      <c r="O939" s="507"/>
    </row>
    <row r="940" spans="1:24" x14ac:dyDescent="0.3">
      <c r="A940" s="519"/>
      <c r="B940" s="513" t="s">
        <v>4916</v>
      </c>
      <c r="C940" s="514"/>
      <c r="D940" s="514"/>
      <c r="E940" s="514"/>
      <c r="F940" s="654"/>
      <c r="G940" s="2228"/>
      <c r="H940" s="2228"/>
      <c r="I940" s="514"/>
      <c r="J940" s="514"/>
      <c r="K940" s="573"/>
      <c r="L940" s="514"/>
      <c r="M940" s="515"/>
      <c r="N940" s="516"/>
      <c r="O940" s="507"/>
    </row>
    <row r="941" spans="1:24" x14ac:dyDescent="0.3">
      <c r="A941" s="1341">
        <f>'NORTH-1'!A1109</f>
        <v>4</v>
      </c>
      <c r="B941" s="1342" t="str">
        <f>'NORTH-1'!B1109</f>
        <v>Green Road -1</v>
      </c>
      <c r="C941" s="1157">
        <f>'NORTH-1'!C1109</f>
        <v>33</v>
      </c>
      <c r="D941" s="1338">
        <f>'NORTH-1'!D1109</f>
        <v>0</v>
      </c>
      <c r="E941" s="1157">
        <f>'NORTH-1'!E1109</f>
        <v>0</v>
      </c>
      <c r="F941" s="1343">
        <f>'NORTH-1'!F1109</f>
        <v>1</v>
      </c>
      <c r="G941" s="1179">
        <f>'NORTH-1'!G1109</f>
        <v>23.42</v>
      </c>
      <c r="H941" s="1179">
        <f>'NORTH-1'!H1109</f>
        <v>23.76</v>
      </c>
      <c r="I941" s="1179">
        <f>'NORTH-1'!I1109</f>
        <v>0.33999999999999986</v>
      </c>
      <c r="J941" s="1157">
        <f>'NORTH-1'!J1109</f>
        <v>360000</v>
      </c>
      <c r="K941" s="1151">
        <f>'NORTH-1'!K1109</f>
        <v>0</v>
      </c>
      <c r="L941" s="1180">
        <f>'NORTH-1'!L1109</f>
        <v>122399.99999999994</v>
      </c>
      <c r="M941" s="1180">
        <f>'NORTH-1'!M1109</f>
        <v>122490.92259693965</v>
      </c>
      <c r="N941" s="80"/>
      <c r="O941" s="8"/>
    </row>
    <row r="942" spans="1:24" x14ac:dyDescent="0.3">
      <c r="A942" s="1345">
        <f>'NORTH-1'!A1110</f>
        <v>9</v>
      </c>
      <c r="B942" s="1342" t="str">
        <f>'NORTH-1'!B1110</f>
        <v>Green Road -2</v>
      </c>
      <c r="C942" s="1157">
        <f>'NORTH-1'!C1110</f>
        <v>33</v>
      </c>
      <c r="D942" s="1340">
        <f>'NORTH-1'!D1110</f>
        <v>0</v>
      </c>
      <c r="E942" s="1157">
        <f>'NORTH-1'!E1110</f>
        <v>0</v>
      </c>
      <c r="F942" s="1343">
        <f>'NORTH-1'!F1110</f>
        <v>1</v>
      </c>
      <c r="G942" s="1179">
        <f>'NORTH-1'!G1110</f>
        <v>37.21</v>
      </c>
      <c r="H942" s="1179">
        <f>'NORTH-1'!H1110</f>
        <v>50.73</v>
      </c>
      <c r="I942" s="1179">
        <f>'NORTH-1'!I1110</f>
        <v>13.519999999999996</v>
      </c>
      <c r="J942" s="1157">
        <f>'NORTH-1'!J1110</f>
        <v>360000</v>
      </c>
      <c r="K942" s="1151">
        <f>'NORTH-1'!K1110</f>
        <v>0</v>
      </c>
      <c r="L942" s="1180">
        <f>'NORTH-1'!L1110</f>
        <v>4867199.9999999981</v>
      </c>
      <c r="M942" s="1180">
        <f>'NORTH-1'!M1110</f>
        <v>4870815.5103253648</v>
      </c>
      <c r="N942" s="80"/>
      <c r="O942" s="507"/>
    </row>
    <row r="943" spans="1:24" x14ac:dyDescent="0.3">
      <c r="A943" s="519"/>
      <c r="B943" s="100"/>
      <c r="C943" s="89"/>
      <c r="D943" s="601"/>
      <c r="E943" s="619"/>
      <c r="F943" s="620"/>
      <c r="G943" s="2148"/>
      <c r="H943" s="2148"/>
      <c r="I943" s="621"/>
      <c r="J943" s="622" t="s">
        <v>27</v>
      </c>
      <c r="K943" s="624">
        <f>SUM(K941:K942)</f>
        <v>0</v>
      </c>
      <c r="L943" s="624">
        <f>SUM(L941:L942)</f>
        <v>4989599.9999999981</v>
      </c>
      <c r="M943" s="624">
        <f>SUM(M941:M942)</f>
        <v>4993306.4329223046</v>
      </c>
      <c r="N943" s="1047"/>
      <c r="O943" s="507"/>
    </row>
    <row r="944" spans="1:24" x14ac:dyDescent="0.3">
      <c r="A944" s="507"/>
      <c r="B944" s="513" t="s">
        <v>1260</v>
      </c>
      <c r="C944" s="514"/>
      <c r="D944" s="514"/>
      <c r="E944" s="514"/>
      <c r="F944" s="654"/>
      <c r="G944" s="2228"/>
      <c r="H944" s="2228"/>
      <c r="I944" s="514"/>
      <c r="J944" s="607"/>
      <c r="K944" s="608"/>
      <c r="L944" s="609">
        <f>L939+L943</f>
        <v>13858089.999999996</v>
      </c>
      <c r="M944" s="609">
        <f>M939+M943</f>
        <v>13881365.909770045</v>
      </c>
      <c r="N944" s="516"/>
      <c r="O944" s="11"/>
    </row>
    <row r="945" spans="1:21" x14ac:dyDescent="0.3">
      <c r="A945" s="507">
        <v>1</v>
      </c>
      <c r="B945" s="98" t="s">
        <v>3089</v>
      </c>
      <c r="C945" s="51">
        <v>33</v>
      </c>
      <c r="D945" s="934" t="s">
        <v>290</v>
      </c>
      <c r="E945" s="51" t="s">
        <v>3090</v>
      </c>
      <c r="F945" s="3">
        <v>1</v>
      </c>
      <c r="G945" s="19">
        <v>33396.14</v>
      </c>
      <c r="H945" s="19">
        <v>42264.63</v>
      </c>
      <c r="I945" s="19">
        <f>H945-G945</f>
        <v>8868.489999999998</v>
      </c>
      <c r="J945" s="507">
        <v>1000</v>
      </c>
      <c r="K945" s="574">
        <f>J945*I945*F945</f>
        <v>8868489.9999999981</v>
      </c>
      <c r="L945" s="21"/>
      <c r="M945" s="21"/>
      <c r="N945" s="80"/>
      <c r="O945" s="11"/>
    </row>
    <row r="946" spans="1:21" x14ac:dyDescent="0.3">
      <c r="A946" s="507">
        <v>2</v>
      </c>
      <c r="B946" s="98" t="s">
        <v>3091</v>
      </c>
      <c r="C946" s="51">
        <v>33</v>
      </c>
      <c r="D946" s="935" t="s">
        <v>290</v>
      </c>
      <c r="E946" s="51" t="s">
        <v>3092</v>
      </c>
      <c r="F946" s="3">
        <v>1</v>
      </c>
      <c r="G946" s="19">
        <v>32911.199999999997</v>
      </c>
      <c r="H946" s="19">
        <v>32911.300000000003</v>
      </c>
      <c r="I946" s="19">
        <f>H946-G946</f>
        <v>0.10000000000582077</v>
      </c>
      <c r="J946" s="507">
        <v>1000</v>
      </c>
      <c r="K946" s="574">
        <f>J946*I946*F946</f>
        <v>100.00000000582077</v>
      </c>
      <c r="L946" s="21"/>
      <c r="M946" s="21"/>
      <c r="N946" s="80"/>
      <c r="O946" s="11"/>
    </row>
    <row r="947" spans="1:21" x14ac:dyDescent="0.3">
      <c r="A947" s="507">
        <v>3</v>
      </c>
      <c r="B947" s="98" t="s">
        <v>3093</v>
      </c>
      <c r="C947" s="51">
        <v>33</v>
      </c>
      <c r="D947" s="936" t="s">
        <v>290</v>
      </c>
      <c r="E947" s="51"/>
      <c r="F947" s="3">
        <v>1</v>
      </c>
      <c r="G947" s="19">
        <v>8369.32</v>
      </c>
      <c r="H947" s="19">
        <v>8490.31</v>
      </c>
      <c r="I947" s="19">
        <f>H947-G947</f>
        <v>120.98999999999978</v>
      </c>
      <c r="J947" s="507">
        <v>1000</v>
      </c>
      <c r="K947" s="574">
        <f>J947*I947*F947</f>
        <v>120989.99999999978</v>
      </c>
      <c r="L947" s="21"/>
      <c r="M947" s="21"/>
      <c r="N947" s="80"/>
      <c r="O947" s="11"/>
    </row>
    <row r="948" spans="1:21" s="625" customFormat="1" x14ac:dyDescent="0.3">
      <c r="A948" s="1723" t="s">
        <v>4920</v>
      </c>
      <c r="B948" s="1756" t="s">
        <v>4919</v>
      </c>
      <c r="C948" s="1758">
        <v>33</v>
      </c>
      <c r="D948" s="2149"/>
      <c r="E948" s="1758"/>
      <c r="F948" s="1725">
        <v>1</v>
      </c>
      <c r="G948" s="1759">
        <v>13367.86</v>
      </c>
      <c r="H948" s="1759">
        <v>18226.599999999999</v>
      </c>
      <c r="I948" s="1759">
        <f>H948-G948</f>
        <v>4858.739999999998</v>
      </c>
      <c r="J948" s="1723">
        <v>1000</v>
      </c>
      <c r="K948" s="2080">
        <f>J948*I948*F948</f>
        <v>4858739.9999999981</v>
      </c>
      <c r="L948" s="652"/>
      <c r="M948" s="652"/>
      <c r="N948" s="2132"/>
      <c r="O948" s="2133" t="s">
        <v>4921</v>
      </c>
      <c r="T948" s="2672"/>
      <c r="U948" s="2672"/>
    </row>
    <row r="949" spans="1:21" x14ac:dyDescent="0.3">
      <c r="A949" s="507"/>
      <c r="B949" s="100"/>
      <c r="C949" s="89"/>
      <c r="D949" s="601"/>
      <c r="E949" s="89"/>
      <c r="F949" s="46"/>
      <c r="G949" s="35">
        <v>0</v>
      </c>
      <c r="H949" s="35">
        <v>0</v>
      </c>
      <c r="I949" s="35"/>
      <c r="J949" s="94" t="s">
        <v>27</v>
      </c>
      <c r="K949" s="2125">
        <f>SUM(K945:K948)</f>
        <v>13848320.000000002</v>
      </c>
      <c r="L949" s="42">
        <f>SUM(L945:L947)</f>
        <v>0</v>
      </c>
      <c r="M949" s="42">
        <f>SUM(M945:M947)</f>
        <v>0</v>
      </c>
      <c r="N949" s="83"/>
      <c r="O949" s="11"/>
    </row>
    <row r="950" spans="1:21" x14ac:dyDescent="0.3">
      <c r="A950" s="507"/>
      <c r="B950" s="532" t="s">
        <v>1261</v>
      </c>
      <c r="C950" s="533"/>
      <c r="D950" s="533"/>
      <c r="E950" s="533"/>
      <c r="F950" s="656"/>
      <c r="G950" s="2212">
        <v>0</v>
      </c>
      <c r="H950" s="2212">
        <v>0</v>
      </c>
      <c r="I950" s="533"/>
      <c r="J950" s="533"/>
      <c r="K950" s="578"/>
      <c r="L950" s="533"/>
      <c r="M950" s="536"/>
      <c r="N950" s="534"/>
      <c r="O950" s="7"/>
    </row>
    <row r="951" spans="1:21" x14ac:dyDescent="0.3">
      <c r="A951" s="507"/>
      <c r="B951" s="98" t="s">
        <v>796</v>
      </c>
      <c r="C951" s="51">
        <v>33</v>
      </c>
      <c r="D951" s="3132" t="s">
        <v>800</v>
      </c>
      <c r="E951" s="506"/>
      <c r="F951" s="3"/>
      <c r="G951" s="19">
        <v>0</v>
      </c>
      <c r="H951" s="19">
        <v>0</v>
      </c>
      <c r="I951" s="4"/>
      <c r="J951" s="507"/>
      <c r="K951" s="574"/>
      <c r="L951" s="15">
        <f>J951*I951*F951</f>
        <v>0</v>
      </c>
      <c r="M951" s="6"/>
      <c r="N951" s="76"/>
      <c r="O951" s="507"/>
    </row>
    <row r="952" spans="1:21" x14ac:dyDescent="0.3">
      <c r="A952" s="507"/>
      <c r="B952" s="98" t="s">
        <v>795</v>
      </c>
      <c r="C952" s="51">
        <v>33</v>
      </c>
      <c r="D952" s="3133"/>
      <c r="E952" s="506"/>
      <c r="F952" s="3"/>
      <c r="G952" s="19">
        <v>0</v>
      </c>
      <c r="H952" s="19">
        <v>0</v>
      </c>
      <c r="I952" s="4"/>
      <c r="J952" s="507"/>
      <c r="K952" s="574"/>
      <c r="L952" s="15">
        <f>J952*I952*F952</f>
        <v>0</v>
      </c>
      <c r="M952" s="15"/>
      <c r="N952" s="77"/>
      <c r="O952" s="507"/>
    </row>
    <row r="953" spans="1:21" x14ac:dyDescent="0.3">
      <c r="A953" s="507"/>
      <c r="B953" s="93"/>
      <c r="C953" s="87"/>
      <c r="D953" s="87"/>
      <c r="E953" s="87"/>
      <c r="F953" s="655"/>
      <c r="G953" s="655">
        <v>0</v>
      </c>
      <c r="H953" s="655">
        <v>0</v>
      </c>
      <c r="I953" s="36"/>
      <c r="J953" s="93" t="s">
        <v>262</v>
      </c>
      <c r="K953" s="577"/>
      <c r="L953" s="54">
        <f>SUM(L951:L952)</f>
        <v>0</v>
      </c>
      <c r="M953" s="521"/>
      <c r="N953" s="519"/>
      <c r="O953" s="507"/>
    </row>
    <row r="954" spans="1:21" x14ac:dyDescent="0.3">
      <c r="A954" s="507"/>
      <c r="B954" s="100"/>
      <c r="C954" s="89"/>
      <c r="D954" s="601"/>
      <c r="E954" s="89"/>
      <c r="F954" s="46"/>
      <c r="G954" s="35">
        <v>0</v>
      </c>
      <c r="H954" s="35">
        <v>0</v>
      </c>
      <c r="I954" s="35"/>
      <c r="J954" s="94"/>
      <c r="K954" s="584"/>
      <c r="L954" s="42"/>
      <c r="M954" s="42"/>
      <c r="N954" s="83"/>
      <c r="O954" s="11"/>
    </row>
    <row r="955" spans="1:21" x14ac:dyDescent="0.3">
      <c r="A955" s="524"/>
      <c r="B955" s="532" t="s">
        <v>1262</v>
      </c>
      <c r="C955" s="533"/>
      <c r="D955" s="533"/>
      <c r="E955" s="533"/>
      <c r="F955" s="656"/>
      <c r="G955" s="2212">
        <v>0</v>
      </c>
      <c r="H955" s="2212">
        <v>0</v>
      </c>
      <c r="I955" s="533"/>
      <c r="J955" s="49"/>
      <c r="K955" s="587"/>
      <c r="L955" s="50"/>
      <c r="M955" s="50"/>
      <c r="N955" s="534"/>
      <c r="O955" s="11"/>
    </row>
    <row r="956" spans="1:21" x14ac:dyDescent="0.3">
      <c r="A956" s="507">
        <v>1</v>
      </c>
      <c r="B956" s="98" t="s">
        <v>3002</v>
      </c>
      <c r="C956" s="51">
        <v>33</v>
      </c>
      <c r="D956" s="3097" t="s">
        <v>284</v>
      </c>
      <c r="E956" s="51" t="s">
        <v>3094</v>
      </c>
      <c r="F956" s="3">
        <v>1</v>
      </c>
      <c r="G956" s="19">
        <v>108288.53</v>
      </c>
      <c r="H956" s="19">
        <v>108288.53</v>
      </c>
      <c r="I956" s="20">
        <f>H956-G956</f>
        <v>0</v>
      </c>
      <c r="J956" s="30">
        <v>888.89</v>
      </c>
      <c r="K956" s="585"/>
      <c r="L956" s="21">
        <f>J956*I956*F956</f>
        <v>0</v>
      </c>
      <c r="M956" s="21"/>
      <c r="N956" s="81"/>
      <c r="O956" s="11"/>
    </row>
    <row r="957" spans="1:21" x14ac:dyDescent="0.3">
      <c r="A957" s="507">
        <v>2</v>
      </c>
      <c r="B957" s="98" t="s">
        <v>3003</v>
      </c>
      <c r="C957" s="51">
        <v>33</v>
      </c>
      <c r="D957" s="3155" t="s">
        <v>284</v>
      </c>
      <c r="E957" s="51" t="s">
        <v>3095</v>
      </c>
      <c r="F957" s="3">
        <v>1</v>
      </c>
      <c r="G957" s="19">
        <v>100094.22</v>
      </c>
      <c r="H957" s="19">
        <v>105577.05</v>
      </c>
      <c r="I957" s="20">
        <f>H957-G957</f>
        <v>5482.8300000000017</v>
      </c>
      <c r="J957" s="30">
        <v>888.89</v>
      </c>
      <c r="K957" s="585"/>
      <c r="L957" s="21">
        <f>J957*I957*F957</f>
        <v>4873632.7587000011</v>
      </c>
      <c r="M957" s="21"/>
      <c r="N957" s="81"/>
      <c r="O957" s="11"/>
    </row>
    <row r="958" spans="1:21" x14ac:dyDescent="0.3">
      <c r="A958" s="524"/>
      <c r="B958" s="94"/>
      <c r="C958" s="88"/>
      <c r="D958" s="88"/>
      <c r="E958" s="88"/>
      <c r="F958" s="659"/>
      <c r="G958" s="659"/>
      <c r="H958" s="659"/>
      <c r="I958" s="37"/>
      <c r="J958" s="94" t="s">
        <v>27</v>
      </c>
      <c r="K958" s="586"/>
      <c r="L958" s="2125">
        <f>SUM(L956:L957)</f>
        <v>4873632.7587000011</v>
      </c>
      <c r="M958" s="42">
        <f>SUM(M956:M957)</f>
        <v>0</v>
      </c>
      <c r="N958" s="589"/>
      <c r="O958" s="11"/>
    </row>
    <row r="959" spans="1:21" ht="16.2" thickBot="1" x14ac:dyDescent="0.35">
      <c r="A959" s="580"/>
      <c r="B959" s="611"/>
      <c r="C959" s="90"/>
      <c r="D959" s="90"/>
      <c r="E959" s="90"/>
      <c r="F959" s="661"/>
      <c r="G959" s="661"/>
      <c r="H959" s="661"/>
      <c r="I959" s="612"/>
      <c r="J959" s="611"/>
      <c r="K959" s="613"/>
      <c r="L959" s="614"/>
      <c r="M959" s="614"/>
      <c r="N959" s="1047"/>
      <c r="O959" s="615"/>
    </row>
    <row r="960" spans="1:21" x14ac:dyDescent="0.3">
      <c r="A960" s="580"/>
      <c r="B960" s="3099" t="s">
        <v>1048</v>
      </c>
      <c r="C960" s="3100"/>
      <c r="D960" s="561" t="s">
        <v>14</v>
      </c>
      <c r="E960"/>
      <c r="F960" s="3101" t="s">
        <v>1058</v>
      </c>
      <c r="G960" s="3102"/>
      <c r="H960" s="3103"/>
      <c r="I960" s="561" t="s">
        <v>14</v>
      </c>
      <c r="K960" s="3105" t="s">
        <v>809</v>
      </c>
      <c r="L960" s="3106"/>
      <c r="M960" s="562" t="s">
        <v>14</v>
      </c>
      <c r="N960" s="1047"/>
      <c r="O960" s="615"/>
    </row>
    <row r="961" spans="1:24" x14ac:dyDescent="0.3">
      <c r="A961" s="580"/>
      <c r="B961" s="3112" t="str">
        <f>B937</f>
        <v>MOGBAZAR 33 KV SIDE</v>
      </c>
      <c r="C961" s="3113"/>
      <c r="D961" s="567">
        <f>M944</f>
        <v>13881365.909770045</v>
      </c>
      <c r="E961"/>
      <c r="F961" s="3114" t="s">
        <v>810</v>
      </c>
      <c r="G961" s="3115"/>
      <c r="H961" s="3116"/>
      <c r="I961" s="563">
        <f>L953</f>
        <v>0</v>
      </c>
      <c r="K961" s="3117" t="str">
        <f>F962</f>
        <v>GREEN ROAD DORMITORY  33 KV NET IMPORT</v>
      </c>
      <c r="L961" s="3118"/>
      <c r="M961" s="565">
        <f>I962</f>
        <v>13881365.909770045</v>
      </c>
      <c r="N961" s="1047"/>
      <c r="O961" s="615"/>
    </row>
    <row r="962" spans="1:24" x14ac:dyDescent="0.3">
      <c r="A962" s="580"/>
      <c r="B962" s="3112"/>
      <c r="C962" s="3113"/>
      <c r="D962" s="616"/>
      <c r="E962"/>
      <c r="F962" s="3114" t="s">
        <v>1263</v>
      </c>
      <c r="G962" s="3115"/>
      <c r="H962" s="3116"/>
      <c r="I962" s="563">
        <f>D965-I961</f>
        <v>13881365.909770045</v>
      </c>
      <c r="K962" s="3119" t="s">
        <v>1264</v>
      </c>
      <c r="L962" s="3120"/>
      <c r="M962" s="563">
        <f>M993</f>
        <v>13881365.909770047</v>
      </c>
      <c r="N962" s="1047"/>
      <c r="O962" s="615"/>
    </row>
    <row r="963" spans="1:24" x14ac:dyDescent="0.3">
      <c r="A963" s="580"/>
      <c r="B963" s="3112"/>
      <c r="C963" s="3113"/>
      <c r="D963" s="597"/>
      <c r="E963"/>
      <c r="F963" s="3114" t="s">
        <v>806</v>
      </c>
      <c r="G963" s="3115"/>
      <c r="H963" s="3116"/>
      <c r="I963" s="563">
        <f>I961+I962</f>
        <v>13881365.909770045</v>
      </c>
      <c r="K963" s="3121" t="s">
        <v>267</v>
      </c>
      <c r="L963" s="3122"/>
      <c r="M963" s="563">
        <f>M961-M962</f>
        <v>0</v>
      </c>
      <c r="N963" s="1047"/>
      <c r="O963" s="615"/>
    </row>
    <row r="964" spans="1:24" ht="16.2" thickBot="1" x14ac:dyDescent="0.35">
      <c r="A964" s="580"/>
      <c r="B964" s="3112"/>
      <c r="C964" s="3113"/>
      <c r="D964" s="598"/>
      <c r="E964"/>
      <c r="F964" s="3198" t="s">
        <v>1213</v>
      </c>
      <c r="G964" s="3199"/>
      <c r="H964" s="3200"/>
      <c r="I964" s="568">
        <f>(D965-I963)/I963</f>
        <v>0</v>
      </c>
      <c r="K964" s="3123" t="s">
        <v>268</v>
      </c>
      <c r="L964" s="3124"/>
      <c r="M964" s="566">
        <f>M963/M961</f>
        <v>0</v>
      </c>
      <c r="N964" s="1047"/>
      <c r="O964" s="615"/>
    </row>
    <row r="965" spans="1:24" ht="16.2" thickBot="1" x14ac:dyDescent="0.35">
      <c r="A965" s="580"/>
      <c r="B965" s="3125" t="s">
        <v>799</v>
      </c>
      <c r="C965" s="3126"/>
      <c r="D965" s="564">
        <f>SUM(D961:D963)</f>
        <v>13881365.909770045</v>
      </c>
      <c r="E965"/>
      <c r="N965" s="1047"/>
      <c r="O965" s="615"/>
    </row>
    <row r="966" spans="1:24" x14ac:dyDescent="0.3">
      <c r="A966" s="580"/>
      <c r="B966" s="611"/>
      <c r="C966" s="90"/>
      <c r="D966" s="90"/>
      <c r="E966" s="90"/>
      <c r="F966" s="661"/>
      <c r="G966" s="661"/>
      <c r="H966" s="661"/>
      <c r="I966" s="612"/>
      <c r="J966" s="611"/>
      <c r="K966" s="613"/>
      <c r="L966" s="614"/>
      <c r="M966" s="614"/>
      <c r="N966" s="1047"/>
      <c r="O966" s="615"/>
    </row>
    <row r="967" spans="1:24" x14ac:dyDescent="0.3">
      <c r="B967" s="520"/>
      <c r="C967" s="511"/>
      <c r="D967" s="603"/>
      <c r="E967" s="511"/>
      <c r="N967" s="721"/>
    </row>
    <row r="968" spans="1:24" x14ac:dyDescent="0.3">
      <c r="B968" s="520"/>
      <c r="C968" s="511"/>
      <c r="D968" s="603"/>
      <c r="E968" s="511"/>
      <c r="N968" s="721"/>
    </row>
    <row r="969" spans="1:24" ht="43.2" x14ac:dyDescent="0.25">
      <c r="A969" s="3086" t="s">
        <v>863</v>
      </c>
      <c r="B969" s="3086"/>
      <c r="C969" s="3086"/>
      <c r="D969" s="3086"/>
      <c r="E969" s="3086"/>
      <c r="F969" s="3086"/>
      <c r="G969" s="3086"/>
      <c r="H969" s="3086"/>
      <c r="I969" s="3086"/>
      <c r="J969" s="3086"/>
      <c r="K969" s="3086"/>
      <c r="L969" s="3086"/>
      <c r="M969" s="3086"/>
      <c r="N969" s="3086"/>
      <c r="O969" s="629" t="str">
        <f>$O$6</f>
        <v>Month August-2023</v>
      </c>
      <c r="S969" s="1103" t="s">
        <v>4084</v>
      </c>
      <c r="T969" s="2671" t="str">
        <f>O969</f>
        <v>Month August-2023</v>
      </c>
      <c r="U969" s="2671" t="s">
        <v>5037</v>
      </c>
      <c r="V969" s="1103" t="s">
        <v>15</v>
      </c>
      <c r="W969" s="1103" t="s">
        <v>16</v>
      </c>
      <c r="X969" s="1103" t="s">
        <v>17</v>
      </c>
    </row>
    <row r="970" spans="1:24" x14ac:dyDescent="0.3">
      <c r="A970" s="3087" t="s">
        <v>0</v>
      </c>
      <c r="B970" s="3089" t="s">
        <v>1</v>
      </c>
      <c r="C970" s="3091" t="s">
        <v>2</v>
      </c>
      <c r="D970" s="3092"/>
      <c r="E970" s="3093"/>
      <c r="F970" s="3223" t="s">
        <v>3</v>
      </c>
      <c r="G970" s="3091" t="s">
        <v>4</v>
      </c>
      <c r="H970" s="3093"/>
      <c r="I970" s="3068"/>
      <c r="J970" s="3096" t="s">
        <v>5</v>
      </c>
      <c r="K970" s="3091" t="s">
        <v>6</v>
      </c>
      <c r="L970" s="3068"/>
      <c r="M970" s="95" t="s">
        <v>29</v>
      </c>
      <c r="N970" s="96"/>
      <c r="O970" s="3067" t="s">
        <v>7</v>
      </c>
      <c r="S970"/>
      <c r="V970"/>
      <c r="W970"/>
      <c r="X970"/>
    </row>
    <row r="971" spans="1:24" ht="46.8" x14ac:dyDescent="0.3">
      <c r="A971" s="3088"/>
      <c r="B971" s="3090"/>
      <c r="C971" s="3084" t="s">
        <v>824</v>
      </c>
      <c r="D971" s="3085"/>
      <c r="E971" s="85" t="s">
        <v>9</v>
      </c>
      <c r="F971" s="3224"/>
      <c r="G971" s="2227" t="str">
        <f>'NORTH-1'!G8</f>
        <v>Reading at 00.00hr 
01.08.2023</v>
      </c>
      <c r="H971" s="2227" t="str">
        <f>'NORTH-1'!H8</f>
        <v>Reading at 00.00hr 
01.09.2023</v>
      </c>
      <c r="I971" s="1" t="s">
        <v>10</v>
      </c>
      <c r="J971" s="3088"/>
      <c r="K971" s="1" t="s">
        <v>11</v>
      </c>
      <c r="L971" s="1" t="s">
        <v>12</v>
      </c>
      <c r="M971" s="508" t="s">
        <v>30</v>
      </c>
      <c r="N971" s="75" t="s">
        <v>41</v>
      </c>
      <c r="O971" s="3068"/>
      <c r="S971"/>
      <c r="T971" s="2672">
        <v>15283200.000000071</v>
      </c>
      <c r="U971" s="2672">
        <v>15283200.000000071</v>
      </c>
      <c r="V971" s="33">
        <f>T971-U971</f>
        <v>0</v>
      </c>
      <c r="W971" s="1104">
        <f>V971/U971*100</f>
        <v>0</v>
      </c>
      <c r="X971" s="33" t="str">
        <f>IF(W971&gt;40,"FAULT",IF(W971&lt;-40,"CHECK","OK"))</f>
        <v>OK</v>
      </c>
    </row>
    <row r="972" spans="1:24" x14ac:dyDescent="0.25">
      <c r="A972" s="2">
        <v>1</v>
      </c>
      <c r="B972" s="86">
        <v>2</v>
      </c>
      <c r="C972" s="2582">
        <v>3</v>
      </c>
      <c r="D972" s="2615">
        <v>4</v>
      </c>
      <c r="E972" s="551">
        <v>5</v>
      </c>
      <c r="F972" s="551">
        <v>6</v>
      </c>
      <c r="G972" s="2616">
        <f>'PDB Bill AMR'!$H$5</f>
        <v>8</v>
      </c>
      <c r="H972" s="2616">
        <f>'PDB Bill AMR'!$H$5</f>
        <v>8</v>
      </c>
      <c r="I972" s="2" t="s">
        <v>2021</v>
      </c>
      <c r="J972" s="2">
        <v>10</v>
      </c>
      <c r="K972" s="2" t="s">
        <v>5039</v>
      </c>
      <c r="L972" s="2" t="s">
        <v>5040</v>
      </c>
      <c r="M972" s="2">
        <v>13</v>
      </c>
      <c r="N972" s="2">
        <v>14</v>
      </c>
      <c r="O972" s="2">
        <v>15</v>
      </c>
      <c r="T972" s="2673"/>
      <c r="U972" s="2673"/>
      <c r="V972" s="33"/>
      <c r="W972" s="1104"/>
      <c r="X972" s="33"/>
    </row>
    <row r="973" spans="1:24" x14ac:dyDescent="0.3">
      <c r="A973" s="519"/>
      <c r="B973" s="513" t="s">
        <v>1265</v>
      </c>
      <c r="C973" s="514"/>
      <c r="D973" s="514"/>
      <c r="E973" s="514"/>
      <c r="F973" s="654"/>
      <c r="G973" s="2228"/>
      <c r="H973" s="2228"/>
      <c r="I973" s="514"/>
      <c r="J973" s="514"/>
      <c r="K973" s="573"/>
      <c r="L973" s="514"/>
      <c r="M973" s="515"/>
      <c r="N973" s="516"/>
      <c r="O973" s="507"/>
      <c r="V973" s="33"/>
      <c r="W973" s="1104"/>
      <c r="X973" s="33"/>
    </row>
    <row r="974" spans="1:24" x14ac:dyDescent="0.3">
      <c r="A974" s="519">
        <v>1</v>
      </c>
      <c r="B974" s="98" t="s">
        <v>3096</v>
      </c>
      <c r="C974" s="51">
        <v>11</v>
      </c>
      <c r="D974" s="3072" t="s">
        <v>290</v>
      </c>
      <c r="E974" s="51" t="s">
        <v>3097</v>
      </c>
      <c r="F974" s="3">
        <v>1</v>
      </c>
      <c r="G974" s="19">
        <v>81822.149999999994</v>
      </c>
      <c r="H974" s="19">
        <v>90802.1</v>
      </c>
      <c r="I974" s="20">
        <f>H974-G974</f>
        <v>8979.9500000000116</v>
      </c>
      <c r="J974" s="507">
        <v>1000</v>
      </c>
      <c r="K974" s="574">
        <f>J974*I974*F974</f>
        <v>8979950.0000000112</v>
      </c>
      <c r="L974" s="21"/>
      <c r="M974" s="21"/>
      <c r="N974" s="80"/>
      <c r="O974" s="507"/>
      <c r="V974" s="33"/>
      <c r="W974" s="1104"/>
      <c r="X974" s="33"/>
    </row>
    <row r="975" spans="1:24" x14ac:dyDescent="0.3">
      <c r="A975" s="519">
        <v>2</v>
      </c>
      <c r="B975" s="98" t="s">
        <v>3098</v>
      </c>
      <c r="C975" s="51">
        <v>11</v>
      </c>
      <c r="D975" s="3073" t="s">
        <v>290</v>
      </c>
      <c r="E975" s="51" t="s">
        <v>3099</v>
      </c>
      <c r="F975" s="3">
        <v>1</v>
      </c>
      <c r="G975" s="19">
        <v>76642.86</v>
      </c>
      <c r="H975" s="19">
        <v>81484.56</v>
      </c>
      <c r="I975" s="20">
        <f>H975-G975</f>
        <v>4841.6999999999971</v>
      </c>
      <c r="J975" s="507">
        <v>1000</v>
      </c>
      <c r="K975" s="574">
        <f>J975*I975*F975</f>
        <v>4841699.9999999972</v>
      </c>
      <c r="L975" s="21"/>
      <c r="M975" s="21"/>
      <c r="N975" s="80"/>
      <c r="O975" s="507"/>
      <c r="V975" s="33"/>
      <c r="W975" s="1104"/>
      <c r="X975" s="33"/>
    </row>
    <row r="976" spans="1:24" x14ac:dyDescent="0.3">
      <c r="A976" s="519"/>
      <c r="B976" s="100"/>
      <c r="C976" s="89"/>
      <c r="D976" s="601"/>
      <c r="E976" s="89"/>
      <c r="F976" s="46"/>
      <c r="G976" s="35">
        <v>0</v>
      </c>
      <c r="H976" s="35">
        <v>0</v>
      </c>
      <c r="I976" s="47"/>
      <c r="J976" s="38" t="s">
        <v>27</v>
      </c>
      <c r="K976" s="2125">
        <f>SUM(K974:K975)</f>
        <v>13821650.000000007</v>
      </c>
      <c r="L976" s="48"/>
      <c r="M976" s="42">
        <f>M961</f>
        <v>13881365.909770045</v>
      </c>
      <c r="N976" s="83"/>
      <c r="O976" s="507"/>
      <c r="V976" s="33"/>
      <c r="W976" s="1104"/>
      <c r="X976" s="33"/>
    </row>
    <row r="977" spans="1:24" x14ac:dyDescent="0.3">
      <c r="A977" s="519"/>
      <c r="B977" s="532" t="s">
        <v>1265</v>
      </c>
      <c r="C977" s="533"/>
      <c r="D977" s="533"/>
      <c r="E977" s="533"/>
      <c r="F977" s="656"/>
      <c r="G977" s="2212">
        <v>0</v>
      </c>
      <c r="H977" s="2212">
        <v>0</v>
      </c>
      <c r="I977" s="533"/>
      <c r="J977" s="49"/>
      <c r="K977" s="587"/>
      <c r="L977" s="50"/>
      <c r="M977" s="50"/>
      <c r="N977" s="534"/>
      <c r="O977" s="507"/>
      <c r="V977" s="33"/>
      <c r="W977" s="1104"/>
      <c r="X977" s="33"/>
    </row>
    <row r="978" spans="1:24" ht="15.75" customHeight="1" x14ac:dyDescent="0.3">
      <c r="A978" s="519">
        <v>1</v>
      </c>
      <c r="B978" s="98" t="s">
        <v>3100</v>
      </c>
      <c r="C978" s="72">
        <v>11</v>
      </c>
      <c r="D978" s="945"/>
      <c r="E978" s="51" t="s">
        <v>3101</v>
      </c>
      <c r="F978" s="3">
        <v>1</v>
      </c>
      <c r="G978" s="2231">
        <v>22196.95</v>
      </c>
      <c r="H978" s="2231">
        <v>22423.119999999999</v>
      </c>
      <c r="I978" s="19">
        <f t="shared" ref="I978:I992" si="134">H978-G978</f>
        <v>226.16999999999825</v>
      </c>
      <c r="J978" s="507">
        <v>2000</v>
      </c>
      <c r="K978" s="581"/>
      <c r="L978" s="21">
        <f t="shared" ref="L978:L992" si="135">J978*I978*F978</f>
        <v>452339.99999999651</v>
      </c>
      <c r="M978" s="21">
        <f>L978*$K$993/$L$993</f>
        <v>454897.59388504649</v>
      </c>
      <c r="N978" s="1064" t="s">
        <v>102</v>
      </c>
      <c r="O978" s="14"/>
      <c r="S978" s="511" t="str">
        <f t="shared" ref="S978:S992" si="136">B978</f>
        <v>North Dhanmondi</v>
      </c>
      <c r="T978" s="2672">
        <f t="shared" ref="T978:T992" si="137">M978</f>
        <v>454897.59388504649</v>
      </c>
      <c r="U978" s="2672">
        <v>484039.89943170291</v>
      </c>
      <c r="V978" s="33">
        <f t="shared" ref="V978:V992" si="138">T978-U978</f>
        <v>-29142.305546656426</v>
      </c>
      <c r="W978" s="1104">
        <f t="shared" ref="W978:W992" si="139">V978/U978*100</f>
        <v>-6.0206411869913108</v>
      </c>
      <c r="X978" s="33" t="str">
        <f t="shared" ref="X978:X992" si="140">IF(W978&gt;40,"FAULT",IF(W978&lt;-40,"CHECK","OK"))</f>
        <v>OK</v>
      </c>
    </row>
    <row r="979" spans="1:24" x14ac:dyDescent="0.3">
      <c r="A979" s="519">
        <v>2</v>
      </c>
      <c r="B979" s="98" t="s">
        <v>3102</v>
      </c>
      <c r="C979" s="72">
        <v>11</v>
      </c>
      <c r="D979" s="946"/>
      <c r="E979" s="51" t="s">
        <v>3103</v>
      </c>
      <c r="F979" s="3">
        <v>1</v>
      </c>
      <c r="G979" s="2231">
        <v>35647.160000000003</v>
      </c>
      <c r="H979" s="2231">
        <v>36603.22</v>
      </c>
      <c r="I979" s="19">
        <f t="shared" si="134"/>
        <v>956.05999999999767</v>
      </c>
      <c r="J979" s="507">
        <v>2000</v>
      </c>
      <c r="K979" s="581"/>
      <c r="L979" s="21">
        <f t="shared" si="135"/>
        <v>1912119.9999999953</v>
      </c>
      <c r="M979" s="21">
        <f t="shared" ref="M979:M992" si="141">L979*$K$993/$L$993</f>
        <v>1922931.3950114509</v>
      </c>
      <c r="N979" s="71" t="s">
        <v>102</v>
      </c>
      <c r="O979" s="14"/>
      <c r="S979" s="511" t="str">
        <f t="shared" si="136"/>
        <v>Lake circus</v>
      </c>
      <c r="T979" s="2672">
        <f t="shared" si="137"/>
        <v>1922931.3950114509</v>
      </c>
      <c r="U979" s="2672">
        <v>2034236.8601798208</v>
      </c>
      <c r="V979" s="33">
        <f t="shared" si="138"/>
        <v>-111305.46516836993</v>
      </c>
      <c r="W979" s="1104">
        <f t="shared" si="139"/>
        <v>-5.4716079207477755</v>
      </c>
      <c r="X979" s="33" t="str">
        <f t="shared" si="140"/>
        <v>OK</v>
      </c>
    </row>
    <row r="980" spans="1:24" x14ac:dyDescent="0.3">
      <c r="A980" s="519">
        <v>3</v>
      </c>
      <c r="B980" s="98" t="s">
        <v>3104</v>
      </c>
      <c r="C980" s="72">
        <v>11</v>
      </c>
      <c r="D980" s="946"/>
      <c r="E980" s="51" t="s">
        <v>3105</v>
      </c>
      <c r="F980" s="3">
        <v>1</v>
      </c>
      <c r="G980" s="2231">
        <v>14464.14</v>
      </c>
      <c r="H980" s="2231">
        <v>14837.5</v>
      </c>
      <c r="I980" s="19">
        <f t="shared" si="134"/>
        <v>373.36000000000058</v>
      </c>
      <c r="J980" s="507">
        <v>2000</v>
      </c>
      <c r="K980" s="581"/>
      <c r="L980" s="21">
        <f t="shared" si="135"/>
        <v>746720.00000000116</v>
      </c>
      <c r="M980" s="21">
        <f t="shared" si="141"/>
        <v>750942.05974675028</v>
      </c>
      <c r="N980" s="71" t="s">
        <v>102</v>
      </c>
      <c r="O980" s="14"/>
      <c r="S980" s="511" t="str">
        <f t="shared" si="136"/>
        <v>Bashir Uddin</v>
      </c>
      <c r="T980" s="2672">
        <f t="shared" si="137"/>
        <v>750942.05974675028</v>
      </c>
      <c r="U980" s="2672">
        <v>792213.64768174605</v>
      </c>
      <c r="V980" s="33">
        <f t="shared" si="138"/>
        <v>-41271.587934995769</v>
      </c>
      <c r="W980" s="1104">
        <f t="shared" si="139"/>
        <v>-5.2096537412311408</v>
      </c>
      <c r="X980" s="33" t="str">
        <f t="shared" si="140"/>
        <v>OK</v>
      </c>
    </row>
    <row r="981" spans="1:24" x14ac:dyDescent="0.3">
      <c r="A981" s="519">
        <v>4</v>
      </c>
      <c r="B981" s="98" t="s">
        <v>3106</v>
      </c>
      <c r="C981" s="72">
        <v>11</v>
      </c>
      <c r="D981" s="946"/>
      <c r="E981" s="51" t="s">
        <v>3107</v>
      </c>
      <c r="F981" s="3">
        <v>1</v>
      </c>
      <c r="G981" s="2231">
        <v>21277.200000000001</v>
      </c>
      <c r="H981" s="2231">
        <v>21926.2</v>
      </c>
      <c r="I981" s="19">
        <f t="shared" si="134"/>
        <v>649</v>
      </c>
      <c r="J981" s="507">
        <v>2000</v>
      </c>
      <c r="K981" s="581"/>
      <c r="L981" s="21">
        <f t="shared" si="135"/>
        <v>1298000</v>
      </c>
      <c r="M981" s="21">
        <f t="shared" si="141"/>
        <v>1305339.0742865873</v>
      </c>
      <c r="N981" s="1064" t="s">
        <v>107</v>
      </c>
      <c r="O981" s="14"/>
      <c r="S981" s="511" t="str">
        <f t="shared" si="136"/>
        <v>Raza Bazar</v>
      </c>
      <c r="T981" s="2672">
        <f t="shared" si="137"/>
        <v>1305339.0742865873</v>
      </c>
      <c r="U981" s="2672">
        <v>1333290.6732441969</v>
      </c>
      <c r="V981" s="33">
        <f t="shared" si="138"/>
        <v>-27951.598957609618</v>
      </c>
      <c r="W981" s="1104">
        <f t="shared" si="139"/>
        <v>-2.0964369974626069</v>
      </c>
      <c r="X981" s="33" t="str">
        <f t="shared" si="140"/>
        <v>OK</v>
      </c>
    </row>
    <row r="982" spans="1:24" x14ac:dyDescent="0.3">
      <c r="A982" s="519">
        <v>5</v>
      </c>
      <c r="B982" s="98" t="s">
        <v>3108</v>
      </c>
      <c r="C982" s="72">
        <v>11</v>
      </c>
      <c r="D982" s="946"/>
      <c r="E982" s="51" t="s">
        <v>3109</v>
      </c>
      <c r="F982" s="3">
        <v>1</v>
      </c>
      <c r="G982" s="2231">
        <v>32377.3</v>
      </c>
      <c r="H982" s="2231">
        <v>33320.15</v>
      </c>
      <c r="I982" s="19">
        <f t="shared" si="134"/>
        <v>942.85000000000218</v>
      </c>
      <c r="J982" s="507">
        <v>2000</v>
      </c>
      <c r="K982" s="581"/>
      <c r="L982" s="21">
        <f t="shared" si="135"/>
        <v>1885700.0000000044</v>
      </c>
      <c r="M982" s="21">
        <f t="shared" si="141"/>
        <v>1896362.0126211275</v>
      </c>
      <c r="N982" s="71" t="s">
        <v>107</v>
      </c>
      <c r="O982" s="14"/>
      <c r="S982" s="511" t="str">
        <f t="shared" si="136"/>
        <v>Rasel Squar</v>
      </c>
      <c r="T982" s="2672">
        <f t="shared" si="137"/>
        <v>1896362.0126211275</v>
      </c>
      <c r="U982" s="2672">
        <v>1946515.331683435</v>
      </c>
      <c r="V982" s="33">
        <f t="shared" si="138"/>
        <v>-50153.319062307477</v>
      </c>
      <c r="W982" s="1104">
        <f t="shared" si="139"/>
        <v>-2.57656943389871</v>
      </c>
      <c r="X982" s="33" t="str">
        <f t="shared" si="140"/>
        <v>OK</v>
      </c>
    </row>
    <row r="983" spans="1:24" x14ac:dyDescent="0.3">
      <c r="A983" s="519">
        <v>6</v>
      </c>
      <c r="B983" s="98" t="s">
        <v>3110</v>
      </c>
      <c r="C983" s="72">
        <v>11</v>
      </c>
      <c r="D983" s="946"/>
      <c r="E983" s="51" t="s">
        <v>3111</v>
      </c>
      <c r="F983" s="3">
        <v>1</v>
      </c>
      <c r="G983" s="2231">
        <v>24214.38</v>
      </c>
      <c r="H983" s="2231">
        <v>24825.05</v>
      </c>
      <c r="I983" s="19">
        <f t="shared" si="134"/>
        <v>610.66999999999825</v>
      </c>
      <c r="J983" s="507">
        <v>2000</v>
      </c>
      <c r="K983" s="581"/>
      <c r="L983" s="21">
        <f t="shared" si="135"/>
        <v>1221339.9999999965</v>
      </c>
      <c r="M983" s="21">
        <f t="shared" si="141"/>
        <v>1228245.6278807211</v>
      </c>
      <c r="N983" s="71" t="s">
        <v>107</v>
      </c>
      <c r="O983" s="14"/>
      <c r="S983" s="511" t="str">
        <f t="shared" si="136"/>
        <v>Bow Bazar</v>
      </c>
      <c r="T983" s="2672">
        <f t="shared" si="137"/>
        <v>1228245.6278807211</v>
      </c>
      <c r="U983" s="2672">
        <v>1315379.6859145504</v>
      </c>
      <c r="V983" s="33">
        <f t="shared" si="138"/>
        <v>-87134.058033829322</v>
      </c>
      <c r="W983" s="1104">
        <f t="shared" si="139"/>
        <v>-6.6242514588665857</v>
      </c>
      <c r="X983" s="33" t="str">
        <f t="shared" si="140"/>
        <v>OK</v>
      </c>
    </row>
    <row r="984" spans="1:24" x14ac:dyDescent="0.3">
      <c r="A984" s="519">
        <v>7</v>
      </c>
      <c r="B984" s="98" t="s">
        <v>3112</v>
      </c>
      <c r="C984" s="72">
        <v>11</v>
      </c>
      <c r="D984" s="946"/>
      <c r="E984" s="51" t="s">
        <v>3113</v>
      </c>
      <c r="F984" s="3">
        <v>1</v>
      </c>
      <c r="G984" s="2231">
        <v>12842.2</v>
      </c>
      <c r="H984" s="2231">
        <v>13270.32</v>
      </c>
      <c r="I984" s="19">
        <f t="shared" si="134"/>
        <v>428.11999999999898</v>
      </c>
      <c r="J984" s="507">
        <v>2000</v>
      </c>
      <c r="K984" s="581"/>
      <c r="L984" s="21">
        <f t="shared" si="135"/>
        <v>856239.9999999979</v>
      </c>
      <c r="M984" s="21">
        <f t="shared" si="141"/>
        <v>861081.30120735348</v>
      </c>
      <c r="N984" s="71" t="s">
        <v>107</v>
      </c>
      <c r="O984" s="14"/>
      <c r="S984" s="511" t="str">
        <f t="shared" si="136"/>
        <v>BRB Hospital</v>
      </c>
      <c r="T984" s="2672">
        <f t="shared" si="137"/>
        <v>861081.30120735348</v>
      </c>
      <c r="U984" s="2672">
        <v>841735.81512412743</v>
      </c>
      <c r="V984" s="33">
        <f t="shared" si="138"/>
        <v>19345.486083226046</v>
      </c>
      <c r="W984" s="1104">
        <f t="shared" si="139"/>
        <v>2.2982847748225188</v>
      </c>
      <c r="X984" s="33" t="str">
        <f t="shared" si="140"/>
        <v>OK</v>
      </c>
    </row>
    <row r="985" spans="1:24" x14ac:dyDescent="0.3">
      <c r="A985" s="519">
        <v>8</v>
      </c>
      <c r="B985" s="98" t="s">
        <v>3114</v>
      </c>
      <c r="C985" s="72">
        <v>11</v>
      </c>
      <c r="D985" s="946"/>
      <c r="E985" s="51" t="s">
        <v>3115</v>
      </c>
      <c r="F985" s="3">
        <v>1</v>
      </c>
      <c r="G985" s="2231">
        <v>15378.01</v>
      </c>
      <c r="H985" s="2231">
        <v>15977.85</v>
      </c>
      <c r="I985" s="19">
        <f t="shared" si="134"/>
        <v>599.84000000000015</v>
      </c>
      <c r="J985" s="507">
        <v>2000</v>
      </c>
      <c r="K985" s="581"/>
      <c r="L985" s="21">
        <f t="shared" si="135"/>
        <v>1199680.0000000002</v>
      </c>
      <c r="M985" s="21">
        <f t="shared" si="141"/>
        <v>1206463.1591988702</v>
      </c>
      <c r="N985" s="71" t="s">
        <v>102</v>
      </c>
      <c r="O985" s="14"/>
      <c r="S985" s="511" t="str">
        <f t="shared" si="136"/>
        <v>Green Road North</v>
      </c>
      <c r="T985" s="2672">
        <f t="shared" si="137"/>
        <v>1206463.1591988702</v>
      </c>
      <c r="U985" s="2672">
        <v>1244662.5143430501</v>
      </c>
      <c r="V985" s="33">
        <f t="shared" si="138"/>
        <v>-38199.355144179892</v>
      </c>
      <c r="W985" s="1104">
        <f t="shared" si="139"/>
        <v>-3.0690532336263083</v>
      </c>
      <c r="X985" s="33" t="str">
        <f t="shared" si="140"/>
        <v>OK</v>
      </c>
    </row>
    <row r="986" spans="1:24" x14ac:dyDescent="0.3">
      <c r="A986" s="519">
        <v>1</v>
      </c>
      <c r="B986" s="98" t="s">
        <v>3116</v>
      </c>
      <c r="C986" s="72">
        <v>11</v>
      </c>
      <c r="D986" s="946"/>
      <c r="E986" s="51" t="s">
        <v>3117</v>
      </c>
      <c r="F986" s="3">
        <v>1</v>
      </c>
      <c r="G986" s="2231">
        <v>5081.7700000000004</v>
      </c>
      <c r="H986" s="2231">
        <v>5261.2</v>
      </c>
      <c r="I986" s="19">
        <f t="shared" si="134"/>
        <v>179.42999999999938</v>
      </c>
      <c r="J986" s="507">
        <v>2000</v>
      </c>
      <c r="K986" s="581"/>
      <c r="L986" s="21">
        <f t="shared" si="135"/>
        <v>358859.99999999878</v>
      </c>
      <c r="M986" s="21">
        <f t="shared" si="141"/>
        <v>360889.04483704403</v>
      </c>
      <c r="N986" s="71" t="s">
        <v>107</v>
      </c>
      <c r="O986" s="14"/>
      <c r="S986" s="511" t="str">
        <f t="shared" si="136"/>
        <v>Water Bhaban</v>
      </c>
      <c r="T986" s="2672">
        <f t="shared" si="137"/>
        <v>360889.04483704403</v>
      </c>
      <c r="U986" s="2672">
        <v>369844.76311624562</v>
      </c>
      <c r="V986" s="33">
        <f t="shared" si="138"/>
        <v>-8955.7182792015956</v>
      </c>
      <c r="W986" s="1104">
        <f t="shared" si="139"/>
        <v>-2.4214803540118615</v>
      </c>
      <c r="X986" s="33" t="str">
        <f t="shared" si="140"/>
        <v>OK</v>
      </c>
    </row>
    <row r="987" spans="1:24" x14ac:dyDescent="0.3">
      <c r="A987" s="519">
        <v>2</v>
      </c>
      <c r="B987" s="98" t="s">
        <v>3118</v>
      </c>
      <c r="C987" s="72">
        <v>11</v>
      </c>
      <c r="D987" s="946"/>
      <c r="E987" s="51" t="s">
        <v>3119</v>
      </c>
      <c r="F987" s="3">
        <v>1</v>
      </c>
      <c r="G987" s="2231">
        <v>18531.900000000001</v>
      </c>
      <c r="H987" s="2231">
        <v>18834.18</v>
      </c>
      <c r="I987" s="19">
        <f t="shared" si="134"/>
        <v>302.27999999999884</v>
      </c>
      <c r="J987" s="507">
        <v>2000</v>
      </c>
      <c r="K987" s="581"/>
      <c r="L987" s="21">
        <f t="shared" si="135"/>
        <v>604559.99999999767</v>
      </c>
      <c r="M987" s="21">
        <f t="shared" si="141"/>
        <v>607978.26714229281</v>
      </c>
      <c r="N987" s="71" t="s">
        <v>102</v>
      </c>
      <c r="O987" s="14"/>
      <c r="S987" s="511" t="str">
        <f t="shared" si="136"/>
        <v>Alamin Road</v>
      </c>
      <c r="T987" s="2672">
        <f t="shared" si="137"/>
        <v>607978.26714229281</v>
      </c>
      <c r="U987" s="2672">
        <v>645158.19602922164</v>
      </c>
      <c r="V987" s="33">
        <f t="shared" si="138"/>
        <v>-37179.928886928828</v>
      </c>
      <c r="W987" s="1104">
        <f t="shared" si="139"/>
        <v>-5.7629166173136257</v>
      </c>
      <c r="X987" s="33" t="str">
        <f t="shared" si="140"/>
        <v>OK</v>
      </c>
    </row>
    <row r="988" spans="1:24" x14ac:dyDescent="0.3">
      <c r="A988" s="519">
        <v>3</v>
      </c>
      <c r="B988" s="98" t="s">
        <v>3120</v>
      </c>
      <c r="C988" s="72">
        <v>11</v>
      </c>
      <c r="D988" s="946"/>
      <c r="E988" s="51"/>
      <c r="F988" s="3">
        <v>1</v>
      </c>
      <c r="G988" s="2231">
        <v>7743.31</v>
      </c>
      <c r="H988" s="2231">
        <v>8822.65</v>
      </c>
      <c r="I988" s="19">
        <f t="shared" si="134"/>
        <v>1079.3399999999992</v>
      </c>
      <c r="J988" s="507">
        <v>2000</v>
      </c>
      <c r="K988" s="581"/>
      <c r="L988" s="21">
        <f t="shared" si="135"/>
        <v>2158679.9999999986</v>
      </c>
      <c r="M988" s="21">
        <f t="shared" si="141"/>
        <v>2170885.4798774794</v>
      </c>
      <c r="N988" s="71" t="s">
        <v>102</v>
      </c>
      <c r="O988" s="14"/>
      <c r="S988" s="511" t="str">
        <f t="shared" si="136"/>
        <v xml:space="preserve">Katal Bagan </v>
      </c>
      <c r="T988" s="2672">
        <f t="shared" si="137"/>
        <v>2170885.4798774794</v>
      </c>
      <c r="U988" s="2672">
        <v>2232426.266660972</v>
      </c>
      <c r="V988" s="33">
        <f t="shared" si="138"/>
        <v>-61540.786783492658</v>
      </c>
      <c r="W988" s="1104">
        <f t="shared" si="139"/>
        <v>-2.7566772395819767</v>
      </c>
      <c r="X988" s="33" t="str">
        <f t="shared" si="140"/>
        <v>OK</v>
      </c>
    </row>
    <row r="989" spans="1:24" x14ac:dyDescent="0.3">
      <c r="A989" s="519">
        <v>4</v>
      </c>
      <c r="B989" s="98" t="s">
        <v>3121</v>
      </c>
      <c r="C989" s="72">
        <v>11</v>
      </c>
      <c r="D989" s="946"/>
      <c r="E989" s="51" t="s">
        <v>3122</v>
      </c>
      <c r="F989" s="3">
        <v>1</v>
      </c>
      <c r="G989" s="2231">
        <v>2793.55</v>
      </c>
      <c r="H989" s="2231">
        <v>2793.55</v>
      </c>
      <c r="I989" s="19">
        <f t="shared" si="134"/>
        <v>0</v>
      </c>
      <c r="J989" s="507">
        <v>2000</v>
      </c>
      <c r="K989" s="581"/>
      <c r="L989" s="21">
        <f t="shared" si="135"/>
        <v>0</v>
      </c>
      <c r="M989" s="21">
        <f t="shared" si="141"/>
        <v>0</v>
      </c>
      <c r="N989" s="71" t="s">
        <v>102</v>
      </c>
      <c r="O989" s="14"/>
      <c r="S989" s="511" t="str">
        <f t="shared" si="136"/>
        <v>Eastern Pantho chaya</v>
      </c>
      <c r="T989" s="2672">
        <f t="shared" si="137"/>
        <v>0</v>
      </c>
      <c r="U989" s="2672">
        <v>0</v>
      </c>
      <c r="V989" s="33">
        <f t="shared" si="138"/>
        <v>0</v>
      </c>
      <c r="W989" s="1104" t="e">
        <f t="shared" si="139"/>
        <v>#DIV/0!</v>
      </c>
      <c r="X989" s="33" t="e">
        <f t="shared" si="140"/>
        <v>#DIV/0!</v>
      </c>
    </row>
    <row r="990" spans="1:24" x14ac:dyDescent="0.3">
      <c r="A990" s="519">
        <v>5</v>
      </c>
      <c r="B990" s="98" t="s">
        <v>3123</v>
      </c>
      <c r="C990" s="72">
        <v>11</v>
      </c>
      <c r="D990" s="946"/>
      <c r="E990" s="51" t="s">
        <v>3124</v>
      </c>
      <c r="F990" s="3">
        <v>1</v>
      </c>
      <c r="G990" s="2231">
        <v>5746.51</v>
      </c>
      <c r="H990" s="2231">
        <v>5906.28</v>
      </c>
      <c r="I990" s="19">
        <f t="shared" si="134"/>
        <v>159.76999999999953</v>
      </c>
      <c r="J990" s="507">
        <v>2000</v>
      </c>
      <c r="K990" s="581"/>
      <c r="L990" s="21">
        <f t="shared" si="135"/>
        <v>319539.99999999907</v>
      </c>
      <c r="M990" s="21">
        <f t="shared" si="141"/>
        <v>321346.72403508081</v>
      </c>
      <c r="N990" s="71" t="s">
        <v>102</v>
      </c>
      <c r="O990" s="14"/>
      <c r="S990" s="511" t="str">
        <f t="shared" si="136"/>
        <v>Kalabagan</v>
      </c>
      <c r="T990" s="2672">
        <f t="shared" si="137"/>
        <v>321346.72403508081</v>
      </c>
      <c r="U990" s="2672">
        <v>343995.72290933965</v>
      </c>
      <c r="V990" s="33">
        <f t="shared" si="138"/>
        <v>-22648.998874258832</v>
      </c>
      <c r="W990" s="1104">
        <f t="shared" si="139"/>
        <v>-6.584093163340869</v>
      </c>
      <c r="X990" s="33" t="str">
        <f t="shared" si="140"/>
        <v>OK</v>
      </c>
    </row>
    <row r="991" spans="1:24" x14ac:dyDescent="0.3">
      <c r="A991" s="519">
        <v>6</v>
      </c>
      <c r="B991" s="98" t="s">
        <v>3125</v>
      </c>
      <c r="C991" s="72">
        <v>11</v>
      </c>
      <c r="D991" s="946"/>
      <c r="E991" s="51" t="s">
        <v>3126</v>
      </c>
      <c r="F991" s="3">
        <v>1</v>
      </c>
      <c r="G991" s="2231">
        <v>885.22</v>
      </c>
      <c r="H991" s="2231">
        <v>1021.63</v>
      </c>
      <c r="I991" s="19">
        <f t="shared" si="134"/>
        <v>136.40999999999997</v>
      </c>
      <c r="J991" s="507">
        <v>2000</v>
      </c>
      <c r="K991" s="581"/>
      <c r="L991" s="21">
        <f t="shared" si="135"/>
        <v>272819.99999999994</v>
      </c>
      <c r="M991" s="21">
        <f t="shared" si="141"/>
        <v>274362.56259388803</v>
      </c>
      <c r="N991" s="71" t="s">
        <v>102</v>
      </c>
      <c r="O991" s="14"/>
      <c r="S991" s="511" t="str">
        <f t="shared" si="136"/>
        <v>Univer Hospital</v>
      </c>
      <c r="T991" s="2672">
        <f t="shared" si="137"/>
        <v>274362.56259388803</v>
      </c>
      <c r="U991" s="2672">
        <v>281740.43511562684</v>
      </c>
      <c r="V991" s="33">
        <f t="shared" si="138"/>
        <v>-7377.8725217388128</v>
      </c>
      <c r="W991" s="1104">
        <f t="shared" si="139"/>
        <v>-2.6186771943867124</v>
      </c>
      <c r="X991" s="33" t="str">
        <f t="shared" si="140"/>
        <v>OK</v>
      </c>
    </row>
    <row r="992" spans="1:24" x14ac:dyDescent="0.3">
      <c r="A992" s="519">
        <v>7</v>
      </c>
      <c r="B992" s="98" t="s">
        <v>3127</v>
      </c>
      <c r="C992" s="72">
        <v>11</v>
      </c>
      <c r="D992" s="947"/>
      <c r="E992" s="51" t="s">
        <v>3128</v>
      </c>
      <c r="F992" s="3">
        <v>1</v>
      </c>
      <c r="G992" s="2231">
        <v>9775.84</v>
      </c>
      <c r="H992" s="2231">
        <v>10034.200000000001</v>
      </c>
      <c r="I992" s="19">
        <f t="shared" si="134"/>
        <v>258.36000000000058</v>
      </c>
      <c r="J992" s="507">
        <v>2000</v>
      </c>
      <c r="K992" s="581"/>
      <c r="L992" s="21">
        <f t="shared" si="135"/>
        <v>516720.00000000116</v>
      </c>
      <c r="M992" s="21">
        <f t="shared" si="141"/>
        <v>519641.60744635353</v>
      </c>
      <c r="N992" s="71" t="s">
        <v>102</v>
      </c>
      <c r="O992" s="14"/>
      <c r="S992" s="511" t="str">
        <f t="shared" si="136"/>
        <v>Green Road Staff Quarter(Anowar Khan Medical)</v>
      </c>
      <c r="T992" s="2672">
        <f t="shared" si="137"/>
        <v>519641.60744635353</v>
      </c>
      <c r="U992" s="2672">
        <v>508095.82617141068</v>
      </c>
      <c r="V992" s="33">
        <f t="shared" si="138"/>
        <v>11545.781274942856</v>
      </c>
      <c r="W992" s="1104">
        <f t="shared" si="139"/>
        <v>2.2723629441993847</v>
      </c>
      <c r="X992" s="33" t="str">
        <f t="shared" si="140"/>
        <v>OK</v>
      </c>
    </row>
    <row r="993" spans="1:15" ht="27.6" x14ac:dyDescent="0.3">
      <c r="A993" s="524"/>
      <c r="B993" s="94"/>
      <c r="C993" s="88"/>
      <c r="D993" s="88"/>
      <c r="E993" s="88"/>
      <c r="F993" s="659"/>
      <c r="G993" s="659"/>
      <c r="H993" s="659"/>
      <c r="I993" s="37"/>
      <c r="J993" s="52" t="s">
        <v>38</v>
      </c>
      <c r="K993" s="42">
        <f>M976</f>
        <v>13881365.909770045</v>
      </c>
      <c r="L993" s="2150">
        <f>SUM(L978:L992)</f>
        <v>13803319.999999987</v>
      </c>
      <c r="M993" s="42">
        <f>SUM(M978:M992)</f>
        <v>13881365.909770047</v>
      </c>
      <c r="N993" s="589">
        <f>(M993-L993)/L993*100</f>
        <v>0.56541404365080583</v>
      </c>
      <c r="O993" s="28"/>
    </row>
    <row r="994" spans="1:15" x14ac:dyDescent="0.3">
      <c r="A994"/>
      <c r="B994"/>
      <c r="C994"/>
      <c r="D994"/>
      <c r="E994"/>
      <c r="F994" s="658"/>
      <c r="G994" s="2229"/>
      <c r="H994" s="2229"/>
      <c r="I994"/>
      <c r="J994"/>
      <c r="K994"/>
      <c r="L994"/>
      <c r="M994"/>
      <c r="N994" s="704"/>
      <c r="O994"/>
    </row>
    <row r="995" spans="1:15" x14ac:dyDescent="0.3">
      <c r="E995"/>
      <c r="F995" s="3107" t="s">
        <v>815</v>
      </c>
      <c r="G995" s="3108"/>
      <c r="H995" s="3109"/>
      <c r="I995" s="555" t="s">
        <v>14</v>
      </c>
      <c r="K995"/>
    </row>
    <row r="996" spans="1:15" x14ac:dyDescent="0.3">
      <c r="E996"/>
      <c r="F996" s="80" t="s">
        <v>102</v>
      </c>
      <c r="G996" s="3222" t="s">
        <v>4068</v>
      </c>
      <c r="H996" s="3222"/>
      <c r="I996" s="530">
        <f>SUM(M978:M980,M985,M987:M992)</f>
        <v>8229448.8489372134</v>
      </c>
      <c r="K996"/>
      <c r="O996" s="511" t="s">
        <v>222</v>
      </c>
    </row>
    <row r="997" spans="1:15" x14ac:dyDescent="0.3">
      <c r="E997"/>
      <c r="F997" s="80" t="s">
        <v>107</v>
      </c>
      <c r="G997" s="3222" t="s">
        <v>4068</v>
      </c>
      <c r="H997" s="3222"/>
      <c r="I997" s="530">
        <f>SUM(M981:M984,M986)</f>
        <v>5651917.0608328329</v>
      </c>
      <c r="K997"/>
    </row>
    <row r="998" spans="1:15" x14ac:dyDescent="0.3">
      <c r="E998"/>
      <c r="F998" s="80"/>
      <c r="G998" s="3222"/>
      <c r="H998" s="3222"/>
      <c r="I998" s="530"/>
      <c r="K998"/>
    </row>
    <row r="999" spans="1:15" x14ac:dyDescent="0.3">
      <c r="F999" s="80"/>
      <c r="G999" s="3222"/>
      <c r="H999" s="3222"/>
      <c r="I999" s="530"/>
      <c r="K999"/>
    </row>
    <row r="1000" spans="1:15" x14ac:dyDescent="0.3">
      <c r="A1000" s="625"/>
      <c r="B1000" s="626"/>
      <c r="C1000" s="627"/>
      <c r="D1000" s="628"/>
      <c r="E1000"/>
      <c r="F1000" s="1090"/>
      <c r="G1000" s="3222"/>
      <c r="H1000" s="3222"/>
      <c r="I1000" s="530"/>
      <c r="K1000"/>
      <c r="L1000" s="625"/>
      <c r="M1000" s="625"/>
      <c r="N1000" s="1048"/>
      <c r="O1000" s="625"/>
    </row>
    <row r="1001" spans="1:15" x14ac:dyDescent="0.3">
      <c r="E1001"/>
      <c r="F1001" s="3175" t="s">
        <v>199</v>
      </c>
      <c r="G1001" s="3176"/>
      <c r="H1001" s="3177"/>
      <c r="I1001" s="540">
        <f>SUM(I996:I1000)</f>
        <v>13881365.909770045</v>
      </c>
      <c r="J1001" s="42">
        <f>I1001-M993</f>
        <v>0</v>
      </c>
      <c r="K1001"/>
    </row>
    <row r="1002" spans="1:15" x14ac:dyDescent="0.3">
      <c r="E1002"/>
      <c r="F1002" s="674"/>
      <c r="K1002"/>
    </row>
    <row r="1012" spans="1:24" x14ac:dyDescent="0.3">
      <c r="T1012" s="2671"/>
      <c r="U1012" s="2671"/>
    </row>
    <row r="1013" spans="1:24" x14ac:dyDescent="0.3">
      <c r="L1013" s="511" t="s">
        <v>222</v>
      </c>
    </row>
    <row r="1015" spans="1:24" x14ac:dyDescent="0.3">
      <c r="T1015" s="2673"/>
      <c r="U1015" s="2673"/>
    </row>
    <row r="1016" spans="1:24" ht="43.2" x14ac:dyDescent="0.3">
      <c r="A1016" s="3086" t="s">
        <v>864</v>
      </c>
      <c r="B1016" s="3086"/>
      <c r="C1016" s="3086"/>
      <c r="D1016" s="3086"/>
      <c r="E1016" s="3086"/>
      <c r="F1016" s="3086"/>
      <c r="G1016" s="3086"/>
      <c r="H1016" s="3086"/>
      <c r="I1016" s="3086"/>
      <c r="J1016" s="3086"/>
      <c r="K1016" s="3086"/>
      <c r="L1016" s="3086"/>
      <c r="M1016" s="3086"/>
      <c r="N1016" s="3086"/>
      <c r="O1016" s="629" t="str">
        <f>$O$6</f>
        <v>Month August-2023</v>
      </c>
      <c r="S1016" s="1103" t="s">
        <v>4084</v>
      </c>
      <c r="T1016" s="2672" t="str">
        <f>O1016</f>
        <v>Month August-2023</v>
      </c>
      <c r="U1016" s="2672" t="s">
        <v>5037</v>
      </c>
      <c r="V1016" s="1103" t="s">
        <v>15</v>
      </c>
      <c r="W1016" s="1103" t="s">
        <v>16</v>
      </c>
      <c r="X1016" s="1103" t="s">
        <v>17</v>
      </c>
    </row>
    <row r="1017" spans="1:24" x14ac:dyDescent="0.3">
      <c r="A1017" s="3087" t="s">
        <v>0</v>
      </c>
      <c r="B1017" s="3089" t="s">
        <v>1</v>
      </c>
      <c r="C1017" s="3091" t="s">
        <v>2</v>
      </c>
      <c r="D1017" s="3092"/>
      <c r="E1017" s="3093"/>
      <c r="F1017" s="3223" t="s">
        <v>3</v>
      </c>
      <c r="G1017" s="3091" t="s">
        <v>4</v>
      </c>
      <c r="H1017" s="3093"/>
      <c r="I1017" s="3068"/>
      <c r="J1017" s="3096" t="s">
        <v>5</v>
      </c>
      <c r="K1017" s="3091" t="s">
        <v>6</v>
      </c>
      <c r="L1017" s="3068"/>
      <c r="M1017" s="95" t="s">
        <v>29</v>
      </c>
      <c r="N1017" s="96"/>
      <c r="O1017" s="3067" t="s">
        <v>7</v>
      </c>
      <c r="S1017"/>
      <c r="V1017"/>
      <c r="W1017"/>
      <c r="X1017"/>
    </row>
    <row r="1018" spans="1:24" ht="46.8" x14ac:dyDescent="0.3">
      <c r="A1018" s="3088"/>
      <c r="B1018" s="3090"/>
      <c r="C1018" s="3084" t="s">
        <v>824</v>
      </c>
      <c r="D1018" s="3085"/>
      <c r="E1018" s="85" t="s">
        <v>9</v>
      </c>
      <c r="F1018" s="3224"/>
      <c r="G1018" s="2227" t="str">
        <f>'NORTH-1'!G8</f>
        <v>Reading at 00.00hr 
01.08.2023</v>
      </c>
      <c r="H1018" s="2227" t="str">
        <f>'NORTH-1'!H8</f>
        <v>Reading at 00.00hr 
01.09.2023</v>
      </c>
      <c r="I1018" s="1" t="s">
        <v>10</v>
      </c>
      <c r="J1018" s="3088"/>
      <c r="K1018" s="1" t="s">
        <v>11</v>
      </c>
      <c r="L1018" s="1" t="s">
        <v>12</v>
      </c>
      <c r="M1018" s="508" t="s">
        <v>30</v>
      </c>
      <c r="N1018" s="75" t="s">
        <v>41</v>
      </c>
      <c r="O1018" s="3068"/>
      <c r="S1018"/>
      <c r="T1018" s="2672">
        <v>15283200.000000071</v>
      </c>
      <c r="U1018" s="2672">
        <v>15283200.000000071</v>
      </c>
      <c r="V1018" s="33">
        <f>T1018-U1018</f>
        <v>0</v>
      </c>
      <c r="W1018" s="1104">
        <f>V1018/U1018*100</f>
        <v>0</v>
      </c>
      <c r="X1018" s="33" t="str">
        <f>IF(W1018&gt;40,"FAULT",IF(W1018&lt;-40,"CHECK","OK"))</f>
        <v>OK</v>
      </c>
    </row>
    <row r="1019" spans="1:24" x14ac:dyDescent="0.3">
      <c r="A1019" s="2">
        <v>1</v>
      </c>
      <c r="B1019" s="86">
        <v>2</v>
      </c>
      <c r="C1019" s="2582">
        <v>3</v>
      </c>
      <c r="D1019" s="2615">
        <v>4</v>
      </c>
      <c r="E1019" s="551">
        <v>5</v>
      </c>
      <c r="F1019" s="551">
        <v>6</v>
      </c>
      <c r="G1019" s="2616">
        <f>'PDB Bill AMR'!$H$5</f>
        <v>8</v>
      </c>
      <c r="H1019" s="2616">
        <f>'PDB Bill AMR'!$H$5</f>
        <v>8</v>
      </c>
      <c r="I1019" s="2" t="s">
        <v>2021</v>
      </c>
      <c r="J1019" s="2">
        <v>10</v>
      </c>
      <c r="K1019" s="2" t="s">
        <v>5039</v>
      </c>
      <c r="L1019" s="2" t="s">
        <v>5040</v>
      </c>
      <c r="M1019" s="2">
        <v>13</v>
      </c>
      <c r="N1019" s="2">
        <v>14</v>
      </c>
      <c r="O1019" s="2">
        <v>15</v>
      </c>
    </row>
    <row r="1020" spans="1:24" x14ac:dyDescent="0.3">
      <c r="A1020" s="519"/>
      <c r="B1020" s="513" t="s">
        <v>1117</v>
      </c>
      <c r="C1020" s="514"/>
      <c r="D1020" s="514"/>
      <c r="E1020" s="514"/>
      <c r="F1020" s="654"/>
      <c r="G1020" s="2228"/>
      <c r="H1020" s="2228"/>
      <c r="I1020" s="514"/>
      <c r="J1020" s="514"/>
      <c r="K1020" s="573"/>
      <c r="L1020" s="514"/>
      <c r="M1020" s="515"/>
      <c r="N1020" s="516"/>
      <c r="O1020" s="507"/>
    </row>
    <row r="1021" spans="1:24" x14ac:dyDescent="0.3">
      <c r="A1021" s="1341">
        <f t="shared" ref="A1021:M1021" si="142">A296</f>
        <v>2</v>
      </c>
      <c r="B1021" s="1342" t="str">
        <f t="shared" si="142"/>
        <v xml:space="preserve"> Taltala-1 </v>
      </c>
      <c r="C1021" s="1157">
        <f t="shared" si="142"/>
        <v>33</v>
      </c>
      <c r="D1021" s="3225" t="str">
        <f t="shared" si="142"/>
        <v>Export</v>
      </c>
      <c r="E1021" s="1157" t="str">
        <f t="shared" si="142"/>
        <v>BD001906</v>
      </c>
      <c r="F1021" s="1343">
        <f t="shared" si="142"/>
        <v>1</v>
      </c>
      <c r="G1021" s="1179">
        <f t="shared" ref="G1021" si="143">G296</f>
        <v>1564.8785</v>
      </c>
      <c r="H1021" s="1179">
        <f t="shared" si="142"/>
        <v>1597.0678</v>
      </c>
      <c r="I1021" s="1179">
        <f t="shared" si="142"/>
        <v>32.189300000000003</v>
      </c>
      <c r="J1021" s="1157">
        <f t="shared" si="142"/>
        <v>240000</v>
      </c>
      <c r="K1021" s="1151">
        <f t="shared" si="142"/>
        <v>0</v>
      </c>
      <c r="L1021" s="1180">
        <f t="shared" si="142"/>
        <v>7725432.0000000009</v>
      </c>
      <c r="M1021" s="1180">
        <f t="shared" si="142"/>
        <v>7730871.3346806904</v>
      </c>
      <c r="N1021" s="80"/>
      <c r="O1021" s="8"/>
    </row>
    <row r="1022" spans="1:24" x14ac:dyDescent="0.3">
      <c r="A1022" s="1345">
        <f>A299</f>
        <v>2</v>
      </c>
      <c r="B1022" s="1342" t="str">
        <f>B299</f>
        <v>Taltala-2</v>
      </c>
      <c r="C1022" s="1157">
        <f>C299</f>
        <v>33</v>
      </c>
      <c r="D1022" s="3226"/>
      <c r="E1022" s="1157" t="str">
        <f t="shared" ref="E1022:M1022" si="144">E299</f>
        <v>BD001837</v>
      </c>
      <c r="F1022" s="1343">
        <f t="shared" si="144"/>
        <v>1</v>
      </c>
      <c r="G1022" s="1179">
        <f t="shared" ref="G1022" si="145">G299</f>
        <v>2529.1788000000001</v>
      </c>
      <c r="H1022" s="1179">
        <f t="shared" si="144"/>
        <v>2562.855</v>
      </c>
      <c r="I1022" s="1179">
        <f t="shared" si="144"/>
        <v>33.676199999999881</v>
      </c>
      <c r="J1022" s="1157">
        <f t="shared" si="144"/>
        <v>240000</v>
      </c>
      <c r="K1022" s="1151">
        <f t="shared" si="144"/>
        <v>0</v>
      </c>
      <c r="L1022" s="1180">
        <f t="shared" si="144"/>
        <v>8082287.9999999711</v>
      </c>
      <c r="M1022" s="1180">
        <f t="shared" si="144"/>
        <v>8087978.5904313819</v>
      </c>
      <c r="N1022" s="80"/>
      <c r="O1022" s="507"/>
    </row>
    <row r="1023" spans="1:24" x14ac:dyDescent="0.3">
      <c r="A1023" s="519"/>
      <c r="B1023" s="100"/>
      <c r="C1023" s="89"/>
      <c r="D1023" s="601"/>
      <c r="E1023" s="619"/>
      <c r="F1023" s="620"/>
      <c r="G1023" s="2148"/>
      <c r="H1023" s="2148"/>
      <c r="I1023" s="621"/>
      <c r="J1023" s="622" t="s">
        <v>27</v>
      </c>
      <c r="K1023" s="624">
        <f>SUM(K1021:K1022)</f>
        <v>0</v>
      </c>
      <c r="L1023" s="624">
        <f>SUM(L1021:L1022)</f>
        <v>15807719.999999972</v>
      </c>
      <c r="M1023" s="624">
        <f>SUM(M1021:M1022)</f>
        <v>15818849.925112072</v>
      </c>
      <c r="N1023" s="1047"/>
      <c r="O1023" s="507"/>
    </row>
    <row r="1024" spans="1:24" x14ac:dyDescent="0.3">
      <c r="A1024" s="507"/>
      <c r="B1024" s="513" t="s">
        <v>1122</v>
      </c>
      <c r="C1024" s="514"/>
      <c r="D1024" s="514"/>
      <c r="E1024" s="514"/>
      <c r="F1024" s="654"/>
      <c r="G1024" s="2228"/>
      <c r="H1024" s="2228"/>
      <c r="I1024" s="514"/>
      <c r="J1024" s="607"/>
      <c r="K1024" s="608"/>
      <c r="L1024" s="609"/>
      <c r="M1024" s="609"/>
      <c r="N1024" s="516"/>
      <c r="O1024" s="11"/>
    </row>
    <row r="1025" spans="1:15" x14ac:dyDescent="0.3">
      <c r="A1025" s="507"/>
      <c r="B1025" s="98" t="s">
        <v>1118</v>
      </c>
      <c r="C1025" s="51">
        <v>33</v>
      </c>
      <c r="D1025" s="3072" t="s">
        <v>801</v>
      </c>
      <c r="E1025" s="51"/>
      <c r="F1025" s="3">
        <v>1</v>
      </c>
      <c r="G1025" s="19"/>
      <c r="H1025" s="19"/>
      <c r="I1025" s="19">
        <f>H1025-G1025</f>
        <v>0</v>
      </c>
      <c r="J1025" s="507">
        <v>1000</v>
      </c>
      <c r="K1025" s="574">
        <f>J1025*I1025*F1025</f>
        <v>0</v>
      </c>
      <c r="L1025" s="21">
        <f>J1025*I1025*F1025</f>
        <v>0</v>
      </c>
      <c r="M1025" s="21"/>
      <c r="N1025" s="80"/>
      <c r="O1025" s="11"/>
    </row>
    <row r="1026" spans="1:15" x14ac:dyDescent="0.3">
      <c r="A1026" s="507"/>
      <c r="B1026" s="98" t="s">
        <v>1119</v>
      </c>
      <c r="C1026" s="51">
        <v>33</v>
      </c>
      <c r="D1026" s="3127"/>
      <c r="E1026" s="51"/>
      <c r="F1026" s="3">
        <v>1</v>
      </c>
      <c r="G1026" s="19"/>
      <c r="H1026" s="19"/>
      <c r="I1026" s="19">
        <f>H1026-G1026</f>
        <v>0</v>
      </c>
      <c r="J1026" s="507">
        <v>1000</v>
      </c>
      <c r="K1026" s="574">
        <f>J1026*I1026*F1026</f>
        <v>0</v>
      </c>
      <c r="L1026" s="21">
        <f>J1026*I1026*F1026</f>
        <v>0</v>
      </c>
      <c r="M1026" s="21"/>
      <c r="N1026" s="80"/>
      <c r="O1026" s="11"/>
    </row>
    <row r="1027" spans="1:15" x14ac:dyDescent="0.3">
      <c r="A1027" s="507"/>
      <c r="B1027" s="100"/>
      <c r="C1027" s="89"/>
      <c r="D1027" s="601"/>
      <c r="E1027" s="89"/>
      <c r="F1027" s="46"/>
      <c r="G1027" s="35"/>
      <c r="H1027" s="35"/>
      <c r="I1027" s="35"/>
      <c r="J1027" s="94" t="s">
        <v>27</v>
      </c>
      <c r="K1027" s="42">
        <f>SUM(K1025:K1026)</f>
        <v>0</v>
      </c>
      <c r="L1027" s="42">
        <f>SUM(L1025:L1026)</f>
        <v>0</v>
      </c>
      <c r="M1027" s="42">
        <f>M1023</f>
        <v>15818849.925112072</v>
      </c>
      <c r="N1027" s="83"/>
      <c r="O1027" s="11"/>
    </row>
    <row r="1028" spans="1:15" x14ac:dyDescent="0.3">
      <c r="A1028" s="507"/>
      <c r="B1028" s="532" t="s">
        <v>1123</v>
      </c>
      <c r="C1028" s="533"/>
      <c r="D1028" s="533"/>
      <c r="E1028" s="533"/>
      <c r="F1028" s="656"/>
      <c r="G1028" s="2212"/>
      <c r="H1028" s="2212"/>
      <c r="I1028" s="533"/>
      <c r="J1028" s="533"/>
      <c r="K1028" s="578"/>
      <c r="L1028" s="533"/>
      <c r="M1028" s="536"/>
      <c r="N1028" s="534"/>
      <c r="O1028" s="7"/>
    </row>
    <row r="1029" spans="1:15" x14ac:dyDescent="0.3">
      <c r="A1029" s="507"/>
      <c r="B1029" s="98" t="s">
        <v>1120</v>
      </c>
      <c r="C1029" s="51">
        <v>33</v>
      </c>
      <c r="D1029" s="941" t="s">
        <v>800</v>
      </c>
      <c r="E1029" s="506"/>
      <c r="F1029" s="3"/>
      <c r="G1029" s="19"/>
      <c r="H1029" s="19"/>
      <c r="I1029" s="4"/>
      <c r="J1029" s="507"/>
      <c r="K1029" s="574"/>
      <c r="L1029" s="15">
        <f>J1029*I1029*F1029</f>
        <v>0</v>
      </c>
      <c r="M1029" s="6"/>
      <c r="N1029" s="76"/>
      <c r="O1029" s="507"/>
    </row>
    <row r="1030" spans="1:15" x14ac:dyDescent="0.3">
      <c r="A1030" s="507"/>
      <c r="B1030" s="98" t="s">
        <v>1121</v>
      </c>
      <c r="C1030" s="51">
        <v>33</v>
      </c>
      <c r="D1030" s="937"/>
      <c r="E1030" s="506"/>
      <c r="F1030" s="3"/>
      <c r="G1030" s="19"/>
      <c r="H1030" s="19"/>
      <c r="I1030" s="4"/>
      <c r="J1030" s="507"/>
      <c r="K1030" s="574"/>
      <c r="L1030" s="15">
        <f>J1030*I1030*F1030</f>
        <v>0</v>
      </c>
      <c r="M1030" s="15"/>
      <c r="N1030" s="77"/>
      <c r="O1030" s="507"/>
    </row>
    <row r="1031" spans="1:15" x14ac:dyDescent="0.3">
      <c r="A1031" s="507"/>
      <c r="B1031" s="93"/>
      <c r="C1031" s="87"/>
      <c r="D1031" s="87"/>
      <c r="E1031" s="87"/>
      <c r="F1031" s="655"/>
      <c r="G1031" s="655"/>
      <c r="H1031" s="655"/>
      <c r="I1031" s="36"/>
      <c r="J1031" s="93" t="s">
        <v>262</v>
      </c>
      <c r="K1031" s="577"/>
      <c r="L1031" s="54">
        <f>SUM(L1029:L1030)</f>
        <v>0</v>
      </c>
      <c r="M1031" s="521"/>
      <c r="N1031" s="519"/>
      <c r="O1031" s="507"/>
    </row>
    <row r="1032" spans="1:15" x14ac:dyDescent="0.3">
      <c r="A1032" s="507"/>
      <c r="B1032" s="100"/>
      <c r="C1032" s="89"/>
      <c r="D1032" s="601"/>
      <c r="E1032" s="89"/>
      <c r="F1032" s="46"/>
      <c r="G1032" s="35"/>
      <c r="H1032" s="35"/>
      <c r="I1032" s="35"/>
      <c r="J1032" s="94"/>
      <c r="K1032" s="584"/>
      <c r="L1032" s="42"/>
      <c r="M1032" s="42"/>
      <c r="N1032" s="83"/>
      <c r="O1032" s="11"/>
    </row>
    <row r="1033" spans="1:15" x14ac:dyDescent="0.3">
      <c r="A1033" s="524"/>
      <c r="B1033" s="532" t="s">
        <v>1124</v>
      </c>
      <c r="C1033" s="533"/>
      <c r="D1033" s="533"/>
      <c r="E1033" s="533"/>
      <c r="F1033" s="656"/>
      <c r="G1033" s="2212"/>
      <c r="H1033" s="2212"/>
      <c r="I1033" s="533"/>
      <c r="J1033" s="49"/>
      <c r="K1033" s="587"/>
      <c r="L1033" s="50"/>
      <c r="M1033" s="50"/>
      <c r="N1033" s="534"/>
      <c r="O1033" s="11"/>
    </row>
    <row r="1034" spans="1:15" x14ac:dyDescent="0.3">
      <c r="A1034" s="507"/>
      <c r="B1034" s="98" t="s">
        <v>31</v>
      </c>
      <c r="C1034" s="51">
        <v>33</v>
      </c>
      <c r="D1034" s="3097" t="s">
        <v>802</v>
      </c>
      <c r="E1034" s="51"/>
      <c r="F1034" s="3">
        <v>1</v>
      </c>
      <c r="G1034" s="19"/>
      <c r="H1034" s="19"/>
      <c r="I1034" s="20">
        <f>H1034-G1034</f>
        <v>0</v>
      </c>
      <c r="J1034" s="30">
        <v>180</v>
      </c>
      <c r="K1034" s="585"/>
      <c r="L1034" s="21">
        <f>J1034*I1034*F1034</f>
        <v>0</v>
      </c>
      <c r="M1034" s="21">
        <f>L1034*$M$167/$L$176</f>
        <v>0</v>
      </c>
      <c r="N1034" s="81"/>
      <c r="O1034" s="11"/>
    </row>
    <row r="1035" spans="1:15" x14ac:dyDescent="0.3">
      <c r="A1035" s="507"/>
      <c r="B1035" s="98" t="s">
        <v>32</v>
      </c>
      <c r="C1035" s="51">
        <v>33</v>
      </c>
      <c r="D1035" s="3098"/>
      <c r="E1035" s="51"/>
      <c r="F1035" s="3">
        <v>1</v>
      </c>
      <c r="G1035" s="19"/>
      <c r="H1035" s="19"/>
      <c r="I1035" s="20">
        <f>H1035-G1035</f>
        <v>0</v>
      </c>
      <c r="J1035" s="30">
        <v>180</v>
      </c>
      <c r="K1035" s="585"/>
      <c r="L1035" s="21">
        <f>J1035*I1035*F1035</f>
        <v>0</v>
      </c>
      <c r="M1035" s="21">
        <f>L1035*$M$167/$L$176</f>
        <v>0</v>
      </c>
      <c r="N1035" s="81"/>
      <c r="O1035" s="11"/>
    </row>
    <row r="1036" spans="1:15" x14ac:dyDescent="0.3">
      <c r="A1036" s="507"/>
      <c r="B1036" s="98" t="s">
        <v>32</v>
      </c>
      <c r="C1036" s="51">
        <v>33</v>
      </c>
      <c r="D1036" s="3155"/>
      <c r="E1036" s="51"/>
      <c r="F1036" s="3">
        <v>1</v>
      </c>
      <c r="G1036" s="19"/>
      <c r="H1036" s="19"/>
      <c r="I1036" s="20">
        <f>H1036-G1036</f>
        <v>0</v>
      </c>
      <c r="J1036" s="30">
        <v>180</v>
      </c>
      <c r="K1036" s="585"/>
      <c r="L1036" s="21">
        <f>J1036*I1036*F1036</f>
        <v>0</v>
      </c>
      <c r="M1036" s="21">
        <f>L1036*$M$167/$L$176</f>
        <v>0</v>
      </c>
      <c r="N1036" s="81"/>
      <c r="O1036" s="11"/>
    </row>
    <row r="1037" spans="1:15" x14ac:dyDescent="0.3">
      <c r="A1037" s="524"/>
      <c r="B1037" s="94"/>
      <c r="C1037" s="88"/>
      <c r="D1037" s="88"/>
      <c r="E1037" s="88"/>
      <c r="F1037" s="659"/>
      <c r="G1037" s="659"/>
      <c r="H1037" s="659"/>
      <c r="I1037" s="37"/>
      <c r="J1037" s="94" t="s">
        <v>27</v>
      </c>
      <c r="K1037" s="586"/>
      <c r="L1037" s="42">
        <f>SUM(L1034:L1036)</f>
        <v>0</v>
      </c>
      <c r="M1037" s="42">
        <f>M1027</f>
        <v>15818849.925112072</v>
      </c>
      <c r="N1037" s="589" t="e">
        <f>(M1037-L1037)/L1037*100</f>
        <v>#DIV/0!</v>
      </c>
      <c r="O1037" s="11"/>
    </row>
    <row r="1038" spans="1:15" ht="16.2" thickBot="1" x14ac:dyDescent="0.35">
      <c r="A1038" s="580"/>
      <c r="B1038" s="611"/>
      <c r="C1038" s="90"/>
      <c r="D1038" s="90"/>
      <c r="E1038" s="90"/>
      <c r="F1038" s="661"/>
      <c r="G1038" s="661"/>
      <c r="H1038" s="661"/>
      <c r="I1038" s="612"/>
      <c r="J1038" s="611"/>
      <c r="K1038" s="613"/>
      <c r="L1038" s="614"/>
      <c r="M1038" s="614"/>
      <c r="N1038" s="1047"/>
      <c r="O1038" s="615"/>
    </row>
    <row r="1039" spans="1:15" x14ac:dyDescent="0.3">
      <c r="A1039" s="580"/>
      <c r="B1039" s="3099" t="s">
        <v>1048</v>
      </c>
      <c r="C1039" s="3100"/>
      <c r="D1039" s="561" t="s">
        <v>14</v>
      </c>
      <c r="E1039"/>
      <c r="F1039" s="3101" t="s">
        <v>1058</v>
      </c>
      <c r="G1039" s="3102"/>
      <c r="H1039" s="3103"/>
      <c r="I1039" s="561" t="s">
        <v>14</v>
      </c>
      <c r="K1039" s="3105" t="s">
        <v>809</v>
      </c>
      <c r="L1039" s="3106"/>
      <c r="M1039" s="562" t="s">
        <v>14</v>
      </c>
      <c r="N1039" s="1047"/>
      <c r="O1039" s="615"/>
    </row>
    <row r="1040" spans="1:15" x14ac:dyDescent="0.3">
      <c r="A1040" s="580"/>
      <c r="B1040" s="3112" t="str">
        <f>B1020</f>
        <v>ULLON  33 KV SIDE</v>
      </c>
      <c r="C1040" s="3113"/>
      <c r="D1040" s="567">
        <f>M1023</f>
        <v>15818849.925112072</v>
      </c>
      <c r="E1040"/>
      <c r="F1040" s="3114" t="s">
        <v>810</v>
      </c>
      <c r="G1040" s="3115"/>
      <c r="H1040" s="3116"/>
      <c r="I1040" s="563">
        <f>L1031</f>
        <v>0</v>
      </c>
      <c r="K1040" s="3117" t="str">
        <f>F1041</f>
        <v>TALTOLA 33 KV NET IMPORT</v>
      </c>
      <c r="L1040" s="3118"/>
      <c r="M1040" s="565">
        <f>I1041</f>
        <v>15818849.925112072</v>
      </c>
      <c r="N1040" s="1047"/>
      <c r="O1040" s="615"/>
    </row>
    <row r="1041" spans="1:24" x14ac:dyDescent="0.3">
      <c r="A1041" s="580"/>
      <c r="B1041" s="3112" t="s">
        <v>832</v>
      </c>
      <c r="C1041" s="3113"/>
      <c r="D1041" s="616"/>
      <c r="E1041"/>
      <c r="F1041" s="3114" t="s">
        <v>1125</v>
      </c>
      <c r="G1041" s="3115"/>
      <c r="H1041" s="3116"/>
      <c r="I1041" s="563">
        <f>D1044-I1040</f>
        <v>15818849.925112072</v>
      </c>
      <c r="K1041" s="3119" t="s">
        <v>1126</v>
      </c>
      <c r="L1041" s="3120"/>
      <c r="M1041" s="563">
        <f>M1073</f>
        <v>15818849.925112069</v>
      </c>
      <c r="N1041" s="1047"/>
      <c r="O1041" s="615"/>
    </row>
    <row r="1042" spans="1:24" x14ac:dyDescent="0.3">
      <c r="A1042" s="580"/>
      <c r="B1042" s="3112" t="s">
        <v>833</v>
      </c>
      <c r="C1042" s="3113"/>
      <c r="D1042" s="597"/>
      <c r="E1042"/>
      <c r="F1042" s="3114" t="s">
        <v>806</v>
      </c>
      <c r="G1042" s="3115"/>
      <c r="H1042" s="3116"/>
      <c r="I1042" s="563">
        <f>I1040+I1041</f>
        <v>15818849.925112072</v>
      </c>
      <c r="K1042" s="3121" t="s">
        <v>267</v>
      </c>
      <c r="L1042" s="3122"/>
      <c r="M1042" s="563">
        <f>M1040-M1041</f>
        <v>0</v>
      </c>
      <c r="N1042" s="1047"/>
      <c r="O1042" s="615"/>
    </row>
    <row r="1043" spans="1:24" ht="16.2" thickBot="1" x14ac:dyDescent="0.35">
      <c r="A1043" s="580"/>
      <c r="B1043" s="3112" t="s">
        <v>834</v>
      </c>
      <c r="C1043" s="3113"/>
      <c r="D1043" s="598"/>
      <c r="E1043"/>
      <c r="F1043" s="3198" t="s">
        <v>1213</v>
      </c>
      <c r="G1043" s="3199"/>
      <c r="H1043" s="3200"/>
      <c r="I1043" s="568">
        <f>(D1044-I1042)/I1042</f>
        <v>0</v>
      </c>
      <c r="K1043" s="3123" t="s">
        <v>268</v>
      </c>
      <c r="L1043" s="3124"/>
      <c r="M1043" s="566">
        <f>M1042/M1040</f>
        <v>0</v>
      </c>
      <c r="N1043" s="1047"/>
      <c r="O1043" s="615"/>
    </row>
    <row r="1044" spans="1:24" ht="16.2" thickBot="1" x14ac:dyDescent="0.35">
      <c r="A1044" s="580"/>
      <c r="B1044" s="3125" t="s">
        <v>799</v>
      </c>
      <c r="C1044" s="3126"/>
      <c r="D1044" s="564">
        <f>SUM(D1040:D1042)</f>
        <v>15818849.925112072</v>
      </c>
      <c r="E1044"/>
      <c r="N1044" s="1047"/>
      <c r="O1044" s="615"/>
    </row>
    <row r="1045" spans="1:24" x14ac:dyDescent="0.3">
      <c r="A1045" s="580"/>
      <c r="B1045" s="611"/>
      <c r="C1045" s="90"/>
      <c r="D1045" s="90"/>
      <c r="E1045" s="90"/>
      <c r="F1045" s="661"/>
      <c r="G1045" s="661"/>
      <c r="H1045" s="661"/>
      <c r="I1045" s="612"/>
      <c r="J1045" s="611"/>
      <c r="K1045" s="613"/>
      <c r="L1045" s="614"/>
      <c r="M1045" s="614"/>
      <c r="N1045" s="1047"/>
      <c r="O1045" s="615"/>
    </row>
    <row r="1046" spans="1:24" x14ac:dyDescent="0.3">
      <c r="B1046" s="520"/>
      <c r="C1046" s="511"/>
      <c r="D1046" s="603"/>
      <c r="E1046" s="511"/>
      <c r="N1046" s="721"/>
    </row>
    <row r="1047" spans="1:24" x14ac:dyDescent="0.3">
      <c r="B1047" s="520"/>
      <c r="C1047" s="511"/>
      <c r="D1047" s="603"/>
      <c r="E1047" s="511"/>
      <c r="N1047" s="721"/>
    </row>
    <row r="1048" spans="1:24" ht="43.2" x14ac:dyDescent="0.3">
      <c r="A1048" s="3086" t="s">
        <v>865</v>
      </c>
      <c r="B1048" s="3086"/>
      <c r="C1048" s="3086"/>
      <c r="D1048" s="3086"/>
      <c r="E1048" s="3086"/>
      <c r="F1048" s="3086"/>
      <c r="G1048" s="3086"/>
      <c r="H1048" s="3086"/>
      <c r="I1048" s="3086"/>
      <c r="J1048" s="3086"/>
      <c r="K1048" s="3086"/>
      <c r="L1048" s="3086"/>
      <c r="M1048" s="3086"/>
      <c r="N1048" s="3086"/>
      <c r="O1048" s="629" t="str">
        <f>$O$6</f>
        <v>Month August-2023</v>
      </c>
      <c r="S1048" s="1103" t="s">
        <v>4084</v>
      </c>
      <c r="T1048" s="2672" t="str">
        <f>O1048</f>
        <v>Month August-2023</v>
      </c>
      <c r="U1048" s="2672" t="s">
        <v>5037</v>
      </c>
      <c r="V1048" s="1103" t="s">
        <v>15</v>
      </c>
      <c r="W1048" s="1103" t="s">
        <v>16</v>
      </c>
      <c r="X1048" s="1103" t="s">
        <v>17</v>
      </c>
    </row>
    <row r="1049" spans="1:24" x14ac:dyDescent="0.3">
      <c r="A1049" s="3087" t="s">
        <v>0</v>
      </c>
      <c r="B1049" s="3089" t="s">
        <v>1</v>
      </c>
      <c r="C1049" s="3091" t="s">
        <v>2</v>
      </c>
      <c r="D1049" s="3092"/>
      <c r="E1049" s="3093"/>
      <c r="F1049" s="3223" t="s">
        <v>3</v>
      </c>
      <c r="G1049" s="3091" t="s">
        <v>4</v>
      </c>
      <c r="H1049" s="3093"/>
      <c r="I1049" s="3068"/>
      <c r="J1049" s="3096" t="s">
        <v>5</v>
      </c>
      <c r="K1049" s="3091" t="s">
        <v>6</v>
      </c>
      <c r="L1049" s="3068"/>
      <c r="M1049" s="95" t="s">
        <v>29</v>
      </c>
      <c r="N1049" s="96"/>
      <c r="O1049" s="3067" t="s">
        <v>7</v>
      </c>
      <c r="S1049"/>
      <c r="V1049"/>
      <c r="W1049"/>
      <c r="X1049"/>
    </row>
    <row r="1050" spans="1:24" ht="46.8" x14ac:dyDescent="0.3">
      <c r="A1050" s="3088"/>
      <c r="B1050" s="3090"/>
      <c r="C1050" s="3084" t="s">
        <v>824</v>
      </c>
      <c r="D1050" s="3085"/>
      <c r="E1050" s="85" t="s">
        <v>9</v>
      </c>
      <c r="F1050" s="3224"/>
      <c r="G1050" s="2227" t="str">
        <f>'NORTH-1'!G8</f>
        <v>Reading at 00.00hr 
01.08.2023</v>
      </c>
      <c r="H1050" s="2227" t="str">
        <f>'NORTH-1'!H8</f>
        <v>Reading at 00.00hr 
01.09.2023</v>
      </c>
      <c r="I1050" s="1" t="s">
        <v>10</v>
      </c>
      <c r="J1050" s="3088"/>
      <c r="K1050" s="1" t="s">
        <v>11</v>
      </c>
      <c r="L1050" s="1" t="s">
        <v>12</v>
      </c>
      <c r="M1050" s="508" t="s">
        <v>30</v>
      </c>
      <c r="N1050" s="75" t="s">
        <v>41</v>
      </c>
      <c r="O1050" s="3068"/>
      <c r="S1050"/>
      <c r="T1050" s="2672">
        <v>15283200.000000071</v>
      </c>
      <c r="U1050" s="2672">
        <v>15283200.000000071</v>
      </c>
      <c r="V1050" s="33">
        <f>T1050-U1050</f>
        <v>0</v>
      </c>
      <c r="W1050" s="1104">
        <f>V1050/U1050*100</f>
        <v>0</v>
      </c>
      <c r="X1050" s="33" t="str">
        <f>IF(W1050&gt;40,"FAULT",IF(W1050&lt;-40,"CHECK","OK"))</f>
        <v>OK</v>
      </c>
    </row>
    <row r="1051" spans="1:24" x14ac:dyDescent="0.3">
      <c r="A1051" s="2">
        <v>1</v>
      </c>
      <c r="B1051" s="86">
        <v>2</v>
      </c>
      <c r="C1051" s="2582">
        <v>3</v>
      </c>
      <c r="D1051" s="2615">
        <v>4</v>
      </c>
      <c r="E1051" s="551">
        <v>5</v>
      </c>
      <c r="F1051" s="551">
        <v>6</v>
      </c>
      <c r="G1051" s="2616">
        <f>'PDB Bill AMR'!$H$5</f>
        <v>8</v>
      </c>
      <c r="H1051" s="2616">
        <f>'PDB Bill AMR'!$H$5</f>
        <v>8</v>
      </c>
      <c r="I1051" s="2" t="s">
        <v>2021</v>
      </c>
      <c r="J1051" s="2">
        <v>10</v>
      </c>
      <c r="K1051" s="2" t="s">
        <v>5039</v>
      </c>
      <c r="L1051" s="2" t="s">
        <v>5040</v>
      </c>
      <c r="M1051" s="2">
        <v>13</v>
      </c>
      <c r="N1051" s="2">
        <v>14</v>
      </c>
      <c r="O1051" s="2">
        <v>15</v>
      </c>
      <c r="V1051" s="33"/>
      <c r="W1051" s="1104"/>
      <c r="X1051" s="33"/>
    </row>
    <row r="1052" spans="1:24" x14ac:dyDescent="0.3">
      <c r="A1052" s="519"/>
      <c r="B1052" s="513" t="s">
        <v>1266</v>
      </c>
      <c r="C1052" s="514"/>
      <c r="D1052" s="514"/>
      <c r="E1052" s="514"/>
      <c r="F1052" s="654"/>
      <c r="G1052" s="2228"/>
      <c r="H1052" s="2228"/>
      <c r="I1052" s="514"/>
      <c r="J1052" s="514"/>
      <c r="K1052" s="573"/>
      <c r="L1052" s="514"/>
      <c r="M1052" s="515"/>
      <c r="N1052" s="516"/>
      <c r="O1052" s="507"/>
      <c r="V1052" s="33"/>
      <c r="W1052" s="1104"/>
      <c r="X1052" s="33"/>
    </row>
    <row r="1053" spans="1:24" x14ac:dyDescent="0.3">
      <c r="A1053" s="519">
        <v>1</v>
      </c>
      <c r="B1053" s="98" t="s">
        <v>3004</v>
      </c>
      <c r="C1053" s="51">
        <v>11</v>
      </c>
      <c r="D1053" s="934" t="s">
        <v>290</v>
      </c>
      <c r="E1053" s="51" t="s">
        <v>3129</v>
      </c>
      <c r="F1053" s="3">
        <v>1</v>
      </c>
      <c r="G1053" s="19">
        <v>8555.67</v>
      </c>
      <c r="H1053" s="19">
        <v>8603.61</v>
      </c>
      <c r="I1053" s="20">
        <f>H1053-G1053</f>
        <v>47.940000000000509</v>
      </c>
      <c r="J1053" s="507">
        <v>160000</v>
      </c>
      <c r="K1053" s="574">
        <f>J1053*I1053*F1053</f>
        <v>7670400.000000082</v>
      </c>
      <c r="L1053" s="21"/>
      <c r="M1053" s="21"/>
      <c r="N1053" s="80"/>
      <c r="O1053" s="507"/>
      <c r="V1053" s="33"/>
      <c r="W1053" s="1104"/>
      <c r="X1053" s="33"/>
    </row>
    <row r="1054" spans="1:24" x14ac:dyDescent="0.3">
      <c r="A1054" s="519">
        <v>2</v>
      </c>
      <c r="B1054" s="98" t="s">
        <v>3098</v>
      </c>
      <c r="C1054" s="51">
        <v>11</v>
      </c>
      <c r="D1054" s="935" t="s">
        <v>290</v>
      </c>
      <c r="E1054" s="51" t="s">
        <v>3130</v>
      </c>
      <c r="F1054" s="3">
        <v>1</v>
      </c>
      <c r="G1054" s="19">
        <v>9269.5300000000007</v>
      </c>
      <c r="H1054" s="19">
        <v>9320.6299999999992</v>
      </c>
      <c r="I1054" s="20">
        <f>H1054-G1054</f>
        <v>51.099999999998545</v>
      </c>
      <c r="J1054" s="507">
        <v>160000</v>
      </c>
      <c r="K1054" s="574">
        <f>J1054*I1054*F1054</f>
        <v>8175999.9999997672</v>
      </c>
      <c r="L1054" s="21"/>
      <c r="M1054" s="21"/>
      <c r="N1054" s="80"/>
      <c r="O1054" s="507"/>
      <c r="V1054" s="33"/>
      <c r="W1054" s="1104"/>
      <c r="X1054" s="33"/>
    </row>
    <row r="1055" spans="1:24" x14ac:dyDescent="0.3">
      <c r="A1055" s="519">
        <v>3</v>
      </c>
      <c r="B1055" s="98" t="s">
        <v>3131</v>
      </c>
      <c r="C1055" s="51">
        <v>11</v>
      </c>
      <c r="D1055" s="936" t="s">
        <v>290</v>
      </c>
      <c r="E1055" s="51" t="s">
        <v>3132</v>
      </c>
      <c r="F1055" s="3">
        <v>1</v>
      </c>
      <c r="G1055" s="19">
        <v>98491641</v>
      </c>
      <c r="H1055" s="19">
        <v>98491641</v>
      </c>
      <c r="I1055" s="20">
        <f>H1055-G1055</f>
        <v>0</v>
      </c>
      <c r="J1055" s="507">
        <v>1</v>
      </c>
      <c r="K1055" s="574">
        <f>J1055*I1055*F1055</f>
        <v>0</v>
      </c>
      <c r="L1055" s="21"/>
      <c r="M1055" s="21"/>
      <c r="N1055" s="80"/>
      <c r="O1055" s="507"/>
      <c r="V1055" s="33"/>
      <c r="W1055" s="1104"/>
      <c r="X1055" s="33"/>
    </row>
    <row r="1056" spans="1:24" x14ac:dyDescent="0.3">
      <c r="A1056" s="519"/>
      <c r="B1056" s="100"/>
      <c r="C1056" s="89"/>
      <c r="D1056" s="601"/>
      <c r="E1056" s="89"/>
      <c r="F1056" s="46"/>
      <c r="G1056" s="35">
        <v>0</v>
      </c>
      <c r="H1056" s="35">
        <v>0</v>
      </c>
      <c r="I1056" s="47"/>
      <c r="J1056" s="38" t="s">
        <v>27</v>
      </c>
      <c r="K1056" s="2150">
        <f>SUM(K1053:K1055)</f>
        <v>15846399.999999849</v>
      </c>
      <c r="L1056" s="48"/>
      <c r="M1056" s="42">
        <f>M1040</f>
        <v>15818849.925112072</v>
      </c>
      <c r="N1056" s="83"/>
      <c r="O1056" s="507"/>
      <c r="V1056" s="33"/>
      <c r="W1056" s="1104"/>
      <c r="X1056" s="33"/>
    </row>
    <row r="1057" spans="1:24" x14ac:dyDescent="0.3">
      <c r="A1057" s="519"/>
      <c r="B1057" s="532" t="s">
        <v>1266</v>
      </c>
      <c r="C1057" s="533"/>
      <c r="D1057" s="533"/>
      <c r="E1057" s="533"/>
      <c r="F1057" s="656"/>
      <c r="G1057" s="2212">
        <v>0</v>
      </c>
      <c r="H1057" s="2212">
        <v>0</v>
      </c>
      <c r="I1057" s="533"/>
      <c r="J1057" s="49"/>
      <c r="K1057" s="587"/>
      <c r="L1057" s="50"/>
      <c r="M1057" s="50"/>
      <c r="N1057" s="534"/>
      <c r="O1057" s="507"/>
      <c r="V1057" s="33"/>
      <c r="W1057" s="1104"/>
      <c r="X1057" s="33"/>
    </row>
    <row r="1058" spans="1:24" ht="15.75" customHeight="1" x14ac:dyDescent="0.3">
      <c r="A1058" s="519">
        <v>1</v>
      </c>
      <c r="B1058" s="98" t="s">
        <v>3133</v>
      </c>
      <c r="C1058" s="72">
        <v>11</v>
      </c>
      <c r="D1058" s="945"/>
      <c r="E1058" s="51" t="s">
        <v>3134</v>
      </c>
      <c r="F1058" s="3">
        <v>1</v>
      </c>
      <c r="G1058" s="2231">
        <v>22583.200000000001</v>
      </c>
      <c r="H1058" s="2231">
        <v>24920.799999999999</v>
      </c>
      <c r="I1058" s="19">
        <f t="shared" ref="I1058:I1072" si="146">H1058-G1058</f>
        <v>2337.5999999999985</v>
      </c>
      <c r="J1058" s="507">
        <v>888.888888888888</v>
      </c>
      <c r="K1058" s="581"/>
      <c r="L1058" s="21">
        <f t="shared" ref="L1058:L1072" si="147">J1058*I1058*F1058</f>
        <v>2077866.6666666633</v>
      </c>
      <c r="M1058" s="21">
        <f>L1058*$K$1073/$L$1073</f>
        <v>2085431.722742484</v>
      </c>
      <c r="N1058" s="1064" t="s">
        <v>83</v>
      </c>
      <c r="O1058" s="14"/>
      <c r="S1058" s="511" t="str">
        <f t="shared" ref="S1058:S1072" si="148">B1058</f>
        <v>Matir Masjid</v>
      </c>
      <c r="T1058" s="2672">
        <f t="shared" ref="T1058:T1072" si="149">M1058</f>
        <v>2085431.722742484</v>
      </c>
      <c r="U1058" s="2672">
        <v>2167154.5553304497</v>
      </c>
      <c r="V1058" s="33">
        <f t="shared" ref="V1058:V1072" si="150">T1058-U1058</f>
        <v>-81722.832587965764</v>
      </c>
      <c r="W1058" s="1104">
        <f t="shared" ref="W1058:W1072" si="151">V1058/U1058*100</f>
        <v>-3.7709738969450006</v>
      </c>
      <c r="X1058" s="33" t="str">
        <f t="shared" ref="X1058:X1072" si="152">IF(W1058&gt;40,"FAULT",IF(W1058&lt;-40,"CHECK","OK"))</f>
        <v>OK</v>
      </c>
    </row>
    <row r="1059" spans="1:24" x14ac:dyDescent="0.3">
      <c r="A1059" s="519">
        <v>2</v>
      </c>
      <c r="B1059" s="98" t="s">
        <v>3135</v>
      </c>
      <c r="C1059" s="72">
        <v>11</v>
      </c>
      <c r="D1059" s="946"/>
      <c r="E1059" s="51" t="s">
        <v>3136</v>
      </c>
      <c r="F1059" s="3">
        <v>1</v>
      </c>
      <c r="G1059" s="2231">
        <v>3643.3</v>
      </c>
      <c r="H1059" s="2231">
        <v>4685.3</v>
      </c>
      <c r="I1059" s="19">
        <f t="shared" si="146"/>
        <v>1042</v>
      </c>
      <c r="J1059" s="507">
        <v>2222.2222222222199</v>
      </c>
      <c r="K1059" s="581"/>
      <c r="L1059" s="21">
        <f>J1059*I1059*F1059</f>
        <v>2315555.5555555532</v>
      </c>
      <c r="M1059" s="21">
        <f t="shared" ref="M1059:M1072" si="153">L1059*$K$1073/$L$1073</f>
        <v>2323985.9846612653</v>
      </c>
      <c r="N1059" s="71" t="s">
        <v>83</v>
      </c>
      <c r="O1059" s="14"/>
      <c r="S1059" s="511" t="str">
        <f t="shared" si="148"/>
        <v>Hajipara</v>
      </c>
      <c r="T1059" s="2672">
        <f t="shared" si="149"/>
        <v>2323985.9846612653</v>
      </c>
      <c r="U1059" s="2672">
        <v>2257545.610814854</v>
      </c>
      <c r="V1059" s="33">
        <f t="shared" si="150"/>
        <v>66440.373846411239</v>
      </c>
      <c r="W1059" s="1104">
        <f t="shared" si="151"/>
        <v>2.9430357255298065</v>
      </c>
      <c r="X1059" s="33" t="str">
        <f t="shared" si="152"/>
        <v>OK</v>
      </c>
    </row>
    <row r="1060" spans="1:24" x14ac:dyDescent="0.3">
      <c r="A1060" s="519">
        <v>3</v>
      </c>
      <c r="B1060" s="98" t="s">
        <v>3137</v>
      </c>
      <c r="C1060" s="72">
        <v>11</v>
      </c>
      <c r="D1060" s="946"/>
      <c r="E1060" s="51" t="s">
        <v>3138</v>
      </c>
      <c r="F1060" s="3">
        <v>1</v>
      </c>
      <c r="G1060" s="2231">
        <v>90788.1</v>
      </c>
      <c r="H1060" s="2231">
        <v>91084.5</v>
      </c>
      <c r="I1060" s="19">
        <f t="shared" si="146"/>
        <v>296.39999999999418</v>
      </c>
      <c r="J1060" s="507">
        <v>2222.2220000000002</v>
      </c>
      <c r="K1060" s="581"/>
      <c r="L1060" s="21">
        <f t="shared" si="147"/>
        <v>658666.60079998709</v>
      </c>
      <c r="M1060" s="21">
        <f t="shared" si="153"/>
        <v>661064.66120023199</v>
      </c>
      <c r="N1060" s="1064" t="s">
        <v>90</v>
      </c>
      <c r="O1060" s="14"/>
      <c r="S1060" s="511" t="str">
        <f t="shared" si="148"/>
        <v>Nearest Feeder</v>
      </c>
      <c r="T1060" s="2672">
        <f t="shared" si="149"/>
        <v>661064.66120023199</v>
      </c>
      <c r="U1060" s="2672">
        <v>0</v>
      </c>
      <c r="V1060" s="33">
        <f t="shared" si="150"/>
        <v>661064.66120023199</v>
      </c>
      <c r="W1060" s="1104" t="e">
        <f t="shared" si="151"/>
        <v>#DIV/0!</v>
      </c>
      <c r="X1060" s="33" t="e">
        <f t="shared" si="152"/>
        <v>#DIV/0!</v>
      </c>
    </row>
    <row r="1061" spans="1:24" x14ac:dyDescent="0.3">
      <c r="A1061" s="519">
        <v>4</v>
      </c>
      <c r="B1061" s="98" t="s">
        <v>3139</v>
      </c>
      <c r="C1061" s="72">
        <v>11</v>
      </c>
      <c r="D1061" s="946"/>
      <c r="E1061" s="51" t="s">
        <v>3140</v>
      </c>
      <c r="F1061" s="3">
        <v>1</v>
      </c>
      <c r="G1061" s="2231">
        <v>95946.5</v>
      </c>
      <c r="H1061" s="2231">
        <v>96741.7</v>
      </c>
      <c r="I1061" s="19">
        <f t="shared" si="146"/>
        <v>795.19999999999709</v>
      </c>
      <c r="J1061" s="507">
        <v>2222.2220000000002</v>
      </c>
      <c r="K1061" s="581"/>
      <c r="L1061" s="21">
        <f t="shared" si="147"/>
        <v>1767110.9343999936</v>
      </c>
      <c r="M1061" s="21">
        <f t="shared" si="153"/>
        <v>1773544.5971202189</v>
      </c>
      <c r="N1061" s="71" t="s">
        <v>83</v>
      </c>
      <c r="O1061" s="14"/>
      <c r="S1061" s="511" t="str">
        <f t="shared" si="148"/>
        <v>Reazbagh</v>
      </c>
      <c r="T1061" s="2672">
        <f t="shared" si="149"/>
        <v>1773544.5971202189</v>
      </c>
      <c r="U1061" s="2672">
        <v>1831021.0000568151</v>
      </c>
      <c r="V1061" s="33">
        <f t="shared" si="150"/>
        <v>-57476.402936596191</v>
      </c>
      <c r="W1061" s="1104">
        <f t="shared" si="151"/>
        <v>-3.1390357038402477</v>
      </c>
      <c r="X1061" s="33" t="str">
        <f t="shared" si="152"/>
        <v>OK</v>
      </c>
    </row>
    <row r="1062" spans="1:24" x14ac:dyDescent="0.3">
      <c r="A1062" s="519">
        <v>5</v>
      </c>
      <c r="B1062" s="98" t="s">
        <v>3141</v>
      </c>
      <c r="C1062" s="72">
        <v>11</v>
      </c>
      <c r="D1062" s="946"/>
      <c r="E1062" s="51" t="s">
        <v>3142</v>
      </c>
      <c r="F1062" s="3">
        <v>1</v>
      </c>
      <c r="G1062" s="2231">
        <v>52456</v>
      </c>
      <c r="H1062" s="2231">
        <v>52718.7</v>
      </c>
      <c r="I1062" s="19">
        <f t="shared" si="146"/>
        <v>262.69999999999709</v>
      </c>
      <c r="J1062" s="507">
        <v>2222.2220000000002</v>
      </c>
      <c r="K1062" s="581"/>
      <c r="L1062" s="21">
        <f t="shared" si="147"/>
        <v>583777.71939999354</v>
      </c>
      <c r="M1062" s="21">
        <f t="shared" si="153"/>
        <v>585903.12583435362</v>
      </c>
      <c r="N1062" s="71" t="s">
        <v>83</v>
      </c>
      <c r="O1062" s="14"/>
      <c r="S1062" s="511" t="str">
        <f t="shared" si="148"/>
        <v>Chowdhury Para</v>
      </c>
      <c r="T1062" s="2672">
        <f t="shared" si="149"/>
        <v>585903.12583435362</v>
      </c>
      <c r="U1062" s="2672">
        <v>625509.61064319173</v>
      </c>
      <c r="V1062" s="33">
        <f t="shared" si="150"/>
        <v>-39606.484808838111</v>
      </c>
      <c r="W1062" s="1104">
        <f t="shared" si="151"/>
        <v>-6.3318747042290875</v>
      </c>
      <c r="X1062" s="33" t="str">
        <f t="shared" si="152"/>
        <v>OK</v>
      </c>
    </row>
    <row r="1063" spans="1:24" x14ac:dyDescent="0.3">
      <c r="A1063" s="519">
        <v>6</v>
      </c>
      <c r="B1063" s="98" t="s">
        <v>3143</v>
      </c>
      <c r="C1063" s="72">
        <v>11</v>
      </c>
      <c r="D1063" s="946"/>
      <c r="E1063" s="51">
        <v>9122392</v>
      </c>
      <c r="F1063" s="3">
        <v>1</v>
      </c>
      <c r="G1063" s="2231">
        <v>2506.21</v>
      </c>
      <c r="H1063" s="2231">
        <v>2537.3200000000002</v>
      </c>
      <c r="I1063" s="19">
        <f t="shared" si="146"/>
        <v>31.110000000000127</v>
      </c>
      <c r="J1063" s="507">
        <v>40000</v>
      </c>
      <c r="K1063" s="581"/>
      <c r="L1063" s="21">
        <f t="shared" si="147"/>
        <v>1244400.0000000051</v>
      </c>
      <c r="M1063" s="21">
        <f t="shared" si="153"/>
        <v>1248930.5870351458</v>
      </c>
      <c r="N1063" s="71" t="s">
        <v>83</v>
      </c>
      <c r="O1063" s="14"/>
      <c r="S1063" s="511" t="str">
        <f t="shared" si="148"/>
        <v>Model Colleg</v>
      </c>
      <c r="T1063" s="2671">
        <f t="shared" si="149"/>
        <v>1248930.5870351458</v>
      </c>
      <c r="U1063" s="2671">
        <v>1283320.9871438458</v>
      </c>
      <c r="V1063" s="33">
        <f t="shared" si="150"/>
        <v>-34390.40010869992</v>
      </c>
      <c r="W1063" s="1104">
        <f t="shared" si="151"/>
        <v>-2.679797217782518</v>
      </c>
      <c r="X1063" s="33" t="str">
        <f t="shared" si="152"/>
        <v>OK</v>
      </c>
    </row>
    <row r="1064" spans="1:24" x14ac:dyDescent="0.3">
      <c r="A1064" s="519">
        <v>1</v>
      </c>
      <c r="B1064" s="98" t="s">
        <v>3144</v>
      </c>
      <c r="C1064" s="72">
        <v>11</v>
      </c>
      <c r="D1064" s="946"/>
      <c r="E1064" s="51" t="s">
        <v>3145</v>
      </c>
      <c r="F1064" s="3">
        <v>1</v>
      </c>
      <c r="G1064" s="2231">
        <v>98303.2</v>
      </c>
      <c r="H1064" s="2231">
        <v>98770.2</v>
      </c>
      <c r="I1064" s="19">
        <f t="shared" si="146"/>
        <v>467</v>
      </c>
      <c r="J1064" s="507">
        <v>2222.2220000000002</v>
      </c>
      <c r="K1064" s="581"/>
      <c r="L1064" s="21">
        <f t="shared" si="147"/>
        <v>1037777.6740000001</v>
      </c>
      <c r="M1064" s="21">
        <f t="shared" si="153"/>
        <v>1041555.9945361485</v>
      </c>
      <c r="N1064" s="71" t="s">
        <v>83</v>
      </c>
      <c r="O1064" s="14"/>
      <c r="S1064" s="511" t="str">
        <f t="shared" si="148"/>
        <v>East Rampura</v>
      </c>
      <c r="T1064" s="2672">
        <f t="shared" si="149"/>
        <v>1041555.9945361485</v>
      </c>
      <c r="U1064" s="2672">
        <v>1373711.9052570518</v>
      </c>
      <c r="V1064" s="33">
        <f t="shared" si="150"/>
        <v>-332155.91072090331</v>
      </c>
      <c r="W1064" s="1104">
        <f t="shared" si="151"/>
        <v>-24.179444718341404</v>
      </c>
      <c r="X1064" s="33" t="str">
        <f t="shared" si="152"/>
        <v>OK</v>
      </c>
    </row>
    <row r="1065" spans="1:24" x14ac:dyDescent="0.3">
      <c r="A1065" s="519">
        <v>2</v>
      </c>
      <c r="B1065" s="98" t="s">
        <v>3146</v>
      </c>
      <c r="C1065" s="72">
        <v>11</v>
      </c>
      <c r="D1065" s="946"/>
      <c r="E1065" s="51" t="s">
        <v>3147</v>
      </c>
      <c r="F1065" s="3">
        <v>1</v>
      </c>
      <c r="G1065" s="2231">
        <v>49532.6</v>
      </c>
      <c r="H1065" s="2231">
        <v>50492</v>
      </c>
      <c r="I1065" s="19">
        <f t="shared" si="146"/>
        <v>959.40000000000146</v>
      </c>
      <c r="J1065" s="507">
        <v>2222.2220000000002</v>
      </c>
      <c r="K1065" s="581"/>
      <c r="L1065" s="21">
        <f t="shared" si="147"/>
        <v>2131999.7868000036</v>
      </c>
      <c r="M1065" s="21">
        <f t="shared" si="153"/>
        <v>2139761.9296744806</v>
      </c>
      <c r="N1065" s="71" t="s">
        <v>90</v>
      </c>
      <c r="O1065" s="14"/>
      <c r="S1065" s="511" t="str">
        <f t="shared" si="148"/>
        <v>Adarshabagh</v>
      </c>
      <c r="T1065" s="2672">
        <f t="shared" si="149"/>
        <v>2139761.9296744806</v>
      </c>
      <c r="U1065" s="2672">
        <v>2323799.43440445</v>
      </c>
      <c r="V1065" s="33">
        <f t="shared" si="150"/>
        <v>-184037.50472996943</v>
      </c>
      <c r="W1065" s="1104">
        <f t="shared" si="151"/>
        <v>-7.9196811052299392</v>
      </c>
      <c r="X1065" s="33" t="str">
        <f t="shared" si="152"/>
        <v>OK</v>
      </c>
    </row>
    <row r="1066" spans="1:24" x14ac:dyDescent="0.3">
      <c r="A1066" s="519">
        <v>3</v>
      </c>
      <c r="B1066" s="98" t="s">
        <v>3148</v>
      </c>
      <c r="C1066" s="72">
        <v>11</v>
      </c>
      <c r="D1066" s="946"/>
      <c r="E1066" s="51" t="s">
        <v>3149</v>
      </c>
      <c r="F1066" s="3">
        <v>1</v>
      </c>
      <c r="G1066" s="2231">
        <v>75071.600000000006</v>
      </c>
      <c r="H1066" s="2231">
        <v>75784.899999999994</v>
      </c>
      <c r="I1066" s="19">
        <f t="shared" si="146"/>
        <v>713.29999999998836</v>
      </c>
      <c r="J1066" s="507">
        <v>2222.2220000000002</v>
      </c>
      <c r="K1066" s="581"/>
      <c r="L1066" s="21">
        <f t="shared" si="147"/>
        <v>1585110.9525999743</v>
      </c>
      <c r="M1066" s="21">
        <f t="shared" si="153"/>
        <v>1590881.9933675001</v>
      </c>
      <c r="N1066" s="71" t="s">
        <v>83</v>
      </c>
      <c r="O1066" s="14"/>
      <c r="S1066" s="511" t="str">
        <f t="shared" si="148"/>
        <v>Khailgaon Govt Colony</v>
      </c>
      <c r="T1066" s="2673">
        <f t="shared" si="149"/>
        <v>1590881.9933675001</v>
      </c>
      <c r="U1066" s="2673">
        <v>1651220.448638001</v>
      </c>
      <c r="V1066" s="33">
        <f t="shared" si="150"/>
        <v>-60338.455270500854</v>
      </c>
      <c r="W1066" s="1104">
        <f t="shared" si="151"/>
        <v>-3.6541732098988153</v>
      </c>
      <c r="X1066" s="33" t="str">
        <f t="shared" si="152"/>
        <v>OK</v>
      </c>
    </row>
    <row r="1067" spans="1:24" x14ac:dyDescent="0.3">
      <c r="A1067" s="519">
        <v>4</v>
      </c>
      <c r="B1067" s="98" t="s">
        <v>3150</v>
      </c>
      <c r="C1067" s="72">
        <v>11</v>
      </c>
      <c r="D1067" s="946"/>
      <c r="E1067" s="51">
        <v>6604434</v>
      </c>
      <c r="F1067" s="3">
        <v>1</v>
      </c>
      <c r="G1067" s="2231">
        <v>5070.34</v>
      </c>
      <c r="H1067" s="2231">
        <v>5102.7299999999996</v>
      </c>
      <c r="I1067" s="19">
        <f t="shared" si="146"/>
        <v>32.389999999999418</v>
      </c>
      <c r="J1067" s="507">
        <v>40000</v>
      </c>
      <c r="K1067" s="581"/>
      <c r="L1067" s="21">
        <f t="shared" si="147"/>
        <v>1295599.9999999767</v>
      </c>
      <c r="M1067" s="21">
        <f t="shared" si="153"/>
        <v>1300316.9949877043</v>
      </c>
      <c r="N1067" s="71" t="s">
        <v>83</v>
      </c>
      <c r="O1067" s="14"/>
      <c r="S1067" s="511" t="str">
        <f t="shared" si="148"/>
        <v>TV Road</v>
      </c>
      <c r="T1067" s="2672">
        <f t="shared" si="149"/>
        <v>1300316.9949877043</v>
      </c>
      <c r="U1067" s="2672">
        <v>1457589.2313304688</v>
      </c>
      <c r="V1067" s="33">
        <f t="shared" si="150"/>
        <v>-157272.23634276446</v>
      </c>
      <c r="W1067" s="1104">
        <f t="shared" si="151"/>
        <v>-10.789887367595902</v>
      </c>
      <c r="X1067" s="33" t="str">
        <f t="shared" si="152"/>
        <v>OK</v>
      </c>
    </row>
    <row r="1068" spans="1:24" x14ac:dyDescent="0.3">
      <c r="A1068" s="519">
        <v>5</v>
      </c>
      <c r="B1068" s="98" t="s">
        <v>3151</v>
      </c>
      <c r="C1068" s="72">
        <v>11</v>
      </c>
      <c r="D1068" s="946"/>
      <c r="E1068" s="51" t="s">
        <v>3152</v>
      </c>
      <c r="F1068" s="3">
        <v>1</v>
      </c>
      <c r="G1068" s="2231">
        <v>6562.81</v>
      </c>
      <c r="H1068" s="2231">
        <v>6589.4</v>
      </c>
      <c r="I1068" s="19">
        <f t="shared" si="146"/>
        <v>26.589999999999236</v>
      </c>
      <c r="J1068" s="507">
        <v>40000</v>
      </c>
      <c r="K1068" s="581"/>
      <c r="L1068" s="21">
        <f t="shared" si="147"/>
        <v>1063599.9999999695</v>
      </c>
      <c r="M1068" s="21">
        <f t="shared" si="153"/>
        <v>1067472.3339525375</v>
      </c>
      <c r="N1068" s="71" t="s">
        <v>90</v>
      </c>
      <c r="O1068" s="14"/>
      <c r="S1068" s="511" t="str">
        <f t="shared" si="148"/>
        <v>Tilpa Para</v>
      </c>
      <c r="T1068" s="2672">
        <f t="shared" si="149"/>
        <v>1067472.3339525375</v>
      </c>
      <c r="U1068" s="2672">
        <v>544086.33841674973</v>
      </c>
      <c r="V1068" s="33">
        <f t="shared" si="150"/>
        <v>523385.99553578778</v>
      </c>
      <c r="W1068" s="1104">
        <f t="shared" si="151"/>
        <v>96.195393741883251</v>
      </c>
      <c r="X1068" s="33" t="str">
        <f t="shared" si="152"/>
        <v>FAULT</v>
      </c>
    </row>
    <row r="1069" spans="1:24" x14ac:dyDescent="0.3">
      <c r="A1069" s="519">
        <v>1</v>
      </c>
      <c r="B1069" s="98" t="s">
        <v>3153</v>
      </c>
      <c r="C1069" s="72">
        <v>11</v>
      </c>
      <c r="D1069" s="946"/>
      <c r="E1069" s="51" t="s">
        <v>3154</v>
      </c>
      <c r="F1069" s="3">
        <v>1</v>
      </c>
      <c r="G1069" s="2231">
        <v>62097435</v>
      </c>
      <c r="H1069" s="2231">
        <v>62097435</v>
      </c>
      <c r="I1069" s="19">
        <f t="shared" si="146"/>
        <v>0</v>
      </c>
      <c r="J1069" s="507">
        <v>1</v>
      </c>
      <c r="K1069" s="581"/>
      <c r="L1069" s="21">
        <f t="shared" si="147"/>
        <v>0</v>
      </c>
      <c r="M1069" s="21">
        <f t="shared" si="153"/>
        <v>0</v>
      </c>
      <c r="N1069" s="71" t="s">
        <v>90</v>
      </c>
      <c r="O1069" s="14"/>
      <c r="S1069" s="511" t="str">
        <f t="shared" si="148"/>
        <v>Navana</v>
      </c>
      <c r="T1069" s="2672">
        <f t="shared" si="149"/>
        <v>0</v>
      </c>
      <c r="U1069" s="2672">
        <v>0</v>
      </c>
      <c r="V1069" s="33">
        <f t="shared" si="150"/>
        <v>0</v>
      </c>
      <c r="W1069" s="1104" t="e">
        <f t="shared" si="151"/>
        <v>#DIV/0!</v>
      </c>
      <c r="X1069" s="33" t="e">
        <f t="shared" si="152"/>
        <v>#DIV/0!</v>
      </c>
    </row>
    <row r="1070" spans="1:24" x14ac:dyDescent="0.3">
      <c r="A1070" s="519">
        <v>7</v>
      </c>
      <c r="B1070" s="98" t="s">
        <v>3155</v>
      </c>
      <c r="C1070" s="72">
        <v>11</v>
      </c>
      <c r="D1070" s="946"/>
      <c r="E1070" s="51" t="s">
        <v>3156</v>
      </c>
      <c r="F1070" s="3">
        <v>1</v>
      </c>
      <c r="G1070" s="2231">
        <v>10278394</v>
      </c>
      <c r="H1070" s="2231">
        <v>10278394</v>
      </c>
      <c r="I1070" s="19">
        <f t="shared" si="146"/>
        <v>0</v>
      </c>
      <c r="J1070" s="507">
        <v>1</v>
      </c>
      <c r="K1070" s="581"/>
      <c r="L1070" s="21">
        <f t="shared" si="147"/>
        <v>0</v>
      </c>
      <c r="M1070" s="21">
        <f t="shared" si="153"/>
        <v>0</v>
      </c>
      <c r="N1070" s="71" t="s">
        <v>90</v>
      </c>
      <c r="O1070" s="14"/>
      <c r="S1070" s="511" t="str">
        <f t="shared" si="148"/>
        <v>Shantipur</v>
      </c>
      <c r="T1070" s="2672">
        <f t="shared" si="149"/>
        <v>0</v>
      </c>
      <c r="U1070" s="2672">
        <v>0</v>
      </c>
      <c r="V1070" s="33">
        <f t="shared" si="150"/>
        <v>0</v>
      </c>
      <c r="W1070" s="1104" t="e">
        <f t="shared" si="151"/>
        <v>#DIV/0!</v>
      </c>
      <c r="X1070" s="33" t="e">
        <f t="shared" si="152"/>
        <v>#DIV/0!</v>
      </c>
    </row>
    <row r="1071" spans="1:24" x14ac:dyDescent="0.3">
      <c r="A1071" s="519">
        <v>2</v>
      </c>
      <c r="B1071" s="98" t="s">
        <v>3034</v>
      </c>
      <c r="C1071" s="72">
        <v>0.41499999999999998</v>
      </c>
      <c r="D1071" s="946"/>
      <c r="E1071" s="51">
        <v>9187958</v>
      </c>
      <c r="F1071" s="3">
        <v>1</v>
      </c>
      <c r="G1071" s="2231">
        <v>288.02999999999997</v>
      </c>
      <c r="H1071" s="2231">
        <v>288.02999999999997</v>
      </c>
      <c r="I1071" s="20">
        <f t="shared" si="146"/>
        <v>0</v>
      </c>
      <c r="J1071" s="507">
        <v>80</v>
      </c>
      <c r="K1071" s="581"/>
      <c r="L1071" s="21">
        <f t="shared" si="147"/>
        <v>0</v>
      </c>
      <c r="M1071" s="21">
        <f t="shared" si="153"/>
        <v>0</v>
      </c>
      <c r="N1071" s="71" t="s">
        <v>90</v>
      </c>
      <c r="O1071" s="14"/>
      <c r="S1071" s="511" t="str">
        <f t="shared" si="148"/>
        <v>AT-01</v>
      </c>
      <c r="T1071" s="2672">
        <f t="shared" si="149"/>
        <v>0</v>
      </c>
      <c r="U1071" s="2672">
        <v>0</v>
      </c>
      <c r="V1071" s="33">
        <f t="shared" si="150"/>
        <v>0</v>
      </c>
      <c r="W1071" s="1104" t="e">
        <f t="shared" si="151"/>
        <v>#DIV/0!</v>
      </c>
      <c r="X1071" s="33" t="e">
        <f t="shared" si="152"/>
        <v>#DIV/0!</v>
      </c>
    </row>
    <row r="1072" spans="1:24" x14ac:dyDescent="0.3">
      <c r="A1072" s="519">
        <v>3</v>
      </c>
      <c r="B1072" s="98" t="s">
        <v>3035</v>
      </c>
      <c r="C1072" s="72">
        <v>0.41499999999999998</v>
      </c>
      <c r="D1072" s="946"/>
      <c r="E1072" s="51">
        <v>9187959</v>
      </c>
      <c r="F1072" s="3">
        <v>1</v>
      </c>
      <c r="G1072" s="2231">
        <v>123.08</v>
      </c>
      <c r="H1072" s="2231">
        <v>123.08</v>
      </c>
      <c r="I1072" s="20">
        <f t="shared" si="146"/>
        <v>0</v>
      </c>
      <c r="J1072" s="507">
        <v>10</v>
      </c>
      <c r="K1072" s="581"/>
      <c r="L1072" s="21">
        <f t="shared" si="147"/>
        <v>0</v>
      </c>
      <c r="M1072" s="21">
        <f t="shared" si="153"/>
        <v>0</v>
      </c>
      <c r="N1072" s="71" t="s">
        <v>90</v>
      </c>
      <c r="O1072" s="14"/>
      <c r="S1072" s="511" t="str">
        <f t="shared" si="148"/>
        <v>AT-02</v>
      </c>
      <c r="T1072" s="2672">
        <f t="shared" si="149"/>
        <v>0</v>
      </c>
      <c r="U1072" s="2672">
        <v>0</v>
      </c>
      <c r="V1072" s="33">
        <f t="shared" si="150"/>
        <v>0</v>
      </c>
      <c r="W1072" s="1104" t="e">
        <f t="shared" si="151"/>
        <v>#DIV/0!</v>
      </c>
      <c r="X1072" s="33" t="e">
        <f t="shared" si="152"/>
        <v>#DIV/0!</v>
      </c>
    </row>
    <row r="1073" spans="1:21" ht="27.6" x14ac:dyDescent="0.3">
      <c r="A1073" s="524"/>
      <c r="B1073" s="94"/>
      <c r="C1073" s="88"/>
      <c r="D1073" s="88"/>
      <c r="E1073" s="88"/>
      <c r="F1073" s="659"/>
      <c r="G1073" s="659"/>
      <c r="H1073" s="659"/>
      <c r="I1073" s="37"/>
      <c r="J1073" s="52" t="s">
        <v>38</v>
      </c>
      <c r="K1073" s="42">
        <f>M1056</f>
        <v>15818849.925112072</v>
      </c>
      <c r="L1073" s="2150">
        <f>SUM(L1058:L1072)</f>
        <v>15761465.890222121</v>
      </c>
      <c r="M1073" s="42">
        <f>SUM(M1058:M1072)</f>
        <v>15818849.925112069</v>
      </c>
      <c r="N1073" s="589">
        <f>(M1073-L1073)/L1073*100</f>
        <v>0.3640780323963822</v>
      </c>
      <c r="O1073" s="28"/>
    </row>
    <row r="1074" spans="1:21" x14ac:dyDescent="0.3">
      <c r="A1074"/>
      <c r="B1074" s="1010" t="s">
        <v>222</v>
      </c>
      <c r="C1074"/>
      <c r="D1074"/>
      <c r="E1074"/>
      <c r="F1074" s="658"/>
      <c r="G1074" s="2229"/>
      <c r="H1074" s="2229"/>
      <c r="I1074"/>
      <c r="J1074"/>
      <c r="K1074"/>
      <c r="L1074"/>
      <c r="M1074"/>
      <c r="N1074" s="704"/>
      <c r="O1074"/>
    </row>
    <row r="1075" spans="1:21" x14ac:dyDescent="0.3">
      <c r="E1075"/>
      <c r="F1075" s="3107" t="s">
        <v>815</v>
      </c>
      <c r="G1075" s="3108"/>
      <c r="H1075" s="3109"/>
      <c r="I1075" s="555" t="s">
        <v>14</v>
      </c>
      <c r="K1075"/>
    </row>
    <row r="1076" spans="1:21" x14ac:dyDescent="0.3">
      <c r="E1076"/>
      <c r="F1076" s="80" t="s">
        <v>83</v>
      </c>
      <c r="G1076" s="3222" t="s">
        <v>4068</v>
      </c>
      <c r="H1076" s="3222"/>
      <c r="I1076" s="530">
        <f>SUM(M1058:M1059,M1061:M1064,M1066:M1067)</f>
        <v>11950551.000284821</v>
      </c>
      <c r="K1076"/>
      <c r="O1076" s="511" t="s">
        <v>222</v>
      </c>
    </row>
    <row r="1077" spans="1:21" x14ac:dyDescent="0.3">
      <c r="E1077"/>
      <c r="F1077" s="80" t="s">
        <v>90</v>
      </c>
      <c r="G1077" s="3222" t="s">
        <v>4068</v>
      </c>
      <c r="H1077" s="3222"/>
      <c r="I1077" s="530">
        <f>SUM(M1060,M1065,M1068:M1072)</f>
        <v>3868298.9248272497</v>
      </c>
      <c r="K1077"/>
      <c r="L1077" s="1108"/>
    </row>
    <row r="1078" spans="1:21" x14ac:dyDescent="0.3">
      <c r="E1078"/>
      <c r="F1078" s="80"/>
      <c r="G1078" s="3222"/>
      <c r="H1078" s="3222"/>
      <c r="I1078" s="530"/>
      <c r="K1078"/>
    </row>
    <row r="1079" spans="1:21" x14ac:dyDescent="0.3">
      <c r="F1079" s="80"/>
      <c r="G1079" s="3222"/>
      <c r="H1079" s="3222"/>
      <c r="I1079" s="530"/>
      <c r="K1079"/>
    </row>
    <row r="1080" spans="1:21" x14ac:dyDescent="0.3">
      <c r="E1080"/>
      <c r="F1080" s="1090"/>
      <c r="G1080" s="3222"/>
      <c r="H1080" s="3222"/>
      <c r="I1080" s="530"/>
      <c r="K1080"/>
    </row>
    <row r="1081" spans="1:21" x14ac:dyDescent="0.3">
      <c r="E1081"/>
      <c r="F1081" s="3175" t="s">
        <v>199</v>
      </c>
      <c r="G1081" s="3176"/>
      <c r="H1081" s="3177"/>
      <c r="I1081" s="540">
        <f>SUM(I1076:I1080)</f>
        <v>15818849.925112071</v>
      </c>
      <c r="J1081" s="42">
        <f>I1081-M1073</f>
        <v>0</v>
      </c>
      <c r="K1081"/>
    </row>
    <row r="1082" spans="1:21" x14ac:dyDescent="0.3">
      <c r="E1082"/>
      <c r="F1082" s="674"/>
      <c r="K1082"/>
    </row>
    <row r="1086" spans="1:21" x14ac:dyDescent="0.3">
      <c r="T1086" s="2674"/>
      <c r="U1086" s="2674"/>
    </row>
    <row r="1087" spans="1:21" x14ac:dyDescent="0.3">
      <c r="T1087" s="2674"/>
      <c r="U1087" s="2674"/>
    </row>
    <row r="1088" spans="1:21" x14ac:dyDescent="0.3">
      <c r="T1088" s="2674"/>
      <c r="U1088" s="2674"/>
    </row>
    <row r="1089" spans="1:24" x14ac:dyDescent="0.3">
      <c r="T1089" s="2674"/>
      <c r="U1089" s="2674"/>
    </row>
    <row r="1090" spans="1:24" x14ac:dyDescent="0.3">
      <c r="T1090" s="2674"/>
      <c r="U1090" s="2674"/>
    </row>
    <row r="1091" spans="1:24" x14ac:dyDescent="0.3">
      <c r="T1091" s="2674"/>
      <c r="U1091" s="2674"/>
    </row>
    <row r="1092" spans="1:24" x14ac:dyDescent="0.3">
      <c r="T1092" s="2674"/>
      <c r="U1092" s="2674"/>
    </row>
    <row r="1093" spans="1:24" x14ac:dyDescent="0.3">
      <c r="T1093" s="2674"/>
      <c r="U1093" s="2674"/>
    </row>
    <row r="1094" spans="1:24" x14ac:dyDescent="0.3">
      <c r="T1094" s="2674"/>
      <c r="U1094" s="2674"/>
    </row>
    <row r="1095" spans="1:24" ht="43.2" x14ac:dyDescent="0.3">
      <c r="A1095" s="3086" t="s">
        <v>1267</v>
      </c>
      <c r="B1095" s="3086"/>
      <c r="C1095" s="3086"/>
      <c r="D1095" s="3086"/>
      <c r="E1095" s="3086"/>
      <c r="F1095" s="3086"/>
      <c r="G1095" s="3086"/>
      <c r="H1095" s="3086"/>
      <c r="I1095" s="3086"/>
      <c r="J1095" s="3086"/>
      <c r="K1095" s="3086"/>
      <c r="L1095" s="3086"/>
      <c r="M1095" s="3086"/>
      <c r="N1095" s="3086"/>
      <c r="O1095" s="629" t="str">
        <f>$O$6</f>
        <v>Month August-2023</v>
      </c>
      <c r="S1095" s="1103" t="s">
        <v>4084</v>
      </c>
      <c r="T1095" s="2672" t="str">
        <f>O1095</f>
        <v>Month August-2023</v>
      </c>
      <c r="U1095" s="2672" t="s">
        <v>5037</v>
      </c>
      <c r="V1095" s="1103" t="s">
        <v>15</v>
      </c>
      <c r="W1095" s="1103" t="s">
        <v>16</v>
      </c>
      <c r="X1095" s="1103" t="s">
        <v>17</v>
      </c>
    </row>
    <row r="1096" spans="1:24" x14ac:dyDescent="0.3">
      <c r="A1096" s="3087" t="s">
        <v>0</v>
      </c>
      <c r="B1096" s="3089" t="s">
        <v>1</v>
      </c>
      <c r="C1096" s="3091" t="s">
        <v>2</v>
      </c>
      <c r="D1096" s="3092"/>
      <c r="E1096" s="3093"/>
      <c r="F1096" s="3223" t="s">
        <v>3</v>
      </c>
      <c r="G1096" s="3091" t="s">
        <v>4</v>
      </c>
      <c r="H1096" s="3093"/>
      <c r="I1096" s="3068"/>
      <c r="J1096" s="3096" t="s">
        <v>5</v>
      </c>
      <c r="K1096" s="3091" t="s">
        <v>6</v>
      </c>
      <c r="L1096" s="3068"/>
      <c r="M1096" s="95" t="s">
        <v>29</v>
      </c>
      <c r="N1096" s="96"/>
      <c r="O1096" s="3067" t="s">
        <v>7</v>
      </c>
      <c r="S1096"/>
      <c r="V1096"/>
      <c r="W1096"/>
      <c r="X1096"/>
    </row>
    <row r="1097" spans="1:24" ht="46.8" x14ac:dyDescent="0.3">
      <c r="A1097" s="3088"/>
      <c r="B1097" s="3090"/>
      <c r="C1097" s="3084" t="s">
        <v>824</v>
      </c>
      <c r="D1097" s="3085"/>
      <c r="E1097" s="85" t="s">
        <v>9</v>
      </c>
      <c r="F1097" s="3224"/>
      <c r="G1097" s="2227" t="str">
        <f>'NORTH-1'!G8</f>
        <v>Reading at 00.00hr 
01.08.2023</v>
      </c>
      <c r="H1097" s="2227" t="str">
        <f>'NORTH-1'!H8</f>
        <v>Reading at 00.00hr 
01.09.2023</v>
      </c>
      <c r="I1097" s="1" t="s">
        <v>10</v>
      </c>
      <c r="J1097" s="3088"/>
      <c r="K1097" s="1" t="s">
        <v>11</v>
      </c>
      <c r="L1097" s="1" t="s">
        <v>12</v>
      </c>
      <c r="M1097" s="508" t="s">
        <v>30</v>
      </c>
      <c r="N1097" s="75" t="s">
        <v>41</v>
      </c>
      <c r="O1097" s="3068"/>
      <c r="S1097"/>
      <c r="T1097" s="2672">
        <v>15283200.000000071</v>
      </c>
      <c r="U1097" s="2672">
        <v>15283200.000000071</v>
      </c>
      <c r="V1097" s="33">
        <f>T1097-U1097</f>
        <v>0</v>
      </c>
      <c r="W1097" s="1104">
        <f>V1097/U1097*100</f>
        <v>0</v>
      </c>
      <c r="X1097" s="33" t="str">
        <f>IF(W1097&gt;40,"FAULT",IF(W1097&lt;-40,"CHECK","OK"))</f>
        <v>OK</v>
      </c>
    </row>
    <row r="1098" spans="1:24" x14ac:dyDescent="0.25">
      <c r="A1098" s="2">
        <v>1</v>
      </c>
      <c r="B1098" s="86">
        <v>2</v>
      </c>
      <c r="C1098" s="2582">
        <v>3</v>
      </c>
      <c r="D1098" s="2615">
        <v>4</v>
      </c>
      <c r="E1098" s="551">
        <v>5</v>
      </c>
      <c r="F1098" s="551">
        <v>6</v>
      </c>
      <c r="G1098" s="2616">
        <f>'PDB Bill AMR'!$H$5</f>
        <v>8</v>
      </c>
      <c r="H1098" s="2616">
        <f>'PDB Bill AMR'!$H$5</f>
        <v>8</v>
      </c>
      <c r="I1098" s="2" t="s">
        <v>2021</v>
      </c>
      <c r="J1098" s="2">
        <v>10</v>
      </c>
      <c r="K1098" s="2" t="s">
        <v>5039</v>
      </c>
      <c r="L1098" s="2" t="s">
        <v>5040</v>
      </c>
      <c r="M1098" s="2">
        <v>13</v>
      </c>
      <c r="N1098" s="2">
        <v>14</v>
      </c>
      <c r="O1098" s="2">
        <v>15</v>
      </c>
      <c r="T1098" s="2671"/>
      <c r="U1098" s="2671"/>
    </row>
    <row r="1099" spans="1:24" x14ac:dyDescent="0.3">
      <c r="A1099" s="519"/>
      <c r="B1099" s="513" t="s">
        <v>4192</v>
      </c>
      <c r="C1099" s="514"/>
      <c r="D1099" s="514"/>
      <c r="E1099" s="514"/>
      <c r="F1099" s="654"/>
      <c r="G1099" s="2228"/>
      <c r="H1099" s="2228"/>
      <c r="I1099" s="514"/>
      <c r="J1099" s="514"/>
      <c r="K1099" s="573"/>
      <c r="L1099" s="514"/>
      <c r="M1099" s="515"/>
      <c r="N1099" s="516"/>
      <c r="O1099" s="507"/>
    </row>
    <row r="1100" spans="1:24" x14ac:dyDescent="0.3">
      <c r="A1100" s="10">
        <v>1</v>
      </c>
      <c r="B1100" s="98" t="s">
        <v>3157</v>
      </c>
      <c r="C1100" s="51">
        <v>33</v>
      </c>
      <c r="D1100" s="1008" t="s">
        <v>290</v>
      </c>
      <c r="E1100" s="51">
        <v>35786569</v>
      </c>
      <c r="F1100" s="1343">
        <f>'PDB Bill AMR'!G119</f>
        <v>1</v>
      </c>
      <c r="G1100" s="1156">
        <f>'PDB Bill AMR'!I119</f>
        <v>1910.4549999999999</v>
      </c>
      <c r="H1100" s="1156">
        <f>'PDB Bill AMR'!J119</f>
        <v>1934.95</v>
      </c>
      <c r="I1100" s="1156">
        <f>'PDB Bill AMR'!K119</f>
        <v>24.495000000000118</v>
      </c>
      <c r="J1100" s="1157">
        <f>'PDB Bill AMR'!H119</f>
        <v>180000</v>
      </c>
      <c r="K1100" s="1151">
        <f>'PDB Bill AMR'!L119</f>
        <v>0</v>
      </c>
      <c r="L1100" s="1180">
        <f>'PDB Bill AMR'!M119</f>
        <v>4409100.0000000214</v>
      </c>
      <c r="M1100" s="21">
        <f>'PDB Bill AMR'!X119</f>
        <v>3357</v>
      </c>
      <c r="N1100" s="80"/>
      <c r="O1100" s="8"/>
    </row>
    <row r="1101" spans="1:24" x14ac:dyDescent="0.3">
      <c r="A1101" s="519">
        <v>2</v>
      </c>
      <c r="B1101" s="98" t="s">
        <v>3158</v>
      </c>
      <c r="C1101" s="51">
        <v>33</v>
      </c>
      <c r="D1101" s="548" t="s">
        <v>290</v>
      </c>
      <c r="E1101" s="51">
        <v>35786575</v>
      </c>
      <c r="F1101" s="1343">
        <f>'PDB Bill AMR'!G120</f>
        <v>1</v>
      </c>
      <c r="G1101" s="1156">
        <f>'PDB Bill AMR'!I120</f>
        <v>663.09900000000005</v>
      </c>
      <c r="H1101" s="1156">
        <f>'PDB Bill AMR'!J120</f>
        <v>678.85900000000004</v>
      </c>
      <c r="I1101" s="1156">
        <f>'PDB Bill AMR'!K120</f>
        <v>15.759999999999991</v>
      </c>
      <c r="J1101" s="1157">
        <f>'PDB Bill AMR'!H120</f>
        <v>180000</v>
      </c>
      <c r="K1101" s="1151">
        <f>'PDB Bill AMR'!L120</f>
        <v>0</v>
      </c>
      <c r="L1101" s="1180">
        <f>'PDB Bill AMR'!M120</f>
        <v>2836799.9999999981</v>
      </c>
      <c r="M1101" s="21">
        <f>'PDB Bill AMR'!X120</f>
        <v>2160</v>
      </c>
      <c r="N1101" s="80"/>
      <c r="O1101" s="507"/>
      <c r="T1101" s="2673"/>
      <c r="U1101" s="2673"/>
    </row>
    <row r="1102" spans="1:24" x14ac:dyDescent="0.3">
      <c r="A1102" s="519"/>
      <c r="B1102" s="100"/>
      <c r="C1102" s="89"/>
      <c r="D1102" s="601"/>
      <c r="E1102" s="619"/>
      <c r="F1102" s="620"/>
      <c r="G1102" s="2148"/>
      <c r="H1102" s="2148"/>
      <c r="I1102" s="621"/>
      <c r="J1102" s="622" t="s">
        <v>27</v>
      </c>
      <c r="K1102" s="624">
        <f>SUM(K1100:K1101)</f>
        <v>0</v>
      </c>
      <c r="L1102" s="624">
        <f>SUM(L1100:L1101)</f>
        <v>7245900.0000000196</v>
      </c>
      <c r="M1102" s="624">
        <f>SUM(M1100:M1101)</f>
        <v>5517</v>
      </c>
      <c r="N1102" s="1047"/>
      <c r="O1102" s="507"/>
    </row>
    <row r="1103" spans="1:24" customFormat="1" x14ac:dyDescent="0.3">
      <c r="G1103" s="2229"/>
      <c r="H1103" s="2229"/>
      <c r="I1103" s="545"/>
      <c r="J1103" s="545" t="s">
        <v>28</v>
      </c>
      <c r="K1103" s="577">
        <f>L1102-K1102+M1102</f>
        <v>7251417.0000000196</v>
      </c>
      <c r="L1103" s="39"/>
      <c r="M1103" s="40"/>
      <c r="N1103" s="520"/>
      <c r="O1103" s="507"/>
      <c r="T1103" s="2672"/>
      <c r="U1103" s="2672"/>
    </row>
    <row r="1104" spans="1:24" x14ac:dyDescent="0.3">
      <c r="A1104" s="507"/>
      <c r="B1104" s="513" t="s">
        <v>1268</v>
      </c>
      <c r="C1104" s="514"/>
      <c r="D1104" s="514"/>
      <c r="E1104" s="514"/>
      <c r="F1104" s="654"/>
      <c r="G1104" s="2228"/>
      <c r="H1104" s="2228"/>
      <c r="I1104" s="514"/>
      <c r="J1104" s="607"/>
      <c r="K1104" s="608"/>
      <c r="L1104" s="609"/>
      <c r="M1104" s="609"/>
      <c r="N1104" s="516"/>
      <c r="O1104" s="11"/>
    </row>
    <row r="1105" spans="1:15" x14ac:dyDescent="0.3">
      <c r="A1105" s="507">
        <v>1</v>
      </c>
      <c r="B1105" s="98" t="s">
        <v>3159</v>
      </c>
      <c r="C1105" s="51">
        <v>33</v>
      </c>
      <c r="D1105" s="934" t="s">
        <v>290</v>
      </c>
      <c r="E1105" s="51" t="s">
        <v>3160</v>
      </c>
      <c r="F1105" s="3">
        <v>1</v>
      </c>
      <c r="G1105" s="19"/>
      <c r="H1105" s="19"/>
      <c r="I1105" s="19">
        <f>H1105-G1105</f>
        <v>0</v>
      </c>
      <c r="J1105" s="507">
        <v>540</v>
      </c>
      <c r="K1105" s="574">
        <f>J1105*I1105*F1105</f>
        <v>0</v>
      </c>
      <c r="L1105" s="21"/>
      <c r="M1105" s="21"/>
      <c r="N1105" s="80"/>
      <c r="O1105" s="11"/>
    </row>
    <row r="1106" spans="1:15" x14ac:dyDescent="0.3">
      <c r="A1106" s="507">
        <v>2</v>
      </c>
      <c r="B1106" s="98" t="s">
        <v>3161</v>
      </c>
      <c r="C1106" s="51">
        <v>33</v>
      </c>
      <c r="D1106" s="935" t="s">
        <v>290</v>
      </c>
      <c r="E1106" s="51" t="s">
        <v>3162</v>
      </c>
      <c r="F1106" s="3">
        <v>1</v>
      </c>
      <c r="G1106" s="19">
        <v>222118</v>
      </c>
      <c r="H1106" s="19">
        <v>222118</v>
      </c>
      <c r="I1106" s="19">
        <f>H1106-G1106</f>
        <v>0</v>
      </c>
      <c r="J1106" s="507">
        <v>540</v>
      </c>
      <c r="K1106" s="574">
        <f>J1106*I1106*F1106</f>
        <v>0</v>
      </c>
      <c r="L1106" s="21"/>
      <c r="M1106" s="21"/>
      <c r="N1106" s="80"/>
      <c r="O1106" s="11"/>
    </row>
    <row r="1107" spans="1:15" x14ac:dyDescent="0.3">
      <c r="A1107" s="507"/>
      <c r="B1107" s="100"/>
      <c r="C1107" s="89"/>
      <c r="D1107" s="601"/>
      <c r="E1107" s="89"/>
      <c r="F1107" s="46"/>
      <c r="G1107" s="35"/>
      <c r="H1107" s="35"/>
      <c r="I1107" s="35"/>
      <c r="J1107" s="94" t="s">
        <v>27</v>
      </c>
      <c r="K1107" s="42">
        <f>SUM(K1105:K1106)</f>
        <v>0</v>
      </c>
      <c r="L1107" s="42">
        <f>SUM(L1105:L1106)</f>
        <v>0</v>
      </c>
      <c r="M1107" s="42">
        <f>SUM(M1105:M1106)</f>
        <v>0</v>
      </c>
      <c r="N1107" s="83"/>
      <c r="O1107" s="11"/>
    </row>
    <row r="1108" spans="1:15" x14ac:dyDescent="0.3">
      <c r="A1108" s="507"/>
      <c r="B1108" s="532" t="s">
        <v>1269</v>
      </c>
      <c r="C1108" s="533"/>
      <c r="D1108" s="533"/>
      <c r="E1108" s="533"/>
      <c r="F1108" s="656"/>
      <c r="G1108" s="2212"/>
      <c r="H1108" s="2212"/>
      <c r="I1108" s="533"/>
      <c r="J1108" s="533"/>
      <c r="K1108" s="578"/>
      <c r="L1108" s="533"/>
      <c r="M1108" s="536"/>
      <c r="N1108" s="534"/>
      <c r="O1108" s="7"/>
    </row>
    <row r="1109" spans="1:15" x14ac:dyDescent="0.3">
      <c r="A1109" s="507"/>
      <c r="B1109" s="98" t="s">
        <v>796</v>
      </c>
      <c r="C1109" s="51">
        <v>33</v>
      </c>
      <c r="D1109" s="3132" t="s">
        <v>800</v>
      </c>
      <c r="E1109" s="506"/>
      <c r="F1109" s="3"/>
      <c r="G1109" s="19"/>
      <c r="H1109" s="19"/>
      <c r="I1109" s="4"/>
      <c r="J1109" s="507"/>
      <c r="K1109" s="574"/>
      <c r="L1109" s="15">
        <f>J1109*I1109*F1109</f>
        <v>0</v>
      </c>
      <c r="M1109" s="6"/>
      <c r="N1109" s="76"/>
      <c r="O1109" s="507"/>
    </row>
    <row r="1110" spans="1:15" x14ac:dyDescent="0.3">
      <c r="A1110" s="507"/>
      <c r="B1110" s="98" t="s">
        <v>795</v>
      </c>
      <c r="C1110" s="51">
        <v>33</v>
      </c>
      <c r="D1110" s="3133"/>
      <c r="E1110" s="506"/>
      <c r="F1110" s="3"/>
      <c r="G1110" s="19"/>
      <c r="H1110" s="19"/>
      <c r="I1110" s="4"/>
      <c r="J1110" s="507"/>
      <c r="K1110" s="574"/>
      <c r="L1110" s="15">
        <f>J1110*I1110*F1110</f>
        <v>0</v>
      </c>
      <c r="M1110" s="15"/>
      <c r="N1110" s="77"/>
      <c r="O1110" s="507"/>
    </row>
    <row r="1111" spans="1:15" x14ac:dyDescent="0.3">
      <c r="A1111" s="507"/>
      <c r="B1111" s="93"/>
      <c r="C1111" s="87"/>
      <c r="D1111" s="87"/>
      <c r="E1111" s="87"/>
      <c r="F1111" s="655"/>
      <c r="G1111" s="655"/>
      <c r="H1111" s="655"/>
      <c r="I1111" s="36"/>
      <c r="J1111" s="93" t="s">
        <v>262</v>
      </c>
      <c r="K1111" s="577"/>
      <c r="L1111" s="54">
        <f>SUM(L1109:L1110)</f>
        <v>0</v>
      </c>
      <c r="M1111" s="521"/>
      <c r="N1111" s="519"/>
      <c r="O1111" s="507"/>
    </row>
    <row r="1112" spans="1:15" x14ac:dyDescent="0.3">
      <c r="A1112" s="507"/>
      <c r="B1112" s="100"/>
      <c r="C1112" s="89"/>
      <c r="D1112" s="601"/>
      <c r="E1112" s="89"/>
      <c r="F1112" s="46"/>
      <c r="G1112" s="35"/>
      <c r="H1112" s="35"/>
      <c r="I1112" s="35"/>
      <c r="J1112" s="94"/>
      <c r="K1112" s="584"/>
      <c r="L1112" s="42"/>
      <c r="M1112" s="42"/>
      <c r="N1112" s="83"/>
      <c r="O1112" s="11"/>
    </row>
    <row r="1113" spans="1:15" x14ac:dyDescent="0.3">
      <c r="A1113" s="524"/>
      <c r="B1113" s="532" t="s">
        <v>1270</v>
      </c>
      <c r="C1113" s="533"/>
      <c r="D1113" s="533"/>
      <c r="E1113" s="533"/>
      <c r="F1113" s="656"/>
      <c r="G1113" s="2212"/>
      <c r="H1113" s="2212"/>
      <c r="I1113" s="533"/>
      <c r="J1113" s="49"/>
      <c r="K1113" s="587"/>
      <c r="L1113" s="50"/>
      <c r="M1113" s="50"/>
      <c r="N1113" s="534"/>
      <c r="O1113" s="11"/>
    </row>
    <row r="1114" spans="1:15" x14ac:dyDescent="0.3">
      <c r="A1114" s="507">
        <v>3</v>
      </c>
      <c r="B1114" s="98" t="s">
        <v>3002</v>
      </c>
      <c r="C1114" s="51">
        <v>33</v>
      </c>
      <c r="D1114" s="3097" t="s">
        <v>284</v>
      </c>
      <c r="E1114" s="51" t="s">
        <v>3163</v>
      </c>
      <c r="F1114" s="3">
        <v>1</v>
      </c>
      <c r="G1114" s="19">
        <v>0</v>
      </c>
      <c r="H1114" s="19">
        <v>0</v>
      </c>
      <c r="I1114" s="20">
        <f>H1114-G1114</f>
        <v>0</v>
      </c>
      <c r="J1114" s="30">
        <v>180</v>
      </c>
      <c r="K1114" s="585"/>
      <c r="L1114" s="21">
        <f>J1114*I1114*F1114</f>
        <v>0</v>
      </c>
      <c r="M1114" s="21"/>
      <c r="N1114" s="81"/>
      <c r="O1114" s="11"/>
    </row>
    <row r="1115" spans="1:15" x14ac:dyDescent="0.3">
      <c r="A1115" s="507">
        <v>4</v>
      </c>
      <c r="B1115" s="98" t="s">
        <v>3003</v>
      </c>
      <c r="C1115" s="51">
        <v>33</v>
      </c>
      <c r="D1115" s="3155" t="s">
        <v>284</v>
      </c>
      <c r="E1115" s="51" t="s">
        <v>3164</v>
      </c>
      <c r="F1115" s="3">
        <v>1</v>
      </c>
      <c r="G1115" s="19">
        <v>729434.44</v>
      </c>
      <c r="H1115" s="19">
        <v>745495</v>
      </c>
      <c r="I1115" s="20">
        <f>H1115-G1115</f>
        <v>16060.560000000056</v>
      </c>
      <c r="J1115" s="30">
        <v>180</v>
      </c>
      <c r="K1115" s="585"/>
      <c r="L1115" s="21">
        <f>J1115*I1115*F1115</f>
        <v>2890900.8000000101</v>
      </c>
      <c r="M1115" s="21"/>
      <c r="N1115" s="81"/>
      <c r="O1115" s="11"/>
    </row>
    <row r="1116" spans="1:15" x14ac:dyDescent="0.3">
      <c r="A1116" s="524"/>
      <c r="B1116" s="94"/>
      <c r="C1116" s="88"/>
      <c r="D1116" s="88"/>
      <c r="E1116" s="88"/>
      <c r="F1116" s="659"/>
      <c r="G1116" s="659"/>
      <c r="H1116" s="659"/>
      <c r="I1116" s="37"/>
      <c r="J1116" s="94" t="s">
        <v>27</v>
      </c>
      <c r="K1116" s="586"/>
      <c r="L1116" s="42">
        <f>SUM(L1114:L1115)</f>
        <v>2890900.8000000101</v>
      </c>
      <c r="M1116" s="42">
        <f>SUM(M1114:M1115)</f>
        <v>0</v>
      </c>
      <c r="N1116" s="589"/>
      <c r="O1116" s="11"/>
    </row>
    <row r="1117" spans="1:15" ht="16.2" thickBot="1" x14ac:dyDescent="0.35">
      <c r="A1117" s="580"/>
      <c r="B1117" s="611"/>
      <c r="C1117" s="90"/>
      <c r="D1117" s="90"/>
      <c r="E1117" s="90"/>
      <c r="F1117" s="661"/>
      <c r="G1117" s="661"/>
      <c r="H1117" s="661"/>
      <c r="I1117" s="612"/>
      <c r="J1117" s="611"/>
      <c r="K1117" s="613"/>
      <c r="L1117" s="614"/>
      <c r="M1117" s="614"/>
      <c r="N1117" s="1047"/>
      <c r="O1117" s="615"/>
    </row>
    <row r="1118" spans="1:15" x14ac:dyDescent="0.3">
      <c r="A1118" s="580"/>
      <c r="B1118" s="3099" t="s">
        <v>1048</v>
      </c>
      <c r="C1118" s="3100"/>
      <c r="D1118" s="561" t="s">
        <v>14</v>
      </c>
      <c r="E1118"/>
      <c r="F1118" s="3101" t="s">
        <v>1058</v>
      </c>
      <c r="G1118" s="3102"/>
      <c r="H1118" s="3103"/>
      <c r="I1118" s="561" t="s">
        <v>14</v>
      </c>
      <c r="K1118" s="3105" t="s">
        <v>4714</v>
      </c>
      <c r="L1118" s="3106"/>
      <c r="M1118" s="562" t="s">
        <v>14</v>
      </c>
      <c r="N1118" s="1047"/>
      <c r="O1118" s="615"/>
    </row>
    <row r="1119" spans="1:15" x14ac:dyDescent="0.3">
      <c r="A1119" s="580"/>
      <c r="B1119" s="3112" t="str">
        <f>B1099</f>
        <v xml:space="preserve"> 33 KV Sending SIDE (Tariff Point)</v>
      </c>
      <c r="C1119" s="3113"/>
      <c r="D1119" s="567">
        <f>K1103</f>
        <v>7251417.0000000196</v>
      </c>
      <c r="E1119"/>
      <c r="F1119" s="3114" t="s">
        <v>810</v>
      </c>
      <c r="G1119" s="3115"/>
      <c r="H1119" s="3116"/>
      <c r="I1119" s="563">
        <f>L1111</f>
        <v>0</v>
      </c>
      <c r="K1119" s="3117" t="str">
        <f>F1120</f>
        <v>SHER-E-BANGLANAGAR  33 KV NET IMPORT</v>
      </c>
      <c r="L1119" s="3118"/>
      <c r="M1119" s="565">
        <f>I1120</f>
        <v>7251417.0000000196</v>
      </c>
      <c r="N1119" s="1047"/>
      <c r="O1119" s="615"/>
    </row>
    <row r="1120" spans="1:15" x14ac:dyDescent="0.3">
      <c r="A1120" s="580"/>
      <c r="B1120" s="3112" t="s">
        <v>832</v>
      </c>
      <c r="C1120" s="3113"/>
      <c r="D1120" s="616"/>
      <c r="E1120"/>
      <c r="F1120" s="3114" t="s">
        <v>1271</v>
      </c>
      <c r="G1120" s="3115"/>
      <c r="H1120" s="3116"/>
      <c r="I1120" s="563">
        <f>D1123-I1119</f>
        <v>7251417.0000000196</v>
      </c>
      <c r="K1120" s="3119" t="s">
        <v>4715</v>
      </c>
      <c r="L1120" s="3120"/>
      <c r="M1120" s="563">
        <f>I1120</f>
        <v>7251417.0000000196</v>
      </c>
      <c r="N1120" s="1047"/>
      <c r="O1120" s="615"/>
    </row>
    <row r="1121" spans="1:24" x14ac:dyDescent="0.3">
      <c r="A1121" s="580"/>
      <c r="B1121" s="3112" t="s">
        <v>833</v>
      </c>
      <c r="C1121" s="3113"/>
      <c r="D1121" s="597"/>
      <c r="E1121"/>
      <c r="F1121"/>
      <c r="G1121" s="2229"/>
      <c r="H1121" s="2229"/>
      <c r="I1121"/>
      <c r="K1121" s="3121" t="s">
        <v>267</v>
      </c>
      <c r="L1121" s="3122"/>
      <c r="M1121" s="563">
        <f>M1119-M1120</f>
        <v>0</v>
      </c>
      <c r="N1121" s="1047"/>
      <c r="O1121" s="615"/>
    </row>
    <row r="1122" spans="1:24" ht="16.2" thickBot="1" x14ac:dyDescent="0.35">
      <c r="A1122" s="580"/>
      <c r="B1122" s="3112" t="s">
        <v>834</v>
      </c>
      <c r="C1122" s="3113"/>
      <c r="D1122" s="598"/>
      <c r="E1122"/>
      <c r="F1122"/>
      <c r="G1122" s="2229"/>
      <c r="H1122" s="2229"/>
      <c r="I1122"/>
      <c r="K1122" s="3123" t="s">
        <v>268</v>
      </c>
      <c r="L1122" s="3124"/>
      <c r="M1122" s="566">
        <f>M1121/M1119</f>
        <v>0</v>
      </c>
      <c r="N1122" s="1047"/>
      <c r="O1122" s="615"/>
    </row>
    <row r="1123" spans="1:24" ht="16.2" thickBot="1" x14ac:dyDescent="0.35">
      <c r="A1123" s="580"/>
      <c r="B1123" s="3125" t="s">
        <v>799</v>
      </c>
      <c r="C1123" s="3126"/>
      <c r="D1123" s="564">
        <f>SUM(D1119:D1121)</f>
        <v>7251417.0000000196</v>
      </c>
      <c r="E1123"/>
      <c r="N1123" s="1047"/>
      <c r="O1123" s="615"/>
    </row>
    <row r="1124" spans="1:24" x14ac:dyDescent="0.3">
      <c r="A1124" s="580"/>
      <c r="B1124" s="611"/>
      <c r="C1124" s="90"/>
      <c r="D1124" s="90"/>
      <c r="E1124" s="90"/>
      <c r="F1124" s="661"/>
      <c r="G1124" s="661"/>
      <c r="H1124" s="661"/>
      <c r="I1124" s="612"/>
      <c r="J1124" s="611"/>
      <c r="K1124" s="613"/>
      <c r="L1124" s="614"/>
      <c r="M1124" s="614"/>
      <c r="N1124" s="1047"/>
      <c r="O1124" s="615"/>
    </row>
    <row r="1125" spans="1:24" x14ac:dyDescent="0.3">
      <c r="B1125" s="520"/>
      <c r="C1125" s="511"/>
      <c r="D1125" s="603"/>
      <c r="E1125" s="511"/>
      <c r="N1125" s="721"/>
    </row>
    <row r="1126" spans="1:24" x14ac:dyDescent="0.3">
      <c r="B1126" s="520"/>
      <c r="C1126" s="511"/>
      <c r="D1126" s="603"/>
      <c r="E1126" s="511"/>
      <c r="N1126" s="721"/>
    </row>
    <row r="1127" spans="1:24" ht="43.2" x14ac:dyDescent="0.3">
      <c r="A1127" s="3086" t="s">
        <v>866</v>
      </c>
      <c r="B1127" s="3086"/>
      <c r="C1127" s="3086"/>
      <c r="D1127" s="3086"/>
      <c r="E1127" s="3086"/>
      <c r="F1127" s="3086"/>
      <c r="G1127" s="3086"/>
      <c r="H1127" s="3086"/>
      <c r="I1127" s="3086"/>
      <c r="J1127" s="3086"/>
      <c r="K1127" s="3086"/>
      <c r="L1127" s="3086"/>
      <c r="M1127" s="3086"/>
      <c r="N1127" s="3086"/>
      <c r="O1127" s="629" t="str">
        <f>$O$6</f>
        <v>Month August-2023</v>
      </c>
      <c r="S1127" s="1103" t="s">
        <v>4084</v>
      </c>
      <c r="T1127" s="2672" t="str">
        <f>O1127</f>
        <v>Month August-2023</v>
      </c>
      <c r="U1127" s="2672" t="s">
        <v>5037</v>
      </c>
      <c r="V1127" s="1103" t="s">
        <v>15</v>
      </c>
      <c r="W1127" s="1103" t="s">
        <v>16</v>
      </c>
      <c r="X1127" s="1103" t="s">
        <v>17</v>
      </c>
    </row>
    <row r="1128" spans="1:24" x14ac:dyDescent="0.3">
      <c r="A1128" s="3087" t="s">
        <v>0</v>
      </c>
      <c r="B1128" s="3089" t="s">
        <v>1</v>
      </c>
      <c r="C1128" s="3091" t="s">
        <v>2</v>
      </c>
      <c r="D1128" s="3092"/>
      <c r="E1128" s="3093"/>
      <c r="F1128" s="3223" t="s">
        <v>3</v>
      </c>
      <c r="G1128" s="3091" t="s">
        <v>4</v>
      </c>
      <c r="H1128" s="3093"/>
      <c r="I1128" s="3068"/>
      <c r="J1128" s="3096" t="s">
        <v>5</v>
      </c>
      <c r="K1128" s="3091" t="s">
        <v>6</v>
      </c>
      <c r="L1128" s="3068"/>
      <c r="M1128" s="95" t="s">
        <v>29</v>
      </c>
      <c r="N1128" s="96"/>
      <c r="O1128" s="3067" t="s">
        <v>7</v>
      </c>
      <c r="S1128"/>
      <c r="V1128"/>
      <c r="W1128"/>
      <c r="X1128"/>
    </row>
    <row r="1129" spans="1:24" ht="46.8" x14ac:dyDescent="0.3">
      <c r="A1129" s="3088"/>
      <c r="B1129" s="3090"/>
      <c r="C1129" s="3084" t="s">
        <v>824</v>
      </c>
      <c r="D1129" s="3085"/>
      <c r="E1129" s="85" t="s">
        <v>9</v>
      </c>
      <c r="F1129" s="3224"/>
      <c r="G1129" s="2227" t="str">
        <f>'NORTH-1'!G8</f>
        <v>Reading at 00.00hr 
01.08.2023</v>
      </c>
      <c r="H1129" s="2227" t="str">
        <f>'NORTH-1'!H8</f>
        <v>Reading at 00.00hr 
01.09.2023</v>
      </c>
      <c r="I1129" s="1" t="s">
        <v>10</v>
      </c>
      <c r="J1129" s="3088"/>
      <c r="K1129" s="1" t="s">
        <v>11</v>
      </c>
      <c r="L1129" s="1" t="s">
        <v>12</v>
      </c>
      <c r="M1129" s="508" t="s">
        <v>30</v>
      </c>
      <c r="N1129" s="75" t="s">
        <v>41</v>
      </c>
      <c r="O1129" s="3068"/>
      <c r="S1129"/>
      <c r="T1129" s="2672">
        <v>15283200.000000071</v>
      </c>
      <c r="U1129" s="2672">
        <v>15283200.000000071</v>
      </c>
      <c r="V1129" s="33">
        <f>T1129-U1129</f>
        <v>0</v>
      </c>
      <c r="W1129" s="1104">
        <f>V1129/U1129*100</f>
        <v>0</v>
      </c>
      <c r="X1129" s="33" t="str">
        <f>IF(W1129&gt;40,"FAULT",IF(W1129&lt;-40,"CHECK","OK"))</f>
        <v>OK</v>
      </c>
    </row>
    <row r="1130" spans="1:24" x14ac:dyDescent="0.3">
      <c r="A1130" s="2">
        <v>1</v>
      </c>
      <c r="B1130" s="86">
        <v>2</v>
      </c>
      <c r="C1130" s="2582">
        <v>3</v>
      </c>
      <c r="D1130" s="2615">
        <v>4</v>
      </c>
      <c r="E1130" s="551">
        <v>5</v>
      </c>
      <c r="F1130" s="551">
        <v>6</v>
      </c>
      <c r="G1130" s="2616">
        <f>'PDB Bill AMR'!$H$5</f>
        <v>8</v>
      </c>
      <c r="H1130" s="2616">
        <f>'PDB Bill AMR'!$H$5</f>
        <v>8</v>
      </c>
      <c r="I1130" s="2" t="s">
        <v>2021</v>
      </c>
      <c r="J1130" s="2">
        <v>10</v>
      </c>
      <c r="K1130" s="2" t="s">
        <v>5039</v>
      </c>
      <c r="L1130" s="2" t="s">
        <v>5040</v>
      </c>
      <c r="M1130" s="2">
        <v>13</v>
      </c>
      <c r="N1130" s="2">
        <v>14</v>
      </c>
      <c r="O1130" s="2">
        <v>15</v>
      </c>
      <c r="V1130" s="33"/>
      <c r="W1130" s="1104"/>
      <c r="X1130" s="33"/>
    </row>
    <row r="1131" spans="1:24" x14ac:dyDescent="0.3">
      <c r="A1131" s="519"/>
      <c r="B1131" s="513" t="s">
        <v>1272</v>
      </c>
      <c r="C1131" s="514"/>
      <c r="D1131" s="514"/>
      <c r="E1131" s="514"/>
      <c r="F1131" s="654"/>
      <c r="G1131" s="2228"/>
      <c r="H1131" s="2228"/>
      <c r="I1131" s="514"/>
      <c r="J1131" s="514"/>
      <c r="K1131" s="573"/>
      <c r="L1131" s="514"/>
      <c r="M1131" s="515"/>
      <c r="N1131" s="516"/>
      <c r="O1131" s="507"/>
      <c r="V1131" s="33"/>
      <c r="W1131" s="1104"/>
      <c r="X1131" s="33"/>
    </row>
    <row r="1132" spans="1:24" x14ac:dyDescent="0.3">
      <c r="A1132" s="519">
        <v>1</v>
      </c>
      <c r="B1132" s="98" t="s">
        <v>2927</v>
      </c>
      <c r="C1132" s="51">
        <v>11</v>
      </c>
      <c r="D1132" s="3072" t="s">
        <v>290</v>
      </c>
      <c r="E1132" s="51" t="s">
        <v>3165</v>
      </c>
      <c r="F1132" s="3">
        <v>1</v>
      </c>
      <c r="G1132" s="19">
        <v>2183030</v>
      </c>
      <c r="H1132" s="19">
        <v>2208145</v>
      </c>
      <c r="I1132" s="20">
        <f>H1132-G1132</f>
        <v>25115</v>
      </c>
      <c r="J1132" s="507">
        <v>180</v>
      </c>
      <c r="K1132" s="574">
        <f>J1132*I1132*F1132</f>
        <v>4520700</v>
      </c>
      <c r="L1132" s="21"/>
      <c r="M1132" s="21">
        <f>K1132*$I$1120/$K$1134</f>
        <v>4413944.2063742243</v>
      </c>
      <c r="N1132" s="80"/>
      <c r="O1132" s="507"/>
      <c r="Q1132" s="648"/>
      <c r="V1132" s="33"/>
      <c r="W1132" s="1104"/>
      <c r="X1132" s="33"/>
    </row>
    <row r="1133" spans="1:24" x14ac:dyDescent="0.3">
      <c r="A1133" s="519">
        <v>2</v>
      </c>
      <c r="B1133" s="98" t="s">
        <v>2928</v>
      </c>
      <c r="C1133" s="51">
        <v>11</v>
      </c>
      <c r="D1133" s="3073" t="s">
        <v>290</v>
      </c>
      <c r="E1133" s="51" t="s">
        <v>3166</v>
      </c>
      <c r="F1133" s="3">
        <v>1</v>
      </c>
      <c r="G1133" s="19">
        <v>711772</v>
      </c>
      <c r="H1133" s="19">
        <v>727917</v>
      </c>
      <c r="I1133" s="20">
        <f>H1133-G1133</f>
        <v>16145</v>
      </c>
      <c r="J1133" s="507">
        <v>180</v>
      </c>
      <c r="K1133" s="574">
        <f>J1133*I1133*F1133</f>
        <v>2906100</v>
      </c>
      <c r="L1133" s="21"/>
      <c r="M1133" s="21">
        <f>K1133*$I$1120/$K$1134</f>
        <v>2837472.7936257957</v>
      </c>
      <c r="N1133" s="80"/>
      <c r="O1133" s="507"/>
      <c r="V1133" s="33"/>
      <c r="W1133" s="1104"/>
      <c r="X1133" s="33"/>
    </row>
    <row r="1134" spans="1:24" x14ac:dyDescent="0.3">
      <c r="A1134" s="519"/>
      <c r="B1134" s="100"/>
      <c r="C1134" s="89"/>
      <c r="D1134" s="601"/>
      <c r="E1134" s="89"/>
      <c r="F1134" s="46"/>
      <c r="G1134" s="35">
        <v>0</v>
      </c>
      <c r="H1134" s="35">
        <v>0</v>
      </c>
      <c r="I1134" s="47"/>
      <c r="J1134" s="38" t="s">
        <v>27</v>
      </c>
      <c r="K1134" s="2150">
        <f>SUM(K1132:K1133)</f>
        <v>7426800</v>
      </c>
      <c r="L1134" s="48"/>
      <c r="M1134" s="42">
        <f>SUM(M1132:M1133)</f>
        <v>7251417.0000000205</v>
      </c>
      <c r="N1134" s="83"/>
      <c r="O1134" s="507"/>
      <c r="V1134" s="33"/>
      <c r="W1134" s="1104"/>
      <c r="X1134" s="33"/>
    </row>
    <row r="1135" spans="1:24" x14ac:dyDescent="0.3">
      <c r="A1135" s="519"/>
      <c r="B1135" s="532" t="s">
        <v>1272</v>
      </c>
      <c r="C1135" s="533"/>
      <c r="D1135" s="533"/>
      <c r="E1135" s="533"/>
      <c r="F1135" s="656"/>
      <c r="G1135" s="2212">
        <v>0</v>
      </c>
      <c r="H1135" s="2212">
        <v>0</v>
      </c>
      <c r="I1135" s="533"/>
      <c r="J1135" s="49"/>
      <c r="K1135" s="587"/>
      <c r="L1135" s="50"/>
      <c r="M1135" s="50"/>
      <c r="N1135" s="534"/>
      <c r="O1135" s="507"/>
      <c r="V1135" s="33"/>
      <c r="W1135" s="1104"/>
      <c r="X1135" s="33"/>
    </row>
    <row r="1136" spans="1:24" ht="15.75" customHeight="1" x14ac:dyDescent="0.3">
      <c r="A1136" s="519">
        <v>1</v>
      </c>
      <c r="B1136" s="98" t="s">
        <v>3167</v>
      </c>
      <c r="C1136" s="72">
        <v>11</v>
      </c>
      <c r="D1136" s="945"/>
      <c r="E1136" s="51" t="s">
        <v>3165</v>
      </c>
      <c r="F1136" s="3">
        <v>1</v>
      </c>
      <c r="G1136" s="2219">
        <v>78207</v>
      </c>
      <c r="H1136" s="2219">
        <v>80683</v>
      </c>
      <c r="I1136" s="19">
        <f t="shared" ref="I1136:I1150" si="154">H1136-G1136</f>
        <v>2476</v>
      </c>
      <c r="J1136" s="507">
        <v>60</v>
      </c>
      <c r="K1136" s="581"/>
      <c r="L1136" s="21">
        <f t="shared" ref="L1136:L1150" si="155">J1136*I1136*F1136</f>
        <v>148560</v>
      </c>
      <c r="M1136" s="21">
        <f>L1136*$K$1151/$L$1151</f>
        <v>145611.064211694</v>
      </c>
      <c r="N1136" s="1098" t="s">
        <v>107</v>
      </c>
      <c r="O1136" s="14"/>
      <c r="S1136" s="511" t="str">
        <f t="shared" ref="S1136:S1150" si="156">B1136</f>
        <v>Sher-e-Banglanagar Local</v>
      </c>
      <c r="T1136" s="2671">
        <f t="shared" ref="T1136:T1150" si="157">M1136</f>
        <v>145611.064211694</v>
      </c>
      <c r="U1136" s="2671">
        <v>127632.97828781749</v>
      </c>
      <c r="V1136" s="33">
        <f t="shared" ref="V1136:V1150" si="158">T1136-U1136</f>
        <v>17978.085923876512</v>
      </c>
      <c r="W1136" s="1104">
        <f t="shared" ref="W1136:W1150" si="159">V1136/U1136*100</f>
        <v>14.085768556881284</v>
      </c>
      <c r="X1136" s="33" t="str">
        <f t="shared" ref="X1136:X1150" si="160">IF(W1136&gt;40,"FAULT",IF(W1136&lt;-40,"CHECK","OK"))</f>
        <v>OK</v>
      </c>
    </row>
    <row r="1137" spans="1:24" x14ac:dyDescent="0.3">
      <c r="A1137" s="519">
        <v>2</v>
      </c>
      <c r="B1137" s="98" t="s">
        <v>3168</v>
      </c>
      <c r="C1137" s="72">
        <v>11</v>
      </c>
      <c r="D1137" s="946"/>
      <c r="E1137" s="51" t="s">
        <v>3169</v>
      </c>
      <c r="F1137" s="3">
        <v>1</v>
      </c>
      <c r="G1137" s="2219">
        <v>825101</v>
      </c>
      <c r="H1137" s="2219">
        <v>835227</v>
      </c>
      <c r="I1137" s="19">
        <f t="shared" si="154"/>
        <v>10126</v>
      </c>
      <c r="J1137" s="507">
        <v>60</v>
      </c>
      <c r="K1137" s="581"/>
      <c r="L1137" s="21">
        <f t="shared" si="155"/>
        <v>607560</v>
      </c>
      <c r="M1137" s="21">
        <f t="shared" ref="M1137:M1150" si="161">L1137*$K$1151/$L$1151</f>
        <v>595499.85307254177</v>
      </c>
      <c r="N1137" s="71" t="s">
        <v>107</v>
      </c>
      <c r="O1137" s="14"/>
      <c r="S1137" s="511" t="str">
        <f t="shared" si="156"/>
        <v xml:space="preserve"> Mirpur Road East</v>
      </c>
      <c r="T1137" s="2672">
        <f t="shared" si="157"/>
        <v>595499.85307254177</v>
      </c>
      <c r="U1137" s="2672">
        <v>565408.78315019282</v>
      </c>
      <c r="V1137" s="33">
        <f t="shared" si="158"/>
        <v>30091.06992234895</v>
      </c>
      <c r="W1137" s="1104">
        <f t="shared" si="159"/>
        <v>5.3220025615264781</v>
      </c>
      <c r="X1137" s="33" t="str">
        <f t="shared" si="160"/>
        <v>OK</v>
      </c>
    </row>
    <row r="1138" spans="1:24" x14ac:dyDescent="0.3">
      <c r="A1138" s="519">
        <v>3</v>
      </c>
      <c r="B1138" s="98" t="s">
        <v>3170</v>
      </c>
      <c r="C1138" s="72">
        <v>11</v>
      </c>
      <c r="D1138" s="946"/>
      <c r="E1138" s="51" t="s">
        <v>3171</v>
      </c>
      <c r="F1138" s="3">
        <v>1</v>
      </c>
      <c r="G1138" s="2219">
        <v>526229</v>
      </c>
      <c r="H1138" s="2219">
        <v>529711</v>
      </c>
      <c r="I1138" s="19">
        <f t="shared" si="154"/>
        <v>3482</v>
      </c>
      <c r="J1138" s="507">
        <v>60</v>
      </c>
      <c r="K1138" s="581"/>
      <c r="L1138" s="21">
        <f t="shared" si="155"/>
        <v>208920</v>
      </c>
      <c r="M1138" s="21">
        <f t="shared" si="161"/>
        <v>204772.91017169569</v>
      </c>
      <c r="N1138" s="71" t="s">
        <v>107</v>
      </c>
      <c r="O1138" s="14"/>
      <c r="S1138" s="511" t="str">
        <f t="shared" si="156"/>
        <v xml:space="preserve"> Gonobhaban school</v>
      </c>
      <c r="T1138" s="2672">
        <f t="shared" si="157"/>
        <v>204772.91017169569</v>
      </c>
      <c r="U1138" s="2672">
        <v>187053.41709310282</v>
      </c>
      <c r="V1138" s="33">
        <f t="shared" si="158"/>
        <v>17719.493078592874</v>
      </c>
      <c r="W1138" s="1104">
        <f t="shared" si="159"/>
        <v>9.4729587697258069</v>
      </c>
      <c r="X1138" s="33" t="str">
        <f t="shared" si="160"/>
        <v>OK</v>
      </c>
    </row>
    <row r="1139" spans="1:24" x14ac:dyDescent="0.3">
      <c r="A1139" s="519">
        <v>4</v>
      </c>
      <c r="B1139" s="98" t="s">
        <v>3172</v>
      </c>
      <c r="C1139" s="72">
        <v>11</v>
      </c>
      <c r="D1139" s="1097"/>
      <c r="E1139" s="51" t="s">
        <v>3173</v>
      </c>
      <c r="F1139" s="3">
        <v>1</v>
      </c>
      <c r="G1139" s="2219">
        <v>741733</v>
      </c>
      <c r="H1139" s="2219">
        <v>755796</v>
      </c>
      <c r="I1139" s="19">
        <f t="shared" si="154"/>
        <v>14063</v>
      </c>
      <c r="J1139" s="507">
        <v>60</v>
      </c>
      <c r="K1139" s="581"/>
      <c r="L1139" s="21">
        <f t="shared" si="155"/>
        <v>843780</v>
      </c>
      <c r="M1139" s="21">
        <f t="shared" si="161"/>
        <v>827030.8546078566</v>
      </c>
      <c r="N1139" s="1098" t="s">
        <v>106</v>
      </c>
      <c r="O1139" s="14"/>
      <c r="S1139" s="511" t="str">
        <f t="shared" si="156"/>
        <v xml:space="preserve"> Babor Road</v>
      </c>
      <c r="T1139" s="2673">
        <f t="shared" si="157"/>
        <v>827030.8546078566</v>
      </c>
      <c r="U1139" s="2673">
        <v>821146.79882259271</v>
      </c>
      <c r="V1139" s="33">
        <f t="shared" si="158"/>
        <v>5884.0557852638885</v>
      </c>
      <c r="W1139" s="1104">
        <f t="shared" si="159"/>
        <v>0.71656563646120097</v>
      </c>
      <c r="X1139" s="33" t="str">
        <f t="shared" si="160"/>
        <v>OK</v>
      </c>
    </row>
    <row r="1140" spans="1:24" x14ac:dyDescent="0.3">
      <c r="A1140" s="519">
        <v>5</v>
      </c>
      <c r="B1140" s="98" t="s">
        <v>3174</v>
      </c>
      <c r="C1140" s="72">
        <v>11</v>
      </c>
      <c r="D1140" s="1097"/>
      <c r="E1140" s="51" t="s">
        <v>3175</v>
      </c>
      <c r="F1140" s="3">
        <v>1</v>
      </c>
      <c r="G1140" s="2219">
        <v>2623105</v>
      </c>
      <c r="H1140" s="2219">
        <v>2657171</v>
      </c>
      <c r="I1140" s="19">
        <f t="shared" si="154"/>
        <v>34066</v>
      </c>
      <c r="J1140" s="507">
        <v>60</v>
      </c>
      <c r="K1140" s="581"/>
      <c r="L1140" s="21">
        <f t="shared" si="155"/>
        <v>2043960</v>
      </c>
      <c r="M1140" s="21">
        <f t="shared" si="161"/>
        <v>2003387.1217429596</v>
      </c>
      <c r="N1140" s="71" t="s">
        <v>106</v>
      </c>
      <c r="O1140" s="14"/>
      <c r="S1140" s="511" t="str">
        <f t="shared" si="156"/>
        <v xml:space="preserve"> College Gate</v>
      </c>
      <c r="T1140" s="2672">
        <f t="shared" si="157"/>
        <v>2003387.1217429596</v>
      </c>
      <c r="U1140" s="2672">
        <v>2118896.263216476</v>
      </c>
      <c r="V1140" s="33">
        <f t="shared" si="158"/>
        <v>-115509.14147351636</v>
      </c>
      <c r="W1140" s="1104">
        <f t="shared" si="159"/>
        <v>-5.451382565476516</v>
      </c>
      <c r="X1140" s="33" t="str">
        <f t="shared" si="160"/>
        <v>OK</v>
      </c>
    </row>
    <row r="1141" spans="1:24" x14ac:dyDescent="0.3">
      <c r="A1141" s="519">
        <v>6</v>
      </c>
      <c r="B1141" s="98" t="s">
        <v>3176</v>
      </c>
      <c r="C1141" s="72">
        <v>11</v>
      </c>
      <c r="D1141" s="1097"/>
      <c r="E1141" s="51" t="s">
        <v>3177</v>
      </c>
      <c r="F1141" s="3">
        <v>1</v>
      </c>
      <c r="G1141" s="2219">
        <v>938265</v>
      </c>
      <c r="H1141" s="2219">
        <v>938267</v>
      </c>
      <c r="I1141" s="19">
        <f t="shared" si="154"/>
        <v>2</v>
      </c>
      <c r="J1141" s="507">
        <v>60</v>
      </c>
      <c r="K1141" s="581"/>
      <c r="L1141" s="21">
        <f t="shared" si="155"/>
        <v>120</v>
      </c>
      <c r="M1141" s="21">
        <f t="shared" si="161"/>
        <v>117.61798401590792</v>
      </c>
      <c r="N1141" s="1099" t="s">
        <v>101</v>
      </c>
      <c r="O1141" s="14"/>
      <c r="S1141" s="511" t="str">
        <f t="shared" si="156"/>
        <v xml:space="preserve"> Parade ground</v>
      </c>
      <c r="T1141" s="2672">
        <f t="shared" si="157"/>
        <v>117.61798401590792</v>
      </c>
      <c r="U1141" s="2672">
        <v>1062.1329677210886</v>
      </c>
      <c r="V1141" s="33">
        <f t="shared" si="158"/>
        <v>-944.51498370518061</v>
      </c>
      <c r="W1141" s="1104">
        <f t="shared" si="159"/>
        <v>-88.926246751546657</v>
      </c>
      <c r="X1141" s="33" t="str">
        <f t="shared" si="160"/>
        <v>CHECK</v>
      </c>
    </row>
    <row r="1142" spans="1:24" x14ac:dyDescent="0.3">
      <c r="A1142" s="519">
        <v>7</v>
      </c>
      <c r="B1142" s="98" t="s">
        <v>3178</v>
      </c>
      <c r="C1142" s="72">
        <v>11</v>
      </c>
      <c r="D1142" s="1097"/>
      <c r="E1142" s="51" t="s">
        <v>3179</v>
      </c>
      <c r="F1142" s="3">
        <v>1</v>
      </c>
      <c r="G1142" s="2219">
        <v>893230</v>
      </c>
      <c r="H1142" s="2219">
        <v>904485</v>
      </c>
      <c r="I1142" s="19">
        <f t="shared" si="154"/>
        <v>11255</v>
      </c>
      <c r="J1142" s="507">
        <v>60</v>
      </c>
      <c r="K1142" s="581"/>
      <c r="L1142" s="21">
        <f t="shared" si="155"/>
        <v>675300</v>
      </c>
      <c r="M1142" s="21">
        <f t="shared" si="161"/>
        <v>661895.20504952187</v>
      </c>
      <c r="N1142" s="71" t="s">
        <v>107</v>
      </c>
      <c r="O1142" s="14"/>
      <c r="S1142" s="511" t="str">
        <f t="shared" si="156"/>
        <v xml:space="preserve"> Hospital RMU</v>
      </c>
      <c r="T1142" s="2672">
        <f t="shared" si="157"/>
        <v>661895.20504952187</v>
      </c>
      <c r="U1142" s="2672">
        <v>606359.90979455027</v>
      </c>
      <c r="V1142" s="33">
        <f t="shared" si="158"/>
        <v>55535.295254971599</v>
      </c>
      <c r="W1142" s="1104">
        <f t="shared" si="159"/>
        <v>9.1588006327443932</v>
      </c>
      <c r="X1142" s="33" t="str">
        <f t="shared" si="160"/>
        <v>OK</v>
      </c>
    </row>
    <row r="1143" spans="1:24" x14ac:dyDescent="0.3">
      <c r="A1143" s="519">
        <v>1</v>
      </c>
      <c r="B1143" s="98" t="s">
        <v>3180</v>
      </c>
      <c r="C1143" s="72">
        <v>11</v>
      </c>
      <c r="D1143" s="1097"/>
      <c r="E1143" s="51" t="s">
        <v>3181</v>
      </c>
      <c r="F1143" s="3">
        <v>1</v>
      </c>
      <c r="G1143" s="2231">
        <v>0</v>
      </c>
      <c r="H1143" s="2231">
        <v>0</v>
      </c>
      <c r="I1143" s="19">
        <f t="shared" si="154"/>
        <v>0</v>
      </c>
      <c r="J1143" s="507">
        <v>60</v>
      </c>
      <c r="K1143" s="581"/>
      <c r="L1143" s="21">
        <f t="shared" si="155"/>
        <v>0</v>
      </c>
      <c r="M1143" s="21">
        <f t="shared" si="161"/>
        <v>0</v>
      </c>
      <c r="N1143" s="71" t="s">
        <v>106</v>
      </c>
      <c r="O1143" s="14"/>
      <c r="S1143" s="511" t="str">
        <f t="shared" si="156"/>
        <v xml:space="preserve"> Shamoly Square</v>
      </c>
      <c r="T1143" s="2672">
        <f t="shared" si="157"/>
        <v>0</v>
      </c>
      <c r="U1143" s="2672">
        <v>0</v>
      </c>
      <c r="V1143" s="33">
        <f t="shared" si="158"/>
        <v>0</v>
      </c>
      <c r="W1143" s="1104" t="e">
        <f t="shared" si="159"/>
        <v>#DIV/0!</v>
      </c>
      <c r="X1143" s="33" t="e">
        <f t="shared" si="160"/>
        <v>#DIV/0!</v>
      </c>
    </row>
    <row r="1144" spans="1:24" x14ac:dyDescent="0.3">
      <c r="A1144" s="519">
        <v>2</v>
      </c>
      <c r="B1144" s="98" t="s">
        <v>3182</v>
      </c>
      <c r="C1144" s="72">
        <v>11</v>
      </c>
      <c r="D1144" s="946"/>
      <c r="E1144" s="51" t="s">
        <v>3183</v>
      </c>
      <c r="F1144" s="3">
        <v>1</v>
      </c>
      <c r="G1144" s="2219">
        <v>192801.1</v>
      </c>
      <c r="H1144" s="2219">
        <v>194454.7</v>
      </c>
      <c r="I1144" s="19">
        <f t="shared" si="154"/>
        <v>1653.6000000000058</v>
      </c>
      <c r="J1144" s="507">
        <v>60</v>
      </c>
      <c r="K1144" s="581"/>
      <c r="L1144" s="21">
        <f t="shared" si="155"/>
        <v>99216.000000000349</v>
      </c>
      <c r="M1144" s="21">
        <f t="shared" si="161"/>
        <v>97246.549184353004</v>
      </c>
      <c r="N1144" s="71" t="s">
        <v>107</v>
      </c>
      <c r="O1144" s="14"/>
      <c r="S1144" s="511" t="str">
        <f t="shared" si="156"/>
        <v xml:space="preserve"> Gonobhaban RMU</v>
      </c>
      <c r="T1144" s="2672">
        <f t="shared" si="157"/>
        <v>97246.549184353004</v>
      </c>
      <c r="U1144" s="2672">
        <v>98796.068214190949</v>
      </c>
      <c r="V1144" s="33">
        <f t="shared" si="158"/>
        <v>-1549.5190298379457</v>
      </c>
      <c r="W1144" s="1104">
        <f t="shared" si="159"/>
        <v>-1.5684015141964676</v>
      </c>
      <c r="X1144" s="33" t="str">
        <f t="shared" si="160"/>
        <v>OK</v>
      </c>
    </row>
    <row r="1145" spans="1:24" x14ac:dyDescent="0.3">
      <c r="A1145" s="519">
        <v>3</v>
      </c>
      <c r="B1145" s="98" t="s">
        <v>3184</v>
      </c>
      <c r="C1145" s="72">
        <v>11</v>
      </c>
      <c r="D1145" s="946"/>
      <c r="E1145" s="51" t="s">
        <v>3185</v>
      </c>
      <c r="F1145" s="3">
        <v>1</v>
      </c>
      <c r="G1145" s="2219">
        <v>350091.4</v>
      </c>
      <c r="H1145" s="2219">
        <v>360437.8</v>
      </c>
      <c r="I1145" s="19">
        <f t="shared" si="154"/>
        <v>10346.399999999965</v>
      </c>
      <c r="J1145" s="507">
        <v>60</v>
      </c>
      <c r="K1145" s="581"/>
      <c r="L1145" s="21">
        <f t="shared" si="155"/>
        <v>620783.9999999979</v>
      </c>
      <c r="M1145" s="21">
        <f t="shared" si="161"/>
        <v>608461.35491109279</v>
      </c>
      <c r="N1145" s="71" t="s">
        <v>107</v>
      </c>
      <c r="O1145" s="14"/>
      <c r="S1145" s="511" t="str">
        <f t="shared" si="156"/>
        <v xml:space="preserve"> Krishi University</v>
      </c>
      <c r="T1145" s="2672">
        <f t="shared" si="157"/>
        <v>608461.35491109279</v>
      </c>
      <c r="U1145" s="2672">
        <v>589560.50668843114</v>
      </c>
      <c r="V1145" s="33">
        <f t="shared" si="158"/>
        <v>18900.848222661647</v>
      </c>
      <c r="W1145" s="1104">
        <f t="shared" si="159"/>
        <v>3.2059217006966687</v>
      </c>
      <c r="X1145" s="33" t="str">
        <f t="shared" si="160"/>
        <v>OK</v>
      </c>
    </row>
    <row r="1146" spans="1:24" x14ac:dyDescent="0.3">
      <c r="A1146" s="519">
        <v>4</v>
      </c>
      <c r="B1146" s="1726" t="s">
        <v>3186</v>
      </c>
      <c r="C1146" s="72">
        <v>11</v>
      </c>
      <c r="D1146" s="946"/>
      <c r="E1146" s="51" t="s">
        <v>3187</v>
      </c>
      <c r="F1146" s="3">
        <v>1</v>
      </c>
      <c r="G1146" s="2219">
        <v>34.659999999999997</v>
      </c>
      <c r="H1146" s="2219">
        <v>39.369999999999997</v>
      </c>
      <c r="I1146" s="19">
        <f t="shared" si="154"/>
        <v>4.7100000000000009</v>
      </c>
      <c r="J1146" s="507">
        <v>60000</v>
      </c>
      <c r="K1146" s="581"/>
      <c r="L1146" s="21">
        <f t="shared" si="155"/>
        <v>282600.00000000006</v>
      </c>
      <c r="M1146" s="21">
        <f t="shared" si="161"/>
        <v>276990.35235746321</v>
      </c>
      <c r="N1146" s="71" t="s">
        <v>107</v>
      </c>
      <c r="O1146" s="14"/>
      <c r="S1146" s="511" t="str">
        <f t="shared" si="156"/>
        <v xml:space="preserve"> NEC</v>
      </c>
      <c r="T1146" s="2672">
        <f t="shared" si="157"/>
        <v>276990.35235746321</v>
      </c>
      <c r="U1146" s="2672">
        <v>279104.94096226367</v>
      </c>
      <c r="V1146" s="33">
        <f t="shared" si="158"/>
        <v>-2114.5886048004613</v>
      </c>
      <c r="W1146" s="1104">
        <f t="shared" si="159"/>
        <v>-0.75763209261363951</v>
      </c>
      <c r="X1146" s="33" t="str">
        <f t="shared" si="160"/>
        <v>OK</v>
      </c>
    </row>
    <row r="1147" spans="1:24" x14ac:dyDescent="0.3">
      <c r="A1147" s="519">
        <v>5</v>
      </c>
      <c r="B1147" s="98" t="s">
        <v>3188</v>
      </c>
      <c r="C1147" s="72">
        <v>11</v>
      </c>
      <c r="D1147" s="946"/>
      <c r="E1147" s="51" t="s">
        <v>3189</v>
      </c>
      <c r="F1147" s="3">
        <v>1</v>
      </c>
      <c r="G1147" s="2219">
        <v>362.71</v>
      </c>
      <c r="H1147" s="2219">
        <v>381.55</v>
      </c>
      <c r="I1147" s="19">
        <f t="shared" si="154"/>
        <v>18.840000000000032</v>
      </c>
      <c r="J1147" s="507">
        <v>60000</v>
      </c>
      <c r="K1147" s="581"/>
      <c r="L1147" s="21">
        <f>J1147*I1147*F1147</f>
        <v>1130400.0000000019</v>
      </c>
      <c r="M1147" s="21">
        <f t="shared" si="161"/>
        <v>1107961.4094298545</v>
      </c>
      <c r="N1147" s="1448" t="s">
        <v>4520</v>
      </c>
      <c r="O1147" s="14"/>
      <c r="S1147" s="511" t="str">
        <f t="shared" si="156"/>
        <v xml:space="preserve"> Novo Theater/Army Musium</v>
      </c>
      <c r="T1147" s="2672">
        <f t="shared" si="157"/>
        <v>1107961.4094298545</v>
      </c>
      <c r="U1147" s="2672">
        <v>1197849.9580410025</v>
      </c>
      <c r="V1147" s="33">
        <f t="shared" si="158"/>
        <v>-89888.548611148028</v>
      </c>
      <c r="W1147" s="1104">
        <f t="shared" si="159"/>
        <v>-7.5041575956770314</v>
      </c>
      <c r="X1147" s="33" t="str">
        <f t="shared" si="160"/>
        <v>OK</v>
      </c>
    </row>
    <row r="1148" spans="1:24" x14ac:dyDescent="0.3">
      <c r="A1148" s="519">
        <v>6</v>
      </c>
      <c r="B1148" s="98" t="s">
        <v>3190</v>
      </c>
      <c r="C1148" s="72">
        <v>11</v>
      </c>
      <c r="D1148" s="946"/>
      <c r="E1148" s="51" t="s">
        <v>3191</v>
      </c>
      <c r="F1148" s="3">
        <v>1</v>
      </c>
      <c r="G1148" s="2231">
        <v>114054.39999999999</v>
      </c>
      <c r="H1148" s="2231">
        <v>124560.4</v>
      </c>
      <c r="I1148" s="19">
        <f t="shared" si="154"/>
        <v>10506</v>
      </c>
      <c r="J1148" s="1723">
        <v>60</v>
      </c>
      <c r="K1148" s="2161"/>
      <c r="L1148" s="21">
        <f>J1148*I1148*F1148</f>
        <v>630360</v>
      </c>
      <c r="M1148" s="21">
        <f>L1148*$K$1151/$L$1151</f>
        <v>617847.27003556432</v>
      </c>
      <c r="N1148" s="71" t="s">
        <v>107</v>
      </c>
      <c r="O1148" s="14"/>
      <c r="S1148" s="511" t="str">
        <f t="shared" si="156"/>
        <v>Netor</v>
      </c>
      <c r="T1148" s="2672">
        <f t="shared" si="157"/>
        <v>617847.27003556432</v>
      </c>
      <c r="U1148" s="2672">
        <v>628517.18364895415</v>
      </c>
      <c r="V1148" s="33">
        <f t="shared" si="158"/>
        <v>-10669.913613389828</v>
      </c>
      <c r="W1148" s="1104">
        <f t="shared" si="159"/>
        <v>-1.6976327602443559</v>
      </c>
      <c r="X1148" s="33" t="str">
        <f t="shared" si="160"/>
        <v>OK</v>
      </c>
    </row>
    <row r="1149" spans="1:24" x14ac:dyDescent="0.3">
      <c r="A1149" s="519">
        <v>7</v>
      </c>
      <c r="B1149" s="1726" t="s">
        <v>321</v>
      </c>
      <c r="C1149" s="72">
        <v>11</v>
      </c>
      <c r="D1149" s="946"/>
      <c r="E1149" s="51"/>
      <c r="F1149" s="3">
        <v>1</v>
      </c>
      <c r="G1149" s="2219">
        <v>34.659999999999997</v>
      </c>
      <c r="H1149" s="2219">
        <v>39.369999999999997</v>
      </c>
      <c r="I1149" s="19">
        <f t="shared" si="154"/>
        <v>4.7100000000000009</v>
      </c>
      <c r="J1149" s="507">
        <v>60000</v>
      </c>
      <c r="K1149" s="581"/>
      <c r="L1149" s="21">
        <f t="shared" si="155"/>
        <v>282600.00000000006</v>
      </c>
      <c r="M1149" s="21">
        <f t="shared" si="161"/>
        <v>276990.35235746321</v>
      </c>
      <c r="N1149" s="71" t="s">
        <v>107</v>
      </c>
      <c r="O1149" s="14"/>
      <c r="S1149" s="511" t="str">
        <f t="shared" si="156"/>
        <v>BICC</v>
      </c>
      <c r="T1149" s="2672">
        <f t="shared" si="157"/>
        <v>276990.35235746321</v>
      </c>
      <c r="U1149" s="2672">
        <v>279104.94096226367</v>
      </c>
      <c r="V1149" s="33">
        <f t="shared" si="158"/>
        <v>-2114.5886048004613</v>
      </c>
      <c r="W1149" s="1104">
        <f t="shared" si="159"/>
        <v>-0.75763209261363951</v>
      </c>
      <c r="X1149" s="33" t="str">
        <f t="shared" si="160"/>
        <v>OK</v>
      </c>
    </row>
    <row r="1150" spans="1:24" x14ac:dyDescent="0.3">
      <c r="A1150" s="519">
        <v>8</v>
      </c>
      <c r="B1150" s="98" t="s">
        <v>235</v>
      </c>
      <c r="C1150" s="72">
        <v>0.41499999999999998</v>
      </c>
      <c r="D1150" s="947"/>
      <c r="E1150" s="51"/>
      <c r="F1150" s="3">
        <v>1</v>
      </c>
      <c r="G1150" s="2219">
        <v>5228.8999999999996</v>
      </c>
      <c r="H1150" s="2219">
        <v>5279.71</v>
      </c>
      <c r="I1150" s="19">
        <f t="shared" si="154"/>
        <v>50.8100000000004</v>
      </c>
      <c r="J1150" s="507">
        <v>60</v>
      </c>
      <c r="K1150" s="581"/>
      <c r="L1150" s="21">
        <f t="shared" si="155"/>
        <v>3048.600000000024</v>
      </c>
      <c r="M1150" s="21">
        <f t="shared" si="161"/>
        <v>2988.0848839241644</v>
      </c>
      <c r="N1150" s="71" t="s">
        <v>107</v>
      </c>
      <c r="S1150" s="511" t="str">
        <f t="shared" si="156"/>
        <v>Auxiliary</v>
      </c>
      <c r="T1150" s="2672">
        <f t="shared" si="157"/>
        <v>2988.0848839241644</v>
      </c>
      <c r="U1150" s="2672">
        <v>4296.3278544317727</v>
      </c>
      <c r="V1150" s="33">
        <f t="shared" si="158"/>
        <v>-1308.2429705076083</v>
      </c>
      <c r="W1150" s="1104">
        <f t="shared" si="159"/>
        <v>-30.450259264039222</v>
      </c>
      <c r="X1150" s="33" t="str">
        <f t="shared" si="160"/>
        <v>OK</v>
      </c>
    </row>
    <row r="1151" spans="1:24" ht="27.6" x14ac:dyDescent="0.3">
      <c r="A1151" s="524"/>
      <c r="B1151" s="94"/>
      <c r="C1151" s="88"/>
      <c r="D1151" s="88"/>
      <c r="E1151" s="88"/>
      <c r="F1151" s="659"/>
      <c r="G1151" s="659"/>
      <c r="H1151" s="659"/>
      <c r="I1151" s="37"/>
      <c r="J1151" s="52" t="s">
        <v>38</v>
      </c>
      <c r="K1151" s="42">
        <f>K1134</f>
        <v>7426800</v>
      </c>
      <c r="L1151" s="42">
        <f>SUM(L1136:L1150)</f>
        <v>7577208.5999999996</v>
      </c>
      <c r="M1151" s="42">
        <f>SUM(M1136:M1150)</f>
        <v>7426800.0000000009</v>
      </c>
      <c r="N1151" s="589">
        <f>(M1151-L1151)/L1151*100</f>
        <v>-1.9850133200767193</v>
      </c>
      <c r="O1151" s="28"/>
    </row>
    <row r="1152" spans="1:24" x14ac:dyDescent="0.3">
      <c r="A1152"/>
      <c r="B1152"/>
      <c r="C1152"/>
      <c r="D1152"/>
      <c r="E1152"/>
      <c r="F1152" s="658"/>
      <c r="G1152" s="2229"/>
      <c r="H1152" s="2229"/>
      <c r="I1152"/>
      <c r="J1152"/>
      <c r="K1152"/>
      <c r="L1152"/>
      <c r="M1152"/>
      <c r="N1152" s="704"/>
      <c r="O1152"/>
    </row>
    <row r="1153" spans="5:15" x14ac:dyDescent="0.3">
      <c r="E1153"/>
      <c r="F1153" s="3107" t="s">
        <v>815</v>
      </c>
      <c r="G1153" s="3108"/>
      <c r="H1153" s="3109"/>
      <c r="I1153" s="555" t="s">
        <v>14</v>
      </c>
      <c r="K1153"/>
    </row>
    <row r="1154" spans="5:15" x14ac:dyDescent="0.3">
      <c r="E1154"/>
      <c r="F1154" s="80" t="s">
        <v>107</v>
      </c>
      <c r="G1154" s="3222" t="s">
        <v>4068</v>
      </c>
      <c r="H1154" s="3222"/>
      <c r="I1154" s="530">
        <f>SUM(M1136:M1138,M1142,M1144,M1145,M1146,M1148,M1149,M1150,M1147*41%)</f>
        <v>3942567.1741015548</v>
      </c>
      <c r="J1154" s="511" t="s">
        <v>4521</v>
      </c>
      <c r="K1154"/>
      <c r="O1154" s="511" t="s">
        <v>222</v>
      </c>
    </row>
    <row r="1155" spans="5:15" x14ac:dyDescent="0.3">
      <c r="E1155"/>
      <c r="F1155" s="80" t="s">
        <v>106</v>
      </c>
      <c r="G1155" s="3222" t="s">
        <v>4068</v>
      </c>
      <c r="H1155" s="3222"/>
      <c r="I1155" s="530">
        <f>M1139+M1140+M1143</f>
        <v>2830417.976350816</v>
      </c>
      <c r="K1155"/>
    </row>
    <row r="1156" spans="5:15" x14ac:dyDescent="0.3">
      <c r="E1156"/>
      <c r="F1156" s="80" t="s">
        <v>101</v>
      </c>
      <c r="G1156" s="3222" t="s">
        <v>4068</v>
      </c>
      <c r="H1156" s="3222"/>
      <c r="I1156" s="530">
        <f>M1141</f>
        <v>117.61798401590792</v>
      </c>
      <c r="K1156"/>
    </row>
    <row r="1157" spans="5:15" x14ac:dyDescent="0.3">
      <c r="F1157" s="80" t="s">
        <v>100</v>
      </c>
      <c r="G1157" s="3222" t="s">
        <v>4068</v>
      </c>
      <c r="H1157" s="3222"/>
      <c r="I1157" s="530">
        <f>M1147*59%</f>
        <v>653697.2315636141</v>
      </c>
      <c r="J1157" s="511" t="s">
        <v>4519</v>
      </c>
      <c r="K1157"/>
    </row>
    <row r="1158" spans="5:15" x14ac:dyDescent="0.3">
      <c r="E1158"/>
      <c r="F1158" s="1090"/>
      <c r="G1158" s="3222"/>
      <c r="H1158" s="3222"/>
      <c r="I1158" s="530"/>
      <c r="K1158"/>
    </row>
    <row r="1159" spans="5:15" x14ac:dyDescent="0.3">
      <c r="E1159"/>
      <c r="F1159" s="3175" t="s">
        <v>199</v>
      </c>
      <c r="G1159" s="3176"/>
      <c r="H1159" s="3177"/>
      <c r="I1159" s="540">
        <f>SUM(I1154:I1158)</f>
        <v>7426800</v>
      </c>
      <c r="J1159" s="42">
        <f>I1159-M1151</f>
        <v>0</v>
      </c>
      <c r="K1159"/>
    </row>
    <row r="1160" spans="5:15" x14ac:dyDescent="0.3">
      <c r="E1160"/>
      <c r="F1160" s="674"/>
      <c r="K1160"/>
    </row>
    <row r="1173" spans="1:24" ht="43.2" x14ac:dyDescent="0.3">
      <c r="A1173" s="3086" t="s">
        <v>1273</v>
      </c>
      <c r="B1173" s="3086"/>
      <c r="C1173" s="3086"/>
      <c r="D1173" s="3086"/>
      <c r="E1173" s="3086"/>
      <c r="F1173" s="3086"/>
      <c r="G1173" s="3086"/>
      <c r="H1173" s="3086"/>
      <c r="I1173" s="3086"/>
      <c r="J1173" s="3086"/>
      <c r="K1173" s="3086"/>
      <c r="L1173" s="3086"/>
      <c r="M1173" s="3086"/>
      <c r="N1173" s="3086"/>
      <c r="O1173" s="629" t="str">
        <f>$O$6</f>
        <v>Month August-2023</v>
      </c>
      <c r="S1173" s="1103" t="s">
        <v>4084</v>
      </c>
      <c r="T1173" s="2672" t="str">
        <f>O1173</f>
        <v>Month August-2023</v>
      </c>
      <c r="U1173" s="2672" t="s">
        <v>5037</v>
      </c>
      <c r="V1173" s="1103" t="s">
        <v>15</v>
      </c>
      <c r="W1173" s="1103" t="s">
        <v>16</v>
      </c>
      <c r="X1173" s="1103" t="s">
        <v>17</v>
      </c>
    </row>
    <row r="1174" spans="1:24" x14ac:dyDescent="0.3">
      <c r="A1174" s="3087" t="s">
        <v>0</v>
      </c>
      <c r="B1174" s="3089" t="s">
        <v>1</v>
      </c>
      <c r="C1174" s="3091" t="s">
        <v>2</v>
      </c>
      <c r="D1174" s="3092"/>
      <c r="E1174" s="3093"/>
      <c r="F1174" s="3223" t="s">
        <v>3</v>
      </c>
      <c r="G1174" s="3091" t="s">
        <v>4</v>
      </c>
      <c r="H1174" s="3093"/>
      <c r="I1174" s="3068"/>
      <c r="J1174" s="3096" t="s">
        <v>5</v>
      </c>
      <c r="K1174" s="3091" t="s">
        <v>6</v>
      </c>
      <c r="L1174" s="3068"/>
      <c r="M1174" s="95" t="s">
        <v>29</v>
      </c>
      <c r="N1174" s="96"/>
      <c r="O1174" s="3067" t="s">
        <v>7</v>
      </c>
      <c r="S1174"/>
      <c r="V1174"/>
      <c r="W1174"/>
      <c r="X1174"/>
    </row>
    <row r="1175" spans="1:24" ht="46.8" x14ac:dyDescent="0.3">
      <c r="A1175" s="3088"/>
      <c r="B1175" s="3090"/>
      <c r="C1175" s="3084" t="s">
        <v>824</v>
      </c>
      <c r="D1175" s="3085"/>
      <c r="E1175" s="85" t="s">
        <v>9</v>
      </c>
      <c r="F1175" s="3224"/>
      <c r="G1175" s="2227" t="str">
        <f>'NORTH-1'!G8</f>
        <v>Reading at 00.00hr 
01.08.2023</v>
      </c>
      <c r="H1175" s="2227" t="str">
        <f>'NORTH-1'!H8</f>
        <v>Reading at 00.00hr 
01.09.2023</v>
      </c>
      <c r="I1175" s="1" t="s">
        <v>10</v>
      </c>
      <c r="J1175" s="3088"/>
      <c r="K1175" s="1" t="s">
        <v>11</v>
      </c>
      <c r="L1175" s="1" t="s">
        <v>12</v>
      </c>
      <c r="M1175" s="508" t="s">
        <v>30</v>
      </c>
      <c r="N1175" s="75" t="s">
        <v>41</v>
      </c>
      <c r="O1175" s="3068"/>
      <c r="S1175"/>
      <c r="T1175" s="2672">
        <v>15283200.000000071</v>
      </c>
      <c r="U1175" s="2672">
        <v>15283200.000000071</v>
      </c>
      <c r="V1175" s="33">
        <f>T1175-U1175</f>
        <v>0</v>
      </c>
      <c r="W1175" s="1104">
        <f>V1175/U1175*100</f>
        <v>0</v>
      </c>
      <c r="X1175" s="33" t="str">
        <f>IF(W1175&gt;40,"FAULT",IF(W1175&lt;-40,"CHECK","OK"))</f>
        <v>OK</v>
      </c>
    </row>
    <row r="1176" spans="1:24" x14ac:dyDescent="0.3">
      <c r="A1176" s="2">
        <v>1</v>
      </c>
      <c r="B1176" s="86">
        <v>2</v>
      </c>
      <c r="C1176" s="2582">
        <v>3</v>
      </c>
      <c r="D1176" s="2615">
        <v>4</v>
      </c>
      <c r="E1176" s="551">
        <v>5</v>
      </c>
      <c r="F1176" s="551">
        <v>6</v>
      </c>
      <c r="G1176" s="2616">
        <f>'PDB Bill AMR'!$H$5</f>
        <v>8</v>
      </c>
      <c r="H1176" s="2616">
        <f>'PDB Bill AMR'!$H$5</f>
        <v>8</v>
      </c>
      <c r="I1176" s="2" t="s">
        <v>2021</v>
      </c>
      <c r="J1176" s="2">
        <v>10</v>
      </c>
      <c r="K1176" s="2" t="s">
        <v>5039</v>
      </c>
      <c r="L1176" s="2" t="s">
        <v>5040</v>
      </c>
      <c r="M1176" s="2">
        <v>13</v>
      </c>
      <c r="N1176" s="2">
        <v>14</v>
      </c>
      <c r="O1176" s="2">
        <v>15</v>
      </c>
    </row>
    <row r="1177" spans="1:24" x14ac:dyDescent="0.3">
      <c r="A1177" s="519"/>
      <c r="B1177" s="513" t="s">
        <v>4305</v>
      </c>
      <c r="C1177" s="514"/>
      <c r="D1177" s="514"/>
      <c r="E1177" s="514"/>
      <c r="F1177" s="654"/>
      <c r="G1177" s="2228"/>
      <c r="H1177" s="2228"/>
      <c r="I1177" s="514"/>
      <c r="J1177" s="514"/>
      <c r="K1177" s="573"/>
      <c r="L1177" s="514"/>
      <c r="M1177" s="515"/>
      <c r="N1177" s="516"/>
      <c r="O1177" s="507"/>
    </row>
    <row r="1178" spans="1:24" x14ac:dyDescent="0.3">
      <c r="A1178" s="1341">
        <f>'SOUTH-2'!A63</f>
        <v>3</v>
      </c>
      <c r="B1178" s="1342" t="str">
        <f>'SOUTH-2'!B63</f>
        <v>33kV Mugdapara Hospital-1 Feeder</v>
      </c>
      <c r="C1178" s="1157">
        <f>'SOUTH-2'!C63</f>
        <v>33</v>
      </c>
      <c r="D1178" s="3225" t="str">
        <f>'SOUTH-2'!D63</f>
        <v>Digital</v>
      </c>
      <c r="E1178" s="1157" t="str">
        <f>'SOUTH-2'!E63</f>
        <v>ABB03911</v>
      </c>
      <c r="F1178" s="1343">
        <f>'SOUTH-2'!F63</f>
        <v>1</v>
      </c>
      <c r="G1178" s="1179">
        <f>'SOUTH-2'!G63</f>
        <v>207821</v>
      </c>
      <c r="H1178" s="1179">
        <f>'SOUTH-2'!H63</f>
        <v>207821</v>
      </c>
      <c r="I1178" s="1179">
        <f>'SOUTH-2'!I63</f>
        <v>0</v>
      </c>
      <c r="J1178" s="1157">
        <f>'SOUTH-2'!J63</f>
        <v>2000</v>
      </c>
      <c r="K1178" s="1151" t="str">
        <f>'SOUTH-2'!K63</f>
        <v>From Downstream</v>
      </c>
      <c r="L1178" s="1180">
        <f>'SOUTH-2'!L63</f>
        <v>8936192</v>
      </c>
      <c r="M1178" s="1180">
        <f>'SOUTH-2'!M63</f>
        <v>9031697.5081524923</v>
      </c>
      <c r="N1178" s="80"/>
      <c r="O1178" s="8"/>
    </row>
    <row r="1179" spans="1:24" x14ac:dyDescent="0.3">
      <c r="A1179" s="1345">
        <f>'SOUTH-2'!A66</f>
        <v>6</v>
      </c>
      <c r="B1179" s="1342" t="str">
        <f>'SOUTH-2'!B66</f>
        <v>33kV Mugdapara Hospital-2 Feeder</v>
      </c>
      <c r="C1179" s="1157">
        <f>'SOUTH-2'!C66</f>
        <v>33</v>
      </c>
      <c r="D1179" s="3226"/>
      <c r="E1179" s="1157" t="str">
        <f>'SOUTH-2'!E66</f>
        <v>ABB03918</v>
      </c>
      <c r="F1179" s="1343">
        <f>'SOUTH-2'!F66</f>
        <v>1</v>
      </c>
      <c r="G1179" s="1179">
        <f>'SOUTH-2'!G66</f>
        <v>297786</v>
      </c>
      <c r="H1179" s="1179">
        <f>'SOUTH-2'!H66</f>
        <v>302279</v>
      </c>
      <c r="I1179" s="1179">
        <f>'SOUTH-2'!I66</f>
        <v>4493</v>
      </c>
      <c r="J1179" s="1157">
        <f>'SOUTH-2'!J66</f>
        <v>2000</v>
      </c>
      <c r="K1179" s="1151">
        <f>'SOUTH-2'!K66</f>
        <v>0</v>
      </c>
      <c r="L1179" s="1180">
        <f>'SOUTH-2'!L66</f>
        <v>8986000</v>
      </c>
      <c r="M1179" s="1180">
        <f>'SOUTH-2'!M66</f>
        <v>9082037.8309080992</v>
      </c>
      <c r="N1179" s="80"/>
      <c r="O1179" s="507"/>
    </row>
    <row r="1180" spans="1:24" x14ac:dyDescent="0.3">
      <c r="A1180" s="519"/>
      <c r="B1180" s="100"/>
      <c r="C1180" s="89"/>
      <c r="D1180" s="601"/>
      <c r="E1180" s="619"/>
      <c r="F1180" s="620"/>
      <c r="G1180" s="2148"/>
      <c r="H1180" s="2148"/>
      <c r="I1180" s="621"/>
      <c r="J1180" s="622" t="s">
        <v>27</v>
      </c>
      <c r="K1180" s="624">
        <f>SUM(K1178:K1179)</f>
        <v>0</v>
      </c>
      <c r="L1180" s="624">
        <f>SUM(L1178:L1179)</f>
        <v>17922192</v>
      </c>
      <c r="M1180" s="624">
        <f>SUM(M1178:M1179)</f>
        <v>18113735.33906059</v>
      </c>
      <c r="N1180" s="1047"/>
      <c r="O1180" s="507"/>
    </row>
    <row r="1181" spans="1:24" x14ac:dyDescent="0.3">
      <c r="A1181" s="507"/>
      <c r="B1181" s="513" t="s">
        <v>1274</v>
      </c>
      <c r="C1181" s="514"/>
      <c r="D1181" s="514"/>
      <c r="E1181" s="514"/>
      <c r="F1181" s="654"/>
      <c r="G1181" s="2228"/>
      <c r="H1181" s="2228"/>
      <c r="I1181" s="514"/>
      <c r="J1181" s="607"/>
      <c r="K1181" s="608"/>
      <c r="L1181" s="609"/>
      <c r="M1181" s="609"/>
      <c r="N1181" s="516"/>
      <c r="O1181" s="11"/>
    </row>
    <row r="1182" spans="1:24" x14ac:dyDescent="0.3">
      <c r="A1182" s="507">
        <v>1</v>
      </c>
      <c r="B1182" s="98" t="s">
        <v>3192</v>
      </c>
      <c r="C1182" s="51">
        <v>33</v>
      </c>
      <c r="D1182" s="934" t="s">
        <v>290</v>
      </c>
      <c r="E1182" s="51">
        <v>38</v>
      </c>
      <c r="F1182" s="3">
        <v>1</v>
      </c>
      <c r="G1182" s="19">
        <v>290773248</v>
      </c>
      <c r="H1182" s="19">
        <v>299709440</v>
      </c>
      <c r="I1182" s="19">
        <f>H1182-G1182</f>
        <v>8936192</v>
      </c>
      <c r="J1182" s="507">
        <v>1</v>
      </c>
      <c r="K1182" s="574">
        <f>J1182*I1182*F1182</f>
        <v>8936192</v>
      </c>
      <c r="L1182" s="21"/>
      <c r="M1182" s="21"/>
      <c r="N1182" s="80"/>
      <c r="O1182" s="11"/>
    </row>
    <row r="1183" spans="1:24" x14ac:dyDescent="0.3">
      <c r="A1183" s="507">
        <v>2</v>
      </c>
      <c r="B1183" s="98" t="s">
        <v>3193</v>
      </c>
      <c r="C1183" s="51">
        <v>33</v>
      </c>
      <c r="D1183" s="935" t="s">
        <v>290</v>
      </c>
      <c r="E1183" s="51">
        <v>15</v>
      </c>
      <c r="F1183" s="3">
        <v>1</v>
      </c>
      <c r="G1183" s="19">
        <v>205869872</v>
      </c>
      <c r="H1183" s="19">
        <v>214806592</v>
      </c>
      <c r="I1183" s="19">
        <f>H1183-G1183</f>
        <v>8936720</v>
      </c>
      <c r="J1183" s="507">
        <v>1</v>
      </c>
      <c r="K1183" s="574">
        <f>J1183*I1183*F1183</f>
        <v>8936720</v>
      </c>
      <c r="L1183" s="21"/>
      <c r="M1183" s="21"/>
      <c r="N1183" s="80"/>
      <c r="O1183" s="11"/>
    </row>
    <row r="1184" spans="1:24" x14ac:dyDescent="0.3">
      <c r="A1184" s="507"/>
      <c r="B1184" s="100"/>
      <c r="C1184" s="89"/>
      <c r="D1184" s="601"/>
      <c r="E1184" s="89"/>
      <c r="F1184" s="46"/>
      <c r="G1184" s="35">
        <v>0</v>
      </c>
      <c r="H1184" s="35">
        <v>0</v>
      </c>
      <c r="I1184" s="35"/>
      <c r="J1184" s="94" t="s">
        <v>27</v>
      </c>
      <c r="K1184" s="2150">
        <f>SUM(K1182:K1183)</f>
        <v>17872912</v>
      </c>
      <c r="L1184" s="42">
        <f>SUM(L1182:L1183)</f>
        <v>0</v>
      </c>
      <c r="M1184" s="42">
        <f>SUM(M1182:M1183)</f>
        <v>0</v>
      </c>
      <c r="N1184" s="83"/>
      <c r="O1184" s="11"/>
    </row>
    <row r="1185" spans="1:21" x14ac:dyDescent="0.3">
      <c r="A1185" s="507"/>
      <c r="B1185" s="532" t="s">
        <v>1275</v>
      </c>
      <c r="C1185" s="533"/>
      <c r="D1185" s="533"/>
      <c r="E1185" s="533"/>
      <c r="F1185" s="656"/>
      <c r="G1185" s="2212">
        <v>0</v>
      </c>
      <c r="H1185" s="2212">
        <v>0</v>
      </c>
      <c r="I1185" s="533"/>
      <c r="J1185" s="533"/>
      <c r="K1185" s="578"/>
      <c r="L1185" s="533"/>
      <c r="M1185" s="536"/>
      <c r="N1185" s="534"/>
      <c r="O1185" s="7"/>
    </row>
    <row r="1186" spans="1:21" x14ac:dyDescent="0.3">
      <c r="A1186" s="507"/>
      <c r="B1186" s="98" t="s">
        <v>796</v>
      </c>
      <c r="C1186" s="51">
        <v>33</v>
      </c>
      <c r="D1186" s="3132" t="s">
        <v>800</v>
      </c>
      <c r="E1186" s="506"/>
      <c r="F1186" s="3"/>
      <c r="G1186" s="19">
        <v>0</v>
      </c>
      <c r="H1186" s="19">
        <v>0</v>
      </c>
      <c r="I1186" s="4"/>
      <c r="J1186" s="507"/>
      <c r="K1186" s="574"/>
      <c r="L1186" s="15">
        <f>J1186*I1186*F1186</f>
        <v>0</v>
      </c>
      <c r="M1186" s="6"/>
      <c r="N1186" s="76"/>
      <c r="O1186" s="507"/>
    </row>
    <row r="1187" spans="1:21" x14ac:dyDescent="0.3">
      <c r="A1187" s="507"/>
      <c r="B1187" s="98" t="s">
        <v>795</v>
      </c>
      <c r="C1187" s="51">
        <v>33</v>
      </c>
      <c r="D1187" s="3133"/>
      <c r="E1187" s="506"/>
      <c r="F1187" s="3"/>
      <c r="G1187" s="19">
        <v>0</v>
      </c>
      <c r="H1187" s="19">
        <v>0</v>
      </c>
      <c r="I1187" s="4"/>
      <c r="J1187" s="507"/>
      <c r="K1187" s="574"/>
      <c r="L1187" s="15">
        <f>J1187*I1187*F1187</f>
        <v>0</v>
      </c>
      <c r="M1187" s="15"/>
      <c r="N1187" s="77"/>
      <c r="O1187" s="507"/>
    </row>
    <row r="1188" spans="1:21" x14ac:dyDescent="0.3">
      <c r="A1188" s="507"/>
      <c r="B1188" s="93"/>
      <c r="C1188" s="87"/>
      <c r="D1188" s="87"/>
      <c r="E1188" s="87"/>
      <c r="F1188" s="655"/>
      <c r="G1188" s="655">
        <v>0</v>
      </c>
      <c r="H1188" s="655">
        <v>0</v>
      </c>
      <c r="I1188" s="36"/>
      <c r="J1188" s="93" t="s">
        <v>262</v>
      </c>
      <c r="K1188" s="577"/>
      <c r="L1188" s="54">
        <f>SUM(L1186:L1187)</f>
        <v>0</v>
      </c>
      <c r="M1188" s="521"/>
      <c r="N1188" s="519"/>
      <c r="O1188" s="507"/>
    </row>
    <row r="1189" spans="1:21" x14ac:dyDescent="0.3">
      <c r="A1189" s="507"/>
      <c r="B1189" s="100"/>
      <c r="C1189" s="89"/>
      <c r="D1189" s="601"/>
      <c r="E1189" s="89"/>
      <c r="F1189" s="46"/>
      <c r="G1189" s="35">
        <v>0</v>
      </c>
      <c r="H1189" s="35">
        <v>0</v>
      </c>
      <c r="I1189" s="35"/>
      <c r="J1189" s="94"/>
      <c r="K1189" s="584"/>
      <c r="L1189" s="42"/>
      <c r="M1189" s="42"/>
      <c r="N1189" s="83"/>
      <c r="O1189" s="11"/>
    </row>
    <row r="1190" spans="1:21" x14ac:dyDescent="0.3">
      <c r="A1190" s="524"/>
      <c r="B1190" s="532" t="s">
        <v>1276</v>
      </c>
      <c r="C1190" s="533"/>
      <c r="D1190" s="533"/>
      <c r="E1190" s="533"/>
      <c r="F1190" s="656"/>
      <c r="G1190" s="2212">
        <v>0</v>
      </c>
      <c r="H1190" s="2212">
        <v>0</v>
      </c>
      <c r="I1190" s="533"/>
      <c r="J1190" s="49"/>
      <c r="K1190" s="587"/>
      <c r="L1190" s="50"/>
      <c r="M1190" s="50"/>
      <c r="N1190" s="534"/>
      <c r="O1190" s="11"/>
    </row>
    <row r="1191" spans="1:21" ht="15.75" customHeight="1" x14ac:dyDescent="0.3">
      <c r="A1191" s="507">
        <v>3</v>
      </c>
      <c r="B1191" s="98" t="s">
        <v>3002</v>
      </c>
      <c r="C1191" s="51">
        <v>33</v>
      </c>
      <c r="D1191" s="938" t="s">
        <v>284</v>
      </c>
      <c r="E1191" s="51">
        <v>16</v>
      </c>
      <c r="F1191" s="3">
        <v>1</v>
      </c>
      <c r="G1191" s="19">
        <v>279390240</v>
      </c>
      <c r="H1191" s="19">
        <v>288322080</v>
      </c>
      <c r="I1191" s="20">
        <f>H1191-G1191</f>
        <v>8931840</v>
      </c>
      <c r="J1191" s="30">
        <v>1</v>
      </c>
      <c r="K1191" s="585"/>
      <c r="L1191" s="21">
        <f>J1191*I1191*F1191</f>
        <v>8931840</v>
      </c>
      <c r="M1191" s="21"/>
      <c r="N1191" s="81"/>
      <c r="O1191" s="11"/>
    </row>
    <row r="1192" spans="1:21" x14ac:dyDescent="0.3">
      <c r="A1192" s="507">
        <v>4</v>
      </c>
      <c r="B1192" s="98" t="s">
        <v>3003</v>
      </c>
      <c r="C1192" s="51">
        <v>33</v>
      </c>
      <c r="D1192" s="940" t="s">
        <v>284</v>
      </c>
      <c r="E1192" s="51">
        <v>196</v>
      </c>
      <c r="F1192" s="3">
        <v>1</v>
      </c>
      <c r="G1192" s="19">
        <v>217124880</v>
      </c>
      <c r="H1192" s="19">
        <v>226062480</v>
      </c>
      <c r="I1192" s="20">
        <f>H1192-G1192</f>
        <v>8937600</v>
      </c>
      <c r="J1192" s="30">
        <v>1</v>
      </c>
      <c r="K1192" s="585"/>
      <c r="L1192" s="21">
        <f>J1192*I1192*F1192</f>
        <v>8937600</v>
      </c>
      <c r="M1192" s="21"/>
      <c r="N1192" s="81"/>
      <c r="O1192" s="11"/>
    </row>
    <row r="1193" spans="1:21" x14ac:dyDescent="0.3">
      <c r="A1193" s="524"/>
      <c r="B1193" s="94"/>
      <c r="C1193" s="88"/>
      <c r="D1193" s="88"/>
      <c r="E1193" s="88"/>
      <c r="F1193" s="659"/>
      <c r="G1193" s="659"/>
      <c r="H1193" s="659"/>
      <c r="I1193" s="37"/>
      <c r="J1193" s="94" t="s">
        <v>27</v>
      </c>
      <c r="K1193" s="586"/>
      <c r="L1193" s="2150">
        <f>SUM(L1191:L1192)</f>
        <v>17869440</v>
      </c>
      <c r="M1193" s="42">
        <f>SUM(M1191:M1192)</f>
        <v>0</v>
      </c>
      <c r="N1193" s="589"/>
      <c r="O1193" s="11"/>
    </row>
    <row r="1194" spans="1:21" ht="16.2" thickBot="1" x14ac:dyDescent="0.35">
      <c r="A1194" s="580"/>
      <c r="B1194" s="611"/>
      <c r="C1194" s="90"/>
      <c r="D1194" s="90"/>
      <c r="E1194" s="90"/>
      <c r="F1194" s="661"/>
      <c r="G1194" s="661"/>
      <c r="H1194" s="661"/>
      <c r="I1194" s="612"/>
      <c r="J1194" s="611"/>
      <c r="K1194" s="613"/>
      <c r="L1194" s="614"/>
      <c r="M1194" s="614"/>
      <c r="N1194" s="1047"/>
      <c r="O1194" s="615"/>
    </row>
    <row r="1195" spans="1:21" x14ac:dyDescent="0.3">
      <c r="A1195" s="580"/>
      <c r="B1195" s="3099" t="s">
        <v>1048</v>
      </c>
      <c r="C1195" s="3100"/>
      <c r="D1195" s="561" t="s">
        <v>14</v>
      </c>
      <c r="E1195"/>
      <c r="F1195" s="3101" t="s">
        <v>2034</v>
      </c>
      <c r="G1195" s="3102"/>
      <c r="H1195" s="3103"/>
      <c r="I1195" s="561" t="s">
        <v>14</v>
      </c>
      <c r="K1195" s="3105" t="s">
        <v>4714</v>
      </c>
      <c r="L1195" s="3106"/>
      <c r="M1195" s="562" t="s">
        <v>14</v>
      </c>
      <c r="N1195" s="1047"/>
      <c r="O1195" s="615"/>
    </row>
    <row r="1196" spans="1:21" x14ac:dyDescent="0.3">
      <c r="A1196" s="580"/>
      <c r="B1196" s="3112" t="str">
        <f>B1177</f>
        <v>MANKNAGAR 33 KV SIDE</v>
      </c>
      <c r="C1196" s="3113"/>
      <c r="D1196" s="567">
        <f>M1180</f>
        <v>18113735.33906059</v>
      </c>
      <c r="E1196"/>
      <c r="F1196" s="3114" t="s">
        <v>810</v>
      </c>
      <c r="G1196" s="3115"/>
      <c r="H1196" s="3116"/>
      <c r="I1196" s="563">
        <f>L1188</f>
        <v>0</v>
      </c>
      <c r="K1196" s="3117" t="str">
        <f>F1197</f>
        <v>33 KV NET IMPORT</v>
      </c>
      <c r="L1196" s="3118"/>
      <c r="M1196" s="565">
        <f>I1197</f>
        <v>18113735.33906059</v>
      </c>
      <c r="N1196" s="1047"/>
      <c r="O1196" s="615"/>
    </row>
    <row r="1197" spans="1:21" x14ac:dyDescent="0.3">
      <c r="A1197" s="580"/>
      <c r="B1197" s="3112"/>
      <c r="C1197" s="3113"/>
      <c r="D1197" s="616"/>
      <c r="E1197"/>
      <c r="F1197" s="3114" t="s">
        <v>2024</v>
      </c>
      <c r="G1197" s="3115"/>
      <c r="H1197" s="3116"/>
      <c r="I1197" s="563">
        <f>D1200-I1196</f>
        <v>18113735.33906059</v>
      </c>
      <c r="K1197" s="3119" t="s">
        <v>1277</v>
      </c>
      <c r="L1197" s="3120"/>
      <c r="M1197" s="563">
        <f>L1193</f>
        <v>17869440</v>
      </c>
      <c r="N1197" s="1047"/>
      <c r="O1197" s="615"/>
      <c r="T1197" s="2671"/>
      <c r="U1197" s="2671"/>
    </row>
    <row r="1198" spans="1:21" x14ac:dyDescent="0.3">
      <c r="A1198" s="580"/>
      <c r="B1198" s="3112"/>
      <c r="C1198" s="3113"/>
      <c r="D1198" s="597"/>
      <c r="E1198"/>
      <c r="F1198"/>
      <c r="G1198" s="2229"/>
      <c r="H1198" s="2229"/>
      <c r="I1198"/>
      <c r="K1198" s="3121" t="s">
        <v>267</v>
      </c>
      <c r="L1198" s="3122"/>
      <c r="M1198" s="563">
        <f>M1196-M1197</f>
        <v>244295.33906058967</v>
      </c>
      <c r="N1198" s="1047"/>
      <c r="O1198" s="615"/>
    </row>
    <row r="1199" spans="1:21" ht="16.2" thickBot="1" x14ac:dyDescent="0.35">
      <c r="A1199" s="580"/>
      <c r="B1199" s="3112"/>
      <c r="C1199" s="3113"/>
      <c r="D1199" s="598"/>
      <c r="E1199"/>
      <c r="F1199"/>
      <c r="G1199" s="2229"/>
      <c r="H1199" s="2229"/>
      <c r="I1199"/>
      <c r="K1199" s="3123" t="s">
        <v>268</v>
      </c>
      <c r="L1199" s="3124"/>
      <c r="M1199" s="566">
        <f>M1198/M1196</f>
        <v>1.348674552695873E-2</v>
      </c>
      <c r="N1199" s="1047"/>
      <c r="O1199" s="615"/>
    </row>
    <row r="1200" spans="1:21" ht="16.2" thickBot="1" x14ac:dyDescent="0.35">
      <c r="A1200" s="580"/>
      <c r="B1200" s="3125" t="s">
        <v>799</v>
      </c>
      <c r="C1200" s="3126"/>
      <c r="D1200" s="564">
        <f>SUM(D1196:D1198)</f>
        <v>18113735.33906059</v>
      </c>
      <c r="E1200"/>
      <c r="N1200" s="1047"/>
      <c r="O1200" s="615"/>
      <c r="T1200" s="2673"/>
      <c r="U1200" s="2673"/>
    </row>
    <row r="1201" spans="1:24" x14ac:dyDescent="0.3">
      <c r="A1201" s="580"/>
      <c r="B1201" s="611"/>
      <c r="C1201" s="90"/>
      <c r="D1201" s="90"/>
      <c r="E1201" s="90"/>
      <c r="F1201" s="661"/>
      <c r="G1201" s="661"/>
      <c r="H1201" s="661"/>
      <c r="I1201" s="612"/>
      <c r="J1201" s="611"/>
      <c r="K1201" s="613"/>
      <c r="L1201" s="614"/>
      <c r="M1201" s="614"/>
      <c r="N1201" s="1047"/>
      <c r="O1201" s="615"/>
    </row>
    <row r="1202" spans="1:24" x14ac:dyDescent="0.3">
      <c r="B1202" s="520"/>
      <c r="C1202" s="511"/>
      <c r="D1202" s="603"/>
      <c r="E1202" s="511"/>
      <c r="N1202" s="721"/>
    </row>
    <row r="1203" spans="1:24" x14ac:dyDescent="0.3">
      <c r="B1203" s="520"/>
      <c r="C1203" s="511"/>
      <c r="D1203" s="603"/>
      <c r="E1203" s="511"/>
      <c r="N1203" s="721"/>
    </row>
    <row r="1204" spans="1:24" ht="43.2" x14ac:dyDescent="0.3">
      <c r="A1204" s="3086" t="s">
        <v>867</v>
      </c>
      <c r="B1204" s="3086"/>
      <c r="C1204" s="3086"/>
      <c r="D1204" s="3086"/>
      <c r="E1204" s="3086"/>
      <c r="F1204" s="3086"/>
      <c r="G1204" s="3086"/>
      <c r="H1204" s="3086"/>
      <c r="I1204" s="3086"/>
      <c r="J1204" s="3086"/>
      <c r="K1204" s="3086"/>
      <c r="L1204" s="3086"/>
      <c r="M1204" s="3086"/>
      <c r="N1204" s="3086"/>
      <c r="O1204" s="629" t="str">
        <f>$O$6</f>
        <v>Month August-2023</v>
      </c>
      <c r="S1204" s="1103" t="s">
        <v>4084</v>
      </c>
      <c r="T1204" s="2672" t="str">
        <f>O1204</f>
        <v>Month August-2023</v>
      </c>
      <c r="U1204" s="2672" t="s">
        <v>5037</v>
      </c>
      <c r="V1204" s="1103" t="s">
        <v>15</v>
      </c>
      <c r="W1204" s="1103" t="s">
        <v>16</v>
      </c>
      <c r="X1204" s="1103" t="s">
        <v>17</v>
      </c>
    </row>
    <row r="1205" spans="1:24" x14ac:dyDescent="0.3">
      <c r="A1205" s="3087" t="s">
        <v>0</v>
      </c>
      <c r="B1205" s="3089" t="s">
        <v>1</v>
      </c>
      <c r="C1205" s="3091" t="s">
        <v>2</v>
      </c>
      <c r="D1205" s="3092"/>
      <c r="E1205" s="3093"/>
      <c r="F1205" s="3223" t="s">
        <v>3</v>
      </c>
      <c r="G1205" s="3091" t="s">
        <v>4</v>
      </c>
      <c r="H1205" s="3093"/>
      <c r="I1205" s="3068"/>
      <c r="J1205" s="3096" t="s">
        <v>5</v>
      </c>
      <c r="K1205" s="3091" t="s">
        <v>6</v>
      </c>
      <c r="L1205" s="3068"/>
      <c r="M1205" s="95" t="s">
        <v>29</v>
      </c>
      <c r="N1205" s="96"/>
      <c r="O1205" s="3067" t="s">
        <v>7</v>
      </c>
      <c r="S1205"/>
      <c r="V1205"/>
      <c r="W1205"/>
      <c r="X1205"/>
    </row>
    <row r="1206" spans="1:24" ht="46.8" x14ac:dyDescent="0.3">
      <c r="A1206" s="3088"/>
      <c r="B1206" s="3090"/>
      <c r="C1206" s="3084" t="s">
        <v>824</v>
      </c>
      <c r="D1206" s="3085"/>
      <c r="E1206" s="85" t="s">
        <v>9</v>
      </c>
      <c r="F1206" s="3224"/>
      <c r="G1206" s="2227" t="str">
        <f>'NORTH-1'!G8</f>
        <v>Reading at 00.00hr 
01.08.2023</v>
      </c>
      <c r="H1206" s="2227" t="str">
        <f>'NORTH-1'!H8</f>
        <v>Reading at 00.00hr 
01.09.2023</v>
      </c>
      <c r="I1206" s="1" t="s">
        <v>10</v>
      </c>
      <c r="J1206" s="3088"/>
      <c r="K1206" s="1" t="s">
        <v>11</v>
      </c>
      <c r="L1206" s="1" t="s">
        <v>12</v>
      </c>
      <c r="M1206" s="508" t="s">
        <v>30</v>
      </c>
      <c r="N1206" s="75" t="s">
        <v>41</v>
      </c>
      <c r="O1206" s="3068"/>
      <c r="S1206"/>
      <c r="T1206" s="2672">
        <v>15283200.000000071</v>
      </c>
      <c r="U1206" s="2672">
        <v>15283200.000000071</v>
      </c>
      <c r="V1206" s="33">
        <f>T1206-U1206</f>
        <v>0</v>
      </c>
      <c r="W1206" s="1104">
        <f>V1206/U1206*100</f>
        <v>0</v>
      </c>
      <c r="X1206" s="33" t="str">
        <f>IF(W1206&gt;40,"FAULT",IF(W1206&lt;-40,"CHECK","OK"))</f>
        <v>OK</v>
      </c>
    </row>
    <row r="1207" spans="1:24" x14ac:dyDescent="0.3">
      <c r="A1207" s="2">
        <v>1</v>
      </c>
      <c r="B1207" s="86">
        <v>2</v>
      </c>
      <c r="C1207" s="2582">
        <v>3</v>
      </c>
      <c r="D1207" s="2615">
        <v>4</v>
      </c>
      <c r="E1207" s="551">
        <v>5</v>
      </c>
      <c r="F1207" s="551">
        <v>6</v>
      </c>
      <c r="G1207" s="2616">
        <f>'PDB Bill AMR'!$H$5</f>
        <v>8</v>
      </c>
      <c r="H1207" s="2616">
        <f>'PDB Bill AMR'!$H$5</f>
        <v>8</v>
      </c>
      <c r="I1207" s="2" t="s">
        <v>2021</v>
      </c>
      <c r="J1207" s="2">
        <v>10</v>
      </c>
      <c r="K1207" s="2" t="s">
        <v>5039</v>
      </c>
      <c r="L1207" s="2" t="s">
        <v>5040</v>
      </c>
      <c r="M1207" s="2">
        <v>13</v>
      </c>
      <c r="N1207" s="2">
        <v>14</v>
      </c>
      <c r="O1207" s="2">
        <v>15</v>
      </c>
      <c r="V1207" s="33"/>
      <c r="W1207" s="1104"/>
      <c r="X1207" s="33"/>
    </row>
    <row r="1208" spans="1:24" x14ac:dyDescent="0.3">
      <c r="A1208" s="519"/>
      <c r="B1208" s="513" t="s">
        <v>1278</v>
      </c>
      <c r="C1208" s="514"/>
      <c r="D1208" s="514"/>
      <c r="E1208" s="514"/>
      <c r="F1208" s="654"/>
      <c r="G1208" s="2228"/>
      <c r="H1208" s="2228"/>
      <c r="I1208" s="514"/>
      <c r="J1208" s="514"/>
      <c r="K1208" s="573"/>
      <c r="L1208" s="514"/>
      <c r="M1208" s="515"/>
      <c r="N1208" s="516"/>
      <c r="O1208" s="507"/>
      <c r="V1208" s="33"/>
      <c r="W1208" s="1104"/>
      <c r="X1208" s="33"/>
    </row>
    <row r="1209" spans="1:24" x14ac:dyDescent="0.3">
      <c r="A1209" s="519">
        <v>1</v>
      </c>
      <c r="B1209" s="98" t="s">
        <v>3096</v>
      </c>
      <c r="C1209" s="51">
        <v>11</v>
      </c>
      <c r="D1209" s="934" t="s">
        <v>290</v>
      </c>
      <c r="E1209" s="51">
        <v>192</v>
      </c>
      <c r="F1209" s="3">
        <v>1</v>
      </c>
      <c r="G1209" s="19">
        <v>277339136</v>
      </c>
      <c r="H1209" s="19">
        <v>286225728</v>
      </c>
      <c r="I1209" s="20">
        <f>H1209-G1209</f>
        <v>8886592</v>
      </c>
      <c r="J1209" s="507">
        <v>1</v>
      </c>
      <c r="K1209" s="574">
        <f>J1209*I1209*F1209</f>
        <v>8886592</v>
      </c>
      <c r="L1209" s="21"/>
      <c r="M1209" s="21">
        <f>K1209*$I$1197/$K$1211</f>
        <v>9049332.1533352584</v>
      </c>
      <c r="N1209" s="80"/>
      <c r="O1209" s="507"/>
      <c r="V1209" s="33"/>
      <c r="W1209" s="1104"/>
      <c r="X1209" s="33"/>
    </row>
    <row r="1210" spans="1:24" x14ac:dyDescent="0.3">
      <c r="A1210" s="519">
        <v>2</v>
      </c>
      <c r="B1210" s="98" t="s">
        <v>3098</v>
      </c>
      <c r="C1210" s="51">
        <v>11</v>
      </c>
      <c r="D1210" s="936" t="s">
        <v>290</v>
      </c>
      <c r="E1210" s="51">
        <v>118</v>
      </c>
      <c r="F1210" s="3">
        <v>1</v>
      </c>
      <c r="G1210" s="19">
        <v>215608912</v>
      </c>
      <c r="H1210" s="19">
        <v>224510304</v>
      </c>
      <c r="I1210" s="20">
        <f>H1210-G1210</f>
        <v>8901392</v>
      </c>
      <c r="J1210" s="507">
        <v>1</v>
      </c>
      <c r="K1210" s="574">
        <f>J1210*I1210*F1210</f>
        <v>8901392</v>
      </c>
      <c r="L1210" s="21"/>
      <c r="M1210" s="21">
        <f>K1210*$I$1197/$K$1211</f>
        <v>9064403.1857253313</v>
      </c>
      <c r="N1210" s="80"/>
      <c r="O1210" s="507"/>
      <c r="V1210" s="33"/>
      <c r="W1210" s="1104"/>
      <c r="X1210" s="33"/>
    </row>
    <row r="1211" spans="1:24" x14ac:dyDescent="0.3">
      <c r="A1211" s="519"/>
      <c r="B1211" s="100"/>
      <c r="C1211" s="89"/>
      <c r="D1211" s="601"/>
      <c r="E1211" s="89"/>
      <c r="F1211" s="46"/>
      <c r="G1211" s="35">
        <v>0</v>
      </c>
      <c r="H1211" s="35">
        <v>0</v>
      </c>
      <c r="I1211" s="47"/>
      <c r="J1211" s="38" t="s">
        <v>27</v>
      </c>
      <c r="K1211" s="2150">
        <f>SUM(K1209:K1210)</f>
        <v>17787984</v>
      </c>
      <c r="L1211" s="48"/>
      <c r="M1211" s="42">
        <f>SUM(M1209:M1210)</f>
        <v>18113735.33906059</v>
      </c>
      <c r="N1211" s="83"/>
      <c r="O1211" s="507"/>
      <c r="V1211" s="33"/>
      <c r="W1211" s="1104"/>
      <c r="X1211" s="33"/>
    </row>
    <row r="1212" spans="1:24" x14ac:dyDescent="0.3">
      <c r="A1212" s="519"/>
      <c r="B1212" s="532" t="s">
        <v>1278</v>
      </c>
      <c r="C1212" s="533"/>
      <c r="D1212" s="533"/>
      <c r="E1212" s="533"/>
      <c r="F1212" s="656"/>
      <c r="G1212" s="2212">
        <v>0</v>
      </c>
      <c r="H1212" s="2212">
        <v>0</v>
      </c>
      <c r="I1212" s="533"/>
      <c r="J1212" s="49"/>
      <c r="K1212" s="587"/>
      <c r="L1212" s="50"/>
      <c r="M1212" s="50"/>
      <c r="N1212" s="534"/>
      <c r="O1212" s="507"/>
      <c r="V1212" s="33"/>
      <c r="W1212" s="1104"/>
      <c r="X1212" s="33"/>
    </row>
    <row r="1213" spans="1:24" ht="15.75" customHeight="1" x14ac:dyDescent="0.3">
      <c r="A1213" s="519">
        <v>1</v>
      </c>
      <c r="B1213" s="98" t="s">
        <v>3194</v>
      </c>
      <c r="C1213" s="72">
        <v>11</v>
      </c>
      <c r="D1213" s="945"/>
      <c r="E1213" s="51">
        <v>93</v>
      </c>
      <c r="F1213" s="3">
        <v>1</v>
      </c>
      <c r="G1213" s="2231">
        <v>40386420</v>
      </c>
      <c r="H1213" s="2231">
        <v>41951856</v>
      </c>
      <c r="I1213" s="19">
        <f t="shared" ref="I1213:I1229" si="162">H1213-G1213</f>
        <v>1565436</v>
      </c>
      <c r="J1213" s="507">
        <v>1</v>
      </c>
      <c r="K1213" s="581"/>
      <c r="L1213" s="21">
        <f t="shared" ref="L1213:L1229" si="163">J1213*I1213*F1213</f>
        <v>1565436</v>
      </c>
      <c r="M1213" s="21">
        <f t="shared" ref="M1213:M1225" si="164">L1213*$K$1230/$L$1230</f>
        <v>1583920.0344249327</v>
      </c>
      <c r="N1213" s="1098" t="s">
        <v>90</v>
      </c>
      <c r="O1213" s="14"/>
      <c r="S1213" s="511" t="str">
        <f t="shared" ref="S1213:S1229" si="165">B1213</f>
        <v>City Corporation</v>
      </c>
      <c r="T1213" s="2672">
        <f t="shared" ref="T1213:T1229" si="166">M1213</f>
        <v>1583920.0344249327</v>
      </c>
      <c r="U1213" s="2672">
        <v>672002.15743799892</v>
      </c>
      <c r="V1213" s="33">
        <f t="shared" ref="V1213:V1229" si="167">T1213-U1213</f>
        <v>911917.87698693376</v>
      </c>
      <c r="W1213" s="1104">
        <f t="shared" ref="W1213:W1229" si="168">V1213/U1213*100</f>
        <v>135.70162936137154</v>
      </c>
      <c r="X1213" s="33" t="str">
        <f t="shared" ref="X1213:X1229" si="169">IF(W1213&gt;40,"FAULT",IF(W1213&lt;-40,"CHECK","OK"))</f>
        <v>FAULT</v>
      </c>
    </row>
    <row r="1214" spans="1:24" x14ac:dyDescent="0.3">
      <c r="A1214" s="519">
        <v>2</v>
      </c>
      <c r="B1214" s="98" t="s">
        <v>3195</v>
      </c>
      <c r="C1214" s="72">
        <v>11</v>
      </c>
      <c r="D1214" s="946"/>
      <c r="E1214" s="51"/>
      <c r="F1214" s="3">
        <v>1</v>
      </c>
      <c r="G1214" s="2231">
        <v>53690908</v>
      </c>
      <c r="H1214" s="2231">
        <v>56049584</v>
      </c>
      <c r="I1214" s="19">
        <f t="shared" si="162"/>
        <v>2358676</v>
      </c>
      <c r="J1214" s="507">
        <v>1</v>
      </c>
      <c r="K1214" s="581"/>
      <c r="L1214" s="21">
        <f t="shared" si="163"/>
        <v>2358676</v>
      </c>
      <c r="M1214" s="21">
        <f t="shared" si="164"/>
        <v>2386526.2911529206</v>
      </c>
      <c r="N1214" s="1098" t="s">
        <v>92</v>
      </c>
      <c r="O1214" s="14"/>
      <c r="S1214" s="511" t="str">
        <f t="shared" si="165"/>
        <v>Bot tola</v>
      </c>
      <c r="T1214" s="2672">
        <f t="shared" si="166"/>
        <v>2386526.2911529206</v>
      </c>
      <c r="U1214" s="2672">
        <v>2395209.9677711884</v>
      </c>
      <c r="V1214" s="33">
        <f t="shared" si="167"/>
        <v>-8683.676618267782</v>
      </c>
      <c r="W1214" s="1104">
        <f t="shared" si="168"/>
        <v>-0.3625434402457916</v>
      </c>
      <c r="X1214" s="33" t="str">
        <f t="shared" si="169"/>
        <v>OK</v>
      </c>
    </row>
    <row r="1215" spans="1:24" x14ac:dyDescent="0.3">
      <c r="A1215" s="519">
        <v>3</v>
      </c>
      <c r="B1215" s="98" t="s">
        <v>3196</v>
      </c>
      <c r="C1215" s="72">
        <v>11</v>
      </c>
      <c r="D1215" s="946"/>
      <c r="E1215" s="51">
        <v>145</v>
      </c>
      <c r="F1215" s="3">
        <v>1</v>
      </c>
      <c r="G1215" s="2231">
        <v>34782876</v>
      </c>
      <c r="H1215" s="2231">
        <v>35789952</v>
      </c>
      <c r="I1215" s="19">
        <f t="shared" si="162"/>
        <v>1007076</v>
      </c>
      <c r="J1215" s="507">
        <v>1</v>
      </c>
      <c r="K1215" s="581"/>
      <c r="L1215" s="21">
        <f t="shared" si="163"/>
        <v>1007076</v>
      </c>
      <c r="M1215" s="21">
        <f t="shared" si="164"/>
        <v>1018967.145631328</v>
      </c>
      <c r="N1215" s="1098" t="s">
        <v>99</v>
      </c>
      <c r="O1215" s="14"/>
      <c r="S1215" s="511" t="str">
        <f t="shared" si="165"/>
        <v>Jhilpar</v>
      </c>
      <c r="T1215" s="2672">
        <f t="shared" si="166"/>
        <v>1018967.145631328</v>
      </c>
      <c r="U1215" s="2672">
        <v>1203846.252518706</v>
      </c>
      <c r="V1215" s="33">
        <f t="shared" si="167"/>
        <v>-184879.10688737803</v>
      </c>
      <c r="W1215" s="1104">
        <f t="shared" si="168"/>
        <v>-15.357368642430133</v>
      </c>
      <c r="X1215" s="33" t="str">
        <f t="shared" si="169"/>
        <v>OK</v>
      </c>
    </row>
    <row r="1216" spans="1:24" x14ac:dyDescent="0.3">
      <c r="A1216" s="519">
        <v>4</v>
      </c>
      <c r="B1216" s="98" t="s">
        <v>3197</v>
      </c>
      <c r="C1216" s="72">
        <v>11</v>
      </c>
      <c r="D1216" s="946"/>
      <c r="E1216" s="51">
        <v>128</v>
      </c>
      <c r="F1216" s="3">
        <v>1</v>
      </c>
      <c r="G1216" s="2231">
        <v>37782388</v>
      </c>
      <c r="H1216" s="2231">
        <v>38835864</v>
      </c>
      <c r="I1216" s="19">
        <f t="shared" si="162"/>
        <v>1053476</v>
      </c>
      <c r="J1216" s="507">
        <v>1</v>
      </c>
      <c r="K1216" s="581"/>
      <c r="L1216" s="21">
        <f t="shared" si="163"/>
        <v>1053476</v>
      </c>
      <c r="M1216" s="21">
        <f t="shared" si="164"/>
        <v>1065915.0180434338</v>
      </c>
      <c r="N1216" s="71" t="s">
        <v>90</v>
      </c>
      <c r="O1216" s="14"/>
      <c r="S1216" s="511" t="str">
        <f t="shared" si="165"/>
        <v>Central Bashaboo</v>
      </c>
      <c r="T1216" s="2672">
        <f t="shared" si="166"/>
        <v>1065915.0180434338</v>
      </c>
      <c r="U1216" s="2672">
        <v>2018436.772260396</v>
      </c>
      <c r="V1216" s="33">
        <f t="shared" si="167"/>
        <v>-952521.75421696226</v>
      </c>
      <c r="W1216" s="1104">
        <f t="shared" si="168"/>
        <v>-47.19106227688556</v>
      </c>
      <c r="X1216" s="33" t="str">
        <f t="shared" si="169"/>
        <v>CHECK</v>
      </c>
    </row>
    <row r="1217" spans="1:24" x14ac:dyDescent="0.3">
      <c r="A1217" s="519">
        <v>5</v>
      </c>
      <c r="B1217" s="98" t="s">
        <v>3198</v>
      </c>
      <c r="C1217" s="72">
        <v>11</v>
      </c>
      <c r="D1217" s="946"/>
      <c r="E1217" s="51">
        <v>8</v>
      </c>
      <c r="F1217" s="1725">
        <v>1.5</v>
      </c>
      <c r="G1217" s="2231">
        <v>18572154</v>
      </c>
      <c r="H1217" s="2231">
        <v>19006514</v>
      </c>
      <c r="I1217" s="19">
        <f t="shared" si="162"/>
        <v>434360</v>
      </c>
      <c r="J1217" s="507">
        <v>1</v>
      </c>
      <c r="K1217" s="581"/>
      <c r="L1217" s="21">
        <f>J1217*I1217*F1217</f>
        <v>651540</v>
      </c>
      <c r="M1217" s="21">
        <f t="shared" si="164"/>
        <v>659233.12050394958</v>
      </c>
      <c r="N1217" s="71" t="s">
        <v>99</v>
      </c>
      <c r="O1217" s="14"/>
      <c r="S1217" s="511" t="str">
        <f t="shared" si="165"/>
        <v>Kadamtala</v>
      </c>
      <c r="T1217" s="2672">
        <f t="shared" si="166"/>
        <v>659233.12050394958</v>
      </c>
      <c r="U1217" s="2672">
        <v>895857.2066121283</v>
      </c>
      <c r="V1217" s="33">
        <f t="shared" si="167"/>
        <v>-236624.08610817872</v>
      </c>
      <c r="W1217" s="1104">
        <f t="shared" si="168"/>
        <v>-26.413147582193623</v>
      </c>
      <c r="X1217" s="33" t="str">
        <f t="shared" si="169"/>
        <v>OK</v>
      </c>
    </row>
    <row r="1218" spans="1:24" x14ac:dyDescent="0.3">
      <c r="A1218" s="519">
        <v>6</v>
      </c>
      <c r="B1218" s="98" t="s">
        <v>3199</v>
      </c>
      <c r="C1218" s="72">
        <v>11</v>
      </c>
      <c r="D1218" s="946"/>
      <c r="E1218" s="51">
        <v>119</v>
      </c>
      <c r="F1218" s="3">
        <v>1</v>
      </c>
      <c r="G1218" s="2231">
        <v>19018394</v>
      </c>
      <c r="H1218" s="2231">
        <v>19583192</v>
      </c>
      <c r="I1218" s="19">
        <f t="shared" si="162"/>
        <v>564798</v>
      </c>
      <c r="J1218" s="507">
        <v>1</v>
      </c>
      <c r="K1218" s="581"/>
      <c r="L1218" s="21">
        <f t="shared" si="163"/>
        <v>564798</v>
      </c>
      <c r="M1218" s="21">
        <f t="shared" si="164"/>
        <v>571466.90609078435</v>
      </c>
      <c r="N1218" s="1098" t="s">
        <v>83</v>
      </c>
      <c r="O1218" s="14"/>
      <c r="S1218" s="511" t="str">
        <f t="shared" si="165"/>
        <v>Ansar VDP</v>
      </c>
      <c r="T1218" s="2672">
        <f t="shared" si="166"/>
        <v>571466.90609078435</v>
      </c>
      <c r="U1218" s="2672">
        <v>611327.41816157405</v>
      </c>
      <c r="V1218" s="33">
        <f t="shared" si="167"/>
        <v>-39860.5120707897</v>
      </c>
      <c r="W1218" s="1104">
        <f t="shared" si="168"/>
        <v>-6.5203213346231026</v>
      </c>
      <c r="X1218" s="33" t="str">
        <f t="shared" si="169"/>
        <v>OK</v>
      </c>
    </row>
    <row r="1219" spans="1:24" x14ac:dyDescent="0.3">
      <c r="A1219" s="519">
        <v>7</v>
      </c>
      <c r="B1219" s="98" t="s">
        <v>3200</v>
      </c>
      <c r="C1219" s="72">
        <v>11</v>
      </c>
      <c r="D1219" s="946"/>
      <c r="E1219" s="51"/>
      <c r="F1219" s="3">
        <v>1</v>
      </c>
      <c r="G1219" s="2231">
        <v>5903745</v>
      </c>
      <c r="H1219" s="2231">
        <v>6214345</v>
      </c>
      <c r="I1219" s="19">
        <f t="shared" si="162"/>
        <v>310600</v>
      </c>
      <c r="J1219" s="507">
        <v>1</v>
      </c>
      <c r="K1219" s="581"/>
      <c r="L1219" s="21">
        <f t="shared" si="163"/>
        <v>310600</v>
      </c>
      <c r="M1219" s="21">
        <f t="shared" si="164"/>
        <v>314267.43903448246</v>
      </c>
      <c r="N1219" s="71" t="s">
        <v>99</v>
      </c>
      <c r="O1219" s="14"/>
      <c r="S1219" s="511" t="str">
        <f t="shared" si="165"/>
        <v>Mugda Hospital Express-01</v>
      </c>
      <c r="T1219" s="2672">
        <f t="shared" si="166"/>
        <v>314267.43903448246</v>
      </c>
      <c r="U1219" s="2672">
        <v>307500.56369143765</v>
      </c>
      <c r="V1219" s="33">
        <f t="shared" si="167"/>
        <v>6766.8753430448123</v>
      </c>
      <c r="W1219" s="1104">
        <f t="shared" si="168"/>
        <v>2.2006058336319194</v>
      </c>
      <c r="X1219" s="33" t="str">
        <f t="shared" si="169"/>
        <v>OK</v>
      </c>
    </row>
    <row r="1220" spans="1:24" x14ac:dyDescent="0.3">
      <c r="A1220" s="519">
        <v>8</v>
      </c>
      <c r="B1220" s="98" t="s">
        <v>3201</v>
      </c>
      <c r="C1220" s="72">
        <v>11</v>
      </c>
      <c r="D1220" s="946"/>
      <c r="E1220" s="51">
        <v>7</v>
      </c>
      <c r="F1220" s="1725">
        <v>1.22</v>
      </c>
      <c r="G1220" s="2231">
        <v>47940324</v>
      </c>
      <c r="H1220" s="2231">
        <v>49075360</v>
      </c>
      <c r="I1220" s="19">
        <f t="shared" si="162"/>
        <v>1135036</v>
      </c>
      <c r="J1220" s="507">
        <v>1</v>
      </c>
      <c r="K1220" s="581"/>
      <c r="L1220" s="21">
        <f t="shared" si="163"/>
        <v>1384743.92</v>
      </c>
      <c r="M1220" s="21">
        <f t="shared" si="164"/>
        <v>1401094.4155085972</v>
      </c>
      <c r="N1220" s="71" t="s">
        <v>99</v>
      </c>
      <c r="O1220" s="14"/>
      <c r="S1220" s="511" t="str">
        <f t="shared" si="165"/>
        <v>Boro Masjid</v>
      </c>
      <c r="T1220" s="2672">
        <f t="shared" si="166"/>
        <v>1401094.4155085972</v>
      </c>
      <c r="U1220" s="2672">
        <v>1717015.7128850401</v>
      </c>
      <c r="V1220" s="33">
        <f t="shared" si="167"/>
        <v>-315921.29737644293</v>
      </c>
      <c r="W1220" s="1104">
        <f t="shared" si="168"/>
        <v>-18.399441251799129</v>
      </c>
      <c r="X1220" s="33" t="str">
        <f t="shared" si="169"/>
        <v>OK</v>
      </c>
    </row>
    <row r="1221" spans="1:24" x14ac:dyDescent="0.3">
      <c r="A1221" s="519">
        <v>1</v>
      </c>
      <c r="B1221" s="98" t="s">
        <v>3202</v>
      </c>
      <c r="C1221" s="72">
        <v>11</v>
      </c>
      <c r="D1221" s="946"/>
      <c r="E1221" s="51">
        <v>120</v>
      </c>
      <c r="F1221" s="3">
        <v>1</v>
      </c>
      <c r="G1221" s="2231">
        <v>46909724</v>
      </c>
      <c r="H1221" s="2231">
        <v>47889764</v>
      </c>
      <c r="I1221" s="19">
        <f t="shared" si="162"/>
        <v>980040</v>
      </c>
      <c r="J1221" s="507">
        <v>1</v>
      </c>
      <c r="K1221" s="581"/>
      <c r="L1221" s="21">
        <f t="shared" si="163"/>
        <v>980040</v>
      </c>
      <c r="M1221" s="21">
        <f t="shared" si="164"/>
        <v>991611.91549051588</v>
      </c>
      <c r="N1221" s="71" t="s">
        <v>92</v>
      </c>
      <c r="O1221" s="14"/>
      <c r="S1221" s="511" t="str">
        <f t="shared" si="165"/>
        <v>Anandodhara</v>
      </c>
      <c r="T1221" s="2672">
        <f t="shared" si="166"/>
        <v>991611.91549051588</v>
      </c>
      <c r="U1221" s="2672">
        <v>1008287.8476955717</v>
      </c>
      <c r="V1221" s="33">
        <f t="shared" si="167"/>
        <v>-16675.93220505584</v>
      </c>
      <c r="W1221" s="1104">
        <f t="shared" si="168"/>
        <v>-1.6538860646955589</v>
      </c>
      <c r="X1221" s="33" t="str">
        <f t="shared" si="169"/>
        <v>OK</v>
      </c>
    </row>
    <row r="1222" spans="1:24" x14ac:dyDescent="0.3">
      <c r="A1222" s="519">
        <v>2</v>
      </c>
      <c r="B1222" s="98" t="s">
        <v>3203</v>
      </c>
      <c r="C1222" s="72">
        <v>11</v>
      </c>
      <c r="D1222" s="946"/>
      <c r="E1222" s="51">
        <v>117</v>
      </c>
      <c r="F1222" s="3">
        <v>1</v>
      </c>
      <c r="G1222" s="2231">
        <v>38905824</v>
      </c>
      <c r="H1222" s="2231">
        <v>40800540</v>
      </c>
      <c r="I1222" s="19">
        <f t="shared" si="162"/>
        <v>1894716</v>
      </c>
      <c r="J1222" s="507">
        <v>1</v>
      </c>
      <c r="K1222" s="581"/>
      <c r="L1222" s="21">
        <f t="shared" si="163"/>
        <v>1894716</v>
      </c>
      <c r="M1222" s="21">
        <f t="shared" si="164"/>
        <v>1917088.0393356681</v>
      </c>
      <c r="N1222" s="71" t="s">
        <v>90</v>
      </c>
      <c r="O1222" s="14"/>
      <c r="S1222" s="511" t="str">
        <f t="shared" si="165"/>
        <v>Culvert</v>
      </c>
      <c r="T1222" s="2672">
        <f t="shared" si="166"/>
        <v>1917088.0393356681</v>
      </c>
      <c r="U1222" s="2672">
        <v>2175998.5274232151</v>
      </c>
      <c r="V1222" s="33">
        <f t="shared" si="167"/>
        <v>-258910.48808754701</v>
      </c>
      <c r="W1222" s="1104">
        <f t="shared" si="168"/>
        <v>-11.898467982611411</v>
      </c>
      <c r="X1222" s="33" t="str">
        <f t="shared" si="169"/>
        <v>OK</v>
      </c>
    </row>
    <row r="1223" spans="1:24" x14ac:dyDescent="0.3">
      <c r="A1223" s="519">
        <v>3</v>
      </c>
      <c r="B1223" s="98" t="s">
        <v>3204</v>
      </c>
      <c r="C1223" s="72">
        <v>11</v>
      </c>
      <c r="D1223" s="946"/>
      <c r="E1223" s="51">
        <v>97</v>
      </c>
      <c r="F1223" s="3">
        <v>1</v>
      </c>
      <c r="G1223" s="2231">
        <v>4845548</v>
      </c>
      <c r="H1223" s="2231">
        <v>4845548</v>
      </c>
      <c r="I1223" s="19">
        <f t="shared" si="162"/>
        <v>0</v>
      </c>
      <c r="J1223" s="507">
        <v>1</v>
      </c>
      <c r="K1223" s="581"/>
      <c r="L1223" s="21">
        <f t="shared" si="163"/>
        <v>0</v>
      </c>
      <c r="M1223" s="21">
        <f t="shared" si="164"/>
        <v>0</v>
      </c>
      <c r="N1223" s="71" t="s">
        <v>99</v>
      </c>
      <c r="O1223" s="14"/>
      <c r="S1223" s="511" t="str">
        <f t="shared" si="165"/>
        <v>Mugda Hospital Express-02</v>
      </c>
      <c r="T1223" s="2672">
        <f t="shared" si="166"/>
        <v>0</v>
      </c>
      <c r="U1223" s="2672">
        <v>0</v>
      </c>
      <c r="V1223" s="33">
        <f t="shared" si="167"/>
        <v>0</v>
      </c>
      <c r="W1223" s="1104" t="e">
        <f t="shared" si="168"/>
        <v>#DIV/0!</v>
      </c>
      <c r="X1223" s="33" t="e">
        <f t="shared" si="169"/>
        <v>#DIV/0!</v>
      </c>
    </row>
    <row r="1224" spans="1:24" x14ac:dyDescent="0.3">
      <c r="A1224" s="519">
        <v>4</v>
      </c>
      <c r="B1224" s="98" t="s">
        <v>3205</v>
      </c>
      <c r="C1224" s="72">
        <v>11</v>
      </c>
      <c r="D1224" s="946"/>
      <c r="E1224" s="51">
        <v>98</v>
      </c>
      <c r="F1224" s="3">
        <v>1</v>
      </c>
      <c r="G1224" s="2231">
        <v>26401136</v>
      </c>
      <c r="H1224" s="2231">
        <v>27342334</v>
      </c>
      <c r="I1224" s="19">
        <f t="shared" si="162"/>
        <v>941198</v>
      </c>
      <c r="J1224" s="507">
        <v>1</v>
      </c>
      <c r="K1224" s="581"/>
      <c r="L1224" s="21">
        <f t="shared" si="163"/>
        <v>941198</v>
      </c>
      <c r="M1224" s="21">
        <f t="shared" si="164"/>
        <v>952311.28488208901</v>
      </c>
      <c r="N1224" s="71" t="s">
        <v>90</v>
      </c>
      <c r="O1224" s="14"/>
      <c r="S1224" s="511" t="str">
        <f t="shared" si="165"/>
        <v>Jhor Pukur</v>
      </c>
      <c r="T1224" s="2672">
        <f t="shared" si="166"/>
        <v>952311.28488208901</v>
      </c>
      <c r="U1224" s="2672">
        <v>1695311.8425099023</v>
      </c>
      <c r="V1224" s="33">
        <f t="shared" si="167"/>
        <v>-743000.55762781331</v>
      </c>
      <c r="W1224" s="1104">
        <f t="shared" si="168"/>
        <v>-43.826778000193997</v>
      </c>
      <c r="X1224" s="33" t="str">
        <f t="shared" si="169"/>
        <v>CHECK</v>
      </c>
    </row>
    <row r="1225" spans="1:24" x14ac:dyDescent="0.3">
      <c r="A1225" s="519">
        <v>5</v>
      </c>
      <c r="B1225" s="98" t="s">
        <v>3206</v>
      </c>
      <c r="C1225" s="72">
        <v>11</v>
      </c>
      <c r="D1225" s="946"/>
      <c r="E1225" s="51">
        <v>99</v>
      </c>
      <c r="F1225" s="3">
        <v>1</v>
      </c>
      <c r="G1225" s="2231">
        <v>23345024</v>
      </c>
      <c r="H1225" s="2231">
        <v>23934662</v>
      </c>
      <c r="I1225" s="19">
        <f t="shared" si="162"/>
        <v>589638</v>
      </c>
      <c r="J1225" s="507">
        <v>1</v>
      </c>
      <c r="K1225" s="581"/>
      <c r="L1225" s="21">
        <f t="shared" si="163"/>
        <v>589638</v>
      </c>
      <c r="M1225" s="21">
        <f t="shared" si="164"/>
        <v>596600.20675278234</v>
      </c>
      <c r="N1225" s="71" t="s">
        <v>99</v>
      </c>
      <c r="O1225" s="14"/>
      <c r="S1225" s="511" t="str">
        <f t="shared" si="165"/>
        <v>T&amp;T</v>
      </c>
      <c r="T1225" s="2672">
        <f t="shared" si="166"/>
        <v>596600.20675278234</v>
      </c>
      <c r="U1225" s="2672">
        <v>721459.97246015409</v>
      </c>
      <c r="V1225" s="33">
        <f t="shared" si="167"/>
        <v>-124859.76570737176</v>
      </c>
      <c r="W1225" s="1104">
        <f t="shared" si="168"/>
        <v>-17.306540968808591</v>
      </c>
      <c r="X1225" s="33" t="str">
        <f t="shared" si="169"/>
        <v>OK</v>
      </c>
    </row>
    <row r="1226" spans="1:24" x14ac:dyDescent="0.3">
      <c r="A1226" s="519">
        <v>6</v>
      </c>
      <c r="B1226" s="98" t="s">
        <v>3207</v>
      </c>
      <c r="C1226" s="72">
        <v>11</v>
      </c>
      <c r="D1226" s="946"/>
      <c r="E1226" s="51">
        <v>9</v>
      </c>
      <c r="F1226" s="3">
        <v>1</v>
      </c>
      <c r="G1226" s="2231">
        <v>67435952</v>
      </c>
      <c r="H1226" s="2231">
        <v>69907712</v>
      </c>
      <c r="I1226" s="19">
        <f t="shared" si="162"/>
        <v>2471760</v>
      </c>
      <c r="J1226" s="507">
        <v>1</v>
      </c>
      <c r="K1226" s="581"/>
      <c r="L1226" s="21">
        <f t="shared" si="163"/>
        <v>2471760</v>
      </c>
      <c r="M1226" s="21">
        <f t="shared" ref="M1226:M1229" si="170">L1226*$K$1230/$L$1230</f>
        <v>2500945.5412359061</v>
      </c>
      <c r="N1226" s="71" t="s">
        <v>92</v>
      </c>
      <c r="O1226" s="14"/>
      <c r="S1226" s="511" t="str">
        <f t="shared" si="165"/>
        <v>Haider Ali</v>
      </c>
      <c r="T1226" s="2672">
        <f t="shared" si="166"/>
        <v>2500945.5412359061</v>
      </c>
      <c r="U1226" s="2672">
        <v>2687168.9247871269</v>
      </c>
      <c r="V1226" s="33">
        <f t="shared" si="167"/>
        <v>-186223.38355122088</v>
      </c>
      <c r="W1226" s="1104">
        <f t="shared" si="168"/>
        <v>-6.9300959025481879</v>
      </c>
      <c r="X1226" s="33" t="str">
        <f t="shared" si="169"/>
        <v>OK</v>
      </c>
    </row>
    <row r="1227" spans="1:24" x14ac:dyDescent="0.3">
      <c r="A1227" s="519"/>
      <c r="B1227" s="98" t="s">
        <v>4673</v>
      </c>
      <c r="C1227" s="72">
        <v>11</v>
      </c>
      <c r="D1227" s="946"/>
      <c r="E1227" s="51"/>
      <c r="F1227" s="3">
        <v>1</v>
      </c>
      <c r="G1227" s="2231">
        <v>0</v>
      </c>
      <c r="H1227" s="2231">
        <v>0</v>
      </c>
      <c r="I1227" s="19">
        <f t="shared" si="162"/>
        <v>0</v>
      </c>
      <c r="J1227" s="507">
        <v>1</v>
      </c>
      <c r="K1227" s="581" t="s">
        <v>292</v>
      </c>
      <c r="L1227" s="652">
        <f>1.73*10.5*O1227*0.9*24*31</f>
        <v>2128574.7000000002</v>
      </c>
      <c r="M1227" s="21">
        <f t="shared" si="170"/>
        <v>2153708.0481731873</v>
      </c>
      <c r="N1227" s="71" t="s">
        <v>90</v>
      </c>
      <c r="O1227" s="14">
        <v>175</v>
      </c>
      <c r="S1227" s="511" t="str">
        <f t="shared" si="165"/>
        <v xml:space="preserve">11kv Tilpapara </v>
      </c>
      <c r="T1227" s="2672">
        <f t="shared" si="166"/>
        <v>2153708.0481731873</v>
      </c>
      <c r="U1227" s="2672">
        <v>2169910.6664279159</v>
      </c>
      <c r="V1227" s="33">
        <f t="shared" si="167"/>
        <v>-16202.618254728615</v>
      </c>
      <c r="W1227" s="1104">
        <f t="shared" si="168"/>
        <v>-0.74669517530881557</v>
      </c>
      <c r="X1227" s="33"/>
    </row>
    <row r="1228" spans="1:24" x14ac:dyDescent="0.3">
      <c r="A1228" s="519">
        <v>7</v>
      </c>
      <c r="B1228" s="98" t="s">
        <v>3034</v>
      </c>
      <c r="C1228" s="72">
        <v>11</v>
      </c>
      <c r="D1228" s="946"/>
      <c r="E1228" s="51"/>
      <c r="F1228" s="3">
        <v>1</v>
      </c>
      <c r="G1228" s="2231">
        <v>2964</v>
      </c>
      <c r="H1228" s="2231">
        <v>3043</v>
      </c>
      <c r="I1228" s="19">
        <f t="shared" si="162"/>
        <v>79</v>
      </c>
      <c r="J1228" s="1723">
        <v>1</v>
      </c>
      <c r="K1228" s="581"/>
      <c r="L1228" s="21">
        <f t="shared" si="163"/>
        <v>79</v>
      </c>
      <c r="M1228" s="21">
        <f t="shared" si="170"/>
        <v>79.932800011990082</v>
      </c>
      <c r="N1228" s="71" t="s">
        <v>99</v>
      </c>
      <c r="O1228" s="14"/>
      <c r="S1228" s="511" t="str">
        <f t="shared" si="165"/>
        <v>AT-01</v>
      </c>
      <c r="T1228" s="2672">
        <f t="shared" si="166"/>
        <v>79.932800011990082</v>
      </c>
      <c r="U1228" s="2672">
        <v>89.82420898236488</v>
      </c>
      <c r="V1228" s="33">
        <f t="shared" si="167"/>
        <v>-9.8914089703747976</v>
      </c>
      <c r="W1228" s="1104">
        <f t="shared" si="168"/>
        <v>-11.011963347561201</v>
      </c>
      <c r="X1228" s="33" t="str">
        <f t="shared" si="169"/>
        <v>OK</v>
      </c>
    </row>
    <row r="1229" spans="1:24" x14ac:dyDescent="0.3">
      <c r="A1229" s="519">
        <v>8</v>
      </c>
      <c r="B1229" s="98" t="s">
        <v>3035</v>
      </c>
      <c r="C1229" s="72">
        <v>11</v>
      </c>
      <c r="D1229" s="947"/>
      <c r="E1229" s="51"/>
      <c r="F1229" s="3">
        <v>1</v>
      </c>
      <c r="G1229" s="2231">
        <v>17.34</v>
      </c>
      <c r="H1229" s="2231">
        <v>17.34</v>
      </c>
      <c r="I1229" s="19">
        <f t="shared" si="162"/>
        <v>0</v>
      </c>
      <c r="J1229" s="1723">
        <v>1</v>
      </c>
      <c r="K1229" s="581"/>
      <c r="L1229" s="21">
        <f t="shared" si="163"/>
        <v>0</v>
      </c>
      <c r="M1229" s="21">
        <f t="shared" si="170"/>
        <v>0</v>
      </c>
      <c r="N1229" s="71" t="s">
        <v>99</v>
      </c>
      <c r="O1229" s="14"/>
      <c r="S1229" s="511" t="str">
        <f t="shared" si="165"/>
        <v>AT-02</v>
      </c>
      <c r="T1229" s="2672">
        <f t="shared" si="166"/>
        <v>0</v>
      </c>
      <c r="U1229" s="2672">
        <v>0.34314866352813539</v>
      </c>
      <c r="V1229" s="33">
        <f t="shared" si="167"/>
        <v>-0.34314866352813539</v>
      </c>
      <c r="W1229" s="1104">
        <f t="shared" si="168"/>
        <v>-100</v>
      </c>
      <c r="X1229" s="33" t="str">
        <f t="shared" si="169"/>
        <v>CHECK</v>
      </c>
    </row>
    <row r="1230" spans="1:24" ht="27.6" x14ac:dyDescent="0.3">
      <c r="A1230" s="524"/>
      <c r="B1230" s="94"/>
      <c r="C1230" s="88"/>
      <c r="D1230" s="88"/>
      <c r="E1230" s="88"/>
      <c r="F1230" s="659"/>
      <c r="G1230" s="659"/>
      <c r="H1230" s="659"/>
      <c r="I1230" s="37"/>
      <c r="J1230" s="52" t="s">
        <v>38</v>
      </c>
      <c r="K1230" s="42">
        <f>M1211</f>
        <v>18113735.33906059</v>
      </c>
      <c r="L1230" s="42">
        <f>SUM(L1213:L1229)</f>
        <v>17902351.620000001</v>
      </c>
      <c r="M1230" s="42">
        <f>SUM(M1213:M1229)</f>
        <v>18113735.339060593</v>
      </c>
      <c r="N1230" s="589">
        <f>(M1230-L1230)/L1230*100</f>
        <v>1.1807595088482143</v>
      </c>
      <c r="O1230" s="28"/>
    </row>
    <row r="1231" spans="1:24" x14ac:dyDescent="0.3">
      <c r="A1231"/>
      <c r="B1231"/>
      <c r="C1231"/>
      <c r="D1231"/>
      <c r="E1231"/>
      <c r="F1231" s="658"/>
      <c r="G1231" s="2229"/>
      <c r="H1231" s="2229"/>
      <c r="I1231"/>
      <c r="J1231"/>
      <c r="K1231"/>
      <c r="L1231" s="1105"/>
      <c r="M1231"/>
      <c r="N1231" s="704"/>
      <c r="O1231"/>
    </row>
    <row r="1232" spans="1:24" x14ac:dyDescent="0.3">
      <c r="E1232"/>
      <c r="F1232" s="3107" t="s">
        <v>815</v>
      </c>
      <c r="G1232" s="3108"/>
      <c r="H1232" s="3109"/>
      <c r="I1232" s="555" t="s">
        <v>14</v>
      </c>
      <c r="K1232"/>
      <c r="T1232" s="2671"/>
      <c r="U1232" s="2671"/>
    </row>
    <row r="1233" spans="5:21" x14ac:dyDescent="0.3">
      <c r="E1233"/>
      <c r="F1233" s="80" t="s">
        <v>90</v>
      </c>
      <c r="G1233" s="3222" t="s">
        <v>4068</v>
      </c>
      <c r="H1233" s="3222"/>
      <c r="I1233" s="530">
        <f>SUM(M1213,M1216,M1222,M1224)+M1227</f>
        <v>7672942.4248593114</v>
      </c>
      <c r="K1233"/>
      <c r="L1233" s="1108"/>
      <c r="O1233" s="511" t="s">
        <v>222</v>
      </c>
    </row>
    <row r="1234" spans="5:21" x14ac:dyDescent="0.3">
      <c r="E1234"/>
      <c r="F1234" s="80" t="s">
        <v>92</v>
      </c>
      <c r="G1234" s="3222" t="s">
        <v>4068</v>
      </c>
      <c r="H1234" s="3222"/>
      <c r="I1234" s="530">
        <f>SUM(M1214,M1221,M1226)</f>
        <v>5879083.7478793431</v>
      </c>
      <c r="K1234"/>
    </row>
    <row r="1235" spans="5:21" x14ac:dyDescent="0.3">
      <c r="E1235"/>
      <c r="F1235" s="80" t="s">
        <v>99</v>
      </c>
      <c r="G1235" s="3222" t="s">
        <v>4068</v>
      </c>
      <c r="H1235" s="3222"/>
      <c r="I1235" s="530">
        <f>SUM(M1215,M1217,M1219,M1220)+M1223+M1225+M1228+M1229</f>
        <v>3990242.2602311517</v>
      </c>
      <c r="K1235"/>
      <c r="T1235" s="2673"/>
      <c r="U1235" s="2673"/>
    </row>
    <row r="1236" spans="5:21" x14ac:dyDescent="0.3">
      <c r="F1236" s="80" t="s">
        <v>83</v>
      </c>
      <c r="G1236" s="3222" t="s">
        <v>4068</v>
      </c>
      <c r="H1236" s="3222"/>
      <c r="I1236" s="530">
        <f>M1218</f>
        <v>571466.90609078435</v>
      </c>
      <c r="K1236"/>
    </row>
    <row r="1237" spans="5:21" x14ac:dyDescent="0.3">
      <c r="E1237"/>
      <c r="F1237" s="1090"/>
      <c r="G1237" s="3222"/>
      <c r="H1237" s="3222"/>
      <c r="I1237" s="530"/>
      <c r="K1237"/>
    </row>
    <row r="1238" spans="5:21" x14ac:dyDescent="0.3">
      <c r="E1238"/>
      <c r="F1238" s="3175" t="s">
        <v>199</v>
      </c>
      <c r="G1238" s="3176"/>
      <c r="H1238" s="3177"/>
      <c r="I1238" s="540">
        <f>SUM(I1233:I1237)</f>
        <v>18113735.33906059</v>
      </c>
      <c r="J1238" s="42">
        <f>I1238-M1230</f>
        <v>0</v>
      </c>
      <c r="K1238"/>
    </row>
    <row r="1239" spans="5:21" x14ac:dyDescent="0.3">
      <c r="E1239"/>
      <c r="F1239" s="674"/>
      <c r="K1239"/>
    </row>
    <row r="1252" spans="1:24" ht="43.2" x14ac:dyDescent="0.3">
      <c r="A1252" s="3086" t="s">
        <v>868</v>
      </c>
      <c r="B1252" s="3086"/>
      <c r="C1252" s="3086"/>
      <c r="D1252" s="3086"/>
      <c r="E1252" s="3086"/>
      <c r="F1252" s="3086"/>
      <c r="G1252" s="3086"/>
      <c r="H1252" s="3086"/>
      <c r="I1252" s="3086"/>
      <c r="J1252" s="3086"/>
      <c r="K1252" s="3086"/>
      <c r="L1252" s="3086"/>
      <c r="M1252" s="3086"/>
      <c r="N1252" s="3086"/>
      <c r="O1252" s="629" t="str">
        <f>$O$6</f>
        <v>Month August-2023</v>
      </c>
      <c r="S1252" s="1103" t="s">
        <v>4084</v>
      </c>
      <c r="T1252" s="2672" t="str">
        <f>O1252</f>
        <v>Month August-2023</v>
      </c>
      <c r="U1252" s="2672" t="s">
        <v>5037</v>
      </c>
      <c r="V1252" s="1103" t="s">
        <v>15</v>
      </c>
      <c r="W1252" s="1103" t="s">
        <v>16</v>
      </c>
      <c r="X1252" s="1103" t="s">
        <v>17</v>
      </c>
    </row>
    <row r="1253" spans="1:24" x14ac:dyDescent="0.3">
      <c r="A1253" s="3087" t="s">
        <v>0</v>
      </c>
      <c r="B1253" s="3089" t="s">
        <v>1</v>
      </c>
      <c r="C1253" s="3091" t="s">
        <v>2</v>
      </c>
      <c r="D1253" s="3092"/>
      <c r="E1253" s="3093"/>
      <c r="F1253" s="3223" t="s">
        <v>3</v>
      </c>
      <c r="G1253" s="3091" t="s">
        <v>4</v>
      </c>
      <c r="H1253" s="3093"/>
      <c r="I1253" s="3068"/>
      <c r="J1253" s="3096" t="s">
        <v>5</v>
      </c>
      <c r="K1253" s="3091" t="s">
        <v>6</v>
      </c>
      <c r="L1253" s="3068"/>
      <c r="M1253" s="95" t="s">
        <v>29</v>
      </c>
      <c r="N1253" s="96"/>
      <c r="O1253" s="3067" t="s">
        <v>7</v>
      </c>
      <c r="S1253"/>
      <c r="V1253"/>
      <c r="W1253"/>
      <c r="X1253"/>
    </row>
    <row r="1254" spans="1:24" ht="46.8" x14ac:dyDescent="0.3">
      <c r="A1254" s="3088"/>
      <c r="B1254" s="3090"/>
      <c r="C1254" s="3084" t="s">
        <v>824</v>
      </c>
      <c r="D1254" s="3085"/>
      <c r="E1254" s="85" t="s">
        <v>9</v>
      </c>
      <c r="F1254" s="3224"/>
      <c r="G1254" s="2227" t="str">
        <f>'NORTH-1'!G8</f>
        <v>Reading at 00.00hr 
01.08.2023</v>
      </c>
      <c r="H1254" s="2227" t="str">
        <f>'NORTH-1'!H8</f>
        <v>Reading at 00.00hr 
01.09.2023</v>
      </c>
      <c r="I1254" s="1" t="s">
        <v>10</v>
      </c>
      <c r="J1254" s="3088"/>
      <c r="K1254" s="1" t="s">
        <v>11</v>
      </c>
      <c r="L1254" s="1" t="s">
        <v>12</v>
      </c>
      <c r="M1254" s="508" t="s">
        <v>30</v>
      </c>
      <c r="N1254" s="75" t="s">
        <v>41</v>
      </c>
      <c r="O1254" s="3068"/>
      <c r="S1254"/>
      <c r="T1254" s="2672">
        <v>15283200.000000071</v>
      </c>
      <c r="U1254" s="2672">
        <v>15283200.000000071</v>
      </c>
      <c r="V1254" s="33">
        <f>T1254-U1254</f>
        <v>0</v>
      </c>
      <c r="W1254" s="1104">
        <f>V1254/U1254*100</f>
        <v>0</v>
      </c>
      <c r="X1254" s="33" t="str">
        <f>IF(W1254&gt;40,"FAULT",IF(W1254&lt;-40,"CHECK","OK"))</f>
        <v>OK</v>
      </c>
    </row>
    <row r="1255" spans="1:24" x14ac:dyDescent="0.3">
      <c r="A1255" s="2">
        <v>1</v>
      </c>
      <c r="B1255" s="86">
        <v>2</v>
      </c>
      <c r="C1255" s="2582">
        <v>3</v>
      </c>
      <c r="D1255" s="2615">
        <v>4</v>
      </c>
      <c r="E1255" s="551">
        <v>5</v>
      </c>
      <c r="F1255" s="551">
        <v>6</v>
      </c>
      <c r="G1255" s="2616">
        <f>'PDB Bill AMR'!$H$5</f>
        <v>8</v>
      </c>
      <c r="H1255" s="2616">
        <f>'PDB Bill AMR'!$H$5</f>
        <v>8</v>
      </c>
      <c r="I1255" s="2" t="s">
        <v>2021</v>
      </c>
      <c r="J1255" s="2">
        <v>10</v>
      </c>
      <c r="K1255" s="2" t="s">
        <v>5039</v>
      </c>
      <c r="L1255" s="2" t="s">
        <v>5040</v>
      </c>
      <c r="M1255" s="2">
        <v>13</v>
      </c>
      <c r="N1255" s="2">
        <v>14</v>
      </c>
      <c r="O1255" s="2">
        <v>15</v>
      </c>
    </row>
    <row r="1256" spans="1:24" x14ac:dyDescent="0.3">
      <c r="A1256" s="519"/>
      <c r="B1256" s="513" t="s">
        <v>1098</v>
      </c>
      <c r="C1256" s="514"/>
      <c r="D1256" s="514"/>
      <c r="E1256" s="514"/>
      <c r="F1256" s="654"/>
      <c r="G1256" s="2228"/>
      <c r="H1256" s="2228"/>
      <c r="I1256" s="514"/>
      <c r="J1256" s="514"/>
      <c r="K1256" s="573"/>
      <c r="L1256" s="514"/>
      <c r="M1256" s="515"/>
      <c r="N1256" s="516"/>
      <c r="O1256" s="507"/>
    </row>
    <row r="1257" spans="1:24" x14ac:dyDescent="0.3">
      <c r="A1257" s="1341">
        <f t="shared" ref="A1257:M1257" si="171">A302</f>
        <v>2</v>
      </c>
      <c r="B1257" s="1342" t="str">
        <f t="shared" si="171"/>
        <v>Khailgaon</v>
      </c>
      <c r="C1257" s="1157">
        <f t="shared" si="171"/>
        <v>33</v>
      </c>
      <c r="D1257" s="1338" t="str">
        <f t="shared" si="171"/>
        <v>Export</v>
      </c>
      <c r="E1257" s="1157" t="str">
        <f t="shared" si="171"/>
        <v>BD001895</v>
      </c>
      <c r="F1257" s="1343">
        <f t="shared" si="171"/>
        <v>1</v>
      </c>
      <c r="G1257" s="1179">
        <f t="shared" ref="G1257" si="172">G302</f>
        <v>62.0687</v>
      </c>
      <c r="H1257" s="1179">
        <f t="shared" si="171"/>
        <v>74.934799999999996</v>
      </c>
      <c r="I1257" s="1179">
        <f t="shared" si="171"/>
        <v>12.866099999999996</v>
      </c>
      <c r="J1257" s="1157">
        <f t="shared" si="171"/>
        <v>240000</v>
      </c>
      <c r="K1257" s="1151">
        <f t="shared" si="171"/>
        <v>0</v>
      </c>
      <c r="L1257" s="1180">
        <f t="shared" si="171"/>
        <v>3087863.9999999991</v>
      </c>
      <c r="M1257" s="1180">
        <f t="shared" si="171"/>
        <v>3090038.1082886299</v>
      </c>
      <c r="N1257" s="80"/>
      <c r="O1257" s="8"/>
    </row>
    <row r="1258" spans="1:24" x14ac:dyDescent="0.3">
      <c r="A1258" s="10"/>
      <c r="B1258" s="513" t="s">
        <v>4305</v>
      </c>
      <c r="C1258" s="51"/>
      <c r="D1258" s="548"/>
      <c r="E1258" s="51"/>
      <c r="F1258" s="3"/>
      <c r="G1258" s="19"/>
      <c r="H1258" s="19"/>
      <c r="I1258" s="19"/>
      <c r="J1258" s="507"/>
      <c r="K1258" s="574"/>
      <c r="L1258" s="21"/>
      <c r="M1258" s="21"/>
      <c r="N1258" s="80"/>
      <c r="O1258" s="8"/>
    </row>
    <row r="1259" spans="1:24" x14ac:dyDescent="0.3">
      <c r="A1259" s="1345">
        <f>'SOUTH-2'!A67</f>
        <v>9</v>
      </c>
      <c r="B1259" s="1342" t="str">
        <f>'SOUTH-2'!B67</f>
        <v>33kV  Khilgaon Feeder</v>
      </c>
      <c r="C1259" s="1157">
        <f>'SOUTH-2'!C67</f>
        <v>33</v>
      </c>
      <c r="D1259" s="1340" t="str">
        <f>'SOUTH-2'!D67</f>
        <v>Digital</v>
      </c>
      <c r="E1259" s="1157" t="str">
        <f>'SOUTH-2'!E67</f>
        <v>ABB03915</v>
      </c>
      <c r="F1259" s="1343">
        <f>'SOUTH-2'!F67</f>
        <v>1</v>
      </c>
      <c r="G1259" s="1179">
        <f>'SOUTH-2'!G67</f>
        <v>270635</v>
      </c>
      <c r="H1259" s="1179">
        <f>'SOUTH-2'!H67</f>
        <v>272335</v>
      </c>
      <c r="I1259" s="1179">
        <f>'SOUTH-2'!I67</f>
        <v>1700</v>
      </c>
      <c r="J1259" s="1157">
        <f>'SOUTH-2'!J67</f>
        <v>2000</v>
      </c>
      <c r="K1259" s="1151">
        <f>'SOUTH-2'!K67</f>
        <v>0</v>
      </c>
      <c r="L1259" s="1180">
        <f>'SOUTH-2'!L67</f>
        <v>3400000</v>
      </c>
      <c r="M1259" s="1180">
        <f>'SOUTH-2'!M67</f>
        <v>3436337.4833171084</v>
      </c>
      <c r="N1259" s="80"/>
      <c r="O1259" s="507"/>
    </row>
    <row r="1260" spans="1:24" x14ac:dyDescent="0.3">
      <c r="A1260" s="519"/>
      <c r="B1260" s="100"/>
      <c r="C1260" s="89"/>
      <c r="D1260" s="601"/>
      <c r="E1260" s="619"/>
      <c r="F1260" s="620"/>
      <c r="G1260" s="2148"/>
      <c r="H1260" s="2148"/>
      <c r="I1260" s="621"/>
      <c r="J1260" s="622" t="s">
        <v>27</v>
      </c>
      <c r="K1260" s="624">
        <f>SUM(K1257:K1259)</f>
        <v>0</v>
      </c>
      <c r="L1260" s="624">
        <f>SUM(L1257:L1259)</f>
        <v>6487863.9999999991</v>
      </c>
      <c r="M1260" s="624">
        <f>SUM(M1257:M1259)</f>
        <v>6526375.5916057378</v>
      </c>
      <c r="N1260" s="1047"/>
      <c r="O1260" s="507"/>
    </row>
    <row r="1261" spans="1:24" x14ac:dyDescent="0.3">
      <c r="A1261" s="507"/>
      <c r="B1261" s="100"/>
      <c r="C1261" s="89"/>
      <c r="D1261" s="601"/>
      <c r="E1261" s="89"/>
      <c r="F1261" s="46"/>
      <c r="G1261" s="35"/>
      <c r="H1261" s="35"/>
      <c r="I1261" s="35"/>
      <c r="J1261" s="94" t="s">
        <v>27</v>
      </c>
      <c r="K1261" s="584"/>
      <c r="L1261" s="42"/>
      <c r="M1261" s="42"/>
      <c r="N1261" s="83"/>
      <c r="O1261" s="11"/>
    </row>
    <row r="1262" spans="1:24" x14ac:dyDescent="0.3">
      <c r="A1262" s="507"/>
      <c r="B1262" s="513" t="s">
        <v>1106</v>
      </c>
      <c r="C1262" s="514"/>
      <c r="D1262" s="514"/>
      <c r="E1262" s="514"/>
      <c r="F1262" s="654"/>
      <c r="G1262" s="2228"/>
      <c r="H1262" s="2228"/>
      <c r="I1262" s="514"/>
      <c r="J1262" s="607"/>
      <c r="K1262" s="608"/>
      <c r="L1262" s="609"/>
      <c r="M1262" s="609"/>
      <c r="N1262" s="516"/>
      <c r="O1262" s="11"/>
    </row>
    <row r="1263" spans="1:24" x14ac:dyDescent="0.3">
      <c r="A1263" s="507"/>
      <c r="B1263" s="98" t="s">
        <v>1107</v>
      </c>
      <c r="C1263" s="51">
        <v>33</v>
      </c>
      <c r="D1263" s="3162" t="s">
        <v>801</v>
      </c>
      <c r="E1263" s="51"/>
      <c r="F1263" s="3">
        <v>1</v>
      </c>
      <c r="G1263" s="19">
        <v>0</v>
      </c>
      <c r="H1263" s="19">
        <v>0</v>
      </c>
      <c r="I1263" s="19">
        <f>H1263-G1263</f>
        <v>0</v>
      </c>
      <c r="J1263" s="507"/>
      <c r="K1263" s="574"/>
      <c r="L1263" s="21">
        <f>J1263*I1263*F1263</f>
        <v>0</v>
      </c>
      <c r="M1263" s="21"/>
      <c r="N1263" s="80"/>
      <c r="O1263" s="11"/>
    </row>
    <row r="1264" spans="1:24" x14ac:dyDescent="0.3">
      <c r="A1264" s="507"/>
      <c r="B1264" s="98" t="s">
        <v>1108</v>
      </c>
      <c r="C1264" s="51">
        <v>33</v>
      </c>
      <c r="D1264" s="3163"/>
      <c r="E1264" s="51"/>
      <c r="F1264" s="3">
        <v>1</v>
      </c>
      <c r="G1264" s="19">
        <v>0</v>
      </c>
      <c r="H1264" s="19">
        <v>0</v>
      </c>
      <c r="I1264" s="19">
        <f>H1264-G1264</f>
        <v>0</v>
      </c>
      <c r="J1264" s="507"/>
      <c r="K1264" s="574"/>
      <c r="L1264" s="21">
        <f>J1264*I1264*F1264</f>
        <v>0</v>
      </c>
      <c r="M1264" s="21"/>
      <c r="N1264" s="80"/>
      <c r="O1264" s="11"/>
    </row>
    <row r="1265" spans="1:21" x14ac:dyDescent="0.3">
      <c r="A1265" s="507"/>
      <c r="B1265" s="98" t="s">
        <v>1109</v>
      </c>
      <c r="C1265" s="51">
        <v>33</v>
      </c>
      <c r="D1265" s="3163"/>
      <c r="E1265" s="51"/>
      <c r="F1265" s="3">
        <v>1</v>
      </c>
      <c r="G1265" s="19">
        <v>56639</v>
      </c>
      <c r="H1265" s="19">
        <v>68088</v>
      </c>
      <c r="I1265" s="19">
        <f>H1265-G1265</f>
        <v>11449</v>
      </c>
      <c r="J1265" s="507">
        <v>270</v>
      </c>
      <c r="K1265" s="574"/>
      <c r="L1265" s="21">
        <f>J1265*I1265*F1265</f>
        <v>3091230</v>
      </c>
      <c r="M1265" s="21"/>
      <c r="N1265" s="80"/>
      <c r="O1265" s="11"/>
    </row>
    <row r="1266" spans="1:21" x14ac:dyDescent="0.3">
      <c r="A1266" s="507"/>
      <c r="B1266" s="100" t="s">
        <v>1110</v>
      </c>
      <c r="C1266" s="51">
        <v>33</v>
      </c>
      <c r="D1266" s="3164"/>
      <c r="E1266" s="51"/>
      <c r="F1266" s="1725">
        <v>1.08</v>
      </c>
      <c r="G1266" s="19">
        <v>1007578</v>
      </c>
      <c r="H1266" s="19">
        <v>1007578</v>
      </c>
      <c r="I1266" s="19">
        <f>H1266-G1266</f>
        <v>0</v>
      </c>
      <c r="J1266" s="507">
        <v>180</v>
      </c>
      <c r="K1266" s="574"/>
      <c r="L1266" s="21">
        <f>J1266*I1266*F1266</f>
        <v>0</v>
      </c>
      <c r="M1266" s="21"/>
      <c r="N1266" s="83"/>
      <c r="O1266" s="11"/>
    </row>
    <row r="1267" spans="1:21" x14ac:dyDescent="0.3">
      <c r="A1267" s="507"/>
      <c r="B1267" s="100"/>
      <c r="C1267" s="89"/>
      <c r="D1267" s="601"/>
      <c r="E1267" s="89"/>
      <c r="F1267" s="46"/>
      <c r="G1267" s="35">
        <v>0</v>
      </c>
      <c r="H1267" s="35">
        <v>0</v>
      </c>
      <c r="I1267" s="35"/>
      <c r="J1267" s="94" t="s">
        <v>27</v>
      </c>
      <c r="K1267" s="584"/>
      <c r="L1267" s="42">
        <f>SUM(L1263:L1266)</f>
        <v>3091230</v>
      </c>
      <c r="M1267" s="42"/>
      <c r="N1267" s="83"/>
      <c r="O1267" s="11"/>
    </row>
    <row r="1268" spans="1:21" x14ac:dyDescent="0.3">
      <c r="A1268" s="507"/>
      <c r="B1268" s="532" t="s">
        <v>1111</v>
      </c>
      <c r="C1268" s="533"/>
      <c r="D1268" s="533"/>
      <c r="E1268" s="533"/>
      <c r="F1268" s="656"/>
      <c r="G1268" s="2212">
        <v>0</v>
      </c>
      <c r="H1268" s="2212">
        <v>0</v>
      </c>
      <c r="I1268" s="533"/>
      <c r="J1268" s="533"/>
      <c r="K1268" s="578"/>
      <c r="L1268" s="533"/>
      <c r="M1268" s="536"/>
      <c r="N1268" s="534"/>
      <c r="O1268" s="7"/>
    </row>
    <row r="1269" spans="1:21" x14ac:dyDescent="0.3">
      <c r="A1269" s="507"/>
      <c r="B1269" s="98" t="s">
        <v>796</v>
      </c>
      <c r="C1269" s="51">
        <v>33</v>
      </c>
      <c r="D1269" s="3132" t="s">
        <v>800</v>
      </c>
      <c r="E1269" s="506"/>
      <c r="F1269" s="3"/>
      <c r="G1269" s="19">
        <v>0</v>
      </c>
      <c r="H1269" s="19">
        <v>0</v>
      </c>
      <c r="I1269" s="4"/>
      <c r="J1269" s="507"/>
      <c r="K1269" s="574"/>
      <c r="L1269" s="15">
        <f>J1269*I1269*F1269</f>
        <v>0</v>
      </c>
      <c r="M1269" s="6"/>
      <c r="N1269" s="76"/>
      <c r="O1269" s="507"/>
    </row>
    <row r="1270" spans="1:21" x14ac:dyDescent="0.3">
      <c r="A1270" s="507"/>
      <c r="B1270" s="98" t="s">
        <v>795</v>
      </c>
      <c r="C1270" s="51">
        <v>33</v>
      </c>
      <c r="D1270" s="3133"/>
      <c r="E1270" s="506"/>
      <c r="F1270" s="3"/>
      <c r="G1270" s="19">
        <v>0</v>
      </c>
      <c r="H1270" s="19">
        <v>0</v>
      </c>
      <c r="I1270" s="4"/>
      <c r="J1270" s="507"/>
      <c r="K1270" s="574"/>
      <c r="L1270" s="15">
        <f>J1270*I1270*F1270</f>
        <v>0</v>
      </c>
      <c r="M1270" s="15"/>
      <c r="N1270" s="77"/>
      <c r="O1270" s="507"/>
    </row>
    <row r="1271" spans="1:21" x14ac:dyDescent="0.3">
      <c r="A1271" s="507"/>
      <c r="B1271" s="93"/>
      <c r="C1271" s="87"/>
      <c r="D1271" s="87"/>
      <c r="E1271" s="87"/>
      <c r="F1271" s="655"/>
      <c r="G1271" s="655">
        <v>0</v>
      </c>
      <c r="H1271" s="655">
        <v>0</v>
      </c>
      <c r="I1271" s="36"/>
      <c r="J1271" s="93" t="s">
        <v>262</v>
      </c>
      <c r="K1271" s="577"/>
      <c r="L1271" s="54">
        <f>SUM(L1269:L1270)</f>
        <v>0</v>
      </c>
      <c r="M1271" s="521"/>
      <c r="N1271" s="519"/>
      <c r="O1271" s="507"/>
    </row>
    <row r="1272" spans="1:21" x14ac:dyDescent="0.3">
      <c r="A1272" s="507"/>
      <c r="B1272" s="100"/>
      <c r="C1272" s="89"/>
      <c r="D1272" s="601"/>
      <c r="E1272" s="89"/>
      <c r="F1272" s="46"/>
      <c r="G1272" s="35">
        <v>0</v>
      </c>
      <c r="H1272" s="35">
        <v>0</v>
      </c>
      <c r="I1272" s="35"/>
      <c r="J1272" s="94"/>
      <c r="K1272" s="584"/>
      <c r="L1272" s="42"/>
      <c r="M1272" s="42"/>
      <c r="N1272" s="83"/>
      <c r="O1272" s="11"/>
    </row>
    <row r="1273" spans="1:21" x14ac:dyDescent="0.3">
      <c r="A1273" s="524"/>
      <c r="B1273" s="532" t="s">
        <v>1112</v>
      </c>
      <c r="C1273" s="533"/>
      <c r="D1273" s="533"/>
      <c r="E1273" s="533"/>
      <c r="F1273" s="656"/>
      <c r="G1273" s="2212">
        <v>0</v>
      </c>
      <c r="H1273" s="2212">
        <v>0</v>
      </c>
      <c r="I1273" s="533"/>
      <c r="J1273" s="49"/>
      <c r="K1273" s="587"/>
      <c r="L1273" s="50"/>
      <c r="M1273" s="50"/>
      <c r="N1273" s="534"/>
      <c r="O1273" s="11"/>
    </row>
    <row r="1274" spans="1:21" x14ac:dyDescent="0.3">
      <c r="A1274" s="507">
        <v>3</v>
      </c>
      <c r="B1274" s="98" t="s">
        <v>3208</v>
      </c>
      <c r="C1274" s="51">
        <v>33</v>
      </c>
      <c r="D1274" s="3097" t="s">
        <v>284</v>
      </c>
      <c r="E1274" s="51" t="s">
        <v>3209</v>
      </c>
      <c r="F1274" s="3">
        <v>1</v>
      </c>
      <c r="G1274" s="19">
        <v>806720</v>
      </c>
      <c r="H1274" s="19">
        <v>823895</v>
      </c>
      <c r="I1274" s="20">
        <f>H1274-G1274</f>
        <v>17175</v>
      </c>
      <c r="J1274" s="30">
        <v>180</v>
      </c>
      <c r="K1274" s="585"/>
      <c r="L1274" s="21">
        <f>J1274*I1274*F1274</f>
        <v>3091500</v>
      </c>
      <c r="M1274" s="21"/>
      <c r="N1274" s="81"/>
      <c r="O1274" s="11"/>
    </row>
    <row r="1275" spans="1:21" x14ac:dyDescent="0.3">
      <c r="A1275" s="507">
        <v>4</v>
      </c>
      <c r="B1275" s="98" t="s">
        <v>3210</v>
      </c>
      <c r="C1275" s="51">
        <v>33</v>
      </c>
      <c r="D1275" s="3155" t="s">
        <v>284</v>
      </c>
      <c r="E1275" s="51" t="s">
        <v>3211</v>
      </c>
      <c r="F1275" s="3">
        <v>1</v>
      </c>
      <c r="G1275" s="19">
        <v>757892</v>
      </c>
      <c r="H1275" s="19">
        <v>776585</v>
      </c>
      <c r="I1275" s="20">
        <f>H1275-G1275</f>
        <v>18693</v>
      </c>
      <c r="J1275" s="30">
        <v>180</v>
      </c>
      <c r="K1275" s="585"/>
      <c r="L1275" s="21">
        <f>J1275*I1275*F1275</f>
        <v>3364740</v>
      </c>
      <c r="M1275" s="21"/>
      <c r="N1275" s="81"/>
      <c r="O1275" s="11"/>
    </row>
    <row r="1276" spans="1:21" x14ac:dyDescent="0.3">
      <c r="A1276" s="524"/>
      <c r="B1276" s="94"/>
      <c r="C1276" s="88"/>
      <c r="D1276" s="88"/>
      <c r="E1276" s="88"/>
      <c r="F1276" s="659"/>
      <c r="G1276" s="659"/>
      <c r="H1276" s="659"/>
      <c r="I1276" s="37"/>
      <c r="J1276" s="94" t="s">
        <v>27</v>
      </c>
      <c r="K1276" s="586"/>
      <c r="L1276" s="2125">
        <f>SUM(L1274:L1275)</f>
        <v>6456240</v>
      </c>
      <c r="M1276" s="42">
        <f>SUM(M1274:M1275)</f>
        <v>0</v>
      </c>
      <c r="N1276" s="589"/>
      <c r="O1276" s="11"/>
    </row>
    <row r="1277" spans="1:21" ht="16.2" thickBot="1" x14ac:dyDescent="0.35">
      <c r="A1277" s="580"/>
      <c r="B1277" s="611"/>
      <c r="C1277" s="90"/>
      <c r="D1277" s="90"/>
      <c r="E1277" s="90"/>
      <c r="F1277" s="661"/>
      <c r="G1277" s="661"/>
      <c r="H1277" s="661"/>
      <c r="I1277" s="612"/>
      <c r="J1277" s="611"/>
      <c r="K1277" s="613"/>
      <c r="L1277" s="614"/>
      <c r="M1277" s="614"/>
      <c r="N1277" s="1047"/>
      <c r="O1277" s="615"/>
    </row>
    <row r="1278" spans="1:21" x14ac:dyDescent="0.3">
      <c r="A1278" s="580"/>
      <c r="B1278" s="3099" t="s">
        <v>1048</v>
      </c>
      <c r="C1278" s="3100"/>
      <c r="D1278" s="561" t="s">
        <v>14</v>
      </c>
      <c r="E1278"/>
      <c r="F1278" s="3101" t="s">
        <v>2024</v>
      </c>
      <c r="G1278" s="3102"/>
      <c r="H1278" s="3103"/>
      <c r="I1278" s="561" t="s">
        <v>14</v>
      </c>
      <c r="K1278" s="3105" t="s">
        <v>809</v>
      </c>
      <c r="L1278" s="3106"/>
      <c r="M1278" s="562" t="s">
        <v>14</v>
      </c>
      <c r="N1278" s="1047"/>
      <c r="O1278" s="615"/>
    </row>
    <row r="1279" spans="1:21" x14ac:dyDescent="0.3">
      <c r="A1279" s="580"/>
      <c r="B1279" s="3112" t="str">
        <f>B1256</f>
        <v>Taltola 33 KV SIDE</v>
      </c>
      <c r="C1279" s="3113"/>
      <c r="D1279" s="567">
        <f>M1260</f>
        <v>6526375.5916057378</v>
      </c>
      <c r="E1279"/>
      <c r="F1279" s="3114" t="s">
        <v>810</v>
      </c>
      <c r="G1279" s="3115"/>
      <c r="H1279" s="3116"/>
      <c r="I1279" s="563">
        <f>L1271</f>
        <v>0</v>
      </c>
      <c r="K1279" s="3117" t="str">
        <f>F1280</f>
        <v>33 KV NET IMPORT</v>
      </c>
      <c r="L1279" s="3118"/>
      <c r="M1279" s="565">
        <f>I1280</f>
        <v>6456240</v>
      </c>
      <c r="N1279" s="1047"/>
      <c r="O1279" s="615"/>
    </row>
    <row r="1280" spans="1:21" x14ac:dyDescent="0.3">
      <c r="A1280" s="580"/>
      <c r="B1280" s="3112"/>
      <c r="C1280" s="3113"/>
      <c r="D1280" s="616"/>
      <c r="E1280"/>
      <c r="F1280" s="3114" t="s">
        <v>2024</v>
      </c>
      <c r="G1280" s="3115"/>
      <c r="H1280" s="3116"/>
      <c r="I1280" s="563">
        <f>L1276</f>
        <v>6456240</v>
      </c>
      <c r="K1280" s="3119" t="s">
        <v>4715</v>
      </c>
      <c r="L1280" s="3120"/>
      <c r="M1280" s="563">
        <f>L1276</f>
        <v>6456240</v>
      </c>
      <c r="N1280" s="1047"/>
      <c r="O1280" s="615"/>
      <c r="T1280" s="2671"/>
      <c r="U1280" s="2671"/>
    </row>
    <row r="1281" spans="1:24" x14ac:dyDescent="0.3">
      <c r="A1281" s="580"/>
      <c r="B1281" s="3112"/>
      <c r="C1281" s="3113"/>
      <c r="D1281" s="616"/>
      <c r="E1281"/>
      <c r="F1281"/>
      <c r="G1281" s="2229"/>
      <c r="H1281" s="2229"/>
      <c r="I1281"/>
      <c r="K1281" s="3121" t="s">
        <v>267</v>
      </c>
      <c r="L1281" s="3122"/>
      <c r="M1281" s="563">
        <f>M1279-M1280</f>
        <v>0</v>
      </c>
      <c r="N1281" s="1047"/>
      <c r="O1281" s="615"/>
    </row>
    <row r="1282" spans="1:24" ht="16.2" thickBot="1" x14ac:dyDescent="0.35">
      <c r="A1282" s="580"/>
      <c r="B1282" s="3112"/>
      <c r="C1282" s="3113"/>
      <c r="D1282" s="598"/>
      <c r="E1282"/>
      <c r="F1282"/>
      <c r="G1282" s="2229"/>
      <c r="H1282" s="2229"/>
      <c r="I1282"/>
      <c r="K1282" s="3123" t="s">
        <v>268</v>
      </c>
      <c r="L1282" s="3124"/>
      <c r="M1282" s="566">
        <f>M1281/M1279</f>
        <v>0</v>
      </c>
      <c r="N1282" s="1047"/>
      <c r="O1282" s="615"/>
    </row>
    <row r="1283" spans="1:24" ht="16.2" thickBot="1" x14ac:dyDescent="0.35">
      <c r="A1283" s="580"/>
      <c r="B1283" s="3125" t="s">
        <v>799</v>
      </c>
      <c r="C1283" s="3126"/>
      <c r="D1283" s="564">
        <f>SUM(D1279:D1281)</f>
        <v>6526375.5916057378</v>
      </c>
      <c r="E1283"/>
      <c r="N1283" s="1047"/>
      <c r="O1283" s="615"/>
      <c r="T1283" s="2673"/>
      <c r="U1283" s="2673"/>
    </row>
    <row r="1284" spans="1:24" x14ac:dyDescent="0.3">
      <c r="A1284" s="580"/>
      <c r="B1284" s="611"/>
      <c r="C1284" s="90"/>
      <c r="D1284" s="90"/>
      <c r="E1284" s="90"/>
      <c r="F1284" s="661"/>
      <c r="G1284" s="661"/>
      <c r="H1284" s="661"/>
      <c r="I1284" s="612"/>
      <c r="J1284" s="611"/>
      <c r="K1284" s="613"/>
      <c r="L1284" s="614"/>
      <c r="M1284" s="614"/>
      <c r="N1284" s="1047"/>
      <c r="O1284" s="615"/>
    </row>
    <row r="1285" spans="1:24" x14ac:dyDescent="0.3">
      <c r="B1285" s="520"/>
      <c r="C1285" s="511"/>
      <c r="D1285" s="603"/>
      <c r="E1285" s="511"/>
      <c r="N1285" s="721"/>
    </row>
    <row r="1286" spans="1:24" x14ac:dyDescent="0.3">
      <c r="B1286" s="520"/>
      <c r="C1286" s="511"/>
      <c r="D1286" s="603"/>
      <c r="E1286" s="511"/>
      <c r="N1286" s="721"/>
    </row>
    <row r="1287" spans="1:24" ht="43.2" x14ac:dyDescent="0.3">
      <c r="A1287" s="3086" t="s">
        <v>869</v>
      </c>
      <c r="B1287" s="3086"/>
      <c r="C1287" s="3086"/>
      <c r="D1287" s="3086"/>
      <c r="E1287" s="3086"/>
      <c r="F1287" s="3086"/>
      <c r="G1287" s="3086"/>
      <c r="H1287" s="3086"/>
      <c r="I1287" s="3086"/>
      <c r="J1287" s="3086"/>
      <c r="K1287" s="3086"/>
      <c r="L1287" s="3086"/>
      <c r="M1287" s="3086"/>
      <c r="N1287" s="3086"/>
      <c r="O1287" s="629" t="str">
        <f>$O$6</f>
        <v>Month August-2023</v>
      </c>
      <c r="S1287" s="1103" t="s">
        <v>4084</v>
      </c>
      <c r="T1287" s="2672" t="str">
        <f>O1287</f>
        <v>Month August-2023</v>
      </c>
      <c r="U1287" s="2672" t="s">
        <v>5037</v>
      </c>
      <c r="V1287" s="1103" t="s">
        <v>15</v>
      </c>
      <c r="W1287" s="1103" t="s">
        <v>16</v>
      </c>
      <c r="X1287" s="1103" t="s">
        <v>17</v>
      </c>
    </row>
    <row r="1288" spans="1:24" x14ac:dyDescent="0.3">
      <c r="A1288" s="3087" t="s">
        <v>0</v>
      </c>
      <c r="B1288" s="3089" t="s">
        <v>1</v>
      </c>
      <c r="C1288" s="3091" t="s">
        <v>2</v>
      </c>
      <c r="D1288" s="3092"/>
      <c r="E1288" s="3093"/>
      <c r="F1288" s="3223" t="s">
        <v>3</v>
      </c>
      <c r="G1288" s="3091" t="s">
        <v>4</v>
      </c>
      <c r="H1288" s="3093"/>
      <c r="I1288" s="3068"/>
      <c r="J1288" s="3096" t="s">
        <v>5</v>
      </c>
      <c r="K1288" s="3091" t="s">
        <v>6</v>
      </c>
      <c r="L1288" s="3068"/>
      <c r="M1288" s="95" t="s">
        <v>29</v>
      </c>
      <c r="N1288" s="96"/>
      <c r="O1288" s="3067" t="s">
        <v>7</v>
      </c>
      <c r="S1288"/>
      <c r="V1288"/>
      <c r="W1288"/>
      <c r="X1288"/>
    </row>
    <row r="1289" spans="1:24" ht="46.8" x14ac:dyDescent="0.3">
      <c r="A1289" s="3088"/>
      <c r="B1289" s="3090"/>
      <c r="C1289" s="3084" t="s">
        <v>824</v>
      </c>
      <c r="D1289" s="3085"/>
      <c r="E1289" s="85" t="s">
        <v>9</v>
      </c>
      <c r="F1289" s="3224"/>
      <c r="G1289" s="2227" t="str">
        <f>'NORTH-1'!G8</f>
        <v>Reading at 00.00hr 
01.08.2023</v>
      </c>
      <c r="H1289" s="2227" t="str">
        <f>'NORTH-1'!H8</f>
        <v>Reading at 00.00hr 
01.09.2023</v>
      </c>
      <c r="I1289" s="1" t="s">
        <v>10</v>
      </c>
      <c r="J1289" s="3088"/>
      <c r="K1289" s="1" t="s">
        <v>11</v>
      </c>
      <c r="L1289" s="1" t="s">
        <v>12</v>
      </c>
      <c r="M1289" s="508" t="s">
        <v>30</v>
      </c>
      <c r="N1289" s="75" t="s">
        <v>41</v>
      </c>
      <c r="O1289" s="3068"/>
      <c r="S1289"/>
      <c r="T1289" s="2672">
        <v>15283200.000000071</v>
      </c>
      <c r="U1289" s="2672">
        <v>15283200.000000071</v>
      </c>
      <c r="V1289" s="33">
        <f>T1289-U1289</f>
        <v>0</v>
      </c>
      <c r="W1289" s="1104">
        <f>V1289/U1289*100</f>
        <v>0</v>
      </c>
      <c r="X1289" s="33" t="str">
        <f>IF(W1289&gt;40,"FAULT",IF(W1289&lt;-40,"CHECK","OK"))</f>
        <v>OK</v>
      </c>
    </row>
    <row r="1290" spans="1:24" x14ac:dyDescent="0.3">
      <c r="A1290" s="2">
        <v>1</v>
      </c>
      <c r="B1290" s="86">
        <v>2</v>
      </c>
      <c r="C1290" s="2582">
        <v>3</v>
      </c>
      <c r="D1290" s="2615">
        <v>4</v>
      </c>
      <c r="E1290" s="551">
        <v>5</v>
      </c>
      <c r="F1290" s="551">
        <v>6</v>
      </c>
      <c r="G1290" s="2616">
        <f>'PDB Bill AMR'!$H$5</f>
        <v>8</v>
      </c>
      <c r="H1290" s="2616">
        <f>'PDB Bill AMR'!$H$5</f>
        <v>8</v>
      </c>
      <c r="I1290" s="2" t="s">
        <v>2021</v>
      </c>
      <c r="J1290" s="2">
        <v>10</v>
      </c>
      <c r="K1290" s="2" t="s">
        <v>5039</v>
      </c>
      <c r="L1290" s="2" t="s">
        <v>5040</v>
      </c>
      <c r="M1290" s="2">
        <v>13</v>
      </c>
      <c r="N1290" s="2">
        <v>14</v>
      </c>
      <c r="O1290" s="2">
        <v>15</v>
      </c>
      <c r="V1290" s="33"/>
      <c r="W1290" s="1104"/>
      <c r="X1290" s="33"/>
    </row>
    <row r="1291" spans="1:24" x14ac:dyDescent="0.3">
      <c r="A1291" s="519"/>
      <c r="B1291" s="513" t="s">
        <v>1279</v>
      </c>
      <c r="C1291" s="514"/>
      <c r="D1291" s="514"/>
      <c r="E1291" s="514"/>
      <c r="F1291" s="654"/>
      <c r="G1291" s="2228"/>
      <c r="H1291" s="2228"/>
      <c r="I1291" s="514"/>
      <c r="J1291" s="514"/>
      <c r="K1291" s="573"/>
      <c r="L1291" s="514"/>
      <c r="M1291" s="515"/>
      <c r="N1291" s="516"/>
      <c r="O1291" s="507"/>
      <c r="V1291" s="33"/>
      <c r="W1291" s="1104"/>
      <c r="X1291" s="33"/>
    </row>
    <row r="1292" spans="1:24" x14ac:dyDescent="0.3">
      <c r="A1292" s="519">
        <v>1</v>
      </c>
      <c r="B1292" s="98" t="s">
        <v>3096</v>
      </c>
      <c r="C1292" s="51">
        <v>11</v>
      </c>
      <c r="D1292" s="934" t="s">
        <v>290</v>
      </c>
      <c r="E1292" s="51" t="s">
        <v>3212</v>
      </c>
      <c r="F1292" s="3">
        <v>1</v>
      </c>
      <c r="G1292" s="19">
        <v>807403</v>
      </c>
      <c r="H1292" s="19">
        <v>823983</v>
      </c>
      <c r="I1292" s="20">
        <f>H1292-G1292</f>
        <v>16580</v>
      </c>
      <c r="J1292" s="507">
        <v>180</v>
      </c>
      <c r="K1292" s="574">
        <f>J1292*I1292*F1292</f>
        <v>2984400</v>
      </c>
      <c r="L1292" s="21"/>
      <c r="M1292" s="21">
        <f>K1292*$I$1280/$K$1294</f>
        <v>3052047.4210931486</v>
      </c>
      <c r="N1292" s="80"/>
      <c r="O1292" s="507"/>
      <c r="V1292" s="33"/>
      <c r="W1292" s="1104"/>
      <c r="X1292" s="33"/>
    </row>
    <row r="1293" spans="1:24" x14ac:dyDescent="0.3">
      <c r="A1293" s="519">
        <v>2</v>
      </c>
      <c r="B1293" s="98" t="s">
        <v>3098</v>
      </c>
      <c r="C1293" s="51">
        <v>11</v>
      </c>
      <c r="D1293" s="936" t="s">
        <v>290</v>
      </c>
      <c r="E1293" s="51" t="s">
        <v>3213</v>
      </c>
      <c r="F1293" s="3">
        <v>1</v>
      </c>
      <c r="G1293" s="19">
        <v>916998</v>
      </c>
      <c r="H1293" s="19">
        <v>935491</v>
      </c>
      <c r="I1293" s="20">
        <f>H1293-G1293</f>
        <v>18493</v>
      </c>
      <c r="J1293" s="507">
        <v>180</v>
      </c>
      <c r="K1293" s="574">
        <f>J1293*I1293*F1293</f>
        <v>3328740</v>
      </c>
      <c r="L1293" s="21"/>
      <c r="M1293" s="21">
        <f>K1293*$I$1280/$K$1294</f>
        <v>3404192.5789068514</v>
      </c>
      <c r="N1293" s="80"/>
      <c r="O1293" s="507"/>
      <c r="V1293" s="33"/>
      <c r="W1293" s="1104"/>
      <c r="X1293" s="33"/>
    </row>
    <row r="1294" spans="1:24" x14ac:dyDescent="0.3">
      <c r="A1294" s="519"/>
      <c r="B1294" s="100"/>
      <c r="C1294" s="89"/>
      <c r="D1294" s="601"/>
      <c r="E1294" s="89"/>
      <c r="F1294" s="46"/>
      <c r="G1294" s="35">
        <v>0</v>
      </c>
      <c r="H1294" s="35">
        <v>0</v>
      </c>
      <c r="I1294" s="47"/>
      <c r="J1294" s="38" t="s">
        <v>27</v>
      </c>
      <c r="K1294" s="2128">
        <f>SUM(K1292:K1293)</f>
        <v>6313140</v>
      </c>
      <c r="L1294" s="48"/>
      <c r="M1294" s="42">
        <f>SUM(M1292:M1293)</f>
        <v>6456240</v>
      </c>
      <c r="N1294" s="83"/>
      <c r="O1294" s="507"/>
      <c r="V1294" s="33"/>
      <c r="W1294" s="1104"/>
      <c r="X1294" s="33"/>
    </row>
    <row r="1295" spans="1:24" x14ac:dyDescent="0.3">
      <c r="A1295" s="519"/>
      <c r="B1295" s="532" t="s">
        <v>1279</v>
      </c>
      <c r="C1295" s="533"/>
      <c r="D1295" s="533"/>
      <c r="E1295" s="533"/>
      <c r="F1295" s="656"/>
      <c r="G1295" s="2212">
        <v>0</v>
      </c>
      <c r="H1295" s="2212">
        <v>0</v>
      </c>
      <c r="I1295" s="533"/>
      <c r="J1295" s="49"/>
      <c r="K1295" s="587"/>
      <c r="L1295" s="50"/>
      <c r="M1295" s="50"/>
      <c r="N1295" s="534"/>
      <c r="O1295" s="507"/>
      <c r="R1295"/>
      <c r="V1295" s="33"/>
      <c r="W1295" s="1104"/>
      <c r="X1295" s="33"/>
    </row>
    <row r="1296" spans="1:24" ht="15.75" customHeight="1" x14ac:dyDescent="0.3">
      <c r="A1296" s="519">
        <v>1</v>
      </c>
      <c r="B1296" s="98" t="s">
        <v>3214</v>
      </c>
      <c r="C1296" s="72">
        <v>11</v>
      </c>
      <c r="D1296" s="945"/>
      <c r="E1296" s="51" t="s">
        <v>3215</v>
      </c>
      <c r="F1296" s="3">
        <v>1</v>
      </c>
      <c r="G1296" s="2233">
        <v>324830</v>
      </c>
      <c r="H1296" s="2233">
        <v>343950</v>
      </c>
      <c r="I1296" s="19">
        <f t="shared" ref="I1296:I1305" si="173">H1296-G1296</f>
        <v>19120</v>
      </c>
      <c r="J1296" s="507">
        <v>60</v>
      </c>
      <c r="K1296" s="581"/>
      <c r="L1296" s="652">
        <f>J1296*I1296*F1296</f>
        <v>1147200</v>
      </c>
      <c r="M1296" s="652">
        <f>L1296*$K$1306/$L$1306</f>
        <v>1164408</v>
      </c>
      <c r="N1296" s="1100" t="s">
        <v>108</v>
      </c>
      <c r="O1296" s="14"/>
      <c r="Q1296" s="1108"/>
      <c r="R1296"/>
      <c r="S1296" s="511" t="str">
        <f t="shared" ref="S1296:S1305" si="174">B1296</f>
        <v>Shantinagar s/s-1</v>
      </c>
      <c r="T1296" s="2672">
        <f t="shared" ref="T1296:T1305" si="175">M1296</f>
        <v>1164408</v>
      </c>
      <c r="U1296" s="2672">
        <v>2916346.3505606577</v>
      </c>
      <c r="V1296" s="33">
        <f t="shared" ref="V1296:V1305" si="176">T1296-U1296</f>
        <v>-1751938.3505606577</v>
      </c>
      <c r="W1296" s="1104">
        <f t="shared" ref="W1296:W1305" si="177">V1296/U1296*100</f>
        <v>-60.073055116510886</v>
      </c>
      <c r="X1296" s="33" t="str">
        <f t="shared" ref="X1296:X1305" si="178">IF(W1296&gt;40,"FAULT",IF(W1296&lt;-40,"CHECK","OK"))</f>
        <v>CHECK</v>
      </c>
    </row>
    <row r="1297" spans="1:24" x14ac:dyDescent="0.3">
      <c r="A1297" s="519">
        <v>2</v>
      </c>
      <c r="B1297" s="98" t="s">
        <v>3216</v>
      </c>
      <c r="C1297" s="72">
        <v>11</v>
      </c>
      <c r="D1297" s="946"/>
      <c r="E1297" s="51" t="s">
        <v>3217</v>
      </c>
      <c r="F1297" s="3">
        <v>1</v>
      </c>
      <c r="G1297" s="2231">
        <v>122528</v>
      </c>
      <c r="H1297" s="2231">
        <v>140286</v>
      </c>
      <c r="I1297" s="19">
        <f t="shared" si="173"/>
        <v>17758</v>
      </c>
      <c r="J1297" s="507">
        <v>60</v>
      </c>
      <c r="K1297" s="581"/>
      <c r="L1297" s="21">
        <f t="shared" ref="L1297:L1305" si="179">J1297*I1297*F1297</f>
        <v>1065480</v>
      </c>
      <c r="M1297" s="21">
        <f t="shared" ref="M1297:M1305" si="180">L1297*$K$1306/$L$1306</f>
        <v>1081462.2</v>
      </c>
      <c r="N1297" s="1098" t="s">
        <v>108</v>
      </c>
      <c r="O1297" s="521"/>
      <c r="Q1297" s="1108"/>
      <c r="R1297"/>
      <c r="S1297" s="511" t="str">
        <f t="shared" si="174"/>
        <v>Gulbagh</v>
      </c>
      <c r="T1297" s="2672">
        <f t="shared" si="175"/>
        <v>1081462.2</v>
      </c>
      <c r="U1297" s="2672">
        <v>329175.31086056528</v>
      </c>
      <c r="V1297" s="33">
        <f t="shared" si="176"/>
        <v>752286.88913943467</v>
      </c>
      <c r="W1297" s="1104">
        <f t="shared" si="177"/>
        <v>228.53685082660843</v>
      </c>
      <c r="X1297" s="33" t="str">
        <f t="shared" si="178"/>
        <v>FAULT</v>
      </c>
    </row>
    <row r="1298" spans="1:24" x14ac:dyDescent="0.3">
      <c r="A1298" s="519">
        <v>3</v>
      </c>
      <c r="B1298" s="98" t="s">
        <v>3218</v>
      </c>
      <c r="C1298" s="72">
        <v>11</v>
      </c>
      <c r="D1298" s="946"/>
      <c r="E1298" s="51" t="s">
        <v>3219</v>
      </c>
      <c r="F1298" s="3">
        <v>1</v>
      </c>
      <c r="G1298" s="2231">
        <v>14073</v>
      </c>
      <c r="H1298" s="2231">
        <v>14073</v>
      </c>
      <c r="I1298" s="19">
        <f t="shared" si="173"/>
        <v>0</v>
      </c>
      <c r="J1298" s="507">
        <v>60</v>
      </c>
      <c r="K1298" s="581"/>
      <c r="L1298" s="21">
        <f t="shared" si="179"/>
        <v>0</v>
      </c>
      <c r="M1298" s="21">
        <f t="shared" si="180"/>
        <v>0</v>
      </c>
      <c r="N1298" s="1098" t="s">
        <v>83</v>
      </c>
      <c r="O1298" s="521"/>
      <c r="Q1298" s="1108"/>
      <c r="R1298"/>
      <c r="S1298" s="511" t="str">
        <f t="shared" si="174"/>
        <v>Rampura BTV</v>
      </c>
      <c r="T1298" s="2672">
        <f t="shared" si="175"/>
        <v>0</v>
      </c>
      <c r="U1298" s="2672">
        <v>0</v>
      </c>
      <c r="V1298" s="33">
        <f t="shared" si="176"/>
        <v>0</v>
      </c>
      <c r="W1298" s="1104" t="e">
        <f t="shared" si="177"/>
        <v>#DIV/0!</v>
      </c>
      <c r="X1298" s="33" t="e">
        <f t="shared" si="178"/>
        <v>#DIV/0!</v>
      </c>
    </row>
    <row r="1299" spans="1:24" x14ac:dyDescent="0.3">
      <c r="A1299" s="519">
        <v>4</v>
      </c>
      <c r="B1299" s="98" t="s">
        <v>3220</v>
      </c>
      <c r="C1299" s="72">
        <v>11</v>
      </c>
      <c r="D1299" s="946"/>
      <c r="E1299" s="51" t="s">
        <v>3221</v>
      </c>
      <c r="F1299" s="3">
        <v>1</v>
      </c>
      <c r="G1299" s="2231">
        <v>520515</v>
      </c>
      <c r="H1299" s="2231">
        <v>535058</v>
      </c>
      <c r="I1299" s="19">
        <f t="shared" si="173"/>
        <v>14543</v>
      </c>
      <c r="J1299" s="507">
        <v>60</v>
      </c>
      <c r="K1299" s="581"/>
      <c r="L1299" s="21">
        <f t="shared" si="179"/>
        <v>872580</v>
      </c>
      <c r="M1299" s="21">
        <f t="shared" si="180"/>
        <v>885668.7</v>
      </c>
      <c r="N1299" s="71" t="s">
        <v>108</v>
      </c>
      <c r="O1299" s="14"/>
      <c r="Q1299" s="1108"/>
      <c r="R1299"/>
      <c r="S1299" s="511" t="str">
        <f t="shared" si="174"/>
        <v>West Shantibag</v>
      </c>
      <c r="T1299" s="2672">
        <f t="shared" si="175"/>
        <v>885668.7</v>
      </c>
      <c r="U1299" s="2672">
        <v>934072.75065684109</v>
      </c>
      <c r="V1299" s="33">
        <f t="shared" si="176"/>
        <v>-48404.050656841137</v>
      </c>
      <c r="W1299" s="1104">
        <f t="shared" si="177"/>
        <v>-5.1820429000635491</v>
      </c>
      <c r="X1299" s="33" t="str">
        <f t="shared" si="178"/>
        <v>OK</v>
      </c>
    </row>
    <row r="1300" spans="1:24" x14ac:dyDescent="0.3">
      <c r="A1300" s="519">
        <v>1</v>
      </c>
      <c r="B1300" s="98" t="s">
        <v>3222</v>
      </c>
      <c r="C1300" s="72">
        <v>11</v>
      </c>
      <c r="D1300" s="946"/>
      <c r="E1300" s="51" t="s">
        <v>3223</v>
      </c>
      <c r="F1300" s="3">
        <v>1</v>
      </c>
      <c r="G1300" s="2233">
        <v>585478</v>
      </c>
      <c r="H1300" s="2233">
        <v>605416</v>
      </c>
      <c r="I1300" s="19">
        <f t="shared" si="173"/>
        <v>19938</v>
      </c>
      <c r="J1300" s="507">
        <v>60</v>
      </c>
      <c r="K1300" s="581"/>
      <c r="L1300" s="652">
        <f t="shared" si="179"/>
        <v>1196280</v>
      </c>
      <c r="M1300" s="652">
        <f t="shared" si="180"/>
        <v>1214224.2</v>
      </c>
      <c r="N1300" s="71" t="s">
        <v>108</v>
      </c>
      <c r="O1300" s="14"/>
      <c r="Q1300" s="1108"/>
      <c r="R1300"/>
      <c r="S1300" s="511" t="str">
        <f t="shared" si="174"/>
        <v>East Malibagh</v>
      </c>
      <c r="T1300" s="2672">
        <f t="shared" si="175"/>
        <v>1214224.2</v>
      </c>
      <c r="U1300" s="2672">
        <v>1558104.7013038155</v>
      </c>
      <c r="V1300" s="33">
        <f t="shared" si="176"/>
        <v>-343880.50130381552</v>
      </c>
      <c r="W1300" s="1104">
        <f t="shared" si="177"/>
        <v>-22.07043602500254</v>
      </c>
      <c r="X1300" s="33" t="str">
        <f t="shared" si="178"/>
        <v>OK</v>
      </c>
    </row>
    <row r="1301" spans="1:24" x14ac:dyDescent="0.3">
      <c r="A1301" s="519">
        <v>2</v>
      </c>
      <c r="B1301" s="98" t="s">
        <v>3224</v>
      </c>
      <c r="C1301" s="72">
        <v>11</v>
      </c>
      <c r="D1301" s="946"/>
      <c r="E1301" s="51" t="s">
        <v>3225</v>
      </c>
      <c r="F1301" s="3">
        <v>1</v>
      </c>
      <c r="G1301" s="2231">
        <v>565142</v>
      </c>
      <c r="H1301" s="2231">
        <v>575003</v>
      </c>
      <c r="I1301" s="19">
        <f t="shared" si="173"/>
        <v>9861</v>
      </c>
      <c r="J1301" s="507">
        <v>60</v>
      </c>
      <c r="K1301" s="581"/>
      <c r="L1301" s="21">
        <f t="shared" si="179"/>
        <v>591660</v>
      </c>
      <c r="M1301" s="21">
        <f t="shared" si="180"/>
        <v>600534.89999999991</v>
      </c>
      <c r="N1301" s="71" t="s">
        <v>108</v>
      </c>
      <c r="O1301" s="14"/>
      <c r="Q1301" s="1108"/>
      <c r="R1301"/>
      <c r="S1301" s="511" t="str">
        <f t="shared" si="174"/>
        <v>Police Line</v>
      </c>
      <c r="T1301" s="2672">
        <f t="shared" si="175"/>
        <v>600534.89999999991</v>
      </c>
      <c r="U1301" s="2672">
        <v>624772.64138958207</v>
      </c>
      <c r="V1301" s="33">
        <f t="shared" si="176"/>
        <v>-24237.741389582166</v>
      </c>
      <c r="W1301" s="1104">
        <f t="shared" si="177"/>
        <v>-3.8794498644617383</v>
      </c>
      <c r="X1301" s="33" t="str">
        <f t="shared" si="178"/>
        <v>OK</v>
      </c>
    </row>
    <row r="1302" spans="1:24" ht="31.2" x14ac:dyDescent="0.3">
      <c r="A1302" s="519">
        <v>3</v>
      </c>
      <c r="B1302" s="99" t="s">
        <v>4041</v>
      </c>
      <c r="C1302" s="72">
        <v>11</v>
      </c>
      <c r="D1302" s="946"/>
      <c r="E1302" s="51" t="s">
        <v>3226</v>
      </c>
      <c r="F1302" s="3">
        <v>1</v>
      </c>
      <c r="G1302" s="2231">
        <v>192855</v>
      </c>
      <c r="H1302" s="2231">
        <v>195323</v>
      </c>
      <c r="I1302" s="19">
        <f t="shared" si="173"/>
        <v>2468</v>
      </c>
      <c r="J1302" s="507">
        <v>60</v>
      </c>
      <c r="K1302" s="581"/>
      <c r="L1302" s="21">
        <f t="shared" si="179"/>
        <v>148080</v>
      </c>
      <c r="M1302" s="21">
        <f t="shared" si="180"/>
        <v>150301.20000000001</v>
      </c>
      <c r="N1302" s="71" t="s">
        <v>108</v>
      </c>
      <c r="O1302" s="14"/>
      <c r="Q1302" s="1108"/>
      <c r="R1302"/>
      <c r="S1302" s="511" t="str">
        <f t="shared" si="174"/>
        <v xml:space="preserve"> PWD RMU
11 KV Sajanpur Feeder.</v>
      </c>
      <c r="T1302" s="2672">
        <f t="shared" si="175"/>
        <v>150301.20000000001</v>
      </c>
      <c r="U1302" s="2672">
        <v>152458.84452008177</v>
      </c>
      <c r="V1302" s="33">
        <f t="shared" si="176"/>
        <v>-2157.6445200817543</v>
      </c>
      <c r="W1302" s="1104">
        <f t="shared" si="177"/>
        <v>-1.4152307967922129</v>
      </c>
      <c r="X1302" s="33" t="str">
        <f t="shared" si="178"/>
        <v>OK</v>
      </c>
    </row>
    <row r="1303" spans="1:24" x14ac:dyDescent="0.3">
      <c r="A1303" s="519">
        <v>4</v>
      </c>
      <c r="B1303" s="98" t="s">
        <v>3227</v>
      </c>
      <c r="C1303" s="72">
        <v>11</v>
      </c>
      <c r="D1303" s="946"/>
      <c r="E1303" s="51" t="s">
        <v>3228</v>
      </c>
      <c r="F1303" s="3">
        <v>1</v>
      </c>
      <c r="G1303" s="2231">
        <v>164032</v>
      </c>
      <c r="H1303" s="2231">
        <v>167244</v>
      </c>
      <c r="I1303" s="19">
        <f t="shared" si="173"/>
        <v>3212</v>
      </c>
      <c r="J1303" s="507">
        <v>60</v>
      </c>
      <c r="K1303" s="581"/>
      <c r="L1303" s="21">
        <f t="shared" si="179"/>
        <v>192720</v>
      </c>
      <c r="M1303" s="21">
        <f t="shared" si="180"/>
        <v>195610.80000000002</v>
      </c>
      <c r="N1303" s="71" t="s">
        <v>108</v>
      </c>
      <c r="O1303" s="14"/>
      <c r="Q1303" s="1108"/>
      <c r="S1303" s="511" t="str">
        <f t="shared" si="174"/>
        <v>Benjir Bagan</v>
      </c>
      <c r="T1303" s="2672">
        <f t="shared" si="175"/>
        <v>195610.80000000002</v>
      </c>
      <c r="U1303" s="2672">
        <v>195480.63181987815</v>
      </c>
      <c r="V1303" s="33">
        <f t="shared" si="176"/>
        <v>130.16818012186559</v>
      </c>
      <c r="W1303" s="1104">
        <f t="shared" si="177"/>
        <v>6.6588786270041597E-2</v>
      </c>
      <c r="X1303" s="33" t="str">
        <f t="shared" si="178"/>
        <v>OK</v>
      </c>
    </row>
    <row r="1304" spans="1:24" x14ac:dyDescent="0.3">
      <c r="A1304" s="519">
        <v>5</v>
      </c>
      <c r="B1304" s="98" t="s">
        <v>3229</v>
      </c>
      <c r="C1304" s="72">
        <v>11</v>
      </c>
      <c r="D1304" s="946"/>
      <c r="E1304" s="51" t="s">
        <v>3230</v>
      </c>
      <c r="F1304" s="3">
        <v>1</v>
      </c>
      <c r="G1304" s="2231">
        <v>846900</v>
      </c>
      <c r="H1304" s="2231">
        <v>859196</v>
      </c>
      <c r="I1304" s="19">
        <f t="shared" si="173"/>
        <v>12296</v>
      </c>
      <c r="J1304" s="507">
        <v>60</v>
      </c>
      <c r="K1304" s="581"/>
      <c r="L1304" s="21">
        <f t="shared" si="179"/>
        <v>737760</v>
      </c>
      <c r="M1304" s="21">
        <f t="shared" si="180"/>
        <v>748826.4</v>
      </c>
      <c r="N1304" s="71" t="s">
        <v>4502</v>
      </c>
      <c r="O1304" s="14"/>
      <c r="Q1304" s="1108"/>
      <c r="R1304"/>
      <c r="S1304" s="511" t="str">
        <f t="shared" si="174"/>
        <v>Shantinagar s/s-2</v>
      </c>
      <c r="T1304" s="2672">
        <f t="shared" si="175"/>
        <v>748826.4</v>
      </c>
      <c r="U1304" s="2672">
        <v>735135.5620381271</v>
      </c>
      <c r="V1304" s="33">
        <f t="shared" si="176"/>
        <v>13690.837961872923</v>
      </c>
      <c r="W1304" s="1104">
        <f t="shared" si="177"/>
        <v>1.8623555530242273</v>
      </c>
      <c r="X1304" s="33" t="str">
        <f t="shared" si="178"/>
        <v>OK</v>
      </c>
    </row>
    <row r="1305" spans="1:24" x14ac:dyDescent="0.3">
      <c r="A1305" s="519">
        <v>6</v>
      </c>
      <c r="B1305" s="98" t="s">
        <v>3231</v>
      </c>
      <c r="C1305" s="72">
        <v>0.41499999999999998</v>
      </c>
      <c r="D1305" s="946"/>
      <c r="E1305" s="51" t="s">
        <v>3232</v>
      </c>
      <c r="F1305" s="3">
        <v>1</v>
      </c>
      <c r="G1305" s="2231">
        <v>1983.75</v>
      </c>
      <c r="H1305" s="2231">
        <v>2093.2600000000002</v>
      </c>
      <c r="I1305" s="19">
        <f t="shared" si="173"/>
        <v>109.51000000000022</v>
      </c>
      <c r="J1305" s="507">
        <v>60</v>
      </c>
      <c r="K1305" s="581"/>
      <c r="L1305" s="21">
        <f t="shared" si="179"/>
        <v>6570.6000000000131</v>
      </c>
      <c r="M1305" s="21">
        <f t="shared" si="180"/>
        <v>6669.1590000000133</v>
      </c>
      <c r="N1305" s="71" t="s">
        <v>108</v>
      </c>
      <c r="O1305" s="14"/>
      <c r="S1305" s="511" t="str">
        <f t="shared" si="174"/>
        <v>AT-1 &amp; AT-2</v>
      </c>
      <c r="T1305" s="2672">
        <f t="shared" si="175"/>
        <v>6669.1590000000133</v>
      </c>
      <c r="U1305" s="2672">
        <v>7349.5038935247485</v>
      </c>
      <c r="V1305" s="33">
        <f t="shared" si="176"/>
        <v>-680.3448935247352</v>
      </c>
      <c r="W1305" s="1104">
        <f t="shared" si="177"/>
        <v>-9.2570179345595065</v>
      </c>
      <c r="X1305" s="33" t="str">
        <f t="shared" si="178"/>
        <v>OK</v>
      </c>
    </row>
    <row r="1306" spans="1:24" ht="27.6" x14ac:dyDescent="0.3">
      <c r="A1306" s="524"/>
      <c r="B1306" s="94" t="s">
        <v>222</v>
      </c>
      <c r="C1306" s="88"/>
      <c r="D1306" s="88"/>
      <c r="E1306" s="88"/>
      <c r="F1306" s="659"/>
      <c r="G1306" s="659"/>
      <c r="H1306" s="659"/>
      <c r="I1306" s="37"/>
      <c r="J1306" s="52" t="s">
        <v>38</v>
      </c>
      <c r="K1306" s="42">
        <f>L1306*1.015</f>
        <v>6047705.5589999994</v>
      </c>
      <c r="L1306" s="2125">
        <f>SUM(L1296:L1305)</f>
        <v>5958330.5999999996</v>
      </c>
      <c r="M1306" s="42">
        <f>SUM(M1296:M1305)</f>
        <v>6047705.5590000004</v>
      </c>
      <c r="N1306" s="589">
        <f>(M1306-L1306)/L1306*100</f>
        <v>1.5000000000000124</v>
      </c>
      <c r="O1306" s="28"/>
      <c r="Q1306" s="1108"/>
      <c r="V1306" s="33"/>
      <c r="W1306" s="1104"/>
      <c r="X1306" s="33"/>
    </row>
    <row r="1307" spans="1:24" x14ac:dyDescent="0.3">
      <c r="A1307"/>
      <c r="B1307"/>
      <c r="C1307"/>
      <c r="D1307"/>
      <c r="E1307"/>
      <c r="F1307" s="658"/>
      <c r="G1307" s="2229"/>
      <c r="H1307" s="2229"/>
      <c r="I1307"/>
      <c r="J1307"/>
      <c r="K1307"/>
      <c r="L1307"/>
      <c r="M1307"/>
      <c r="N1307" s="704"/>
      <c r="O1307"/>
    </row>
    <row r="1308" spans="1:24" x14ac:dyDescent="0.3">
      <c r="E1308"/>
      <c r="F1308" s="3107" t="s">
        <v>815</v>
      </c>
      <c r="G1308" s="3108"/>
      <c r="H1308" s="3109"/>
      <c r="I1308" s="555" t="s">
        <v>14</v>
      </c>
      <c r="J1308" s="2704" t="s">
        <v>324</v>
      </c>
      <c r="K1308"/>
      <c r="N1308" s="2122"/>
    </row>
    <row r="1309" spans="1:24" x14ac:dyDescent="0.3">
      <c r="E1309"/>
      <c r="F1309" s="80" t="s">
        <v>108</v>
      </c>
      <c r="G1309" s="3222" t="s">
        <v>4068</v>
      </c>
      <c r="H1309" s="3222"/>
      <c r="I1309" s="530">
        <f>SUM(M1296,M1297,M1299,M1300,M1301,M1302,M1303,M1305)+M1325</f>
        <v>5896383.2690000003</v>
      </c>
      <c r="J1309" s="3192" t="s">
        <v>4511</v>
      </c>
      <c r="K1309"/>
      <c r="L1309" s="1108"/>
      <c r="O1309" s="511" t="s">
        <v>222</v>
      </c>
    </row>
    <row r="1310" spans="1:24" x14ac:dyDescent="0.3">
      <c r="E1310"/>
      <c r="F1310" s="80" t="s">
        <v>83</v>
      </c>
      <c r="G1310" s="3222" t="s">
        <v>4068</v>
      </c>
      <c r="H1310" s="3222"/>
      <c r="I1310" s="530">
        <f>M1298</f>
        <v>0</v>
      </c>
      <c r="J1310" s="3192"/>
      <c r="K1310"/>
      <c r="L1310" s="1108"/>
    </row>
    <row r="1311" spans="1:24" x14ac:dyDescent="0.3">
      <c r="E1311"/>
      <c r="F1311" s="80" t="s">
        <v>104</v>
      </c>
      <c r="G1311" s="3222" t="s">
        <v>4068</v>
      </c>
      <c r="H1311" s="3222"/>
      <c r="I1311" s="530">
        <f>M1326</f>
        <v>107474.29000000001</v>
      </c>
      <c r="J1311" s="3192"/>
      <c r="K1311"/>
      <c r="L1311" s="1108"/>
      <c r="M1311" s="511" t="s">
        <v>222</v>
      </c>
    </row>
    <row r="1312" spans="1:24" x14ac:dyDescent="0.3">
      <c r="F1312" s="80" t="s">
        <v>103</v>
      </c>
      <c r="G1312" s="3222" t="s">
        <v>4068</v>
      </c>
      <c r="H1312" s="3222"/>
      <c r="I1312" s="530">
        <f>M1327</f>
        <v>43848</v>
      </c>
      <c r="J1312" s="3192"/>
      <c r="K1312"/>
      <c r="L1312" s="1108"/>
    </row>
    <row r="1313" spans="1:21" x14ac:dyDescent="0.3">
      <c r="E1313"/>
      <c r="F1313" s="1090"/>
      <c r="G1313" s="3222"/>
      <c r="H1313" s="3222"/>
      <c r="I1313" s="530"/>
      <c r="K1313"/>
      <c r="L1313" s="1108"/>
    </row>
    <row r="1314" spans="1:21" x14ac:dyDescent="0.3">
      <c r="E1314"/>
      <c r="F1314" s="3175" t="s">
        <v>199</v>
      </c>
      <c r="G1314" s="3176"/>
      <c r="H1314" s="3177"/>
      <c r="I1314" s="540">
        <f>SUM(I1309:I1313)</f>
        <v>6047705.5590000004</v>
      </c>
      <c r="J1314" s="42">
        <f>I1314-M1306</f>
        <v>0</v>
      </c>
      <c r="K1314"/>
      <c r="L1314" s="1108"/>
    </row>
    <row r="1315" spans="1:21" x14ac:dyDescent="0.3">
      <c r="E1315"/>
      <c r="F1315" s="674"/>
      <c r="K1315"/>
    </row>
    <row r="1316" spans="1:21" x14ac:dyDescent="0.3">
      <c r="E1316"/>
      <c r="F1316" s="674"/>
      <c r="K1316"/>
    </row>
    <row r="1317" spans="1:21" ht="31.2" x14ac:dyDescent="0.3">
      <c r="A1317" s="3086" t="s">
        <v>4503</v>
      </c>
      <c r="B1317" s="3086"/>
      <c r="C1317" s="3086"/>
      <c r="D1317" s="3086"/>
      <c r="E1317" s="3086"/>
      <c r="F1317" s="3086"/>
      <c r="G1317" s="3086"/>
      <c r="H1317" s="3086"/>
      <c r="I1317" s="3086"/>
      <c r="J1317" s="3086"/>
      <c r="K1317" s="3086"/>
      <c r="L1317" s="3086"/>
      <c r="M1317" s="3086"/>
      <c r="N1317" s="3086"/>
      <c r="O1317" s="629" t="str">
        <f>$O$6</f>
        <v>Month August-2023</v>
      </c>
    </row>
    <row r="1318" spans="1:21" x14ac:dyDescent="0.3">
      <c r="A1318" s="3087" t="s">
        <v>0</v>
      </c>
      <c r="B1318" s="3089" t="s">
        <v>1</v>
      </c>
      <c r="C1318" s="3091" t="s">
        <v>2</v>
      </c>
      <c r="D1318" s="3092"/>
      <c r="E1318" s="3093"/>
      <c r="F1318" s="3223" t="s">
        <v>3</v>
      </c>
      <c r="G1318" s="3091" t="s">
        <v>4</v>
      </c>
      <c r="H1318" s="3093"/>
      <c r="I1318" s="3068"/>
      <c r="J1318" s="3096" t="s">
        <v>5</v>
      </c>
      <c r="K1318" s="3091" t="s">
        <v>6</v>
      </c>
      <c r="L1318" s="3068"/>
      <c r="M1318" s="95" t="s">
        <v>29</v>
      </c>
      <c r="N1318" s="96"/>
      <c r="O1318" s="3067" t="s">
        <v>7</v>
      </c>
      <c r="T1318" s="2671"/>
      <c r="U1318" s="2671"/>
    </row>
    <row r="1319" spans="1:21" ht="46.8" x14ac:dyDescent="0.3">
      <c r="A1319" s="3088"/>
      <c r="B1319" s="3090"/>
      <c r="C1319" s="3084" t="s">
        <v>824</v>
      </c>
      <c r="D1319" s="3085"/>
      <c r="E1319" s="85" t="s">
        <v>9</v>
      </c>
      <c r="F1319" s="3224"/>
      <c r="G1319" s="2227" t="str">
        <f>'NORTH-1'!G8</f>
        <v>Reading at 00.00hr 
01.08.2023</v>
      </c>
      <c r="H1319" s="2227" t="str">
        <f>'NORTH-1'!H8</f>
        <v>Reading at 00.00hr 
01.09.2023</v>
      </c>
      <c r="I1319" s="1" t="s">
        <v>10</v>
      </c>
      <c r="J1319" s="3088"/>
      <c r="K1319" s="1" t="s">
        <v>11</v>
      </c>
      <c r="L1319" s="1" t="s">
        <v>12</v>
      </c>
      <c r="M1319" s="508" t="s">
        <v>30</v>
      </c>
      <c r="N1319" s="75" t="s">
        <v>41</v>
      </c>
      <c r="O1319" s="3068"/>
    </row>
    <row r="1320" spans="1:21" x14ac:dyDescent="0.3">
      <c r="A1320" s="2">
        <v>1</v>
      </c>
      <c r="B1320" s="86">
        <v>2</v>
      </c>
      <c r="C1320" s="2582">
        <v>3</v>
      </c>
      <c r="D1320" s="2615">
        <v>4</v>
      </c>
      <c r="E1320" s="551">
        <v>5</v>
      </c>
      <c r="F1320" s="551">
        <v>6</v>
      </c>
      <c r="G1320" s="2616">
        <f>'PDB Bill AMR'!$H$5</f>
        <v>8</v>
      </c>
      <c r="H1320" s="2616">
        <f>'PDB Bill AMR'!$H$5</f>
        <v>8</v>
      </c>
      <c r="I1320" s="2" t="s">
        <v>2021</v>
      </c>
      <c r="J1320" s="2">
        <v>10</v>
      </c>
      <c r="K1320" s="2" t="s">
        <v>5039</v>
      </c>
      <c r="L1320" s="2" t="s">
        <v>5040</v>
      </c>
      <c r="M1320" s="2">
        <v>13</v>
      </c>
      <c r="N1320" s="2">
        <v>14</v>
      </c>
      <c r="O1320" s="2">
        <v>15</v>
      </c>
    </row>
    <row r="1321" spans="1:21" x14ac:dyDescent="0.3">
      <c r="A1321" s="521"/>
      <c r="B1321" s="1394" t="s">
        <v>4504</v>
      </c>
      <c r="C1321" s="522"/>
      <c r="D1321" s="1552"/>
      <c r="E1321" s="18"/>
      <c r="F1321" s="1553"/>
      <c r="G1321" s="2236"/>
      <c r="H1321" s="2236"/>
      <c r="I1321" s="521"/>
      <c r="J1321" s="521"/>
      <c r="K1321" s="18"/>
      <c r="L1321" s="521"/>
      <c r="M1321" s="521"/>
      <c r="N1321" s="519"/>
      <c r="O1321" s="521"/>
      <c r="T1321" s="2673"/>
      <c r="U1321" s="2673"/>
    </row>
    <row r="1322" spans="1:21" x14ac:dyDescent="0.3">
      <c r="A1322" s="521">
        <v>1</v>
      </c>
      <c r="B1322" s="1053" t="str">
        <f>$B$1304</f>
        <v>Shantinagar s/s-2</v>
      </c>
      <c r="C1322" s="1554">
        <f>$C$1304</f>
        <v>11</v>
      </c>
      <c r="D1322" s="521"/>
      <c r="E1322" s="1552" t="str">
        <f t="shared" ref="E1322:J1322" si="181">E1304</f>
        <v>DHK60935</v>
      </c>
      <c r="F1322" s="18">
        <f t="shared" si="181"/>
        <v>1</v>
      </c>
      <c r="G1322" s="2237">
        <f t="shared" ref="G1322" si="182">G1304</f>
        <v>846900</v>
      </c>
      <c r="H1322" s="2237">
        <f t="shared" si="181"/>
        <v>859196</v>
      </c>
      <c r="I1322" s="1998">
        <f t="shared" si="181"/>
        <v>12296</v>
      </c>
      <c r="J1322" s="521">
        <f t="shared" si="181"/>
        <v>60</v>
      </c>
      <c r="K1322" s="521"/>
      <c r="L1322" s="1660">
        <f>L1304</f>
        <v>737760</v>
      </c>
      <c r="M1322" s="1774">
        <f>M1304</f>
        <v>748826.4</v>
      </c>
      <c r="N1322" s="589">
        <f>(M1322-L1322)/L1322*100</f>
        <v>1.5000000000000033</v>
      </c>
      <c r="O1322" s="521"/>
    </row>
    <row r="1323" spans="1:21" x14ac:dyDescent="0.3">
      <c r="A1323" s="521"/>
      <c r="B1323" s="1053"/>
      <c r="C1323" s="522"/>
      <c r="D1323" s="1552"/>
      <c r="E1323" s="18"/>
      <c r="F1323" s="1553"/>
      <c r="G1323" s="2236"/>
      <c r="H1323" s="2236"/>
      <c r="I1323" s="521"/>
      <c r="J1323" s="521"/>
      <c r="K1323" s="18"/>
      <c r="L1323" s="521"/>
      <c r="M1323" s="521"/>
      <c r="N1323" s="519"/>
      <c r="O1323" s="521"/>
    </row>
    <row r="1324" spans="1:21" x14ac:dyDescent="0.3">
      <c r="A1324" s="1555"/>
      <c r="B1324" s="1561" t="s">
        <v>4505</v>
      </c>
      <c r="C1324" s="1556"/>
      <c r="D1324" s="1557"/>
      <c r="E1324" s="1558"/>
      <c r="F1324" s="1559"/>
      <c r="G1324" s="2238"/>
      <c r="H1324" s="2238"/>
      <c r="I1324" s="1555"/>
      <c r="J1324" s="1555"/>
      <c r="K1324" s="1558"/>
      <c r="L1324" s="1555"/>
      <c r="M1324" s="1555"/>
      <c r="N1324" s="1560"/>
      <c r="O1324" s="1555"/>
    </row>
    <row r="1325" spans="1:21" x14ac:dyDescent="0.3">
      <c r="A1325" s="521">
        <v>1</v>
      </c>
      <c r="B1325" s="1053" t="s">
        <v>4509</v>
      </c>
      <c r="C1325" s="522">
        <v>11</v>
      </c>
      <c r="D1325" s="1552"/>
      <c r="E1325" s="18">
        <v>202006932</v>
      </c>
      <c r="F1325" s="1553">
        <v>1</v>
      </c>
      <c r="G1325" s="2225">
        <v>1263498</v>
      </c>
      <c r="H1325" s="2225">
        <v>1263498</v>
      </c>
      <c r="I1325" s="1550">
        <f t="shared" ref="I1325" si="183">H1325-G1325</f>
        <v>0</v>
      </c>
      <c r="J1325" s="1551">
        <v>1</v>
      </c>
      <c r="K1325" s="18" t="s">
        <v>4510</v>
      </c>
      <c r="L1325" s="1774">
        <f>L1322-(L1326+L1327)</f>
        <v>588674</v>
      </c>
      <c r="M1325" s="521">
        <f>L1325*$M$1322/$L$1328</f>
        <v>597504.1100000001</v>
      </c>
      <c r="N1325" s="519" t="s">
        <v>108</v>
      </c>
      <c r="O1325" s="521"/>
    </row>
    <row r="1326" spans="1:21" x14ac:dyDescent="0.3">
      <c r="A1326" s="521">
        <v>2</v>
      </c>
      <c r="B1326" s="1053" t="s">
        <v>4506</v>
      </c>
      <c r="C1326" s="522">
        <v>11</v>
      </c>
      <c r="D1326" s="1552"/>
      <c r="E1326" s="18">
        <v>202006969</v>
      </c>
      <c r="F1326" s="1553">
        <v>1</v>
      </c>
      <c r="G1326" s="2225">
        <v>377976</v>
      </c>
      <c r="H1326" s="2225">
        <v>377976</v>
      </c>
      <c r="I1326" s="1550">
        <f>H1326-G1326</f>
        <v>0</v>
      </c>
      <c r="J1326" s="521">
        <v>1</v>
      </c>
      <c r="K1326" s="18" t="s">
        <v>4508</v>
      </c>
      <c r="L1326" s="521">
        <v>105886</v>
      </c>
      <c r="M1326" s="521">
        <f t="shared" ref="M1326:M1327" si="184">L1326*$M$1322/$L$1328</f>
        <v>107474.29000000001</v>
      </c>
      <c r="N1326" s="519" t="s">
        <v>104</v>
      </c>
      <c r="O1326" s="521"/>
    </row>
    <row r="1327" spans="1:21" x14ac:dyDescent="0.3">
      <c r="A1327" s="521">
        <v>3</v>
      </c>
      <c r="B1327" s="1053" t="s">
        <v>4507</v>
      </c>
      <c r="C1327" s="522">
        <v>11</v>
      </c>
      <c r="D1327" s="1552"/>
      <c r="E1327" s="18">
        <v>952612030119</v>
      </c>
      <c r="F1327" s="1553">
        <v>1</v>
      </c>
      <c r="G1327" s="2225">
        <v>1658</v>
      </c>
      <c r="H1327" s="2225">
        <v>1658</v>
      </c>
      <c r="I1327" s="1550">
        <f t="shared" ref="I1327" si="185">H1327-G1327</f>
        <v>0</v>
      </c>
      <c r="J1327" s="521">
        <v>1200</v>
      </c>
      <c r="K1327" s="18" t="s">
        <v>4508</v>
      </c>
      <c r="L1327" s="521">
        <v>43200</v>
      </c>
      <c r="M1327" s="521">
        <f t="shared" si="184"/>
        <v>43848</v>
      </c>
      <c r="N1327" s="519" t="s">
        <v>103</v>
      </c>
      <c r="O1327" s="521"/>
    </row>
    <row r="1328" spans="1:21" x14ac:dyDescent="0.3">
      <c r="A1328" s="521"/>
      <c r="B1328" s="1053"/>
      <c r="C1328" s="522"/>
      <c r="D1328" s="1552"/>
      <c r="E1328" s="18"/>
      <c r="F1328" s="1553"/>
      <c r="G1328" s="2236"/>
      <c r="H1328" s="2236"/>
      <c r="I1328" s="521"/>
      <c r="J1328" s="521"/>
      <c r="K1328" s="18"/>
      <c r="L1328" s="1774">
        <f>SUM(L1325:L1327)</f>
        <v>737760</v>
      </c>
      <c r="M1328" s="521">
        <f>SUM(M1325:M1327)</f>
        <v>748826.40000000014</v>
      </c>
      <c r="N1328" s="589">
        <f>(M1328-L1328)/L1328*100</f>
        <v>1.5000000000000189</v>
      </c>
      <c r="O1328" s="521"/>
    </row>
    <row r="1329" spans="1:24" x14ac:dyDescent="0.3">
      <c r="E1329"/>
      <c r="F1329" s="674"/>
      <c r="K1329"/>
    </row>
    <row r="1330" spans="1:24" x14ac:dyDescent="0.3">
      <c r="E1330"/>
      <c r="F1330" s="674"/>
      <c r="K1330"/>
    </row>
    <row r="1336" spans="1:24" ht="43.2" x14ac:dyDescent="0.3">
      <c r="A1336" s="3086" t="s">
        <v>1280</v>
      </c>
      <c r="B1336" s="3086"/>
      <c r="C1336" s="3086"/>
      <c r="D1336" s="3086"/>
      <c r="E1336" s="3086"/>
      <c r="F1336" s="3086"/>
      <c r="G1336" s="3086"/>
      <c r="H1336" s="3086"/>
      <c r="I1336" s="3086"/>
      <c r="J1336" s="3086"/>
      <c r="K1336" s="3086"/>
      <c r="L1336" s="3086"/>
      <c r="M1336" s="3086"/>
      <c r="N1336" s="3086"/>
      <c r="O1336" s="629" t="str">
        <f>$O$6</f>
        <v>Month August-2023</v>
      </c>
      <c r="S1336" s="1103" t="s">
        <v>4084</v>
      </c>
      <c r="T1336" s="2672" t="str">
        <f>O1336</f>
        <v>Month August-2023</v>
      </c>
      <c r="U1336" s="2672" t="s">
        <v>5037</v>
      </c>
      <c r="V1336" s="1103" t="s">
        <v>15</v>
      </c>
      <c r="W1336" s="1103" t="s">
        <v>16</v>
      </c>
      <c r="X1336" s="1103" t="s">
        <v>17</v>
      </c>
    </row>
    <row r="1337" spans="1:24" x14ac:dyDescent="0.3">
      <c r="A1337" s="3087" t="s">
        <v>0</v>
      </c>
      <c r="B1337" s="3089" t="s">
        <v>1</v>
      </c>
      <c r="C1337" s="3091" t="s">
        <v>2</v>
      </c>
      <c r="D1337" s="3092"/>
      <c r="E1337" s="3093"/>
      <c r="F1337" s="3223" t="s">
        <v>3</v>
      </c>
      <c r="G1337" s="3091" t="s">
        <v>4</v>
      </c>
      <c r="H1337" s="3093"/>
      <c r="I1337" s="3068"/>
      <c r="J1337" s="3096" t="s">
        <v>5</v>
      </c>
      <c r="K1337" s="3091" t="s">
        <v>6</v>
      </c>
      <c r="L1337" s="3068"/>
      <c r="M1337" s="95" t="s">
        <v>29</v>
      </c>
      <c r="N1337" s="96"/>
      <c r="O1337" s="3067" t="s">
        <v>7</v>
      </c>
      <c r="S1337"/>
      <c r="V1337"/>
      <c r="W1337"/>
      <c r="X1337"/>
    </row>
    <row r="1338" spans="1:24" ht="46.8" x14ac:dyDescent="0.3">
      <c r="A1338" s="3088"/>
      <c r="B1338" s="3090"/>
      <c r="C1338" s="3084" t="s">
        <v>824</v>
      </c>
      <c r="D1338" s="3085"/>
      <c r="E1338" s="85" t="s">
        <v>9</v>
      </c>
      <c r="F1338" s="3224"/>
      <c r="G1338" s="2227" t="str">
        <f>'NORTH-1'!G8</f>
        <v>Reading at 00.00hr 
01.08.2023</v>
      </c>
      <c r="H1338" s="2227" t="str">
        <f>'NORTH-1'!H8</f>
        <v>Reading at 00.00hr 
01.09.2023</v>
      </c>
      <c r="I1338" s="1" t="s">
        <v>10</v>
      </c>
      <c r="J1338" s="3088"/>
      <c r="K1338" s="1" t="s">
        <v>11</v>
      </c>
      <c r="L1338" s="1" t="s">
        <v>12</v>
      </c>
      <c r="M1338" s="508" t="s">
        <v>30</v>
      </c>
      <c r="N1338" s="75" t="s">
        <v>41</v>
      </c>
      <c r="O1338" s="3068"/>
      <c r="S1338"/>
      <c r="T1338" s="2672">
        <v>15283200.000000071</v>
      </c>
      <c r="U1338" s="2672">
        <v>15283200.000000071</v>
      </c>
      <c r="V1338" s="33">
        <f>T1338-U1338</f>
        <v>0</v>
      </c>
      <c r="W1338" s="1104">
        <f>V1338/U1338*100</f>
        <v>0</v>
      </c>
      <c r="X1338" s="33" t="str">
        <f>IF(W1338&gt;40,"FAULT",IF(W1338&lt;-40,"CHECK","OK"))</f>
        <v>OK</v>
      </c>
    </row>
    <row r="1339" spans="1:24" x14ac:dyDescent="0.3">
      <c r="A1339" s="2">
        <v>1</v>
      </c>
      <c r="B1339" s="86">
        <v>2</v>
      </c>
      <c r="C1339" s="2582">
        <v>3</v>
      </c>
      <c r="D1339" s="2615">
        <v>4</v>
      </c>
      <c r="E1339" s="551">
        <v>5</v>
      </c>
      <c r="F1339" s="551">
        <v>6</v>
      </c>
      <c r="G1339" s="2616">
        <f>'PDB Bill AMR'!$H$5</f>
        <v>8</v>
      </c>
      <c r="H1339" s="2616">
        <f>'PDB Bill AMR'!$H$5</f>
        <v>8</v>
      </c>
      <c r="I1339" s="2" t="s">
        <v>2021</v>
      </c>
      <c r="J1339" s="2">
        <v>10</v>
      </c>
      <c r="K1339" s="2" t="s">
        <v>5039</v>
      </c>
      <c r="L1339" s="2" t="s">
        <v>5040</v>
      </c>
      <c r="M1339" s="2">
        <v>13</v>
      </c>
      <c r="N1339" s="2">
        <v>14</v>
      </c>
      <c r="O1339" s="2">
        <v>15</v>
      </c>
    </row>
    <row r="1340" spans="1:24" x14ac:dyDescent="0.3">
      <c r="A1340" s="519"/>
      <c r="B1340" s="513" t="s">
        <v>3233</v>
      </c>
      <c r="C1340" s="514"/>
      <c r="D1340" s="514"/>
      <c r="E1340" s="514"/>
      <c r="F1340" s="654"/>
      <c r="G1340" s="2228"/>
      <c r="H1340" s="2228"/>
      <c r="I1340" s="514"/>
      <c r="J1340" s="514"/>
      <c r="K1340" s="573"/>
      <c r="L1340" s="514"/>
      <c r="M1340" s="515"/>
      <c r="N1340" s="516"/>
      <c r="O1340" s="507"/>
    </row>
    <row r="1341" spans="1:24" x14ac:dyDescent="0.3">
      <c r="A1341" s="10">
        <v>1</v>
      </c>
      <c r="B1341" s="98" t="s">
        <v>4193</v>
      </c>
      <c r="C1341" s="51">
        <v>33</v>
      </c>
      <c r="D1341" s="1008" t="s">
        <v>290</v>
      </c>
      <c r="E1341" s="51"/>
      <c r="F1341" s="3">
        <v>1</v>
      </c>
      <c r="G1341" s="1179">
        <f>'PDB Bill AMR'!I122</f>
        <v>1061.83</v>
      </c>
      <c r="H1341" s="1179">
        <f>'PDB Bill AMR'!J122</f>
        <v>1097.56</v>
      </c>
      <c r="I1341" s="1179">
        <f>'PDB Bill AMR'!K122</f>
        <v>35.730000000000018</v>
      </c>
      <c r="J1341" s="1157">
        <f>'PDB Bill AMR'!H122</f>
        <v>180000</v>
      </c>
      <c r="K1341" s="1151">
        <f>'PDB Bill AMR'!L122</f>
        <v>0</v>
      </c>
      <c r="L1341" s="1180">
        <f>'PDB Bill AMR'!M122</f>
        <v>6431400.0000000037</v>
      </c>
      <c r="M1341" s="21">
        <f>'PDB Bill AMR'!X122</f>
        <v>4896</v>
      </c>
      <c r="N1341" s="80"/>
      <c r="O1341" s="8"/>
    </row>
    <row r="1342" spans="1:24" x14ac:dyDescent="0.3">
      <c r="A1342" s="519">
        <v>2</v>
      </c>
      <c r="B1342" s="98" t="s">
        <v>4194</v>
      </c>
      <c r="C1342" s="51">
        <v>33</v>
      </c>
      <c r="D1342" s="548" t="s">
        <v>290</v>
      </c>
      <c r="E1342" s="51"/>
      <c r="F1342" s="3">
        <v>1</v>
      </c>
      <c r="G1342" s="1179">
        <f>'PDB Bill AMR'!I123</f>
        <v>766.09</v>
      </c>
      <c r="H1342" s="1179">
        <f>'PDB Bill AMR'!J123</f>
        <v>790.44799999999998</v>
      </c>
      <c r="I1342" s="1179">
        <f>'PDB Bill AMR'!K123</f>
        <v>24.357999999999947</v>
      </c>
      <c r="J1342" s="1157">
        <f>'PDB Bill AMR'!H123</f>
        <v>180000</v>
      </c>
      <c r="K1342" s="1151">
        <f>'PDB Bill AMR'!L123</f>
        <v>0</v>
      </c>
      <c r="L1342" s="1180">
        <f>'PDB Bill AMR'!M123</f>
        <v>4384439.9999999907</v>
      </c>
      <c r="M1342" s="21">
        <f>'PDB Bill AMR'!X123</f>
        <v>3338</v>
      </c>
      <c r="N1342" s="80"/>
      <c r="O1342" s="507"/>
    </row>
    <row r="1343" spans="1:24" x14ac:dyDescent="0.3">
      <c r="A1343" s="519"/>
      <c r="B1343" s="100"/>
      <c r="C1343" s="89"/>
      <c r="D1343" s="601"/>
      <c r="E1343" s="619"/>
      <c r="F1343" s="620"/>
      <c r="G1343" s="2148"/>
      <c r="H1343" s="2148"/>
      <c r="I1343" s="621"/>
      <c r="J1343" s="622" t="s">
        <v>27</v>
      </c>
      <c r="K1343" s="624">
        <f>SUM(K1341:K1342)</f>
        <v>0</v>
      </c>
      <c r="L1343" s="624">
        <f>SUM(L1341:L1342)</f>
        <v>10815839.999999994</v>
      </c>
      <c r="M1343" s="624">
        <f>SUM(M1341:M1342)</f>
        <v>8234</v>
      </c>
      <c r="N1343" s="1047"/>
      <c r="O1343" s="507"/>
    </row>
    <row r="1344" spans="1:24" customFormat="1" x14ac:dyDescent="0.3">
      <c r="G1344" s="2229"/>
      <c r="H1344" s="2229"/>
      <c r="I1344" s="545"/>
      <c r="J1344" s="545" t="s">
        <v>28</v>
      </c>
      <c r="K1344" s="577">
        <f>L1343-K1343+M1343</f>
        <v>10824073.999999994</v>
      </c>
      <c r="L1344" s="39"/>
      <c r="M1344" s="40"/>
      <c r="N1344" s="520"/>
      <c r="O1344" s="507"/>
      <c r="T1344" s="2672"/>
      <c r="U1344" s="2672"/>
    </row>
    <row r="1345" spans="1:15" x14ac:dyDescent="0.3">
      <c r="A1345" s="507"/>
      <c r="B1345" s="513" t="s">
        <v>1281</v>
      </c>
      <c r="C1345" s="514"/>
      <c r="D1345" s="514"/>
      <c r="E1345" s="514"/>
      <c r="F1345" s="654"/>
      <c r="G1345" s="2228"/>
      <c r="H1345" s="2228"/>
      <c r="I1345" s="514"/>
      <c r="J1345" s="607"/>
      <c r="K1345" s="608"/>
      <c r="L1345" s="609"/>
      <c r="M1345" s="609"/>
      <c r="N1345" s="516"/>
      <c r="O1345" s="11"/>
    </row>
    <row r="1346" spans="1:15" x14ac:dyDescent="0.3">
      <c r="A1346" s="507">
        <v>1</v>
      </c>
      <c r="B1346" s="98" t="s">
        <v>3159</v>
      </c>
      <c r="C1346" s="51">
        <v>33</v>
      </c>
      <c r="D1346" s="934" t="s">
        <v>290</v>
      </c>
      <c r="E1346" s="51" t="s">
        <v>3234</v>
      </c>
      <c r="F1346" s="3">
        <v>1</v>
      </c>
      <c r="G1346" s="19">
        <v>30067.25</v>
      </c>
      <c r="H1346" s="19">
        <v>35790.800000000003</v>
      </c>
      <c r="I1346" s="19">
        <f>H1346-G1346</f>
        <v>5723.5500000000029</v>
      </c>
      <c r="J1346" s="507">
        <v>1000</v>
      </c>
      <c r="K1346" s="574">
        <f>J1346*I1346*F1346</f>
        <v>5723550.0000000028</v>
      </c>
      <c r="L1346" s="21"/>
      <c r="M1346" s="21"/>
      <c r="N1346" s="80"/>
      <c r="O1346" s="11"/>
    </row>
    <row r="1347" spans="1:15" x14ac:dyDescent="0.3">
      <c r="A1347" s="507">
        <v>2</v>
      </c>
      <c r="B1347" s="98" t="s">
        <v>3161</v>
      </c>
      <c r="C1347" s="51">
        <v>33</v>
      </c>
      <c r="D1347" s="935" t="s">
        <v>290</v>
      </c>
      <c r="E1347" s="51" t="s">
        <v>3235</v>
      </c>
      <c r="F1347" s="3">
        <v>1</v>
      </c>
      <c r="G1347" s="19">
        <v>22470.959999999999</v>
      </c>
      <c r="H1347" s="19">
        <v>26369.5</v>
      </c>
      <c r="I1347" s="19">
        <f>H1347-G1347</f>
        <v>3898.5400000000009</v>
      </c>
      <c r="J1347" s="507">
        <v>1000</v>
      </c>
      <c r="K1347" s="574">
        <f>J1347*I1347*F1347</f>
        <v>3898540.0000000009</v>
      </c>
      <c r="L1347" s="21"/>
      <c r="M1347" s="21"/>
      <c r="N1347" s="80"/>
      <c r="O1347" s="11"/>
    </row>
    <row r="1348" spans="1:15" x14ac:dyDescent="0.3">
      <c r="A1348" s="507"/>
      <c r="B1348" s="100"/>
      <c r="C1348" s="89"/>
      <c r="D1348" s="601"/>
      <c r="E1348" s="89"/>
      <c r="F1348" s="46"/>
      <c r="G1348" s="35">
        <v>0</v>
      </c>
      <c r="H1348" s="35">
        <v>0</v>
      </c>
      <c r="I1348" s="35"/>
      <c r="J1348" s="94" t="s">
        <v>27</v>
      </c>
      <c r="K1348" s="2125">
        <f>SUM(K1346:K1347)</f>
        <v>9622090.0000000037</v>
      </c>
      <c r="L1348" s="42">
        <f>SUM(L1346:L1347)</f>
        <v>0</v>
      </c>
      <c r="M1348" s="42">
        <f>SUM(M1346:M1347)</f>
        <v>0</v>
      </c>
      <c r="N1348" s="83"/>
      <c r="O1348" s="11"/>
    </row>
    <row r="1349" spans="1:15" x14ac:dyDescent="0.3">
      <c r="A1349" s="507"/>
      <c r="B1349" s="532" t="s">
        <v>1282</v>
      </c>
      <c r="C1349" s="533"/>
      <c r="D1349" s="533"/>
      <c r="E1349" s="533"/>
      <c r="F1349" s="656"/>
      <c r="G1349" s="2212">
        <v>0</v>
      </c>
      <c r="H1349" s="2212">
        <v>0</v>
      </c>
      <c r="I1349" s="533"/>
      <c r="J1349" s="533"/>
      <c r="K1349" s="578"/>
      <c r="L1349" s="533"/>
      <c r="M1349" s="536"/>
      <c r="N1349" s="534"/>
      <c r="O1349" s="7"/>
    </row>
    <row r="1350" spans="1:15" x14ac:dyDescent="0.3">
      <c r="A1350" s="507"/>
      <c r="B1350" s="98" t="s">
        <v>796</v>
      </c>
      <c r="C1350" s="51">
        <v>33</v>
      </c>
      <c r="D1350" s="3132" t="s">
        <v>800</v>
      </c>
      <c r="E1350" s="506"/>
      <c r="F1350" s="3"/>
      <c r="G1350" s="19">
        <v>0</v>
      </c>
      <c r="H1350" s="19">
        <v>0</v>
      </c>
      <c r="I1350" s="4"/>
      <c r="J1350" s="507"/>
      <c r="K1350" s="574"/>
      <c r="L1350" s="15">
        <f>J1350*I1350*F1350</f>
        <v>0</v>
      </c>
      <c r="M1350" s="6"/>
      <c r="N1350" s="76"/>
      <c r="O1350" s="507"/>
    </row>
    <row r="1351" spans="1:15" x14ac:dyDescent="0.3">
      <c r="A1351" s="507"/>
      <c r="B1351" s="98" t="s">
        <v>795</v>
      </c>
      <c r="C1351" s="51">
        <v>33</v>
      </c>
      <c r="D1351" s="3133"/>
      <c r="E1351" s="506"/>
      <c r="F1351" s="3"/>
      <c r="G1351" s="19">
        <v>0</v>
      </c>
      <c r="H1351" s="19">
        <v>0</v>
      </c>
      <c r="I1351" s="4"/>
      <c r="J1351" s="507"/>
      <c r="K1351" s="574"/>
      <c r="L1351" s="15">
        <f>J1351*I1351*F1351</f>
        <v>0</v>
      </c>
      <c r="M1351" s="15"/>
      <c r="N1351" s="77"/>
      <c r="O1351" s="507"/>
    </row>
    <row r="1352" spans="1:15" x14ac:dyDescent="0.3">
      <c r="A1352" s="507"/>
      <c r="B1352" s="93"/>
      <c r="C1352" s="87"/>
      <c r="D1352" s="87"/>
      <c r="E1352" s="87"/>
      <c r="F1352" s="655"/>
      <c r="G1352" s="655">
        <v>0</v>
      </c>
      <c r="H1352" s="655">
        <v>0</v>
      </c>
      <c r="I1352" s="36"/>
      <c r="J1352" s="93" t="s">
        <v>262</v>
      </c>
      <c r="K1352" s="577"/>
      <c r="L1352" s="54">
        <f>SUM(L1350:L1351)</f>
        <v>0</v>
      </c>
      <c r="M1352" s="521"/>
      <c r="N1352" s="519"/>
      <c r="O1352" s="507"/>
    </row>
    <row r="1353" spans="1:15" x14ac:dyDescent="0.3">
      <c r="A1353" s="507"/>
      <c r="B1353" s="100"/>
      <c r="C1353" s="89"/>
      <c r="D1353" s="601"/>
      <c r="E1353" s="89"/>
      <c r="F1353" s="46"/>
      <c r="G1353" s="35">
        <v>0</v>
      </c>
      <c r="H1353" s="35">
        <v>0</v>
      </c>
      <c r="I1353" s="35"/>
      <c r="J1353" s="94"/>
      <c r="K1353" s="584"/>
      <c r="L1353" s="42"/>
      <c r="M1353" s="42"/>
      <c r="N1353" s="83"/>
      <c r="O1353" s="11"/>
    </row>
    <row r="1354" spans="1:15" x14ac:dyDescent="0.3">
      <c r="A1354" s="524"/>
      <c r="B1354" s="532" t="s">
        <v>1283</v>
      </c>
      <c r="C1354" s="533"/>
      <c r="D1354" s="533"/>
      <c r="E1354" s="533"/>
      <c r="F1354" s="656"/>
      <c r="G1354" s="2212">
        <v>0</v>
      </c>
      <c r="H1354" s="2212">
        <v>0</v>
      </c>
      <c r="I1354" s="533"/>
      <c r="J1354" s="49"/>
      <c r="K1354" s="587"/>
      <c r="L1354" s="50"/>
      <c r="M1354" s="50"/>
      <c r="N1354" s="534"/>
      <c r="O1354" s="11"/>
    </row>
    <row r="1355" spans="1:15" x14ac:dyDescent="0.3">
      <c r="A1355" s="507">
        <v>3</v>
      </c>
      <c r="B1355" s="98" t="s">
        <v>3002</v>
      </c>
      <c r="C1355" s="51">
        <v>33</v>
      </c>
      <c r="D1355" s="3097" t="s">
        <v>284</v>
      </c>
      <c r="E1355" s="51" t="s">
        <v>3236</v>
      </c>
      <c r="F1355" s="3">
        <v>1</v>
      </c>
      <c r="G1355" s="19">
        <v>91686.77</v>
      </c>
      <c r="H1355" s="19">
        <v>98142.5</v>
      </c>
      <c r="I1355" s="20">
        <f>H1355-G1355</f>
        <v>6455.7299999999959</v>
      </c>
      <c r="J1355" s="30">
        <v>888.88890000000004</v>
      </c>
      <c r="K1355" s="585"/>
      <c r="L1355" s="21">
        <f>J1355*I1355*F1355</f>
        <v>5738426.7383969966</v>
      </c>
      <c r="M1355" s="21"/>
      <c r="N1355" s="81"/>
      <c r="O1355" s="11"/>
    </row>
    <row r="1356" spans="1:15" x14ac:dyDescent="0.3">
      <c r="A1356" s="507">
        <v>4</v>
      </c>
      <c r="B1356" s="98" t="s">
        <v>3003</v>
      </c>
      <c r="C1356" s="51">
        <v>33</v>
      </c>
      <c r="D1356" s="3155" t="s">
        <v>284</v>
      </c>
      <c r="E1356" s="51" t="s">
        <v>3237</v>
      </c>
      <c r="F1356" s="3">
        <v>1</v>
      </c>
      <c r="G1356" s="19">
        <v>38306.04</v>
      </c>
      <c r="H1356" s="19">
        <v>42707.08</v>
      </c>
      <c r="I1356" s="20">
        <f>H1356-G1356</f>
        <v>4401.0400000000009</v>
      </c>
      <c r="J1356" s="30">
        <v>888.88890000000004</v>
      </c>
      <c r="K1356" s="585"/>
      <c r="L1356" s="21">
        <f>J1356*I1356*F1356</f>
        <v>3912035.604456001</v>
      </c>
      <c r="M1356" s="21"/>
      <c r="N1356" s="81"/>
      <c r="O1356" s="11"/>
    </row>
    <row r="1357" spans="1:15" x14ac:dyDescent="0.3">
      <c r="A1357" s="524"/>
      <c r="B1357" s="94"/>
      <c r="C1357" s="88"/>
      <c r="D1357" s="88"/>
      <c r="E1357" s="88"/>
      <c r="F1357" s="659"/>
      <c r="G1357" s="659">
        <v>0</v>
      </c>
      <c r="H1357" s="659">
        <v>0</v>
      </c>
      <c r="I1357" s="37"/>
      <c r="J1357" s="94" t="s">
        <v>27</v>
      </c>
      <c r="K1357" s="586"/>
      <c r="L1357" s="2125">
        <f>SUM(L1355:L1356)</f>
        <v>9650462.3428529985</v>
      </c>
      <c r="M1357" s="42">
        <f>SUM(M1355:M1356)</f>
        <v>0</v>
      </c>
      <c r="N1357" s="589"/>
      <c r="O1357" s="11"/>
    </row>
    <row r="1358" spans="1:15" ht="16.2" thickBot="1" x14ac:dyDescent="0.35">
      <c r="A1358" s="580"/>
      <c r="B1358" s="611"/>
      <c r="C1358" s="90"/>
      <c r="D1358" s="90"/>
      <c r="E1358" s="90"/>
      <c r="F1358" s="661"/>
      <c r="G1358" s="661"/>
      <c r="H1358" s="661"/>
      <c r="I1358" s="612"/>
      <c r="J1358" s="611"/>
      <c r="K1358" s="613"/>
      <c r="L1358" s="614"/>
      <c r="M1358" s="614"/>
      <c r="N1358" s="1047"/>
      <c r="O1358" s="615"/>
    </row>
    <row r="1359" spans="1:15" x14ac:dyDescent="0.3">
      <c r="A1359" s="580"/>
      <c r="B1359" s="3099" t="s">
        <v>1048</v>
      </c>
      <c r="C1359" s="3100"/>
      <c r="D1359" s="561" t="s">
        <v>14</v>
      </c>
      <c r="E1359"/>
      <c r="F1359" s="3101" t="s">
        <v>2034</v>
      </c>
      <c r="G1359" s="3102"/>
      <c r="H1359" s="3103"/>
      <c r="I1359" s="561" t="s">
        <v>14</v>
      </c>
      <c r="K1359" s="3105" t="s">
        <v>4714</v>
      </c>
      <c r="L1359" s="3106"/>
      <c r="M1359" s="562" t="s">
        <v>14</v>
      </c>
      <c r="N1359" s="1047"/>
      <c r="O1359" s="615"/>
    </row>
    <row r="1360" spans="1:15" x14ac:dyDescent="0.3">
      <c r="A1360" s="580"/>
      <c r="B1360" s="3112" t="str">
        <f>B1340</f>
        <v>Agargoan 33 KV SIDE</v>
      </c>
      <c r="C1360" s="3113"/>
      <c r="D1360" s="567">
        <f>K1344</f>
        <v>10824073.999999994</v>
      </c>
      <c r="E1360"/>
      <c r="F1360" s="3114" t="s">
        <v>810</v>
      </c>
      <c r="G1360" s="3115"/>
      <c r="H1360" s="3116"/>
      <c r="I1360" s="563">
        <f>L1352</f>
        <v>0</v>
      </c>
      <c r="K1360" s="3117" t="str">
        <f>F1361</f>
        <v>33 KV NET IMPORT</v>
      </c>
      <c r="L1360" s="3118"/>
      <c r="M1360" s="565">
        <f>I1361</f>
        <v>10824073.999999994</v>
      </c>
      <c r="N1360" s="1047"/>
      <c r="O1360" s="615"/>
    </row>
    <row r="1361" spans="1:24" x14ac:dyDescent="0.3">
      <c r="A1361" s="580"/>
      <c r="B1361" s="3112" t="s">
        <v>832</v>
      </c>
      <c r="C1361" s="3113"/>
      <c r="D1361" s="616"/>
      <c r="E1361"/>
      <c r="F1361" s="3114" t="s">
        <v>2024</v>
      </c>
      <c r="G1361" s="3115"/>
      <c r="H1361" s="3116"/>
      <c r="I1361" s="563">
        <f>D1364-I1360</f>
        <v>10824073.999999994</v>
      </c>
      <c r="K1361" s="3119" t="s">
        <v>4715</v>
      </c>
      <c r="L1361" s="3120"/>
      <c r="M1361" s="563">
        <f>L1357</f>
        <v>9650462.3428529985</v>
      </c>
      <c r="N1361" s="1047"/>
      <c r="O1361" s="615"/>
    </row>
    <row r="1362" spans="1:24" x14ac:dyDescent="0.3">
      <c r="A1362" s="580"/>
      <c r="B1362" s="3112" t="s">
        <v>833</v>
      </c>
      <c r="C1362" s="3113"/>
      <c r="D1362" s="597"/>
      <c r="E1362"/>
      <c r="F1362"/>
      <c r="G1362" s="2229"/>
      <c r="H1362" s="2229"/>
      <c r="I1362"/>
      <c r="K1362" s="3121" t="s">
        <v>267</v>
      </c>
      <c r="L1362" s="3122"/>
      <c r="M1362" s="563">
        <f>M1360-M1361</f>
        <v>1173611.6571469959</v>
      </c>
      <c r="N1362" s="1047"/>
      <c r="O1362" s="615"/>
    </row>
    <row r="1363" spans="1:24" ht="16.2" thickBot="1" x14ac:dyDescent="0.35">
      <c r="A1363" s="580"/>
      <c r="B1363" s="3112" t="s">
        <v>834</v>
      </c>
      <c r="C1363" s="3113"/>
      <c r="D1363" s="598"/>
      <c r="E1363"/>
      <c r="F1363"/>
      <c r="G1363" s="2229"/>
      <c r="H1363" s="2229"/>
      <c r="I1363"/>
      <c r="K1363" s="3123" t="s">
        <v>268</v>
      </c>
      <c r="L1363" s="3124"/>
      <c r="M1363" s="566">
        <f>M1362/M1360</f>
        <v>0.10842605632103</v>
      </c>
      <c r="N1363" s="1047"/>
      <c r="O1363" s="615"/>
    </row>
    <row r="1364" spans="1:24" ht="16.2" thickBot="1" x14ac:dyDescent="0.35">
      <c r="A1364" s="580"/>
      <c r="B1364" s="3125" t="s">
        <v>799</v>
      </c>
      <c r="C1364" s="3126"/>
      <c r="D1364" s="564">
        <f>SUM(D1360:D1362)</f>
        <v>10824073.999999994</v>
      </c>
      <c r="E1364"/>
      <c r="N1364" s="1047"/>
      <c r="O1364" s="615"/>
    </row>
    <row r="1365" spans="1:24" x14ac:dyDescent="0.3">
      <c r="A1365" s="580"/>
      <c r="B1365" s="611"/>
      <c r="C1365" s="90"/>
      <c r="D1365" s="90"/>
      <c r="E1365" s="90"/>
      <c r="F1365" s="661"/>
      <c r="G1365" s="661"/>
      <c r="H1365" s="661"/>
      <c r="I1365" s="612"/>
      <c r="J1365" s="611"/>
      <c r="K1365" s="613"/>
      <c r="L1365" s="614"/>
      <c r="M1365" s="614"/>
      <c r="N1365" s="1047"/>
      <c r="O1365" s="615"/>
    </row>
    <row r="1366" spans="1:24" x14ac:dyDescent="0.3">
      <c r="B1366" s="520"/>
      <c r="C1366" s="511"/>
      <c r="D1366" s="603"/>
      <c r="E1366" s="511"/>
      <c r="N1366" s="721"/>
    </row>
    <row r="1367" spans="1:24" x14ac:dyDescent="0.3">
      <c r="B1367" s="520"/>
      <c r="C1367" s="511"/>
      <c r="D1367" s="603"/>
      <c r="E1367" s="511"/>
      <c r="N1367" s="721"/>
    </row>
    <row r="1368" spans="1:24" ht="43.2" x14ac:dyDescent="0.25">
      <c r="A1368" s="3086" t="s">
        <v>870</v>
      </c>
      <c r="B1368" s="3086"/>
      <c r="C1368" s="3086"/>
      <c r="D1368" s="3086"/>
      <c r="E1368" s="3086"/>
      <c r="F1368" s="3086"/>
      <c r="G1368" s="3086"/>
      <c r="H1368" s="3086"/>
      <c r="I1368" s="3086"/>
      <c r="J1368" s="3086"/>
      <c r="K1368" s="3086"/>
      <c r="L1368" s="3086"/>
      <c r="M1368" s="3086"/>
      <c r="N1368" s="3086"/>
      <c r="O1368" s="629" t="str">
        <f>$O$6</f>
        <v>Month August-2023</v>
      </c>
      <c r="S1368" s="1103" t="s">
        <v>4084</v>
      </c>
      <c r="T1368" s="2671" t="str">
        <f>O1368</f>
        <v>Month August-2023</v>
      </c>
      <c r="U1368" s="2671" t="s">
        <v>5037</v>
      </c>
      <c r="V1368" s="1103" t="s">
        <v>15</v>
      </c>
      <c r="W1368" s="1103" t="s">
        <v>16</v>
      </c>
      <c r="X1368" s="1103" t="s">
        <v>17</v>
      </c>
    </row>
    <row r="1369" spans="1:24" x14ac:dyDescent="0.3">
      <c r="A1369" s="3087" t="s">
        <v>0</v>
      </c>
      <c r="B1369" s="3089" t="s">
        <v>1</v>
      </c>
      <c r="C1369" s="3091" t="s">
        <v>2</v>
      </c>
      <c r="D1369" s="3092"/>
      <c r="E1369" s="3093"/>
      <c r="F1369" s="3223" t="s">
        <v>3</v>
      </c>
      <c r="G1369" s="3091" t="s">
        <v>4</v>
      </c>
      <c r="H1369" s="3093"/>
      <c r="I1369" s="3068"/>
      <c r="J1369" s="3096" t="s">
        <v>5</v>
      </c>
      <c r="K1369" s="3091" t="s">
        <v>6</v>
      </c>
      <c r="L1369" s="3068"/>
      <c r="M1369" s="95" t="s">
        <v>29</v>
      </c>
      <c r="N1369" s="96"/>
      <c r="O1369" s="3067" t="s">
        <v>7</v>
      </c>
      <c r="S1369"/>
      <c r="V1369"/>
      <c r="W1369"/>
      <c r="X1369"/>
    </row>
    <row r="1370" spans="1:24" ht="46.8" x14ac:dyDescent="0.3">
      <c r="A1370" s="3088"/>
      <c r="B1370" s="3090"/>
      <c r="C1370" s="3084" t="s">
        <v>824</v>
      </c>
      <c r="D1370" s="3085"/>
      <c r="E1370" s="85" t="s">
        <v>9</v>
      </c>
      <c r="F1370" s="3224"/>
      <c r="G1370" s="2227" t="str">
        <f>'NORTH-1'!G8</f>
        <v>Reading at 00.00hr 
01.08.2023</v>
      </c>
      <c r="H1370" s="2227" t="str">
        <f>'NORTH-1'!H8</f>
        <v>Reading at 00.00hr 
01.09.2023</v>
      </c>
      <c r="I1370" s="1" t="s">
        <v>10</v>
      </c>
      <c r="J1370" s="3088"/>
      <c r="K1370" s="1" t="s">
        <v>11</v>
      </c>
      <c r="L1370" s="1" t="s">
        <v>12</v>
      </c>
      <c r="M1370" s="508" t="s">
        <v>30</v>
      </c>
      <c r="N1370" s="75" t="s">
        <v>41</v>
      </c>
      <c r="O1370" s="3068"/>
      <c r="S1370"/>
      <c r="T1370" s="2672">
        <v>15283200.000000071</v>
      </c>
      <c r="U1370" s="2672">
        <v>15283200.000000071</v>
      </c>
      <c r="V1370" s="33">
        <f>T1370-U1370</f>
        <v>0</v>
      </c>
      <c r="W1370" s="1104">
        <f>V1370/U1370*100</f>
        <v>0</v>
      </c>
      <c r="X1370" s="33" t="str">
        <f>IF(W1370&gt;40,"FAULT",IF(W1370&lt;-40,"CHECK","OK"))</f>
        <v>OK</v>
      </c>
    </row>
    <row r="1371" spans="1:24" x14ac:dyDescent="0.25">
      <c r="A1371" s="2">
        <v>1</v>
      </c>
      <c r="B1371" s="86">
        <v>2</v>
      </c>
      <c r="C1371" s="2582">
        <v>3</v>
      </c>
      <c r="D1371" s="2615">
        <v>4</v>
      </c>
      <c r="E1371" s="551">
        <v>5</v>
      </c>
      <c r="F1371" s="551">
        <v>6</v>
      </c>
      <c r="G1371" s="2616">
        <f>'PDB Bill AMR'!$H$5</f>
        <v>8</v>
      </c>
      <c r="H1371" s="2616">
        <f>'PDB Bill AMR'!$H$5</f>
        <v>8</v>
      </c>
      <c r="I1371" s="2" t="s">
        <v>2021</v>
      </c>
      <c r="J1371" s="2">
        <v>10</v>
      </c>
      <c r="K1371" s="2" t="s">
        <v>5039</v>
      </c>
      <c r="L1371" s="2" t="s">
        <v>5040</v>
      </c>
      <c r="M1371" s="2">
        <v>13</v>
      </c>
      <c r="N1371" s="2">
        <v>14</v>
      </c>
      <c r="O1371" s="2">
        <v>15</v>
      </c>
      <c r="T1371" s="2673"/>
      <c r="U1371" s="2673"/>
    </row>
    <row r="1372" spans="1:24" x14ac:dyDescent="0.3">
      <c r="A1372" s="519"/>
      <c r="B1372" s="513" t="s">
        <v>1284</v>
      </c>
      <c r="C1372" s="514"/>
      <c r="D1372" s="514"/>
      <c r="E1372" s="514"/>
      <c r="F1372" s="654"/>
      <c r="G1372" s="2228"/>
      <c r="H1372" s="2228"/>
      <c r="I1372" s="514"/>
      <c r="J1372" s="514"/>
      <c r="K1372" s="573"/>
      <c r="L1372" s="514"/>
      <c r="M1372" s="515"/>
      <c r="N1372" s="516"/>
      <c r="O1372" s="507"/>
    </row>
    <row r="1373" spans="1:24" x14ac:dyDescent="0.3">
      <c r="A1373" s="519">
        <v>1</v>
      </c>
      <c r="B1373" s="98" t="s">
        <v>3096</v>
      </c>
      <c r="C1373" s="51">
        <v>11</v>
      </c>
      <c r="D1373" s="934" t="s">
        <v>290</v>
      </c>
      <c r="E1373" s="51" t="s">
        <v>3238</v>
      </c>
      <c r="F1373" s="3">
        <v>1</v>
      </c>
      <c r="G1373" s="19">
        <v>90991.47</v>
      </c>
      <c r="H1373" s="19">
        <v>97428.88</v>
      </c>
      <c r="I1373" s="20">
        <f>H1373-G1373</f>
        <v>6437.4100000000035</v>
      </c>
      <c r="J1373" s="507">
        <v>1000</v>
      </c>
      <c r="K1373" s="574">
        <f>J1373*I1373*F1373</f>
        <v>6437410.0000000037</v>
      </c>
      <c r="L1373" s="21"/>
      <c r="M1373" s="21">
        <f>K1373*$I$1361/$K$1375</f>
        <v>6442811.1149643976</v>
      </c>
      <c r="N1373" s="80"/>
      <c r="O1373" s="507"/>
    </row>
    <row r="1374" spans="1:24" x14ac:dyDescent="0.3">
      <c r="A1374" s="519">
        <v>2</v>
      </c>
      <c r="B1374" s="98" t="s">
        <v>3239</v>
      </c>
      <c r="C1374" s="51">
        <v>11</v>
      </c>
      <c r="D1374" s="936" t="s">
        <v>290</v>
      </c>
      <c r="E1374" s="51" t="s">
        <v>3240</v>
      </c>
      <c r="F1374" s="3">
        <v>1</v>
      </c>
      <c r="G1374" s="19">
        <v>37404.46</v>
      </c>
      <c r="H1374" s="19">
        <v>41782.050000000003</v>
      </c>
      <c r="I1374" s="20">
        <f>H1374-G1374</f>
        <v>4377.5900000000038</v>
      </c>
      <c r="J1374" s="507">
        <v>1000</v>
      </c>
      <c r="K1374" s="574">
        <f>J1374*I1374*F1374</f>
        <v>4377590.0000000037</v>
      </c>
      <c r="L1374" s="21"/>
      <c r="M1374" s="21">
        <f>K1374*$I$1361/$K$1375</f>
        <v>4381262.8850355968</v>
      </c>
      <c r="N1374" s="80"/>
      <c r="O1374" s="507"/>
    </row>
    <row r="1375" spans="1:24" x14ac:dyDescent="0.3">
      <c r="A1375" s="519"/>
      <c r="B1375" s="100"/>
      <c r="C1375" s="89"/>
      <c r="D1375" s="601"/>
      <c r="E1375" s="89"/>
      <c r="F1375" s="46"/>
      <c r="G1375" s="35">
        <v>0</v>
      </c>
      <c r="H1375" s="35">
        <v>0</v>
      </c>
      <c r="I1375" s="47"/>
      <c r="J1375" s="38" t="s">
        <v>27</v>
      </c>
      <c r="K1375" s="2128">
        <f>SUM(K1373:K1374)</f>
        <v>10815000.000000007</v>
      </c>
      <c r="L1375" s="42">
        <f>SUM(L1373:L1374)</f>
        <v>0</v>
      </c>
      <c r="M1375" s="42">
        <f>SUM(M1373:M1374)</f>
        <v>10824073.999999994</v>
      </c>
      <c r="N1375" s="83"/>
      <c r="O1375" s="507"/>
    </row>
    <row r="1376" spans="1:24" x14ac:dyDescent="0.3">
      <c r="A1376" s="519"/>
      <c r="B1376" s="532" t="s">
        <v>1284</v>
      </c>
      <c r="C1376" s="533"/>
      <c r="D1376" s="533"/>
      <c r="E1376" s="533"/>
      <c r="F1376" s="656"/>
      <c r="G1376" s="2212">
        <v>0</v>
      </c>
      <c r="H1376" s="2212">
        <v>0</v>
      </c>
      <c r="I1376" s="533"/>
      <c r="J1376" s="49"/>
      <c r="K1376" s="587"/>
      <c r="L1376" s="50"/>
      <c r="M1376" s="50"/>
      <c r="N1376" s="534"/>
      <c r="O1376" s="507"/>
    </row>
    <row r="1377" spans="1:24" x14ac:dyDescent="0.3">
      <c r="A1377" s="519">
        <v>1</v>
      </c>
      <c r="B1377" s="98" t="s">
        <v>1127</v>
      </c>
      <c r="C1377" s="72">
        <v>11</v>
      </c>
      <c r="D1377" s="945"/>
      <c r="E1377" s="51" t="s">
        <v>3241</v>
      </c>
      <c r="F1377" s="3">
        <v>1</v>
      </c>
      <c r="G1377" s="2231">
        <v>0</v>
      </c>
      <c r="H1377" s="2231">
        <v>0</v>
      </c>
      <c r="I1377" s="19">
        <f t="shared" ref="I1377:I1394" si="186">H1377-G1377</f>
        <v>0</v>
      </c>
      <c r="J1377" s="507">
        <v>1000</v>
      </c>
      <c r="K1377" s="581"/>
      <c r="L1377" s="21">
        <f t="shared" ref="L1377:L1394" si="187">J1377*I1377*F1377</f>
        <v>0</v>
      </c>
      <c r="M1377" s="21">
        <f>L1377*$K$1395/$L$1395</f>
        <v>0</v>
      </c>
      <c r="N1377" s="71"/>
      <c r="O1377" s="14"/>
      <c r="S1377" s="511" t="str">
        <f t="shared" ref="S1377:S1394" si="188">B1377</f>
        <v>Spare</v>
      </c>
      <c r="T1377" s="2672">
        <f t="shared" ref="T1377:T1394" si="189">M1377</f>
        <v>0</v>
      </c>
      <c r="U1377" s="2672">
        <v>0</v>
      </c>
      <c r="V1377" s="33">
        <f t="shared" ref="V1377:V1394" si="190">T1377-U1377</f>
        <v>0</v>
      </c>
      <c r="W1377" s="1104" t="e">
        <f t="shared" ref="W1377:W1394" si="191">V1377/U1377*100</f>
        <v>#DIV/0!</v>
      </c>
      <c r="X1377" s="33" t="e">
        <f t="shared" ref="X1377:X1394" si="192">IF(W1377&gt;40,"FAULT",IF(W1377&lt;-40,"CHECK","OK"))</f>
        <v>#DIV/0!</v>
      </c>
    </row>
    <row r="1378" spans="1:24" x14ac:dyDescent="0.3">
      <c r="A1378" s="519">
        <v>2</v>
      </c>
      <c r="B1378" s="98" t="s">
        <v>3242</v>
      </c>
      <c r="C1378" s="72">
        <v>11</v>
      </c>
      <c r="D1378" s="946"/>
      <c r="E1378" s="51" t="s">
        <v>3243</v>
      </c>
      <c r="F1378" s="3">
        <v>1</v>
      </c>
      <c r="G1378" s="2231">
        <v>30306.07</v>
      </c>
      <c r="H1378" s="2231">
        <v>31132.65</v>
      </c>
      <c r="I1378" s="19">
        <f t="shared" si="186"/>
        <v>826.58000000000175</v>
      </c>
      <c r="J1378" s="507">
        <v>1000</v>
      </c>
      <c r="K1378" s="581"/>
      <c r="L1378" s="21">
        <f t="shared" si="187"/>
        <v>826580.00000000175</v>
      </c>
      <c r="M1378" s="21">
        <f t="shared" ref="M1378:M1394" si="193">L1378*$K$1395/$L$1395</f>
        <v>830035.69779785187</v>
      </c>
      <c r="N1378" s="1098" t="s">
        <v>107</v>
      </c>
      <c r="O1378" s="14"/>
      <c r="S1378" s="511" t="str">
        <f t="shared" si="188"/>
        <v>Monipuripara west</v>
      </c>
      <c r="T1378" s="2672">
        <f t="shared" si="189"/>
        <v>830035.69779785187</v>
      </c>
      <c r="U1378" s="2672">
        <v>847623.50899014284</v>
      </c>
      <c r="V1378" s="33">
        <f t="shared" si="190"/>
        <v>-17587.811192290974</v>
      </c>
      <c r="W1378" s="1104">
        <f t="shared" si="191"/>
        <v>-2.0749555676251901</v>
      </c>
      <c r="X1378" s="33" t="str">
        <f t="shared" si="192"/>
        <v>OK</v>
      </c>
    </row>
    <row r="1379" spans="1:24" x14ac:dyDescent="0.3">
      <c r="A1379" s="519">
        <v>3</v>
      </c>
      <c r="B1379" s="98" t="s">
        <v>3244</v>
      </c>
      <c r="C1379" s="72">
        <v>11</v>
      </c>
      <c r="D1379" s="946"/>
      <c r="E1379" s="51" t="s">
        <v>3245</v>
      </c>
      <c r="F1379" s="3">
        <v>1</v>
      </c>
      <c r="G1379" s="2231">
        <v>18139.400000000001</v>
      </c>
      <c r="H1379" s="2231">
        <v>19012.349999999999</v>
      </c>
      <c r="I1379" s="19">
        <f t="shared" si="186"/>
        <v>872.94999999999709</v>
      </c>
      <c r="J1379" s="507">
        <v>1000</v>
      </c>
      <c r="K1379" s="581"/>
      <c r="L1379" s="21">
        <f t="shared" si="187"/>
        <v>872949.99999999709</v>
      </c>
      <c r="M1379" s="21">
        <f t="shared" si="193"/>
        <v>876599.55768664961</v>
      </c>
      <c r="N1379" s="1098" t="s">
        <v>103</v>
      </c>
      <c r="O1379" s="14"/>
      <c r="S1379" s="511" t="str">
        <f t="shared" si="188"/>
        <v>Biggan College</v>
      </c>
      <c r="T1379" s="2672">
        <f t="shared" si="189"/>
        <v>876599.55768664961</v>
      </c>
      <c r="U1379" s="2672">
        <v>835521.20715175499</v>
      </c>
      <c r="V1379" s="33">
        <f t="shared" si="190"/>
        <v>41078.35053489462</v>
      </c>
      <c r="W1379" s="1104">
        <f t="shared" si="191"/>
        <v>4.9164940618238067</v>
      </c>
      <c r="X1379" s="33" t="str">
        <f t="shared" si="192"/>
        <v>OK</v>
      </c>
    </row>
    <row r="1380" spans="1:24" x14ac:dyDescent="0.3">
      <c r="A1380" s="519">
        <v>4</v>
      </c>
      <c r="B1380" s="98" t="s">
        <v>3246</v>
      </c>
      <c r="C1380" s="72">
        <v>11</v>
      </c>
      <c r="D1380" s="946"/>
      <c r="E1380" s="51" t="s">
        <v>3247</v>
      </c>
      <c r="F1380" s="3">
        <v>1</v>
      </c>
      <c r="G1380" s="2231">
        <v>28643.32</v>
      </c>
      <c r="H1380" s="2231">
        <v>29611.68</v>
      </c>
      <c r="I1380" s="19">
        <f t="shared" si="186"/>
        <v>968.36000000000058</v>
      </c>
      <c r="J1380" s="507">
        <v>1000</v>
      </c>
      <c r="K1380" s="581"/>
      <c r="L1380" s="21">
        <f t="shared" si="187"/>
        <v>968360.00000000058</v>
      </c>
      <c r="M1380" s="21">
        <f t="shared" si="193"/>
        <v>972408.43998103822</v>
      </c>
      <c r="N1380" s="71" t="s">
        <v>107</v>
      </c>
      <c r="O1380" s="14"/>
      <c r="S1380" s="511" t="str">
        <f t="shared" si="188"/>
        <v>Green Road South</v>
      </c>
      <c r="T1380" s="2672">
        <f t="shared" si="189"/>
        <v>972408.43998103822</v>
      </c>
      <c r="U1380" s="2672">
        <v>975210.31732460589</v>
      </c>
      <c r="V1380" s="33">
        <f t="shared" si="190"/>
        <v>-2801.8773435676703</v>
      </c>
      <c r="W1380" s="1104">
        <f t="shared" si="191"/>
        <v>-0.28731005956277683</v>
      </c>
      <c r="X1380" s="33" t="str">
        <f t="shared" si="192"/>
        <v>OK</v>
      </c>
    </row>
    <row r="1381" spans="1:24" x14ac:dyDescent="0.3">
      <c r="A1381" s="519">
        <v>5</v>
      </c>
      <c r="B1381" s="98" t="s">
        <v>3248</v>
      </c>
      <c r="C1381" s="72">
        <v>11</v>
      </c>
      <c r="D1381" s="946"/>
      <c r="E1381" s="51" t="s">
        <v>3249</v>
      </c>
      <c r="F1381" s="3">
        <v>1</v>
      </c>
      <c r="G1381" s="2231">
        <v>12825.53</v>
      </c>
      <c r="H1381" s="2231">
        <v>13424.05</v>
      </c>
      <c r="I1381" s="19">
        <f t="shared" si="186"/>
        <v>598.51999999999862</v>
      </c>
      <c r="J1381" s="507">
        <v>1000</v>
      </c>
      <c r="K1381" s="581"/>
      <c r="L1381" s="21">
        <f t="shared" si="187"/>
        <v>598519.9999999986</v>
      </c>
      <c r="M1381" s="21">
        <f t="shared" si="193"/>
        <v>601022.24327465962</v>
      </c>
      <c r="N1381" s="71" t="s">
        <v>107</v>
      </c>
      <c r="O1381" s="14"/>
      <c r="S1381" s="511" t="str">
        <f t="shared" si="188"/>
        <v>BARC Building O/H</v>
      </c>
      <c r="T1381" s="2672">
        <f t="shared" si="189"/>
        <v>601022.24327465962</v>
      </c>
      <c r="U1381" s="2672">
        <v>634425.98241849418</v>
      </c>
      <c r="V1381" s="33">
        <f t="shared" si="190"/>
        <v>-33403.739143834566</v>
      </c>
      <c r="W1381" s="1104">
        <f t="shared" si="191"/>
        <v>-5.265190907928492</v>
      </c>
      <c r="X1381" s="33" t="str">
        <f t="shared" si="192"/>
        <v>OK</v>
      </c>
    </row>
    <row r="1382" spans="1:24" x14ac:dyDescent="0.3">
      <c r="A1382" s="519">
        <v>6</v>
      </c>
      <c r="B1382" s="98" t="s">
        <v>3114</v>
      </c>
      <c r="C1382" s="72">
        <v>11</v>
      </c>
      <c r="D1382" s="946"/>
      <c r="E1382" s="51" t="s">
        <v>3250</v>
      </c>
      <c r="F1382" s="3">
        <v>1</v>
      </c>
      <c r="G1382" s="2231">
        <v>57019.83</v>
      </c>
      <c r="H1382" s="2231">
        <v>58901.440000000002</v>
      </c>
      <c r="I1382" s="19">
        <f t="shared" si="186"/>
        <v>1881.6100000000006</v>
      </c>
      <c r="J1382" s="507">
        <v>1000</v>
      </c>
      <c r="K1382" s="581"/>
      <c r="L1382" s="21">
        <f t="shared" si="187"/>
        <v>1881610.0000000005</v>
      </c>
      <c r="M1382" s="21">
        <f t="shared" si="193"/>
        <v>1889476.4805988693</v>
      </c>
      <c r="N1382" s="71" t="s">
        <v>107</v>
      </c>
      <c r="O1382" s="14"/>
      <c r="S1382" s="511" t="str">
        <f t="shared" si="188"/>
        <v>Green Road North</v>
      </c>
      <c r="T1382" s="2672">
        <f t="shared" si="189"/>
        <v>1889476.4805988693</v>
      </c>
      <c r="U1382" s="2672">
        <v>1966221.9789099691</v>
      </c>
      <c r="V1382" s="33">
        <f t="shared" si="190"/>
        <v>-76745.498311099829</v>
      </c>
      <c r="W1382" s="1104">
        <f t="shared" si="191"/>
        <v>-3.9031960345416277</v>
      </c>
      <c r="X1382" s="33" t="str">
        <f t="shared" si="192"/>
        <v>OK</v>
      </c>
    </row>
    <row r="1383" spans="1:24" x14ac:dyDescent="0.3">
      <c r="A1383" s="519">
        <v>7</v>
      </c>
      <c r="B1383" s="98" t="s">
        <v>3251</v>
      </c>
      <c r="C1383" s="72">
        <v>11</v>
      </c>
      <c r="D1383" s="946"/>
      <c r="E1383" s="51" t="s">
        <v>3252</v>
      </c>
      <c r="F1383" s="3">
        <v>1</v>
      </c>
      <c r="G1383" s="2231">
        <v>29068.98</v>
      </c>
      <c r="H1383" s="2231">
        <v>30066.87</v>
      </c>
      <c r="I1383" s="19">
        <f t="shared" si="186"/>
        <v>997.88999999999942</v>
      </c>
      <c r="J1383" s="507">
        <v>1000</v>
      </c>
      <c r="K1383" s="581"/>
      <c r="L1383" s="21">
        <f t="shared" si="187"/>
        <v>997889.99999999942</v>
      </c>
      <c r="M1383" s="21">
        <f t="shared" si="193"/>
        <v>1002061.8965804836</v>
      </c>
      <c r="N1383" s="71" t="s">
        <v>107</v>
      </c>
      <c r="O1383" s="14"/>
      <c r="S1383" s="511" t="str">
        <f t="shared" si="188"/>
        <v>Chundrima Uddan</v>
      </c>
      <c r="T1383" s="2672">
        <f t="shared" si="189"/>
        <v>1002061.8965804836</v>
      </c>
      <c r="U1383" s="2672">
        <v>1070591.3323947792</v>
      </c>
      <c r="V1383" s="33">
        <f t="shared" si="190"/>
        <v>-68529.435814295546</v>
      </c>
      <c r="W1383" s="1104">
        <f t="shared" si="191"/>
        <v>-6.4010826298213868</v>
      </c>
      <c r="X1383" s="33" t="str">
        <f t="shared" si="192"/>
        <v>OK</v>
      </c>
    </row>
    <row r="1384" spans="1:24" x14ac:dyDescent="0.3">
      <c r="A1384" s="519">
        <v>8</v>
      </c>
      <c r="B1384" s="98" t="s">
        <v>4932</v>
      </c>
      <c r="C1384" s="72">
        <v>11</v>
      </c>
      <c r="D1384" s="946"/>
      <c r="E1384" s="51" t="s">
        <v>3253</v>
      </c>
      <c r="F1384" s="3">
        <v>1</v>
      </c>
      <c r="G1384" s="2231">
        <v>283.07</v>
      </c>
      <c r="H1384" s="2231">
        <v>545</v>
      </c>
      <c r="I1384" s="19">
        <f t="shared" si="186"/>
        <v>261.93</v>
      </c>
      <c r="J1384" s="507">
        <v>1000</v>
      </c>
      <c r="K1384" s="581"/>
      <c r="L1384" s="21">
        <f t="shared" si="187"/>
        <v>261930</v>
      </c>
      <c r="M1384" s="21">
        <f t="shared" si="193"/>
        <v>263025.05543830106</v>
      </c>
      <c r="N1384" s="71" t="s">
        <v>107</v>
      </c>
      <c r="O1384" s="14"/>
      <c r="S1384" s="511" t="str">
        <f t="shared" si="188"/>
        <v>RMU-1 Feeder</v>
      </c>
      <c r="T1384" s="2672">
        <f t="shared" si="189"/>
        <v>263025.05543830106</v>
      </c>
      <c r="U1384" s="2672">
        <v>137015.34581320899</v>
      </c>
      <c r="V1384" s="33">
        <f t="shared" si="190"/>
        <v>126009.70962509207</v>
      </c>
      <c r="W1384" s="1104">
        <f t="shared" si="191"/>
        <v>91.967588650164245</v>
      </c>
      <c r="X1384" s="33" t="str">
        <f t="shared" si="192"/>
        <v>FAULT</v>
      </c>
    </row>
    <row r="1385" spans="1:24" x14ac:dyDescent="0.3">
      <c r="A1385" s="519">
        <v>1</v>
      </c>
      <c r="B1385" s="98" t="s">
        <v>3254</v>
      </c>
      <c r="C1385" s="72">
        <v>11</v>
      </c>
      <c r="D1385" s="946"/>
      <c r="E1385" s="51" t="s">
        <v>3255</v>
      </c>
      <c r="F1385" s="3">
        <v>1</v>
      </c>
      <c r="G1385" s="2231">
        <v>0</v>
      </c>
      <c r="H1385" s="2231">
        <v>0</v>
      </c>
      <c r="I1385" s="19">
        <f t="shared" si="186"/>
        <v>0</v>
      </c>
      <c r="J1385" s="507">
        <v>1000</v>
      </c>
      <c r="K1385" s="581"/>
      <c r="L1385" s="21">
        <f t="shared" si="187"/>
        <v>0</v>
      </c>
      <c r="M1385" s="21">
        <f t="shared" si="193"/>
        <v>0</v>
      </c>
      <c r="N1385" s="71" t="s">
        <v>107</v>
      </c>
      <c r="O1385" s="14"/>
      <c r="S1385" s="511" t="str">
        <f t="shared" si="188"/>
        <v>Spare-03</v>
      </c>
      <c r="T1385" s="2672">
        <f t="shared" si="189"/>
        <v>0</v>
      </c>
      <c r="U1385" s="2672">
        <v>0</v>
      </c>
      <c r="V1385" s="33">
        <f t="shared" si="190"/>
        <v>0</v>
      </c>
      <c r="W1385" s="1104" t="e">
        <f t="shared" si="191"/>
        <v>#DIV/0!</v>
      </c>
      <c r="X1385" s="33" t="e">
        <f t="shared" si="192"/>
        <v>#DIV/0!</v>
      </c>
    </row>
    <row r="1386" spans="1:24" x14ac:dyDescent="0.3">
      <c r="A1386" s="519">
        <v>2</v>
      </c>
      <c r="B1386" s="98" t="s">
        <v>3256</v>
      </c>
      <c r="C1386" s="72">
        <v>11</v>
      </c>
      <c r="D1386" s="946"/>
      <c r="E1386" s="51" t="s">
        <v>3257</v>
      </c>
      <c r="F1386" s="3">
        <v>1</v>
      </c>
      <c r="G1386" s="2231">
        <v>40221.550000000003</v>
      </c>
      <c r="H1386" s="2231">
        <v>40298.720000000001</v>
      </c>
      <c r="I1386" s="19">
        <f t="shared" si="186"/>
        <v>77.169999999998254</v>
      </c>
      <c r="J1386" s="507">
        <v>1000</v>
      </c>
      <c r="K1386" s="581"/>
      <c r="L1386" s="21">
        <f t="shared" si="187"/>
        <v>77169.999999998254</v>
      </c>
      <c r="M1386" s="21">
        <f t="shared" si="193"/>
        <v>77492.625999974174</v>
      </c>
      <c r="N1386" s="71" t="s">
        <v>103</v>
      </c>
      <c r="O1386" s="14"/>
      <c r="S1386" s="511" t="str">
        <f t="shared" si="188"/>
        <v>kawran Bazar North</v>
      </c>
      <c r="T1386" s="2672">
        <f t="shared" si="189"/>
        <v>77492.625999974174</v>
      </c>
      <c r="U1386" s="2672">
        <v>79448.998115150433</v>
      </c>
      <c r="V1386" s="33">
        <f t="shared" si="190"/>
        <v>-1956.3721151762584</v>
      </c>
      <c r="W1386" s="1104">
        <f t="shared" si="191"/>
        <v>-2.4624251552433236</v>
      </c>
      <c r="X1386" s="33" t="str">
        <f t="shared" si="192"/>
        <v>OK</v>
      </c>
    </row>
    <row r="1387" spans="1:24" x14ac:dyDescent="0.3">
      <c r="A1387" s="519">
        <v>3</v>
      </c>
      <c r="B1387" s="98" t="s">
        <v>3258</v>
      </c>
      <c r="C1387" s="72">
        <v>11</v>
      </c>
      <c r="D1387" s="946"/>
      <c r="E1387" s="51" t="s">
        <v>3259</v>
      </c>
      <c r="F1387" s="3">
        <v>1</v>
      </c>
      <c r="G1387" s="2231">
        <v>15281.88</v>
      </c>
      <c r="H1387" s="2231">
        <v>16243.17</v>
      </c>
      <c r="I1387" s="19">
        <f t="shared" si="186"/>
        <v>961.29000000000087</v>
      </c>
      <c r="J1387" s="507">
        <v>1000</v>
      </c>
      <c r="K1387" s="581"/>
      <c r="L1387" s="21">
        <f t="shared" si="187"/>
        <v>961290.00000000093</v>
      </c>
      <c r="M1387" s="21">
        <f t="shared" si="193"/>
        <v>965308.88230551919</v>
      </c>
      <c r="N1387" s="71" t="s">
        <v>107</v>
      </c>
      <c r="O1387" s="14"/>
      <c r="S1387" s="511" t="str">
        <f t="shared" si="188"/>
        <v>NAM Bhanan RMU</v>
      </c>
      <c r="T1387" s="2672">
        <f t="shared" si="189"/>
        <v>965308.88230551919</v>
      </c>
      <c r="U1387" s="2672">
        <v>1005888.2452405269</v>
      </c>
      <c r="V1387" s="33">
        <f t="shared" si="190"/>
        <v>-40579.362935007666</v>
      </c>
      <c r="W1387" s="1104">
        <f t="shared" si="191"/>
        <v>-4.0341820403025359</v>
      </c>
      <c r="X1387" s="33" t="str">
        <f t="shared" si="192"/>
        <v>OK</v>
      </c>
    </row>
    <row r="1388" spans="1:24" x14ac:dyDescent="0.3">
      <c r="A1388" s="519">
        <v>4</v>
      </c>
      <c r="B1388" s="98" t="s">
        <v>3260</v>
      </c>
      <c r="C1388" s="72">
        <v>11</v>
      </c>
      <c r="D1388" s="946"/>
      <c r="E1388" s="51" t="s">
        <v>3261</v>
      </c>
      <c r="F1388" s="1992">
        <v>1</v>
      </c>
      <c r="G1388" s="2734">
        <v>0</v>
      </c>
      <c r="H1388" s="2734">
        <v>0</v>
      </c>
      <c r="I1388" s="2735">
        <f t="shared" si="186"/>
        <v>0</v>
      </c>
      <c r="J1388" s="1644">
        <v>1000</v>
      </c>
      <c r="K1388" s="2736"/>
      <c r="L1388" s="2737">
        <f t="shared" si="187"/>
        <v>0</v>
      </c>
      <c r="M1388" s="2737">
        <f t="shared" si="193"/>
        <v>0</v>
      </c>
      <c r="N1388" s="71" t="s">
        <v>107</v>
      </c>
      <c r="O1388" s="14"/>
      <c r="S1388" s="511" t="str">
        <f t="shared" si="188"/>
        <v>Novo Theater</v>
      </c>
      <c r="T1388" s="2672">
        <f t="shared" si="189"/>
        <v>0</v>
      </c>
      <c r="U1388" s="2672">
        <v>0</v>
      </c>
      <c r="V1388" s="33">
        <f t="shared" si="190"/>
        <v>0</v>
      </c>
      <c r="W1388" s="1104" t="e">
        <f t="shared" si="191"/>
        <v>#DIV/0!</v>
      </c>
      <c r="X1388" s="33" t="e">
        <f t="shared" si="192"/>
        <v>#DIV/0!</v>
      </c>
    </row>
    <row r="1389" spans="1:24" ht="15.6" customHeight="1" x14ac:dyDescent="0.3">
      <c r="A1389" s="519">
        <v>5</v>
      </c>
      <c r="B1389" s="98" t="s">
        <v>3262</v>
      </c>
      <c r="C1389" s="72">
        <v>11</v>
      </c>
      <c r="D1389" s="946"/>
      <c r="E1389" s="543" t="s">
        <v>3263</v>
      </c>
      <c r="F1389" s="3">
        <v>1</v>
      </c>
      <c r="G1389" s="2231">
        <v>37303.94</v>
      </c>
      <c r="H1389" s="2231">
        <v>38123.769999999997</v>
      </c>
      <c r="I1389" s="19">
        <f t="shared" si="186"/>
        <v>819.82999999999447</v>
      </c>
      <c r="J1389" s="507">
        <v>1000</v>
      </c>
      <c r="K1389" s="2161"/>
      <c r="L1389" s="21">
        <f t="shared" si="187"/>
        <v>819829.99999999441</v>
      </c>
      <c r="M1389" s="21">
        <f t="shared" si="193"/>
        <v>823257.47795205167</v>
      </c>
      <c r="N1389" s="2733" t="s">
        <v>100</v>
      </c>
      <c r="O1389" s="2700"/>
      <c r="S1389" s="511" t="str">
        <f t="shared" si="188"/>
        <v>Monipuripara Nearest</v>
      </c>
      <c r="T1389" s="2672">
        <f t="shared" si="189"/>
        <v>823257.47795205167</v>
      </c>
      <c r="U1389" s="2672">
        <v>844317.69086007425</v>
      </c>
      <c r="V1389" s="33">
        <f t="shared" si="190"/>
        <v>-21060.212908022571</v>
      </c>
      <c r="W1389" s="1104">
        <f t="shared" si="191"/>
        <v>-2.4943469900019903</v>
      </c>
      <c r="X1389" s="33" t="str">
        <f t="shared" si="192"/>
        <v>OK</v>
      </c>
    </row>
    <row r="1390" spans="1:24" x14ac:dyDescent="0.3">
      <c r="A1390" s="519">
        <v>6</v>
      </c>
      <c r="B1390" s="98" t="s">
        <v>3264</v>
      </c>
      <c r="C1390" s="72">
        <v>11</v>
      </c>
      <c r="D1390" s="946"/>
      <c r="E1390" s="543" t="s">
        <v>3265</v>
      </c>
      <c r="F1390" s="3">
        <v>1</v>
      </c>
      <c r="G1390" s="2231">
        <v>36115.46</v>
      </c>
      <c r="H1390" s="2231">
        <v>37352.959999999999</v>
      </c>
      <c r="I1390" s="19">
        <f t="shared" si="186"/>
        <v>1237.5</v>
      </c>
      <c r="J1390" s="507">
        <v>1000</v>
      </c>
      <c r="K1390" s="2161"/>
      <c r="L1390" s="21">
        <f t="shared" si="187"/>
        <v>1237500</v>
      </c>
      <c r="M1390" s="21">
        <f t="shared" si="193"/>
        <v>1242673.6383953635</v>
      </c>
      <c r="N1390" s="2724" t="s">
        <v>100</v>
      </c>
      <c r="O1390" s="2701"/>
      <c r="S1390" s="511" t="str">
        <f t="shared" si="188"/>
        <v>Holy Cross</v>
      </c>
      <c r="T1390" s="2672">
        <f t="shared" si="189"/>
        <v>1242673.6383953635</v>
      </c>
      <c r="U1390" s="2672">
        <v>1267377.9768456379</v>
      </c>
      <c r="V1390" s="33">
        <f t="shared" si="190"/>
        <v>-24704.33845027443</v>
      </c>
      <c r="W1390" s="1104">
        <f t="shared" si="191"/>
        <v>-1.9492478882867104</v>
      </c>
      <c r="X1390" s="33" t="str">
        <f t="shared" si="192"/>
        <v>OK</v>
      </c>
    </row>
    <row r="1391" spans="1:24" x14ac:dyDescent="0.3">
      <c r="A1391" s="519">
        <v>7</v>
      </c>
      <c r="B1391" s="98" t="s">
        <v>3266</v>
      </c>
      <c r="C1391" s="72">
        <v>11</v>
      </c>
      <c r="D1391" s="946"/>
      <c r="E1391" s="543" t="s">
        <v>3267</v>
      </c>
      <c r="F1391" s="3">
        <v>1</v>
      </c>
      <c r="G1391" s="2231">
        <v>13245.54</v>
      </c>
      <c r="H1391" s="2231">
        <v>14300.32</v>
      </c>
      <c r="I1391" s="19">
        <f t="shared" si="186"/>
        <v>1054.7799999999988</v>
      </c>
      <c r="J1391" s="507">
        <v>1000</v>
      </c>
      <c r="K1391" s="2161"/>
      <c r="L1391" s="21">
        <f t="shared" si="187"/>
        <v>1054779.9999999988</v>
      </c>
      <c r="M1391" s="21">
        <f t="shared" si="193"/>
        <v>1059189.7376215435</v>
      </c>
      <c r="N1391" s="2724" t="s">
        <v>100</v>
      </c>
      <c r="O1391" s="2701"/>
      <c r="S1391" s="511" t="str">
        <f t="shared" si="188"/>
        <v>Honda Goli</v>
      </c>
      <c r="T1391" s="2672">
        <f t="shared" si="189"/>
        <v>1059189.7376215435</v>
      </c>
      <c r="U1391" s="2672">
        <v>1074102.0051024873</v>
      </c>
      <c r="V1391" s="33">
        <f t="shared" si="190"/>
        <v>-14912.267480943818</v>
      </c>
      <c r="W1391" s="1104">
        <f t="shared" si="191"/>
        <v>-1.3883474204594692</v>
      </c>
      <c r="X1391" s="33" t="str">
        <f t="shared" si="192"/>
        <v>OK</v>
      </c>
    </row>
    <row r="1392" spans="1:24" x14ac:dyDescent="0.3">
      <c r="A1392" s="519">
        <v>8</v>
      </c>
      <c r="B1392" s="98" t="s">
        <v>3268</v>
      </c>
      <c r="C1392" s="72">
        <v>11</v>
      </c>
      <c r="D1392" s="946"/>
      <c r="E1392" s="543" t="s">
        <v>3269</v>
      </c>
      <c r="F1392" s="3">
        <v>1</v>
      </c>
      <c r="G1392" s="2231">
        <v>5132.9399999999996</v>
      </c>
      <c r="H1392" s="2231">
        <v>5353.54</v>
      </c>
      <c r="I1392" s="19">
        <f t="shared" si="186"/>
        <v>220.60000000000036</v>
      </c>
      <c r="J1392" s="507">
        <v>1000</v>
      </c>
      <c r="K1392" s="2161"/>
      <c r="L1392" s="21">
        <f t="shared" si="187"/>
        <v>220600.00000000035</v>
      </c>
      <c r="M1392" s="21">
        <f t="shared" si="193"/>
        <v>221522.26636769099</v>
      </c>
      <c r="N1392" s="2724" t="s">
        <v>100</v>
      </c>
      <c r="O1392" s="2702"/>
      <c r="S1392" s="511" t="str">
        <f t="shared" si="188"/>
        <v>Navy Quarter</v>
      </c>
      <c r="T1392" s="2672">
        <f t="shared" si="189"/>
        <v>221522.26636769099</v>
      </c>
      <c r="U1392" s="2672">
        <v>200143.52544915708</v>
      </c>
      <c r="V1392" s="33">
        <f t="shared" si="190"/>
        <v>21378.740918533906</v>
      </c>
      <c r="W1392" s="1104">
        <f t="shared" si="191"/>
        <v>10.6817049767442</v>
      </c>
      <c r="X1392" s="33" t="str">
        <f t="shared" si="192"/>
        <v>OK</v>
      </c>
    </row>
    <row r="1393" spans="1:24" x14ac:dyDescent="0.3">
      <c r="A1393" s="519">
        <v>9</v>
      </c>
      <c r="B1393" s="98" t="s">
        <v>3034</v>
      </c>
      <c r="C1393" s="72">
        <v>0.41499999999999998</v>
      </c>
      <c r="D1393" s="946"/>
      <c r="E1393" s="543"/>
      <c r="F1393" s="3">
        <v>1</v>
      </c>
      <c r="G1393" s="2231">
        <v>1913.87</v>
      </c>
      <c r="H1393" s="2231">
        <v>1989.96</v>
      </c>
      <c r="I1393" s="19">
        <f t="shared" si="186"/>
        <v>76.090000000000146</v>
      </c>
      <c r="J1393" s="507">
        <v>1</v>
      </c>
      <c r="K1393" s="581"/>
      <c r="L1393" s="21"/>
      <c r="M1393" s="21">
        <f t="shared" si="193"/>
        <v>0</v>
      </c>
      <c r="N1393" s="2724" t="s">
        <v>107</v>
      </c>
      <c r="O1393" s="14"/>
      <c r="S1393" s="511" t="str">
        <f t="shared" si="188"/>
        <v>AT-01</v>
      </c>
      <c r="T1393" s="2672">
        <f t="shared" si="189"/>
        <v>0</v>
      </c>
      <c r="U1393" s="2672">
        <v>0</v>
      </c>
      <c r="V1393" s="33">
        <f t="shared" si="190"/>
        <v>0</v>
      </c>
      <c r="W1393" s="1104" t="e">
        <f t="shared" si="191"/>
        <v>#DIV/0!</v>
      </c>
      <c r="X1393" s="33" t="e">
        <f t="shared" si="192"/>
        <v>#DIV/0!</v>
      </c>
    </row>
    <row r="1394" spans="1:24" x14ac:dyDescent="0.3">
      <c r="A1394" s="519">
        <v>10</v>
      </c>
      <c r="B1394" s="98" t="s">
        <v>3035</v>
      </c>
      <c r="C1394" s="72">
        <v>0.41499999999999998</v>
      </c>
      <c r="D1394" s="947"/>
      <c r="E1394" s="543"/>
      <c r="F1394" s="3">
        <v>1</v>
      </c>
      <c r="G1394" s="2231">
        <v>585.48</v>
      </c>
      <c r="H1394" s="2231">
        <v>585.48</v>
      </c>
      <c r="I1394" s="19">
        <f t="shared" si="186"/>
        <v>0</v>
      </c>
      <c r="J1394" s="507">
        <v>1</v>
      </c>
      <c r="K1394" s="581"/>
      <c r="L1394" s="21">
        <f t="shared" si="187"/>
        <v>0</v>
      </c>
      <c r="M1394" s="21">
        <f t="shared" si="193"/>
        <v>0</v>
      </c>
      <c r="N1394" s="2724" t="s">
        <v>107</v>
      </c>
      <c r="O1394" s="14"/>
      <c r="S1394" s="511" t="str">
        <f t="shared" si="188"/>
        <v>AT-02</v>
      </c>
      <c r="T1394" s="2672">
        <f t="shared" si="189"/>
        <v>0</v>
      </c>
      <c r="U1394" s="2672">
        <v>0</v>
      </c>
      <c r="V1394" s="33">
        <f t="shared" si="190"/>
        <v>0</v>
      </c>
      <c r="W1394" s="1104" t="e">
        <f t="shared" si="191"/>
        <v>#DIV/0!</v>
      </c>
      <c r="X1394" s="33" t="e">
        <f t="shared" si="192"/>
        <v>#DIV/0!</v>
      </c>
    </row>
    <row r="1395" spans="1:24" ht="27.6" x14ac:dyDescent="0.25">
      <c r="A1395" s="524"/>
      <c r="B1395" s="94"/>
      <c r="C1395" s="88"/>
      <c r="D1395" s="88"/>
      <c r="E1395" s="88"/>
      <c r="F1395" s="2738"/>
      <c r="G1395" s="2738"/>
      <c r="H1395" s="2738"/>
      <c r="I1395" s="2739"/>
      <c r="J1395" s="2740" t="s">
        <v>38</v>
      </c>
      <c r="K1395" s="624">
        <f>M1375</f>
        <v>10824073.999999994</v>
      </c>
      <c r="L1395" s="624">
        <f>SUM(L1377:L1394)</f>
        <v>10779009.999999989</v>
      </c>
      <c r="M1395" s="624">
        <f>SUM(M1377:M1394)</f>
        <v>10824073.999999996</v>
      </c>
      <c r="N1395" s="589">
        <f>(M1395-L1395)/L1395*100</f>
        <v>0.41807178952433938</v>
      </c>
      <c r="O1395" s="28"/>
      <c r="T1395" s="2674"/>
      <c r="U1395" s="2674"/>
    </row>
    <row r="1396" spans="1:24" x14ac:dyDescent="0.3">
      <c r="A1396"/>
      <c r="B1396"/>
      <c r="C1396"/>
      <c r="D1396"/>
      <c r="E1396"/>
      <c r="F1396" s="658"/>
      <c r="G1396" s="2229"/>
      <c r="H1396" s="2229"/>
      <c r="I1396"/>
      <c r="J1396"/>
      <c r="K1396"/>
      <c r="L1396"/>
      <c r="M1396"/>
      <c r="N1396" s="704"/>
      <c r="O1396"/>
      <c r="T1396" s="2674"/>
      <c r="U1396" s="2674"/>
    </row>
    <row r="1397" spans="1:24" x14ac:dyDescent="0.3">
      <c r="E1397"/>
      <c r="F1397" s="3107" t="s">
        <v>815</v>
      </c>
      <c r="G1397" s="3108"/>
      <c r="H1397" s="3109"/>
      <c r="I1397" s="555" t="s">
        <v>14</v>
      </c>
      <c r="K1397"/>
      <c r="N1397" s="2122"/>
      <c r="T1397" s="2674"/>
      <c r="U1397" s="2674"/>
    </row>
    <row r="1398" spans="1:24" x14ac:dyDescent="0.3">
      <c r="E1398"/>
      <c r="F1398" s="80" t="s">
        <v>107</v>
      </c>
      <c r="G1398" s="3222" t="s">
        <v>4068</v>
      </c>
      <c r="H1398" s="3222"/>
      <c r="I1398" s="530">
        <f>SUM(M1378,M1380:M1385,M1387:M1388,M1393:M1394)</f>
        <v>6523338.695976723</v>
      </c>
      <c r="K1398"/>
      <c r="O1398" s="511" t="s">
        <v>222</v>
      </c>
      <c r="T1398" s="2674"/>
      <c r="U1398" s="2674"/>
    </row>
    <row r="1399" spans="1:24" x14ac:dyDescent="0.3">
      <c r="E1399"/>
      <c r="F1399" s="80" t="s">
        <v>103</v>
      </c>
      <c r="G1399" s="3222" t="s">
        <v>4068</v>
      </c>
      <c r="H1399" s="3222"/>
      <c r="I1399" s="530">
        <f>M1379+M1386</f>
        <v>954092.18368662382</v>
      </c>
      <c r="K1399"/>
      <c r="T1399" s="2674"/>
      <c r="U1399" s="2674"/>
    </row>
    <row r="1400" spans="1:24" x14ac:dyDescent="0.3">
      <c r="E1400"/>
      <c r="F1400" s="80" t="s">
        <v>100</v>
      </c>
      <c r="G1400" s="3222" t="s">
        <v>4068</v>
      </c>
      <c r="H1400" s="3222"/>
      <c r="I1400" s="530">
        <f>SUM(M1389:M1392)</f>
        <v>3346643.1203366495</v>
      </c>
      <c r="K1400"/>
      <c r="T1400" s="2674"/>
      <c r="U1400" s="2674"/>
    </row>
    <row r="1401" spans="1:24" x14ac:dyDescent="0.3">
      <c r="F1401" s="80"/>
      <c r="G1401" s="3222"/>
      <c r="H1401" s="3222"/>
      <c r="I1401" s="530"/>
      <c r="K1401"/>
      <c r="M1401" s="2703"/>
      <c r="O1401" s="2703"/>
      <c r="P1401" s="1006"/>
      <c r="T1401" s="2674"/>
      <c r="U1401" s="2674"/>
    </row>
    <row r="1402" spans="1:24" x14ac:dyDescent="0.3">
      <c r="E1402"/>
      <c r="F1402" s="1090"/>
      <c r="G1402" s="3222"/>
      <c r="H1402" s="3222"/>
      <c r="I1402" s="530"/>
      <c r="K1402"/>
      <c r="M1402" s="2703"/>
      <c r="O1402" s="2703"/>
      <c r="P1402" s="1006"/>
      <c r="T1402" s="2674"/>
      <c r="U1402" s="2674"/>
    </row>
    <row r="1403" spans="1:24" x14ac:dyDescent="0.3">
      <c r="E1403"/>
      <c r="F1403" s="3175" t="s">
        <v>199</v>
      </c>
      <c r="G1403" s="3176"/>
      <c r="H1403" s="3177"/>
      <c r="I1403" s="540">
        <f>SUM(I1398:I1402)</f>
        <v>10824073.999999996</v>
      </c>
      <c r="J1403" s="42">
        <f>I1403-M1395</f>
        <v>0</v>
      </c>
      <c r="K1403"/>
      <c r="M1403" s="2703"/>
      <c r="O1403" s="2703"/>
      <c r="P1403" s="1006"/>
      <c r="T1403" s="2674"/>
      <c r="U1403" s="2674"/>
    </row>
    <row r="1404" spans="1:24" x14ac:dyDescent="0.3">
      <c r="E1404"/>
      <c r="F1404" s="674"/>
      <c r="K1404"/>
      <c r="M1404" s="2703"/>
      <c r="O1404" s="2703"/>
      <c r="P1404" s="1006"/>
    </row>
    <row r="1407" spans="1:24" x14ac:dyDescent="0.3">
      <c r="T1407" s="2671"/>
      <c r="U1407" s="2671"/>
    </row>
    <row r="1410" spans="1:24" x14ac:dyDescent="0.3">
      <c r="T1410" s="2673"/>
      <c r="U1410" s="2673"/>
    </row>
    <row r="1417" spans="1:24" ht="43.2" x14ac:dyDescent="0.3">
      <c r="A1417" s="3086" t="s">
        <v>3270</v>
      </c>
      <c r="B1417" s="3086"/>
      <c r="C1417" s="3086"/>
      <c r="D1417" s="3086"/>
      <c r="E1417" s="3086"/>
      <c r="F1417" s="3086"/>
      <c r="G1417" s="3086"/>
      <c r="H1417" s="3086"/>
      <c r="I1417" s="3086"/>
      <c r="J1417" s="3086"/>
      <c r="K1417" s="3086"/>
      <c r="L1417" s="3086"/>
      <c r="M1417" s="3086"/>
      <c r="N1417" s="3086"/>
      <c r="O1417" s="629" t="str">
        <f>$O$6</f>
        <v>Month August-2023</v>
      </c>
      <c r="S1417" s="1103" t="s">
        <v>4084</v>
      </c>
      <c r="T1417" s="2672" t="str">
        <f>O1417</f>
        <v>Month August-2023</v>
      </c>
      <c r="U1417" s="2672" t="s">
        <v>5037</v>
      </c>
      <c r="V1417" s="1103" t="s">
        <v>15</v>
      </c>
      <c r="W1417" s="1103" t="s">
        <v>16</v>
      </c>
      <c r="X1417" s="1103" t="s">
        <v>17</v>
      </c>
    </row>
    <row r="1418" spans="1:24" x14ac:dyDescent="0.3">
      <c r="A1418" s="3087" t="s">
        <v>0</v>
      </c>
      <c r="B1418" s="3089" t="s">
        <v>1</v>
      </c>
      <c r="C1418" s="3091" t="s">
        <v>2</v>
      </c>
      <c r="D1418" s="3092"/>
      <c r="E1418" s="3093"/>
      <c r="F1418" s="3223" t="s">
        <v>3</v>
      </c>
      <c r="G1418" s="3091" t="s">
        <v>4</v>
      </c>
      <c r="H1418" s="3093"/>
      <c r="I1418" s="3068"/>
      <c r="J1418" s="3096" t="s">
        <v>5</v>
      </c>
      <c r="K1418" s="3091" t="s">
        <v>6</v>
      </c>
      <c r="L1418" s="3068"/>
      <c r="M1418" s="95" t="s">
        <v>29</v>
      </c>
      <c r="N1418" s="96"/>
      <c r="O1418" s="3067" t="s">
        <v>7</v>
      </c>
      <c r="S1418"/>
      <c r="V1418"/>
      <c r="W1418"/>
      <c r="X1418"/>
    </row>
    <row r="1419" spans="1:24" ht="46.8" x14ac:dyDescent="0.3">
      <c r="A1419" s="3088"/>
      <c r="B1419" s="3090"/>
      <c r="C1419" s="3084" t="s">
        <v>824</v>
      </c>
      <c r="D1419" s="3085"/>
      <c r="E1419" s="85" t="s">
        <v>9</v>
      </c>
      <c r="F1419" s="3224"/>
      <c r="G1419" s="2227" t="str">
        <f>'NORTH-1'!G8</f>
        <v>Reading at 00.00hr 
01.08.2023</v>
      </c>
      <c r="H1419" s="2227" t="str">
        <f>'NORTH-1'!H8</f>
        <v>Reading at 00.00hr 
01.09.2023</v>
      </c>
      <c r="I1419" s="1" t="s">
        <v>10</v>
      </c>
      <c r="J1419" s="3088"/>
      <c r="K1419" s="1" t="s">
        <v>11</v>
      </c>
      <c r="L1419" s="1" t="s">
        <v>12</v>
      </c>
      <c r="M1419" s="508" t="s">
        <v>30</v>
      </c>
      <c r="N1419" s="75" t="s">
        <v>41</v>
      </c>
      <c r="O1419" s="3068"/>
      <c r="S1419"/>
      <c r="T1419" s="2672">
        <v>15283200.000000071</v>
      </c>
      <c r="U1419" s="2672">
        <v>15283200.000000071</v>
      </c>
      <c r="V1419" s="33">
        <f>T1419-U1419</f>
        <v>0</v>
      </c>
      <c r="W1419" s="1104">
        <f>V1419/U1419*100</f>
        <v>0</v>
      </c>
      <c r="X1419" s="33" t="str">
        <f>IF(W1419&gt;40,"FAULT",IF(W1419&lt;-40,"CHECK","OK"))</f>
        <v>OK</v>
      </c>
    </row>
    <row r="1420" spans="1:24" x14ac:dyDescent="0.3">
      <c r="A1420" s="2">
        <v>1</v>
      </c>
      <c r="B1420" s="86">
        <v>2</v>
      </c>
      <c r="C1420" s="2582">
        <v>3</v>
      </c>
      <c r="D1420" s="2615">
        <v>4</v>
      </c>
      <c r="E1420" s="551">
        <v>5</v>
      </c>
      <c r="F1420" s="551">
        <v>6</v>
      </c>
      <c r="G1420" s="2616">
        <f>'PDB Bill AMR'!$H$5</f>
        <v>8</v>
      </c>
      <c r="H1420" s="2616">
        <f>'PDB Bill AMR'!$H$5</f>
        <v>8</v>
      </c>
      <c r="I1420" s="2" t="s">
        <v>2021</v>
      </c>
      <c r="J1420" s="2">
        <v>10</v>
      </c>
      <c r="K1420" s="2" t="s">
        <v>5039</v>
      </c>
      <c r="L1420" s="2" t="s">
        <v>5040</v>
      </c>
      <c r="M1420" s="2">
        <v>13</v>
      </c>
      <c r="N1420" s="2">
        <v>14</v>
      </c>
      <c r="O1420" s="2">
        <v>15</v>
      </c>
    </row>
    <row r="1421" spans="1:24" x14ac:dyDescent="0.3">
      <c r="A1421" s="519"/>
      <c r="B1421" s="513" t="s">
        <v>3274</v>
      </c>
      <c r="C1421" s="514"/>
      <c r="D1421" s="514"/>
      <c r="E1421" s="514"/>
      <c r="F1421" s="654"/>
      <c r="G1421" s="2228"/>
      <c r="H1421" s="2228"/>
      <c r="I1421" s="514"/>
      <c r="J1421" s="514"/>
      <c r="K1421" s="573"/>
      <c r="L1421" s="514"/>
      <c r="M1421" s="515"/>
      <c r="N1421" s="516"/>
      <c r="O1421" s="507"/>
    </row>
    <row r="1422" spans="1:24" x14ac:dyDescent="0.3">
      <c r="A1422" s="1341">
        <f t="shared" ref="A1422:M1422" si="194">A65</f>
        <v>11</v>
      </c>
      <c r="B1422" s="1342" t="str">
        <f t="shared" si="194"/>
        <v>Ispahani-1</v>
      </c>
      <c r="C1422" s="1157">
        <f t="shared" si="194"/>
        <v>33</v>
      </c>
      <c r="D1422" s="1338">
        <f t="shared" si="194"/>
        <v>0</v>
      </c>
      <c r="E1422" s="1157">
        <f t="shared" si="194"/>
        <v>0</v>
      </c>
      <c r="F1422" s="1343">
        <f t="shared" si="194"/>
        <v>1</v>
      </c>
      <c r="G1422" s="1179">
        <f t="shared" ref="G1422" si="195">G65</f>
        <v>1936.84</v>
      </c>
      <c r="H1422" s="1179">
        <f t="shared" si="194"/>
        <v>1936.84</v>
      </c>
      <c r="I1422" s="1179">
        <f t="shared" si="194"/>
        <v>0</v>
      </c>
      <c r="J1422" s="1157">
        <f t="shared" si="194"/>
        <v>180000</v>
      </c>
      <c r="K1422" s="1151" t="str">
        <f t="shared" si="194"/>
        <v>From Ispahani Downsteam Estimated</v>
      </c>
      <c r="L1422" s="1180">
        <f t="shared" si="194"/>
        <v>0</v>
      </c>
      <c r="M1422" s="1180">
        <f t="shared" si="194"/>
        <v>0</v>
      </c>
      <c r="N1422" s="80"/>
      <c r="O1422" s="8"/>
    </row>
    <row r="1423" spans="1:24" x14ac:dyDescent="0.3">
      <c r="A1423" s="1345">
        <f t="shared" ref="A1423:M1423" si="196">A66</f>
        <v>12</v>
      </c>
      <c r="B1423" s="1342" t="str">
        <f t="shared" si="196"/>
        <v xml:space="preserve">Ispahani-2 </v>
      </c>
      <c r="C1423" s="1157">
        <f t="shared" si="196"/>
        <v>33</v>
      </c>
      <c r="D1423" s="1340">
        <f t="shared" si="196"/>
        <v>0</v>
      </c>
      <c r="E1423" s="1157">
        <f t="shared" si="196"/>
        <v>0</v>
      </c>
      <c r="F1423" s="1343">
        <f t="shared" si="196"/>
        <v>1.04</v>
      </c>
      <c r="G1423" s="1179">
        <f t="shared" ref="G1423" si="197">G66</f>
        <v>3858.6</v>
      </c>
      <c r="H1423" s="1179">
        <f t="shared" si="196"/>
        <v>3891.35</v>
      </c>
      <c r="I1423" s="1179">
        <f t="shared" si="196"/>
        <v>32.75</v>
      </c>
      <c r="J1423" s="1157">
        <f t="shared" si="196"/>
        <v>180000</v>
      </c>
      <c r="K1423" s="1151">
        <f t="shared" si="196"/>
        <v>0</v>
      </c>
      <c r="L1423" s="1180">
        <f t="shared" si="196"/>
        <v>6130800</v>
      </c>
      <c r="M1423" s="1180">
        <f t="shared" si="196"/>
        <v>6144328.407728726</v>
      </c>
      <c r="N1423" s="80"/>
      <c r="O1423" s="507"/>
    </row>
    <row r="1424" spans="1:24" x14ac:dyDescent="0.3">
      <c r="A1424" s="519"/>
      <c r="B1424" s="100"/>
      <c r="C1424" s="89"/>
      <c r="D1424" s="601"/>
      <c r="E1424" s="619"/>
      <c r="F1424" s="620"/>
      <c r="G1424" s="2148"/>
      <c r="H1424" s="2148"/>
      <c r="I1424" s="621"/>
      <c r="J1424" s="622" t="s">
        <v>27</v>
      </c>
      <c r="K1424" s="624">
        <f>SUM(K1422:K1423)</f>
        <v>0</v>
      </c>
      <c r="L1424" s="624">
        <f>SUM(L1422:L1423)</f>
        <v>6130800</v>
      </c>
      <c r="M1424" s="624">
        <f>SUM(M1422:M1423)</f>
        <v>6144328.407728726</v>
      </c>
      <c r="N1424" s="1047"/>
      <c r="O1424" s="507"/>
    </row>
    <row r="1425" spans="1:15" x14ac:dyDescent="0.3">
      <c r="A1425" s="507"/>
      <c r="B1425" s="513" t="s">
        <v>3271</v>
      </c>
      <c r="C1425" s="514"/>
      <c r="D1425" s="514"/>
      <c r="E1425" s="514"/>
      <c r="F1425" s="654"/>
      <c r="G1425" s="2228"/>
      <c r="H1425" s="2228"/>
      <c r="I1425" s="514"/>
      <c r="J1425" s="607"/>
      <c r="K1425" s="608"/>
      <c r="L1425" s="609"/>
      <c r="M1425" s="609"/>
      <c r="N1425" s="516"/>
      <c r="O1425" s="11"/>
    </row>
    <row r="1426" spans="1:15" x14ac:dyDescent="0.3">
      <c r="A1426" s="507">
        <v>1</v>
      </c>
      <c r="B1426" s="98" t="s">
        <v>3275</v>
      </c>
      <c r="C1426" s="51">
        <v>33</v>
      </c>
      <c r="D1426" s="934" t="s">
        <v>290</v>
      </c>
      <c r="E1426" s="51"/>
      <c r="F1426" s="3">
        <v>1</v>
      </c>
      <c r="G1426" s="19">
        <v>13649.76</v>
      </c>
      <c r="H1426" s="19">
        <v>13649.76</v>
      </c>
      <c r="I1426" s="19">
        <f>H1426-G1426</f>
        <v>0</v>
      </c>
      <c r="J1426" s="507">
        <v>1000</v>
      </c>
      <c r="K1426" s="574">
        <f>J1426*I1426*F1426</f>
        <v>0</v>
      </c>
      <c r="L1426" s="21"/>
      <c r="M1426" s="21"/>
      <c r="N1426" s="80"/>
      <c r="O1426" s="11"/>
    </row>
    <row r="1427" spans="1:15" x14ac:dyDescent="0.3">
      <c r="A1427" s="507">
        <v>2</v>
      </c>
      <c r="B1427" s="98" t="s">
        <v>3276</v>
      </c>
      <c r="C1427" s="51">
        <v>33</v>
      </c>
      <c r="D1427" s="935" t="s">
        <v>290</v>
      </c>
      <c r="E1427" s="51"/>
      <c r="F1427" s="3">
        <v>1</v>
      </c>
      <c r="G1427" s="19">
        <v>26193.26</v>
      </c>
      <c r="H1427" s="19">
        <v>32313.42</v>
      </c>
      <c r="I1427" s="19">
        <f>H1427-G1427</f>
        <v>6120.16</v>
      </c>
      <c r="J1427" s="507">
        <v>1000</v>
      </c>
      <c r="K1427" s="574">
        <f>J1427*I1427*F1427</f>
        <v>6120160</v>
      </c>
      <c r="L1427" s="21"/>
      <c r="M1427" s="21"/>
      <c r="N1427" s="80"/>
      <c r="O1427" s="11"/>
    </row>
    <row r="1428" spans="1:15" x14ac:dyDescent="0.3">
      <c r="A1428" s="507"/>
      <c r="B1428" s="100"/>
      <c r="C1428" s="89"/>
      <c r="D1428" s="601"/>
      <c r="E1428" s="89"/>
      <c r="F1428" s="46"/>
      <c r="G1428" s="35">
        <v>0</v>
      </c>
      <c r="H1428" s="35">
        <v>0</v>
      </c>
      <c r="I1428" s="35"/>
      <c r="J1428" s="94" t="s">
        <v>27</v>
      </c>
      <c r="K1428" s="42">
        <f>SUM(K1426:K1427)</f>
        <v>6120160</v>
      </c>
      <c r="L1428" s="42">
        <f>SUM(L1426:L1427)</f>
        <v>0</v>
      </c>
      <c r="M1428" s="42">
        <f>SUM(M1426:M1427)</f>
        <v>0</v>
      </c>
      <c r="N1428" s="83"/>
      <c r="O1428" s="11"/>
    </row>
    <row r="1429" spans="1:15" x14ac:dyDescent="0.3">
      <c r="A1429" s="507"/>
      <c r="B1429" s="532" t="s">
        <v>3272</v>
      </c>
      <c r="C1429" s="533"/>
      <c r="D1429" s="533"/>
      <c r="E1429" s="533"/>
      <c r="F1429" s="656"/>
      <c r="G1429" s="2212">
        <v>0</v>
      </c>
      <c r="H1429" s="2212">
        <v>0</v>
      </c>
      <c r="I1429" s="533"/>
      <c r="J1429" s="533"/>
      <c r="K1429" s="578"/>
      <c r="L1429" s="533"/>
      <c r="M1429" s="536"/>
      <c r="N1429" s="534"/>
      <c r="O1429" s="7"/>
    </row>
    <row r="1430" spans="1:15" x14ac:dyDescent="0.3">
      <c r="A1430" s="507"/>
      <c r="B1430" s="98" t="s">
        <v>796</v>
      </c>
      <c r="C1430" s="51">
        <v>33</v>
      </c>
      <c r="D1430" s="3132" t="s">
        <v>800</v>
      </c>
      <c r="E1430" s="506"/>
      <c r="F1430" s="3"/>
      <c r="G1430" s="19">
        <v>0</v>
      </c>
      <c r="H1430" s="19">
        <v>0</v>
      </c>
      <c r="I1430" s="4"/>
      <c r="J1430" s="507"/>
      <c r="K1430" s="574"/>
      <c r="L1430" s="15">
        <f>J1430*I1430*F1430</f>
        <v>0</v>
      </c>
      <c r="M1430" s="6"/>
      <c r="N1430" s="76"/>
      <c r="O1430" s="507"/>
    </row>
    <row r="1431" spans="1:15" x14ac:dyDescent="0.3">
      <c r="A1431" s="507"/>
      <c r="B1431" s="98" t="s">
        <v>795</v>
      </c>
      <c r="C1431" s="51">
        <v>33</v>
      </c>
      <c r="D1431" s="3133"/>
      <c r="E1431" s="506"/>
      <c r="F1431" s="3"/>
      <c r="G1431" s="19">
        <v>0</v>
      </c>
      <c r="H1431" s="19">
        <v>0</v>
      </c>
      <c r="I1431" s="4"/>
      <c r="J1431" s="507"/>
      <c r="K1431" s="574"/>
      <c r="L1431" s="15">
        <f>J1431*I1431*F1431</f>
        <v>0</v>
      </c>
      <c r="M1431" s="15"/>
      <c r="N1431" s="77"/>
      <c r="O1431" s="507"/>
    </row>
    <row r="1432" spans="1:15" x14ac:dyDescent="0.3">
      <c r="A1432" s="507"/>
      <c r="B1432" s="93"/>
      <c r="C1432" s="87"/>
      <c r="D1432" s="87"/>
      <c r="E1432" s="87"/>
      <c r="F1432" s="655"/>
      <c r="G1432" s="655">
        <v>0</v>
      </c>
      <c r="H1432" s="655">
        <v>0</v>
      </c>
      <c r="I1432" s="36"/>
      <c r="J1432" s="93" t="s">
        <v>262</v>
      </c>
      <c r="K1432" s="577"/>
      <c r="L1432" s="54">
        <f>SUM(L1430:L1431)</f>
        <v>0</v>
      </c>
      <c r="M1432" s="521"/>
      <c r="N1432" s="519"/>
      <c r="O1432" s="507"/>
    </row>
    <row r="1433" spans="1:15" x14ac:dyDescent="0.3">
      <c r="A1433" s="507"/>
      <c r="B1433" s="100"/>
      <c r="C1433" s="89"/>
      <c r="D1433" s="601"/>
      <c r="E1433" s="89"/>
      <c r="F1433" s="46"/>
      <c r="G1433" s="35">
        <v>0</v>
      </c>
      <c r="H1433" s="35">
        <v>0</v>
      </c>
      <c r="I1433" s="35"/>
      <c r="J1433" s="94"/>
      <c r="K1433" s="584"/>
      <c r="L1433" s="42"/>
      <c r="M1433" s="42"/>
      <c r="N1433" s="83"/>
      <c r="O1433" s="11"/>
    </row>
    <row r="1434" spans="1:15" x14ac:dyDescent="0.3">
      <c r="A1434" s="524"/>
      <c r="B1434" s="532" t="s">
        <v>3273</v>
      </c>
      <c r="C1434" s="533"/>
      <c r="D1434" s="533"/>
      <c r="E1434" s="533"/>
      <c r="F1434" s="656"/>
      <c r="G1434" s="2212">
        <v>0</v>
      </c>
      <c r="H1434" s="2212">
        <v>0</v>
      </c>
      <c r="I1434" s="533"/>
      <c r="J1434" s="49"/>
      <c r="K1434" s="587"/>
      <c r="L1434" s="50"/>
      <c r="M1434" s="50"/>
      <c r="N1434" s="534"/>
      <c r="O1434" s="11"/>
    </row>
    <row r="1435" spans="1:15" x14ac:dyDescent="0.3">
      <c r="A1435" s="507">
        <v>3</v>
      </c>
      <c r="B1435" s="98" t="s">
        <v>3002</v>
      </c>
      <c r="C1435" s="51">
        <v>33</v>
      </c>
      <c r="D1435" s="3097" t="s">
        <v>284</v>
      </c>
      <c r="E1435" s="51"/>
      <c r="F1435" s="3">
        <v>1</v>
      </c>
      <c r="G1435" s="19">
        <v>20804.63</v>
      </c>
      <c r="H1435" s="19">
        <v>20804.63</v>
      </c>
      <c r="I1435" s="20">
        <f>H1435-G1435</f>
        <v>0</v>
      </c>
      <c r="J1435" s="30">
        <v>888.88890000000004</v>
      </c>
      <c r="K1435" s="585"/>
      <c r="L1435" s="21">
        <f>J1435*I1435*F1435</f>
        <v>0</v>
      </c>
      <c r="M1435" s="21"/>
      <c r="N1435" s="81" t="e">
        <f>(K1432-L1437)/K1432*100</f>
        <v>#DIV/0!</v>
      </c>
      <c r="O1435" s="11"/>
    </row>
    <row r="1436" spans="1:15" x14ac:dyDescent="0.3">
      <c r="A1436" s="507">
        <v>4</v>
      </c>
      <c r="B1436" s="98" t="s">
        <v>3003</v>
      </c>
      <c r="C1436" s="51">
        <v>33</v>
      </c>
      <c r="D1436" s="3155" t="s">
        <v>284</v>
      </c>
      <c r="E1436" s="51"/>
      <c r="F1436" s="3">
        <v>1</v>
      </c>
      <c r="G1436" s="19">
        <v>23804.91</v>
      </c>
      <c r="H1436" s="19">
        <v>30691.040000000001</v>
      </c>
      <c r="I1436" s="20">
        <f>H1436-G1436</f>
        <v>6886.130000000001</v>
      </c>
      <c r="J1436" s="30">
        <v>888.88890000000004</v>
      </c>
      <c r="K1436" s="585"/>
      <c r="L1436" s="21">
        <f>J1436*I1436*F1436</f>
        <v>6121004.5209570015</v>
      </c>
      <c r="M1436" s="21"/>
      <c r="N1436" s="81"/>
      <c r="O1436" s="11"/>
    </row>
    <row r="1437" spans="1:15" x14ac:dyDescent="0.3">
      <c r="A1437" s="524"/>
      <c r="B1437" s="94"/>
      <c r="C1437" s="88"/>
      <c r="D1437" s="88"/>
      <c r="E1437" s="88"/>
      <c r="F1437" s="659"/>
      <c r="G1437" s="659"/>
      <c r="H1437" s="659"/>
      <c r="I1437" s="37"/>
      <c r="J1437" s="94" t="s">
        <v>27</v>
      </c>
      <c r="K1437" s="586"/>
      <c r="L1437" s="42">
        <f>SUM(L1435:L1436)</f>
        <v>6121004.5209570015</v>
      </c>
      <c r="M1437" s="42">
        <f>SUM(M1435:M1436)</f>
        <v>0</v>
      </c>
      <c r="N1437" s="589"/>
      <c r="O1437" s="11"/>
    </row>
    <row r="1438" spans="1:15" ht="16.2" thickBot="1" x14ac:dyDescent="0.35">
      <c r="A1438" s="580"/>
      <c r="B1438" s="611"/>
      <c r="C1438" s="90"/>
      <c r="D1438" s="90"/>
      <c r="E1438" s="90"/>
      <c r="F1438" s="661"/>
      <c r="G1438" s="661"/>
      <c r="H1438" s="661"/>
      <c r="I1438" s="612"/>
      <c r="J1438" s="611"/>
      <c r="K1438" s="613"/>
      <c r="L1438" s="614"/>
      <c r="M1438" s="614"/>
      <c r="N1438" s="1047"/>
      <c r="O1438" s="615"/>
    </row>
    <row r="1439" spans="1:15" x14ac:dyDescent="0.3">
      <c r="A1439" s="580"/>
      <c r="B1439" s="3099" t="s">
        <v>1048</v>
      </c>
      <c r="C1439" s="3100"/>
      <c r="D1439" s="561" t="s">
        <v>14</v>
      </c>
      <c r="E1439"/>
      <c r="F1439" s="3101" t="s">
        <v>2034</v>
      </c>
      <c r="G1439" s="3102"/>
      <c r="H1439" s="3103"/>
      <c r="I1439" s="561" t="s">
        <v>14</v>
      </c>
      <c r="K1439" s="3105" t="s">
        <v>4714</v>
      </c>
      <c r="L1439" s="3106"/>
      <c r="M1439" s="562" t="s">
        <v>14</v>
      </c>
      <c r="N1439" s="1047"/>
      <c r="O1439" s="615"/>
    </row>
    <row r="1440" spans="1:15" x14ac:dyDescent="0.3">
      <c r="A1440" s="580"/>
      <c r="B1440" s="3112" t="str">
        <f>B1421</f>
        <v>Mogbazar 33 KV SIDE</v>
      </c>
      <c r="C1440" s="3113"/>
      <c r="D1440" s="567">
        <f>M1424</f>
        <v>6144328.407728726</v>
      </c>
      <c r="E1440"/>
      <c r="F1440" s="3114" t="s">
        <v>810</v>
      </c>
      <c r="G1440" s="3115"/>
      <c r="H1440" s="3116"/>
      <c r="I1440" s="563">
        <f>L1432</f>
        <v>0</v>
      </c>
      <c r="K1440" s="3117" t="str">
        <f>F1441</f>
        <v>33 KV NET IMPORT</v>
      </c>
      <c r="L1440" s="3118"/>
      <c r="M1440" s="565">
        <f>I1441</f>
        <v>6144328.407728726</v>
      </c>
      <c r="N1440" s="1047"/>
      <c r="O1440" s="615"/>
    </row>
    <row r="1441" spans="1:24" x14ac:dyDescent="0.3">
      <c r="A1441" s="580"/>
      <c r="B1441" s="3112" t="s">
        <v>832</v>
      </c>
      <c r="C1441" s="3113"/>
      <c r="D1441" s="616"/>
      <c r="E1441"/>
      <c r="F1441" s="3114" t="s">
        <v>2024</v>
      </c>
      <c r="G1441" s="3115"/>
      <c r="H1441" s="3116"/>
      <c r="I1441" s="563">
        <f>D1444</f>
        <v>6144328.407728726</v>
      </c>
      <c r="K1441" s="3119" t="s">
        <v>4715</v>
      </c>
      <c r="L1441" s="3120"/>
      <c r="M1441" s="563">
        <f>L1437</f>
        <v>6121004.5209570015</v>
      </c>
      <c r="N1441" s="1047"/>
      <c r="O1441" s="615"/>
      <c r="T1441" s="2671"/>
      <c r="U1441" s="2671"/>
    </row>
    <row r="1442" spans="1:24" x14ac:dyDescent="0.3">
      <c r="A1442" s="580"/>
      <c r="B1442" s="3112" t="s">
        <v>833</v>
      </c>
      <c r="C1442" s="3113"/>
      <c r="D1442" s="597"/>
      <c r="E1442"/>
      <c r="F1442"/>
      <c r="G1442" s="2229"/>
      <c r="H1442" s="2229"/>
      <c r="I1442"/>
      <c r="K1442" s="3121" t="s">
        <v>267</v>
      </c>
      <c r="L1442" s="3122"/>
      <c r="M1442" s="563">
        <f>M1440-M1441</f>
        <v>23323.886771724559</v>
      </c>
      <c r="N1442" s="1047"/>
      <c r="O1442" s="615"/>
    </row>
    <row r="1443" spans="1:24" ht="16.2" thickBot="1" x14ac:dyDescent="0.35">
      <c r="A1443" s="580"/>
      <c r="B1443" s="3112" t="s">
        <v>834</v>
      </c>
      <c r="C1443" s="3113"/>
      <c r="D1443" s="598"/>
      <c r="E1443"/>
      <c r="F1443"/>
      <c r="G1443" s="2229"/>
      <c r="H1443" s="2229"/>
      <c r="I1443"/>
      <c r="K1443" s="3123" t="s">
        <v>268</v>
      </c>
      <c r="L1443" s="3124"/>
      <c r="M1443" s="566">
        <f>M1442/M1440</f>
        <v>3.7960026261594829E-3</v>
      </c>
      <c r="N1443" s="1047"/>
      <c r="O1443" s="615"/>
    </row>
    <row r="1444" spans="1:24" ht="16.2" thickBot="1" x14ac:dyDescent="0.35">
      <c r="A1444" s="580"/>
      <c r="B1444" s="3125" t="s">
        <v>799</v>
      </c>
      <c r="C1444" s="3126"/>
      <c r="D1444" s="564">
        <f>SUM(D1440:D1442)</f>
        <v>6144328.407728726</v>
      </c>
      <c r="E1444"/>
      <c r="N1444" s="1047"/>
      <c r="O1444" s="615"/>
      <c r="T1444" s="2673"/>
      <c r="U1444" s="2673"/>
    </row>
    <row r="1445" spans="1:24" x14ac:dyDescent="0.3">
      <c r="A1445" s="580"/>
      <c r="B1445" s="611"/>
      <c r="C1445" s="90"/>
      <c r="D1445" s="90"/>
      <c r="E1445" s="90"/>
      <c r="F1445" s="661"/>
      <c r="G1445" s="661"/>
      <c r="H1445" s="661"/>
      <c r="I1445" s="612"/>
      <c r="J1445" s="611"/>
      <c r="K1445" s="613"/>
      <c r="L1445" s="614"/>
      <c r="M1445" s="614"/>
      <c r="N1445" s="1047"/>
      <c r="O1445" s="615"/>
    </row>
    <row r="1446" spans="1:24" x14ac:dyDescent="0.3">
      <c r="B1446" s="520"/>
      <c r="C1446" s="511"/>
      <c r="D1446" s="603"/>
      <c r="E1446" s="511"/>
      <c r="N1446" s="721"/>
    </row>
    <row r="1447" spans="1:24" x14ac:dyDescent="0.3">
      <c r="B1447" s="520"/>
      <c r="C1447" s="511"/>
      <c r="D1447" s="603"/>
      <c r="E1447" s="511"/>
      <c r="N1447" s="721"/>
    </row>
    <row r="1448" spans="1:24" ht="43.2" x14ac:dyDescent="0.3">
      <c r="A1448" s="3086" t="s">
        <v>5064</v>
      </c>
      <c r="B1448" s="3086"/>
      <c r="C1448" s="3086"/>
      <c r="D1448" s="3086"/>
      <c r="E1448" s="3086"/>
      <c r="F1448" s="3086"/>
      <c r="G1448" s="3086"/>
      <c r="H1448" s="3086"/>
      <c r="I1448" s="3086"/>
      <c r="J1448" s="3086"/>
      <c r="K1448" s="3086"/>
      <c r="L1448" s="3086"/>
      <c r="M1448" s="3086"/>
      <c r="N1448" s="3086"/>
      <c r="O1448" s="629" t="str">
        <f>$O$6</f>
        <v>Month August-2023</v>
      </c>
      <c r="S1448" s="1103" t="s">
        <v>4084</v>
      </c>
      <c r="T1448" s="2672" t="str">
        <f>O1448</f>
        <v>Month August-2023</v>
      </c>
      <c r="U1448" s="2672" t="s">
        <v>5037</v>
      </c>
      <c r="V1448" s="1103" t="s">
        <v>15</v>
      </c>
      <c r="W1448" s="1103" t="s">
        <v>16</v>
      </c>
      <c r="X1448" s="1103" t="s">
        <v>17</v>
      </c>
    </row>
    <row r="1449" spans="1:24" x14ac:dyDescent="0.3">
      <c r="A1449" s="3087" t="s">
        <v>0</v>
      </c>
      <c r="B1449" s="3089" t="s">
        <v>1</v>
      </c>
      <c r="C1449" s="3091" t="s">
        <v>2</v>
      </c>
      <c r="D1449" s="3092"/>
      <c r="E1449" s="3093"/>
      <c r="F1449" s="3223" t="s">
        <v>3</v>
      </c>
      <c r="G1449" s="3091" t="s">
        <v>4</v>
      </c>
      <c r="H1449" s="3093"/>
      <c r="I1449" s="3068"/>
      <c r="J1449" s="3096" t="s">
        <v>5</v>
      </c>
      <c r="K1449" s="3091" t="s">
        <v>6</v>
      </c>
      <c r="L1449" s="3068"/>
      <c r="M1449" s="95" t="s">
        <v>29</v>
      </c>
      <c r="N1449" s="96"/>
      <c r="O1449" s="3067" t="s">
        <v>7</v>
      </c>
      <c r="S1449"/>
      <c r="V1449"/>
      <c r="W1449"/>
      <c r="X1449"/>
    </row>
    <row r="1450" spans="1:24" ht="46.8" x14ac:dyDescent="0.3">
      <c r="A1450" s="3149"/>
      <c r="B1450" s="3151"/>
      <c r="C1450" s="3267" t="s">
        <v>824</v>
      </c>
      <c r="D1450" s="3268"/>
      <c r="E1450" s="553" t="s">
        <v>9</v>
      </c>
      <c r="F1450" s="3257"/>
      <c r="G1450" s="2617" t="str">
        <f>'NORTH-1'!G8</f>
        <v>Reading at 00.00hr 
01.08.2023</v>
      </c>
      <c r="H1450" s="2617" t="str">
        <f>'NORTH-1'!H8</f>
        <v>Reading at 00.00hr 
01.09.2023</v>
      </c>
      <c r="I1450" s="554" t="s">
        <v>10</v>
      </c>
      <c r="J1450" s="3149"/>
      <c r="K1450" s="554" t="s">
        <v>11</v>
      </c>
      <c r="L1450" s="554" t="s">
        <v>12</v>
      </c>
      <c r="M1450" s="592" t="s">
        <v>30</v>
      </c>
      <c r="N1450" s="593" t="s">
        <v>41</v>
      </c>
      <c r="O1450" s="3069"/>
      <c r="S1450"/>
      <c r="T1450" s="2672">
        <v>15283200.000000071</v>
      </c>
      <c r="U1450" s="2672">
        <v>15283200.000000071</v>
      </c>
      <c r="V1450" s="33">
        <f>T1450-U1450</f>
        <v>0</v>
      </c>
      <c r="W1450" s="1104">
        <f>V1450/U1450*100</f>
        <v>0</v>
      </c>
      <c r="X1450" s="33" t="str">
        <f>IF(W1450&gt;40,"FAULT",IF(W1450&lt;-40,"CHECK","OK"))</f>
        <v>OK</v>
      </c>
    </row>
    <row r="1451" spans="1:24" x14ac:dyDescent="0.3">
      <c r="A1451" s="594">
        <v>1</v>
      </c>
      <c r="B1451" s="551">
        <v>2</v>
      </c>
      <c r="C1451" s="551">
        <v>3</v>
      </c>
      <c r="D1451" s="551">
        <v>4</v>
      </c>
      <c r="E1451" s="551">
        <v>5</v>
      </c>
      <c r="F1451" s="551">
        <v>6</v>
      </c>
      <c r="G1451" s="2618">
        <f>'PDB Bill AMR'!$H$5</f>
        <v>8</v>
      </c>
      <c r="H1451" s="2618">
        <f>'PDB Bill AMR'!$H$5</f>
        <v>8</v>
      </c>
      <c r="I1451" s="594" t="s">
        <v>2021</v>
      </c>
      <c r="J1451" s="594">
        <v>10</v>
      </c>
      <c r="K1451" s="594" t="s">
        <v>5039</v>
      </c>
      <c r="L1451" s="594" t="s">
        <v>5040</v>
      </c>
      <c r="M1451" s="594">
        <v>13</v>
      </c>
      <c r="N1451" s="594">
        <v>14</v>
      </c>
      <c r="O1451" s="594">
        <v>15</v>
      </c>
    </row>
    <row r="1452" spans="1:24" x14ac:dyDescent="0.3">
      <c r="A1452" s="519"/>
      <c r="B1452" s="513" t="s">
        <v>3281</v>
      </c>
      <c r="C1452" s="514"/>
      <c r="D1452" s="514"/>
      <c r="E1452" s="514"/>
      <c r="F1452" s="654"/>
      <c r="G1452" s="2228"/>
      <c r="H1452" s="2228"/>
      <c r="I1452" s="514"/>
      <c r="J1452" s="514"/>
      <c r="K1452" s="573"/>
      <c r="L1452" s="514"/>
      <c r="M1452" s="515"/>
      <c r="N1452" s="516"/>
      <c r="O1452" s="507"/>
    </row>
    <row r="1453" spans="1:24" x14ac:dyDescent="0.3">
      <c r="A1453" s="519">
        <v>1</v>
      </c>
      <c r="B1453" s="98" t="s">
        <v>3096</v>
      </c>
      <c r="C1453" s="51">
        <v>11</v>
      </c>
      <c r="D1453" s="934" t="s">
        <v>290</v>
      </c>
      <c r="E1453" s="51"/>
      <c r="F1453" s="3">
        <v>1</v>
      </c>
      <c r="G1453" s="19">
        <v>18126.62</v>
      </c>
      <c r="H1453" s="19">
        <v>18126.62</v>
      </c>
      <c r="I1453" s="20">
        <f>H1453-G1453</f>
        <v>0</v>
      </c>
      <c r="J1453" s="507">
        <v>1000</v>
      </c>
      <c r="K1453" s="574">
        <f>J1453*I1453*F1453</f>
        <v>0</v>
      </c>
      <c r="L1453" s="21"/>
      <c r="M1453" s="21">
        <f>K1453*$I$1441/$K$1455</f>
        <v>0</v>
      </c>
      <c r="N1453" s="80"/>
      <c r="O1453" s="507"/>
    </row>
    <row r="1454" spans="1:24" x14ac:dyDescent="0.3">
      <c r="A1454" s="519">
        <v>2</v>
      </c>
      <c r="B1454" s="98" t="s">
        <v>3239</v>
      </c>
      <c r="C1454" s="51">
        <v>11</v>
      </c>
      <c r="D1454" s="936" t="s">
        <v>290</v>
      </c>
      <c r="E1454" s="51"/>
      <c r="F1454" s="3">
        <v>1</v>
      </c>
      <c r="G1454" s="19">
        <v>6871.6</v>
      </c>
      <c r="H1454" s="19">
        <v>8879.59</v>
      </c>
      <c r="I1454" s="20">
        <f>H1454-G1454</f>
        <v>2007.9899999999998</v>
      </c>
      <c r="J1454" s="507">
        <v>1000</v>
      </c>
      <c r="K1454" s="574">
        <f>L1436</f>
        <v>6121004.5209570015</v>
      </c>
      <c r="L1454" s="21"/>
      <c r="M1454" s="21">
        <f>K1454*$I$1441/$K$1455</f>
        <v>6144328.407728727</v>
      </c>
      <c r="N1454" s="80"/>
      <c r="O1454" s="507" t="s">
        <v>5053</v>
      </c>
    </row>
    <row r="1455" spans="1:24" x14ac:dyDescent="0.3">
      <c r="A1455" s="519"/>
      <c r="B1455" s="100"/>
      <c r="C1455" s="89"/>
      <c r="D1455" s="601"/>
      <c r="E1455" s="89"/>
      <c r="F1455" s="46"/>
      <c r="G1455" s="35">
        <v>0</v>
      </c>
      <c r="H1455" s="35">
        <v>0</v>
      </c>
      <c r="I1455" s="47"/>
      <c r="J1455" s="38" t="s">
        <v>27</v>
      </c>
      <c r="K1455" s="42">
        <f>SUM(K1453:K1454)</f>
        <v>6121004.5209570015</v>
      </c>
      <c r="L1455" s="42">
        <f>SUM(L1453:L1454)</f>
        <v>0</v>
      </c>
      <c r="M1455" s="42">
        <f>SUM(M1453:M1454)</f>
        <v>6144328.407728727</v>
      </c>
      <c r="N1455" s="83"/>
      <c r="O1455" s="507"/>
    </row>
    <row r="1456" spans="1:24" x14ac:dyDescent="0.3">
      <c r="A1456" s="519"/>
      <c r="B1456" s="532" t="s">
        <v>3281</v>
      </c>
      <c r="C1456" s="533"/>
      <c r="D1456" s="533"/>
      <c r="E1456" s="533"/>
      <c r="F1456" s="656"/>
      <c r="G1456" s="2212">
        <v>0</v>
      </c>
      <c r="H1456" s="2212">
        <v>0</v>
      </c>
      <c r="I1456" s="533"/>
      <c r="J1456" s="49"/>
      <c r="K1456" s="587"/>
      <c r="L1456" s="50"/>
      <c r="M1456" s="50"/>
      <c r="N1456" s="534"/>
      <c r="O1456" s="507"/>
    </row>
    <row r="1457" spans="1:24" x14ac:dyDescent="0.3">
      <c r="A1457" s="519">
        <v>1</v>
      </c>
      <c r="B1457" s="98" t="s">
        <v>3277</v>
      </c>
      <c r="C1457" s="72">
        <v>11</v>
      </c>
      <c r="D1457" s="945"/>
      <c r="E1457" s="51" t="s">
        <v>3241</v>
      </c>
      <c r="F1457" s="3">
        <v>1</v>
      </c>
      <c r="G1457" s="2231">
        <v>7728.79</v>
      </c>
      <c r="H1457" s="2231">
        <v>8689.39</v>
      </c>
      <c r="I1457" s="19">
        <f t="shared" ref="I1457:I1474" si="198">H1457-G1457</f>
        <v>960.59999999999945</v>
      </c>
      <c r="J1457" s="507">
        <v>1000</v>
      </c>
      <c r="K1457" s="581"/>
      <c r="L1457" s="21">
        <f t="shared" ref="L1457:L1474" si="199">J1457*I1457*F1457</f>
        <v>960599.99999999942</v>
      </c>
      <c r="M1457" s="21">
        <f>L1457*$K$1475/$L$1475</f>
        <v>963950.80630220496</v>
      </c>
      <c r="N1457" s="71" t="s">
        <v>104</v>
      </c>
      <c r="O1457" s="14"/>
      <c r="S1457" s="511" t="str">
        <f t="shared" ref="S1457:S1474" si="200">B1457</f>
        <v>Doctor Goli</v>
      </c>
      <c r="T1457" s="2672">
        <f t="shared" ref="T1457:T1474" si="201">M1457</f>
        <v>963950.80630220496</v>
      </c>
      <c r="U1457" s="2672">
        <v>948233.09532231791</v>
      </c>
      <c r="V1457" s="33">
        <f t="shared" ref="V1457:V1474" si="202">T1457-U1457</f>
        <v>15717.710979887052</v>
      </c>
      <c r="W1457" s="1104">
        <f t="shared" ref="W1457:W1474" si="203">V1457/U1457*100</f>
        <v>1.6575788229100334</v>
      </c>
      <c r="X1457" s="33" t="str">
        <f t="shared" ref="X1457:X1474" si="204">IF(W1457&gt;40,"FAULT",IF(W1457&lt;-40,"CHECK","OK"))</f>
        <v>OK</v>
      </c>
    </row>
    <row r="1458" spans="1:24" x14ac:dyDescent="0.3">
      <c r="A1458" s="519">
        <v>2</v>
      </c>
      <c r="B1458" s="98" t="s">
        <v>3278</v>
      </c>
      <c r="C1458" s="72">
        <v>11</v>
      </c>
      <c r="D1458" s="946"/>
      <c r="E1458" s="51" t="s">
        <v>3243</v>
      </c>
      <c r="F1458" s="3">
        <v>1</v>
      </c>
      <c r="G1458" s="2231">
        <v>8623.82</v>
      </c>
      <c r="H1458" s="2231">
        <v>9707.76</v>
      </c>
      <c r="I1458" s="19">
        <f t="shared" si="198"/>
        <v>1083.9400000000005</v>
      </c>
      <c r="J1458" s="507">
        <v>1000</v>
      </c>
      <c r="K1458" s="581"/>
      <c r="L1458" s="21">
        <f t="shared" si="199"/>
        <v>1083940.0000000005</v>
      </c>
      <c r="M1458" s="21">
        <f t="shared" ref="M1458:M1474" si="205">L1458*$K$1475/$L$1475</f>
        <v>1087721.0462036363</v>
      </c>
      <c r="N1458" s="71" t="s">
        <v>104</v>
      </c>
      <c r="O1458" s="14"/>
      <c r="S1458" s="511" t="str">
        <f t="shared" si="200"/>
        <v xml:space="preserve">Ispahani </v>
      </c>
      <c r="T1458" s="2672">
        <f t="shared" si="201"/>
        <v>1087721.0462036363</v>
      </c>
      <c r="U1458" s="2672">
        <v>1055882.4039126623</v>
      </c>
      <c r="V1458" s="33">
        <f t="shared" si="202"/>
        <v>31838.642290974036</v>
      </c>
      <c r="W1458" s="1104">
        <f t="shared" si="203"/>
        <v>3.0153587343622008</v>
      </c>
      <c r="X1458" s="33" t="str">
        <f t="shared" si="204"/>
        <v>OK</v>
      </c>
    </row>
    <row r="1459" spans="1:24" x14ac:dyDescent="0.3">
      <c r="A1459" s="519">
        <v>3</v>
      </c>
      <c r="B1459" s="98" t="s">
        <v>3279</v>
      </c>
      <c r="C1459" s="72">
        <v>11</v>
      </c>
      <c r="D1459" s="946"/>
      <c r="E1459" s="51" t="s">
        <v>3245</v>
      </c>
      <c r="F1459" s="3">
        <v>1</v>
      </c>
      <c r="G1459" s="2231">
        <v>4485.67</v>
      </c>
      <c r="H1459" s="2231">
        <v>5033.71</v>
      </c>
      <c r="I1459" s="19">
        <f t="shared" si="198"/>
        <v>548.04</v>
      </c>
      <c r="J1459" s="507">
        <v>1000</v>
      </c>
      <c r="K1459" s="581"/>
      <c r="L1459" s="21">
        <f t="shared" si="199"/>
        <v>548040</v>
      </c>
      <c r="M1459" s="21">
        <f t="shared" si="205"/>
        <v>549951.69673731073</v>
      </c>
      <c r="N1459" s="71" t="s">
        <v>103</v>
      </c>
      <c r="O1459" s="14"/>
      <c r="S1459" s="511" t="str">
        <f t="shared" si="200"/>
        <v>BTCL</v>
      </c>
      <c r="T1459" s="2672">
        <f t="shared" si="201"/>
        <v>549951.69673731073</v>
      </c>
      <c r="U1459" s="2672">
        <v>529591.27129056351</v>
      </c>
      <c r="V1459" s="33">
        <f t="shared" si="202"/>
        <v>20360.42544674722</v>
      </c>
      <c r="W1459" s="1104">
        <f t="shared" si="203"/>
        <v>3.8445545745364726</v>
      </c>
      <c r="X1459" s="33" t="str">
        <f t="shared" si="204"/>
        <v>OK</v>
      </c>
    </row>
    <row r="1460" spans="1:24" x14ac:dyDescent="0.3">
      <c r="A1460" s="519">
        <v>4</v>
      </c>
      <c r="B1460" s="98" t="s">
        <v>4069</v>
      </c>
      <c r="C1460" s="72">
        <v>11</v>
      </c>
      <c r="D1460" s="946"/>
      <c r="E1460" s="51" t="s">
        <v>3247</v>
      </c>
      <c r="F1460" s="3">
        <v>1</v>
      </c>
      <c r="G1460" s="2231">
        <v>5237.3500000000004</v>
      </c>
      <c r="H1460" s="2231">
        <v>6385.39</v>
      </c>
      <c r="I1460" s="19">
        <f t="shared" si="198"/>
        <v>1148.04</v>
      </c>
      <c r="J1460" s="507">
        <v>1000</v>
      </c>
      <c r="K1460" s="581"/>
      <c r="L1460" s="21">
        <f t="shared" si="199"/>
        <v>1148040</v>
      </c>
      <c r="M1460" s="21">
        <f t="shared" si="205"/>
        <v>1152044.6425850342</v>
      </c>
      <c r="N1460" s="71" t="s">
        <v>103</v>
      </c>
      <c r="O1460" s="14"/>
      <c r="S1460" s="511" t="str">
        <f t="shared" si="200"/>
        <v xml:space="preserve">Vikarunnesa </v>
      </c>
      <c r="T1460" s="2672">
        <f t="shared" si="201"/>
        <v>1152044.6425850342</v>
      </c>
      <c r="U1460" s="2672">
        <v>1148347.0253781695</v>
      </c>
      <c r="V1460" s="33">
        <f t="shared" si="202"/>
        <v>3697.6172068647575</v>
      </c>
      <c r="W1460" s="1104">
        <f t="shared" si="203"/>
        <v>0.32199475638882519</v>
      </c>
      <c r="X1460" s="33" t="str">
        <f t="shared" si="204"/>
        <v>OK</v>
      </c>
    </row>
    <row r="1461" spans="1:24" x14ac:dyDescent="0.3">
      <c r="A1461" s="2642">
        <v>5</v>
      </c>
      <c r="B1461" s="2643" t="s">
        <v>5044</v>
      </c>
      <c r="C1461" s="2644">
        <v>11</v>
      </c>
      <c r="D1461" s="2645"/>
      <c r="E1461" s="2646"/>
      <c r="F1461" s="2647">
        <v>1</v>
      </c>
      <c r="G1461" s="2648">
        <v>4.29</v>
      </c>
      <c r="H1461" s="2648">
        <v>113.31</v>
      </c>
      <c r="I1461" s="2649">
        <f t="shared" si="198"/>
        <v>109.02</v>
      </c>
      <c r="J1461" s="2650">
        <v>1000</v>
      </c>
      <c r="K1461" s="2651"/>
      <c r="L1461" s="2652">
        <f t="shared" si="199"/>
        <v>109020</v>
      </c>
      <c r="M1461" s="2652">
        <f t="shared" si="205"/>
        <v>109400.28826053138</v>
      </c>
      <c r="N1461" s="71" t="s">
        <v>103</v>
      </c>
      <c r="O1461" s="14"/>
      <c r="S1461" s="511" t="str">
        <f t="shared" si="200"/>
        <v>OASIS</v>
      </c>
      <c r="T1461" s="2672">
        <f t="shared" si="201"/>
        <v>109400.28826053138</v>
      </c>
      <c r="U1461" s="2672">
        <v>4342.8205177033678</v>
      </c>
      <c r="V1461" s="33">
        <f t="shared" si="202"/>
        <v>105057.46774282801</v>
      </c>
      <c r="W1461" s="1104">
        <f t="shared" si="203"/>
        <v>2419.10682964135</v>
      </c>
      <c r="X1461" s="33" t="str">
        <f t="shared" si="204"/>
        <v>FAULT</v>
      </c>
    </row>
    <row r="1462" spans="1:24" x14ac:dyDescent="0.3">
      <c r="A1462" s="519">
        <v>6</v>
      </c>
      <c r="B1462" s="98" t="s">
        <v>1127</v>
      </c>
      <c r="C1462" s="72">
        <v>11</v>
      </c>
      <c r="D1462" s="946"/>
      <c r="E1462" s="51"/>
      <c r="F1462" s="3">
        <v>1</v>
      </c>
      <c r="G1462" s="2231">
        <v>0</v>
      </c>
      <c r="H1462" s="2231">
        <v>0</v>
      </c>
      <c r="I1462" s="19">
        <f t="shared" si="198"/>
        <v>0</v>
      </c>
      <c r="J1462" s="507">
        <v>1000</v>
      </c>
      <c r="K1462" s="581"/>
      <c r="L1462" s="21">
        <f t="shared" si="199"/>
        <v>0</v>
      </c>
      <c r="M1462" s="21">
        <f t="shared" si="205"/>
        <v>0</v>
      </c>
      <c r="N1462" s="71"/>
      <c r="O1462" s="14"/>
      <c r="S1462" s="511" t="str">
        <f t="shared" si="200"/>
        <v>Spare</v>
      </c>
      <c r="T1462" s="2672">
        <f t="shared" si="201"/>
        <v>0</v>
      </c>
      <c r="U1462" s="2672">
        <v>0</v>
      </c>
      <c r="V1462" s="33">
        <f t="shared" si="202"/>
        <v>0</v>
      </c>
      <c r="W1462" s="1104" t="e">
        <f t="shared" si="203"/>
        <v>#DIV/0!</v>
      </c>
      <c r="X1462" s="33" t="e">
        <f t="shared" si="204"/>
        <v>#DIV/0!</v>
      </c>
    </row>
    <row r="1463" spans="1:24" x14ac:dyDescent="0.3">
      <c r="A1463" s="519">
        <v>7</v>
      </c>
      <c r="B1463" s="98" t="s">
        <v>1127</v>
      </c>
      <c r="C1463" s="72">
        <v>11</v>
      </c>
      <c r="D1463" s="946"/>
      <c r="E1463" s="51"/>
      <c r="F1463" s="3">
        <v>1</v>
      </c>
      <c r="G1463" s="2231">
        <v>0</v>
      </c>
      <c r="H1463" s="2231">
        <v>0</v>
      </c>
      <c r="I1463" s="19">
        <f t="shared" si="198"/>
        <v>0</v>
      </c>
      <c r="J1463" s="507">
        <v>1000</v>
      </c>
      <c r="K1463" s="581"/>
      <c r="L1463" s="21">
        <f t="shared" si="199"/>
        <v>0</v>
      </c>
      <c r="M1463" s="21">
        <f t="shared" si="205"/>
        <v>0</v>
      </c>
      <c r="N1463" s="71"/>
      <c r="O1463" s="14"/>
      <c r="S1463" s="511" t="str">
        <f t="shared" si="200"/>
        <v>Spare</v>
      </c>
      <c r="T1463" s="2672">
        <f t="shared" si="201"/>
        <v>0</v>
      </c>
      <c r="U1463" s="2672">
        <v>0</v>
      </c>
      <c r="V1463" s="33">
        <f t="shared" si="202"/>
        <v>0</v>
      </c>
      <c r="W1463" s="1104" t="e">
        <f t="shared" si="203"/>
        <v>#DIV/0!</v>
      </c>
      <c r="X1463" s="33" t="e">
        <f t="shared" si="204"/>
        <v>#DIV/0!</v>
      </c>
    </row>
    <row r="1464" spans="1:24" x14ac:dyDescent="0.3">
      <c r="A1464" s="519">
        <v>8</v>
      </c>
      <c r="B1464" s="98" t="s">
        <v>1127</v>
      </c>
      <c r="C1464" s="72">
        <v>11</v>
      </c>
      <c r="D1464" s="946"/>
      <c r="E1464" s="51"/>
      <c r="F1464" s="3">
        <v>1</v>
      </c>
      <c r="G1464" s="2231">
        <v>0</v>
      </c>
      <c r="H1464" s="2231">
        <v>0</v>
      </c>
      <c r="I1464" s="19">
        <f t="shared" si="198"/>
        <v>0</v>
      </c>
      <c r="J1464" s="507">
        <v>1000</v>
      </c>
      <c r="K1464" s="581"/>
      <c r="L1464" s="21">
        <f t="shared" si="199"/>
        <v>0</v>
      </c>
      <c r="M1464" s="21">
        <f t="shared" si="205"/>
        <v>0</v>
      </c>
      <c r="N1464" s="71"/>
      <c r="O1464" s="14"/>
      <c r="S1464" s="511" t="str">
        <f t="shared" si="200"/>
        <v>Spare</v>
      </c>
      <c r="T1464" s="2672">
        <f t="shared" si="201"/>
        <v>0</v>
      </c>
      <c r="U1464" s="2672">
        <v>0</v>
      </c>
      <c r="V1464" s="33">
        <f t="shared" si="202"/>
        <v>0</v>
      </c>
      <c r="W1464" s="1104" t="e">
        <f t="shared" si="203"/>
        <v>#DIV/0!</v>
      </c>
      <c r="X1464" s="33" t="e">
        <f t="shared" si="204"/>
        <v>#DIV/0!</v>
      </c>
    </row>
    <row r="1465" spans="1:24" x14ac:dyDescent="0.3">
      <c r="A1465" s="519">
        <v>1</v>
      </c>
      <c r="B1465" s="98" t="s">
        <v>3280</v>
      </c>
      <c r="C1465" s="72">
        <v>11</v>
      </c>
      <c r="D1465" s="946"/>
      <c r="E1465" s="51"/>
      <c r="F1465" s="3">
        <v>1</v>
      </c>
      <c r="G1465" s="2231">
        <v>6771.63</v>
      </c>
      <c r="H1465" s="2231">
        <v>7852.04</v>
      </c>
      <c r="I1465" s="19">
        <f t="shared" si="198"/>
        <v>1080.4099999999999</v>
      </c>
      <c r="J1465" s="507">
        <v>1000</v>
      </c>
      <c r="K1465" s="581"/>
      <c r="L1465" s="21">
        <f t="shared" si="199"/>
        <v>1080409.9999999998</v>
      </c>
      <c r="M1465" s="21">
        <f t="shared" si="205"/>
        <v>1084178.7327055649</v>
      </c>
      <c r="N1465" s="71" t="s">
        <v>104</v>
      </c>
      <c r="O1465" s="14"/>
      <c r="S1465" s="511" t="str">
        <f t="shared" si="200"/>
        <v>Wireless</v>
      </c>
      <c r="T1465" s="2672">
        <f t="shared" si="201"/>
        <v>1084178.7327055649</v>
      </c>
      <c r="U1465" s="2672">
        <v>1047125.9010040066</v>
      </c>
      <c r="V1465" s="33">
        <f t="shared" si="202"/>
        <v>37052.831701558316</v>
      </c>
      <c r="W1465" s="1104">
        <f t="shared" si="203"/>
        <v>3.5385269016869199</v>
      </c>
      <c r="X1465" s="33" t="str">
        <f t="shared" si="204"/>
        <v>OK</v>
      </c>
    </row>
    <row r="1466" spans="1:24" x14ac:dyDescent="0.3">
      <c r="A1466" s="519">
        <v>2</v>
      </c>
      <c r="B1466" s="98" t="s">
        <v>4070</v>
      </c>
      <c r="C1466" s="72">
        <v>11</v>
      </c>
      <c r="D1466" s="946"/>
      <c r="E1466" s="51"/>
      <c r="F1466" s="3">
        <v>1</v>
      </c>
      <c r="G1466" s="2231">
        <v>6092.57</v>
      </c>
      <c r="H1466" s="2231">
        <v>7285.49</v>
      </c>
      <c r="I1466" s="19">
        <f t="shared" si="198"/>
        <v>1192.92</v>
      </c>
      <c r="J1466" s="507">
        <v>1000</v>
      </c>
      <c r="K1466" s="581"/>
      <c r="L1466" s="21">
        <f t="shared" si="199"/>
        <v>1192920</v>
      </c>
      <c r="M1466" s="21">
        <f t="shared" si="205"/>
        <v>1197081.194934444</v>
      </c>
      <c r="N1466" s="71" t="s">
        <v>103</v>
      </c>
      <c r="O1466" s="14"/>
      <c r="S1466" s="511" t="str">
        <f t="shared" si="200"/>
        <v>Kazir Goli</v>
      </c>
      <c r="T1466" s="2672">
        <f t="shared" si="201"/>
        <v>1197081.194934444</v>
      </c>
      <c r="U1466" s="2672">
        <v>1203659.779011575</v>
      </c>
      <c r="V1466" s="33">
        <f t="shared" si="202"/>
        <v>-6578.5840771310031</v>
      </c>
      <c r="W1466" s="1104">
        <f t="shared" si="203"/>
        <v>-0.54654846758551856</v>
      </c>
      <c r="X1466" s="33" t="str">
        <f t="shared" si="204"/>
        <v>OK</v>
      </c>
    </row>
    <row r="1467" spans="1:24" x14ac:dyDescent="0.3">
      <c r="A1467" s="519">
        <v>3</v>
      </c>
      <c r="B1467" s="98" t="s">
        <v>1127</v>
      </c>
      <c r="C1467" s="72">
        <v>11</v>
      </c>
      <c r="D1467" s="946"/>
      <c r="E1467" s="51"/>
      <c r="F1467" s="3">
        <v>1</v>
      </c>
      <c r="G1467" s="2231">
        <v>0</v>
      </c>
      <c r="H1467" s="2231">
        <v>0</v>
      </c>
      <c r="I1467" s="19">
        <f t="shared" si="198"/>
        <v>0</v>
      </c>
      <c r="J1467" s="507">
        <v>1000</v>
      </c>
      <c r="K1467" s="581"/>
      <c r="L1467" s="21">
        <f t="shared" si="199"/>
        <v>0</v>
      </c>
      <c r="M1467" s="21">
        <f>L1467*$K$1475/$L$1475</f>
        <v>0</v>
      </c>
      <c r="N1467" s="71"/>
      <c r="O1467" s="14"/>
      <c r="S1467" s="511" t="str">
        <f t="shared" si="200"/>
        <v>Spare</v>
      </c>
      <c r="T1467" s="2672">
        <f t="shared" si="201"/>
        <v>0</v>
      </c>
      <c r="U1467" s="2672">
        <v>0</v>
      </c>
      <c r="V1467" s="33">
        <f t="shared" si="202"/>
        <v>0</v>
      </c>
      <c r="W1467" s="1104" t="e">
        <f t="shared" si="203"/>
        <v>#DIV/0!</v>
      </c>
      <c r="X1467" s="33" t="e">
        <f t="shared" si="204"/>
        <v>#DIV/0!</v>
      </c>
    </row>
    <row r="1468" spans="1:24" x14ac:dyDescent="0.3">
      <c r="A1468" s="519">
        <v>4</v>
      </c>
      <c r="B1468" s="98" t="s">
        <v>1127</v>
      </c>
      <c r="C1468" s="72">
        <v>11</v>
      </c>
      <c r="D1468" s="946"/>
      <c r="E1468" s="51"/>
      <c r="F1468" s="3">
        <v>1</v>
      </c>
      <c r="G1468" s="2231">
        <v>0</v>
      </c>
      <c r="H1468" s="2231">
        <v>0</v>
      </c>
      <c r="I1468" s="19">
        <f t="shared" si="198"/>
        <v>0</v>
      </c>
      <c r="J1468" s="507">
        <v>1000</v>
      </c>
      <c r="K1468" s="581"/>
      <c r="L1468" s="21">
        <f t="shared" si="199"/>
        <v>0</v>
      </c>
      <c r="M1468" s="21">
        <f t="shared" si="205"/>
        <v>0</v>
      </c>
      <c r="N1468" s="71"/>
      <c r="O1468" s="14"/>
      <c r="S1468" s="511" t="str">
        <f t="shared" si="200"/>
        <v>Spare</v>
      </c>
      <c r="T1468" s="2672">
        <f t="shared" si="201"/>
        <v>0</v>
      </c>
      <c r="U1468" s="2672">
        <v>0</v>
      </c>
      <c r="V1468" s="33">
        <f t="shared" si="202"/>
        <v>0</v>
      </c>
      <c r="W1468" s="1104" t="e">
        <f t="shared" si="203"/>
        <v>#DIV/0!</v>
      </c>
      <c r="X1468" s="33" t="e">
        <f t="shared" si="204"/>
        <v>#DIV/0!</v>
      </c>
    </row>
    <row r="1469" spans="1:24" x14ac:dyDescent="0.3">
      <c r="A1469" s="519">
        <v>5</v>
      </c>
      <c r="B1469" s="98" t="s">
        <v>1127</v>
      </c>
      <c r="C1469" s="72">
        <v>11</v>
      </c>
      <c r="D1469" s="946"/>
      <c r="E1469" s="51"/>
      <c r="F1469" s="3">
        <v>1</v>
      </c>
      <c r="G1469" s="2231">
        <v>0</v>
      </c>
      <c r="H1469" s="2231">
        <v>0</v>
      </c>
      <c r="I1469" s="19">
        <f t="shared" si="198"/>
        <v>0</v>
      </c>
      <c r="J1469" s="507">
        <v>1000</v>
      </c>
      <c r="K1469" s="581"/>
      <c r="L1469" s="21">
        <f t="shared" si="199"/>
        <v>0</v>
      </c>
      <c r="M1469" s="21">
        <f t="shared" si="205"/>
        <v>0</v>
      </c>
      <c r="N1469" s="71"/>
      <c r="O1469" s="14"/>
      <c r="S1469" s="511" t="str">
        <f t="shared" si="200"/>
        <v>Spare</v>
      </c>
      <c r="T1469" s="2672">
        <f t="shared" si="201"/>
        <v>0</v>
      </c>
      <c r="U1469" s="2672">
        <v>0</v>
      </c>
      <c r="V1469" s="33">
        <f t="shared" si="202"/>
        <v>0</v>
      </c>
      <c r="W1469" s="1104" t="e">
        <f t="shared" si="203"/>
        <v>#DIV/0!</v>
      </c>
      <c r="X1469" s="33" t="e">
        <f t="shared" si="204"/>
        <v>#DIV/0!</v>
      </c>
    </row>
    <row r="1470" spans="1:24" x14ac:dyDescent="0.3">
      <c r="A1470" s="519">
        <v>6</v>
      </c>
      <c r="B1470" s="98" t="s">
        <v>1127</v>
      </c>
      <c r="C1470" s="72">
        <v>11</v>
      </c>
      <c r="D1470" s="946"/>
      <c r="E1470" s="51"/>
      <c r="F1470" s="3">
        <v>1</v>
      </c>
      <c r="G1470" s="2231">
        <v>0</v>
      </c>
      <c r="H1470" s="2231">
        <v>0</v>
      </c>
      <c r="I1470" s="19">
        <f t="shared" si="198"/>
        <v>0</v>
      </c>
      <c r="J1470" s="507">
        <v>1000</v>
      </c>
      <c r="K1470" s="581"/>
      <c r="L1470" s="21">
        <f t="shared" si="199"/>
        <v>0</v>
      </c>
      <c r="M1470" s="21">
        <f t="shared" si="205"/>
        <v>0</v>
      </c>
      <c r="N1470" s="71"/>
      <c r="O1470" s="14"/>
      <c r="S1470" s="511" t="str">
        <f t="shared" si="200"/>
        <v>Spare</v>
      </c>
      <c r="T1470" s="2672">
        <f t="shared" si="201"/>
        <v>0</v>
      </c>
      <c r="U1470" s="2672">
        <v>0</v>
      </c>
      <c r="V1470" s="33">
        <f t="shared" si="202"/>
        <v>0</v>
      </c>
      <c r="W1470" s="1104" t="e">
        <f t="shared" si="203"/>
        <v>#DIV/0!</v>
      </c>
      <c r="X1470" s="33" t="e">
        <f t="shared" si="204"/>
        <v>#DIV/0!</v>
      </c>
    </row>
    <row r="1471" spans="1:24" x14ac:dyDescent="0.3">
      <c r="A1471" s="519">
        <v>7</v>
      </c>
      <c r="B1471" s="98" t="s">
        <v>1127</v>
      </c>
      <c r="C1471" s="72">
        <v>11</v>
      </c>
      <c r="D1471" s="946"/>
      <c r="E1471" s="51"/>
      <c r="F1471" s="3">
        <v>1</v>
      </c>
      <c r="G1471" s="2231">
        <v>0</v>
      </c>
      <c r="H1471" s="2231">
        <v>0</v>
      </c>
      <c r="I1471" s="19">
        <f t="shared" si="198"/>
        <v>0</v>
      </c>
      <c r="J1471" s="507">
        <v>1000</v>
      </c>
      <c r="K1471" s="581"/>
      <c r="L1471" s="21">
        <f t="shared" si="199"/>
        <v>0</v>
      </c>
      <c r="M1471" s="21">
        <f t="shared" si="205"/>
        <v>0</v>
      </c>
      <c r="N1471" s="71"/>
      <c r="O1471" s="14"/>
      <c r="S1471" s="511" t="str">
        <f t="shared" si="200"/>
        <v>Spare</v>
      </c>
      <c r="T1471" s="2672">
        <f t="shared" si="201"/>
        <v>0</v>
      </c>
      <c r="U1471" s="2672">
        <v>0</v>
      </c>
      <c r="V1471" s="33">
        <f t="shared" si="202"/>
        <v>0</v>
      </c>
      <c r="W1471" s="1104" t="e">
        <f t="shared" si="203"/>
        <v>#DIV/0!</v>
      </c>
      <c r="X1471" s="33" t="e">
        <f t="shared" si="204"/>
        <v>#DIV/0!</v>
      </c>
    </row>
    <row r="1472" spans="1:24" x14ac:dyDescent="0.3">
      <c r="A1472" s="519">
        <v>8</v>
      </c>
      <c r="B1472" s="98" t="s">
        <v>1127</v>
      </c>
      <c r="C1472" s="72">
        <v>11</v>
      </c>
      <c r="D1472" s="946"/>
      <c r="E1472" s="51"/>
      <c r="F1472" s="3">
        <v>1</v>
      </c>
      <c r="G1472" s="2231">
        <v>0</v>
      </c>
      <c r="H1472" s="2231">
        <v>0</v>
      </c>
      <c r="I1472" s="19">
        <f t="shared" si="198"/>
        <v>0</v>
      </c>
      <c r="J1472" s="507">
        <v>1000</v>
      </c>
      <c r="K1472" s="581"/>
      <c r="L1472" s="21">
        <f t="shared" si="199"/>
        <v>0</v>
      </c>
      <c r="M1472" s="21">
        <f t="shared" si="205"/>
        <v>0</v>
      </c>
      <c r="N1472" s="71"/>
      <c r="O1472" s="14"/>
      <c r="S1472" s="511" t="str">
        <f t="shared" si="200"/>
        <v>Spare</v>
      </c>
      <c r="T1472" s="2672">
        <f t="shared" si="201"/>
        <v>0</v>
      </c>
      <c r="U1472" s="2672">
        <v>0</v>
      </c>
      <c r="V1472" s="33">
        <f t="shared" si="202"/>
        <v>0</v>
      </c>
      <c r="W1472" s="1104" t="e">
        <f t="shared" si="203"/>
        <v>#DIV/0!</v>
      </c>
      <c r="X1472" s="33" t="e">
        <f t="shared" si="204"/>
        <v>#DIV/0!</v>
      </c>
    </row>
    <row r="1473" spans="1:24" x14ac:dyDescent="0.3">
      <c r="A1473" s="519">
        <v>9</v>
      </c>
      <c r="B1473" s="98" t="s">
        <v>3034</v>
      </c>
      <c r="C1473" s="1767">
        <v>0.41499999999999998</v>
      </c>
      <c r="D1473" s="946"/>
      <c r="E1473" s="51"/>
      <c r="F1473" s="3">
        <v>1</v>
      </c>
      <c r="G1473" s="2231">
        <v>0</v>
      </c>
      <c r="H1473" s="2231">
        <v>0</v>
      </c>
      <c r="I1473" s="19">
        <f t="shared" si="198"/>
        <v>0</v>
      </c>
      <c r="J1473" s="507">
        <v>1</v>
      </c>
      <c r="K1473" s="581"/>
      <c r="L1473" s="21">
        <f t="shared" si="199"/>
        <v>0</v>
      </c>
      <c r="M1473" s="21">
        <f t="shared" si="205"/>
        <v>0</v>
      </c>
      <c r="N1473" s="71"/>
      <c r="O1473" s="14"/>
      <c r="S1473" s="511" t="str">
        <f t="shared" si="200"/>
        <v>AT-01</v>
      </c>
      <c r="T1473" s="2672">
        <f t="shared" si="201"/>
        <v>0</v>
      </c>
      <c r="U1473" s="2672">
        <v>0</v>
      </c>
      <c r="V1473" s="33">
        <f t="shared" si="202"/>
        <v>0</v>
      </c>
      <c r="W1473" s="1104" t="e">
        <f t="shared" si="203"/>
        <v>#DIV/0!</v>
      </c>
      <c r="X1473" s="33" t="e">
        <f t="shared" si="204"/>
        <v>#DIV/0!</v>
      </c>
    </row>
    <row r="1474" spans="1:24" x14ac:dyDescent="0.3">
      <c r="A1474" s="519">
        <v>10</v>
      </c>
      <c r="B1474" s="98" t="s">
        <v>3035</v>
      </c>
      <c r="C1474" s="1767">
        <v>0.41499999999999998</v>
      </c>
      <c r="D1474" s="947"/>
      <c r="E1474" s="51"/>
      <c r="F1474" s="3">
        <v>1</v>
      </c>
      <c r="G1474" s="2231">
        <v>0</v>
      </c>
      <c r="H1474" s="2231">
        <v>0</v>
      </c>
      <c r="I1474" s="19">
        <f t="shared" si="198"/>
        <v>0</v>
      </c>
      <c r="J1474" s="507">
        <v>1</v>
      </c>
      <c r="K1474" s="581"/>
      <c r="L1474" s="21">
        <f t="shared" si="199"/>
        <v>0</v>
      </c>
      <c r="M1474" s="21">
        <f t="shared" si="205"/>
        <v>0</v>
      </c>
      <c r="N1474" s="71"/>
      <c r="O1474" s="14"/>
      <c r="S1474" s="511" t="str">
        <f t="shared" si="200"/>
        <v>AT-02</v>
      </c>
      <c r="T1474" s="2672">
        <f t="shared" si="201"/>
        <v>0</v>
      </c>
      <c r="U1474" s="2672">
        <v>0</v>
      </c>
      <c r="V1474" s="33">
        <f t="shared" si="202"/>
        <v>0</v>
      </c>
      <c r="W1474" s="1104" t="e">
        <f t="shared" si="203"/>
        <v>#DIV/0!</v>
      </c>
      <c r="X1474" s="33" t="e">
        <f t="shared" si="204"/>
        <v>#DIV/0!</v>
      </c>
    </row>
    <row r="1475" spans="1:24" ht="27.6" x14ac:dyDescent="0.3">
      <c r="A1475" s="524"/>
      <c r="B1475" s="94"/>
      <c r="C1475" s="88"/>
      <c r="D1475" s="88"/>
      <c r="E1475" s="88"/>
      <c r="F1475" s="659"/>
      <c r="G1475" s="659"/>
      <c r="H1475" s="659"/>
      <c r="I1475" s="37"/>
      <c r="J1475" s="52" t="s">
        <v>38</v>
      </c>
      <c r="K1475" s="42">
        <f>M1455</f>
        <v>6144328.407728727</v>
      </c>
      <c r="L1475" s="42">
        <f>SUM(L1457:L1474)</f>
        <v>6122970</v>
      </c>
      <c r="M1475" s="42">
        <f>SUM(M1457:M1474)</f>
        <v>6144328.4077287279</v>
      </c>
      <c r="N1475" s="589">
        <f>(M1475-L1475)/L1475*100</f>
        <v>0.34882430795394892</v>
      </c>
      <c r="O1475" s="28"/>
    </row>
    <row r="1476" spans="1:24" x14ac:dyDescent="0.3">
      <c r="A1476"/>
      <c r="B1476"/>
      <c r="C1476"/>
      <c r="D1476"/>
      <c r="E1476"/>
      <c r="F1476" s="658"/>
      <c r="G1476" s="2229"/>
      <c r="H1476" s="2229"/>
      <c r="I1476"/>
      <c r="J1476"/>
      <c r="K1476"/>
      <c r="L1476"/>
      <c r="M1476"/>
      <c r="N1476" s="704"/>
      <c r="O1476"/>
    </row>
    <row r="1477" spans="1:24" x14ac:dyDescent="0.3">
      <c r="E1477"/>
      <c r="F1477" s="3107" t="s">
        <v>815</v>
      </c>
      <c r="G1477" s="3108"/>
      <c r="H1477" s="3109"/>
      <c r="I1477" s="555" t="s">
        <v>14</v>
      </c>
      <c r="K1477"/>
    </row>
    <row r="1478" spans="1:24" x14ac:dyDescent="0.3">
      <c r="E1478"/>
      <c r="F1478" s="80" t="s">
        <v>104</v>
      </c>
      <c r="G1478" s="3222" t="s">
        <v>4068</v>
      </c>
      <c r="H1478" s="3222"/>
      <c r="I1478" s="530">
        <f>SUM(M1457:M1458,M1465)</f>
        <v>3135850.5852114065</v>
      </c>
      <c r="K1478"/>
      <c r="O1478" s="511" t="s">
        <v>222</v>
      </c>
    </row>
    <row r="1479" spans="1:24" x14ac:dyDescent="0.3">
      <c r="E1479"/>
      <c r="F1479" s="80" t="s">
        <v>103</v>
      </c>
      <c r="G1479" s="3222" t="s">
        <v>4068</v>
      </c>
      <c r="H1479" s="3222"/>
      <c r="I1479" s="530">
        <f>SUM(M1459:M1460,M1466,M1461)</f>
        <v>3008477.8225173205</v>
      </c>
      <c r="K1479"/>
    </row>
    <row r="1480" spans="1:24" x14ac:dyDescent="0.3">
      <c r="E1480"/>
      <c r="F1480" s="80"/>
      <c r="G1480" s="3222"/>
      <c r="H1480" s="3222"/>
      <c r="I1480" s="530"/>
      <c r="K1480"/>
    </row>
    <row r="1481" spans="1:24" x14ac:dyDescent="0.3">
      <c r="F1481" s="80"/>
      <c r="G1481" s="3222"/>
      <c r="H1481" s="3222"/>
      <c r="I1481" s="530"/>
      <c r="K1481"/>
    </row>
    <row r="1482" spans="1:24" x14ac:dyDescent="0.3">
      <c r="E1482"/>
      <c r="F1482" s="1090"/>
      <c r="G1482" s="3222"/>
      <c r="H1482" s="3222"/>
      <c r="I1482" s="530"/>
      <c r="K1482"/>
    </row>
    <row r="1483" spans="1:24" x14ac:dyDescent="0.3">
      <c r="E1483"/>
      <c r="F1483" s="3175" t="s">
        <v>199</v>
      </c>
      <c r="G1483" s="3176"/>
      <c r="H1483" s="3177"/>
      <c r="I1483" s="540">
        <f>SUM(I1478:I1482)</f>
        <v>6144328.407728727</v>
      </c>
      <c r="J1483" s="42">
        <f>I1483-M1475</f>
        <v>0</v>
      </c>
      <c r="K1483"/>
    </row>
    <row r="1484" spans="1:24" x14ac:dyDescent="0.3">
      <c r="E1484"/>
      <c r="F1484" s="674"/>
      <c r="K1484"/>
    </row>
    <row r="1488" spans="1:24" x14ac:dyDescent="0.3">
      <c r="T1488" s="2671"/>
      <c r="U1488" s="2671"/>
    </row>
    <row r="1491" spans="20:21" x14ac:dyDescent="0.3">
      <c r="T1491" s="2673"/>
      <c r="U1491" s="2673"/>
    </row>
    <row r="1495" spans="20:21" x14ac:dyDescent="0.3">
      <c r="T1495" s="2675"/>
      <c r="U1495" s="2675"/>
    </row>
    <row r="1520" spans="20:21" x14ac:dyDescent="0.3">
      <c r="T1520" s="2671"/>
      <c r="U1520" s="2671"/>
    </row>
    <row r="1523" spans="20:21" x14ac:dyDescent="0.3">
      <c r="T1523" s="2673"/>
      <c r="U1523" s="2673"/>
    </row>
    <row r="1564" spans="20:21" x14ac:dyDescent="0.3">
      <c r="T1564" s="2671"/>
      <c r="U1564" s="2671"/>
    </row>
    <row r="1567" spans="20:21" x14ac:dyDescent="0.3">
      <c r="T1567" s="2673"/>
      <c r="U1567" s="2673"/>
    </row>
    <row r="1591" spans="20:21" x14ac:dyDescent="0.3">
      <c r="T1591" s="2674"/>
      <c r="U1591" s="2674"/>
    </row>
    <row r="1592" spans="20:21" x14ac:dyDescent="0.3">
      <c r="T1592" s="2674"/>
      <c r="U1592" s="2674"/>
    </row>
    <row r="1593" spans="20:21" x14ac:dyDescent="0.3">
      <c r="T1593" s="2674"/>
      <c r="U1593" s="2674"/>
    </row>
    <row r="1594" spans="20:21" x14ac:dyDescent="0.3">
      <c r="T1594" s="2674"/>
      <c r="U1594" s="2674"/>
    </row>
    <row r="1595" spans="20:21" x14ac:dyDescent="0.3">
      <c r="T1595" s="2674"/>
      <c r="U1595" s="2674"/>
    </row>
    <row r="1596" spans="20:21" x14ac:dyDescent="0.3">
      <c r="T1596" s="2674"/>
      <c r="U1596" s="2674"/>
    </row>
    <row r="1597" spans="20:21" x14ac:dyDescent="0.3">
      <c r="T1597" s="2674"/>
      <c r="U1597" s="2674"/>
    </row>
    <row r="1598" spans="20:21" x14ac:dyDescent="0.3">
      <c r="T1598" s="2674"/>
      <c r="U1598" s="2674"/>
    </row>
    <row r="1599" spans="20:21" x14ac:dyDescent="0.3">
      <c r="T1599" s="2674"/>
      <c r="U1599" s="2674"/>
    </row>
    <row r="1603" spans="20:21" x14ac:dyDescent="0.3">
      <c r="T1603" s="2671"/>
      <c r="U1603" s="2671"/>
    </row>
    <row r="1606" spans="20:21" x14ac:dyDescent="0.3">
      <c r="T1606" s="2673"/>
      <c r="U1606" s="2673"/>
    </row>
    <row r="1641" spans="20:21" x14ac:dyDescent="0.3">
      <c r="T1641" s="2671"/>
      <c r="U1641" s="2671"/>
    </row>
    <row r="1644" spans="20:21" x14ac:dyDescent="0.3">
      <c r="T1644" s="2673"/>
      <c r="U1644" s="2673"/>
    </row>
    <row r="1688" spans="20:21" x14ac:dyDescent="0.3">
      <c r="T1688" s="2671"/>
      <c r="U1688" s="2671"/>
    </row>
    <row r="1691" spans="20:21" x14ac:dyDescent="0.3">
      <c r="T1691" s="2673"/>
      <c r="U1691" s="2673"/>
    </row>
    <row r="1724" spans="20:21" x14ac:dyDescent="0.3">
      <c r="T1724" s="2671"/>
      <c r="U1724" s="2671"/>
    </row>
    <row r="1727" spans="20:21" x14ac:dyDescent="0.3">
      <c r="T1727" s="2673"/>
      <c r="U1727" s="2673"/>
    </row>
    <row r="1763" spans="20:21" x14ac:dyDescent="0.3">
      <c r="T1763" s="2671"/>
      <c r="U1763" s="2671"/>
    </row>
    <row r="1766" spans="20:21" x14ac:dyDescent="0.3">
      <c r="T1766" s="2673"/>
      <c r="U1766" s="2673"/>
    </row>
    <row r="1798" spans="20:21" x14ac:dyDescent="0.3">
      <c r="T1798" s="2671"/>
      <c r="U1798" s="2671"/>
    </row>
    <row r="1801" spans="20:21" x14ac:dyDescent="0.3">
      <c r="T1801" s="2673"/>
      <c r="U1801" s="2673"/>
    </row>
    <row r="1845" spans="20:21" x14ac:dyDescent="0.3">
      <c r="T1845" s="2671"/>
      <c r="U1845" s="2671"/>
    </row>
    <row r="1848" spans="20:21" x14ac:dyDescent="0.3">
      <c r="T1848" s="2673"/>
      <c r="U1848" s="2673"/>
    </row>
    <row r="1876" spans="20:21" x14ac:dyDescent="0.3">
      <c r="T1876" s="2671"/>
      <c r="U1876" s="2671"/>
    </row>
    <row r="1879" spans="20:21" x14ac:dyDescent="0.3">
      <c r="T1879" s="2673"/>
      <c r="U1879" s="2673"/>
    </row>
    <row r="1923" spans="20:21" x14ac:dyDescent="0.3">
      <c r="T1923" s="2671"/>
      <c r="U1923" s="2671"/>
    </row>
    <row r="1926" spans="20:21" x14ac:dyDescent="0.3">
      <c r="T1926" s="2673"/>
      <c r="U1926" s="2673"/>
    </row>
    <row r="1956" spans="20:21" x14ac:dyDescent="0.3">
      <c r="T1956" s="2671"/>
      <c r="U1956" s="2671"/>
    </row>
    <row r="1959" spans="20:21" x14ac:dyDescent="0.3">
      <c r="T1959" s="2673"/>
      <c r="U1959" s="2673"/>
    </row>
    <row r="2012" spans="20:21" x14ac:dyDescent="0.3">
      <c r="T2012" s="2671"/>
      <c r="U2012" s="2671"/>
    </row>
    <row r="2015" spans="20:21" x14ac:dyDescent="0.3">
      <c r="T2015" s="2673"/>
      <c r="U2015" s="2673"/>
    </row>
    <row r="2040" spans="20:21" x14ac:dyDescent="0.3">
      <c r="T2040" s="2671"/>
      <c r="U2040" s="2671"/>
    </row>
    <row r="2043" spans="20:21" x14ac:dyDescent="0.3">
      <c r="T2043" s="2673"/>
      <c r="U2043" s="2673"/>
    </row>
  </sheetData>
  <mergeCells count="872">
    <mergeCell ref="O57:O60"/>
    <mergeCell ref="P57:P60"/>
    <mergeCell ref="Q57:Q60"/>
    <mergeCell ref="AA135:AE135"/>
    <mergeCell ref="AA143:AE143"/>
    <mergeCell ref="O404:O406"/>
    <mergeCell ref="P404:P406"/>
    <mergeCell ref="Q404:Q406"/>
    <mergeCell ref="O407:O408"/>
    <mergeCell ref="O62:O63"/>
    <mergeCell ref="O64:O65"/>
    <mergeCell ref="O66:O67"/>
    <mergeCell ref="O68:O69"/>
    <mergeCell ref="O70:O71"/>
    <mergeCell ref="O155:O156"/>
    <mergeCell ref="P62:P63"/>
    <mergeCell ref="Q62:Q63"/>
    <mergeCell ref="P64:P65"/>
    <mergeCell ref="Q64:Q65"/>
    <mergeCell ref="P66:P67"/>
    <mergeCell ref="Q66:Q67"/>
    <mergeCell ref="P68:P69"/>
    <mergeCell ref="Q68:Q69"/>
    <mergeCell ref="P70:P71"/>
    <mergeCell ref="O409:O410"/>
    <mergeCell ref="O411:O412"/>
    <mergeCell ref="P407:P408"/>
    <mergeCell ref="Q407:Q408"/>
    <mergeCell ref="P409:P410"/>
    <mergeCell ref="Q409:Q410"/>
    <mergeCell ref="P411:P412"/>
    <mergeCell ref="Q411:Q412"/>
    <mergeCell ref="O296:O297"/>
    <mergeCell ref="O298:O299"/>
    <mergeCell ref="O303:O304"/>
    <mergeCell ref="O305:O306"/>
    <mergeCell ref="P296:P297"/>
    <mergeCell ref="Q296:Q297"/>
    <mergeCell ref="P298:P299"/>
    <mergeCell ref="Q298:Q299"/>
    <mergeCell ref="P303:P304"/>
    <mergeCell ref="Q303:Q304"/>
    <mergeCell ref="P305:P306"/>
    <mergeCell ref="Q305:Q306"/>
    <mergeCell ref="O395:O396"/>
    <mergeCell ref="Q70:Q71"/>
    <mergeCell ref="O91:O92"/>
    <mergeCell ref="O188:O189"/>
    <mergeCell ref="O228:O229"/>
    <mergeCell ref="O1449:O1450"/>
    <mergeCell ref="C1450:D1450"/>
    <mergeCell ref="B1440:C1440"/>
    <mergeCell ref="F1440:H1440"/>
    <mergeCell ref="K1440:L1440"/>
    <mergeCell ref="A1417:N1417"/>
    <mergeCell ref="A1418:A1419"/>
    <mergeCell ref="B1418:B1419"/>
    <mergeCell ref="C1418:E1418"/>
    <mergeCell ref="F1418:F1419"/>
    <mergeCell ref="G1418:I1418"/>
    <mergeCell ref="J1418:J1419"/>
    <mergeCell ref="K1418:L1418"/>
    <mergeCell ref="D1430:D1431"/>
    <mergeCell ref="D1435:D1436"/>
    <mergeCell ref="B1439:C1439"/>
    <mergeCell ref="J1449:J1450"/>
    <mergeCell ref="K1449:L1449"/>
    <mergeCell ref="K1439:L1439"/>
    <mergeCell ref="K1442:L1442"/>
    <mergeCell ref="B1443:C1443"/>
    <mergeCell ref="K1443:L1443"/>
    <mergeCell ref="B1444:C1444"/>
    <mergeCell ref="A1448:N1448"/>
    <mergeCell ref="A1449:A1450"/>
    <mergeCell ref="B1449:B1450"/>
    <mergeCell ref="C1449:E1449"/>
    <mergeCell ref="F1449:F1450"/>
    <mergeCell ref="G1449:I1449"/>
    <mergeCell ref="K882:L882"/>
    <mergeCell ref="D899:D909"/>
    <mergeCell ref="F913:H913"/>
    <mergeCell ref="B886:C886"/>
    <mergeCell ref="A890:N890"/>
    <mergeCell ref="A891:A892"/>
    <mergeCell ref="B891:B892"/>
    <mergeCell ref="J891:J892"/>
    <mergeCell ref="K891:L891"/>
    <mergeCell ref="K884:L884"/>
    <mergeCell ref="K885:L885"/>
    <mergeCell ref="B882:C882"/>
    <mergeCell ref="F885:H885"/>
    <mergeCell ref="C891:E891"/>
    <mergeCell ref="F891:F892"/>
    <mergeCell ref="G891:I891"/>
    <mergeCell ref="D951:D952"/>
    <mergeCell ref="O786:O787"/>
    <mergeCell ref="K811:L811"/>
    <mergeCell ref="C818:D818"/>
    <mergeCell ref="A786:A787"/>
    <mergeCell ref="B786:B787"/>
    <mergeCell ref="C786:E786"/>
    <mergeCell ref="B817:B818"/>
    <mergeCell ref="J817:J818"/>
    <mergeCell ref="G817:I817"/>
    <mergeCell ref="K817:L817"/>
    <mergeCell ref="F786:F787"/>
    <mergeCell ref="G786:I786"/>
    <mergeCell ref="J786:J787"/>
    <mergeCell ref="C787:D787"/>
    <mergeCell ref="D793:D795"/>
    <mergeCell ref="D798:D799"/>
    <mergeCell ref="D803:D804"/>
    <mergeCell ref="B807:C807"/>
    <mergeCell ref="F807:H807"/>
    <mergeCell ref="B812:C812"/>
    <mergeCell ref="A816:N816"/>
    <mergeCell ref="A817:A818"/>
    <mergeCell ref="O817:O818"/>
    <mergeCell ref="K807:L807"/>
    <mergeCell ref="B808:C808"/>
    <mergeCell ref="A785:N785"/>
    <mergeCell ref="C817:E817"/>
    <mergeCell ref="F817:F818"/>
    <mergeCell ref="K808:L808"/>
    <mergeCell ref="B809:C809"/>
    <mergeCell ref="F809:H809"/>
    <mergeCell ref="K809:L809"/>
    <mergeCell ref="B810:C810"/>
    <mergeCell ref="K810:L810"/>
    <mergeCell ref="B811:C811"/>
    <mergeCell ref="F808:H808"/>
    <mergeCell ref="K786:L786"/>
    <mergeCell ref="D725:D726"/>
    <mergeCell ref="B735:C735"/>
    <mergeCell ref="F735:H735"/>
    <mergeCell ref="K735:L735"/>
    <mergeCell ref="O745:O746"/>
    <mergeCell ref="C746:D746"/>
    <mergeCell ref="B739:C739"/>
    <mergeCell ref="K739:L739"/>
    <mergeCell ref="B740:C740"/>
    <mergeCell ref="A744:N744"/>
    <mergeCell ref="A745:A746"/>
    <mergeCell ref="B745:B746"/>
    <mergeCell ref="C745:E745"/>
    <mergeCell ref="F745:F746"/>
    <mergeCell ref="G745:I745"/>
    <mergeCell ref="J745:J746"/>
    <mergeCell ref="K745:L745"/>
    <mergeCell ref="B737:C737"/>
    <mergeCell ref="F737:H737"/>
    <mergeCell ref="B738:C738"/>
    <mergeCell ref="O670:O671"/>
    <mergeCell ref="C671:D671"/>
    <mergeCell ref="F692:H692"/>
    <mergeCell ref="G695:H695"/>
    <mergeCell ref="G696:H696"/>
    <mergeCell ref="F697:H697"/>
    <mergeCell ref="B736:C736"/>
    <mergeCell ref="F736:H736"/>
    <mergeCell ref="K736:L736"/>
    <mergeCell ref="F670:F671"/>
    <mergeCell ref="G670:I670"/>
    <mergeCell ref="J670:J671"/>
    <mergeCell ref="K670:L670"/>
    <mergeCell ref="A711:N711"/>
    <mergeCell ref="A712:A713"/>
    <mergeCell ref="B712:B713"/>
    <mergeCell ref="C712:E712"/>
    <mergeCell ref="F712:F713"/>
    <mergeCell ref="G712:I712"/>
    <mergeCell ref="J712:J713"/>
    <mergeCell ref="K712:L712"/>
    <mergeCell ref="O712:O713"/>
    <mergeCell ref="C713:D713"/>
    <mergeCell ref="D721:D722"/>
    <mergeCell ref="O638:O639"/>
    <mergeCell ref="C639:D639"/>
    <mergeCell ref="D646:D648"/>
    <mergeCell ref="D651:D652"/>
    <mergeCell ref="B660:C660"/>
    <mergeCell ref="F660:H660"/>
    <mergeCell ref="K660:L660"/>
    <mergeCell ref="A637:N637"/>
    <mergeCell ref="A638:A639"/>
    <mergeCell ref="B638:B639"/>
    <mergeCell ref="C638:E638"/>
    <mergeCell ref="F638:F639"/>
    <mergeCell ref="G638:I638"/>
    <mergeCell ref="J638:J639"/>
    <mergeCell ref="K638:L638"/>
    <mergeCell ref="O590:O591"/>
    <mergeCell ref="C591:D591"/>
    <mergeCell ref="F617:H617"/>
    <mergeCell ref="B585:C585"/>
    <mergeCell ref="A589:N589"/>
    <mergeCell ref="A590:A591"/>
    <mergeCell ref="B590:B591"/>
    <mergeCell ref="C590:E590"/>
    <mergeCell ref="F590:F591"/>
    <mergeCell ref="G590:I590"/>
    <mergeCell ref="J590:J591"/>
    <mergeCell ref="K590:L590"/>
    <mergeCell ref="O559:O560"/>
    <mergeCell ref="C560:D560"/>
    <mergeCell ref="D563:D564"/>
    <mergeCell ref="D567:D568"/>
    <mergeCell ref="D571:D572"/>
    <mergeCell ref="D576:D577"/>
    <mergeCell ref="B580:C580"/>
    <mergeCell ref="F580:H580"/>
    <mergeCell ref="K580:L580"/>
    <mergeCell ref="B559:B560"/>
    <mergeCell ref="C559:E559"/>
    <mergeCell ref="F559:F560"/>
    <mergeCell ref="G559:I559"/>
    <mergeCell ref="J559:J560"/>
    <mergeCell ref="K559:L559"/>
    <mergeCell ref="F538:H538"/>
    <mergeCell ref="A503:N503"/>
    <mergeCell ref="A504:A505"/>
    <mergeCell ref="B504:B505"/>
    <mergeCell ref="C504:E504"/>
    <mergeCell ref="F504:F505"/>
    <mergeCell ref="G504:I504"/>
    <mergeCell ref="J504:J505"/>
    <mergeCell ref="K504:L504"/>
    <mergeCell ref="O504:O505"/>
    <mergeCell ref="C505:D505"/>
    <mergeCell ref="F496:H496"/>
    <mergeCell ref="K496:L496"/>
    <mergeCell ref="B497:C497"/>
    <mergeCell ref="K497:L497"/>
    <mergeCell ref="B498:C498"/>
    <mergeCell ref="K498:L498"/>
    <mergeCell ref="B499:C499"/>
    <mergeCell ref="A469:N469"/>
    <mergeCell ref="A470:A471"/>
    <mergeCell ref="B470:B471"/>
    <mergeCell ref="C470:E470"/>
    <mergeCell ref="F470:F471"/>
    <mergeCell ref="F383:H383"/>
    <mergeCell ref="K383:L383"/>
    <mergeCell ref="K382:L382"/>
    <mergeCell ref="B384:C384"/>
    <mergeCell ref="F384:H384"/>
    <mergeCell ref="K384:L384"/>
    <mergeCell ref="B495:C495"/>
    <mergeCell ref="F495:H495"/>
    <mergeCell ref="K495:L495"/>
    <mergeCell ref="B496:C496"/>
    <mergeCell ref="K494:L494"/>
    <mergeCell ref="B279:C279"/>
    <mergeCell ref="K188:L188"/>
    <mergeCell ref="A154:N154"/>
    <mergeCell ref="A155:A156"/>
    <mergeCell ref="B155:B156"/>
    <mergeCell ref="C155:E155"/>
    <mergeCell ref="F155:F156"/>
    <mergeCell ref="G155:I155"/>
    <mergeCell ref="B382:C382"/>
    <mergeCell ref="F382:H382"/>
    <mergeCell ref="G345:H345"/>
    <mergeCell ref="J358:J359"/>
    <mergeCell ref="G346:H346"/>
    <mergeCell ref="G347:H347"/>
    <mergeCell ref="F348:H348"/>
    <mergeCell ref="B386:C386"/>
    <mergeCell ref="K386:L386"/>
    <mergeCell ref="B383:C383"/>
    <mergeCell ref="J287:J288"/>
    <mergeCell ref="O470:O471"/>
    <mergeCell ref="C471:D471"/>
    <mergeCell ref="K323:L323"/>
    <mergeCell ref="A466:L466"/>
    <mergeCell ref="O323:O324"/>
    <mergeCell ref="B323:B324"/>
    <mergeCell ref="C323:E323"/>
    <mergeCell ref="F323:F324"/>
    <mergeCell ref="G323:I323"/>
    <mergeCell ref="J323:J324"/>
    <mergeCell ref="B354:M354"/>
    <mergeCell ref="A357:N357"/>
    <mergeCell ref="A358:A359"/>
    <mergeCell ref="B358:B359"/>
    <mergeCell ref="C358:E358"/>
    <mergeCell ref="M466:N466"/>
    <mergeCell ref="G358:I358"/>
    <mergeCell ref="G455:H455"/>
    <mergeCell ref="G453:H453"/>
    <mergeCell ref="B385:C385"/>
    <mergeCell ref="K385:L385"/>
    <mergeCell ref="F342:H342"/>
    <mergeCell ref="K470:L470"/>
    <mergeCell ref="C395:E395"/>
    <mergeCell ref="B183:C183"/>
    <mergeCell ref="A187:N187"/>
    <mergeCell ref="A188:A189"/>
    <mergeCell ref="B188:B189"/>
    <mergeCell ref="C188:E188"/>
    <mergeCell ref="C189:D189"/>
    <mergeCell ref="I237:J237"/>
    <mergeCell ref="K275:L275"/>
    <mergeCell ref="G287:I287"/>
    <mergeCell ref="B277:C277"/>
    <mergeCell ref="A227:N227"/>
    <mergeCell ref="I241:J241"/>
    <mergeCell ref="G214:H214"/>
    <mergeCell ref="B278:C278"/>
    <mergeCell ref="K278:L278"/>
    <mergeCell ref="A228:A229"/>
    <mergeCell ref="B228:B229"/>
    <mergeCell ref="C228:E228"/>
    <mergeCell ref="E232:E233"/>
    <mergeCell ref="E234:E235"/>
    <mergeCell ref="D232:D247"/>
    <mergeCell ref="I236:J236"/>
    <mergeCell ref="J228:J229"/>
    <mergeCell ref="F228:F229"/>
    <mergeCell ref="O7:O8"/>
    <mergeCell ref="O25:O27"/>
    <mergeCell ref="O29:O31"/>
    <mergeCell ref="F91:F92"/>
    <mergeCell ref="G91:I91"/>
    <mergeCell ref="J91:J92"/>
    <mergeCell ref="C48:D48"/>
    <mergeCell ref="D11:D14"/>
    <mergeCell ref="D18:D21"/>
    <mergeCell ref="D25:D26"/>
    <mergeCell ref="B34:C34"/>
    <mergeCell ref="B35:C35"/>
    <mergeCell ref="B36:C36"/>
    <mergeCell ref="B37:C37"/>
    <mergeCell ref="B38:C38"/>
    <mergeCell ref="N62:N63"/>
    <mergeCell ref="C91:E91"/>
    <mergeCell ref="B39:C39"/>
    <mergeCell ref="O47:O48"/>
    <mergeCell ref="C47:E47"/>
    <mergeCell ref="E20:E21"/>
    <mergeCell ref="G76:I76"/>
    <mergeCell ref="B47:B48"/>
    <mergeCell ref="K34:L34"/>
    <mergeCell ref="B3:M3"/>
    <mergeCell ref="A6:N6"/>
    <mergeCell ref="A47:A48"/>
    <mergeCell ref="D29:D31"/>
    <mergeCell ref="F47:F48"/>
    <mergeCell ref="J7:J8"/>
    <mergeCell ref="K7:L7"/>
    <mergeCell ref="G47:I47"/>
    <mergeCell ref="J47:J48"/>
    <mergeCell ref="G7:I7"/>
    <mergeCell ref="I15:J15"/>
    <mergeCell ref="I22:J22"/>
    <mergeCell ref="I23:J23"/>
    <mergeCell ref="A7:A8"/>
    <mergeCell ref="B7:B8"/>
    <mergeCell ref="C7:E7"/>
    <mergeCell ref="F7:F8"/>
    <mergeCell ref="E11:E12"/>
    <mergeCell ref="E13:E14"/>
    <mergeCell ref="E18:E19"/>
    <mergeCell ref="C8:D8"/>
    <mergeCell ref="K35:L35"/>
    <mergeCell ref="K36:L36"/>
    <mergeCell ref="F34:H34"/>
    <mergeCell ref="B181:C181"/>
    <mergeCell ref="K181:L181"/>
    <mergeCell ref="G211:H211"/>
    <mergeCell ref="B274:C274"/>
    <mergeCell ref="D251:D261"/>
    <mergeCell ref="K277:L277"/>
    <mergeCell ref="K276:L276"/>
    <mergeCell ref="E244:E245"/>
    <mergeCell ref="E246:E247"/>
    <mergeCell ref="I242:J242"/>
    <mergeCell ref="F215:H215"/>
    <mergeCell ref="B224:M224"/>
    <mergeCell ref="G210:H210"/>
    <mergeCell ref="F188:F189"/>
    <mergeCell ref="G188:I188"/>
    <mergeCell ref="J188:J189"/>
    <mergeCell ref="F209:H209"/>
    <mergeCell ref="E239:E240"/>
    <mergeCell ref="G228:I228"/>
    <mergeCell ref="K228:L228"/>
    <mergeCell ref="G212:H212"/>
    <mergeCell ref="G213:H213"/>
    <mergeCell ref="B182:C182"/>
    <mergeCell ref="K182:L182"/>
    <mergeCell ref="K47:L47"/>
    <mergeCell ref="A46:N46"/>
    <mergeCell ref="F35:H35"/>
    <mergeCell ref="F36:H36"/>
    <mergeCell ref="K38:L38"/>
    <mergeCell ref="K37:L37"/>
    <mergeCell ref="G138:H138"/>
    <mergeCell ref="G139:H139"/>
    <mergeCell ref="G140:H140"/>
    <mergeCell ref="G136:H136"/>
    <mergeCell ref="G77:I77"/>
    <mergeCell ref="A57:A58"/>
    <mergeCell ref="I74:J74"/>
    <mergeCell ref="B91:B92"/>
    <mergeCell ref="D51:D53"/>
    <mergeCell ref="K91:L91"/>
    <mergeCell ref="A90:N90"/>
    <mergeCell ref="A91:A92"/>
    <mergeCell ref="C92:D92"/>
    <mergeCell ref="F135:H135"/>
    <mergeCell ref="F180:H180"/>
    <mergeCell ref="B151:M151"/>
    <mergeCell ref="B179:C179"/>
    <mergeCell ref="F179:H179"/>
    <mergeCell ref="K180:L180"/>
    <mergeCell ref="G137:H137"/>
    <mergeCell ref="D169:D170"/>
    <mergeCell ref="C156:D156"/>
    <mergeCell ref="B180:C180"/>
    <mergeCell ref="K179:L179"/>
    <mergeCell ref="K155:L155"/>
    <mergeCell ref="K178:L178"/>
    <mergeCell ref="J155:J156"/>
    <mergeCell ref="F178:H178"/>
    <mergeCell ref="B178:C178"/>
    <mergeCell ref="F141:H141"/>
    <mergeCell ref="G343:H343"/>
    <mergeCell ref="G344:H344"/>
    <mergeCell ref="D305:D306"/>
    <mergeCell ref="F458:H458"/>
    <mergeCell ref="I248:J248"/>
    <mergeCell ref="I249:J249"/>
    <mergeCell ref="G395:I395"/>
    <mergeCell ref="J395:J396"/>
    <mergeCell ref="K395:L395"/>
    <mergeCell ref="A322:N322"/>
    <mergeCell ref="A323:A324"/>
    <mergeCell ref="A286:N286"/>
    <mergeCell ref="A287:A288"/>
    <mergeCell ref="B287:B288"/>
    <mergeCell ref="K287:L287"/>
    <mergeCell ref="F395:F396"/>
    <mergeCell ref="F358:F359"/>
    <mergeCell ref="K358:L358"/>
    <mergeCell ref="O423:O424"/>
    <mergeCell ref="O251:O262"/>
    <mergeCell ref="I261:J261"/>
    <mergeCell ref="I262:J262"/>
    <mergeCell ref="E251:E252"/>
    <mergeCell ref="E253:E254"/>
    <mergeCell ref="E255:E256"/>
    <mergeCell ref="E257:E258"/>
    <mergeCell ref="E259:E260"/>
    <mergeCell ref="K274:L274"/>
    <mergeCell ref="F274:H274"/>
    <mergeCell ref="O287:O288"/>
    <mergeCell ref="O358:O359"/>
    <mergeCell ref="I364:J364"/>
    <mergeCell ref="I365:J365"/>
    <mergeCell ref="I372:J372"/>
    <mergeCell ref="C423:E423"/>
    <mergeCell ref="C287:E287"/>
    <mergeCell ref="B276:C276"/>
    <mergeCell ref="F276:H276"/>
    <mergeCell ref="F287:F288"/>
    <mergeCell ref="B275:C275"/>
    <mergeCell ref="F275:H275"/>
    <mergeCell ref="D269:D271"/>
    <mergeCell ref="B584:C584"/>
    <mergeCell ref="K584:L584"/>
    <mergeCell ref="D484:D485"/>
    <mergeCell ref="B494:C494"/>
    <mergeCell ref="F494:H494"/>
    <mergeCell ref="J470:J471"/>
    <mergeCell ref="I371:J371"/>
    <mergeCell ref="A422:N422"/>
    <mergeCell ref="A423:A424"/>
    <mergeCell ref="B423:B424"/>
    <mergeCell ref="G470:I470"/>
    <mergeCell ref="F423:F424"/>
    <mergeCell ref="G423:I423"/>
    <mergeCell ref="J423:J424"/>
    <mergeCell ref="K423:L423"/>
    <mergeCell ref="I413:J413"/>
    <mergeCell ref="B387:C387"/>
    <mergeCell ref="A394:N394"/>
    <mergeCell ref="A395:A396"/>
    <mergeCell ref="B395:B396"/>
    <mergeCell ref="F452:H452"/>
    <mergeCell ref="G456:H456"/>
    <mergeCell ref="G454:H454"/>
    <mergeCell ref="G457:H457"/>
    <mergeCell ref="F845:H845"/>
    <mergeCell ref="A859:N859"/>
    <mergeCell ref="A860:A861"/>
    <mergeCell ref="B855:M855"/>
    <mergeCell ref="N855:S855"/>
    <mergeCell ref="O860:O861"/>
    <mergeCell ref="C861:D861"/>
    <mergeCell ref="G539:H539"/>
    <mergeCell ref="G540:H540"/>
    <mergeCell ref="G541:H541"/>
    <mergeCell ref="G542:H542"/>
    <mergeCell ref="G543:H543"/>
    <mergeCell ref="F544:H544"/>
    <mergeCell ref="G618:H618"/>
    <mergeCell ref="A558:N558"/>
    <mergeCell ref="A559:A560"/>
    <mergeCell ref="B581:C581"/>
    <mergeCell ref="F581:H581"/>
    <mergeCell ref="K581:L581"/>
    <mergeCell ref="B582:C582"/>
    <mergeCell ref="F582:H582"/>
    <mergeCell ref="K582:L582"/>
    <mergeCell ref="B583:C583"/>
    <mergeCell ref="K583:L583"/>
    <mergeCell ref="O934:O935"/>
    <mergeCell ref="C935:D935"/>
    <mergeCell ref="A933:N933"/>
    <mergeCell ref="G914:H914"/>
    <mergeCell ref="G915:H915"/>
    <mergeCell ref="G766:H766"/>
    <mergeCell ref="G767:H767"/>
    <mergeCell ref="G768:H768"/>
    <mergeCell ref="G769:H769"/>
    <mergeCell ref="G770:H770"/>
    <mergeCell ref="F771:H771"/>
    <mergeCell ref="D872:D873"/>
    <mergeCell ref="D877:D878"/>
    <mergeCell ref="B881:C881"/>
    <mergeCell ref="F881:H881"/>
    <mergeCell ref="K881:L881"/>
    <mergeCell ref="D821:D822"/>
    <mergeCell ref="D825:D835"/>
    <mergeCell ref="F839:H839"/>
    <mergeCell ref="G840:H840"/>
    <mergeCell ref="G841:H841"/>
    <mergeCell ref="G842:H842"/>
    <mergeCell ref="O891:O892"/>
    <mergeCell ref="G843:H843"/>
    <mergeCell ref="G619:H619"/>
    <mergeCell ref="G620:H620"/>
    <mergeCell ref="G621:H621"/>
    <mergeCell ref="G622:H622"/>
    <mergeCell ref="F623:H623"/>
    <mergeCell ref="G693:H693"/>
    <mergeCell ref="G694:H694"/>
    <mergeCell ref="A934:A935"/>
    <mergeCell ref="B934:B935"/>
    <mergeCell ref="C934:E934"/>
    <mergeCell ref="F934:F935"/>
    <mergeCell ref="G934:I934"/>
    <mergeCell ref="B661:C661"/>
    <mergeCell ref="F661:H661"/>
    <mergeCell ref="B884:C884"/>
    <mergeCell ref="F884:H884"/>
    <mergeCell ref="B885:C885"/>
    <mergeCell ref="C892:D892"/>
    <mergeCell ref="F882:H882"/>
    <mergeCell ref="G917:H917"/>
    <mergeCell ref="G918:H918"/>
    <mergeCell ref="F919:H919"/>
    <mergeCell ref="F765:H765"/>
    <mergeCell ref="G844:H844"/>
    <mergeCell ref="D956:D957"/>
    <mergeCell ref="B960:C960"/>
    <mergeCell ref="F960:H960"/>
    <mergeCell ref="K960:L960"/>
    <mergeCell ref="B961:C961"/>
    <mergeCell ref="F961:H961"/>
    <mergeCell ref="K961:L961"/>
    <mergeCell ref="B962:C962"/>
    <mergeCell ref="F962:H962"/>
    <mergeCell ref="K962:L962"/>
    <mergeCell ref="B963:C963"/>
    <mergeCell ref="F963:H963"/>
    <mergeCell ref="K963:L963"/>
    <mergeCell ref="B964:C964"/>
    <mergeCell ref="F964:H964"/>
    <mergeCell ref="K964:L964"/>
    <mergeCell ref="B965:C965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C1018:D1018"/>
    <mergeCell ref="O970:O971"/>
    <mergeCell ref="C971:D971"/>
    <mergeCell ref="D974:D975"/>
    <mergeCell ref="F995:H995"/>
    <mergeCell ref="G996:H996"/>
    <mergeCell ref="G997:H997"/>
    <mergeCell ref="G998:H998"/>
    <mergeCell ref="G999:H999"/>
    <mergeCell ref="G1000:H1000"/>
    <mergeCell ref="F1001:H1001"/>
    <mergeCell ref="A1016:N1016"/>
    <mergeCell ref="A1017:A1018"/>
    <mergeCell ref="B1017:B1018"/>
    <mergeCell ref="C1017:E1017"/>
    <mergeCell ref="F1017:F1018"/>
    <mergeCell ref="G1017:I1017"/>
    <mergeCell ref="J1017:J1018"/>
    <mergeCell ref="K1017:L1017"/>
    <mergeCell ref="D1021:D1022"/>
    <mergeCell ref="D1025:D1026"/>
    <mergeCell ref="D1034:D1036"/>
    <mergeCell ref="B1039:C1039"/>
    <mergeCell ref="F1039:H1039"/>
    <mergeCell ref="K1039:L1039"/>
    <mergeCell ref="B1040:C1040"/>
    <mergeCell ref="F1040:H1040"/>
    <mergeCell ref="K1040:L1040"/>
    <mergeCell ref="B1041:C1041"/>
    <mergeCell ref="F1041:H1041"/>
    <mergeCell ref="K1041:L1041"/>
    <mergeCell ref="B1042:C1042"/>
    <mergeCell ref="F1042:H1042"/>
    <mergeCell ref="K1042:L1042"/>
    <mergeCell ref="B1043:C1043"/>
    <mergeCell ref="F1043:H1043"/>
    <mergeCell ref="K1043:L1043"/>
    <mergeCell ref="C1050:D1050"/>
    <mergeCell ref="F1075:H1075"/>
    <mergeCell ref="A1095:N1095"/>
    <mergeCell ref="B1044:C1044"/>
    <mergeCell ref="A1048:N1048"/>
    <mergeCell ref="A1049:A1050"/>
    <mergeCell ref="B1049:B1050"/>
    <mergeCell ref="C1049:E1049"/>
    <mergeCell ref="F1049:F1050"/>
    <mergeCell ref="G1049:I1049"/>
    <mergeCell ref="J1049:J1050"/>
    <mergeCell ref="K1049:L1049"/>
    <mergeCell ref="G1076:H1076"/>
    <mergeCell ref="G1077:H1077"/>
    <mergeCell ref="G1078:H1078"/>
    <mergeCell ref="G1079:H1079"/>
    <mergeCell ref="G1080:H1080"/>
    <mergeCell ref="F1081:H1081"/>
    <mergeCell ref="A1096:A1097"/>
    <mergeCell ref="B1096:B1097"/>
    <mergeCell ref="C1096:E1096"/>
    <mergeCell ref="F1096:F1097"/>
    <mergeCell ref="G1096:I1096"/>
    <mergeCell ref="J1096:J1097"/>
    <mergeCell ref="K1096:L1096"/>
    <mergeCell ref="O1096:O1097"/>
    <mergeCell ref="C1097:D1097"/>
    <mergeCell ref="B1120:C1120"/>
    <mergeCell ref="F1120:H1120"/>
    <mergeCell ref="K1120:L1120"/>
    <mergeCell ref="B1121:C1121"/>
    <mergeCell ref="K1121:L1121"/>
    <mergeCell ref="B1122:C1122"/>
    <mergeCell ref="K1122:L1122"/>
    <mergeCell ref="D1109:D1110"/>
    <mergeCell ref="D1114:D1115"/>
    <mergeCell ref="B1118:C1118"/>
    <mergeCell ref="F1118:H1118"/>
    <mergeCell ref="K1118:L1118"/>
    <mergeCell ref="B1119:C1119"/>
    <mergeCell ref="F1119:H1119"/>
    <mergeCell ref="K1119:L1119"/>
    <mergeCell ref="B1123:C1123"/>
    <mergeCell ref="A1127:N1127"/>
    <mergeCell ref="A1128:A1129"/>
    <mergeCell ref="B1128:B1129"/>
    <mergeCell ref="C1128:E1128"/>
    <mergeCell ref="F1128:F1129"/>
    <mergeCell ref="G1128:I1128"/>
    <mergeCell ref="J1128:J1129"/>
    <mergeCell ref="K1128:L1128"/>
    <mergeCell ref="C1175:D1175"/>
    <mergeCell ref="O1128:O1129"/>
    <mergeCell ref="C1129:D1129"/>
    <mergeCell ref="D1132:D1133"/>
    <mergeCell ref="F1153:H1153"/>
    <mergeCell ref="G1155:H1155"/>
    <mergeCell ref="G1156:H1156"/>
    <mergeCell ref="G1157:H1157"/>
    <mergeCell ref="G1154:H1154"/>
    <mergeCell ref="G1158:H1158"/>
    <mergeCell ref="F1159:H1159"/>
    <mergeCell ref="A1173:N1173"/>
    <mergeCell ref="A1174:A1175"/>
    <mergeCell ref="B1174:B1175"/>
    <mergeCell ref="C1174:E1174"/>
    <mergeCell ref="F1174:F1175"/>
    <mergeCell ref="G1174:I1174"/>
    <mergeCell ref="J1174:J1175"/>
    <mergeCell ref="K1174:L1174"/>
    <mergeCell ref="D1178:D1179"/>
    <mergeCell ref="D1186:D1187"/>
    <mergeCell ref="B1195:C1195"/>
    <mergeCell ref="F1195:H1195"/>
    <mergeCell ref="K1195:L1195"/>
    <mergeCell ref="B1196:C1196"/>
    <mergeCell ref="F1196:H1196"/>
    <mergeCell ref="K1196:L1196"/>
    <mergeCell ref="B1197:C1197"/>
    <mergeCell ref="F1197:H1197"/>
    <mergeCell ref="K1197:L1197"/>
    <mergeCell ref="B1198:C1198"/>
    <mergeCell ref="K1198:L1198"/>
    <mergeCell ref="B1199:C1199"/>
    <mergeCell ref="K1199:L1199"/>
    <mergeCell ref="O1205:O1206"/>
    <mergeCell ref="C1206:D1206"/>
    <mergeCell ref="F1232:H1232"/>
    <mergeCell ref="A1252:N1252"/>
    <mergeCell ref="B1200:C1200"/>
    <mergeCell ref="A1204:N1204"/>
    <mergeCell ref="A1205:A1206"/>
    <mergeCell ref="B1205:B1206"/>
    <mergeCell ref="C1205:E1205"/>
    <mergeCell ref="F1205:F1206"/>
    <mergeCell ref="G1205:I1205"/>
    <mergeCell ref="J1205:J1206"/>
    <mergeCell ref="K1205:L1205"/>
    <mergeCell ref="G1233:H1233"/>
    <mergeCell ref="G1234:H1234"/>
    <mergeCell ref="G1235:H1235"/>
    <mergeCell ref="G1236:H1236"/>
    <mergeCell ref="G1237:H1237"/>
    <mergeCell ref="F1238:H1238"/>
    <mergeCell ref="A1253:A1254"/>
    <mergeCell ref="B1253:B1254"/>
    <mergeCell ref="C1253:E1253"/>
    <mergeCell ref="F1253:F1254"/>
    <mergeCell ref="G1253:I1253"/>
    <mergeCell ref="J1253:J1254"/>
    <mergeCell ref="K1253:L1253"/>
    <mergeCell ref="O1253:O1254"/>
    <mergeCell ref="C1254:D1254"/>
    <mergeCell ref="D1269:D1270"/>
    <mergeCell ref="D1274:D1275"/>
    <mergeCell ref="B1278:C1278"/>
    <mergeCell ref="F1278:H1278"/>
    <mergeCell ref="K1278:L1278"/>
    <mergeCell ref="D1263:D1266"/>
    <mergeCell ref="B1279:C1279"/>
    <mergeCell ref="F1279:H1279"/>
    <mergeCell ref="K1279:L1279"/>
    <mergeCell ref="O1288:O1289"/>
    <mergeCell ref="C1289:D1289"/>
    <mergeCell ref="B1280:C1280"/>
    <mergeCell ref="F1280:H1280"/>
    <mergeCell ref="K1280:L1280"/>
    <mergeCell ref="B1281:C1281"/>
    <mergeCell ref="K1281:L1281"/>
    <mergeCell ref="B1282:C1282"/>
    <mergeCell ref="K1282:L1282"/>
    <mergeCell ref="B1283:C1283"/>
    <mergeCell ref="A1287:N1287"/>
    <mergeCell ref="K1318:L1318"/>
    <mergeCell ref="C1319:D1319"/>
    <mergeCell ref="A1288:A1289"/>
    <mergeCell ref="B1288:B1289"/>
    <mergeCell ref="C1288:E1288"/>
    <mergeCell ref="F1288:F1289"/>
    <mergeCell ref="G1288:I1288"/>
    <mergeCell ref="J1288:J1289"/>
    <mergeCell ref="K1288:L1288"/>
    <mergeCell ref="B1362:C1362"/>
    <mergeCell ref="K1362:L1362"/>
    <mergeCell ref="A1337:A1338"/>
    <mergeCell ref="B1337:B1338"/>
    <mergeCell ref="C1337:E1337"/>
    <mergeCell ref="F1337:F1338"/>
    <mergeCell ref="G1337:I1337"/>
    <mergeCell ref="J1337:J1338"/>
    <mergeCell ref="K1337:L1337"/>
    <mergeCell ref="C1338:D1338"/>
    <mergeCell ref="D1350:D1351"/>
    <mergeCell ref="D1355:D1356"/>
    <mergeCell ref="B1359:C1359"/>
    <mergeCell ref="F1359:H1359"/>
    <mergeCell ref="K1359:L1359"/>
    <mergeCell ref="B1360:C1360"/>
    <mergeCell ref="F1360:H1360"/>
    <mergeCell ref="K1360:L1360"/>
    <mergeCell ref="A669:N669"/>
    <mergeCell ref="A670:A671"/>
    <mergeCell ref="B670:B671"/>
    <mergeCell ref="C670:E670"/>
    <mergeCell ref="K737:L737"/>
    <mergeCell ref="K738:L738"/>
    <mergeCell ref="B1361:C1361"/>
    <mergeCell ref="F1361:H1361"/>
    <mergeCell ref="K1361:L1361"/>
    <mergeCell ref="F1308:H1308"/>
    <mergeCell ref="A1336:N1336"/>
    <mergeCell ref="G1310:H1310"/>
    <mergeCell ref="G1311:H1311"/>
    <mergeCell ref="G1312:H1312"/>
    <mergeCell ref="G1313:H1313"/>
    <mergeCell ref="F1314:H1314"/>
    <mergeCell ref="G1309:H1309"/>
    <mergeCell ref="A1317:N1317"/>
    <mergeCell ref="A1318:A1319"/>
    <mergeCell ref="B1318:B1319"/>
    <mergeCell ref="C1318:E1318"/>
    <mergeCell ref="F1318:F1319"/>
    <mergeCell ref="J1309:J1312"/>
    <mergeCell ref="G1318:I1318"/>
    <mergeCell ref="C1419:D1419"/>
    <mergeCell ref="F1477:H1477"/>
    <mergeCell ref="B1441:C1441"/>
    <mergeCell ref="F1441:H1441"/>
    <mergeCell ref="K1441:L1441"/>
    <mergeCell ref="B1442:C1442"/>
    <mergeCell ref="K661:L661"/>
    <mergeCell ref="B662:C662"/>
    <mergeCell ref="F662:H662"/>
    <mergeCell ref="K662:L662"/>
    <mergeCell ref="B663:C663"/>
    <mergeCell ref="K663:L663"/>
    <mergeCell ref="B883:C883"/>
    <mergeCell ref="F883:H883"/>
    <mergeCell ref="K883:L883"/>
    <mergeCell ref="B860:B861"/>
    <mergeCell ref="C860:E860"/>
    <mergeCell ref="F860:F861"/>
    <mergeCell ref="G860:I860"/>
    <mergeCell ref="J860:J861"/>
    <mergeCell ref="K860:L860"/>
    <mergeCell ref="B664:C664"/>
    <mergeCell ref="K664:L664"/>
    <mergeCell ref="B665:C665"/>
    <mergeCell ref="C1370:D1370"/>
    <mergeCell ref="F1397:H1397"/>
    <mergeCell ref="B1363:C1363"/>
    <mergeCell ref="K1363:L1363"/>
    <mergeCell ref="B1364:C1364"/>
    <mergeCell ref="A1368:N1368"/>
    <mergeCell ref="A1369:A1370"/>
    <mergeCell ref="B1369:B1370"/>
    <mergeCell ref="C1369:E1369"/>
    <mergeCell ref="F1369:F1370"/>
    <mergeCell ref="G1369:I1369"/>
    <mergeCell ref="J1369:J1370"/>
    <mergeCell ref="K1369:L1369"/>
    <mergeCell ref="O1337:O1338"/>
    <mergeCell ref="O1318:O1319"/>
    <mergeCell ref="O1174:O1175"/>
    <mergeCell ref="O1049:O1050"/>
    <mergeCell ref="O1017:O1018"/>
    <mergeCell ref="J934:J935"/>
    <mergeCell ref="K934:L934"/>
    <mergeCell ref="G916:H916"/>
    <mergeCell ref="F1483:H1483"/>
    <mergeCell ref="G1398:H1398"/>
    <mergeCell ref="G1399:H1399"/>
    <mergeCell ref="G1400:H1400"/>
    <mergeCell ref="G1401:H1401"/>
    <mergeCell ref="G1402:H1402"/>
    <mergeCell ref="F1403:H1403"/>
    <mergeCell ref="G1478:H1478"/>
    <mergeCell ref="G1479:H1479"/>
    <mergeCell ref="G1480:H1480"/>
    <mergeCell ref="G1481:H1481"/>
    <mergeCell ref="F1439:H1439"/>
    <mergeCell ref="G1482:H1482"/>
    <mergeCell ref="O1369:O1370"/>
    <mergeCell ref="O1418:O1419"/>
    <mergeCell ref="J1318:J1319"/>
  </mergeCells>
  <phoneticPr fontId="3" type="noConversion"/>
  <conditionalFormatting sqref="I1325:I1327">
    <cfRule type="cellIs" dxfId="15" priority="1" operator="lessThan">
      <formula>0</formula>
    </cfRule>
  </conditionalFormatting>
  <conditionalFormatting sqref="W9:W23 W28:W32 W50:W55 W74 W133">
    <cfRule type="cellIs" dxfId="14" priority="13" operator="lessThan">
      <formula>-40</formula>
    </cfRule>
    <cfRule type="cellIs" dxfId="13" priority="14" operator="greaterThan">
      <formula>40</formula>
    </cfRule>
  </conditionalFormatting>
  <conditionalFormatting sqref="W268:W272">
    <cfRule type="cellIs" dxfId="12" priority="5" operator="lessThan">
      <formula>-40</formula>
    </cfRule>
    <cfRule type="cellIs" dxfId="11" priority="6" operator="greaterThan">
      <formula>40</formula>
    </cfRule>
  </conditionalFormatting>
  <pageMargins left="0.7" right="0.7" top="0.75" bottom="0.75" header="0.3" footer="0.3"/>
  <pageSetup paperSize="9" scale="41" orientation="portrait" r:id="rId1"/>
  <rowBreaks count="1" manualBreakCount="1">
    <brk id="309" max="14" man="1"/>
  </rowBreak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100-000000000000}">
          <x14:formula1>
            <xm:f>Sheet2!$B$1:$B$38</xm:f>
          </x14:formula1>
          <xm:sqref>N1:N5 N940:N942 N274:N282 N1177:N1179 N1372:N1394 N1433:N1436 N1425:N1431 N1477:N1048576 N1397:N1416 N1261:N1270 N1181:N1187 N1104:N1110 N944:N952 N864:N873 N792:N799 N720:N726 N645:N652 N478:N485 N231:N236 N163:N170 N382:N390 N64:N73 N61:N62 N10:N15 N1024:N1030 N715:N718 N748:N751 N158:N161 N860:N861 N566:N572 N937:N938 N1321 N1353:N1356 N1345:N1351 N1305 N290:N307 N1208:N1229 N1272:N1275 N1232:N1251 N75:N89 N1131:N1146 N1189:N1192 N1153:N1172 N1020:N1022 N1052:N1072 N1112:N1115 N1075:N1094 N753:N762 N973:N992 N1032:N1036 N995:N1015 N954:N957 N1148:N1150 N894:N910 N913:N932 N820:N836 N875:N878 N839:N858 N801:N804 N765:N784 N673:N689 N728:N732 N654:N657 N1329:N1335 N593:N614 N617:N636 N507:N535 N574:N577 N562:N564 N538:N557 N789:N790 N426:N449 N487:N491 N467:N468 N1340:N1342 N195:N206 N373:N375 N24:N26 N414:N421 N402:N412 N361:N364 N366:N371 N377:N379 N341:N356 N28:N45 N309:N321 N285 N268:N272 N238:N241 N243:N248 N191:N193 N250:N261 N209:N226 N398:N400 N94:N105 N172:N175 N152:N153 N135:N150 N17:N22 N263:N266 N326:N339 N1256:N1259 N1308:N1316 N1291:N1303 N1323:N1327 N1099:N1101 N451:N465 N692:N710 N641:N643 N1421:N1423 N50:N57 N107:N111 N113:N119 N121:N131 N473:N476 N7:N8 N47:N48 N91:N92 N155:N156 N188:N189 N228:N229 N287:N288 N323:N324 N358:N359 N395:N396 N423:N424 N470:N471 N504:N505 N559:N560 N590:N591 N638:N639 N670:N671 N712:N713 N745:N746 N786:N787 N817:N818 N891:N892 N934:N935 N970:N971 N1017:N1018 N1049:N1050 N1096:N1097 N1128:N1129 N1174:N1175 N1205:N1206 N1253:N1254 N1288:N1289 N1318:N1319 N1337:N1338 N1369:N1370 N1418:N1419 N1449:N1450 N1452:N1474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043"/>
  <sheetViews>
    <sheetView topLeftCell="A1191" zoomScale="70" zoomScaleNormal="70" workbookViewId="0">
      <selection activeCell="M1202" sqref="M1202"/>
    </sheetView>
  </sheetViews>
  <sheetFormatPr defaultRowHeight="15.6" x14ac:dyDescent="0.3"/>
  <cols>
    <col min="1" max="1" width="3.5546875" customWidth="1"/>
    <col min="2" max="2" width="32.33203125" customWidth="1"/>
    <col min="3" max="3" width="5.44140625" customWidth="1"/>
    <col min="4" max="4" width="11.44140625" customWidth="1"/>
    <col min="5" max="5" width="14" style="959" customWidth="1"/>
    <col min="6" max="6" width="6.88671875" customWidth="1"/>
    <col min="7" max="7" width="16.6640625" style="2027" customWidth="1"/>
    <col min="8" max="8" width="17.6640625" style="2027" customWidth="1"/>
    <col min="9" max="9" width="12.88671875" customWidth="1"/>
    <col min="10" max="10" width="9.5546875" customWidth="1"/>
    <col min="11" max="11" width="13.6640625" customWidth="1"/>
    <col min="12" max="12" width="13.5546875" customWidth="1"/>
    <col min="13" max="13" width="13.88671875" customWidth="1"/>
    <col min="14" max="14" width="15.109375" style="1979" customWidth="1"/>
    <col min="15" max="15" width="17.5546875" customWidth="1"/>
    <col min="16" max="16" width="19" customWidth="1"/>
    <col min="17" max="17" width="8.109375" customWidth="1"/>
    <col min="18" max="18" width="27.6640625" customWidth="1"/>
    <col min="19" max="20" width="18.44140625" style="2672" customWidth="1"/>
    <col min="21" max="21" width="12.44140625" style="33" customWidth="1"/>
    <col min="22" max="22" width="18.44140625" customWidth="1"/>
    <col min="23" max="23" width="12.44140625" customWidth="1"/>
  </cols>
  <sheetData>
    <row r="1" spans="1:23" x14ac:dyDescent="0.3">
      <c r="A1" s="511"/>
      <c r="B1" s="523"/>
      <c r="C1" s="520"/>
      <c r="D1" s="596"/>
      <c r="E1" s="952"/>
      <c r="F1" s="511"/>
      <c r="G1" s="2214"/>
      <c r="H1" s="2214"/>
      <c r="I1" s="511"/>
      <c r="J1" s="511"/>
      <c r="K1" s="580"/>
      <c r="L1" s="511"/>
      <c r="M1" s="511"/>
      <c r="N1" s="56"/>
      <c r="O1" s="511"/>
    </row>
    <row r="2" spans="1:23" x14ac:dyDescent="0.3">
      <c r="A2" s="511"/>
      <c r="B2" s="523"/>
      <c r="C2" s="520"/>
      <c r="D2" s="596"/>
      <c r="E2" s="952"/>
      <c r="F2" s="511"/>
      <c r="G2" s="2214"/>
      <c r="H2" s="2214"/>
      <c r="I2" s="511"/>
      <c r="J2" s="511"/>
      <c r="K2" s="580"/>
      <c r="L2" s="511"/>
      <c r="M2" s="511"/>
      <c r="N2" s="56"/>
      <c r="O2" s="511"/>
    </row>
    <row r="3" spans="1:23" ht="24.6" x14ac:dyDescent="0.3">
      <c r="A3" s="45"/>
      <c r="B3" s="3128"/>
      <c r="C3" s="3128"/>
      <c r="D3" s="3128"/>
      <c r="E3" s="3128"/>
      <c r="F3" s="3128"/>
      <c r="G3" s="3128"/>
      <c r="H3" s="3128"/>
      <c r="I3" s="3128"/>
      <c r="J3" s="3128"/>
      <c r="K3" s="3128"/>
      <c r="L3" s="3128"/>
      <c r="M3" s="3128"/>
      <c r="N3" s="1974"/>
      <c r="O3" s="27"/>
    </row>
    <row r="4" spans="1:23" x14ac:dyDescent="0.3">
      <c r="A4" s="511"/>
      <c r="B4" s="523"/>
      <c r="C4" s="520"/>
      <c r="D4" s="596"/>
      <c r="E4" s="952"/>
      <c r="F4" s="511"/>
      <c r="G4" s="2214"/>
      <c r="H4" s="2214"/>
      <c r="I4" s="511"/>
      <c r="J4" s="511"/>
      <c r="K4" s="580"/>
      <c r="L4" s="511"/>
      <c r="M4" s="511"/>
      <c r="N4" s="56"/>
      <c r="O4" s="511"/>
    </row>
    <row r="5" spans="1:23" x14ac:dyDescent="0.3">
      <c r="A5" s="511"/>
      <c r="B5" s="523"/>
      <c r="C5" s="520"/>
      <c r="D5" s="596"/>
      <c r="E5" s="952"/>
      <c r="F5" s="511"/>
      <c r="G5" s="2214"/>
      <c r="H5" s="2214"/>
      <c r="I5" s="511"/>
      <c r="J5" s="511"/>
      <c r="K5" s="580"/>
      <c r="L5" s="511"/>
      <c r="M5" s="511"/>
      <c r="N5" s="56"/>
      <c r="O5" s="511"/>
    </row>
    <row r="6" spans="1:23" ht="31.8" thickBot="1" x14ac:dyDescent="0.35">
      <c r="A6" s="3086" t="s">
        <v>900</v>
      </c>
      <c r="B6" s="3086"/>
      <c r="C6" s="3086"/>
      <c r="D6" s="3086"/>
      <c r="E6" s="3086"/>
      <c r="F6" s="3086"/>
      <c r="G6" s="3086"/>
      <c r="H6" s="3086"/>
      <c r="I6" s="3086"/>
      <c r="J6" s="3086"/>
      <c r="K6" s="3086"/>
      <c r="L6" s="3086"/>
      <c r="M6" s="3086"/>
      <c r="N6" s="3086"/>
      <c r="O6" s="629" t="str">
        <f>'PDB Bill AMR'!$L$2</f>
        <v>Month August-2023</v>
      </c>
      <c r="R6" s="1103" t="s">
        <v>4084</v>
      </c>
      <c r="S6" s="2671" t="str">
        <f>O6</f>
        <v>Month August-2023</v>
      </c>
      <c r="T6" s="2671" t="s">
        <v>5037</v>
      </c>
      <c r="U6" s="1103" t="s">
        <v>15</v>
      </c>
      <c r="V6" s="1103" t="s">
        <v>4085</v>
      </c>
      <c r="W6" s="1103" t="s">
        <v>17</v>
      </c>
    </row>
    <row r="7" spans="1:23" x14ac:dyDescent="0.3">
      <c r="A7" s="3313" t="s">
        <v>0</v>
      </c>
      <c r="B7" s="3315" t="s">
        <v>1</v>
      </c>
      <c r="C7" s="3317" t="s">
        <v>2</v>
      </c>
      <c r="D7" s="3318"/>
      <c r="E7" s="3319"/>
      <c r="F7" s="3315" t="s">
        <v>3</v>
      </c>
      <c r="G7" s="3320" t="s">
        <v>4</v>
      </c>
      <c r="H7" s="3321"/>
      <c r="I7" s="3322"/>
      <c r="J7" s="3315" t="s">
        <v>5</v>
      </c>
      <c r="K7" s="3320" t="s">
        <v>6</v>
      </c>
      <c r="L7" s="3322"/>
      <c r="M7" s="928" t="s">
        <v>805</v>
      </c>
      <c r="N7" s="1975"/>
      <c r="O7" s="3329" t="s">
        <v>7</v>
      </c>
    </row>
    <row r="8" spans="1:23" ht="46.8" x14ac:dyDescent="0.3">
      <c r="A8" s="3351"/>
      <c r="B8" s="3352"/>
      <c r="C8" s="2619" t="s">
        <v>8</v>
      </c>
      <c r="D8" s="2619" t="s">
        <v>1293</v>
      </c>
      <c r="E8" s="2620" t="s">
        <v>9</v>
      </c>
      <c r="F8" s="3352"/>
      <c r="G8" s="2621" t="str">
        <f>'NORTH-1'!G8</f>
        <v>Reading at 00.00hr 
01.08.2023</v>
      </c>
      <c r="H8" s="2621" t="str">
        <f>'NORTH-1'!H8</f>
        <v>Reading at 00.00hr 
01.09.2023</v>
      </c>
      <c r="I8" s="2619" t="s">
        <v>10</v>
      </c>
      <c r="J8" s="3353"/>
      <c r="K8" s="2619" t="s">
        <v>11</v>
      </c>
      <c r="L8" s="2619" t="s">
        <v>12</v>
      </c>
      <c r="M8" s="592" t="s">
        <v>30</v>
      </c>
      <c r="N8" s="2622" t="s">
        <v>41</v>
      </c>
      <c r="O8" s="3345"/>
      <c r="S8" s="2673">
        <v>15283200.000000071</v>
      </c>
      <c r="T8" s="2673">
        <v>15283200.000000071</v>
      </c>
      <c r="U8" s="33">
        <f>S8-T8</f>
        <v>0</v>
      </c>
      <c r="V8" s="1104">
        <f>U8/T8*100</f>
        <v>0</v>
      </c>
      <c r="W8" s="33" t="str">
        <f>IF(V8&gt;40,"FAULT",IF(V8&lt;-40,"CHECK","OK"))</f>
        <v>OK</v>
      </c>
    </row>
    <row r="9" spans="1:23" x14ac:dyDescent="0.3">
      <c r="A9" s="594">
        <v>1</v>
      </c>
      <c r="B9" s="551">
        <v>2</v>
      </c>
      <c r="C9" s="551">
        <v>3</v>
      </c>
      <c r="D9" s="551">
        <v>4</v>
      </c>
      <c r="E9" s="551">
        <v>5</v>
      </c>
      <c r="F9" s="551">
        <v>6</v>
      </c>
      <c r="G9" s="2618">
        <f>'PDB Bill AMR'!$H$5</f>
        <v>8</v>
      </c>
      <c r="H9" s="2618">
        <f>'PDB Bill AMR'!$H$5</f>
        <v>8</v>
      </c>
      <c r="I9" s="594" t="s">
        <v>2021</v>
      </c>
      <c r="J9" s="594">
        <v>10</v>
      </c>
      <c r="K9" s="2623" t="s">
        <v>2022</v>
      </c>
      <c r="L9" s="2623" t="s">
        <v>5041</v>
      </c>
      <c r="M9" s="594">
        <v>13</v>
      </c>
      <c r="N9" s="594">
        <v>14</v>
      </c>
      <c r="O9" s="594">
        <v>15</v>
      </c>
    </row>
    <row r="10" spans="1:23" x14ac:dyDescent="0.3">
      <c r="A10" s="923"/>
      <c r="B10" s="924" t="s">
        <v>2019</v>
      </c>
      <c r="C10" s="925"/>
      <c r="D10" s="925"/>
      <c r="E10" s="954"/>
      <c r="F10" s="925"/>
      <c r="G10" s="2240"/>
      <c r="H10" s="2240"/>
      <c r="I10" s="925"/>
      <c r="J10" s="925"/>
      <c r="K10" s="698"/>
      <c r="L10" s="925"/>
      <c r="M10" s="926"/>
      <c r="N10" s="1977"/>
      <c r="O10" s="927"/>
    </row>
    <row r="11" spans="1:23" x14ac:dyDescent="0.3">
      <c r="A11" s="709"/>
      <c r="B11" s="1172" t="str">
        <f>'PDB Bill AMR'!B31</f>
        <v xml:space="preserve">XFR- T1 </v>
      </c>
      <c r="C11" s="711">
        <v>132</v>
      </c>
      <c r="D11" s="3346" t="s">
        <v>446</v>
      </c>
      <c r="E11" s="955">
        <v>8993683</v>
      </c>
      <c r="F11" s="712">
        <v>1</v>
      </c>
      <c r="G11" s="1163">
        <f>'PDB Bill AMR'!I31</f>
        <v>8336.5010000000002</v>
      </c>
      <c r="H11" s="1163">
        <f>'PDB Bill AMR'!J31</f>
        <v>8374.2270000000008</v>
      </c>
      <c r="I11" s="1164">
        <f>'PDB Bill AMR'!K31</f>
        <v>37.726000000000568</v>
      </c>
      <c r="J11" s="1165">
        <f>'PDB Bill AMR'!H31</f>
        <v>960000</v>
      </c>
      <c r="K11" s="1166">
        <f>'PDB Bill AMR'!L31</f>
        <v>0</v>
      </c>
      <c r="L11" s="1167">
        <f>'PDB Bill AMR'!M31</f>
        <v>36216960.000000544</v>
      </c>
      <c r="M11" s="906"/>
      <c r="N11" s="1079"/>
      <c r="O11" s="507"/>
    </row>
    <row r="12" spans="1:23" x14ac:dyDescent="0.3">
      <c r="A12" s="705"/>
      <c r="B12" s="1172" t="str">
        <f>'PDB Bill AMR'!B32</f>
        <v xml:space="preserve">XFR- T2 </v>
      </c>
      <c r="C12" s="715">
        <v>132</v>
      </c>
      <c r="D12" s="3347"/>
      <c r="E12" s="956">
        <v>8993682</v>
      </c>
      <c r="F12" s="716">
        <v>1</v>
      </c>
      <c r="G12" s="1168">
        <f>'PDB Bill AMR'!I32</f>
        <v>8326.8220000000001</v>
      </c>
      <c r="H12" s="1168">
        <f>'PDB Bill AMR'!J32</f>
        <v>8364.2060000000001</v>
      </c>
      <c r="I12" s="1169">
        <f>'PDB Bill AMR'!K32</f>
        <v>37.384000000000015</v>
      </c>
      <c r="J12" s="1170">
        <f>'PDB Bill AMR'!H32</f>
        <v>960000</v>
      </c>
      <c r="K12" s="1171">
        <f>'PDB Bill AMR'!L32</f>
        <v>0</v>
      </c>
      <c r="L12" s="1167">
        <f>'PDB Bill AMR'!M32</f>
        <v>35888640.000000015</v>
      </c>
      <c r="M12" s="906"/>
      <c r="N12" s="1079"/>
      <c r="O12" s="507"/>
    </row>
    <row r="13" spans="1:23" x14ac:dyDescent="0.3">
      <c r="A13" s="519"/>
      <c r="B13" s="93"/>
      <c r="C13" s="87"/>
      <c r="D13" s="87"/>
      <c r="E13" s="948"/>
      <c r="F13" s="655"/>
      <c r="G13" s="36"/>
      <c r="H13" s="36"/>
      <c r="I13" s="720"/>
      <c r="J13" s="720" t="s">
        <v>27</v>
      </c>
      <c r="K13" s="912">
        <f>SUM(K11:K12)</f>
        <v>0</v>
      </c>
      <c r="L13" s="912">
        <f>SUM(L11:L12)</f>
        <v>72105600.000000566</v>
      </c>
      <c r="M13" s="39"/>
      <c r="N13" s="507"/>
      <c r="O13" s="507"/>
    </row>
    <row r="14" spans="1:23" x14ac:dyDescent="0.3">
      <c r="A14" s="519"/>
      <c r="B14" s="513" t="s">
        <v>2020</v>
      </c>
      <c r="C14" s="514"/>
      <c r="D14" s="514"/>
      <c r="E14" s="957"/>
      <c r="F14" s="514"/>
      <c r="G14" s="2211"/>
      <c r="H14" s="2211"/>
      <c r="I14" s="514"/>
      <c r="J14" s="514"/>
      <c r="K14" s="573"/>
      <c r="L14" s="914"/>
      <c r="M14" s="914"/>
      <c r="N14" s="1978"/>
      <c r="O14" s="507"/>
    </row>
    <row r="15" spans="1:23" x14ac:dyDescent="0.3">
      <c r="A15" s="705"/>
      <c r="B15" s="710" t="s">
        <v>1298</v>
      </c>
      <c r="C15" s="722">
        <v>132</v>
      </c>
      <c r="D15" s="722" t="s">
        <v>1296</v>
      </c>
      <c r="E15" s="958" t="s">
        <v>1302</v>
      </c>
      <c r="F15" s="723">
        <v>1</v>
      </c>
      <c r="G15" s="724">
        <v>8336.4920000000002</v>
      </c>
      <c r="H15" s="724">
        <v>8374.2189999999991</v>
      </c>
      <c r="I15" s="718">
        <f>H15-G15</f>
        <v>37.726999999998952</v>
      </c>
      <c r="J15" s="715">
        <v>960000</v>
      </c>
      <c r="K15" s="911">
        <f>F15*I15*J15</f>
        <v>36217919.999998994</v>
      </c>
      <c r="L15" s="913"/>
      <c r="M15" s="906"/>
      <c r="N15" s="56"/>
      <c r="O15" s="507"/>
    </row>
    <row r="16" spans="1:23" x14ac:dyDescent="0.3">
      <c r="A16" s="705"/>
      <c r="B16" s="710" t="s">
        <v>1299</v>
      </c>
      <c r="C16" s="715">
        <v>132</v>
      </c>
      <c r="D16" s="715" t="s">
        <v>1296</v>
      </c>
      <c r="E16" s="956" t="s">
        <v>1303</v>
      </c>
      <c r="F16" s="716">
        <v>1</v>
      </c>
      <c r="G16" s="717">
        <v>8326.8189999999995</v>
      </c>
      <c r="H16" s="717">
        <v>8364.2009999999991</v>
      </c>
      <c r="I16" s="718">
        <f>H16-G16</f>
        <v>37.381999999999607</v>
      </c>
      <c r="J16" s="715">
        <v>960000</v>
      </c>
      <c r="K16" s="911">
        <f>F16*I16*J16</f>
        <v>35886719.99999962</v>
      </c>
      <c r="L16" s="913"/>
      <c r="M16" s="906"/>
      <c r="N16" s="56"/>
      <c r="O16" s="507"/>
    </row>
    <row r="17" spans="1:23" x14ac:dyDescent="0.3">
      <c r="A17" s="519"/>
      <c r="B17" s="93"/>
      <c r="C17" s="87"/>
      <c r="D17" s="87"/>
      <c r="E17" s="948"/>
      <c r="F17" s="655"/>
      <c r="G17" s="36"/>
      <c r="H17" s="36"/>
      <c r="I17" s="720"/>
      <c r="J17" s="720" t="s">
        <v>27</v>
      </c>
      <c r="K17" s="912">
        <f>SUM(K15:K16)</f>
        <v>72104639.999998614</v>
      </c>
      <c r="L17" s="39"/>
      <c r="M17" s="39"/>
      <c r="N17" s="1974"/>
      <c r="O17" s="507"/>
    </row>
    <row r="18" spans="1:23" ht="16.2" thickBot="1" x14ac:dyDescent="0.35">
      <c r="N18" s="56"/>
    </row>
    <row r="19" spans="1:23" s="511" customFormat="1" x14ac:dyDescent="0.3">
      <c r="B19" s="3099" t="s">
        <v>807</v>
      </c>
      <c r="C19" s="3100"/>
      <c r="D19" s="561" t="s">
        <v>14</v>
      </c>
      <c r="E19"/>
      <c r="F19" s="3101" t="s">
        <v>808</v>
      </c>
      <c r="G19" s="3102"/>
      <c r="H19" s="3103"/>
      <c r="I19" s="561" t="s">
        <v>14</v>
      </c>
      <c r="K19" s="3105" t="s">
        <v>809</v>
      </c>
      <c r="L19" s="3106"/>
      <c r="M19" s="562" t="s">
        <v>14</v>
      </c>
      <c r="N19" s="56"/>
      <c r="S19" s="2672"/>
      <c r="T19" s="2672"/>
      <c r="U19" s="580"/>
    </row>
    <row r="20" spans="1:23" s="511" customFormat="1" x14ac:dyDescent="0.3">
      <c r="B20" s="3112" t="str">
        <f>B10</f>
        <v>SIDDHIRGANJ 132 KV SIDE (TARIFF POINT)</v>
      </c>
      <c r="C20" s="3113"/>
      <c r="D20" s="567">
        <f>L13</f>
        <v>72105600.000000566</v>
      </c>
      <c r="E20"/>
      <c r="F20" s="3114" t="s">
        <v>810</v>
      </c>
      <c r="G20" s="3115"/>
      <c r="H20" s="3116"/>
      <c r="I20" s="567">
        <v>0</v>
      </c>
      <c r="K20" s="3167" t="s">
        <v>4014</v>
      </c>
      <c r="L20" s="3168"/>
      <c r="M20" s="565">
        <f>I21</f>
        <v>72105600.000000566</v>
      </c>
      <c r="N20" s="56"/>
      <c r="S20" s="2672"/>
      <c r="T20" s="2672"/>
      <c r="U20" s="580"/>
    </row>
    <row r="21" spans="1:23" s="511" customFormat="1" x14ac:dyDescent="0.3">
      <c r="B21" s="3112" t="s">
        <v>832</v>
      </c>
      <c r="C21" s="3113"/>
      <c r="D21" s="567"/>
      <c r="E21"/>
      <c r="F21" s="3114" t="s">
        <v>4014</v>
      </c>
      <c r="G21" s="3115"/>
      <c r="H21" s="3116"/>
      <c r="I21" s="565">
        <f>L13</f>
        <v>72105600.000000566</v>
      </c>
      <c r="K21" s="3121" t="s">
        <v>2034</v>
      </c>
      <c r="L21" s="3122"/>
      <c r="M21" s="1045">
        <f>D25</f>
        <v>72935040.000000149</v>
      </c>
      <c r="N21" s="56"/>
      <c r="S21" s="2672"/>
      <c r="T21" s="2672"/>
      <c r="U21" s="580"/>
    </row>
    <row r="22" spans="1:23" s="511" customFormat="1" x14ac:dyDescent="0.3">
      <c r="B22" s="3112" t="s">
        <v>833</v>
      </c>
      <c r="C22" s="3113"/>
      <c r="D22" s="567"/>
      <c r="E22"/>
      <c r="F22" s="3114" t="s">
        <v>806</v>
      </c>
      <c r="G22" s="3115"/>
      <c r="H22" s="3116"/>
      <c r="I22" s="567">
        <f>I20+I21</f>
        <v>72105600.000000566</v>
      </c>
      <c r="K22" s="3167" t="s">
        <v>4012</v>
      </c>
      <c r="L22" s="3168"/>
      <c r="M22" s="567">
        <f>M20-M21</f>
        <v>-829439.99999958277</v>
      </c>
      <c r="N22" s="56"/>
      <c r="S22" s="2672"/>
      <c r="T22" s="2672"/>
      <c r="U22" s="580"/>
    </row>
    <row r="23" spans="1:23" s="511" customFormat="1" ht="16.2" thickBot="1" x14ac:dyDescent="0.35">
      <c r="B23" s="3112" t="s">
        <v>834</v>
      </c>
      <c r="C23" s="3113"/>
      <c r="D23" s="598"/>
      <c r="E23"/>
      <c r="F23" s="3354" t="s">
        <v>4015</v>
      </c>
      <c r="G23" s="3355"/>
      <c r="H23" s="3356"/>
      <c r="I23" s="567">
        <f>D24-I22</f>
        <v>0</v>
      </c>
      <c r="K23" s="3123" t="s">
        <v>268</v>
      </c>
      <c r="L23" s="3124"/>
      <c r="M23" s="1042">
        <f>M22/M20</f>
        <v>-1.1503128744502178E-2</v>
      </c>
      <c r="N23" s="56"/>
      <c r="S23" s="2672"/>
      <c r="T23" s="2672"/>
      <c r="U23" s="580"/>
    </row>
    <row r="24" spans="1:23" s="511" customFormat="1" ht="16.2" thickBot="1" x14ac:dyDescent="0.35">
      <c r="B24" s="3147" t="s">
        <v>4011</v>
      </c>
      <c r="C24" s="3148"/>
      <c r="D24" s="690">
        <f>SUM(D20:D23)</f>
        <v>72105600.000000566</v>
      </c>
      <c r="E24"/>
      <c r="F24" s="3198" t="s">
        <v>2033</v>
      </c>
      <c r="G24" s="3199"/>
      <c r="H24" s="3200"/>
      <c r="I24" s="1041">
        <f>I23/I22</f>
        <v>0</v>
      </c>
      <c r="K24" s="580"/>
      <c r="N24" s="56"/>
      <c r="S24" s="2672"/>
      <c r="T24" s="2672"/>
      <c r="U24" s="580"/>
    </row>
    <row r="25" spans="1:23" s="511" customFormat="1" x14ac:dyDescent="0.3">
      <c r="B25" s="3304" t="s">
        <v>4013</v>
      </c>
      <c r="C25" s="3305"/>
      <c r="D25" s="1045">
        <f>K45</f>
        <v>72935040.000000149</v>
      </c>
      <c r="E25"/>
      <c r="F25" s="658"/>
      <c r="G25" s="2027"/>
      <c r="H25" s="2027"/>
      <c r="I25"/>
      <c r="J25"/>
      <c r="K25" s="580"/>
      <c r="N25" s="56"/>
      <c r="S25" s="2672"/>
      <c r="T25" s="2672"/>
      <c r="U25" s="580"/>
    </row>
    <row r="26" spans="1:23" s="511" customFormat="1" x14ac:dyDescent="0.3">
      <c r="B26" s="3306" t="s">
        <v>4016</v>
      </c>
      <c r="C26" s="3307"/>
      <c r="D26" s="691">
        <f>D24-D25</f>
        <v>-829439.99999958277</v>
      </c>
      <c r="E26"/>
      <c r="F26" s="658"/>
      <c r="G26" s="2027"/>
      <c r="H26" s="2027"/>
      <c r="I26"/>
      <c r="J26"/>
      <c r="K26" s="580"/>
      <c r="N26" s="56"/>
      <c r="S26" s="2672"/>
      <c r="T26" s="2672"/>
      <c r="U26" s="580"/>
    </row>
    <row r="27" spans="1:23" s="511" customFormat="1" ht="16.2" thickBot="1" x14ac:dyDescent="0.35">
      <c r="B27" s="3308" t="str">
        <f>K23</f>
        <v>LOSS % IN =&gt;</v>
      </c>
      <c r="C27" s="3309"/>
      <c r="D27" s="1037">
        <f>D26/D20</f>
        <v>-1.1503128744502178E-2</v>
      </c>
      <c r="E27"/>
      <c r="F27" s="658"/>
      <c r="G27" s="2213"/>
      <c r="H27" s="2213"/>
      <c r="I27" s="556"/>
      <c r="J27" s="557"/>
      <c r="K27" s="580"/>
      <c r="N27" s="56"/>
      <c r="S27" s="2672"/>
      <c r="T27" s="2672"/>
      <c r="U27" s="580"/>
    </row>
    <row r="31" spans="1:23" ht="16.2" thickBot="1" x14ac:dyDescent="0.35"/>
    <row r="32" spans="1:23" ht="31.8" thickBot="1" x14ac:dyDescent="0.35">
      <c r="A32" s="3310" t="s">
        <v>2025</v>
      </c>
      <c r="B32" s="3311"/>
      <c r="C32" s="3311"/>
      <c r="D32" s="3311"/>
      <c r="E32" s="3311"/>
      <c r="F32" s="3311"/>
      <c r="G32" s="3311"/>
      <c r="H32" s="3311"/>
      <c r="I32" s="3311"/>
      <c r="J32" s="3311"/>
      <c r="K32" s="3311"/>
      <c r="L32" s="3311"/>
      <c r="M32" s="3311"/>
      <c r="N32" s="3312"/>
      <c r="O32" s="929" t="str">
        <f>O6</f>
        <v>Month August-2023</v>
      </c>
      <c r="R32" s="1103" t="s">
        <v>4084</v>
      </c>
      <c r="S32" s="2672" t="str">
        <f>O32</f>
        <v>Month August-2023</v>
      </c>
      <c r="T32" s="2672" t="s">
        <v>5037</v>
      </c>
      <c r="U32" s="1103" t="s">
        <v>15</v>
      </c>
      <c r="V32" s="1103" t="s">
        <v>4085</v>
      </c>
      <c r="W32" s="1103" t="s">
        <v>17</v>
      </c>
    </row>
    <row r="33" spans="1:23" s="699" customFormat="1" ht="15" customHeight="1" x14ac:dyDescent="0.3">
      <c r="A33" s="3313" t="s">
        <v>0</v>
      </c>
      <c r="B33" s="3315" t="s">
        <v>1</v>
      </c>
      <c r="C33" s="3317" t="s">
        <v>2</v>
      </c>
      <c r="D33" s="3318"/>
      <c r="E33" s="3319"/>
      <c r="F33" s="3315" t="s">
        <v>3</v>
      </c>
      <c r="G33" s="3320" t="s">
        <v>4</v>
      </c>
      <c r="H33" s="3321"/>
      <c r="I33" s="3322"/>
      <c r="J33" s="3315" t="s">
        <v>5</v>
      </c>
      <c r="K33" s="3320" t="s">
        <v>6</v>
      </c>
      <c r="L33" s="3322"/>
      <c r="M33" s="928" t="s">
        <v>805</v>
      </c>
      <c r="N33" s="1975"/>
      <c r="O33" s="3329" t="s">
        <v>7</v>
      </c>
      <c r="P33" s="703"/>
      <c r="Q33" s="703"/>
      <c r="R33"/>
      <c r="S33" s="2672"/>
      <c r="T33" s="2672"/>
      <c r="U33" s="33"/>
      <c r="V33"/>
      <c r="W33"/>
    </row>
    <row r="34" spans="1:23" s="699" customFormat="1" ht="46.8" x14ac:dyDescent="0.3">
      <c r="A34" s="3314"/>
      <c r="B34" s="3316"/>
      <c r="C34" s="706" t="s">
        <v>8</v>
      </c>
      <c r="D34" s="706" t="s">
        <v>1293</v>
      </c>
      <c r="E34" s="953" t="s">
        <v>9</v>
      </c>
      <c r="F34" s="3316"/>
      <c r="G34" s="2239" t="str">
        <f>'NORTH-1'!G8</f>
        <v>Reading at 00.00hr 
01.08.2023</v>
      </c>
      <c r="H34" s="2239" t="str">
        <f>'NORTH-1'!H8</f>
        <v>Reading at 00.00hr 
01.09.2023</v>
      </c>
      <c r="I34" s="706" t="s">
        <v>10</v>
      </c>
      <c r="J34" s="3323"/>
      <c r="K34" s="706" t="s">
        <v>11</v>
      </c>
      <c r="L34" s="706" t="s">
        <v>12</v>
      </c>
      <c r="M34" s="508" t="s">
        <v>30</v>
      </c>
      <c r="N34" s="1976" t="s">
        <v>41</v>
      </c>
      <c r="O34" s="3330"/>
      <c r="P34" s="703"/>
      <c r="Q34" s="703"/>
      <c r="R34"/>
      <c r="S34" s="2672">
        <v>15283200.000000071</v>
      </c>
      <c r="T34" s="2672">
        <v>15283200.000000071</v>
      </c>
      <c r="U34" s="33">
        <f>S34-T34</f>
        <v>0</v>
      </c>
      <c r="V34" s="1104">
        <f>U34/T34*100</f>
        <v>0</v>
      </c>
      <c r="W34" s="33" t="str">
        <f>IF(V34&gt;40,"FAULT",IF(V34&lt;-40,"CHECK","OK"))</f>
        <v>OK</v>
      </c>
    </row>
    <row r="35" spans="1:23" s="699" customFormat="1" ht="15.75" customHeight="1" x14ac:dyDescent="0.3">
      <c r="A35" s="594">
        <v>1</v>
      </c>
      <c r="B35" s="551">
        <v>2</v>
      </c>
      <c r="C35" s="551">
        <v>3</v>
      </c>
      <c r="D35" s="551">
        <v>4</v>
      </c>
      <c r="E35" s="551">
        <v>5</v>
      </c>
      <c r="F35" s="551">
        <v>6</v>
      </c>
      <c r="G35" s="2618">
        <f>'PDB Bill AMR'!$H$5</f>
        <v>8</v>
      </c>
      <c r="H35" s="2618">
        <f>'PDB Bill AMR'!$H$5</f>
        <v>8</v>
      </c>
      <c r="I35" s="594" t="s">
        <v>2021</v>
      </c>
      <c r="J35" s="594">
        <v>10</v>
      </c>
      <c r="K35" s="2623" t="s">
        <v>2022</v>
      </c>
      <c r="L35" s="2623" t="s">
        <v>5041</v>
      </c>
      <c r="M35" s="594">
        <v>13</v>
      </c>
      <c r="N35" s="594">
        <v>14</v>
      </c>
      <c r="O35" s="594">
        <v>15</v>
      </c>
      <c r="P35" s="708"/>
      <c r="Q35" s="708"/>
      <c r="R35" s="708"/>
      <c r="S35" s="2672"/>
      <c r="T35" s="2672"/>
      <c r="U35" s="33"/>
      <c r="V35" s="1104"/>
      <c r="W35" s="33"/>
    </row>
    <row r="36" spans="1:23" x14ac:dyDescent="0.3">
      <c r="A36" s="923"/>
      <c r="B36" s="924" t="s">
        <v>2026</v>
      </c>
      <c r="C36" s="925"/>
      <c r="D36" s="697" t="s">
        <v>446</v>
      </c>
      <c r="E36" s="960"/>
      <c r="F36" s="925"/>
      <c r="G36" s="2240"/>
      <c r="H36" s="2240"/>
      <c r="I36" s="925"/>
      <c r="J36" s="925"/>
      <c r="K36" s="698"/>
      <c r="L36" s="925"/>
      <c r="M36" s="926"/>
      <c r="N36" s="1980"/>
      <c r="O36" s="927"/>
      <c r="V36" s="1104"/>
      <c r="W36" s="33"/>
    </row>
    <row r="37" spans="1:23" s="699" customFormat="1" ht="15.75" customHeight="1" x14ac:dyDescent="0.3">
      <c r="A37" s="726">
        <v>3</v>
      </c>
      <c r="B37" s="727" t="s">
        <v>1304</v>
      </c>
      <c r="C37" s="711">
        <v>33</v>
      </c>
      <c r="D37" s="715" t="s">
        <v>329</v>
      </c>
      <c r="E37" s="955" t="s">
        <v>1300</v>
      </c>
      <c r="F37" s="728">
        <v>1</v>
      </c>
      <c r="G37" s="713">
        <v>21858.206999999999</v>
      </c>
      <c r="H37" s="713">
        <v>22108.938999999998</v>
      </c>
      <c r="I37" s="714">
        <f>H37-G37</f>
        <v>250.73199999999997</v>
      </c>
      <c r="J37" s="711">
        <v>144000</v>
      </c>
      <c r="K37" s="915">
        <f>J37*I37*F37</f>
        <v>36105407.999999993</v>
      </c>
      <c r="L37" s="905"/>
      <c r="M37" s="906"/>
      <c r="N37" s="1974"/>
      <c r="O37" s="906"/>
      <c r="P37" s="700"/>
      <c r="Q37" s="700"/>
      <c r="R37" s="700"/>
      <c r="S37" s="2672"/>
      <c r="T37" s="2672"/>
      <c r="U37" s="33"/>
      <c r="V37" s="1104"/>
      <c r="W37" s="33"/>
    </row>
    <row r="38" spans="1:23" s="699" customFormat="1" ht="15.75" customHeight="1" thickBot="1" x14ac:dyDescent="0.35">
      <c r="A38" s="729">
        <v>4</v>
      </c>
      <c r="B38" s="710" t="s">
        <v>1305</v>
      </c>
      <c r="C38" s="730">
        <v>33</v>
      </c>
      <c r="D38" s="730" t="s">
        <v>329</v>
      </c>
      <c r="E38" s="961" t="s">
        <v>1301</v>
      </c>
      <c r="F38" s="731">
        <v>1</v>
      </c>
      <c r="G38" s="732">
        <v>31835.056</v>
      </c>
      <c r="H38" s="732">
        <v>32083.682000000001</v>
      </c>
      <c r="I38" s="733">
        <f>H38-G38</f>
        <v>248.6260000000002</v>
      </c>
      <c r="J38" s="730">
        <v>144000</v>
      </c>
      <c r="K38" s="915">
        <f>J38*I38*F38</f>
        <v>35802144.00000003</v>
      </c>
      <c r="L38" s="905"/>
      <c r="M38" s="906"/>
      <c r="N38" s="1974"/>
      <c r="O38" s="906"/>
      <c r="P38" s="700"/>
      <c r="Q38" s="700"/>
      <c r="R38" s="700"/>
      <c r="S38" s="2674"/>
      <c r="T38" s="2674"/>
      <c r="U38" s="33"/>
      <c r="V38" s="1104"/>
      <c r="W38" s="33"/>
    </row>
    <row r="39" spans="1:23" s="699" customFormat="1" ht="15.75" customHeight="1" thickBot="1" x14ac:dyDescent="0.35">
      <c r="A39" s="734"/>
      <c r="B39" s="735" t="s">
        <v>391</v>
      </c>
      <c r="C39" s="736"/>
      <c r="D39" s="737"/>
      <c r="E39" s="962"/>
      <c r="F39" s="736"/>
      <c r="G39" s="2241">
        <v>0</v>
      </c>
      <c r="H39" s="2241">
        <v>0</v>
      </c>
      <c r="I39" s="738"/>
      <c r="J39" s="720" t="s">
        <v>776</v>
      </c>
      <c r="K39" s="912">
        <f>SUM(K37:K38)</f>
        <v>71907552.00000003</v>
      </c>
      <c r="M39" s="703"/>
      <c r="N39" s="1974"/>
      <c r="O39" s="917"/>
      <c r="P39" s="703"/>
      <c r="Q39" s="703"/>
      <c r="R39" s="703"/>
      <c r="S39" s="2674"/>
      <c r="T39" s="2674"/>
      <c r="U39" s="33"/>
      <c r="V39" s="1104"/>
      <c r="W39" s="33"/>
    </row>
    <row r="40" spans="1:23" s="699" customFormat="1" ht="15.75" customHeight="1" x14ac:dyDescent="0.3">
      <c r="A40" s="726"/>
      <c r="B40" s="727" t="s">
        <v>1319</v>
      </c>
      <c r="C40" s="711">
        <v>33</v>
      </c>
      <c r="D40" s="711" t="s">
        <v>391</v>
      </c>
      <c r="E40" s="955" t="s">
        <v>1320</v>
      </c>
      <c r="F40" s="728">
        <v>1</v>
      </c>
      <c r="G40" s="713">
        <v>1603.3</v>
      </c>
      <c r="H40" s="713">
        <v>1679</v>
      </c>
      <c r="I40" s="714">
        <f>H40-G40</f>
        <v>75.700000000000045</v>
      </c>
      <c r="J40" s="711">
        <v>480000</v>
      </c>
      <c r="K40" s="915">
        <f>F40*I40*J40</f>
        <v>36336000.000000022</v>
      </c>
      <c r="L40" s="905"/>
      <c r="M40" s="906"/>
      <c r="N40" s="1974"/>
      <c r="O40" s="906"/>
      <c r="P40" s="742"/>
      <c r="Q40" s="742"/>
      <c r="R40" s="742"/>
      <c r="S40" s="2674"/>
      <c r="T40" s="2674"/>
      <c r="U40" s="33"/>
      <c r="V40" s="1104"/>
      <c r="W40" s="33"/>
    </row>
    <row r="41" spans="1:23" s="699" customFormat="1" ht="15.75" customHeight="1" thickBot="1" x14ac:dyDescent="0.35">
      <c r="A41" s="729"/>
      <c r="B41" s="710" t="s">
        <v>1322</v>
      </c>
      <c r="C41" s="730">
        <v>33</v>
      </c>
      <c r="D41" s="730" t="s">
        <v>391</v>
      </c>
      <c r="E41" s="961" t="s">
        <v>1323</v>
      </c>
      <c r="F41" s="731">
        <v>1.038</v>
      </c>
      <c r="G41" s="732">
        <v>995.7</v>
      </c>
      <c r="H41" s="732">
        <v>1064.6600000000001</v>
      </c>
      <c r="I41" s="733">
        <f>H41-G41</f>
        <v>68.960000000000036</v>
      </c>
      <c r="J41" s="730">
        <v>480000</v>
      </c>
      <c r="K41" s="915">
        <f>F41*I41*J41</f>
        <v>34358630.400000021</v>
      </c>
      <c r="L41" s="905"/>
      <c r="M41" s="906"/>
      <c r="N41" s="1974"/>
      <c r="O41" s="906"/>
      <c r="P41" s="742"/>
      <c r="Q41" s="742"/>
      <c r="R41" s="742"/>
      <c r="S41" s="2674"/>
      <c r="T41" s="2674"/>
      <c r="U41" s="33"/>
      <c r="V41" s="1104"/>
      <c r="W41" s="33"/>
    </row>
    <row r="42" spans="1:23" s="699" customFormat="1" ht="15.75" customHeight="1" thickBot="1" x14ac:dyDescent="0.35">
      <c r="A42" s="734"/>
      <c r="B42" s="735" t="s">
        <v>1297</v>
      </c>
      <c r="C42" s="736"/>
      <c r="D42" s="737"/>
      <c r="E42" s="962"/>
      <c r="F42" s="736"/>
      <c r="G42" s="2241">
        <v>0</v>
      </c>
      <c r="H42" s="2241">
        <v>0</v>
      </c>
      <c r="I42" s="738"/>
      <c r="J42" s="720" t="s">
        <v>776</v>
      </c>
      <c r="K42" s="912">
        <f>SUM(K40:K41)</f>
        <v>70694630.400000036</v>
      </c>
      <c r="M42" s="703"/>
      <c r="N42" s="1974"/>
      <c r="O42" s="917"/>
      <c r="P42" s="703"/>
      <c r="Q42" s="703"/>
      <c r="R42" s="703"/>
      <c r="S42" s="2674"/>
      <c r="T42" s="2674"/>
      <c r="U42" s="33"/>
      <c r="V42" s="1104"/>
      <c r="W42" s="33"/>
    </row>
    <row r="43" spans="1:23" s="699" customFormat="1" ht="15.75" customHeight="1" x14ac:dyDescent="0.3">
      <c r="A43" s="726"/>
      <c r="B43" s="727" t="s">
        <v>1319</v>
      </c>
      <c r="C43" s="711">
        <v>33</v>
      </c>
      <c r="D43" s="711" t="s">
        <v>1297</v>
      </c>
      <c r="E43" s="955" t="s">
        <v>1321</v>
      </c>
      <c r="F43" s="728">
        <v>1</v>
      </c>
      <c r="G43" s="713">
        <v>10868.572</v>
      </c>
      <c r="H43" s="713">
        <v>10945.51</v>
      </c>
      <c r="I43" s="714">
        <f>H43-G43</f>
        <v>76.938000000000102</v>
      </c>
      <c r="J43" s="711">
        <v>480000</v>
      </c>
      <c r="K43" s="915">
        <f>F43*I43*J43</f>
        <v>36930240.000000052</v>
      </c>
      <c r="L43" s="905"/>
      <c r="M43" s="906"/>
      <c r="N43" s="1974"/>
      <c r="O43" s="906"/>
      <c r="P43" s="742"/>
      <c r="Q43" s="742"/>
      <c r="R43" s="742"/>
      <c r="S43" s="2674"/>
      <c r="T43" s="2674"/>
      <c r="U43" s="33"/>
      <c r="V43" s="1104"/>
      <c r="W43" s="33"/>
    </row>
    <row r="44" spans="1:23" s="699" customFormat="1" ht="15.75" customHeight="1" thickBot="1" x14ac:dyDescent="0.35">
      <c r="A44" s="729"/>
      <c r="B44" s="710" t="s">
        <v>1322</v>
      </c>
      <c r="C44" s="730">
        <v>33</v>
      </c>
      <c r="D44" s="730" t="s">
        <v>1297</v>
      </c>
      <c r="E44" s="961">
        <v>8993667</v>
      </c>
      <c r="F44" s="731">
        <v>1</v>
      </c>
      <c r="G44" s="732">
        <v>10777.96</v>
      </c>
      <c r="H44" s="732">
        <v>10852.97</v>
      </c>
      <c r="I44" s="733">
        <f>H44-G44</f>
        <v>75.010000000000218</v>
      </c>
      <c r="J44" s="730">
        <v>480000</v>
      </c>
      <c r="K44" s="915">
        <f>F44*I44*J44</f>
        <v>36004800.000000104</v>
      </c>
      <c r="L44" s="905"/>
      <c r="M44" s="906"/>
      <c r="N44" s="1974"/>
      <c r="O44" s="906"/>
      <c r="P44" s="742"/>
      <c r="Q44" s="742"/>
      <c r="R44" s="742"/>
      <c r="S44" s="2674"/>
      <c r="T44" s="2674"/>
      <c r="U44" s="33"/>
      <c r="V44" s="1104"/>
      <c r="W44" s="33"/>
    </row>
    <row r="45" spans="1:23" s="699" customFormat="1" ht="15.75" customHeight="1" thickBot="1" x14ac:dyDescent="0.35">
      <c r="A45" s="734"/>
      <c r="B45" s="735"/>
      <c r="C45" s="736"/>
      <c r="D45" s="737"/>
      <c r="E45" s="962"/>
      <c r="F45" s="736"/>
      <c r="G45" s="2241"/>
      <c r="H45" s="2241">
        <v>0</v>
      </c>
      <c r="I45" s="738"/>
      <c r="J45" s="720" t="s">
        <v>776</v>
      </c>
      <c r="K45" s="912">
        <f>SUM(K43:K44)</f>
        <v>72935040.000000149</v>
      </c>
      <c r="L45" s="918"/>
      <c r="M45" s="703"/>
      <c r="N45" s="1974"/>
      <c r="O45" s="916"/>
      <c r="P45" s="703"/>
      <c r="Q45" s="703"/>
      <c r="R45" s="703"/>
      <c r="S45" s="2674"/>
      <c r="T45" s="2674"/>
      <c r="U45" s="33"/>
      <c r="V45" s="1104"/>
      <c r="W45" s="33"/>
    </row>
    <row r="46" spans="1:23" x14ac:dyDescent="0.3">
      <c r="A46" s="519"/>
      <c r="B46" s="532" t="s">
        <v>5036</v>
      </c>
      <c r="C46" s="533"/>
      <c r="D46" s="533"/>
      <c r="E46" s="963"/>
      <c r="F46" s="533"/>
      <c r="G46" s="2216"/>
      <c r="H46" s="2216">
        <v>0</v>
      </c>
      <c r="I46" s="533"/>
      <c r="J46" s="533"/>
      <c r="K46" s="578"/>
      <c r="L46" s="533"/>
      <c r="M46" s="536"/>
      <c r="N46" s="1974"/>
      <c r="O46" s="507"/>
      <c r="S46" s="2674"/>
      <c r="T46" s="2674"/>
      <c r="V46" s="1104"/>
      <c r="W46" s="33"/>
    </row>
    <row r="47" spans="1:23" x14ac:dyDescent="0.3">
      <c r="A47" s="519"/>
      <c r="B47" s="544" t="s">
        <v>822</v>
      </c>
      <c r="C47" s="51"/>
      <c r="D47" s="920" t="s">
        <v>800</v>
      </c>
      <c r="E47" s="964"/>
      <c r="F47" s="3"/>
      <c r="G47" s="4"/>
      <c r="H47" s="4">
        <v>0</v>
      </c>
      <c r="I47" s="5"/>
      <c r="J47" s="507"/>
      <c r="K47" s="574"/>
      <c r="L47" s="6"/>
      <c r="M47" s="6"/>
      <c r="N47" s="1974"/>
      <c r="O47" s="507"/>
      <c r="R47" t="str">
        <f t="shared" ref="R47:R69" si="0">B47</f>
        <v>33/11 KV Transforfers</v>
      </c>
      <c r="S47" s="2672">
        <f t="shared" ref="S47:S69" si="1">M47</f>
        <v>0</v>
      </c>
      <c r="T47" s="2672">
        <v>0</v>
      </c>
      <c r="V47" s="1104"/>
      <c r="W47" s="33"/>
    </row>
    <row r="48" spans="1:23" s="699" customFormat="1" ht="15.75" customHeight="1" x14ac:dyDescent="0.3">
      <c r="A48" s="3299">
        <v>9</v>
      </c>
      <c r="B48" s="751" t="s">
        <v>1316</v>
      </c>
      <c r="C48" s="740">
        <v>33</v>
      </c>
      <c r="D48" s="740" t="s">
        <v>391</v>
      </c>
      <c r="E48" s="965" t="s">
        <v>1317</v>
      </c>
      <c r="F48" s="749">
        <v>1</v>
      </c>
      <c r="G48" s="2242">
        <v>5636.56</v>
      </c>
      <c r="H48" s="2242">
        <v>5665.7</v>
      </c>
      <c r="I48" s="750">
        <f>H48-G48</f>
        <v>29.139999999999418</v>
      </c>
      <c r="J48" s="748">
        <v>240000</v>
      </c>
      <c r="K48" s="741"/>
      <c r="L48" s="741">
        <f>F48*I48*J48</f>
        <v>6993599.9999998603</v>
      </c>
      <c r="M48" s="919">
        <f>L48*$K$70/$L$70</f>
        <v>6964577.0653513623</v>
      </c>
      <c r="N48" s="1974"/>
      <c r="O48" s="3348">
        <f>M52</f>
        <v>14679626.745157288</v>
      </c>
      <c r="P48" s="3362" t="s">
        <v>4526</v>
      </c>
      <c r="Q48" s="3363">
        <f t="shared" ref="Q48" si="2">$N$109</f>
        <v>0.57601927511732232</v>
      </c>
      <c r="R48" s="742" t="str">
        <f t="shared" si="0"/>
        <v>33/11 kV, 20/28 MVA Transformer-1  (T-1)</v>
      </c>
      <c r="S48" s="2672">
        <f t="shared" si="1"/>
        <v>6964577.0653513623</v>
      </c>
      <c r="T48" s="2672">
        <v>7169668.8083605971</v>
      </c>
      <c r="U48" s="33">
        <f t="shared" ref="U48:U69" si="3">S48-T48</f>
        <v>-205091.74300923478</v>
      </c>
      <c r="V48" s="1104">
        <f t="shared" ref="V48:V69" si="4">U48/T48*100</f>
        <v>-2.8605469581813314</v>
      </c>
      <c r="W48" s="33" t="str">
        <f t="shared" ref="W48:W69" si="5">IF(V48&gt;40,"FAULT",IF(V48&lt;-40,"CHECK","OK"))</f>
        <v>OK</v>
      </c>
    </row>
    <row r="49" spans="1:23" s="699" customFormat="1" ht="15.75" customHeight="1" x14ac:dyDescent="0.3">
      <c r="A49" s="3331"/>
      <c r="B49" s="743"/>
      <c r="C49" s="722">
        <v>33</v>
      </c>
      <c r="D49" s="722" t="s">
        <v>1297</v>
      </c>
      <c r="E49" s="958" t="s">
        <v>1318</v>
      </c>
      <c r="F49" s="723">
        <v>1</v>
      </c>
      <c r="G49" s="2243">
        <v>4993.2</v>
      </c>
      <c r="H49" s="2243">
        <v>5022.34</v>
      </c>
      <c r="I49" s="744">
        <f>H49-G49</f>
        <v>29.140000000000327</v>
      </c>
      <c r="J49" s="722">
        <v>240000</v>
      </c>
      <c r="K49" s="745"/>
      <c r="L49" s="745">
        <f>F49*I49*J49</f>
        <v>6993600.0000000782</v>
      </c>
      <c r="M49" s="919">
        <f t="shared" ref="M49:M69" si="6">L49*$K$70/$L$70</f>
        <v>6964577.0653515793</v>
      </c>
      <c r="N49" s="1974"/>
      <c r="O49" s="3349"/>
      <c r="P49" s="3362"/>
      <c r="Q49" s="3301"/>
      <c r="R49" s="700">
        <f t="shared" si="0"/>
        <v>0</v>
      </c>
      <c r="S49" s="2672">
        <f t="shared" si="1"/>
        <v>6964577.0653515793</v>
      </c>
      <c r="T49" s="2672">
        <v>7171110.914054391</v>
      </c>
      <c r="U49" s="33">
        <f t="shared" si="3"/>
        <v>-206533.84870281164</v>
      </c>
      <c r="V49" s="1104">
        <f t="shared" si="4"/>
        <v>-2.8800816383697776</v>
      </c>
      <c r="W49" s="33" t="str">
        <f t="shared" si="5"/>
        <v>OK</v>
      </c>
    </row>
    <row r="50" spans="1:23" s="699" customFormat="1" ht="15.75" customHeight="1" x14ac:dyDescent="0.3">
      <c r="A50" s="3299">
        <v>12</v>
      </c>
      <c r="B50" s="751" t="s">
        <v>1324</v>
      </c>
      <c r="C50" s="748">
        <v>33</v>
      </c>
      <c r="D50" s="748" t="s">
        <v>391</v>
      </c>
      <c r="E50" s="965" t="s">
        <v>1325</v>
      </c>
      <c r="F50" s="749">
        <v>1</v>
      </c>
      <c r="G50" s="2244">
        <v>5808.12</v>
      </c>
      <c r="H50" s="2244">
        <v>5840.4</v>
      </c>
      <c r="I50" s="750">
        <f>H50-G50</f>
        <v>32.279999999999745</v>
      </c>
      <c r="J50" s="740">
        <v>240000</v>
      </c>
      <c r="K50" s="752"/>
      <c r="L50" s="752">
        <f>F50*I50*J50</f>
        <v>7747199.9999999385</v>
      </c>
      <c r="M50" s="919">
        <f t="shared" si="6"/>
        <v>7715049.679805926</v>
      </c>
      <c r="N50" s="1974"/>
      <c r="O50" s="3349"/>
      <c r="P50" s="3362"/>
      <c r="Q50" s="3301"/>
      <c r="R50" s="742" t="str">
        <f t="shared" si="0"/>
        <v xml:space="preserve">33/11 kV, 20/28 MVA Transformer-2 (T-2)  </v>
      </c>
      <c r="S50" s="2671">
        <f t="shared" si="1"/>
        <v>7715049.679805926</v>
      </c>
      <c r="T50" s="2671">
        <v>7864283.0509404615</v>
      </c>
      <c r="U50" s="33">
        <f t="shared" si="3"/>
        <v>-149233.37113453541</v>
      </c>
      <c r="V50" s="1104">
        <f t="shared" si="4"/>
        <v>-1.8976093582578915</v>
      </c>
      <c r="W50" s="33" t="str">
        <f t="shared" si="5"/>
        <v>OK</v>
      </c>
    </row>
    <row r="51" spans="1:23" s="699" customFormat="1" ht="15.75" customHeight="1" x14ac:dyDescent="0.3">
      <c r="A51" s="3300"/>
      <c r="B51" s="707"/>
      <c r="C51" s="722">
        <v>33</v>
      </c>
      <c r="D51" s="722" t="s">
        <v>1297</v>
      </c>
      <c r="E51" s="958" t="s">
        <v>1326</v>
      </c>
      <c r="F51" s="723">
        <v>1</v>
      </c>
      <c r="G51" s="2243">
        <v>5072.42</v>
      </c>
      <c r="H51" s="2243">
        <v>5104.63</v>
      </c>
      <c r="I51" s="744">
        <f>H51-G51</f>
        <v>32.210000000000036</v>
      </c>
      <c r="J51" s="722">
        <v>240000</v>
      </c>
      <c r="K51" s="745"/>
      <c r="L51" s="745">
        <f>F51*I51*J51</f>
        <v>7730400.0000000084</v>
      </c>
      <c r="M51" s="919">
        <f t="shared" si="6"/>
        <v>7698319.3985920418</v>
      </c>
      <c r="N51" s="1974"/>
      <c r="O51" s="3350"/>
      <c r="P51" s="3362"/>
      <c r="Q51" s="3301"/>
      <c r="R51" s="700">
        <f t="shared" si="0"/>
        <v>0</v>
      </c>
      <c r="S51" s="2673">
        <f t="shared" si="1"/>
        <v>7698319.3985920418</v>
      </c>
      <c r="T51" s="2673">
        <v>7885674.2854005238</v>
      </c>
      <c r="U51" s="33">
        <f t="shared" si="3"/>
        <v>-187354.886808482</v>
      </c>
      <c r="V51" s="1104">
        <f t="shared" si="4"/>
        <v>-2.375889239495339</v>
      </c>
      <c r="W51" s="33" t="str">
        <f t="shared" si="5"/>
        <v>OK</v>
      </c>
    </row>
    <row r="52" spans="1:23" x14ac:dyDescent="0.3">
      <c r="A52" s="1644"/>
      <c r="B52" s="1785" t="s">
        <v>823</v>
      </c>
      <c r="C52" s="1786"/>
      <c r="D52" s="774"/>
      <c r="E52" s="1787"/>
      <c r="F52" s="1788"/>
      <c r="G52" s="1788">
        <v>0</v>
      </c>
      <c r="H52" s="1788">
        <v>0</v>
      </c>
      <c r="I52" s="1788"/>
      <c r="J52" s="1789" t="s">
        <v>27</v>
      </c>
      <c r="K52" s="575"/>
      <c r="L52" s="1790">
        <f>L48+L50</f>
        <v>14740799.999999799</v>
      </c>
      <c r="M52" s="1791">
        <f>M48+M50</f>
        <v>14679626.745157288</v>
      </c>
      <c r="N52" s="1974"/>
      <c r="O52" s="11"/>
      <c r="R52" t="str">
        <f t="shared" si="0"/>
        <v>33 KV Feeders</v>
      </c>
      <c r="S52" s="2672">
        <f t="shared" si="1"/>
        <v>14679626.745157288</v>
      </c>
      <c r="T52" s="2672">
        <v>15033951.859301059</v>
      </c>
      <c r="U52" s="33">
        <f t="shared" si="3"/>
        <v>-354325.11414377019</v>
      </c>
      <c r="V52" s="1104">
        <f t="shared" si="4"/>
        <v>-2.356832837166229</v>
      </c>
      <c r="W52" s="33" t="str">
        <f t="shared" si="5"/>
        <v>OK</v>
      </c>
    </row>
    <row r="53" spans="1:23" s="699" customFormat="1" ht="15.75" customHeight="1" x14ac:dyDescent="0.3">
      <c r="A53" s="3301">
        <v>5</v>
      </c>
      <c r="B53" s="1800" t="s">
        <v>1306</v>
      </c>
      <c r="C53" s="1078">
        <v>33</v>
      </c>
      <c r="D53" s="1080" t="s">
        <v>391</v>
      </c>
      <c r="E53" s="1801">
        <v>7389488</v>
      </c>
      <c r="F53" s="1782">
        <v>1</v>
      </c>
      <c r="G53" s="2245">
        <v>4240.9979999999996</v>
      </c>
      <c r="H53" s="2245">
        <v>4283.9799999999996</v>
      </c>
      <c r="I53" s="1802">
        <f t="shared" ref="I53:I69" si="7">H53-G53</f>
        <v>42.981999999999971</v>
      </c>
      <c r="J53" s="1078">
        <v>240000</v>
      </c>
      <c r="K53" s="1803"/>
      <c r="L53" s="1804">
        <f t="shared" ref="L53:L69" si="8">F53*I53*J53</f>
        <v>10315679.999999993</v>
      </c>
      <c r="M53" s="1804">
        <f t="shared" si="6"/>
        <v>10272870.673402127</v>
      </c>
      <c r="N53" s="14"/>
      <c r="O53" s="3348">
        <f>M53+M67</f>
        <v>18922426.061016101</v>
      </c>
      <c r="P53" s="3365" t="s">
        <v>4527</v>
      </c>
      <c r="Q53" s="3367"/>
      <c r="R53" s="742" t="str">
        <f t="shared" si="0"/>
        <v xml:space="preserve">33 kV Sarulia-1 Feeder </v>
      </c>
      <c r="S53" s="2672">
        <f t="shared" si="1"/>
        <v>10272870.673402127</v>
      </c>
      <c r="T53" s="2672">
        <v>10360087.305248471</v>
      </c>
      <c r="U53" s="33">
        <f t="shared" si="3"/>
        <v>-87216.631846344098</v>
      </c>
      <c r="V53" s="1104">
        <f t="shared" si="4"/>
        <v>-0.84185228634279674</v>
      </c>
      <c r="W53" s="33" t="str">
        <f t="shared" si="5"/>
        <v>OK</v>
      </c>
    </row>
    <row r="54" spans="1:23" s="699" customFormat="1" ht="15.75" customHeight="1" x14ac:dyDescent="0.3">
      <c r="A54" s="3302"/>
      <c r="B54" s="1805"/>
      <c r="C54" s="1079">
        <v>33</v>
      </c>
      <c r="D54" s="1079" t="s">
        <v>1297</v>
      </c>
      <c r="E54" s="1806" t="s">
        <v>1307</v>
      </c>
      <c r="F54" s="1807">
        <v>1</v>
      </c>
      <c r="G54" s="2246">
        <v>4241.9399999999996</v>
      </c>
      <c r="H54" s="2246">
        <v>4284.8140000000003</v>
      </c>
      <c r="I54" s="1808">
        <f t="shared" si="7"/>
        <v>42.874000000000706</v>
      </c>
      <c r="J54" s="1079">
        <v>240000</v>
      </c>
      <c r="K54" s="1809"/>
      <c r="L54" s="1810">
        <f t="shared" si="8"/>
        <v>10289760.00000017</v>
      </c>
      <c r="M54" s="1804">
        <f t="shared" si="6"/>
        <v>10247058.239529347</v>
      </c>
      <c r="N54" s="14"/>
      <c r="O54" s="3364"/>
      <c r="P54" s="3366"/>
      <c r="Q54" s="3350"/>
      <c r="R54" s="700">
        <f t="shared" si="0"/>
        <v>0</v>
      </c>
      <c r="S54" s="2672">
        <f t="shared" si="1"/>
        <v>10247058.239529347</v>
      </c>
      <c r="T54" s="2672">
        <v>10390371.524821213</v>
      </c>
      <c r="U54" s="33">
        <f t="shared" si="3"/>
        <v>-143313.28529186547</v>
      </c>
      <c r="V54" s="1104">
        <f t="shared" si="4"/>
        <v>-1.3792893252133394</v>
      </c>
      <c r="W54" s="33" t="str">
        <f t="shared" si="5"/>
        <v>OK</v>
      </c>
    </row>
    <row r="55" spans="1:23" s="699" customFormat="1" ht="15.75" customHeight="1" x14ac:dyDescent="0.3">
      <c r="A55" s="3301">
        <v>6</v>
      </c>
      <c r="B55" s="1800" t="s">
        <v>1308</v>
      </c>
      <c r="C55" s="1078">
        <v>33</v>
      </c>
      <c r="D55" s="1080" t="s">
        <v>391</v>
      </c>
      <c r="E55" s="1811" t="s">
        <v>1309</v>
      </c>
      <c r="F55" s="1782">
        <v>1</v>
      </c>
      <c r="G55" s="2247">
        <v>2213.3200000000002</v>
      </c>
      <c r="H55" s="2247">
        <v>2213.3200000000002</v>
      </c>
      <c r="I55" s="1808">
        <f t="shared" si="7"/>
        <v>0</v>
      </c>
      <c r="J55" s="1078">
        <v>240000</v>
      </c>
      <c r="K55" s="1803"/>
      <c r="L55" s="1810">
        <f t="shared" si="8"/>
        <v>0</v>
      </c>
      <c r="M55" s="1804">
        <f t="shared" si="6"/>
        <v>0</v>
      </c>
      <c r="N55" s="14"/>
      <c r="O55" s="908"/>
      <c r="P55" s="742"/>
      <c r="Q55" s="742"/>
      <c r="R55" s="742" t="str">
        <f t="shared" si="0"/>
        <v>33 kV Kazla Feeder (Now AEPZ-2)</v>
      </c>
      <c r="S55" s="2672">
        <f t="shared" si="1"/>
        <v>0</v>
      </c>
      <c r="T55" s="2672">
        <v>0</v>
      </c>
      <c r="U55" s="33">
        <f t="shared" si="3"/>
        <v>0</v>
      </c>
      <c r="V55" s="1104" t="e">
        <f t="shared" si="4"/>
        <v>#DIV/0!</v>
      </c>
      <c r="W55" s="33" t="e">
        <f t="shared" si="5"/>
        <v>#DIV/0!</v>
      </c>
    </row>
    <row r="56" spans="1:23" s="699" customFormat="1" ht="15.75" customHeight="1" x14ac:dyDescent="0.3">
      <c r="A56" s="3302"/>
      <c r="B56" s="1805"/>
      <c r="C56" s="1079">
        <v>33</v>
      </c>
      <c r="D56" s="1079" t="s">
        <v>1297</v>
      </c>
      <c r="E56" s="1811" t="s">
        <v>1310</v>
      </c>
      <c r="F56" s="1807">
        <v>1</v>
      </c>
      <c r="G56" s="2247">
        <v>2000.943</v>
      </c>
      <c r="H56" s="2247">
        <v>2000.943</v>
      </c>
      <c r="I56" s="1808">
        <f t="shared" si="7"/>
        <v>0</v>
      </c>
      <c r="J56" s="1079">
        <v>240000</v>
      </c>
      <c r="K56" s="1803"/>
      <c r="L56" s="1810">
        <f t="shared" si="8"/>
        <v>0</v>
      </c>
      <c r="M56" s="1804">
        <f t="shared" si="6"/>
        <v>0</v>
      </c>
      <c r="N56" s="14"/>
      <c r="O56" s="908"/>
      <c r="P56" s="742"/>
      <c r="Q56" s="742"/>
      <c r="R56" s="742">
        <f t="shared" si="0"/>
        <v>0</v>
      </c>
      <c r="S56" s="2672">
        <f t="shared" si="1"/>
        <v>0</v>
      </c>
      <c r="T56" s="2672">
        <v>0</v>
      </c>
      <c r="U56" s="33">
        <f t="shared" si="3"/>
        <v>0</v>
      </c>
      <c r="V56" s="1104" t="e">
        <f t="shared" si="4"/>
        <v>#DIV/0!</v>
      </c>
      <c r="W56" s="33" t="e">
        <f t="shared" si="5"/>
        <v>#DIV/0!</v>
      </c>
    </row>
    <row r="57" spans="1:23" s="699" customFormat="1" ht="15.75" customHeight="1" x14ac:dyDescent="0.3">
      <c r="A57" s="3301">
        <v>7</v>
      </c>
      <c r="B57" s="1800" t="s">
        <v>1311</v>
      </c>
      <c r="C57" s="1078">
        <v>33</v>
      </c>
      <c r="D57" s="1080" t="s">
        <v>391</v>
      </c>
      <c r="E57" s="1801">
        <v>7389554</v>
      </c>
      <c r="F57" s="1782">
        <v>1</v>
      </c>
      <c r="G57" s="2247">
        <v>4928.74</v>
      </c>
      <c r="H57" s="2247">
        <v>4928.74</v>
      </c>
      <c r="I57" s="1808">
        <f t="shared" si="7"/>
        <v>0</v>
      </c>
      <c r="J57" s="1078">
        <v>240000</v>
      </c>
      <c r="K57" s="1803"/>
      <c r="L57" s="1804">
        <f t="shared" si="8"/>
        <v>0</v>
      </c>
      <c r="M57" s="1804">
        <f t="shared" si="6"/>
        <v>0</v>
      </c>
      <c r="N57" s="14"/>
      <c r="O57" s="3348">
        <f>M57+M63</f>
        <v>0</v>
      </c>
      <c r="P57" s="3365" t="s">
        <v>4528</v>
      </c>
      <c r="Q57" s="3367"/>
      <c r="R57" s="742" t="str">
        <f t="shared" si="0"/>
        <v>33 kV Khanpur-1 Feeder</v>
      </c>
      <c r="S57" s="2672">
        <f t="shared" si="1"/>
        <v>0</v>
      </c>
      <c r="T57" s="2672">
        <v>0</v>
      </c>
      <c r="U57" s="33">
        <f t="shared" si="3"/>
        <v>0</v>
      </c>
      <c r="V57" s="1104" t="e">
        <f t="shared" si="4"/>
        <v>#DIV/0!</v>
      </c>
      <c r="W57" s="33" t="e">
        <f t="shared" si="5"/>
        <v>#DIV/0!</v>
      </c>
    </row>
    <row r="58" spans="1:23" s="699" customFormat="1" ht="15.75" customHeight="1" x14ac:dyDescent="0.3">
      <c r="A58" s="3302"/>
      <c r="B58" s="1805"/>
      <c r="C58" s="1079">
        <v>33</v>
      </c>
      <c r="D58" s="1079" t="s">
        <v>1297</v>
      </c>
      <c r="E58" s="1806" t="s">
        <v>1312</v>
      </c>
      <c r="F58" s="1807">
        <v>1</v>
      </c>
      <c r="G58" s="2246">
        <v>4640.92</v>
      </c>
      <c r="H58" s="2246">
        <v>4640.92</v>
      </c>
      <c r="I58" s="1808">
        <f t="shared" si="7"/>
        <v>0</v>
      </c>
      <c r="J58" s="1079">
        <v>240000</v>
      </c>
      <c r="K58" s="1809"/>
      <c r="L58" s="1810">
        <f t="shared" si="8"/>
        <v>0</v>
      </c>
      <c r="M58" s="1804">
        <f t="shared" si="6"/>
        <v>0</v>
      </c>
      <c r="N58" s="14"/>
      <c r="O58" s="3364"/>
      <c r="P58" s="3366"/>
      <c r="Q58" s="3350"/>
      <c r="R58" s="700">
        <f t="shared" si="0"/>
        <v>0</v>
      </c>
      <c r="S58" s="2672">
        <f t="shared" si="1"/>
        <v>0</v>
      </c>
      <c r="T58" s="2672">
        <v>0</v>
      </c>
      <c r="U58" s="33">
        <f t="shared" si="3"/>
        <v>0</v>
      </c>
      <c r="V58" s="1104" t="e">
        <f t="shared" si="4"/>
        <v>#DIV/0!</v>
      </c>
      <c r="W58" s="33" t="e">
        <f t="shared" si="5"/>
        <v>#DIV/0!</v>
      </c>
    </row>
    <row r="59" spans="1:23" s="699" customFormat="1" ht="15.75" customHeight="1" x14ac:dyDescent="0.3">
      <c r="A59" s="3301">
        <v>8</v>
      </c>
      <c r="B59" s="1800" t="s">
        <v>1313</v>
      </c>
      <c r="C59" s="1078">
        <v>33</v>
      </c>
      <c r="D59" s="1080" t="s">
        <v>391</v>
      </c>
      <c r="E59" s="1812" t="s">
        <v>1314</v>
      </c>
      <c r="F59" s="1782">
        <v>1</v>
      </c>
      <c r="G59" s="2247">
        <v>6133.76</v>
      </c>
      <c r="H59" s="2247">
        <v>6174.9</v>
      </c>
      <c r="I59" s="1802">
        <f t="shared" si="7"/>
        <v>41.139999999999418</v>
      </c>
      <c r="J59" s="1078">
        <v>240000</v>
      </c>
      <c r="K59" s="1803"/>
      <c r="L59" s="1804">
        <f t="shared" si="8"/>
        <v>9873599.9999998603</v>
      </c>
      <c r="M59" s="1804">
        <f t="shared" si="6"/>
        <v>9832625.2734576762</v>
      </c>
      <c r="N59" s="14"/>
      <c r="O59" s="908"/>
      <c r="P59" s="742"/>
      <c r="Q59" s="742"/>
      <c r="R59" s="742" t="str">
        <f t="shared" si="0"/>
        <v>33 kV Demra-1 Feeder</v>
      </c>
      <c r="S59" s="2672">
        <f t="shared" si="1"/>
        <v>9832625.2734576762</v>
      </c>
      <c r="T59" s="2672">
        <v>9517897.5799890794</v>
      </c>
      <c r="U59" s="33">
        <f t="shared" si="3"/>
        <v>314727.69346859679</v>
      </c>
      <c r="V59" s="1104">
        <f t="shared" si="4"/>
        <v>3.3066934249250233</v>
      </c>
      <c r="W59" s="33" t="str">
        <f t="shared" si="5"/>
        <v>OK</v>
      </c>
    </row>
    <row r="60" spans="1:23" s="699" customFormat="1" ht="15.75" customHeight="1" x14ac:dyDescent="0.3">
      <c r="A60" s="3302"/>
      <c r="B60" s="1805"/>
      <c r="C60" s="1079">
        <v>33</v>
      </c>
      <c r="D60" s="1079" t="s">
        <v>1297</v>
      </c>
      <c r="E60" s="1806" t="s">
        <v>1315</v>
      </c>
      <c r="F60" s="1807">
        <v>1</v>
      </c>
      <c r="G60" s="2246">
        <v>5779.4</v>
      </c>
      <c r="H60" s="2246">
        <v>5820.5</v>
      </c>
      <c r="I60" s="1808">
        <f t="shared" si="7"/>
        <v>41.100000000000364</v>
      </c>
      <c r="J60" s="1079">
        <v>240000</v>
      </c>
      <c r="K60" s="1809"/>
      <c r="L60" s="1810">
        <f t="shared" si="8"/>
        <v>9864000.0000000875</v>
      </c>
      <c r="M60" s="1804">
        <f t="shared" si="6"/>
        <v>9823065.1127642151</v>
      </c>
      <c r="N60" s="14"/>
      <c r="O60" s="906"/>
      <c r="P60" s="700"/>
      <c r="Q60" s="700"/>
      <c r="R60" s="700">
        <f t="shared" si="0"/>
        <v>0</v>
      </c>
      <c r="S60" s="2672">
        <f t="shared" si="1"/>
        <v>9823065.1127642151</v>
      </c>
      <c r="T60" s="2672">
        <v>9533520.3916733079</v>
      </c>
      <c r="U60" s="33">
        <f t="shared" si="3"/>
        <v>289544.72109090723</v>
      </c>
      <c r="V60" s="1104">
        <f t="shared" si="4"/>
        <v>3.0371227961477807</v>
      </c>
      <c r="W60" s="33" t="str">
        <f t="shared" si="5"/>
        <v>OK</v>
      </c>
    </row>
    <row r="61" spans="1:23" s="699" customFormat="1" ht="15.75" customHeight="1" x14ac:dyDescent="0.3">
      <c r="A61" s="3301">
        <v>13</v>
      </c>
      <c r="B61" s="1813" t="s">
        <v>1327</v>
      </c>
      <c r="C61" s="1078">
        <v>33</v>
      </c>
      <c r="D61" s="1078" t="s">
        <v>391</v>
      </c>
      <c r="E61" s="1812" t="s">
        <v>1328</v>
      </c>
      <c r="F61" s="1782">
        <v>1</v>
      </c>
      <c r="G61" s="2247">
        <v>5632.25</v>
      </c>
      <c r="H61" s="2247">
        <v>5693.6</v>
      </c>
      <c r="I61" s="1802">
        <f t="shared" si="7"/>
        <v>61.350000000000364</v>
      </c>
      <c r="J61" s="1078">
        <v>240000</v>
      </c>
      <c r="K61" s="1804"/>
      <c r="L61" s="1804">
        <f t="shared" si="8"/>
        <v>14724000.000000088</v>
      </c>
      <c r="M61" s="1804">
        <f t="shared" si="6"/>
        <v>14662896.463943621</v>
      </c>
      <c r="N61" s="14"/>
      <c r="O61" s="3348">
        <f>M59+M61</f>
        <v>24495521.737401299</v>
      </c>
      <c r="P61" s="3365" t="s">
        <v>4529</v>
      </c>
      <c r="Q61" s="3367"/>
      <c r="R61" s="742" t="str">
        <f t="shared" si="0"/>
        <v>33 kV Demra-2 Feeder</v>
      </c>
      <c r="S61" s="2672">
        <f t="shared" si="1"/>
        <v>14662896.463943621</v>
      </c>
      <c r="T61" s="2672">
        <v>14137442.819569439</v>
      </c>
      <c r="U61" s="33">
        <f t="shared" si="3"/>
        <v>525453.64437418245</v>
      </c>
      <c r="V61" s="1104">
        <f t="shared" si="4"/>
        <v>3.7167516861453547</v>
      </c>
      <c r="W61" s="33" t="str">
        <f t="shared" si="5"/>
        <v>OK</v>
      </c>
    </row>
    <row r="62" spans="1:23" s="699" customFormat="1" ht="15.75" customHeight="1" x14ac:dyDescent="0.3">
      <c r="A62" s="3302"/>
      <c r="B62" s="1805"/>
      <c r="C62" s="1079">
        <v>33</v>
      </c>
      <c r="D62" s="1079" t="s">
        <v>1297</v>
      </c>
      <c r="E62" s="1806" t="s">
        <v>1329</v>
      </c>
      <c r="F62" s="1807">
        <v>1</v>
      </c>
      <c r="G62" s="2246">
        <v>5340.51</v>
      </c>
      <c r="H62" s="2246">
        <v>5399.8180000000002</v>
      </c>
      <c r="I62" s="1808">
        <f t="shared" si="7"/>
        <v>59.307999999999993</v>
      </c>
      <c r="J62" s="1079">
        <v>240000</v>
      </c>
      <c r="K62" s="1810"/>
      <c r="L62" s="1810">
        <f t="shared" si="8"/>
        <v>14233919.999999998</v>
      </c>
      <c r="M62" s="1804">
        <f t="shared" si="6"/>
        <v>14174850.260530774</v>
      </c>
      <c r="N62" s="14"/>
      <c r="O62" s="3364"/>
      <c r="P62" s="3366"/>
      <c r="Q62" s="3350"/>
      <c r="R62" s="700">
        <f t="shared" si="0"/>
        <v>0</v>
      </c>
      <c r="S62" s="2672">
        <f t="shared" si="1"/>
        <v>14174850.260530774</v>
      </c>
      <c r="T62" s="2672">
        <v>14140567.381906502</v>
      </c>
      <c r="U62" s="33">
        <f t="shared" si="3"/>
        <v>34282.878624271601</v>
      </c>
      <c r="V62" s="1104">
        <f t="shared" si="4"/>
        <v>0.24244344444154411</v>
      </c>
      <c r="W62" s="33" t="str">
        <f t="shared" si="5"/>
        <v>OK</v>
      </c>
    </row>
    <row r="63" spans="1:23" s="699" customFormat="1" ht="15.75" customHeight="1" x14ac:dyDescent="0.3">
      <c r="A63" s="3301">
        <v>14</v>
      </c>
      <c r="B63" s="1814" t="s">
        <v>1330</v>
      </c>
      <c r="C63" s="1078">
        <v>33</v>
      </c>
      <c r="D63" s="1078" t="s">
        <v>391</v>
      </c>
      <c r="E63" s="1812" t="s">
        <v>1331</v>
      </c>
      <c r="F63" s="1782">
        <v>1</v>
      </c>
      <c r="G63" s="2247">
        <v>2682.22</v>
      </c>
      <c r="H63" s="2247">
        <v>2682.22</v>
      </c>
      <c r="I63" s="1802">
        <f t="shared" si="7"/>
        <v>0</v>
      </c>
      <c r="J63" s="1078">
        <v>240000</v>
      </c>
      <c r="K63" s="1804"/>
      <c r="L63" s="1804">
        <f t="shared" si="8"/>
        <v>0</v>
      </c>
      <c r="M63" s="1804">
        <f t="shared" si="6"/>
        <v>0</v>
      </c>
      <c r="N63" s="14"/>
      <c r="O63" s="908"/>
      <c r="P63" s="742"/>
      <c r="Q63" s="742"/>
      <c r="R63" s="742" t="str">
        <f t="shared" si="0"/>
        <v>33 kV Khanpur-2  Feeder</v>
      </c>
      <c r="S63" s="2672">
        <f t="shared" si="1"/>
        <v>0</v>
      </c>
      <c r="T63" s="2672">
        <v>0</v>
      </c>
      <c r="U63" s="33">
        <f t="shared" si="3"/>
        <v>0</v>
      </c>
      <c r="V63" s="1104" t="e">
        <f t="shared" si="4"/>
        <v>#DIV/0!</v>
      </c>
      <c r="W63" s="33" t="e">
        <f t="shared" si="5"/>
        <v>#DIV/0!</v>
      </c>
    </row>
    <row r="64" spans="1:23" s="699" customFormat="1" ht="15.75" customHeight="1" x14ac:dyDescent="0.3">
      <c r="A64" s="3302"/>
      <c r="B64" s="1805"/>
      <c r="C64" s="1079">
        <v>33</v>
      </c>
      <c r="D64" s="1079" t="s">
        <v>1297</v>
      </c>
      <c r="E64" s="1806" t="s">
        <v>1332</v>
      </c>
      <c r="F64" s="1807">
        <v>1</v>
      </c>
      <c r="G64" s="2246">
        <v>2389.6320000000001</v>
      </c>
      <c r="H64" s="2246">
        <v>2389.6320000000001</v>
      </c>
      <c r="I64" s="1808">
        <f t="shared" si="7"/>
        <v>0</v>
      </c>
      <c r="J64" s="1079">
        <v>240000</v>
      </c>
      <c r="K64" s="1810"/>
      <c r="L64" s="1810">
        <f t="shared" si="8"/>
        <v>0</v>
      </c>
      <c r="M64" s="1804">
        <f t="shared" si="6"/>
        <v>0</v>
      </c>
      <c r="N64" s="14"/>
      <c r="O64" s="906"/>
      <c r="P64" s="700"/>
      <c r="Q64" s="700"/>
      <c r="R64" s="700">
        <f t="shared" si="0"/>
        <v>0</v>
      </c>
      <c r="S64" s="2672">
        <f t="shared" si="1"/>
        <v>0</v>
      </c>
      <c r="T64" s="2672">
        <v>0</v>
      </c>
      <c r="U64" s="33">
        <f t="shared" si="3"/>
        <v>0</v>
      </c>
      <c r="V64" s="1104" t="e">
        <f t="shared" si="4"/>
        <v>#DIV/0!</v>
      </c>
      <c r="W64" s="33" t="e">
        <f t="shared" si="5"/>
        <v>#DIV/0!</v>
      </c>
    </row>
    <row r="65" spans="1:23" s="699" customFormat="1" ht="15.75" customHeight="1" x14ac:dyDescent="0.3">
      <c r="A65" s="1813">
        <v>15</v>
      </c>
      <c r="B65" s="1814" t="s">
        <v>1333</v>
      </c>
      <c r="C65" s="1078">
        <v>33</v>
      </c>
      <c r="D65" s="1078" t="s">
        <v>391</v>
      </c>
      <c r="E65" s="1801">
        <v>7389486</v>
      </c>
      <c r="F65" s="1782">
        <v>1</v>
      </c>
      <c r="G65" s="2247">
        <v>4526.7</v>
      </c>
      <c r="H65" s="2247">
        <v>4547.07</v>
      </c>
      <c r="I65" s="1808">
        <f t="shared" si="7"/>
        <v>20.369999999999891</v>
      </c>
      <c r="J65" s="1079">
        <v>240000</v>
      </c>
      <c r="K65" s="1804"/>
      <c r="L65" s="1810">
        <f t="shared" si="8"/>
        <v>4888799.9999999739</v>
      </c>
      <c r="M65" s="1804">
        <f t="shared" si="6"/>
        <v>4868511.8332604431</v>
      </c>
      <c r="N65" s="14" t="s">
        <v>89</v>
      </c>
      <c r="O65" s="908"/>
      <c r="P65" s="742"/>
      <c r="Q65" s="742"/>
      <c r="R65" s="742" t="str">
        <f t="shared" si="0"/>
        <v>33 kV Apollo Ispat  Feeder</v>
      </c>
      <c r="S65" s="2672">
        <f t="shared" si="1"/>
        <v>4868511.8332604431</v>
      </c>
      <c r="T65" s="2672">
        <v>6352475.5817955351</v>
      </c>
      <c r="U65" s="33">
        <f t="shared" si="3"/>
        <v>-1483963.748535092</v>
      </c>
      <c r="V65" s="1104">
        <f t="shared" si="4"/>
        <v>-23.360400672577601</v>
      </c>
      <c r="W65" s="33" t="str">
        <f t="shared" si="5"/>
        <v>OK</v>
      </c>
    </row>
    <row r="66" spans="1:23" s="699" customFormat="1" ht="15.75" customHeight="1" x14ac:dyDescent="0.3">
      <c r="A66" s="1805"/>
      <c r="B66" s="1805"/>
      <c r="C66" s="1079">
        <v>33</v>
      </c>
      <c r="D66" s="1079" t="s">
        <v>1297</v>
      </c>
      <c r="E66" s="1806" t="s">
        <v>1334</v>
      </c>
      <c r="F66" s="1807">
        <v>1</v>
      </c>
      <c r="G66" s="2246">
        <v>3772.326</v>
      </c>
      <c r="H66" s="2246">
        <v>3792.75</v>
      </c>
      <c r="I66" s="1808">
        <f t="shared" si="7"/>
        <v>20.423999999999978</v>
      </c>
      <c r="J66" s="1079">
        <v>240000</v>
      </c>
      <c r="K66" s="1804"/>
      <c r="L66" s="1810">
        <f t="shared" si="8"/>
        <v>4901759.9999999944</v>
      </c>
      <c r="M66" s="1804">
        <f t="shared" si="6"/>
        <v>4881418.0501969429</v>
      </c>
      <c r="N66" s="14"/>
      <c r="O66" s="908"/>
      <c r="P66" s="742"/>
      <c r="Q66" s="742"/>
      <c r="R66" s="742">
        <f t="shared" si="0"/>
        <v>0</v>
      </c>
      <c r="S66" s="2672">
        <f t="shared" si="1"/>
        <v>4881418.0501969429</v>
      </c>
      <c r="T66" s="2672">
        <v>6339256.2796012545</v>
      </c>
      <c r="U66" s="33">
        <f t="shared" si="3"/>
        <v>-1457838.2294043116</v>
      </c>
      <c r="V66" s="1104">
        <f t="shared" si="4"/>
        <v>-22.996991525573897</v>
      </c>
      <c r="W66" s="33" t="str">
        <f t="shared" si="5"/>
        <v>OK</v>
      </c>
    </row>
    <row r="67" spans="1:23" s="699" customFormat="1" ht="15.75" customHeight="1" x14ac:dyDescent="0.3">
      <c r="A67" s="3301">
        <v>16</v>
      </c>
      <c r="B67" s="1813" t="s">
        <v>1335</v>
      </c>
      <c r="C67" s="1078">
        <v>33</v>
      </c>
      <c r="D67" s="1078" t="s">
        <v>391</v>
      </c>
      <c r="E67" s="1812" t="s">
        <v>1336</v>
      </c>
      <c r="F67" s="1782">
        <v>1</v>
      </c>
      <c r="G67" s="2247">
        <v>3959.35</v>
      </c>
      <c r="H67" s="2247">
        <v>3995.54</v>
      </c>
      <c r="I67" s="1802">
        <f t="shared" si="7"/>
        <v>36.190000000000055</v>
      </c>
      <c r="J67" s="1078">
        <v>240000</v>
      </c>
      <c r="K67" s="1804"/>
      <c r="L67" s="1804">
        <f t="shared" si="8"/>
        <v>8685600.000000013</v>
      </c>
      <c r="M67" s="1804">
        <f t="shared" si="6"/>
        <v>8649555.3876139745</v>
      </c>
      <c r="N67" s="14"/>
      <c r="O67" s="908"/>
      <c r="P67" s="742"/>
      <c r="Q67" s="742"/>
      <c r="R67" s="742" t="str">
        <f t="shared" si="0"/>
        <v xml:space="preserve">33 kV Sarulia-2 Feeder </v>
      </c>
      <c r="S67" s="2672">
        <f t="shared" si="1"/>
        <v>8649555.3876139745</v>
      </c>
      <c r="T67" s="2672">
        <v>8931441.264454281</v>
      </c>
      <c r="U67" s="33">
        <f t="shared" si="3"/>
        <v>-281885.87684030645</v>
      </c>
      <c r="V67" s="1104">
        <f t="shared" si="4"/>
        <v>-3.1561073794681662</v>
      </c>
      <c r="W67" s="33" t="str">
        <f t="shared" si="5"/>
        <v>OK</v>
      </c>
    </row>
    <row r="68" spans="1:23" s="699" customFormat="1" ht="15.75" customHeight="1" x14ac:dyDescent="0.3">
      <c r="A68" s="3302"/>
      <c r="B68" s="1805"/>
      <c r="C68" s="1079">
        <v>33</v>
      </c>
      <c r="D68" s="1079" t="s">
        <v>1297</v>
      </c>
      <c r="E68" s="1806" t="s">
        <v>1310</v>
      </c>
      <c r="F68" s="1807">
        <v>1</v>
      </c>
      <c r="G68" s="2246">
        <v>3680.3249999999998</v>
      </c>
      <c r="H68" s="2246">
        <v>3717.4209999999998</v>
      </c>
      <c r="I68" s="1808">
        <f t="shared" si="7"/>
        <v>37.096000000000004</v>
      </c>
      <c r="J68" s="1079">
        <v>240000</v>
      </c>
      <c r="K68" s="1810"/>
      <c r="L68" s="1810">
        <f t="shared" si="8"/>
        <v>8903040</v>
      </c>
      <c r="M68" s="1804">
        <f t="shared" si="6"/>
        <v>8866093.0273259878</v>
      </c>
      <c r="N68" s="14"/>
      <c r="O68" s="906"/>
      <c r="P68" s="700"/>
      <c r="Q68" s="700"/>
      <c r="R68" s="700">
        <f t="shared" si="0"/>
        <v>0</v>
      </c>
      <c r="S68" s="2672">
        <f t="shared" si="1"/>
        <v>8866093.0273259878</v>
      </c>
      <c r="T68" s="2672">
        <v>8709837.6894858461</v>
      </c>
      <c r="U68" s="33">
        <f t="shared" si="3"/>
        <v>156255.33784014173</v>
      </c>
      <c r="V68" s="1104">
        <f t="shared" si="4"/>
        <v>1.7940097555292756</v>
      </c>
      <c r="W68" s="33" t="str">
        <f t="shared" si="5"/>
        <v>OK</v>
      </c>
    </row>
    <row r="69" spans="1:23" s="699" customFormat="1" ht="15.75" customHeight="1" x14ac:dyDescent="0.3">
      <c r="A69" s="1781">
        <v>17</v>
      </c>
      <c r="B69" s="1813" t="s">
        <v>1337</v>
      </c>
      <c r="C69" s="1078">
        <v>33</v>
      </c>
      <c r="D69" s="1078" t="s">
        <v>391</v>
      </c>
      <c r="E69" s="1812" t="s">
        <v>1338</v>
      </c>
      <c r="F69" s="1782">
        <v>1</v>
      </c>
      <c r="G69" s="2247">
        <v>361720</v>
      </c>
      <c r="H69" s="2247">
        <v>366308.8</v>
      </c>
      <c r="I69" s="1802">
        <f t="shared" si="7"/>
        <v>4588.7999999999884</v>
      </c>
      <c r="J69" s="1078">
        <v>2000</v>
      </c>
      <c r="K69" s="1804"/>
      <c r="L69" s="1804">
        <f t="shared" si="8"/>
        <v>9177599.9999999776</v>
      </c>
      <c r="M69" s="1804">
        <f t="shared" si="6"/>
        <v>9139513.6231654342</v>
      </c>
      <c r="N69" s="14" t="s">
        <v>89</v>
      </c>
      <c r="O69" s="908"/>
      <c r="P69" s="742"/>
      <c r="Q69" s="742"/>
      <c r="R69" s="742" t="str">
        <f t="shared" si="0"/>
        <v>33 kV Adamjee EPZ Feeder</v>
      </c>
      <c r="S69" s="2672">
        <f t="shared" si="1"/>
        <v>9139513.6231654342</v>
      </c>
      <c r="T69" s="2672">
        <v>7905743.5896410625</v>
      </c>
      <c r="U69" s="33">
        <f t="shared" si="3"/>
        <v>1233770.0335243717</v>
      </c>
      <c r="V69" s="1104">
        <f t="shared" si="4"/>
        <v>15.605996065202355</v>
      </c>
      <c r="W69" s="33" t="str">
        <f t="shared" si="5"/>
        <v>OK</v>
      </c>
    </row>
    <row r="70" spans="1:23" s="699" customFormat="1" ht="21" customHeight="1" thickBot="1" x14ac:dyDescent="0.35">
      <c r="A70" s="1792"/>
      <c r="B70" s="1793"/>
      <c r="C70" s="1794"/>
      <c r="D70" s="1794"/>
      <c r="E70" s="1795"/>
      <c r="F70" s="1794"/>
      <c r="G70" s="2248"/>
      <c r="H70" s="2248"/>
      <c r="I70" s="1796"/>
      <c r="J70" s="1797" t="s">
        <v>776</v>
      </c>
      <c r="K70" s="1798">
        <f>L13</f>
        <v>72105600.000000566</v>
      </c>
      <c r="L70" s="1799">
        <f>L53+L55+L57+L59+L61+L63+L65+L67+L69+L52</f>
        <v>72406079.999999702</v>
      </c>
      <c r="M70" s="1799">
        <f>M53+M55+M57+M59+M61+M63+M65+M67+M69+M52</f>
        <v>72105600.000000566</v>
      </c>
      <c r="N70" s="1981">
        <f>(M70-L70)/L70*100</f>
        <v>-0.41499277408628799</v>
      </c>
      <c r="O70" s="922"/>
      <c r="P70" s="703"/>
      <c r="Q70" s="703"/>
      <c r="R70" s="703"/>
      <c r="S70" s="2672"/>
      <c r="T70" s="2672"/>
      <c r="U70" s="2655"/>
      <c r="V70" s="703"/>
      <c r="W70" s="703"/>
    </row>
    <row r="71" spans="1:23" s="699" customFormat="1" ht="15.75" customHeight="1" x14ac:dyDescent="0.3">
      <c r="A71" s="766"/>
      <c r="B71" s="702"/>
      <c r="C71" s="767"/>
      <c r="D71" s="701"/>
      <c r="E71" s="968"/>
      <c r="F71" s="766"/>
      <c r="G71" s="2249"/>
      <c r="H71" s="2249"/>
      <c r="I71" s="702"/>
      <c r="J71" s="768"/>
      <c r="K71" s="769"/>
      <c r="L71" s="702"/>
      <c r="M71" s="703"/>
      <c r="N71" s="1081"/>
      <c r="O71" s="907"/>
      <c r="P71" s="703"/>
      <c r="Q71" s="703"/>
      <c r="R71" s="703"/>
      <c r="S71" s="2672"/>
      <c r="T71" s="2672"/>
      <c r="U71" s="2655"/>
      <c r="V71" s="703"/>
      <c r="W71" s="703"/>
    </row>
    <row r="72" spans="1:23" s="699" customFormat="1" ht="15.75" customHeight="1" x14ac:dyDescent="0.3">
      <c r="A72" s="766"/>
      <c r="B72" s="702"/>
      <c r="C72"/>
      <c r="D72"/>
      <c r="E72"/>
      <c r="F72" s="3107" t="s">
        <v>815</v>
      </c>
      <c r="G72" s="3108"/>
      <c r="H72" s="3109"/>
      <c r="I72" s="555" t="s">
        <v>14</v>
      </c>
      <c r="J72" s="511"/>
      <c r="K72"/>
      <c r="L72"/>
      <c r="M72" s="703"/>
      <c r="N72" s="1974"/>
      <c r="O72" s="907"/>
      <c r="P72" s="703"/>
      <c r="Q72" s="703"/>
      <c r="R72" s="703"/>
      <c r="S72" s="2672"/>
      <c r="T72" s="2672"/>
      <c r="U72" s="2655"/>
      <c r="V72" s="703"/>
      <c r="W72" s="703"/>
    </row>
    <row r="73" spans="1:23" s="699" customFormat="1" ht="15.75" customHeight="1" x14ac:dyDescent="0.3">
      <c r="A73" s="766"/>
      <c r="B73" s="702"/>
      <c r="C73"/>
      <c r="D73"/>
      <c r="E73"/>
      <c r="F73" s="80" t="s">
        <v>89</v>
      </c>
      <c r="G73" s="3303" t="s">
        <v>4068</v>
      </c>
      <c r="H73" s="3071"/>
      <c r="I73" s="1643">
        <f>M65+M69</f>
        <v>14008025.456425877</v>
      </c>
      <c r="J73" s="511"/>
      <c r="K73"/>
      <c r="L73"/>
      <c r="M73" s="703"/>
      <c r="N73" s="1974"/>
      <c r="O73" s="907"/>
      <c r="P73" s="703"/>
      <c r="Q73" s="703"/>
      <c r="R73" s="703"/>
      <c r="S73" s="2672"/>
      <c r="T73" s="2672"/>
      <c r="U73" s="2655"/>
      <c r="V73" s="703"/>
      <c r="W73" s="703"/>
    </row>
    <row r="74" spans="1:23" s="699" customFormat="1" ht="15.75" customHeight="1" x14ac:dyDescent="0.3">
      <c r="A74" s="766"/>
      <c r="B74" s="702"/>
      <c r="C74"/>
      <c r="D74"/>
      <c r="E74"/>
      <c r="F74" s="80"/>
      <c r="G74" s="3303"/>
      <c r="H74" s="3071"/>
      <c r="I74" s="530"/>
      <c r="J74" s="511"/>
      <c r="K74"/>
      <c r="L74"/>
      <c r="M74" s="703"/>
      <c r="N74" s="1974"/>
      <c r="O74" s="907"/>
      <c r="P74" s="703"/>
      <c r="Q74" s="703"/>
      <c r="R74" s="703"/>
      <c r="S74" s="2672"/>
      <c r="T74" s="2672"/>
      <c r="U74" s="2655"/>
      <c r="V74" s="703"/>
      <c r="W74" s="703"/>
    </row>
    <row r="75" spans="1:23" s="699" customFormat="1" ht="15.75" customHeight="1" x14ac:dyDescent="0.3">
      <c r="A75" s="766"/>
      <c r="B75" s="702"/>
      <c r="C75"/>
      <c r="D75"/>
      <c r="E75"/>
      <c r="F75" s="80"/>
      <c r="G75" s="3303"/>
      <c r="H75" s="3071"/>
      <c r="I75" s="530"/>
      <c r="J75" s="511"/>
      <c r="K75"/>
      <c r="L75"/>
      <c r="M75" s="703"/>
      <c r="N75" s="1974"/>
      <c r="O75" s="907"/>
      <c r="P75" s="703"/>
      <c r="Q75" s="703"/>
      <c r="R75" s="703"/>
      <c r="S75" s="2672"/>
      <c r="T75" s="2672"/>
      <c r="U75" s="2655"/>
      <c r="V75" s="703"/>
      <c r="W75" s="703"/>
    </row>
    <row r="76" spans="1:23" s="699" customFormat="1" ht="15.75" customHeight="1" x14ac:dyDescent="0.3">
      <c r="A76" s="766"/>
      <c r="B76" s="702"/>
      <c r="C76"/>
      <c r="D76"/>
      <c r="E76" s="520"/>
      <c r="F76" s="80"/>
      <c r="G76" s="3303"/>
      <c r="H76" s="3071"/>
      <c r="I76" s="530"/>
      <c r="J76" s="511"/>
      <c r="K76"/>
      <c r="L76"/>
      <c r="M76" s="703"/>
      <c r="N76" s="1974"/>
      <c r="O76" s="907"/>
      <c r="P76" s="703"/>
      <c r="Q76" s="703"/>
      <c r="R76" s="703"/>
      <c r="S76" s="2672"/>
      <c r="T76" s="2672"/>
      <c r="U76" s="2655"/>
      <c r="V76" s="703"/>
      <c r="W76" s="703"/>
    </row>
    <row r="77" spans="1:23" s="699" customFormat="1" ht="15.75" customHeight="1" x14ac:dyDescent="0.3">
      <c r="A77" s="766"/>
      <c r="B77" s="702"/>
      <c r="C77"/>
      <c r="D77"/>
      <c r="E77"/>
      <c r="F77" s="1090"/>
      <c r="G77" s="3303"/>
      <c r="H77" s="3071"/>
      <c r="I77" s="530"/>
      <c r="J77" s="511"/>
      <c r="K77"/>
      <c r="L77"/>
      <c r="M77" s="703"/>
      <c r="N77" s="1974"/>
      <c r="O77" s="907"/>
      <c r="P77" s="703"/>
      <c r="Q77" s="703"/>
      <c r="R77" s="703"/>
      <c r="S77" s="2672"/>
      <c r="T77" s="2672"/>
      <c r="U77" s="2655"/>
      <c r="V77" s="703"/>
      <c r="W77" s="703"/>
    </row>
    <row r="78" spans="1:23" s="699" customFormat="1" ht="15.75" customHeight="1" x14ac:dyDescent="0.3">
      <c r="A78" s="766"/>
      <c r="B78" s="702"/>
      <c r="C78"/>
      <c r="D78"/>
      <c r="E78"/>
      <c r="F78" s="3175" t="s">
        <v>199</v>
      </c>
      <c r="G78" s="3176"/>
      <c r="H78" s="3177"/>
      <c r="I78" s="540">
        <f>SUM(I73:I77)</f>
        <v>14008025.456425877</v>
      </c>
      <c r="J78" s="42">
        <f>I73-(M65+M69)</f>
        <v>0</v>
      </c>
      <c r="K78"/>
      <c r="L78"/>
      <c r="M78" s="703"/>
      <c r="N78" s="1974"/>
      <c r="O78" s="907"/>
      <c r="P78" s="703"/>
      <c r="Q78" s="703"/>
      <c r="R78" s="703"/>
      <c r="S78" s="2672"/>
      <c r="T78" s="2672"/>
      <c r="U78" s="2655"/>
      <c r="V78" s="703"/>
      <c r="W78" s="703"/>
    </row>
    <row r="79" spans="1:23" s="699" customFormat="1" ht="15.75" customHeight="1" x14ac:dyDescent="0.3">
      <c r="A79" s="766"/>
      <c r="B79" s="702"/>
      <c r="C79" s="767"/>
      <c r="D79" s="701"/>
      <c r="E79" s="968"/>
      <c r="F79"/>
      <c r="G79" s="2027"/>
      <c r="H79" s="2027"/>
      <c r="I79"/>
      <c r="J79"/>
      <c r="K79"/>
      <c r="L79"/>
      <c r="M79" s="703"/>
      <c r="N79" s="1974"/>
      <c r="O79" s="907"/>
      <c r="P79" s="703"/>
      <c r="Q79" s="703"/>
      <c r="R79" s="703"/>
      <c r="S79" s="2672"/>
      <c r="T79" s="2672"/>
      <c r="U79" s="2655"/>
      <c r="V79" s="703"/>
      <c r="W79" s="703"/>
    </row>
    <row r="80" spans="1:23" s="699" customFormat="1" ht="15.75" customHeight="1" x14ac:dyDescent="0.3">
      <c r="A80" s="766"/>
      <c r="B80" s="702"/>
      <c r="C80" s="767"/>
      <c r="D80" s="701"/>
      <c r="E80" s="968"/>
      <c r="F80"/>
      <c r="G80" s="2027"/>
      <c r="H80" s="2027"/>
      <c r="I80"/>
      <c r="J80"/>
      <c r="K80"/>
      <c r="L80"/>
      <c r="M80" s="703"/>
      <c r="N80" s="1974"/>
      <c r="O80" s="907"/>
      <c r="P80" s="703"/>
      <c r="Q80" s="703"/>
      <c r="R80" s="703"/>
      <c r="S80" s="2672"/>
      <c r="T80" s="2672"/>
      <c r="U80" s="2655"/>
      <c r="V80" s="703"/>
      <c r="W80" s="703"/>
    </row>
    <row r="81" spans="1:23" s="699" customFormat="1" ht="15.75" customHeight="1" x14ac:dyDescent="0.3">
      <c r="A81" s="766"/>
      <c r="B81" s="702"/>
      <c r="C81" s="767"/>
      <c r="D81" s="701"/>
      <c r="E81" s="968"/>
      <c r="F81"/>
      <c r="G81" s="2027"/>
      <c r="H81" s="2027"/>
      <c r="I81"/>
      <c r="J81"/>
      <c r="K81"/>
      <c r="L81"/>
      <c r="M81" s="703"/>
      <c r="N81" s="1974"/>
      <c r="O81" s="907"/>
      <c r="P81" s="703"/>
      <c r="Q81" s="703"/>
      <c r="R81" s="703"/>
      <c r="S81" s="2672"/>
      <c r="T81" s="2672"/>
      <c r="U81" s="2655"/>
      <c r="V81" s="703"/>
      <c r="W81" s="703"/>
    </row>
    <row r="82" spans="1:23" x14ac:dyDescent="0.3">
      <c r="N82" s="1974"/>
    </row>
    <row r="83" spans="1:23" x14ac:dyDescent="0.3">
      <c r="N83" s="1974"/>
    </row>
    <row r="84" spans="1:23" x14ac:dyDescent="0.3">
      <c r="N84" s="1974"/>
    </row>
    <row r="85" spans="1:23" ht="16.2" thickBot="1" x14ac:dyDescent="0.35">
      <c r="N85" s="1974"/>
    </row>
    <row r="86" spans="1:23" ht="31.8" thickBot="1" x14ac:dyDescent="0.35">
      <c r="A86" s="3310" t="s">
        <v>2028</v>
      </c>
      <c r="B86" s="3311"/>
      <c r="C86" s="3311"/>
      <c r="D86" s="3311"/>
      <c r="E86" s="3311"/>
      <c r="F86" s="3311"/>
      <c r="G86" s="3311"/>
      <c r="H86" s="3311"/>
      <c r="I86" s="3311"/>
      <c r="J86" s="3311"/>
      <c r="K86" s="3311"/>
      <c r="L86" s="3311"/>
      <c r="M86" s="3311"/>
      <c r="N86" s="3312"/>
      <c r="O86" s="929" t="str">
        <f>O6</f>
        <v>Month August-2023</v>
      </c>
      <c r="R86" s="1103" t="s">
        <v>4084</v>
      </c>
      <c r="S86" s="2672" t="str">
        <f>O86</f>
        <v>Month August-2023</v>
      </c>
      <c r="T86" s="2672" t="s">
        <v>5037</v>
      </c>
      <c r="U86" s="1103" t="s">
        <v>15</v>
      </c>
      <c r="V86" s="1103" t="s">
        <v>4085</v>
      </c>
      <c r="W86" s="1103" t="s">
        <v>17</v>
      </c>
    </row>
    <row r="87" spans="1:23" s="699" customFormat="1" ht="15" customHeight="1" x14ac:dyDescent="0.3">
      <c r="A87" s="3313" t="s">
        <v>0</v>
      </c>
      <c r="B87" s="3315" t="s">
        <v>1</v>
      </c>
      <c r="C87" s="3317" t="s">
        <v>2</v>
      </c>
      <c r="D87" s="3318"/>
      <c r="E87" s="3319"/>
      <c r="F87" s="3315" t="s">
        <v>3</v>
      </c>
      <c r="G87" s="3320" t="s">
        <v>4</v>
      </c>
      <c r="H87" s="3321"/>
      <c r="I87" s="3322"/>
      <c r="J87" s="3315" t="s">
        <v>5</v>
      </c>
      <c r="K87" s="3320" t="s">
        <v>6</v>
      </c>
      <c r="L87" s="3322"/>
      <c r="M87" s="928" t="s">
        <v>805</v>
      </c>
      <c r="N87" s="1975"/>
      <c r="O87" s="3329" t="s">
        <v>7</v>
      </c>
      <c r="P87" s="703"/>
      <c r="Q87" s="703"/>
      <c r="R87"/>
      <c r="S87" s="2672"/>
      <c r="T87" s="2672"/>
      <c r="U87" s="33"/>
      <c r="V87"/>
      <c r="W87"/>
    </row>
    <row r="88" spans="1:23" s="699" customFormat="1" ht="46.8" x14ac:dyDescent="0.3">
      <c r="A88" s="3314"/>
      <c r="B88" s="3316"/>
      <c r="C88" s="706" t="s">
        <v>8</v>
      </c>
      <c r="D88" s="706" t="s">
        <v>1293</v>
      </c>
      <c r="E88" s="953" t="s">
        <v>9</v>
      </c>
      <c r="F88" s="3316"/>
      <c r="G88" s="2239" t="str">
        <f>'NORTH-1'!G8</f>
        <v>Reading at 00.00hr 
01.08.2023</v>
      </c>
      <c r="H88" s="2239" t="str">
        <f>'NORTH-1'!H8</f>
        <v>Reading at 00.00hr 
01.09.2023</v>
      </c>
      <c r="I88" s="706" t="s">
        <v>10</v>
      </c>
      <c r="J88" s="3323"/>
      <c r="K88" s="706" t="s">
        <v>11</v>
      </c>
      <c r="L88" s="706" t="s">
        <v>12</v>
      </c>
      <c r="M88" s="508" t="s">
        <v>30</v>
      </c>
      <c r="N88" s="1976" t="s">
        <v>41</v>
      </c>
      <c r="O88" s="3330"/>
      <c r="P88" s="703"/>
      <c r="Q88" s="703"/>
      <c r="R88"/>
      <c r="S88" s="2672">
        <v>15283200.000000071</v>
      </c>
      <c r="T88" s="2672">
        <v>15283200.000000071</v>
      </c>
      <c r="U88" s="33">
        <f>S88-T88</f>
        <v>0</v>
      </c>
      <c r="V88" s="1104">
        <f>U88/T88*100</f>
        <v>0</v>
      </c>
      <c r="W88" s="33" t="str">
        <f>IF(V88&gt;40,"FAULT",IF(V88&lt;-40,"CHECK","OK"))</f>
        <v>OK</v>
      </c>
    </row>
    <row r="89" spans="1:23" s="699" customFormat="1" ht="15.75" customHeight="1" x14ac:dyDescent="0.3">
      <c r="A89" s="594">
        <v>1</v>
      </c>
      <c r="B89" s="551">
        <v>2</v>
      </c>
      <c r="C89" s="551">
        <v>3</v>
      </c>
      <c r="D89" s="551">
        <v>4</v>
      </c>
      <c r="E89" s="551">
        <v>5</v>
      </c>
      <c r="F89" s="551">
        <v>6</v>
      </c>
      <c r="G89" s="2618">
        <f>'PDB Bill AMR'!$H$5</f>
        <v>8</v>
      </c>
      <c r="H89" s="2618">
        <f>'PDB Bill AMR'!$H$5</f>
        <v>8</v>
      </c>
      <c r="I89" s="594" t="s">
        <v>2021</v>
      </c>
      <c r="J89" s="594">
        <v>10</v>
      </c>
      <c r="K89" s="2623" t="s">
        <v>2022</v>
      </c>
      <c r="L89" s="2623" t="s">
        <v>5041</v>
      </c>
      <c r="M89" s="594">
        <v>13</v>
      </c>
      <c r="N89" s="594">
        <v>14</v>
      </c>
      <c r="O89" s="594">
        <v>15</v>
      </c>
      <c r="P89" s="708"/>
      <c r="Q89" s="708"/>
      <c r="R89" s="708"/>
      <c r="S89" s="2672"/>
      <c r="T89" s="2672"/>
      <c r="U89" s="33"/>
      <c r="V89" s="1104"/>
      <c r="W89" s="33"/>
    </row>
    <row r="90" spans="1:23" x14ac:dyDescent="0.3">
      <c r="A90" s="923"/>
      <c r="B90" s="924" t="s">
        <v>4083</v>
      </c>
      <c r="C90" s="925"/>
      <c r="D90" s="697" t="s">
        <v>446</v>
      </c>
      <c r="E90" s="960"/>
      <c r="F90" s="925"/>
      <c r="G90" s="2240"/>
      <c r="H90" s="2240"/>
      <c r="I90" s="925"/>
      <c r="J90" s="925"/>
      <c r="K90" s="698"/>
      <c r="L90" s="925"/>
      <c r="M90" s="926"/>
      <c r="N90" s="1980"/>
      <c r="O90" s="927"/>
      <c r="V90" s="1104"/>
      <c r="W90" s="33"/>
    </row>
    <row r="91" spans="1:23" s="699" customFormat="1" ht="15.75" customHeight="1" x14ac:dyDescent="0.3">
      <c r="A91" s="726">
        <v>8</v>
      </c>
      <c r="B91" s="727" t="s">
        <v>1351</v>
      </c>
      <c r="C91" s="711">
        <v>11</v>
      </c>
      <c r="D91" s="715" t="s">
        <v>1341</v>
      </c>
      <c r="E91" s="955" t="s">
        <v>1352</v>
      </c>
      <c r="F91" s="728">
        <v>1</v>
      </c>
      <c r="G91" s="713">
        <v>679629.3</v>
      </c>
      <c r="H91" s="713">
        <v>686280.9</v>
      </c>
      <c r="I91" s="714">
        <f>H91-G91</f>
        <v>6651.5999999999767</v>
      </c>
      <c r="J91" s="711">
        <v>1000</v>
      </c>
      <c r="K91" s="915">
        <f>I91*J91*F91</f>
        <v>6651599.9999999767</v>
      </c>
      <c r="L91" s="905"/>
      <c r="M91" s="930">
        <f>K91*$M$52/$K$93</f>
        <v>6812461.1217531487</v>
      </c>
      <c r="N91" s="1079"/>
      <c r="O91" s="906"/>
      <c r="P91" s="700"/>
      <c r="Q91" s="700"/>
      <c r="R91" s="700"/>
      <c r="S91" s="2672"/>
      <c r="T91" s="2672"/>
      <c r="U91" s="33"/>
      <c r="V91" s="1104"/>
      <c r="W91" s="33"/>
    </row>
    <row r="92" spans="1:23" s="699" customFormat="1" ht="15.75" customHeight="1" thickBot="1" x14ac:dyDescent="0.35">
      <c r="A92" s="729">
        <v>9</v>
      </c>
      <c r="B92" s="710" t="s">
        <v>1353</v>
      </c>
      <c r="C92" s="730">
        <v>11</v>
      </c>
      <c r="D92" s="730" t="s">
        <v>1341</v>
      </c>
      <c r="E92" s="961" t="s">
        <v>1354</v>
      </c>
      <c r="F92" s="731">
        <v>1</v>
      </c>
      <c r="G92" s="732">
        <v>308134.3</v>
      </c>
      <c r="H92" s="732">
        <v>315815.7</v>
      </c>
      <c r="I92" s="733">
        <f>H92-G92</f>
        <v>7681.4000000000233</v>
      </c>
      <c r="J92" s="730">
        <v>1000</v>
      </c>
      <c r="K92" s="915">
        <f>I92*J92*F92</f>
        <v>7681400.0000000233</v>
      </c>
      <c r="L92" s="905"/>
      <c r="M92" s="930">
        <f>K92*$M$52/$K$93</f>
        <v>7867165.6234041397</v>
      </c>
      <c r="N92" s="1079"/>
      <c r="O92" s="906"/>
      <c r="P92" s="700"/>
      <c r="Q92" s="700"/>
      <c r="R92" s="700"/>
      <c r="S92" s="2672"/>
      <c r="T92" s="2672"/>
      <c r="U92" s="33"/>
      <c r="V92" s="1104"/>
      <c r="W92" s="33"/>
    </row>
    <row r="93" spans="1:23" s="699" customFormat="1" ht="15.75" customHeight="1" thickBot="1" x14ac:dyDescent="0.35">
      <c r="A93" s="734"/>
      <c r="B93" s="735"/>
      <c r="C93" s="736"/>
      <c r="D93" s="737"/>
      <c r="E93" s="962"/>
      <c r="F93" s="736"/>
      <c r="G93" s="2241">
        <v>0</v>
      </c>
      <c r="H93" s="2241">
        <v>0</v>
      </c>
      <c r="I93" s="738"/>
      <c r="J93" s="720" t="s">
        <v>776</v>
      </c>
      <c r="K93" s="577">
        <f>SUM(K91:K92)</f>
        <v>14333000</v>
      </c>
      <c r="M93" s="577">
        <f>SUM(M91:M92)</f>
        <v>14679626.745157288</v>
      </c>
      <c r="N93" s="1081"/>
      <c r="O93" s="917"/>
      <c r="P93" s="703"/>
      <c r="Q93" s="703"/>
      <c r="R93" s="703"/>
      <c r="S93" s="2672"/>
      <c r="T93" s="2672"/>
      <c r="U93" s="33"/>
      <c r="V93" s="1104"/>
      <c r="W93" s="33"/>
    </row>
    <row r="94" spans="1:23" x14ac:dyDescent="0.3">
      <c r="A94" s="519"/>
      <c r="B94" s="532" t="s">
        <v>2027</v>
      </c>
      <c r="C94" s="533"/>
      <c r="D94" s="578" t="s">
        <v>800</v>
      </c>
      <c r="E94" s="963"/>
      <c r="F94" s="533"/>
      <c r="G94" s="2216">
        <v>0</v>
      </c>
      <c r="H94" s="2216">
        <v>0</v>
      </c>
      <c r="I94" s="533"/>
      <c r="J94" s="533"/>
      <c r="K94" s="578"/>
      <c r="L94" s="533"/>
      <c r="M94" s="536"/>
      <c r="N94" s="1982"/>
      <c r="O94" s="507"/>
      <c r="V94" s="1104"/>
      <c r="W94" s="33"/>
    </row>
    <row r="95" spans="1:23" s="699" customFormat="1" ht="21" customHeight="1" x14ac:dyDescent="0.3">
      <c r="A95" s="775">
        <v>3</v>
      </c>
      <c r="B95" s="776" t="s">
        <v>1340</v>
      </c>
      <c r="C95" s="711">
        <v>11</v>
      </c>
      <c r="D95" s="715" t="s">
        <v>1341</v>
      </c>
      <c r="E95" s="955" t="s">
        <v>1342</v>
      </c>
      <c r="F95" s="728">
        <v>1</v>
      </c>
      <c r="G95" s="713">
        <v>213015.1</v>
      </c>
      <c r="H95" s="713">
        <v>215487.3</v>
      </c>
      <c r="I95" s="714">
        <f t="shared" ref="I95:I108" si="9">H95-G95</f>
        <v>2472.1999999999825</v>
      </c>
      <c r="J95" s="711">
        <v>1000</v>
      </c>
      <c r="K95" s="915"/>
      <c r="L95" s="931">
        <f t="shared" ref="L95:L102" si="10">I95*J95*F95</f>
        <v>2472199.9999999823</v>
      </c>
      <c r="M95" s="931">
        <f>L95*$K$109/$L$109</f>
        <v>2486440.3485194333</v>
      </c>
      <c r="N95" s="1079" t="s">
        <v>89</v>
      </c>
      <c r="O95" s="908"/>
      <c r="P95" s="742"/>
      <c r="Q95" s="742"/>
      <c r="R95" s="742" t="str">
        <f t="shared" ref="R95:R108" si="11">B95</f>
        <v xml:space="preserve">11 kV DCM Feeder (F-1) (old AEPZ-1) </v>
      </c>
      <c r="S95" s="2671">
        <f t="shared" ref="S95:S108" si="12">M95</f>
        <v>2486440.3485194333</v>
      </c>
      <c r="T95" s="2671">
        <v>2725888.0748168263</v>
      </c>
      <c r="U95" s="33">
        <f t="shared" ref="U95:U108" si="13">S95-T95</f>
        <v>-239447.72629739298</v>
      </c>
      <c r="V95" s="1104">
        <f t="shared" ref="V95:V108" si="14">U95/T95*100</f>
        <v>-8.7842097593637742</v>
      </c>
      <c r="W95" s="33" t="str">
        <f t="shared" ref="W95:W108" si="15">IF(V95&gt;40,"FAULT",IF(V95&lt;-40,"CHECK","OK"))</f>
        <v>OK</v>
      </c>
    </row>
    <row r="96" spans="1:23" s="699" customFormat="1" ht="33.75" customHeight="1" x14ac:dyDescent="0.3">
      <c r="A96" s="771">
        <v>4</v>
      </c>
      <c r="B96" s="779" t="s">
        <v>1343</v>
      </c>
      <c r="C96" s="711">
        <v>11</v>
      </c>
      <c r="D96" s="715" t="s">
        <v>1341</v>
      </c>
      <c r="E96" s="955" t="s">
        <v>1344</v>
      </c>
      <c r="F96" s="728">
        <v>1</v>
      </c>
      <c r="G96" s="713">
        <v>16876.900000000001</v>
      </c>
      <c r="H96" s="713">
        <v>17004</v>
      </c>
      <c r="I96" s="714">
        <f t="shared" si="9"/>
        <v>127.09999999999854</v>
      </c>
      <c r="J96" s="711">
        <v>1000</v>
      </c>
      <c r="K96" s="915"/>
      <c r="L96" s="931">
        <f t="shared" si="10"/>
        <v>127099.99999999854</v>
      </c>
      <c r="M96" s="931">
        <f t="shared" ref="M96:M107" si="16">L96*$K$109/$L$109</f>
        <v>127832.12049867268</v>
      </c>
      <c r="N96" s="1079" t="s">
        <v>89</v>
      </c>
      <c r="O96" s="908"/>
      <c r="P96" s="742"/>
      <c r="Q96" s="742"/>
      <c r="R96" s="742" t="str">
        <f t="shared" si="11"/>
        <v>11 kV Local &amp; Staff Qtr (F-2) + Adamjeenagar Pump Station</v>
      </c>
      <c r="S96" s="2673">
        <f t="shared" si="12"/>
        <v>127832.12049867268</v>
      </c>
      <c r="T96" s="2673">
        <v>148265.79607899475</v>
      </c>
      <c r="U96" s="33">
        <f t="shared" si="13"/>
        <v>-20433.675580322073</v>
      </c>
      <c r="V96" s="1104">
        <f t="shared" si="14"/>
        <v>-13.781786575667921</v>
      </c>
      <c r="W96" s="33" t="str">
        <f t="shared" si="15"/>
        <v>OK</v>
      </c>
    </row>
    <row r="97" spans="1:23" s="699" customFormat="1" ht="21" customHeight="1" x14ac:dyDescent="0.3">
      <c r="A97" s="780">
        <v>5</v>
      </c>
      <c r="B97" s="781" t="s">
        <v>1345</v>
      </c>
      <c r="C97" s="711">
        <v>11</v>
      </c>
      <c r="D97" s="715" t="s">
        <v>1341</v>
      </c>
      <c r="E97" s="955" t="s">
        <v>1346</v>
      </c>
      <c r="F97" s="728">
        <v>1</v>
      </c>
      <c r="G97" s="713">
        <v>108320.7</v>
      </c>
      <c r="H97" s="713">
        <v>109803.3</v>
      </c>
      <c r="I97" s="714">
        <f t="shared" si="9"/>
        <v>1482.6000000000058</v>
      </c>
      <c r="J97" s="711">
        <v>1000</v>
      </c>
      <c r="K97" s="915"/>
      <c r="L97" s="931">
        <f t="shared" si="10"/>
        <v>1482600.0000000058</v>
      </c>
      <c r="M97" s="931">
        <f t="shared" si="16"/>
        <v>1491140.0617728953</v>
      </c>
      <c r="N97" s="1079" t="s">
        <v>89</v>
      </c>
      <c r="O97" s="908"/>
      <c r="P97" s="742"/>
      <c r="Q97" s="742"/>
      <c r="R97" s="742" t="str">
        <f t="shared" si="11"/>
        <v>11 kV Narayangonj Direct Feeder (F-3)</v>
      </c>
      <c r="S97" s="2672">
        <f t="shared" si="12"/>
        <v>1491140.0617728953</v>
      </c>
      <c r="T97" s="2672">
        <v>1611243.3589024481</v>
      </c>
      <c r="U97" s="33">
        <f t="shared" si="13"/>
        <v>-120103.29712955281</v>
      </c>
      <c r="V97" s="1104">
        <f t="shared" si="14"/>
        <v>-7.4540755414728395</v>
      </c>
      <c r="W97" s="33" t="str">
        <f t="shared" si="15"/>
        <v>OK</v>
      </c>
    </row>
    <row r="98" spans="1:23" s="699" customFormat="1" ht="21" customHeight="1" x14ac:dyDescent="0.3">
      <c r="A98" s="780">
        <v>6</v>
      </c>
      <c r="B98" s="755" t="s">
        <v>1347</v>
      </c>
      <c r="C98" s="711">
        <v>11</v>
      </c>
      <c r="D98" s="715" t="s">
        <v>1341</v>
      </c>
      <c r="E98" s="955" t="s">
        <v>1348</v>
      </c>
      <c r="F98" s="728">
        <v>1</v>
      </c>
      <c r="G98" s="713">
        <v>169879.3</v>
      </c>
      <c r="H98" s="713">
        <v>172372.4</v>
      </c>
      <c r="I98" s="714">
        <f t="shared" si="9"/>
        <v>2493.1000000000058</v>
      </c>
      <c r="J98" s="711">
        <v>1000</v>
      </c>
      <c r="K98" s="915"/>
      <c r="L98" s="931">
        <f t="shared" si="10"/>
        <v>2493100.0000000056</v>
      </c>
      <c r="M98" s="931">
        <f t="shared" si="16"/>
        <v>2507460.7365479558</v>
      </c>
      <c r="N98" s="1079" t="s">
        <v>89</v>
      </c>
      <c r="O98" s="908"/>
      <c r="P98" s="742"/>
      <c r="Q98" s="742"/>
      <c r="R98" s="742" t="str">
        <f t="shared" si="11"/>
        <v>11 kV Ekata Steel  Feeder (F-4)</v>
      </c>
      <c r="S98" s="2672">
        <f t="shared" si="12"/>
        <v>2507460.7365479558</v>
      </c>
      <c r="T98" s="2672">
        <v>2663481.8387780637</v>
      </c>
      <c r="U98" s="33">
        <f t="shared" si="13"/>
        <v>-156021.10223010788</v>
      </c>
      <c r="V98" s="1104">
        <f t="shared" si="14"/>
        <v>-5.8577873503236022</v>
      </c>
      <c r="W98" s="33" t="str">
        <f t="shared" si="15"/>
        <v>OK</v>
      </c>
    </row>
    <row r="99" spans="1:23" s="699" customFormat="1" ht="21" customHeight="1" x14ac:dyDescent="0.3">
      <c r="A99" s="780">
        <v>7</v>
      </c>
      <c r="B99" s="755" t="s">
        <v>1349</v>
      </c>
      <c r="C99" s="711">
        <v>11</v>
      </c>
      <c r="D99" s="715" t="s">
        <v>1341</v>
      </c>
      <c r="E99" s="955" t="s">
        <v>1350</v>
      </c>
      <c r="F99" s="728">
        <v>1</v>
      </c>
      <c r="G99" s="713">
        <v>7001.5</v>
      </c>
      <c r="H99" s="713">
        <v>7069.4</v>
      </c>
      <c r="I99" s="714">
        <f t="shared" si="9"/>
        <v>67.899999999999636</v>
      </c>
      <c r="J99" s="711">
        <v>1000</v>
      </c>
      <c r="K99" s="915"/>
      <c r="L99" s="931">
        <f t="shared" si="10"/>
        <v>67899.999999999636</v>
      </c>
      <c r="M99" s="931">
        <f t="shared" si="16"/>
        <v>68291.117087804305</v>
      </c>
      <c r="N99" s="1079" t="s">
        <v>89</v>
      </c>
      <c r="O99" s="908"/>
      <c r="P99" s="742"/>
      <c r="Q99" s="742"/>
      <c r="R99" s="742" t="str">
        <f t="shared" si="11"/>
        <v>11 kV Silo+Titas Feeder (F-5)</v>
      </c>
      <c r="S99" s="2672">
        <f t="shared" si="12"/>
        <v>68291.117087804305</v>
      </c>
      <c r="T99" s="2672">
        <v>54248.558125188552</v>
      </c>
      <c r="U99" s="33">
        <f t="shared" si="13"/>
        <v>14042.558962615753</v>
      </c>
      <c r="V99" s="1104">
        <f t="shared" si="14"/>
        <v>25.885589309507466</v>
      </c>
      <c r="W99" s="33" t="str">
        <f t="shared" si="15"/>
        <v>OK</v>
      </c>
    </row>
    <row r="100" spans="1:23" s="699" customFormat="1" ht="21" customHeight="1" x14ac:dyDescent="0.3">
      <c r="A100" s="780">
        <v>10</v>
      </c>
      <c r="B100" s="781" t="s">
        <v>1355</v>
      </c>
      <c r="C100" s="711">
        <v>11</v>
      </c>
      <c r="D100" s="715" t="s">
        <v>1341</v>
      </c>
      <c r="E100" s="955" t="s">
        <v>1356</v>
      </c>
      <c r="F100" s="728">
        <v>1</v>
      </c>
      <c r="G100" s="713">
        <v>74651.5</v>
      </c>
      <c r="H100" s="713">
        <v>76031.199999999997</v>
      </c>
      <c r="I100" s="714">
        <f t="shared" si="9"/>
        <v>1379.6999999999971</v>
      </c>
      <c r="J100" s="711">
        <v>1000</v>
      </c>
      <c r="K100" s="915"/>
      <c r="L100" s="931">
        <f t="shared" si="10"/>
        <v>1379699.9999999972</v>
      </c>
      <c r="M100" s="931">
        <f t="shared" si="16"/>
        <v>1387647.3379387911</v>
      </c>
      <c r="N100" s="1079" t="s">
        <v>89</v>
      </c>
      <c r="O100" s="908"/>
      <c r="P100" s="742"/>
      <c r="Q100" s="742"/>
      <c r="R100" s="742" t="str">
        <f t="shared" si="11"/>
        <v>11 kV Monowar  Feeder (F-6)</v>
      </c>
      <c r="S100" s="2672">
        <f t="shared" si="12"/>
        <v>1387647.3379387911</v>
      </c>
      <c r="T100" s="2672">
        <v>1431264.5899344967</v>
      </c>
      <c r="U100" s="33">
        <f t="shared" si="13"/>
        <v>-43617.251995705534</v>
      </c>
      <c r="V100" s="1104">
        <f t="shared" si="14"/>
        <v>-3.0474625238721043</v>
      </c>
      <c r="W100" s="33" t="str">
        <f t="shared" si="15"/>
        <v>OK</v>
      </c>
    </row>
    <row r="101" spans="1:23" s="699" customFormat="1" ht="21" customHeight="1" x14ac:dyDescent="0.3">
      <c r="A101" s="780">
        <v>11</v>
      </c>
      <c r="B101" s="755" t="s">
        <v>1357</v>
      </c>
      <c r="C101" s="711">
        <v>11</v>
      </c>
      <c r="D101" s="715" t="s">
        <v>1341</v>
      </c>
      <c r="E101" s="955" t="s">
        <v>1358</v>
      </c>
      <c r="F101" s="728">
        <v>1</v>
      </c>
      <c r="G101" s="713">
        <v>27327.200000000001</v>
      </c>
      <c r="H101" s="713">
        <v>27327.200000000001</v>
      </c>
      <c r="I101" s="714">
        <f t="shared" si="9"/>
        <v>0</v>
      </c>
      <c r="J101" s="711">
        <v>1000</v>
      </c>
      <c r="K101" s="915"/>
      <c r="L101" s="931">
        <f t="shared" si="10"/>
        <v>0</v>
      </c>
      <c r="M101" s="931">
        <f t="shared" si="16"/>
        <v>0</v>
      </c>
      <c r="N101" s="1079" t="s">
        <v>89</v>
      </c>
      <c r="O101" s="908"/>
      <c r="P101" s="742"/>
      <c r="Q101" s="742"/>
      <c r="R101" s="742" t="str">
        <f t="shared" si="11"/>
        <v>11 kV Era Steel Feeder (F-7)</v>
      </c>
      <c r="S101" s="2672">
        <f t="shared" si="12"/>
        <v>0</v>
      </c>
      <c r="T101" s="2672">
        <v>0</v>
      </c>
      <c r="U101" s="33">
        <f t="shared" si="13"/>
        <v>0</v>
      </c>
      <c r="V101" s="1104" t="e">
        <f t="shared" si="14"/>
        <v>#DIV/0!</v>
      </c>
      <c r="W101" s="33" t="e">
        <f t="shared" si="15"/>
        <v>#DIV/0!</v>
      </c>
    </row>
    <row r="102" spans="1:23" s="699" customFormat="1" ht="21" customHeight="1" x14ac:dyDescent="0.3">
      <c r="A102" s="785">
        <v>12</v>
      </c>
      <c r="B102" s="755" t="s">
        <v>1359</v>
      </c>
      <c r="C102" s="711">
        <v>11</v>
      </c>
      <c r="D102" s="715" t="s">
        <v>1341</v>
      </c>
      <c r="E102" s="955"/>
      <c r="F102" s="728">
        <v>1</v>
      </c>
      <c r="G102" s="713">
        <v>25.575700000000001</v>
      </c>
      <c r="H102" s="713">
        <v>25.575700000000001</v>
      </c>
      <c r="I102" s="714">
        <f t="shared" si="9"/>
        <v>0</v>
      </c>
      <c r="J102" s="711">
        <v>40000</v>
      </c>
      <c r="K102" s="915"/>
      <c r="L102" s="931">
        <f t="shared" si="10"/>
        <v>0</v>
      </c>
      <c r="M102" s="931">
        <f t="shared" si="16"/>
        <v>0</v>
      </c>
      <c r="N102" s="1079" t="s">
        <v>89</v>
      </c>
      <c r="O102" s="909"/>
      <c r="P102" s="760"/>
      <c r="Q102" s="760"/>
      <c r="R102" s="760" t="str">
        <f t="shared" si="11"/>
        <v>11 kV Kalu Haji Road Feeder (F-8)</v>
      </c>
      <c r="S102" s="2672">
        <f t="shared" si="12"/>
        <v>0</v>
      </c>
      <c r="T102" s="2672">
        <v>0</v>
      </c>
      <c r="U102" s="33">
        <f t="shared" si="13"/>
        <v>0</v>
      </c>
      <c r="V102" s="1104" t="e">
        <f t="shared" si="14"/>
        <v>#DIV/0!</v>
      </c>
      <c r="W102" s="33" t="e">
        <f t="shared" si="15"/>
        <v>#DIV/0!</v>
      </c>
    </row>
    <row r="103" spans="1:23" s="699" customFormat="1" ht="21" customHeight="1" x14ac:dyDescent="0.3">
      <c r="A103" s="780">
        <v>13</v>
      </c>
      <c r="B103" s="781" t="s">
        <v>1360</v>
      </c>
      <c r="C103" s="711">
        <v>11</v>
      </c>
      <c r="D103" s="715" t="s">
        <v>1341</v>
      </c>
      <c r="E103" s="955" t="s">
        <v>1361</v>
      </c>
      <c r="F103" s="728">
        <v>1</v>
      </c>
      <c r="G103" s="713">
        <v>146439.6</v>
      </c>
      <c r="H103" s="713">
        <v>148801</v>
      </c>
      <c r="I103" s="714">
        <f t="shared" si="9"/>
        <v>2361.3999999999942</v>
      </c>
      <c r="J103" s="711">
        <v>1000</v>
      </c>
      <c r="K103" s="915"/>
      <c r="L103" s="931">
        <f>F103*I103*J103</f>
        <v>2361399.9999999944</v>
      </c>
      <c r="M103" s="931">
        <f t="shared" si="16"/>
        <v>2375002.1191626149</v>
      </c>
      <c r="N103" s="1983" t="s">
        <v>89</v>
      </c>
      <c r="O103" s="908"/>
      <c r="P103" s="742"/>
      <c r="Q103" s="742"/>
      <c r="R103" s="742" t="str">
        <f t="shared" si="11"/>
        <v>11 kV Mizmizi Feeder (F-9)</v>
      </c>
      <c r="S103" s="2672">
        <f t="shared" si="12"/>
        <v>2375002.1191626149</v>
      </c>
      <c r="T103" s="2672">
        <v>2446793.5191990668</v>
      </c>
      <c r="U103" s="33">
        <f t="shared" si="13"/>
        <v>-71791.400036451872</v>
      </c>
      <c r="V103" s="1104">
        <f t="shared" si="14"/>
        <v>-2.9341012828884745</v>
      </c>
      <c r="W103" s="33" t="str">
        <f t="shared" si="15"/>
        <v>OK</v>
      </c>
    </row>
    <row r="104" spans="1:23" s="699" customFormat="1" ht="21" customHeight="1" x14ac:dyDescent="0.3">
      <c r="A104" s="785">
        <v>14</v>
      </c>
      <c r="B104" s="755" t="s">
        <v>1362</v>
      </c>
      <c r="C104" s="711">
        <v>11</v>
      </c>
      <c r="D104" s="715" t="s">
        <v>1341</v>
      </c>
      <c r="E104" s="955" t="s">
        <v>1363</v>
      </c>
      <c r="F104" s="728">
        <v>1</v>
      </c>
      <c r="G104" s="713">
        <v>79.191800000000001</v>
      </c>
      <c r="H104" s="713">
        <v>87.412099999999995</v>
      </c>
      <c r="I104" s="714">
        <f t="shared" si="9"/>
        <v>8.2202999999999946</v>
      </c>
      <c r="J104" s="711">
        <v>40000</v>
      </c>
      <c r="K104" s="915"/>
      <c r="L104" s="931">
        <f>I104*J104*F104</f>
        <v>328811.99999999977</v>
      </c>
      <c r="M104" s="931">
        <f t="shared" si="16"/>
        <v>330706.02049889858</v>
      </c>
      <c r="N104" s="1983" t="s">
        <v>110</v>
      </c>
      <c r="O104" s="909"/>
      <c r="P104" s="760"/>
      <c r="Q104" s="760"/>
      <c r="R104" s="760" t="str">
        <f t="shared" si="11"/>
        <v>11 KV Jhilpar (F-10)</v>
      </c>
      <c r="S104" s="2672">
        <f t="shared" si="12"/>
        <v>330706.02049889858</v>
      </c>
      <c r="T104" s="2672">
        <v>314747.68693897099</v>
      </c>
      <c r="U104" s="33">
        <f t="shared" si="13"/>
        <v>15958.333559927589</v>
      </c>
      <c r="V104" s="1104">
        <f t="shared" si="14"/>
        <v>5.0701988361305679</v>
      </c>
      <c r="W104" s="33" t="str">
        <f t="shared" si="15"/>
        <v>OK</v>
      </c>
    </row>
    <row r="105" spans="1:23" s="699" customFormat="1" ht="21" customHeight="1" x14ac:dyDescent="0.3">
      <c r="A105" s="780">
        <v>15</v>
      </c>
      <c r="B105" s="781" t="s">
        <v>1364</v>
      </c>
      <c r="C105" s="711">
        <v>11</v>
      </c>
      <c r="D105" s="715" t="s">
        <v>1341</v>
      </c>
      <c r="E105" s="955" t="s">
        <v>1365</v>
      </c>
      <c r="F105" s="728">
        <v>1</v>
      </c>
      <c r="G105" s="713">
        <v>0</v>
      </c>
      <c r="H105" s="713">
        <v>0</v>
      </c>
      <c r="I105" s="714">
        <f t="shared" si="9"/>
        <v>0</v>
      </c>
      <c r="J105" s="711">
        <v>1000</v>
      </c>
      <c r="K105" s="915"/>
      <c r="L105" s="931">
        <f>I105*J105*F105</f>
        <v>0</v>
      </c>
      <c r="M105" s="931">
        <f t="shared" si="16"/>
        <v>0</v>
      </c>
      <c r="N105" s="1079" t="s">
        <v>89</v>
      </c>
      <c r="O105" s="908"/>
      <c r="P105" s="742"/>
      <c r="Q105" s="742"/>
      <c r="R105" s="742" t="str">
        <f t="shared" si="11"/>
        <v>11 kV Madrasha Road Feeder (F-11)</v>
      </c>
      <c r="S105" s="2672">
        <f t="shared" si="12"/>
        <v>0</v>
      </c>
      <c r="T105" s="2672">
        <v>0</v>
      </c>
      <c r="U105" s="33">
        <f t="shared" si="13"/>
        <v>0</v>
      </c>
      <c r="V105" s="1104" t="e">
        <f t="shared" si="14"/>
        <v>#DIV/0!</v>
      </c>
      <c r="W105" s="33" t="e">
        <f t="shared" si="15"/>
        <v>#DIV/0!</v>
      </c>
    </row>
    <row r="106" spans="1:23" s="699" customFormat="1" ht="21" customHeight="1" x14ac:dyDescent="0.3">
      <c r="A106" s="790">
        <v>16</v>
      </c>
      <c r="B106" s="727" t="s">
        <v>1366</v>
      </c>
      <c r="C106" s="711">
        <v>11</v>
      </c>
      <c r="D106" s="715" t="s">
        <v>1341</v>
      </c>
      <c r="E106" s="955" t="s">
        <v>1367</v>
      </c>
      <c r="F106" s="728">
        <v>1</v>
      </c>
      <c r="G106" s="713">
        <v>14255.5</v>
      </c>
      <c r="H106" s="713">
        <v>14944</v>
      </c>
      <c r="I106" s="714">
        <f t="shared" si="9"/>
        <v>688.5</v>
      </c>
      <c r="J106" s="711">
        <v>1000</v>
      </c>
      <c r="K106" s="915"/>
      <c r="L106" s="931">
        <f>I106*J106*F106</f>
        <v>688500</v>
      </c>
      <c r="M106" s="931">
        <f t="shared" si="16"/>
        <v>692465.89270918281</v>
      </c>
      <c r="N106" s="1079" t="s">
        <v>89</v>
      </c>
      <c r="O106" s="906"/>
      <c r="P106" s="700"/>
      <c r="Q106" s="700"/>
      <c r="R106" s="700" t="str">
        <f t="shared" si="11"/>
        <v>11 kV Orion Pharma Ltd (Old EGCB 335 MW) (F-12)</v>
      </c>
      <c r="S106" s="2672">
        <f t="shared" si="12"/>
        <v>692465.89270918281</v>
      </c>
      <c r="T106" s="2672">
        <v>722974.2050894514</v>
      </c>
      <c r="U106" s="33">
        <f t="shared" si="13"/>
        <v>-30508.312380268588</v>
      </c>
      <c r="V106" s="1104">
        <f t="shared" si="14"/>
        <v>-4.2198341469864591</v>
      </c>
      <c r="W106" s="33" t="str">
        <f t="shared" si="15"/>
        <v>OK</v>
      </c>
    </row>
    <row r="107" spans="1:23" s="699" customFormat="1" ht="21" customHeight="1" x14ac:dyDescent="0.3">
      <c r="A107" s="780">
        <v>17</v>
      </c>
      <c r="B107" s="781" t="s">
        <v>1368</v>
      </c>
      <c r="C107" s="711">
        <v>11</v>
      </c>
      <c r="D107" s="715" t="s">
        <v>1341</v>
      </c>
      <c r="E107" s="955" t="s">
        <v>1369</v>
      </c>
      <c r="F107" s="728">
        <v>1</v>
      </c>
      <c r="G107" s="713">
        <v>129895.9</v>
      </c>
      <c r="H107" s="713">
        <v>129895.9</v>
      </c>
      <c r="I107" s="714">
        <f t="shared" si="9"/>
        <v>0</v>
      </c>
      <c r="J107" s="711">
        <v>1000</v>
      </c>
      <c r="K107" s="915"/>
      <c r="L107" s="931">
        <f>I107*J107*F107</f>
        <v>0</v>
      </c>
      <c r="M107" s="931">
        <f t="shared" si="16"/>
        <v>0</v>
      </c>
      <c r="N107" s="1079" t="s">
        <v>89</v>
      </c>
      <c r="O107" s="908"/>
      <c r="P107" s="742"/>
      <c r="Q107" s="742"/>
      <c r="R107" s="742" t="str">
        <f t="shared" si="11"/>
        <v>Seven Horse Feeder (F-13)</v>
      </c>
      <c r="S107" s="2672">
        <f t="shared" si="12"/>
        <v>0</v>
      </c>
      <c r="T107" s="2672">
        <v>0</v>
      </c>
      <c r="U107" s="33">
        <f t="shared" si="13"/>
        <v>0</v>
      </c>
      <c r="V107" s="1104" t="e">
        <f t="shared" si="14"/>
        <v>#DIV/0!</v>
      </c>
      <c r="W107" s="33" t="e">
        <f t="shared" si="15"/>
        <v>#DIV/0!</v>
      </c>
    </row>
    <row r="108" spans="1:23" s="699" customFormat="1" ht="21" customHeight="1" thickBot="1" x14ac:dyDescent="0.35">
      <c r="A108" s="780">
        <v>18</v>
      </c>
      <c r="B108" s="753" t="s">
        <v>1370</v>
      </c>
      <c r="C108" s="711">
        <v>11</v>
      </c>
      <c r="D108" s="715" t="s">
        <v>1341</v>
      </c>
      <c r="E108" s="955" t="s">
        <v>1371</v>
      </c>
      <c r="F108" s="728">
        <v>1</v>
      </c>
      <c r="G108" s="713">
        <v>146418.5</v>
      </c>
      <c r="H108" s="713">
        <v>149268.1</v>
      </c>
      <c r="I108" s="714">
        <f t="shared" si="9"/>
        <v>2849.6000000000058</v>
      </c>
      <c r="J108" s="711">
        <v>1000</v>
      </c>
      <c r="K108" s="915"/>
      <c r="L108" s="931">
        <f>I108*J108*F108</f>
        <v>2849600.0000000056</v>
      </c>
      <c r="M108" s="931">
        <f>L108*$K$109/$L$109</f>
        <v>2866014.2452637493</v>
      </c>
      <c r="N108" s="1079" t="s">
        <v>89</v>
      </c>
      <c r="O108" s="908"/>
      <c r="P108" s="742"/>
      <c r="Q108" s="742"/>
      <c r="R108" s="742" t="str">
        <f t="shared" si="11"/>
        <v>11 kV Shanti Nagar  (F-14)</v>
      </c>
      <c r="S108" s="2672">
        <f t="shared" si="12"/>
        <v>2866014.2452637493</v>
      </c>
      <c r="T108" s="2672">
        <v>2915044.2314375504</v>
      </c>
      <c r="U108" s="33">
        <f t="shared" si="13"/>
        <v>-49029.986173801124</v>
      </c>
      <c r="V108" s="1104">
        <f t="shared" si="14"/>
        <v>-1.6819637124209963</v>
      </c>
      <c r="W108" s="33" t="str">
        <f t="shared" si="15"/>
        <v>OK</v>
      </c>
    </row>
    <row r="109" spans="1:23" s="699" customFormat="1" ht="21" customHeight="1" thickBot="1" x14ac:dyDescent="0.35">
      <c r="A109" s="761"/>
      <c r="B109" s="762"/>
      <c r="C109" s="763"/>
      <c r="D109" s="763"/>
      <c r="E109" s="967"/>
      <c r="F109" s="763"/>
      <c r="G109" s="2250"/>
      <c r="H109" s="2250"/>
      <c r="I109" s="738"/>
      <c r="J109" s="764" t="s">
        <v>27</v>
      </c>
      <c r="K109" s="765">
        <f>K93</f>
        <v>14333000</v>
      </c>
      <c r="L109" s="765">
        <f>SUM(L95:L108)</f>
        <v>14250911.999999991</v>
      </c>
      <c r="M109" s="765">
        <f>SUM(M95:M108)</f>
        <v>14332999.999999998</v>
      </c>
      <c r="N109" s="1984">
        <f>(M109-L109)/L109*100</f>
        <v>0.57601927511732232</v>
      </c>
      <c r="O109" s="922"/>
      <c r="P109" s="703"/>
      <c r="Q109" s="703"/>
      <c r="R109" s="703"/>
      <c r="S109" s="2672"/>
      <c r="T109" s="2672"/>
      <c r="U109" s="2655"/>
      <c r="V109" s="703"/>
      <c r="W109" s="703"/>
    </row>
    <row r="110" spans="1:23" x14ac:dyDescent="0.3">
      <c r="N110" s="1974"/>
    </row>
    <row r="111" spans="1:23" ht="17.25" customHeight="1" x14ac:dyDescent="0.3">
      <c r="E111"/>
      <c r="F111" s="3107" t="s">
        <v>815</v>
      </c>
      <c r="G111" s="3108"/>
      <c r="H111" s="3109"/>
      <c r="I111" s="555" t="s">
        <v>14</v>
      </c>
      <c r="J111" s="511"/>
      <c r="N111" s="1974"/>
    </row>
    <row r="112" spans="1:23" ht="17.25" customHeight="1" x14ac:dyDescent="0.3">
      <c r="E112"/>
      <c r="F112" s="80" t="s">
        <v>89</v>
      </c>
      <c r="G112" s="3298" t="s">
        <v>4068</v>
      </c>
      <c r="H112" s="3298"/>
      <c r="I112" s="1643">
        <f>SUM(M95:M103,M105:M108)</f>
        <v>14002293.9795011</v>
      </c>
      <c r="J112" s="511"/>
      <c r="N112" s="1974"/>
    </row>
    <row r="113" spans="1:23" ht="17.25" customHeight="1" x14ac:dyDescent="0.3">
      <c r="E113"/>
      <c r="F113" s="80" t="s">
        <v>110</v>
      </c>
      <c r="G113" s="3298" t="s">
        <v>4068</v>
      </c>
      <c r="H113" s="3298"/>
      <c r="I113" s="1643">
        <f>M104</f>
        <v>330706.02049889858</v>
      </c>
      <c r="J113" s="511"/>
      <c r="N113" s="1974"/>
    </row>
    <row r="114" spans="1:23" ht="17.25" customHeight="1" x14ac:dyDescent="0.3">
      <c r="E114"/>
      <c r="F114" s="80"/>
      <c r="G114" s="3298"/>
      <c r="H114" s="3298"/>
      <c r="I114" s="530"/>
      <c r="J114" s="511"/>
      <c r="N114" s="1974"/>
    </row>
    <row r="115" spans="1:23" ht="17.25" customHeight="1" x14ac:dyDescent="0.3">
      <c r="E115" s="520"/>
      <c r="F115" s="80"/>
      <c r="G115" s="3298"/>
      <c r="H115" s="3298"/>
      <c r="I115" s="530"/>
      <c r="J115" s="511"/>
      <c r="N115" s="1974"/>
    </row>
    <row r="116" spans="1:23" ht="17.25" customHeight="1" x14ac:dyDescent="0.3">
      <c r="E116"/>
      <c r="F116" s="1090"/>
      <c r="G116" s="3298"/>
      <c r="H116" s="3298"/>
      <c r="I116" s="530"/>
      <c r="J116" s="511"/>
      <c r="N116" s="1974"/>
    </row>
    <row r="117" spans="1:23" ht="17.25" customHeight="1" x14ac:dyDescent="0.3">
      <c r="E117"/>
      <c r="F117" s="3175" t="s">
        <v>199</v>
      </c>
      <c r="G117" s="3176"/>
      <c r="H117" s="3177"/>
      <c r="I117" s="540">
        <f>SUM(I112:I116)</f>
        <v>14332999.999999998</v>
      </c>
      <c r="J117" s="42">
        <f>I117-M109</f>
        <v>0</v>
      </c>
      <c r="N117" s="1974"/>
    </row>
    <row r="118" spans="1:23" x14ac:dyDescent="0.3">
      <c r="E118"/>
      <c r="F118" s="674"/>
      <c r="G118" s="2214"/>
      <c r="H118" s="2214"/>
      <c r="I118" s="511"/>
      <c r="J118" s="511"/>
      <c r="N118" s="1974"/>
    </row>
    <row r="119" spans="1:23" x14ac:dyDescent="0.3">
      <c r="A119" s="511"/>
      <c r="B119" s="523"/>
      <c r="C119" s="520"/>
      <c r="D119" s="596"/>
      <c r="E119" s="952"/>
      <c r="F119" s="511"/>
      <c r="G119" s="2214"/>
      <c r="H119" s="2214"/>
      <c r="I119" s="511"/>
      <c r="J119" s="511"/>
      <c r="K119" s="580"/>
      <c r="L119" s="511"/>
      <c r="M119" s="511"/>
      <c r="N119" s="1974"/>
      <c r="O119" s="511"/>
    </row>
    <row r="120" spans="1:23" ht="24.6" x14ac:dyDescent="0.3">
      <c r="A120" s="27"/>
      <c r="B120" s="3128" t="s">
        <v>2029</v>
      </c>
      <c r="C120" s="3128"/>
      <c r="D120" s="3128"/>
      <c r="E120" s="3128"/>
      <c r="F120" s="3128"/>
      <c r="G120" s="3128"/>
      <c r="H120" s="3128"/>
      <c r="I120" s="3128"/>
      <c r="J120" s="3128"/>
      <c r="K120" s="3128"/>
      <c r="L120" s="3128"/>
      <c r="M120" s="3128"/>
      <c r="N120" s="56"/>
      <c r="O120" s="511"/>
    </row>
    <row r="121" spans="1:23" x14ac:dyDescent="0.3">
      <c r="A121" s="511"/>
      <c r="B121" s="523"/>
      <c r="C121" s="520"/>
      <c r="D121" s="596"/>
      <c r="E121" s="952"/>
      <c r="F121" s="511"/>
      <c r="G121" s="2214"/>
      <c r="H121" s="2214"/>
      <c r="I121" s="511"/>
      <c r="J121" s="511"/>
      <c r="K121" s="580"/>
      <c r="L121" s="511"/>
      <c r="M121" s="511"/>
      <c r="N121" s="56"/>
      <c r="O121" s="511"/>
    </row>
    <row r="122" spans="1:23" x14ac:dyDescent="0.3">
      <c r="A122" s="511"/>
      <c r="B122" s="523"/>
      <c r="C122" s="520"/>
      <c r="D122" s="596"/>
      <c r="E122" s="952"/>
      <c r="F122" s="511"/>
      <c r="G122" s="2214"/>
      <c r="H122" s="2214"/>
      <c r="I122" s="511"/>
      <c r="J122" s="511"/>
      <c r="K122" s="580"/>
      <c r="L122" s="511"/>
      <c r="M122" s="511"/>
      <c r="N122" s="56"/>
      <c r="O122" s="511"/>
    </row>
    <row r="123" spans="1:23" ht="31.2" x14ac:dyDescent="0.3">
      <c r="A123" s="3086" t="s">
        <v>2030</v>
      </c>
      <c r="B123" s="3086"/>
      <c r="C123" s="3086"/>
      <c r="D123" s="3086"/>
      <c r="E123" s="3086"/>
      <c r="F123" s="3086"/>
      <c r="G123" s="3086"/>
      <c r="H123" s="3086"/>
      <c r="I123" s="3086"/>
      <c r="J123" s="3086"/>
      <c r="K123" s="3086"/>
      <c r="L123" s="3086"/>
      <c r="M123" s="3086"/>
      <c r="N123" s="3086"/>
      <c r="O123" s="629" t="str">
        <f>$O$6</f>
        <v>Month August-2023</v>
      </c>
      <c r="R123" s="1103" t="s">
        <v>4084</v>
      </c>
      <c r="S123" s="2672" t="str">
        <f>O123</f>
        <v>Month August-2023</v>
      </c>
      <c r="T123" s="2672" t="s">
        <v>5037</v>
      </c>
      <c r="U123" s="1103" t="s">
        <v>15</v>
      </c>
      <c r="V123" s="1103" t="s">
        <v>4085</v>
      </c>
      <c r="W123" s="1103" t="s">
        <v>17</v>
      </c>
    </row>
    <row r="124" spans="1:23" x14ac:dyDescent="0.3">
      <c r="A124" s="3087" t="s">
        <v>0</v>
      </c>
      <c r="B124" s="3089" t="s">
        <v>1</v>
      </c>
      <c r="C124" s="3091" t="s">
        <v>2</v>
      </c>
      <c r="D124" s="3092"/>
      <c r="E124" s="3093"/>
      <c r="F124" s="3096" t="s">
        <v>3</v>
      </c>
      <c r="G124" s="3091" t="s">
        <v>4</v>
      </c>
      <c r="H124" s="3093"/>
      <c r="I124" s="3068"/>
      <c r="J124" s="3096" t="s">
        <v>5</v>
      </c>
      <c r="K124" s="3091" t="s">
        <v>6</v>
      </c>
      <c r="L124" s="3068"/>
      <c r="M124" s="95" t="s">
        <v>29</v>
      </c>
      <c r="N124" s="1985"/>
      <c r="O124" s="3067" t="s">
        <v>7</v>
      </c>
    </row>
    <row r="125" spans="1:23" ht="46.8" x14ac:dyDescent="0.3">
      <c r="A125" s="3088"/>
      <c r="B125" s="3090"/>
      <c r="C125" s="3084" t="s">
        <v>824</v>
      </c>
      <c r="D125" s="3085"/>
      <c r="E125" s="969" t="s">
        <v>9</v>
      </c>
      <c r="F125" s="3088"/>
      <c r="G125" s="2218" t="str">
        <f>'NORTH-1'!G8</f>
        <v>Reading at 00.00hr 
01.08.2023</v>
      </c>
      <c r="H125" s="2218" t="str">
        <f>'NORTH-1'!H8</f>
        <v>Reading at 00.00hr 
01.09.2023</v>
      </c>
      <c r="I125" s="1" t="s">
        <v>10</v>
      </c>
      <c r="J125" s="3088"/>
      <c r="K125" s="1" t="s">
        <v>11</v>
      </c>
      <c r="L125" s="1" t="s">
        <v>12</v>
      </c>
      <c r="M125" s="508" t="s">
        <v>30</v>
      </c>
      <c r="N125" s="1986" t="s">
        <v>41</v>
      </c>
      <c r="O125" s="3068"/>
      <c r="S125" s="2672">
        <v>15283200.000000071</v>
      </c>
      <c r="T125" s="2672">
        <v>15283200.000000071</v>
      </c>
      <c r="U125" s="33">
        <f>S125-T125</f>
        <v>0</v>
      </c>
      <c r="V125" s="1104">
        <f>U125/T125*100</f>
        <v>0</v>
      </c>
      <c r="W125" s="33" t="str">
        <f>IF(V125&gt;40,"FAULT",IF(V125&lt;-40,"CHECK","OK"))</f>
        <v>OK</v>
      </c>
    </row>
    <row r="126" spans="1:23" x14ac:dyDescent="0.3">
      <c r="A126" s="594">
        <v>1</v>
      </c>
      <c r="B126" s="551">
        <v>2</v>
      </c>
      <c r="C126" s="551">
        <v>3</v>
      </c>
      <c r="D126" s="551">
        <v>4</v>
      </c>
      <c r="E126" s="551">
        <v>5</v>
      </c>
      <c r="F126" s="551">
        <v>6</v>
      </c>
      <c r="G126" s="2618">
        <f>'PDB Bill AMR'!$H$5</f>
        <v>8</v>
      </c>
      <c r="H126" s="2618">
        <f>'PDB Bill AMR'!$H$5</f>
        <v>8</v>
      </c>
      <c r="I126" s="594" t="s">
        <v>2021</v>
      </c>
      <c r="J126" s="594">
        <v>10</v>
      </c>
      <c r="K126" s="2623" t="s">
        <v>2022</v>
      </c>
      <c r="L126" s="2623" t="s">
        <v>5041</v>
      </c>
      <c r="M126" s="594">
        <v>13</v>
      </c>
      <c r="N126" s="594">
        <v>14</v>
      </c>
      <c r="O126" s="594">
        <v>15</v>
      </c>
    </row>
    <row r="127" spans="1:23" x14ac:dyDescent="0.3">
      <c r="A127" s="519"/>
      <c r="B127" s="513" t="s">
        <v>2031</v>
      </c>
      <c r="C127" s="514"/>
      <c r="D127" s="514"/>
      <c r="E127" s="957"/>
      <c r="F127" s="514"/>
      <c r="G127" s="2211"/>
      <c r="H127" s="2211"/>
      <c r="I127" s="514"/>
      <c r="J127" s="514"/>
      <c r="K127" s="573"/>
      <c r="L127" s="514"/>
      <c r="M127" s="515"/>
      <c r="N127" s="1987"/>
      <c r="O127" s="507"/>
    </row>
    <row r="128" spans="1:23" x14ac:dyDescent="0.3">
      <c r="A128" s="1341">
        <f t="shared" ref="A128:M128" si="17">A59</f>
        <v>8</v>
      </c>
      <c r="B128" s="1342" t="str">
        <f t="shared" si="17"/>
        <v>33 kV Demra-1 Feeder</v>
      </c>
      <c r="C128" s="1405">
        <f t="shared" si="17"/>
        <v>33</v>
      </c>
      <c r="D128" s="1405" t="str">
        <f t="shared" si="17"/>
        <v>DPDC</v>
      </c>
      <c r="E128" s="1406" t="str">
        <f t="shared" si="17"/>
        <v>07389489</v>
      </c>
      <c r="F128" s="1407">
        <f t="shared" si="17"/>
        <v>1</v>
      </c>
      <c r="G128" s="2251">
        <f t="shared" ref="G128" si="18">G59</f>
        <v>6133.76</v>
      </c>
      <c r="H128" s="2251">
        <f t="shared" si="17"/>
        <v>6174.9</v>
      </c>
      <c r="I128" s="1408">
        <f t="shared" si="17"/>
        <v>41.139999999999418</v>
      </c>
      <c r="J128" s="1403">
        <f t="shared" si="17"/>
        <v>240000</v>
      </c>
      <c r="K128" s="1409">
        <f t="shared" si="17"/>
        <v>0</v>
      </c>
      <c r="L128" s="1410">
        <f t="shared" si="17"/>
        <v>9873599.9999998603</v>
      </c>
      <c r="M128" s="1180">
        <f t="shared" si="17"/>
        <v>9832625.2734576762</v>
      </c>
      <c r="N128" s="585"/>
      <c r="O128" s="8"/>
    </row>
    <row r="129" spans="1:23" x14ac:dyDescent="0.3">
      <c r="A129" s="1341">
        <f t="shared" ref="A129:M129" si="19">A60</f>
        <v>0</v>
      </c>
      <c r="B129" s="1342">
        <f t="shared" si="19"/>
        <v>0</v>
      </c>
      <c r="C129" s="1404">
        <f t="shared" si="19"/>
        <v>33</v>
      </c>
      <c r="D129" s="1404" t="str">
        <f t="shared" si="19"/>
        <v>P.Cell</v>
      </c>
      <c r="E129" s="1411" t="str">
        <f t="shared" si="19"/>
        <v>08993676</v>
      </c>
      <c r="F129" s="1412">
        <f t="shared" si="19"/>
        <v>1</v>
      </c>
      <c r="G129" s="2252">
        <f t="shared" ref="G129" si="20">G60</f>
        <v>5779.4</v>
      </c>
      <c r="H129" s="2252">
        <f t="shared" si="19"/>
        <v>5820.5</v>
      </c>
      <c r="I129" s="1413">
        <f t="shared" si="19"/>
        <v>41.100000000000364</v>
      </c>
      <c r="J129" s="1404">
        <f t="shared" si="19"/>
        <v>240000</v>
      </c>
      <c r="K129" s="1414">
        <f t="shared" si="19"/>
        <v>0</v>
      </c>
      <c r="L129" s="1415">
        <f t="shared" si="19"/>
        <v>9864000.0000000875</v>
      </c>
      <c r="M129" s="1180">
        <f t="shared" si="19"/>
        <v>9823065.1127642151</v>
      </c>
      <c r="N129" s="585"/>
      <c r="O129" s="8"/>
    </row>
    <row r="130" spans="1:23" x14ac:dyDescent="0.3">
      <c r="A130" s="1341">
        <f t="shared" ref="A130:M130" si="21">A61</f>
        <v>13</v>
      </c>
      <c r="B130" s="1342" t="str">
        <f t="shared" si="21"/>
        <v>33 kV Demra-2 Feeder</v>
      </c>
      <c r="C130" s="1395">
        <f t="shared" si="21"/>
        <v>33</v>
      </c>
      <c r="D130" s="1403" t="str">
        <f t="shared" si="21"/>
        <v>DPDC</v>
      </c>
      <c r="E130" s="1416" t="str">
        <f t="shared" si="21"/>
        <v>07389484</v>
      </c>
      <c r="F130" s="1417">
        <f t="shared" si="21"/>
        <v>1</v>
      </c>
      <c r="G130" s="2253">
        <f t="shared" ref="G130" si="22">G61</f>
        <v>5632.25</v>
      </c>
      <c r="H130" s="2253">
        <f t="shared" si="21"/>
        <v>5693.6</v>
      </c>
      <c r="I130" s="1419">
        <f t="shared" si="21"/>
        <v>61.350000000000364</v>
      </c>
      <c r="J130" s="1395">
        <f t="shared" si="21"/>
        <v>240000</v>
      </c>
      <c r="K130" s="1420">
        <f t="shared" si="21"/>
        <v>0</v>
      </c>
      <c r="L130" s="1421">
        <f t="shared" si="21"/>
        <v>14724000.000000088</v>
      </c>
      <c r="M130" s="1180">
        <f t="shared" si="21"/>
        <v>14662896.463943621</v>
      </c>
      <c r="N130" s="585"/>
      <c r="O130" s="8"/>
    </row>
    <row r="131" spans="1:23" x14ac:dyDescent="0.3">
      <c r="A131" s="1345">
        <f t="shared" ref="A131:M131" si="23">A62</f>
        <v>0</v>
      </c>
      <c r="B131" s="1342">
        <f t="shared" si="23"/>
        <v>0</v>
      </c>
      <c r="C131" s="1170">
        <f t="shared" si="23"/>
        <v>33</v>
      </c>
      <c r="D131" s="1170" t="str">
        <f t="shared" si="23"/>
        <v>P.Cell</v>
      </c>
      <c r="E131" s="1422" t="str">
        <f t="shared" si="23"/>
        <v>08993665</v>
      </c>
      <c r="F131" s="1423">
        <f t="shared" si="23"/>
        <v>1</v>
      </c>
      <c r="G131" s="2254">
        <f t="shared" ref="G131" si="24">G62</f>
        <v>5340.51</v>
      </c>
      <c r="H131" s="2254">
        <f t="shared" si="23"/>
        <v>5399.8180000000002</v>
      </c>
      <c r="I131" s="1413">
        <f t="shared" si="23"/>
        <v>59.307999999999993</v>
      </c>
      <c r="J131" s="1424">
        <f t="shared" si="23"/>
        <v>240000</v>
      </c>
      <c r="K131" s="1425">
        <f t="shared" si="23"/>
        <v>0</v>
      </c>
      <c r="L131" s="1410">
        <f t="shared" si="23"/>
        <v>14233919.999999998</v>
      </c>
      <c r="M131" s="1180">
        <f t="shared" si="23"/>
        <v>14174850.260530774</v>
      </c>
      <c r="N131" s="585"/>
      <c r="O131" s="507"/>
    </row>
    <row r="132" spans="1:23" x14ac:dyDescent="0.3">
      <c r="A132" s="519"/>
      <c r="B132" s="100"/>
      <c r="C132" s="89"/>
      <c r="D132" s="601"/>
      <c r="E132" s="971"/>
      <c r="F132" s="46"/>
      <c r="G132" s="47"/>
      <c r="H132" s="47"/>
      <c r="I132" s="47"/>
      <c r="J132" s="94" t="s">
        <v>27</v>
      </c>
      <c r="K132" s="42">
        <f>K131+K129</f>
        <v>0</v>
      </c>
      <c r="L132" s="42">
        <f>L128+L130</f>
        <v>24597599.999999948</v>
      </c>
      <c r="M132" s="42">
        <f>M128+M130</f>
        <v>24495521.737401299</v>
      </c>
      <c r="N132" s="1988"/>
      <c r="O132" s="507"/>
    </row>
    <row r="133" spans="1:23" x14ac:dyDescent="0.3">
      <c r="A133" s="507"/>
      <c r="B133" s="513" t="s">
        <v>2032</v>
      </c>
      <c r="C133" s="514"/>
      <c r="D133" s="514"/>
      <c r="E133" s="957"/>
      <c r="F133" s="514"/>
      <c r="G133" s="2211"/>
      <c r="H133" s="2211"/>
      <c r="I133" s="514"/>
      <c r="J133" s="607"/>
      <c r="K133" s="608"/>
      <c r="L133" s="609"/>
      <c r="M133" s="609"/>
      <c r="N133" s="1987"/>
      <c r="O133" s="11"/>
    </row>
    <row r="134" spans="1:23" s="699" customFormat="1" ht="15.75" customHeight="1" x14ac:dyDescent="0.3">
      <c r="A134" s="746">
        <v>5</v>
      </c>
      <c r="B134" s="753" t="s">
        <v>2023</v>
      </c>
      <c r="C134" s="771">
        <v>33</v>
      </c>
      <c r="D134" s="771" t="s">
        <v>282</v>
      </c>
      <c r="E134" s="972" t="s">
        <v>1372</v>
      </c>
      <c r="F134" s="799">
        <v>3</v>
      </c>
      <c r="G134" s="2255">
        <v>318358.5</v>
      </c>
      <c r="H134" s="2255">
        <v>345870.6</v>
      </c>
      <c r="I134" s="758">
        <f>H134-G134</f>
        <v>27512.099999999977</v>
      </c>
      <c r="J134" s="756">
        <v>240</v>
      </c>
      <c r="K134" s="800">
        <f>F134*I134*J134</f>
        <v>19808711.999999985</v>
      </c>
      <c r="L134" s="801"/>
      <c r="M134" s="703"/>
      <c r="N134" s="1081"/>
      <c r="O134" s="907"/>
      <c r="P134" s="703"/>
      <c r="Q134" s="703"/>
      <c r="R134" s="703"/>
      <c r="S134" s="2672"/>
      <c r="T134" s="2672"/>
      <c r="U134" s="2655"/>
      <c r="V134" s="703"/>
      <c r="W134" s="703"/>
    </row>
    <row r="135" spans="1:23" s="699" customFormat="1" ht="15.75" customHeight="1" x14ac:dyDescent="0.3">
      <c r="A135" s="802">
        <v>6</v>
      </c>
      <c r="B135" s="803" t="s">
        <v>1373</v>
      </c>
      <c r="C135" s="804">
        <v>33</v>
      </c>
      <c r="D135" s="805" t="s">
        <v>372</v>
      </c>
      <c r="E135" s="973">
        <v>9155454</v>
      </c>
      <c r="F135" s="806">
        <v>1</v>
      </c>
      <c r="G135" s="2256">
        <v>574</v>
      </c>
      <c r="H135" s="2256">
        <v>574</v>
      </c>
      <c r="I135" s="807">
        <f>H135-G135</f>
        <v>0</v>
      </c>
      <c r="J135" s="805">
        <v>360000</v>
      </c>
      <c r="K135" s="808">
        <f>F135*I135*J135</f>
        <v>0</v>
      </c>
      <c r="L135" s="809"/>
      <c r="M135" s="703"/>
      <c r="N135" s="1081"/>
      <c r="O135" s="907" t="s">
        <v>4702</v>
      </c>
      <c r="P135" s="703"/>
      <c r="Q135" s="703"/>
      <c r="R135" s="703"/>
      <c r="S135" s="2672"/>
      <c r="T135" s="2672"/>
      <c r="U135" s="2655"/>
      <c r="V135" s="703"/>
      <c r="W135" s="703"/>
    </row>
    <row r="136" spans="1:23" x14ac:dyDescent="0.3">
      <c r="A136" s="507"/>
      <c r="B136" s="100"/>
      <c r="C136" s="89"/>
      <c r="D136" s="601"/>
      <c r="E136" s="971"/>
      <c r="F136" s="46"/>
      <c r="G136" s="47">
        <v>0</v>
      </c>
      <c r="H136" s="47">
        <v>0</v>
      </c>
      <c r="I136" s="35"/>
      <c r="J136" s="94" t="s">
        <v>27</v>
      </c>
      <c r="K136" s="42">
        <f>SUM(K134:K135)</f>
        <v>19808711.999999985</v>
      </c>
      <c r="L136" s="42">
        <f>SUM(L134:L135)</f>
        <v>0</v>
      </c>
      <c r="M136" s="42">
        <f>SUM(M134:M135)</f>
        <v>0</v>
      </c>
      <c r="N136" s="1989"/>
      <c r="O136" s="11"/>
    </row>
    <row r="137" spans="1:23" x14ac:dyDescent="0.3">
      <c r="A137" s="507"/>
      <c r="B137" s="532" t="s">
        <v>4333</v>
      </c>
      <c r="C137" s="533"/>
      <c r="D137" s="533"/>
      <c r="E137" s="963"/>
      <c r="F137" s="533"/>
      <c r="G137" s="2216">
        <v>0</v>
      </c>
      <c r="H137" s="2216">
        <v>0</v>
      </c>
      <c r="I137" s="533"/>
      <c r="J137" s="533"/>
      <c r="K137" s="578"/>
      <c r="L137" s="533"/>
      <c r="M137" s="536"/>
      <c r="N137" s="1982"/>
      <c r="O137" s="7"/>
    </row>
    <row r="138" spans="1:23" s="699" customFormat="1" ht="15.75" customHeight="1" x14ac:dyDescent="0.3">
      <c r="A138" s="818">
        <v>10</v>
      </c>
      <c r="B138" s="753" t="s">
        <v>1379</v>
      </c>
      <c r="C138" s="818">
        <v>33</v>
      </c>
      <c r="D138" s="941" t="s">
        <v>800</v>
      </c>
      <c r="E138" s="974" t="s">
        <v>1380</v>
      </c>
      <c r="F138" s="815">
        <v>1</v>
      </c>
      <c r="G138" s="2257">
        <v>1011.11</v>
      </c>
      <c r="H138" s="2257">
        <v>1013.16</v>
      </c>
      <c r="I138" s="758">
        <f>H138-G138</f>
        <v>2.0499999999999545</v>
      </c>
      <c r="J138" s="818">
        <v>240000</v>
      </c>
      <c r="K138" s="819"/>
      <c r="L138" s="817">
        <f>J138*I138*F138</f>
        <v>491999.99999998906</v>
      </c>
      <c r="M138" s="703"/>
      <c r="N138" s="3" t="s">
        <v>89</v>
      </c>
      <c r="O138" s="907"/>
      <c r="P138" s="703"/>
      <c r="Q138" s="703"/>
      <c r="R138" s="703"/>
      <c r="S138" s="2672"/>
      <c r="T138" s="2672"/>
      <c r="U138" s="2655"/>
      <c r="V138" s="703"/>
      <c r="W138" s="703"/>
    </row>
    <row r="139" spans="1:23" x14ac:dyDescent="0.3">
      <c r="A139" s="507"/>
      <c r="B139" s="98" t="s">
        <v>795</v>
      </c>
      <c r="C139" s="51">
        <v>33</v>
      </c>
      <c r="D139" s="937"/>
      <c r="E139" s="975"/>
      <c r="F139" s="3"/>
      <c r="G139" s="4">
        <v>0</v>
      </c>
      <c r="H139" s="4">
        <v>0</v>
      </c>
      <c r="I139" s="4"/>
      <c r="J139" s="507"/>
      <c r="K139" s="574"/>
      <c r="L139" s="15">
        <f>J139*I139*F139</f>
        <v>0</v>
      </c>
      <c r="M139" s="15"/>
      <c r="N139" s="3"/>
      <c r="O139" s="507"/>
    </row>
    <row r="140" spans="1:23" x14ac:dyDescent="0.3">
      <c r="A140" s="507"/>
      <c r="B140" s="93"/>
      <c r="C140" s="87"/>
      <c r="D140" s="87"/>
      <c r="E140" s="948"/>
      <c r="F140" s="36"/>
      <c r="G140" s="36">
        <v>0</v>
      </c>
      <c r="H140" s="36">
        <v>0</v>
      </c>
      <c r="I140" s="36"/>
      <c r="J140" s="93" t="s">
        <v>262</v>
      </c>
      <c r="K140" s="577"/>
      <c r="L140" s="54">
        <f>SUM(L138:L139)</f>
        <v>491999.99999998906</v>
      </c>
      <c r="M140" s="521"/>
      <c r="O140" s="507"/>
    </row>
    <row r="141" spans="1:23" x14ac:dyDescent="0.3">
      <c r="A141" s="507"/>
      <c r="B141" s="100"/>
      <c r="C141" s="89"/>
      <c r="D141" s="601"/>
      <c r="E141" s="971"/>
      <c r="F141" s="46"/>
      <c r="G141" s="47">
        <v>0</v>
      </c>
      <c r="H141" s="47">
        <v>0</v>
      </c>
      <c r="I141" s="35"/>
      <c r="J141" s="94"/>
      <c r="K141" s="584"/>
      <c r="L141" s="42"/>
      <c r="M141" s="42"/>
      <c r="N141" s="1989"/>
      <c r="O141" s="11"/>
    </row>
    <row r="142" spans="1:23" x14ac:dyDescent="0.3">
      <c r="A142" s="524"/>
      <c r="B142" s="532" t="s">
        <v>4334</v>
      </c>
      <c r="C142" s="533"/>
      <c r="D142" s="533"/>
      <c r="E142" s="963"/>
      <c r="F142" s="533"/>
      <c r="G142" s="2216">
        <v>0</v>
      </c>
      <c r="H142" s="2216">
        <v>0</v>
      </c>
      <c r="I142" s="533"/>
      <c r="J142" s="49"/>
      <c r="K142" s="587"/>
      <c r="L142" s="50"/>
      <c r="M142" s="50"/>
      <c r="N142" s="1982"/>
      <c r="O142" s="11"/>
    </row>
    <row r="143" spans="1:23" s="699" customFormat="1" ht="15.75" customHeight="1" x14ac:dyDescent="0.3">
      <c r="A143" s="810">
        <v>7</v>
      </c>
      <c r="B143" s="811" t="s">
        <v>1374</v>
      </c>
      <c r="C143" s="756">
        <v>33</v>
      </c>
      <c r="D143" s="756" t="s">
        <v>282</v>
      </c>
      <c r="E143" s="966" t="s">
        <v>1375</v>
      </c>
      <c r="F143" s="757">
        <v>1</v>
      </c>
      <c r="G143" s="2255">
        <v>733035</v>
      </c>
      <c r="H143" s="2255">
        <v>787420.6</v>
      </c>
      <c r="I143" s="758">
        <f>H143-G143</f>
        <v>54385.599999999977</v>
      </c>
      <c r="J143" s="756">
        <v>240</v>
      </c>
      <c r="K143" s="759"/>
      <c r="L143" s="784">
        <f>F143*I143*J143</f>
        <v>13052543.999999994</v>
      </c>
      <c r="M143" s="703"/>
      <c r="N143" s="1081"/>
      <c r="O143" s="907"/>
      <c r="P143" s="703"/>
      <c r="Q143" s="703"/>
      <c r="R143" s="703"/>
      <c r="S143" s="2672"/>
      <c r="T143" s="2672"/>
      <c r="U143" s="2655"/>
      <c r="V143" s="703"/>
      <c r="W143" s="703"/>
    </row>
    <row r="144" spans="1:23" s="699" customFormat="1" ht="15.75" customHeight="1" x14ac:dyDescent="0.3">
      <c r="A144" s="812">
        <v>8</v>
      </c>
      <c r="B144" s="813" t="s">
        <v>1376</v>
      </c>
      <c r="C144" s="786">
        <v>33</v>
      </c>
      <c r="D144" s="786" t="s">
        <v>282</v>
      </c>
      <c r="E144" s="976" t="s">
        <v>1377</v>
      </c>
      <c r="F144" s="787">
        <v>1</v>
      </c>
      <c r="G144" s="2258">
        <v>0</v>
      </c>
      <c r="H144" s="2258">
        <v>0</v>
      </c>
      <c r="I144" s="758"/>
      <c r="J144" s="786">
        <v>240</v>
      </c>
      <c r="K144" s="788"/>
      <c r="L144" s="789">
        <f>F144*I144*J144</f>
        <v>0</v>
      </c>
      <c r="M144" s="760"/>
      <c r="N144" s="1081"/>
      <c r="O144" s="909"/>
      <c r="P144" s="760"/>
      <c r="Q144" s="760"/>
      <c r="R144" s="760"/>
      <c r="S144" s="2671"/>
      <c r="T144" s="2671"/>
      <c r="U144" s="2656"/>
      <c r="V144" s="760"/>
      <c r="W144" s="760"/>
    </row>
    <row r="145" spans="1:23" s="699" customFormat="1" ht="15.75" customHeight="1" x14ac:dyDescent="0.3">
      <c r="A145" s="746">
        <v>9</v>
      </c>
      <c r="B145" s="814" t="s">
        <v>1378</v>
      </c>
      <c r="C145" s="771">
        <v>33</v>
      </c>
      <c r="D145" s="771"/>
      <c r="E145" s="972"/>
      <c r="F145" s="815">
        <v>1</v>
      </c>
      <c r="G145" s="2255">
        <v>0</v>
      </c>
      <c r="H145" s="2255">
        <v>0</v>
      </c>
      <c r="I145" s="758"/>
      <c r="J145" s="756">
        <v>180</v>
      </c>
      <c r="K145" s="816"/>
      <c r="L145" s="817">
        <f>K153</f>
        <v>0</v>
      </c>
      <c r="M145" s="703"/>
      <c r="N145" s="1081"/>
      <c r="O145" s="907"/>
      <c r="P145" s="703"/>
      <c r="Q145" s="703"/>
      <c r="R145" s="703"/>
      <c r="S145" s="2673"/>
      <c r="T145" s="2673"/>
      <c r="U145" s="2655"/>
      <c r="V145" s="703"/>
      <c r="W145" s="703"/>
    </row>
    <row r="146" spans="1:23" x14ac:dyDescent="0.3">
      <c r="A146" s="524"/>
      <c r="B146" s="94"/>
      <c r="C146" s="88"/>
      <c r="D146" s="88"/>
      <c r="E146" s="949"/>
      <c r="F146" s="37"/>
      <c r="G146" s="37"/>
      <c r="H146" s="37"/>
      <c r="I146" s="37"/>
      <c r="J146" s="94" t="s">
        <v>27</v>
      </c>
      <c r="K146" s="586"/>
      <c r="L146" s="42">
        <f>SUM(L143:L145)</f>
        <v>13052543.999999994</v>
      </c>
      <c r="M146" s="42">
        <f>SUM(M143:M144)</f>
        <v>0</v>
      </c>
      <c r="N146" s="29"/>
      <c r="O146" s="11"/>
    </row>
    <row r="147" spans="1:23" x14ac:dyDescent="0.3">
      <c r="A147" s="580"/>
      <c r="B147" s="611"/>
      <c r="C147" s="90"/>
      <c r="D147" s="90"/>
      <c r="E147" s="950"/>
      <c r="F147" s="612"/>
      <c r="G147" s="612"/>
      <c r="H147" s="612"/>
      <c r="I147" s="612"/>
      <c r="J147" s="611"/>
      <c r="K147" s="613"/>
      <c r="L147" s="614"/>
      <c r="M147" s="614"/>
      <c r="N147" s="1988"/>
      <c r="O147" s="615"/>
    </row>
    <row r="148" spans="1:23" x14ac:dyDescent="0.3">
      <c r="A148" s="580"/>
      <c r="B148" s="611"/>
      <c r="C148" s="90"/>
      <c r="D148" s="90"/>
      <c r="E148" s="950"/>
      <c r="F148" s="3107" t="s">
        <v>4704</v>
      </c>
      <c r="G148" s="3108"/>
      <c r="H148" s="3109"/>
      <c r="I148" s="555" t="s">
        <v>14</v>
      </c>
      <c r="J148" s="511"/>
      <c r="K148" s="613"/>
      <c r="L148" s="614"/>
      <c r="M148" s="614"/>
      <c r="N148" s="1988"/>
      <c r="O148" s="615"/>
    </row>
    <row r="149" spans="1:23" x14ac:dyDescent="0.3">
      <c r="A149" s="580"/>
      <c r="B149" s="611"/>
      <c r="C149" s="90"/>
      <c r="D149" s="90"/>
      <c r="E149" s="950"/>
      <c r="F149" s="3342" t="s">
        <v>4705</v>
      </c>
      <c r="G149" s="3343"/>
      <c r="H149" s="3344"/>
      <c r="I149" s="2000">
        <f>M132</f>
        <v>24495521.737401299</v>
      </c>
      <c r="J149" s="511"/>
      <c r="K149" s="613"/>
      <c r="L149" s="614"/>
      <c r="M149" s="614"/>
      <c r="N149" s="1988"/>
      <c r="O149" s="615"/>
    </row>
    <row r="150" spans="1:23" x14ac:dyDescent="0.3">
      <c r="A150" s="580"/>
      <c r="B150" s="611"/>
      <c r="C150" s="90"/>
      <c r="D150" s="90"/>
      <c r="E150" s="950"/>
      <c r="F150" s="3342" t="s">
        <v>4703</v>
      </c>
      <c r="G150" s="3343"/>
      <c r="H150" s="3344"/>
      <c r="I150" s="530">
        <f>L140</f>
        <v>491999.99999998906</v>
      </c>
      <c r="J150" s="511"/>
      <c r="K150" s="613"/>
      <c r="L150" s="614"/>
      <c r="M150" s="614"/>
      <c r="N150" s="1988"/>
      <c r="O150" s="615"/>
    </row>
    <row r="151" spans="1:23" x14ac:dyDescent="0.3">
      <c r="A151" s="580"/>
      <c r="B151" s="611"/>
      <c r="C151" s="90"/>
      <c r="D151" s="90"/>
      <c r="E151" s="950"/>
      <c r="F151" s="3342" t="s">
        <v>4706</v>
      </c>
      <c r="G151" s="3343"/>
      <c r="H151" s="3344"/>
      <c r="I151" s="2001">
        <f>I149-I150</f>
        <v>24003521.73740131</v>
      </c>
      <c r="J151" s="511"/>
      <c r="K151" s="613"/>
      <c r="L151" s="614"/>
      <c r="M151" s="614"/>
      <c r="N151" s="1988"/>
      <c r="O151" s="615"/>
    </row>
    <row r="152" spans="1:23" x14ac:dyDescent="0.3">
      <c r="A152" s="511"/>
      <c r="B152" s="520"/>
      <c r="C152" s="511"/>
      <c r="D152" s="603"/>
      <c r="E152" s="977"/>
      <c r="F152" s="511"/>
      <c r="G152" s="2214"/>
      <c r="H152" s="2214"/>
      <c r="I152" s="511"/>
      <c r="J152" s="511"/>
      <c r="K152" s="580"/>
      <c r="L152" s="511"/>
      <c r="M152" s="511"/>
      <c r="N152" s="56"/>
      <c r="O152" s="511"/>
    </row>
    <row r="153" spans="1:23" x14ac:dyDescent="0.3">
      <c r="A153" s="511"/>
      <c r="B153" s="520"/>
      <c r="C153" s="511"/>
      <c r="D153" s="603"/>
      <c r="E153" s="977"/>
      <c r="F153" s="511"/>
      <c r="G153" s="2214"/>
      <c r="H153" s="2214"/>
      <c r="I153" s="511"/>
      <c r="J153" s="511"/>
      <c r="K153" s="580"/>
      <c r="L153" s="511"/>
      <c r="M153" s="511"/>
      <c r="N153" s="56"/>
      <c r="O153" s="511"/>
    </row>
    <row r="154" spans="1:23" ht="31.2" x14ac:dyDescent="0.3">
      <c r="A154" s="3086" t="s">
        <v>901</v>
      </c>
      <c r="B154" s="3086"/>
      <c r="C154" s="3086"/>
      <c r="D154" s="3086"/>
      <c r="E154" s="3086"/>
      <c r="F154" s="3086"/>
      <c r="G154" s="3086"/>
      <c r="H154" s="3086"/>
      <c r="I154" s="3086"/>
      <c r="J154" s="3086"/>
      <c r="K154" s="3086"/>
      <c r="L154" s="3086"/>
      <c r="M154" s="3086"/>
      <c r="N154" s="3086"/>
      <c r="O154" s="629" t="str">
        <f>$O$6</f>
        <v>Month August-2023</v>
      </c>
      <c r="R154" s="1103" t="s">
        <v>4084</v>
      </c>
      <c r="S154" s="2672" t="str">
        <f>O154</f>
        <v>Month August-2023</v>
      </c>
      <c r="T154" s="2672" t="s">
        <v>5037</v>
      </c>
      <c r="U154" s="1103" t="s">
        <v>15</v>
      </c>
      <c r="V154" s="1103" t="s">
        <v>4085</v>
      </c>
      <c r="W154" s="1103" t="s">
        <v>17</v>
      </c>
    </row>
    <row r="155" spans="1:23" x14ac:dyDescent="0.3">
      <c r="A155" s="3087" t="s">
        <v>0</v>
      </c>
      <c r="B155" s="3089" t="s">
        <v>1</v>
      </c>
      <c r="C155" s="3091" t="s">
        <v>2</v>
      </c>
      <c r="D155" s="3092"/>
      <c r="E155" s="3093"/>
      <c r="F155" s="3096" t="s">
        <v>3</v>
      </c>
      <c r="G155" s="3091" t="s">
        <v>4</v>
      </c>
      <c r="H155" s="3093"/>
      <c r="I155" s="3068"/>
      <c r="J155" s="3096" t="s">
        <v>5</v>
      </c>
      <c r="K155" s="3091" t="s">
        <v>6</v>
      </c>
      <c r="L155" s="3068"/>
      <c r="M155" s="95" t="s">
        <v>29</v>
      </c>
      <c r="N155" s="1985"/>
      <c r="O155" s="3067" t="s">
        <v>7</v>
      </c>
    </row>
    <row r="156" spans="1:23" ht="46.8" x14ac:dyDescent="0.3">
      <c r="A156" s="3088"/>
      <c r="B156" s="3090"/>
      <c r="C156" s="3084" t="s">
        <v>824</v>
      </c>
      <c r="D156" s="3085"/>
      <c r="E156" s="969" t="s">
        <v>9</v>
      </c>
      <c r="F156" s="3088"/>
      <c r="G156" s="2218" t="str">
        <f>'NORTH-1'!$H$8</f>
        <v>Reading at 00.00hr 
01.09.2023</v>
      </c>
      <c r="H156" s="2218" t="str">
        <f>'NORTH-1'!$H$8</f>
        <v>Reading at 00.00hr 
01.09.2023</v>
      </c>
      <c r="I156" s="1" t="s">
        <v>10</v>
      </c>
      <c r="J156" s="3088"/>
      <c r="K156" s="1" t="s">
        <v>11</v>
      </c>
      <c r="L156" s="1" t="s">
        <v>12</v>
      </c>
      <c r="M156" s="508" t="s">
        <v>30</v>
      </c>
      <c r="N156" s="1986" t="s">
        <v>41</v>
      </c>
      <c r="O156" s="3068"/>
      <c r="S156" s="2672">
        <v>15283200.000000071</v>
      </c>
      <c r="T156" s="2672">
        <v>15283200.000000071</v>
      </c>
      <c r="U156" s="33">
        <f>S156-T156</f>
        <v>0</v>
      </c>
      <c r="V156" s="1104">
        <f>U156/T156*100</f>
        <v>0</v>
      </c>
      <c r="W156" s="33" t="str">
        <f>IF(V156&gt;40,"FAULT",IF(V156&lt;-40,"CHECK","OK"))</f>
        <v>OK</v>
      </c>
    </row>
    <row r="157" spans="1:23" x14ac:dyDescent="0.3">
      <c r="A157" s="594">
        <v>1</v>
      </c>
      <c r="B157" s="551">
        <v>2</v>
      </c>
      <c r="C157" s="551">
        <v>3</v>
      </c>
      <c r="D157" s="551">
        <v>4</v>
      </c>
      <c r="E157" s="551">
        <v>5</v>
      </c>
      <c r="F157" s="551">
        <v>6</v>
      </c>
      <c r="G157" s="2618">
        <f>'PDB Bill AMR'!$H$5</f>
        <v>8</v>
      </c>
      <c r="H157" s="2618">
        <f>'PDB Bill AMR'!$H$5</f>
        <v>8</v>
      </c>
      <c r="I157" s="594" t="s">
        <v>2021</v>
      </c>
      <c r="J157" s="594">
        <v>10</v>
      </c>
      <c r="K157" s="2623" t="s">
        <v>2022</v>
      </c>
      <c r="L157" s="2623" t="s">
        <v>5041</v>
      </c>
      <c r="M157" s="594">
        <v>13</v>
      </c>
      <c r="N157" s="594">
        <v>14</v>
      </c>
      <c r="O157" s="594">
        <v>15</v>
      </c>
      <c r="V157" s="1104"/>
      <c r="W157" s="33"/>
    </row>
    <row r="158" spans="1:23" x14ac:dyDescent="0.3">
      <c r="A158" s="519"/>
      <c r="B158" s="513" t="s">
        <v>4052</v>
      </c>
      <c r="C158" s="514"/>
      <c r="D158" s="514"/>
      <c r="E158" s="957"/>
      <c r="F158" s="514"/>
      <c r="G158" s="2211"/>
      <c r="H158" s="2211"/>
      <c r="I158" s="514"/>
      <c r="J158" s="514"/>
      <c r="K158" s="573"/>
      <c r="L158" s="514"/>
      <c r="M158" s="515"/>
      <c r="N158" s="1987"/>
      <c r="O158" s="507"/>
      <c r="V158" s="1104"/>
      <c r="W158" s="33"/>
    </row>
    <row r="159" spans="1:23" x14ac:dyDescent="0.3">
      <c r="A159" s="519">
        <v>18</v>
      </c>
      <c r="B159" s="98" t="s">
        <v>1395</v>
      </c>
      <c r="C159" s="51">
        <v>11</v>
      </c>
      <c r="D159" s="3072"/>
      <c r="E159" s="964" t="s">
        <v>1396</v>
      </c>
      <c r="F159" s="3">
        <v>1</v>
      </c>
      <c r="G159" s="20">
        <v>282440.7</v>
      </c>
      <c r="H159" s="20">
        <v>349470.8</v>
      </c>
      <c r="I159" s="20">
        <f>H159-G159</f>
        <v>67030.099999999977</v>
      </c>
      <c r="J159" s="507">
        <v>180</v>
      </c>
      <c r="K159" s="574">
        <f>F159*I159*J159</f>
        <v>12065417.999999996</v>
      </c>
      <c r="L159" s="21"/>
      <c r="M159" s="21">
        <f>K159*$I$151/$K$161</f>
        <v>13484590.900223875</v>
      </c>
      <c r="N159" s="585"/>
      <c r="O159" s="507"/>
      <c r="V159" s="1104"/>
      <c r="W159" s="33"/>
    </row>
    <row r="160" spans="1:23" x14ac:dyDescent="0.3">
      <c r="A160" s="519">
        <v>19</v>
      </c>
      <c r="B160" s="98" t="s">
        <v>1397</v>
      </c>
      <c r="C160" s="51">
        <v>11</v>
      </c>
      <c r="D160" s="3073"/>
      <c r="E160" s="964" t="s">
        <v>1398</v>
      </c>
      <c r="F160" s="3">
        <v>1</v>
      </c>
      <c r="G160" s="20">
        <v>701308.6</v>
      </c>
      <c r="H160" s="20">
        <v>753596.8</v>
      </c>
      <c r="I160" s="20">
        <f>H160-G160</f>
        <v>52288.20000000007</v>
      </c>
      <c r="J160" s="507">
        <v>180</v>
      </c>
      <c r="K160" s="574">
        <f>F160*I160*J160</f>
        <v>9411876.000000013</v>
      </c>
      <c r="L160" s="21"/>
      <c r="M160" s="21">
        <f>K160*$I$151/$K$161</f>
        <v>10518930.837177437</v>
      </c>
      <c r="N160" s="585"/>
      <c r="O160" s="507"/>
      <c r="V160" s="1104"/>
      <c r="W160" s="33"/>
    </row>
    <row r="161" spans="1:23" x14ac:dyDescent="0.3">
      <c r="A161" s="519"/>
      <c r="B161" s="100"/>
      <c r="C161" s="89"/>
      <c r="D161" s="601"/>
      <c r="E161" s="971"/>
      <c r="F161" s="46"/>
      <c r="G161" s="47">
        <v>0</v>
      </c>
      <c r="H161" s="47">
        <v>0</v>
      </c>
      <c r="I161" s="47"/>
      <c r="J161" s="38" t="s">
        <v>27</v>
      </c>
      <c r="K161" s="586">
        <f>SUM(K159:K160)</f>
        <v>21477294.000000007</v>
      </c>
      <c r="L161" s="48"/>
      <c r="M161" s="42">
        <f>SUM(M159:M160)</f>
        <v>24003521.737401314</v>
      </c>
      <c r="N161" s="1989"/>
      <c r="O161" s="507"/>
      <c r="V161" s="1104"/>
      <c r="W161" s="33"/>
    </row>
    <row r="162" spans="1:23" ht="16.2" thickBot="1" x14ac:dyDescent="0.35">
      <c r="A162" s="519"/>
      <c r="B162" s="532" t="s">
        <v>4052</v>
      </c>
      <c r="C162" s="533"/>
      <c r="D162" s="533"/>
      <c r="E162" s="963"/>
      <c r="F162" s="533"/>
      <c r="G162" s="2216">
        <v>0</v>
      </c>
      <c r="H162" s="2216">
        <v>0</v>
      </c>
      <c r="I162" s="533"/>
      <c r="J162" s="49"/>
      <c r="K162" s="587"/>
      <c r="L162" s="50"/>
      <c r="M162" s="50"/>
      <c r="N162" s="1982"/>
      <c r="O162" s="507"/>
      <c r="V162" s="1104"/>
      <c r="W162" s="33"/>
    </row>
    <row r="163" spans="1:23" s="699" customFormat="1" ht="21.75" customHeight="1" x14ac:dyDescent="0.3">
      <c r="A163" s="820">
        <v>11</v>
      </c>
      <c r="B163" s="821" t="s">
        <v>1381</v>
      </c>
      <c r="C163" s="822">
        <v>11</v>
      </c>
      <c r="D163" s="3324"/>
      <c r="E163" s="978" t="s">
        <v>1382</v>
      </c>
      <c r="F163" s="815">
        <v>1</v>
      </c>
      <c r="G163" s="20">
        <v>46067484</v>
      </c>
      <c r="H163" s="20">
        <v>48556720</v>
      </c>
      <c r="I163" s="714">
        <f t="shared" ref="I163:I179" si="25">H163-G163</f>
        <v>2489236</v>
      </c>
      <c r="J163" s="822">
        <v>1</v>
      </c>
      <c r="K163" s="823"/>
      <c r="L163" s="931">
        <f t="shared" ref="L163:L179" si="26">I163*J163*F163</f>
        <v>2489236</v>
      </c>
      <c r="M163" s="931">
        <f>L163*$K$180/$L$180</f>
        <v>2482601.3667098596</v>
      </c>
      <c r="N163" s="1983" t="s">
        <v>110</v>
      </c>
      <c r="O163" s="907"/>
      <c r="P163" s="703"/>
      <c r="Q163" s="703"/>
      <c r="R163" s="703" t="str">
        <f t="shared" ref="R163:R179" si="27">B163</f>
        <v>11 kV New Town O/H (Old Sarulia U/G Cable Circuit-2)</v>
      </c>
      <c r="S163" s="2672">
        <f t="shared" ref="S163:S179" si="28">M163</f>
        <v>2482601.3667098596</v>
      </c>
      <c r="T163" s="2672">
        <v>2346002.1942961961</v>
      </c>
      <c r="U163" s="33">
        <f t="shared" ref="U163:U179" si="29">S163-T163</f>
        <v>136599.17241366347</v>
      </c>
      <c r="V163" s="1104">
        <f t="shared" ref="V163:V179" si="30">U163/T163*100</f>
        <v>5.8226361742446455</v>
      </c>
      <c r="W163" s="33" t="str">
        <f t="shared" ref="W163:W179" si="31">IF(V163&gt;40,"FAULT",IF(V163&lt;-40,"CHECK","OK"))</f>
        <v>OK</v>
      </c>
    </row>
    <row r="164" spans="1:23" s="699" customFormat="1" ht="21.75" customHeight="1" x14ac:dyDescent="0.3">
      <c r="A164" s="739">
        <v>12</v>
      </c>
      <c r="B164" s="824" t="s">
        <v>1383</v>
      </c>
      <c r="C164" s="794">
        <v>11</v>
      </c>
      <c r="D164" s="3325"/>
      <c r="E164" s="970" t="s">
        <v>1384</v>
      </c>
      <c r="F164" s="815">
        <v>1</v>
      </c>
      <c r="G164" s="20">
        <v>5613260</v>
      </c>
      <c r="H164" s="20">
        <v>5963540</v>
      </c>
      <c r="I164" s="714">
        <f t="shared" si="25"/>
        <v>350280</v>
      </c>
      <c r="J164" s="756">
        <v>1</v>
      </c>
      <c r="K164" s="795"/>
      <c r="L164" s="931">
        <f t="shared" si="26"/>
        <v>350280</v>
      </c>
      <c r="M164" s="931">
        <f t="shared" ref="M164:M179" si="32">L164*$K$180/$L$180</f>
        <v>349346.38850278943</v>
      </c>
      <c r="N164" s="1983" t="s">
        <v>89</v>
      </c>
      <c r="O164" s="908"/>
      <c r="P164" s="742"/>
      <c r="Q164" s="742"/>
      <c r="R164" s="742" t="str">
        <f t="shared" si="27"/>
        <v>11 kV DND (WASA) Feeder.</v>
      </c>
      <c r="S164" s="2672">
        <f t="shared" si="28"/>
        <v>349346.38850278943</v>
      </c>
      <c r="T164" s="2672">
        <v>251256.15295775671</v>
      </c>
      <c r="U164" s="33">
        <f t="shared" si="29"/>
        <v>98090.235545032716</v>
      </c>
      <c r="V164" s="1104">
        <f t="shared" si="30"/>
        <v>39.039933705235256</v>
      </c>
      <c r="W164" s="33" t="str">
        <f t="shared" si="31"/>
        <v>OK</v>
      </c>
    </row>
    <row r="165" spans="1:23" s="699" customFormat="1" ht="21.75" customHeight="1" x14ac:dyDescent="0.3">
      <c r="A165" s="746">
        <v>13</v>
      </c>
      <c r="B165" s="753" t="s">
        <v>1385</v>
      </c>
      <c r="C165" s="771">
        <v>11</v>
      </c>
      <c r="D165" s="3325"/>
      <c r="E165" s="972" t="s">
        <v>1386</v>
      </c>
      <c r="F165" s="815">
        <v>1</v>
      </c>
      <c r="G165" s="20">
        <v>9848922</v>
      </c>
      <c r="H165" s="20">
        <v>11042260</v>
      </c>
      <c r="I165" s="714">
        <f t="shared" si="25"/>
        <v>1193338</v>
      </c>
      <c r="J165" s="756">
        <v>1</v>
      </c>
      <c r="K165" s="817"/>
      <c r="L165" s="931">
        <f t="shared" si="26"/>
        <v>1193338</v>
      </c>
      <c r="M165" s="931">
        <f t="shared" si="32"/>
        <v>1190157.3614341149</v>
      </c>
      <c r="N165" s="1079" t="s">
        <v>89</v>
      </c>
      <c r="O165" s="908"/>
      <c r="P165" s="742"/>
      <c r="Q165" s="742"/>
      <c r="R165" s="742" t="str">
        <f t="shared" si="27"/>
        <v>11 kV Local Feeder</v>
      </c>
      <c r="S165" s="2672">
        <f t="shared" si="28"/>
        <v>1190157.3614341149</v>
      </c>
      <c r="T165" s="2672">
        <v>1182388.6301469367</v>
      </c>
      <c r="U165" s="33">
        <f t="shared" si="29"/>
        <v>7768.7312871781178</v>
      </c>
      <c r="V165" s="1104">
        <f t="shared" si="30"/>
        <v>0.65703704256803352</v>
      </c>
      <c r="W165" s="33" t="str">
        <f t="shared" si="31"/>
        <v>OK</v>
      </c>
    </row>
    <row r="166" spans="1:23" s="699" customFormat="1" ht="21.75" customHeight="1" x14ac:dyDescent="0.3">
      <c r="A166" s="746">
        <v>14</v>
      </c>
      <c r="B166" s="814" t="s">
        <v>1387</v>
      </c>
      <c r="C166" s="756">
        <v>11</v>
      </c>
      <c r="D166" s="3325"/>
      <c r="E166" s="966" t="s">
        <v>1388</v>
      </c>
      <c r="F166" s="815">
        <v>1</v>
      </c>
      <c r="G166" s="20">
        <v>893731.2</v>
      </c>
      <c r="H166" s="20">
        <v>934490.7</v>
      </c>
      <c r="I166" s="714">
        <f t="shared" si="25"/>
        <v>40759.5</v>
      </c>
      <c r="J166" s="826">
        <v>60</v>
      </c>
      <c r="K166" s="827"/>
      <c r="L166" s="931">
        <f t="shared" si="26"/>
        <v>2445570</v>
      </c>
      <c r="M166" s="931">
        <f t="shared" si="32"/>
        <v>2439051.7509728414</v>
      </c>
      <c r="N166" s="1079" t="s">
        <v>89</v>
      </c>
      <c r="O166" s="908"/>
      <c r="P166" s="742"/>
      <c r="Q166" s="742"/>
      <c r="R166" s="742" t="str">
        <f t="shared" si="27"/>
        <v>11 kV Mouchak Feeder</v>
      </c>
      <c r="S166" s="2672">
        <f t="shared" si="28"/>
        <v>2439051.7509728414</v>
      </c>
      <c r="T166" s="2672">
        <v>2339275.7143936008</v>
      </c>
      <c r="U166" s="33">
        <f t="shared" si="29"/>
        <v>99776.036579240579</v>
      </c>
      <c r="V166" s="1104">
        <f t="shared" si="30"/>
        <v>4.2652533844265141</v>
      </c>
      <c r="W166" s="33" t="str">
        <f t="shared" si="31"/>
        <v>OK</v>
      </c>
    </row>
    <row r="167" spans="1:23" s="699" customFormat="1" ht="21.75" customHeight="1" x14ac:dyDescent="0.3">
      <c r="A167" s="746">
        <v>15</v>
      </c>
      <c r="B167" s="814" t="s">
        <v>1389</v>
      </c>
      <c r="C167" s="775">
        <v>11</v>
      </c>
      <c r="D167" s="3325"/>
      <c r="E167" s="966" t="s">
        <v>1390</v>
      </c>
      <c r="F167" s="815">
        <v>1</v>
      </c>
      <c r="G167" s="20">
        <v>78137143</v>
      </c>
      <c r="H167" s="20">
        <v>78628660</v>
      </c>
      <c r="I167" s="714">
        <f t="shared" si="25"/>
        <v>491517</v>
      </c>
      <c r="J167" s="783">
        <v>1</v>
      </c>
      <c r="K167" s="778"/>
      <c r="L167" s="931">
        <f t="shared" si="26"/>
        <v>491517</v>
      </c>
      <c r="M167" s="931">
        <f t="shared" si="32"/>
        <v>490206.94540860329</v>
      </c>
      <c r="N167" s="1079" t="s">
        <v>89</v>
      </c>
      <c r="O167" s="908"/>
      <c r="P167" s="742"/>
      <c r="Q167" s="742"/>
      <c r="R167" s="742" t="str">
        <f t="shared" si="27"/>
        <v>11 kV Overhead-1 Feeder</v>
      </c>
      <c r="S167" s="2672">
        <f t="shared" si="28"/>
        <v>490206.94540860329</v>
      </c>
      <c r="T167" s="2672">
        <v>1190489.8426842326</v>
      </c>
      <c r="U167" s="33">
        <f t="shared" si="29"/>
        <v>-700282.89727562934</v>
      </c>
      <c r="V167" s="1104">
        <f t="shared" si="30"/>
        <v>-58.823088796514277</v>
      </c>
      <c r="W167" s="33" t="str">
        <f t="shared" si="31"/>
        <v>CHECK</v>
      </c>
    </row>
    <row r="168" spans="1:23" s="699" customFormat="1" ht="21.75" customHeight="1" x14ac:dyDescent="0.3">
      <c r="A168" s="746">
        <v>16</v>
      </c>
      <c r="B168" s="753" t="s">
        <v>1391</v>
      </c>
      <c r="C168" s="756">
        <v>11</v>
      </c>
      <c r="D168" s="3325"/>
      <c r="E168" s="966" t="s">
        <v>1392</v>
      </c>
      <c r="F168" s="815">
        <v>1</v>
      </c>
      <c r="G168" s="20">
        <v>546973.19999999995</v>
      </c>
      <c r="H168" s="20">
        <v>581989.19999999995</v>
      </c>
      <c r="I168" s="714">
        <f t="shared" si="25"/>
        <v>35016</v>
      </c>
      <c r="J168" s="756">
        <v>60</v>
      </c>
      <c r="K168" s="828"/>
      <c r="L168" s="931">
        <f t="shared" si="26"/>
        <v>2100960</v>
      </c>
      <c r="M168" s="931">
        <f t="shared" si="32"/>
        <v>2095360.2500537301</v>
      </c>
      <c r="N168" s="1079" t="s">
        <v>89</v>
      </c>
      <c r="O168" s="908"/>
      <c r="P168" s="742"/>
      <c r="Q168" s="742"/>
      <c r="R168" s="742" t="str">
        <f t="shared" si="27"/>
        <v>11 kV Provati Steel Feeder</v>
      </c>
      <c r="S168" s="2672">
        <f t="shared" si="28"/>
        <v>2095360.2500537301</v>
      </c>
      <c r="T168" s="2672">
        <v>124835.94429159399</v>
      </c>
      <c r="U168" s="33">
        <f t="shared" si="29"/>
        <v>1970524.3057621361</v>
      </c>
      <c r="V168" s="1104">
        <f t="shared" si="30"/>
        <v>1578.4911284520354</v>
      </c>
      <c r="W168" s="33" t="str">
        <f t="shared" si="31"/>
        <v>FAULT</v>
      </c>
    </row>
    <row r="169" spans="1:23" s="699" customFormat="1" ht="21.75" customHeight="1" x14ac:dyDescent="0.3">
      <c r="A169" s="829">
        <v>17</v>
      </c>
      <c r="B169" s="747" t="s">
        <v>1393</v>
      </c>
      <c r="C169" s="830">
        <v>11</v>
      </c>
      <c r="D169" s="3325"/>
      <c r="E169" s="979" t="s">
        <v>1394</v>
      </c>
      <c r="F169" s="815">
        <v>1</v>
      </c>
      <c r="G169" s="20">
        <v>1048.5044</v>
      </c>
      <c r="H169" s="20">
        <v>1099.163</v>
      </c>
      <c r="I169" s="714">
        <f t="shared" si="25"/>
        <v>50.658599999999979</v>
      </c>
      <c r="J169" s="783">
        <v>60000</v>
      </c>
      <c r="K169" s="831"/>
      <c r="L169" s="931">
        <f t="shared" si="26"/>
        <v>3039515.9999999986</v>
      </c>
      <c r="M169" s="931">
        <f t="shared" si="32"/>
        <v>3031414.6893811924</v>
      </c>
      <c r="N169" s="1079" t="s">
        <v>110</v>
      </c>
      <c r="O169" s="907"/>
      <c r="P169" s="703"/>
      <c r="Q169" s="703"/>
      <c r="R169" s="703" t="str">
        <f t="shared" si="27"/>
        <v>11 kV Islambagh Feeder.</v>
      </c>
      <c r="S169" s="2672">
        <f t="shared" si="28"/>
        <v>3031414.6893811924</v>
      </c>
      <c r="T169" s="2672">
        <v>2979112.0562964892</v>
      </c>
      <c r="U169" s="33">
        <f t="shared" si="29"/>
        <v>52302.633084703237</v>
      </c>
      <c r="V169" s="1104">
        <f t="shared" si="30"/>
        <v>1.7556450410839444</v>
      </c>
      <c r="W169" s="33" t="str">
        <f t="shared" si="31"/>
        <v>OK</v>
      </c>
    </row>
    <row r="170" spans="1:23" s="699" customFormat="1" ht="21.75" customHeight="1" x14ac:dyDescent="0.3">
      <c r="A170" s="746">
        <v>20</v>
      </c>
      <c r="B170" s="753" t="s">
        <v>1399</v>
      </c>
      <c r="C170" s="775">
        <v>11</v>
      </c>
      <c r="D170" s="3325"/>
      <c r="E170" s="980" t="s">
        <v>1400</v>
      </c>
      <c r="F170" s="815">
        <v>1</v>
      </c>
      <c r="G170" s="20">
        <v>613805.1</v>
      </c>
      <c r="H170" s="20">
        <v>622580.6</v>
      </c>
      <c r="I170" s="714">
        <f t="shared" si="25"/>
        <v>8775.5</v>
      </c>
      <c r="J170" s="756">
        <v>60</v>
      </c>
      <c r="K170" s="784"/>
      <c r="L170" s="931">
        <f t="shared" si="26"/>
        <v>526530</v>
      </c>
      <c r="M170" s="931">
        <f t="shared" si="32"/>
        <v>525126.62423881958</v>
      </c>
      <c r="N170" s="1079" t="s">
        <v>89</v>
      </c>
      <c r="O170" s="908"/>
      <c r="P170" s="742"/>
      <c r="Q170" s="742"/>
      <c r="R170" s="742" t="str">
        <f t="shared" si="27"/>
        <v>11 kV Taj Jute Feeder.</v>
      </c>
      <c r="S170" s="2672">
        <f t="shared" si="28"/>
        <v>525126.62423881958</v>
      </c>
      <c r="T170" s="2672">
        <v>1404410.5059167356</v>
      </c>
      <c r="U170" s="33">
        <f t="shared" si="29"/>
        <v>-879283.88167791604</v>
      </c>
      <c r="V170" s="1104">
        <f t="shared" si="30"/>
        <v>-62.608751356780779</v>
      </c>
      <c r="W170" s="33" t="str">
        <f t="shared" si="31"/>
        <v>CHECK</v>
      </c>
    </row>
    <row r="171" spans="1:23" s="699" customFormat="1" ht="21.75" customHeight="1" x14ac:dyDescent="0.3">
      <c r="A171" s="746">
        <v>21</v>
      </c>
      <c r="B171" s="753" t="s">
        <v>1401</v>
      </c>
      <c r="C171" s="756">
        <v>11</v>
      </c>
      <c r="D171" s="3325"/>
      <c r="E171" s="966" t="s">
        <v>1402</v>
      </c>
      <c r="F171" s="815">
        <v>1</v>
      </c>
      <c r="G171" s="20">
        <v>758979.9</v>
      </c>
      <c r="H171" s="20">
        <v>787050.2</v>
      </c>
      <c r="I171" s="714">
        <f t="shared" si="25"/>
        <v>28070.29999999993</v>
      </c>
      <c r="J171" s="756">
        <v>60</v>
      </c>
      <c r="K171" s="759"/>
      <c r="L171" s="931">
        <f t="shared" si="26"/>
        <v>1684217.9999999958</v>
      </c>
      <c r="M171" s="931">
        <f t="shared" si="32"/>
        <v>1679729.0046573873</v>
      </c>
      <c r="N171" s="1079" t="s">
        <v>89</v>
      </c>
      <c r="O171" s="908"/>
      <c r="P171" s="742"/>
      <c r="Q171" s="742"/>
      <c r="R171" s="742" t="str">
        <f t="shared" si="27"/>
        <v>11 kV Al-Aksa Steel Feeder</v>
      </c>
      <c r="S171" s="2672">
        <f t="shared" si="28"/>
        <v>1679729.0046573873</v>
      </c>
      <c r="T171" s="2672">
        <v>1595509.5853071131</v>
      </c>
      <c r="U171" s="33">
        <f t="shared" si="29"/>
        <v>84219.41935027414</v>
      </c>
      <c r="V171" s="1104">
        <f t="shared" si="30"/>
        <v>5.2785279465471273</v>
      </c>
      <c r="W171" s="33" t="str">
        <f t="shared" si="31"/>
        <v>OK</v>
      </c>
    </row>
    <row r="172" spans="1:23" s="699" customFormat="1" ht="21.75" customHeight="1" x14ac:dyDescent="0.3">
      <c r="A172" s="810">
        <v>22</v>
      </c>
      <c r="B172" s="811" t="s">
        <v>1403</v>
      </c>
      <c r="C172" s="756">
        <v>11</v>
      </c>
      <c r="D172" s="3325"/>
      <c r="E172" s="966" t="s">
        <v>1404</v>
      </c>
      <c r="F172" s="815">
        <v>1</v>
      </c>
      <c r="G172" s="20">
        <v>986.72580000000005</v>
      </c>
      <c r="H172" s="20">
        <v>1031.2470000000001</v>
      </c>
      <c r="I172" s="714">
        <f t="shared" si="25"/>
        <v>44.521200000000022</v>
      </c>
      <c r="J172" s="783">
        <v>60000</v>
      </c>
      <c r="K172" s="759"/>
      <c r="L172" s="931">
        <f t="shared" si="26"/>
        <v>2671272.0000000014</v>
      </c>
      <c r="M172" s="931">
        <f t="shared" si="32"/>
        <v>2664152.1808513873</v>
      </c>
      <c r="N172" s="1079" t="s">
        <v>89</v>
      </c>
      <c r="O172" s="908"/>
      <c r="P172" s="742"/>
      <c r="Q172" s="742"/>
      <c r="R172" s="742" t="str">
        <f t="shared" si="27"/>
        <v>11 kV Sahebpara O/H (Old Spare Feeder)</v>
      </c>
      <c r="S172" s="2672">
        <f t="shared" si="28"/>
        <v>2664152.1808513873</v>
      </c>
      <c r="T172" s="2672">
        <v>2514049.7159836176</v>
      </c>
      <c r="U172" s="33">
        <f t="shared" si="29"/>
        <v>150102.46486776974</v>
      </c>
      <c r="V172" s="1104">
        <f t="shared" si="30"/>
        <v>5.9705448111650572</v>
      </c>
      <c r="W172" s="33" t="str">
        <f t="shared" si="31"/>
        <v>OK</v>
      </c>
    </row>
    <row r="173" spans="1:23" s="699" customFormat="1" ht="21.75" customHeight="1" x14ac:dyDescent="0.3">
      <c r="A173" s="746">
        <v>23</v>
      </c>
      <c r="B173" s="832" t="s">
        <v>1405</v>
      </c>
      <c r="C173" s="730">
        <v>11</v>
      </c>
      <c r="D173" s="3325"/>
      <c r="E173" s="961" t="s">
        <v>1406</v>
      </c>
      <c r="F173" s="815">
        <v>1</v>
      </c>
      <c r="G173" s="20">
        <v>26957261</v>
      </c>
      <c r="H173" s="20">
        <v>29160410</v>
      </c>
      <c r="I173" s="714">
        <f t="shared" si="25"/>
        <v>2203149</v>
      </c>
      <c r="J173" s="783">
        <v>1</v>
      </c>
      <c r="K173" s="754"/>
      <c r="L173" s="931">
        <f t="shared" si="26"/>
        <v>2203149</v>
      </c>
      <c r="M173" s="931">
        <f t="shared" si="32"/>
        <v>2197276.882732477</v>
      </c>
      <c r="N173" s="1983" t="s">
        <v>109</v>
      </c>
      <c r="O173" s="908"/>
      <c r="P173" s="742"/>
      <c r="Q173" s="742"/>
      <c r="R173" s="742" t="str">
        <f t="shared" si="27"/>
        <v>11 kV Over Head Feeder-2.</v>
      </c>
      <c r="S173" s="2672">
        <f t="shared" si="28"/>
        <v>2197276.882732477</v>
      </c>
      <c r="T173" s="2672">
        <v>2204224.8422572273</v>
      </c>
      <c r="U173" s="33">
        <f t="shared" si="29"/>
        <v>-6947.9595247502439</v>
      </c>
      <c r="V173" s="1104">
        <f t="shared" si="30"/>
        <v>-0.31521101620627845</v>
      </c>
      <c r="W173" s="33" t="str">
        <f t="shared" si="31"/>
        <v>OK</v>
      </c>
    </row>
    <row r="174" spans="1:23" s="699" customFormat="1" ht="21.75" customHeight="1" x14ac:dyDescent="0.3">
      <c r="A174" s="726">
        <v>24</v>
      </c>
      <c r="B174" s="791" t="s">
        <v>1407</v>
      </c>
      <c r="C174" s="711">
        <v>11</v>
      </c>
      <c r="D174" s="3325"/>
      <c r="E174" s="955" t="s">
        <v>1408</v>
      </c>
      <c r="F174" s="815">
        <v>1</v>
      </c>
      <c r="G174" s="20">
        <v>8169444</v>
      </c>
      <c r="H174" s="20">
        <v>8222669</v>
      </c>
      <c r="I174" s="714">
        <f t="shared" si="25"/>
        <v>53225</v>
      </c>
      <c r="J174" s="711">
        <v>1</v>
      </c>
      <c r="K174" s="793"/>
      <c r="L174" s="931">
        <f t="shared" si="26"/>
        <v>53225</v>
      </c>
      <c r="M174" s="931">
        <f t="shared" si="32"/>
        <v>53083.137855604007</v>
      </c>
      <c r="N174" s="1079" t="s">
        <v>89</v>
      </c>
      <c r="O174" s="907"/>
      <c r="P174" s="703"/>
      <c r="Q174" s="703"/>
      <c r="R174" s="703" t="str">
        <f t="shared" si="27"/>
        <v>11 kV Shimrail Express Feeder.</v>
      </c>
      <c r="S174" s="2672">
        <f t="shared" si="28"/>
        <v>53083.137855604007</v>
      </c>
      <c r="T174" s="2672">
        <v>75076.755551602793</v>
      </c>
      <c r="U174" s="33">
        <f t="shared" si="29"/>
        <v>-21993.617695998786</v>
      </c>
      <c r="V174" s="1104">
        <f t="shared" si="30"/>
        <v>-29.294843036846242</v>
      </c>
      <c r="W174" s="33" t="str">
        <f t="shared" si="31"/>
        <v>OK</v>
      </c>
    </row>
    <row r="175" spans="1:23" s="699" customFormat="1" ht="21.75" customHeight="1" x14ac:dyDescent="0.3">
      <c r="A175" s="729">
        <v>25</v>
      </c>
      <c r="B175" s="710" t="s">
        <v>1409</v>
      </c>
      <c r="C175" s="711">
        <v>11</v>
      </c>
      <c r="D175" s="3325"/>
      <c r="E175" s="955" t="s">
        <v>1410</v>
      </c>
      <c r="F175" s="815">
        <v>1</v>
      </c>
      <c r="G175" s="20">
        <v>80731969</v>
      </c>
      <c r="H175" s="20">
        <v>81142180</v>
      </c>
      <c r="I175" s="714">
        <f t="shared" si="25"/>
        <v>410211</v>
      </c>
      <c r="J175" s="711">
        <v>1</v>
      </c>
      <c r="K175" s="792"/>
      <c r="L175" s="931">
        <f t="shared" si="26"/>
        <v>410211</v>
      </c>
      <c r="M175" s="931">
        <f t="shared" si="32"/>
        <v>409117.65266106476</v>
      </c>
      <c r="N175" s="1079" t="s">
        <v>109</v>
      </c>
      <c r="O175" s="907"/>
      <c r="P175" s="703"/>
      <c r="Q175" s="703"/>
      <c r="R175" s="703" t="str">
        <f t="shared" si="27"/>
        <v>11 kV Sarder &amp; Khadem Steel Feeder</v>
      </c>
      <c r="S175" s="2672">
        <f t="shared" si="28"/>
        <v>409117.65266106476</v>
      </c>
      <c r="T175" s="2672">
        <v>331227.77437374386</v>
      </c>
      <c r="U175" s="33">
        <f t="shared" si="29"/>
        <v>77889.878287320898</v>
      </c>
      <c r="V175" s="1104">
        <f t="shared" si="30"/>
        <v>23.515503322325003</v>
      </c>
      <c r="W175" s="33" t="str">
        <f t="shared" si="31"/>
        <v>OK</v>
      </c>
    </row>
    <row r="176" spans="1:23" s="699" customFormat="1" ht="67.2" customHeight="1" x14ac:dyDescent="0.3">
      <c r="A176" s="746">
        <v>26</v>
      </c>
      <c r="B176" s="833" t="s">
        <v>1411</v>
      </c>
      <c r="C176" s="771">
        <v>11</v>
      </c>
      <c r="D176" s="3325"/>
      <c r="E176" s="972" t="s">
        <v>1412</v>
      </c>
      <c r="F176" s="815">
        <v>1</v>
      </c>
      <c r="G176" s="20">
        <v>23396.456999999999</v>
      </c>
      <c r="H176" s="20">
        <v>23713.14</v>
      </c>
      <c r="I176" s="714">
        <f t="shared" si="25"/>
        <v>316.6830000000009</v>
      </c>
      <c r="J176" s="756">
        <v>1000</v>
      </c>
      <c r="K176" s="2151" t="s">
        <v>5089</v>
      </c>
      <c r="L176" s="931">
        <f>I176*J176*F176+K192</f>
        <v>1217452.0000000009</v>
      </c>
      <c r="M176" s="931">
        <f t="shared" si="32"/>
        <v>1214207.0896868173</v>
      </c>
      <c r="N176" s="1079" t="s">
        <v>89</v>
      </c>
      <c r="O176" s="908" t="s">
        <v>5087</v>
      </c>
      <c r="P176" s="742"/>
      <c r="Q176" s="742"/>
      <c r="R176" s="742" t="str">
        <f t="shared" si="27"/>
        <v>11 kV Siddhirgonj Mazar Feeder</v>
      </c>
      <c r="S176" s="2672">
        <f t="shared" si="28"/>
        <v>1214207.0896868173</v>
      </c>
      <c r="T176" s="2672">
        <v>1262090.4155662218</v>
      </c>
      <c r="U176" s="33">
        <f t="shared" si="29"/>
        <v>-47883.325879404554</v>
      </c>
      <c r="V176" s="1104">
        <f t="shared" si="30"/>
        <v>-3.7939695356867338</v>
      </c>
      <c r="W176" s="33" t="str">
        <f t="shared" si="31"/>
        <v>OK</v>
      </c>
    </row>
    <row r="177" spans="1:23" s="699" customFormat="1" ht="21.75" customHeight="1" x14ac:dyDescent="0.3">
      <c r="A177" s="746">
        <v>27</v>
      </c>
      <c r="B177" s="833" t="s">
        <v>1413</v>
      </c>
      <c r="C177" s="771">
        <v>11</v>
      </c>
      <c r="D177" s="3325"/>
      <c r="E177" s="972"/>
      <c r="F177" s="815">
        <v>1</v>
      </c>
      <c r="G177" s="20">
        <v>21373122</v>
      </c>
      <c r="H177" s="20">
        <v>22265980</v>
      </c>
      <c r="I177" s="714">
        <f t="shared" si="25"/>
        <v>892858</v>
      </c>
      <c r="J177" s="756">
        <v>1</v>
      </c>
      <c r="K177" s="817"/>
      <c r="L177" s="931">
        <f t="shared" si="26"/>
        <v>892858</v>
      </c>
      <c r="M177" s="931">
        <f t="shared" si="32"/>
        <v>890478.23953929322</v>
      </c>
      <c r="N177" s="1079" t="s">
        <v>89</v>
      </c>
      <c r="O177" s="908"/>
      <c r="P177" s="742"/>
      <c r="Q177" s="742"/>
      <c r="R177" s="742" t="str">
        <f t="shared" si="27"/>
        <v>11 kV AST Beverage Feeder</v>
      </c>
      <c r="S177" s="2672">
        <f t="shared" si="28"/>
        <v>890478.23953929322</v>
      </c>
      <c r="T177" s="2672">
        <v>1164572.2996223837</v>
      </c>
      <c r="U177" s="33">
        <f t="shared" si="29"/>
        <v>-274094.06008309044</v>
      </c>
      <c r="V177" s="1104">
        <f t="shared" si="30"/>
        <v>-23.536027790800652</v>
      </c>
      <c r="W177" s="33" t="str">
        <f t="shared" si="31"/>
        <v>OK</v>
      </c>
    </row>
    <row r="178" spans="1:23" s="699" customFormat="1" ht="33.6" customHeight="1" x14ac:dyDescent="0.3">
      <c r="A178" s="746">
        <v>28</v>
      </c>
      <c r="B178" s="833" t="s">
        <v>1414</v>
      </c>
      <c r="C178" s="771">
        <v>11</v>
      </c>
      <c r="D178" s="3325"/>
      <c r="E178" s="972"/>
      <c r="F178" s="815">
        <v>1</v>
      </c>
      <c r="G178" s="20">
        <v>56008.911999999997</v>
      </c>
      <c r="H178" s="20">
        <v>58307.25</v>
      </c>
      <c r="I178" s="714">
        <f t="shared" si="25"/>
        <v>2298.3380000000034</v>
      </c>
      <c r="J178" s="771">
        <v>1000</v>
      </c>
      <c r="K178" s="2151"/>
      <c r="L178" s="931">
        <f>I178*J178*F178</f>
        <v>2298338.0000000033</v>
      </c>
      <c r="M178" s="931">
        <f t="shared" si="32"/>
        <v>2292212.1727153286</v>
      </c>
      <c r="N178" s="1079" t="s">
        <v>110</v>
      </c>
      <c r="O178" s="908" t="s">
        <v>5046</v>
      </c>
      <c r="P178" s="742"/>
      <c r="Q178" s="742"/>
      <c r="R178" s="742" t="str">
        <f t="shared" si="27"/>
        <v>11 kV Karim Market Feeder</v>
      </c>
      <c r="S178" s="2672">
        <f t="shared" si="28"/>
        <v>2292212.1727153286</v>
      </c>
      <c r="T178" s="2672">
        <v>2119617.9699130687</v>
      </c>
      <c r="U178" s="33">
        <f t="shared" si="29"/>
        <v>172594.20280225994</v>
      </c>
      <c r="V178" s="1104">
        <f t="shared" si="30"/>
        <v>8.1427033197561762</v>
      </c>
      <c r="W178" s="33" t="str">
        <f t="shared" si="31"/>
        <v>OK</v>
      </c>
    </row>
    <row r="179" spans="1:23" s="699" customFormat="1" ht="21.75" customHeight="1" x14ac:dyDescent="0.3">
      <c r="A179" s="746">
        <v>29</v>
      </c>
      <c r="B179" s="834" t="s">
        <v>1339</v>
      </c>
      <c r="C179" s="835">
        <v>0.41499999999999998</v>
      </c>
      <c r="D179" s="3326"/>
      <c r="E179" s="981" t="s">
        <v>1415</v>
      </c>
      <c r="F179" s="837">
        <v>1</v>
      </c>
      <c r="G179" s="20">
        <v>375996</v>
      </c>
      <c r="H179" s="20">
        <v>375996</v>
      </c>
      <c r="I179" s="714">
        <f t="shared" si="25"/>
        <v>0</v>
      </c>
      <c r="J179" s="836">
        <v>1</v>
      </c>
      <c r="K179" s="838">
        <v>0</v>
      </c>
      <c r="L179" s="931">
        <f t="shared" si="26"/>
        <v>0</v>
      </c>
      <c r="M179" s="931">
        <f t="shared" si="32"/>
        <v>0</v>
      </c>
      <c r="N179" s="1079" t="s">
        <v>89</v>
      </c>
      <c r="O179" s="910"/>
      <c r="P179" s="839"/>
      <c r="Q179" s="839"/>
      <c r="R179" s="839" t="str">
        <f t="shared" si="27"/>
        <v>11/0.415 kV Transformer,AT-1+AT-2</v>
      </c>
      <c r="S179" s="2671">
        <f t="shared" si="28"/>
        <v>0</v>
      </c>
      <c r="T179" s="2671">
        <v>0</v>
      </c>
      <c r="U179" s="33">
        <f t="shared" si="29"/>
        <v>0</v>
      </c>
      <c r="V179" s="1104" t="e">
        <f t="shared" si="30"/>
        <v>#DIV/0!</v>
      </c>
      <c r="W179" s="33" t="e">
        <f t="shared" si="31"/>
        <v>#DIV/0!</v>
      </c>
    </row>
    <row r="180" spans="1:23" ht="27.6" x14ac:dyDescent="0.3">
      <c r="A180" s="524"/>
      <c r="B180" s="94"/>
      <c r="C180" s="88"/>
      <c r="D180" s="88"/>
      <c r="E180" s="949"/>
      <c r="F180" s="37"/>
      <c r="G180" s="37"/>
      <c r="H180" s="37"/>
      <c r="I180" s="37"/>
      <c r="J180" s="52" t="s">
        <v>38</v>
      </c>
      <c r="K180" s="42">
        <f>I151</f>
        <v>24003521.73740131</v>
      </c>
      <c r="L180" s="42">
        <f>SUM(L163:L179)</f>
        <v>24067670</v>
      </c>
      <c r="M180" s="42">
        <f>SUM(M163:M179)</f>
        <v>24003521.737401314</v>
      </c>
      <c r="N180" s="29">
        <f>(M180-L180)/L180*100</f>
        <v>-0.2665329157275545</v>
      </c>
      <c r="O180" s="28"/>
    </row>
    <row r="181" spans="1:23" x14ac:dyDescent="0.3">
      <c r="S181" s="2673"/>
      <c r="T181" s="2673"/>
    </row>
    <row r="182" spans="1:23" x14ac:dyDescent="0.3">
      <c r="A182" s="511"/>
      <c r="B182" s="523"/>
      <c r="C182" s="520"/>
      <c r="D182" s="596"/>
      <c r="E182"/>
      <c r="F182" s="3107" t="s">
        <v>815</v>
      </c>
      <c r="G182" s="3108"/>
      <c r="H182" s="3109"/>
      <c r="I182" s="555" t="s">
        <v>14</v>
      </c>
      <c r="J182" s="511"/>
      <c r="L182" s="511"/>
      <c r="M182" s="511"/>
      <c r="N182" s="56"/>
      <c r="O182" s="511"/>
    </row>
    <row r="183" spans="1:23" x14ac:dyDescent="0.3">
      <c r="A183" s="511"/>
      <c r="B183" s="523"/>
      <c r="C183" s="520"/>
      <c r="D183" s="596"/>
      <c r="E183"/>
      <c r="F183" s="80" t="s">
        <v>110</v>
      </c>
      <c r="G183" s="3298" t="s">
        <v>4068</v>
      </c>
      <c r="H183" s="3298"/>
      <c r="I183" s="1643">
        <f>M163+M169+M178</f>
        <v>7806228.2288063802</v>
      </c>
      <c r="J183" s="511"/>
      <c r="L183" s="511"/>
      <c r="M183" s="511"/>
      <c r="N183" s="56"/>
      <c r="O183" s="511" t="s">
        <v>222</v>
      </c>
    </row>
    <row r="184" spans="1:23" x14ac:dyDescent="0.3">
      <c r="A184" s="511"/>
      <c r="B184" s="523"/>
      <c r="C184" s="520"/>
      <c r="D184" s="596"/>
      <c r="E184"/>
      <c r="F184" s="80" t="s">
        <v>109</v>
      </c>
      <c r="G184" s="3298" t="s">
        <v>4068</v>
      </c>
      <c r="H184" s="3298"/>
      <c r="I184" s="1643">
        <f>M173+M175</f>
        <v>2606394.5353935417</v>
      </c>
      <c r="J184" s="511"/>
      <c r="L184" s="511"/>
      <c r="M184" s="511"/>
      <c r="N184" s="56"/>
      <c r="O184" s="511"/>
    </row>
    <row r="185" spans="1:23" x14ac:dyDescent="0.3">
      <c r="A185" s="511"/>
      <c r="B185" s="523"/>
      <c r="C185" s="520"/>
      <c r="D185" s="596"/>
      <c r="E185"/>
      <c r="F185" s="80" t="s">
        <v>89</v>
      </c>
      <c r="G185" s="3298" t="s">
        <v>4068</v>
      </c>
      <c r="H185" s="3298"/>
      <c r="I185" s="1643">
        <f>SUM(M164:M168,M170:M172,M174,M176:M177,M179)</f>
        <v>13590898.973201387</v>
      </c>
      <c r="J185" s="511"/>
      <c r="L185" s="511"/>
      <c r="M185" s="511"/>
      <c r="N185" s="56"/>
      <c r="O185" s="511"/>
    </row>
    <row r="186" spans="1:23" x14ac:dyDescent="0.3">
      <c r="A186" s="511"/>
      <c r="B186" s="523"/>
      <c r="C186" s="520"/>
      <c r="D186" s="596"/>
      <c r="E186" s="520"/>
      <c r="F186" s="80"/>
      <c r="G186" s="3298"/>
      <c r="H186" s="3298"/>
      <c r="I186" s="530"/>
      <c r="J186" s="511"/>
      <c r="L186" s="511"/>
      <c r="M186" s="511"/>
      <c r="N186" s="56"/>
      <c r="O186" s="511"/>
    </row>
    <row r="187" spans="1:23" x14ac:dyDescent="0.3">
      <c r="A187" s="511"/>
      <c r="B187" s="523"/>
      <c r="C187" s="520"/>
      <c r="D187" s="596"/>
      <c r="E187"/>
      <c r="F187" s="1090"/>
      <c r="G187" s="3298"/>
      <c r="H187" s="3298"/>
      <c r="I187" s="530"/>
      <c r="J187" s="511"/>
      <c r="L187" s="511"/>
      <c r="M187" s="511"/>
      <c r="N187" s="56"/>
      <c r="O187" s="511"/>
    </row>
    <row r="188" spans="1:23" x14ac:dyDescent="0.3">
      <c r="A188" s="511"/>
      <c r="B188" s="523"/>
      <c r="C188" s="520"/>
      <c r="D188" s="596"/>
      <c r="E188"/>
      <c r="F188" s="3175" t="s">
        <v>199</v>
      </c>
      <c r="G188" s="3176"/>
      <c r="H188" s="3177"/>
      <c r="I188" s="540">
        <f>SUM(I183:I187)</f>
        <v>24003521.737401307</v>
      </c>
      <c r="J188" s="42">
        <f>I188-M180</f>
        <v>0</v>
      </c>
      <c r="L188" s="511"/>
      <c r="M188" s="511"/>
      <c r="N188" s="56"/>
      <c r="O188" s="511"/>
    </row>
    <row r="189" spans="1:23" x14ac:dyDescent="0.3">
      <c r="A189" s="511"/>
      <c r="B189" s="523"/>
      <c r="C189" s="520"/>
      <c r="D189" s="596"/>
      <c r="E189"/>
      <c r="F189" s="674"/>
      <c r="G189" s="2214"/>
      <c r="H189" s="2214"/>
      <c r="I189" s="511"/>
      <c r="J189" s="511"/>
      <c r="L189" s="511"/>
      <c r="M189" s="511"/>
      <c r="N189" s="56"/>
      <c r="O189" s="511"/>
    </row>
    <row r="190" spans="1:23" ht="42" x14ac:dyDescent="0.3">
      <c r="A190" s="511"/>
      <c r="B190" t="s">
        <v>5088</v>
      </c>
      <c r="C190" s="520"/>
      <c r="D190" s="596"/>
      <c r="E190" s="952"/>
      <c r="F190" s="511" t="s">
        <v>3</v>
      </c>
      <c r="G190" s="2214" t="s">
        <v>4</v>
      </c>
      <c r="H190" s="2214"/>
      <c r="I190" s="511"/>
      <c r="J190" s="511" t="s">
        <v>5</v>
      </c>
      <c r="K190" s="3386" t="s">
        <v>6</v>
      </c>
      <c r="L190" s="3386"/>
      <c r="M190" s="511"/>
      <c r="N190" s="56"/>
      <c r="O190" s="511"/>
    </row>
    <row r="191" spans="1:23" ht="28.8" x14ac:dyDescent="0.3">
      <c r="A191" s="511"/>
      <c r="E191"/>
      <c r="G191" s="2743" t="str">
        <f>G156</f>
        <v>Reading at 00.00hr 
01.09.2023</v>
      </c>
      <c r="H191" s="2743" t="str">
        <f>H156</f>
        <v>Reading at 00.00hr 
01.09.2023</v>
      </c>
      <c r="I191" t="s">
        <v>10</v>
      </c>
      <c r="J191" s="511"/>
      <c r="K191" s="580" t="s">
        <v>11</v>
      </c>
      <c r="L191" s="511"/>
      <c r="M191" s="511"/>
      <c r="N191" s="56"/>
      <c r="O191" s="511"/>
    </row>
    <row r="192" spans="1:23" x14ac:dyDescent="0.3">
      <c r="A192" s="511">
        <v>26</v>
      </c>
      <c r="B192" t="s">
        <v>1411</v>
      </c>
      <c r="C192">
        <v>11</v>
      </c>
      <c r="E192"/>
      <c r="F192">
        <v>1</v>
      </c>
      <c r="G192" s="2027">
        <v>46789725</v>
      </c>
      <c r="H192" s="2027">
        <v>47690494</v>
      </c>
      <c r="I192">
        <f>H192-G192</f>
        <v>900769</v>
      </c>
      <c r="J192">
        <v>1</v>
      </c>
      <c r="K192">
        <f>J192*I192</f>
        <v>900769</v>
      </c>
      <c r="M192" s="511"/>
      <c r="N192" s="56"/>
      <c r="O192" s="511"/>
    </row>
    <row r="193" spans="1:23" x14ac:dyDescent="0.3">
      <c r="A193" s="511"/>
      <c r="B193" s="520"/>
      <c r="C193" s="520"/>
      <c r="D193" s="596"/>
      <c r="E193" s="952"/>
      <c r="F193" s="511"/>
      <c r="G193" s="2214"/>
      <c r="H193" s="2214"/>
      <c r="I193" s="511"/>
      <c r="J193" s="511"/>
      <c r="K193" s="580"/>
      <c r="L193" s="511"/>
      <c r="M193" s="511"/>
      <c r="N193" s="56"/>
      <c r="O193" s="511"/>
    </row>
    <row r="194" spans="1:23" x14ac:dyDescent="0.3">
      <c r="A194" s="511"/>
      <c r="B194" s="523"/>
      <c r="C194" s="520"/>
      <c r="D194" s="596"/>
      <c r="E194" s="952"/>
      <c r="F194" s="511"/>
      <c r="G194" s="2214"/>
      <c r="H194" s="2214"/>
      <c r="I194" s="511"/>
      <c r="J194" s="511"/>
      <c r="K194" s="580"/>
      <c r="L194" s="511"/>
      <c r="M194" s="511"/>
      <c r="N194" s="56"/>
      <c r="O194" s="511"/>
    </row>
    <row r="195" spans="1:23" x14ac:dyDescent="0.3">
      <c r="A195" s="511"/>
      <c r="B195" s="523"/>
      <c r="C195" s="520"/>
      <c r="D195" s="596"/>
      <c r="E195" s="952"/>
      <c r="F195" s="511"/>
      <c r="G195" s="2214"/>
      <c r="H195" s="2214"/>
      <c r="I195" s="511"/>
      <c r="J195" s="511"/>
      <c r="K195" s="580"/>
      <c r="L195" s="511"/>
      <c r="M195" s="511"/>
      <c r="N195" s="56"/>
      <c r="O195" s="511"/>
    </row>
    <row r="196" spans="1:23" x14ac:dyDescent="0.3">
      <c r="A196" s="511"/>
      <c r="B196" s="523"/>
      <c r="C196" s="520"/>
      <c r="D196" s="596"/>
      <c r="E196" s="952"/>
      <c r="F196" s="511"/>
      <c r="G196" s="2214"/>
      <c r="H196" s="2214"/>
      <c r="I196" s="511"/>
      <c r="J196" s="511"/>
      <c r="K196" s="580"/>
      <c r="L196" s="511"/>
      <c r="M196" s="511"/>
      <c r="N196" s="56"/>
      <c r="O196" s="511"/>
    </row>
    <row r="197" spans="1:23" ht="24.6" x14ac:dyDescent="0.3">
      <c r="A197" s="27"/>
      <c r="B197" s="3128"/>
      <c r="C197" s="3128"/>
      <c r="D197" s="3128"/>
      <c r="E197" s="3128"/>
      <c r="F197" s="3128"/>
      <c r="G197" s="3128"/>
      <c r="H197" s="3128"/>
      <c r="I197" s="3128"/>
      <c r="J197" s="3128"/>
      <c r="K197" s="3128"/>
      <c r="L197" s="3128"/>
      <c r="M197" s="3128"/>
      <c r="N197" s="56"/>
      <c r="O197" s="511"/>
    </row>
    <row r="198" spans="1:23" x14ac:dyDescent="0.3">
      <c r="A198" s="511"/>
      <c r="B198" s="523"/>
      <c r="C198" s="520"/>
      <c r="D198" s="596"/>
      <c r="E198" s="952"/>
      <c r="F198" s="511"/>
      <c r="G198" s="2214"/>
      <c r="H198" s="2214"/>
      <c r="I198" s="511"/>
      <c r="J198" s="511"/>
      <c r="K198" s="580"/>
      <c r="L198" s="511"/>
      <c r="M198" s="511"/>
      <c r="N198" s="56"/>
      <c r="O198" s="511"/>
    </row>
    <row r="199" spans="1:23" x14ac:dyDescent="0.3">
      <c r="A199" s="511"/>
      <c r="B199" s="523"/>
      <c r="C199" s="520"/>
      <c r="D199" s="596"/>
      <c r="E199" s="952"/>
      <c r="F199" s="511"/>
      <c r="G199" s="2214"/>
      <c r="H199" s="2214"/>
      <c r="I199" s="511"/>
      <c r="J199" s="511"/>
      <c r="K199" s="580"/>
      <c r="L199" s="511"/>
      <c r="M199" s="511"/>
      <c r="N199" s="56"/>
      <c r="O199" s="511"/>
    </row>
    <row r="200" spans="1:23" ht="31.2" x14ac:dyDescent="0.3">
      <c r="A200" s="3086" t="s">
        <v>2035</v>
      </c>
      <c r="B200" s="3086"/>
      <c r="C200" s="3086"/>
      <c r="D200" s="3086"/>
      <c r="E200" s="3086"/>
      <c r="F200" s="3086"/>
      <c r="G200" s="3086"/>
      <c r="H200" s="3086"/>
      <c r="I200" s="3086"/>
      <c r="J200" s="3086"/>
      <c r="K200" s="3086"/>
      <c r="L200" s="3086"/>
      <c r="M200" s="3086"/>
      <c r="N200" s="3086"/>
      <c r="O200" s="629" t="str">
        <f>$O$6</f>
        <v>Month August-2023</v>
      </c>
      <c r="R200" s="1103" t="s">
        <v>4084</v>
      </c>
      <c r="S200" s="2672" t="str">
        <f>O200</f>
        <v>Month August-2023</v>
      </c>
      <c r="T200" s="2672" t="s">
        <v>5037</v>
      </c>
      <c r="U200" s="1103" t="s">
        <v>15</v>
      </c>
      <c r="V200" s="1103" t="s">
        <v>4085</v>
      </c>
      <c r="W200" s="1103" t="s">
        <v>17</v>
      </c>
    </row>
    <row r="201" spans="1:23" x14ac:dyDescent="0.3">
      <c r="A201" s="3087" t="s">
        <v>0</v>
      </c>
      <c r="B201" s="3089" t="s">
        <v>1</v>
      </c>
      <c r="C201" s="3091" t="s">
        <v>2</v>
      </c>
      <c r="D201" s="3092"/>
      <c r="E201" s="3093"/>
      <c r="F201" s="3096" t="s">
        <v>3</v>
      </c>
      <c r="G201" s="3091" t="s">
        <v>4</v>
      </c>
      <c r="H201" s="3093"/>
      <c r="I201" s="3068"/>
      <c r="J201" s="3096" t="s">
        <v>5</v>
      </c>
      <c r="K201" s="3091" t="s">
        <v>6</v>
      </c>
      <c r="L201" s="3068"/>
      <c r="M201" s="95" t="s">
        <v>29</v>
      </c>
      <c r="N201" s="1985"/>
      <c r="O201" s="3067" t="s">
        <v>7</v>
      </c>
    </row>
    <row r="202" spans="1:23" ht="46.8" x14ac:dyDescent="0.3">
      <c r="A202" s="3088"/>
      <c r="B202" s="3090"/>
      <c r="C202" s="3084" t="s">
        <v>824</v>
      </c>
      <c r="D202" s="3085"/>
      <c r="E202" s="969" t="s">
        <v>9</v>
      </c>
      <c r="F202" s="3088"/>
      <c r="G202" s="2218" t="str">
        <f>'NORTH-1'!G8</f>
        <v>Reading at 00.00hr 
01.08.2023</v>
      </c>
      <c r="H202" s="2218" t="str">
        <f>'NORTH-1'!H8</f>
        <v>Reading at 00.00hr 
01.09.2023</v>
      </c>
      <c r="I202" s="1" t="s">
        <v>10</v>
      </c>
      <c r="J202" s="3088"/>
      <c r="K202" s="1" t="s">
        <v>11</v>
      </c>
      <c r="L202" s="1" t="s">
        <v>12</v>
      </c>
      <c r="M202" s="508" t="s">
        <v>30</v>
      </c>
      <c r="N202" s="1986" t="s">
        <v>41</v>
      </c>
      <c r="O202" s="3068"/>
      <c r="S202" s="2672">
        <v>15283200.000000071</v>
      </c>
      <c r="T202" s="2672">
        <v>15283200.000000071</v>
      </c>
      <c r="U202" s="33">
        <f>S202-T202</f>
        <v>0</v>
      </c>
      <c r="V202" s="1104">
        <f>U202/T202*100</f>
        <v>0</v>
      </c>
      <c r="W202" s="33" t="str">
        <f>IF(V202&gt;40,"FAULT",IF(V202&lt;-40,"CHECK","OK"))</f>
        <v>OK</v>
      </c>
    </row>
    <row r="203" spans="1:23" x14ac:dyDescent="0.3">
      <c r="A203" s="594">
        <v>1</v>
      </c>
      <c r="B203" s="551">
        <v>2</v>
      </c>
      <c r="C203" s="551">
        <v>3</v>
      </c>
      <c r="D203" s="551">
        <v>4</v>
      </c>
      <c r="E203" s="551">
        <v>5</v>
      </c>
      <c r="F203" s="551">
        <v>6</v>
      </c>
      <c r="G203" s="2618">
        <f>'PDB Bill AMR'!$H$5</f>
        <v>8</v>
      </c>
      <c r="H203" s="2618">
        <f>'PDB Bill AMR'!$H$5</f>
        <v>8</v>
      </c>
      <c r="I203" s="594" t="s">
        <v>2021</v>
      </c>
      <c r="J203" s="594">
        <v>10</v>
      </c>
      <c r="K203" s="2623" t="s">
        <v>2022</v>
      </c>
      <c r="L203" s="2623" t="s">
        <v>5041</v>
      </c>
      <c r="M203" s="594">
        <v>13</v>
      </c>
      <c r="N203" s="594">
        <v>14</v>
      </c>
      <c r="O203" s="594">
        <v>15</v>
      </c>
    </row>
    <row r="204" spans="1:23" x14ac:dyDescent="0.3">
      <c r="A204" s="519"/>
      <c r="B204" s="513" t="s">
        <v>2031</v>
      </c>
      <c r="C204" s="514"/>
      <c r="D204" s="514"/>
      <c r="E204" s="957"/>
      <c r="F204" s="514"/>
      <c r="G204" s="2211"/>
      <c r="H204" s="2211"/>
      <c r="I204" s="514"/>
      <c r="J204" s="514"/>
      <c r="K204" s="573"/>
      <c r="L204" s="514"/>
      <c r="M204" s="515"/>
      <c r="N204" s="1987"/>
      <c r="O204" s="507"/>
    </row>
    <row r="205" spans="1:23" s="699" customFormat="1" ht="12.75" customHeight="1" x14ac:dyDescent="0.3">
      <c r="A205" s="1426">
        <f t="shared" ref="A205:M205" si="33">A53</f>
        <v>5</v>
      </c>
      <c r="B205" s="1427" t="str">
        <f t="shared" si="33"/>
        <v xml:space="preserve">33 kV Sarulia-1 Feeder </v>
      </c>
      <c r="C205" s="1395">
        <f t="shared" si="33"/>
        <v>33</v>
      </c>
      <c r="D205" s="1395" t="str">
        <f t="shared" si="33"/>
        <v>DPDC</v>
      </c>
      <c r="E205" s="1416">
        <f t="shared" si="33"/>
        <v>7389488</v>
      </c>
      <c r="F205" s="1428">
        <f t="shared" si="33"/>
        <v>1</v>
      </c>
      <c r="G205" s="2259">
        <f t="shared" ref="G205" si="34">G53</f>
        <v>4240.9979999999996</v>
      </c>
      <c r="H205" s="2259">
        <f t="shared" si="33"/>
        <v>4283.9799999999996</v>
      </c>
      <c r="I205" s="1429">
        <f t="shared" si="33"/>
        <v>42.981999999999971</v>
      </c>
      <c r="J205" s="1395">
        <f t="shared" si="33"/>
        <v>240000</v>
      </c>
      <c r="K205" s="1430">
        <f t="shared" si="33"/>
        <v>0</v>
      </c>
      <c r="L205" s="1431">
        <f t="shared" si="33"/>
        <v>10315679.999999993</v>
      </c>
      <c r="M205" s="1444">
        <f t="shared" si="33"/>
        <v>10272870.673402127</v>
      </c>
      <c r="N205" s="1081"/>
      <c r="O205" s="908"/>
      <c r="P205" s="742"/>
      <c r="Q205" s="742"/>
      <c r="R205" s="742"/>
      <c r="S205" s="2672"/>
      <c r="T205" s="2672"/>
      <c r="U205" s="701"/>
      <c r="V205" s="742"/>
      <c r="W205" s="742"/>
    </row>
    <row r="206" spans="1:23" s="699" customFormat="1" ht="12.75" customHeight="1" x14ac:dyDescent="0.3">
      <c r="A206" s="1433">
        <f t="shared" ref="A206:M206" si="35">A54</f>
        <v>0</v>
      </c>
      <c r="B206" s="1434">
        <f t="shared" si="35"/>
        <v>0</v>
      </c>
      <c r="C206" s="1170">
        <f t="shared" si="35"/>
        <v>33</v>
      </c>
      <c r="D206" s="1170" t="str">
        <f t="shared" si="35"/>
        <v>P.Cell</v>
      </c>
      <c r="E206" s="1422" t="str">
        <f t="shared" si="35"/>
        <v>08993679</v>
      </c>
      <c r="F206" s="1435">
        <f t="shared" si="35"/>
        <v>1</v>
      </c>
      <c r="G206" s="2252">
        <f t="shared" ref="G206" si="36">G54</f>
        <v>4241.9399999999996</v>
      </c>
      <c r="H206" s="2252">
        <f t="shared" si="35"/>
        <v>4284.8140000000003</v>
      </c>
      <c r="I206" s="1169">
        <f t="shared" si="35"/>
        <v>42.874000000000706</v>
      </c>
      <c r="J206" s="1170">
        <f t="shared" si="35"/>
        <v>240000</v>
      </c>
      <c r="K206" s="1436">
        <f t="shared" si="35"/>
        <v>0</v>
      </c>
      <c r="L206" s="1437">
        <f t="shared" si="35"/>
        <v>10289760.00000017</v>
      </c>
      <c r="M206" s="1432">
        <f t="shared" si="35"/>
        <v>10247058.239529347</v>
      </c>
      <c r="N206" s="1081"/>
      <c r="O206" s="906"/>
      <c r="P206" s="700"/>
      <c r="Q206" s="700"/>
      <c r="R206" s="700"/>
      <c r="S206" s="2672"/>
      <c r="T206" s="2672"/>
      <c r="U206" s="1081"/>
      <c r="V206" s="700"/>
      <c r="W206" s="700"/>
    </row>
    <row r="207" spans="1:23" s="699" customFormat="1" ht="12.75" customHeight="1" x14ac:dyDescent="0.3">
      <c r="A207" s="3327">
        <f t="shared" ref="A207:M207" si="37">A67</f>
        <v>16</v>
      </c>
      <c r="B207" s="1438" t="str">
        <f t="shared" si="37"/>
        <v xml:space="preserve">33 kV Sarulia-2 Feeder </v>
      </c>
      <c r="C207" s="1403">
        <f t="shared" si="37"/>
        <v>33</v>
      </c>
      <c r="D207" s="1403" t="str">
        <f t="shared" si="37"/>
        <v>DPDC</v>
      </c>
      <c r="E207" s="1439" t="str">
        <f t="shared" si="37"/>
        <v>07389491</v>
      </c>
      <c r="F207" s="1417">
        <f t="shared" si="37"/>
        <v>1</v>
      </c>
      <c r="G207" s="2253">
        <f t="shared" ref="G207" si="38">G67</f>
        <v>3959.35</v>
      </c>
      <c r="H207" s="2253">
        <f t="shared" si="37"/>
        <v>3995.54</v>
      </c>
      <c r="I207" s="1408">
        <f t="shared" si="37"/>
        <v>36.190000000000055</v>
      </c>
      <c r="J207" s="1403">
        <f t="shared" si="37"/>
        <v>240000</v>
      </c>
      <c r="K207" s="1440">
        <f t="shared" si="37"/>
        <v>0</v>
      </c>
      <c r="L207" s="1418">
        <f t="shared" si="37"/>
        <v>8685600.000000013</v>
      </c>
      <c r="M207" s="1432">
        <f t="shared" si="37"/>
        <v>8649555.3876139745</v>
      </c>
      <c r="N207" s="1081"/>
      <c r="O207" s="908"/>
      <c r="P207" s="742"/>
      <c r="Q207" s="742"/>
      <c r="R207" s="742"/>
      <c r="S207" s="2672"/>
      <c r="T207" s="2672"/>
      <c r="U207" s="701"/>
      <c r="V207" s="742"/>
      <c r="W207" s="742"/>
    </row>
    <row r="208" spans="1:23" s="699" customFormat="1" ht="12.75" customHeight="1" x14ac:dyDescent="0.3">
      <c r="A208" s="3328"/>
      <c r="B208" s="1434">
        <f t="shared" ref="B208:M208" si="39">B68</f>
        <v>0</v>
      </c>
      <c r="C208" s="1405">
        <f t="shared" si="39"/>
        <v>33</v>
      </c>
      <c r="D208" s="1405" t="str">
        <f t="shared" si="39"/>
        <v>P.Cell</v>
      </c>
      <c r="E208" s="1406" t="str">
        <f t="shared" si="39"/>
        <v>08993663</v>
      </c>
      <c r="F208" s="1407">
        <f t="shared" si="39"/>
        <v>1</v>
      </c>
      <c r="G208" s="2254">
        <f t="shared" ref="G208" si="40">G68</f>
        <v>3680.3249999999998</v>
      </c>
      <c r="H208" s="2254">
        <f t="shared" si="39"/>
        <v>3717.4209999999998</v>
      </c>
      <c r="I208" s="1441">
        <f t="shared" si="39"/>
        <v>37.096000000000004</v>
      </c>
      <c r="J208" s="1405">
        <f t="shared" si="39"/>
        <v>240000</v>
      </c>
      <c r="K208" s="1442">
        <f t="shared" si="39"/>
        <v>0</v>
      </c>
      <c r="L208" s="1443">
        <f t="shared" si="39"/>
        <v>8903040</v>
      </c>
      <c r="M208" s="1432">
        <f t="shared" si="39"/>
        <v>8866093.0273259878</v>
      </c>
      <c r="N208" s="1081"/>
      <c r="O208" s="906"/>
      <c r="P208" s="700"/>
      <c r="Q208" s="700"/>
      <c r="R208" s="700"/>
      <c r="S208" s="2672"/>
      <c r="T208" s="2672"/>
      <c r="U208" s="1081"/>
      <c r="V208" s="700"/>
      <c r="W208" s="700"/>
    </row>
    <row r="209" spans="1:23" x14ac:dyDescent="0.3">
      <c r="A209" s="519"/>
      <c r="B209" s="100"/>
      <c r="C209" s="89"/>
      <c r="D209" s="601"/>
      <c r="E209" s="971"/>
      <c r="F209" s="46"/>
      <c r="G209" s="47"/>
      <c r="H209" s="47"/>
      <c r="I209" s="47"/>
      <c r="J209" s="94" t="s">
        <v>27</v>
      </c>
      <c r="K209" s="42">
        <f>K208+K206</f>
        <v>0</v>
      </c>
      <c r="L209" s="42">
        <f>L206+L207</f>
        <v>18975360.000000183</v>
      </c>
      <c r="M209" s="42">
        <f>M206+M207</f>
        <v>18896613.627143323</v>
      </c>
      <c r="N209" s="1988"/>
      <c r="O209" s="507"/>
    </row>
    <row r="210" spans="1:23" x14ac:dyDescent="0.3">
      <c r="A210" s="507"/>
      <c r="B210" s="513" t="s">
        <v>2036</v>
      </c>
      <c r="C210" s="514"/>
      <c r="D210" s="514"/>
      <c r="E210" s="957"/>
      <c r="F210" s="514"/>
      <c r="G210" s="2211"/>
      <c r="H210" s="2211"/>
      <c r="I210" s="514"/>
      <c r="J210" s="607"/>
      <c r="K210" s="608"/>
      <c r="L210" s="609"/>
      <c r="M210" s="609"/>
      <c r="N210" s="1987"/>
      <c r="O210" s="11"/>
    </row>
    <row r="211" spans="1:23" s="699" customFormat="1" ht="12.75" customHeight="1" x14ac:dyDescent="0.3">
      <c r="A211" s="797">
        <v>3</v>
      </c>
      <c r="B211" s="776" t="s">
        <v>1416</v>
      </c>
      <c r="C211" s="775">
        <v>33</v>
      </c>
      <c r="D211" s="776"/>
      <c r="E211" s="980">
        <v>30799103</v>
      </c>
      <c r="F211" s="777">
        <v>1</v>
      </c>
      <c r="G211" s="2260">
        <v>4334.6000000000004</v>
      </c>
      <c r="H211" s="2260">
        <v>4370.29</v>
      </c>
      <c r="I211" s="758">
        <f>H211-G211</f>
        <v>35.6899999999996</v>
      </c>
      <c r="J211" s="775">
        <v>240000</v>
      </c>
      <c r="K211" s="798">
        <f>J211*I211*F211</f>
        <v>8565599.9999999031</v>
      </c>
      <c r="L211" s="778"/>
      <c r="M211" s="703"/>
      <c r="N211" s="1081"/>
      <c r="O211" s="907"/>
      <c r="P211" s="703"/>
      <c r="Q211" s="703"/>
      <c r="R211" s="703"/>
      <c r="S211" s="2672"/>
      <c r="T211" s="2672"/>
      <c r="U211" s="2655"/>
      <c r="V211" s="703"/>
      <c r="W211" s="703"/>
    </row>
    <row r="212" spans="1:23" s="699" customFormat="1" ht="12.75" customHeight="1" x14ac:dyDescent="0.3">
      <c r="A212" s="746">
        <v>7</v>
      </c>
      <c r="B212" s="814" t="s">
        <v>1420</v>
      </c>
      <c r="C212" s="771">
        <v>33</v>
      </c>
      <c r="D212" s="771"/>
      <c r="E212" s="972">
        <v>30799100</v>
      </c>
      <c r="F212" s="772">
        <v>1</v>
      </c>
      <c r="G212" s="2257">
        <v>4261.05</v>
      </c>
      <c r="H212" s="2257">
        <v>4303.03</v>
      </c>
      <c r="I212" s="758">
        <f>H212-G212</f>
        <v>41.979999999999563</v>
      </c>
      <c r="J212" s="771">
        <v>240000</v>
      </c>
      <c r="K212" s="798">
        <f>J212*I212*F212</f>
        <v>10075199.999999896</v>
      </c>
      <c r="L212" s="817"/>
      <c r="M212" s="703"/>
      <c r="N212" s="1081"/>
      <c r="O212" s="907"/>
      <c r="P212" s="703"/>
      <c r="Q212" s="703"/>
      <c r="R212" s="703"/>
      <c r="S212" s="2672"/>
      <c r="T212" s="2672"/>
      <c r="U212" s="2655"/>
      <c r="V212" s="703"/>
      <c r="W212" s="703"/>
    </row>
    <row r="213" spans="1:23" x14ac:dyDescent="0.3">
      <c r="A213" s="507"/>
      <c r="B213" s="100"/>
      <c r="C213" s="89"/>
      <c r="D213" s="601"/>
      <c r="E213" s="971"/>
      <c r="F213" s="46"/>
      <c r="G213" s="47">
        <v>0</v>
      </c>
      <c r="H213" s="47">
        <v>0</v>
      </c>
      <c r="I213" s="35"/>
      <c r="J213" s="94" t="s">
        <v>27</v>
      </c>
      <c r="K213" s="42">
        <f>SUM(K211:K212)</f>
        <v>18640799.999999799</v>
      </c>
      <c r="L213" s="42">
        <f>SUM(L211:L212)</f>
        <v>0</v>
      </c>
      <c r="M213" s="42">
        <f>SUM(M211:M212)</f>
        <v>0</v>
      </c>
      <c r="N213" s="1989"/>
      <c r="O213" s="11"/>
    </row>
    <row r="214" spans="1:23" x14ac:dyDescent="0.3">
      <c r="A214" s="507"/>
      <c r="B214" s="532" t="s">
        <v>2037</v>
      </c>
      <c r="C214" s="533"/>
      <c r="D214" s="533"/>
      <c r="E214" s="963"/>
      <c r="F214" s="533"/>
      <c r="G214" s="2216">
        <v>0</v>
      </c>
      <c r="H214" s="2216">
        <v>0</v>
      </c>
      <c r="I214" s="533"/>
      <c r="J214" s="533"/>
      <c r="K214" s="578"/>
      <c r="L214" s="533"/>
      <c r="M214" s="536"/>
      <c r="N214" s="1982"/>
      <c r="O214" s="7"/>
    </row>
    <row r="215" spans="1:23" x14ac:dyDescent="0.3">
      <c r="A215" s="507"/>
      <c r="B215" s="98" t="s">
        <v>796</v>
      </c>
      <c r="C215" s="51">
        <v>33</v>
      </c>
      <c r="D215" s="3132" t="s">
        <v>800</v>
      </c>
      <c r="E215" s="975"/>
      <c r="F215" s="3"/>
      <c r="G215" s="4">
        <v>0</v>
      </c>
      <c r="H215" s="4">
        <v>0</v>
      </c>
      <c r="I215" s="4"/>
      <c r="J215" s="507"/>
      <c r="K215" s="574"/>
      <c r="L215" s="15">
        <f>J215*I215*F215</f>
        <v>0</v>
      </c>
      <c r="M215" s="6"/>
      <c r="N215" s="574"/>
      <c r="O215" s="507"/>
    </row>
    <row r="216" spans="1:23" x14ac:dyDescent="0.3">
      <c r="A216" s="507"/>
      <c r="B216" s="98" t="s">
        <v>795</v>
      </c>
      <c r="C216" s="51">
        <v>33</v>
      </c>
      <c r="D216" s="3133"/>
      <c r="E216" s="975"/>
      <c r="F216" s="3"/>
      <c r="G216" s="4">
        <v>0</v>
      </c>
      <c r="H216" s="4">
        <v>0</v>
      </c>
      <c r="I216" s="4"/>
      <c r="J216" s="507"/>
      <c r="K216" s="574"/>
      <c r="L216" s="15">
        <f>J216*I216*F216</f>
        <v>0</v>
      </c>
      <c r="M216" s="15"/>
      <c r="N216" s="3"/>
      <c r="O216" s="507"/>
    </row>
    <row r="217" spans="1:23" x14ac:dyDescent="0.3">
      <c r="A217" s="507"/>
      <c r="B217" s="93"/>
      <c r="C217" s="87"/>
      <c r="D217" s="87"/>
      <c r="E217" s="948"/>
      <c r="F217" s="36"/>
      <c r="G217" s="36">
        <v>0</v>
      </c>
      <c r="H217" s="36">
        <v>0</v>
      </c>
      <c r="I217" s="36"/>
      <c r="J217" s="93" t="s">
        <v>262</v>
      </c>
      <c r="K217" s="577"/>
      <c r="L217" s="54">
        <f>SUM(L215:L216)</f>
        <v>0</v>
      </c>
      <c r="M217" s="521"/>
      <c r="N217" s="507"/>
      <c r="O217" s="507"/>
    </row>
    <row r="218" spans="1:23" x14ac:dyDescent="0.3">
      <c r="A218" s="507"/>
      <c r="B218" s="100"/>
      <c r="C218" s="89"/>
      <c r="D218" s="601"/>
      <c r="E218" s="971"/>
      <c r="F218" s="46"/>
      <c r="G218" s="47">
        <v>0</v>
      </c>
      <c r="H218" s="47">
        <v>0</v>
      </c>
      <c r="I218" s="35"/>
      <c r="J218" s="94"/>
      <c r="K218" s="584"/>
      <c r="L218" s="42"/>
      <c r="M218" s="42"/>
      <c r="N218" s="1989"/>
      <c r="O218" s="11"/>
      <c r="S218" s="2671"/>
      <c r="T218" s="2671"/>
    </row>
    <row r="219" spans="1:23" x14ac:dyDescent="0.3">
      <c r="A219" s="524"/>
      <c r="B219" s="532" t="s">
        <v>2038</v>
      </c>
      <c r="C219" s="533"/>
      <c r="D219" s="533"/>
      <c r="E219" s="963"/>
      <c r="F219" s="533"/>
      <c r="G219" s="2216">
        <v>0</v>
      </c>
      <c r="H219" s="2216">
        <v>0</v>
      </c>
      <c r="I219" s="533"/>
      <c r="J219" s="49"/>
      <c r="K219" s="587"/>
      <c r="L219" s="50"/>
      <c r="M219" s="50"/>
      <c r="N219" s="1982"/>
      <c r="O219" s="11"/>
    </row>
    <row r="220" spans="1:23" s="699" customFormat="1" ht="12.75" customHeight="1" x14ac:dyDescent="0.3">
      <c r="A220" s="810">
        <v>4</v>
      </c>
      <c r="B220" s="840" t="s">
        <v>1417</v>
      </c>
      <c r="C220" s="756">
        <v>33</v>
      </c>
      <c r="D220" s="755"/>
      <c r="E220" s="966">
        <v>30799099</v>
      </c>
      <c r="F220" s="757">
        <v>1</v>
      </c>
      <c r="G220" s="2255">
        <v>4647.76</v>
      </c>
      <c r="H220" s="2255">
        <v>4695.01</v>
      </c>
      <c r="I220" s="758">
        <f>H220-G220</f>
        <v>47.25</v>
      </c>
      <c r="J220" s="756">
        <v>180000</v>
      </c>
      <c r="K220" s="759"/>
      <c r="L220" s="784">
        <f>I220*J220*F220</f>
        <v>8505000</v>
      </c>
      <c r="M220" s="703"/>
      <c r="N220" s="1081"/>
      <c r="O220" s="907"/>
      <c r="P220" s="703"/>
      <c r="Q220" s="703"/>
      <c r="R220" s="703"/>
      <c r="S220" s="2673"/>
      <c r="T220" s="2673"/>
      <c r="U220" s="2655"/>
      <c r="V220" s="703"/>
      <c r="W220" s="703"/>
    </row>
    <row r="221" spans="1:23" s="699" customFormat="1" ht="12.75" customHeight="1" x14ac:dyDescent="0.3">
      <c r="A221" s="810">
        <v>5</v>
      </c>
      <c r="B221" s="840" t="s">
        <v>1418</v>
      </c>
      <c r="C221" s="756">
        <v>33</v>
      </c>
      <c r="D221" s="755"/>
      <c r="E221" s="966">
        <v>30799139</v>
      </c>
      <c r="F221" s="757">
        <v>1</v>
      </c>
      <c r="G221" s="2255">
        <v>4020.32</v>
      </c>
      <c r="H221" s="2255">
        <v>4047.87</v>
      </c>
      <c r="I221" s="758">
        <f>H221-G221</f>
        <v>27.549999999999727</v>
      </c>
      <c r="J221" s="756">
        <v>180000</v>
      </c>
      <c r="K221" s="759"/>
      <c r="L221" s="784">
        <f t="shared" ref="L221:L222" si="41">I221*J221*F221</f>
        <v>4958999.9999999506</v>
      </c>
      <c r="M221" s="703"/>
      <c r="N221" s="1081"/>
      <c r="O221" s="907"/>
      <c r="P221" s="703"/>
      <c r="Q221" s="703"/>
      <c r="R221" s="703"/>
      <c r="S221" s="2672"/>
      <c r="T221" s="2672"/>
      <c r="U221" s="2655"/>
      <c r="V221" s="703"/>
      <c r="W221" s="703"/>
    </row>
    <row r="222" spans="1:23" s="699" customFormat="1" ht="12.75" customHeight="1" x14ac:dyDescent="0.3">
      <c r="A222" s="810">
        <v>6</v>
      </c>
      <c r="B222" s="840" t="s">
        <v>1419</v>
      </c>
      <c r="C222" s="756">
        <v>33</v>
      </c>
      <c r="D222" s="755"/>
      <c r="E222" s="966">
        <v>30799102</v>
      </c>
      <c r="F222" s="757">
        <v>1</v>
      </c>
      <c r="G222" s="2255">
        <v>1827.2</v>
      </c>
      <c r="H222" s="2255">
        <v>1827.2</v>
      </c>
      <c r="I222" s="758">
        <f>H222-G222</f>
        <v>0</v>
      </c>
      <c r="J222" s="756">
        <v>240000</v>
      </c>
      <c r="K222" s="759"/>
      <c r="L222" s="784">
        <f t="shared" si="41"/>
        <v>0</v>
      </c>
      <c r="M222" s="703"/>
      <c r="N222" s="1081"/>
      <c r="O222" s="907" t="s">
        <v>4707</v>
      </c>
      <c r="P222" s="703"/>
      <c r="Q222" s="703"/>
      <c r="R222" s="703"/>
      <c r="S222" s="2672"/>
      <c r="T222" s="2672"/>
      <c r="U222" s="2655"/>
      <c r="V222" s="703"/>
      <c r="W222" s="703"/>
    </row>
    <row r="223" spans="1:23" x14ac:dyDescent="0.3">
      <c r="A223" s="524"/>
      <c r="B223" s="94"/>
      <c r="C223" s="88"/>
      <c r="D223" s="88"/>
      <c r="E223" s="949"/>
      <c r="F223" s="37"/>
      <c r="G223" s="37"/>
      <c r="H223" s="37"/>
      <c r="I223" s="37"/>
      <c r="J223" s="94" t="s">
        <v>27</v>
      </c>
      <c r="K223" s="586"/>
      <c r="L223" s="42">
        <f>SUM(L220:L222)</f>
        <v>13463999.999999952</v>
      </c>
      <c r="M223" s="42">
        <f>SUM(M220:M222)</f>
        <v>0</v>
      </c>
      <c r="N223" s="29"/>
      <c r="O223" s="11"/>
    </row>
    <row r="224" spans="1:23" ht="16.2" thickBot="1" x14ac:dyDescent="0.35">
      <c r="A224" s="580"/>
      <c r="B224" s="611"/>
      <c r="C224" s="90"/>
      <c r="D224" s="90"/>
      <c r="E224" s="950"/>
      <c r="F224" s="612"/>
      <c r="G224" s="612"/>
      <c r="H224" s="612"/>
      <c r="I224" s="612"/>
      <c r="J224" s="611"/>
      <c r="K224" s="613"/>
      <c r="L224" s="614"/>
      <c r="M224" s="614"/>
      <c r="N224" s="1988"/>
      <c r="O224" s="615"/>
    </row>
    <row r="225" spans="1:23" x14ac:dyDescent="0.3">
      <c r="A225" s="580"/>
      <c r="B225" s="3099" t="s">
        <v>1048</v>
      </c>
      <c r="C225" s="3100"/>
      <c r="D225" s="561" t="s">
        <v>14</v>
      </c>
      <c r="F225" s="3101" t="s">
        <v>812</v>
      </c>
      <c r="G225" s="3102"/>
      <c r="H225" s="3103"/>
      <c r="I225" s="561" t="s">
        <v>14</v>
      </c>
      <c r="J225" s="511"/>
      <c r="K225" s="3105" t="s">
        <v>4714</v>
      </c>
      <c r="L225" s="3106"/>
      <c r="M225" s="562" t="s">
        <v>14</v>
      </c>
      <c r="N225" s="1988"/>
      <c r="O225" s="615"/>
    </row>
    <row r="226" spans="1:23" x14ac:dyDescent="0.3">
      <c r="A226" s="580"/>
      <c r="B226" s="3112" t="str">
        <f>B204</f>
        <v>Siddhirgonj 33 KV SIDE</v>
      </c>
      <c r="C226" s="3113"/>
      <c r="D226" s="567">
        <f>M209</f>
        <v>18896613.627143323</v>
      </c>
      <c r="F226" s="3114" t="s">
        <v>810</v>
      </c>
      <c r="G226" s="3115"/>
      <c r="H226" s="3116"/>
      <c r="I226" s="563">
        <v>0</v>
      </c>
      <c r="J226" s="511"/>
      <c r="K226" s="3117" t="str">
        <f>F227</f>
        <v xml:space="preserve"> 33 KV NET IMPORT</v>
      </c>
      <c r="L226" s="3118"/>
      <c r="M226" s="565">
        <f>I227</f>
        <v>18896613.627143323</v>
      </c>
      <c r="N226" s="1988"/>
      <c r="O226" s="615"/>
    </row>
    <row r="227" spans="1:23" x14ac:dyDescent="0.3">
      <c r="A227" s="580"/>
      <c r="B227" s="3112" t="s">
        <v>832</v>
      </c>
      <c r="C227" s="3113"/>
      <c r="D227" s="616"/>
      <c r="F227" s="3114" t="s">
        <v>2034</v>
      </c>
      <c r="G227" s="3115"/>
      <c r="H227" s="3116"/>
      <c r="I227" s="563">
        <f>D230-I226</f>
        <v>18896613.627143323</v>
      </c>
      <c r="J227" s="511"/>
      <c r="K227" s="3119" t="s">
        <v>4708</v>
      </c>
      <c r="L227" s="3120"/>
      <c r="M227" s="563">
        <f>K213</f>
        <v>18640799.999999799</v>
      </c>
      <c r="N227" s="1988"/>
      <c r="O227" s="615"/>
    </row>
    <row r="228" spans="1:23" x14ac:dyDescent="0.3">
      <c r="A228" s="580"/>
      <c r="B228" s="3112" t="s">
        <v>833</v>
      </c>
      <c r="C228" s="3113"/>
      <c r="D228" s="597"/>
      <c r="F228" s="3114" t="s">
        <v>806</v>
      </c>
      <c r="G228" s="3115"/>
      <c r="H228" s="3116"/>
      <c r="I228" s="563">
        <f>I226+I227</f>
        <v>18896613.627143323</v>
      </c>
      <c r="J228" s="511"/>
      <c r="K228" s="3121" t="s">
        <v>267</v>
      </c>
      <c r="L228" s="3122"/>
      <c r="M228" s="563">
        <f>M226-M227</f>
        <v>255813.62714352459</v>
      </c>
      <c r="N228" s="1988"/>
      <c r="O228" s="615"/>
    </row>
    <row r="229" spans="1:23" ht="16.2" thickBot="1" x14ac:dyDescent="0.35">
      <c r="A229" s="580"/>
      <c r="B229" s="3112" t="s">
        <v>834</v>
      </c>
      <c r="C229" s="3113"/>
      <c r="D229" s="598"/>
      <c r="F229" s="3198" t="s">
        <v>818</v>
      </c>
      <c r="G229" s="3199"/>
      <c r="H229" s="3200"/>
      <c r="I229" s="568">
        <f>(D230-I228)/I228</f>
        <v>0</v>
      </c>
      <c r="J229" s="511"/>
      <c r="K229" s="3123" t="s">
        <v>268</v>
      </c>
      <c r="L229" s="3124"/>
      <c r="M229" s="566">
        <f>M228/M226</f>
        <v>1.3537538110853408E-2</v>
      </c>
      <c r="N229" s="1988"/>
      <c r="O229" s="615"/>
    </row>
    <row r="230" spans="1:23" ht="16.2" thickBot="1" x14ac:dyDescent="0.35">
      <c r="A230" s="580"/>
      <c r="B230" s="3125" t="s">
        <v>799</v>
      </c>
      <c r="C230" s="3126"/>
      <c r="D230" s="564">
        <f>SUM(D226:D228)</f>
        <v>18896613.627143323</v>
      </c>
      <c r="F230" s="511"/>
      <c r="G230" s="2214"/>
      <c r="H230" s="2214"/>
      <c r="I230" s="511"/>
      <c r="J230" s="511"/>
      <c r="K230" s="580"/>
      <c r="L230" s="511"/>
      <c r="M230" s="511"/>
      <c r="N230" s="1988"/>
      <c r="O230" s="615"/>
    </row>
    <row r="231" spans="1:23" x14ac:dyDescent="0.3">
      <c r="A231" s="580"/>
      <c r="B231" s="611"/>
      <c r="C231" s="90"/>
      <c r="D231" s="90"/>
      <c r="E231" s="950"/>
      <c r="F231" s="612"/>
      <c r="G231" s="612"/>
      <c r="H231" s="612"/>
      <c r="I231" s="612"/>
      <c r="J231" s="611"/>
      <c r="K231" s="613"/>
      <c r="L231" s="614"/>
      <c r="M231" s="614"/>
      <c r="N231" s="1988"/>
      <c r="O231" s="615"/>
    </row>
    <row r="232" spans="1:23" x14ac:dyDescent="0.3">
      <c r="A232" s="511"/>
      <c r="B232" s="520"/>
      <c r="C232" s="511"/>
      <c r="D232" s="603"/>
      <c r="E232" s="977"/>
      <c r="F232" s="511"/>
      <c r="G232" s="2214"/>
      <c r="H232" s="2214"/>
      <c r="I232" s="511"/>
      <c r="J232" s="511"/>
      <c r="K232" s="580"/>
      <c r="L232" s="511"/>
      <c r="M232" s="511"/>
      <c r="N232" s="56"/>
      <c r="O232" s="511"/>
    </row>
    <row r="233" spans="1:23" x14ac:dyDescent="0.3">
      <c r="A233" s="511"/>
      <c r="B233" s="520"/>
      <c r="C233" s="511"/>
      <c r="D233" s="603"/>
      <c r="E233" s="977"/>
      <c r="F233" s="511"/>
      <c r="G233" s="2214"/>
      <c r="H233" s="2214"/>
      <c r="I233" s="511"/>
      <c r="J233" s="511"/>
      <c r="K233" s="580"/>
      <c r="L233" s="511"/>
      <c r="M233" s="511"/>
      <c r="N233" s="56"/>
      <c r="O233" s="511"/>
    </row>
    <row r="234" spans="1:23" ht="31.2" x14ac:dyDescent="0.3">
      <c r="A234" s="3086" t="s">
        <v>902</v>
      </c>
      <c r="B234" s="3086"/>
      <c r="C234" s="3086"/>
      <c r="D234" s="3086"/>
      <c r="E234" s="3086"/>
      <c r="F234" s="3086"/>
      <c r="G234" s="3086"/>
      <c r="H234" s="3086"/>
      <c r="I234" s="3086"/>
      <c r="J234" s="3086"/>
      <c r="K234" s="3086"/>
      <c r="L234" s="3086"/>
      <c r="M234" s="3086"/>
      <c r="N234" s="3086"/>
      <c r="O234" s="629" t="str">
        <f>$O$6</f>
        <v>Month August-2023</v>
      </c>
      <c r="R234" s="1103" t="s">
        <v>4084</v>
      </c>
      <c r="S234" s="2672" t="str">
        <f>O234</f>
        <v>Month August-2023</v>
      </c>
      <c r="T234" s="2672" t="s">
        <v>5037</v>
      </c>
      <c r="U234" s="1103" t="s">
        <v>15</v>
      </c>
      <c r="V234" s="1103" t="s">
        <v>4085</v>
      </c>
      <c r="W234" s="1103" t="s">
        <v>17</v>
      </c>
    </row>
    <row r="235" spans="1:23" x14ac:dyDescent="0.3">
      <c r="A235" s="3087" t="s">
        <v>0</v>
      </c>
      <c r="B235" s="3089" t="s">
        <v>1</v>
      </c>
      <c r="C235" s="3091" t="s">
        <v>2</v>
      </c>
      <c r="D235" s="3092"/>
      <c r="E235" s="3093"/>
      <c r="F235" s="3096" t="s">
        <v>3</v>
      </c>
      <c r="G235" s="3091" t="s">
        <v>4</v>
      </c>
      <c r="H235" s="3093"/>
      <c r="I235" s="3068"/>
      <c r="J235" s="3096" t="s">
        <v>5</v>
      </c>
      <c r="K235" s="3091" t="s">
        <v>6</v>
      </c>
      <c r="L235" s="3068"/>
      <c r="M235" s="95" t="s">
        <v>29</v>
      </c>
      <c r="N235" s="1985"/>
      <c r="O235" s="3067" t="s">
        <v>7</v>
      </c>
    </row>
    <row r="236" spans="1:23" ht="46.8" x14ac:dyDescent="0.3">
      <c r="A236" s="3088"/>
      <c r="B236" s="3090"/>
      <c r="C236" s="3084" t="s">
        <v>824</v>
      </c>
      <c r="D236" s="3085"/>
      <c r="E236" s="969" t="s">
        <v>9</v>
      </c>
      <c r="F236" s="3088"/>
      <c r="G236" s="2218" t="str">
        <f>'NORTH-1'!G8</f>
        <v>Reading at 00.00hr 
01.08.2023</v>
      </c>
      <c r="H236" s="2218" t="str">
        <f>'NORTH-1'!H8</f>
        <v>Reading at 00.00hr 
01.09.2023</v>
      </c>
      <c r="I236" s="1" t="s">
        <v>10</v>
      </c>
      <c r="J236" s="3088"/>
      <c r="K236" s="1" t="s">
        <v>11</v>
      </c>
      <c r="L236" s="1" t="s">
        <v>12</v>
      </c>
      <c r="M236" s="508" t="s">
        <v>30</v>
      </c>
      <c r="N236" s="1986" t="s">
        <v>41</v>
      </c>
      <c r="O236" s="3068"/>
      <c r="S236" s="2672">
        <v>15283200.000000071</v>
      </c>
      <c r="T236" s="2672">
        <v>15283200.000000071</v>
      </c>
      <c r="U236" s="33">
        <f>S236-T236</f>
        <v>0</v>
      </c>
      <c r="V236" s="1104">
        <f>U236/T236*100</f>
        <v>0</v>
      </c>
      <c r="W236" s="33" t="str">
        <f>IF(V236&gt;40,"FAULT",IF(V236&lt;-40,"CHECK","OK"))</f>
        <v>OK</v>
      </c>
    </row>
    <row r="237" spans="1:23" x14ac:dyDescent="0.3">
      <c r="A237" s="594">
        <v>1</v>
      </c>
      <c r="B237" s="551">
        <v>2</v>
      </c>
      <c r="C237" s="551">
        <v>3</v>
      </c>
      <c r="D237" s="551">
        <v>4</v>
      </c>
      <c r="E237" s="551">
        <v>5</v>
      </c>
      <c r="F237" s="551">
        <v>6</v>
      </c>
      <c r="G237" s="2618">
        <f>'PDB Bill AMR'!$H$5</f>
        <v>8</v>
      </c>
      <c r="H237" s="2618">
        <f>'PDB Bill AMR'!$H$5</f>
        <v>8</v>
      </c>
      <c r="I237" s="594" t="s">
        <v>2021</v>
      </c>
      <c r="J237" s="594">
        <v>10</v>
      </c>
      <c r="K237" s="2623" t="s">
        <v>2022</v>
      </c>
      <c r="L237" s="2623" t="s">
        <v>5041</v>
      </c>
      <c r="M237" s="594">
        <v>13</v>
      </c>
      <c r="N237" s="594">
        <v>14</v>
      </c>
      <c r="O237" s="594">
        <v>15</v>
      </c>
      <c r="V237" s="1104"/>
      <c r="W237" s="33"/>
    </row>
    <row r="238" spans="1:23" x14ac:dyDescent="0.3">
      <c r="A238" s="519"/>
      <c r="B238" s="513" t="s">
        <v>4335</v>
      </c>
      <c r="C238" s="514"/>
      <c r="D238" s="514"/>
      <c r="E238" s="957"/>
      <c r="F238" s="514"/>
      <c r="G238" s="2211"/>
      <c r="H238" s="2211"/>
      <c r="I238" s="514"/>
      <c r="J238" s="514"/>
      <c r="K238" s="573"/>
      <c r="L238" s="514"/>
      <c r="M238" s="515"/>
      <c r="N238" s="1987"/>
      <c r="O238" s="507"/>
      <c r="V238" s="1104"/>
      <c r="W238" s="33"/>
    </row>
    <row r="239" spans="1:23" s="699" customFormat="1" ht="12.75" customHeight="1" x14ac:dyDescent="0.3">
      <c r="A239" s="842">
        <v>10</v>
      </c>
      <c r="B239" s="843" t="s">
        <v>1423</v>
      </c>
      <c r="C239" s="844">
        <v>11</v>
      </c>
      <c r="D239" s="844"/>
      <c r="E239" s="982">
        <v>2007754972</v>
      </c>
      <c r="F239" s="845">
        <v>1</v>
      </c>
      <c r="G239" s="2261">
        <v>9304.2099999999991</v>
      </c>
      <c r="H239" s="2261">
        <v>9357.31</v>
      </c>
      <c r="I239" s="758">
        <f>H239-G239</f>
        <v>53.100000000000364</v>
      </c>
      <c r="J239" s="844">
        <v>160000</v>
      </c>
      <c r="K239" s="798">
        <f>J239*I239*F239</f>
        <v>8496000.0000000577</v>
      </c>
      <c r="L239" s="846"/>
      <c r="M239" s="1082">
        <f>K239*$M$226/$K$242</f>
        <v>9106873.0359113924</v>
      </c>
      <c r="N239" s="1079"/>
      <c r="O239" s="907"/>
      <c r="P239" s="703"/>
      <c r="Q239" s="703"/>
      <c r="R239" s="703"/>
      <c r="S239" s="2672"/>
      <c r="T239" s="2672"/>
      <c r="U239" s="33"/>
      <c r="V239" s="1104"/>
      <c r="W239" s="33"/>
    </row>
    <row r="240" spans="1:23" s="699" customFormat="1" ht="12.75" customHeight="1" x14ac:dyDescent="0.3">
      <c r="A240" s="842">
        <v>15</v>
      </c>
      <c r="B240" s="843" t="s">
        <v>1429</v>
      </c>
      <c r="C240" s="844">
        <v>11</v>
      </c>
      <c r="D240" s="844"/>
      <c r="E240" s="982">
        <v>30799500</v>
      </c>
      <c r="F240" s="845">
        <v>1</v>
      </c>
      <c r="G240" s="2261">
        <v>8801.51</v>
      </c>
      <c r="H240" s="2261">
        <v>8850.1</v>
      </c>
      <c r="I240" s="758">
        <f t="shared" ref="I240:I241" si="42">H240-G240</f>
        <v>48.590000000000146</v>
      </c>
      <c r="J240" s="844">
        <v>80000</v>
      </c>
      <c r="K240" s="798">
        <f t="shared" ref="K240:K241" si="43">J240*I240*F240</f>
        <v>3887200.0000000116</v>
      </c>
      <c r="L240" s="846"/>
      <c r="M240" s="1082">
        <f>K240*$M$226/$K$242</f>
        <v>4166694.5462799706</v>
      </c>
      <c r="N240" s="1079"/>
      <c r="O240" s="907"/>
      <c r="P240" s="703"/>
      <c r="Q240" s="703"/>
      <c r="R240" s="703"/>
      <c r="S240" s="2672"/>
      <c r="T240" s="2672"/>
      <c r="U240" s="33"/>
      <c r="V240" s="1104"/>
      <c r="W240" s="33"/>
    </row>
    <row r="241" spans="1:23" s="699" customFormat="1" ht="12.75" customHeight="1" x14ac:dyDescent="0.3">
      <c r="A241" s="842">
        <v>20</v>
      </c>
      <c r="B241" s="867" t="s">
        <v>1436</v>
      </c>
      <c r="C241" s="844">
        <v>11</v>
      </c>
      <c r="D241" s="770"/>
      <c r="E241" s="982" t="s">
        <v>1437</v>
      </c>
      <c r="F241" s="845">
        <v>1</v>
      </c>
      <c r="G241" s="2262">
        <v>43617132</v>
      </c>
      <c r="H241" s="2262">
        <v>48862994</v>
      </c>
      <c r="I241" s="758">
        <f t="shared" si="42"/>
        <v>5245862</v>
      </c>
      <c r="J241" s="844">
        <v>1</v>
      </c>
      <c r="K241" s="798">
        <f t="shared" si="43"/>
        <v>5245862</v>
      </c>
      <c r="L241" s="846"/>
      <c r="M241" s="1082">
        <f>K241*$M$226/$K$242</f>
        <v>5623046.0449519632</v>
      </c>
      <c r="N241" s="1079"/>
      <c r="O241" s="907"/>
      <c r="P241" s="703"/>
      <c r="Q241" s="703"/>
      <c r="R241" s="703"/>
      <c r="S241" s="2672"/>
      <c r="T241" s="2672"/>
      <c r="U241" s="33"/>
      <c r="V241" s="1104"/>
      <c r="W241" s="33"/>
    </row>
    <row r="242" spans="1:23" x14ac:dyDescent="0.3">
      <c r="A242" s="519"/>
      <c r="B242" s="100"/>
      <c r="C242" s="89"/>
      <c r="D242" s="601"/>
      <c r="E242" s="971"/>
      <c r="F242" s="46"/>
      <c r="G242" s="47">
        <v>0</v>
      </c>
      <c r="H242" s="47">
        <v>0</v>
      </c>
      <c r="I242" s="47"/>
      <c r="J242" s="38" t="s">
        <v>27</v>
      </c>
      <c r="K242" s="586">
        <f>SUM(K239:K241)</f>
        <v>17629062.000000067</v>
      </c>
      <c r="L242" s="48"/>
      <c r="M242" s="921">
        <f>SUM(M239:M241)</f>
        <v>18896613.627143327</v>
      </c>
      <c r="N242" s="585"/>
      <c r="O242" s="507"/>
      <c r="V242" s="1104"/>
      <c r="W242" s="33"/>
    </row>
    <row r="243" spans="1:23" x14ac:dyDescent="0.3">
      <c r="A243" s="519"/>
      <c r="B243" s="532" t="s">
        <v>4335</v>
      </c>
      <c r="C243" s="533"/>
      <c r="D243" s="533"/>
      <c r="E243" s="963"/>
      <c r="F243" s="533"/>
      <c r="G243" s="2216">
        <v>0</v>
      </c>
      <c r="H243" s="2216">
        <v>0</v>
      </c>
      <c r="I243" s="533"/>
      <c r="J243" s="49"/>
      <c r="K243" s="587"/>
      <c r="L243" s="50"/>
      <c r="M243" s="1083"/>
      <c r="N243" s="1990"/>
      <c r="O243" s="507"/>
      <c r="V243" s="1104"/>
      <c r="W243" s="33"/>
    </row>
    <row r="244" spans="1:23" s="699" customFormat="1" ht="18.75" customHeight="1" x14ac:dyDescent="0.3">
      <c r="A244" s="797">
        <v>8</v>
      </c>
      <c r="B244" s="841" t="s">
        <v>1421</v>
      </c>
      <c r="C244" s="775">
        <v>11</v>
      </c>
      <c r="D244" s="775"/>
      <c r="E244" s="980">
        <v>2007755114</v>
      </c>
      <c r="F244" s="777">
        <v>1</v>
      </c>
      <c r="G244" s="2263">
        <v>5767.7</v>
      </c>
      <c r="H244" s="2263">
        <v>5809.87</v>
      </c>
      <c r="I244" s="782">
        <f t="shared" ref="I244:I257" si="44">H244-G244</f>
        <v>42.170000000000073</v>
      </c>
      <c r="J244" s="775">
        <v>60000</v>
      </c>
      <c r="K244" s="778"/>
      <c r="L244" s="778">
        <f t="shared" ref="L244:L255" si="45">F244*I244*J244</f>
        <v>2530200.0000000042</v>
      </c>
      <c r="M244" s="1084">
        <f>L244*$K$258/$L$258</f>
        <v>2567812.3685385259</v>
      </c>
      <c r="N244" s="1079" t="s">
        <v>109</v>
      </c>
      <c r="O244" s="2247"/>
      <c r="P244" s="703"/>
      <c r="Q244" s="703"/>
      <c r="R244" s="703" t="str">
        <f t="shared" ref="R244:R257" si="46">B244</f>
        <v>11 kV Dayagonj Feeder (=L11)</v>
      </c>
      <c r="S244" s="2672">
        <f t="shared" ref="S244:S257" si="47">M244</f>
        <v>2567812.3685385259</v>
      </c>
      <c r="T244" s="2672">
        <v>2674737.7934431368</v>
      </c>
      <c r="U244" s="33">
        <f t="shared" ref="U244:U257" si="48">S244-T244</f>
        <v>-106925.42490461096</v>
      </c>
      <c r="V244" s="1104">
        <f t="shared" ref="V244:V257" si="49">U244/T244*100</f>
        <v>-3.997603995678694</v>
      </c>
      <c r="W244" s="33" t="str">
        <f t="shared" ref="W244:W257" si="50">IF(V244&gt;40,"FAULT",IF(V244&lt;-40,"CHECK","OK"))</f>
        <v>OK</v>
      </c>
    </row>
    <row r="245" spans="1:23" s="699" customFormat="1" ht="18.75" customHeight="1" x14ac:dyDescent="0.3">
      <c r="A245" s="810">
        <v>9</v>
      </c>
      <c r="B245" s="781" t="s">
        <v>1422</v>
      </c>
      <c r="C245" s="775">
        <v>11</v>
      </c>
      <c r="D245" s="756"/>
      <c r="E245" s="966">
        <v>30799484</v>
      </c>
      <c r="F245" s="757">
        <v>1</v>
      </c>
      <c r="G245" s="2255">
        <v>21.350899999999999</v>
      </c>
      <c r="H245" s="2255">
        <v>21.5916</v>
      </c>
      <c r="I245" s="758">
        <f t="shared" si="44"/>
        <v>0.24070000000000036</v>
      </c>
      <c r="J245" s="756">
        <v>60000</v>
      </c>
      <c r="K245" s="759"/>
      <c r="L245" s="778">
        <f t="shared" si="45"/>
        <v>14442.000000000022</v>
      </c>
      <c r="M245" s="1084">
        <f t="shared" ref="M245:M257" si="51">L245*$K$258/$L$258</f>
        <v>14656.685726991302</v>
      </c>
      <c r="N245" s="1079" t="s">
        <v>109</v>
      </c>
      <c r="O245" s="2247"/>
      <c r="P245" s="703"/>
      <c r="Q245" s="703"/>
      <c r="R245" s="703" t="str">
        <f t="shared" si="46"/>
        <v>11 kV Karim Jute Feeder (=L12)</v>
      </c>
      <c r="S245" s="2672">
        <f t="shared" si="47"/>
        <v>14656.685726991302</v>
      </c>
      <c r="T245" s="2672">
        <v>14157.863748090507</v>
      </c>
      <c r="U245" s="33">
        <f t="shared" si="48"/>
        <v>498.82197890079442</v>
      </c>
      <c r="V245" s="1104">
        <f t="shared" si="49"/>
        <v>3.5232856296421931</v>
      </c>
      <c r="W245" s="33" t="str">
        <f t="shared" si="50"/>
        <v>OK</v>
      </c>
    </row>
    <row r="246" spans="1:23" s="699" customFormat="1" ht="18.75" customHeight="1" x14ac:dyDescent="0.3">
      <c r="A246" s="810">
        <v>11</v>
      </c>
      <c r="B246" s="781" t="s">
        <v>1424</v>
      </c>
      <c r="C246" s="775">
        <v>11</v>
      </c>
      <c r="D246" s="756"/>
      <c r="E246" s="972" t="s">
        <v>1425</v>
      </c>
      <c r="F246" s="772">
        <v>1</v>
      </c>
      <c r="G246" s="2257">
        <v>2064.6190000000001</v>
      </c>
      <c r="H246" s="2257">
        <v>2121.1008999999999</v>
      </c>
      <c r="I246" s="796">
        <f t="shared" si="44"/>
        <v>56.481899999999769</v>
      </c>
      <c r="J246" s="771">
        <v>60000</v>
      </c>
      <c r="K246" s="773"/>
      <c r="L246" s="773">
        <f t="shared" si="45"/>
        <v>3388913.999999986</v>
      </c>
      <c r="M246" s="1084">
        <f t="shared" si="51"/>
        <v>3439291.4730508737</v>
      </c>
      <c r="N246" s="1983" t="s">
        <v>109</v>
      </c>
      <c r="O246" s="2247"/>
      <c r="P246" s="703"/>
      <c r="Q246" s="703"/>
      <c r="R246" s="703" t="str">
        <f t="shared" si="46"/>
        <v xml:space="preserve">11 kV Konapara (=L13) **** </v>
      </c>
      <c r="S246" s="2672">
        <f t="shared" si="47"/>
        <v>3439291.4730508737</v>
      </c>
      <c r="T246" s="2672">
        <v>3588042.0557445367</v>
      </c>
      <c r="U246" s="33">
        <f t="shared" si="48"/>
        <v>-148750.58269366296</v>
      </c>
      <c r="V246" s="1104">
        <f t="shared" si="49"/>
        <v>-4.1457313036649026</v>
      </c>
      <c r="W246" s="33" t="str">
        <f t="shared" si="50"/>
        <v>OK</v>
      </c>
    </row>
    <row r="247" spans="1:23" s="699" customFormat="1" ht="18.75" customHeight="1" thickBot="1" x14ac:dyDescent="0.35">
      <c r="A247" s="847">
        <v>12</v>
      </c>
      <c r="B247" s="753" t="s">
        <v>1426</v>
      </c>
      <c r="C247" s="775">
        <v>11</v>
      </c>
      <c r="D247" s="848"/>
      <c r="E247" s="983">
        <v>575926</v>
      </c>
      <c r="F247" s="849">
        <v>1</v>
      </c>
      <c r="G247" s="2264">
        <v>51041.5</v>
      </c>
      <c r="H247" s="2264">
        <v>53570.6</v>
      </c>
      <c r="I247" s="850">
        <f t="shared" si="44"/>
        <v>2529.0999999999985</v>
      </c>
      <c r="J247" s="851">
        <v>1000</v>
      </c>
      <c r="K247" s="852"/>
      <c r="L247" s="853">
        <f t="shared" si="45"/>
        <v>2529099.9999999986</v>
      </c>
      <c r="M247" s="1084">
        <f t="shared" si="51"/>
        <v>2566696.0166274495</v>
      </c>
      <c r="N247" s="1983" t="s">
        <v>110</v>
      </c>
      <c r="O247" s="2247"/>
      <c r="P247" s="703"/>
      <c r="Q247" s="703"/>
      <c r="R247" s="703" t="str">
        <f t="shared" si="46"/>
        <v>11 kV Sanarpar Feeder (=L14)</v>
      </c>
      <c r="S247" s="2672">
        <f t="shared" si="47"/>
        <v>2566696.0166274495</v>
      </c>
      <c r="T247" s="2672">
        <v>2627544.9142828407</v>
      </c>
      <c r="U247" s="33">
        <f t="shared" si="48"/>
        <v>-60848.897655391134</v>
      </c>
      <c r="V247" s="1104">
        <f t="shared" si="49"/>
        <v>-2.3158080885555163</v>
      </c>
      <c r="W247" s="33" t="str">
        <f t="shared" si="50"/>
        <v>OK</v>
      </c>
    </row>
    <row r="248" spans="1:23" s="699" customFormat="1" ht="18.75" customHeight="1" thickTop="1" x14ac:dyDescent="0.3">
      <c r="A248" s="854">
        <v>13</v>
      </c>
      <c r="B248" s="855" t="s">
        <v>1427</v>
      </c>
      <c r="C248" s="775">
        <v>11</v>
      </c>
      <c r="D248" s="856"/>
      <c r="E248" s="980">
        <v>30799450</v>
      </c>
      <c r="F248" s="777">
        <v>1</v>
      </c>
      <c r="G248" s="2263">
        <v>1809.19</v>
      </c>
      <c r="H248" s="2263">
        <v>1814.55</v>
      </c>
      <c r="I248" s="782">
        <f t="shared" si="44"/>
        <v>5.3599999999999</v>
      </c>
      <c r="J248" s="775">
        <v>60000</v>
      </c>
      <c r="K248" s="778"/>
      <c r="L248" s="778">
        <f t="shared" si="45"/>
        <v>321599.999999994</v>
      </c>
      <c r="M248" s="1084">
        <f t="shared" si="51"/>
        <v>326380.70418226748</v>
      </c>
      <c r="N248" s="1079" t="s">
        <v>109</v>
      </c>
      <c r="O248" s="2247"/>
      <c r="P248" s="703"/>
      <c r="Q248" s="703"/>
      <c r="R248" s="703" t="str">
        <f t="shared" si="46"/>
        <v xml:space="preserve">11 kV Latif Bawani Feeder (=L15) </v>
      </c>
      <c r="S248" s="2672">
        <f t="shared" si="47"/>
        <v>326380.70418226748</v>
      </c>
      <c r="T248" s="2672">
        <v>261798.42879012038</v>
      </c>
      <c r="U248" s="33">
        <f t="shared" si="48"/>
        <v>64582.275392147101</v>
      </c>
      <c r="V248" s="1104">
        <f t="shared" si="49"/>
        <v>24.668702440503061</v>
      </c>
      <c r="W248" s="33" t="str">
        <f t="shared" si="50"/>
        <v>OK</v>
      </c>
    </row>
    <row r="249" spans="1:23" s="2186" customFormat="1" ht="18.75" customHeight="1" x14ac:dyDescent="0.3">
      <c r="A249" s="2175">
        <v>14</v>
      </c>
      <c r="B249" s="2176" t="s">
        <v>1428</v>
      </c>
      <c r="C249" s="2177">
        <v>11</v>
      </c>
      <c r="D249" s="2178"/>
      <c r="E249" s="2179">
        <v>30799145</v>
      </c>
      <c r="F249" s="2180">
        <v>1</v>
      </c>
      <c r="G249" s="2265">
        <v>5472.12</v>
      </c>
      <c r="H249" s="2265">
        <v>5519.55</v>
      </c>
      <c r="I249" s="2181">
        <f t="shared" si="44"/>
        <v>47.430000000000291</v>
      </c>
      <c r="J249" s="2178">
        <v>60000</v>
      </c>
      <c r="K249" s="2182"/>
      <c r="L249" s="2182">
        <f t="shared" si="45"/>
        <v>2845800.0000000177</v>
      </c>
      <c r="M249" s="2183">
        <f t="shared" si="51"/>
        <v>2888103.8804786066</v>
      </c>
      <c r="N249" s="2184" t="s">
        <v>109</v>
      </c>
      <c r="O249" s="2247"/>
      <c r="P249" s="2185"/>
      <c r="Q249" s="2185"/>
      <c r="R249" s="2185" t="str">
        <f t="shared" si="46"/>
        <v>11 kV Tengra Feeder (=L16)</v>
      </c>
      <c r="S249" s="2672">
        <f t="shared" si="47"/>
        <v>2888103.8804786066</v>
      </c>
      <c r="T249" s="2672">
        <v>2785803.793535898</v>
      </c>
      <c r="U249" s="1353">
        <f t="shared" si="48"/>
        <v>102300.08694270859</v>
      </c>
      <c r="V249" s="1354">
        <f t="shared" si="49"/>
        <v>3.6721928220531135</v>
      </c>
      <c r="W249" s="1353" t="str">
        <f t="shared" si="50"/>
        <v>OK</v>
      </c>
    </row>
    <row r="250" spans="1:23" s="699" customFormat="1" ht="18.75" customHeight="1" x14ac:dyDescent="0.3">
      <c r="A250" s="726">
        <v>16</v>
      </c>
      <c r="B250" s="727" t="s">
        <v>1430</v>
      </c>
      <c r="C250" s="775">
        <v>11</v>
      </c>
      <c r="D250" s="711"/>
      <c r="E250" s="955">
        <v>30799480</v>
      </c>
      <c r="F250" s="728">
        <v>1</v>
      </c>
      <c r="G250" s="2266">
        <v>3317.32</v>
      </c>
      <c r="H250" s="2266">
        <v>3337.55</v>
      </c>
      <c r="I250" s="714">
        <f t="shared" si="44"/>
        <v>20.230000000000018</v>
      </c>
      <c r="J250" s="711">
        <v>60000</v>
      </c>
      <c r="K250" s="793"/>
      <c r="L250" s="759">
        <f t="shared" si="45"/>
        <v>1213800.0000000012</v>
      </c>
      <c r="M250" s="1084">
        <f t="shared" si="51"/>
        <v>1231843.5905983958</v>
      </c>
      <c r="N250" s="1079" t="s">
        <v>109</v>
      </c>
      <c r="O250" s="2247"/>
      <c r="P250" s="703"/>
      <c r="Q250" s="703"/>
      <c r="R250" s="703" t="str">
        <f t="shared" si="46"/>
        <v>11 kV Police Line Feeder  (=L17)</v>
      </c>
      <c r="S250" s="2672">
        <f t="shared" si="47"/>
        <v>1231843.5905983958</v>
      </c>
      <c r="T250" s="2672">
        <v>1213792.7152996794</v>
      </c>
      <c r="U250" s="33">
        <f t="shared" si="48"/>
        <v>18050.875298716361</v>
      </c>
      <c r="V250" s="1104">
        <f t="shared" si="49"/>
        <v>1.4871464518766442</v>
      </c>
      <c r="W250" s="33" t="str">
        <f t="shared" si="50"/>
        <v>OK</v>
      </c>
    </row>
    <row r="251" spans="1:23" s="699" customFormat="1" ht="18.75" customHeight="1" thickBot="1" x14ac:dyDescent="0.35">
      <c r="A251" s="857">
        <v>17</v>
      </c>
      <c r="B251" s="858" t="s">
        <v>1431</v>
      </c>
      <c r="C251" s="775">
        <v>11</v>
      </c>
      <c r="D251" s="859"/>
      <c r="E251" s="984">
        <v>30799119</v>
      </c>
      <c r="F251" s="860">
        <v>1</v>
      </c>
      <c r="G251" s="2267">
        <v>1639.93</v>
      </c>
      <c r="H251" s="2267">
        <v>1648.7</v>
      </c>
      <c r="I251" s="861">
        <f t="shared" si="44"/>
        <v>8.7699999999999818</v>
      </c>
      <c r="J251" s="859">
        <v>60000</v>
      </c>
      <c r="K251" s="862"/>
      <c r="L251" s="853">
        <f t="shared" si="45"/>
        <v>526199.99999999895</v>
      </c>
      <c r="M251" s="1084">
        <f t="shared" si="51"/>
        <v>534022.15964151744</v>
      </c>
      <c r="N251" s="1079" t="s">
        <v>109</v>
      </c>
      <c r="O251" s="2247"/>
      <c r="P251" s="703"/>
      <c r="Q251" s="703"/>
      <c r="R251" s="703" t="str">
        <f t="shared" si="46"/>
        <v>11 kV Demra Bazar Feeder (=L18)</v>
      </c>
      <c r="S251" s="2672">
        <f t="shared" si="47"/>
        <v>534022.15964151744</v>
      </c>
      <c r="T251" s="2672">
        <v>561432.5279415244</v>
      </c>
      <c r="U251" s="33">
        <f t="shared" si="48"/>
        <v>-27410.368300006958</v>
      </c>
      <c r="V251" s="1104">
        <f t="shared" si="49"/>
        <v>-4.8822194895807431</v>
      </c>
      <c r="W251" s="33" t="str">
        <f t="shared" si="50"/>
        <v>OK</v>
      </c>
    </row>
    <row r="252" spans="1:23" s="699" customFormat="1" ht="18.75" customHeight="1" thickTop="1" x14ac:dyDescent="0.3">
      <c r="A252" s="863">
        <v>18</v>
      </c>
      <c r="B252" s="864" t="s">
        <v>1432</v>
      </c>
      <c r="C252" s="775">
        <v>11</v>
      </c>
      <c r="D252" s="715"/>
      <c r="E252" s="956" t="s">
        <v>1433</v>
      </c>
      <c r="F252" s="716">
        <v>1</v>
      </c>
      <c r="G252" s="2263">
        <v>0</v>
      </c>
      <c r="H252" s="2263">
        <v>0</v>
      </c>
      <c r="I252" s="782">
        <f t="shared" si="44"/>
        <v>0</v>
      </c>
      <c r="J252" s="715">
        <v>1</v>
      </c>
      <c r="K252" s="865"/>
      <c r="L252" s="865">
        <f t="shared" si="45"/>
        <v>0</v>
      </c>
      <c r="M252" s="1084">
        <f t="shared" si="51"/>
        <v>0</v>
      </c>
      <c r="N252" s="1079" t="s">
        <v>109</v>
      </c>
      <c r="O252" s="2247"/>
      <c r="P252" s="703"/>
      <c r="Q252" s="703"/>
      <c r="R252" s="703" t="str">
        <f t="shared" si="46"/>
        <v xml:space="preserve">11 kV Spare Feeder (=F9) </v>
      </c>
      <c r="S252" s="2672">
        <f t="shared" si="47"/>
        <v>0</v>
      </c>
      <c r="T252" s="2672">
        <v>0</v>
      </c>
      <c r="U252" s="33">
        <f t="shared" si="48"/>
        <v>0</v>
      </c>
      <c r="V252" s="1104" t="e">
        <f t="shared" si="49"/>
        <v>#DIV/0!</v>
      </c>
      <c r="W252" s="33" t="e">
        <f t="shared" si="50"/>
        <v>#DIV/0!</v>
      </c>
    </row>
    <row r="253" spans="1:23" s="699" customFormat="1" ht="18.75" customHeight="1" x14ac:dyDescent="0.3">
      <c r="A253" s="726">
        <v>19</v>
      </c>
      <c r="B253" s="727" t="s">
        <v>1434</v>
      </c>
      <c r="C253" s="775">
        <v>11</v>
      </c>
      <c r="D253" s="711"/>
      <c r="E253" s="955" t="s">
        <v>1435</v>
      </c>
      <c r="F253" s="728">
        <v>1</v>
      </c>
      <c r="G253" s="2268">
        <v>80604576</v>
      </c>
      <c r="H253" s="2268">
        <v>83621868</v>
      </c>
      <c r="I253" s="866">
        <f t="shared" si="44"/>
        <v>3017292</v>
      </c>
      <c r="J253" s="711">
        <v>1</v>
      </c>
      <c r="K253" s="793"/>
      <c r="L253" s="793">
        <f t="shared" si="45"/>
        <v>3017292</v>
      </c>
      <c r="M253" s="1084">
        <f t="shared" si="51"/>
        <v>3062145.173145338</v>
      </c>
      <c r="N253" s="1079" t="s">
        <v>109</v>
      </c>
      <c r="O253" s="2247"/>
      <c r="P253" s="703"/>
      <c r="Q253" s="703"/>
      <c r="R253" s="703" t="str">
        <f t="shared" si="46"/>
        <v xml:space="preserve">11 kV Boxnagar Feeder (=F10) </v>
      </c>
      <c r="S253" s="2672">
        <f t="shared" si="47"/>
        <v>3062145.173145338</v>
      </c>
      <c r="T253" s="2672">
        <v>3047117.0713915718</v>
      </c>
      <c r="U253" s="33">
        <f t="shared" si="48"/>
        <v>15028.101753766183</v>
      </c>
      <c r="V253" s="1104">
        <f t="shared" si="49"/>
        <v>0.49319082272421777</v>
      </c>
      <c r="W253" s="33" t="str">
        <f t="shared" si="50"/>
        <v>OK</v>
      </c>
    </row>
    <row r="254" spans="1:23" s="699" customFormat="1" ht="29.25" customHeight="1" x14ac:dyDescent="0.3">
      <c r="A254" s="810">
        <v>21</v>
      </c>
      <c r="B254" s="2726" t="s">
        <v>1438</v>
      </c>
      <c r="C254" s="775">
        <v>11</v>
      </c>
      <c r="D254" s="756"/>
      <c r="E254" s="966" t="s">
        <v>1439</v>
      </c>
      <c r="F254" s="757">
        <v>1</v>
      </c>
      <c r="G254" s="2255">
        <v>50869565</v>
      </c>
      <c r="H254" s="2255">
        <v>50869565</v>
      </c>
      <c r="I254" s="825">
        <f t="shared" si="44"/>
        <v>0</v>
      </c>
      <c r="J254" s="756">
        <v>1</v>
      </c>
      <c r="K254" s="759"/>
      <c r="L254" s="759">
        <f t="shared" si="45"/>
        <v>0</v>
      </c>
      <c r="M254" s="1084">
        <f t="shared" si="51"/>
        <v>0</v>
      </c>
      <c r="N254" s="1079" t="s">
        <v>109</v>
      </c>
      <c r="O254" s="2247" t="s">
        <v>5079</v>
      </c>
      <c r="P254" s="703"/>
      <c r="Q254" s="703"/>
      <c r="R254" s="703" t="str">
        <f t="shared" si="46"/>
        <v>11 kV Baser Pool Feeder  (=L11)</v>
      </c>
      <c r="S254" s="2671">
        <f t="shared" si="47"/>
        <v>0</v>
      </c>
      <c r="T254" s="2671">
        <v>1592.7596716601865</v>
      </c>
      <c r="U254" s="33">
        <f t="shared" si="48"/>
        <v>-1592.7596716601865</v>
      </c>
      <c r="V254" s="1104">
        <f t="shared" si="49"/>
        <v>-100</v>
      </c>
      <c r="W254" s="33" t="str">
        <f t="shared" si="50"/>
        <v>CHECK</v>
      </c>
    </row>
    <row r="255" spans="1:23" s="699" customFormat="1" ht="18.75" customHeight="1" x14ac:dyDescent="0.3">
      <c r="A255" s="810">
        <v>22</v>
      </c>
      <c r="B255" s="781" t="s">
        <v>1440</v>
      </c>
      <c r="C255" s="775">
        <v>11</v>
      </c>
      <c r="D255" s="756"/>
      <c r="E255" s="966" t="s">
        <v>1441</v>
      </c>
      <c r="F255" s="757">
        <v>1</v>
      </c>
      <c r="G255" s="2255">
        <v>22773043</v>
      </c>
      <c r="H255" s="2255">
        <v>25005518</v>
      </c>
      <c r="I255" s="825">
        <f t="shared" si="44"/>
        <v>2232475</v>
      </c>
      <c r="J255" s="756">
        <v>1</v>
      </c>
      <c r="K255" s="759"/>
      <c r="L255" s="759">
        <f t="shared" si="45"/>
        <v>2232475</v>
      </c>
      <c r="M255" s="1084">
        <f t="shared" si="51"/>
        <v>2265661.575153362</v>
      </c>
      <c r="N255" s="1079" t="s">
        <v>109</v>
      </c>
      <c r="O255" s="2247"/>
      <c r="P255" s="703"/>
      <c r="Q255" s="703"/>
      <c r="R255" s="703" t="str">
        <f t="shared" si="46"/>
        <v>11 kV Dip-Pur Feeder (=L12)</v>
      </c>
      <c r="S255" s="2672">
        <f t="shared" si="47"/>
        <v>2265661.575153362</v>
      </c>
      <c r="T255" s="2672">
        <v>2324189.2904580017</v>
      </c>
      <c r="U255" s="33">
        <f t="shared" si="48"/>
        <v>-58527.715304639656</v>
      </c>
      <c r="V255" s="1104">
        <f t="shared" si="49"/>
        <v>-2.5181991649701758</v>
      </c>
      <c r="W255" s="33" t="str">
        <f t="shared" si="50"/>
        <v>OK</v>
      </c>
    </row>
    <row r="256" spans="1:23" s="699" customFormat="1" ht="18.75" customHeight="1" x14ac:dyDescent="0.3">
      <c r="A256" s="868">
        <v>23</v>
      </c>
      <c r="B256" s="869" t="s">
        <v>1442</v>
      </c>
      <c r="C256" s="870">
        <v>0.41499999999999998</v>
      </c>
      <c r="D256" s="871"/>
      <c r="E256" s="985" t="s">
        <v>1443</v>
      </c>
      <c r="F256" s="872">
        <v>1</v>
      </c>
      <c r="G256" s="2269">
        <v>566454.55000000005</v>
      </c>
      <c r="H256" s="2269">
        <v>566454.55000000005</v>
      </c>
      <c r="I256" s="873">
        <f t="shared" si="44"/>
        <v>0</v>
      </c>
      <c r="J256" s="871">
        <v>2</v>
      </c>
      <c r="K256" s="874"/>
      <c r="L256" s="759">
        <f>F256*I256*J256</f>
        <v>0</v>
      </c>
      <c r="M256" s="1084">
        <f>L256*$K$258/$L$258</f>
        <v>0</v>
      </c>
      <c r="N256" s="1079" t="s">
        <v>109</v>
      </c>
      <c r="O256" s="2247"/>
      <c r="P256" s="703"/>
      <c r="Q256" s="703"/>
      <c r="R256" s="703" t="str">
        <f t="shared" si="46"/>
        <v>11/0.4 kV Auxiliary Transformer-1(AT-1)</v>
      </c>
      <c r="S256" s="2673">
        <f t="shared" si="47"/>
        <v>0</v>
      </c>
      <c r="T256" s="2673">
        <v>0</v>
      </c>
      <c r="U256" s="33">
        <f t="shared" si="48"/>
        <v>0</v>
      </c>
      <c r="V256" s="1104" t="e">
        <f t="shared" si="49"/>
        <v>#DIV/0!</v>
      </c>
      <c r="W256" s="33" t="e">
        <f t="shared" si="50"/>
        <v>#DIV/0!</v>
      </c>
    </row>
    <row r="257" spans="1:23" s="699" customFormat="1" ht="18.75" customHeight="1" x14ac:dyDescent="0.3">
      <c r="A257" s="875">
        <v>24</v>
      </c>
      <c r="B257" s="876" t="s">
        <v>1444</v>
      </c>
      <c r="C257" s="877">
        <v>0.41499999999999998</v>
      </c>
      <c r="D257" s="878"/>
      <c r="E257" s="986" t="s">
        <v>1445</v>
      </c>
      <c r="F257" s="879">
        <v>1</v>
      </c>
      <c r="G257" s="2270">
        <v>0</v>
      </c>
      <c r="H257" s="2270">
        <v>0</v>
      </c>
      <c r="I257" s="880">
        <f t="shared" si="44"/>
        <v>0</v>
      </c>
      <c r="J257" s="878">
        <v>2</v>
      </c>
      <c r="K257" s="881"/>
      <c r="L257" s="759">
        <f>F257*I257*J257</f>
        <v>0</v>
      </c>
      <c r="M257" s="1084">
        <f t="shared" si="51"/>
        <v>0</v>
      </c>
      <c r="N257" s="1079" t="s">
        <v>109</v>
      </c>
      <c r="O257" s="2247"/>
      <c r="P257" s="703"/>
      <c r="Q257" s="703"/>
      <c r="R257" s="703" t="str">
        <f t="shared" si="46"/>
        <v>11/0.4 kV Auxiliary Transformer-2 (AT-2)</v>
      </c>
      <c r="S257" s="2672">
        <f t="shared" si="47"/>
        <v>0</v>
      </c>
      <c r="T257" s="2672">
        <v>0</v>
      </c>
      <c r="U257" s="33">
        <f t="shared" si="48"/>
        <v>0</v>
      </c>
      <c r="V257" s="1104" t="e">
        <f t="shared" si="49"/>
        <v>#DIV/0!</v>
      </c>
      <c r="W257" s="33" t="e">
        <f t="shared" si="50"/>
        <v>#DIV/0!</v>
      </c>
    </row>
    <row r="258" spans="1:23" ht="27.6" x14ac:dyDescent="0.3">
      <c r="A258" s="524"/>
      <c r="B258" s="94"/>
      <c r="C258" s="88"/>
      <c r="D258" s="88"/>
      <c r="E258" s="949"/>
      <c r="F258" s="37"/>
      <c r="G258" s="37"/>
      <c r="H258" s="37"/>
      <c r="I258" s="37"/>
      <c r="J258" s="52" t="s">
        <v>38</v>
      </c>
      <c r="K258" s="42">
        <f>M242</f>
        <v>18896613.627143327</v>
      </c>
      <c r="L258" s="42">
        <f>SUM(L244:L257)</f>
        <v>18619823</v>
      </c>
      <c r="M258" s="42">
        <f>SUM(M244:M257)</f>
        <v>18896613.627143327</v>
      </c>
      <c r="N258" s="29">
        <f>(M258-L258)/L258*100</f>
        <v>1.4865373701099476</v>
      </c>
      <c r="O258" s="28"/>
    </row>
    <row r="260" spans="1:23" x14ac:dyDescent="0.3">
      <c r="A260" s="511"/>
      <c r="B260" s="523"/>
      <c r="C260" s="520"/>
      <c r="D260" s="596"/>
      <c r="E260"/>
      <c r="F260" s="3107" t="s">
        <v>815</v>
      </c>
      <c r="G260" s="3108"/>
      <c r="H260" s="3109"/>
      <c r="I260" s="555" t="s">
        <v>14</v>
      </c>
      <c r="J260" s="511"/>
      <c r="L260" s="511"/>
      <c r="M260" s="511"/>
      <c r="N260" s="56"/>
      <c r="O260" s="511"/>
    </row>
    <row r="261" spans="1:23" x14ac:dyDescent="0.3">
      <c r="A261" s="511"/>
      <c r="B261" s="523"/>
      <c r="C261" s="520"/>
      <c r="D261" s="596"/>
      <c r="E261"/>
      <c r="F261" s="80" t="s">
        <v>109</v>
      </c>
      <c r="G261" s="3298" t="s">
        <v>4068</v>
      </c>
      <c r="H261" s="3298"/>
      <c r="I261" s="1643">
        <f>SUM(M244:M246,M248:M257)</f>
        <v>16329917.610515878</v>
      </c>
      <c r="J261" s="511"/>
      <c r="L261" s="511"/>
      <c r="M261" s="511"/>
      <c r="N261" s="56"/>
      <c r="O261" s="511" t="s">
        <v>222</v>
      </c>
    </row>
    <row r="262" spans="1:23" x14ac:dyDescent="0.3">
      <c r="A262" s="511"/>
      <c r="B262" s="523"/>
      <c r="C262" s="520"/>
      <c r="D262" s="596"/>
      <c r="E262"/>
      <c r="F262" s="80" t="s">
        <v>110</v>
      </c>
      <c r="G262" s="3298" t="s">
        <v>4068</v>
      </c>
      <c r="H262" s="3298"/>
      <c r="I262" s="1643">
        <f>M247</f>
        <v>2566696.0166274495</v>
      </c>
      <c r="J262" s="511"/>
      <c r="L262" s="511"/>
      <c r="M262" s="511"/>
      <c r="N262" s="56"/>
      <c r="O262" s="511"/>
    </row>
    <row r="263" spans="1:23" x14ac:dyDescent="0.3">
      <c r="A263" s="511"/>
      <c r="B263" s="523"/>
      <c r="C263" s="520"/>
      <c r="D263" s="596"/>
      <c r="E263"/>
      <c r="F263" s="80"/>
      <c r="G263" s="3298"/>
      <c r="H263" s="3298"/>
      <c r="I263" s="530"/>
      <c r="J263" s="511"/>
      <c r="L263" s="511"/>
      <c r="M263" s="511"/>
      <c r="N263" s="56"/>
      <c r="O263" s="511"/>
    </row>
    <row r="264" spans="1:23" x14ac:dyDescent="0.3">
      <c r="A264" s="511"/>
      <c r="B264" s="523"/>
      <c r="C264" s="520"/>
      <c r="D264" s="596"/>
      <c r="E264" s="520"/>
      <c r="F264" s="80"/>
      <c r="G264" s="3298"/>
      <c r="H264" s="3298"/>
      <c r="I264" s="530"/>
      <c r="J264" s="511"/>
      <c r="L264" s="511" t="s">
        <v>222</v>
      </c>
      <c r="M264" s="511"/>
      <c r="N264" s="56"/>
      <c r="O264" s="511"/>
    </row>
    <row r="265" spans="1:23" x14ac:dyDescent="0.3">
      <c r="A265" s="511"/>
      <c r="B265" s="523"/>
      <c r="C265" s="520"/>
      <c r="D265" s="596"/>
      <c r="E265"/>
      <c r="F265" s="1090"/>
      <c r="G265" s="3298"/>
      <c r="H265" s="3298"/>
      <c r="I265" s="530"/>
      <c r="J265" s="511"/>
      <c r="L265" s="511"/>
      <c r="M265" s="511"/>
      <c r="N265" s="56"/>
      <c r="O265" s="511"/>
    </row>
    <row r="266" spans="1:23" x14ac:dyDescent="0.3">
      <c r="A266" s="511"/>
      <c r="B266" s="523"/>
      <c r="C266" s="520"/>
      <c r="D266" s="596"/>
      <c r="E266"/>
      <c r="F266" s="3175" t="s">
        <v>199</v>
      </c>
      <c r="G266" s="3176"/>
      <c r="H266" s="3177"/>
      <c r="I266" s="540">
        <f>SUM(I261:I265)</f>
        <v>18896613.627143327</v>
      </c>
      <c r="J266" s="42">
        <f>I266-M258</f>
        <v>0</v>
      </c>
      <c r="L266" s="511"/>
      <c r="M266" s="511"/>
      <c r="N266" s="56"/>
      <c r="O266" s="511"/>
    </row>
    <row r="267" spans="1:23" x14ac:dyDescent="0.3">
      <c r="A267" s="511"/>
      <c r="B267" s="523"/>
      <c r="C267" s="520"/>
      <c r="D267" s="596"/>
      <c r="E267"/>
      <c r="F267" s="674"/>
      <c r="G267" s="2214"/>
      <c r="H267" s="2214"/>
      <c r="I267" s="511"/>
      <c r="J267" s="511"/>
      <c r="L267" s="511"/>
      <c r="M267" s="511"/>
      <c r="N267" s="56"/>
      <c r="O267" s="511"/>
    </row>
    <row r="268" spans="1:23" x14ac:dyDescent="0.3">
      <c r="A268" s="511"/>
      <c r="B268" s="523"/>
      <c r="C268" s="520"/>
      <c r="D268" s="596"/>
      <c r="E268" s="952"/>
      <c r="F268" s="511"/>
      <c r="G268" s="2214"/>
      <c r="H268" s="2214"/>
      <c r="I268" s="511"/>
      <c r="J268" s="511"/>
      <c r="K268" s="580"/>
      <c r="L268" s="511"/>
      <c r="M268" s="511"/>
      <c r="N268" s="56"/>
      <c r="O268" s="511"/>
    </row>
    <row r="269" spans="1:23" x14ac:dyDescent="0.3">
      <c r="A269" s="511"/>
      <c r="B269" s="523"/>
      <c r="C269" s="520"/>
      <c r="D269" s="596"/>
      <c r="E269" s="952"/>
      <c r="F269" s="511"/>
      <c r="G269" s="2214"/>
      <c r="H269" s="2214"/>
      <c r="I269" s="511"/>
      <c r="J269" s="511"/>
      <c r="K269" s="580"/>
      <c r="L269" s="511"/>
      <c r="M269" s="511"/>
      <c r="N269" s="56"/>
      <c r="O269" s="511"/>
    </row>
    <row r="270" spans="1:23" x14ac:dyDescent="0.3">
      <c r="A270" s="511"/>
      <c r="B270" s="520"/>
      <c r="C270" s="520"/>
      <c r="D270" s="596"/>
      <c r="E270" s="952"/>
      <c r="F270" s="511"/>
      <c r="G270" s="2214"/>
      <c r="H270" s="2214"/>
      <c r="I270" s="511"/>
      <c r="J270" s="511"/>
      <c r="K270" s="580"/>
      <c r="L270" s="511"/>
      <c r="M270" s="511"/>
      <c r="N270" s="56"/>
      <c r="O270" s="511"/>
    </row>
    <row r="271" spans="1:23" x14ac:dyDescent="0.3">
      <c r="A271" s="511"/>
      <c r="B271" s="520"/>
      <c r="C271" s="520"/>
      <c r="D271" s="596"/>
      <c r="E271" s="952"/>
      <c r="F271" s="511"/>
      <c r="G271" s="2214"/>
      <c r="H271" s="2214"/>
      <c r="I271" s="511"/>
      <c r="J271" s="511"/>
      <c r="K271" s="580"/>
      <c r="L271" s="511"/>
      <c r="M271" s="511"/>
      <c r="N271" s="56"/>
      <c r="O271" s="511"/>
    </row>
    <row r="272" spans="1:23" x14ac:dyDescent="0.3">
      <c r="A272" s="511"/>
      <c r="B272" s="523"/>
      <c r="C272" s="520"/>
      <c r="D272" s="596"/>
      <c r="E272" s="952"/>
      <c r="F272" s="511"/>
      <c r="G272" s="2214"/>
      <c r="H272" s="2214"/>
      <c r="I272" s="511"/>
      <c r="J272" s="511"/>
      <c r="K272" s="580"/>
      <c r="L272" s="511"/>
      <c r="M272" s="511"/>
      <c r="N272" s="56"/>
      <c r="O272" s="511"/>
    </row>
    <row r="273" spans="1:23" x14ac:dyDescent="0.3">
      <c r="A273" s="511"/>
      <c r="B273" s="523"/>
      <c r="C273" s="520"/>
      <c r="D273" s="596"/>
      <c r="E273" s="952"/>
      <c r="F273" s="511"/>
      <c r="G273" s="2214"/>
      <c r="H273" s="2214"/>
      <c r="I273" s="511"/>
      <c r="J273" s="511"/>
      <c r="K273" s="580"/>
      <c r="L273" s="511"/>
      <c r="M273" s="511"/>
      <c r="N273" s="56"/>
      <c r="O273" s="511"/>
    </row>
    <row r="274" spans="1:23" x14ac:dyDescent="0.3">
      <c r="A274" s="511"/>
      <c r="B274" s="523"/>
      <c r="C274" s="520"/>
      <c r="D274" s="596"/>
      <c r="E274" s="952"/>
      <c r="F274" s="511"/>
      <c r="G274" s="2214"/>
      <c r="H274" s="2214"/>
      <c r="I274" s="511"/>
      <c r="J274" s="511"/>
      <c r="K274" s="580"/>
      <c r="L274" s="511"/>
      <c r="M274" s="511"/>
      <c r="N274" s="56"/>
      <c r="O274" s="511"/>
    </row>
    <row r="275" spans="1:23" ht="24.6" x14ac:dyDescent="0.3">
      <c r="A275" s="27"/>
      <c r="B275" s="3128"/>
      <c r="C275" s="3128"/>
      <c r="D275" s="3128"/>
      <c r="E275" s="3128"/>
      <c r="F275" s="3128"/>
      <c r="G275" s="3128"/>
      <c r="H275" s="3128"/>
      <c r="I275" s="3128"/>
      <c r="J275" s="3128"/>
      <c r="K275" s="3128"/>
      <c r="L275" s="3128"/>
      <c r="M275" s="3128"/>
      <c r="N275" s="56"/>
      <c r="O275" s="511"/>
    </row>
    <row r="276" spans="1:23" x14ac:dyDescent="0.3">
      <c r="A276" s="511"/>
      <c r="B276" s="523"/>
      <c r="C276" s="520"/>
      <c r="D276" s="596"/>
      <c r="E276" s="952"/>
      <c r="F276" s="511"/>
      <c r="G276" s="2214"/>
      <c r="H276" s="2214"/>
      <c r="I276" s="511"/>
      <c r="J276" s="511"/>
      <c r="K276" s="580"/>
      <c r="L276" s="511"/>
      <c r="M276" s="511"/>
      <c r="N276" s="56"/>
      <c r="O276" s="511"/>
    </row>
    <row r="277" spans="1:23" x14ac:dyDescent="0.3">
      <c r="A277" s="511"/>
      <c r="B277" s="523"/>
      <c r="C277" s="520"/>
      <c r="D277" s="596"/>
      <c r="E277" s="952"/>
      <c r="F277" s="511"/>
      <c r="G277" s="2214"/>
      <c r="H277" s="2214"/>
      <c r="I277" s="511"/>
      <c r="J277" s="511"/>
      <c r="K277" s="580"/>
      <c r="L277" s="511"/>
      <c r="M277" s="511"/>
      <c r="N277" s="56"/>
      <c r="O277" s="511"/>
    </row>
    <row r="278" spans="1:23" ht="31.2" x14ac:dyDescent="0.3">
      <c r="A278" s="3086" t="s">
        <v>2039</v>
      </c>
      <c r="B278" s="3086"/>
      <c r="C278" s="3086"/>
      <c r="D278" s="3086"/>
      <c r="E278" s="3086"/>
      <c r="F278" s="3086"/>
      <c r="G278" s="3086"/>
      <c r="H278" s="3086"/>
      <c r="I278" s="3086"/>
      <c r="J278" s="3086"/>
      <c r="K278" s="3086"/>
      <c r="L278" s="3086"/>
      <c r="M278" s="3086"/>
      <c r="N278" s="3086"/>
      <c r="O278" s="629" t="str">
        <f>$O$6</f>
        <v>Month August-2023</v>
      </c>
      <c r="R278" s="1103" t="s">
        <v>4084</v>
      </c>
      <c r="S278" s="2672" t="str">
        <f>O278</f>
        <v>Month August-2023</v>
      </c>
      <c r="T278" s="2672" t="s">
        <v>5037</v>
      </c>
      <c r="U278" s="1103" t="s">
        <v>15</v>
      </c>
      <c r="V278" s="1103" t="s">
        <v>4085</v>
      </c>
      <c r="W278" s="1103" t="s">
        <v>17</v>
      </c>
    </row>
    <row r="279" spans="1:23" x14ac:dyDescent="0.3">
      <c r="A279" s="3087" t="s">
        <v>0</v>
      </c>
      <c r="B279" s="3089" t="s">
        <v>1</v>
      </c>
      <c r="C279" s="3091" t="s">
        <v>2</v>
      </c>
      <c r="D279" s="3092"/>
      <c r="E279" s="3093"/>
      <c r="F279" s="3096" t="s">
        <v>3</v>
      </c>
      <c r="G279" s="3091" t="s">
        <v>4</v>
      </c>
      <c r="H279" s="3093"/>
      <c r="I279" s="3068"/>
      <c r="J279" s="3096" t="s">
        <v>5</v>
      </c>
      <c r="K279" s="3091" t="s">
        <v>6</v>
      </c>
      <c r="L279" s="3068"/>
      <c r="M279" s="95" t="s">
        <v>29</v>
      </c>
      <c r="N279" s="1985"/>
      <c r="O279" s="3067" t="s">
        <v>7</v>
      </c>
    </row>
    <row r="280" spans="1:23" ht="46.8" x14ac:dyDescent="0.3">
      <c r="A280" s="3088"/>
      <c r="B280" s="3090"/>
      <c r="C280" s="3084" t="s">
        <v>824</v>
      </c>
      <c r="D280" s="3085"/>
      <c r="E280" s="969" t="s">
        <v>9</v>
      </c>
      <c r="F280" s="3088"/>
      <c r="G280" s="2218" t="str">
        <f>'NORTH-1'!G8</f>
        <v>Reading at 00.00hr 
01.08.2023</v>
      </c>
      <c r="H280" s="2218" t="str">
        <f>'NORTH-1'!H8</f>
        <v>Reading at 00.00hr 
01.09.2023</v>
      </c>
      <c r="I280" s="1" t="s">
        <v>10</v>
      </c>
      <c r="J280" s="3088"/>
      <c r="K280" s="1" t="s">
        <v>11</v>
      </c>
      <c r="L280" s="1" t="s">
        <v>12</v>
      </c>
      <c r="M280" s="508" t="s">
        <v>30</v>
      </c>
      <c r="N280" s="1986" t="s">
        <v>41</v>
      </c>
      <c r="O280" s="3068"/>
      <c r="S280" s="2672">
        <v>15283200.000000071</v>
      </c>
      <c r="T280" s="2672">
        <v>15283200.000000071</v>
      </c>
      <c r="U280" s="33">
        <f>S280-T280</f>
        <v>0</v>
      </c>
      <c r="V280" s="1104">
        <f>U280/T280*100</f>
        <v>0</v>
      </c>
      <c r="W280" s="33" t="str">
        <f>IF(V280&gt;40,"FAULT",IF(V280&lt;-40,"CHECK","OK"))</f>
        <v>OK</v>
      </c>
    </row>
    <row r="281" spans="1:23" x14ac:dyDescent="0.3">
      <c r="A281" s="594">
        <v>1</v>
      </c>
      <c r="B281" s="551">
        <v>2</v>
      </c>
      <c r="C281" s="551">
        <v>3</v>
      </c>
      <c r="D281" s="551">
        <v>4</v>
      </c>
      <c r="E281" s="551">
        <v>5</v>
      </c>
      <c r="F281" s="551">
        <v>6</v>
      </c>
      <c r="G281" s="2618">
        <f>'PDB Bill AMR'!$H$5</f>
        <v>8</v>
      </c>
      <c r="H281" s="2618">
        <f>'PDB Bill AMR'!$H$5</f>
        <v>8</v>
      </c>
      <c r="I281" s="594" t="s">
        <v>2021</v>
      </c>
      <c r="J281" s="594">
        <v>10</v>
      </c>
      <c r="K281" s="2623" t="s">
        <v>2022</v>
      </c>
      <c r="L281" s="2623" t="s">
        <v>5041</v>
      </c>
      <c r="M281" s="594">
        <v>13</v>
      </c>
      <c r="N281" s="594">
        <v>14</v>
      </c>
      <c r="O281" s="594">
        <v>15</v>
      </c>
    </row>
    <row r="282" spans="1:23" x14ac:dyDescent="0.3">
      <c r="A282" s="519"/>
      <c r="B282" s="513" t="s">
        <v>4328</v>
      </c>
      <c r="C282" s="514"/>
      <c r="D282" s="514"/>
      <c r="E282" s="957"/>
      <c r="F282" s="514"/>
      <c r="G282" s="2211"/>
      <c r="H282" s="2211"/>
      <c r="I282" s="514"/>
      <c r="J282" s="514"/>
      <c r="K282" s="573"/>
      <c r="L282" s="514"/>
      <c r="M282" s="515"/>
      <c r="N282" s="1987"/>
      <c r="O282" s="507"/>
    </row>
    <row r="283" spans="1:23" ht="26.4" x14ac:dyDescent="0.3">
      <c r="A283" s="1341">
        <f t="shared" ref="A283:M283" si="52">A981</f>
        <v>16</v>
      </c>
      <c r="B283" s="1342" t="str">
        <f t="shared" si="52"/>
        <v>33 KV Khanpur-02 (Old) Feeder (F4)</v>
      </c>
      <c r="C283" s="1157">
        <f t="shared" si="52"/>
        <v>33</v>
      </c>
      <c r="D283" s="1403" t="str">
        <f t="shared" si="52"/>
        <v>DPDC</v>
      </c>
      <c r="E283" s="1392" t="str">
        <f t="shared" si="52"/>
        <v>H/A030800200-03</v>
      </c>
      <c r="F283" s="1343">
        <f t="shared" si="52"/>
        <v>1</v>
      </c>
      <c r="G283" s="1359">
        <f t="shared" ref="G283" si="53">G981</f>
        <v>10966.771000000001</v>
      </c>
      <c r="H283" s="1359">
        <f t="shared" si="52"/>
        <v>20100.879000000001</v>
      </c>
      <c r="I283" s="1359">
        <f t="shared" si="52"/>
        <v>9134.1080000000002</v>
      </c>
      <c r="J283" s="1157">
        <f t="shared" si="52"/>
        <v>1000</v>
      </c>
      <c r="K283" s="1151">
        <f t="shared" si="52"/>
        <v>0</v>
      </c>
      <c r="L283" s="1180">
        <f t="shared" si="52"/>
        <v>9134108</v>
      </c>
      <c r="M283" s="1180">
        <f t="shared" si="52"/>
        <v>9139975.0858554542</v>
      </c>
      <c r="N283" s="585"/>
      <c r="O283" s="8"/>
    </row>
    <row r="284" spans="1:23" x14ac:dyDescent="0.3">
      <c r="A284" s="1341">
        <f t="shared" ref="A284:M284" si="54">A984</f>
        <v>19</v>
      </c>
      <c r="B284" s="1342" t="str">
        <f t="shared" si="54"/>
        <v>33 kV Khanpur-01(New) Feeder</v>
      </c>
      <c r="C284" s="1157">
        <f t="shared" si="54"/>
        <v>33</v>
      </c>
      <c r="D284" s="1403" t="str">
        <f t="shared" si="54"/>
        <v>DPDC</v>
      </c>
      <c r="E284" s="1392" t="str">
        <f t="shared" si="54"/>
        <v>BD001864</v>
      </c>
      <c r="F284" s="1343">
        <f t="shared" si="54"/>
        <v>1</v>
      </c>
      <c r="G284" s="1359">
        <f t="shared" ref="G284" si="55">G984</f>
        <v>404.5926</v>
      </c>
      <c r="H284" s="1359">
        <f t="shared" si="54"/>
        <v>438.66800000000001</v>
      </c>
      <c r="I284" s="1359">
        <f t="shared" si="54"/>
        <v>34.075400000000002</v>
      </c>
      <c r="J284" s="1157">
        <f t="shared" si="54"/>
        <v>240000</v>
      </c>
      <c r="K284" s="1151">
        <f t="shared" si="54"/>
        <v>0</v>
      </c>
      <c r="L284" s="1180">
        <f t="shared" si="54"/>
        <v>8178096</v>
      </c>
      <c r="M284" s="1180">
        <f t="shared" si="54"/>
        <v>8183349.0133611467</v>
      </c>
      <c r="N284" s="585"/>
      <c r="O284" s="8"/>
    </row>
    <row r="285" spans="1:23" x14ac:dyDescent="0.3">
      <c r="A285" s="519"/>
      <c r="B285" s="513" t="s">
        <v>4331</v>
      </c>
      <c r="C285" s="89"/>
      <c r="D285" s="601"/>
      <c r="E285" s="971"/>
      <c r="F285" s="46"/>
      <c r="G285" s="47"/>
      <c r="H285" s="47"/>
      <c r="I285" s="47"/>
      <c r="J285" s="94" t="s">
        <v>27</v>
      </c>
      <c r="K285" s="42"/>
      <c r="L285" s="42">
        <f>SUM(L283:L284)</f>
        <v>17312204</v>
      </c>
      <c r="M285" s="42">
        <f>SUM(M283:M284)</f>
        <v>17323324.099216603</v>
      </c>
      <c r="N285" s="1988"/>
      <c r="O285" s="507"/>
    </row>
    <row r="286" spans="1:23" x14ac:dyDescent="0.3">
      <c r="A286" s="1341">
        <f t="shared" ref="A286:M286" si="56">A57</f>
        <v>7</v>
      </c>
      <c r="B286" s="1342" t="str">
        <f t="shared" si="56"/>
        <v>33 kV Khanpur-1 Feeder</v>
      </c>
      <c r="C286" s="1157">
        <f t="shared" si="56"/>
        <v>33</v>
      </c>
      <c r="D286" s="1404" t="str">
        <f t="shared" si="56"/>
        <v>DPDC</v>
      </c>
      <c r="E286" s="1392">
        <f t="shared" si="56"/>
        <v>7389554</v>
      </c>
      <c r="F286" s="1343">
        <f t="shared" si="56"/>
        <v>1</v>
      </c>
      <c r="G286" s="1359">
        <f t="shared" ref="G286" si="57">G57</f>
        <v>4928.74</v>
      </c>
      <c r="H286" s="1359">
        <f t="shared" si="56"/>
        <v>4928.74</v>
      </c>
      <c r="I286" s="1359">
        <f t="shared" si="56"/>
        <v>0</v>
      </c>
      <c r="J286" s="1157">
        <f t="shared" si="56"/>
        <v>240000</v>
      </c>
      <c r="K286" s="1151">
        <f t="shared" si="56"/>
        <v>0</v>
      </c>
      <c r="L286" s="1180">
        <f t="shared" si="56"/>
        <v>0</v>
      </c>
      <c r="M286" s="1180">
        <f t="shared" si="56"/>
        <v>0</v>
      </c>
      <c r="N286" s="585"/>
      <c r="O286" s="8"/>
    </row>
    <row r="287" spans="1:23" x14ac:dyDescent="0.3">
      <c r="A287" s="1341">
        <f t="shared" ref="A287:M287" si="58">A58</f>
        <v>0</v>
      </c>
      <c r="B287" s="1342">
        <f t="shared" si="58"/>
        <v>0</v>
      </c>
      <c r="C287" s="1157">
        <f t="shared" si="58"/>
        <v>33</v>
      </c>
      <c r="D287" s="1403" t="str">
        <f t="shared" si="58"/>
        <v>P.Cell</v>
      </c>
      <c r="E287" s="1392" t="str">
        <f t="shared" si="58"/>
        <v>08993677</v>
      </c>
      <c r="F287" s="1343">
        <f t="shared" si="58"/>
        <v>1</v>
      </c>
      <c r="G287" s="1359">
        <f t="shared" ref="G287" si="59">G58</f>
        <v>4640.92</v>
      </c>
      <c r="H287" s="1359">
        <f t="shared" si="58"/>
        <v>4640.92</v>
      </c>
      <c r="I287" s="1359">
        <f t="shared" si="58"/>
        <v>0</v>
      </c>
      <c r="J287" s="1157">
        <f t="shared" si="58"/>
        <v>240000</v>
      </c>
      <c r="K287" s="1151">
        <f t="shared" si="58"/>
        <v>0</v>
      </c>
      <c r="L287" s="1180">
        <f t="shared" si="58"/>
        <v>0</v>
      </c>
      <c r="M287" s="1180">
        <f t="shared" si="58"/>
        <v>0</v>
      </c>
      <c r="N287" s="585"/>
      <c r="O287" s="8"/>
    </row>
    <row r="288" spans="1:23" x14ac:dyDescent="0.3">
      <c r="A288" s="1341">
        <f t="shared" ref="A288:M288" si="60">A63</f>
        <v>14</v>
      </c>
      <c r="B288" s="1342" t="str">
        <f t="shared" si="60"/>
        <v>33 kV Khanpur-2  Feeder</v>
      </c>
      <c r="C288" s="1157">
        <f t="shared" si="60"/>
        <v>33</v>
      </c>
      <c r="D288" s="1404" t="str">
        <f t="shared" si="60"/>
        <v>DPDC</v>
      </c>
      <c r="E288" s="1392" t="str">
        <f t="shared" si="60"/>
        <v>07389490</v>
      </c>
      <c r="F288" s="1343">
        <f t="shared" si="60"/>
        <v>1</v>
      </c>
      <c r="G288" s="1359">
        <f t="shared" ref="G288" si="61">G63</f>
        <v>2682.22</v>
      </c>
      <c r="H288" s="1359">
        <f t="shared" si="60"/>
        <v>2682.22</v>
      </c>
      <c r="I288" s="1359">
        <f t="shared" si="60"/>
        <v>0</v>
      </c>
      <c r="J288" s="1157">
        <f t="shared" si="60"/>
        <v>240000</v>
      </c>
      <c r="K288" s="1151">
        <f t="shared" si="60"/>
        <v>0</v>
      </c>
      <c r="L288" s="1180">
        <f t="shared" si="60"/>
        <v>0</v>
      </c>
      <c r="M288" s="1180">
        <f t="shared" si="60"/>
        <v>0</v>
      </c>
      <c r="N288" s="585"/>
      <c r="O288" s="8"/>
    </row>
    <row r="289" spans="1:23" x14ac:dyDescent="0.3">
      <c r="A289" s="1341">
        <f t="shared" ref="A289:M289" si="62">A64</f>
        <v>0</v>
      </c>
      <c r="B289" s="1342">
        <f t="shared" si="62"/>
        <v>0</v>
      </c>
      <c r="C289" s="1157">
        <f t="shared" si="62"/>
        <v>33</v>
      </c>
      <c r="D289" s="1403" t="str">
        <f t="shared" si="62"/>
        <v>P.Cell</v>
      </c>
      <c r="E289" s="1392" t="str">
        <f t="shared" si="62"/>
        <v>08993664</v>
      </c>
      <c r="F289" s="1343">
        <f t="shared" si="62"/>
        <v>1</v>
      </c>
      <c r="G289" s="1359">
        <f t="shared" ref="G289" si="63">G64</f>
        <v>2389.6320000000001</v>
      </c>
      <c r="H289" s="1359">
        <f t="shared" si="62"/>
        <v>2389.6320000000001</v>
      </c>
      <c r="I289" s="1359">
        <f t="shared" si="62"/>
        <v>0</v>
      </c>
      <c r="J289" s="1157">
        <f t="shared" si="62"/>
        <v>240000</v>
      </c>
      <c r="K289" s="1151">
        <f t="shared" si="62"/>
        <v>0</v>
      </c>
      <c r="L289" s="1180">
        <f t="shared" si="62"/>
        <v>0</v>
      </c>
      <c r="M289" s="1180">
        <f t="shared" si="62"/>
        <v>0</v>
      </c>
      <c r="N289" s="585"/>
      <c r="O289" s="8"/>
    </row>
    <row r="290" spans="1:23" x14ac:dyDescent="0.3">
      <c r="A290" s="519"/>
      <c r="B290" s="100"/>
      <c r="C290" s="89"/>
      <c r="D290" s="601"/>
      <c r="E290" s="971"/>
      <c r="F290" s="46"/>
      <c r="G290" s="47"/>
      <c r="H290" s="47"/>
      <c r="I290" s="47"/>
      <c r="J290" s="94" t="s">
        <v>27</v>
      </c>
      <c r="K290" s="42"/>
      <c r="L290" s="42">
        <f>SUM(L286:L289)</f>
        <v>0</v>
      </c>
      <c r="M290" s="42">
        <f>SUM(M286:M289)</f>
        <v>0</v>
      </c>
      <c r="N290" s="1988"/>
      <c r="O290" s="507"/>
    </row>
    <row r="291" spans="1:23" ht="16.2" thickBot="1" x14ac:dyDescent="0.35">
      <c r="A291" s="507"/>
      <c r="B291" s="513" t="s">
        <v>2040</v>
      </c>
      <c r="C291" s="514"/>
      <c r="D291" s="514"/>
      <c r="E291" s="957"/>
      <c r="F291" s="514"/>
      <c r="G291" s="2211"/>
      <c r="H291" s="2211"/>
      <c r="I291" s="514"/>
      <c r="J291" s="607"/>
      <c r="K291" s="608"/>
      <c r="L291" s="609"/>
      <c r="M291" s="609"/>
      <c r="N291" s="1987"/>
      <c r="O291" s="11"/>
    </row>
    <row r="292" spans="1:23" s="699" customFormat="1" ht="15.75" customHeight="1" x14ac:dyDescent="0.3">
      <c r="A292" s="882">
        <v>5</v>
      </c>
      <c r="B292" s="883" t="s">
        <v>1448</v>
      </c>
      <c r="C292" s="884">
        <v>33</v>
      </c>
      <c r="D292" s="885"/>
      <c r="E292" s="987">
        <v>84663042</v>
      </c>
      <c r="F292" s="886">
        <v>1</v>
      </c>
      <c r="G292" s="2271">
        <v>411.99</v>
      </c>
      <c r="H292" s="2271">
        <v>446.09</v>
      </c>
      <c r="I292" s="887">
        <f>H292-G292</f>
        <v>34.099999999999966</v>
      </c>
      <c r="J292" s="884">
        <v>240000</v>
      </c>
      <c r="K292" s="888">
        <f>J292*I292*F292</f>
        <v>8183999.9999999916</v>
      </c>
      <c r="L292" s="889"/>
      <c r="M292" s="703"/>
      <c r="N292" s="1081"/>
      <c r="O292" s="907"/>
      <c r="P292" s="703"/>
      <c r="Q292" s="703"/>
      <c r="R292" s="703"/>
      <c r="S292" s="2672"/>
      <c r="T292" s="2672"/>
      <c r="U292" s="2655"/>
      <c r="V292" s="703"/>
      <c r="W292" s="703"/>
    </row>
    <row r="293" spans="1:23" s="699" customFormat="1" ht="15.75" customHeight="1" x14ac:dyDescent="0.3">
      <c r="A293" s="863">
        <v>6</v>
      </c>
      <c r="B293" s="890" t="s">
        <v>1449</v>
      </c>
      <c r="C293" s="715">
        <v>33</v>
      </c>
      <c r="D293" s="891"/>
      <c r="E293" s="956" t="s">
        <v>1450</v>
      </c>
      <c r="F293" s="716">
        <v>1</v>
      </c>
      <c r="G293" s="2272">
        <v>0</v>
      </c>
      <c r="H293" s="2272">
        <v>0</v>
      </c>
      <c r="I293" s="892">
        <f>H293-G293</f>
        <v>0</v>
      </c>
      <c r="J293" s="715">
        <v>240000</v>
      </c>
      <c r="K293" s="725">
        <f>L284</f>
        <v>8178096</v>
      </c>
      <c r="L293" s="893"/>
      <c r="M293" s="703"/>
      <c r="N293" s="1081"/>
      <c r="O293" s="907" t="s">
        <v>4707</v>
      </c>
      <c r="P293" s="703"/>
      <c r="Q293" s="703"/>
      <c r="R293" s="703"/>
      <c r="S293" s="2672"/>
      <c r="T293" s="2672"/>
      <c r="U293" s="2655"/>
      <c r="V293" s="703"/>
      <c r="W293" s="703"/>
    </row>
    <row r="294" spans="1:23" s="699" customFormat="1" ht="15.75" customHeight="1" x14ac:dyDescent="0.3">
      <c r="A294" s="810">
        <v>7</v>
      </c>
      <c r="B294" s="894" t="s">
        <v>1451</v>
      </c>
      <c r="C294" s="756">
        <v>33</v>
      </c>
      <c r="D294" s="895"/>
      <c r="E294" s="966" t="s">
        <v>1452</v>
      </c>
      <c r="F294" s="757">
        <v>1</v>
      </c>
      <c r="G294" s="2255">
        <v>6508.21</v>
      </c>
      <c r="H294" s="2255">
        <v>6508.21</v>
      </c>
      <c r="I294" s="896">
        <f>H294-G294</f>
        <v>0</v>
      </c>
      <c r="J294" s="756">
        <v>180000</v>
      </c>
      <c r="K294" s="784">
        <f>F294*I294*J294</f>
        <v>0</v>
      </c>
      <c r="L294" s="897"/>
      <c r="M294" s="703"/>
      <c r="N294" s="1081"/>
      <c r="O294" s="907"/>
      <c r="P294" s="703"/>
      <c r="Q294" s="703"/>
      <c r="R294" s="703"/>
      <c r="S294" s="2672"/>
      <c r="T294" s="2672"/>
      <c r="U294" s="2655"/>
      <c r="V294" s="703"/>
      <c r="W294" s="703"/>
    </row>
    <row r="295" spans="1:23" s="699" customFormat="1" ht="15.75" customHeight="1" x14ac:dyDescent="0.3">
      <c r="A295" s="810">
        <v>8</v>
      </c>
      <c r="B295" s="894" t="s">
        <v>1453</v>
      </c>
      <c r="C295" s="756">
        <v>33</v>
      </c>
      <c r="D295" s="895"/>
      <c r="E295" s="980" t="s">
        <v>1454</v>
      </c>
      <c r="F295" s="777">
        <v>1</v>
      </c>
      <c r="G295" s="2273">
        <v>6301.46</v>
      </c>
      <c r="H295" s="2273">
        <v>6301.46</v>
      </c>
      <c r="I295" s="896">
        <f>H295-G295</f>
        <v>0</v>
      </c>
      <c r="J295" s="775">
        <v>180000</v>
      </c>
      <c r="K295" s="784">
        <f>F295*I295*J295</f>
        <v>0</v>
      </c>
      <c r="L295" s="798"/>
      <c r="M295" s="703"/>
      <c r="N295" s="1081"/>
      <c r="O295" s="907"/>
      <c r="P295" s="703"/>
      <c r="Q295" s="703"/>
      <c r="R295" s="703"/>
      <c r="S295" s="2672"/>
      <c r="T295" s="2672"/>
      <c r="U295" s="2655"/>
      <c r="V295" s="703"/>
      <c r="W295" s="703"/>
    </row>
    <row r="296" spans="1:23" x14ac:dyDescent="0.3">
      <c r="A296" s="507"/>
      <c r="B296" s="100"/>
      <c r="C296" s="89"/>
      <c r="D296" s="601"/>
      <c r="E296" s="971"/>
      <c r="F296" s="46"/>
      <c r="G296" s="47">
        <v>0</v>
      </c>
      <c r="H296" s="47">
        <v>0</v>
      </c>
      <c r="I296" s="35"/>
      <c r="J296" s="94" t="s">
        <v>27</v>
      </c>
      <c r="K296" s="42">
        <f>SUM(K292:K295)</f>
        <v>16362095.999999993</v>
      </c>
      <c r="L296" s="42">
        <f>SUM(L292:L295)</f>
        <v>0</v>
      </c>
      <c r="M296" s="42">
        <f>SUM(M292:M295)</f>
        <v>0</v>
      </c>
      <c r="N296" s="1989"/>
      <c r="O296" s="11"/>
    </row>
    <row r="297" spans="1:23" x14ac:dyDescent="0.3">
      <c r="A297" s="507"/>
      <c r="B297" s="532" t="s">
        <v>2041</v>
      </c>
      <c r="C297" s="533"/>
      <c r="D297" s="533"/>
      <c r="E297" s="963"/>
      <c r="F297" s="533"/>
      <c r="G297" s="2216">
        <v>0</v>
      </c>
      <c r="H297" s="2216">
        <v>0</v>
      </c>
      <c r="I297" s="533"/>
      <c r="J297" s="533"/>
      <c r="K297" s="578"/>
      <c r="L297" s="533"/>
      <c r="M297" s="536"/>
      <c r="N297" s="1982"/>
      <c r="O297" s="7"/>
    </row>
    <row r="298" spans="1:23" s="699" customFormat="1" ht="15.75" customHeight="1" x14ac:dyDescent="0.3">
      <c r="A298" s="730">
        <v>11</v>
      </c>
      <c r="B298" s="832" t="s">
        <v>1459</v>
      </c>
      <c r="C298" s="730">
        <v>33</v>
      </c>
      <c r="D298" s="730"/>
      <c r="E298" s="961" t="s">
        <v>1460</v>
      </c>
      <c r="F298" s="731">
        <v>1</v>
      </c>
      <c r="G298" s="2257">
        <v>900.2</v>
      </c>
      <c r="H298" s="2257">
        <v>913.82</v>
      </c>
      <c r="I298" s="903">
        <f>H298-G298</f>
        <v>13.620000000000005</v>
      </c>
      <c r="J298" s="730">
        <v>90000</v>
      </c>
      <c r="K298" s="817"/>
      <c r="L298" s="904">
        <f>I298*J298</f>
        <v>1225800.0000000005</v>
      </c>
      <c r="M298" s="703"/>
      <c r="N298" s="1081" t="s">
        <v>97</v>
      </c>
      <c r="O298" s="907"/>
      <c r="P298" s="703"/>
      <c r="Q298" s="703"/>
      <c r="R298" s="703"/>
      <c r="S298" s="2672"/>
      <c r="T298" s="2672"/>
      <c r="U298" s="2655"/>
      <c r="V298" s="703"/>
      <c r="W298" s="703"/>
    </row>
    <row r="299" spans="1:23" x14ac:dyDescent="0.3">
      <c r="A299" s="507"/>
      <c r="B299" s="98" t="s">
        <v>795</v>
      </c>
      <c r="C299" s="51">
        <v>33</v>
      </c>
      <c r="D299" s="937"/>
      <c r="E299" s="975"/>
      <c r="F299" s="3"/>
      <c r="G299" s="4">
        <v>0</v>
      </c>
      <c r="H299" s="4">
        <v>0</v>
      </c>
      <c r="I299" s="4"/>
      <c r="J299" s="507"/>
      <c r="K299" s="574"/>
      <c r="L299" s="15">
        <f>J299*I299*F299</f>
        <v>0</v>
      </c>
      <c r="M299" s="15"/>
      <c r="N299" s="3"/>
      <c r="O299" s="507"/>
    </row>
    <row r="300" spans="1:23" x14ac:dyDescent="0.3">
      <c r="A300" s="507"/>
      <c r="B300" s="93"/>
      <c r="C300" s="87"/>
      <c r="D300" s="87"/>
      <c r="E300" s="948"/>
      <c r="F300" s="36"/>
      <c r="G300" s="36">
        <v>0</v>
      </c>
      <c r="H300" s="36">
        <v>0</v>
      </c>
      <c r="I300" s="36"/>
      <c r="J300" s="93" t="s">
        <v>262</v>
      </c>
      <c r="K300" s="577"/>
      <c r="L300" s="54">
        <f>SUM(L298:L299)</f>
        <v>1225800.0000000005</v>
      </c>
      <c r="M300" s="521"/>
      <c r="N300" s="507"/>
      <c r="O300" s="507"/>
    </row>
    <row r="301" spans="1:23" x14ac:dyDescent="0.3">
      <c r="A301" s="507"/>
      <c r="B301" s="100"/>
      <c r="C301" s="89"/>
      <c r="D301" s="601"/>
      <c r="E301" s="971"/>
      <c r="F301" s="46"/>
      <c r="G301" s="47">
        <v>0</v>
      </c>
      <c r="H301" s="47">
        <v>0</v>
      </c>
      <c r="I301" s="35"/>
      <c r="J301" s="94"/>
      <c r="K301" s="584"/>
      <c r="L301" s="42"/>
      <c r="M301" s="42"/>
      <c r="N301" s="1989"/>
      <c r="O301" s="11"/>
    </row>
    <row r="302" spans="1:23" x14ac:dyDescent="0.3">
      <c r="A302" s="524"/>
      <c r="B302" s="532" t="s">
        <v>2042</v>
      </c>
      <c r="C302" s="533"/>
      <c r="D302" s="533"/>
      <c r="E302" s="963"/>
      <c r="F302" s="533"/>
      <c r="G302" s="2216">
        <v>0</v>
      </c>
      <c r="H302" s="2216">
        <v>0</v>
      </c>
      <c r="I302" s="533"/>
      <c r="J302" s="49"/>
      <c r="K302" s="587"/>
      <c r="L302" s="50"/>
      <c r="M302" s="50"/>
      <c r="N302" s="1982"/>
      <c r="O302" s="11"/>
    </row>
    <row r="303" spans="1:23" s="699" customFormat="1" ht="15.75" customHeight="1" x14ac:dyDescent="0.3">
      <c r="A303" s="726">
        <v>9</v>
      </c>
      <c r="B303" s="898" t="s">
        <v>1455</v>
      </c>
      <c r="C303" s="899">
        <v>33</v>
      </c>
      <c r="D303" s="899"/>
      <c r="E303" s="988" t="s">
        <v>1456</v>
      </c>
      <c r="F303" s="728">
        <v>1</v>
      </c>
      <c r="G303" s="2255">
        <v>116865.34</v>
      </c>
      <c r="H303" s="2255">
        <v>116865.34</v>
      </c>
      <c r="I303" s="900">
        <f>H303-G303</f>
        <v>0</v>
      </c>
      <c r="J303" s="711">
        <v>240</v>
      </c>
      <c r="K303" s="784"/>
      <c r="L303" s="719">
        <f>I303*J303</f>
        <v>0</v>
      </c>
      <c r="M303" s="703"/>
      <c r="N303" s="1081"/>
      <c r="O303" s="907" t="s">
        <v>4707</v>
      </c>
      <c r="P303" s="703"/>
      <c r="Q303" s="703"/>
      <c r="R303" s="703"/>
      <c r="S303" s="2672"/>
      <c r="T303" s="2672"/>
      <c r="U303" s="2655"/>
      <c r="V303" s="703"/>
      <c r="W303" s="703"/>
    </row>
    <row r="304" spans="1:23" s="699" customFormat="1" ht="15.75" customHeight="1" x14ac:dyDescent="0.3">
      <c r="A304" s="507"/>
      <c r="B304" s="710" t="s">
        <v>1457</v>
      </c>
      <c r="C304" s="899">
        <v>33</v>
      </c>
      <c r="D304" s="710"/>
      <c r="E304" s="989" t="s">
        <v>1458</v>
      </c>
      <c r="F304" s="901">
        <v>1</v>
      </c>
      <c r="G304" s="2255">
        <v>40559.360000000001</v>
      </c>
      <c r="H304" s="2255">
        <v>40559.360000000001</v>
      </c>
      <c r="I304" s="902">
        <f>H304-G304</f>
        <v>0</v>
      </c>
      <c r="J304" s="711">
        <v>240</v>
      </c>
      <c r="K304" s="784"/>
      <c r="L304" s="792">
        <f>I304*J304</f>
        <v>0</v>
      </c>
      <c r="M304" s="703"/>
      <c r="N304" s="1081"/>
      <c r="O304" s="907" t="s">
        <v>4707</v>
      </c>
      <c r="P304" s="703"/>
      <c r="Q304" s="703"/>
      <c r="R304" s="703"/>
      <c r="S304" s="2672"/>
      <c r="T304" s="2672"/>
      <c r="U304" s="2655"/>
      <c r="V304" s="703"/>
      <c r="W304" s="703"/>
    </row>
    <row r="305" spans="1:23" x14ac:dyDescent="0.3">
      <c r="A305" s="524"/>
      <c r="B305" s="94"/>
      <c r="C305" s="88"/>
      <c r="D305" s="88"/>
      <c r="E305" s="949"/>
      <c r="F305" s="37"/>
      <c r="G305" s="37"/>
      <c r="H305" s="37"/>
      <c r="I305" s="37"/>
      <c r="J305" s="94" t="s">
        <v>27</v>
      </c>
      <c r="K305" s="586"/>
      <c r="L305" s="42">
        <f>K296-L300</f>
        <v>15136295.999999993</v>
      </c>
      <c r="M305" s="42">
        <f>SUM(M303:M304)</f>
        <v>0</v>
      </c>
      <c r="N305" s="29"/>
      <c r="O305" s="11"/>
    </row>
    <row r="306" spans="1:23" ht="16.2" thickBot="1" x14ac:dyDescent="0.35">
      <c r="A306" s="580"/>
      <c r="B306" s="611"/>
      <c r="C306" s="90"/>
      <c r="D306" s="90"/>
      <c r="E306" s="950"/>
      <c r="F306" s="612"/>
      <c r="G306" s="612"/>
      <c r="H306" s="612"/>
      <c r="I306" s="612"/>
      <c r="J306" s="611"/>
      <c r="K306" s="613"/>
      <c r="L306" s="614"/>
      <c r="M306" s="614"/>
      <c r="N306" s="1988"/>
      <c r="O306" s="615"/>
    </row>
    <row r="307" spans="1:23" x14ac:dyDescent="0.3">
      <c r="A307" s="580"/>
      <c r="B307" s="3099" t="s">
        <v>1048</v>
      </c>
      <c r="C307" s="3100"/>
      <c r="D307" s="561" t="s">
        <v>14</v>
      </c>
      <c r="F307" s="3101" t="s">
        <v>812</v>
      </c>
      <c r="G307" s="3102"/>
      <c r="H307" s="3103"/>
      <c r="I307" s="561" t="s">
        <v>14</v>
      </c>
      <c r="J307" s="511"/>
      <c r="K307" s="3105" t="s">
        <v>4714</v>
      </c>
      <c r="L307" s="3106"/>
      <c r="M307" s="562" t="s">
        <v>14</v>
      </c>
      <c r="N307" s="1988"/>
      <c r="O307" s="615"/>
    </row>
    <row r="308" spans="1:23" x14ac:dyDescent="0.3">
      <c r="A308" s="580"/>
      <c r="B308" s="3112" t="str">
        <f>B282</f>
        <v>SITALAKHYA 33 KV SIDE</v>
      </c>
      <c r="C308" s="3113"/>
      <c r="D308" s="567">
        <f>M285</f>
        <v>17323324.099216603</v>
      </c>
      <c r="F308" s="3114" t="s">
        <v>4716</v>
      </c>
      <c r="G308" s="3115"/>
      <c r="H308" s="3116"/>
      <c r="I308" s="563">
        <f>L300</f>
        <v>1225800.0000000005</v>
      </c>
      <c r="J308" s="511"/>
      <c r="K308" s="3117" t="str">
        <f>F309</f>
        <v>33 KV NET IMPORT</v>
      </c>
      <c r="L308" s="3118"/>
      <c r="M308" s="565">
        <f>I309</f>
        <v>16097524.099216603</v>
      </c>
      <c r="N308" s="1988"/>
      <c r="O308" s="615"/>
    </row>
    <row r="309" spans="1:23" x14ac:dyDescent="0.3">
      <c r="A309" s="580"/>
      <c r="B309" s="3112" t="s">
        <v>4713</v>
      </c>
      <c r="C309" s="3113"/>
      <c r="D309" s="616">
        <f>M290</f>
        <v>0</v>
      </c>
      <c r="F309" s="3114" t="s">
        <v>2024</v>
      </c>
      <c r="G309" s="3115"/>
      <c r="H309" s="3116"/>
      <c r="I309" s="565">
        <f>D312-I308</f>
        <v>16097524.099216603</v>
      </c>
      <c r="J309" s="511"/>
      <c r="K309" s="3119" t="s">
        <v>4715</v>
      </c>
      <c r="L309" s="3120"/>
      <c r="M309" s="563">
        <f>L305</f>
        <v>15136295.999999993</v>
      </c>
      <c r="N309" s="1988"/>
      <c r="O309" s="615"/>
      <c r="S309" s="2671"/>
      <c r="T309" s="2671"/>
    </row>
    <row r="310" spans="1:23" x14ac:dyDescent="0.3">
      <c r="A310" s="580"/>
      <c r="B310" s="3112" t="s">
        <v>833</v>
      </c>
      <c r="C310" s="3113"/>
      <c r="D310" s="597"/>
      <c r="J310" s="511"/>
      <c r="K310" s="3121" t="s">
        <v>267</v>
      </c>
      <c r="L310" s="3122"/>
      <c r="M310" s="563">
        <f>M308-M309</f>
        <v>961228.09921661019</v>
      </c>
      <c r="N310" s="1988"/>
      <c r="O310" s="615"/>
    </row>
    <row r="311" spans="1:23" ht="16.2" thickBot="1" x14ac:dyDescent="0.35">
      <c r="A311" s="580"/>
      <c r="B311" s="3112" t="s">
        <v>834</v>
      </c>
      <c r="C311" s="3113"/>
      <c r="D311" s="598"/>
      <c r="J311" s="511"/>
      <c r="K311" s="3123" t="s">
        <v>268</v>
      </c>
      <c r="L311" s="3124"/>
      <c r="M311" s="566">
        <f>M310/M308</f>
        <v>5.9712791438739886E-2</v>
      </c>
      <c r="N311" s="1988"/>
      <c r="O311" s="615"/>
      <c r="S311" s="2673"/>
      <c r="T311" s="2673"/>
    </row>
    <row r="312" spans="1:23" ht="16.2" thickBot="1" x14ac:dyDescent="0.35">
      <c r="A312" s="580"/>
      <c r="B312" s="3125" t="s">
        <v>799</v>
      </c>
      <c r="C312" s="3126"/>
      <c r="D312" s="564">
        <f>D308+D309</f>
        <v>17323324.099216603</v>
      </c>
      <c r="F312" s="511"/>
      <c r="G312" s="2214"/>
      <c r="H312" s="2214"/>
      <c r="I312" s="511"/>
      <c r="J312" s="511"/>
      <c r="K312" s="580"/>
      <c r="L312" s="511"/>
      <c r="M312" s="511"/>
      <c r="N312" s="1988"/>
      <c r="O312" s="615"/>
    </row>
    <row r="313" spans="1:23" x14ac:dyDescent="0.3">
      <c r="A313" s="580"/>
      <c r="B313" s="611"/>
      <c r="C313" s="90"/>
      <c r="D313" s="90"/>
      <c r="E313" s="950"/>
      <c r="F313" s="612"/>
      <c r="G313" s="612"/>
      <c r="H313" s="612"/>
      <c r="I313" s="612"/>
      <c r="J313" s="611"/>
      <c r="K313" s="613"/>
      <c r="L313" s="614"/>
      <c r="M313" s="614"/>
      <c r="N313" s="1988"/>
      <c r="O313" s="615"/>
    </row>
    <row r="314" spans="1:23" x14ac:dyDescent="0.3">
      <c r="A314" s="511"/>
      <c r="B314" s="520"/>
      <c r="C314" s="511"/>
      <c r="D314" s="603"/>
      <c r="E314" s="977"/>
      <c r="F314" s="511"/>
      <c r="G314" s="2214"/>
      <c r="H314" s="2214"/>
      <c r="I314" s="511"/>
      <c r="J314" s="511"/>
      <c r="K314" s="580"/>
      <c r="L314" s="511"/>
      <c r="M314" s="511"/>
      <c r="N314" s="56"/>
      <c r="O314" s="511"/>
    </row>
    <row r="315" spans="1:23" x14ac:dyDescent="0.3">
      <c r="A315" s="511"/>
      <c r="B315" s="520"/>
      <c r="C315" s="511"/>
      <c r="D315" s="603"/>
      <c r="E315" s="977"/>
      <c r="F315" s="511"/>
      <c r="G315" s="2214"/>
      <c r="H315" s="2214"/>
      <c r="I315" s="511"/>
      <c r="J315" s="511"/>
      <c r="K315" s="580"/>
      <c r="L315" s="511"/>
      <c r="M315" s="511"/>
      <c r="N315" s="56"/>
      <c r="O315" s="511"/>
    </row>
    <row r="316" spans="1:23" ht="31.2" x14ac:dyDescent="0.3">
      <c r="A316" s="3086" t="s">
        <v>903</v>
      </c>
      <c r="B316" s="3086"/>
      <c r="C316" s="3086"/>
      <c r="D316" s="3086"/>
      <c r="E316" s="3086"/>
      <c r="F316" s="3086"/>
      <c r="G316" s="3086"/>
      <c r="H316" s="3086"/>
      <c r="I316" s="3086"/>
      <c r="J316" s="3086"/>
      <c r="K316" s="3086"/>
      <c r="L316" s="3086"/>
      <c r="M316" s="3086"/>
      <c r="N316" s="3086"/>
      <c r="O316" s="629" t="str">
        <f>$O$6</f>
        <v>Month August-2023</v>
      </c>
      <c r="R316" s="1103" t="s">
        <v>4084</v>
      </c>
      <c r="S316" s="2672" t="str">
        <f>O316</f>
        <v>Month August-2023</v>
      </c>
      <c r="T316" s="2672" t="s">
        <v>5037</v>
      </c>
      <c r="U316" s="1103" t="s">
        <v>15</v>
      </c>
      <c r="V316" s="1103" t="s">
        <v>4085</v>
      </c>
      <c r="W316" s="1103" t="s">
        <v>17</v>
      </c>
    </row>
    <row r="317" spans="1:23" x14ac:dyDescent="0.3">
      <c r="A317" s="3087" t="s">
        <v>0</v>
      </c>
      <c r="B317" s="3089" t="s">
        <v>1</v>
      </c>
      <c r="C317" s="3091" t="s">
        <v>2</v>
      </c>
      <c r="D317" s="3092"/>
      <c r="E317" s="3093"/>
      <c r="F317" s="3096" t="s">
        <v>3</v>
      </c>
      <c r="G317" s="3091" t="s">
        <v>4</v>
      </c>
      <c r="H317" s="3093"/>
      <c r="I317" s="3068"/>
      <c r="J317" s="3096" t="s">
        <v>5</v>
      </c>
      <c r="K317" s="3091" t="s">
        <v>6</v>
      </c>
      <c r="L317" s="3068"/>
      <c r="M317" s="95" t="s">
        <v>29</v>
      </c>
      <c r="N317" s="1985"/>
      <c r="O317" s="3067" t="s">
        <v>7</v>
      </c>
    </row>
    <row r="318" spans="1:23" ht="46.8" x14ac:dyDescent="0.3">
      <c r="A318" s="3088"/>
      <c r="B318" s="3090"/>
      <c r="C318" s="3084" t="s">
        <v>824</v>
      </c>
      <c r="D318" s="3085"/>
      <c r="E318" s="969" t="s">
        <v>9</v>
      </c>
      <c r="F318" s="3088"/>
      <c r="G318" s="2218" t="str">
        <f>'NORTH-1'!G8</f>
        <v>Reading at 00.00hr 
01.08.2023</v>
      </c>
      <c r="H318" s="2218" t="str">
        <f>'NORTH-1'!H8</f>
        <v>Reading at 00.00hr 
01.09.2023</v>
      </c>
      <c r="I318" s="1" t="s">
        <v>10</v>
      </c>
      <c r="J318" s="3088"/>
      <c r="K318" s="1" t="s">
        <v>11</v>
      </c>
      <c r="L318" s="1" t="s">
        <v>12</v>
      </c>
      <c r="M318" s="508" t="s">
        <v>30</v>
      </c>
      <c r="N318" s="1986" t="s">
        <v>41</v>
      </c>
      <c r="O318" s="3068"/>
      <c r="S318" s="2672">
        <v>15283200.000000071</v>
      </c>
      <c r="T318" s="2672">
        <v>15283200.000000071</v>
      </c>
      <c r="U318" s="33">
        <f>S318-T318</f>
        <v>0</v>
      </c>
      <c r="V318" s="1104">
        <f>U318/T318*100</f>
        <v>0</v>
      </c>
      <c r="W318" s="33" t="str">
        <f>IF(V318&gt;40,"FAULT",IF(V318&lt;-40,"CHECK","OK"))</f>
        <v>OK</v>
      </c>
    </row>
    <row r="319" spans="1:23" x14ac:dyDescent="0.3">
      <c r="A319" s="594">
        <v>1</v>
      </c>
      <c r="B319" s="551">
        <v>2</v>
      </c>
      <c r="C319" s="551">
        <v>3</v>
      </c>
      <c r="D319" s="551">
        <v>4</v>
      </c>
      <c r="E319" s="551">
        <v>5</v>
      </c>
      <c r="F319" s="551">
        <v>6</v>
      </c>
      <c r="G319" s="2618">
        <f>'PDB Bill AMR'!$H$5</f>
        <v>8</v>
      </c>
      <c r="H319" s="2618">
        <f>'PDB Bill AMR'!$H$5</f>
        <v>8</v>
      </c>
      <c r="I319" s="594" t="s">
        <v>2021</v>
      </c>
      <c r="J319" s="594">
        <v>10</v>
      </c>
      <c r="K319" s="2623" t="s">
        <v>2022</v>
      </c>
      <c r="L319" s="2623" t="s">
        <v>5041</v>
      </c>
      <c r="M319" s="594">
        <v>13</v>
      </c>
      <c r="N319" s="594">
        <v>14</v>
      </c>
      <c r="O319" s="594">
        <v>15</v>
      </c>
      <c r="V319" s="1104"/>
      <c r="W319" s="33"/>
    </row>
    <row r="320" spans="1:23" x14ac:dyDescent="0.3">
      <c r="A320" s="519"/>
      <c r="B320" s="513" t="s">
        <v>4332</v>
      </c>
      <c r="C320" s="514"/>
      <c r="D320" s="514"/>
      <c r="E320" s="957"/>
      <c r="F320" s="514"/>
      <c r="G320" s="2211"/>
      <c r="H320" s="2211"/>
      <c r="I320" s="514"/>
      <c r="J320" s="514"/>
      <c r="K320" s="573"/>
      <c r="L320" s="514"/>
      <c r="M320" s="515"/>
      <c r="N320" s="1987"/>
      <c r="O320" s="507"/>
      <c r="V320" s="1104"/>
      <c r="W320" s="33"/>
    </row>
    <row r="321" spans="1:23" x14ac:dyDescent="0.3">
      <c r="A321" s="519">
        <v>17</v>
      </c>
      <c r="B321" s="98" t="s">
        <v>1493</v>
      </c>
      <c r="C321" s="51">
        <v>11</v>
      </c>
      <c r="D321" s="934"/>
      <c r="E321" s="964" t="s">
        <v>1472</v>
      </c>
      <c r="F321" s="3">
        <v>1</v>
      </c>
      <c r="G321" s="20">
        <v>21545963.559999999</v>
      </c>
      <c r="H321" s="20">
        <v>25867132.73</v>
      </c>
      <c r="I321" s="20">
        <f>H321-G321</f>
        <v>4321169.1700000018</v>
      </c>
      <c r="J321" s="507">
        <v>1</v>
      </c>
      <c r="K321" s="574">
        <f>F321*I321*J321</f>
        <v>4321169.1700000018</v>
      </c>
      <c r="L321" s="21"/>
      <c r="M321" s="21">
        <f>K321*$M$308/$K$325</f>
        <v>4254456.9089091243</v>
      </c>
      <c r="N321" s="585"/>
      <c r="O321" s="507"/>
      <c r="V321" s="1104"/>
      <c r="W321" s="33"/>
    </row>
    <row r="322" spans="1:23" x14ac:dyDescent="0.3">
      <c r="A322" s="519">
        <v>18</v>
      </c>
      <c r="B322" s="98" t="s">
        <v>1482</v>
      </c>
      <c r="C322" s="51">
        <v>11</v>
      </c>
      <c r="D322" s="935"/>
      <c r="E322" s="964" t="s">
        <v>1474</v>
      </c>
      <c r="F322" s="3">
        <v>1</v>
      </c>
      <c r="G322" s="20">
        <v>42701376.100000001</v>
      </c>
      <c r="H322" s="20">
        <v>46601349.200000003</v>
      </c>
      <c r="I322" s="20">
        <f>H322-G322</f>
        <v>3899973.1000000015</v>
      </c>
      <c r="J322" s="507">
        <v>1</v>
      </c>
      <c r="K322" s="574">
        <f>I322*J322</f>
        <v>3899973.1000000015</v>
      </c>
      <c r="L322" s="21"/>
      <c r="M322" s="21">
        <f>K322*$M$308/$K$325</f>
        <v>3839763.4637976317</v>
      </c>
      <c r="N322" s="585"/>
      <c r="O322" s="507"/>
      <c r="V322" s="1104"/>
      <c r="W322" s="33"/>
    </row>
    <row r="323" spans="1:23" x14ac:dyDescent="0.3">
      <c r="A323" s="519">
        <v>24</v>
      </c>
      <c r="B323" s="98" t="s">
        <v>1473</v>
      </c>
      <c r="C323" s="51">
        <v>11</v>
      </c>
      <c r="D323" s="935"/>
      <c r="E323" s="964" t="s">
        <v>1483</v>
      </c>
      <c r="F323" s="3">
        <v>1</v>
      </c>
      <c r="G323" s="20">
        <v>119.84</v>
      </c>
      <c r="H323" s="20">
        <v>141.32</v>
      </c>
      <c r="I323" s="20">
        <f>H323-G323</f>
        <v>21.47999999999999</v>
      </c>
      <c r="J323" s="507">
        <v>240000</v>
      </c>
      <c r="K323" s="574">
        <f>I323*J323*F323</f>
        <v>5155199.9999999972</v>
      </c>
      <c r="L323" s="21"/>
      <c r="M323" s="21">
        <f>K323*$M$308/$K$325</f>
        <v>5075611.575005359</v>
      </c>
      <c r="N323" s="585"/>
      <c r="O323" s="507"/>
      <c r="V323" s="1104"/>
      <c r="W323" s="33"/>
    </row>
    <row r="324" spans="1:23" x14ac:dyDescent="0.3">
      <c r="A324" s="519">
        <v>30</v>
      </c>
      <c r="B324" s="98" t="s">
        <v>1471</v>
      </c>
      <c r="C324" s="51">
        <v>11</v>
      </c>
      <c r="D324" s="936"/>
      <c r="E324" s="964" t="s">
        <v>1494</v>
      </c>
      <c r="F324" s="3">
        <v>1</v>
      </c>
      <c r="G324" s="20">
        <v>64.94</v>
      </c>
      <c r="H324" s="20">
        <v>77.33</v>
      </c>
      <c r="I324" s="20">
        <f>H324-G324</f>
        <v>12.39</v>
      </c>
      <c r="J324" s="507">
        <v>240000</v>
      </c>
      <c r="K324" s="574">
        <f>I324*J324*F324</f>
        <v>2973600</v>
      </c>
      <c r="L324" s="21"/>
      <c r="M324" s="21">
        <f>K324*$M$308/$K$325</f>
        <v>2927692.1515044891</v>
      </c>
      <c r="N324" s="585"/>
      <c r="O324" s="507"/>
      <c r="V324" s="1104"/>
      <c r="W324" s="33"/>
    </row>
    <row r="325" spans="1:23" x14ac:dyDescent="0.3">
      <c r="A325" s="519"/>
      <c r="B325" s="100"/>
      <c r="C325" s="89"/>
      <c r="D325" s="601"/>
      <c r="E325" s="971"/>
      <c r="F325" s="46"/>
      <c r="G325" s="47">
        <v>0</v>
      </c>
      <c r="H325" s="47">
        <v>0</v>
      </c>
      <c r="I325" s="47"/>
      <c r="J325" s="38" t="s">
        <v>27</v>
      </c>
      <c r="K325" s="586">
        <f>SUM(K321:K324)</f>
        <v>16349942.27</v>
      </c>
      <c r="L325" s="48"/>
      <c r="M325" s="42">
        <f>SUM(M321:M324)</f>
        <v>16097524.099216605</v>
      </c>
      <c r="N325" s="1989"/>
      <c r="O325" s="507"/>
      <c r="V325" s="1104"/>
      <c r="W325" s="33"/>
    </row>
    <row r="326" spans="1:23" x14ac:dyDescent="0.3">
      <c r="A326" s="519"/>
      <c r="B326" s="532" t="s">
        <v>4332</v>
      </c>
      <c r="C326" s="533"/>
      <c r="D326" s="533"/>
      <c r="E326" s="963"/>
      <c r="F326" s="533"/>
      <c r="G326" s="2216">
        <v>0</v>
      </c>
      <c r="H326" s="2216">
        <v>0</v>
      </c>
      <c r="I326" s="533"/>
      <c r="J326" s="49"/>
      <c r="K326" s="587"/>
      <c r="L326" s="50"/>
      <c r="M326" s="50"/>
      <c r="N326" s="1982"/>
      <c r="O326" s="507"/>
      <c r="V326" s="1104"/>
      <c r="W326" s="33"/>
    </row>
    <row r="327" spans="1:23" x14ac:dyDescent="0.3">
      <c r="A327" s="519">
        <v>12</v>
      </c>
      <c r="B327" s="649" t="s">
        <v>1461</v>
      </c>
      <c r="C327" s="72">
        <v>11</v>
      </c>
      <c r="D327" s="3135"/>
      <c r="E327" s="964" t="s">
        <v>1462</v>
      </c>
      <c r="F327" s="31">
        <v>1</v>
      </c>
      <c r="G327" s="2220">
        <v>47198.82</v>
      </c>
      <c r="H327" s="2220">
        <v>76101.38</v>
      </c>
      <c r="I327" s="19">
        <f t="shared" ref="I327:I349" si="64">H327-G327</f>
        <v>28902.560000000005</v>
      </c>
      <c r="J327" s="507">
        <v>60</v>
      </c>
      <c r="K327" s="581"/>
      <c r="L327" s="21">
        <f>F327*I327*J327</f>
        <v>1734153.6000000003</v>
      </c>
      <c r="M327" s="21">
        <f>L327*$K$350/$L$350</f>
        <v>1753296.6737322502</v>
      </c>
      <c r="N327" s="1991" t="s">
        <v>97</v>
      </c>
      <c r="O327" s="14"/>
      <c r="R327" t="str">
        <f t="shared" ref="R327:R349" si="65">B327</f>
        <v>11 kV Khanpur Feeder</v>
      </c>
      <c r="S327" s="2672">
        <f t="shared" ref="S327:S349" si="66">M327</f>
        <v>1753296.6737322502</v>
      </c>
      <c r="T327" s="2672">
        <v>1849730.4597754099</v>
      </c>
      <c r="U327" s="33">
        <f t="shared" ref="U327:U349" si="67">S327-T327</f>
        <v>-96433.786043159664</v>
      </c>
      <c r="V327" s="1104">
        <f t="shared" ref="V327:V349" si="68">U327/T327*100</f>
        <v>-5.2133966618503127</v>
      </c>
      <c r="W327" s="33" t="str">
        <f t="shared" ref="W327:W349" si="69">IF(V327&gt;40,"FAULT",IF(V327&lt;-40,"CHECK","OK"))</f>
        <v>OK</v>
      </c>
    </row>
    <row r="328" spans="1:23" x14ac:dyDescent="0.3">
      <c r="A328" s="519">
        <v>13</v>
      </c>
      <c r="B328" s="649" t="s">
        <v>1463</v>
      </c>
      <c r="C328" s="72">
        <v>11</v>
      </c>
      <c r="D328" s="3136"/>
      <c r="E328" s="964" t="s">
        <v>1464</v>
      </c>
      <c r="F328" s="31">
        <v>1</v>
      </c>
      <c r="G328" s="2220">
        <v>32560.85</v>
      </c>
      <c r="H328" s="2220">
        <v>59807.26</v>
      </c>
      <c r="I328" s="19">
        <f t="shared" si="64"/>
        <v>27246.410000000003</v>
      </c>
      <c r="J328" s="507">
        <v>60</v>
      </c>
      <c r="K328" s="581"/>
      <c r="L328" s="21">
        <f t="shared" ref="L328:L348" si="70">F328*I328*J328</f>
        <v>1634784.6</v>
      </c>
      <c r="M328" s="21">
        <f t="shared" ref="M328:M349" si="71">L328*$K$350/$L$350</f>
        <v>1652830.7535438077</v>
      </c>
      <c r="N328" s="585" t="s">
        <v>97</v>
      </c>
      <c r="O328" s="14"/>
      <c r="R328" t="str">
        <f t="shared" si="65"/>
        <v>11 kV Mission Para Feeder.</v>
      </c>
      <c r="S328" s="2672">
        <f t="shared" si="66"/>
        <v>1652830.7535438077</v>
      </c>
      <c r="T328" s="2672">
        <v>1736094.2228983426</v>
      </c>
      <c r="U328" s="33">
        <f t="shared" si="67"/>
        <v>-83263.469354534987</v>
      </c>
      <c r="V328" s="1104">
        <f t="shared" si="68"/>
        <v>-4.7960224886601965</v>
      </c>
      <c r="W328" s="33" t="str">
        <f t="shared" si="69"/>
        <v>OK</v>
      </c>
    </row>
    <row r="329" spans="1:23" x14ac:dyDescent="0.3">
      <c r="A329" s="519">
        <v>14</v>
      </c>
      <c r="B329" s="649" t="s">
        <v>1465</v>
      </c>
      <c r="C329" s="72">
        <v>11</v>
      </c>
      <c r="D329" s="3136"/>
      <c r="E329" s="964" t="s">
        <v>1466</v>
      </c>
      <c r="F329" s="31">
        <v>1</v>
      </c>
      <c r="G329" s="2220">
        <v>79951.210000000006</v>
      </c>
      <c r="H329" s="2220">
        <v>95916.86</v>
      </c>
      <c r="I329" s="19">
        <f t="shared" si="64"/>
        <v>15965.649999999994</v>
      </c>
      <c r="J329" s="507">
        <v>60</v>
      </c>
      <c r="K329" s="581"/>
      <c r="L329" s="21">
        <f t="shared" si="70"/>
        <v>957938.99999999965</v>
      </c>
      <c r="M329" s="21">
        <f t="shared" si="71"/>
        <v>968513.55170522211</v>
      </c>
      <c r="N329" s="585" t="s">
        <v>97</v>
      </c>
      <c r="O329" s="14"/>
      <c r="R329" t="str">
        <f t="shared" si="65"/>
        <v>11 kV Esha Kha Feeder</v>
      </c>
      <c r="S329" s="2672">
        <f t="shared" si="66"/>
        <v>968513.55170522211</v>
      </c>
      <c r="T329" s="2672">
        <v>939733.54527404031</v>
      </c>
      <c r="U329" s="33">
        <f t="shared" si="67"/>
        <v>28780.006431181799</v>
      </c>
      <c r="V329" s="1104">
        <f t="shared" si="68"/>
        <v>3.062570935763405</v>
      </c>
      <c r="W329" s="33" t="str">
        <f t="shared" si="69"/>
        <v>OK</v>
      </c>
    </row>
    <row r="330" spans="1:23" x14ac:dyDescent="0.3">
      <c r="A330" s="519">
        <v>15</v>
      </c>
      <c r="B330" s="649" t="s">
        <v>1467</v>
      </c>
      <c r="C330" s="72">
        <v>11</v>
      </c>
      <c r="D330" s="3136"/>
      <c r="E330" s="964" t="s">
        <v>1468</v>
      </c>
      <c r="F330" s="31">
        <v>1</v>
      </c>
      <c r="G330" s="2220">
        <v>170.34</v>
      </c>
      <c r="H330" s="2220">
        <v>205.54</v>
      </c>
      <c r="I330" s="19">
        <f t="shared" si="64"/>
        <v>35.199999999999989</v>
      </c>
      <c r="J330" s="507">
        <v>60000</v>
      </c>
      <c r="K330" s="581"/>
      <c r="L330" s="21">
        <f t="shared" si="70"/>
        <v>2111999.9999999995</v>
      </c>
      <c r="M330" s="21">
        <f t="shared" si="71"/>
        <v>2135314.0661372272</v>
      </c>
      <c r="N330" s="585" t="s">
        <v>97</v>
      </c>
      <c r="O330" s="14"/>
      <c r="R330" t="str">
        <f t="shared" si="65"/>
        <v>11 kV New Hazigonj Feeder</v>
      </c>
      <c r="S330" s="2672">
        <f t="shared" si="66"/>
        <v>2135314.0661372272</v>
      </c>
      <c r="T330" s="2672">
        <v>2193735.6729613296</v>
      </c>
      <c r="U330" s="33">
        <f t="shared" si="67"/>
        <v>-58421.606824102346</v>
      </c>
      <c r="V330" s="1104">
        <f t="shared" si="68"/>
        <v>-2.6631105809223983</v>
      </c>
      <c r="W330" s="33" t="str">
        <f t="shared" si="69"/>
        <v>OK</v>
      </c>
    </row>
    <row r="331" spans="1:23" x14ac:dyDescent="0.3">
      <c r="A331" s="519">
        <v>16</v>
      </c>
      <c r="B331" s="98" t="s">
        <v>1469</v>
      </c>
      <c r="C331" s="72">
        <v>11</v>
      </c>
      <c r="D331" s="3136"/>
      <c r="E331" s="964" t="s">
        <v>1470</v>
      </c>
      <c r="F331" s="31">
        <v>1</v>
      </c>
      <c r="G331" s="2220">
        <v>0</v>
      </c>
      <c r="H331" s="2220">
        <v>0</v>
      </c>
      <c r="I331" s="19">
        <f t="shared" si="64"/>
        <v>0</v>
      </c>
      <c r="J331" s="507">
        <v>60</v>
      </c>
      <c r="K331" s="581"/>
      <c r="L331" s="21">
        <f t="shared" si="70"/>
        <v>0</v>
      </c>
      <c r="M331" s="21">
        <f t="shared" si="71"/>
        <v>0</v>
      </c>
      <c r="N331" s="585"/>
      <c r="O331" s="14"/>
      <c r="R331" t="str">
        <f t="shared" si="65"/>
        <v>11 kV Spare Feeder.</v>
      </c>
      <c r="S331" s="2672">
        <f t="shared" si="66"/>
        <v>0</v>
      </c>
      <c r="T331" s="2672">
        <v>0</v>
      </c>
      <c r="U331" s="33">
        <f t="shared" si="67"/>
        <v>0</v>
      </c>
      <c r="V331" s="1104" t="e">
        <f t="shared" si="68"/>
        <v>#DIV/0!</v>
      </c>
      <c r="W331" s="33" t="e">
        <f t="shared" si="69"/>
        <v>#DIV/0!</v>
      </c>
    </row>
    <row r="332" spans="1:23" x14ac:dyDescent="0.3">
      <c r="A332" s="519">
        <v>19</v>
      </c>
      <c r="B332" s="649" t="s">
        <v>1475</v>
      </c>
      <c r="C332" s="72">
        <v>11</v>
      </c>
      <c r="D332" s="3136"/>
      <c r="E332" s="964">
        <v>6604412</v>
      </c>
      <c r="F332" s="31">
        <v>1</v>
      </c>
      <c r="G332" s="2220">
        <v>4.9000000000000004</v>
      </c>
      <c r="H332" s="2220">
        <v>5.95</v>
      </c>
      <c r="I332" s="19">
        <f t="shared" si="64"/>
        <v>1.0499999999999998</v>
      </c>
      <c r="J332" s="507">
        <v>60000</v>
      </c>
      <c r="K332" s="581"/>
      <c r="L332" s="21">
        <f t="shared" si="70"/>
        <v>62999.999999999993</v>
      </c>
      <c r="M332" s="21">
        <f t="shared" si="71"/>
        <v>63695.447995570707</v>
      </c>
      <c r="N332" s="585" t="s">
        <v>97</v>
      </c>
      <c r="O332" s="14"/>
      <c r="R332" t="str">
        <f t="shared" si="65"/>
        <v xml:space="preserve">11 kV Hospital RMU Feeder. </v>
      </c>
      <c r="S332" s="2672">
        <f t="shared" si="66"/>
        <v>63695.447995570707</v>
      </c>
      <c r="T332" s="2672">
        <v>65004.075604226586</v>
      </c>
      <c r="U332" s="33">
        <f t="shared" si="67"/>
        <v>-1308.6276086558792</v>
      </c>
      <c r="V332" s="1104">
        <f t="shared" si="68"/>
        <v>-2.0131470165399779</v>
      </c>
      <c r="W332" s="33" t="str">
        <f t="shared" si="69"/>
        <v>OK</v>
      </c>
    </row>
    <row r="333" spans="1:23" x14ac:dyDescent="0.3">
      <c r="A333" s="519">
        <v>20</v>
      </c>
      <c r="B333" s="649" t="s">
        <v>1476</v>
      </c>
      <c r="C333" s="72">
        <v>11</v>
      </c>
      <c r="D333" s="3136"/>
      <c r="E333" s="964" t="s">
        <v>1477</v>
      </c>
      <c r="F333" s="31">
        <v>1</v>
      </c>
      <c r="G333" s="2220">
        <v>8119.81</v>
      </c>
      <c r="H333" s="2220">
        <v>8119.81</v>
      </c>
      <c r="I333" s="19">
        <f t="shared" si="64"/>
        <v>0</v>
      </c>
      <c r="J333" s="507">
        <v>60</v>
      </c>
      <c r="K333" s="581"/>
      <c r="L333" s="21">
        <f t="shared" si="70"/>
        <v>0</v>
      </c>
      <c r="M333" s="21">
        <f t="shared" si="71"/>
        <v>0</v>
      </c>
      <c r="N333" s="585" t="s">
        <v>97</v>
      </c>
      <c r="O333" s="14"/>
      <c r="R333" t="str">
        <f t="shared" si="65"/>
        <v>11 kV Old Hajiganj Feeder.</v>
      </c>
      <c r="S333" s="2672">
        <f t="shared" si="66"/>
        <v>0</v>
      </c>
      <c r="T333" s="2672">
        <v>0</v>
      </c>
      <c r="U333" s="33">
        <f t="shared" si="67"/>
        <v>0</v>
      </c>
      <c r="V333" s="1104" t="e">
        <f t="shared" si="68"/>
        <v>#DIV/0!</v>
      </c>
      <c r="W333" s="33" t="e">
        <f t="shared" si="69"/>
        <v>#DIV/0!</v>
      </c>
    </row>
    <row r="334" spans="1:23" x14ac:dyDescent="0.3">
      <c r="A334" s="519">
        <v>21</v>
      </c>
      <c r="B334" s="2725" t="s">
        <v>1478</v>
      </c>
      <c r="C334" s="72">
        <v>11</v>
      </c>
      <c r="D334" s="3136"/>
      <c r="E334" s="964" t="s">
        <v>1479</v>
      </c>
      <c r="F334" s="31">
        <v>1</v>
      </c>
      <c r="G334" s="2220">
        <v>6245.25</v>
      </c>
      <c r="H334" s="2220">
        <v>27741.38</v>
      </c>
      <c r="I334" s="19">
        <f t="shared" si="64"/>
        <v>21496.13</v>
      </c>
      <c r="J334" s="507">
        <v>60</v>
      </c>
      <c r="K334" s="581"/>
      <c r="L334" s="21">
        <f t="shared" si="70"/>
        <v>1289767.8</v>
      </c>
      <c r="M334" s="21">
        <f t="shared" si="71"/>
        <v>1304005.3624009786</v>
      </c>
      <c r="N334" s="585" t="s">
        <v>97</v>
      </c>
      <c r="O334" s="14"/>
      <c r="R334" t="str">
        <f t="shared" si="65"/>
        <v>11 kV Siraj-ud-daullah Feeder.</v>
      </c>
      <c r="S334" s="2672">
        <f t="shared" si="66"/>
        <v>1304005.3624009786</v>
      </c>
      <c r="T334" s="2672">
        <v>1304824.3795447394</v>
      </c>
      <c r="U334" s="33">
        <f t="shared" si="67"/>
        <v>-819.01714376080781</v>
      </c>
      <c r="V334" s="1104">
        <f t="shared" si="68"/>
        <v>-6.276838144659494E-2</v>
      </c>
      <c r="W334" s="33" t="str">
        <f t="shared" si="69"/>
        <v>OK</v>
      </c>
    </row>
    <row r="335" spans="1:23" x14ac:dyDescent="0.3">
      <c r="A335" s="519">
        <v>22</v>
      </c>
      <c r="B335" s="98" t="s">
        <v>1469</v>
      </c>
      <c r="C335" s="72">
        <v>11</v>
      </c>
      <c r="D335" s="3136"/>
      <c r="E335" s="964">
        <v>8576983</v>
      </c>
      <c r="F335" s="31">
        <v>1</v>
      </c>
      <c r="G335" s="2220">
        <v>0</v>
      </c>
      <c r="H335" s="2220">
        <v>0</v>
      </c>
      <c r="I335" s="19">
        <f t="shared" si="64"/>
        <v>0</v>
      </c>
      <c r="J335" s="507">
        <v>1000</v>
      </c>
      <c r="K335" s="581"/>
      <c r="L335" s="21">
        <f t="shared" si="70"/>
        <v>0</v>
      </c>
      <c r="M335" s="21">
        <f t="shared" si="71"/>
        <v>0</v>
      </c>
      <c r="N335" s="585"/>
      <c r="O335" s="14"/>
      <c r="R335" t="str">
        <f t="shared" si="65"/>
        <v>11 kV Spare Feeder.</v>
      </c>
      <c r="S335" s="2672">
        <f t="shared" si="66"/>
        <v>0</v>
      </c>
      <c r="T335" s="2672">
        <v>0</v>
      </c>
      <c r="U335" s="33">
        <f t="shared" si="67"/>
        <v>0</v>
      </c>
      <c r="V335" s="1104" t="e">
        <f t="shared" si="68"/>
        <v>#DIV/0!</v>
      </c>
      <c r="W335" s="33" t="e">
        <f t="shared" si="69"/>
        <v>#DIV/0!</v>
      </c>
    </row>
    <row r="336" spans="1:23" x14ac:dyDescent="0.3">
      <c r="A336" s="519">
        <v>23</v>
      </c>
      <c r="B336" s="98" t="s">
        <v>1480</v>
      </c>
      <c r="C336" s="72">
        <v>11</v>
      </c>
      <c r="D336" s="3136"/>
      <c r="E336" s="964" t="s">
        <v>1481</v>
      </c>
      <c r="F336" s="31">
        <v>1</v>
      </c>
      <c r="G336" s="2220">
        <v>4422.93</v>
      </c>
      <c r="H336" s="2220">
        <v>4422.93</v>
      </c>
      <c r="I336" s="19">
        <f t="shared" si="64"/>
        <v>0</v>
      </c>
      <c r="J336" s="507">
        <v>80000</v>
      </c>
      <c r="K336" s="581"/>
      <c r="L336" s="21">
        <f t="shared" si="70"/>
        <v>0</v>
      </c>
      <c r="M336" s="21">
        <f t="shared" si="71"/>
        <v>0</v>
      </c>
      <c r="N336" s="585"/>
      <c r="O336" s="14"/>
      <c r="R336" t="str">
        <f t="shared" si="65"/>
        <v xml:space="preserve">Old 33/11 kV 10/14 MVA T1 Incoming </v>
      </c>
      <c r="S336" s="2672">
        <f t="shared" si="66"/>
        <v>0</v>
      </c>
      <c r="T336" s="2672">
        <v>0</v>
      </c>
      <c r="U336" s="33">
        <f t="shared" si="67"/>
        <v>0</v>
      </c>
      <c r="V336" s="1104" t="e">
        <f t="shared" si="68"/>
        <v>#DIV/0!</v>
      </c>
      <c r="W336" s="33" t="e">
        <f t="shared" si="69"/>
        <v>#DIV/0!</v>
      </c>
    </row>
    <row r="337" spans="1:23" x14ac:dyDescent="0.3">
      <c r="A337" s="519">
        <v>25</v>
      </c>
      <c r="B337" s="649" t="s">
        <v>1484</v>
      </c>
      <c r="C337" s="72">
        <v>11</v>
      </c>
      <c r="D337" s="3136"/>
      <c r="E337" s="964">
        <v>6604415</v>
      </c>
      <c r="F337" s="31">
        <v>1</v>
      </c>
      <c r="G337" s="2220">
        <v>234.81</v>
      </c>
      <c r="H337" s="2220">
        <v>282.18</v>
      </c>
      <c r="I337" s="19">
        <f t="shared" si="64"/>
        <v>47.370000000000005</v>
      </c>
      <c r="J337" s="507">
        <v>40000</v>
      </c>
      <c r="K337" s="581"/>
      <c r="L337" s="21">
        <f t="shared" si="70"/>
        <v>1894800.0000000002</v>
      </c>
      <c r="M337" s="21">
        <f t="shared" si="71"/>
        <v>1915716.4263810699</v>
      </c>
      <c r="N337" s="1991" t="s">
        <v>88</v>
      </c>
      <c r="O337" s="14"/>
      <c r="R337" t="str">
        <f t="shared" si="65"/>
        <v>11 kV B. B. Road West Feeder.</v>
      </c>
      <c r="S337" s="2672">
        <f t="shared" si="66"/>
        <v>1915716.4263810699</v>
      </c>
      <c r="T337" s="2672">
        <v>1976042.8964051178</v>
      </c>
      <c r="U337" s="33">
        <f t="shared" si="67"/>
        <v>-60326.470024047885</v>
      </c>
      <c r="V337" s="1104">
        <f t="shared" si="68"/>
        <v>-3.052892734960146</v>
      </c>
      <c r="W337" s="33" t="str">
        <f t="shared" si="69"/>
        <v>OK</v>
      </c>
    </row>
    <row r="338" spans="1:23" x14ac:dyDescent="0.3">
      <c r="A338" s="519">
        <v>26</v>
      </c>
      <c r="B338" s="98" t="s">
        <v>1485</v>
      </c>
      <c r="C338" s="72">
        <v>11</v>
      </c>
      <c r="D338" s="3136"/>
      <c r="E338" s="964" t="s">
        <v>1486</v>
      </c>
      <c r="F338" s="31">
        <v>1</v>
      </c>
      <c r="G338" s="2220">
        <v>267.16000000000003</v>
      </c>
      <c r="H338" s="2220">
        <v>267.16000000000003</v>
      </c>
      <c r="I338" s="19">
        <f t="shared" si="64"/>
        <v>0</v>
      </c>
      <c r="J338" s="507">
        <v>8000</v>
      </c>
      <c r="K338" s="581"/>
      <c r="L338" s="21">
        <f t="shared" si="70"/>
        <v>0</v>
      </c>
      <c r="M338" s="21">
        <f t="shared" si="71"/>
        <v>0</v>
      </c>
      <c r="N338" s="585"/>
      <c r="O338" s="14"/>
      <c r="R338" t="str">
        <f t="shared" si="65"/>
        <v>11 kV Mondalpara Feeder.</v>
      </c>
      <c r="S338" s="2672">
        <f t="shared" si="66"/>
        <v>0</v>
      </c>
      <c r="T338" s="2672">
        <v>0</v>
      </c>
      <c r="U338" s="33">
        <f t="shared" si="67"/>
        <v>0</v>
      </c>
      <c r="V338" s="1104" t="e">
        <f t="shared" si="68"/>
        <v>#DIV/0!</v>
      </c>
      <c r="W338" s="33" t="e">
        <f t="shared" si="69"/>
        <v>#DIV/0!</v>
      </c>
    </row>
    <row r="339" spans="1:23" x14ac:dyDescent="0.3">
      <c r="A339" s="519">
        <v>27</v>
      </c>
      <c r="B339" s="649" t="s">
        <v>1487</v>
      </c>
      <c r="C339" s="72">
        <v>11</v>
      </c>
      <c r="D339" s="3136"/>
      <c r="E339" s="964" t="s">
        <v>1488</v>
      </c>
      <c r="F339" s="31">
        <v>1</v>
      </c>
      <c r="G339" s="2220">
        <v>183.1</v>
      </c>
      <c r="H339" s="2220">
        <v>220.31</v>
      </c>
      <c r="I339" s="19">
        <f t="shared" si="64"/>
        <v>37.210000000000008</v>
      </c>
      <c r="J339" s="507">
        <v>40000</v>
      </c>
      <c r="K339" s="581"/>
      <c r="L339" s="21">
        <f t="shared" si="70"/>
        <v>1488400.0000000002</v>
      </c>
      <c r="M339" s="21">
        <f t="shared" si="71"/>
        <v>1504830.2348667851</v>
      </c>
      <c r="N339" s="585" t="s">
        <v>97</v>
      </c>
      <c r="O339" s="14"/>
      <c r="R339" t="str">
        <f t="shared" si="65"/>
        <v>11 kV B. B. Road East Feeder.</v>
      </c>
      <c r="S339" s="2672">
        <f t="shared" si="66"/>
        <v>1504830.2348667851</v>
      </c>
      <c r="T339" s="2672">
        <v>1509066.5775784932</v>
      </c>
      <c r="U339" s="33">
        <f t="shared" si="67"/>
        <v>-4236.3427117080428</v>
      </c>
      <c r="V339" s="1104">
        <f t="shared" si="68"/>
        <v>-0.28072603122029532</v>
      </c>
      <c r="W339" s="33" t="str">
        <f t="shared" si="69"/>
        <v>OK</v>
      </c>
    </row>
    <row r="340" spans="1:23" x14ac:dyDescent="0.3">
      <c r="A340" s="519">
        <v>28</v>
      </c>
      <c r="B340" s="649" t="s">
        <v>1489</v>
      </c>
      <c r="C340" s="72">
        <v>11</v>
      </c>
      <c r="D340" s="3136"/>
      <c r="E340" s="964" t="s">
        <v>1490</v>
      </c>
      <c r="F340" s="31">
        <v>1</v>
      </c>
      <c r="G340" s="2220">
        <v>221.32</v>
      </c>
      <c r="H340" s="2220">
        <v>251.26</v>
      </c>
      <c r="I340" s="19">
        <f t="shared" si="64"/>
        <v>29.939999999999998</v>
      </c>
      <c r="J340" s="507">
        <v>40000</v>
      </c>
      <c r="K340" s="581"/>
      <c r="L340" s="21">
        <f t="shared" si="70"/>
        <v>1197600</v>
      </c>
      <c r="M340" s="21">
        <f t="shared" si="71"/>
        <v>1210820.135230087</v>
      </c>
      <c r="N340" s="585" t="s">
        <v>97</v>
      </c>
      <c r="O340" s="14"/>
      <c r="R340" t="str">
        <f t="shared" si="65"/>
        <v>11 kV Bishaw Road Feeder.</v>
      </c>
      <c r="S340" s="2672">
        <f t="shared" si="66"/>
        <v>1210820.135230087</v>
      </c>
      <c r="T340" s="2672">
        <v>1222724.6370664176</v>
      </c>
      <c r="U340" s="33">
        <f t="shared" si="67"/>
        <v>-11904.50183633063</v>
      </c>
      <c r="V340" s="1104">
        <f t="shared" si="68"/>
        <v>-0.97360447932840544</v>
      </c>
      <c r="W340" s="33" t="str">
        <f t="shared" si="69"/>
        <v>OK</v>
      </c>
    </row>
    <row r="341" spans="1:23" x14ac:dyDescent="0.3">
      <c r="A341" s="519">
        <v>29</v>
      </c>
      <c r="B341" s="649" t="s">
        <v>1491</v>
      </c>
      <c r="C341" s="72">
        <v>11</v>
      </c>
      <c r="D341" s="3136"/>
      <c r="E341" s="964" t="s">
        <v>1492</v>
      </c>
      <c r="F341" s="31">
        <v>1</v>
      </c>
      <c r="G341" s="2220">
        <v>258.76</v>
      </c>
      <c r="H341" s="2220">
        <v>310.22000000000003</v>
      </c>
      <c r="I341" s="19">
        <f t="shared" si="64"/>
        <v>51.460000000000036</v>
      </c>
      <c r="J341" s="507">
        <v>40000</v>
      </c>
      <c r="K341" s="581"/>
      <c r="L341" s="21">
        <f t="shared" si="70"/>
        <v>2058400.0000000014</v>
      </c>
      <c r="M341" s="21">
        <f t="shared" si="71"/>
        <v>2081122.3833981403</v>
      </c>
      <c r="N341" s="585" t="s">
        <v>88</v>
      </c>
      <c r="O341" s="14"/>
      <c r="R341" t="str">
        <f t="shared" si="65"/>
        <v>11 kV Chasara Feeder.</v>
      </c>
      <c r="S341" s="2672">
        <f t="shared" si="66"/>
        <v>2081122.3833981403</v>
      </c>
      <c r="T341" s="2672">
        <v>2195963.2269539973</v>
      </c>
      <c r="U341" s="33">
        <f t="shared" si="67"/>
        <v>-114840.84355585696</v>
      </c>
      <c r="V341" s="1104">
        <f t="shared" si="68"/>
        <v>-5.2296341826794501</v>
      </c>
      <c r="W341" s="33" t="str">
        <f t="shared" si="69"/>
        <v>OK</v>
      </c>
    </row>
    <row r="342" spans="1:23" x14ac:dyDescent="0.3">
      <c r="A342" s="519">
        <v>31</v>
      </c>
      <c r="B342" s="649" t="s">
        <v>1495</v>
      </c>
      <c r="C342" s="72">
        <v>11</v>
      </c>
      <c r="D342" s="3136"/>
      <c r="E342" s="964" t="s">
        <v>1496</v>
      </c>
      <c r="F342" s="31">
        <v>1</v>
      </c>
      <c r="G342" s="2220">
        <v>33.69</v>
      </c>
      <c r="H342" s="2220">
        <v>37.659999999999997</v>
      </c>
      <c r="I342" s="19">
        <f t="shared" si="64"/>
        <v>3.9699999999999989</v>
      </c>
      <c r="J342" s="507">
        <v>40000</v>
      </c>
      <c r="K342" s="581"/>
      <c r="L342" s="21">
        <f t="shared" si="70"/>
        <v>158799.99999999994</v>
      </c>
      <c r="M342" s="21">
        <f t="shared" si="71"/>
        <v>160552.97050312103</v>
      </c>
      <c r="N342" s="585" t="s">
        <v>97</v>
      </c>
      <c r="O342" s="14"/>
      <c r="R342" t="str">
        <f t="shared" si="65"/>
        <v>11 kV Pathan Tully Feeder.</v>
      </c>
      <c r="S342" s="2672">
        <f t="shared" si="66"/>
        <v>160552.97050312103</v>
      </c>
      <c r="T342" s="2672">
        <v>39690.962051178714</v>
      </c>
      <c r="U342" s="33">
        <f t="shared" si="67"/>
        <v>120862.00845194233</v>
      </c>
      <c r="V342" s="1104">
        <f t="shared" si="68"/>
        <v>304.50763147564737</v>
      </c>
      <c r="W342" s="33" t="str">
        <f t="shared" si="69"/>
        <v>FAULT</v>
      </c>
    </row>
    <row r="343" spans="1:23" x14ac:dyDescent="0.3">
      <c r="A343" s="519">
        <v>32</v>
      </c>
      <c r="B343" s="98" t="s">
        <v>1469</v>
      </c>
      <c r="C343" s="72">
        <v>11</v>
      </c>
      <c r="D343" s="3136"/>
      <c r="E343" s="964">
        <v>9120051</v>
      </c>
      <c r="F343" s="31">
        <v>1</v>
      </c>
      <c r="G343" s="2220">
        <v>0</v>
      </c>
      <c r="H343" s="2220">
        <v>0</v>
      </c>
      <c r="I343" s="19">
        <f t="shared" si="64"/>
        <v>0</v>
      </c>
      <c r="J343" s="507">
        <v>1000</v>
      </c>
      <c r="K343" s="581"/>
      <c r="L343" s="21">
        <f t="shared" si="70"/>
        <v>0</v>
      </c>
      <c r="M343" s="21">
        <f t="shared" si="71"/>
        <v>0</v>
      </c>
      <c r="N343" s="585"/>
      <c r="O343" s="14"/>
      <c r="R343" t="str">
        <f t="shared" si="65"/>
        <v>11 kV Spare Feeder.</v>
      </c>
      <c r="S343" s="2672">
        <f t="shared" si="66"/>
        <v>0</v>
      </c>
      <c r="T343" s="2672">
        <v>0</v>
      </c>
      <c r="U343" s="33">
        <f t="shared" si="67"/>
        <v>0</v>
      </c>
      <c r="V343" s="1104" t="e">
        <f t="shared" si="68"/>
        <v>#DIV/0!</v>
      </c>
      <c r="W343" s="33" t="e">
        <f t="shared" si="69"/>
        <v>#DIV/0!</v>
      </c>
    </row>
    <row r="344" spans="1:23" x14ac:dyDescent="0.3">
      <c r="A344" s="519">
        <v>33</v>
      </c>
      <c r="B344" s="649" t="s">
        <v>1497</v>
      </c>
      <c r="C344" s="72">
        <v>11</v>
      </c>
      <c r="D344" s="3136"/>
      <c r="E344" s="964">
        <v>6604289</v>
      </c>
      <c r="F344" s="31">
        <v>1</v>
      </c>
      <c r="G344" s="2220">
        <v>169.17</v>
      </c>
      <c r="H344" s="2220">
        <v>202.39</v>
      </c>
      <c r="I344" s="19">
        <f t="shared" si="64"/>
        <v>33.22</v>
      </c>
      <c r="J344" s="507">
        <v>40000</v>
      </c>
      <c r="K344" s="581"/>
      <c r="L344" s="21">
        <f t="shared" si="70"/>
        <v>1328800</v>
      </c>
      <c r="M344" s="21">
        <f t="shared" si="71"/>
        <v>1343468.4332780058</v>
      </c>
      <c r="N344" s="585" t="s">
        <v>97</v>
      </c>
      <c r="O344" s="14"/>
      <c r="R344" t="str">
        <f t="shared" si="65"/>
        <v>11 kV Nayamati Feeder.</v>
      </c>
      <c r="S344" s="2672">
        <f t="shared" si="66"/>
        <v>1343468.4332780058</v>
      </c>
      <c r="T344" s="2672">
        <v>1193968.9400701551</v>
      </c>
      <c r="U344" s="33">
        <f t="shared" si="67"/>
        <v>149499.49320785073</v>
      </c>
      <c r="V344" s="1104">
        <f t="shared" si="68"/>
        <v>12.521221297353552</v>
      </c>
      <c r="W344" s="33" t="str">
        <f t="shared" si="69"/>
        <v>OK</v>
      </c>
    </row>
    <row r="345" spans="1:23" x14ac:dyDescent="0.3">
      <c r="A345" s="519">
        <v>34</v>
      </c>
      <c r="B345" s="98" t="s">
        <v>1469</v>
      </c>
      <c r="C345" s="72">
        <v>11</v>
      </c>
      <c r="D345" s="3136"/>
      <c r="E345" s="964" t="s">
        <v>1498</v>
      </c>
      <c r="F345" s="31">
        <v>1</v>
      </c>
      <c r="G345" s="2220">
        <v>0</v>
      </c>
      <c r="H345" s="2220">
        <v>0</v>
      </c>
      <c r="I345" s="19">
        <f t="shared" si="64"/>
        <v>0</v>
      </c>
      <c r="J345" s="507">
        <v>60</v>
      </c>
      <c r="K345" s="581"/>
      <c r="L345" s="21">
        <f t="shared" si="70"/>
        <v>0</v>
      </c>
      <c r="M345" s="21">
        <f t="shared" si="71"/>
        <v>0</v>
      </c>
      <c r="N345" s="585"/>
      <c r="O345" s="14"/>
      <c r="R345" t="str">
        <f t="shared" si="65"/>
        <v>11 kV Spare Feeder.</v>
      </c>
      <c r="S345" s="2672">
        <f t="shared" si="66"/>
        <v>0</v>
      </c>
      <c r="T345" s="2672">
        <v>0</v>
      </c>
      <c r="U345" s="33">
        <f t="shared" si="67"/>
        <v>0</v>
      </c>
      <c r="V345" s="1104" t="e">
        <f t="shared" si="68"/>
        <v>#DIV/0!</v>
      </c>
      <c r="W345" s="33" t="e">
        <f t="shared" si="69"/>
        <v>#DIV/0!</v>
      </c>
    </row>
    <row r="346" spans="1:23" x14ac:dyDescent="0.3">
      <c r="A346" s="519">
        <v>35</v>
      </c>
      <c r="B346" s="98" t="s">
        <v>1469</v>
      </c>
      <c r="C346" s="72">
        <v>11</v>
      </c>
      <c r="D346" s="3136"/>
      <c r="E346" s="964" t="s">
        <v>1499</v>
      </c>
      <c r="F346" s="31">
        <v>1</v>
      </c>
      <c r="G346" s="2220">
        <v>0</v>
      </c>
      <c r="H346" s="2220">
        <v>0</v>
      </c>
      <c r="I346" s="19">
        <f t="shared" si="64"/>
        <v>0</v>
      </c>
      <c r="J346" s="507">
        <v>60</v>
      </c>
      <c r="K346" s="581"/>
      <c r="L346" s="21">
        <f t="shared" si="70"/>
        <v>0</v>
      </c>
      <c r="M346" s="21">
        <f t="shared" si="71"/>
        <v>0</v>
      </c>
      <c r="N346" s="585"/>
      <c r="O346" s="14"/>
      <c r="R346" t="str">
        <f t="shared" si="65"/>
        <v>11 kV Spare Feeder.</v>
      </c>
      <c r="S346" s="2672">
        <f t="shared" si="66"/>
        <v>0</v>
      </c>
      <c r="T346" s="2672">
        <v>0</v>
      </c>
      <c r="U346" s="33">
        <f t="shared" si="67"/>
        <v>0</v>
      </c>
      <c r="V346" s="1104" t="e">
        <f t="shared" si="68"/>
        <v>#DIV/0!</v>
      </c>
      <c r="W346" s="33" t="e">
        <f t="shared" si="69"/>
        <v>#DIV/0!</v>
      </c>
    </row>
    <row r="347" spans="1:23" x14ac:dyDescent="0.3">
      <c r="A347" s="519">
        <v>36</v>
      </c>
      <c r="B347" s="98" t="s">
        <v>1469</v>
      </c>
      <c r="C347" s="72">
        <v>11</v>
      </c>
      <c r="D347" s="3136"/>
      <c r="E347" s="964" t="s">
        <v>1500</v>
      </c>
      <c r="F347" s="31">
        <v>1</v>
      </c>
      <c r="G347" s="2220">
        <v>0</v>
      </c>
      <c r="H347" s="2220">
        <v>0</v>
      </c>
      <c r="I347" s="19">
        <f t="shared" si="64"/>
        <v>0</v>
      </c>
      <c r="J347" s="507">
        <v>60</v>
      </c>
      <c r="K347" s="581"/>
      <c r="L347" s="21">
        <f t="shared" si="70"/>
        <v>0</v>
      </c>
      <c r="M347" s="21">
        <f t="shared" si="71"/>
        <v>0</v>
      </c>
      <c r="N347" s="585"/>
      <c r="O347" s="14"/>
      <c r="R347" t="str">
        <f t="shared" si="65"/>
        <v>11 kV Spare Feeder.</v>
      </c>
      <c r="S347" s="2672">
        <f t="shared" si="66"/>
        <v>0</v>
      </c>
      <c r="T347" s="2672">
        <v>0</v>
      </c>
      <c r="U347" s="33">
        <f t="shared" si="67"/>
        <v>0</v>
      </c>
      <c r="V347" s="1104" t="e">
        <f t="shared" si="68"/>
        <v>#DIV/0!</v>
      </c>
      <c r="W347" s="33" t="e">
        <f t="shared" si="69"/>
        <v>#DIV/0!</v>
      </c>
    </row>
    <row r="348" spans="1:23" x14ac:dyDescent="0.3">
      <c r="A348" s="519">
        <v>37</v>
      </c>
      <c r="B348" s="98" t="s">
        <v>1501</v>
      </c>
      <c r="C348" s="72">
        <v>0.41499999999999998</v>
      </c>
      <c r="D348" s="3136"/>
      <c r="E348" s="964">
        <v>412109</v>
      </c>
      <c r="F348" s="31">
        <v>1</v>
      </c>
      <c r="G348" s="2220">
        <v>9113.7000000000007</v>
      </c>
      <c r="H348" s="2220">
        <v>9145.7999999999993</v>
      </c>
      <c r="I348" s="19">
        <f t="shared" si="64"/>
        <v>32.099999999998545</v>
      </c>
      <c r="J348" s="507">
        <v>10</v>
      </c>
      <c r="K348" s="581"/>
      <c r="L348" s="21">
        <f t="shared" si="70"/>
        <v>320.99999999998545</v>
      </c>
      <c r="M348" s="21">
        <f t="shared" si="71"/>
        <v>324.5434731202742</v>
      </c>
      <c r="N348" s="585" t="s">
        <v>97</v>
      </c>
      <c r="O348" s="14"/>
      <c r="R348" t="str">
        <f t="shared" si="65"/>
        <v>33/0.415 kV Auxiliary Transformer-1</v>
      </c>
      <c r="S348" s="2671">
        <f t="shared" si="66"/>
        <v>324.5434731202742</v>
      </c>
      <c r="T348" s="2671">
        <v>42.526030769127559</v>
      </c>
      <c r="U348" s="33">
        <f t="shared" si="67"/>
        <v>282.01744235114666</v>
      </c>
      <c r="V348" s="1104">
        <f t="shared" si="68"/>
        <v>663.16427197781559</v>
      </c>
      <c r="W348" s="33" t="str">
        <f t="shared" si="69"/>
        <v>FAULT</v>
      </c>
    </row>
    <row r="349" spans="1:23" x14ac:dyDescent="0.3">
      <c r="A349" s="519">
        <v>38</v>
      </c>
      <c r="B349" s="98" t="s">
        <v>1502</v>
      </c>
      <c r="C349" s="72">
        <v>0.41499999999999998</v>
      </c>
      <c r="D349" s="3178"/>
      <c r="E349" s="964">
        <v>243285</v>
      </c>
      <c r="F349" s="31">
        <v>1</v>
      </c>
      <c r="G349" s="2220">
        <v>6433.2</v>
      </c>
      <c r="H349" s="2220">
        <v>6433.2</v>
      </c>
      <c r="I349" s="19">
        <f t="shared" si="64"/>
        <v>0</v>
      </c>
      <c r="J349" s="507">
        <v>10</v>
      </c>
      <c r="K349" s="581"/>
      <c r="L349" s="21">
        <v>3000</v>
      </c>
      <c r="M349" s="21">
        <f t="shared" si="71"/>
        <v>3033.116571217653</v>
      </c>
      <c r="N349" s="585" t="s">
        <v>97</v>
      </c>
      <c r="O349" s="14"/>
      <c r="R349" t="str">
        <f t="shared" si="65"/>
        <v>33/0.415 kV Auxiliary Transformer-2</v>
      </c>
      <c r="S349" s="2672">
        <f t="shared" si="66"/>
        <v>3033.116571217653</v>
      </c>
      <c r="T349" s="2672">
        <v>3037.5736263657277</v>
      </c>
      <c r="U349" s="33">
        <f t="shared" si="67"/>
        <v>-4.4570551480746872</v>
      </c>
      <c r="V349" s="1104">
        <f t="shared" si="68"/>
        <v>-0.14673076923594713</v>
      </c>
      <c r="W349" s="33" t="str">
        <f t="shared" si="69"/>
        <v>OK</v>
      </c>
    </row>
    <row r="350" spans="1:23" ht="27.6" x14ac:dyDescent="0.3">
      <c r="A350" s="524"/>
      <c r="B350" s="94"/>
      <c r="C350" s="88"/>
      <c r="D350" s="88"/>
      <c r="E350" s="949"/>
      <c r="F350" s="37"/>
      <c r="G350" s="37"/>
      <c r="H350" s="37"/>
      <c r="I350" s="37"/>
      <c r="J350" s="52" t="s">
        <v>38</v>
      </c>
      <c r="K350" s="42">
        <f>M325</f>
        <v>16097524.099216605</v>
      </c>
      <c r="L350" s="42">
        <f>SUM(L327:L349)</f>
        <v>15921766.000000002</v>
      </c>
      <c r="M350" s="42">
        <f>SUM(M327:M349)</f>
        <v>16097524.099216605</v>
      </c>
      <c r="N350" s="29">
        <f>(M350-L350)/L350*100</f>
        <v>1.1038857072551043</v>
      </c>
      <c r="O350" s="28"/>
      <c r="S350" s="2673"/>
      <c r="T350" s="2673"/>
    </row>
    <row r="352" spans="1:23" x14ac:dyDescent="0.3">
      <c r="A352" s="511"/>
      <c r="B352" s="523"/>
      <c r="C352" s="520"/>
      <c r="D352" s="596"/>
      <c r="E352"/>
      <c r="F352" s="3107" t="s">
        <v>815</v>
      </c>
      <c r="G352" s="3108"/>
      <c r="H352" s="3109"/>
      <c r="I352" s="555" t="s">
        <v>14</v>
      </c>
      <c r="J352" s="511"/>
      <c r="L352" s="511"/>
      <c r="M352" s="511"/>
      <c r="N352" s="56"/>
      <c r="O352" s="511"/>
    </row>
    <row r="353" spans="1:15" x14ac:dyDescent="0.3">
      <c r="A353" s="511"/>
      <c r="B353" s="523"/>
      <c r="C353" s="520"/>
      <c r="D353" s="596"/>
      <c r="E353"/>
      <c r="F353" s="80" t="s">
        <v>88</v>
      </c>
      <c r="G353" s="3298" t="s">
        <v>4068</v>
      </c>
      <c r="H353" s="3298"/>
      <c r="I353" s="1643">
        <f>M337+M341</f>
        <v>3996838.80977921</v>
      </c>
      <c r="J353" s="511"/>
      <c r="L353" s="511"/>
      <c r="M353" s="511"/>
      <c r="N353" s="56"/>
      <c r="O353" s="511"/>
    </row>
    <row r="354" spans="1:15" x14ac:dyDescent="0.3">
      <c r="A354" s="511"/>
      <c r="B354" s="523"/>
      <c r="C354" s="520"/>
      <c r="D354" s="596"/>
      <c r="E354"/>
      <c r="F354" s="80" t="s">
        <v>97</v>
      </c>
      <c r="G354" s="3298" t="s">
        <v>4068</v>
      </c>
      <c r="H354" s="3298"/>
      <c r="I354" s="1643">
        <f>SUM(M327:M334,M338:M340,M342:M349)</f>
        <v>12100685.289437395</v>
      </c>
      <c r="J354" s="511"/>
      <c r="L354" s="511"/>
      <c r="M354" s="511" t="s">
        <v>222</v>
      </c>
      <c r="N354" s="56"/>
      <c r="O354" s="511" t="s">
        <v>222</v>
      </c>
    </row>
    <row r="355" spans="1:15" x14ac:dyDescent="0.3">
      <c r="A355" s="511"/>
      <c r="B355" s="523"/>
      <c r="C355" s="520"/>
      <c r="D355" s="596"/>
      <c r="E355"/>
      <c r="F355" s="80"/>
      <c r="G355" s="3298"/>
      <c r="H355" s="3298"/>
      <c r="I355" s="530"/>
      <c r="J355" s="511"/>
      <c r="L355" s="511"/>
      <c r="M355" s="511"/>
      <c r="N355" s="56"/>
      <c r="O355" s="511"/>
    </row>
    <row r="356" spans="1:15" x14ac:dyDescent="0.3">
      <c r="A356" s="511"/>
      <c r="B356" s="523"/>
      <c r="C356" s="520"/>
      <c r="D356" s="596"/>
      <c r="E356" s="520"/>
      <c r="F356" s="80"/>
      <c r="G356" s="3298"/>
      <c r="H356" s="3298"/>
      <c r="I356" s="530"/>
      <c r="J356" s="511"/>
      <c r="L356" s="511"/>
      <c r="M356" s="511"/>
      <c r="N356" s="56"/>
      <c r="O356" s="511"/>
    </row>
    <row r="357" spans="1:15" x14ac:dyDescent="0.3">
      <c r="E357"/>
      <c r="F357" s="1090"/>
      <c r="G357" s="3298"/>
      <c r="H357" s="3298"/>
      <c r="I357" s="530"/>
      <c r="J357" s="511"/>
    </row>
    <row r="358" spans="1:15" x14ac:dyDescent="0.3">
      <c r="E358"/>
      <c r="F358" s="3175" t="s">
        <v>199</v>
      </c>
      <c r="G358" s="3176"/>
      <c r="H358" s="3177"/>
      <c r="I358" s="540">
        <f>SUM(I353:I357)</f>
        <v>16097524.099216605</v>
      </c>
      <c r="J358" s="42">
        <f>I358-M350</f>
        <v>0</v>
      </c>
    </row>
    <row r="359" spans="1:15" x14ac:dyDescent="0.3">
      <c r="E359"/>
      <c r="F359" s="674"/>
      <c r="G359" s="2214"/>
      <c r="H359" s="2214"/>
      <c r="I359" s="511"/>
      <c r="J359" s="511"/>
    </row>
    <row r="368" spans="1:15" x14ac:dyDescent="0.3">
      <c r="A368" s="511"/>
      <c r="B368" s="523"/>
      <c r="C368" s="520"/>
      <c r="D368" s="596"/>
      <c r="E368" s="952"/>
      <c r="F368" s="511"/>
      <c r="G368" s="2214"/>
      <c r="H368" s="2214"/>
      <c r="I368" s="511"/>
      <c r="J368" s="511"/>
      <c r="K368" s="580"/>
      <c r="L368" s="511"/>
      <c r="M368" s="511"/>
      <c r="N368" s="56"/>
      <c r="O368" s="511"/>
    </row>
    <row r="369" spans="1:23" x14ac:dyDescent="0.3">
      <c r="A369" s="511"/>
      <c r="B369" s="523"/>
      <c r="C369" s="520"/>
      <c r="D369" s="596"/>
      <c r="E369" s="952"/>
      <c r="F369" s="511"/>
      <c r="G369" s="2214"/>
      <c r="H369" s="2214"/>
      <c r="I369" s="511"/>
      <c r="J369" s="511"/>
      <c r="K369" s="580"/>
      <c r="L369" s="511"/>
      <c r="M369" s="511"/>
      <c r="N369" s="56"/>
      <c r="O369" s="511"/>
    </row>
    <row r="370" spans="1:23" ht="24.6" x14ac:dyDescent="0.3">
      <c r="A370" s="45"/>
      <c r="B370" s="3128"/>
      <c r="C370" s="3128"/>
      <c r="D370" s="3128"/>
      <c r="E370" s="3128"/>
      <c r="F370" s="3128"/>
      <c r="G370" s="3128"/>
      <c r="H370" s="3128"/>
      <c r="I370" s="3128"/>
      <c r="J370" s="3128"/>
      <c r="K370" s="3128"/>
      <c r="L370" s="3128"/>
      <c r="M370" s="3128"/>
      <c r="N370" s="1974"/>
      <c r="O370" s="27"/>
    </row>
    <row r="371" spans="1:23" x14ac:dyDescent="0.3">
      <c r="A371" s="511"/>
      <c r="B371" s="523"/>
      <c r="C371" s="520"/>
      <c r="D371" s="596"/>
      <c r="E371" s="952"/>
      <c r="F371" s="511"/>
      <c r="G371" s="2214"/>
      <c r="H371" s="2214"/>
      <c r="I371" s="511"/>
      <c r="J371" s="511"/>
      <c r="K371" s="580"/>
      <c r="L371" s="511"/>
      <c r="M371" s="511"/>
      <c r="N371" s="56"/>
      <c r="O371" s="511"/>
    </row>
    <row r="372" spans="1:23" x14ac:dyDescent="0.3">
      <c r="A372" s="511"/>
      <c r="B372" s="523"/>
      <c r="C372" s="520"/>
      <c r="D372" s="596"/>
      <c r="E372" s="952"/>
      <c r="F372" s="511"/>
      <c r="G372" s="2214"/>
      <c r="H372" s="2214"/>
      <c r="I372" s="511"/>
      <c r="J372" s="511"/>
      <c r="K372" s="580"/>
      <c r="L372" s="511"/>
      <c r="M372" s="511"/>
      <c r="N372" s="56"/>
      <c r="O372" s="511"/>
    </row>
    <row r="373" spans="1:23" ht="31.2" x14ac:dyDescent="0.3">
      <c r="A373" s="3086" t="s">
        <v>2044</v>
      </c>
      <c r="B373" s="3086"/>
      <c r="C373" s="3086"/>
      <c r="D373" s="3086"/>
      <c r="E373" s="3086"/>
      <c r="F373" s="3086"/>
      <c r="G373" s="3086"/>
      <c r="H373" s="3086"/>
      <c r="I373" s="3086"/>
      <c r="J373" s="3086"/>
      <c r="K373" s="3086"/>
      <c r="L373" s="3086"/>
      <c r="M373" s="3086"/>
      <c r="N373" s="3086"/>
      <c r="O373" s="629" t="str">
        <f>O6</f>
        <v>Month August-2023</v>
      </c>
      <c r="R373" s="1103" t="s">
        <v>4084</v>
      </c>
      <c r="S373" s="2672" t="str">
        <f>O373</f>
        <v>Month August-2023</v>
      </c>
      <c r="T373" s="2672" t="s">
        <v>5037</v>
      </c>
      <c r="U373" s="1103" t="s">
        <v>15</v>
      </c>
      <c r="V373" s="1103" t="s">
        <v>4085</v>
      </c>
      <c r="W373" s="1103" t="s">
        <v>17</v>
      </c>
    </row>
    <row r="374" spans="1:23" x14ac:dyDescent="0.3">
      <c r="A374" s="3087" t="s">
        <v>0</v>
      </c>
      <c r="B374" s="3089" t="s">
        <v>1</v>
      </c>
      <c r="C374" s="3091" t="s">
        <v>2</v>
      </c>
      <c r="D374" s="3092"/>
      <c r="E374" s="3093"/>
      <c r="F374" s="3096" t="s">
        <v>3</v>
      </c>
      <c r="G374" s="3091" t="s">
        <v>4</v>
      </c>
      <c r="H374" s="3093"/>
      <c r="I374" s="3068"/>
      <c r="J374" s="3096" t="s">
        <v>5</v>
      </c>
      <c r="K374" s="3091" t="s">
        <v>6</v>
      </c>
      <c r="L374" s="3093"/>
      <c r="M374" s="95" t="s">
        <v>805</v>
      </c>
      <c r="N374" s="1985"/>
      <c r="O374" s="3067" t="s">
        <v>7</v>
      </c>
    </row>
    <row r="375" spans="1:23" ht="46.8" x14ac:dyDescent="0.3">
      <c r="A375" s="3088"/>
      <c r="B375" s="3090"/>
      <c r="C375" s="3084" t="s">
        <v>824</v>
      </c>
      <c r="D375" s="3085"/>
      <c r="E375" s="969" t="s">
        <v>9</v>
      </c>
      <c r="F375" s="3088"/>
      <c r="G375" s="2218" t="str">
        <f>'NORTH-1'!G8</f>
        <v>Reading at 00.00hr 
01.08.2023</v>
      </c>
      <c r="H375" s="2218" t="str">
        <f>'NORTH-1'!H8</f>
        <v>Reading at 00.00hr 
01.09.2023</v>
      </c>
      <c r="I375" s="1" t="s">
        <v>10</v>
      </c>
      <c r="J375" s="3088"/>
      <c r="K375" s="1" t="s">
        <v>11</v>
      </c>
      <c r="L375" s="1" t="s">
        <v>12</v>
      </c>
      <c r="M375" s="508" t="s">
        <v>30</v>
      </c>
      <c r="N375" s="1986" t="s">
        <v>41</v>
      </c>
      <c r="O375" s="3068"/>
      <c r="S375" s="2672">
        <v>15283200.000000071</v>
      </c>
      <c r="T375" s="2672">
        <v>15283200.000000071</v>
      </c>
      <c r="U375" s="33">
        <f>S375-T375</f>
        <v>0</v>
      </c>
      <c r="V375" s="1104">
        <f>U375/T375*100</f>
        <v>0</v>
      </c>
      <c r="W375" s="33" t="str">
        <f>IF(V375&gt;40,"FAULT",IF(V375&lt;-40,"CHECK","OK"))</f>
        <v>OK</v>
      </c>
    </row>
    <row r="376" spans="1:23" x14ac:dyDescent="0.3">
      <c r="A376" s="594">
        <v>1</v>
      </c>
      <c r="B376" s="551">
        <v>2</v>
      </c>
      <c r="C376" s="551">
        <v>3</v>
      </c>
      <c r="D376" s="551">
        <v>4</v>
      </c>
      <c r="E376" s="551">
        <v>5</v>
      </c>
      <c r="F376" s="551">
        <v>6</v>
      </c>
      <c r="G376" s="2618">
        <f>'PDB Bill AMR'!$H$5</f>
        <v>8</v>
      </c>
      <c r="H376" s="2618">
        <f>'PDB Bill AMR'!$H$5</f>
        <v>8</v>
      </c>
      <c r="I376" s="594" t="s">
        <v>2021</v>
      </c>
      <c r="J376" s="594">
        <v>10</v>
      </c>
      <c r="K376" s="2623" t="s">
        <v>2022</v>
      </c>
      <c r="L376" s="2623" t="s">
        <v>5041</v>
      </c>
      <c r="M376" s="594">
        <v>13</v>
      </c>
      <c r="N376" s="594">
        <v>14</v>
      </c>
      <c r="O376" s="594">
        <v>15</v>
      </c>
    </row>
    <row r="377" spans="1:23" x14ac:dyDescent="0.3">
      <c r="A377" s="10"/>
      <c r="B377" s="513" t="s">
        <v>2043</v>
      </c>
      <c r="C377" s="514"/>
      <c r="D377" s="514"/>
      <c r="E377" s="990"/>
      <c r="F377" s="514"/>
      <c r="G377" s="2211"/>
      <c r="H377" s="2211"/>
      <c r="I377" s="514"/>
      <c r="J377" s="514"/>
      <c r="K377" s="573"/>
      <c r="L377" s="514"/>
      <c r="M377" s="515"/>
      <c r="N377" s="1987"/>
      <c r="O377" s="7"/>
    </row>
    <row r="378" spans="1:23" x14ac:dyDescent="0.3">
      <c r="A378" s="519">
        <v>1</v>
      </c>
      <c r="B378" s="3357" t="s">
        <v>4105</v>
      </c>
      <c r="C378" s="51">
        <v>132</v>
      </c>
      <c r="D378" s="934" t="s">
        <v>1503</v>
      </c>
      <c r="E378" s="3333">
        <v>8993555</v>
      </c>
      <c r="F378" s="3">
        <v>1</v>
      </c>
      <c r="G378" s="1146">
        <f>'PDB Bill AMR'!I37</f>
        <v>2779.681</v>
      </c>
      <c r="H378" s="1146">
        <f>'PDB Bill AMR'!J37</f>
        <v>2809.4349999999999</v>
      </c>
      <c r="I378" s="1146">
        <f>'PDB Bill AMR'!K37</f>
        <v>29.753999999999905</v>
      </c>
      <c r="J378" s="1147">
        <f>'PDB Bill AMR'!H37</f>
        <v>1440000</v>
      </c>
      <c r="K378" s="1148">
        <f>'PDB Bill AMR'!L37</f>
        <v>0</v>
      </c>
      <c r="L378" s="1149">
        <f>'PDB Bill AMR'!M37</f>
        <v>42845759.999999866</v>
      </c>
      <c r="M378" s="6"/>
      <c r="N378" s="574"/>
      <c r="O378" s="507"/>
    </row>
    <row r="379" spans="1:23" x14ac:dyDescent="0.3">
      <c r="A379" s="519"/>
      <c r="B379" s="3358"/>
      <c r="C379" s="51">
        <v>132</v>
      </c>
      <c r="D379" s="935" t="s">
        <v>1504</v>
      </c>
      <c r="E379" s="3334"/>
      <c r="F379" s="3">
        <v>1</v>
      </c>
      <c r="G379" s="1146">
        <f>'PDB Bill AMR'!I38</f>
        <v>771.69899999999996</v>
      </c>
      <c r="H379" s="1146">
        <f>'PDB Bill AMR'!J38</f>
        <v>771.69899999999996</v>
      </c>
      <c r="I379" s="1146">
        <f>'PDB Bill AMR'!K38</f>
        <v>0</v>
      </c>
      <c r="J379" s="1147">
        <f>'PDB Bill AMR'!H38</f>
        <v>1440000</v>
      </c>
      <c r="K379" s="1148">
        <f>'PDB Bill AMR'!L38</f>
        <v>0</v>
      </c>
      <c r="L379" s="1150">
        <f>'PDB Bill AMR'!M38</f>
        <v>0</v>
      </c>
      <c r="M379" s="15"/>
      <c r="N379" s="3"/>
      <c r="O379" s="507"/>
    </row>
    <row r="380" spans="1:23" x14ac:dyDescent="0.3">
      <c r="A380" s="519">
        <v>2</v>
      </c>
      <c r="B380" s="3357" t="s">
        <v>1505</v>
      </c>
      <c r="C380" s="51">
        <v>132</v>
      </c>
      <c r="D380" s="935" t="s">
        <v>1503</v>
      </c>
      <c r="E380" s="3333"/>
      <c r="F380" s="3">
        <v>1</v>
      </c>
      <c r="G380" s="4"/>
      <c r="H380" s="4"/>
      <c r="I380" s="4">
        <f>H380-G380</f>
        <v>0</v>
      </c>
      <c r="J380" s="507"/>
      <c r="K380" s="574">
        <f>F380*I380*J380</f>
        <v>0</v>
      </c>
      <c r="L380" s="1149">
        <f>$K$386</f>
        <v>0</v>
      </c>
      <c r="M380" s="6"/>
      <c r="N380" s="574"/>
      <c r="O380" s="507"/>
    </row>
    <row r="381" spans="1:23" x14ac:dyDescent="0.3">
      <c r="A381" s="519"/>
      <c r="B381" s="3358"/>
      <c r="C381" s="51">
        <v>132</v>
      </c>
      <c r="D381" s="936" t="s">
        <v>1504</v>
      </c>
      <c r="E381" s="3334"/>
      <c r="F381" s="3">
        <v>1</v>
      </c>
      <c r="G381" s="4"/>
      <c r="H381" s="4"/>
      <c r="I381" s="4">
        <f>H381-G381</f>
        <v>0</v>
      </c>
      <c r="J381" s="507"/>
      <c r="K381" s="574">
        <f>F381*I381*J381</f>
        <v>0</v>
      </c>
      <c r="L381" s="16"/>
      <c r="M381" s="16"/>
      <c r="N381" s="1992"/>
      <c r="O381" s="507"/>
    </row>
    <row r="382" spans="1:23" x14ac:dyDescent="0.3">
      <c r="A382" s="519"/>
      <c r="B382" s="93"/>
      <c r="C382" s="87"/>
      <c r="D382" s="87"/>
      <c r="E382" s="948"/>
      <c r="F382" s="36"/>
      <c r="G382" s="36"/>
      <c r="H382" s="36"/>
      <c r="I382" s="3157" t="s">
        <v>221</v>
      </c>
      <c r="J382" s="3158"/>
      <c r="K382" s="576">
        <f>SUM(K378:K381)</f>
        <v>0</v>
      </c>
      <c r="L382" s="92">
        <f>SUM(L378:L381)</f>
        <v>42845759.999999866</v>
      </c>
      <c r="M382" s="17"/>
      <c r="N382" s="662"/>
      <c r="O382" s="507"/>
    </row>
    <row r="383" spans="1:23" x14ac:dyDescent="0.3">
      <c r="A383" s="519"/>
      <c r="B383" s="93"/>
      <c r="C383" s="87"/>
      <c r="D383" s="87"/>
      <c r="E383" s="948"/>
      <c r="F383" s="36"/>
      <c r="G383" s="36"/>
      <c r="H383" s="36"/>
      <c r="I383" s="545"/>
      <c r="J383" s="545" t="s">
        <v>28</v>
      </c>
      <c r="K383" s="577">
        <f>L382-K382</f>
        <v>42845759.999999866</v>
      </c>
      <c r="L383" s="39"/>
      <c r="M383" s="40"/>
      <c r="N383" s="56"/>
      <c r="O383" s="507"/>
    </row>
    <row r="384" spans="1:23" x14ac:dyDescent="0.3">
      <c r="A384" s="519"/>
      <c r="B384" s="513" t="s">
        <v>2045</v>
      </c>
      <c r="C384" s="514"/>
      <c r="D384" s="514"/>
      <c r="E384" s="957"/>
      <c r="F384" s="514"/>
      <c r="G384" s="2211"/>
      <c r="H384" s="2211"/>
      <c r="I384" s="514"/>
      <c r="J384" s="514"/>
      <c r="K384" s="573"/>
      <c r="L384" s="514"/>
      <c r="M384" s="515"/>
      <c r="N384" s="1987"/>
      <c r="O384" s="507"/>
    </row>
    <row r="385" spans="1:20" x14ac:dyDescent="0.3">
      <c r="A385" s="519">
        <v>2</v>
      </c>
      <c r="B385" s="98" t="s">
        <v>1506</v>
      </c>
      <c r="C385" s="51">
        <v>132</v>
      </c>
      <c r="D385" s="934" t="s">
        <v>1503</v>
      </c>
      <c r="E385" s="991"/>
      <c r="F385" s="3">
        <v>1</v>
      </c>
      <c r="G385" s="4"/>
      <c r="H385" s="4">
        <v>0</v>
      </c>
      <c r="I385" s="4">
        <f t="shared" ref="I385:I392" si="72">H385-G385</f>
        <v>0</v>
      </c>
      <c r="J385" s="507">
        <v>1</v>
      </c>
      <c r="K385" s="574">
        <f>SUM(I385*J385)</f>
        <v>0</v>
      </c>
      <c r="L385" s="15"/>
      <c r="M385" s="15"/>
      <c r="N385" s="3"/>
      <c r="O385" s="507"/>
    </row>
    <row r="386" spans="1:20" x14ac:dyDescent="0.3">
      <c r="A386" s="519"/>
      <c r="B386" s="98"/>
      <c r="C386" s="51">
        <v>132</v>
      </c>
      <c r="D386" s="935"/>
      <c r="E386" s="992" t="s">
        <v>1507</v>
      </c>
      <c r="F386" s="3">
        <v>1</v>
      </c>
      <c r="G386" s="4">
        <v>85.57</v>
      </c>
      <c r="H386" s="4">
        <v>85.57</v>
      </c>
      <c r="I386" s="4">
        <f t="shared" si="72"/>
        <v>0</v>
      </c>
      <c r="J386" s="507">
        <v>960000</v>
      </c>
      <c r="K386" s="574">
        <f>I386*J386</f>
        <v>0</v>
      </c>
      <c r="L386" s="15"/>
      <c r="M386" s="15"/>
      <c r="N386" s="3"/>
      <c r="O386" s="507"/>
    </row>
    <row r="387" spans="1:20" x14ac:dyDescent="0.3">
      <c r="A387" s="519"/>
      <c r="B387" s="98"/>
      <c r="C387" s="51">
        <v>132</v>
      </c>
      <c r="D387" s="935" t="s">
        <v>1504</v>
      </c>
      <c r="E387" s="992"/>
      <c r="F387" s="3">
        <v>1</v>
      </c>
      <c r="G387" s="4">
        <v>8832614</v>
      </c>
      <c r="H387" s="4">
        <v>8835117</v>
      </c>
      <c r="I387" s="4">
        <f t="shared" si="72"/>
        <v>2503</v>
      </c>
      <c r="J387" s="507">
        <v>1</v>
      </c>
      <c r="K387" s="574">
        <f>F387*I387*J387</f>
        <v>2503</v>
      </c>
      <c r="L387" s="15"/>
      <c r="M387" s="15"/>
      <c r="N387" s="3"/>
      <c r="O387" s="507"/>
    </row>
    <row r="388" spans="1:20" x14ac:dyDescent="0.3">
      <c r="A388" s="519"/>
      <c r="B388" s="98"/>
      <c r="C388" s="51">
        <v>132</v>
      </c>
      <c r="D388" s="935"/>
      <c r="E388" s="992" t="s">
        <v>1507</v>
      </c>
      <c r="F388" s="3">
        <v>1</v>
      </c>
      <c r="G388" s="4">
        <v>977.77</v>
      </c>
      <c r="H388" s="4">
        <v>977.77</v>
      </c>
      <c r="I388" s="4">
        <f t="shared" si="72"/>
        <v>0</v>
      </c>
      <c r="J388" s="507">
        <v>960000</v>
      </c>
      <c r="K388" s="574"/>
      <c r="L388" s="15">
        <f>I388*J388</f>
        <v>0</v>
      </c>
      <c r="M388" s="15"/>
      <c r="N388" s="3"/>
      <c r="O388" s="507"/>
    </row>
    <row r="389" spans="1:20" ht="26.4" x14ac:dyDescent="0.3">
      <c r="A389" s="519">
        <v>3</v>
      </c>
      <c r="B389" s="98" t="s">
        <v>1508</v>
      </c>
      <c r="C389" s="51">
        <v>132</v>
      </c>
      <c r="D389" s="935" t="s">
        <v>1503</v>
      </c>
      <c r="E389" s="992" t="s">
        <v>1509</v>
      </c>
      <c r="F389" s="3">
        <v>1</v>
      </c>
      <c r="G389" s="4">
        <v>35292309</v>
      </c>
      <c r="H389" s="4">
        <v>35292309</v>
      </c>
      <c r="I389" s="4">
        <f t="shared" si="72"/>
        <v>0</v>
      </c>
      <c r="J389" s="507">
        <v>1</v>
      </c>
      <c r="K389" s="574"/>
      <c r="L389" s="15"/>
      <c r="M389" s="15"/>
      <c r="N389" s="3"/>
      <c r="O389" s="507"/>
    </row>
    <row r="390" spans="1:20" x14ac:dyDescent="0.3">
      <c r="A390" s="519"/>
      <c r="B390" s="98"/>
      <c r="C390" s="51">
        <v>132</v>
      </c>
      <c r="D390" s="935"/>
      <c r="E390" s="993" t="s">
        <v>1510</v>
      </c>
      <c r="F390" s="3">
        <v>1</v>
      </c>
      <c r="G390" s="4">
        <v>6080.18</v>
      </c>
      <c r="H390" s="4">
        <v>6094.19</v>
      </c>
      <c r="I390" s="4">
        <f t="shared" si="72"/>
        <v>14.009999999999309</v>
      </c>
      <c r="J390" s="507">
        <v>960000</v>
      </c>
      <c r="K390" s="574">
        <f>F390*I390*J390</f>
        <v>13449599.999999337</v>
      </c>
      <c r="L390" s="15"/>
      <c r="M390" s="15"/>
      <c r="N390" s="3"/>
      <c r="O390" s="507"/>
    </row>
    <row r="391" spans="1:20" ht="26.4" x14ac:dyDescent="0.3">
      <c r="A391" s="519"/>
      <c r="B391" s="98"/>
      <c r="C391" s="51">
        <v>132</v>
      </c>
      <c r="D391" s="935" t="s">
        <v>1504</v>
      </c>
      <c r="E391" s="991" t="s">
        <v>1511</v>
      </c>
      <c r="F391" s="3">
        <v>1</v>
      </c>
      <c r="G391" s="4">
        <v>0</v>
      </c>
      <c r="H391" s="4">
        <v>0</v>
      </c>
      <c r="I391" s="4">
        <f t="shared" si="72"/>
        <v>0</v>
      </c>
      <c r="J391" s="507">
        <v>1</v>
      </c>
      <c r="K391" s="574"/>
      <c r="L391" s="15">
        <f>J391*I391*F391</f>
        <v>0</v>
      </c>
      <c r="M391" s="15"/>
      <c r="N391" s="3"/>
      <c r="O391" s="507"/>
      <c r="S391" s="2671"/>
      <c r="T391" s="2671"/>
    </row>
    <row r="392" spans="1:20" x14ac:dyDescent="0.3">
      <c r="A392" s="519"/>
      <c r="B392" s="98"/>
      <c r="C392" s="51">
        <v>132</v>
      </c>
      <c r="D392" s="936"/>
      <c r="E392" s="993" t="s">
        <v>1510</v>
      </c>
      <c r="F392" s="3">
        <v>1</v>
      </c>
      <c r="G392" s="4">
        <v>0</v>
      </c>
      <c r="H392" s="4">
        <v>0</v>
      </c>
      <c r="I392" s="4">
        <f t="shared" si="72"/>
        <v>0</v>
      </c>
      <c r="J392" s="507">
        <v>960000</v>
      </c>
      <c r="K392" s="575"/>
      <c r="L392" s="16">
        <f>J392*I392*F392</f>
        <v>0</v>
      </c>
      <c r="M392" s="16"/>
      <c r="N392" s="1992"/>
      <c r="O392" s="507"/>
    </row>
    <row r="393" spans="1:20" x14ac:dyDescent="0.3">
      <c r="A393" s="519"/>
      <c r="B393" s="93"/>
      <c r="C393" s="87"/>
      <c r="D393" s="87"/>
      <c r="E393" s="948"/>
      <c r="F393" s="36"/>
      <c r="G393" s="36">
        <v>0</v>
      </c>
      <c r="H393" s="36">
        <v>0</v>
      </c>
      <c r="I393" s="3157" t="s">
        <v>272</v>
      </c>
      <c r="J393" s="3158"/>
      <c r="K393" s="576">
        <f>SUM(K385:K392)</f>
        <v>13452102.999999337</v>
      </c>
      <c r="L393" s="92">
        <f>SUM(L385:L392)</f>
        <v>0</v>
      </c>
      <c r="M393" s="17"/>
      <c r="N393" s="662"/>
      <c r="O393" s="521"/>
      <c r="S393" s="2673"/>
      <c r="T393" s="2673"/>
    </row>
    <row r="394" spans="1:20" x14ac:dyDescent="0.3">
      <c r="A394" s="519"/>
      <c r="B394" s="93"/>
      <c r="C394" s="87"/>
      <c r="D394" s="87"/>
      <c r="E394" s="948"/>
      <c r="F394" s="36"/>
      <c r="G394" s="36">
        <v>0</v>
      </c>
      <c r="H394" s="36">
        <v>0</v>
      </c>
      <c r="I394" s="3157" t="s">
        <v>28</v>
      </c>
      <c r="J394" s="3158"/>
      <c r="K394" s="577">
        <f>K393-L393</f>
        <v>13452102.999999337</v>
      </c>
      <c r="L394" s="39"/>
      <c r="M394" s="41"/>
      <c r="N394" s="507"/>
      <c r="O394" s="521"/>
    </row>
    <row r="395" spans="1:20" x14ac:dyDescent="0.3">
      <c r="A395" s="10"/>
      <c r="B395" s="532" t="s">
        <v>831</v>
      </c>
      <c r="C395" s="533"/>
      <c r="D395" s="533"/>
      <c r="E395" s="963"/>
      <c r="F395" s="533"/>
      <c r="G395" s="2216">
        <v>0</v>
      </c>
      <c r="H395" s="2216">
        <v>0</v>
      </c>
      <c r="I395" s="533"/>
      <c r="J395" s="533"/>
      <c r="K395" s="578"/>
      <c r="L395" s="533"/>
      <c r="M395" s="536"/>
      <c r="N395" s="1982"/>
      <c r="O395" s="7"/>
    </row>
    <row r="396" spans="1:20" x14ac:dyDescent="0.3">
      <c r="A396" s="519"/>
      <c r="B396" s="98" t="s">
        <v>796</v>
      </c>
      <c r="C396" s="51">
        <v>132</v>
      </c>
      <c r="D396" s="3132" t="s">
        <v>800</v>
      </c>
      <c r="E396" s="975"/>
      <c r="F396" s="3"/>
      <c r="G396" s="4">
        <v>0</v>
      </c>
      <c r="H396" s="4">
        <v>0</v>
      </c>
      <c r="I396" s="4"/>
      <c r="J396" s="507"/>
      <c r="K396" s="574"/>
      <c r="L396" s="15">
        <f>J396*I396*F396</f>
        <v>0</v>
      </c>
      <c r="M396" s="6"/>
      <c r="N396" s="574"/>
      <c r="O396" s="507"/>
    </row>
    <row r="397" spans="1:20" x14ac:dyDescent="0.3">
      <c r="A397" s="519"/>
      <c r="B397" s="98" t="s">
        <v>795</v>
      </c>
      <c r="C397" s="51">
        <v>132</v>
      </c>
      <c r="D397" s="3133"/>
      <c r="E397" s="975"/>
      <c r="F397" s="3"/>
      <c r="G397" s="4">
        <v>0</v>
      </c>
      <c r="H397" s="4">
        <v>0</v>
      </c>
      <c r="I397" s="4"/>
      <c r="J397" s="507"/>
      <c r="K397" s="574"/>
      <c r="L397" s="15">
        <f>J397*I397*F397</f>
        <v>0</v>
      </c>
      <c r="M397" s="15"/>
      <c r="N397" s="3"/>
      <c r="O397" s="507"/>
    </row>
    <row r="398" spans="1:20" x14ac:dyDescent="0.3">
      <c r="A398" s="519"/>
      <c r="B398" s="93"/>
      <c r="C398" s="87"/>
      <c r="D398" s="87"/>
      <c r="E398" s="948"/>
      <c r="F398" s="36"/>
      <c r="G398" s="36">
        <v>0</v>
      </c>
      <c r="H398" s="36">
        <v>0</v>
      </c>
      <c r="I398" s="36"/>
      <c r="J398" s="93" t="s">
        <v>262</v>
      </c>
      <c r="K398" s="577"/>
      <c r="L398" s="54">
        <f>SUM(L396:L397)</f>
        <v>0</v>
      </c>
      <c r="M398" s="521"/>
      <c r="N398" s="507"/>
      <c r="O398" s="507"/>
    </row>
    <row r="399" spans="1:20" x14ac:dyDescent="0.3">
      <c r="A399" s="10"/>
      <c r="B399" s="532" t="s">
        <v>817</v>
      </c>
      <c r="C399" s="533"/>
      <c r="D399" s="533"/>
      <c r="E399" s="963"/>
      <c r="F399" s="533"/>
      <c r="G399" s="2216">
        <v>0</v>
      </c>
      <c r="H399" s="2216">
        <v>0</v>
      </c>
      <c r="I399" s="533"/>
      <c r="J399" s="533"/>
      <c r="K399" s="578"/>
      <c r="L399" s="533"/>
      <c r="M399" s="536"/>
      <c r="N399" s="1982"/>
      <c r="O399" s="7"/>
    </row>
    <row r="400" spans="1:20" ht="15.6" customHeight="1" x14ac:dyDescent="0.3">
      <c r="A400" s="519">
        <v>4</v>
      </c>
      <c r="B400" s="98" t="s">
        <v>1512</v>
      </c>
      <c r="C400" s="51">
        <v>132</v>
      </c>
      <c r="D400" s="938" t="s">
        <v>391</v>
      </c>
      <c r="E400" s="993" t="s">
        <v>1513</v>
      </c>
      <c r="F400" s="3">
        <v>1</v>
      </c>
      <c r="G400" s="4">
        <v>118600.357</v>
      </c>
      <c r="H400" s="4">
        <v>118600.357</v>
      </c>
      <c r="I400" s="4">
        <f>H400-G400</f>
        <v>0</v>
      </c>
      <c r="J400" s="507">
        <v>1000</v>
      </c>
      <c r="K400" s="574"/>
      <c r="L400" s="15">
        <f>F400*I400*J400</f>
        <v>0</v>
      </c>
      <c r="M400" s="15"/>
      <c r="N400" s="574"/>
      <c r="O400" s="507"/>
    </row>
    <row r="401" spans="1:21" x14ac:dyDescent="0.3">
      <c r="A401" s="519"/>
      <c r="B401" s="98"/>
      <c r="C401" s="51">
        <v>132</v>
      </c>
      <c r="D401" s="939" t="s">
        <v>1296</v>
      </c>
      <c r="E401" s="993" t="s">
        <v>1514</v>
      </c>
      <c r="F401" s="3">
        <v>1</v>
      </c>
      <c r="G401" s="4">
        <v>4948.74</v>
      </c>
      <c r="H401" s="4">
        <v>4992.9870000000001</v>
      </c>
      <c r="I401" s="4">
        <f>H401-G401</f>
        <v>44.247000000000298</v>
      </c>
      <c r="J401" s="507">
        <v>480000</v>
      </c>
      <c r="K401" s="574"/>
      <c r="L401" s="15">
        <f>F401*I401*J401</f>
        <v>21238560.000000142</v>
      </c>
      <c r="M401" s="15"/>
      <c r="N401" s="574"/>
      <c r="O401" s="507"/>
    </row>
    <row r="402" spans="1:21" ht="26.4" x14ac:dyDescent="0.3">
      <c r="A402" s="519">
        <v>5</v>
      </c>
      <c r="B402" s="98" t="s">
        <v>1515</v>
      </c>
      <c r="C402" s="51">
        <v>132</v>
      </c>
      <c r="D402" s="939" t="s">
        <v>391</v>
      </c>
      <c r="E402" s="993" t="s">
        <v>1516</v>
      </c>
      <c r="F402" s="3">
        <v>1</v>
      </c>
      <c r="G402" s="4">
        <v>98510.074999999997</v>
      </c>
      <c r="H402" s="4">
        <v>119767.126</v>
      </c>
      <c r="I402" s="4">
        <f>H402-G402</f>
        <v>21257.051000000007</v>
      </c>
      <c r="J402" s="507">
        <v>1000</v>
      </c>
      <c r="K402" s="574"/>
      <c r="L402" s="15">
        <f>F402*I402*J402</f>
        <v>21257051.000000007</v>
      </c>
      <c r="M402" s="15"/>
      <c r="N402" s="574"/>
      <c r="O402" s="507"/>
    </row>
    <row r="403" spans="1:21" x14ac:dyDescent="0.3">
      <c r="A403" s="519"/>
      <c r="B403" s="98"/>
      <c r="C403" s="51">
        <v>132</v>
      </c>
      <c r="D403" s="940" t="s">
        <v>1296</v>
      </c>
      <c r="E403" s="993" t="s">
        <v>1517</v>
      </c>
      <c r="F403" s="3">
        <v>1</v>
      </c>
      <c r="G403" s="4">
        <v>5010.41</v>
      </c>
      <c r="H403" s="4">
        <v>5054.6840000000002</v>
      </c>
      <c r="I403" s="4">
        <f>H403-G403</f>
        <v>44.274000000000342</v>
      </c>
      <c r="J403" s="507">
        <v>480000</v>
      </c>
      <c r="K403" s="575"/>
      <c r="L403" s="16">
        <f>F403*I403*J403</f>
        <v>21251520.000000164</v>
      </c>
      <c r="M403" s="15"/>
      <c r="N403" s="574"/>
      <c r="O403" s="507"/>
    </row>
    <row r="404" spans="1:21" x14ac:dyDescent="0.3">
      <c r="A404" s="519"/>
      <c r="B404" s="93"/>
      <c r="C404" s="87"/>
      <c r="D404" s="87"/>
      <c r="E404" s="951"/>
      <c r="F404" s="64"/>
      <c r="G404" s="64"/>
      <c r="H404" s="64"/>
      <c r="I404" s="64"/>
      <c r="J404" s="93" t="s">
        <v>27</v>
      </c>
      <c r="K404" s="579"/>
      <c r="L404" s="577">
        <f>L400+L402</f>
        <v>21257051.000000007</v>
      </c>
      <c r="M404" s="54"/>
      <c r="N404" s="574"/>
      <c r="O404" s="507"/>
    </row>
    <row r="405" spans="1:21" ht="16.2" thickBot="1" x14ac:dyDescent="0.35">
      <c r="A405" s="511"/>
      <c r="B405" s="523"/>
      <c r="C405" s="520"/>
      <c r="D405" s="596"/>
      <c r="K405" s="580"/>
      <c r="L405" s="511"/>
      <c r="M405" s="511"/>
      <c r="N405" s="56"/>
      <c r="O405" s="511"/>
    </row>
    <row r="406" spans="1:21" s="511" customFormat="1" x14ac:dyDescent="0.3">
      <c r="B406" s="3099" t="s">
        <v>807</v>
      </c>
      <c r="C406" s="3100"/>
      <c r="D406" s="561" t="s">
        <v>14</v>
      </c>
      <c r="E406"/>
      <c r="F406" s="3101" t="s">
        <v>808</v>
      </c>
      <c r="G406" s="3102"/>
      <c r="H406" s="3103"/>
      <c r="I406" s="561" t="s">
        <v>14</v>
      </c>
      <c r="K406" s="3105" t="s">
        <v>809</v>
      </c>
      <c r="L406" s="3106"/>
      <c r="M406" s="562" t="s">
        <v>14</v>
      </c>
      <c r="N406" s="56"/>
      <c r="S406" s="2672"/>
      <c r="T406" s="2672"/>
      <c r="U406" s="580"/>
    </row>
    <row r="407" spans="1:21" s="511" customFormat="1" x14ac:dyDescent="0.3">
      <c r="B407" s="3112" t="s">
        <v>4717</v>
      </c>
      <c r="C407" s="3113"/>
      <c r="D407" s="567">
        <f>L378+L379</f>
        <v>42845759.999999866</v>
      </c>
      <c r="E407"/>
      <c r="F407" s="3114" t="s">
        <v>810</v>
      </c>
      <c r="G407" s="3115"/>
      <c r="H407" s="3116"/>
      <c r="I407" s="567">
        <f>L398</f>
        <v>0</v>
      </c>
      <c r="K407" s="3167" t="s">
        <v>4014</v>
      </c>
      <c r="L407" s="3168"/>
      <c r="M407" s="565">
        <f>I408</f>
        <v>42845759.999999866</v>
      </c>
      <c r="N407" s="56"/>
      <c r="S407" s="2672"/>
      <c r="T407" s="2672"/>
      <c r="U407" s="580"/>
    </row>
    <row r="408" spans="1:21" s="511" customFormat="1" x14ac:dyDescent="0.3">
      <c r="B408" s="3112" t="s">
        <v>4718</v>
      </c>
      <c r="C408" s="3113"/>
      <c r="D408" s="567">
        <f>L380</f>
        <v>0</v>
      </c>
      <c r="E408"/>
      <c r="F408" s="3114" t="s">
        <v>4014</v>
      </c>
      <c r="G408" s="3115"/>
      <c r="H408" s="3116"/>
      <c r="I408" s="565">
        <f>D411-I407</f>
        <v>42845759.999999866</v>
      </c>
      <c r="K408" s="3121" t="s">
        <v>4719</v>
      </c>
      <c r="L408" s="3122"/>
      <c r="M408" s="2004">
        <f>$K$427</f>
        <v>42548828</v>
      </c>
      <c r="N408" s="56"/>
      <c r="S408" s="2672"/>
      <c r="T408" s="2672"/>
      <c r="U408" s="580"/>
    </row>
    <row r="409" spans="1:21" s="511" customFormat="1" x14ac:dyDescent="0.3">
      <c r="B409" s="3112" t="s">
        <v>833</v>
      </c>
      <c r="C409" s="3113"/>
      <c r="D409" s="567"/>
      <c r="E409"/>
      <c r="F409"/>
      <c r="G409" s="2027"/>
      <c r="H409" s="2027"/>
      <c r="I409"/>
      <c r="K409" s="3167" t="s">
        <v>4012</v>
      </c>
      <c r="L409" s="3168"/>
      <c r="M409" s="567">
        <f>M407-M408</f>
        <v>296931.99999986589</v>
      </c>
      <c r="N409" s="56"/>
      <c r="S409" s="2672"/>
      <c r="T409" s="2672"/>
      <c r="U409" s="580"/>
    </row>
    <row r="410" spans="1:21" s="511" customFormat="1" ht="16.2" thickBot="1" x14ac:dyDescent="0.35">
      <c r="B410" s="3112" t="s">
        <v>834</v>
      </c>
      <c r="C410" s="3113"/>
      <c r="D410" s="598"/>
      <c r="E410"/>
      <c r="F410"/>
      <c r="G410" s="2214"/>
      <c r="H410" s="2214"/>
      <c r="I410"/>
      <c r="K410" s="3123" t="s">
        <v>268</v>
      </c>
      <c r="L410" s="3124"/>
      <c r="M410" s="2003">
        <f>M409/M407</f>
        <v>6.9302540087949616E-3</v>
      </c>
      <c r="N410" s="56"/>
      <c r="S410" s="2672"/>
      <c r="T410" s="2672"/>
      <c r="U410" s="580"/>
    </row>
    <row r="411" spans="1:21" s="511" customFormat="1" x14ac:dyDescent="0.3">
      <c r="B411" s="3305" t="s">
        <v>4011</v>
      </c>
      <c r="C411" s="3305"/>
      <c r="D411" s="2002">
        <f>D407+D408</f>
        <v>42845759.999999866</v>
      </c>
      <c r="E411"/>
      <c r="F411"/>
      <c r="G411" s="2027"/>
      <c r="H411" s="2027"/>
      <c r="I411"/>
      <c r="K411" s="580"/>
      <c r="N411" s="56"/>
      <c r="S411" s="2672"/>
      <c r="T411" s="2672"/>
      <c r="U411" s="580"/>
    </row>
    <row r="412" spans="1:21" s="511" customFormat="1" x14ac:dyDescent="0.3">
      <c r="B412"/>
      <c r="C412"/>
      <c r="D412"/>
      <c r="E412"/>
      <c r="F412" s="658"/>
      <c r="G412" s="2027"/>
      <c r="H412" s="2027"/>
      <c r="I412"/>
      <c r="J412"/>
      <c r="K412" s="580"/>
      <c r="N412" s="56"/>
      <c r="S412" s="2672"/>
      <c r="T412" s="2672"/>
      <c r="U412" s="580"/>
    </row>
    <row r="413" spans="1:21" s="511" customFormat="1" x14ac:dyDescent="0.3">
      <c r="B413"/>
      <c r="C413"/>
      <c r="D413"/>
      <c r="E413"/>
      <c r="F413" s="658"/>
      <c r="G413" s="2027"/>
      <c r="H413" s="2027"/>
      <c r="I413"/>
      <c r="J413"/>
      <c r="K413" s="580"/>
      <c r="N413" s="56"/>
      <c r="S413" s="2672"/>
      <c r="T413" s="2672"/>
      <c r="U413" s="580"/>
    </row>
    <row r="414" spans="1:21" s="511" customFormat="1" x14ac:dyDescent="0.3">
      <c r="B414"/>
      <c r="C414"/>
      <c r="D414"/>
      <c r="E414"/>
      <c r="F414" s="658"/>
      <c r="G414" s="2213"/>
      <c r="H414" s="2213"/>
      <c r="I414" s="556"/>
      <c r="J414" s="557"/>
      <c r="K414" s="580"/>
      <c r="N414" s="56"/>
      <c r="S414" s="2672"/>
      <c r="T414" s="2672"/>
      <c r="U414" s="580"/>
    </row>
    <row r="415" spans="1:21" x14ac:dyDescent="0.3">
      <c r="A415" s="511"/>
      <c r="B415" s="523"/>
      <c r="C415" s="520"/>
      <c r="D415" s="596"/>
      <c r="G415" s="2213"/>
      <c r="H415" s="2213"/>
      <c r="I415" s="556"/>
      <c r="J415" s="557"/>
      <c r="K415" s="580"/>
      <c r="L415" s="511"/>
      <c r="M415" s="511"/>
      <c r="N415" s="56"/>
      <c r="O415" s="511"/>
    </row>
    <row r="416" spans="1:21" x14ac:dyDescent="0.3">
      <c r="A416" s="511"/>
      <c r="B416" s="523"/>
      <c r="C416" s="520"/>
      <c r="D416" s="596"/>
      <c r="G416" s="2213"/>
      <c r="H416" s="2213"/>
      <c r="I416" s="556"/>
      <c r="J416" s="557"/>
      <c r="K416" s="580"/>
      <c r="L416" s="511"/>
      <c r="M416" s="511"/>
      <c r="N416" s="56"/>
      <c r="O416" s="511"/>
    </row>
    <row r="417" spans="1:23" x14ac:dyDescent="0.3">
      <c r="A417" s="511"/>
      <c r="B417" s="523"/>
      <c r="C417" s="520"/>
      <c r="D417" s="596"/>
      <c r="E417" s="952"/>
      <c r="F417" s="511"/>
      <c r="G417" s="2214"/>
      <c r="H417" s="2214"/>
      <c r="I417" s="511"/>
      <c r="J417" s="511"/>
      <c r="K417" s="580"/>
      <c r="L417" s="511"/>
      <c r="M417" s="511"/>
      <c r="N417" s="56"/>
      <c r="O417" s="511"/>
    </row>
    <row r="418" spans="1:23" ht="31.2" x14ac:dyDescent="0.3">
      <c r="A418" s="3086" t="s">
        <v>2046</v>
      </c>
      <c r="B418" s="3086"/>
      <c r="C418" s="3086"/>
      <c r="D418" s="3086"/>
      <c r="E418" s="3086"/>
      <c r="F418" s="3086"/>
      <c r="G418" s="3086"/>
      <c r="H418" s="3086"/>
      <c r="I418" s="3086"/>
      <c r="J418" s="3086"/>
      <c r="K418" s="3086"/>
      <c r="L418" s="3086"/>
      <c r="M418" s="3086"/>
      <c r="N418" s="3086"/>
      <c r="O418" s="629" t="str">
        <f>$O$6</f>
        <v>Month August-2023</v>
      </c>
      <c r="R418" s="1103" t="s">
        <v>4084</v>
      </c>
      <c r="S418" s="2672" t="str">
        <f>O418</f>
        <v>Month August-2023</v>
      </c>
      <c r="T418" s="2672" t="s">
        <v>5037</v>
      </c>
      <c r="U418" s="1103" t="s">
        <v>15</v>
      </c>
      <c r="V418" s="1103" t="s">
        <v>4085</v>
      </c>
      <c r="W418" s="1103" t="s">
        <v>17</v>
      </c>
    </row>
    <row r="419" spans="1:23" x14ac:dyDescent="0.3">
      <c r="A419" s="3087" t="s">
        <v>0</v>
      </c>
      <c r="B419" s="3089" t="s">
        <v>1</v>
      </c>
      <c r="C419" s="3091" t="s">
        <v>2</v>
      </c>
      <c r="D419" s="3092"/>
      <c r="E419" s="3093"/>
      <c r="F419" s="3096" t="s">
        <v>3</v>
      </c>
      <c r="G419" s="3091" t="s">
        <v>4</v>
      </c>
      <c r="H419" s="3093"/>
      <c r="I419" s="3068"/>
      <c r="J419" s="3096" t="s">
        <v>5</v>
      </c>
      <c r="K419" s="3091" t="s">
        <v>6</v>
      </c>
      <c r="L419" s="3068"/>
      <c r="M419" s="95" t="s">
        <v>29</v>
      </c>
      <c r="N419" s="1985"/>
      <c r="O419" s="3067" t="s">
        <v>7</v>
      </c>
    </row>
    <row r="420" spans="1:23" ht="46.8" x14ac:dyDescent="0.3">
      <c r="A420" s="3149"/>
      <c r="B420" s="3151"/>
      <c r="C420" s="3084" t="s">
        <v>824</v>
      </c>
      <c r="D420" s="3085"/>
      <c r="E420" s="994" t="s">
        <v>9</v>
      </c>
      <c r="F420" s="3149"/>
      <c r="G420" s="2218" t="str">
        <f>'NORTH-1'!G8</f>
        <v>Reading at 00.00hr 
01.08.2023</v>
      </c>
      <c r="H420" s="2218" t="str">
        <f>'NORTH-1'!H8</f>
        <v>Reading at 00.00hr 
01.09.2023</v>
      </c>
      <c r="I420" s="554" t="s">
        <v>10</v>
      </c>
      <c r="J420" s="3149"/>
      <c r="K420" s="554" t="s">
        <v>11</v>
      </c>
      <c r="L420" s="554" t="s">
        <v>12</v>
      </c>
      <c r="M420" s="592" t="s">
        <v>30</v>
      </c>
      <c r="N420" s="1993" t="s">
        <v>41</v>
      </c>
      <c r="O420" s="3069"/>
      <c r="S420" s="2672">
        <v>15283200.000000071</v>
      </c>
      <c r="T420" s="2672">
        <v>15283200.000000071</v>
      </c>
      <c r="U420" s="33">
        <f>S420-T420</f>
        <v>0</v>
      </c>
      <c r="V420" s="1104">
        <f>U420/T420*100</f>
        <v>0</v>
      </c>
      <c r="W420" s="33" t="str">
        <f>IF(V420&gt;40,"FAULT",IF(V420&lt;-40,"CHECK","OK"))</f>
        <v>OK</v>
      </c>
    </row>
    <row r="421" spans="1:23" x14ac:dyDescent="0.3">
      <c r="A421" s="594">
        <v>1</v>
      </c>
      <c r="B421" s="551">
        <v>2</v>
      </c>
      <c r="C421" s="551">
        <v>3</v>
      </c>
      <c r="D421" s="551">
        <v>4</v>
      </c>
      <c r="E421" s="551">
        <v>5</v>
      </c>
      <c r="F421" s="551">
        <v>6</v>
      </c>
      <c r="G421" s="2618">
        <f>'PDB Bill AMR'!$H$5</f>
        <v>8</v>
      </c>
      <c r="H421" s="2618">
        <f>'PDB Bill AMR'!$H$5</f>
        <v>8</v>
      </c>
      <c r="I421" s="594" t="s">
        <v>2021</v>
      </c>
      <c r="J421" s="594">
        <v>10</v>
      </c>
      <c r="K421" s="2623" t="s">
        <v>2022</v>
      </c>
      <c r="L421" s="2623" t="s">
        <v>5041</v>
      </c>
      <c r="M421" s="594">
        <v>13</v>
      </c>
      <c r="N421" s="594">
        <v>14</v>
      </c>
      <c r="O421" s="594">
        <v>15</v>
      </c>
    </row>
    <row r="422" spans="1:23" x14ac:dyDescent="0.3">
      <c r="A422" s="10"/>
      <c r="B422" s="513" t="s">
        <v>2047</v>
      </c>
      <c r="C422" s="514"/>
      <c r="D422" s="610" t="s">
        <v>446</v>
      </c>
      <c r="E422" s="957"/>
      <c r="F422" s="514"/>
      <c r="G422" s="2211"/>
      <c r="H422" s="2211"/>
      <c r="I422" s="514"/>
      <c r="J422" s="514"/>
      <c r="K422" s="573"/>
      <c r="L422" s="514"/>
      <c r="M422" s="515"/>
      <c r="N422" s="1987"/>
      <c r="O422" s="7"/>
    </row>
    <row r="423" spans="1:23" ht="26.4" x14ac:dyDescent="0.3">
      <c r="A423" s="519">
        <v>9</v>
      </c>
      <c r="B423" s="98" t="s">
        <v>1526</v>
      </c>
      <c r="C423" s="543">
        <v>33</v>
      </c>
      <c r="D423" s="942" t="s">
        <v>391</v>
      </c>
      <c r="E423" s="995" t="s">
        <v>1527</v>
      </c>
      <c r="F423" s="3">
        <v>1</v>
      </c>
      <c r="G423" s="4">
        <v>29290.486000000001</v>
      </c>
      <c r="H423" s="4">
        <v>50633.758000000002</v>
      </c>
      <c r="I423" s="4">
        <f>H423-G423</f>
        <v>21343.272000000001</v>
      </c>
      <c r="J423" s="507">
        <v>1000</v>
      </c>
      <c r="K423" s="574">
        <f>F423*I423*J423</f>
        <v>21343272</v>
      </c>
      <c r="L423" s="6"/>
      <c r="M423" s="6"/>
      <c r="N423" s="574"/>
      <c r="O423" s="507"/>
      <c r="S423" s="2671"/>
      <c r="T423" s="2671"/>
    </row>
    <row r="424" spans="1:23" x14ac:dyDescent="0.3">
      <c r="A424" s="519"/>
      <c r="B424" s="98"/>
      <c r="C424" s="543">
        <v>33</v>
      </c>
      <c r="D424" s="942" t="s">
        <v>1296</v>
      </c>
      <c r="E424" s="995" t="s">
        <v>1528</v>
      </c>
      <c r="F424" s="3">
        <v>1</v>
      </c>
      <c r="G424" s="4">
        <v>2952.64</v>
      </c>
      <c r="H424" s="4">
        <v>2952.64</v>
      </c>
      <c r="I424" s="4">
        <f>H424-G424</f>
        <v>0</v>
      </c>
      <c r="J424" s="507">
        <v>480000</v>
      </c>
      <c r="K424" s="574">
        <f>F424*I424*J424</f>
        <v>0</v>
      </c>
      <c r="L424" s="6"/>
      <c r="M424" s="6"/>
      <c r="N424" s="574"/>
      <c r="O424" s="507"/>
    </row>
    <row r="425" spans="1:23" ht="26.4" x14ac:dyDescent="0.3">
      <c r="A425" s="519">
        <v>13</v>
      </c>
      <c r="B425" s="98" t="s">
        <v>1537</v>
      </c>
      <c r="C425" s="543">
        <v>33</v>
      </c>
      <c r="D425" s="942" t="s">
        <v>391</v>
      </c>
      <c r="E425" s="995" t="s">
        <v>1527</v>
      </c>
      <c r="F425" s="3">
        <v>1</v>
      </c>
      <c r="G425" s="4">
        <v>50075.430999999997</v>
      </c>
      <c r="H425" s="4">
        <v>71280.986999999994</v>
      </c>
      <c r="I425" s="4">
        <f>H425-G425</f>
        <v>21205.555999999997</v>
      </c>
      <c r="J425" s="507">
        <v>1000</v>
      </c>
      <c r="K425" s="574">
        <f>J425*I425*F425</f>
        <v>21205555.999999996</v>
      </c>
      <c r="L425" s="6"/>
      <c r="M425" s="6"/>
      <c r="N425" s="574"/>
      <c r="O425" s="507"/>
      <c r="S425" s="2673"/>
      <c r="T425" s="2673"/>
    </row>
    <row r="426" spans="1:23" x14ac:dyDescent="0.3">
      <c r="A426" s="519"/>
      <c r="B426" s="98"/>
      <c r="C426" s="543">
        <v>33</v>
      </c>
      <c r="D426" s="942" t="s">
        <v>1296</v>
      </c>
      <c r="E426" s="995" t="s">
        <v>1528</v>
      </c>
      <c r="F426" s="3">
        <v>1</v>
      </c>
      <c r="G426" s="4">
        <v>3493.81</v>
      </c>
      <c r="H426" s="4">
        <v>3493.81</v>
      </c>
      <c r="I426" s="4">
        <f>H426-G426</f>
        <v>0</v>
      </c>
      <c r="J426" s="507">
        <v>480000</v>
      </c>
      <c r="K426" s="574">
        <f>J426*I426*F426</f>
        <v>0</v>
      </c>
      <c r="L426" s="6"/>
      <c r="M426" s="6"/>
      <c r="N426" s="574"/>
      <c r="O426" s="507"/>
    </row>
    <row r="427" spans="1:23" x14ac:dyDescent="0.3">
      <c r="A427" s="519"/>
      <c r="B427" s="93"/>
      <c r="C427" s="87"/>
      <c r="D427" s="87"/>
      <c r="E427" s="948"/>
      <c r="F427" s="36"/>
      <c r="G427" s="36">
        <v>0</v>
      </c>
      <c r="H427" s="36">
        <v>0</v>
      </c>
      <c r="I427" s="36"/>
      <c r="J427" s="93" t="s">
        <v>27</v>
      </c>
      <c r="K427" s="1045">
        <f>SUM(K423:K426)</f>
        <v>42548828</v>
      </c>
      <c r="L427" s="39"/>
      <c r="M427" s="39">
        <f>SUM(M423:M426)</f>
        <v>0</v>
      </c>
      <c r="N427" s="574"/>
      <c r="O427" s="507"/>
    </row>
    <row r="428" spans="1:23" x14ac:dyDescent="0.3">
      <c r="A428" s="519"/>
      <c r="B428" s="532" t="s">
        <v>2048</v>
      </c>
      <c r="C428" s="533"/>
      <c r="D428" s="533"/>
      <c r="E428" s="963"/>
      <c r="F428" s="533"/>
      <c r="G428" s="2216">
        <v>0</v>
      </c>
      <c r="H428" s="2216">
        <v>0</v>
      </c>
      <c r="I428" s="533"/>
      <c r="J428" s="533"/>
      <c r="K428" s="578"/>
      <c r="L428" s="533"/>
      <c r="M428" s="536"/>
      <c r="N428" s="1982"/>
      <c r="O428" s="507"/>
    </row>
    <row r="429" spans="1:23" ht="16.2" thickBot="1" x14ac:dyDescent="0.35">
      <c r="A429" s="519"/>
      <c r="B429" s="544" t="s">
        <v>822</v>
      </c>
      <c r="C429" s="51"/>
      <c r="D429" s="920" t="s">
        <v>800</v>
      </c>
      <c r="E429" s="964"/>
      <c r="F429" s="3"/>
      <c r="G429" s="4">
        <v>0</v>
      </c>
      <c r="H429" s="4">
        <v>0</v>
      </c>
      <c r="I429" s="5"/>
      <c r="J429" s="507"/>
      <c r="K429" s="574"/>
      <c r="L429" s="6"/>
      <c r="M429" s="6"/>
      <c r="N429" s="574"/>
      <c r="O429" s="1644"/>
      <c r="R429" t="str">
        <f t="shared" ref="R429:R445" si="73">B429</f>
        <v>33/11 KV Transforfers</v>
      </c>
      <c r="S429" s="2672">
        <f t="shared" ref="S429:S445" si="74">M429</f>
        <v>0</v>
      </c>
      <c r="T429" s="2672">
        <v>0</v>
      </c>
      <c r="V429" s="1104"/>
      <c r="W429" s="33"/>
    </row>
    <row r="430" spans="1:23" ht="26.4" x14ac:dyDescent="0.3">
      <c r="A430" s="10">
        <v>7</v>
      </c>
      <c r="B430" s="98" t="s">
        <v>1520</v>
      </c>
      <c r="C430" s="543">
        <v>33</v>
      </c>
      <c r="D430" s="942" t="s">
        <v>391</v>
      </c>
      <c r="E430" s="995" t="s">
        <v>1521</v>
      </c>
      <c r="F430" s="3">
        <v>1.45</v>
      </c>
      <c r="G430" s="20">
        <v>57612.347999999998</v>
      </c>
      <c r="H430" s="20">
        <v>65454.665999999997</v>
      </c>
      <c r="I430" s="20">
        <f>H430-G430</f>
        <v>7842.3179999999993</v>
      </c>
      <c r="J430" s="507">
        <v>1000</v>
      </c>
      <c r="K430" s="574"/>
      <c r="L430" s="21">
        <f>I430*J430*F430</f>
        <v>11371361.099999998</v>
      </c>
      <c r="M430" s="21">
        <f>L430*$K$446/$L$446</f>
        <v>11397537.355741231</v>
      </c>
      <c r="N430" s="1994"/>
      <c r="O430" s="3372">
        <f>M434</f>
        <v>19726546.248241119</v>
      </c>
      <c r="P430" s="3370" t="s">
        <v>4530</v>
      </c>
      <c r="Q430" s="3375">
        <f t="shared" ref="Q430" si="75">$N$490</f>
        <v>0.7483716353928509</v>
      </c>
      <c r="R430" t="str">
        <f t="shared" si="73"/>
        <v>33/11 KV Transformer, T-3</v>
      </c>
      <c r="S430" s="2672">
        <f t="shared" si="74"/>
        <v>11397537.355741231</v>
      </c>
      <c r="T430" s="2672">
        <v>10183781.007526416</v>
      </c>
      <c r="U430" s="33">
        <f t="shared" ref="U430:U445" si="76">S430-T430</f>
        <v>1213756.3482148144</v>
      </c>
      <c r="V430" s="1104">
        <f t="shared" ref="V430:V445" si="77">U430/T430*100</f>
        <v>11.918523653619188</v>
      </c>
      <c r="W430" s="33" t="str">
        <f t="shared" ref="W430:W445" si="78">IF(V430&gt;40,"FAULT",IF(V430&lt;-40,"CHECK","OK"))</f>
        <v>OK</v>
      </c>
    </row>
    <row r="431" spans="1:23" x14ac:dyDescent="0.3">
      <c r="A431" s="519"/>
      <c r="B431" s="98"/>
      <c r="C431" s="543">
        <v>33</v>
      </c>
      <c r="D431" s="942" t="s">
        <v>1296</v>
      </c>
      <c r="E431" s="995" t="s">
        <v>1522</v>
      </c>
      <c r="F431" s="3">
        <v>1</v>
      </c>
      <c r="G431" s="20">
        <v>0</v>
      </c>
      <c r="H431" s="20">
        <v>0</v>
      </c>
      <c r="I431" s="20">
        <f>H431-G431</f>
        <v>0</v>
      </c>
      <c r="J431" s="507">
        <v>180000</v>
      </c>
      <c r="K431" s="574"/>
      <c r="L431" s="21">
        <f>F431*I431*J431</f>
        <v>0</v>
      </c>
      <c r="M431" s="21">
        <f t="shared" ref="M431:M444" si="79">L431*$K$446/$L$446</f>
        <v>0</v>
      </c>
      <c r="N431" s="1994"/>
      <c r="O431" s="3373"/>
      <c r="P431" s="2895"/>
      <c r="Q431" s="3376"/>
      <c r="R431">
        <f t="shared" si="73"/>
        <v>0</v>
      </c>
      <c r="S431" s="2672">
        <f t="shared" si="74"/>
        <v>0</v>
      </c>
      <c r="T431" s="2672">
        <v>0</v>
      </c>
      <c r="U431" s="33">
        <f t="shared" si="76"/>
        <v>0</v>
      </c>
      <c r="V431" s="1104" t="e">
        <f t="shared" si="77"/>
        <v>#DIV/0!</v>
      </c>
      <c r="W431" s="33" t="e">
        <f t="shared" si="78"/>
        <v>#DIV/0!</v>
      </c>
    </row>
    <row r="432" spans="1:23" ht="26.4" x14ac:dyDescent="0.3">
      <c r="A432" s="507">
        <v>11</v>
      </c>
      <c r="B432" s="98" t="s">
        <v>1531</v>
      </c>
      <c r="C432" s="543">
        <v>33</v>
      </c>
      <c r="D432" s="942" t="s">
        <v>391</v>
      </c>
      <c r="E432" s="995" t="s">
        <v>1532</v>
      </c>
      <c r="F432" s="3">
        <v>1</v>
      </c>
      <c r="G432" s="20">
        <v>53987.849000000002</v>
      </c>
      <c r="H432" s="20">
        <v>62306.499000000003</v>
      </c>
      <c r="I432" s="20">
        <f>H432-G432</f>
        <v>8318.6500000000015</v>
      </c>
      <c r="J432" s="507">
        <v>1000</v>
      </c>
      <c r="K432" s="574"/>
      <c r="L432" s="21">
        <f>F432*I432*J432</f>
        <v>8318650.0000000019</v>
      </c>
      <c r="M432" s="21">
        <f t="shared" si="79"/>
        <v>8337799.0805636114</v>
      </c>
      <c r="N432" s="1994"/>
      <c r="O432" s="3373"/>
      <c r="P432" s="2895"/>
      <c r="Q432" s="3376"/>
      <c r="R432" t="str">
        <f t="shared" si="73"/>
        <v>33/11 KV Transformer, T-4</v>
      </c>
      <c r="S432" s="2672">
        <f t="shared" si="74"/>
        <v>8337799.0805636114</v>
      </c>
      <c r="T432" s="2672">
        <v>8121899.086022499</v>
      </c>
      <c r="U432" s="33">
        <f t="shared" si="76"/>
        <v>215899.99454111233</v>
      </c>
      <c r="V432" s="1104">
        <f t="shared" si="77"/>
        <v>2.6582452238623424</v>
      </c>
      <c r="W432" s="33" t="str">
        <f t="shared" si="78"/>
        <v>OK</v>
      </c>
    </row>
    <row r="433" spans="1:23" ht="16.2" thickBot="1" x14ac:dyDescent="0.35">
      <c r="A433" s="507"/>
      <c r="B433" s="98"/>
      <c r="C433" s="543">
        <v>33</v>
      </c>
      <c r="D433" s="942" t="s">
        <v>1296</v>
      </c>
      <c r="E433" s="995" t="s">
        <v>1533</v>
      </c>
      <c r="F433" s="3">
        <v>1</v>
      </c>
      <c r="G433" s="20">
        <v>6204.0889999999999</v>
      </c>
      <c r="H433" s="20">
        <v>6250.2550000000001</v>
      </c>
      <c r="I433" s="20">
        <f>H433-G433</f>
        <v>46.166000000000167</v>
      </c>
      <c r="J433" s="507">
        <v>180000</v>
      </c>
      <c r="K433" s="574"/>
      <c r="L433" s="21">
        <f>F433*I433*J433</f>
        <v>8309880.0000000298</v>
      </c>
      <c r="M433" s="21">
        <f t="shared" si="79"/>
        <v>8329008.8924998865</v>
      </c>
      <c r="N433" s="1994"/>
      <c r="O433" s="3374"/>
      <c r="P433" s="3371"/>
      <c r="Q433" s="3377"/>
      <c r="R433">
        <f t="shared" si="73"/>
        <v>0</v>
      </c>
      <c r="S433" s="2672">
        <f t="shared" si="74"/>
        <v>8329008.8924998865</v>
      </c>
      <c r="T433" s="2672">
        <v>8112839.4765465958</v>
      </c>
      <c r="U433" s="33">
        <f t="shared" si="76"/>
        <v>216169.41595329065</v>
      </c>
      <c r="V433" s="1104">
        <f t="shared" si="77"/>
        <v>2.6645346130441103</v>
      </c>
      <c r="W433" s="33" t="str">
        <f t="shared" si="78"/>
        <v>OK</v>
      </c>
    </row>
    <row r="434" spans="1:23" ht="16.2" thickBot="1" x14ac:dyDescent="0.35">
      <c r="A434" s="507"/>
      <c r="B434" s="544" t="s">
        <v>823</v>
      </c>
      <c r="C434" s="87"/>
      <c r="D434" s="942"/>
      <c r="E434" s="948"/>
      <c r="F434" s="36"/>
      <c r="G434" s="36">
        <v>0</v>
      </c>
      <c r="H434" s="36">
        <v>0</v>
      </c>
      <c r="I434" s="36"/>
      <c r="J434" s="93" t="s">
        <v>27</v>
      </c>
      <c r="K434" s="574"/>
      <c r="L434" s="42">
        <f>L430+L433</f>
        <v>19681241.100000028</v>
      </c>
      <c r="M434" s="42">
        <f>M430+M433</f>
        <v>19726546.248241119</v>
      </c>
      <c r="N434" s="1972"/>
      <c r="O434" s="1651"/>
      <c r="R434" t="str">
        <f t="shared" si="73"/>
        <v>33 KV Feeders</v>
      </c>
      <c r="S434" s="2672">
        <f t="shared" si="74"/>
        <v>19726546.248241119</v>
      </c>
      <c r="T434" s="2672">
        <v>18296620.484073013</v>
      </c>
      <c r="U434" s="33">
        <f t="shared" si="76"/>
        <v>1429925.764168106</v>
      </c>
      <c r="V434" s="1104">
        <f t="shared" si="77"/>
        <v>7.8152452547881124</v>
      </c>
      <c r="W434" s="33" t="str">
        <f t="shared" si="78"/>
        <v>OK</v>
      </c>
    </row>
    <row r="435" spans="1:23" ht="15.75" customHeight="1" x14ac:dyDescent="0.3">
      <c r="A435" s="1346">
        <v>6</v>
      </c>
      <c r="B435" s="2725" t="s">
        <v>1518</v>
      </c>
      <c r="C435" s="1347">
        <v>33</v>
      </c>
      <c r="D435" s="1445" t="s">
        <v>391</v>
      </c>
      <c r="E435" s="1402" t="s">
        <v>1519</v>
      </c>
      <c r="F435" s="660">
        <v>1</v>
      </c>
      <c r="G435" s="2217">
        <v>239520</v>
      </c>
      <c r="H435" s="2217">
        <v>7526400</v>
      </c>
      <c r="I435" s="644">
        <f t="shared" ref="I435:I444" si="80">H435-G435</f>
        <v>7286880</v>
      </c>
      <c r="J435" s="645">
        <v>1</v>
      </c>
      <c r="K435" s="646"/>
      <c r="L435" s="647">
        <f>I435*J435*F435</f>
        <v>7286880</v>
      </c>
      <c r="M435" s="647">
        <f t="shared" si="79"/>
        <v>7303654.0020529004</v>
      </c>
      <c r="N435" s="1994"/>
      <c r="O435" s="3338">
        <f>M435+M444</f>
        <v>16845408.156767029</v>
      </c>
      <c r="P435" s="3370" t="s">
        <v>4531</v>
      </c>
      <c r="Q435" s="3380"/>
      <c r="R435" t="str">
        <f t="shared" si="73"/>
        <v xml:space="preserve"> 33 kV Laxmi Narayan Cotton Mill-1****</v>
      </c>
      <c r="S435" s="2672">
        <f t="shared" si="74"/>
        <v>7303654.0020529004</v>
      </c>
      <c r="T435" s="2672">
        <v>6911058.2475818126</v>
      </c>
      <c r="U435" s="33">
        <f t="shared" si="76"/>
        <v>392595.75447108783</v>
      </c>
      <c r="V435" s="1104">
        <f t="shared" si="77"/>
        <v>5.6806894169710915</v>
      </c>
      <c r="W435" s="33" t="str">
        <f t="shared" si="78"/>
        <v>OK</v>
      </c>
    </row>
    <row r="436" spans="1:23" ht="26.4" x14ac:dyDescent="0.3">
      <c r="A436" s="1346">
        <v>8</v>
      </c>
      <c r="B436" s="649" t="s">
        <v>1523</v>
      </c>
      <c r="C436" s="1347">
        <v>33</v>
      </c>
      <c r="D436" s="1445" t="s">
        <v>391</v>
      </c>
      <c r="E436" s="1401" t="s">
        <v>1524</v>
      </c>
      <c r="F436" s="660">
        <v>1.5</v>
      </c>
      <c r="G436" s="2217">
        <v>39497.250999999997</v>
      </c>
      <c r="H436" s="2217">
        <v>39497.256999999998</v>
      </c>
      <c r="I436" s="644">
        <f t="shared" si="80"/>
        <v>6.0000000012223609E-3</v>
      </c>
      <c r="J436" s="645">
        <v>1000</v>
      </c>
      <c r="K436" s="1350"/>
      <c r="L436" s="647">
        <f t="shared" ref="L436:L444" si="81">F436*I436*J436</f>
        <v>9.0000000018335413</v>
      </c>
      <c r="M436" s="647">
        <f t="shared" si="79"/>
        <v>9.0207175131013084</v>
      </c>
      <c r="N436" s="1994"/>
      <c r="O436" s="3378"/>
      <c r="P436" s="2895"/>
      <c r="Q436" s="3381"/>
      <c r="R436" t="str">
        <f t="shared" si="73"/>
        <v>33 KV Fatullah Circuit-1 (F-1)</v>
      </c>
      <c r="S436" s="2672">
        <f t="shared" si="74"/>
        <v>9.0207175131013084</v>
      </c>
      <c r="T436" s="2672">
        <v>0</v>
      </c>
      <c r="U436" s="33">
        <f t="shared" si="76"/>
        <v>9.0207175131013084</v>
      </c>
      <c r="V436" s="1104" t="e">
        <f t="shared" si="77"/>
        <v>#DIV/0!</v>
      </c>
      <c r="W436" s="33" t="e">
        <f t="shared" si="78"/>
        <v>#DIV/0!</v>
      </c>
    </row>
    <row r="437" spans="1:23" ht="16.2" thickBot="1" x14ac:dyDescent="0.35">
      <c r="A437" s="1346"/>
      <c r="B437" s="649"/>
      <c r="C437" s="1347">
        <v>33</v>
      </c>
      <c r="D437" s="1445" t="s">
        <v>1296</v>
      </c>
      <c r="E437" s="1401" t="s">
        <v>1525</v>
      </c>
      <c r="F437" s="660">
        <v>1.5</v>
      </c>
      <c r="G437" s="2217">
        <v>3439.5160000000001</v>
      </c>
      <c r="H437" s="2217">
        <v>3439.5160000000001</v>
      </c>
      <c r="I437" s="644">
        <f t="shared" si="80"/>
        <v>0</v>
      </c>
      <c r="J437" s="645">
        <v>180000</v>
      </c>
      <c r="K437" s="1350"/>
      <c r="L437" s="647">
        <f t="shared" si="81"/>
        <v>0</v>
      </c>
      <c r="M437" s="647">
        <f t="shared" si="79"/>
        <v>0</v>
      </c>
      <c r="N437" s="1994"/>
      <c r="O437" s="3379"/>
      <c r="P437" s="3371"/>
      <c r="Q437" s="3382"/>
      <c r="R437">
        <f t="shared" si="73"/>
        <v>0</v>
      </c>
      <c r="S437" s="2672">
        <f t="shared" si="74"/>
        <v>0</v>
      </c>
      <c r="T437" s="2672">
        <v>0</v>
      </c>
      <c r="U437" s="33">
        <f t="shared" si="76"/>
        <v>0</v>
      </c>
      <c r="V437" s="1104" t="e">
        <f t="shared" si="77"/>
        <v>#DIV/0!</v>
      </c>
      <c r="W437" s="33" t="e">
        <f t="shared" si="78"/>
        <v>#DIV/0!</v>
      </c>
    </row>
    <row r="438" spans="1:23" ht="16.2" thickBot="1" x14ac:dyDescent="0.35">
      <c r="A438" s="524">
        <v>10</v>
      </c>
      <c r="B438" s="98" t="s">
        <v>1529</v>
      </c>
      <c r="C438" s="543">
        <v>33</v>
      </c>
      <c r="D438" s="942" t="s">
        <v>391</v>
      </c>
      <c r="E438" s="995"/>
      <c r="F438" s="3">
        <v>1</v>
      </c>
      <c r="G438" s="2220">
        <v>9902.2219999999998</v>
      </c>
      <c r="H438" s="2220">
        <v>9902.2219999999998</v>
      </c>
      <c r="I438" s="4">
        <f t="shared" si="80"/>
        <v>0</v>
      </c>
      <c r="J438" s="507">
        <v>1000</v>
      </c>
      <c r="K438" s="582" t="s">
        <v>4671</v>
      </c>
      <c r="L438" s="21">
        <v>9099</v>
      </c>
      <c r="M438" s="21">
        <f t="shared" si="79"/>
        <v>9119.9454038874446</v>
      </c>
      <c r="N438" s="585" t="s">
        <v>110</v>
      </c>
      <c r="O438" s="1649"/>
      <c r="P438" s="1653"/>
      <c r="Q438" s="1654"/>
      <c r="R438" t="str">
        <f t="shared" si="73"/>
        <v>33 kV Azizu Recycling  (Old Shyampur Feeder)[ Feeder-3]</v>
      </c>
      <c r="S438" s="2672">
        <f t="shared" si="74"/>
        <v>9119.9454038874446</v>
      </c>
      <c r="T438" s="2672">
        <v>10440.063817038043</v>
      </c>
      <c r="U438" s="33">
        <f t="shared" si="76"/>
        <v>-1320.1184131505979</v>
      </c>
      <c r="V438" s="1104">
        <f t="shared" si="77"/>
        <v>-12.644735092482698</v>
      </c>
      <c r="W438" s="33" t="str">
        <f t="shared" si="78"/>
        <v>OK</v>
      </c>
    </row>
    <row r="439" spans="1:23" x14ac:dyDescent="0.3">
      <c r="A439" s="524"/>
      <c r="B439" s="98"/>
      <c r="C439" s="543">
        <v>33</v>
      </c>
      <c r="D439" s="942" t="s">
        <v>1296</v>
      </c>
      <c r="E439" s="995" t="s">
        <v>1530</v>
      </c>
      <c r="F439" s="3">
        <v>1</v>
      </c>
      <c r="G439" s="2220">
        <v>0</v>
      </c>
      <c r="H439" s="2220">
        <v>0</v>
      </c>
      <c r="I439" s="19">
        <f t="shared" si="80"/>
        <v>0</v>
      </c>
      <c r="J439" s="507">
        <v>180000</v>
      </c>
      <c r="K439" s="581"/>
      <c r="L439" s="21">
        <f t="shared" si="81"/>
        <v>0</v>
      </c>
      <c r="M439" s="21">
        <f t="shared" si="79"/>
        <v>0</v>
      </c>
      <c r="N439" s="1994"/>
      <c r="O439" s="3338">
        <f>M436+M442</f>
        <v>9.0207175131013084</v>
      </c>
      <c r="P439" s="3383" t="s">
        <v>4532</v>
      </c>
      <c r="Q439" s="3368"/>
      <c r="R439">
        <f t="shared" si="73"/>
        <v>0</v>
      </c>
      <c r="S439" s="2672">
        <f t="shared" si="74"/>
        <v>0</v>
      </c>
      <c r="T439" s="2672">
        <v>0</v>
      </c>
      <c r="U439" s="33">
        <f t="shared" si="76"/>
        <v>0</v>
      </c>
      <c r="V439" s="1104" t="e">
        <f t="shared" si="77"/>
        <v>#DIV/0!</v>
      </c>
      <c r="W439" s="33" t="e">
        <f t="shared" si="78"/>
        <v>#DIV/0!</v>
      </c>
    </row>
    <row r="440" spans="1:23" ht="25.5" customHeight="1" thickBot="1" x14ac:dyDescent="0.35">
      <c r="A440" s="1346">
        <v>12</v>
      </c>
      <c r="B440" s="649" t="s">
        <v>1534</v>
      </c>
      <c r="C440" s="1347">
        <v>33</v>
      </c>
      <c r="D440" s="1445" t="s">
        <v>391</v>
      </c>
      <c r="E440" s="1402" t="s">
        <v>1535</v>
      </c>
      <c r="F440" s="660">
        <v>1</v>
      </c>
      <c r="G440" s="2217">
        <v>63937.809000000001</v>
      </c>
      <c r="H440" s="2217">
        <v>69594.69</v>
      </c>
      <c r="I440" s="644">
        <f t="shared" si="80"/>
        <v>5656.8810000000012</v>
      </c>
      <c r="J440" s="645">
        <v>1000</v>
      </c>
      <c r="K440" s="646"/>
      <c r="L440" s="647">
        <f t="shared" si="81"/>
        <v>5656881.0000000009</v>
      </c>
      <c r="M440" s="647">
        <f t="shared" si="79"/>
        <v>5669902.8328704499</v>
      </c>
      <c r="N440" s="1994"/>
      <c r="O440" s="3379"/>
      <c r="P440" s="3384"/>
      <c r="Q440" s="3369"/>
      <c r="R440" t="str">
        <f t="shared" si="73"/>
        <v>33 KV Panchabati Bscic (Feeder-2)</v>
      </c>
      <c r="S440" s="2672">
        <f t="shared" si="74"/>
        <v>5669902.8328704499</v>
      </c>
      <c r="T440" s="2672">
        <v>4053093.5486526377</v>
      </c>
      <c r="U440" s="33">
        <f t="shared" si="76"/>
        <v>1616809.2842178121</v>
      </c>
      <c r="V440" s="1104">
        <f t="shared" si="77"/>
        <v>39.890746779217196</v>
      </c>
      <c r="W440" s="33" t="str">
        <f t="shared" si="78"/>
        <v>OK</v>
      </c>
    </row>
    <row r="441" spans="1:23" ht="16.2" thickBot="1" x14ac:dyDescent="0.35">
      <c r="A441" s="1346"/>
      <c r="B441" s="649"/>
      <c r="C441" s="1347">
        <v>33</v>
      </c>
      <c r="D441" s="1445" t="s">
        <v>1296</v>
      </c>
      <c r="E441" s="1402" t="s">
        <v>1536</v>
      </c>
      <c r="F441" s="660">
        <v>1.5</v>
      </c>
      <c r="G441" s="2217">
        <v>1345.0239999999999</v>
      </c>
      <c r="H441" s="2217">
        <v>1366.01</v>
      </c>
      <c r="I441" s="644">
        <f t="shared" si="80"/>
        <v>20.986000000000104</v>
      </c>
      <c r="J441" s="645">
        <v>180000</v>
      </c>
      <c r="K441" s="646"/>
      <c r="L441" s="647">
        <f t="shared" si="81"/>
        <v>5666220.0000000279</v>
      </c>
      <c r="M441" s="647">
        <f t="shared" si="79"/>
        <v>5679263.330741331</v>
      </c>
      <c r="N441" s="585"/>
      <c r="O441" s="1655"/>
      <c r="P441" s="1653"/>
      <c r="Q441" s="1654"/>
      <c r="R441">
        <f t="shared" si="73"/>
        <v>0</v>
      </c>
      <c r="S441" s="2672">
        <f t="shared" si="74"/>
        <v>5679263.330741331</v>
      </c>
      <c r="T441" s="2672">
        <v>4070022.7555042491</v>
      </c>
      <c r="U441" s="33">
        <f t="shared" si="76"/>
        <v>1609240.5752370819</v>
      </c>
      <c r="V441" s="1104">
        <f t="shared" si="77"/>
        <v>39.538859409588426</v>
      </c>
      <c r="W441" s="33" t="str">
        <f t="shared" si="78"/>
        <v>OK</v>
      </c>
    </row>
    <row r="442" spans="1:23" ht="20.25" customHeight="1" x14ac:dyDescent="0.3">
      <c r="A442" s="1346">
        <v>14</v>
      </c>
      <c r="B442" s="649" t="s">
        <v>1538</v>
      </c>
      <c r="C442" s="1347">
        <v>33</v>
      </c>
      <c r="D442" s="1445" t="s">
        <v>391</v>
      </c>
      <c r="E442" s="1402" t="s">
        <v>1539</v>
      </c>
      <c r="F442" s="660">
        <v>1.5</v>
      </c>
      <c r="G442" s="2217">
        <v>42619.196000000004</v>
      </c>
      <c r="H442" s="2217">
        <v>42619.196000000004</v>
      </c>
      <c r="I442" s="644">
        <f t="shared" si="80"/>
        <v>0</v>
      </c>
      <c r="J442" s="645">
        <v>1000</v>
      </c>
      <c r="K442" s="646"/>
      <c r="L442" s="647">
        <f t="shared" si="81"/>
        <v>0</v>
      </c>
      <c r="M442" s="647">
        <f t="shared" si="79"/>
        <v>0</v>
      </c>
      <c r="N442" s="1994"/>
      <c r="O442" s="3338">
        <f>M440</f>
        <v>5669902.8328704499</v>
      </c>
      <c r="P442" s="3370" t="s">
        <v>4533</v>
      </c>
      <c r="Q442" s="3368"/>
      <c r="R442" t="str">
        <f t="shared" si="73"/>
        <v>33 KV Fatullah Circuit-2 (F-4)</v>
      </c>
      <c r="S442" s="2672">
        <f t="shared" si="74"/>
        <v>0</v>
      </c>
      <c r="T442" s="2672">
        <v>0</v>
      </c>
      <c r="U442" s="33">
        <f t="shared" si="76"/>
        <v>0</v>
      </c>
      <c r="V442" s="1104" t="e">
        <f t="shared" si="77"/>
        <v>#DIV/0!</v>
      </c>
      <c r="W442" s="33" t="e">
        <f t="shared" si="78"/>
        <v>#DIV/0!</v>
      </c>
    </row>
    <row r="443" spans="1:23" ht="20.25" customHeight="1" thickBot="1" x14ac:dyDescent="0.35">
      <c r="A443" s="1346"/>
      <c r="B443" s="649"/>
      <c r="C443" s="1347">
        <v>33</v>
      </c>
      <c r="D443" s="1445" t="s">
        <v>1296</v>
      </c>
      <c r="E443" s="1402" t="s">
        <v>1540</v>
      </c>
      <c r="F443" s="660">
        <v>1.5</v>
      </c>
      <c r="G443" s="2217">
        <v>3846.3440000000001</v>
      </c>
      <c r="H443" s="2217">
        <v>3846.3440000000001</v>
      </c>
      <c r="I443" s="644">
        <f t="shared" si="80"/>
        <v>0</v>
      </c>
      <c r="J443" s="645">
        <v>180000</v>
      </c>
      <c r="K443" s="1350"/>
      <c r="L443" s="647">
        <f t="shared" si="81"/>
        <v>0</v>
      </c>
      <c r="M443" s="647">
        <f t="shared" si="79"/>
        <v>0</v>
      </c>
      <c r="N443" s="1994"/>
      <c r="O443" s="3339"/>
      <c r="P443" s="3371"/>
      <c r="Q443" s="3369"/>
      <c r="R443">
        <f t="shared" si="73"/>
        <v>0</v>
      </c>
      <c r="S443" s="2672">
        <f t="shared" si="74"/>
        <v>0</v>
      </c>
      <c r="T443" s="2672">
        <v>0</v>
      </c>
      <c r="U443" s="33">
        <f t="shared" si="76"/>
        <v>0</v>
      </c>
      <c r="V443" s="1104" t="e">
        <f t="shared" si="77"/>
        <v>#DIV/0!</v>
      </c>
      <c r="W443" s="33" t="e">
        <f t="shared" si="78"/>
        <v>#DIV/0!</v>
      </c>
    </row>
    <row r="444" spans="1:23" x14ac:dyDescent="0.3">
      <c r="A444" s="1346">
        <v>15</v>
      </c>
      <c r="B444" s="2725" t="s">
        <v>1541</v>
      </c>
      <c r="C444" s="1347">
        <v>33</v>
      </c>
      <c r="D444" s="1445" t="s">
        <v>391</v>
      </c>
      <c r="E444" s="1402" t="s">
        <v>1542</v>
      </c>
      <c r="F444" s="660">
        <v>1</v>
      </c>
      <c r="G444" s="2217">
        <v>877920</v>
      </c>
      <c r="H444" s="2217">
        <v>10397760</v>
      </c>
      <c r="I444" s="644">
        <f t="shared" si="80"/>
        <v>9519840</v>
      </c>
      <c r="J444" s="645">
        <v>1</v>
      </c>
      <c r="K444" s="646"/>
      <c r="L444" s="647">
        <f t="shared" si="81"/>
        <v>9519840</v>
      </c>
      <c r="M444" s="647">
        <f t="shared" si="79"/>
        <v>9541754.154714128</v>
      </c>
      <c r="N444" s="585"/>
      <c r="O444" s="923"/>
      <c r="P444" s="1652"/>
      <c r="Q444" s="1652"/>
      <c r="R444" t="str">
        <f t="shared" si="73"/>
        <v xml:space="preserve"> 33 kV Laxmi Narayan Cotton Mill-2****</v>
      </c>
      <c r="S444" s="2672">
        <f t="shared" si="74"/>
        <v>9541754.154714128</v>
      </c>
      <c r="T444" s="2672">
        <v>9089475.6558754984</v>
      </c>
      <c r="U444" s="33">
        <f t="shared" si="76"/>
        <v>452278.49883862957</v>
      </c>
      <c r="V444" s="1104">
        <f t="shared" si="77"/>
        <v>4.9758480682686432</v>
      </c>
      <c r="W444" s="33" t="str">
        <f t="shared" si="78"/>
        <v>OK</v>
      </c>
    </row>
    <row r="445" spans="1:23" x14ac:dyDescent="0.3">
      <c r="A445" s="524"/>
      <c r="B445" s="94"/>
      <c r="C445" s="88"/>
      <c r="D445" s="88"/>
      <c r="E445" s="949"/>
      <c r="F445" s="37"/>
      <c r="G445" s="37"/>
      <c r="H445" s="37"/>
      <c r="I445" s="37"/>
      <c r="J445" s="93" t="s">
        <v>27</v>
      </c>
      <c r="K445" s="574"/>
      <c r="L445" s="42">
        <f>L435+L436+L438+L440+L442+L444</f>
        <v>22472709.000000004</v>
      </c>
      <c r="M445" s="42">
        <f>M435+M436+M438+M440+M442+M444</f>
        <v>22524439.955758877</v>
      </c>
      <c r="N445" s="1972"/>
      <c r="O445" s="1648"/>
      <c r="R445">
        <f t="shared" si="73"/>
        <v>0</v>
      </c>
      <c r="S445" s="2672">
        <f t="shared" si="74"/>
        <v>22524439.955758877</v>
      </c>
      <c r="T445" s="2672">
        <v>20064067.515926987</v>
      </c>
      <c r="U445" s="33">
        <f t="shared" si="76"/>
        <v>2460372.4398318902</v>
      </c>
      <c r="V445" s="1104">
        <f t="shared" si="77"/>
        <v>12.262580545439405</v>
      </c>
      <c r="W445" s="33" t="str">
        <f t="shared" si="78"/>
        <v>OK</v>
      </c>
    </row>
    <row r="446" spans="1:23" ht="20.399999999999999" x14ac:dyDescent="0.3">
      <c r="A446" s="524"/>
      <c r="B446" s="94"/>
      <c r="C446" s="88"/>
      <c r="D446" s="88"/>
      <c r="E446" s="949"/>
      <c r="F446" s="37"/>
      <c r="G446" s="37"/>
      <c r="H446" s="37"/>
      <c r="I446" s="3159" t="s">
        <v>38</v>
      </c>
      <c r="J446" s="3160"/>
      <c r="K446" s="576">
        <f>K427*0.993</f>
        <v>42250986.203999996</v>
      </c>
      <c r="L446" s="43">
        <f>L434+L445</f>
        <v>42153950.100000031</v>
      </c>
      <c r="M446" s="43">
        <f>M445+M434</f>
        <v>42250986.203999996</v>
      </c>
      <c r="N446" s="29">
        <f>(M446-L446)/L446*100</f>
        <v>0.23019456959494961</v>
      </c>
      <c r="O446" s="28"/>
    </row>
    <row r="447" spans="1:23" x14ac:dyDescent="0.3">
      <c r="A447" s="511"/>
      <c r="B447" s="523"/>
      <c r="C447" s="520"/>
      <c r="D447" s="596"/>
      <c r="K447" s="580"/>
      <c r="L447" s="511"/>
      <c r="M447" s="511"/>
      <c r="N447" s="56"/>
      <c r="O447" s="511"/>
    </row>
    <row r="448" spans="1:23" x14ac:dyDescent="0.3">
      <c r="A448" s="511"/>
      <c r="E448"/>
      <c r="L448" s="1107"/>
      <c r="N448" s="56"/>
      <c r="O448" s="511"/>
    </row>
    <row r="449" spans="1:23" ht="16.2" thickBot="1" x14ac:dyDescent="0.35">
      <c r="A449" s="511"/>
      <c r="E449"/>
      <c r="N449" s="56"/>
      <c r="O449" s="511"/>
    </row>
    <row r="450" spans="1:23" x14ac:dyDescent="0.3">
      <c r="A450" s="511"/>
      <c r="E450"/>
      <c r="F450" s="3101" t="s">
        <v>812</v>
      </c>
      <c r="G450" s="3102"/>
      <c r="H450" s="3103"/>
      <c r="I450" s="561" t="s">
        <v>14</v>
      </c>
      <c r="N450" s="56"/>
      <c r="O450" s="511"/>
    </row>
    <row r="451" spans="1:23" x14ac:dyDescent="0.3">
      <c r="A451" s="511"/>
      <c r="E451"/>
      <c r="F451" s="3114" t="s">
        <v>4720</v>
      </c>
      <c r="G451" s="3115"/>
      <c r="H451" s="3116"/>
      <c r="I451" s="563">
        <f>M438</f>
        <v>9119.9454038874446</v>
      </c>
      <c r="N451" s="56"/>
      <c r="O451" s="511"/>
    </row>
    <row r="452" spans="1:23" x14ac:dyDescent="0.3">
      <c r="A452" s="511"/>
      <c r="E452"/>
      <c r="F452" s="3114" t="s">
        <v>4721</v>
      </c>
      <c r="G452" s="3115"/>
      <c r="H452" s="3116"/>
      <c r="I452" s="565">
        <f>I451</f>
        <v>9119.9454038874446</v>
      </c>
      <c r="J452" s="1105">
        <f>I452-M438</f>
        <v>0</v>
      </c>
      <c r="N452" s="56"/>
      <c r="O452" s="511"/>
    </row>
    <row r="453" spans="1:23" x14ac:dyDescent="0.3">
      <c r="A453" s="511"/>
      <c r="B453" s="523"/>
      <c r="C453" s="520"/>
      <c r="E453"/>
      <c r="N453" s="56"/>
      <c r="O453" s="511"/>
    </row>
    <row r="454" spans="1:23" x14ac:dyDescent="0.3">
      <c r="A454" s="511"/>
      <c r="B454" s="523"/>
      <c r="C454" s="520"/>
      <c r="E454"/>
      <c r="N454" s="56"/>
      <c r="O454" s="511"/>
    </row>
    <row r="455" spans="1:23" x14ac:dyDescent="0.3">
      <c r="A455" s="511"/>
      <c r="B455" s="523"/>
      <c r="C455" s="520"/>
      <c r="E455"/>
      <c r="N455" s="56"/>
      <c r="O455" s="511"/>
    </row>
    <row r="456" spans="1:23" x14ac:dyDescent="0.3">
      <c r="A456" s="511"/>
      <c r="B456" s="523"/>
      <c r="C456" s="520"/>
      <c r="E456"/>
      <c r="N456" s="56"/>
      <c r="O456" s="511"/>
    </row>
    <row r="457" spans="1:23" x14ac:dyDescent="0.3">
      <c r="A457" s="511"/>
      <c r="B457" s="523"/>
      <c r="C457" s="520"/>
      <c r="E457"/>
      <c r="N457" s="56"/>
      <c r="O457" s="511"/>
    </row>
    <row r="458" spans="1:23" x14ac:dyDescent="0.3">
      <c r="A458" s="511"/>
      <c r="B458" s="523"/>
      <c r="C458" s="520"/>
      <c r="D458" s="596"/>
      <c r="E458" s="952"/>
      <c r="F458" s="511"/>
      <c r="G458" s="2214"/>
      <c r="H458" s="2214"/>
      <c r="I458" s="511"/>
      <c r="J458" s="511"/>
      <c r="K458" s="580"/>
      <c r="L458" s="511"/>
      <c r="M458" s="511"/>
      <c r="N458" s="56"/>
      <c r="O458" s="511"/>
    </row>
    <row r="459" spans="1:23" ht="31.2" x14ac:dyDescent="0.3">
      <c r="A459" s="3086" t="s">
        <v>2049</v>
      </c>
      <c r="B459" s="3086"/>
      <c r="C459" s="3086"/>
      <c r="D459" s="3086"/>
      <c r="E459" s="3086"/>
      <c r="F459" s="3086"/>
      <c r="G459" s="3086"/>
      <c r="H459" s="3086"/>
      <c r="I459" s="3086"/>
      <c r="J459" s="3086"/>
      <c r="K459" s="3086"/>
      <c r="L459" s="3086"/>
      <c r="M459" s="3086"/>
      <c r="N459" s="3086"/>
      <c r="O459" s="629" t="str">
        <f>$O$6</f>
        <v>Month August-2023</v>
      </c>
      <c r="R459" s="1103" t="s">
        <v>4084</v>
      </c>
      <c r="S459" s="2672" t="str">
        <f>O459</f>
        <v>Month August-2023</v>
      </c>
      <c r="T459" s="2672" t="s">
        <v>5037</v>
      </c>
      <c r="U459" s="1103" t="s">
        <v>15</v>
      </c>
      <c r="V459" s="1103" t="s">
        <v>4085</v>
      </c>
      <c r="W459" s="1103" t="s">
        <v>17</v>
      </c>
    </row>
    <row r="460" spans="1:23" x14ac:dyDescent="0.3">
      <c r="A460" s="3087" t="s">
        <v>0</v>
      </c>
      <c r="B460" s="3089" t="s">
        <v>1</v>
      </c>
      <c r="C460" s="3091" t="s">
        <v>2</v>
      </c>
      <c r="D460" s="3092"/>
      <c r="E460" s="3093"/>
      <c r="F460" s="3096" t="s">
        <v>3</v>
      </c>
      <c r="G460" s="3091" t="s">
        <v>4</v>
      </c>
      <c r="H460" s="3093"/>
      <c r="I460" s="3068"/>
      <c r="J460" s="3096" t="s">
        <v>5</v>
      </c>
      <c r="K460" s="3091" t="s">
        <v>6</v>
      </c>
      <c r="L460" s="3068"/>
      <c r="M460" s="95" t="s">
        <v>29</v>
      </c>
      <c r="N460" s="1985"/>
      <c r="O460" s="3067" t="s">
        <v>7</v>
      </c>
    </row>
    <row r="461" spans="1:23" ht="46.8" x14ac:dyDescent="0.3">
      <c r="A461" s="3088"/>
      <c r="B461" s="3090"/>
      <c r="C461" s="3084" t="s">
        <v>824</v>
      </c>
      <c r="D461" s="3085"/>
      <c r="E461" s="969" t="s">
        <v>9</v>
      </c>
      <c r="F461" s="3088"/>
      <c r="G461" s="2218" t="str">
        <f>'NORTH-1'!G8</f>
        <v>Reading at 00.00hr 
01.08.2023</v>
      </c>
      <c r="H461" s="2218" t="str">
        <f>'NORTH-1'!H8</f>
        <v>Reading at 00.00hr 
01.09.2023</v>
      </c>
      <c r="I461" s="1" t="s">
        <v>10</v>
      </c>
      <c r="J461" s="3088"/>
      <c r="K461" s="1" t="s">
        <v>11</v>
      </c>
      <c r="L461" s="1" t="s">
        <v>12</v>
      </c>
      <c r="M461" s="508" t="s">
        <v>30</v>
      </c>
      <c r="N461" s="1986" t="s">
        <v>41</v>
      </c>
      <c r="O461" s="3068"/>
      <c r="S461" s="2672">
        <v>15283200.000000071</v>
      </c>
      <c r="T461" s="2672">
        <v>15283200.000000071</v>
      </c>
      <c r="U461" s="33">
        <f>S461-T461</f>
        <v>0</v>
      </c>
      <c r="V461" s="1104">
        <f>U461/T461*100</f>
        <v>0</v>
      </c>
      <c r="W461" s="33" t="str">
        <f>IF(V461&gt;40,"FAULT",IF(V461&lt;-40,"CHECK","OK"))</f>
        <v>OK</v>
      </c>
    </row>
    <row r="462" spans="1:23" x14ac:dyDescent="0.3">
      <c r="A462" s="594">
        <v>1</v>
      </c>
      <c r="B462" s="551">
        <v>2</v>
      </c>
      <c r="C462" s="551">
        <v>3</v>
      </c>
      <c r="D462" s="551">
        <v>4</v>
      </c>
      <c r="E462" s="551">
        <v>5</v>
      </c>
      <c r="F462" s="551">
        <v>6</v>
      </c>
      <c r="G462" s="2618">
        <f>'PDB Bill AMR'!$H$5</f>
        <v>8</v>
      </c>
      <c r="H462" s="2618">
        <f>'PDB Bill AMR'!$H$5</f>
        <v>8</v>
      </c>
      <c r="I462" s="594" t="s">
        <v>2021</v>
      </c>
      <c r="J462" s="594">
        <v>10</v>
      </c>
      <c r="K462" s="2623" t="s">
        <v>2022</v>
      </c>
      <c r="L462" s="2623" t="s">
        <v>5041</v>
      </c>
      <c r="M462" s="594">
        <v>13</v>
      </c>
      <c r="N462" s="594">
        <v>14</v>
      </c>
      <c r="O462" s="594">
        <v>15</v>
      </c>
    </row>
    <row r="463" spans="1:23" x14ac:dyDescent="0.3">
      <c r="A463" s="524"/>
      <c r="B463" s="513" t="s">
        <v>2050</v>
      </c>
      <c r="C463" s="514"/>
      <c r="D463" s="514"/>
      <c r="E463" s="957"/>
      <c r="F463" s="514"/>
      <c r="G463" s="2211"/>
      <c r="H463" s="2211"/>
      <c r="I463" s="514"/>
      <c r="J463" s="514"/>
      <c r="K463" s="573"/>
      <c r="L463" s="514"/>
      <c r="M463" s="515"/>
      <c r="N463" s="1987"/>
      <c r="O463" s="11"/>
    </row>
    <row r="464" spans="1:23" x14ac:dyDescent="0.3">
      <c r="A464" s="507">
        <v>10</v>
      </c>
      <c r="B464" s="98" t="s">
        <v>1560</v>
      </c>
      <c r="C464" s="72">
        <v>11</v>
      </c>
      <c r="D464" s="943"/>
      <c r="E464" s="964">
        <v>51426631</v>
      </c>
      <c r="F464" s="31">
        <v>1</v>
      </c>
      <c r="G464" s="4">
        <v>7534732</v>
      </c>
      <c r="H464" s="4">
        <v>7663124</v>
      </c>
      <c r="I464" s="20">
        <f>H464-G464</f>
        <v>128392</v>
      </c>
      <c r="J464" s="507">
        <v>90</v>
      </c>
      <c r="K464" s="585">
        <f>F464*I464*J464</f>
        <v>11555280</v>
      </c>
      <c r="L464" s="21"/>
      <c r="M464" s="21">
        <f>K464*$M$434/$K$466</f>
        <v>11517019.198152777</v>
      </c>
      <c r="N464" s="1972"/>
      <c r="O464" s="11"/>
    </row>
    <row r="465" spans="1:23" x14ac:dyDescent="0.3">
      <c r="A465" s="507">
        <v>11</v>
      </c>
      <c r="B465" s="98" t="s">
        <v>1561</v>
      </c>
      <c r="C465" s="72">
        <v>11</v>
      </c>
      <c r="D465" s="944"/>
      <c r="E465" s="964">
        <v>51426633</v>
      </c>
      <c r="F465" s="31">
        <v>1</v>
      </c>
      <c r="G465" s="4">
        <v>7204409</v>
      </c>
      <c r="H465" s="4">
        <v>7295929</v>
      </c>
      <c r="I465" s="20">
        <f>H465-G465</f>
        <v>91520</v>
      </c>
      <c r="J465" s="507">
        <v>90</v>
      </c>
      <c r="K465" s="585">
        <f>F465*I465*J465</f>
        <v>8236800</v>
      </c>
      <c r="L465" s="21"/>
      <c r="M465" s="21">
        <f>K465*$M$434/$K$466</f>
        <v>8209527.0500883404</v>
      </c>
      <c r="N465" s="1972"/>
      <c r="O465" s="11"/>
    </row>
    <row r="466" spans="1:23" x14ac:dyDescent="0.3">
      <c r="A466" s="524"/>
      <c r="B466" s="94"/>
      <c r="C466" s="88"/>
      <c r="D466" s="88"/>
      <c r="E466" s="949"/>
      <c r="F466" s="37"/>
      <c r="G466" s="37">
        <v>0</v>
      </c>
      <c r="H466" s="37">
        <v>0</v>
      </c>
      <c r="I466" s="37"/>
      <c r="J466" s="94" t="s">
        <v>27</v>
      </c>
      <c r="K466" s="586">
        <f>SUM(K464:K465)</f>
        <v>19792080</v>
      </c>
      <c r="L466" s="42"/>
      <c r="M466" s="42">
        <f>SUM(M464:M465)</f>
        <v>19726546.248241119</v>
      </c>
      <c r="N466" s="1972"/>
      <c r="O466" s="11"/>
    </row>
    <row r="467" spans="1:23" x14ac:dyDescent="0.3">
      <c r="A467" s="519"/>
      <c r="B467" s="532" t="s">
        <v>2051</v>
      </c>
      <c r="C467" s="533"/>
      <c r="D467" s="533"/>
      <c r="E467" s="963"/>
      <c r="F467" s="533"/>
      <c r="G467" s="2216">
        <v>0</v>
      </c>
      <c r="H467" s="2216">
        <v>0</v>
      </c>
      <c r="I467" s="533"/>
      <c r="J467" s="533"/>
      <c r="K467" s="578"/>
      <c r="L467" s="533"/>
      <c r="M467" s="536"/>
      <c r="N467" s="1982"/>
      <c r="O467" s="507"/>
    </row>
    <row r="468" spans="1:23" x14ac:dyDescent="0.3">
      <c r="A468" s="519">
        <v>3</v>
      </c>
      <c r="B468" s="98" t="s">
        <v>1545</v>
      </c>
      <c r="C468" s="72">
        <v>11</v>
      </c>
      <c r="D468" s="1092" t="s">
        <v>1295</v>
      </c>
      <c r="E468" s="964" t="s">
        <v>1546</v>
      </c>
      <c r="F468" s="31">
        <v>1</v>
      </c>
      <c r="G468" s="2220">
        <v>23573.72</v>
      </c>
      <c r="H468" s="2220">
        <v>23943.96</v>
      </c>
      <c r="I468" s="19">
        <f t="shared" ref="I468:I489" si="82">H468-G468</f>
        <v>370.23999999999796</v>
      </c>
      <c r="J468" s="507">
        <v>8000</v>
      </c>
      <c r="K468" s="581"/>
      <c r="L468" s="21">
        <f t="shared" ref="L468:L489" si="83">F468*I468*J468</f>
        <v>2961919.9999999837</v>
      </c>
      <c r="M468" s="21">
        <f>L468*$K$490/$L$490</f>
        <v>2984086.1691430109</v>
      </c>
      <c r="N468" s="585" t="s">
        <v>97</v>
      </c>
      <c r="O468" s="14"/>
      <c r="R468" t="str">
        <f t="shared" ref="R468:R489" si="84">B468</f>
        <v>11 kV Link Road Feeder</v>
      </c>
      <c r="S468" s="2672">
        <f t="shared" ref="S468:S489" si="85">M468</f>
        <v>2984086.1691430109</v>
      </c>
      <c r="T468" s="2672">
        <v>2613745.6255715475</v>
      </c>
      <c r="U468" s="33">
        <f t="shared" ref="U468:U489" si="86">S468-T468</f>
        <v>370340.54357146332</v>
      </c>
      <c r="V468" s="1104">
        <f t="shared" ref="V468:V489" si="87">U468/T468*100</f>
        <v>14.168958905114609</v>
      </c>
      <c r="W468" s="33" t="str">
        <f t="shared" ref="W468:W489" si="88">IF(V468&gt;40,"FAULT",IF(V468&lt;-40,"CHECK","OK"))</f>
        <v>OK</v>
      </c>
    </row>
    <row r="469" spans="1:23" ht="26.4" x14ac:dyDescent="0.3">
      <c r="A469" s="519"/>
      <c r="B469" s="98"/>
      <c r="C469" s="72">
        <v>11</v>
      </c>
      <c r="D469" s="1095"/>
      <c r="E469" s="964" t="s">
        <v>1547</v>
      </c>
      <c r="F469" s="31">
        <v>1</v>
      </c>
      <c r="G469" s="2220">
        <v>88158.495999999999</v>
      </c>
      <c r="H469" s="2220">
        <v>91112.320000000007</v>
      </c>
      <c r="I469" s="19">
        <f t="shared" si="82"/>
        <v>2953.8240000000078</v>
      </c>
      <c r="J469" s="507">
        <v>1000</v>
      </c>
      <c r="K469" s="581"/>
      <c r="L469" s="21">
        <f t="shared" si="83"/>
        <v>2953824.0000000079</v>
      </c>
      <c r="M469" s="21">
        <f t="shared" ref="M469:M489" si="89">L469*$K$490/$L$490</f>
        <v>2975929.5809754343</v>
      </c>
      <c r="N469" s="585" t="s">
        <v>97</v>
      </c>
      <c r="O469" s="14"/>
      <c r="R469">
        <f t="shared" si="84"/>
        <v>0</v>
      </c>
      <c r="S469" s="2672">
        <f t="shared" si="85"/>
        <v>2975929.5809754343</v>
      </c>
      <c r="T469" s="2672">
        <v>2607402.2302424181</v>
      </c>
      <c r="U469" s="33">
        <f t="shared" si="86"/>
        <v>368527.35073301615</v>
      </c>
      <c r="V469" s="1104">
        <f t="shared" si="87"/>
        <v>14.133889526463781</v>
      </c>
      <c r="W469" s="33" t="str">
        <f t="shared" si="88"/>
        <v>OK</v>
      </c>
    </row>
    <row r="470" spans="1:23" ht="26.4" x14ac:dyDescent="0.3">
      <c r="A470" s="519">
        <v>4</v>
      </c>
      <c r="B470" s="98" t="s">
        <v>1548</v>
      </c>
      <c r="C470" s="72">
        <v>11</v>
      </c>
      <c r="D470" s="1095"/>
      <c r="E470" s="964" t="s">
        <v>1549</v>
      </c>
      <c r="F470" s="31">
        <v>1</v>
      </c>
      <c r="G470" s="2220">
        <v>77285.778000000006</v>
      </c>
      <c r="H470" s="2220">
        <v>78379.259999999995</v>
      </c>
      <c r="I470" s="19">
        <f t="shared" si="82"/>
        <v>1093.4819999999891</v>
      </c>
      <c r="J470" s="507">
        <v>1000</v>
      </c>
      <c r="K470" s="581"/>
      <c r="L470" s="21">
        <f t="shared" si="83"/>
        <v>1093481.9999999891</v>
      </c>
      <c r="M470" s="21">
        <f t="shared" si="89"/>
        <v>1101665.3091261152</v>
      </c>
      <c r="N470" s="585" t="s">
        <v>97</v>
      </c>
      <c r="O470" s="14"/>
      <c r="R470" t="str">
        <f t="shared" si="84"/>
        <v>11 kV Lamapara Express Feeder</v>
      </c>
      <c r="S470" s="2672">
        <f t="shared" si="85"/>
        <v>1101665.3091261152</v>
      </c>
      <c r="T470" s="2672">
        <v>726895.71305373986</v>
      </c>
      <c r="U470" s="33">
        <f t="shared" si="86"/>
        <v>374769.59607237531</v>
      </c>
      <c r="V470" s="1104">
        <f t="shared" si="87"/>
        <v>51.557546611183326</v>
      </c>
      <c r="W470" s="33" t="str">
        <f t="shared" si="88"/>
        <v>FAULT</v>
      </c>
    </row>
    <row r="471" spans="1:23" x14ac:dyDescent="0.3">
      <c r="A471" s="519">
        <v>5</v>
      </c>
      <c r="B471" s="98" t="s">
        <v>1550</v>
      </c>
      <c r="C471" s="72">
        <v>11</v>
      </c>
      <c r="D471" s="1095"/>
      <c r="E471" s="964" t="s">
        <v>1551</v>
      </c>
      <c r="F471" s="31">
        <v>1</v>
      </c>
      <c r="G471" s="2220">
        <v>17710.59</v>
      </c>
      <c r="H471" s="2220">
        <v>17905.310000000001</v>
      </c>
      <c r="I471" s="19">
        <f t="shared" si="82"/>
        <v>194.72000000000116</v>
      </c>
      <c r="J471" s="507">
        <v>8000</v>
      </c>
      <c r="K471" s="581"/>
      <c r="L471" s="21">
        <f t="shared" si="83"/>
        <v>1557760.0000000093</v>
      </c>
      <c r="M471" s="21">
        <f t="shared" si="89"/>
        <v>1569417.8339875047</v>
      </c>
      <c r="N471" s="585" t="s">
        <v>97</v>
      </c>
      <c r="O471" s="14"/>
      <c r="R471" t="str">
        <f t="shared" si="84"/>
        <v>11 kV Kutubpur Feeder***</v>
      </c>
      <c r="S471" s="2672">
        <f t="shared" si="85"/>
        <v>1569417.8339875047</v>
      </c>
      <c r="T471" s="2672">
        <v>1641482.3695216014</v>
      </c>
      <c r="U471" s="33">
        <f t="shared" si="86"/>
        <v>-72064.535534096649</v>
      </c>
      <c r="V471" s="1104">
        <f t="shared" si="87"/>
        <v>-4.390210755361287</v>
      </c>
      <c r="W471" s="33" t="str">
        <f t="shared" si="88"/>
        <v>OK</v>
      </c>
    </row>
    <row r="472" spans="1:23" x14ac:dyDescent="0.3">
      <c r="A472" s="519"/>
      <c r="B472" s="98"/>
      <c r="C472" s="72">
        <v>11</v>
      </c>
      <c r="D472" s="1092" t="s">
        <v>1295</v>
      </c>
      <c r="E472" s="964" t="s">
        <v>1350</v>
      </c>
      <c r="F472" s="31">
        <v>1</v>
      </c>
      <c r="G472" s="2220">
        <v>40597.4</v>
      </c>
      <c r="H472" s="2220">
        <v>42153.8</v>
      </c>
      <c r="I472" s="19">
        <f t="shared" si="82"/>
        <v>1556.4000000000015</v>
      </c>
      <c r="J472" s="507">
        <v>1000</v>
      </c>
      <c r="K472" s="581"/>
      <c r="L472" s="21">
        <f t="shared" si="83"/>
        <v>1556400.0000000014</v>
      </c>
      <c r="M472" s="21">
        <f t="shared" si="89"/>
        <v>1568047.6561332555</v>
      </c>
      <c r="N472" s="585" t="s">
        <v>97</v>
      </c>
      <c r="O472" s="14"/>
      <c r="R472">
        <f t="shared" si="84"/>
        <v>0</v>
      </c>
      <c r="S472" s="2672">
        <f t="shared" si="85"/>
        <v>1568047.6561332555</v>
      </c>
      <c r="T472" s="2672">
        <v>1639602.9946709962</v>
      </c>
      <c r="U472" s="33">
        <f t="shared" si="86"/>
        <v>-71555.338537740754</v>
      </c>
      <c r="V472" s="1104">
        <f t="shared" si="87"/>
        <v>-4.3641868653758529</v>
      </c>
      <c r="W472" s="33" t="str">
        <f t="shared" si="88"/>
        <v>OK</v>
      </c>
    </row>
    <row r="473" spans="1:23" x14ac:dyDescent="0.3">
      <c r="A473" s="519">
        <v>6</v>
      </c>
      <c r="B473" s="98" t="s">
        <v>1552</v>
      </c>
      <c r="C473" s="72">
        <v>11</v>
      </c>
      <c r="D473" s="1095"/>
      <c r="E473" s="964" t="s">
        <v>1553</v>
      </c>
      <c r="F473" s="31">
        <v>1</v>
      </c>
      <c r="G473" s="2220">
        <v>3508.42</v>
      </c>
      <c r="H473" s="2220">
        <v>3533.8</v>
      </c>
      <c r="I473" s="19">
        <f t="shared" si="82"/>
        <v>25.380000000000109</v>
      </c>
      <c r="J473" s="507">
        <v>60000</v>
      </c>
      <c r="K473" s="581"/>
      <c r="L473" s="21">
        <f t="shared" si="83"/>
        <v>1522800.0000000065</v>
      </c>
      <c r="M473" s="21">
        <f t="shared" si="89"/>
        <v>1534196.2032637685</v>
      </c>
      <c r="N473" s="585" t="s">
        <v>98</v>
      </c>
      <c r="O473" s="14"/>
      <c r="R473" t="str">
        <f t="shared" si="84"/>
        <v>11 kV Ramarbagh Feeder (F1)</v>
      </c>
      <c r="S473" s="2671">
        <f t="shared" si="85"/>
        <v>1534196.2032637685</v>
      </c>
      <c r="T473" s="2671">
        <v>1364062.3915732044</v>
      </c>
      <c r="U473" s="33">
        <f t="shared" si="86"/>
        <v>170133.81169056403</v>
      </c>
      <c r="V473" s="1104">
        <f t="shared" si="87"/>
        <v>12.472582833571478</v>
      </c>
      <c r="W473" s="33" t="str">
        <f t="shared" si="88"/>
        <v>OK</v>
      </c>
    </row>
    <row r="474" spans="1:23" x14ac:dyDescent="0.3">
      <c r="A474" s="519"/>
      <c r="B474" s="98"/>
      <c r="C474" s="72">
        <v>11</v>
      </c>
      <c r="D474" s="1092" t="s">
        <v>1295</v>
      </c>
      <c r="E474" s="964"/>
      <c r="F474" s="31">
        <v>1</v>
      </c>
      <c r="G474" s="2220">
        <v>8395.82</v>
      </c>
      <c r="H474" s="2220">
        <v>8395.82</v>
      </c>
      <c r="I474" s="19">
        <f t="shared" si="82"/>
        <v>0</v>
      </c>
      <c r="J474" s="507">
        <v>1000</v>
      </c>
      <c r="K474" s="581"/>
      <c r="L474" s="21">
        <f t="shared" si="83"/>
        <v>0</v>
      </c>
      <c r="M474" s="21">
        <f t="shared" si="89"/>
        <v>0</v>
      </c>
      <c r="N474" s="585" t="s">
        <v>98</v>
      </c>
      <c r="O474" s="14"/>
      <c r="R474">
        <f t="shared" si="84"/>
        <v>0</v>
      </c>
      <c r="S474" s="2672">
        <f t="shared" si="85"/>
        <v>0</v>
      </c>
      <c r="T474" s="2672">
        <v>0</v>
      </c>
      <c r="U474" s="33">
        <f t="shared" si="86"/>
        <v>0</v>
      </c>
      <c r="V474" s="1104" t="e">
        <f t="shared" si="87"/>
        <v>#DIV/0!</v>
      </c>
      <c r="W474" s="33" t="e">
        <f t="shared" si="88"/>
        <v>#DIV/0!</v>
      </c>
    </row>
    <row r="475" spans="1:23" x14ac:dyDescent="0.3">
      <c r="A475" s="519">
        <v>7</v>
      </c>
      <c r="B475" s="98" t="s">
        <v>1554</v>
      </c>
      <c r="C475" s="72">
        <v>11</v>
      </c>
      <c r="D475" s="1095"/>
      <c r="E475" s="964" t="s">
        <v>1555</v>
      </c>
      <c r="F475" s="31">
        <v>1</v>
      </c>
      <c r="G475" s="2220">
        <v>3791.19</v>
      </c>
      <c r="H475" s="2220">
        <v>3837.99</v>
      </c>
      <c r="I475" s="19">
        <f t="shared" si="82"/>
        <v>46.799999999999727</v>
      </c>
      <c r="J475" s="507">
        <v>60000</v>
      </c>
      <c r="K475" s="581"/>
      <c r="L475" s="21">
        <f t="shared" si="83"/>
        <v>2807999.9999999837</v>
      </c>
      <c r="M475" s="21">
        <f t="shared" si="89"/>
        <v>2829014.2755218144</v>
      </c>
      <c r="N475" s="585" t="s">
        <v>110</v>
      </c>
      <c r="O475" s="14"/>
      <c r="R475" t="str">
        <f t="shared" si="84"/>
        <v>11 kV Tushardhara Feeder (F2)</v>
      </c>
      <c r="S475" s="2673">
        <f t="shared" si="85"/>
        <v>2829014.2755218144</v>
      </c>
      <c r="T475" s="2673">
        <v>2689931.0361823523</v>
      </c>
      <c r="U475" s="33">
        <f t="shared" si="86"/>
        <v>139083.23933946202</v>
      </c>
      <c r="V475" s="1104">
        <f t="shared" si="87"/>
        <v>5.1705132015895101</v>
      </c>
      <c r="W475" s="33" t="str">
        <f t="shared" si="88"/>
        <v>OK</v>
      </c>
    </row>
    <row r="476" spans="1:23" x14ac:dyDescent="0.3">
      <c r="A476" s="519">
        <v>8</v>
      </c>
      <c r="B476" s="98" t="s">
        <v>1556</v>
      </c>
      <c r="C476" s="72">
        <v>11</v>
      </c>
      <c r="D476" s="1095"/>
      <c r="E476" s="964" t="s">
        <v>1557</v>
      </c>
      <c r="F476" s="31">
        <v>1</v>
      </c>
      <c r="G476" s="2220">
        <v>3284.92</v>
      </c>
      <c r="H476" s="2220">
        <v>3301.78</v>
      </c>
      <c r="I476" s="19">
        <f t="shared" si="82"/>
        <v>16.860000000000127</v>
      </c>
      <c r="J476" s="507">
        <v>60000</v>
      </c>
      <c r="K476" s="581"/>
      <c r="L476" s="21">
        <f t="shared" si="83"/>
        <v>1011600.0000000077</v>
      </c>
      <c r="M476" s="21">
        <f t="shared" si="89"/>
        <v>1019170.5274636416</v>
      </c>
      <c r="N476" s="585" t="s">
        <v>110</v>
      </c>
      <c r="O476" s="14"/>
      <c r="R476" t="str">
        <f t="shared" si="84"/>
        <v>11 kV Matuail Medical Feeder (F3)</v>
      </c>
      <c r="S476" s="2672">
        <f t="shared" si="85"/>
        <v>1019170.5274636416</v>
      </c>
      <c r="T476" s="2672">
        <v>792368.6870160891</v>
      </c>
      <c r="U476" s="33">
        <f t="shared" si="86"/>
        <v>226801.8404475525</v>
      </c>
      <c r="V476" s="1104">
        <f t="shared" si="87"/>
        <v>28.623271485101892</v>
      </c>
      <c r="W476" s="33" t="str">
        <f t="shared" si="88"/>
        <v>OK</v>
      </c>
    </row>
    <row r="477" spans="1:23" x14ac:dyDescent="0.3">
      <c r="A477" s="519"/>
      <c r="B477" s="98"/>
      <c r="C477" s="72">
        <v>11</v>
      </c>
      <c r="D477" s="1092" t="s">
        <v>1295</v>
      </c>
      <c r="E477" s="964"/>
      <c r="F477" s="31">
        <v>1</v>
      </c>
      <c r="G477" s="2220">
        <v>63825.370999999999</v>
      </c>
      <c r="H477" s="2220">
        <v>63825.370999999999</v>
      </c>
      <c r="I477" s="19">
        <f t="shared" si="82"/>
        <v>0</v>
      </c>
      <c r="J477" s="507">
        <v>1000</v>
      </c>
      <c r="K477" s="581"/>
      <c r="L477" s="21">
        <f t="shared" si="83"/>
        <v>0</v>
      </c>
      <c r="M477" s="21">
        <f t="shared" si="89"/>
        <v>0</v>
      </c>
      <c r="N477" s="585" t="s">
        <v>110</v>
      </c>
      <c r="O477" s="14"/>
      <c r="R477">
        <f t="shared" si="84"/>
        <v>0</v>
      </c>
      <c r="S477" s="2672">
        <f t="shared" si="85"/>
        <v>0</v>
      </c>
      <c r="T477" s="2672">
        <v>0</v>
      </c>
      <c r="U477" s="33">
        <f t="shared" si="86"/>
        <v>0</v>
      </c>
      <c r="V477" s="1104" t="e">
        <f t="shared" si="87"/>
        <v>#DIV/0!</v>
      </c>
      <c r="W477" s="33" t="e">
        <f t="shared" si="88"/>
        <v>#DIV/0!</v>
      </c>
    </row>
    <row r="478" spans="1:23" ht="26.4" x14ac:dyDescent="0.3">
      <c r="A478" s="519">
        <v>9</v>
      </c>
      <c r="B478" s="98" t="s">
        <v>1558</v>
      </c>
      <c r="C478" s="72">
        <v>11</v>
      </c>
      <c r="D478" s="1095"/>
      <c r="E478" s="964" t="s">
        <v>1559</v>
      </c>
      <c r="F478" s="31">
        <v>1</v>
      </c>
      <c r="G478" s="2220">
        <v>65554.036999999997</v>
      </c>
      <c r="H478" s="2220">
        <v>65883.888000000006</v>
      </c>
      <c r="I478" s="19">
        <f t="shared" si="82"/>
        <v>329.85100000000966</v>
      </c>
      <c r="J478" s="507">
        <v>1000</v>
      </c>
      <c r="K478" s="581"/>
      <c r="L478" s="21">
        <f t="shared" si="83"/>
        <v>329851.00000000966</v>
      </c>
      <c r="M478" s="21">
        <f t="shared" si="89"/>
        <v>332319.5113230694</v>
      </c>
      <c r="N478" s="585" t="s">
        <v>110</v>
      </c>
      <c r="O478" s="14"/>
      <c r="R478" t="str">
        <f t="shared" si="84"/>
        <v>11 kV Rupayan Town Feeder (F4)</v>
      </c>
      <c r="S478" s="2672">
        <f t="shared" si="85"/>
        <v>332319.5113230694</v>
      </c>
      <c r="T478" s="2672">
        <v>349545.53471526765</v>
      </c>
      <c r="U478" s="33">
        <f t="shared" si="86"/>
        <v>-17226.023392198258</v>
      </c>
      <c r="V478" s="1104">
        <f t="shared" si="87"/>
        <v>-4.9281199962202944</v>
      </c>
      <c r="W478" s="33" t="str">
        <f t="shared" si="88"/>
        <v>OK</v>
      </c>
    </row>
    <row r="479" spans="1:23" x14ac:dyDescent="0.3">
      <c r="A479" s="519">
        <v>12</v>
      </c>
      <c r="B479" s="98" t="s">
        <v>1562</v>
      </c>
      <c r="C479" s="72">
        <v>11</v>
      </c>
      <c r="D479" s="1095"/>
      <c r="E479" s="964" t="s">
        <v>1563</v>
      </c>
      <c r="F479" s="31">
        <v>1</v>
      </c>
      <c r="G479" s="2220">
        <v>2368.9899999999998</v>
      </c>
      <c r="H479" s="2220">
        <v>2377.5100000000002</v>
      </c>
      <c r="I479" s="19">
        <f t="shared" si="82"/>
        <v>8.5200000000004366</v>
      </c>
      <c r="J479" s="507">
        <v>60000</v>
      </c>
      <c r="K479" s="581"/>
      <c r="L479" s="21">
        <f t="shared" si="83"/>
        <v>511200.00000002619</v>
      </c>
      <c r="M479" s="21">
        <f t="shared" si="89"/>
        <v>515025.67580015457</v>
      </c>
      <c r="N479" s="585" t="s">
        <v>98</v>
      </c>
      <c r="O479" s="14"/>
      <c r="R479" t="str">
        <f t="shared" si="84"/>
        <v>11 kV Shibu Market Feeder (F7)</v>
      </c>
      <c r="S479" s="2672">
        <f t="shared" si="85"/>
        <v>515025.67580015457</v>
      </c>
      <c r="T479" s="2672">
        <v>398306.21833935805</v>
      </c>
      <c r="U479" s="33">
        <f t="shared" si="86"/>
        <v>116719.45746079652</v>
      </c>
      <c r="V479" s="1104">
        <f t="shared" si="87"/>
        <v>29.303950600477748</v>
      </c>
      <c r="W479" s="33" t="str">
        <f t="shared" si="88"/>
        <v>OK</v>
      </c>
    </row>
    <row r="480" spans="1:23" ht="46.8" x14ac:dyDescent="0.3">
      <c r="A480" s="519">
        <v>13</v>
      </c>
      <c r="B480" s="649" t="s">
        <v>1564</v>
      </c>
      <c r="C480" s="72">
        <v>11</v>
      </c>
      <c r="D480" s="1095"/>
      <c r="E480" s="964" t="s">
        <v>1565</v>
      </c>
      <c r="F480" s="31">
        <v>1</v>
      </c>
      <c r="G480" s="2220">
        <v>961.35799999999995</v>
      </c>
      <c r="H480" s="2220">
        <v>2257.5030000000002</v>
      </c>
      <c r="I480" s="19">
        <f t="shared" si="82"/>
        <v>1296.1450000000002</v>
      </c>
      <c r="J480" s="507">
        <v>1000</v>
      </c>
      <c r="K480" s="2654">
        <v>959252.99999999988</v>
      </c>
      <c r="L480" s="21">
        <f>K480/20*31</f>
        <v>1486842.15</v>
      </c>
      <c r="M480" s="21">
        <f t="shared" si="89"/>
        <v>1497969.2549136649</v>
      </c>
      <c r="N480" s="585" t="s">
        <v>98</v>
      </c>
      <c r="O480" s="2022" t="s">
        <v>5054</v>
      </c>
      <c r="R480" t="str">
        <f t="shared" si="84"/>
        <v>11 kV Soma-Sagar Steel (F6)</v>
      </c>
      <c r="S480" s="2672">
        <f t="shared" si="85"/>
        <v>1497969.2549136649</v>
      </c>
      <c r="T480" s="2672">
        <v>1502329.9696450704</v>
      </c>
      <c r="U480" s="33">
        <f t="shared" si="86"/>
        <v>-4360.7147314054891</v>
      </c>
      <c r="V480" s="1104">
        <f t="shared" si="87"/>
        <v>-0.29026344541577109</v>
      </c>
      <c r="W480" s="33" t="str">
        <f t="shared" si="88"/>
        <v>OK</v>
      </c>
    </row>
    <row r="481" spans="1:23" x14ac:dyDescent="0.3">
      <c r="A481" s="519">
        <v>14</v>
      </c>
      <c r="B481" s="98" t="s">
        <v>1566</v>
      </c>
      <c r="C481" s="72">
        <v>11</v>
      </c>
      <c r="D481" s="1095"/>
      <c r="E481" s="964" t="s">
        <v>1567</v>
      </c>
      <c r="F481" s="31">
        <v>1</v>
      </c>
      <c r="G481" s="2220">
        <v>4378.18</v>
      </c>
      <c r="H481" s="2220">
        <v>4421.83</v>
      </c>
      <c r="I481" s="19">
        <f t="shared" si="82"/>
        <v>43.649999999999636</v>
      </c>
      <c r="J481" s="507">
        <v>60000</v>
      </c>
      <c r="K481" s="581"/>
      <c r="L481" s="21">
        <f>F481*I481*J481</f>
        <v>2618999.9999999781</v>
      </c>
      <c r="M481" s="21">
        <f t="shared" si="89"/>
        <v>2638599.8531309166</v>
      </c>
      <c r="N481" s="585" t="s">
        <v>110</v>
      </c>
      <c r="O481" s="14"/>
      <c r="R481" t="str">
        <f t="shared" si="84"/>
        <v>11 kV Jhalkuri Feeder (F8)</v>
      </c>
      <c r="S481" s="2672">
        <f t="shared" si="85"/>
        <v>2638599.8531309166</v>
      </c>
      <c r="T481" s="2672">
        <v>2625668.5412904904</v>
      </c>
      <c r="U481" s="33">
        <f t="shared" si="86"/>
        <v>12931.311840426177</v>
      </c>
      <c r="V481" s="1104">
        <f t="shared" si="87"/>
        <v>0.4924959733900976</v>
      </c>
      <c r="W481" s="33" t="str">
        <f t="shared" si="88"/>
        <v>OK</v>
      </c>
    </row>
    <row r="482" spans="1:23" ht="26.4" x14ac:dyDescent="0.3">
      <c r="A482" s="519">
        <v>15</v>
      </c>
      <c r="B482" s="641" t="s">
        <v>1568</v>
      </c>
      <c r="C482" s="72">
        <v>11</v>
      </c>
      <c r="D482" s="1092" t="s">
        <v>1295</v>
      </c>
      <c r="E482" s="964" t="s">
        <v>1569</v>
      </c>
      <c r="F482" s="31">
        <v>1</v>
      </c>
      <c r="G482" s="2220">
        <v>42215.368000000002</v>
      </c>
      <c r="H482" s="2220">
        <v>42215.368000000002</v>
      </c>
      <c r="I482" s="19">
        <f t="shared" si="82"/>
        <v>0</v>
      </c>
      <c r="J482" s="507">
        <v>1000</v>
      </c>
      <c r="K482" s="581"/>
      <c r="L482" s="21">
        <f t="shared" si="83"/>
        <v>0</v>
      </c>
      <c r="M482" s="21">
        <f t="shared" si="89"/>
        <v>0</v>
      </c>
      <c r="N482" s="585" t="s">
        <v>110</v>
      </c>
      <c r="O482" s="14"/>
      <c r="R482" t="str">
        <f t="shared" si="84"/>
        <v>11 kV Madani Nagar Feeder (F9)</v>
      </c>
      <c r="S482" s="2672">
        <f t="shared" si="85"/>
        <v>0</v>
      </c>
      <c r="T482" s="2672">
        <v>0</v>
      </c>
      <c r="U482" s="33">
        <f t="shared" si="86"/>
        <v>0</v>
      </c>
      <c r="V482" s="1104" t="e">
        <f t="shared" si="87"/>
        <v>#DIV/0!</v>
      </c>
      <c r="W482" s="33" t="e">
        <f t="shared" si="88"/>
        <v>#DIV/0!</v>
      </c>
    </row>
    <row r="483" spans="1:23" x14ac:dyDescent="0.3">
      <c r="A483" s="519"/>
      <c r="B483" s="98"/>
      <c r="C483" s="72">
        <v>11</v>
      </c>
      <c r="D483" s="1095"/>
      <c r="E483" s="964" t="s">
        <v>1570</v>
      </c>
      <c r="F483" s="31">
        <v>1</v>
      </c>
      <c r="G483" s="2220">
        <v>4189.2700000000004</v>
      </c>
      <c r="H483" s="2220">
        <v>4211.82</v>
      </c>
      <c r="I483" s="19">
        <f t="shared" si="82"/>
        <v>22.549999999999272</v>
      </c>
      <c r="J483" s="507">
        <v>60000</v>
      </c>
      <c r="K483" s="581"/>
      <c r="L483" s="652">
        <f>F483*I483*J483</f>
        <v>1352999.9999999562</v>
      </c>
      <c r="M483" s="21">
        <f t="shared" si="89"/>
        <v>1363125.4682268209</v>
      </c>
      <c r="N483" s="585" t="s">
        <v>110</v>
      </c>
      <c r="O483" s="2657"/>
      <c r="R483">
        <f t="shared" si="84"/>
        <v>0</v>
      </c>
      <c r="S483" s="2672">
        <f t="shared" si="85"/>
        <v>1363125.4682268209</v>
      </c>
      <c r="T483" s="2672">
        <v>1274337.3987053044</v>
      </c>
      <c r="U483" s="33">
        <f t="shared" si="86"/>
        <v>88788.069521516562</v>
      </c>
      <c r="V483" s="1104">
        <f t="shared" si="87"/>
        <v>6.9673910231091911</v>
      </c>
      <c r="W483" s="33" t="str">
        <f t="shared" si="88"/>
        <v>OK</v>
      </c>
    </row>
    <row r="484" spans="1:23" x14ac:dyDescent="0.3">
      <c r="A484" s="519">
        <v>16</v>
      </c>
      <c r="B484" s="98" t="s">
        <v>1571</v>
      </c>
      <c r="C484" s="72">
        <v>11</v>
      </c>
      <c r="D484" s="1095"/>
      <c r="E484" s="964" t="s">
        <v>1572</v>
      </c>
      <c r="F484" s="31">
        <v>1</v>
      </c>
      <c r="G484" s="2220">
        <v>112.4599</v>
      </c>
      <c r="H484" s="2220">
        <v>116.48560000000001</v>
      </c>
      <c r="I484" s="19">
        <f t="shared" si="82"/>
        <v>4.0257000000000005</v>
      </c>
      <c r="J484" s="507">
        <v>60000</v>
      </c>
      <c r="K484" s="581"/>
      <c r="L484" s="21">
        <f t="shared" si="83"/>
        <v>241542.00000000003</v>
      </c>
      <c r="M484" s="21">
        <f t="shared" si="89"/>
        <v>243349.6318155606</v>
      </c>
      <c r="N484" s="585" t="s">
        <v>94</v>
      </c>
      <c r="O484" s="14"/>
      <c r="R484" t="str">
        <f t="shared" si="84"/>
        <v>11 kV Rajmahal Feeder (F10)</v>
      </c>
      <c r="S484" s="2672">
        <f t="shared" si="85"/>
        <v>243349.6318155606</v>
      </c>
      <c r="T484" s="2672">
        <v>240620.60587351373</v>
      </c>
      <c r="U484" s="33">
        <f t="shared" si="86"/>
        <v>2729.0259420468647</v>
      </c>
      <c r="V484" s="1104">
        <f t="shared" si="87"/>
        <v>1.1341613625066769</v>
      </c>
      <c r="W484" s="33" t="str">
        <f t="shared" si="88"/>
        <v>OK</v>
      </c>
    </row>
    <row r="485" spans="1:23" ht="26.4" x14ac:dyDescent="0.3">
      <c r="A485" s="519">
        <v>17</v>
      </c>
      <c r="B485" s="649" t="s">
        <v>1573</v>
      </c>
      <c r="C485" s="72">
        <v>11</v>
      </c>
      <c r="D485" s="1095"/>
      <c r="E485" s="964" t="s">
        <v>1574</v>
      </c>
      <c r="F485" s="31">
        <v>1</v>
      </c>
      <c r="G485" s="2220">
        <v>75324.362999999998</v>
      </c>
      <c r="H485" s="2220">
        <v>75817.099000000002</v>
      </c>
      <c r="I485" s="19">
        <f t="shared" si="82"/>
        <v>492.73600000000442</v>
      </c>
      <c r="J485" s="507">
        <v>1000</v>
      </c>
      <c r="K485" s="581" t="s">
        <v>292</v>
      </c>
      <c r="L485" s="21">
        <f>1.73*10.5*O485*0.9*24*31</f>
        <v>1277144.82</v>
      </c>
      <c r="M485" s="21">
        <f t="shared" si="89"/>
        <v>1286702.6095757689</v>
      </c>
      <c r="N485" s="585" t="s">
        <v>110</v>
      </c>
      <c r="O485" s="14">
        <v>105</v>
      </c>
      <c r="R485" t="str">
        <f t="shared" si="84"/>
        <v>11 kV Bhuighor Bazar</v>
      </c>
      <c r="S485" s="2672">
        <f t="shared" si="85"/>
        <v>1286702.6095757689</v>
      </c>
      <c r="T485" s="2672">
        <v>1290448.3092996515</v>
      </c>
      <c r="U485" s="33">
        <f t="shared" si="86"/>
        <v>-3745.6997238826007</v>
      </c>
      <c r="V485" s="1104">
        <f t="shared" si="87"/>
        <v>-0.29026344541576066</v>
      </c>
      <c r="W485" s="33" t="str">
        <f t="shared" si="88"/>
        <v>OK</v>
      </c>
    </row>
    <row r="486" spans="1:23" ht="26.4" x14ac:dyDescent="0.3">
      <c r="A486" s="519">
        <v>18</v>
      </c>
      <c r="B486" s="98" t="s">
        <v>1575</v>
      </c>
      <c r="C486" s="72">
        <v>11</v>
      </c>
      <c r="D486" s="1095"/>
      <c r="E486" s="964" t="s">
        <v>1576</v>
      </c>
      <c r="F486" s="31">
        <v>1</v>
      </c>
      <c r="G486" s="2220">
        <v>80274.517999999996</v>
      </c>
      <c r="H486" s="2220">
        <v>81065.982999999993</v>
      </c>
      <c r="I486" s="19">
        <f t="shared" si="82"/>
        <v>791.46499999999651</v>
      </c>
      <c r="J486" s="507">
        <v>1000</v>
      </c>
      <c r="K486" s="581"/>
      <c r="L486" s="21">
        <f t="shared" si="83"/>
        <v>791464.99999999651</v>
      </c>
      <c r="M486" s="21">
        <f t="shared" si="89"/>
        <v>797388.09956405836</v>
      </c>
      <c r="N486" s="585" t="s">
        <v>98</v>
      </c>
      <c r="O486" s="14"/>
      <c r="R486" t="str">
        <f t="shared" si="84"/>
        <v xml:space="preserve">11 kV Tokkar Math Feeder </v>
      </c>
      <c r="S486" s="2672">
        <f t="shared" si="85"/>
        <v>797388.09956405836</v>
      </c>
      <c r="T486" s="2672">
        <v>771061.02204311301</v>
      </c>
      <c r="U486" s="33">
        <f t="shared" si="86"/>
        <v>26327.077520945342</v>
      </c>
      <c r="V486" s="1104">
        <f t="shared" si="87"/>
        <v>3.4143961072218865</v>
      </c>
      <c r="W486" s="33" t="str">
        <f t="shared" si="88"/>
        <v>OK</v>
      </c>
    </row>
    <row r="487" spans="1:23" x14ac:dyDescent="0.3">
      <c r="A487" s="521">
        <v>19</v>
      </c>
      <c r="B487" s="98" t="s">
        <v>1577</v>
      </c>
      <c r="C487" s="72">
        <v>11</v>
      </c>
      <c r="D487" s="1095"/>
      <c r="E487" s="964" t="s">
        <v>1578</v>
      </c>
      <c r="F487" s="31">
        <v>1</v>
      </c>
      <c r="G487" s="2220">
        <v>193.1</v>
      </c>
      <c r="H487" s="2220">
        <v>202.9</v>
      </c>
      <c r="I487" s="19">
        <f t="shared" si="82"/>
        <v>9.8000000000000114</v>
      </c>
      <c r="J487" s="507">
        <v>1000</v>
      </c>
      <c r="K487" s="582"/>
      <c r="L487" s="21">
        <f t="shared" si="83"/>
        <v>9800.0000000000109</v>
      </c>
      <c r="M487" s="21">
        <f t="shared" si="89"/>
        <v>9873.3404202685088</v>
      </c>
      <c r="N487" s="585" t="s">
        <v>98</v>
      </c>
      <c r="O487" s="13"/>
      <c r="R487" t="str">
        <f t="shared" si="84"/>
        <v>11 kV Osmani Stadium Feeder*****</v>
      </c>
      <c r="S487" s="2672">
        <f t="shared" si="85"/>
        <v>9873.3404202685088</v>
      </c>
      <c r="T487" s="2672">
        <v>9194.7909357897424</v>
      </c>
      <c r="U487" s="33">
        <f t="shared" si="86"/>
        <v>678.54948447876632</v>
      </c>
      <c r="V487" s="1104">
        <f t="shared" si="87"/>
        <v>7.3797162895524338</v>
      </c>
      <c r="W487" s="33" t="str">
        <f t="shared" si="88"/>
        <v>OK</v>
      </c>
    </row>
    <row r="488" spans="1:23" x14ac:dyDescent="0.3">
      <c r="A488" s="521">
        <v>16</v>
      </c>
      <c r="B488" s="98" t="s">
        <v>1543</v>
      </c>
      <c r="C488" s="72">
        <v>0.41499999999999998</v>
      </c>
      <c r="D488" s="1095"/>
      <c r="E488" s="964">
        <v>2001123043119</v>
      </c>
      <c r="F488" s="31">
        <v>1</v>
      </c>
      <c r="G488" s="2220">
        <v>7351.2</v>
      </c>
      <c r="H488" s="2220">
        <v>7430.6</v>
      </c>
      <c r="I488" s="19">
        <f t="shared" si="82"/>
        <v>79.400000000000546</v>
      </c>
      <c r="J488" s="507">
        <v>160</v>
      </c>
      <c r="K488" s="582"/>
      <c r="L488" s="21">
        <f t="shared" si="83"/>
        <v>12704.000000000087</v>
      </c>
      <c r="M488" s="21">
        <f t="shared" si="89"/>
        <v>12799.073132560394</v>
      </c>
      <c r="N488" s="585" t="s">
        <v>94</v>
      </c>
      <c r="O488" s="13"/>
      <c r="R488" t="str">
        <f t="shared" si="84"/>
        <v>33/0.415 KV Transformer, AT-1</v>
      </c>
      <c r="S488" s="2672">
        <f t="shared" si="85"/>
        <v>12799.073132560394</v>
      </c>
      <c r="T488" s="2672">
        <v>12965.665636049865</v>
      </c>
      <c r="U488" s="33">
        <f t="shared" si="86"/>
        <v>-166.59250348947171</v>
      </c>
      <c r="V488" s="1104">
        <f t="shared" si="87"/>
        <v>-1.2848742838645806</v>
      </c>
      <c r="W488" s="33" t="str">
        <f t="shared" si="88"/>
        <v>OK</v>
      </c>
    </row>
    <row r="489" spans="1:23" x14ac:dyDescent="0.3">
      <c r="A489" s="521">
        <v>17</v>
      </c>
      <c r="B489" s="98" t="s">
        <v>1544</v>
      </c>
      <c r="C489" s="72">
        <v>0.41499999999999998</v>
      </c>
      <c r="D489" s="1095"/>
      <c r="E489" s="964">
        <v>2001123043157</v>
      </c>
      <c r="F489" s="31">
        <v>1</v>
      </c>
      <c r="G489" s="2220">
        <v>4715.3</v>
      </c>
      <c r="H489" s="2220">
        <v>4715.3</v>
      </c>
      <c r="I489" s="19">
        <f t="shared" si="82"/>
        <v>0</v>
      </c>
      <c r="J489" s="507">
        <v>160</v>
      </c>
      <c r="K489" s="582"/>
      <c r="L489" s="21">
        <f t="shared" si="83"/>
        <v>0</v>
      </c>
      <c r="M489" s="21">
        <f t="shared" si="89"/>
        <v>0</v>
      </c>
      <c r="N489" s="585" t="s">
        <v>94</v>
      </c>
      <c r="O489" s="13"/>
      <c r="R489" t="str">
        <f t="shared" si="84"/>
        <v>33/0.415 KV Transformer, AT-2</v>
      </c>
      <c r="S489" s="2672">
        <f t="shared" si="85"/>
        <v>0</v>
      </c>
      <c r="T489" s="2672">
        <v>0</v>
      </c>
      <c r="U489" s="33">
        <f t="shared" si="86"/>
        <v>0</v>
      </c>
      <c r="V489" s="1104" t="e">
        <f t="shared" si="87"/>
        <v>#DIV/0!</v>
      </c>
      <c r="W489" s="33" t="e">
        <f t="shared" si="88"/>
        <v>#DIV/0!</v>
      </c>
    </row>
    <row r="490" spans="1:23" x14ac:dyDescent="0.3">
      <c r="A490" s="524"/>
      <c r="B490" s="94"/>
      <c r="C490" s="88"/>
      <c r="D490" s="88"/>
      <c r="E490" s="949"/>
      <c r="F490" s="37"/>
      <c r="G490" s="37"/>
      <c r="H490" s="37"/>
      <c r="I490" s="37"/>
      <c r="J490" s="94" t="s">
        <v>27</v>
      </c>
      <c r="K490" s="586">
        <f>M466</f>
        <v>19726546.248241119</v>
      </c>
      <c r="L490" s="42">
        <f>L469+L470+L471+L473+L475+L476+L478+L479+L480+L481+L483+L484+L485+L486+L487+L488+L489</f>
        <v>19580014.969999969</v>
      </c>
      <c r="M490" s="42">
        <f>M469+M470+M471+M473+M475+M476+M478+M479+M480+M481+M483+M484+M485+M486+M487+M488+M489</f>
        <v>19726546.248241123</v>
      </c>
      <c r="N490" s="29">
        <f>(M490-L490)/L490*100</f>
        <v>0.7483716353928509</v>
      </c>
      <c r="O490" s="12"/>
    </row>
    <row r="491" spans="1:23" x14ac:dyDescent="0.3">
      <c r="D491" s="600"/>
      <c r="K491" s="33"/>
    </row>
    <row r="492" spans="1:23" x14ac:dyDescent="0.3">
      <c r="A492" s="511"/>
      <c r="B492" s="523"/>
      <c r="C492" s="520"/>
      <c r="D492" s="596"/>
      <c r="E492"/>
      <c r="F492" s="3107" t="s">
        <v>815</v>
      </c>
      <c r="G492" s="3108"/>
      <c r="H492" s="3109"/>
      <c r="I492" s="555" t="s">
        <v>14</v>
      </c>
      <c r="J492" s="511"/>
      <c r="L492" s="511"/>
      <c r="M492" s="511"/>
      <c r="N492" s="56"/>
      <c r="O492" s="511"/>
    </row>
    <row r="493" spans="1:23" x14ac:dyDescent="0.3">
      <c r="A493" s="511"/>
      <c r="B493" s="523"/>
      <c r="C493" s="520"/>
      <c r="D493" s="596"/>
      <c r="E493"/>
      <c r="F493" s="80" t="s">
        <v>97</v>
      </c>
      <c r="G493" s="3298" t="s">
        <v>4068</v>
      </c>
      <c r="H493" s="3298"/>
      <c r="I493" s="1643">
        <f>M469+M470+M471</f>
        <v>5647012.7240890544</v>
      </c>
      <c r="J493" s="511"/>
      <c r="L493" s="511"/>
      <c r="M493" s="511"/>
      <c r="N493" s="56"/>
      <c r="O493" s="511" t="s">
        <v>222</v>
      </c>
    </row>
    <row r="494" spans="1:23" x14ac:dyDescent="0.3">
      <c r="A494" s="511"/>
      <c r="B494" s="523"/>
      <c r="C494" s="520"/>
      <c r="D494" s="596"/>
      <c r="E494" s="520"/>
      <c r="F494" s="80" t="s">
        <v>94</v>
      </c>
      <c r="G494" s="3298" t="s">
        <v>4068</v>
      </c>
      <c r="H494" s="3298"/>
      <c r="I494" s="1643">
        <f>M484+M488+M489</f>
        <v>256148.70494812098</v>
      </c>
      <c r="J494" s="511"/>
      <c r="L494" s="1108"/>
      <c r="M494" s="511"/>
      <c r="N494" s="56"/>
      <c r="O494" s="511"/>
    </row>
    <row r="495" spans="1:23" x14ac:dyDescent="0.3">
      <c r="A495" s="511"/>
      <c r="B495" s="523"/>
      <c r="C495" s="520"/>
      <c r="D495" s="596"/>
      <c r="E495"/>
      <c r="F495" s="80" t="s">
        <v>98</v>
      </c>
      <c r="G495" s="3298" t="s">
        <v>4068</v>
      </c>
      <c r="H495" s="3298"/>
      <c r="I495" s="1643">
        <f>M473+M479+M480+M486+M487</f>
        <v>4354452.5739619145</v>
      </c>
      <c r="J495" s="511"/>
      <c r="L495" s="511"/>
      <c r="M495" s="511"/>
      <c r="N495" s="56"/>
      <c r="O495" s="511"/>
    </row>
    <row r="496" spans="1:23" x14ac:dyDescent="0.3">
      <c r="A496" s="511"/>
      <c r="B496" s="523"/>
      <c r="C496" s="520"/>
      <c r="D496" s="596"/>
      <c r="E496"/>
      <c r="F496" s="80" t="s">
        <v>110</v>
      </c>
      <c r="G496" s="3298" t="s">
        <v>4068</v>
      </c>
      <c r="H496" s="3298"/>
      <c r="I496" s="1643">
        <f>SUM(M475,M476,M478,M481,M483,M485)</f>
        <v>9468932.2452420332</v>
      </c>
      <c r="J496" s="511"/>
      <c r="L496" s="1108"/>
      <c r="M496" s="1108"/>
      <c r="N496" s="56"/>
      <c r="O496" s="511"/>
    </row>
    <row r="497" spans="1:23" x14ac:dyDescent="0.3">
      <c r="A497" s="511"/>
      <c r="B497" s="523"/>
      <c r="C497" s="520"/>
      <c r="D497" s="596"/>
      <c r="E497"/>
      <c r="F497" s="1090"/>
      <c r="G497" s="3298"/>
      <c r="H497" s="3298"/>
      <c r="I497" s="530"/>
      <c r="J497" s="511"/>
      <c r="L497" s="511"/>
      <c r="M497" s="511"/>
      <c r="N497" s="56"/>
      <c r="O497" s="511"/>
    </row>
    <row r="498" spans="1:23" x14ac:dyDescent="0.3">
      <c r="A498" s="511"/>
      <c r="B498" s="523"/>
      <c r="C498" s="520"/>
      <c r="D498" s="596"/>
      <c r="E498"/>
      <c r="F498" s="3175" t="s">
        <v>199</v>
      </c>
      <c r="G498" s="3176"/>
      <c r="H498" s="3177"/>
      <c r="I498" s="540">
        <f>SUM(I493:I497)</f>
        <v>19726546.248241123</v>
      </c>
      <c r="J498" s="42">
        <f>I498-M490</f>
        <v>0</v>
      </c>
      <c r="L498" s="511"/>
      <c r="M498" s="511"/>
      <c r="N498" s="56"/>
      <c r="O498" s="511"/>
    </row>
    <row r="499" spans="1:23" x14ac:dyDescent="0.3">
      <c r="A499" s="511"/>
      <c r="B499" s="523"/>
      <c r="C499" s="520"/>
      <c r="D499" s="596"/>
      <c r="E499"/>
      <c r="F499" s="674"/>
      <c r="G499" s="2214"/>
      <c r="H499" s="2214"/>
      <c r="I499" s="511"/>
      <c r="J499" s="511"/>
      <c r="L499" s="511"/>
      <c r="M499" s="511"/>
      <c r="N499" s="56"/>
      <c r="O499" s="511"/>
    </row>
    <row r="500" spans="1:23" x14ac:dyDescent="0.3">
      <c r="A500" s="511"/>
      <c r="B500" s="523"/>
      <c r="C500" s="520"/>
      <c r="D500" s="596"/>
      <c r="E500" s="952"/>
      <c r="F500" s="511"/>
      <c r="G500" s="2214"/>
      <c r="H500" s="2214"/>
      <c r="I500" s="511"/>
      <c r="J500" s="511"/>
      <c r="K500" s="580"/>
      <c r="L500" s="1108"/>
      <c r="M500" s="1108"/>
      <c r="N500" s="56"/>
      <c r="O500" s="511"/>
    </row>
    <row r="501" spans="1:23" x14ac:dyDescent="0.3">
      <c r="A501" s="511"/>
      <c r="B501" s="523"/>
      <c r="C501" s="520"/>
      <c r="D501" s="596"/>
      <c r="E501" s="952"/>
      <c r="F501" s="511"/>
      <c r="G501" s="2214"/>
      <c r="H501" s="2214"/>
      <c r="I501" s="511"/>
      <c r="J501" s="511"/>
      <c r="K501" s="580"/>
      <c r="L501" s="511"/>
      <c r="M501" s="511"/>
      <c r="N501" s="56"/>
      <c r="O501" s="511"/>
    </row>
    <row r="502" spans="1:23" x14ac:dyDescent="0.3">
      <c r="A502" s="511"/>
      <c r="B502" s="523"/>
      <c r="C502" s="520"/>
      <c r="D502" s="596"/>
      <c r="E502" s="952"/>
      <c r="F502" s="511"/>
      <c r="G502" s="2214"/>
      <c r="H502" s="2214"/>
      <c r="I502" s="511"/>
      <c r="J502" s="511"/>
      <c r="K502" s="580"/>
      <c r="L502" s="1108"/>
      <c r="M502" s="511"/>
      <c r="N502" s="56"/>
      <c r="O502" s="511"/>
    </row>
    <row r="503" spans="1:23" x14ac:dyDescent="0.3">
      <c r="A503" s="511"/>
      <c r="B503" s="520"/>
      <c r="C503" s="520"/>
      <c r="D503" s="596"/>
      <c r="E503" s="952"/>
      <c r="F503" s="511"/>
      <c r="G503" s="2214"/>
      <c r="H503" s="2214"/>
      <c r="I503" s="511"/>
      <c r="J503" s="511"/>
      <c r="K503" s="580"/>
      <c r="L503" s="511"/>
      <c r="M503" s="511"/>
      <c r="N503" s="56"/>
      <c r="O503" s="511"/>
    </row>
    <row r="504" spans="1:23" x14ac:dyDescent="0.3">
      <c r="A504" s="511"/>
      <c r="B504" s="520"/>
      <c r="C504" s="520"/>
      <c r="D504" s="596"/>
      <c r="E504" s="952"/>
      <c r="F504" s="511"/>
      <c r="G504" s="2214"/>
      <c r="H504" s="2214"/>
      <c r="I504" s="511"/>
      <c r="J504" s="511"/>
      <c r="K504" s="580"/>
      <c r="L504" s="511"/>
      <c r="M504" s="511"/>
      <c r="N504" s="56"/>
      <c r="O504" s="511"/>
    </row>
    <row r="505" spans="1:23" x14ac:dyDescent="0.3">
      <c r="A505" s="511"/>
      <c r="B505" s="523"/>
      <c r="C505" s="520"/>
      <c r="D505" s="596"/>
      <c r="E505" s="952"/>
      <c r="F505" s="511"/>
      <c r="G505" s="2214"/>
      <c r="H505" s="2214"/>
      <c r="I505" s="511"/>
      <c r="J505" s="511"/>
      <c r="K505" s="580"/>
      <c r="L505" s="511"/>
      <c r="M505" s="511"/>
      <c r="N505" s="56"/>
      <c r="O505" s="511"/>
    </row>
    <row r="506" spans="1:23" x14ac:dyDescent="0.3">
      <c r="A506" s="511"/>
      <c r="B506" s="523"/>
      <c r="C506" s="520"/>
      <c r="D506" s="596"/>
      <c r="E506" s="952"/>
      <c r="F506" s="511"/>
      <c r="G506" s="2214"/>
      <c r="H506" s="2214"/>
      <c r="I506" s="511"/>
      <c r="J506" s="511"/>
      <c r="K506" s="580"/>
      <c r="L506" s="511"/>
      <c r="M506" s="511"/>
      <c r="N506" s="56"/>
      <c r="O506" s="511"/>
      <c r="S506" s="2674"/>
      <c r="T506" s="2674"/>
    </row>
    <row r="507" spans="1:23" x14ac:dyDescent="0.3">
      <c r="A507" s="511"/>
      <c r="B507" s="523"/>
      <c r="C507" s="520"/>
      <c r="D507" s="596"/>
      <c r="E507" s="952"/>
      <c r="F507" s="511"/>
      <c r="G507" s="2214"/>
      <c r="H507" s="2214"/>
      <c r="I507" s="511"/>
      <c r="J507" s="511"/>
      <c r="K507" s="580"/>
      <c r="L507" s="511"/>
      <c r="M507" s="511"/>
      <c r="N507" s="56"/>
      <c r="O507" s="511"/>
      <c r="S507" s="2674"/>
      <c r="T507" s="2674"/>
    </row>
    <row r="508" spans="1:23" ht="24.6" x14ac:dyDescent="0.3">
      <c r="A508" s="27"/>
      <c r="B508" s="3128"/>
      <c r="C508" s="3128"/>
      <c r="D508" s="3128"/>
      <c r="E508" s="3128"/>
      <c r="F508" s="3128"/>
      <c r="G508" s="3128"/>
      <c r="H508" s="3128"/>
      <c r="I508" s="3128"/>
      <c r="J508" s="3128"/>
      <c r="K508" s="3128"/>
      <c r="L508" s="3128"/>
      <c r="M508" s="3128"/>
      <c r="N508" s="56"/>
      <c r="O508" s="511"/>
      <c r="S508" s="2674"/>
      <c r="T508" s="2674"/>
    </row>
    <row r="509" spans="1:23" x14ac:dyDescent="0.3">
      <c r="A509" s="511"/>
      <c r="B509" s="523"/>
      <c r="C509" s="520"/>
      <c r="D509" s="596"/>
      <c r="E509" s="952"/>
      <c r="F509" s="511"/>
      <c r="G509" s="2214"/>
      <c r="H509" s="2214"/>
      <c r="I509" s="511"/>
      <c r="J509" s="511"/>
      <c r="K509" s="580"/>
      <c r="L509" s="511"/>
      <c r="M509" s="511"/>
      <c r="N509" s="56"/>
      <c r="O509" s="511"/>
      <c r="S509" s="2674"/>
      <c r="T509" s="2674"/>
    </row>
    <row r="510" spans="1:23" x14ac:dyDescent="0.3">
      <c r="A510" s="511"/>
      <c r="B510" s="523"/>
      <c r="C510" s="520"/>
      <c r="D510" s="596"/>
      <c r="E510" s="952"/>
      <c r="F510" s="511"/>
      <c r="G510" s="2214"/>
      <c r="H510" s="2214"/>
      <c r="I510" s="511"/>
      <c r="J510" s="511"/>
      <c r="K510" s="580"/>
      <c r="L510" s="511"/>
      <c r="M510" s="511"/>
      <c r="N510" s="56"/>
      <c r="O510" s="511"/>
      <c r="S510" s="2674"/>
      <c r="T510" s="2674"/>
    </row>
    <row r="511" spans="1:23" ht="31.2" x14ac:dyDescent="0.3">
      <c r="A511" s="3086" t="s">
        <v>904</v>
      </c>
      <c r="B511" s="3086"/>
      <c r="C511" s="3086"/>
      <c r="D511" s="3086"/>
      <c r="E511" s="3086"/>
      <c r="F511" s="3086"/>
      <c r="G511" s="3086"/>
      <c r="H511" s="3086"/>
      <c r="I511" s="3086"/>
      <c r="J511" s="3086"/>
      <c r="K511" s="3086"/>
      <c r="L511" s="3086"/>
      <c r="M511" s="3086"/>
      <c r="N511" s="3086"/>
      <c r="O511" s="629" t="str">
        <f>$O$6</f>
        <v>Month August-2023</v>
      </c>
      <c r="R511" s="1103" t="s">
        <v>4084</v>
      </c>
      <c r="S511" s="2674" t="str">
        <f>O511</f>
        <v>Month August-2023</v>
      </c>
      <c r="T511" s="2674" t="s">
        <v>5037</v>
      </c>
      <c r="U511" s="1103" t="s">
        <v>15</v>
      </c>
      <c r="V511" s="1103" t="s">
        <v>4085</v>
      </c>
      <c r="W511" s="1103" t="s">
        <v>17</v>
      </c>
    </row>
    <row r="512" spans="1:23" x14ac:dyDescent="0.3">
      <c r="A512" s="3087" t="s">
        <v>0</v>
      </c>
      <c r="B512" s="3089" t="s">
        <v>1</v>
      </c>
      <c r="C512" s="3091" t="s">
        <v>2</v>
      </c>
      <c r="D512" s="3092"/>
      <c r="E512" s="3093"/>
      <c r="F512" s="3096" t="s">
        <v>3</v>
      </c>
      <c r="G512" s="3091" t="s">
        <v>4</v>
      </c>
      <c r="H512" s="3093"/>
      <c r="I512" s="3068"/>
      <c r="J512" s="3096" t="s">
        <v>5</v>
      </c>
      <c r="K512" s="3091" t="s">
        <v>6</v>
      </c>
      <c r="L512" s="3068"/>
      <c r="M512" s="95" t="s">
        <v>29</v>
      </c>
      <c r="N512" s="1985"/>
      <c r="O512" s="3067" t="s">
        <v>7</v>
      </c>
      <c r="S512" s="2674"/>
      <c r="T512" s="2674"/>
    </row>
    <row r="513" spans="1:23" ht="46.8" x14ac:dyDescent="0.3">
      <c r="A513" s="3088"/>
      <c r="B513" s="3090"/>
      <c r="C513" s="3084" t="s">
        <v>824</v>
      </c>
      <c r="D513" s="3085"/>
      <c r="E513" s="969" t="s">
        <v>9</v>
      </c>
      <c r="F513" s="3088"/>
      <c r="G513" s="2218" t="str">
        <f>'NORTH-1'!G8</f>
        <v>Reading at 00.00hr 
01.08.2023</v>
      </c>
      <c r="H513" s="2218" t="str">
        <f>'NORTH-1'!H8</f>
        <v>Reading at 00.00hr 
01.09.2023</v>
      </c>
      <c r="I513" s="1" t="s">
        <v>10</v>
      </c>
      <c r="J513" s="3088"/>
      <c r="K513" s="1" t="s">
        <v>11</v>
      </c>
      <c r="L513" s="1" t="s">
        <v>12</v>
      </c>
      <c r="M513" s="508" t="s">
        <v>30</v>
      </c>
      <c r="N513" s="1986" t="s">
        <v>41</v>
      </c>
      <c r="O513" s="3068"/>
      <c r="S513" s="2674">
        <v>15283200.000000071</v>
      </c>
      <c r="T513" s="2674">
        <v>15283200.000000071</v>
      </c>
      <c r="U513" s="33">
        <f>S513-T513</f>
        <v>0</v>
      </c>
      <c r="V513" s="1104">
        <f>U513/T513*100</f>
        <v>0</v>
      </c>
      <c r="W513" s="33" t="str">
        <f>IF(V513&gt;40,"FAULT",IF(V513&lt;-40,"CHECK","OK"))</f>
        <v>OK</v>
      </c>
    </row>
    <row r="514" spans="1:23" x14ac:dyDescent="0.3">
      <c r="A514" s="594">
        <v>1</v>
      </c>
      <c r="B514" s="551">
        <v>2</v>
      </c>
      <c r="C514" s="551">
        <v>3</v>
      </c>
      <c r="D514" s="551">
        <v>4</v>
      </c>
      <c r="E514" s="551">
        <v>5</v>
      </c>
      <c r="F514" s="551">
        <v>6</v>
      </c>
      <c r="G514" s="2618">
        <f>'PDB Bill AMR'!$H$5</f>
        <v>8</v>
      </c>
      <c r="H514" s="2618">
        <f>'PDB Bill AMR'!$H$5</f>
        <v>8</v>
      </c>
      <c r="I514" s="594" t="s">
        <v>2021</v>
      </c>
      <c r="J514" s="594">
        <v>10</v>
      </c>
      <c r="K514" s="2623" t="s">
        <v>2022</v>
      </c>
      <c r="L514" s="2623" t="s">
        <v>5041</v>
      </c>
      <c r="M514" s="594">
        <v>13</v>
      </c>
      <c r="N514" s="594">
        <v>14</v>
      </c>
      <c r="O514" s="594">
        <v>15</v>
      </c>
      <c r="S514" s="2674"/>
      <c r="T514" s="2674"/>
    </row>
    <row r="515" spans="1:23" x14ac:dyDescent="0.3">
      <c r="A515" s="519"/>
      <c r="B515" s="513" t="s">
        <v>4336</v>
      </c>
      <c r="C515" s="514"/>
      <c r="D515" s="514"/>
      <c r="E515" s="957"/>
      <c r="F515" s="514"/>
      <c r="G515" s="2211"/>
      <c r="H515" s="2211"/>
      <c r="I515" s="514"/>
      <c r="J515" s="514"/>
      <c r="K515" s="573"/>
      <c r="L515" s="514"/>
      <c r="M515" s="515"/>
      <c r="N515" s="1987"/>
      <c r="O515" s="507"/>
    </row>
    <row r="516" spans="1:23" x14ac:dyDescent="0.3">
      <c r="A516" s="1341">
        <f t="shared" ref="A516:M516" si="90">A435</f>
        <v>6</v>
      </c>
      <c r="B516" s="1342" t="str">
        <f t="shared" si="90"/>
        <v xml:space="preserve"> 33 kV Laxmi Narayan Cotton Mill-1****</v>
      </c>
      <c r="C516" s="1157">
        <f t="shared" si="90"/>
        <v>33</v>
      </c>
      <c r="D516" s="3141" t="str">
        <f t="shared" si="90"/>
        <v>DPDC</v>
      </c>
      <c r="E516" s="1392" t="str">
        <f t="shared" si="90"/>
        <v>00000073</v>
      </c>
      <c r="F516" s="1343">
        <f t="shared" si="90"/>
        <v>1</v>
      </c>
      <c r="G516" s="1359">
        <f t="shared" ref="G516" si="91">G435</f>
        <v>239520</v>
      </c>
      <c r="H516" s="1359">
        <f t="shared" si="90"/>
        <v>7526400</v>
      </c>
      <c r="I516" s="1359">
        <f t="shared" si="90"/>
        <v>7286880</v>
      </c>
      <c r="J516" s="1157">
        <f t="shared" si="90"/>
        <v>1</v>
      </c>
      <c r="K516" s="1151">
        <f t="shared" si="90"/>
        <v>0</v>
      </c>
      <c r="L516" s="1180">
        <f t="shared" si="90"/>
        <v>7286880</v>
      </c>
      <c r="M516" s="1180">
        <f t="shared" si="90"/>
        <v>7303654.0020529004</v>
      </c>
      <c r="N516" s="585"/>
      <c r="O516" s="8"/>
    </row>
    <row r="517" spans="1:23" x14ac:dyDescent="0.3">
      <c r="A517" s="1345">
        <f>A444</f>
        <v>15</v>
      </c>
      <c r="B517" s="1342" t="str">
        <f>B444</f>
        <v xml:space="preserve"> 33 kV Laxmi Narayan Cotton Mill-2****</v>
      </c>
      <c r="C517" s="1157">
        <f>C444</f>
        <v>33</v>
      </c>
      <c r="D517" s="3142"/>
      <c r="E517" s="1392" t="str">
        <f t="shared" ref="E517:M517" si="92">E444</f>
        <v>00000154</v>
      </c>
      <c r="F517" s="1343">
        <f t="shared" si="92"/>
        <v>1</v>
      </c>
      <c r="G517" s="1359">
        <f t="shared" ref="G517" si="93">G444</f>
        <v>877920</v>
      </c>
      <c r="H517" s="1359">
        <f t="shared" si="92"/>
        <v>10397760</v>
      </c>
      <c r="I517" s="1359">
        <f t="shared" si="92"/>
        <v>9519840</v>
      </c>
      <c r="J517" s="1157">
        <f t="shared" si="92"/>
        <v>1</v>
      </c>
      <c r="K517" s="1151">
        <f t="shared" si="92"/>
        <v>0</v>
      </c>
      <c r="L517" s="1180">
        <f t="shared" si="92"/>
        <v>9519840</v>
      </c>
      <c r="M517" s="1180">
        <f t="shared" si="92"/>
        <v>9541754.154714128</v>
      </c>
      <c r="N517" s="585"/>
      <c r="O517" s="507"/>
    </row>
    <row r="518" spans="1:23" x14ac:dyDescent="0.3">
      <c r="A518" s="519"/>
      <c r="B518" s="100"/>
      <c r="C518" s="89"/>
      <c r="D518" s="601"/>
      <c r="E518" s="971"/>
      <c r="F518" s="46"/>
      <c r="G518" s="47"/>
      <c r="H518" s="47"/>
      <c r="I518" s="47"/>
      <c r="J518" s="94" t="s">
        <v>27</v>
      </c>
      <c r="K518" s="42">
        <f>SUM(K516:K517)</f>
        <v>0</v>
      </c>
      <c r="L518" s="42">
        <f>SUM(L516:L517)</f>
        <v>16806720</v>
      </c>
      <c r="M518" s="42">
        <f>SUM(M516:M517)</f>
        <v>16845408.156767029</v>
      </c>
      <c r="N518" s="1988"/>
      <c r="O518" s="507"/>
      <c r="S518" s="2671"/>
      <c r="T518" s="2671"/>
    </row>
    <row r="519" spans="1:23" x14ac:dyDescent="0.3">
      <c r="A519" s="507"/>
      <c r="B519" s="513" t="s">
        <v>4337</v>
      </c>
      <c r="C519" s="514"/>
      <c r="D519" s="514"/>
      <c r="E519" s="957"/>
      <c r="F519" s="514"/>
      <c r="G519" s="2211"/>
      <c r="H519" s="2211"/>
      <c r="I519" s="514"/>
      <c r="J519" s="607"/>
      <c r="K519" s="608"/>
      <c r="L519" s="609"/>
      <c r="M519" s="609"/>
      <c r="N519" s="1987"/>
      <c r="O519" s="11"/>
    </row>
    <row r="520" spans="1:23" ht="15.6" customHeight="1" x14ac:dyDescent="0.3">
      <c r="A520" s="507">
        <v>3</v>
      </c>
      <c r="B520" s="98" t="s">
        <v>1579</v>
      </c>
      <c r="C520" s="51">
        <v>33</v>
      </c>
      <c r="D520" s="934"/>
      <c r="E520" s="964" t="s">
        <v>1580</v>
      </c>
      <c r="F520" s="3">
        <v>1</v>
      </c>
      <c r="G520" s="20">
        <v>328295968</v>
      </c>
      <c r="H520" s="20">
        <v>337720320</v>
      </c>
      <c r="I520" s="19">
        <f>H520-G520</f>
        <v>9424352</v>
      </c>
      <c r="J520" s="507">
        <v>1</v>
      </c>
      <c r="K520" s="574">
        <f>F520*I520*J520</f>
        <v>9424352</v>
      </c>
      <c r="L520" s="21"/>
      <c r="M520" s="21"/>
      <c r="N520" s="585"/>
      <c r="O520" s="11"/>
      <c r="S520" s="2673"/>
      <c r="T520" s="2673"/>
    </row>
    <row r="521" spans="1:23" ht="15.6" customHeight="1" x14ac:dyDescent="0.3">
      <c r="A521" s="507">
        <v>7</v>
      </c>
      <c r="B521" s="98" t="s">
        <v>1583</v>
      </c>
      <c r="C521" s="51">
        <v>33</v>
      </c>
      <c r="D521" s="935"/>
      <c r="E521" s="964" t="s">
        <v>1584</v>
      </c>
      <c r="F521" s="3">
        <v>1</v>
      </c>
      <c r="G521" s="20">
        <v>268405376</v>
      </c>
      <c r="H521" s="20">
        <v>275637856</v>
      </c>
      <c r="I521" s="19">
        <f>H521-G521</f>
        <v>7232480</v>
      </c>
      <c r="J521" s="507">
        <v>1</v>
      </c>
      <c r="K521" s="574">
        <f>F521*I521*J521</f>
        <v>7232480</v>
      </c>
      <c r="L521" s="21"/>
      <c r="M521" s="21"/>
      <c r="N521" s="585"/>
      <c r="O521" s="11"/>
    </row>
    <row r="522" spans="1:23" x14ac:dyDescent="0.3">
      <c r="A522" s="507"/>
      <c r="B522" s="100"/>
      <c r="C522" s="89"/>
      <c r="D522" s="601"/>
      <c r="E522" s="971"/>
      <c r="F522" s="46"/>
      <c r="G522" s="47">
        <v>0</v>
      </c>
      <c r="H522" s="47">
        <v>0</v>
      </c>
      <c r="I522" s="35"/>
      <c r="J522" s="94" t="s">
        <v>27</v>
      </c>
      <c r="K522" s="42">
        <f>SUM(K520:K521)</f>
        <v>16656832</v>
      </c>
      <c r="L522" s="42">
        <f>SUM(L520:L521)</f>
        <v>0</v>
      </c>
      <c r="M522" s="42">
        <f>SUM(M520:M521)</f>
        <v>0</v>
      </c>
      <c r="N522" s="1989"/>
      <c r="O522" s="11"/>
    </row>
    <row r="523" spans="1:23" x14ac:dyDescent="0.3">
      <c r="A523" s="507"/>
      <c r="B523" s="532" t="s">
        <v>4338</v>
      </c>
      <c r="C523" s="533"/>
      <c r="D523" s="533"/>
      <c r="E523" s="963"/>
      <c r="F523" s="533"/>
      <c r="G523" s="2216">
        <v>0</v>
      </c>
      <c r="H523" s="2216">
        <v>0</v>
      </c>
      <c r="I523" s="533"/>
      <c r="J523" s="533"/>
      <c r="K523" s="578"/>
      <c r="L523" s="533"/>
      <c r="M523" s="536"/>
      <c r="N523" s="1982"/>
      <c r="O523" s="7"/>
    </row>
    <row r="524" spans="1:23" x14ac:dyDescent="0.3">
      <c r="A524" s="507"/>
      <c r="B524" s="98" t="s">
        <v>796</v>
      </c>
      <c r="C524" s="51">
        <v>33</v>
      </c>
      <c r="D524" s="3132" t="s">
        <v>800</v>
      </c>
      <c r="E524" s="975"/>
      <c r="F524" s="3"/>
      <c r="G524" s="4">
        <v>0</v>
      </c>
      <c r="H524" s="4">
        <v>0</v>
      </c>
      <c r="I524" s="4"/>
      <c r="J524" s="507"/>
      <c r="K524" s="574"/>
      <c r="L524" s="15">
        <f>J524*I524*F524</f>
        <v>0</v>
      </c>
      <c r="M524" s="6"/>
      <c r="N524" s="574"/>
      <c r="O524" s="507"/>
    </row>
    <row r="525" spans="1:23" x14ac:dyDescent="0.3">
      <c r="A525" s="507"/>
      <c r="B525" s="98" t="s">
        <v>795</v>
      </c>
      <c r="C525" s="51">
        <v>33</v>
      </c>
      <c r="D525" s="3133"/>
      <c r="E525" s="975"/>
      <c r="F525" s="3"/>
      <c r="G525" s="4">
        <v>0</v>
      </c>
      <c r="H525" s="4">
        <v>0</v>
      </c>
      <c r="I525" s="4"/>
      <c r="J525" s="507"/>
      <c r="K525" s="574"/>
      <c r="L525" s="15">
        <f>J525*I525*F525</f>
        <v>0</v>
      </c>
      <c r="M525" s="15"/>
      <c r="N525" s="3"/>
      <c r="O525" s="507"/>
    </row>
    <row r="526" spans="1:23" x14ac:dyDescent="0.3">
      <c r="A526" s="507"/>
      <c r="B526" s="93"/>
      <c r="C526" s="87"/>
      <c r="D526" s="87"/>
      <c r="E526" s="948"/>
      <c r="F526" s="36"/>
      <c r="G526" s="36">
        <v>0</v>
      </c>
      <c r="H526" s="36">
        <v>0</v>
      </c>
      <c r="I526" s="36"/>
      <c r="J526" s="93" t="s">
        <v>262</v>
      </c>
      <c r="K526" s="577"/>
      <c r="L526" s="54">
        <f>SUM(L524:L525)</f>
        <v>0</v>
      </c>
      <c r="M526" s="521"/>
      <c r="N526" s="507"/>
      <c r="O526" s="507"/>
    </row>
    <row r="527" spans="1:23" x14ac:dyDescent="0.3">
      <c r="A527" s="507"/>
      <c r="B527" s="100"/>
      <c r="C527" s="89"/>
      <c r="D527" s="601"/>
      <c r="E527" s="971"/>
      <c r="F527" s="46"/>
      <c r="G527" s="47">
        <v>0</v>
      </c>
      <c r="H527" s="47">
        <v>0</v>
      </c>
      <c r="I527" s="35"/>
      <c r="J527" s="94"/>
      <c r="K527" s="584"/>
      <c r="L527" s="42"/>
      <c r="M527" s="42"/>
      <c r="N527" s="1989"/>
      <c r="O527" s="11"/>
    </row>
    <row r="528" spans="1:23" x14ac:dyDescent="0.3">
      <c r="A528" s="524"/>
      <c r="B528" s="532" t="s">
        <v>4339</v>
      </c>
      <c r="C528" s="533"/>
      <c r="D528" s="533"/>
      <c r="E528" s="963"/>
      <c r="F528" s="533"/>
      <c r="G528" s="2216">
        <v>0</v>
      </c>
      <c r="H528" s="2216">
        <v>0</v>
      </c>
      <c r="I528" s="533"/>
      <c r="J528" s="49"/>
      <c r="K528" s="587"/>
      <c r="L528" s="50"/>
      <c r="M528" s="50"/>
      <c r="N528" s="1982"/>
      <c r="O528" s="11"/>
    </row>
    <row r="529" spans="1:23" ht="15.6" customHeight="1" x14ac:dyDescent="0.3">
      <c r="A529" s="507">
        <v>5</v>
      </c>
      <c r="B529" s="98" t="s">
        <v>1581</v>
      </c>
      <c r="C529" s="51">
        <v>33</v>
      </c>
      <c r="D529" s="938"/>
      <c r="E529" s="964" t="s">
        <v>1582</v>
      </c>
      <c r="F529" s="3">
        <v>1</v>
      </c>
      <c r="G529" s="20">
        <v>343010400</v>
      </c>
      <c r="H529" s="20">
        <v>352436640</v>
      </c>
      <c r="I529" s="20">
        <f>H529-G529</f>
        <v>9426240</v>
      </c>
      <c r="J529" s="30">
        <v>1</v>
      </c>
      <c r="K529" s="585"/>
      <c r="L529" s="21">
        <f>F529*I529*J529</f>
        <v>9426240</v>
      </c>
      <c r="M529" s="21"/>
      <c r="N529" s="1972"/>
      <c r="O529" s="11"/>
    </row>
    <row r="530" spans="1:23" ht="15.6" customHeight="1" x14ac:dyDescent="0.3">
      <c r="A530" s="507">
        <v>8</v>
      </c>
      <c r="B530" s="98" t="s">
        <v>1585</v>
      </c>
      <c r="C530" s="51">
        <v>33</v>
      </c>
      <c r="D530" s="940"/>
      <c r="E530" s="964" t="s">
        <v>1586</v>
      </c>
      <c r="F530" s="3">
        <v>1</v>
      </c>
      <c r="G530" s="20">
        <v>253757760</v>
      </c>
      <c r="H530" s="20">
        <v>260989920</v>
      </c>
      <c r="I530" s="20">
        <f>H530-G530</f>
        <v>7232160</v>
      </c>
      <c r="J530" s="30">
        <v>1</v>
      </c>
      <c r="K530" s="585"/>
      <c r="L530" s="21">
        <f>F530*I530*J530</f>
        <v>7232160</v>
      </c>
      <c r="M530" s="21"/>
      <c r="N530" s="1972"/>
      <c r="O530" s="11"/>
    </row>
    <row r="531" spans="1:23" x14ac:dyDescent="0.3">
      <c r="A531" s="524"/>
      <c r="B531" s="94"/>
      <c r="C531" s="88"/>
      <c r="D531" s="88"/>
      <c r="E531" s="949"/>
      <c r="F531" s="37"/>
      <c r="G531" s="37"/>
      <c r="H531" s="37"/>
      <c r="I531" s="37"/>
      <c r="J531" s="94" t="s">
        <v>27</v>
      </c>
      <c r="K531" s="586"/>
      <c r="L531" s="42">
        <f>SUM(L529:L530)</f>
        <v>16658400</v>
      </c>
      <c r="M531" s="42"/>
      <c r="N531" s="29"/>
      <c r="O531" s="11"/>
    </row>
    <row r="532" spans="1:23" ht="16.2" thickBot="1" x14ac:dyDescent="0.35">
      <c r="A532" s="580"/>
      <c r="B532" s="611"/>
      <c r="C532" s="90"/>
      <c r="D532" s="90"/>
      <c r="E532" s="950"/>
      <c r="F532" s="612"/>
      <c r="G532" s="612"/>
      <c r="H532" s="612"/>
      <c r="I532" s="612"/>
      <c r="J532" s="611"/>
      <c r="K532" s="613"/>
      <c r="L532" s="614"/>
      <c r="M532" s="614"/>
      <c r="N532" s="1988"/>
      <c r="O532" s="615"/>
    </row>
    <row r="533" spans="1:23" x14ac:dyDescent="0.3">
      <c r="A533" s="580"/>
      <c r="B533" s="3099" t="s">
        <v>4723</v>
      </c>
      <c r="C533" s="3100"/>
      <c r="D533" s="561" t="s">
        <v>14</v>
      </c>
      <c r="F533" s="3101" t="s">
        <v>4724</v>
      </c>
      <c r="G533" s="3102"/>
      <c r="H533" s="3103"/>
      <c r="I533" s="561" t="s">
        <v>14</v>
      </c>
      <c r="J533" s="511"/>
      <c r="K533" s="3105" t="s">
        <v>4714</v>
      </c>
      <c r="L533" s="3106"/>
      <c r="M533" s="562" t="s">
        <v>14</v>
      </c>
      <c r="N533" s="1988"/>
      <c r="O533" s="615"/>
    </row>
    <row r="534" spans="1:23" x14ac:dyDescent="0.3">
      <c r="A534" s="580"/>
      <c r="B534" s="3112" t="str">
        <f>B515</f>
        <v xml:space="preserve"> MATUAIL 33 KV SIDE</v>
      </c>
      <c r="C534" s="3113"/>
      <c r="D534" s="567">
        <f>M518</f>
        <v>16845408.156767029</v>
      </c>
      <c r="F534" s="3114" t="s">
        <v>810</v>
      </c>
      <c r="G534" s="3115"/>
      <c r="H534" s="3116"/>
      <c r="I534" s="563">
        <f>L526</f>
        <v>0</v>
      </c>
      <c r="J534" s="511"/>
      <c r="K534" s="3117" t="str">
        <f>F535</f>
        <v>33 KV Net Import</v>
      </c>
      <c r="L534" s="3118"/>
      <c r="M534" s="565">
        <f>I535</f>
        <v>16845408.156767029</v>
      </c>
      <c r="N534" s="1988"/>
      <c r="O534" s="615"/>
    </row>
    <row r="535" spans="1:23" x14ac:dyDescent="0.3">
      <c r="A535" s="580"/>
      <c r="B535" s="3112" t="s">
        <v>832</v>
      </c>
      <c r="C535" s="3113"/>
      <c r="D535" s="616"/>
      <c r="F535" s="3114" t="s">
        <v>4722</v>
      </c>
      <c r="G535" s="3115"/>
      <c r="H535" s="3116"/>
      <c r="I535" s="565">
        <f>D538-I534</f>
        <v>16845408.156767029</v>
      </c>
      <c r="J535" s="511"/>
      <c r="K535" s="3119" t="s">
        <v>4725</v>
      </c>
      <c r="L535" s="3120"/>
      <c r="M535" s="563">
        <f>L531</f>
        <v>16658400</v>
      </c>
      <c r="N535" s="1988"/>
      <c r="O535" s="615"/>
    </row>
    <row r="536" spans="1:23" x14ac:dyDescent="0.3">
      <c r="A536" s="580"/>
      <c r="B536" s="3112" t="s">
        <v>833</v>
      </c>
      <c r="C536" s="3113"/>
      <c r="D536" s="597"/>
      <c r="J536" s="511"/>
      <c r="K536" s="3121" t="s">
        <v>267</v>
      </c>
      <c r="L536" s="3122"/>
      <c r="M536" s="563">
        <f>M534-M535</f>
        <v>187008.15676702932</v>
      </c>
      <c r="N536" s="1988"/>
      <c r="O536" s="615"/>
    </row>
    <row r="537" spans="1:23" ht="16.2" thickBot="1" x14ac:dyDescent="0.35">
      <c r="A537" s="580"/>
      <c r="B537" s="3112" t="s">
        <v>834</v>
      </c>
      <c r="C537" s="3113"/>
      <c r="D537" s="598"/>
      <c r="J537" s="511"/>
      <c r="K537" s="3123" t="s">
        <v>268</v>
      </c>
      <c r="L537" s="3124"/>
      <c r="M537" s="566">
        <f>M536/M534</f>
        <v>1.1101432213852628E-2</v>
      </c>
      <c r="N537" s="1988"/>
      <c r="O537" s="615"/>
    </row>
    <row r="538" spans="1:23" ht="16.2" thickBot="1" x14ac:dyDescent="0.35">
      <c r="A538" s="580"/>
      <c r="B538" s="3125" t="s">
        <v>799</v>
      </c>
      <c r="C538" s="3126"/>
      <c r="D538" s="564">
        <f>SUM(D534:D536)</f>
        <v>16845408.156767029</v>
      </c>
      <c r="F538" s="511"/>
      <c r="G538" s="2214"/>
      <c r="H538" s="2214"/>
      <c r="I538" s="511"/>
      <c r="J538" s="511"/>
      <c r="K538" s="580"/>
      <c r="L538" s="511"/>
      <c r="M538" s="511"/>
      <c r="N538" s="1988"/>
      <c r="O538" s="615"/>
    </row>
    <row r="539" spans="1:23" x14ac:dyDescent="0.3">
      <c r="A539" s="580"/>
      <c r="B539" s="611"/>
      <c r="C539" s="90"/>
      <c r="D539" s="90"/>
      <c r="E539" s="950"/>
      <c r="F539" s="612"/>
      <c r="G539" s="612"/>
      <c r="H539" s="612"/>
      <c r="I539" s="612"/>
      <c r="J539" s="611"/>
      <c r="K539" s="613"/>
      <c r="L539" s="614"/>
      <c r="M539" s="614"/>
      <c r="N539" s="1988"/>
      <c r="O539" s="615"/>
    </row>
    <row r="540" spans="1:23" x14ac:dyDescent="0.3">
      <c r="A540" s="511"/>
      <c r="B540" s="520"/>
      <c r="C540" s="511"/>
      <c r="D540" s="603"/>
      <c r="E540" s="977"/>
      <c r="F540" s="511"/>
      <c r="G540" s="2214"/>
      <c r="H540" s="2214"/>
      <c r="I540" s="511"/>
      <c r="J540" s="511"/>
      <c r="K540" s="580"/>
      <c r="L540" s="511"/>
      <c r="M540" s="511"/>
      <c r="N540" s="56"/>
      <c r="O540" s="511"/>
    </row>
    <row r="541" spans="1:23" x14ac:dyDescent="0.3">
      <c r="A541" s="511"/>
      <c r="B541" s="520"/>
      <c r="C541" s="511"/>
      <c r="D541" s="603"/>
      <c r="E541" s="977"/>
      <c r="F541" s="511"/>
      <c r="G541" s="2214"/>
      <c r="H541" s="2214"/>
      <c r="I541" s="511"/>
      <c r="J541" s="511"/>
      <c r="K541" s="580"/>
      <c r="L541" s="511"/>
      <c r="M541" s="511"/>
      <c r="N541" s="56"/>
      <c r="O541" s="511"/>
    </row>
    <row r="542" spans="1:23" ht="31.2" x14ac:dyDescent="0.3">
      <c r="A542" s="3086" t="s">
        <v>2052</v>
      </c>
      <c r="B542" s="3086"/>
      <c r="C542" s="3086"/>
      <c r="D542" s="3086"/>
      <c r="E542" s="3086"/>
      <c r="F542" s="3086"/>
      <c r="G542" s="3086"/>
      <c r="H542" s="3086"/>
      <c r="I542" s="3086"/>
      <c r="J542" s="3086"/>
      <c r="K542" s="3086"/>
      <c r="L542" s="3086"/>
      <c r="M542" s="3086"/>
      <c r="N542" s="3086"/>
      <c r="O542" s="629" t="str">
        <f>$O$6</f>
        <v>Month August-2023</v>
      </c>
      <c r="R542" s="1103" t="s">
        <v>4084</v>
      </c>
      <c r="S542" s="2672" t="str">
        <f>O542</f>
        <v>Month August-2023</v>
      </c>
      <c r="T542" s="2672" t="s">
        <v>5037</v>
      </c>
      <c r="U542" s="1103" t="s">
        <v>15</v>
      </c>
      <c r="V542" s="1103" t="s">
        <v>4085</v>
      </c>
      <c r="W542" s="1103" t="s">
        <v>17</v>
      </c>
    </row>
    <row r="543" spans="1:23" x14ac:dyDescent="0.3">
      <c r="A543" s="3087" t="s">
        <v>0</v>
      </c>
      <c r="B543" s="3089" t="s">
        <v>1</v>
      </c>
      <c r="C543" s="3091" t="s">
        <v>2</v>
      </c>
      <c r="D543" s="3092"/>
      <c r="E543" s="3093"/>
      <c r="F543" s="3096" t="s">
        <v>3</v>
      </c>
      <c r="G543" s="3091" t="s">
        <v>4</v>
      </c>
      <c r="H543" s="3093"/>
      <c r="I543" s="3068"/>
      <c r="J543" s="3096" t="s">
        <v>5</v>
      </c>
      <c r="K543" s="3091" t="s">
        <v>6</v>
      </c>
      <c r="L543" s="3068"/>
      <c r="M543" s="95" t="s">
        <v>29</v>
      </c>
      <c r="N543" s="1985"/>
      <c r="O543" s="3067" t="s">
        <v>7</v>
      </c>
    </row>
    <row r="544" spans="1:23" ht="46.8" x14ac:dyDescent="0.3">
      <c r="A544" s="3088"/>
      <c r="B544" s="3090"/>
      <c r="C544" s="3084" t="s">
        <v>824</v>
      </c>
      <c r="D544" s="3085"/>
      <c r="E544" s="969" t="s">
        <v>9</v>
      </c>
      <c r="F544" s="3088"/>
      <c r="G544" s="2218" t="str">
        <f>'NORTH-1'!G8</f>
        <v>Reading at 00.00hr 
01.08.2023</v>
      </c>
      <c r="H544" s="2218" t="str">
        <f>'NORTH-1'!H8</f>
        <v>Reading at 00.00hr 
01.09.2023</v>
      </c>
      <c r="I544" s="1" t="s">
        <v>10</v>
      </c>
      <c r="J544" s="3088"/>
      <c r="K544" s="1" t="s">
        <v>11</v>
      </c>
      <c r="L544" s="1" t="s">
        <v>12</v>
      </c>
      <c r="M544" s="508" t="s">
        <v>30</v>
      </c>
      <c r="N544" s="1986" t="s">
        <v>41</v>
      </c>
      <c r="O544" s="3068"/>
      <c r="S544" s="2672">
        <v>15283200.000000071</v>
      </c>
      <c r="T544" s="2672">
        <v>15283200.000000071</v>
      </c>
      <c r="U544" s="33">
        <f>S544-T544</f>
        <v>0</v>
      </c>
      <c r="V544" s="1104">
        <f>U544/T544*100</f>
        <v>0</v>
      </c>
      <c r="W544" s="33" t="str">
        <f>IF(V544&gt;40,"FAULT",IF(V544&lt;-40,"CHECK","OK"))</f>
        <v>OK</v>
      </c>
    </row>
    <row r="545" spans="1:23" x14ac:dyDescent="0.3">
      <c r="A545" s="594">
        <v>1</v>
      </c>
      <c r="B545" s="551">
        <v>2</v>
      </c>
      <c r="C545" s="551">
        <v>3</v>
      </c>
      <c r="D545" s="551">
        <v>4</v>
      </c>
      <c r="E545" s="551">
        <v>5</v>
      </c>
      <c r="F545" s="551">
        <v>6</v>
      </c>
      <c r="G545" s="2618">
        <f>'PDB Bill AMR'!$H$5</f>
        <v>8</v>
      </c>
      <c r="H545" s="2618">
        <f>'PDB Bill AMR'!$H$5</f>
        <v>8</v>
      </c>
      <c r="I545" s="594" t="s">
        <v>2021</v>
      </c>
      <c r="J545" s="594">
        <v>10</v>
      </c>
      <c r="K545" s="2623" t="s">
        <v>2022</v>
      </c>
      <c r="L545" s="2623" t="s">
        <v>5041</v>
      </c>
      <c r="M545" s="594">
        <v>13</v>
      </c>
      <c r="N545" s="594">
        <v>14</v>
      </c>
      <c r="O545" s="594">
        <v>15</v>
      </c>
    </row>
    <row r="546" spans="1:23" x14ac:dyDescent="0.3">
      <c r="A546" s="519"/>
      <c r="B546" s="513" t="s">
        <v>2053</v>
      </c>
      <c r="C546" s="514"/>
      <c r="D546" s="514"/>
      <c r="E546" s="957"/>
      <c r="F546" s="514"/>
      <c r="G546" s="2211"/>
      <c r="H546" s="2211"/>
      <c r="I546" s="514"/>
      <c r="J546" s="514"/>
      <c r="K546" s="573"/>
      <c r="L546" s="514"/>
      <c r="M546" s="515"/>
      <c r="N546" s="1987"/>
      <c r="O546" s="507"/>
    </row>
    <row r="547" spans="1:23" x14ac:dyDescent="0.3">
      <c r="A547" s="519">
        <v>17</v>
      </c>
      <c r="B547" s="98" t="s">
        <v>1599</v>
      </c>
      <c r="C547" s="51">
        <v>11</v>
      </c>
      <c r="D547" s="3072"/>
      <c r="E547" s="964" t="s">
        <v>1598</v>
      </c>
      <c r="F547" s="3">
        <v>1</v>
      </c>
      <c r="G547" s="20">
        <v>341752352</v>
      </c>
      <c r="H547" s="20">
        <v>351151360</v>
      </c>
      <c r="I547" s="20">
        <f>H547-G547</f>
        <v>9399008</v>
      </c>
      <c r="J547" s="507">
        <v>1</v>
      </c>
      <c r="K547" s="574">
        <f>F547*I547*J547</f>
        <v>9399008</v>
      </c>
      <c r="L547" s="21"/>
      <c r="M547" s="21">
        <f>K547*$I$535/$K$549</f>
        <v>9534164.1127868239</v>
      </c>
      <c r="N547" s="585"/>
      <c r="O547" s="507"/>
    </row>
    <row r="548" spans="1:23" x14ac:dyDescent="0.3">
      <c r="A548" s="519">
        <v>18</v>
      </c>
      <c r="B548" s="98" t="s">
        <v>1600</v>
      </c>
      <c r="C548" s="51">
        <v>11</v>
      </c>
      <c r="D548" s="3073"/>
      <c r="E548" s="964" t="s">
        <v>1601</v>
      </c>
      <c r="F548" s="3">
        <v>1</v>
      </c>
      <c r="G548" s="20">
        <v>252191728</v>
      </c>
      <c r="H548" s="20">
        <v>259399328</v>
      </c>
      <c r="I548" s="20">
        <f>H548-G548</f>
        <v>7207600</v>
      </c>
      <c r="J548" s="507">
        <v>1</v>
      </c>
      <c r="K548" s="574">
        <f>F548*I548*J548</f>
        <v>7207600</v>
      </c>
      <c r="L548" s="21"/>
      <c r="M548" s="21">
        <f>K548*$I$535/$K$549</f>
        <v>7311244.0439802064</v>
      </c>
      <c r="N548" s="585"/>
      <c r="O548" s="507"/>
    </row>
    <row r="549" spans="1:23" x14ac:dyDescent="0.3">
      <c r="A549" s="519"/>
      <c r="B549" s="100"/>
      <c r="C549" s="89"/>
      <c r="D549" s="601"/>
      <c r="E549" s="971"/>
      <c r="F549" s="46"/>
      <c r="G549" s="47">
        <v>0</v>
      </c>
      <c r="H549" s="47">
        <v>0</v>
      </c>
      <c r="I549" s="47"/>
      <c r="J549" s="38" t="s">
        <v>27</v>
      </c>
      <c r="K549" s="586">
        <f>SUM(K547:K548)</f>
        <v>16606608</v>
      </c>
      <c r="L549" s="48"/>
      <c r="M549" s="42">
        <f>SUM(M547:M548)</f>
        <v>16845408.156767029</v>
      </c>
      <c r="N549" s="1989"/>
      <c r="O549" s="507"/>
    </row>
    <row r="550" spans="1:23" x14ac:dyDescent="0.3">
      <c r="A550" s="519"/>
      <c r="B550" s="532" t="s">
        <v>2053</v>
      </c>
      <c r="C550" s="533"/>
      <c r="D550" s="533"/>
      <c r="E550" s="963"/>
      <c r="F550" s="533"/>
      <c r="G550" s="2216">
        <v>0</v>
      </c>
      <c r="H550" s="2216">
        <v>0</v>
      </c>
      <c r="I550" s="533"/>
      <c r="J550" s="49"/>
      <c r="K550" s="587"/>
      <c r="L550" s="50"/>
      <c r="M550" s="50"/>
      <c r="N550" s="1982"/>
      <c r="O550" s="507"/>
    </row>
    <row r="551" spans="1:23" ht="17.25" customHeight="1" x14ac:dyDescent="0.3">
      <c r="A551" s="519">
        <v>1</v>
      </c>
      <c r="B551" s="98" t="s">
        <v>1587</v>
      </c>
      <c r="C551" s="72">
        <v>11</v>
      </c>
      <c r="D551" s="1077"/>
      <c r="E551" s="964" t="s">
        <v>1588</v>
      </c>
      <c r="F551" s="31">
        <v>1</v>
      </c>
      <c r="G551" s="2220">
        <v>24749340</v>
      </c>
      <c r="H551" s="2220">
        <v>26744174</v>
      </c>
      <c r="I551" s="19">
        <f t="shared" ref="I551:I559" si="94">H551-G551</f>
        <v>1994834</v>
      </c>
      <c r="J551" s="507">
        <v>1</v>
      </c>
      <c r="K551" s="581"/>
      <c r="L551" s="21">
        <f t="shared" ref="L551:L559" si="95">F551*I551*J551</f>
        <v>1994834</v>
      </c>
      <c r="M551" s="21">
        <f>L551*$K$569/$L$569</f>
        <v>2022169.7421086556</v>
      </c>
      <c r="N551" s="1995" t="s">
        <v>89</v>
      </c>
      <c r="O551" s="14"/>
      <c r="R551" t="str">
        <f t="shared" ref="R551:R568" si="96">B551</f>
        <v>11 kV Godnail (F16)</v>
      </c>
      <c r="S551" s="2672">
        <f t="shared" ref="S551:S568" si="97">M551</f>
        <v>2022169.7421086556</v>
      </c>
      <c r="T551" s="2672">
        <v>1902174.290630782</v>
      </c>
      <c r="U551" s="33">
        <f t="shared" ref="U551:U568" si="98">S551-T551</f>
        <v>119995.4514778736</v>
      </c>
      <c r="V551" s="1104">
        <f t="shared" ref="V551:V568" si="99">U551/T551*100</f>
        <v>6.3083310540424655</v>
      </c>
      <c r="W551" s="33" t="str">
        <f t="shared" ref="W551:W568" si="100">IF(V551&gt;40,"FAULT",IF(V551&lt;-40,"CHECK","OK"))</f>
        <v>OK</v>
      </c>
    </row>
    <row r="552" spans="1:23" ht="17.25" customHeight="1" x14ac:dyDescent="0.3">
      <c r="A552" s="519">
        <v>2</v>
      </c>
      <c r="B552" s="98" t="s">
        <v>1589</v>
      </c>
      <c r="C552" s="72">
        <v>11</v>
      </c>
      <c r="D552" s="1097"/>
      <c r="E552" s="964" t="s">
        <v>1590</v>
      </c>
      <c r="F552" s="31">
        <v>1</v>
      </c>
      <c r="G552" s="2220">
        <v>107396816</v>
      </c>
      <c r="H552" s="2220">
        <v>109200376</v>
      </c>
      <c r="I552" s="19">
        <f t="shared" si="94"/>
        <v>1803560</v>
      </c>
      <c r="J552" s="507">
        <v>1</v>
      </c>
      <c r="K552" s="581"/>
      <c r="L552" s="21">
        <f t="shared" si="95"/>
        <v>1803560</v>
      </c>
      <c r="M552" s="21">
        <f t="shared" ref="M552:M568" si="101">L552*$K$569/$L$569</f>
        <v>1828274.6634945499</v>
      </c>
      <c r="N552" s="1995" t="s">
        <v>97</v>
      </c>
      <c r="O552" s="14"/>
      <c r="R552" t="str">
        <f t="shared" si="96"/>
        <v>11 kV M. Circus (F15)</v>
      </c>
      <c r="S552" s="2672">
        <f t="shared" si="97"/>
        <v>1828274.6634945499</v>
      </c>
      <c r="T552" s="2672">
        <v>1936785.1498491543</v>
      </c>
      <c r="U552" s="33">
        <f t="shared" si="98"/>
        <v>-108510.48635460436</v>
      </c>
      <c r="V552" s="1104">
        <f t="shared" si="99"/>
        <v>-5.602608341098426</v>
      </c>
      <c r="W552" s="33" t="str">
        <f t="shared" si="100"/>
        <v>OK</v>
      </c>
    </row>
    <row r="553" spans="1:23" ht="17.25" customHeight="1" x14ac:dyDescent="0.3">
      <c r="A553" s="519">
        <v>3</v>
      </c>
      <c r="B553" s="98" t="s">
        <v>1591</v>
      </c>
      <c r="C553" s="72">
        <v>11</v>
      </c>
      <c r="D553" s="1097"/>
      <c r="E553" s="964" t="s">
        <v>1592</v>
      </c>
      <c r="F553" s="31">
        <v>1</v>
      </c>
      <c r="G553" s="2220">
        <v>56271624</v>
      </c>
      <c r="H553" s="2220">
        <v>57082820</v>
      </c>
      <c r="I553" s="19">
        <f t="shared" si="94"/>
        <v>811196</v>
      </c>
      <c r="J553" s="507">
        <v>1</v>
      </c>
      <c r="K553" s="581"/>
      <c r="L553" s="21">
        <f t="shared" si="95"/>
        <v>811196</v>
      </c>
      <c r="M553" s="21">
        <f t="shared" si="101"/>
        <v>822312.03504631121</v>
      </c>
      <c r="N553" s="585" t="s">
        <v>97</v>
      </c>
      <c r="O553" s="14"/>
      <c r="R553" t="str">
        <f t="shared" si="96"/>
        <v>11 kV Wapderpool (F14)</v>
      </c>
      <c r="S553" s="2671">
        <f t="shared" si="97"/>
        <v>822312.03504631121</v>
      </c>
      <c r="T553" s="2671">
        <v>474935.0147045835</v>
      </c>
      <c r="U553" s="33">
        <f t="shared" si="98"/>
        <v>347377.02034172771</v>
      </c>
      <c r="V553" s="1104">
        <f t="shared" si="99"/>
        <v>73.142010924968602</v>
      </c>
      <c r="W553" s="33" t="str">
        <f t="shared" si="100"/>
        <v>FAULT</v>
      </c>
    </row>
    <row r="554" spans="1:23" ht="17.25" customHeight="1" x14ac:dyDescent="0.3">
      <c r="A554" s="519">
        <v>4</v>
      </c>
      <c r="B554" s="98" t="s">
        <v>1593</v>
      </c>
      <c r="C554" s="72">
        <v>11</v>
      </c>
      <c r="D554" s="1097"/>
      <c r="E554" s="964" t="s">
        <v>1871</v>
      </c>
      <c r="F554" s="31">
        <v>1</v>
      </c>
      <c r="G554" s="2220">
        <v>98646920</v>
      </c>
      <c r="H554" s="2220">
        <v>100811032</v>
      </c>
      <c r="I554" s="19">
        <f t="shared" si="94"/>
        <v>2164112</v>
      </c>
      <c r="J554" s="507">
        <v>1</v>
      </c>
      <c r="K554" s="581"/>
      <c r="L554" s="21">
        <f t="shared" si="95"/>
        <v>2164112</v>
      </c>
      <c r="M554" s="21">
        <f t="shared" si="101"/>
        <v>2193767.403670805</v>
      </c>
      <c r="N554" s="585" t="s">
        <v>89</v>
      </c>
      <c r="O554" s="14"/>
      <c r="R554" t="str">
        <f t="shared" si="96"/>
        <v>11 kV Chowdhury Bari  (F13)</v>
      </c>
      <c r="S554" s="2672">
        <f t="shared" si="97"/>
        <v>2193767.403670805</v>
      </c>
      <c r="T554" s="2672">
        <v>2204031.0266640713</v>
      </c>
      <c r="U554" s="33">
        <f t="shared" si="98"/>
        <v>-10263.62299326621</v>
      </c>
      <c r="V554" s="1104">
        <f t="shared" si="99"/>
        <v>-0.46567506850394924</v>
      </c>
      <c r="W554" s="33" t="str">
        <f t="shared" si="100"/>
        <v>OK</v>
      </c>
    </row>
    <row r="555" spans="1:23" ht="17.25" customHeight="1" x14ac:dyDescent="0.3">
      <c r="A555" s="519">
        <v>5</v>
      </c>
      <c r="B555" s="98" t="s">
        <v>1594</v>
      </c>
      <c r="C555" s="72">
        <v>1</v>
      </c>
      <c r="D555" s="1097"/>
      <c r="E555" s="964" t="s">
        <v>2054</v>
      </c>
      <c r="F555" s="31">
        <v>1</v>
      </c>
      <c r="G555" s="2220">
        <v>51494196</v>
      </c>
      <c r="H555" s="2220">
        <v>54123108</v>
      </c>
      <c r="I555" s="19">
        <f t="shared" si="94"/>
        <v>2628912</v>
      </c>
      <c r="J555" s="507">
        <v>1</v>
      </c>
      <c r="K555" s="581"/>
      <c r="L555" s="21">
        <f t="shared" si="95"/>
        <v>2628912</v>
      </c>
      <c r="M555" s="21">
        <f t="shared" si="101"/>
        <v>2664936.6819827366</v>
      </c>
      <c r="N555" s="585" t="s">
        <v>97</v>
      </c>
      <c r="O555" s="14"/>
      <c r="R555" t="str">
        <f t="shared" si="96"/>
        <v>11 kV  Ailpara (F12)</v>
      </c>
      <c r="S555" s="2673">
        <f t="shared" si="97"/>
        <v>2664936.6819827366</v>
      </c>
      <c r="T555" s="2673">
        <v>2385423.2662054677</v>
      </c>
      <c r="U555" s="33">
        <f t="shared" si="98"/>
        <v>279513.41577726882</v>
      </c>
      <c r="V555" s="1104">
        <f t="shared" si="99"/>
        <v>11.717560557791298</v>
      </c>
      <c r="W555" s="33" t="str">
        <f t="shared" si="100"/>
        <v>OK</v>
      </c>
    </row>
    <row r="556" spans="1:23" ht="17.25" customHeight="1" x14ac:dyDescent="0.3">
      <c r="A556" s="519">
        <v>6</v>
      </c>
      <c r="B556" s="98" t="s">
        <v>1595</v>
      </c>
      <c r="C556" s="72">
        <v>11</v>
      </c>
      <c r="D556" s="1097"/>
      <c r="E556" s="964" t="s">
        <v>1775</v>
      </c>
      <c r="F556" s="31">
        <v>1</v>
      </c>
      <c r="G556" s="2220">
        <v>0</v>
      </c>
      <c r="H556" s="2220">
        <v>0</v>
      </c>
      <c r="I556" s="19">
        <f t="shared" si="94"/>
        <v>0</v>
      </c>
      <c r="J556" s="507">
        <v>1</v>
      </c>
      <c r="K556" s="581"/>
      <c r="L556" s="1101">
        <f t="shared" si="95"/>
        <v>0</v>
      </c>
      <c r="M556" s="21">
        <f t="shared" si="101"/>
        <v>0</v>
      </c>
      <c r="N556" s="585"/>
      <c r="O556" s="14"/>
      <c r="R556" t="str">
        <f t="shared" si="96"/>
        <v>11 kV Spare (F11)</v>
      </c>
      <c r="S556" s="2672">
        <f t="shared" si="97"/>
        <v>0</v>
      </c>
      <c r="T556" s="2672">
        <v>0</v>
      </c>
      <c r="U556" s="33">
        <f t="shared" si="98"/>
        <v>0</v>
      </c>
      <c r="V556" s="1104" t="e">
        <f t="shared" si="99"/>
        <v>#DIV/0!</v>
      </c>
      <c r="W556" s="33" t="e">
        <f t="shared" si="100"/>
        <v>#DIV/0!</v>
      </c>
    </row>
    <row r="557" spans="1:23" ht="17.25" customHeight="1" x14ac:dyDescent="0.3">
      <c r="A557" s="519">
        <v>7</v>
      </c>
      <c r="B557" s="98" t="s">
        <v>1596</v>
      </c>
      <c r="C557" s="72">
        <v>11</v>
      </c>
      <c r="D557" s="1097"/>
      <c r="E557" s="964" t="s">
        <v>1868</v>
      </c>
      <c r="F557" s="31">
        <v>1</v>
      </c>
      <c r="G557" s="2220">
        <v>0</v>
      </c>
      <c r="H557" s="2220">
        <v>0</v>
      </c>
      <c r="I557" s="19">
        <f t="shared" si="94"/>
        <v>0</v>
      </c>
      <c r="J557" s="507">
        <v>1</v>
      </c>
      <c r="K557" s="581"/>
      <c r="L557" s="1101">
        <f t="shared" si="95"/>
        <v>0</v>
      </c>
      <c r="M557" s="21">
        <f t="shared" si="101"/>
        <v>0</v>
      </c>
      <c r="N557" s="585"/>
      <c r="O557" s="14"/>
      <c r="R557" t="str">
        <f t="shared" si="96"/>
        <v>11 kV Spare (F10)</v>
      </c>
      <c r="S557" s="2672">
        <f t="shared" si="97"/>
        <v>0</v>
      </c>
      <c r="T557" s="2672">
        <v>0</v>
      </c>
      <c r="U557" s="33">
        <f t="shared" si="98"/>
        <v>0</v>
      </c>
      <c r="V557" s="1104" t="e">
        <f t="shared" si="99"/>
        <v>#DIV/0!</v>
      </c>
      <c r="W557" s="33" t="e">
        <f t="shared" si="100"/>
        <v>#DIV/0!</v>
      </c>
    </row>
    <row r="558" spans="1:23" ht="17.25" customHeight="1" x14ac:dyDescent="0.3">
      <c r="A558" s="519">
        <v>8</v>
      </c>
      <c r="B558" s="98" t="s">
        <v>1597</v>
      </c>
      <c r="C558" s="72">
        <v>11</v>
      </c>
      <c r="D558" s="1097"/>
      <c r="E558" s="964" t="s">
        <v>2055</v>
      </c>
      <c r="F558" s="31">
        <v>1</v>
      </c>
      <c r="G558" s="2220">
        <v>0</v>
      </c>
      <c r="H558" s="2220">
        <v>0</v>
      </c>
      <c r="I558" s="19">
        <f t="shared" si="94"/>
        <v>0</v>
      </c>
      <c r="J558" s="507">
        <v>1</v>
      </c>
      <c r="K558" s="581"/>
      <c r="L558" s="1101">
        <f t="shared" si="95"/>
        <v>0</v>
      </c>
      <c r="M558" s="21">
        <f t="shared" si="101"/>
        <v>0</v>
      </c>
      <c r="N558" s="585"/>
      <c r="O558" s="14"/>
      <c r="R558" t="str">
        <f t="shared" si="96"/>
        <v>11 kV Spare (F9)</v>
      </c>
      <c r="S558" s="2672">
        <f t="shared" si="97"/>
        <v>0</v>
      </c>
      <c r="T558" s="2672">
        <v>0</v>
      </c>
      <c r="U558" s="33">
        <f t="shared" si="98"/>
        <v>0</v>
      </c>
      <c r="V558" s="1104" t="e">
        <f t="shared" si="99"/>
        <v>#DIV/0!</v>
      </c>
      <c r="W558" s="33" t="e">
        <f t="shared" si="100"/>
        <v>#DIV/0!</v>
      </c>
    </row>
    <row r="559" spans="1:23" ht="17.25" customHeight="1" x14ac:dyDescent="0.3">
      <c r="A559" s="519">
        <v>9</v>
      </c>
      <c r="B559" s="98" t="s">
        <v>1602</v>
      </c>
      <c r="C559" s="72">
        <v>11</v>
      </c>
      <c r="D559" s="1097"/>
      <c r="E559" s="964" t="s">
        <v>2056</v>
      </c>
      <c r="F559" s="31">
        <v>1</v>
      </c>
      <c r="G559" s="2220">
        <v>0</v>
      </c>
      <c r="H559" s="2220">
        <v>0</v>
      </c>
      <c r="I559" s="19">
        <f t="shared" si="94"/>
        <v>0</v>
      </c>
      <c r="J559" s="507">
        <v>1</v>
      </c>
      <c r="K559" s="581"/>
      <c r="L559" s="1101">
        <f t="shared" si="95"/>
        <v>0</v>
      </c>
      <c r="M559" s="21">
        <f>L559*$K$569/$L$569</f>
        <v>0</v>
      </c>
      <c r="N559" s="585"/>
      <c r="O559" s="14"/>
      <c r="R559" t="str">
        <f t="shared" si="96"/>
        <v xml:space="preserve">11 kV Spare (F8) </v>
      </c>
      <c r="S559" s="2672">
        <f t="shared" si="97"/>
        <v>0</v>
      </c>
      <c r="T559" s="2672">
        <v>0</v>
      </c>
      <c r="U559" s="33">
        <f t="shared" si="98"/>
        <v>0</v>
      </c>
      <c r="V559" s="1104" t="e">
        <f t="shared" si="99"/>
        <v>#DIV/0!</v>
      </c>
      <c r="W559" s="33" t="e">
        <f t="shared" si="100"/>
        <v>#DIV/0!</v>
      </c>
    </row>
    <row r="560" spans="1:23" ht="17.25" customHeight="1" x14ac:dyDescent="0.3">
      <c r="A560" s="519">
        <v>10</v>
      </c>
      <c r="B560" s="98" t="s">
        <v>1603</v>
      </c>
      <c r="C560" s="72">
        <v>11</v>
      </c>
      <c r="D560" s="1097"/>
      <c r="E560" s="964" t="s">
        <v>2057</v>
      </c>
      <c r="F560" s="31">
        <v>1</v>
      </c>
      <c r="G560" s="2220">
        <v>15359563</v>
      </c>
      <c r="H560" s="2220">
        <v>16611599</v>
      </c>
      <c r="I560" s="19">
        <f t="shared" ref="I560:I565" si="102">H560-G560</f>
        <v>1252036</v>
      </c>
      <c r="J560" s="507">
        <v>1</v>
      </c>
      <c r="K560" s="581"/>
      <c r="L560" s="21">
        <f t="shared" ref="L560:L568" si="103">F560*I560*J560</f>
        <v>1252036</v>
      </c>
      <c r="M560" s="21">
        <f t="shared" si="101"/>
        <v>1269192.9830906997</v>
      </c>
      <c r="N560" s="585" t="s">
        <v>89</v>
      </c>
      <c r="O560" s="14"/>
      <c r="R560" t="str">
        <f t="shared" si="96"/>
        <v xml:space="preserve">11 kV Zulfiqur Steel </v>
      </c>
      <c r="S560" s="2672">
        <f t="shared" si="97"/>
        <v>1269192.9830906997</v>
      </c>
      <c r="T560" s="2672">
        <v>1109871.806644625</v>
      </c>
      <c r="U560" s="33">
        <f t="shared" si="98"/>
        <v>159321.17644607462</v>
      </c>
      <c r="V560" s="1104">
        <f t="shared" si="99"/>
        <v>14.354916981604921</v>
      </c>
      <c r="W560" s="33" t="str">
        <f t="shared" si="100"/>
        <v>OK</v>
      </c>
    </row>
    <row r="561" spans="1:23" ht="17.25" customHeight="1" x14ac:dyDescent="0.3">
      <c r="A561" s="519">
        <v>11</v>
      </c>
      <c r="B561" s="98" t="s">
        <v>1604</v>
      </c>
      <c r="C561" s="72">
        <v>11</v>
      </c>
      <c r="D561" s="1097"/>
      <c r="E561" s="964" t="s">
        <v>2058</v>
      </c>
      <c r="F561" s="31">
        <v>1</v>
      </c>
      <c r="G561" s="2220">
        <v>4078510</v>
      </c>
      <c r="H561" s="2220">
        <v>4123870</v>
      </c>
      <c r="I561" s="19">
        <f t="shared" si="102"/>
        <v>45360</v>
      </c>
      <c r="J561" s="507">
        <v>1</v>
      </c>
      <c r="K561" s="581"/>
      <c r="L561" s="21">
        <f t="shared" si="103"/>
        <v>45360</v>
      </c>
      <c r="M561" s="21">
        <f>L561*$K$569/$L$569</f>
        <v>45981.580172610164</v>
      </c>
      <c r="N561" s="585" t="s">
        <v>97</v>
      </c>
      <c r="O561" s="14"/>
      <c r="R561" t="str">
        <f t="shared" si="96"/>
        <v>11 kV New Laxmi Narayan Cotton Mill (F6)</v>
      </c>
      <c r="S561" s="2672">
        <f t="shared" si="97"/>
        <v>45981.580172610164</v>
      </c>
      <c r="T561" s="2672">
        <v>80821.292689165784</v>
      </c>
      <c r="U561" s="33">
        <f t="shared" si="98"/>
        <v>-34839.712516555621</v>
      </c>
      <c r="V561" s="1104">
        <f t="shared" si="99"/>
        <v>-43.107096357079101</v>
      </c>
      <c r="W561" s="33" t="str">
        <f t="shared" si="100"/>
        <v>CHECK</v>
      </c>
    </row>
    <row r="562" spans="1:23" ht="17.25" customHeight="1" x14ac:dyDescent="0.3">
      <c r="A562" s="519">
        <v>12</v>
      </c>
      <c r="B562" s="98" t="s">
        <v>1605</v>
      </c>
      <c r="C562" s="72">
        <v>11</v>
      </c>
      <c r="D562" s="1097"/>
      <c r="E562" s="964" t="s">
        <v>2059</v>
      </c>
      <c r="F562" s="31">
        <v>1</v>
      </c>
      <c r="G562" s="2220">
        <v>88391024</v>
      </c>
      <c r="H562" s="2220">
        <v>89732904</v>
      </c>
      <c r="I562" s="19">
        <f t="shared" si="102"/>
        <v>1341880</v>
      </c>
      <c r="J562" s="507">
        <v>1</v>
      </c>
      <c r="K562" s="581"/>
      <c r="L562" s="21">
        <f t="shared" si="103"/>
        <v>1341880</v>
      </c>
      <c r="M562" s="21">
        <f t="shared" si="101"/>
        <v>1360268.1393743856</v>
      </c>
      <c r="N562" s="585" t="s">
        <v>97</v>
      </c>
      <c r="O562" s="14"/>
      <c r="R562" t="str">
        <f t="shared" si="96"/>
        <v>11 kV Lucky Bazar (F5)</v>
      </c>
      <c r="S562" s="2672">
        <f t="shared" si="97"/>
        <v>1360268.1393743856</v>
      </c>
      <c r="T562" s="2672">
        <v>1265880.4844044908</v>
      </c>
      <c r="U562" s="33">
        <f t="shared" si="98"/>
        <v>94387.654969894793</v>
      </c>
      <c r="V562" s="1104">
        <f t="shared" si="99"/>
        <v>7.4562848651780627</v>
      </c>
      <c r="W562" s="33" t="str">
        <f t="shared" si="100"/>
        <v>OK</v>
      </c>
    </row>
    <row r="563" spans="1:23" ht="17.25" customHeight="1" x14ac:dyDescent="0.3">
      <c r="A563" s="519">
        <v>13</v>
      </c>
      <c r="B563" s="98" t="s">
        <v>1606</v>
      </c>
      <c r="C563" s="72">
        <v>11</v>
      </c>
      <c r="D563" s="1097"/>
      <c r="E563" s="964" t="s">
        <v>2060</v>
      </c>
      <c r="F563" s="31">
        <v>1</v>
      </c>
      <c r="G563" s="2220">
        <v>30771724</v>
      </c>
      <c r="H563" s="2220">
        <v>32415400</v>
      </c>
      <c r="I563" s="19">
        <f t="shared" si="102"/>
        <v>1643676</v>
      </c>
      <c r="J563" s="507">
        <v>1</v>
      </c>
      <c r="K563" s="581"/>
      <c r="L563" s="21">
        <f t="shared" si="103"/>
        <v>1643676</v>
      </c>
      <c r="M563" s="21">
        <f t="shared" si="101"/>
        <v>1666199.730418765</v>
      </c>
      <c r="N563" s="585" t="s">
        <v>89</v>
      </c>
      <c r="O563" s="14"/>
      <c r="R563" t="str">
        <f t="shared" si="96"/>
        <v>11 kV Enayetnagar (F4)</v>
      </c>
      <c r="S563" s="2672">
        <f t="shared" si="97"/>
        <v>1666199.730418765</v>
      </c>
      <c r="T563" s="2672">
        <v>1606948.7378107137</v>
      </c>
      <c r="U563" s="33">
        <f t="shared" si="98"/>
        <v>59250.992608051281</v>
      </c>
      <c r="V563" s="1104">
        <f t="shared" si="99"/>
        <v>3.6871737855666802</v>
      </c>
      <c r="W563" s="33" t="str">
        <f t="shared" si="100"/>
        <v>OK</v>
      </c>
    </row>
    <row r="564" spans="1:23" ht="17.25" customHeight="1" x14ac:dyDescent="0.3">
      <c r="A564" s="519">
        <v>14</v>
      </c>
      <c r="B564" s="98" t="s">
        <v>1607</v>
      </c>
      <c r="C564" s="72">
        <v>11</v>
      </c>
      <c r="D564" s="1097"/>
      <c r="E564" s="964" t="s">
        <v>2061</v>
      </c>
      <c r="F564" s="31">
        <v>1</v>
      </c>
      <c r="G564" s="2220">
        <v>64028044</v>
      </c>
      <c r="H564" s="2220">
        <v>65898400</v>
      </c>
      <c r="I564" s="19">
        <f t="shared" si="102"/>
        <v>1870356</v>
      </c>
      <c r="J564" s="507">
        <v>1</v>
      </c>
      <c r="K564" s="581"/>
      <c r="L564" s="21">
        <f t="shared" si="103"/>
        <v>1870356</v>
      </c>
      <c r="M564" s="21">
        <f t="shared" si="101"/>
        <v>1895985.9868898247</v>
      </c>
      <c r="N564" s="585" t="s">
        <v>89</v>
      </c>
      <c r="O564" s="14"/>
      <c r="R564" t="str">
        <f t="shared" si="96"/>
        <v>11 kV Bhuiyapara (F3)</v>
      </c>
      <c r="S564" s="2672">
        <f t="shared" si="97"/>
        <v>1895985.9868898247</v>
      </c>
      <c r="T564" s="2672">
        <v>1703398.6780970425</v>
      </c>
      <c r="U564" s="33">
        <f t="shared" si="98"/>
        <v>192587.30879278225</v>
      </c>
      <c r="V564" s="1104">
        <f t="shared" si="99"/>
        <v>11.306061890803614</v>
      </c>
      <c r="W564" s="33" t="str">
        <f t="shared" si="100"/>
        <v>OK</v>
      </c>
    </row>
    <row r="565" spans="1:23" ht="17.25" customHeight="1" x14ac:dyDescent="0.3">
      <c r="A565" s="519">
        <v>15</v>
      </c>
      <c r="B565" s="98" t="s">
        <v>1608</v>
      </c>
      <c r="C565" s="72">
        <v>11</v>
      </c>
      <c r="D565" s="1097"/>
      <c r="E565" s="964" t="s">
        <v>2062</v>
      </c>
      <c r="F565" s="31">
        <v>1</v>
      </c>
      <c r="G565" s="2220">
        <v>7963900.5</v>
      </c>
      <c r="H565" s="2220">
        <v>9021578</v>
      </c>
      <c r="I565" s="19">
        <f t="shared" si="102"/>
        <v>1057677.5</v>
      </c>
      <c r="J565" s="507">
        <v>1</v>
      </c>
      <c r="K565" s="581"/>
      <c r="L565" s="21">
        <f t="shared" si="103"/>
        <v>1057677.5</v>
      </c>
      <c r="M565" s="21">
        <f t="shared" si="101"/>
        <v>1072171.1367507912</v>
      </c>
      <c r="N565" s="585" t="s">
        <v>97</v>
      </c>
      <c r="O565" s="14"/>
      <c r="R565" t="str">
        <f t="shared" si="96"/>
        <v>11 kV Arambagh (F2)</v>
      </c>
      <c r="S565" s="2672">
        <f t="shared" si="97"/>
        <v>1072171.1367507912</v>
      </c>
      <c r="T565" s="2672">
        <v>1011302.9055379775</v>
      </c>
      <c r="U565" s="33">
        <f t="shared" si="98"/>
        <v>60868.231212813756</v>
      </c>
      <c r="V565" s="1104">
        <f t="shared" si="99"/>
        <v>6.0187932695035622</v>
      </c>
      <c r="W565" s="33" t="str">
        <f t="shared" si="100"/>
        <v>OK</v>
      </c>
    </row>
    <row r="566" spans="1:23" ht="17.25" customHeight="1" x14ac:dyDescent="0.3">
      <c r="A566" s="519">
        <v>16</v>
      </c>
      <c r="B566" s="98" t="s">
        <v>1609</v>
      </c>
      <c r="C566" s="72">
        <v>11</v>
      </c>
      <c r="D566" s="1097"/>
      <c r="E566" s="964" t="s">
        <v>2063</v>
      </c>
      <c r="F566" s="31">
        <v>1</v>
      </c>
      <c r="G566" s="2220">
        <v>0</v>
      </c>
      <c r="H566" s="2220">
        <v>0</v>
      </c>
      <c r="I566" s="19"/>
      <c r="J566" s="507">
        <v>1</v>
      </c>
      <c r="K566" s="581"/>
      <c r="L566" s="21">
        <f t="shared" si="103"/>
        <v>0</v>
      </c>
      <c r="M566" s="21">
        <f t="shared" si="101"/>
        <v>0</v>
      </c>
      <c r="N566" s="585" t="s">
        <v>89</v>
      </c>
      <c r="O566" s="14"/>
      <c r="R566" t="str">
        <f t="shared" si="96"/>
        <v>11 kV Spare (F1)</v>
      </c>
      <c r="S566" s="2672">
        <f t="shared" si="97"/>
        <v>0</v>
      </c>
      <c r="T566" s="2672">
        <v>0</v>
      </c>
      <c r="U566" s="33">
        <f t="shared" si="98"/>
        <v>0</v>
      </c>
      <c r="V566" s="1104" t="e">
        <f t="shared" si="99"/>
        <v>#DIV/0!</v>
      </c>
      <c r="W566" s="33" t="e">
        <f t="shared" si="100"/>
        <v>#DIV/0!</v>
      </c>
    </row>
    <row r="567" spans="1:23" ht="17.25" customHeight="1" x14ac:dyDescent="0.3">
      <c r="A567" s="519">
        <v>17</v>
      </c>
      <c r="B567" s="98" t="s">
        <v>1610</v>
      </c>
      <c r="C567" s="72">
        <v>0.41499999999999998</v>
      </c>
      <c r="D567" s="1097"/>
      <c r="E567" s="964" t="s">
        <v>2064</v>
      </c>
      <c r="F567" s="31">
        <v>1</v>
      </c>
      <c r="G567" s="2220">
        <v>1627.32</v>
      </c>
      <c r="H567" s="2220">
        <v>1668.24</v>
      </c>
      <c r="I567" s="19">
        <f>H567-G567</f>
        <v>40.920000000000073</v>
      </c>
      <c r="J567" s="507">
        <v>100</v>
      </c>
      <c r="K567" s="581"/>
      <c r="L567" s="21">
        <f t="shared" si="103"/>
        <v>4092.0000000000073</v>
      </c>
      <c r="M567" s="21">
        <f t="shared" si="101"/>
        <v>4148.0737668942038</v>
      </c>
      <c r="N567" s="585" t="s">
        <v>97</v>
      </c>
      <c r="O567" s="14"/>
      <c r="R567" t="str">
        <f t="shared" si="96"/>
        <v>11/0.415 kV Aux. Transformer-1</v>
      </c>
      <c r="S567" s="2672">
        <f t="shared" si="97"/>
        <v>4148.0737668942038</v>
      </c>
      <c r="T567" s="2672">
        <v>5028.3474877829085</v>
      </c>
      <c r="U567" s="33">
        <f t="shared" si="98"/>
        <v>-880.2737208887047</v>
      </c>
      <c r="V567" s="1104">
        <f t="shared" si="99"/>
        <v>-17.506222929649475</v>
      </c>
      <c r="W567" s="33" t="str">
        <f t="shared" si="100"/>
        <v>OK</v>
      </c>
    </row>
    <row r="568" spans="1:23" ht="17.25" customHeight="1" x14ac:dyDescent="0.3">
      <c r="A568" s="519">
        <v>18</v>
      </c>
      <c r="B568" s="98" t="s">
        <v>1611</v>
      </c>
      <c r="C568" s="72">
        <v>0.41499999999999998</v>
      </c>
      <c r="D568" s="1102"/>
      <c r="E568" s="964" t="s">
        <v>2065</v>
      </c>
      <c r="F568" s="31">
        <v>1</v>
      </c>
      <c r="G568" s="2220">
        <v>60.72</v>
      </c>
      <c r="H568" s="2220">
        <v>60.72</v>
      </c>
      <c r="I568" s="19">
        <f>H568-G568</f>
        <v>0</v>
      </c>
      <c r="J568" s="507">
        <v>100</v>
      </c>
      <c r="K568" s="581"/>
      <c r="L568" s="21">
        <f t="shared" si="103"/>
        <v>0</v>
      </c>
      <c r="M568" s="21">
        <f t="shared" si="101"/>
        <v>0</v>
      </c>
      <c r="N568" s="585" t="s">
        <v>97</v>
      </c>
      <c r="O568" s="14"/>
      <c r="R568" t="str">
        <f t="shared" si="96"/>
        <v>11/0.415 kV Aux. Transformer-2</v>
      </c>
      <c r="S568" s="2672">
        <f t="shared" si="97"/>
        <v>0</v>
      </c>
      <c r="T568" s="2672">
        <v>0.9992741430409211</v>
      </c>
      <c r="U568" s="33">
        <f t="shared" si="98"/>
        <v>-0.9992741430409211</v>
      </c>
      <c r="V568" s="1104">
        <f t="shared" si="99"/>
        <v>-100</v>
      </c>
      <c r="W568" s="33" t="str">
        <f t="shared" si="100"/>
        <v>CHECK</v>
      </c>
    </row>
    <row r="569" spans="1:23" ht="27.6" x14ac:dyDescent="0.3">
      <c r="A569" s="524"/>
      <c r="B569" s="94"/>
      <c r="C569" s="88"/>
      <c r="D569" s="88"/>
      <c r="E569" s="949"/>
      <c r="F569" s="37"/>
      <c r="G569" s="37"/>
      <c r="H569" s="37"/>
      <c r="I569" s="37"/>
      <c r="J569" s="52" t="s">
        <v>38</v>
      </c>
      <c r="K569" s="42">
        <f>M549</f>
        <v>16845408.156767029</v>
      </c>
      <c r="L569" s="42">
        <f>SUM(L551:L568)</f>
        <v>16617691.5</v>
      </c>
      <c r="M569" s="42">
        <f>SUM(M551:M568)</f>
        <v>16845408.156767029</v>
      </c>
      <c r="N569" s="29">
        <f>(M569-L569)/L569*100</f>
        <v>1.3703266591934824</v>
      </c>
      <c r="O569" s="28"/>
    </row>
    <row r="571" spans="1:23" x14ac:dyDescent="0.3">
      <c r="A571" s="511"/>
      <c r="B571" s="523"/>
      <c r="C571" s="520"/>
      <c r="D571" s="596"/>
      <c r="E571"/>
      <c r="F571" s="3107" t="s">
        <v>815</v>
      </c>
      <c r="G571" s="3108"/>
      <c r="H571" s="3109"/>
      <c r="I571" s="555" t="s">
        <v>14</v>
      </c>
      <c r="J571" s="511"/>
      <c r="L571" s="511"/>
      <c r="M571" s="511"/>
      <c r="N571" s="56"/>
      <c r="O571" s="511"/>
    </row>
    <row r="572" spans="1:23" x14ac:dyDescent="0.3">
      <c r="A572" s="511"/>
      <c r="B572" s="523"/>
      <c r="C572" s="520"/>
      <c r="D572" s="596"/>
      <c r="E572"/>
      <c r="F572" s="80" t="s">
        <v>97</v>
      </c>
      <c r="G572" s="3298" t="s">
        <v>4068</v>
      </c>
      <c r="H572" s="3298"/>
      <c r="I572" s="1643">
        <f>SUM(M552:M553,M555,M561:M562,M565,M567:M568)</f>
        <v>7798092.3105882797</v>
      </c>
      <c r="J572" s="511"/>
      <c r="L572" s="511"/>
      <c r="M572" s="511"/>
      <c r="N572" s="56"/>
      <c r="O572" s="511"/>
    </row>
    <row r="573" spans="1:23" x14ac:dyDescent="0.3">
      <c r="A573" s="511"/>
      <c r="B573" s="523"/>
      <c r="C573" s="520"/>
      <c r="D573" s="596"/>
      <c r="E573"/>
      <c r="F573" s="80" t="s">
        <v>89</v>
      </c>
      <c r="G573" s="3298" t="s">
        <v>4068</v>
      </c>
      <c r="H573" s="3298"/>
      <c r="I573" s="1643">
        <f>SUM(M551,M554,M560,M563:M564,M566)</f>
        <v>9047315.8461787496</v>
      </c>
      <c r="J573" s="511"/>
      <c r="L573" s="511"/>
      <c r="M573" s="511"/>
      <c r="N573" s="56"/>
      <c r="O573" s="511" t="s">
        <v>222</v>
      </c>
    </row>
    <row r="574" spans="1:23" x14ac:dyDescent="0.3">
      <c r="A574" s="511"/>
      <c r="B574" s="523"/>
      <c r="C574" s="520"/>
      <c r="D574" s="596"/>
      <c r="E574"/>
      <c r="F574" s="80"/>
      <c r="G574" s="3298"/>
      <c r="H574" s="3298"/>
      <c r="I574" s="530"/>
      <c r="J574" s="511"/>
      <c r="L574" s="511"/>
      <c r="M574" s="511"/>
      <c r="N574" s="56"/>
      <c r="O574" s="511"/>
    </row>
    <row r="575" spans="1:23" x14ac:dyDescent="0.3">
      <c r="A575" s="511"/>
      <c r="B575" s="523"/>
      <c r="C575" s="520"/>
      <c r="D575" s="596"/>
      <c r="E575" s="520"/>
      <c r="F575" s="80"/>
      <c r="G575" s="3298"/>
      <c r="H575" s="3298"/>
      <c r="I575" s="530"/>
      <c r="J575" s="511"/>
      <c r="L575" s="511"/>
      <c r="M575" s="511"/>
      <c r="N575" s="56"/>
      <c r="O575" s="511"/>
    </row>
    <row r="576" spans="1:23" x14ac:dyDescent="0.3">
      <c r="A576" s="511"/>
      <c r="B576" s="523"/>
      <c r="C576" s="520"/>
      <c r="D576" s="596"/>
      <c r="E576"/>
      <c r="F576" s="1090"/>
      <c r="G576" s="3298"/>
      <c r="H576" s="3298"/>
      <c r="I576" s="530"/>
      <c r="J576" s="511"/>
      <c r="L576" s="511"/>
      <c r="M576" s="511"/>
      <c r="N576" s="56"/>
      <c r="O576" s="511"/>
    </row>
    <row r="577" spans="1:23" x14ac:dyDescent="0.3">
      <c r="A577" s="511"/>
      <c r="B577" s="523"/>
      <c r="C577" s="520"/>
      <c r="D577" s="596"/>
      <c r="E577"/>
      <c r="F577" s="3175" t="s">
        <v>199</v>
      </c>
      <c r="G577" s="3176"/>
      <c r="H577" s="3177"/>
      <c r="I577" s="540">
        <f>SUM(I572:I576)</f>
        <v>16845408.156767029</v>
      </c>
      <c r="J577" s="42">
        <f>I577-M569</f>
        <v>0</v>
      </c>
      <c r="L577" s="511"/>
      <c r="M577" s="511"/>
      <c r="N577" s="56"/>
      <c r="O577" s="511"/>
    </row>
    <row r="578" spans="1:23" x14ac:dyDescent="0.3">
      <c r="A578" s="511"/>
      <c r="B578" s="523"/>
      <c r="C578" s="520"/>
      <c r="D578" s="596"/>
      <c r="E578"/>
      <c r="F578" s="674"/>
      <c r="G578" s="2214"/>
      <c r="H578" s="2214"/>
      <c r="I578" s="511"/>
      <c r="J578" s="511"/>
      <c r="L578" s="511"/>
      <c r="M578" s="511"/>
      <c r="N578" s="56"/>
      <c r="O578" s="511"/>
    </row>
    <row r="579" spans="1:23" x14ac:dyDescent="0.3">
      <c r="A579" s="511"/>
      <c r="B579" s="523"/>
      <c r="C579" s="520"/>
      <c r="D579" s="596"/>
      <c r="E579" s="952"/>
      <c r="F579" s="511"/>
      <c r="G579" s="2214"/>
      <c r="H579" s="2214"/>
      <c r="I579" s="511"/>
      <c r="J579" s="511"/>
      <c r="K579" s="580"/>
      <c r="L579" s="511"/>
      <c r="M579" s="511"/>
      <c r="N579" s="56"/>
      <c r="O579" s="511"/>
    </row>
    <row r="580" spans="1:23" x14ac:dyDescent="0.3">
      <c r="A580" s="511"/>
      <c r="B580" s="523"/>
      <c r="C580" s="520"/>
      <c r="D580" s="596"/>
      <c r="E580" s="952"/>
      <c r="F580" s="511"/>
      <c r="G580" s="2214"/>
      <c r="H580" s="2214"/>
      <c r="I580" s="511"/>
      <c r="J580" s="511"/>
      <c r="K580" s="580"/>
      <c r="L580" s="511"/>
      <c r="M580" s="511"/>
      <c r="N580" s="56"/>
      <c r="O580" s="511"/>
    </row>
    <row r="581" spans="1:23" x14ac:dyDescent="0.3">
      <c r="A581" s="511"/>
      <c r="B581" s="520"/>
      <c r="C581" s="520"/>
      <c r="D581" s="596"/>
      <c r="E581" s="952"/>
      <c r="F581" s="511"/>
      <c r="G581" s="2214"/>
      <c r="H581" s="2214"/>
      <c r="I581" s="511"/>
      <c r="J581" s="511"/>
      <c r="K581" s="580"/>
      <c r="L581" s="511"/>
      <c r="M581" s="511"/>
      <c r="N581" s="56"/>
      <c r="O581" s="511"/>
    </row>
    <row r="582" spans="1:23" x14ac:dyDescent="0.3">
      <c r="A582" s="511"/>
      <c r="B582" s="520"/>
      <c r="C582" s="520"/>
      <c r="D582" s="596"/>
      <c r="E582" s="952"/>
      <c r="F582" s="511"/>
      <c r="G582" s="2214"/>
      <c r="H582" s="2214"/>
      <c r="I582" s="511"/>
      <c r="J582" s="511"/>
      <c r="K582" s="580"/>
      <c r="L582" s="511"/>
      <c r="M582" s="511"/>
      <c r="N582" s="56"/>
      <c r="O582" s="511"/>
    </row>
    <row r="583" spans="1:23" x14ac:dyDescent="0.3">
      <c r="A583" s="511"/>
      <c r="B583" s="523"/>
      <c r="C583" s="520"/>
      <c r="D583" s="596"/>
      <c r="E583" s="952"/>
      <c r="F583" s="511"/>
      <c r="G583" s="2214"/>
      <c r="H583" s="2214"/>
      <c r="I583" s="511"/>
      <c r="J583" s="511"/>
      <c r="K583" s="580"/>
      <c r="L583" s="511"/>
      <c r="M583" s="511"/>
      <c r="N583" s="56"/>
      <c r="O583" s="511"/>
    </row>
    <row r="584" spans="1:23" x14ac:dyDescent="0.3">
      <c r="A584" s="511"/>
      <c r="B584" s="523"/>
      <c r="C584" s="520"/>
      <c r="D584" s="596"/>
      <c r="E584" s="952"/>
      <c r="F584" s="511"/>
      <c r="G584" s="2214"/>
      <c r="H584" s="2214"/>
      <c r="I584" s="511"/>
      <c r="J584" s="511"/>
      <c r="K584" s="580"/>
      <c r="L584" s="511"/>
      <c r="M584" s="511"/>
      <c r="N584" s="56"/>
      <c r="O584" s="511"/>
    </row>
    <row r="585" spans="1:23" x14ac:dyDescent="0.3">
      <c r="A585" s="511"/>
      <c r="B585" s="523"/>
      <c r="C585" s="520"/>
      <c r="D585" s="596"/>
      <c r="E585" s="952"/>
      <c r="F585" s="511"/>
      <c r="G585" s="2214"/>
      <c r="H585" s="2214"/>
      <c r="I585" s="511"/>
      <c r="J585" s="511"/>
      <c r="K585" s="580"/>
      <c r="L585" s="511"/>
      <c r="M585" s="511"/>
      <c r="N585" s="56"/>
      <c r="O585" s="511"/>
    </row>
    <row r="586" spans="1:23" ht="24.6" x14ac:dyDescent="0.3">
      <c r="A586" s="27"/>
      <c r="B586" s="3128"/>
      <c r="C586" s="3128"/>
      <c r="D586" s="3128"/>
      <c r="E586" s="3128"/>
      <c r="F586" s="3128"/>
      <c r="G586" s="3128"/>
      <c r="H586" s="3128"/>
      <c r="I586" s="3128"/>
      <c r="J586" s="3128"/>
      <c r="K586" s="3128"/>
      <c r="L586" s="3128"/>
      <c r="M586" s="3128"/>
      <c r="N586" s="56"/>
      <c r="O586" s="511"/>
    </row>
    <row r="587" spans="1:23" x14ac:dyDescent="0.3">
      <c r="A587" s="511"/>
      <c r="B587" s="523"/>
      <c r="C587" s="520"/>
      <c r="D587" s="596"/>
      <c r="E587" s="952"/>
      <c r="F587" s="511"/>
      <c r="G587" s="2214"/>
      <c r="H587" s="2214"/>
      <c r="I587" s="511"/>
      <c r="J587" s="511"/>
      <c r="K587" s="580"/>
      <c r="L587" s="511"/>
      <c r="M587" s="511"/>
      <c r="N587" s="56"/>
      <c r="O587" s="511"/>
    </row>
    <row r="588" spans="1:23" x14ac:dyDescent="0.3">
      <c r="A588" s="511"/>
      <c r="B588" s="523"/>
      <c r="C588" s="520"/>
      <c r="D588" s="596"/>
      <c r="E588" s="952"/>
      <c r="F588" s="511"/>
      <c r="G588" s="2214"/>
      <c r="H588" s="2214"/>
      <c r="I588" s="511"/>
      <c r="J588" s="511"/>
      <c r="K588" s="580"/>
      <c r="L588" s="511"/>
      <c r="M588" s="511"/>
      <c r="N588" s="56"/>
      <c r="O588" s="511"/>
    </row>
    <row r="589" spans="1:23" ht="31.2" x14ac:dyDescent="0.3">
      <c r="A589" s="3086" t="s">
        <v>2066</v>
      </c>
      <c r="B589" s="3086"/>
      <c r="C589" s="3086"/>
      <c r="D589" s="3086"/>
      <c r="E589" s="3086"/>
      <c r="F589" s="3086"/>
      <c r="G589" s="3086"/>
      <c r="H589" s="3086"/>
      <c r="I589" s="3086"/>
      <c r="J589" s="3086"/>
      <c r="K589" s="3086"/>
      <c r="L589" s="3086"/>
      <c r="M589" s="3086"/>
      <c r="N589" s="3086"/>
      <c r="O589" s="629" t="str">
        <f>$O$6</f>
        <v>Month August-2023</v>
      </c>
      <c r="R589" s="1103" t="s">
        <v>4084</v>
      </c>
      <c r="S589" s="2672" t="str">
        <f>O589</f>
        <v>Month August-2023</v>
      </c>
      <c r="T589" s="2672" t="s">
        <v>5037</v>
      </c>
      <c r="U589" s="1103" t="s">
        <v>15</v>
      </c>
      <c r="V589" s="1103" t="s">
        <v>4085</v>
      </c>
      <c r="W589" s="1103" t="s">
        <v>17</v>
      </c>
    </row>
    <row r="590" spans="1:23" x14ac:dyDescent="0.3">
      <c r="A590" s="3087" t="s">
        <v>0</v>
      </c>
      <c r="B590" s="3089" t="s">
        <v>1</v>
      </c>
      <c r="C590" s="3091" t="s">
        <v>2</v>
      </c>
      <c r="D590" s="3092"/>
      <c r="E590" s="3093"/>
      <c r="F590" s="3096" t="s">
        <v>3</v>
      </c>
      <c r="G590" s="3091" t="s">
        <v>4</v>
      </c>
      <c r="H590" s="3093"/>
      <c r="I590" s="3068"/>
      <c r="J590" s="3096" t="s">
        <v>5</v>
      </c>
      <c r="K590" s="3091" t="s">
        <v>6</v>
      </c>
      <c r="L590" s="3068"/>
      <c r="M590" s="95" t="s">
        <v>29</v>
      </c>
      <c r="N590" s="1985"/>
      <c r="O590" s="3067" t="s">
        <v>7</v>
      </c>
    </row>
    <row r="591" spans="1:23" ht="46.8" x14ac:dyDescent="0.3">
      <c r="A591" s="3088"/>
      <c r="B591" s="3090"/>
      <c r="C591" s="3084" t="s">
        <v>824</v>
      </c>
      <c r="D591" s="3085"/>
      <c r="E591" s="969" t="s">
        <v>9</v>
      </c>
      <c r="F591" s="3088"/>
      <c r="G591" s="2218" t="str">
        <f>'NORTH-1'!G8</f>
        <v>Reading at 00.00hr 
01.08.2023</v>
      </c>
      <c r="H591" s="2218" t="str">
        <f>'NORTH-1'!H8</f>
        <v>Reading at 00.00hr 
01.09.2023</v>
      </c>
      <c r="I591" s="1" t="s">
        <v>10</v>
      </c>
      <c r="J591" s="3088"/>
      <c r="K591" s="1" t="s">
        <v>11</v>
      </c>
      <c r="L591" s="1" t="s">
        <v>12</v>
      </c>
      <c r="M591" s="508" t="s">
        <v>30</v>
      </c>
      <c r="N591" s="1986" t="s">
        <v>41</v>
      </c>
      <c r="O591" s="3068"/>
      <c r="S591" s="2672">
        <v>15283200.000000071</v>
      </c>
      <c r="T591" s="2672">
        <v>15283200.000000071</v>
      </c>
      <c r="U591" s="33">
        <f>S591-T591</f>
        <v>0</v>
      </c>
      <c r="V591" s="1104">
        <f>U591/T591*100</f>
        <v>0</v>
      </c>
      <c r="W591" s="33" t="str">
        <f>IF(V591&gt;40,"FAULT",IF(V591&lt;-40,"CHECK","OK"))</f>
        <v>OK</v>
      </c>
    </row>
    <row r="592" spans="1:23" x14ac:dyDescent="0.3">
      <c r="A592" s="594">
        <v>1</v>
      </c>
      <c r="B592" s="551">
        <v>2</v>
      </c>
      <c r="C592" s="551">
        <v>3</v>
      </c>
      <c r="D592" s="551">
        <v>4</v>
      </c>
      <c r="E592" s="551">
        <v>5</v>
      </c>
      <c r="F592" s="551">
        <v>6</v>
      </c>
      <c r="G592" s="2618">
        <f>'PDB Bill AMR'!$H$5</f>
        <v>8</v>
      </c>
      <c r="H592" s="2618">
        <f>'PDB Bill AMR'!$H$5</f>
        <v>8</v>
      </c>
      <c r="I592" s="594" t="s">
        <v>2021</v>
      </c>
      <c r="J592" s="594">
        <v>10</v>
      </c>
      <c r="K592" s="2623" t="s">
        <v>2022</v>
      </c>
      <c r="L592" s="2623" t="s">
        <v>5041</v>
      </c>
      <c r="M592" s="594">
        <v>13</v>
      </c>
      <c r="N592" s="594">
        <v>14</v>
      </c>
      <c r="O592" s="594">
        <v>15</v>
      </c>
    </row>
    <row r="593" spans="1:20" x14ac:dyDescent="0.3">
      <c r="A593" s="1345"/>
      <c r="B593" s="513" t="s">
        <v>2047</v>
      </c>
      <c r="C593" s="1363"/>
      <c r="D593" s="1446"/>
      <c r="E593" s="1447"/>
      <c r="F593" s="1396"/>
      <c r="G593" s="1365"/>
      <c r="H593" s="1365"/>
      <c r="I593" s="1365"/>
      <c r="J593" s="94"/>
      <c r="K593" s="42"/>
      <c r="L593" s="42"/>
      <c r="M593" s="42"/>
      <c r="N593" s="1996"/>
      <c r="O593" s="507"/>
    </row>
    <row r="594" spans="1:20" ht="26.4" x14ac:dyDescent="0.3">
      <c r="A594" s="1345">
        <f t="shared" ref="A594:M594" si="104">A436</f>
        <v>8</v>
      </c>
      <c r="B594" s="1362" t="str">
        <f t="shared" si="104"/>
        <v>33 KV Fatullah Circuit-1 (F-1)</v>
      </c>
      <c r="C594" s="1363">
        <f t="shared" si="104"/>
        <v>33</v>
      </c>
      <c r="D594" s="1446" t="str">
        <f t="shared" si="104"/>
        <v>DPDC</v>
      </c>
      <c r="E594" s="1447" t="str">
        <f t="shared" si="104"/>
        <v>H/A060300311-03</v>
      </c>
      <c r="F594" s="1396">
        <f t="shared" si="104"/>
        <v>1.5</v>
      </c>
      <c r="G594" s="1365">
        <f t="shared" ref="G594" si="105">G436</f>
        <v>39497.250999999997</v>
      </c>
      <c r="H594" s="1365">
        <f t="shared" si="104"/>
        <v>39497.256999999998</v>
      </c>
      <c r="I594" s="1365">
        <f t="shared" si="104"/>
        <v>6.0000000012223609E-3</v>
      </c>
      <c r="J594" s="1157">
        <f t="shared" si="104"/>
        <v>1000</v>
      </c>
      <c r="K594" s="1151">
        <f t="shared" si="104"/>
        <v>0</v>
      </c>
      <c r="L594" s="1180">
        <f t="shared" si="104"/>
        <v>9.0000000018335413</v>
      </c>
      <c r="M594" s="1180">
        <f t="shared" si="104"/>
        <v>9.0207175131013084</v>
      </c>
      <c r="N594" s="1996"/>
      <c r="O594" s="507"/>
    </row>
    <row r="595" spans="1:20" x14ac:dyDescent="0.3">
      <c r="A595" s="1345">
        <f t="shared" ref="A595:M595" si="106">A437</f>
        <v>0</v>
      </c>
      <c r="B595" s="1362">
        <f t="shared" si="106"/>
        <v>0</v>
      </c>
      <c r="C595" s="1363">
        <f t="shared" si="106"/>
        <v>33</v>
      </c>
      <c r="D595" s="1446" t="str">
        <f t="shared" si="106"/>
        <v>P. Cell</v>
      </c>
      <c r="E595" s="1447" t="str">
        <f t="shared" si="106"/>
        <v>08993575</v>
      </c>
      <c r="F595" s="1396">
        <f t="shared" si="106"/>
        <v>1.5</v>
      </c>
      <c r="G595" s="1365">
        <f t="shared" ref="G595" si="107">G437</f>
        <v>3439.5160000000001</v>
      </c>
      <c r="H595" s="1365">
        <f t="shared" si="106"/>
        <v>3439.5160000000001</v>
      </c>
      <c r="I595" s="1365">
        <f t="shared" si="106"/>
        <v>0</v>
      </c>
      <c r="J595" s="1157">
        <f t="shared" si="106"/>
        <v>180000</v>
      </c>
      <c r="K595" s="1151">
        <f t="shared" si="106"/>
        <v>0</v>
      </c>
      <c r="L595" s="1180">
        <f t="shared" si="106"/>
        <v>0</v>
      </c>
      <c r="M595" s="1180">
        <f t="shared" si="106"/>
        <v>0</v>
      </c>
      <c r="N595" s="1996"/>
      <c r="O595" s="507"/>
    </row>
    <row r="596" spans="1:20" ht="26.4" x14ac:dyDescent="0.3">
      <c r="A596" s="1345">
        <f t="shared" ref="A596:M596" si="108">A442</f>
        <v>14</v>
      </c>
      <c r="B596" s="1362" t="str">
        <f t="shared" si="108"/>
        <v>33 KV Fatullah Circuit-2 (F-4)</v>
      </c>
      <c r="C596" s="1363">
        <f t="shared" si="108"/>
        <v>33</v>
      </c>
      <c r="D596" s="1446" t="str">
        <f t="shared" si="108"/>
        <v>DPDC</v>
      </c>
      <c r="E596" s="1447" t="str">
        <f t="shared" si="108"/>
        <v>HA021100940-02</v>
      </c>
      <c r="F596" s="1396">
        <f t="shared" si="108"/>
        <v>1.5</v>
      </c>
      <c r="G596" s="1365">
        <f t="shared" ref="G596" si="109">G442</f>
        <v>42619.196000000004</v>
      </c>
      <c r="H596" s="1365">
        <f t="shared" si="108"/>
        <v>42619.196000000004</v>
      </c>
      <c r="I596" s="1365">
        <f t="shared" si="108"/>
        <v>0</v>
      </c>
      <c r="J596" s="1157">
        <f t="shared" si="108"/>
        <v>1000</v>
      </c>
      <c r="K596" s="1151">
        <f t="shared" si="108"/>
        <v>0</v>
      </c>
      <c r="L596" s="1180">
        <f t="shared" si="108"/>
        <v>0</v>
      </c>
      <c r="M596" s="1180">
        <f t="shared" si="108"/>
        <v>0</v>
      </c>
      <c r="N596" s="1996"/>
      <c r="O596" s="507"/>
    </row>
    <row r="597" spans="1:20" x14ac:dyDescent="0.3">
      <c r="A597" s="1345">
        <f t="shared" ref="A597:M597" si="110">A443</f>
        <v>0</v>
      </c>
      <c r="B597" s="1362">
        <f t="shared" si="110"/>
        <v>0</v>
      </c>
      <c r="C597" s="1363">
        <f t="shared" si="110"/>
        <v>33</v>
      </c>
      <c r="D597" s="1446" t="str">
        <f t="shared" si="110"/>
        <v>P. Cell</v>
      </c>
      <c r="E597" s="1447" t="str">
        <f t="shared" si="110"/>
        <v>08993578</v>
      </c>
      <c r="F597" s="1396">
        <f t="shared" si="110"/>
        <v>1.5</v>
      </c>
      <c r="G597" s="1365">
        <f t="shared" ref="G597" si="111">G443</f>
        <v>3846.3440000000001</v>
      </c>
      <c r="H597" s="1365">
        <f t="shared" si="110"/>
        <v>3846.3440000000001</v>
      </c>
      <c r="I597" s="1365">
        <f t="shared" si="110"/>
        <v>0</v>
      </c>
      <c r="J597" s="1157">
        <f t="shared" si="110"/>
        <v>180000</v>
      </c>
      <c r="K597" s="1151">
        <f t="shared" si="110"/>
        <v>0</v>
      </c>
      <c r="L597" s="1180">
        <f t="shared" si="110"/>
        <v>0</v>
      </c>
      <c r="M597" s="1180">
        <f t="shared" si="110"/>
        <v>0</v>
      </c>
      <c r="N597" s="1996"/>
      <c r="O597" s="507"/>
    </row>
    <row r="598" spans="1:20" x14ac:dyDescent="0.3">
      <c r="A598" s="519"/>
      <c r="B598" s="513" t="s">
        <v>4318</v>
      </c>
      <c r="C598" s="89"/>
      <c r="D598" s="601"/>
      <c r="E598" s="971"/>
      <c r="F598" s="46"/>
      <c r="G598" s="47"/>
      <c r="H598" s="47"/>
      <c r="I598" s="47"/>
      <c r="J598" s="94" t="s">
        <v>27</v>
      </c>
      <c r="K598" s="42">
        <f>SUM(K594:K597)</f>
        <v>0</v>
      </c>
      <c r="L598" s="42">
        <f t="shared" ref="L598:M598" si="112">SUM(L594:L597)</f>
        <v>9.0000000018335413</v>
      </c>
      <c r="M598" s="42">
        <f t="shared" si="112"/>
        <v>9.0207175131013084</v>
      </c>
      <c r="N598" s="1988"/>
      <c r="O598" s="507"/>
    </row>
    <row r="599" spans="1:20" x14ac:dyDescent="0.3">
      <c r="A599" s="1341">
        <f t="shared" ref="A599:M599" si="113">A757</f>
        <v>11</v>
      </c>
      <c r="B599" s="1342" t="str">
        <f t="shared" si="113"/>
        <v>33 kV Fatullah Old Circuit-1 (=H3)</v>
      </c>
      <c r="C599" s="1157">
        <f t="shared" si="113"/>
        <v>33</v>
      </c>
      <c r="D599" s="1405" t="str">
        <f t="shared" si="113"/>
        <v>Main</v>
      </c>
      <c r="E599" s="1392" t="str">
        <f t="shared" si="113"/>
        <v>041808902828</v>
      </c>
      <c r="F599" s="1343">
        <f t="shared" si="113"/>
        <v>1</v>
      </c>
      <c r="G599" s="1359">
        <f t="shared" ref="G599" si="114">G757</f>
        <v>685.41</v>
      </c>
      <c r="H599" s="1359">
        <f t="shared" si="113"/>
        <v>713.83</v>
      </c>
      <c r="I599" s="1359">
        <f t="shared" si="113"/>
        <v>28.420000000000073</v>
      </c>
      <c r="J599" s="1157">
        <f t="shared" si="113"/>
        <v>360000</v>
      </c>
      <c r="K599" s="1151">
        <f t="shared" si="113"/>
        <v>0</v>
      </c>
      <c r="L599" s="1180">
        <f t="shared" si="113"/>
        <v>10231200.000000026</v>
      </c>
      <c r="M599" s="1180">
        <f t="shared" si="113"/>
        <v>10235169.960899053</v>
      </c>
      <c r="N599" s="585"/>
      <c r="O599" s="8"/>
      <c r="S599" s="2671"/>
      <c r="T599" s="2671"/>
    </row>
    <row r="600" spans="1:20" x14ac:dyDescent="0.3">
      <c r="A600" s="1341">
        <f t="shared" ref="A600:M600" si="115">A758</f>
        <v>0</v>
      </c>
      <c r="B600" s="1342">
        <f t="shared" si="115"/>
        <v>0</v>
      </c>
      <c r="C600" s="1157">
        <f t="shared" si="115"/>
        <v>33</v>
      </c>
      <c r="D600" s="1404" t="str">
        <f t="shared" si="115"/>
        <v>Backup</v>
      </c>
      <c r="E600" s="1392" t="str">
        <f t="shared" si="115"/>
        <v>041808904262</v>
      </c>
      <c r="F600" s="1343">
        <f t="shared" si="115"/>
        <v>1</v>
      </c>
      <c r="G600" s="1359">
        <f t="shared" ref="G600" si="116">G758</f>
        <v>685.39</v>
      </c>
      <c r="H600" s="1359">
        <f t="shared" si="115"/>
        <v>713.84</v>
      </c>
      <c r="I600" s="1359">
        <f t="shared" si="115"/>
        <v>28.450000000000045</v>
      </c>
      <c r="J600" s="1157">
        <f t="shared" si="115"/>
        <v>360000</v>
      </c>
      <c r="K600" s="1151">
        <f t="shared" si="115"/>
        <v>0</v>
      </c>
      <c r="L600" s="1180">
        <f t="shared" si="115"/>
        <v>10242000.000000017</v>
      </c>
      <c r="M600" s="1180">
        <f t="shared" si="115"/>
        <v>10245974.151568536</v>
      </c>
      <c r="N600" s="585"/>
      <c r="O600" s="8"/>
    </row>
    <row r="601" spans="1:20" x14ac:dyDescent="0.3">
      <c r="A601" s="1341">
        <f t="shared" ref="A601:M601" si="117">A763</f>
        <v>18</v>
      </c>
      <c r="B601" s="1342" t="str">
        <f t="shared" si="117"/>
        <v>33 kV Fatullah Old Circuit-2 (=H12)</v>
      </c>
      <c r="C601" s="1157">
        <f t="shared" si="117"/>
        <v>33</v>
      </c>
      <c r="D601" s="1395" t="str">
        <f t="shared" si="117"/>
        <v>Main</v>
      </c>
      <c r="E601" s="1392" t="str">
        <f t="shared" si="117"/>
        <v>041808902873</v>
      </c>
      <c r="F601" s="1343">
        <f t="shared" si="117"/>
        <v>1</v>
      </c>
      <c r="G601" s="1359">
        <f t="shared" ref="G601" si="118">G763</f>
        <v>483.44</v>
      </c>
      <c r="H601" s="1359">
        <f t="shared" si="117"/>
        <v>498.39</v>
      </c>
      <c r="I601" s="1359">
        <f t="shared" si="117"/>
        <v>14.949999999999989</v>
      </c>
      <c r="J601" s="1157">
        <f t="shared" si="117"/>
        <v>360000</v>
      </c>
      <c r="K601" s="1151">
        <f t="shared" si="117"/>
        <v>0</v>
      </c>
      <c r="L601" s="1180">
        <f t="shared" si="117"/>
        <v>5381999.9999999963</v>
      </c>
      <c r="M601" s="1180">
        <f t="shared" si="117"/>
        <v>5384088.3502969872</v>
      </c>
      <c r="N601" s="585"/>
      <c r="O601" s="8"/>
      <c r="S601" s="2673"/>
      <c r="T601" s="2673"/>
    </row>
    <row r="602" spans="1:20" x14ac:dyDescent="0.3">
      <c r="A602" s="1345">
        <f t="shared" ref="A602:M602" si="119">A764</f>
        <v>0</v>
      </c>
      <c r="B602" s="1342">
        <f t="shared" si="119"/>
        <v>0</v>
      </c>
      <c r="C602" s="1157">
        <f t="shared" si="119"/>
        <v>33</v>
      </c>
      <c r="D602" s="1170" t="str">
        <f t="shared" si="119"/>
        <v>Backup</v>
      </c>
      <c r="E602" s="1392" t="str">
        <f t="shared" si="119"/>
        <v>041808904258</v>
      </c>
      <c r="F602" s="1343">
        <f t="shared" si="119"/>
        <v>1</v>
      </c>
      <c r="G602" s="1359">
        <f t="shared" ref="G602" si="120">G764</f>
        <v>483.26</v>
      </c>
      <c r="H602" s="1359">
        <f t="shared" si="119"/>
        <v>498.58</v>
      </c>
      <c r="I602" s="1359">
        <f t="shared" si="119"/>
        <v>15.319999999999993</v>
      </c>
      <c r="J602" s="1157">
        <f t="shared" si="119"/>
        <v>360000</v>
      </c>
      <c r="K602" s="1151">
        <f t="shared" si="119"/>
        <v>0</v>
      </c>
      <c r="L602" s="1180">
        <f t="shared" si="119"/>
        <v>5515199.9999999972</v>
      </c>
      <c r="M602" s="1180">
        <f t="shared" si="119"/>
        <v>5517340.0352207255</v>
      </c>
      <c r="N602" s="585"/>
      <c r="O602" s="507"/>
    </row>
    <row r="603" spans="1:20" x14ac:dyDescent="0.3">
      <c r="A603" s="519"/>
      <c r="B603" s="100"/>
      <c r="C603" s="89"/>
      <c r="D603" s="601"/>
      <c r="E603" s="971"/>
      <c r="F603" s="46"/>
      <c r="G603" s="47"/>
      <c r="H603" s="47"/>
      <c r="I603" s="47"/>
      <c r="J603" s="94" t="s">
        <v>27</v>
      </c>
      <c r="K603" s="42">
        <f>K602+K600</f>
        <v>0</v>
      </c>
      <c r="L603" s="42">
        <f>L599+L601</f>
        <v>15613200.000000022</v>
      </c>
      <c r="M603" s="42">
        <f>M599+M601</f>
        <v>15619258.31119604</v>
      </c>
      <c r="N603" s="1988"/>
      <c r="O603" s="507"/>
    </row>
    <row r="604" spans="1:20" x14ac:dyDescent="0.3">
      <c r="A604" s="507"/>
      <c r="B604" s="513" t="s">
        <v>2067</v>
      </c>
      <c r="C604" s="514"/>
      <c r="D604" s="514"/>
      <c r="E604" s="957"/>
      <c r="F604" s="514"/>
      <c r="G604" s="2211"/>
      <c r="H604" s="2211"/>
      <c r="I604" s="514"/>
      <c r="J604" s="607"/>
      <c r="K604" s="608"/>
      <c r="L604" s="609"/>
      <c r="M604" s="609"/>
      <c r="N604" s="1987"/>
      <c r="O604" s="11"/>
    </row>
    <row r="605" spans="1:20" ht="15.6" customHeight="1" x14ac:dyDescent="0.3">
      <c r="A605" s="507">
        <v>8</v>
      </c>
      <c r="B605" s="98" t="s">
        <v>1618</v>
      </c>
      <c r="C605" s="51">
        <v>33</v>
      </c>
      <c r="D605" s="934" t="s">
        <v>282</v>
      </c>
      <c r="E605" s="964" t="s">
        <v>1619</v>
      </c>
      <c r="F605" s="3">
        <v>1</v>
      </c>
      <c r="G605" s="20">
        <v>231451.9</v>
      </c>
      <c r="H605" s="20">
        <v>273739.09999999998</v>
      </c>
      <c r="I605" s="19">
        <f>H605-G605</f>
        <v>42287.199999999983</v>
      </c>
      <c r="J605" s="507">
        <v>240</v>
      </c>
      <c r="K605" s="574">
        <f>F605*I605*J605</f>
        <v>10148927.999999996</v>
      </c>
      <c r="L605" s="21"/>
      <c r="M605" s="21"/>
      <c r="N605" s="585"/>
      <c r="O605" s="11"/>
    </row>
    <row r="606" spans="1:20" ht="15.6" customHeight="1" x14ac:dyDescent="0.3">
      <c r="A606" s="507">
        <v>9</v>
      </c>
      <c r="B606" s="98" t="s">
        <v>1620</v>
      </c>
      <c r="C606" s="51">
        <v>33</v>
      </c>
      <c r="D606" s="935" t="s">
        <v>282</v>
      </c>
      <c r="E606" s="964" t="s">
        <v>1621</v>
      </c>
      <c r="F606" s="3">
        <v>1</v>
      </c>
      <c r="G606" s="20">
        <v>327.69310000000002</v>
      </c>
      <c r="H606" s="20">
        <v>342.73520000000002</v>
      </c>
      <c r="I606" s="19">
        <f>H606-G606</f>
        <v>15.042100000000005</v>
      </c>
      <c r="J606" s="507">
        <v>360000</v>
      </c>
      <c r="K606" s="574">
        <f>F606*I606*J606</f>
        <v>5415156.0000000019</v>
      </c>
      <c r="L606" s="21"/>
      <c r="M606" s="21"/>
      <c r="N606" s="585"/>
      <c r="O606" s="11"/>
    </row>
    <row r="607" spans="1:20" x14ac:dyDescent="0.3">
      <c r="A607" s="507"/>
      <c r="B607" s="100"/>
      <c r="C607" s="89"/>
      <c r="D607" s="601"/>
      <c r="E607" s="971"/>
      <c r="F607" s="46"/>
      <c r="G607" s="47">
        <v>0</v>
      </c>
      <c r="H607" s="47">
        <v>0</v>
      </c>
      <c r="I607" s="35"/>
      <c r="J607" s="94" t="s">
        <v>27</v>
      </c>
      <c r="K607" s="42">
        <f>SUM(K605:K606)</f>
        <v>15564083.999999998</v>
      </c>
      <c r="L607" s="42">
        <f>SUM(L605:L606)</f>
        <v>0</v>
      </c>
      <c r="M607" s="42">
        <f>SUM(M605:M606)</f>
        <v>0</v>
      </c>
      <c r="N607" s="1989"/>
      <c r="O607" s="11"/>
    </row>
    <row r="608" spans="1:20" x14ac:dyDescent="0.3">
      <c r="A608" s="507"/>
      <c r="B608" s="532" t="s">
        <v>2068</v>
      </c>
      <c r="C608" s="533"/>
      <c r="D608" s="533"/>
      <c r="E608" s="963"/>
      <c r="F608" s="533"/>
      <c r="G608" s="2216">
        <v>0</v>
      </c>
      <c r="H608" s="2216">
        <v>0</v>
      </c>
      <c r="I608" s="533"/>
      <c r="J608" s="533"/>
      <c r="K608" s="578"/>
      <c r="L608" s="533"/>
      <c r="M608" s="536"/>
      <c r="N608" s="1982"/>
      <c r="O608" s="7"/>
    </row>
    <row r="609" spans="1:15" x14ac:dyDescent="0.3">
      <c r="A609" s="507"/>
      <c r="B609" s="98" t="s">
        <v>796</v>
      </c>
      <c r="C609" s="51">
        <v>33</v>
      </c>
      <c r="D609" s="3132" t="s">
        <v>800</v>
      </c>
      <c r="E609" s="975"/>
      <c r="F609" s="3"/>
      <c r="G609" s="4">
        <v>0</v>
      </c>
      <c r="H609" s="4">
        <v>0</v>
      </c>
      <c r="I609" s="4"/>
      <c r="J609" s="507"/>
      <c r="K609" s="574"/>
      <c r="L609" s="15">
        <f>J609*I609*F609</f>
        <v>0</v>
      </c>
      <c r="M609" s="6"/>
      <c r="N609" s="574"/>
      <c r="O609" s="507"/>
    </row>
    <row r="610" spans="1:15" x14ac:dyDescent="0.3">
      <c r="A610" s="507"/>
      <c r="B610" s="98" t="s">
        <v>795</v>
      </c>
      <c r="C610" s="51">
        <v>33</v>
      </c>
      <c r="D610" s="3133"/>
      <c r="E610" s="975"/>
      <c r="F610" s="3"/>
      <c r="G610" s="4">
        <v>0</v>
      </c>
      <c r="H610" s="4">
        <v>0</v>
      </c>
      <c r="I610" s="4"/>
      <c r="J610" s="507"/>
      <c r="K610" s="574"/>
      <c r="L610" s="15">
        <f>J610*I610*F610</f>
        <v>0</v>
      </c>
      <c r="M610" s="15"/>
      <c r="N610" s="3"/>
      <c r="O610" s="507"/>
    </row>
    <row r="611" spans="1:15" x14ac:dyDescent="0.3">
      <c r="A611" s="507"/>
      <c r="B611" s="93"/>
      <c r="C611" s="87"/>
      <c r="D611" s="87"/>
      <c r="E611" s="948"/>
      <c r="F611" s="36"/>
      <c r="G611" s="36">
        <v>0</v>
      </c>
      <c r="H611" s="36">
        <v>0</v>
      </c>
      <c r="I611" s="36"/>
      <c r="J611" s="93" t="s">
        <v>262</v>
      </c>
      <c r="K611" s="577"/>
      <c r="L611" s="54">
        <f>SUM(L609:L610)</f>
        <v>0</v>
      </c>
      <c r="M611" s="521"/>
      <c r="N611" s="507"/>
      <c r="O611" s="507"/>
    </row>
    <row r="612" spans="1:15" x14ac:dyDescent="0.3">
      <c r="A612" s="507"/>
      <c r="B612" s="100"/>
      <c r="C612" s="89"/>
      <c r="D612" s="601"/>
      <c r="E612" s="971"/>
      <c r="F612" s="46"/>
      <c r="G612" s="47">
        <v>0</v>
      </c>
      <c r="H612" s="47">
        <v>0</v>
      </c>
      <c r="I612" s="35"/>
      <c r="J612" s="94"/>
      <c r="K612" s="584"/>
      <c r="L612" s="42"/>
      <c r="M612" s="42"/>
      <c r="N612" s="1989"/>
      <c r="O612" s="11"/>
    </row>
    <row r="613" spans="1:15" x14ac:dyDescent="0.3">
      <c r="A613" s="524"/>
      <c r="B613" s="532" t="s">
        <v>2069</v>
      </c>
      <c r="C613" s="533"/>
      <c r="D613" s="533"/>
      <c r="E613" s="963"/>
      <c r="F613" s="533"/>
      <c r="G613" s="2216">
        <v>0</v>
      </c>
      <c r="H613" s="2216">
        <v>0</v>
      </c>
      <c r="I613" s="533"/>
      <c r="J613" s="49"/>
      <c r="K613" s="587"/>
      <c r="L613" s="50"/>
      <c r="M613" s="50"/>
      <c r="N613" s="1982"/>
      <c r="O613" s="11"/>
    </row>
    <row r="614" spans="1:15" x14ac:dyDescent="0.3">
      <c r="A614" s="507">
        <v>12</v>
      </c>
      <c r="B614" s="98" t="s">
        <v>1374</v>
      </c>
      <c r="C614" s="51">
        <v>33</v>
      </c>
      <c r="D614" s="3097" t="s">
        <v>282</v>
      </c>
      <c r="E614" s="964" t="s">
        <v>1622</v>
      </c>
      <c r="F614" s="3">
        <v>1</v>
      </c>
      <c r="G614" s="20">
        <v>923239.5</v>
      </c>
      <c r="H614" s="20">
        <v>951686.1</v>
      </c>
      <c r="I614" s="20">
        <f>H614-G614</f>
        <v>28446.599999999977</v>
      </c>
      <c r="J614" s="30">
        <v>240</v>
      </c>
      <c r="K614" s="585" t="s">
        <v>1623</v>
      </c>
      <c r="L614" s="21">
        <f>F614*I614*J614</f>
        <v>6827183.9999999944</v>
      </c>
      <c r="M614" s="21"/>
      <c r="N614" s="1972"/>
      <c r="O614" s="11"/>
    </row>
    <row r="615" spans="1:15" x14ac:dyDescent="0.3">
      <c r="A615" s="507">
        <v>13</v>
      </c>
      <c r="B615" s="98" t="s">
        <v>1624</v>
      </c>
      <c r="C615" s="51">
        <v>33</v>
      </c>
      <c r="D615" s="3155" t="s">
        <v>282</v>
      </c>
      <c r="E615" s="964" t="s">
        <v>1625</v>
      </c>
      <c r="F615" s="3">
        <v>1</v>
      </c>
      <c r="G615" s="20">
        <v>505636.6</v>
      </c>
      <c r="H615" s="20">
        <v>519402.2</v>
      </c>
      <c r="I615" s="20">
        <f>H615-G615</f>
        <v>13765.600000000035</v>
      </c>
      <c r="J615" s="30">
        <v>240</v>
      </c>
      <c r="K615" s="585"/>
      <c r="L615" s="21">
        <f>K605</f>
        <v>10148927.999999996</v>
      </c>
      <c r="M615" s="21"/>
      <c r="N615" s="1972"/>
      <c r="O615" s="11" t="s">
        <v>4707</v>
      </c>
    </row>
    <row r="616" spans="1:15" x14ac:dyDescent="0.3">
      <c r="A616" s="524"/>
      <c r="B616" s="94"/>
      <c r="C616" s="88"/>
      <c r="D616" s="88"/>
      <c r="E616" s="949"/>
      <c r="F616" s="37"/>
      <c r="G616" s="37"/>
      <c r="H616" s="37"/>
      <c r="I616" s="37"/>
      <c r="J616" s="94" t="s">
        <v>27</v>
      </c>
      <c r="K616" s="586"/>
      <c r="L616" s="42">
        <f>SUM(L614:L615)</f>
        <v>16976111.999999993</v>
      </c>
      <c r="M616" s="42">
        <f>SUM(M614:M615)</f>
        <v>0</v>
      </c>
      <c r="N616" s="29"/>
      <c r="O616" s="11"/>
    </row>
    <row r="617" spans="1:15" ht="16.2" thickBot="1" x14ac:dyDescent="0.35">
      <c r="A617" s="580"/>
      <c r="B617" s="611"/>
      <c r="C617" s="90"/>
      <c r="D617" s="90"/>
      <c r="E617" s="950"/>
      <c r="F617" s="612"/>
      <c r="G617" s="612"/>
      <c r="H617" s="612"/>
      <c r="I617" s="612"/>
      <c r="J617" s="611"/>
      <c r="K617" s="613"/>
      <c r="L617" s="614"/>
      <c r="M617" s="614"/>
      <c r="N617" s="1988"/>
      <c r="O617" s="615"/>
    </row>
    <row r="618" spans="1:15" x14ac:dyDescent="0.3">
      <c r="A618" s="580"/>
      <c r="B618" s="3099" t="s">
        <v>1048</v>
      </c>
      <c r="C618" s="3100"/>
      <c r="D618" s="561" t="s">
        <v>14</v>
      </c>
      <c r="F618" s="3101" t="s">
        <v>4726</v>
      </c>
      <c r="G618" s="3102"/>
      <c r="H618" s="3103"/>
      <c r="I618" s="561" t="s">
        <v>14</v>
      </c>
      <c r="J618" s="511"/>
      <c r="K618" s="3105" t="s">
        <v>809</v>
      </c>
      <c r="L618" s="3106"/>
      <c r="M618" s="562" t="s">
        <v>14</v>
      </c>
      <c r="N618" s="1988"/>
      <c r="O618" s="615"/>
    </row>
    <row r="619" spans="1:15" x14ac:dyDescent="0.3">
      <c r="A619" s="580"/>
      <c r="B619" s="2088" t="str">
        <f>B593</f>
        <v>MATUAIL 33 KV SIDE</v>
      </c>
      <c r="C619" s="2089"/>
      <c r="D619" s="616">
        <f>M598</f>
        <v>9.0207175131013084</v>
      </c>
      <c r="F619" s="3114" t="s">
        <v>810</v>
      </c>
      <c r="G619" s="3115"/>
      <c r="H619" s="3116"/>
      <c r="I619" s="563">
        <f>L611</f>
        <v>0</v>
      </c>
      <c r="J619" s="511"/>
      <c r="K619" s="3117" t="str">
        <f>F620</f>
        <v>33 KV Net Import</v>
      </c>
      <c r="L619" s="3118"/>
      <c r="M619" s="565">
        <f>I620</f>
        <v>15619267.331913553</v>
      </c>
      <c r="N619" s="1988"/>
      <c r="O619" s="615"/>
    </row>
    <row r="620" spans="1:15" x14ac:dyDescent="0.3">
      <c r="A620" s="580"/>
      <c r="B620" s="3112" t="str">
        <f>B598</f>
        <v>New Fatullah 33 kv Side</v>
      </c>
      <c r="C620" s="3113"/>
      <c r="D620" s="616">
        <f>M603</f>
        <v>15619258.31119604</v>
      </c>
      <c r="F620" s="3114" t="s">
        <v>4722</v>
      </c>
      <c r="G620" s="3115"/>
      <c r="H620" s="3116"/>
      <c r="I620" s="565">
        <f>D623-I619</f>
        <v>15619267.331913553</v>
      </c>
      <c r="J620" s="511"/>
      <c r="K620" s="3119" t="s">
        <v>4725</v>
      </c>
      <c r="L620" s="3120"/>
      <c r="M620" s="563">
        <f>L616</f>
        <v>16976111.999999993</v>
      </c>
      <c r="N620" s="1988"/>
      <c r="O620" s="615"/>
    </row>
    <row r="621" spans="1:15" x14ac:dyDescent="0.3">
      <c r="A621" s="580"/>
      <c r="B621" s="3340"/>
      <c r="C621" s="3341"/>
      <c r="D621" s="18"/>
      <c r="J621" s="511"/>
      <c r="K621" s="3121" t="s">
        <v>267</v>
      </c>
      <c r="L621" s="3122"/>
      <c r="M621" s="563">
        <f>M619-M620</f>
        <v>-1356844.6680864394</v>
      </c>
      <c r="N621" s="1988"/>
      <c r="O621" s="615"/>
    </row>
    <row r="622" spans="1:15" ht="16.2" thickBot="1" x14ac:dyDescent="0.35">
      <c r="A622" s="580"/>
      <c r="B622" s="3112"/>
      <c r="C622" s="3113"/>
      <c r="D622" s="598"/>
      <c r="J622" s="511"/>
      <c r="K622" s="3123" t="s">
        <v>268</v>
      </c>
      <c r="L622" s="3124"/>
      <c r="M622" s="566">
        <f>M621/M619</f>
        <v>-8.6869930532151862E-2</v>
      </c>
      <c r="N622" s="1988"/>
      <c r="O622" s="615"/>
    </row>
    <row r="623" spans="1:15" ht="16.2" thickBot="1" x14ac:dyDescent="0.35">
      <c r="A623" s="580"/>
      <c r="B623" s="3125" t="s">
        <v>799</v>
      </c>
      <c r="C623" s="3126"/>
      <c r="D623" s="564">
        <f>SUM(D619:D622)</f>
        <v>15619267.331913553</v>
      </c>
      <c r="F623" s="511"/>
      <c r="G623" s="2214"/>
      <c r="H623" s="2214"/>
      <c r="I623" s="511"/>
      <c r="J623" s="511"/>
      <c r="K623" s="580"/>
      <c r="L623" s="511"/>
      <c r="M623" s="511"/>
      <c r="N623" s="1988"/>
      <c r="O623" s="615"/>
    </row>
    <row r="624" spans="1:15" x14ac:dyDescent="0.3">
      <c r="A624" s="580"/>
      <c r="B624" s="611"/>
      <c r="C624" s="90"/>
      <c r="D624" s="90"/>
      <c r="E624" s="950"/>
      <c r="F624" s="612"/>
      <c r="G624" s="612"/>
      <c r="H624" s="612"/>
      <c r="I624" s="612"/>
      <c r="J624" s="611"/>
      <c r="K624" s="613"/>
      <c r="L624" s="614"/>
      <c r="M624" s="614"/>
      <c r="N624" s="1988"/>
      <c r="O624" s="615"/>
    </row>
    <row r="625" spans="1:23" x14ac:dyDescent="0.3">
      <c r="A625" s="511"/>
      <c r="B625" s="520"/>
      <c r="C625" s="511"/>
      <c r="D625" s="603"/>
      <c r="E625" s="977"/>
      <c r="F625" s="511"/>
      <c r="G625" s="2214"/>
      <c r="H625" s="2214"/>
      <c r="I625" s="511"/>
      <c r="J625" s="511"/>
      <c r="K625" s="580"/>
      <c r="L625" s="511"/>
      <c r="M625" s="511"/>
      <c r="N625" s="56"/>
      <c r="O625" s="511"/>
    </row>
    <row r="626" spans="1:23" x14ac:dyDescent="0.3">
      <c r="A626" s="511"/>
      <c r="B626" s="520"/>
      <c r="C626" s="511"/>
      <c r="D626" s="603"/>
      <c r="E626" s="977"/>
      <c r="F626" s="511"/>
      <c r="G626" s="2214"/>
      <c r="H626" s="2214"/>
      <c r="I626" s="511"/>
      <c r="J626" s="511"/>
      <c r="K626" s="580"/>
      <c r="L626" s="511"/>
      <c r="M626" s="511"/>
      <c r="N626" s="56"/>
      <c r="O626" s="511"/>
    </row>
    <row r="627" spans="1:23" ht="31.2" x14ac:dyDescent="0.3">
      <c r="A627" s="3086" t="s">
        <v>905</v>
      </c>
      <c r="B627" s="3086"/>
      <c r="C627" s="3086"/>
      <c r="D627" s="3086"/>
      <c r="E627" s="3086"/>
      <c r="F627" s="3086"/>
      <c r="G627" s="3086"/>
      <c r="H627" s="3086"/>
      <c r="I627" s="3086"/>
      <c r="J627" s="3086"/>
      <c r="K627" s="3086"/>
      <c r="L627" s="3086"/>
      <c r="M627" s="3086"/>
      <c r="N627" s="3086"/>
      <c r="O627" s="629" t="str">
        <f>$O$6</f>
        <v>Month August-2023</v>
      </c>
      <c r="R627" s="1103" t="s">
        <v>4084</v>
      </c>
      <c r="S627" s="2672" t="str">
        <f>O627</f>
        <v>Month August-2023</v>
      </c>
      <c r="T627" s="2672" t="s">
        <v>5037</v>
      </c>
      <c r="U627" s="1103" t="s">
        <v>15</v>
      </c>
      <c r="V627" s="1103" t="s">
        <v>4085</v>
      </c>
      <c r="W627" s="1103" t="s">
        <v>17</v>
      </c>
    </row>
    <row r="628" spans="1:23" x14ac:dyDescent="0.3">
      <c r="A628" s="3087" t="s">
        <v>0</v>
      </c>
      <c r="B628" s="3089" t="s">
        <v>1</v>
      </c>
      <c r="C628" s="3091" t="s">
        <v>2</v>
      </c>
      <c r="D628" s="3092"/>
      <c r="E628" s="3093"/>
      <c r="F628" s="3096" t="s">
        <v>3</v>
      </c>
      <c r="G628" s="3091" t="s">
        <v>4</v>
      </c>
      <c r="H628" s="3093"/>
      <c r="I628" s="3068"/>
      <c r="J628" s="3096" t="s">
        <v>5</v>
      </c>
      <c r="K628" s="3091" t="s">
        <v>6</v>
      </c>
      <c r="L628" s="3068"/>
      <c r="M628" s="95" t="s">
        <v>29</v>
      </c>
      <c r="N628" s="1985"/>
      <c r="O628" s="3067" t="s">
        <v>7</v>
      </c>
    </row>
    <row r="629" spans="1:23" ht="46.8" x14ac:dyDescent="0.3">
      <c r="A629" s="3088"/>
      <c r="B629" s="3090"/>
      <c r="C629" s="3084" t="s">
        <v>824</v>
      </c>
      <c r="D629" s="3085"/>
      <c r="E629" s="969" t="s">
        <v>9</v>
      </c>
      <c r="F629" s="3088"/>
      <c r="G629" s="2218" t="str">
        <f>'NORTH-1'!G8</f>
        <v>Reading at 00.00hr 
01.08.2023</v>
      </c>
      <c r="H629" s="2218" t="str">
        <f>'NORTH-1'!H8</f>
        <v>Reading at 00.00hr 
01.09.2023</v>
      </c>
      <c r="I629" s="1" t="s">
        <v>10</v>
      </c>
      <c r="J629" s="3088"/>
      <c r="K629" s="1" t="s">
        <v>11</v>
      </c>
      <c r="L629" s="1" t="s">
        <v>12</v>
      </c>
      <c r="M629" s="508" t="s">
        <v>30</v>
      </c>
      <c r="N629" s="1986" t="s">
        <v>41</v>
      </c>
      <c r="O629" s="3068"/>
      <c r="S629" s="2672">
        <v>15283200.000000071</v>
      </c>
      <c r="T629" s="2672">
        <v>15283200.000000071</v>
      </c>
      <c r="U629" s="33">
        <f>S629-T629</f>
        <v>0</v>
      </c>
      <c r="V629" s="1104">
        <f>U629/T629*100</f>
        <v>0</v>
      </c>
      <c r="W629" s="33" t="str">
        <f>IF(V629&gt;40,"FAULT",IF(V629&lt;-40,"CHECK","OK"))</f>
        <v>OK</v>
      </c>
    </row>
    <row r="630" spans="1:23" x14ac:dyDescent="0.3">
      <c r="A630" s="594">
        <v>1</v>
      </c>
      <c r="B630" s="551">
        <v>2</v>
      </c>
      <c r="C630" s="551">
        <v>3</v>
      </c>
      <c r="D630" s="551">
        <v>4</v>
      </c>
      <c r="E630" s="551">
        <v>5</v>
      </c>
      <c r="F630" s="551">
        <v>6</v>
      </c>
      <c r="G630" s="2618">
        <f>'PDB Bill AMR'!$H$5</f>
        <v>8</v>
      </c>
      <c r="H630" s="2618">
        <f>'PDB Bill AMR'!$H$5</f>
        <v>8</v>
      </c>
      <c r="I630" s="594" t="s">
        <v>2021</v>
      </c>
      <c r="J630" s="594">
        <v>10</v>
      </c>
      <c r="K630" s="2623" t="s">
        <v>2022</v>
      </c>
      <c r="L630" s="2623" t="s">
        <v>5041</v>
      </c>
      <c r="M630" s="594">
        <v>13</v>
      </c>
      <c r="N630" s="594">
        <v>14</v>
      </c>
      <c r="O630" s="594">
        <v>15</v>
      </c>
      <c r="U630" s="33">
        <f t="shared" ref="U630:U653" si="121">S630-T630</f>
        <v>0</v>
      </c>
      <c r="V630" s="1104" t="e">
        <f t="shared" ref="V630:V653" si="122">U630/T630*100</f>
        <v>#DIV/0!</v>
      </c>
      <c r="W630" s="33" t="e">
        <f t="shared" ref="W630:W659" si="123">IF(V630&gt;40,"FAULT",IF(V630&lt;-40,"CHECK","OK"))</f>
        <v>#DIV/0!</v>
      </c>
    </row>
    <row r="631" spans="1:23" x14ac:dyDescent="0.3">
      <c r="A631" s="519"/>
      <c r="B631" s="513" t="s">
        <v>4051</v>
      </c>
      <c r="C631" s="514"/>
      <c r="D631" s="514"/>
      <c r="E631" s="957"/>
      <c r="F631" s="514"/>
      <c r="G631" s="2211"/>
      <c r="H631" s="2211"/>
      <c r="I631" s="514"/>
      <c r="J631" s="514"/>
      <c r="K631" s="573"/>
      <c r="L631" s="514"/>
      <c r="M631" s="515"/>
      <c r="N631" s="1987"/>
      <c r="O631" s="507"/>
      <c r="U631" s="33">
        <f t="shared" si="121"/>
        <v>0</v>
      </c>
      <c r="V631" s="1104" t="e">
        <f t="shared" si="122"/>
        <v>#DIV/0!</v>
      </c>
      <c r="W631" s="33" t="e">
        <f t="shared" si="123"/>
        <v>#DIV/0!</v>
      </c>
    </row>
    <row r="632" spans="1:23" x14ac:dyDescent="0.3">
      <c r="A632" s="519">
        <v>21</v>
      </c>
      <c r="B632" s="98" t="s">
        <v>1639</v>
      </c>
      <c r="C632" s="51">
        <v>11</v>
      </c>
      <c r="D632" s="934" t="s">
        <v>1341</v>
      </c>
      <c r="E632" s="964" t="s">
        <v>1640</v>
      </c>
      <c r="F632" s="3">
        <v>1</v>
      </c>
      <c r="G632" s="20">
        <v>108195.6</v>
      </c>
      <c r="H632" s="20">
        <v>143716.1</v>
      </c>
      <c r="I632" s="20">
        <f>H632-G632</f>
        <v>35520.5</v>
      </c>
      <c r="J632" s="507">
        <v>180</v>
      </c>
      <c r="K632" s="574">
        <f>F632*I632*J632</f>
        <v>6393690</v>
      </c>
      <c r="L632" s="21"/>
      <c r="M632" s="21">
        <f>K632*$I$620/$K$636</f>
        <v>6608840.7618887089</v>
      </c>
      <c r="N632" s="585"/>
      <c r="O632" s="507"/>
      <c r="U632" s="33">
        <f t="shared" si="121"/>
        <v>0</v>
      </c>
      <c r="V632" s="1104" t="e">
        <f t="shared" si="122"/>
        <v>#DIV/0!</v>
      </c>
      <c r="W632" s="33" t="e">
        <f t="shared" si="123"/>
        <v>#DIV/0!</v>
      </c>
    </row>
    <row r="633" spans="1:23" x14ac:dyDescent="0.3">
      <c r="A633" s="519">
        <v>22</v>
      </c>
      <c r="B633" s="98" t="s">
        <v>1641</v>
      </c>
      <c r="C633" s="51">
        <v>11</v>
      </c>
      <c r="D633" s="935" t="s">
        <v>1341</v>
      </c>
      <c r="E633" s="964" t="s">
        <v>1642</v>
      </c>
      <c r="F633" s="3">
        <v>1</v>
      </c>
      <c r="G633" s="20">
        <v>392742.5</v>
      </c>
      <c r="H633" s="20">
        <v>411084.2</v>
      </c>
      <c r="I633" s="20">
        <f>H633-G633</f>
        <v>18341.700000000012</v>
      </c>
      <c r="J633" s="507">
        <v>180</v>
      </c>
      <c r="K633" s="574">
        <f>F633*I633*J633</f>
        <v>3301506.0000000019</v>
      </c>
      <c r="L633" s="21"/>
      <c r="M633" s="21">
        <f>K633*$I$620/$K$636</f>
        <v>3412603.274231337</v>
      </c>
      <c r="N633" s="585"/>
      <c r="O633" s="507"/>
      <c r="U633" s="33">
        <f t="shared" si="121"/>
        <v>0</v>
      </c>
      <c r="V633" s="1104" t="e">
        <f t="shared" si="122"/>
        <v>#DIV/0!</v>
      </c>
      <c r="W633" s="33" t="e">
        <f t="shared" si="123"/>
        <v>#DIV/0!</v>
      </c>
    </row>
    <row r="634" spans="1:23" x14ac:dyDescent="0.3">
      <c r="A634" s="519">
        <v>31</v>
      </c>
      <c r="B634" s="98" t="s">
        <v>1659</v>
      </c>
      <c r="C634" s="51">
        <v>11</v>
      </c>
      <c r="D634" s="935" t="s">
        <v>1341</v>
      </c>
      <c r="E634" s="964" t="s">
        <v>1660</v>
      </c>
      <c r="F634" s="3">
        <v>1.1000000000000001</v>
      </c>
      <c r="G634" s="20">
        <v>465543.4</v>
      </c>
      <c r="H634" s="20">
        <v>473074.3</v>
      </c>
      <c r="I634" s="20">
        <f>H634-G634</f>
        <v>7530.8999999999651</v>
      </c>
      <c r="J634" s="507">
        <v>180</v>
      </c>
      <c r="K634" s="574">
        <f>F634*I634*J634</f>
        <v>1491118.1999999932</v>
      </c>
      <c r="L634" s="21"/>
      <c r="M634" s="21">
        <f t="shared" ref="M634:M635" si="124">K634*$I$620/$K$636</f>
        <v>1541295.0488613111</v>
      </c>
      <c r="N634" s="585"/>
      <c r="O634" s="507"/>
      <c r="U634" s="33">
        <f t="shared" si="121"/>
        <v>0</v>
      </c>
      <c r="V634" s="1104" t="e">
        <f t="shared" si="122"/>
        <v>#DIV/0!</v>
      </c>
      <c r="W634" s="33" t="e">
        <f t="shared" si="123"/>
        <v>#DIV/0!</v>
      </c>
    </row>
    <row r="635" spans="1:23" x14ac:dyDescent="0.3">
      <c r="A635" s="519">
        <v>32</v>
      </c>
      <c r="B635" s="98" t="s">
        <v>1661</v>
      </c>
      <c r="C635" s="51">
        <v>11</v>
      </c>
      <c r="D635" s="936" t="s">
        <v>1341</v>
      </c>
      <c r="E635" s="964" t="s">
        <v>1662</v>
      </c>
      <c r="F635" s="3">
        <v>1</v>
      </c>
      <c r="G635" s="20">
        <v>902378.2</v>
      </c>
      <c r="H635" s="20">
        <v>945983.4</v>
      </c>
      <c r="I635" s="20">
        <f>H635-G635</f>
        <v>43605.20000000007</v>
      </c>
      <c r="J635" s="507">
        <v>90</v>
      </c>
      <c r="K635" s="574">
        <f>F635*I635*J635</f>
        <v>3924468.0000000065</v>
      </c>
      <c r="L635" s="21"/>
      <c r="M635" s="21">
        <f t="shared" si="124"/>
        <v>4056528.2469321941</v>
      </c>
      <c r="N635" s="585"/>
      <c r="O635" s="507"/>
      <c r="S635" s="2671"/>
      <c r="T635" s="2671"/>
      <c r="U635" s="33">
        <f t="shared" si="121"/>
        <v>0</v>
      </c>
      <c r="V635" s="1104" t="e">
        <f t="shared" si="122"/>
        <v>#DIV/0!</v>
      </c>
      <c r="W635" s="33" t="e">
        <f t="shared" si="123"/>
        <v>#DIV/0!</v>
      </c>
    </row>
    <row r="636" spans="1:23" x14ac:dyDescent="0.3">
      <c r="A636" s="519"/>
      <c r="B636" s="100"/>
      <c r="C636" s="89"/>
      <c r="D636" s="601"/>
      <c r="E636" s="971"/>
      <c r="F636" s="46"/>
      <c r="G636" s="47">
        <v>0</v>
      </c>
      <c r="H636" s="47">
        <v>0</v>
      </c>
      <c r="I636" s="47"/>
      <c r="J636" s="38" t="s">
        <v>27</v>
      </c>
      <c r="K636" s="586">
        <f>SUM(K632:K635)</f>
        <v>15110782.200000003</v>
      </c>
      <c r="L636" s="48"/>
      <c r="M636" s="42">
        <f>SUM(M632:M635)</f>
        <v>15619267.331913551</v>
      </c>
      <c r="N636" s="1989"/>
      <c r="O636" s="507"/>
      <c r="U636" s="33">
        <f t="shared" si="121"/>
        <v>0</v>
      </c>
      <c r="V636" s="1104" t="e">
        <f t="shared" si="122"/>
        <v>#DIV/0!</v>
      </c>
      <c r="W636" s="33" t="e">
        <f t="shared" si="123"/>
        <v>#DIV/0!</v>
      </c>
    </row>
    <row r="637" spans="1:23" x14ac:dyDescent="0.3">
      <c r="A637" s="519"/>
      <c r="B637" s="532" t="s">
        <v>4051</v>
      </c>
      <c r="C637" s="533"/>
      <c r="D637" s="533"/>
      <c r="E637" s="963"/>
      <c r="F637" s="533"/>
      <c r="G637" s="2216">
        <v>0</v>
      </c>
      <c r="H637" s="2216">
        <v>0</v>
      </c>
      <c r="I637" s="533"/>
      <c r="J637" s="49"/>
      <c r="K637" s="587"/>
      <c r="L637" s="50"/>
      <c r="M637" s="50"/>
      <c r="N637" s="1982"/>
      <c r="O637" s="507"/>
      <c r="S637" s="2673"/>
      <c r="T637" s="2673"/>
      <c r="U637" s="33">
        <f t="shared" si="121"/>
        <v>0</v>
      </c>
      <c r="V637" s="1104" t="e">
        <f t="shared" si="122"/>
        <v>#DIV/0!</v>
      </c>
      <c r="W637" s="33" t="e">
        <f t="shared" si="123"/>
        <v>#DIV/0!</v>
      </c>
    </row>
    <row r="638" spans="1:23" ht="16.5" customHeight="1" x14ac:dyDescent="0.3">
      <c r="A638" s="519">
        <v>14</v>
      </c>
      <c r="B638" s="98" t="s">
        <v>1626</v>
      </c>
      <c r="C638" s="72">
        <v>11</v>
      </c>
      <c r="D638" s="3135" t="s">
        <v>1341</v>
      </c>
      <c r="E638" s="964"/>
      <c r="F638" s="31">
        <v>1</v>
      </c>
      <c r="G638" s="2220">
        <v>75456997</v>
      </c>
      <c r="H638" s="2220">
        <v>76153634</v>
      </c>
      <c r="I638" s="19">
        <f t="shared" ref="I638:I654" si="125">H638-G638</f>
        <v>696637</v>
      </c>
      <c r="J638" s="507">
        <v>1</v>
      </c>
      <c r="K638" s="581"/>
      <c r="L638" s="21">
        <f t="shared" ref="L638:L659" si="126">I638*F638*J638</f>
        <v>696637</v>
      </c>
      <c r="M638" s="21">
        <f>L638*$K$660/$L$660</f>
        <v>690626.90084472892</v>
      </c>
      <c r="N638" s="585" t="s">
        <v>88</v>
      </c>
      <c r="O638" s="14"/>
      <c r="R638" t="str">
        <f t="shared" ref="R638:R659" si="127">B638</f>
        <v>11 kV Minan Steel Feeder</v>
      </c>
      <c r="S638" s="2672">
        <f t="shared" ref="S638:S659" si="128">M638</f>
        <v>690626.90084472892</v>
      </c>
      <c r="T638" s="2672">
        <v>493276.63017157157</v>
      </c>
      <c r="U638" s="33">
        <f t="shared" si="121"/>
        <v>197350.27067315736</v>
      </c>
      <c r="V638" s="1104">
        <f t="shared" si="122"/>
        <v>40.008031721372035</v>
      </c>
      <c r="W638" s="33" t="str">
        <f t="shared" si="123"/>
        <v>FAULT</v>
      </c>
    </row>
    <row r="639" spans="1:23" ht="16.5" customHeight="1" x14ac:dyDescent="0.3">
      <c r="A639" s="519">
        <v>15</v>
      </c>
      <c r="B639" s="98" t="s">
        <v>1627</v>
      </c>
      <c r="C639" s="72">
        <v>11</v>
      </c>
      <c r="D639" s="3136" t="s">
        <v>1341</v>
      </c>
      <c r="E639" s="964" t="s">
        <v>1628</v>
      </c>
      <c r="F639" s="31">
        <v>1</v>
      </c>
      <c r="G639" s="2220">
        <v>87945628</v>
      </c>
      <c r="H639" s="2220">
        <v>88750830</v>
      </c>
      <c r="I639" s="19">
        <f t="shared" si="125"/>
        <v>805202</v>
      </c>
      <c r="J639" s="507">
        <v>1</v>
      </c>
      <c r="K639" s="581"/>
      <c r="L639" s="21">
        <f t="shared" si="126"/>
        <v>805202</v>
      </c>
      <c r="M639" s="21">
        <f t="shared" ref="M639:M659" si="129">L639*$K$660/$L$660</f>
        <v>798255.2775893003</v>
      </c>
      <c r="N639" s="1995" t="s">
        <v>88</v>
      </c>
      <c r="O639" s="14"/>
      <c r="R639" t="str">
        <f t="shared" si="127"/>
        <v>11  kV Shovon Garments</v>
      </c>
      <c r="S639" s="2672">
        <f t="shared" si="128"/>
        <v>798255.2775893003</v>
      </c>
      <c r="T639" s="2672">
        <v>675313.58774199034</v>
      </c>
      <c r="U639" s="33">
        <f t="shared" si="121"/>
        <v>122941.68984730996</v>
      </c>
      <c r="V639" s="1104">
        <f t="shared" si="122"/>
        <v>18.205126044980595</v>
      </c>
      <c r="W639" s="33" t="str">
        <f t="shared" si="123"/>
        <v>OK</v>
      </c>
    </row>
    <row r="640" spans="1:23" ht="16.5" customHeight="1" x14ac:dyDescent="0.3">
      <c r="A640" s="519">
        <v>16</v>
      </c>
      <c r="B640" s="98" t="s">
        <v>1629</v>
      </c>
      <c r="C640" s="72">
        <v>11</v>
      </c>
      <c r="D640" s="3136" t="s">
        <v>1341</v>
      </c>
      <c r="E640" s="964" t="s">
        <v>1630</v>
      </c>
      <c r="F640" s="31">
        <v>1</v>
      </c>
      <c r="G640" s="2220">
        <v>129693.5</v>
      </c>
      <c r="H640" s="2220">
        <v>158494.1</v>
      </c>
      <c r="I640" s="19">
        <f t="shared" si="125"/>
        <v>28800.600000000006</v>
      </c>
      <c r="J640" s="507">
        <v>60</v>
      </c>
      <c r="K640" s="581"/>
      <c r="L640" s="21">
        <f t="shared" si="126"/>
        <v>1728036.0000000005</v>
      </c>
      <c r="M640" s="21">
        <f t="shared" si="129"/>
        <v>1713127.7081580826</v>
      </c>
      <c r="N640" s="1995" t="s">
        <v>98</v>
      </c>
      <c r="O640" s="14"/>
      <c r="R640" t="str">
        <f t="shared" si="127"/>
        <v>11 kV Mazar O/H Feeder</v>
      </c>
      <c r="S640" s="2672">
        <f t="shared" si="128"/>
        <v>1713127.7081580826</v>
      </c>
      <c r="T640" s="2672">
        <v>1429973.3517520807</v>
      </c>
      <c r="U640" s="33">
        <f t="shared" si="121"/>
        <v>283154.35640600184</v>
      </c>
      <c r="V640" s="1104">
        <f t="shared" si="122"/>
        <v>19.801372945801109</v>
      </c>
      <c r="W640" s="33" t="str">
        <f t="shared" si="123"/>
        <v>OK</v>
      </c>
    </row>
    <row r="641" spans="1:23" ht="16.5" customHeight="1" x14ac:dyDescent="0.3">
      <c r="A641" s="519">
        <v>17</v>
      </c>
      <c r="B641" s="98" t="s">
        <v>1631</v>
      </c>
      <c r="C641" s="72">
        <v>11</v>
      </c>
      <c r="D641" s="3136" t="s">
        <v>1341</v>
      </c>
      <c r="E641" s="964" t="s">
        <v>1632</v>
      </c>
      <c r="F641" s="31">
        <v>1</v>
      </c>
      <c r="G641" s="2220">
        <v>115800.8</v>
      </c>
      <c r="H641" s="2220">
        <v>115800.8</v>
      </c>
      <c r="I641" s="19">
        <f t="shared" si="125"/>
        <v>0</v>
      </c>
      <c r="J641" s="507">
        <v>60</v>
      </c>
      <c r="K641" s="581"/>
      <c r="L641" s="21">
        <f t="shared" si="126"/>
        <v>0</v>
      </c>
      <c r="M641" s="21">
        <f t="shared" si="129"/>
        <v>0</v>
      </c>
      <c r="N641" s="585" t="s">
        <v>98</v>
      </c>
      <c r="O641" s="14"/>
      <c r="R641" t="str">
        <f t="shared" si="127"/>
        <v>11 kV Shahjahan Steel.</v>
      </c>
      <c r="S641" s="2672">
        <f t="shared" si="128"/>
        <v>0</v>
      </c>
      <c r="T641" s="2672">
        <v>0</v>
      </c>
      <c r="U641" s="33">
        <f t="shared" si="121"/>
        <v>0</v>
      </c>
      <c r="V641" s="1104" t="e">
        <f t="shared" si="122"/>
        <v>#DIV/0!</v>
      </c>
      <c r="W641" s="33" t="e">
        <f t="shared" si="123"/>
        <v>#DIV/0!</v>
      </c>
    </row>
    <row r="642" spans="1:23" ht="16.5" customHeight="1" x14ac:dyDescent="0.3">
      <c r="A642" s="519">
        <v>18</v>
      </c>
      <c r="B642" s="98" t="s">
        <v>1633</v>
      </c>
      <c r="C642" s="72">
        <v>11</v>
      </c>
      <c r="D642" s="3136" t="s">
        <v>1341</v>
      </c>
      <c r="E642" s="964" t="s">
        <v>1634</v>
      </c>
      <c r="F642" s="31">
        <v>1</v>
      </c>
      <c r="G642" s="2220">
        <v>308379.7</v>
      </c>
      <c r="H642" s="2220">
        <v>325173.2</v>
      </c>
      <c r="I642" s="19">
        <f t="shared" si="125"/>
        <v>16793.5</v>
      </c>
      <c r="J642" s="507">
        <v>60</v>
      </c>
      <c r="K642" s="581"/>
      <c r="L642" s="21">
        <f t="shared" si="126"/>
        <v>1007610</v>
      </c>
      <c r="M642" s="21">
        <f t="shared" si="129"/>
        <v>998917.04224747943</v>
      </c>
      <c r="N642" s="585" t="s">
        <v>98</v>
      </c>
      <c r="O642" s="14"/>
      <c r="R642" t="str">
        <f t="shared" si="127"/>
        <v>11 kV Pilkuni O/H Feeder.</v>
      </c>
      <c r="S642" s="2672">
        <f t="shared" si="128"/>
        <v>998917.04224747943</v>
      </c>
      <c r="T642" s="2672">
        <v>983661.48035667383</v>
      </c>
      <c r="U642" s="33">
        <f t="shared" si="121"/>
        <v>15255.561890805606</v>
      </c>
      <c r="V642" s="1104">
        <f t="shared" si="122"/>
        <v>1.5508955260984671</v>
      </c>
      <c r="W642" s="33" t="str">
        <f t="shared" si="123"/>
        <v>OK</v>
      </c>
    </row>
    <row r="643" spans="1:23" ht="16.5" customHeight="1" x14ac:dyDescent="0.3">
      <c r="A643" s="519">
        <v>19</v>
      </c>
      <c r="B643" s="98" t="s">
        <v>1635</v>
      </c>
      <c r="C643" s="72">
        <v>11</v>
      </c>
      <c r="D643" s="3136" t="s">
        <v>1341</v>
      </c>
      <c r="E643" s="964" t="s">
        <v>1636</v>
      </c>
      <c r="F643" s="31">
        <v>1</v>
      </c>
      <c r="G643" s="2220">
        <v>976902.1</v>
      </c>
      <c r="H643" s="2220">
        <v>1003887.3</v>
      </c>
      <c r="I643" s="19">
        <f t="shared" si="125"/>
        <v>26985.20000000007</v>
      </c>
      <c r="J643" s="507">
        <v>60</v>
      </c>
      <c r="K643" s="581"/>
      <c r="L643" s="21">
        <f t="shared" si="126"/>
        <v>1619112.0000000042</v>
      </c>
      <c r="M643" s="21">
        <f t="shared" si="129"/>
        <v>1605143.4286156399</v>
      </c>
      <c r="N643" s="585" t="s">
        <v>98</v>
      </c>
      <c r="O643" s="14"/>
      <c r="R643" t="str">
        <f t="shared" si="127"/>
        <v>11 kV Narayangonj Express Feeder.</v>
      </c>
      <c r="S643" s="2672">
        <f t="shared" si="128"/>
        <v>1605143.4286156399</v>
      </c>
      <c r="T643" s="2672">
        <v>2269442.859955525</v>
      </c>
      <c r="U643" s="33">
        <f t="shared" si="121"/>
        <v>-664299.43133988511</v>
      </c>
      <c r="V643" s="1104">
        <f t="shared" si="122"/>
        <v>-29.271476407778056</v>
      </c>
      <c r="W643" s="33" t="str">
        <f t="shared" si="123"/>
        <v>OK</v>
      </c>
    </row>
    <row r="644" spans="1:23" ht="16.5" customHeight="1" x14ac:dyDescent="0.3">
      <c r="A644" s="519">
        <v>20</v>
      </c>
      <c r="B644" s="98" t="s">
        <v>1637</v>
      </c>
      <c r="C644" s="72">
        <v>11</v>
      </c>
      <c r="D644" s="3136" t="s">
        <v>1341</v>
      </c>
      <c r="E644" s="964" t="s">
        <v>1638</v>
      </c>
      <c r="F644" s="31">
        <v>1</v>
      </c>
      <c r="G644" s="2220">
        <v>59040.7</v>
      </c>
      <c r="H644" s="2220">
        <v>69754.399999999994</v>
      </c>
      <c r="I644" s="19">
        <f t="shared" si="125"/>
        <v>10713.699999999997</v>
      </c>
      <c r="J644" s="507">
        <v>60</v>
      </c>
      <c r="K644" s="581"/>
      <c r="L644" s="21">
        <f t="shared" si="126"/>
        <v>642821.99999999977</v>
      </c>
      <c r="M644" s="21">
        <f t="shared" si="129"/>
        <v>637276.17920783733</v>
      </c>
      <c r="N644" s="585" t="s">
        <v>98</v>
      </c>
      <c r="O644" s="14"/>
      <c r="R644" t="str">
        <f t="shared" si="127"/>
        <v>11 kV Post Office Road Feeder.</v>
      </c>
      <c r="S644" s="2672">
        <f t="shared" si="128"/>
        <v>637276.17920783733</v>
      </c>
      <c r="T644" s="2672">
        <v>646164.68250951928</v>
      </c>
      <c r="U644" s="33">
        <f t="shared" si="121"/>
        <v>-8888.5033016819507</v>
      </c>
      <c r="V644" s="1104">
        <f t="shared" si="122"/>
        <v>-1.375578632239933</v>
      </c>
      <c r="W644" s="33" t="str">
        <f t="shared" si="123"/>
        <v>OK</v>
      </c>
    </row>
    <row r="645" spans="1:23" ht="16.5" customHeight="1" x14ac:dyDescent="0.3">
      <c r="A645" s="519">
        <v>23</v>
      </c>
      <c r="B645" s="98" t="s">
        <v>1643</v>
      </c>
      <c r="C645" s="72">
        <v>11</v>
      </c>
      <c r="D645" s="3136" t="s">
        <v>1341</v>
      </c>
      <c r="E645" s="964" t="s">
        <v>1644</v>
      </c>
      <c r="F645" s="31">
        <v>1</v>
      </c>
      <c r="G645" s="2220">
        <v>616341.5</v>
      </c>
      <c r="H645" s="2220">
        <v>631131.1</v>
      </c>
      <c r="I645" s="19">
        <f t="shared" si="125"/>
        <v>14789.599999999977</v>
      </c>
      <c r="J645" s="507">
        <v>60</v>
      </c>
      <c r="K645" s="581"/>
      <c r="L645" s="21">
        <f t="shared" si="126"/>
        <v>887375.9999999986</v>
      </c>
      <c r="M645" s="21">
        <f t="shared" si="129"/>
        <v>879720.33751292445</v>
      </c>
      <c r="N645" s="585" t="s">
        <v>98</v>
      </c>
      <c r="O645" s="14"/>
      <c r="R645" t="str">
        <f t="shared" si="127"/>
        <v>11 kV Fatullah Feeder.</v>
      </c>
      <c r="S645" s="2672">
        <f t="shared" si="128"/>
        <v>879720.33751292445</v>
      </c>
      <c r="T645" s="2672">
        <v>817413.76002795075</v>
      </c>
      <c r="U645" s="33">
        <f t="shared" si="121"/>
        <v>62306.577484973706</v>
      </c>
      <c r="V645" s="1104">
        <f t="shared" si="122"/>
        <v>7.622403797416279</v>
      </c>
      <c r="W645" s="33" t="str">
        <f t="shared" si="123"/>
        <v>OK</v>
      </c>
    </row>
    <row r="646" spans="1:23" ht="16.5" customHeight="1" x14ac:dyDescent="0.3">
      <c r="A646" s="519">
        <v>24</v>
      </c>
      <c r="B646" s="98" t="s">
        <v>1645</v>
      </c>
      <c r="C646" s="72">
        <v>11</v>
      </c>
      <c r="D646" s="3136" t="s">
        <v>1341</v>
      </c>
      <c r="E646" s="964" t="s">
        <v>1646</v>
      </c>
      <c r="F646" s="31">
        <v>1</v>
      </c>
      <c r="G646" s="2220">
        <v>504567.7</v>
      </c>
      <c r="H646" s="2220">
        <v>523460.2</v>
      </c>
      <c r="I646" s="19">
        <f t="shared" si="125"/>
        <v>18892.5</v>
      </c>
      <c r="J646" s="507">
        <v>60</v>
      </c>
      <c r="K646" s="581"/>
      <c r="L646" s="21">
        <f t="shared" si="126"/>
        <v>1133550</v>
      </c>
      <c r="M646" s="21">
        <f t="shared" si="129"/>
        <v>1123770.5195855838</v>
      </c>
      <c r="N646" s="585" t="s">
        <v>98</v>
      </c>
      <c r="O646" s="14"/>
      <c r="R646" t="str">
        <f t="shared" si="127"/>
        <v>11 kV Al-baraka &amp; Shah Fatullah.</v>
      </c>
      <c r="S646" s="2672">
        <f t="shared" si="128"/>
        <v>1123770.5195855838</v>
      </c>
      <c r="T646" s="2672">
        <v>1043132.5949964526</v>
      </c>
      <c r="U646" s="33">
        <f t="shared" si="121"/>
        <v>80637.92458913126</v>
      </c>
      <c r="V646" s="1104">
        <f t="shared" si="122"/>
        <v>7.7303618903218618</v>
      </c>
      <c r="W646" s="33" t="str">
        <f t="shared" si="123"/>
        <v>OK</v>
      </c>
    </row>
    <row r="647" spans="1:23" ht="16.5" customHeight="1" x14ac:dyDescent="0.3">
      <c r="A647" s="519">
        <v>25</v>
      </c>
      <c r="B647" s="98" t="s">
        <v>1647</v>
      </c>
      <c r="C647" s="72">
        <v>11</v>
      </c>
      <c r="D647" s="3136" t="s">
        <v>1341</v>
      </c>
      <c r="E647" s="964" t="s">
        <v>1648</v>
      </c>
      <c r="F647" s="31">
        <v>1</v>
      </c>
      <c r="G647" s="2220">
        <v>864279.2</v>
      </c>
      <c r="H647" s="2220">
        <v>868890.3</v>
      </c>
      <c r="I647" s="19">
        <f t="shared" si="125"/>
        <v>4611.1000000000931</v>
      </c>
      <c r="J647" s="507">
        <v>60</v>
      </c>
      <c r="K647" s="581"/>
      <c r="L647" s="21">
        <f t="shared" si="126"/>
        <v>276666.00000000559</v>
      </c>
      <c r="M647" s="21">
        <f t="shared" si="129"/>
        <v>274279.11832003127</v>
      </c>
      <c r="N647" s="585" t="s">
        <v>98</v>
      </c>
      <c r="O647" s="14"/>
      <c r="R647" t="str">
        <f t="shared" si="127"/>
        <v>11 kV Haque Steel &amp; Shilpi Steel</v>
      </c>
      <c r="S647" s="2672">
        <f t="shared" si="128"/>
        <v>274279.11832003127</v>
      </c>
      <c r="T647" s="2672">
        <v>230613.52814231697</v>
      </c>
      <c r="U647" s="33">
        <f t="shared" si="121"/>
        <v>43665.590177714301</v>
      </c>
      <c r="V647" s="1104">
        <f t="shared" si="122"/>
        <v>18.93453108733814</v>
      </c>
      <c r="W647" s="33" t="str">
        <f t="shared" si="123"/>
        <v>OK</v>
      </c>
    </row>
    <row r="648" spans="1:23" ht="16.5" customHeight="1" x14ac:dyDescent="0.3">
      <c r="A648" s="519">
        <v>26</v>
      </c>
      <c r="B648" s="98" t="s">
        <v>1649</v>
      </c>
      <c r="C648" s="72">
        <v>11</v>
      </c>
      <c r="D648" s="3136" t="s">
        <v>1341</v>
      </c>
      <c r="E648" s="964" t="s">
        <v>1650</v>
      </c>
      <c r="F648" s="31">
        <v>1</v>
      </c>
      <c r="G648" s="2220">
        <v>514317.3</v>
      </c>
      <c r="H648" s="2220">
        <v>531239.4</v>
      </c>
      <c r="I648" s="19">
        <f t="shared" si="125"/>
        <v>16922.100000000035</v>
      </c>
      <c r="J648" s="507">
        <v>60</v>
      </c>
      <c r="K648" s="581"/>
      <c r="L648" s="21">
        <f t="shared" si="126"/>
        <v>1015326.0000000021</v>
      </c>
      <c r="M648" s="21">
        <f t="shared" si="129"/>
        <v>1006566.4739700542</v>
      </c>
      <c r="N648" s="585" t="s">
        <v>98</v>
      </c>
      <c r="O648" s="14"/>
      <c r="R648" t="str">
        <f t="shared" si="127"/>
        <v>11 kV Dhaka Steel</v>
      </c>
      <c r="S648" s="2675">
        <f t="shared" si="128"/>
        <v>1006566.4739700542</v>
      </c>
      <c r="T648" s="2675">
        <v>739323.84883594059</v>
      </c>
      <c r="U648" s="33">
        <f t="shared" si="121"/>
        <v>267242.62513411359</v>
      </c>
      <c r="V648" s="1104">
        <f t="shared" si="122"/>
        <v>36.14689632356442</v>
      </c>
      <c r="W648" s="33" t="str">
        <f t="shared" si="123"/>
        <v>OK</v>
      </c>
    </row>
    <row r="649" spans="1:23" ht="16.5" customHeight="1" x14ac:dyDescent="0.3">
      <c r="A649" s="519">
        <v>27</v>
      </c>
      <c r="B649" s="2725" t="s">
        <v>1651</v>
      </c>
      <c r="C649" s="72">
        <v>11</v>
      </c>
      <c r="D649" s="3136" t="s">
        <v>1341</v>
      </c>
      <c r="E649" s="964" t="s">
        <v>1652</v>
      </c>
      <c r="F649" s="31">
        <v>1</v>
      </c>
      <c r="G649" s="2220">
        <v>229225</v>
      </c>
      <c r="H649" s="2220">
        <v>1035040</v>
      </c>
      <c r="I649" s="19">
        <f t="shared" si="125"/>
        <v>805815</v>
      </c>
      <c r="J649" s="507">
        <v>1</v>
      </c>
      <c r="K649" s="581"/>
      <c r="L649" s="21">
        <f t="shared" si="126"/>
        <v>805815</v>
      </c>
      <c r="M649" s="21">
        <f t="shared" si="129"/>
        <v>798862.98905196704</v>
      </c>
      <c r="N649" s="1995" t="s">
        <v>111</v>
      </c>
      <c r="O649" s="14"/>
      <c r="R649" t="str">
        <f t="shared" si="127"/>
        <v>11 kV Panchabati O/H Feeder</v>
      </c>
      <c r="S649" s="2672">
        <f t="shared" si="128"/>
        <v>798862.98905196704</v>
      </c>
      <c r="T649" s="2672">
        <v>731731.9387416821</v>
      </c>
      <c r="U649" s="33">
        <f t="shared" si="121"/>
        <v>67131.050310284947</v>
      </c>
      <c r="V649" s="1104">
        <f t="shared" si="122"/>
        <v>9.1742681651598268</v>
      </c>
      <c r="W649" s="33" t="str">
        <f t="shared" si="123"/>
        <v>OK</v>
      </c>
    </row>
    <row r="650" spans="1:23" ht="16.5" customHeight="1" x14ac:dyDescent="0.3">
      <c r="A650" s="519">
        <v>28</v>
      </c>
      <c r="B650" s="98" t="s">
        <v>1653</v>
      </c>
      <c r="C650" s="72">
        <v>11</v>
      </c>
      <c r="D650" s="3136" t="s">
        <v>1341</v>
      </c>
      <c r="E650" s="964" t="s">
        <v>1654</v>
      </c>
      <c r="F650" s="31">
        <v>1</v>
      </c>
      <c r="G650" s="2220">
        <v>24889601</v>
      </c>
      <c r="H650" s="2220">
        <v>25218670</v>
      </c>
      <c r="I650" s="19">
        <f t="shared" si="125"/>
        <v>329069</v>
      </c>
      <c r="J650" s="507">
        <v>1</v>
      </c>
      <c r="K650" s="581"/>
      <c r="L650" s="21">
        <f t="shared" si="126"/>
        <v>329069</v>
      </c>
      <c r="M650" s="21">
        <f t="shared" si="129"/>
        <v>326230.02171012171</v>
      </c>
      <c r="N650" s="585" t="s">
        <v>111</v>
      </c>
      <c r="O650" s="14"/>
      <c r="R650" t="str">
        <f t="shared" si="127"/>
        <v>11 kV Dharmagonj Feeder.</v>
      </c>
      <c r="S650" s="2672">
        <f t="shared" si="128"/>
        <v>326230.02171012171</v>
      </c>
      <c r="T650" s="2672">
        <v>318326.90387946845</v>
      </c>
      <c r="U650" s="33">
        <f t="shared" si="121"/>
        <v>7903.1178306532674</v>
      </c>
      <c r="V650" s="1104">
        <f t="shared" si="122"/>
        <v>2.4827049596931681</v>
      </c>
      <c r="W650" s="33" t="str">
        <f t="shared" si="123"/>
        <v>OK</v>
      </c>
    </row>
    <row r="651" spans="1:23" ht="16.5" customHeight="1" x14ac:dyDescent="0.3">
      <c r="A651" s="519">
        <v>29</v>
      </c>
      <c r="B651" s="98" t="s">
        <v>1655</v>
      </c>
      <c r="C651" s="72">
        <v>11</v>
      </c>
      <c r="D651" s="3136" t="s">
        <v>1341</v>
      </c>
      <c r="E651" s="964" t="s">
        <v>1656</v>
      </c>
      <c r="F651" s="31">
        <v>1</v>
      </c>
      <c r="G651" s="2220">
        <v>15173750</v>
      </c>
      <c r="H651" s="2220">
        <v>15526910</v>
      </c>
      <c r="I651" s="19">
        <f t="shared" si="125"/>
        <v>353160</v>
      </c>
      <c r="J651" s="507">
        <v>1</v>
      </c>
      <c r="K651" s="581"/>
      <c r="L651" s="21">
        <f t="shared" si="126"/>
        <v>353160</v>
      </c>
      <c r="M651" s="21">
        <f t="shared" si="129"/>
        <v>350113.18133019697</v>
      </c>
      <c r="N651" s="585" t="s">
        <v>111</v>
      </c>
      <c r="O651" s="14"/>
      <c r="R651" t="str">
        <f t="shared" si="127"/>
        <v>11 kV Sena Edible Oil Feeder.</v>
      </c>
      <c r="S651" s="2675">
        <f t="shared" si="128"/>
        <v>350113.18133019697</v>
      </c>
      <c r="T651" s="2675">
        <v>373857.3757098171</v>
      </c>
      <c r="U651" s="33">
        <f t="shared" si="121"/>
        <v>-23744.194379620138</v>
      </c>
      <c r="V651" s="1104">
        <f t="shared" si="122"/>
        <v>-6.3511370705308892</v>
      </c>
      <c r="W651" s="33" t="str">
        <f t="shared" si="123"/>
        <v>OK</v>
      </c>
    </row>
    <row r="652" spans="1:23" ht="16.5" customHeight="1" x14ac:dyDescent="0.3">
      <c r="A652" s="519">
        <v>30</v>
      </c>
      <c r="B652" s="98" t="s">
        <v>1657</v>
      </c>
      <c r="C652" s="72">
        <v>11</v>
      </c>
      <c r="D652" s="3136" t="s">
        <v>1341</v>
      </c>
      <c r="E652" s="964" t="s">
        <v>1658</v>
      </c>
      <c r="F652" s="31">
        <v>1</v>
      </c>
      <c r="G652" s="2220">
        <v>78709899</v>
      </c>
      <c r="H652" s="2220">
        <v>78709899</v>
      </c>
      <c r="I652" s="19">
        <f t="shared" si="125"/>
        <v>0</v>
      </c>
      <c r="J652" s="507">
        <v>1</v>
      </c>
      <c r="K652" s="581"/>
      <c r="L652" s="21">
        <f t="shared" si="126"/>
        <v>0</v>
      </c>
      <c r="M652" s="21">
        <f t="shared" si="129"/>
        <v>0</v>
      </c>
      <c r="N652" s="585" t="s">
        <v>98</v>
      </c>
      <c r="O652" s="14"/>
      <c r="R652" t="str">
        <f t="shared" si="127"/>
        <v>11 kV Kutubail Feeder</v>
      </c>
      <c r="S652" s="2672">
        <f t="shared" si="128"/>
        <v>0</v>
      </c>
      <c r="T652" s="2672">
        <v>0</v>
      </c>
      <c r="U652" s="33">
        <f t="shared" si="121"/>
        <v>0</v>
      </c>
      <c r="V652" s="1104" t="e">
        <f t="shared" si="122"/>
        <v>#DIV/0!</v>
      </c>
      <c r="W652" s="33" t="e">
        <f t="shared" si="123"/>
        <v>#DIV/0!</v>
      </c>
    </row>
    <row r="653" spans="1:23" ht="16.5" customHeight="1" x14ac:dyDescent="0.3">
      <c r="A653" s="519">
        <v>33</v>
      </c>
      <c r="B653" s="98" t="s">
        <v>1663</v>
      </c>
      <c r="C653" s="72">
        <v>11</v>
      </c>
      <c r="D653" s="3136" t="s">
        <v>1341</v>
      </c>
      <c r="E653" s="964" t="s">
        <v>1664</v>
      </c>
      <c r="F653" s="31">
        <v>1</v>
      </c>
      <c r="G653" s="2220">
        <v>27036113</v>
      </c>
      <c r="H653" s="2220">
        <v>27036113</v>
      </c>
      <c r="I653" s="19">
        <f t="shared" si="125"/>
        <v>0</v>
      </c>
      <c r="J653" s="507">
        <v>1</v>
      </c>
      <c r="K653" s="581"/>
      <c r="L653" s="21">
        <f t="shared" si="126"/>
        <v>0</v>
      </c>
      <c r="M653" s="21">
        <f t="shared" si="129"/>
        <v>0</v>
      </c>
      <c r="N653" s="585" t="s">
        <v>98</v>
      </c>
      <c r="O653" s="14"/>
      <c r="R653" t="str">
        <f t="shared" si="127"/>
        <v>11 kV Aligonj Feeder</v>
      </c>
      <c r="S653" s="2675">
        <f t="shared" si="128"/>
        <v>0</v>
      </c>
      <c r="T653" s="2675">
        <v>0</v>
      </c>
      <c r="U653" s="33">
        <f t="shared" si="121"/>
        <v>0</v>
      </c>
      <c r="V653" s="1104" t="e">
        <f t="shared" si="122"/>
        <v>#DIV/0!</v>
      </c>
      <c r="W653" s="33" t="e">
        <f t="shared" si="123"/>
        <v>#DIV/0!</v>
      </c>
    </row>
    <row r="654" spans="1:23" ht="16.5" customHeight="1" x14ac:dyDescent="0.3">
      <c r="A654" s="519">
        <v>34</v>
      </c>
      <c r="B654" s="98" t="s">
        <v>1665</v>
      </c>
      <c r="C654" s="72">
        <v>11</v>
      </c>
      <c r="D654" s="3136" t="s">
        <v>1341</v>
      </c>
      <c r="E654" s="964" t="s">
        <v>1666</v>
      </c>
      <c r="F654" s="31">
        <v>1</v>
      </c>
      <c r="G654" s="2220">
        <v>13842626</v>
      </c>
      <c r="H654" s="2220">
        <v>15928564</v>
      </c>
      <c r="I654" s="19">
        <f t="shared" si="125"/>
        <v>2085938</v>
      </c>
      <c r="J654" s="507">
        <v>1</v>
      </c>
      <c r="K654" s="581"/>
      <c r="L654" s="21">
        <f t="shared" si="126"/>
        <v>2085938</v>
      </c>
      <c r="M654" s="21">
        <f t="shared" si="129"/>
        <v>2067941.9788128566</v>
      </c>
      <c r="N654" s="585" t="s">
        <v>98</v>
      </c>
      <c r="O654" s="14"/>
      <c r="R654" t="str">
        <f t="shared" si="127"/>
        <v>11 kV Gabtoli Feeder</v>
      </c>
      <c r="S654" s="2675">
        <f t="shared" si="128"/>
        <v>2067941.9788128566</v>
      </c>
      <c r="T654" s="2675">
        <v>1957359.7515249893</v>
      </c>
      <c r="U654" s="33">
        <f t="shared" ref="U654:U659" si="130">S654-T654</f>
        <v>110582.22728786734</v>
      </c>
      <c r="V654" s="1104">
        <f t="shared" ref="V654:V659" si="131">U654/T654*100</f>
        <v>5.6495607004135113</v>
      </c>
      <c r="W654" s="33" t="str">
        <f t="shared" si="123"/>
        <v>OK</v>
      </c>
    </row>
    <row r="655" spans="1:23" ht="16.5" customHeight="1" x14ac:dyDescent="0.3">
      <c r="A655" s="519">
        <v>35</v>
      </c>
      <c r="B655" s="98" t="s">
        <v>1667</v>
      </c>
      <c r="C655" s="72">
        <v>11</v>
      </c>
      <c r="D655" s="3136" t="s">
        <v>1341</v>
      </c>
      <c r="E655" s="964" t="s">
        <v>1668</v>
      </c>
      <c r="F655" s="31">
        <v>1</v>
      </c>
      <c r="G655" s="2220">
        <v>0</v>
      </c>
      <c r="H655" s="2220">
        <v>0</v>
      </c>
      <c r="I655" s="19">
        <v>0</v>
      </c>
      <c r="J655" s="507">
        <v>1</v>
      </c>
      <c r="K655" s="581"/>
      <c r="L655" s="21">
        <f t="shared" si="126"/>
        <v>0</v>
      </c>
      <c r="M655" s="21">
        <f t="shared" si="129"/>
        <v>0</v>
      </c>
      <c r="N655" s="585" t="s">
        <v>98</v>
      </c>
      <c r="O655" s="14"/>
      <c r="R655" t="str">
        <f t="shared" si="127"/>
        <v>11 kV Jamuna Steel Feeder.</v>
      </c>
      <c r="S655" s="2672">
        <f t="shared" si="128"/>
        <v>0</v>
      </c>
      <c r="T655" s="2672">
        <v>0</v>
      </c>
      <c r="U655" s="33">
        <f t="shared" si="130"/>
        <v>0</v>
      </c>
      <c r="V655" s="1104" t="e">
        <f t="shared" si="131"/>
        <v>#DIV/0!</v>
      </c>
      <c r="W655" s="33" t="e">
        <f t="shared" si="123"/>
        <v>#DIV/0!</v>
      </c>
    </row>
    <row r="656" spans="1:23" ht="16.5" customHeight="1" x14ac:dyDescent="0.3">
      <c r="A656" s="519"/>
      <c r="B656" s="98"/>
      <c r="C656" s="72">
        <v>11</v>
      </c>
      <c r="D656" s="3136" t="s">
        <v>1669</v>
      </c>
      <c r="E656" s="964" t="s">
        <v>1670</v>
      </c>
      <c r="F656" s="31">
        <v>1</v>
      </c>
      <c r="G656" s="2220">
        <v>0</v>
      </c>
      <c r="H656" s="2220">
        <v>0</v>
      </c>
      <c r="I656" s="19">
        <v>0</v>
      </c>
      <c r="J656" s="507">
        <v>1</v>
      </c>
      <c r="K656" s="581"/>
      <c r="L656" s="21">
        <f t="shared" si="126"/>
        <v>0</v>
      </c>
      <c r="M656" s="21">
        <f t="shared" si="129"/>
        <v>0</v>
      </c>
      <c r="N656" s="585" t="s">
        <v>98</v>
      </c>
      <c r="O656" s="14"/>
      <c r="R656">
        <f t="shared" si="127"/>
        <v>0</v>
      </c>
      <c r="S656" s="2672">
        <f t="shared" si="128"/>
        <v>0</v>
      </c>
      <c r="T656" s="2672">
        <v>0</v>
      </c>
      <c r="U656" s="33">
        <f t="shared" si="130"/>
        <v>0</v>
      </c>
      <c r="V656" s="1104" t="e">
        <f t="shared" si="131"/>
        <v>#DIV/0!</v>
      </c>
      <c r="W656" s="33" t="e">
        <f t="shared" si="123"/>
        <v>#DIV/0!</v>
      </c>
    </row>
    <row r="657" spans="1:23" ht="16.5" customHeight="1" x14ac:dyDescent="0.3">
      <c r="A657" s="519">
        <v>36</v>
      </c>
      <c r="B657" s="98" t="s">
        <v>1671</v>
      </c>
      <c r="C657" s="72">
        <v>11</v>
      </c>
      <c r="D657" s="3136" t="s">
        <v>1341</v>
      </c>
      <c r="E657" s="964" t="s">
        <v>1672</v>
      </c>
      <c r="F657" s="31">
        <v>1</v>
      </c>
      <c r="G657" s="2220">
        <v>4587115</v>
      </c>
      <c r="H657" s="2220">
        <v>6443078</v>
      </c>
      <c r="I657" s="19">
        <f>H657-G657</f>
        <v>1855963</v>
      </c>
      <c r="J657" s="507">
        <v>1</v>
      </c>
      <c r="K657" s="581"/>
      <c r="L657" s="21">
        <f t="shared" si="126"/>
        <v>1855963</v>
      </c>
      <c r="M657" s="21">
        <f t="shared" si="129"/>
        <v>1839951.0430431997</v>
      </c>
      <c r="N657" s="585" t="s">
        <v>98</v>
      </c>
      <c r="O657" s="14"/>
      <c r="R657" t="str">
        <f t="shared" si="127"/>
        <v>11 kV Bishwa Road Feeder</v>
      </c>
      <c r="S657" s="2672">
        <f t="shared" si="128"/>
        <v>1839951.0430431997</v>
      </c>
      <c r="T657" s="2672">
        <v>1845653.8856200415</v>
      </c>
      <c r="U657" s="33">
        <f t="shared" si="130"/>
        <v>-5702.8425768418238</v>
      </c>
      <c r="V657" s="1104">
        <f t="shared" si="131"/>
        <v>-0.3089876504622085</v>
      </c>
      <c r="W657" s="33" t="str">
        <f t="shared" si="123"/>
        <v>OK</v>
      </c>
    </row>
    <row r="658" spans="1:23" ht="16.5" customHeight="1" x14ac:dyDescent="0.3">
      <c r="A658" s="519">
        <v>37</v>
      </c>
      <c r="B658" s="98" t="s">
        <v>1673</v>
      </c>
      <c r="C658" s="72">
        <v>11</v>
      </c>
      <c r="D658" s="3136" t="s">
        <v>1341</v>
      </c>
      <c r="E658" s="964" t="s">
        <v>1674</v>
      </c>
      <c r="F658" s="31">
        <v>1</v>
      </c>
      <c r="G658" s="2220">
        <v>0</v>
      </c>
      <c r="H658" s="2220">
        <v>0</v>
      </c>
      <c r="I658" s="19">
        <f>H658-G658</f>
        <v>0</v>
      </c>
      <c r="J658" s="507">
        <v>1</v>
      </c>
      <c r="K658" s="581"/>
      <c r="L658" s="21">
        <f t="shared" si="126"/>
        <v>0</v>
      </c>
      <c r="M658" s="21">
        <f t="shared" si="129"/>
        <v>0</v>
      </c>
      <c r="N658" s="585" t="s">
        <v>98</v>
      </c>
      <c r="O658" s="14"/>
      <c r="R658" t="str">
        <f t="shared" si="127"/>
        <v>11 kV Spare Feeder</v>
      </c>
      <c r="S658" s="2672">
        <f t="shared" si="128"/>
        <v>0</v>
      </c>
      <c r="T658" s="2672">
        <v>0</v>
      </c>
      <c r="U658" s="33">
        <f t="shared" si="130"/>
        <v>0</v>
      </c>
      <c r="V658" s="1104" t="e">
        <f t="shared" si="131"/>
        <v>#DIV/0!</v>
      </c>
      <c r="W658" s="33" t="e">
        <f t="shared" si="123"/>
        <v>#DIV/0!</v>
      </c>
    </row>
    <row r="659" spans="1:23" ht="16.5" customHeight="1" x14ac:dyDescent="0.3">
      <c r="A659" s="519">
        <v>38</v>
      </c>
      <c r="B659" s="98" t="s">
        <v>1675</v>
      </c>
      <c r="C659" s="72">
        <v>11</v>
      </c>
      <c r="D659" s="3178"/>
      <c r="E659" s="964" t="s">
        <v>1676</v>
      </c>
      <c r="F659" s="31">
        <v>1</v>
      </c>
      <c r="G659" s="2220">
        <v>223454</v>
      </c>
      <c r="H659" s="2220">
        <v>223454</v>
      </c>
      <c r="I659" s="19">
        <f>H659-G659</f>
        <v>0</v>
      </c>
      <c r="J659" s="507">
        <v>1</v>
      </c>
      <c r="K659" s="581"/>
      <c r="L659" s="21">
        <f t="shared" si="126"/>
        <v>0</v>
      </c>
      <c r="M659" s="21">
        <f t="shared" si="129"/>
        <v>0</v>
      </c>
      <c r="N659" s="585" t="s">
        <v>98</v>
      </c>
      <c r="O659" s="14"/>
      <c r="R659" t="str">
        <f t="shared" si="127"/>
        <v>33/0.415  kV, 200 kVA, AT-1+2</v>
      </c>
      <c r="S659" s="2672">
        <f t="shared" si="128"/>
        <v>0</v>
      </c>
      <c r="T659" s="2672">
        <v>0</v>
      </c>
      <c r="U659" s="33">
        <f t="shared" si="130"/>
        <v>0</v>
      </c>
      <c r="V659" s="1104" t="e">
        <f t="shared" si="131"/>
        <v>#DIV/0!</v>
      </c>
      <c r="W659" s="33" t="e">
        <f t="shared" si="123"/>
        <v>#DIV/0!</v>
      </c>
    </row>
    <row r="660" spans="1:23" ht="27.6" x14ac:dyDescent="0.3">
      <c r="A660" s="524"/>
      <c r="B660" s="94"/>
      <c r="C660" s="88"/>
      <c r="D660" s="88"/>
      <c r="E660" s="949"/>
      <c r="F660" s="37"/>
      <c r="G660" s="37"/>
      <c r="H660" s="37"/>
      <c r="I660" s="37"/>
      <c r="J660" s="52" t="s">
        <v>38</v>
      </c>
      <c r="K660" s="42">
        <f>K636</f>
        <v>15110782.200000003</v>
      </c>
      <c r="L660" s="42">
        <f>SUM(L638:L659)</f>
        <v>15242282.000000009</v>
      </c>
      <c r="M660" s="42">
        <f>SUM(M638:M659)</f>
        <v>15110782.200000005</v>
      </c>
      <c r="N660" s="29">
        <f>(M660-L660)/L660*100</f>
        <v>-0.86273039693140696</v>
      </c>
      <c r="O660" s="28"/>
    </row>
    <row r="662" spans="1:23" x14ac:dyDescent="0.3">
      <c r="A662" s="511"/>
      <c r="B662" s="523"/>
      <c r="C662" s="520"/>
      <c r="D662" s="596"/>
      <c r="E662"/>
      <c r="F662" s="3107" t="s">
        <v>815</v>
      </c>
      <c r="G662" s="3108"/>
      <c r="H662" s="3109"/>
      <c r="I662" s="555" t="s">
        <v>14</v>
      </c>
      <c r="J662" s="511"/>
      <c r="L662" s="511"/>
      <c r="M662" s="511"/>
      <c r="N662" s="56"/>
      <c r="O662" s="511"/>
    </row>
    <row r="663" spans="1:23" x14ac:dyDescent="0.3">
      <c r="A663" s="511"/>
      <c r="B663" s="523"/>
      <c r="C663" s="520"/>
      <c r="D663" s="596"/>
      <c r="E663"/>
      <c r="F663" s="80" t="s">
        <v>98</v>
      </c>
      <c r="G663" s="3298" t="s">
        <v>4068</v>
      </c>
      <c r="H663" s="3298"/>
      <c r="I663" s="1643">
        <f>SUM(M640:M648,M652:M659)</f>
        <v>12146693.829473689</v>
      </c>
      <c r="J663" s="511"/>
      <c r="L663" s="511"/>
      <c r="M663" s="511"/>
      <c r="N663" s="56"/>
      <c r="O663" s="511"/>
    </row>
    <row r="664" spans="1:23" x14ac:dyDescent="0.3">
      <c r="A664" s="511"/>
      <c r="B664" s="523"/>
      <c r="C664" s="520"/>
      <c r="D664" s="596"/>
      <c r="E664"/>
      <c r="F664" s="80" t="s">
        <v>88</v>
      </c>
      <c r="G664" s="3298" t="s">
        <v>4068</v>
      </c>
      <c r="H664" s="3298"/>
      <c r="I664" s="1643">
        <f>SUM(M638:M639)</f>
        <v>1488882.1784340292</v>
      </c>
      <c r="J664" s="511"/>
      <c r="L664" s="511"/>
      <c r="M664" s="511"/>
      <c r="N664" s="56"/>
      <c r="O664" s="511" t="s">
        <v>222</v>
      </c>
    </row>
    <row r="665" spans="1:23" x14ac:dyDescent="0.3">
      <c r="A665" s="511"/>
      <c r="B665" s="523"/>
      <c r="C665" s="520"/>
      <c r="D665" s="596"/>
      <c r="E665"/>
      <c r="F665" s="80" t="s">
        <v>111</v>
      </c>
      <c r="G665" s="3298" t="s">
        <v>4068</v>
      </c>
      <c r="H665" s="3298"/>
      <c r="I665" s="1643">
        <f>SUM(M649:M651)</f>
        <v>1475206.1920922857</v>
      </c>
      <c r="J665" s="511"/>
      <c r="L665" s="511"/>
      <c r="M665" s="511"/>
      <c r="N665" s="56"/>
      <c r="O665" s="511"/>
    </row>
    <row r="666" spans="1:23" x14ac:dyDescent="0.3">
      <c r="A666" s="511"/>
      <c r="B666" s="523"/>
      <c r="C666" s="520"/>
      <c r="D666" s="596"/>
      <c r="E666" s="520"/>
      <c r="F666" s="80"/>
      <c r="G666" s="3298"/>
      <c r="H666" s="3298"/>
      <c r="I666" s="530"/>
      <c r="J666" s="511"/>
      <c r="L666" s="511"/>
      <c r="M666" s="511"/>
      <c r="N666" s="56"/>
      <c r="O666" s="511"/>
    </row>
    <row r="667" spans="1:23" x14ac:dyDescent="0.3">
      <c r="E667"/>
      <c r="F667" s="1090"/>
      <c r="G667" s="3298"/>
      <c r="H667" s="3298"/>
      <c r="I667" s="530"/>
      <c r="J667" s="511"/>
    </row>
    <row r="668" spans="1:23" x14ac:dyDescent="0.3">
      <c r="E668"/>
      <c r="F668" s="3175" t="s">
        <v>199</v>
      </c>
      <c r="G668" s="3176"/>
      <c r="H668" s="3177"/>
      <c r="I668" s="540">
        <f>SUM(I663:I667)</f>
        <v>15110782.200000005</v>
      </c>
      <c r="J668" s="42">
        <f>I668-M660</f>
        <v>0</v>
      </c>
    </row>
    <row r="669" spans="1:23" x14ac:dyDescent="0.3">
      <c r="E669"/>
      <c r="F669" s="674"/>
      <c r="G669" s="2214"/>
      <c r="H669" s="2214"/>
      <c r="I669" s="511"/>
      <c r="J669" s="511"/>
    </row>
    <row r="678" spans="1:23" x14ac:dyDescent="0.3">
      <c r="A678" s="511"/>
      <c r="B678" s="523"/>
      <c r="C678" s="520"/>
      <c r="D678" s="596"/>
      <c r="E678" s="952"/>
      <c r="F678" s="511"/>
      <c r="G678" s="2214"/>
      <c r="H678" s="2214"/>
      <c r="I678" s="511"/>
      <c r="J678" s="511"/>
      <c r="K678" s="580"/>
      <c r="L678" s="511"/>
      <c r="M678" s="511"/>
      <c r="N678" s="56"/>
      <c r="O678" s="511"/>
    </row>
    <row r="679" spans="1:23" x14ac:dyDescent="0.3">
      <c r="A679" s="511"/>
      <c r="B679" s="523"/>
      <c r="C679" s="520"/>
      <c r="D679" s="596"/>
      <c r="E679" s="952"/>
      <c r="F679" s="511"/>
      <c r="G679" s="2214"/>
      <c r="H679" s="2214"/>
      <c r="I679" s="511"/>
      <c r="J679" s="511"/>
      <c r="K679" s="580"/>
      <c r="L679" s="511"/>
      <c r="M679" s="511"/>
      <c r="N679" s="56"/>
      <c r="O679" s="511"/>
    </row>
    <row r="680" spans="1:23" ht="24.6" x14ac:dyDescent="0.3">
      <c r="A680" s="45"/>
      <c r="B680" s="3128"/>
      <c r="C680" s="3128"/>
      <c r="D680" s="3128"/>
      <c r="E680" s="3128"/>
      <c r="F680" s="3128"/>
      <c r="G680" s="3128"/>
      <c r="H680" s="3128"/>
      <c r="I680" s="3128"/>
      <c r="J680" s="3128"/>
      <c r="K680" s="3128"/>
      <c r="L680" s="3128"/>
      <c r="M680" s="3128"/>
      <c r="N680" s="1974"/>
      <c r="O680" s="27"/>
    </row>
    <row r="681" spans="1:23" x14ac:dyDescent="0.3">
      <c r="A681" s="511"/>
      <c r="B681" s="523"/>
      <c r="C681" s="520"/>
      <c r="D681" s="596"/>
      <c r="E681" s="952"/>
      <c r="F681" s="511"/>
      <c r="G681" s="2214"/>
      <c r="H681" s="2214"/>
      <c r="I681" s="511"/>
      <c r="J681" s="511"/>
      <c r="K681" s="580"/>
      <c r="L681" s="511"/>
      <c r="M681" s="511"/>
      <c r="N681" s="56"/>
      <c r="O681" s="511"/>
    </row>
    <row r="682" spans="1:23" x14ac:dyDescent="0.3">
      <c r="A682" s="511"/>
      <c r="B682" s="523"/>
      <c r="C682" s="520"/>
      <c r="D682" s="596"/>
      <c r="E682" s="952"/>
      <c r="F682" s="511"/>
      <c r="G682" s="2214"/>
      <c r="H682" s="2214"/>
      <c r="I682" s="511"/>
      <c r="J682" s="511"/>
      <c r="K682" s="580"/>
      <c r="L682" s="511"/>
      <c r="M682" s="511"/>
      <c r="N682" s="56"/>
      <c r="O682" s="511"/>
    </row>
    <row r="683" spans="1:23" ht="31.2" x14ac:dyDescent="0.3">
      <c r="A683" s="3086" t="s">
        <v>2070</v>
      </c>
      <c r="B683" s="3086"/>
      <c r="C683" s="3086"/>
      <c r="D683" s="3086"/>
      <c r="E683" s="3086"/>
      <c r="F683" s="3086"/>
      <c r="G683" s="3086"/>
      <c r="H683" s="3086"/>
      <c r="I683" s="3086"/>
      <c r="J683" s="3086"/>
      <c r="K683" s="3086"/>
      <c r="L683" s="3086"/>
      <c r="M683" s="3086"/>
      <c r="N683" s="3086"/>
      <c r="O683" s="629" t="str">
        <f>O6</f>
        <v>Month August-2023</v>
      </c>
      <c r="R683" s="1103" t="s">
        <v>4084</v>
      </c>
      <c r="S683" s="2672" t="str">
        <f>O683</f>
        <v>Month August-2023</v>
      </c>
      <c r="T683" s="2672" t="s">
        <v>5037</v>
      </c>
      <c r="U683" s="1103" t="s">
        <v>15</v>
      </c>
      <c r="V683" s="1103" t="s">
        <v>4085</v>
      </c>
      <c r="W683" s="1103" t="s">
        <v>17</v>
      </c>
    </row>
    <row r="684" spans="1:23" x14ac:dyDescent="0.3">
      <c r="A684" s="3087" t="s">
        <v>0</v>
      </c>
      <c r="B684" s="3089" t="s">
        <v>1</v>
      </c>
      <c r="C684" s="3091" t="s">
        <v>2</v>
      </c>
      <c r="D684" s="3092"/>
      <c r="E684" s="3093"/>
      <c r="F684" s="3096" t="s">
        <v>3</v>
      </c>
      <c r="G684" s="3091" t="s">
        <v>4</v>
      </c>
      <c r="H684" s="3093"/>
      <c r="I684" s="3068"/>
      <c r="J684" s="3096" t="s">
        <v>5</v>
      </c>
      <c r="K684" s="3091" t="s">
        <v>6</v>
      </c>
      <c r="L684" s="3093"/>
      <c r="M684" s="95" t="s">
        <v>805</v>
      </c>
      <c r="N684" s="1985"/>
      <c r="O684" s="3067" t="s">
        <v>7</v>
      </c>
      <c r="S684" s="2671"/>
      <c r="T684" s="2671"/>
    </row>
    <row r="685" spans="1:23" ht="46.8" x14ac:dyDescent="0.3">
      <c r="A685" s="3088"/>
      <c r="B685" s="3090"/>
      <c r="C685" s="3084" t="s">
        <v>824</v>
      </c>
      <c r="D685" s="3085"/>
      <c r="E685" s="969" t="s">
        <v>9</v>
      </c>
      <c r="F685" s="3088"/>
      <c r="G685" s="2218" t="str">
        <f>'NORTH-1'!G8</f>
        <v>Reading at 00.00hr 
01.08.2023</v>
      </c>
      <c r="H685" s="2218" t="str">
        <f>'NORTH-1'!H8</f>
        <v>Reading at 00.00hr 
01.09.2023</v>
      </c>
      <c r="I685" s="1" t="s">
        <v>10</v>
      </c>
      <c r="J685" s="3088"/>
      <c r="K685" s="1" t="s">
        <v>11</v>
      </c>
      <c r="L685" s="1" t="s">
        <v>12</v>
      </c>
      <c r="M685" s="508" t="s">
        <v>30</v>
      </c>
      <c r="N685" s="1986" t="s">
        <v>41</v>
      </c>
      <c r="O685" s="3068"/>
      <c r="S685" s="2672">
        <v>15283200.000000071</v>
      </c>
      <c r="T685" s="2672">
        <v>15283200.000000071</v>
      </c>
      <c r="U685" s="33">
        <f>S685-T685</f>
        <v>0</v>
      </c>
      <c r="V685" s="1104">
        <f>U685/T685*100</f>
        <v>0</v>
      </c>
      <c r="W685" s="33" t="str">
        <f>IF(V685&gt;40,"FAULT",IF(V685&lt;-40,"CHECK","OK"))</f>
        <v>OK</v>
      </c>
    </row>
    <row r="686" spans="1:23" x14ac:dyDescent="0.3">
      <c r="A686" s="594">
        <v>1</v>
      </c>
      <c r="B686" s="551">
        <v>2</v>
      </c>
      <c r="C686" s="551">
        <v>3</v>
      </c>
      <c r="D686" s="551">
        <v>4</v>
      </c>
      <c r="E686" s="551">
        <v>5</v>
      </c>
      <c r="F686" s="551">
        <v>6</v>
      </c>
      <c r="G686" s="2618">
        <f>'PDB Bill AMR'!$H$5</f>
        <v>8</v>
      </c>
      <c r="H686" s="2618">
        <f>'PDB Bill AMR'!$H$5</f>
        <v>8</v>
      </c>
      <c r="I686" s="594" t="s">
        <v>2021</v>
      </c>
      <c r="J686" s="594">
        <v>10</v>
      </c>
      <c r="K686" s="2623" t="s">
        <v>2022</v>
      </c>
      <c r="L686" s="2623" t="s">
        <v>5041</v>
      </c>
      <c r="M686" s="594">
        <v>13</v>
      </c>
      <c r="N686" s="594">
        <v>14</v>
      </c>
      <c r="O686" s="594">
        <v>15</v>
      </c>
    </row>
    <row r="687" spans="1:23" x14ac:dyDescent="0.3">
      <c r="A687" s="10"/>
      <c r="B687" s="513" t="s">
        <v>2043</v>
      </c>
      <c r="C687" s="514"/>
      <c r="D687" s="514"/>
      <c r="E687" s="990"/>
      <c r="F687" s="514"/>
      <c r="G687" s="2211"/>
      <c r="H687" s="2211"/>
      <c r="I687" s="514"/>
      <c r="J687" s="514"/>
      <c r="K687" s="573"/>
      <c r="L687" s="514"/>
      <c r="M687" s="515"/>
      <c r="N687" s="1987"/>
      <c r="O687" s="7"/>
      <c r="S687" s="2673"/>
      <c r="T687" s="2673"/>
    </row>
    <row r="688" spans="1:23" ht="15.6" customHeight="1" x14ac:dyDescent="0.3">
      <c r="A688" s="519">
        <v>1</v>
      </c>
      <c r="B688" s="98" t="s">
        <v>1677</v>
      </c>
      <c r="C688" s="51">
        <v>132</v>
      </c>
      <c r="D688" s="610" t="s">
        <v>284</v>
      </c>
      <c r="E688" s="991" t="s">
        <v>1678</v>
      </c>
      <c r="F688" s="3">
        <v>1</v>
      </c>
      <c r="G688" s="4">
        <v>126.94</v>
      </c>
      <c r="H688" s="4">
        <v>126.94</v>
      </c>
      <c r="I688" s="4">
        <f t="shared" ref="I688:I703" si="132">H688-G688</f>
        <v>0</v>
      </c>
      <c r="J688" s="507">
        <v>1200000</v>
      </c>
      <c r="K688" s="574"/>
      <c r="L688" s="6">
        <f>F688*I688*J688</f>
        <v>0</v>
      </c>
      <c r="M688" s="6"/>
      <c r="N688" s="574"/>
      <c r="O688" s="507"/>
    </row>
    <row r="689" spans="1:15" x14ac:dyDescent="0.3">
      <c r="A689" s="519"/>
      <c r="B689" s="98"/>
      <c r="C689" s="51">
        <v>132</v>
      </c>
      <c r="D689" s="610"/>
      <c r="E689" s="992" t="s">
        <v>1679</v>
      </c>
      <c r="F689" s="3">
        <v>1</v>
      </c>
      <c r="G689" s="4">
        <v>126.94</v>
      </c>
      <c r="H689" s="4">
        <v>126.94</v>
      </c>
      <c r="I689" s="4">
        <f t="shared" si="132"/>
        <v>0</v>
      </c>
      <c r="J689" s="507">
        <v>1200000</v>
      </c>
      <c r="K689" s="574"/>
      <c r="L689" s="6">
        <f>F689*I689*J689</f>
        <v>0</v>
      </c>
      <c r="M689" s="6"/>
      <c r="N689" s="574"/>
      <c r="O689" s="507"/>
    </row>
    <row r="690" spans="1:15" x14ac:dyDescent="0.3">
      <c r="A690" s="519"/>
      <c r="B690" s="98"/>
      <c r="C690" s="51">
        <v>132</v>
      </c>
      <c r="D690" s="610" t="s">
        <v>290</v>
      </c>
      <c r="E690" s="992" t="s">
        <v>1678</v>
      </c>
      <c r="F690" s="3">
        <v>1</v>
      </c>
      <c r="G690" s="4">
        <v>187.67</v>
      </c>
      <c r="H690" s="4">
        <v>204.38</v>
      </c>
      <c r="I690" s="4">
        <f t="shared" si="132"/>
        <v>16.710000000000008</v>
      </c>
      <c r="J690" s="507">
        <v>1200000</v>
      </c>
      <c r="K690" s="574">
        <f>F690*I690*J690</f>
        <v>20052000.000000011</v>
      </c>
      <c r="L690" s="6"/>
      <c r="M690" s="6"/>
      <c r="N690" s="574"/>
      <c r="O690" s="507"/>
    </row>
    <row r="691" spans="1:15" x14ac:dyDescent="0.3">
      <c r="A691" s="519"/>
      <c r="B691" s="98"/>
      <c r="C691" s="51">
        <v>132</v>
      </c>
      <c r="D691" s="610"/>
      <c r="E691" s="992" t="s">
        <v>1679</v>
      </c>
      <c r="F691" s="3">
        <v>1</v>
      </c>
      <c r="G691" s="4">
        <v>187.64</v>
      </c>
      <c r="H691" s="4">
        <v>204.39</v>
      </c>
      <c r="I691" s="4">
        <f t="shared" si="132"/>
        <v>16.75</v>
      </c>
      <c r="J691" s="507">
        <v>1200000</v>
      </c>
      <c r="K691" s="574">
        <f>F691*I691*J691</f>
        <v>20100000</v>
      </c>
      <c r="L691" s="6"/>
      <c r="M691" s="6"/>
      <c r="N691" s="574"/>
      <c r="O691" s="507"/>
    </row>
    <row r="692" spans="1:15" x14ac:dyDescent="0.3">
      <c r="A692" s="519">
        <v>3</v>
      </c>
      <c r="B692" s="98" t="s">
        <v>1683</v>
      </c>
      <c r="C692" s="51">
        <v>132</v>
      </c>
      <c r="D692" s="610" t="s">
        <v>284</v>
      </c>
      <c r="E692" s="992" t="s">
        <v>1684</v>
      </c>
      <c r="F692" s="3">
        <v>1</v>
      </c>
      <c r="G692" s="4">
        <v>52.36</v>
      </c>
      <c r="H692" s="4">
        <v>52.36</v>
      </c>
      <c r="I692" s="4">
        <f t="shared" si="132"/>
        <v>0</v>
      </c>
      <c r="J692" s="507">
        <v>1200000</v>
      </c>
      <c r="K692" s="574"/>
      <c r="L692" s="6">
        <f>I692*J692</f>
        <v>0</v>
      </c>
      <c r="M692" s="6"/>
      <c r="N692" s="574"/>
      <c r="O692" s="507"/>
    </row>
    <row r="693" spans="1:15" x14ac:dyDescent="0.3">
      <c r="A693" s="519"/>
      <c r="B693" s="98"/>
      <c r="C693" s="51">
        <v>132</v>
      </c>
      <c r="D693" s="610"/>
      <c r="E693" s="992" t="s">
        <v>1685</v>
      </c>
      <c r="F693" s="3">
        <v>1</v>
      </c>
      <c r="G693" s="4">
        <v>52.38</v>
      </c>
      <c r="H693" s="4">
        <v>52.38</v>
      </c>
      <c r="I693" s="4">
        <f t="shared" si="132"/>
        <v>0</v>
      </c>
      <c r="J693" s="507">
        <v>1200000</v>
      </c>
      <c r="K693" s="574"/>
      <c r="L693" s="6">
        <f>F693*I693*J693</f>
        <v>0</v>
      </c>
      <c r="M693" s="6"/>
      <c r="N693" s="574"/>
      <c r="O693" s="507"/>
    </row>
    <row r="694" spans="1:15" x14ac:dyDescent="0.3">
      <c r="A694" s="519"/>
      <c r="B694" s="98"/>
      <c r="C694" s="51">
        <v>132</v>
      </c>
      <c r="D694" s="610" t="s">
        <v>290</v>
      </c>
      <c r="E694" s="992" t="s">
        <v>1684</v>
      </c>
      <c r="F694" s="3">
        <v>1</v>
      </c>
      <c r="G694" s="4">
        <v>719.42</v>
      </c>
      <c r="H694" s="4">
        <v>719.42</v>
      </c>
      <c r="I694" s="4">
        <f t="shared" si="132"/>
        <v>0</v>
      </c>
      <c r="J694" s="507">
        <v>1200000</v>
      </c>
      <c r="K694" s="574">
        <f>F694*I694*J694</f>
        <v>0</v>
      </c>
      <c r="L694" s="6"/>
      <c r="M694" s="6"/>
      <c r="N694" s="574"/>
      <c r="O694" s="507"/>
    </row>
    <row r="695" spans="1:15" x14ac:dyDescent="0.3">
      <c r="A695" s="519"/>
      <c r="B695" s="98"/>
      <c r="C695" s="51">
        <v>132</v>
      </c>
      <c r="D695" s="610"/>
      <c r="E695" s="992" t="s">
        <v>1685</v>
      </c>
      <c r="F695" s="3">
        <v>1</v>
      </c>
      <c r="G695" s="4">
        <v>719.67</v>
      </c>
      <c r="H695" s="4">
        <v>719.67</v>
      </c>
      <c r="I695" s="4">
        <f t="shared" si="132"/>
        <v>0</v>
      </c>
      <c r="J695" s="507">
        <v>1200000</v>
      </c>
      <c r="K695" s="574">
        <f>F695*I695*J695</f>
        <v>0</v>
      </c>
      <c r="L695" s="6"/>
      <c r="M695" s="6"/>
      <c r="N695" s="574"/>
      <c r="O695" s="507"/>
    </row>
    <row r="696" spans="1:15" x14ac:dyDescent="0.3">
      <c r="A696" s="519">
        <v>4</v>
      </c>
      <c r="B696" s="98" t="s">
        <v>1686</v>
      </c>
      <c r="C696" s="51">
        <v>132</v>
      </c>
      <c r="D696" s="610" t="s">
        <v>284</v>
      </c>
      <c r="E696" s="992" t="s">
        <v>1687</v>
      </c>
      <c r="F696" s="3">
        <v>1</v>
      </c>
      <c r="G696" s="4">
        <v>30.52</v>
      </c>
      <c r="H696" s="4">
        <v>30.52</v>
      </c>
      <c r="I696" s="4">
        <f t="shared" si="132"/>
        <v>0</v>
      </c>
      <c r="J696" s="507">
        <v>1200000</v>
      </c>
      <c r="K696" s="574"/>
      <c r="L696" s="6">
        <f>F696*I696*J696</f>
        <v>0</v>
      </c>
      <c r="M696" s="6"/>
      <c r="N696" s="574"/>
      <c r="O696" s="507"/>
    </row>
    <row r="697" spans="1:15" x14ac:dyDescent="0.3">
      <c r="A697" s="519"/>
      <c r="B697" s="98"/>
      <c r="C697" s="51">
        <v>132</v>
      </c>
      <c r="D697" s="610"/>
      <c r="E697" s="992" t="s">
        <v>1688</v>
      </c>
      <c r="F697" s="3">
        <v>1</v>
      </c>
      <c r="G697" s="4">
        <v>30.52</v>
      </c>
      <c r="H697" s="4">
        <v>30.52</v>
      </c>
      <c r="I697" s="4">
        <f t="shared" si="132"/>
        <v>0</v>
      </c>
      <c r="J697" s="507">
        <v>1200000</v>
      </c>
      <c r="K697" s="574"/>
      <c r="L697" s="6">
        <f>F697*I697*J697</f>
        <v>0</v>
      </c>
      <c r="M697" s="6"/>
      <c r="N697" s="574"/>
      <c r="O697" s="507"/>
    </row>
    <row r="698" spans="1:15" x14ac:dyDescent="0.3">
      <c r="A698" s="519"/>
      <c r="B698" s="98"/>
      <c r="C698" s="51">
        <v>132</v>
      </c>
      <c r="D698" s="610" t="s">
        <v>290</v>
      </c>
      <c r="E698" s="992" t="s">
        <v>1687</v>
      </c>
      <c r="F698" s="3">
        <v>1</v>
      </c>
      <c r="G698" s="4">
        <v>257.68</v>
      </c>
      <c r="H698" s="4">
        <v>257.68</v>
      </c>
      <c r="I698" s="4">
        <f t="shared" si="132"/>
        <v>0</v>
      </c>
      <c r="J698" s="507">
        <v>1200000</v>
      </c>
      <c r="K698" s="574">
        <f>F698*I698*J698</f>
        <v>0</v>
      </c>
      <c r="L698" s="6"/>
      <c r="M698" s="6"/>
      <c r="N698" s="574"/>
      <c r="O698" s="507"/>
    </row>
    <row r="699" spans="1:15" x14ac:dyDescent="0.3">
      <c r="A699" s="519"/>
      <c r="B699" s="98"/>
      <c r="C699" s="51">
        <v>132</v>
      </c>
      <c r="D699" s="610"/>
      <c r="E699" s="992" t="s">
        <v>1688</v>
      </c>
      <c r="F699" s="3">
        <v>1</v>
      </c>
      <c r="G699" s="4">
        <v>257.68</v>
      </c>
      <c r="H699" s="4">
        <v>257.68</v>
      </c>
      <c r="I699" s="4">
        <f t="shared" si="132"/>
        <v>0</v>
      </c>
      <c r="J699" s="507">
        <v>1200000</v>
      </c>
      <c r="K699" s="574">
        <f>SUM(I699*J699)</f>
        <v>0</v>
      </c>
      <c r="L699" s="6"/>
      <c r="M699" s="6"/>
      <c r="N699" s="574"/>
      <c r="O699" s="507"/>
    </row>
    <row r="700" spans="1:15" x14ac:dyDescent="0.3">
      <c r="A700" s="519">
        <v>6</v>
      </c>
      <c r="B700" s="98" t="s">
        <v>1692</v>
      </c>
      <c r="C700" s="51">
        <v>132</v>
      </c>
      <c r="D700" s="610" t="s">
        <v>284</v>
      </c>
      <c r="E700" s="992" t="s">
        <v>1693</v>
      </c>
      <c r="F700" s="3">
        <v>1</v>
      </c>
      <c r="G700" s="4">
        <v>120.72</v>
      </c>
      <c r="H700" s="4">
        <v>120.72</v>
      </c>
      <c r="I700" s="4">
        <f t="shared" si="132"/>
        <v>0</v>
      </c>
      <c r="J700" s="507">
        <v>1200000</v>
      </c>
      <c r="K700" s="574"/>
      <c r="L700" s="6">
        <f>F700*I700*J700</f>
        <v>0</v>
      </c>
      <c r="M700" s="6"/>
      <c r="N700" s="574"/>
      <c r="O700" s="507"/>
    </row>
    <row r="701" spans="1:15" x14ac:dyDescent="0.3">
      <c r="A701" s="519"/>
      <c r="B701" s="98"/>
      <c r="C701" s="51">
        <v>132</v>
      </c>
      <c r="D701" s="610"/>
      <c r="E701" s="992" t="s">
        <v>1694</v>
      </c>
      <c r="F701" s="3">
        <v>1</v>
      </c>
      <c r="G701" s="4">
        <v>120.73</v>
      </c>
      <c r="H701" s="4">
        <v>120.73</v>
      </c>
      <c r="I701" s="4">
        <f t="shared" si="132"/>
        <v>0</v>
      </c>
      <c r="J701" s="507">
        <v>1200000</v>
      </c>
      <c r="K701" s="574"/>
      <c r="L701" s="6">
        <f>F701*I701*J701</f>
        <v>0</v>
      </c>
      <c r="M701" s="6"/>
      <c r="N701" s="574"/>
      <c r="O701" s="507"/>
    </row>
    <row r="702" spans="1:15" x14ac:dyDescent="0.3">
      <c r="A702" s="519"/>
      <c r="B702" s="98"/>
      <c r="C702" s="51">
        <v>132</v>
      </c>
      <c r="D702" s="610" t="s">
        <v>290</v>
      </c>
      <c r="E702" s="992" t="s">
        <v>1693</v>
      </c>
      <c r="F702" s="3">
        <v>1</v>
      </c>
      <c r="G702" s="4">
        <v>179.32</v>
      </c>
      <c r="H702" s="4">
        <v>196.13</v>
      </c>
      <c r="I702" s="4">
        <f t="shared" si="132"/>
        <v>16.810000000000002</v>
      </c>
      <c r="J702" s="507">
        <v>1200000</v>
      </c>
      <c r="K702" s="574">
        <f>J702*I702*F702</f>
        <v>20172000.000000004</v>
      </c>
      <c r="L702" s="6"/>
      <c r="M702" s="6"/>
      <c r="N702" s="574"/>
      <c r="O702" s="507"/>
    </row>
    <row r="703" spans="1:15" x14ac:dyDescent="0.3">
      <c r="A703" s="519"/>
      <c r="B703" s="98"/>
      <c r="C703" s="51">
        <v>132</v>
      </c>
      <c r="D703" s="610"/>
      <c r="E703" s="992" t="s">
        <v>1694</v>
      </c>
      <c r="F703" s="3">
        <v>1</v>
      </c>
      <c r="G703" s="4">
        <v>179.36</v>
      </c>
      <c r="H703" s="4">
        <v>196.2</v>
      </c>
      <c r="I703" s="4">
        <f t="shared" si="132"/>
        <v>16.839999999999975</v>
      </c>
      <c r="J703" s="507">
        <v>1200000</v>
      </c>
      <c r="K703" s="574">
        <f>J703*I703*F703</f>
        <v>20207999.99999997</v>
      </c>
      <c r="L703" s="6"/>
      <c r="M703" s="6"/>
      <c r="N703" s="574"/>
      <c r="O703" s="507"/>
    </row>
    <row r="704" spans="1:15" x14ac:dyDescent="0.3">
      <c r="A704" s="519"/>
      <c r="B704" s="93"/>
      <c r="C704" s="87"/>
      <c r="D704" s="87"/>
      <c r="E704" s="948"/>
      <c r="F704" s="36"/>
      <c r="G704" s="36">
        <v>0</v>
      </c>
      <c r="H704" s="36">
        <v>0</v>
      </c>
      <c r="I704" s="3157" t="s">
        <v>221</v>
      </c>
      <c r="J704" s="3158"/>
      <c r="K704" s="576">
        <f>K702+K698+K694+K690</f>
        <v>40224000.000000015</v>
      </c>
      <c r="L704" s="81">
        <f>L700+L696+L692+L688</f>
        <v>0</v>
      </c>
      <c r="M704" s="17"/>
      <c r="N704" s="662"/>
      <c r="O704" s="507"/>
    </row>
    <row r="705" spans="1:20" x14ac:dyDescent="0.3">
      <c r="A705" s="519"/>
      <c r="B705" s="93"/>
      <c r="C705" s="87"/>
      <c r="D705" s="87"/>
      <c r="E705" s="948"/>
      <c r="F705" s="36"/>
      <c r="G705" s="36">
        <v>0</v>
      </c>
      <c r="H705" s="36">
        <v>0</v>
      </c>
      <c r="I705" s="545"/>
      <c r="J705" s="545" t="s">
        <v>28</v>
      </c>
      <c r="K705" s="577">
        <f>K704-L704</f>
        <v>40224000.000000015</v>
      </c>
      <c r="L705" s="39"/>
      <c r="M705" s="40"/>
      <c r="N705" s="56"/>
      <c r="O705" s="507"/>
    </row>
    <row r="706" spans="1:20" x14ac:dyDescent="0.3">
      <c r="A706" s="519"/>
      <c r="B706" s="513" t="s">
        <v>2071</v>
      </c>
      <c r="C706" s="514"/>
      <c r="D706" s="514"/>
      <c r="E706" s="957"/>
      <c r="F706" s="514"/>
      <c r="G706" s="2211">
        <v>0</v>
      </c>
      <c r="H706" s="2211">
        <v>0</v>
      </c>
      <c r="I706" s="514"/>
      <c r="J706" s="514"/>
      <c r="K706" s="573"/>
      <c r="L706" s="514"/>
      <c r="M706" s="515"/>
      <c r="N706" s="1987"/>
      <c r="O706" s="507"/>
    </row>
    <row r="707" spans="1:20" x14ac:dyDescent="0.3">
      <c r="A707" s="519"/>
      <c r="B707" s="98"/>
      <c r="C707" s="51"/>
      <c r="D707" s="3072"/>
      <c r="E707" s="3333"/>
      <c r="F707" s="3"/>
      <c r="G707" s="4">
        <v>0</v>
      </c>
      <c r="H707" s="4">
        <v>0</v>
      </c>
      <c r="I707" s="4"/>
      <c r="J707" s="507"/>
      <c r="K707" s="574"/>
      <c r="L707" s="15"/>
      <c r="M707" s="15"/>
      <c r="N707" s="3"/>
      <c r="O707" s="507"/>
    </row>
    <row r="708" spans="1:20" x14ac:dyDescent="0.3">
      <c r="A708" s="519"/>
      <c r="B708" s="98"/>
      <c r="C708" s="51"/>
      <c r="D708" s="3127"/>
      <c r="E708" s="3334"/>
      <c r="F708" s="3"/>
      <c r="G708" s="4">
        <v>0</v>
      </c>
      <c r="H708" s="4">
        <v>0</v>
      </c>
      <c r="I708" s="4"/>
      <c r="J708" s="507"/>
      <c r="K708" s="574"/>
      <c r="L708" s="15"/>
      <c r="M708" s="15"/>
      <c r="N708" s="3"/>
      <c r="O708" s="507"/>
    </row>
    <row r="709" spans="1:20" x14ac:dyDescent="0.3">
      <c r="A709" s="519"/>
      <c r="B709" s="98"/>
      <c r="C709" s="51"/>
      <c r="D709" s="3127"/>
      <c r="E709" s="3333"/>
      <c r="F709" s="3"/>
      <c r="G709" s="4">
        <v>0</v>
      </c>
      <c r="H709" s="4">
        <v>0</v>
      </c>
      <c r="I709" s="4"/>
      <c r="J709" s="507"/>
      <c r="K709" s="574"/>
      <c r="L709" s="15"/>
      <c r="M709" s="15"/>
      <c r="N709" s="3"/>
      <c r="O709" s="507"/>
    </row>
    <row r="710" spans="1:20" x14ac:dyDescent="0.3">
      <c r="A710" s="519"/>
      <c r="B710" s="98"/>
      <c r="C710" s="51"/>
      <c r="D710" s="3073"/>
      <c r="E710" s="3334"/>
      <c r="F710" s="3"/>
      <c r="G710" s="4">
        <v>0</v>
      </c>
      <c r="H710" s="4">
        <v>0</v>
      </c>
      <c r="I710" s="4"/>
      <c r="J710" s="507"/>
      <c r="K710" s="575"/>
      <c r="L710" s="16"/>
      <c r="M710" s="16"/>
      <c r="N710" s="1992"/>
      <c r="O710" s="507"/>
    </row>
    <row r="711" spans="1:20" x14ac:dyDescent="0.3">
      <c r="A711" s="519"/>
      <c r="B711" s="93"/>
      <c r="C711" s="87"/>
      <c r="D711" s="87"/>
      <c r="E711" s="948"/>
      <c r="F711" s="36"/>
      <c r="G711" s="36">
        <v>0</v>
      </c>
      <c r="H711" s="36">
        <v>0</v>
      </c>
      <c r="I711" s="3157" t="s">
        <v>272</v>
      </c>
      <c r="J711" s="3158"/>
      <c r="K711" s="92">
        <f>SUM(K707:K710)</f>
        <v>0</v>
      </c>
      <c r="L711" s="92">
        <f>SUM(L707:L710)</f>
        <v>0</v>
      </c>
      <c r="M711" s="17"/>
      <c r="N711" s="662"/>
      <c r="O711" s="521"/>
    </row>
    <row r="712" spans="1:20" x14ac:dyDescent="0.3">
      <c r="A712" s="519"/>
      <c r="B712" s="93"/>
      <c r="C712" s="87"/>
      <c r="D712" s="87"/>
      <c r="E712" s="948"/>
      <c r="F712" s="36"/>
      <c r="G712" s="36">
        <v>0</v>
      </c>
      <c r="H712" s="36">
        <v>0</v>
      </c>
      <c r="I712" s="3157" t="s">
        <v>28</v>
      </c>
      <c r="J712" s="3158"/>
      <c r="K712" s="92">
        <f>K711-L711</f>
        <v>0</v>
      </c>
      <c r="L712" s="39"/>
      <c r="M712" s="41"/>
      <c r="N712" s="507"/>
      <c r="O712" s="521"/>
    </row>
    <row r="713" spans="1:20" x14ac:dyDescent="0.3">
      <c r="A713" s="10"/>
      <c r="B713" s="532" t="s">
        <v>4728</v>
      </c>
      <c r="C713" s="533"/>
      <c r="D713" s="533"/>
      <c r="E713" s="963"/>
      <c r="F713" s="533"/>
      <c r="G713" s="2216">
        <v>0</v>
      </c>
      <c r="H713" s="2216">
        <v>0</v>
      </c>
      <c r="I713" s="533"/>
      <c r="J713" s="533"/>
      <c r="K713" s="578"/>
      <c r="L713" s="533"/>
      <c r="M713" s="536"/>
      <c r="N713" s="1982"/>
      <c r="O713" s="7"/>
    </row>
    <row r="714" spans="1:20" x14ac:dyDescent="0.3">
      <c r="A714" s="519"/>
      <c r="B714" s="98" t="s">
        <v>796</v>
      </c>
      <c r="C714" s="51">
        <v>132</v>
      </c>
      <c r="D714" s="3132" t="s">
        <v>800</v>
      </c>
      <c r="E714" s="975"/>
      <c r="F714" s="3"/>
      <c r="G714" s="4">
        <v>0</v>
      </c>
      <c r="H714" s="4">
        <v>0</v>
      </c>
      <c r="I714" s="4"/>
      <c r="J714" s="507"/>
      <c r="K714" s="574"/>
      <c r="L714" s="15">
        <f>J714*I714*F714</f>
        <v>0</v>
      </c>
      <c r="M714" s="6"/>
      <c r="N714" s="574"/>
      <c r="O714" s="507"/>
    </row>
    <row r="715" spans="1:20" x14ac:dyDescent="0.3">
      <c r="A715" s="519"/>
      <c r="B715" s="98" t="s">
        <v>795</v>
      </c>
      <c r="C715" s="51">
        <v>132</v>
      </c>
      <c r="D715" s="3133"/>
      <c r="E715" s="975"/>
      <c r="F715" s="3"/>
      <c r="G715" s="4">
        <v>0</v>
      </c>
      <c r="H715" s="4">
        <v>0</v>
      </c>
      <c r="I715" s="4"/>
      <c r="J715" s="507"/>
      <c r="K715" s="574"/>
      <c r="L715" s="15">
        <f>J715*I715*F715</f>
        <v>0</v>
      </c>
      <c r="M715" s="15"/>
      <c r="N715" s="3"/>
      <c r="O715" s="507"/>
      <c r="S715" s="2671"/>
      <c r="T715" s="2671"/>
    </row>
    <row r="716" spans="1:20" x14ac:dyDescent="0.3">
      <c r="A716" s="519"/>
      <c r="B716" s="93"/>
      <c r="C716" s="87"/>
      <c r="D716" s="87"/>
      <c r="E716" s="948"/>
      <c r="F716" s="36"/>
      <c r="G716" s="36">
        <v>0</v>
      </c>
      <c r="H716" s="36">
        <v>0</v>
      </c>
      <c r="I716" s="36"/>
      <c r="J716" s="93" t="s">
        <v>262</v>
      </c>
      <c r="K716" s="577"/>
      <c r="L716" s="54">
        <f>SUM(L714:L715)</f>
        <v>0</v>
      </c>
      <c r="M716" s="521"/>
      <c r="N716" s="507"/>
      <c r="O716" s="507"/>
    </row>
    <row r="717" spans="1:20" x14ac:dyDescent="0.3">
      <c r="A717" s="10"/>
      <c r="B717" s="532" t="s">
        <v>4729</v>
      </c>
      <c r="C717" s="533"/>
      <c r="D717" s="533"/>
      <c r="E717" s="963"/>
      <c r="F717" s="533"/>
      <c r="G717" s="2216">
        <v>0</v>
      </c>
      <c r="H717" s="2216">
        <v>0</v>
      </c>
      <c r="I717" s="533"/>
      <c r="J717" s="533"/>
      <c r="K717" s="578"/>
      <c r="L717" s="533"/>
      <c r="M717" s="536"/>
      <c r="N717" s="1982"/>
      <c r="O717" s="7"/>
    </row>
    <row r="718" spans="1:20" x14ac:dyDescent="0.3">
      <c r="A718" s="519">
        <v>2</v>
      </c>
      <c r="B718" s="98" t="s">
        <v>1680</v>
      </c>
      <c r="C718" s="51">
        <v>132</v>
      </c>
      <c r="D718" s="920" t="s">
        <v>284</v>
      </c>
      <c r="E718" s="992" t="s">
        <v>1681</v>
      </c>
      <c r="F718" s="3">
        <v>1</v>
      </c>
      <c r="G718" s="4">
        <v>575.53</v>
      </c>
      <c r="H718" s="4">
        <v>594.51</v>
      </c>
      <c r="I718" s="4">
        <f t="shared" ref="I718:I721" si="133">H718-G718</f>
        <v>18.980000000000018</v>
      </c>
      <c r="J718" s="507">
        <v>1200000</v>
      </c>
      <c r="K718" s="574"/>
      <c r="L718" s="6">
        <f>F718*I718*J718</f>
        <v>22776000.000000022</v>
      </c>
      <c r="M718" s="6"/>
      <c r="N718" s="574"/>
      <c r="O718" s="507"/>
      <c r="S718" s="2673"/>
      <c r="T718" s="2673"/>
    </row>
    <row r="719" spans="1:20" x14ac:dyDescent="0.3">
      <c r="A719" s="519"/>
      <c r="B719" s="98"/>
      <c r="C719" s="51">
        <v>132</v>
      </c>
      <c r="D719" s="920" t="s">
        <v>284</v>
      </c>
      <c r="E719" s="992" t="s">
        <v>1682</v>
      </c>
      <c r="F719" s="3">
        <v>1</v>
      </c>
      <c r="G719" s="4">
        <v>575.38</v>
      </c>
      <c r="H719" s="4">
        <v>594.37</v>
      </c>
      <c r="I719" s="4">
        <f t="shared" si="133"/>
        <v>18.990000000000009</v>
      </c>
      <c r="J719" s="507">
        <v>1200000</v>
      </c>
      <c r="K719" s="574"/>
      <c r="L719" s="6">
        <f t="shared" ref="L719:L721" si="134">F719*I719*J719</f>
        <v>22788000.000000011</v>
      </c>
      <c r="M719" s="6"/>
      <c r="N719" s="574"/>
      <c r="O719" s="507"/>
    </row>
    <row r="720" spans="1:20" x14ac:dyDescent="0.3">
      <c r="A720" s="519">
        <v>5</v>
      </c>
      <c r="B720" s="98" t="s">
        <v>1689</v>
      </c>
      <c r="C720" s="51">
        <v>132</v>
      </c>
      <c r="D720" s="920" t="s">
        <v>284</v>
      </c>
      <c r="E720" s="992" t="s">
        <v>1690</v>
      </c>
      <c r="F720" s="3">
        <v>1</v>
      </c>
      <c r="G720" s="4">
        <v>441.17</v>
      </c>
      <c r="H720" s="4">
        <v>455.73</v>
      </c>
      <c r="I720" s="4">
        <f t="shared" si="133"/>
        <v>14.560000000000002</v>
      </c>
      <c r="J720" s="507">
        <v>1200000</v>
      </c>
      <c r="K720" s="574"/>
      <c r="L720" s="6">
        <f t="shared" si="134"/>
        <v>17472000.000000004</v>
      </c>
      <c r="M720" s="6"/>
      <c r="N720" s="574"/>
      <c r="O720" s="507"/>
    </row>
    <row r="721" spans="1:23" x14ac:dyDescent="0.3">
      <c r="A721" s="519"/>
      <c r="B721" s="98"/>
      <c r="C721" s="51">
        <v>132</v>
      </c>
      <c r="D721" s="920" t="s">
        <v>284</v>
      </c>
      <c r="E721" s="992" t="s">
        <v>1691</v>
      </c>
      <c r="F721" s="3">
        <v>1</v>
      </c>
      <c r="G721" s="4">
        <v>441</v>
      </c>
      <c r="H721" s="4">
        <v>455.54</v>
      </c>
      <c r="I721" s="4">
        <f t="shared" si="133"/>
        <v>14.54000000000002</v>
      </c>
      <c r="J721" s="507">
        <v>1200000</v>
      </c>
      <c r="K721" s="574"/>
      <c r="L721" s="6">
        <f t="shared" si="134"/>
        <v>17448000.000000026</v>
      </c>
      <c r="M721" s="6"/>
      <c r="N721" s="574"/>
      <c r="O721" s="507"/>
    </row>
    <row r="722" spans="1:23" x14ac:dyDescent="0.3">
      <c r="A722" s="519"/>
      <c r="B722" s="93"/>
      <c r="C722" s="87"/>
      <c r="D722" s="87"/>
      <c r="E722" s="951"/>
      <c r="F722" s="64"/>
      <c r="G722" s="64"/>
      <c r="H722" s="64"/>
      <c r="I722" s="64"/>
      <c r="J722" s="93" t="s">
        <v>27</v>
      </c>
      <c r="K722" s="579"/>
      <c r="L722" s="42">
        <f>L720+L718</f>
        <v>40248000.00000003</v>
      </c>
      <c r="M722" s="54"/>
      <c r="N722" s="574"/>
      <c r="O722" s="507"/>
    </row>
    <row r="723" spans="1:23" ht="16.2" thickBot="1" x14ac:dyDescent="0.35">
      <c r="A723" s="511"/>
      <c r="B723" s="523"/>
      <c r="C723" s="520"/>
      <c r="D723" s="596"/>
      <c r="K723" s="580"/>
      <c r="L723" s="511"/>
      <c r="M723" s="511"/>
      <c r="N723" s="56"/>
      <c r="O723" s="511"/>
    </row>
    <row r="724" spans="1:23" s="511" customFormat="1" x14ac:dyDescent="0.3">
      <c r="B724" s="3099" t="s">
        <v>807</v>
      </c>
      <c r="C724" s="3100"/>
      <c r="D724" s="561" t="s">
        <v>14</v>
      </c>
      <c r="E724"/>
      <c r="F724"/>
      <c r="G724" s="2027"/>
      <c r="H724" s="2027"/>
      <c r="I724"/>
      <c r="K724" s="3105" t="s">
        <v>809</v>
      </c>
      <c r="L724" s="3106"/>
      <c r="M724" s="562" t="s">
        <v>14</v>
      </c>
      <c r="N724" s="56"/>
      <c r="S724" s="2672"/>
      <c r="T724" s="2672"/>
      <c r="U724" s="580"/>
    </row>
    <row r="725" spans="1:23" s="511" customFormat="1" x14ac:dyDescent="0.3">
      <c r="B725" s="3112" t="s">
        <v>4727</v>
      </c>
      <c r="C725" s="3113"/>
      <c r="D725" s="567">
        <f>K705</f>
        <v>40224000.000000015</v>
      </c>
      <c r="E725"/>
      <c r="F725"/>
      <c r="G725" s="2027"/>
      <c r="H725" s="2027"/>
      <c r="I725"/>
      <c r="K725" s="3167" t="s">
        <v>4014</v>
      </c>
      <c r="L725" s="3168"/>
      <c r="M725" s="565">
        <f>D729</f>
        <v>40224000.000000015</v>
      </c>
      <c r="N725" s="56"/>
      <c r="S725" s="2672"/>
      <c r="T725" s="2672"/>
      <c r="U725" s="580"/>
    </row>
    <row r="726" spans="1:23" s="511" customFormat="1" x14ac:dyDescent="0.3">
      <c r="B726" s="3112" t="s">
        <v>832</v>
      </c>
      <c r="C726" s="3113"/>
      <c r="D726" s="567"/>
      <c r="E726"/>
      <c r="F726"/>
      <c r="G726" s="2027"/>
      <c r="H726" s="2027"/>
      <c r="I726"/>
      <c r="K726" s="3121" t="s">
        <v>4719</v>
      </c>
      <c r="L726" s="3122"/>
      <c r="M726" s="1045">
        <f>K745</f>
        <v>40219200.000000015</v>
      </c>
      <c r="N726" s="56"/>
      <c r="S726" s="2672"/>
      <c r="T726" s="2672"/>
      <c r="U726" s="580"/>
    </row>
    <row r="727" spans="1:23" s="511" customFormat="1" x14ac:dyDescent="0.3">
      <c r="B727" s="3112" t="s">
        <v>833</v>
      </c>
      <c r="C727" s="3113"/>
      <c r="D727" s="567"/>
      <c r="E727"/>
      <c r="F727"/>
      <c r="G727" s="2027"/>
      <c r="H727" s="2027"/>
      <c r="I727"/>
      <c r="K727" s="3167" t="s">
        <v>4012</v>
      </c>
      <c r="L727" s="3168"/>
      <c r="M727" s="567">
        <f>M725-M726</f>
        <v>4800</v>
      </c>
      <c r="N727" s="56"/>
      <c r="S727" s="2672"/>
      <c r="T727" s="2672"/>
      <c r="U727" s="580"/>
    </row>
    <row r="728" spans="1:23" s="511" customFormat="1" ht="16.2" thickBot="1" x14ac:dyDescent="0.35">
      <c r="B728" s="3112" t="s">
        <v>834</v>
      </c>
      <c r="C728" s="3113"/>
      <c r="D728" s="598"/>
      <c r="E728"/>
      <c r="F728"/>
      <c r="G728" s="2027"/>
      <c r="H728" s="2027"/>
      <c r="I728"/>
      <c r="K728" s="3123" t="s">
        <v>268</v>
      </c>
      <c r="L728" s="3124"/>
      <c r="M728" s="1042">
        <f>M727/M725</f>
        <v>1.1933174224343672E-4</v>
      </c>
      <c r="N728" s="56"/>
      <c r="S728" s="2672"/>
      <c r="T728" s="2672"/>
      <c r="U728" s="580"/>
    </row>
    <row r="729" spans="1:23" s="511" customFormat="1" x14ac:dyDescent="0.3">
      <c r="B729" s="3147" t="s">
        <v>4011</v>
      </c>
      <c r="C729" s="3148"/>
      <c r="D729" s="690">
        <f>SUM(D725:D728)</f>
        <v>40224000.000000015</v>
      </c>
      <c r="E729"/>
      <c r="F729"/>
      <c r="G729" s="2027"/>
      <c r="H729" s="2027"/>
      <c r="I729"/>
      <c r="K729" s="580"/>
      <c r="N729" s="56"/>
      <c r="S729" s="2672"/>
      <c r="T729" s="2672"/>
      <c r="U729" s="580"/>
    </row>
    <row r="730" spans="1:23" s="511" customFormat="1" x14ac:dyDescent="0.3">
      <c r="B730"/>
      <c r="C730"/>
      <c r="D730"/>
      <c r="E730"/>
      <c r="F730" s="658"/>
      <c r="G730" s="2027"/>
      <c r="H730" s="2027"/>
      <c r="I730"/>
      <c r="J730"/>
      <c r="K730" s="580"/>
      <c r="N730" s="56"/>
      <c r="S730" s="2672"/>
      <c r="T730" s="2672"/>
      <c r="U730" s="580"/>
    </row>
    <row r="731" spans="1:23" s="511" customFormat="1" x14ac:dyDescent="0.3">
      <c r="B731"/>
      <c r="C731"/>
      <c r="D731"/>
      <c r="E731"/>
      <c r="F731" s="658"/>
      <c r="G731" s="2027"/>
      <c r="H731" s="2027"/>
      <c r="I731"/>
      <c r="J731"/>
      <c r="K731" s="580"/>
      <c r="N731" s="56"/>
      <c r="S731" s="2672"/>
      <c r="T731" s="2672"/>
      <c r="U731" s="580"/>
    </row>
    <row r="732" spans="1:23" s="511" customFormat="1" x14ac:dyDescent="0.3">
      <c r="B732"/>
      <c r="C732"/>
      <c r="D732"/>
      <c r="E732"/>
      <c r="F732" s="658"/>
      <c r="G732" s="2213"/>
      <c r="H732" s="2213"/>
      <c r="I732" s="556"/>
      <c r="J732" s="557"/>
      <c r="K732" s="580"/>
      <c r="N732" s="56"/>
      <c r="S732" s="2672"/>
      <c r="T732" s="2672"/>
      <c r="U732" s="580"/>
    </row>
    <row r="733" spans="1:23" x14ac:dyDescent="0.3">
      <c r="A733" s="511"/>
      <c r="B733" s="523"/>
      <c r="C733" s="520"/>
      <c r="D733" s="596"/>
      <c r="G733" s="2213"/>
      <c r="H733" s="2213"/>
      <c r="I733" s="556"/>
      <c r="J733" s="557"/>
      <c r="K733" s="580"/>
      <c r="L733" s="511"/>
      <c r="M733" s="511"/>
      <c r="N733" s="56"/>
      <c r="O733" s="511"/>
    </row>
    <row r="734" spans="1:23" x14ac:dyDescent="0.3">
      <c r="A734" s="511"/>
      <c r="B734" s="523"/>
      <c r="C734" s="520"/>
      <c r="D734" s="596"/>
      <c r="G734" s="2213"/>
      <c r="H734" s="2213"/>
      <c r="I734" s="556"/>
      <c r="J734" s="557"/>
      <c r="K734" s="580"/>
      <c r="L734" s="511"/>
      <c r="M734" s="511"/>
      <c r="N734" s="56"/>
      <c r="O734" s="511"/>
    </row>
    <row r="735" spans="1:23" x14ac:dyDescent="0.3">
      <c r="A735" s="511"/>
      <c r="B735" s="523"/>
      <c r="C735" s="520"/>
      <c r="D735" s="596"/>
      <c r="E735" s="952"/>
      <c r="F735" s="511"/>
      <c r="G735" s="2214"/>
      <c r="H735" s="2214"/>
      <c r="I735" s="511"/>
      <c r="J735" s="511"/>
      <c r="K735" s="580"/>
      <c r="L735" s="511"/>
      <c r="M735" s="511"/>
      <c r="N735" s="56"/>
      <c r="O735" s="511"/>
    </row>
    <row r="736" spans="1:23" ht="31.2" x14ac:dyDescent="0.3">
      <c r="A736" s="3086" t="s">
        <v>906</v>
      </c>
      <c r="B736" s="3086"/>
      <c r="C736" s="3086"/>
      <c r="D736" s="3086"/>
      <c r="E736" s="3086"/>
      <c r="F736" s="3086"/>
      <c r="G736" s="3086"/>
      <c r="H736" s="3086"/>
      <c r="I736" s="3086"/>
      <c r="J736" s="3086"/>
      <c r="K736" s="3086"/>
      <c r="L736" s="3086"/>
      <c r="M736" s="3086"/>
      <c r="N736" s="3086"/>
      <c r="O736" s="629" t="str">
        <f>$O$6</f>
        <v>Month August-2023</v>
      </c>
      <c r="R736" s="1103" t="s">
        <v>4084</v>
      </c>
      <c r="S736" s="2672" t="str">
        <f>O736</f>
        <v>Month August-2023</v>
      </c>
      <c r="T736" s="2672" t="s">
        <v>5037</v>
      </c>
      <c r="U736" s="1103" t="s">
        <v>15</v>
      </c>
      <c r="V736" s="1103" t="s">
        <v>4085</v>
      </c>
      <c r="W736" s="1103" t="s">
        <v>17</v>
      </c>
    </row>
    <row r="737" spans="1:23" x14ac:dyDescent="0.3">
      <c r="A737" s="3087" t="s">
        <v>0</v>
      </c>
      <c r="B737" s="3089" t="s">
        <v>1</v>
      </c>
      <c r="C737" s="3091" t="s">
        <v>2</v>
      </c>
      <c r="D737" s="3092"/>
      <c r="E737" s="3093"/>
      <c r="F737" s="3096" t="s">
        <v>3</v>
      </c>
      <c r="G737" s="3091" t="s">
        <v>4</v>
      </c>
      <c r="H737" s="3093"/>
      <c r="I737" s="3068"/>
      <c r="J737" s="3096" t="s">
        <v>5</v>
      </c>
      <c r="K737" s="3091" t="s">
        <v>6</v>
      </c>
      <c r="L737" s="3068"/>
      <c r="M737" s="95" t="s">
        <v>29</v>
      </c>
      <c r="N737" s="1985"/>
      <c r="O737" s="3067" t="s">
        <v>7</v>
      </c>
    </row>
    <row r="738" spans="1:23" ht="46.8" x14ac:dyDescent="0.3">
      <c r="A738" s="3149"/>
      <c r="B738" s="3151"/>
      <c r="C738" s="3084" t="s">
        <v>824</v>
      </c>
      <c r="D738" s="3085"/>
      <c r="E738" s="994" t="s">
        <v>9</v>
      </c>
      <c r="F738" s="3149"/>
      <c r="G738" s="2218" t="str">
        <f>'NORTH-1'!G8</f>
        <v>Reading at 00.00hr 
01.08.2023</v>
      </c>
      <c r="H738" s="2218" t="str">
        <f>'NORTH-1'!H8</f>
        <v>Reading at 00.00hr 
01.09.2023</v>
      </c>
      <c r="I738" s="554" t="s">
        <v>10</v>
      </c>
      <c r="J738" s="3149"/>
      <c r="K738" s="554" t="s">
        <v>11</v>
      </c>
      <c r="L738" s="554" t="s">
        <v>12</v>
      </c>
      <c r="M738" s="592" t="s">
        <v>30</v>
      </c>
      <c r="N738" s="1993" t="s">
        <v>41</v>
      </c>
      <c r="O738" s="3069"/>
      <c r="S738" s="2672">
        <v>15283200.000000071</v>
      </c>
      <c r="T738" s="2672">
        <v>15283200.000000071</v>
      </c>
      <c r="U738" s="33">
        <f>S738-T738</f>
        <v>0</v>
      </c>
      <c r="V738" s="1104">
        <f>U738/T738*100</f>
        <v>0</v>
      </c>
      <c r="W738" s="33" t="str">
        <f>IF(V738&gt;40,"FAULT",IF(V738&lt;-40,"CHECK","OK"))</f>
        <v>OK</v>
      </c>
    </row>
    <row r="739" spans="1:23" x14ac:dyDescent="0.3">
      <c r="A739" s="594">
        <v>1</v>
      </c>
      <c r="B739" s="551">
        <v>2</v>
      </c>
      <c r="C739" s="551">
        <v>3</v>
      </c>
      <c r="D739" s="551">
        <v>4</v>
      </c>
      <c r="E739" s="551">
        <v>5</v>
      </c>
      <c r="F739" s="551">
        <v>6</v>
      </c>
      <c r="G739" s="2618">
        <f>'PDB Bill AMR'!$H$5</f>
        <v>8</v>
      </c>
      <c r="H739" s="2618">
        <f>'PDB Bill AMR'!$H$5</f>
        <v>8</v>
      </c>
      <c r="I739" s="594" t="s">
        <v>2021</v>
      </c>
      <c r="J739" s="594">
        <v>10</v>
      </c>
      <c r="K739" s="2623" t="s">
        <v>2022</v>
      </c>
      <c r="L739" s="2623" t="s">
        <v>5041</v>
      </c>
      <c r="M739" s="594">
        <v>13</v>
      </c>
      <c r="N739" s="594">
        <v>14</v>
      </c>
      <c r="O739" s="594">
        <v>15</v>
      </c>
      <c r="V739" s="1104"/>
      <c r="W739" s="33"/>
    </row>
    <row r="740" spans="1:23" x14ac:dyDescent="0.3">
      <c r="A740" s="10"/>
      <c r="B740" s="513" t="s">
        <v>4730</v>
      </c>
      <c r="C740" s="514"/>
      <c r="D740" s="514"/>
      <c r="E740" s="957"/>
      <c r="F740" s="514"/>
      <c r="G740" s="2211"/>
      <c r="H740" s="2211"/>
      <c r="I740" s="514"/>
      <c r="J740" s="514"/>
      <c r="K740" s="573"/>
      <c r="L740" s="514"/>
      <c r="M740" s="515"/>
      <c r="N740" s="1987"/>
      <c r="O740" s="7"/>
      <c r="V740" s="1104"/>
      <c r="W740" s="33"/>
    </row>
    <row r="741" spans="1:23" x14ac:dyDescent="0.3">
      <c r="A741" s="519">
        <v>14</v>
      </c>
      <c r="B741" s="98" t="s">
        <v>1708</v>
      </c>
      <c r="C741" s="51">
        <v>33</v>
      </c>
      <c r="D741" s="610" t="s">
        <v>1294</v>
      </c>
      <c r="E741" s="964" t="s">
        <v>1709</v>
      </c>
      <c r="F741" s="3">
        <v>1</v>
      </c>
      <c r="G741" s="4">
        <v>954.68</v>
      </c>
      <c r="H741" s="4">
        <v>986.18</v>
      </c>
      <c r="I741" s="4">
        <f>SUM(H741-G741)</f>
        <v>31.5</v>
      </c>
      <c r="J741" s="507">
        <v>720000</v>
      </c>
      <c r="K741" s="574">
        <f>F741*I741*J741</f>
        <v>22680000</v>
      </c>
      <c r="L741" s="6"/>
      <c r="M741" s="6"/>
      <c r="N741" s="574"/>
      <c r="O741" s="507"/>
      <c r="V741" s="1104"/>
      <c r="W741" s="33"/>
    </row>
    <row r="742" spans="1:23" x14ac:dyDescent="0.3">
      <c r="A742" s="519"/>
      <c r="B742" s="98"/>
      <c r="C742" s="51">
        <v>33</v>
      </c>
      <c r="D742" s="610" t="s">
        <v>1295</v>
      </c>
      <c r="E742" s="964" t="s">
        <v>1710</v>
      </c>
      <c r="F742" s="3">
        <v>1</v>
      </c>
      <c r="G742" s="4">
        <v>954.68</v>
      </c>
      <c r="H742" s="4">
        <v>986.18</v>
      </c>
      <c r="I742" s="4">
        <f>SUM(H742-G742)</f>
        <v>31.5</v>
      </c>
      <c r="J742" s="507">
        <v>720000</v>
      </c>
      <c r="K742" s="574">
        <f>F742*I742*J742</f>
        <v>22680000</v>
      </c>
      <c r="L742" s="6"/>
      <c r="M742" s="6"/>
      <c r="N742" s="574"/>
      <c r="O742" s="507"/>
      <c r="V742" s="1104"/>
      <c r="W742" s="33"/>
    </row>
    <row r="743" spans="1:23" x14ac:dyDescent="0.3">
      <c r="A743" s="519">
        <v>15</v>
      </c>
      <c r="B743" s="98" t="s">
        <v>1711</v>
      </c>
      <c r="C743" s="51">
        <v>33</v>
      </c>
      <c r="D743" s="610" t="s">
        <v>1294</v>
      </c>
      <c r="E743" s="964" t="s">
        <v>1712</v>
      </c>
      <c r="F743" s="3">
        <v>1</v>
      </c>
      <c r="G743" s="4">
        <v>731.9</v>
      </c>
      <c r="H743" s="4">
        <v>756.26</v>
      </c>
      <c r="I743" s="4">
        <f>SUM(H743-G743)</f>
        <v>24.360000000000014</v>
      </c>
      <c r="J743" s="507">
        <v>720000</v>
      </c>
      <c r="K743" s="574">
        <f>F743*I743*J743</f>
        <v>17539200.000000011</v>
      </c>
      <c r="L743" s="6"/>
      <c r="M743" s="6"/>
      <c r="N743" s="574"/>
      <c r="O743" s="507"/>
      <c r="V743" s="1104"/>
      <c r="W743" s="33"/>
    </row>
    <row r="744" spans="1:23" x14ac:dyDescent="0.3">
      <c r="A744" s="519"/>
      <c r="B744" s="98"/>
      <c r="C744" s="51">
        <v>33</v>
      </c>
      <c r="D744" s="610" t="s">
        <v>1295</v>
      </c>
      <c r="E744" s="964" t="s">
        <v>1713</v>
      </c>
      <c r="F744" s="3">
        <v>1</v>
      </c>
      <c r="G744" s="4">
        <v>732.09</v>
      </c>
      <c r="H744" s="4">
        <v>756.08</v>
      </c>
      <c r="I744" s="4">
        <f>SUM(H744-G744)</f>
        <v>23.990000000000009</v>
      </c>
      <c r="J744" s="507">
        <v>720000</v>
      </c>
      <c r="K744" s="574">
        <f>F744*I744*J744</f>
        <v>17272800.000000007</v>
      </c>
      <c r="L744" s="6"/>
      <c r="M744" s="6"/>
      <c r="N744" s="574"/>
      <c r="O744" s="507"/>
      <c r="V744" s="1104"/>
      <c r="W744" s="33"/>
    </row>
    <row r="745" spans="1:23" x14ac:dyDescent="0.3">
      <c r="A745" s="519"/>
      <c r="B745" s="93"/>
      <c r="C745" s="87"/>
      <c r="D745" s="87"/>
      <c r="E745" s="948"/>
      <c r="F745" s="36"/>
      <c r="G745" s="36">
        <v>0</v>
      </c>
      <c r="H745" s="36">
        <v>0</v>
      </c>
      <c r="I745" s="36"/>
      <c r="J745" s="93" t="s">
        <v>27</v>
      </c>
      <c r="K745" s="1045">
        <f>K743+K741</f>
        <v>40219200.000000015</v>
      </c>
      <c r="L745" s="39"/>
      <c r="M745" s="39">
        <f>SUM(M741:M744)</f>
        <v>0</v>
      </c>
      <c r="N745" s="574"/>
      <c r="O745" s="507"/>
      <c r="V745" s="1104"/>
      <c r="W745" s="33"/>
    </row>
    <row r="746" spans="1:23" x14ac:dyDescent="0.3">
      <c r="A746" s="519"/>
      <c r="B746" s="532" t="s">
        <v>4731</v>
      </c>
      <c r="C746" s="533"/>
      <c r="D746" s="533"/>
      <c r="E746" s="963"/>
      <c r="F746" s="533"/>
      <c r="G746" s="2216">
        <v>0</v>
      </c>
      <c r="H746" s="2216">
        <v>0</v>
      </c>
      <c r="I746" s="533"/>
      <c r="J746" s="533"/>
      <c r="K746" s="578"/>
      <c r="L746" s="533"/>
      <c r="M746" s="536"/>
      <c r="N746" s="1982"/>
      <c r="O746" s="507"/>
      <c r="V746" s="1104"/>
      <c r="W746" s="33"/>
    </row>
    <row r="747" spans="1:23" ht="16.2" thickBot="1" x14ac:dyDescent="0.35">
      <c r="A747" s="519"/>
      <c r="B747" s="544" t="s">
        <v>822</v>
      </c>
      <c r="C747" s="51"/>
      <c r="D747" s="941" t="s">
        <v>800</v>
      </c>
      <c r="E747" s="964"/>
      <c r="F747" s="3"/>
      <c r="G747" s="4">
        <v>0</v>
      </c>
      <c r="H747" s="4">
        <v>0</v>
      </c>
      <c r="I747" s="5"/>
      <c r="J747" s="507"/>
      <c r="K747" s="574"/>
      <c r="L747" s="6"/>
      <c r="M747" s="6"/>
      <c r="N747" s="574"/>
      <c r="O747" s="1644"/>
      <c r="R747" t="str">
        <f t="shared" ref="R747:R771" si="135">B747</f>
        <v>33/11 KV Transforfers</v>
      </c>
      <c r="S747" s="2672">
        <f t="shared" ref="S747:S771" si="136">M747</f>
        <v>0</v>
      </c>
      <c r="T747" s="2672">
        <v>0</v>
      </c>
      <c r="V747" s="1104"/>
      <c r="W747" s="33"/>
    </row>
    <row r="748" spans="1:23" x14ac:dyDescent="0.3">
      <c r="A748" s="10">
        <v>13</v>
      </c>
      <c r="B748" s="98" t="s">
        <v>1705</v>
      </c>
      <c r="C748" s="543">
        <v>33</v>
      </c>
      <c r="D748" s="920" t="s">
        <v>1294</v>
      </c>
      <c r="E748" s="995" t="s">
        <v>1706</v>
      </c>
      <c r="F748" s="3">
        <v>1</v>
      </c>
      <c r="G748" s="20">
        <v>755.4</v>
      </c>
      <c r="H748" s="20">
        <v>782.49</v>
      </c>
      <c r="I748" s="20">
        <f>SUM(H748-G748)</f>
        <v>27.090000000000032</v>
      </c>
      <c r="J748" s="507">
        <v>240000</v>
      </c>
      <c r="K748" s="574"/>
      <c r="L748" s="21">
        <f>F748*I748*J748</f>
        <v>6501600.0000000075</v>
      </c>
      <c r="M748" s="21">
        <f>L748*$K$772/$L$772</f>
        <v>6504122.7830343656</v>
      </c>
      <c r="N748" s="1994"/>
      <c r="O748" s="3335">
        <f>M752</f>
        <v>12686520.777243841</v>
      </c>
      <c r="P748" s="3370" t="s">
        <v>4534</v>
      </c>
      <c r="Q748" s="3375">
        <f t="shared" ref="Q748" si="137">$N$810</f>
        <v>1.4645678554939616</v>
      </c>
      <c r="R748" t="str">
        <f t="shared" si="135"/>
        <v>33/11 kV, 28/35 MVA T-1 (=H5)</v>
      </c>
      <c r="S748" s="2672">
        <f t="shared" si="136"/>
        <v>6504122.7830343656</v>
      </c>
      <c r="T748" s="2672">
        <v>5781367.7419354739</v>
      </c>
      <c r="U748" s="33">
        <f t="shared" ref="U748:U771" si="138">S748-T748</f>
        <v>722755.04109889176</v>
      </c>
      <c r="V748" s="1104">
        <f t="shared" ref="V748:V771" si="139">U748/T748*100</f>
        <v>12.501454212233339</v>
      </c>
      <c r="W748" s="33" t="str">
        <f t="shared" ref="W748:W771" si="140">IF(V748&gt;40,"FAULT",IF(V748&lt;-40,"CHECK","OK"))</f>
        <v>OK</v>
      </c>
    </row>
    <row r="749" spans="1:23" x14ac:dyDescent="0.3">
      <c r="A749" s="519"/>
      <c r="B749" s="98"/>
      <c r="C749" s="543">
        <v>33</v>
      </c>
      <c r="D749" s="920" t="s">
        <v>1295</v>
      </c>
      <c r="E749" s="995" t="s">
        <v>1707</v>
      </c>
      <c r="F749" s="3">
        <v>1</v>
      </c>
      <c r="G749" s="20">
        <v>755.88</v>
      </c>
      <c r="H749" s="20">
        <v>782.89</v>
      </c>
      <c r="I749" s="20">
        <f>SUM(H749-G749)</f>
        <v>27.009999999999991</v>
      </c>
      <c r="J749" s="507">
        <v>240000</v>
      </c>
      <c r="K749" s="574"/>
      <c r="L749" s="21">
        <f>F749*I749*J749</f>
        <v>6482399.9999999981</v>
      </c>
      <c r="M749" s="21">
        <f t="shared" ref="M749:M770" si="141">L749*$K$772/$L$772</f>
        <v>6484915.3329552589</v>
      </c>
      <c r="N749" s="1994"/>
      <c r="O749" s="3336"/>
      <c r="P749" s="2895"/>
      <c r="Q749" s="3376"/>
      <c r="R749">
        <f t="shared" si="135"/>
        <v>0</v>
      </c>
      <c r="S749" s="2672">
        <f t="shared" si="136"/>
        <v>6484915.3329552589</v>
      </c>
      <c r="T749" s="2672">
        <v>6004188.7945670402</v>
      </c>
      <c r="U749" s="33">
        <f t="shared" si="138"/>
        <v>480726.53838821873</v>
      </c>
      <c r="V749" s="1104">
        <f t="shared" si="139"/>
        <v>8.0065193623360038</v>
      </c>
      <c r="W749" s="33" t="str">
        <f t="shared" si="140"/>
        <v>OK</v>
      </c>
    </row>
    <row r="750" spans="1:23" x14ac:dyDescent="0.3">
      <c r="A750" s="507">
        <v>16</v>
      </c>
      <c r="B750" s="98" t="s">
        <v>1714</v>
      </c>
      <c r="C750" s="543">
        <v>33</v>
      </c>
      <c r="D750" s="920" t="s">
        <v>1294</v>
      </c>
      <c r="E750" s="995" t="s">
        <v>1715</v>
      </c>
      <c r="F750" s="3">
        <v>1</v>
      </c>
      <c r="G750" s="20">
        <v>660.38</v>
      </c>
      <c r="H750" s="20">
        <v>686.13</v>
      </c>
      <c r="I750" s="20">
        <f>SUM(H750-G750)</f>
        <v>25.75</v>
      </c>
      <c r="J750" s="507">
        <v>240000</v>
      </c>
      <c r="K750" s="574"/>
      <c r="L750" s="21">
        <f>F750*I750*J750</f>
        <v>6180000</v>
      </c>
      <c r="M750" s="21">
        <f t="shared" si="141"/>
        <v>6182397.9942094758</v>
      </c>
      <c r="N750" s="1994"/>
      <c r="O750" s="3336"/>
      <c r="P750" s="2895"/>
      <c r="Q750" s="3376"/>
      <c r="R750" t="str">
        <f t="shared" si="135"/>
        <v>33/11 kV, 28/35 MVA T-2 (=H10)</v>
      </c>
      <c r="S750" s="2672">
        <f t="shared" si="136"/>
        <v>6182397.9942094758</v>
      </c>
      <c r="T750" s="2672">
        <v>5958666.2139218934</v>
      </c>
      <c r="U750" s="33">
        <f t="shared" si="138"/>
        <v>223731.78028758243</v>
      </c>
      <c r="V750" s="1104">
        <f t="shared" si="139"/>
        <v>3.7547292003846939</v>
      </c>
      <c r="W750" s="33" t="str">
        <f t="shared" si="140"/>
        <v>OK</v>
      </c>
    </row>
    <row r="751" spans="1:23" ht="16.2" thickBot="1" x14ac:dyDescent="0.35">
      <c r="A751" s="507"/>
      <c r="B751" s="98"/>
      <c r="C751" s="543">
        <v>33</v>
      </c>
      <c r="D751" s="920" t="s">
        <v>1295</v>
      </c>
      <c r="E751" s="995" t="s">
        <v>1716</v>
      </c>
      <c r="F751" s="3">
        <v>1</v>
      </c>
      <c r="G751" s="20">
        <v>660.48</v>
      </c>
      <c r="H751" s="20">
        <v>686.03</v>
      </c>
      <c r="I751" s="20">
        <f>SUM(H751-G751)</f>
        <v>25.549999999999955</v>
      </c>
      <c r="J751" s="507">
        <v>240000</v>
      </c>
      <c r="K751" s="574"/>
      <c r="L751" s="21">
        <f>F751*I751*J751</f>
        <v>6131999.9999999888</v>
      </c>
      <c r="M751" s="21">
        <f t="shared" si="141"/>
        <v>6134379.3690117216</v>
      </c>
      <c r="N751" s="1994"/>
      <c r="O751" s="3337"/>
      <c r="P751" s="3371"/>
      <c r="Q751" s="3377"/>
      <c r="R751">
        <f t="shared" si="135"/>
        <v>0</v>
      </c>
      <c r="S751" s="2672">
        <f t="shared" si="136"/>
        <v>6134379.3690117216</v>
      </c>
      <c r="T751" s="2672">
        <v>6006584.7198641794</v>
      </c>
      <c r="U751" s="33">
        <f t="shared" si="138"/>
        <v>127794.64914754219</v>
      </c>
      <c r="V751" s="1104">
        <f t="shared" si="139"/>
        <v>2.127575903906203</v>
      </c>
      <c r="W751" s="33" t="str">
        <f t="shared" si="140"/>
        <v>OK</v>
      </c>
    </row>
    <row r="752" spans="1:23" ht="16.2" thickBot="1" x14ac:dyDescent="0.35">
      <c r="A752" s="507"/>
      <c r="B752" s="544" t="s">
        <v>823</v>
      </c>
      <c r="C752" s="87"/>
      <c r="D752" s="937"/>
      <c r="E752" s="948"/>
      <c r="F752" s="36"/>
      <c r="G752" s="36">
        <v>0</v>
      </c>
      <c r="H752" s="36">
        <v>0</v>
      </c>
      <c r="I752" s="36"/>
      <c r="J752" s="93" t="s">
        <v>27</v>
      </c>
      <c r="K752" s="574"/>
      <c r="L752" s="42">
        <f>L750+L748</f>
        <v>12681600.000000007</v>
      </c>
      <c r="M752" s="42">
        <f>M750+M748</f>
        <v>12686520.777243841</v>
      </c>
      <c r="N752" s="1972"/>
      <c r="O752" s="1651"/>
      <c r="R752" t="str">
        <f t="shared" si="135"/>
        <v>33 KV Feeders</v>
      </c>
      <c r="S752" s="2672">
        <f t="shared" si="136"/>
        <v>12686520.777243841</v>
      </c>
      <c r="T752" s="2672">
        <v>11740033.955857366</v>
      </c>
      <c r="U752" s="33">
        <f t="shared" si="138"/>
        <v>946486.82138647512</v>
      </c>
      <c r="V752" s="1104">
        <f t="shared" si="139"/>
        <v>8.0620450072399628</v>
      </c>
      <c r="W752" s="33" t="str">
        <f t="shared" si="140"/>
        <v>OK</v>
      </c>
    </row>
    <row r="753" spans="1:23" x14ac:dyDescent="0.3">
      <c r="A753" s="1346">
        <v>9</v>
      </c>
      <c r="B753" s="649" t="s">
        <v>1695</v>
      </c>
      <c r="C753" s="1347">
        <v>33</v>
      </c>
      <c r="D753" s="1391" t="s">
        <v>1294</v>
      </c>
      <c r="E753" s="1402" t="s">
        <v>1696</v>
      </c>
      <c r="F753" s="660">
        <v>1</v>
      </c>
      <c r="G753" s="2217">
        <v>746.6</v>
      </c>
      <c r="H753" s="2217">
        <v>763.86</v>
      </c>
      <c r="I753" s="644">
        <f t="shared" ref="I753:I769" si="142">SUM(H753-G753)</f>
        <v>17.259999999999991</v>
      </c>
      <c r="J753" s="645">
        <v>360000</v>
      </c>
      <c r="K753" s="646"/>
      <c r="L753" s="647">
        <f t="shared" ref="L753:L770" si="143">F753*I753*J753</f>
        <v>6213599.9999999963</v>
      </c>
      <c r="M753" s="647">
        <f t="shared" si="141"/>
        <v>6216011.0318478923</v>
      </c>
      <c r="N753" s="1994"/>
      <c r="O753" s="3338">
        <f>M753+M761</f>
        <v>11913420.911560137</v>
      </c>
      <c r="P753" s="3370" t="s">
        <v>4535</v>
      </c>
      <c r="Q753" s="3368"/>
      <c r="R753" t="str">
        <f t="shared" si="135"/>
        <v>33 kV Dapa Circuit-1 (=H1)</v>
      </c>
      <c r="S753" s="2672">
        <f t="shared" si="136"/>
        <v>6216011.0318478923</v>
      </c>
      <c r="T753" s="2672">
        <v>6059295.0764006739</v>
      </c>
      <c r="U753" s="33">
        <f t="shared" si="138"/>
        <v>156715.95544721838</v>
      </c>
      <c r="V753" s="1104">
        <f t="shared" si="139"/>
        <v>2.5863727293556789</v>
      </c>
      <c r="W753" s="33" t="str">
        <f t="shared" si="140"/>
        <v>OK</v>
      </c>
    </row>
    <row r="754" spans="1:23" ht="16.2" thickBot="1" x14ac:dyDescent="0.35">
      <c r="A754" s="1346"/>
      <c r="B754" s="649"/>
      <c r="C754" s="1347">
        <v>33</v>
      </c>
      <c r="D754" s="1391" t="s">
        <v>1295</v>
      </c>
      <c r="E754" s="1402" t="s">
        <v>1697</v>
      </c>
      <c r="F754" s="660">
        <v>1</v>
      </c>
      <c r="G754" s="2217">
        <v>746.97</v>
      </c>
      <c r="H754" s="2217">
        <v>763.47</v>
      </c>
      <c r="I754" s="644">
        <f t="shared" si="142"/>
        <v>16.5</v>
      </c>
      <c r="J754" s="645">
        <v>360000</v>
      </c>
      <c r="K754" s="646"/>
      <c r="L754" s="647">
        <f t="shared" si="143"/>
        <v>5940000</v>
      </c>
      <c r="M754" s="647">
        <f t="shared" si="141"/>
        <v>5942304.8682207586</v>
      </c>
      <c r="N754" s="1994"/>
      <c r="O754" s="3339"/>
      <c r="P754" s="3371"/>
      <c r="Q754" s="3369"/>
      <c r="R754">
        <f t="shared" si="135"/>
        <v>0</v>
      </c>
      <c r="S754" s="2672">
        <f t="shared" si="136"/>
        <v>5942304.8682207586</v>
      </c>
      <c r="T754" s="2672">
        <v>6325242.7843803037</v>
      </c>
      <c r="U754" s="33">
        <f t="shared" si="138"/>
        <v>-382937.91615954507</v>
      </c>
      <c r="V754" s="1104">
        <f t="shared" si="139"/>
        <v>-6.0541220189236142</v>
      </c>
      <c r="W754" s="33" t="str">
        <f t="shared" si="140"/>
        <v>OK</v>
      </c>
    </row>
    <row r="755" spans="1:23" x14ac:dyDescent="0.3">
      <c r="A755" s="524">
        <v>10</v>
      </c>
      <c r="B755" s="98" t="s">
        <v>1698</v>
      </c>
      <c r="C755" s="543">
        <v>33</v>
      </c>
      <c r="D755" s="920" t="s">
        <v>1294</v>
      </c>
      <c r="E755" s="995" t="s">
        <v>1699</v>
      </c>
      <c r="F755" s="3">
        <v>1</v>
      </c>
      <c r="G755" s="2220">
        <v>0</v>
      </c>
      <c r="H755" s="2220">
        <v>0</v>
      </c>
      <c r="I755" s="19">
        <f t="shared" si="142"/>
        <v>0</v>
      </c>
      <c r="J755" s="507">
        <v>360000</v>
      </c>
      <c r="K755" s="581"/>
      <c r="L755" s="21">
        <f t="shared" si="143"/>
        <v>0</v>
      </c>
      <c r="M755" s="21">
        <f t="shared" si="141"/>
        <v>0</v>
      </c>
      <c r="N755" s="585"/>
      <c r="O755" s="1650"/>
      <c r="R755" t="str">
        <f t="shared" si="135"/>
        <v>33 kV Outgoing Feeder-2 (=H2)</v>
      </c>
      <c r="S755" s="2672">
        <f t="shared" si="136"/>
        <v>0</v>
      </c>
      <c r="T755" s="2672">
        <v>0</v>
      </c>
      <c r="U755" s="33">
        <f t="shared" si="138"/>
        <v>0</v>
      </c>
      <c r="V755" s="1104" t="e">
        <f t="shared" si="139"/>
        <v>#DIV/0!</v>
      </c>
      <c r="W755" s="33" t="e">
        <f t="shared" si="140"/>
        <v>#DIV/0!</v>
      </c>
    </row>
    <row r="756" spans="1:23" ht="16.2" thickBot="1" x14ac:dyDescent="0.35">
      <c r="A756" s="524"/>
      <c r="B756" s="98"/>
      <c r="C756" s="543">
        <v>33</v>
      </c>
      <c r="D756" s="920" t="s">
        <v>1295</v>
      </c>
      <c r="E756" s="995" t="s">
        <v>1700</v>
      </c>
      <c r="F756" s="3">
        <v>1</v>
      </c>
      <c r="G756" s="2220">
        <v>0</v>
      </c>
      <c r="H756" s="2220">
        <v>0</v>
      </c>
      <c r="I756" s="19">
        <f t="shared" si="142"/>
        <v>0</v>
      </c>
      <c r="J756" s="507">
        <v>360000</v>
      </c>
      <c r="K756" s="581"/>
      <c r="L756" s="21">
        <f t="shared" si="143"/>
        <v>0</v>
      </c>
      <c r="M756" s="21">
        <f t="shared" si="141"/>
        <v>0</v>
      </c>
      <c r="N756" s="585"/>
      <c r="O756" s="1647"/>
      <c r="R756">
        <f t="shared" si="135"/>
        <v>0</v>
      </c>
      <c r="S756" s="2672">
        <f t="shared" si="136"/>
        <v>0</v>
      </c>
      <c r="T756" s="2672">
        <v>0</v>
      </c>
      <c r="U756" s="33">
        <f t="shared" si="138"/>
        <v>0</v>
      </c>
      <c r="V756" s="1104" t="e">
        <f t="shared" si="139"/>
        <v>#DIV/0!</v>
      </c>
      <c r="W756" s="33" t="e">
        <f t="shared" si="140"/>
        <v>#DIV/0!</v>
      </c>
    </row>
    <row r="757" spans="1:23" x14ac:dyDescent="0.3">
      <c r="A757" s="1346">
        <v>11</v>
      </c>
      <c r="B757" s="649" t="s">
        <v>1701</v>
      </c>
      <c r="C757" s="1347">
        <v>33</v>
      </c>
      <c r="D757" s="1391" t="s">
        <v>1294</v>
      </c>
      <c r="E757" s="1402" t="s">
        <v>1614</v>
      </c>
      <c r="F757" s="660">
        <v>1</v>
      </c>
      <c r="G757" s="2217">
        <v>685.41</v>
      </c>
      <c r="H757" s="2217">
        <v>713.83</v>
      </c>
      <c r="I757" s="644">
        <f t="shared" si="142"/>
        <v>28.420000000000073</v>
      </c>
      <c r="J757" s="645">
        <v>360000</v>
      </c>
      <c r="K757" s="646"/>
      <c r="L757" s="647">
        <f t="shared" si="143"/>
        <v>10231200.000000026</v>
      </c>
      <c r="M757" s="647">
        <f t="shared" si="141"/>
        <v>10235169.960899053</v>
      </c>
      <c r="N757" s="1994"/>
      <c r="O757" s="3338">
        <f>M757+M763</f>
        <v>15619258.31119604</v>
      </c>
      <c r="P757" s="3370" t="s">
        <v>4536</v>
      </c>
      <c r="Q757" s="3368"/>
      <c r="R757" t="str">
        <f t="shared" si="135"/>
        <v>33 kV Fatullah Old Circuit-1 (=H3)</v>
      </c>
      <c r="S757" s="2672">
        <f t="shared" si="136"/>
        <v>10235169.960899053</v>
      </c>
      <c r="T757" s="2672">
        <v>9160820.3735144213</v>
      </c>
      <c r="U757" s="33">
        <f t="shared" si="138"/>
        <v>1074349.5873846319</v>
      </c>
      <c r="V757" s="1104">
        <f t="shared" si="139"/>
        <v>11.727656951890134</v>
      </c>
      <c r="W757" s="33" t="str">
        <f t="shared" si="140"/>
        <v>OK</v>
      </c>
    </row>
    <row r="758" spans="1:23" ht="16.2" thickBot="1" x14ac:dyDescent="0.35">
      <c r="A758" s="1346"/>
      <c r="B758" s="649"/>
      <c r="C758" s="1347">
        <v>33</v>
      </c>
      <c r="D758" s="1391" t="s">
        <v>1295</v>
      </c>
      <c r="E758" s="1402" t="s">
        <v>1615</v>
      </c>
      <c r="F758" s="660">
        <v>1</v>
      </c>
      <c r="G758" s="2217">
        <v>685.39</v>
      </c>
      <c r="H758" s="2217">
        <v>713.84</v>
      </c>
      <c r="I758" s="644">
        <f t="shared" si="142"/>
        <v>28.450000000000045</v>
      </c>
      <c r="J758" s="645">
        <v>360000</v>
      </c>
      <c r="K758" s="646"/>
      <c r="L758" s="647">
        <f t="shared" si="143"/>
        <v>10242000.000000017</v>
      </c>
      <c r="M758" s="647">
        <f t="shared" si="141"/>
        <v>10245974.151568536</v>
      </c>
      <c r="N758" s="1994"/>
      <c r="O758" s="3339"/>
      <c r="P758" s="3371"/>
      <c r="Q758" s="3369"/>
      <c r="R758">
        <f t="shared" si="135"/>
        <v>0</v>
      </c>
      <c r="S758" s="2672">
        <f t="shared" si="136"/>
        <v>10245974.151568536</v>
      </c>
      <c r="T758" s="2672">
        <v>9146444.8217317108</v>
      </c>
      <c r="U758" s="33">
        <f t="shared" si="138"/>
        <v>1099529.3298368249</v>
      </c>
      <c r="V758" s="1104">
        <f t="shared" si="139"/>
        <v>12.021384825111198</v>
      </c>
      <c r="W758" s="33" t="str">
        <f t="shared" si="140"/>
        <v>OK</v>
      </c>
    </row>
    <row r="759" spans="1:23" x14ac:dyDescent="0.3">
      <c r="A759" s="524">
        <v>12</v>
      </c>
      <c r="B759" s="98" t="s">
        <v>1702</v>
      </c>
      <c r="C759" s="543">
        <v>33</v>
      </c>
      <c r="D759" s="920" t="s">
        <v>1294</v>
      </c>
      <c r="E759" s="995" t="s">
        <v>1703</v>
      </c>
      <c r="F759" s="3">
        <v>1</v>
      </c>
      <c r="G759" s="2220">
        <v>0</v>
      </c>
      <c r="H759" s="2220">
        <v>0</v>
      </c>
      <c r="I759" s="19">
        <f t="shared" si="142"/>
        <v>0</v>
      </c>
      <c r="J759" s="507">
        <v>360000</v>
      </c>
      <c r="K759" s="581"/>
      <c r="L759" s="21">
        <f t="shared" si="143"/>
        <v>0</v>
      </c>
      <c r="M759" s="21">
        <f t="shared" si="141"/>
        <v>0</v>
      </c>
      <c r="N759" s="585"/>
      <c r="O759" s="1650"/>
      <c r="R759" t="str">
        <f t="shared" si="135"/>
        <v>33 kV Outgoing Feeder-4 (=H4)</v>
      </c>
      <c r="S759" s="2671">
        <f t="shared" si="136"/>
        <v>0</v>
      </c>
      <c r="T759" s="2671">
        <v>0</v>
      </c>
      <c r="U759" s="33">
        <f t="shared" si="138"/>
        <v>0</v>
      </c>
      <c r="V759" s="1104" t="e">
        <f t="shared" si="139"/>
        <v>#DIV/0!</v>
      </c>
      <c r="W759" s="33" t="e">
        <f t="shared" si="140"/>
        <v>#DIV/0!</v>
      </c>
    </row>
    <row r="760" spans="1:23" x14ac:dyDescent="0.3">
      <c r="A760" s="524"/>
      <c r="B760" s="98"/>
      <c r="C760" s="543">
        <v>33</v>
      </c>
      <c r="D760" s="920" t="s">
        <v>1295</v>
      </c>
      <c r="E760" s="995" t="s">
        <v>1704</v>
      </c>
      <c r="F760" s="3">
        <v>1</v>
      </c>
      <c r="G760" s="2220">
        <v>0</v>
      </c>
      <c r="H760" s="2220">
        <v>0</v>
      </c>
      <c r="I760" s="19">
        <f t="shared" si="142"/>
        <v>0</v>
      </c>
      <c r="J760" s="507">
        <v>360000</v>
      </c>
      <c r="K760" s="581"/>
      <c r="L760" s="21">
        <f t="shared" si="143"/>
        <v>0</v>
      </c>
      <c r="M760" s="21">
        <f t="shared" si="141"/>
        <v>0</v>
      </c>
      <c r="N760" s="585"/>
      <c r="O760" s="14"/>
      <c r="R760">
        <f t="shared" si="135"/>
        <v>0</v>
      </c>
      <c r="S760" s="2672">
        <f t="shared" si="136"/>
        <v>0</v>
      </c>
      <c r="T760" s="2672">
        <v>0</v>
      </c>
      <c r="U760" s="33">
        <f t="shared" si="138"/>
        <v>0</v>
      </c>
      <c r="V760" s="1104" t="e">
        <f t="shared" si="139"/>
        <v>#DIV/0!</v>
      </c>
      <c r="W760" s="33" t="e">
        <f t="shared" si="140"/>
        <v>#DIV/0!</v>
      </c>
    </row>
    <row r="761" spans="1:23" x14ac:dyDescent="0.3">
      <c r="A761" s="1346">
        <v>17</v>
      </c>
      <c r="B761" s="649" t="s">
        <v>1717</v>
      </c>
      <c r="C761" s="1347">
        <v>33</v>
      </c>
      <c r="D761" s="1391" t="s">
        <v>1294</v>
      </c>
      <c r="E761" s="1402" t="s">
        <v>1718</v>
      </c>
      <c r="F761" s="660">
        <v>1</v>
      </c>
      <c r="G761" s="2217">
        <v>516.32000000000005</v>
      </c>
      <c r="H761" s="2217">
        <v>532.14</v>
      </c>
      <c r="I761" s="644">
        <f t="shared" si="142"/>
        <v>15.819999999999936</v>
      </c>
      <c r="J761" s="645">
        <v>360000</v>
      </c>
      <c r="K761" s="646"/>
      <c r="L761" s="647">
        <f t="shared" si="143"/>
        <v>5695199.9999999767</v>
      </c>
      <c r="M761" s="647">
        <f t="shared" si="141"/>
        <v>5697409.8797122436</v>
      </c>
      <c r="N761" s="585"/>
      <c r="O761" s="14"/>
      <c r="R761" t="str">
        <f t="shared" si="135"/>
        <v>33 kV Dapa Circuit-2 (=H11)</v>
      </c>
      <c r="S761" s="2672">
        <f t="shared" si="136"/>
        <v>5697409.8797122436</v>
      </c>
      <c r="T761" s="2672">
        <v>5042224.7877758937</v>
      </c>
      <c r="U761" s="33">
        <f t="shared" si="138"/>
        <v>655185.09193634987</v>
      </c>
      <c r="V761" s="1104">
        <f t="shared" si="139"/>
        <v>12.993968327726012</v>
      </c>
      <c r="W761" s="33" t="str">
        <f t="shared" si="140"/>
        <v>OK</v>
      </c>
    </row>
    <row r="762" spans="1:23" x14ac:dyDescent="0.3">
      <c r="A762" s="1346"/>
      <c r="B762" s="649"/>
      <c r="C762" s="1347">
        <v>33</v>
      </c>
      <c r="D762" s="1391" t="s">
        <v>1295</v>
      </c>
      <c r="E762" s="1402" t="s">
        <v>1688</v>
      </c>
      <c r="F762" s="660">
        <v>1</v>
      </c>
      <c r="G762" s="2217">
        <v>516.01</v>
      </c>
      <c r="H762" s="2217">
        <v>532.46</v>
      </c>
      <c r="I762" s="644">
        <f t="shared" si="142"/>
        <v>16.450000000000045</v>
      </c>
      <c r="J762" s="645">
        <v>360000</v>
      </c>
      <c r="K762" s="646"/>
      <c r="L762" s="647">
        <f t="shared" si="143"/>
        <v>5922000.0000000168</v>
      </c>
      <c r="M762" s="647">
        <f t="shared" si="141"/>
        <v>5924297.8837716216</v>
      </c>
      <c r="N762" s="585"/>
      <c r="O762" s="14"/>
      <c r="R762">
        <f t="shared" si="135"/>
        <v>0</v>
      </c>
      <c r="S762" s="2673">
        <f t="shared" si="136"/>
        <v>5924297.8837716216</v>
      </c>
      <c r="T762" s="2673">
        <v>4822997.6230899813</v>
      </c>
      <c r="U762" s="33">
        <f t="shared" si="138"/>
        <v>1101300.2606816404</v>
      </c>
      <c r="V762" s="1104">
        <f t="shared" si="139"/>
        <v>22.834352134224424</v>
      </c>
      <c r="W762" s="33" t="str">
        <f t="shared" si="140"/>
        <v>OK</v>
      </c>
    </row>
    <row r="763" spans="1:23" x14ac:dyDescent="0.3">
      <c r="A763" s="1346">
        <v>18</v>
      </c>
      <c r="B763" s="649" t="s">
        <v>1719</v>
      </c>
      <c r="C763" s="1347">
        <v>33</v>
      </c>
      <c r="D763" s="1391" t="s">
        <v>1294</v>
      </c>
      <c r="E763" s="1402" t="s">
        <v>1616</v>
      </c>
      <c r="F763" s="660">
        <v>1</v>
      </c>
      <c r="G763" s="2217">
        <v>483.44</v>
      </c>
      <c r="H763" s="2217">
        <v>498.39</v>
      </c>
      <c r="I763" s="644">
        <f t="shared" si="142"/>
        <v>14.949999999999989</v>
      </c>
      <c r="J763" s="645">
        <v>360000</v>
      </c>
      <c r="K763" s="646"/>
      <c r="L763" s="647">
        <f t="shared" si="143"/>
        <v>5381999.9999999963</v>
      </c>
      <c r="M763" s="647">
        <f t="shared" si="141"/>
        <v>5384088.3502969872</v>
      </c>
      <c r="N763" s="585"/>
      <c r="O763" s="14"/>
      <c r="R763" t="str">
        <f t="shared" si="135"/>
        <v>33 kV Fatullah Old Circuit-2 (=H12)</v>
      </c>
      <c r="S763" s="2672">
        <f t="shared" si="136"/>
        <v>5384088.3502969872</v>
      </c>
      <c r="T763" s="2672">
        <v>5394425.806451601</v>
      </c>
      <c r="U763" s="33">
        <f t="shared" si="138"/>
        <v>-10337.456154613756</v>
      </c>
      <c r="V763" s="1104">
        <f t="shared" si="139"/>
        <v>-0.19163218710414762</v>
      </c>
      <c r="W763" s="33" t="str">
        <f t="shared" si="140"/>
        <v>OK</v>
      </c>
    </row>
    <row r="764" spans="1:23" x14ac:dyDescent="0.3">
      <c r="A764" s="1346"/>
      <c r="B764" s="649"/>
      <c r="C764" s="1347">
        <v>33</v>
      </c>
      <c r="D764" s="1391" t="s">
        <v>1295</v>
      </c>
      <c r="E764" s="1402" t="s">
        <v>1617</v>
      </c>
      <c r="F764" s="660">
        <v>1</v>
      </c>
      <c r="G764" s="2217">
        <v>483.26</v>
      </c>
      <c r="H764" s="2217">
        <v>498.58</v>
      </c>
      <c r="I764" s="644">
        <f t="shared" si="142"/>
        <v>15.319999999999993</v>
      </c>
      <c r="J764" s="645">
        <v>360000</v>
      </c>
      <c r="K764" s="646"/>
      <c r="L764" s="647">
        <f t="shared" si="143"/>
        <v>5515199.9999999972</v>
      </c>
      <c r="M764" s="647">
        <f t="shared" si="141"/>
        <v>5517340.0352207255</v>
      </c>
      <c r="N764" s="585"/>
      <c r="O764" s="14"/>
      <c r="R764">
        <f t="shared" si="135"/>
        <v>0</v>
      </c>
      <c r="S764" s="2672">
        <f t="shared" si="136"/>
        <v>5517340.0352207255</v>
      </c>
      <c r="T764" s="2672">
        <v>5265045.8404074535</v>
      </c>
      <c r="U764" s="33">
        <f t="shared" si="138"/>
        <v>252294.19481327198</v>
      </c>
      <c r="V764" s="1104">
        <f t="shared" si="139"/>
        <v>4.7918708110193267</v>
      </c>
      <c r="W764" s="33" t="str">
        <f t="shared" si="140"/>
        <v>OK</v>
      </c>
    </row>
    <row r="765" spans="1:23" x14ac:dyDescent="0.3">
      <c r="A765" s="524">
        <v>19</v>
      </c>
      <c r="B765" s="98" t="s">
        <v>1720</v>
      </c>
      <c r="C765" s="543">
        <v>33</v>
      </c>
      <c r="D765" s="920" t="s">
        <v>1294</v>
      </c>
      <c r="E765" s="996" t="s">
        <v>1721</v>
      </c>
      <c r="F765" s="3">
        <v>1</v>
      </c>
      <c r="G765" s="2220">
        <v>0</v>
      </c>
      <c r="H765" s="2220">
        <v>0</v>
      </c>
      <c r="I765" s="19">
        <f t="shared" si="142"/>
        <v>0</v>
      </c>
      <c r="J765" s="507">
        <v>360000</v>
      </c>
      <c r="K765" s="582"/>
      <c r="L765" s="21">
        <f t="shared" si="143"/>
        <v>0</v>
      </c>
      <c r="M765" s="21">
        <f t="shared" si="141"/>
        <v>0</v>
      </c>
      <c r="N765" s="585"/>
      <c r="O765" s="13"/>
      <c r="R765" t="str">
        <f t="shared" si="135"/>
        <v>33 kV Outgoing Feeder-7 (=H13)</v>
      </c>
      <c r="S765" s="2672">
        <f t="shared" si="136"/>
        <v>0</v>
      </c>
      <c r="T765" s="2672">
        <v>0</v>
      </c>
      <c r="U765" s="33">
        <f t="shared" si="138"/>
        <v>0</v>
      </c>
      <c r="V765" s="1104" t="e">
        <f t="shared" si="139"/>
        <v>#DIV/0!</v>
      </c>
      <c r="W765" s="33" t="e">
        <f t="shared" si="140"/>
        <v>#DIV/0!</v>
      </c>
    </row>
    <row r="766" spans="1:23" x14ac:dyDescent="0.3">
      <c r="A766" s="524"/>
      <c r="B766" s="98"/>
      <c r="C766" s="543">
        <v>33</v>
      </c>
      <c r="D766" s="920" t="s">
        <v>1295</v>
      </c>
      <c r="E766" s="996" t="s">
        <v>1722</v>
      </c>
      <c r="F766" s="3">
        <v>1</v>
      </c>
      <c r="G766" s="2220">
        <v>0</v>
      </c>
      <c r="H766" s="2220">
        <v>0</v>
      </c>
      <c r="I766" s="19">
        <f t="shared" si="142"/>
        <v>0</v>
      </c>
      <c r="J766" s="507">
        <v>360000</v>
      </c>
      <c r="K766" s="582"/>
      <c r="L766" s="21">
        <f t="shared" si="143"/>
        <v>0</v>
      </c>
      <c r="M766" s="21">
        <f t="shared" si="141"/>
        <v>0</v>
      </c>
      <c r="N766" s="585"/>
      <c r="O766" s="13"/>
      <c r="R766">
        <f t="shared" si="135"/>
        <v>0</v>
      </c>
      <c r="S766" s="2672">
        <f t="shared" si="136"/>
        <v>0</v>
      </c>
      <c r="T766" s="2672">
        <v>0</v>
      </c>
      <c r="U766" s="33">
        <f t="shared" si="138"/>
        <v>0</v>
      </c>
      <c r="V766" s="1104" t="e">
        <f t="shared" si="139"/>
        <v>#DIV/0!</v>
      </c>
      <c r="W766" s="33" t="e">
        <f t="shared" si="140"/>
        <v>#DIV/0!</v>
      </c>
    </row>
    <row r="767" spans="1:23" x14ac:dyDescent="0.3">
      <c r="A767" s="524">
        <v>20</v>
      </c>
      <c r="B767" s="98" t="s">
        <v>1723</v>
      </c>
      <c r="C767" s="543">
        <v>33</v>
      </c>
      <c r="D767" s="920" t="s">
        <v>1294</v>
      </c>
      <c r="E767" s="995" t="s">
        <v>1724</v>
      </c>
      <c r="F767" s="3">
        <v>1</v>
      </c>
      <c r="G767" s="2220">
        <v>0</v>
      </c>
      <c r="H767" s="2220">
        <v>0</v>
      </c>
      <c r="I767" s="19">
        <f t="shared" si="142"/>
        <v>0</v>
      </c>
      <c r="J767" s="507">
        <v>360000</v>
      </c>
      <c r="K767" s="582"/>
      <c r="L767" s="21">
        <f t="shared" si="143"/>
        <v>0</v>
      </c>
      <c r="M767" s="21">
        <f t="shared" si="141"/>
        <v>0</v>
      </c>
      <c r="N767" s="585"/>
      <c r="O767" s="13"/>
      <c r="R767" t="str">
        <f t="shared" si="135"/>
        <v>33 kV Outgoing Feeder-8 (=H14)</v>
      </c>
      <c r="S767" s="2672">
        <f t="shared" si="136"/>
        <v>0</v>
      </c>
      <c r="T767" s="2672">
        <v>0</v>
      </c>
      <c r="U767" s="33">
        <f t="shared" si="138"/>
        <v>0</v>
      </c>
      <c r="V767" s="1104" t="e">
        <f t="shared" si="139"/>
        <v>#DIV/0!</v>
      </c>
      <c r="W767" s="33" t="e">
        <f t="shared" si="140"/>
        <v>#DIV/0!</v>
      </c>
    </row>
    <row r="768" spans="1:23" x14ac:dyDescent="0.3">
      <c r="A768" s="524"/>
      <c r="B768" s="98"/>
      <c r="C768" s="543">
        <v>33</v>
      </c>
      <c r="D768" s="920" t="s">
        <v>1295</v>
      </c>
      <c r="E768" s="995" t="s">
        <v>1725</v>
      </c>
      <c r="F768" s="3">
        <v>1</v>
      </c>
      <c r="G768" s="2220">
        <v>0</v>
      </c>
      <c r="H768" s="2220">
        <v>0</v>
      </c>
      <c r="I768" s="19">
        <f t="shared" si="142"/>
        <v>0</v>
      </c>
      <c r="J768" s="507">
        <v>360000</v>
      </c>
      <c r="K768" s="581"/>
      <c r="L768" s="21">
        <f t="shared" si="143"/>
        <v>0</v>
      </c>
      <c r="M768" s="21">
        <f t="shared" si="141"/>
        <v>0</v>
      </c>
      <c r="N768" s="585"/>
      <c r="O768" s="14"/>
      <c r="R768">
        <f t="shared" si="135"/>
        <v>0</v>
      </c>
      <c r="S768" s="2672">
        <f t="shared" si="136"/>
        <v>0</v>
      </c>
      <c r="T768" s="2672">
        <v>0</v>
      </c>
      <c r="U768" s="33">
        <f t="shared" si="138"/>
        <v>0</v>
      </c>
      <c r="V768" s="1104" t="e">
        <f t="shared" si="139"/>
        <v>#DIV/0!</v>
      </c>
      <c r="W768" s="33" t="e">
        <f t="shared" si="140"/>
        <v>#DIV/0!</v>
      </c>
    </row>
    <row r="769" spans="1:23" x14ac:dyDescent="0.3">
      <c r="A769" s="524">
        <v>21</v>
      </c>
      <c r="B769" s="98" t="s">
        <v>1726</v>
      </c>
      <c r="C769" s="543">
        <v>0.41499999999999998</v>
      </c>
      <c r="D769" s="920"/>
      <c r="E769" s="995" t="s">
        <v>1727</v>
      </c>
      <c r="F769" s="3">
        <v>1</v>
      </c>
      <c r="G769" s="2220">
        <v>1135.45</v>
      </c>
      <c r="H769" s="2220">
        <v>1135.45</v>
      </c>
      <c r="I769" s="19">
        <f t="shared" si="142"/>
        <v>0</v>
      </c>
      <c r="J769" s="507">
        <v>1</v>
      </c>
      <c r="K769" s="582"/>
      <c r="L769" s="21"/>
      <c r="M769" s="21">
        <f t="shared" si="141"/>
        <v>0</v>
      </c>
      <c r="N769" s="585"/>
      <c r="O769" s="9"/>
      <c r="R769" t="str">
        <f t="shared" si="135"/>
        <v>33/0.415 kV Transformer AT-1</v>
      </c>
      <c r="S769" s="2672">
        <f t="shared" si="136"/>
        <v>0</v>
      </c>
      <c r="T769" s="2672">
        <v>0</v>
      </c>
      <c r="U769" s="33">
        <f t="shared" si="138"/>
        <v>0</v>
      </c>
      <c r="V769" s="1104" t="e">
        <f t="shared" si="139"/>
        <v>#DIV/0!</v>
      </c>
      <c r="W769" s="33" t="e">
        <f t="shared" si="140"/>
        <v>#DIV/0!</v>
      </c>
    </row>
    <row r="770" spans="1:23" x14ac:dyDescent="0.3">
      <c r="A770" s="524">
        <v>22</v>
      </c>
      <c r="B770" s="98" t="s">
        <v>1728</v>
      </c>
      <c r="C770" s="543">
        <v>0.41499999999999998</v>
      </c>
      <c r="D770" s="920"/>
      <c r="E770" s="995"/>
      <c r="F770" s="3">
        <v>1</v>
      </c>
      <c r="G770" s="2220">
        <v>0</v>
      </c>
      <c r="H770" s="2220">
        <v>0</v>
      </c>
      <c r="I770" s="19"/>
      <c r="J770" s="507">
        <v>1</v>
      </c>
      <c r="K770" s="581"/>
      <c r="L770" s="21">
        <f t="shared" si="143"/>
        <v>0</v>
      </c>
      <c r="M770" s="21">
        <f t="shared" si="141"/>
        <v>0</v>
      </c>
      <c r="N770" s="585"/>
      <c r="O770" s="12"/>
      <c r="R770" t="str">
        <f t="shared" si="135"/>
        <v>33/0.415 kV Transformer AT-2</v>
      </c>
      <c r="S770" s="2672">
        <f t="shared" si="136"/>
        <v>0</v>
      </c>
      <c r="T770" s="2672">
        <v>0</v>
      </c>
      <c r="U770" s="33">
        <f t="shared" si="138"/>
        <v>0</v>
      </c>
      <c r="V770" s="1104" t="e">
        <f t="shared" si="139"/>
        <v>#DIV/0!</v>
      </c>
      <c r="W770" s="33" t="e">
        <f t="shared" si="140"/>
        <v>#DIV/0!</v>
      </c>
    </row>
    <row r="771" spans="1:23" x14ac:dyDescent="0.3">
      <c r="A771" s="524"/>
      <c r="B771" s="94"/>
      <c r="C771" s="88"/>
      <c r="D771" s="88"/>
      <c r="E771" s="949"/>
      <c r="F771" s="37"/>
      <c r="G771" s="37"/>
      <c r="H771" s="37"/>
      <c r="I771" s="37"/>
      <c r="J771" s="93" t="s">
        <v>27</v>
      </c>
      <c r="K771" s="574"/>
      <c r="L771" s="42">
        <f>L770+L769+L767+L765+L763+L761+L759+L757+L755+L753</f>
        <v>27521999.999999996</v>
      </c>
      <c r="M771" s="42">
        <f>M770+M769+M767+M765+M763+M761+M759+M757+M755+M753</f>
        <v>27532679.222756177</v>
      </c>
      <c r="N771" s="1972"/>
      <c r="O771" s="12"/>
      <c r="R771">
        <f t="shared" si="135"/>
        <v>0</v>
      </c>
      <c r="S771" s="2672">
        <f t="shared" si="136"/>
        <v>27532679.222756177</v>
      </c>
      <c r="T771" s="2672">
        <v>25656766.044142589</v>
      </c>
      <c r="U771" s="33">
        <f t="shared" si="138"/>
        <v>1875913.1786135882</v>
      </c>
      <c r="V771" s="1104">
        <f t="shared" si="139"/>
        <v>7.3115729994422161</v>
      </c>
      <c r="W771" s="33" t="str">
        <f t="shared" si="140"/>
        <v>OK</v>
      </c>
    </row>
    <row r="772" spans="1:23" x14ac:dyDescent="0.3">
      <c r="A772" s="524"/>
      <c r="B772" s="94"/>
      <c r="C772" s="88"/>
      <c r="D772" s="88"/>
      <c r="E772" s="949"/>
      <c r="F772" s="37"/>
      <c r="G772" s="37"/>
      <c r="H772" s="37"/>
      <c r="I772" s="3159" t="s">
        <v>38</v>
      </c>
      <c r="J772" s="3160"/>
      <c r="K772" s="576">
        <f>K745</f>
        <v>40219200.000000015</v>
      </c>
      <c r="L772" s="43">
        <f>L752+L771</f>
        <v>40203600</v>
      </c>
      <c r="M772" s="43">
        <f>M771+M752</f>
        <v>40219200.000000015</v>
      </c>
      <c r="N772" s="29">
        <f>(M772-L772)/L772*100</f>
        <v>3.8802495298965518E-2</v>
      </c>
      <c r="O772" s="1656"/>
    </row>
    <row r="773" spans="1:23" x14ac:dyDescent="0.3">
      <c r="A773" s="511"/>
      <c r="B773" s="523"/>
      <c r="C773" s="520"/>
      <c r="D773" s="596"/>
      <c r="K773" s="580"/>
      <c r="L773" s="511"/>
      <c r="M773" s="511"/>
      <c r="N773" s="56"/>
      <c r="O773" s="511"/>
    </row>
    <row r="774" spans="1:23" x14ac:dyDescent="0.3">
      <c r="A774" s="511"/>
      <c r="B774" t="s">
        <v>222</v>
      </c>
      <c r="E774"/>
      <c r="N774" s="56"/>
      <c r="O774" s="511"/>
    </row>
    <row r="775" spans="1:23" x14ac:dyDescent="0.3">
      <c r="A775" s="511"/>
      <c r="E775"/>
      <c r="N775" s="56"/>
      <c r="O775" s="511"/>
    </row>
    <row r="776" spans="1:23" x14ac:dyDescent="0.3">
      <c r="A776" s="511"/>
      <c r="E776"/>
      <c r="N776" s="56"/>
      <c r="O776" s="511"/>
    </row>
    <row r="777" spans="1:23" x14ac:dyDescent="0.3">
      <c r="A777" s="511"/>
      <c r="E777"/>
      <c r="N777" s="56"/>
      <c r="O777" s="511"/>
    </row>
    <row r="778" spans="1:23" x14ac:dyDescent="0.3">
      <c r="A778" s="511"/>
      <c r="E778"/>
      <c r="N778" s="56"/>
      <c r="O778" s="511"/>
    </row>
    <row r="779" spans="1:23" x14ac:dyDescent="0.3">
      <c r="A779" s="511"/>
      <c r="B779" s="523"/>
      <c r="C779" s="520"/>
      <c r="E779"/>
      <c r="N779" s="56"/>
      <c r="O779" s="511"/>
    </row>
    <row r="780" spans="1:23" x14ac:dyDescent="0.3">
      <c r="A780" s="511"/>
      <c r="B780" s="523"/>
      <c r="C780" s="520"/>
      <c r="E780"/>
      <c r="N780" s="56"/>
      <c r="O780" s="511"/>
    </row>
    <row r="781" spans="1:23" x14ac:dyDescent="0.3">
      <c r="A781" s="511"/>
      <c r="B781" s="523"/>
      <c r="C781" s="520"/>
      <c r="E781"/>
      <c r="N781" s="56"/>
      <c r="O781" s="511"/>
    </row>
    <row r="782" spans="1:23" x14ac:dyDescent="0.3">
      <c r="A782" s="511"/>
      <c r="B782" s="523"/>
      <c r="C782" s="520"/>
      <c r="E782"/>
      <c r="N782" s="56"/>
      <c r="O782" s="511"/>
    </row>
    <row r="783" spans="1:23" x14ac:dyDescent="0.3">
      <c r="A783" s="511"/>
      <c r="B783" s="523"/>
      <c r="C783" s="520"/>
      <c r="E783"/>
      <c r="N783" s="56"/>
      <c r="O783" s="511"/>
    </row>
    <row r="784" spans="1:23" x14ac:dyDescent="0.3">
      <c r="A784" s="511"/>
      <c r="B784" s="523"/>
      <c r="C784" s="520"/>
      <c r="E784"/>
      <c r="N784" s="56"/>
      <c r="O784" s="511"/>
    </row>
    <row r="785" spans="1:23" ht="31.2" x14ac:dyDescent="0.3">
      <c r="A785" s="3086" t="s">
        <v>907</v>
      </c>
      <c r="B785" s="3086"/>
      <c r="C785" s="3086"/>
      <c r="D785" s="3086"/>
      <c r="E785" s="3086"/>
      <c r="F785" s="3086"/>
      <c r="G785" s="3086"/>
      <c r="H785" s="3086"/>
      <c r="I785" s="3086"/>
      <c r="J785" s="3086"/>
      <c r="K785" s="3086"/>
      <c r="L785" s="3086"/>
      <c r="M785" s="3086"/>
      <c r="N785" s="3086"/>
      <c r="O785" s="629" t="str">
        <f>$O$6</f>
        <v>Month August-2023</v>
      </c>
      <c r="R785" s="1103" t="s">
        <v>4084</v>
      </c>
      <c r="S785" s="2672" t="str">
        <f>O785</f>
        <v>Month August-2023</v>
      </c>
      <c r="T785" s="2672" t="s">
        <v>5037</v>
      </c>
      <c r="U785" s="1103" t="s">
        <v>15</v>
      </c>
      <c r="V785" s="1103" t="s">
        <v>4085</v>
      </c>
      <c r="W785" s="1103" t="s">
        <v>17</v>
      </c>
    </row>
    <row r="786" spans="1:23" x14ac:dyDescent="0.3">
      <c r="A786" s="3087" t="s">
        <v>0</v>
      </c>
      <c r="B786" s="3089" t="s">
        <v>1</v>
      </c>
      <c r="C786" s="3091" t="s">
        <v>2</v>
      </c>
      <c r="D786" s="3092"/>
      <c r="E786" s="3093"/>
      <c r="F786" s="3096" t="s">
        <v>3</v>
      </c>
      <c r="G786" s="3091" t="s">
        <v>4</v>
      </c>
      <c r="H786" s="3093"/>
      <c r="I786" s="3068"/>
      <c r="J786" s="3096" t="s">
        <v>5</v>
      </c>
      <c r="K786" s="3091" t="s">
        <v>6</v>
      </c>
      <c r="L786" s="3068"/>
      <c r="M786" s="95" t="s">
        <v>29</v>
      </c>
      <c r="N786" s="1985"/>
      <c r="O786" s="3067" t="s">
        <v>7</v>
      </c>
    </row>
    <row r="787" spans="1:23" ht="46.8" x14ac:dyDescent="0.3">
      <c r="A787" s="3088"/>
      <c r="B787" s="3090"/>
      <c r="C787" s="3084" t="s">
        <v>824</v>
      </c>
      <c r="D787" s="3085"/>
      <c r="E787" s="969" t="s">
        <v>9</v>
      </c>
      <c r="F787" s="3088"/>
      <c r="G787" s="2218" t="str">
        <f>'NORTH-1'!G8</f>
        <v>Reading at 00.00hr 
01.08.2023</v>
      </c>
      <c r="H787" s="2218" t="str">
        <f>'NORTH-1'!H8</f>
        <v>Reading at 00.00hr 
01.09.2023</v>
      </c>
      <c r="I787" s="1" t="s">
        <v>10</v>
      </c>
      <c r="J787" s="3088"/>
      <c r="K787" s="1" t="s">
        <v>11</v>
      </c>
      <c r="L787" s="1" t="s">
        <v>12</v>
      </c>
      <c r="M787" s="508" t="s">
        <v>30</v>
      </c>
      <c r="N787" s="1986" t="s">
        <v>41</v>
      </c>
      <c r="O787" s="3068"/>
      <c r="S787" s="2672">
        <v>15283200.000000071</v>
      </c>
      <c r="T787" s="2672">
        <v>15283200.000000071</v>
      </c>
      <c r="U787" s="33">
        <f>S787-T787</f>
        <v>0</v>
      </c>
      <c r="V787" s="1104">
        <f>U787/T787*100</f>
        <v>0</v>
      </c>
      <c r="W787" s="33" t="str">
        <f>IF(V787&gt;40,"FAULT",IF(V787&lt;-40,"CHECK","OK"))</f>
        <v>OK</v>
      </c>
    </row>
    <row r="788" spans="1:23" x14ac:dyDescent="0.3">
      <c r="A788" s="594">
        <v>1</v>
      </c>
      <c r="B788" s="551">
        <v>2</v>
      </c>
      <c r="C788" s="551">
        <v>3</v>
      </c>
      <c r="D788" s="551">
        <v>4</v>
      </c>
      <c r="E788" s="551">
        <v>5</v>
      </c>
      <c r="F788" s="551">
        <v>6</v>
      </c>
      <c r="G788" s="2618">
        <f>'PDB Bill AMR'!$H$5</f>
        <v>8</v>
      </c>
      <c r="H788" s="2618">
        <f>'PDB Bill AMR'!$H$5</f>
        <v>8</v>
      </c>
      <c r="I788" s="594" t="s">
        <v>2021</v>
      </c>
      <c r="J788" s="594">
        <v>10</v>
      </c>
      <c r="K788" s="2623" t="s">
        <v>2022</v>
      </c>
      <c r="L788" s="2623" t="s">
        <v>5041</v>
      </c>
      <c r="M788" s="594">
        <v>13</v>
      </c>
      <c r="N788" s="594">
        <v>14</v>
      </c>
      <c r="O788" s="594">
        <v>15</v>
      </c>
      <c r="V788" s="1104"/>
      <c r="W788" s="33"/>
    </row>
    <row r="789" spans="1:23" x14ac:dyDescent="0.3">
      <c r="A789" s="524"/>
      <c r="B789" s="513" t="s">
        <v>4732</v>
      </c>
      <c r="C789" s="514"/>
      <c r="D789" s="514"/>
      <c r="E789" s="957"/>
      <c r="F789" s="514"/>
      <c r="G789" s="2211"/>
      <c r="H789" s="2211"/>
      <c r="I789" s="514"/>
      <c r="J789" s="514"/>
      <c r="K789" s="573"/>
      <c r="L789" s="514"/>
      <c r="M789" s="515"/>
      <c r="N789" s="1987"/>
      <c r="O789" s="11"/>
      <c r="V789" s="1104"/>
      <c r="W789" s="33"/>
    </row>
    <row r="790" spans="1:23" x14ac:dyDescent="0.3">
      <c r="A790" s="507">
        <v>3</v>
      </c>
      <c r="B790" s="98" t="s">
        <v>1729</v>
      </c>
      <c r="C790" s="72">
        <v>11</v>
      </c>
      <c r="D790" s="943"/>
      <c r="E790" s="964" t="s">
        <v>1730</v>
      </c>
      <c r="F790" s="31">
        <v>1</v>
      </c>
      <c r="G790" s="4">
        <v>723.58</v>
      </c>
      <c r="H790" s="4">
        <v>749.07</v>
      </c>
      <c r="I790" s="20">
        <f>H790-G790</f>
        <v>25.490000000000009</v>
      </c>
      <c r="J790" s="507">
        <v>250000</v>
      </c>
      <c r="K790" s="585">
        <f>F790*I790*J790</f>
        <v>6372500.0000000019</v>
      </c>
      <c r="L790" s="21"/>
      <c r="M790" s="21">
        <f>K790*$M$752/$K$792</f>
        <v>6459836.4884527614</v>
      </c>
      <c r="N790" s="1972"/>
      <c r="O790" s="11"/>
      <c r="V790" s="1104"/>
      <c r="W790" s="33"/>
    </row>
    <row r="791" spans="1:23" ht="26.4" customHeight="1" x14ac:dyDescent="0.3">
      <c r="A791" s="507">
        <v>20</v>
      </c>
      <c r="B791" s="98" t="s">
        <v>1764</v>
      </c>
      <c r="C791" s="72">
        <v>11</v>
      </c>
      <c r="D791" s="944"/>
      <c r="E791" s="964" t="s">
        <v>1765</v>
      </c>
      <c r="F791" s="31">
        <v>1</v>
      </c>
      <c r="G791" s="4">
        <v>632.16</v>
      </c>
      <c r="H791" s="4">
        <v>656.73</v>
      </c>
      <c r="I791" s="20">
        <f>H791-G791</f>
        <v>24.57000000000005</v>
      </c>
      <c r="J791" s="507">
        <v>250000</v>
      </c>
      <c r="K791" s="585">
        <f>F791*I791*J791</f>
        <v>6142500.0000000121</v>
      </c>
      <c r="L791" s="21"/>
      <c r="M791" s="21">
        <f>K791*$M$752/$K$792</f>
        <v>6226684.2887910791</v>
      </c>
      <c r="N791" s="1972"/>
      <c r="O791" s="11"/>
      <c r="V791" s="1104"/>
      <c r="W791" s="33"/>
    </row>
    <row r="792" spans="1:23" x14ac:dyDescent="0.3">
      <c r="A792" s="524"/>
      <c r="B792" s="94"/>
      <c r="C792" s="88"/>
      <c r="D792" s="88"/>
      <c r="E792" s="949"/>
      <c r="F792" s="37"/>
      <c r="G792" s="37">
        <v>0</v>
      </c>
      <c r="H792" s="37">
        <v>0</v>
      </c>
      <c r="I792" s="37"/>
      <c r="J792" s="94" t="s">
        <v>27</v>
      </c>
      <c r="K792" s="586">
        <f>SUM(K790:K791)</f>
        <v>12515000.000000015</v>
      </c>
      <c r="L792" s="42"/>
      <c r="M792" s="42">
        <f>SUM(M790:M791)</f>
        <v>12686520.777243841</v>
      </c>
      <c r="N792" s="1972"/>
      <c r="O792" s="11"/>
      <c r="V792" s="1104"/>
      <c r="W792" s="33"/>
    </row>
    <row r="793" spans="1:23" x14ac:dyDescent="0.3">
      <c r="A793" s="519"/>
      <c r="B793" s="532" t="s">
        <v>4733</v>
      </c>
      <c r="C793" s="533"/>
      <c r="D793" s="533"/>
      <c r="E793" s="963"/>
      <c r="F793" s="533"/>
      <c r="G793" s="2216">
        <v>0</v>
      </c>
      <c r="H793" s="2216">
        <v>0</v>
      </c>
      <c r="I793" s="533"/>
      <c r="J793" s="533"/>
      <c r="K793" s="578"/>
      <c r="L793" s="533"/>
      <c r="M793" s="536"/>
      <c r="N793" s="1982"/>
      <c r="O793" s="507"/>
      <c r="V793" s="1104"/>
      <c r="W793" s="33"/>
    </row>
    <row r="794" spans="1:23" x14ac:dyDescent="0.3">
      <c r="A794" s="519">
        <v>4</v>
      </c>
      <c r="B794" s="98" t="s">
        <v>1731</v>
      </c>
      <c r="C794" s="72">
        <v>11</v>
      </c>
      <c r="D794" s="3135"/>
      <c r="E794" s="964" t="s">
        <v>1732</v>
      </c>
      <c r="F794" s="31">
        <v>1</v>
      </c>
      <c r="G794" s="2220">
        <v>0</v>
      </c>
      <c r="H794" s="2220">
        <v>0</v>
      </c>
      <c r="I794" s="19">
        <f t="shared" ref="I794:I809" si="144">H794-G794</f>
        <v>0</v>
      </c>
      <c r="J794" s="507">
        <v>60000</v>
      </c>
      <c r="K794" s="581"/>
      <c r="L794" s="21">
        <f t="shared" ref="L794:L809" si="145">I794*J794</f>
        <v>0</v>
      </c>
      <c r="M794" s="21">
        <f>L794*$K$810/$L$810</f>
        <v>0</v>
      </c>
      <c r="N794" s="585"/>
      <c r="O794" s="14"/>
      <c r="R794" t="str">
        <f t="shared" ref="R794:R809" si="146">B794</f>
        <v>11 kV Outgoing Feeder-1 (=F1)</v>
      </c>
      <c r="S794" s="2672">
        <f t="shared" ref="S794:S809" si="147">M794</f>
        <v>0</v>
      </c>
      <c r="T794" s="2672">
        <v>0</v>
      </c>
      <c r="U794" s="33">
        <f t="shared" ref="U794:U809" si="148">S794-T794</f>
        <v>0</v>
      </c>
      <c r="V794" s="1104" t="e">
        <f t="shared" ref="V794:V809" si="149">U794/T794*100</f>
        <v>#DIV/0!</v>
      </c>
      <c r="W794" s="33" t="e">
        <f t="shared" ref="W794:W809" si="150">IF(V794&gt;40,"FAULT",IF(V794&lt;-40,"CHECK","OK"))</f>
        <v>#DIV/0!</v>
      </c>
    </row>
    <row r="795" spans="1:23" x14ac:dyDescent="0.3">
      <c r="A795" s="519">
        <v>5</v>
      </c>
      <c r="B795" s="98" t="s">
        <v>1733</v>
      </c>
      <c r="C795" s="72">
        <v>11</v>
      </c>
      <c r="D795" s="3136"/>
      <c r="E795" s="964" t="s">
        <v>1734</v>
      </c>
      <c r="F795" s="31">
        <v>1</v>
      </c>
      <c r="G795" s="2220">
        <v>0</v>
      </c>
      <c r="H795" s="2220">
        <v>0</v>
      </c>
      <c r="I795" s="19">
        <f t="shared" si="144"/>
        <v>0</v>
      </c>
      <c r="J795" s="507">
        <v>60000</v>
      </c>
      <c r="K795" s="581"/>
      <c r="L795" s="21">
        <f t="shared" si="145"/>
        <v>0</v>
      </c>
      <c r="M795" s="21">
        <f t="shared" ref="M795:M809" si="151">L795*$K$810/$L$810</f>
        <v>0</v>
      </c>
      <c r="N795" s="585"/>
      <c r="O795" s="14"/>
      <c r="R795" t="str">
        <f t="shared" si="146"/>
        <v>11 kV Outgoing Feeder-2 (=F2)</v>
      </c>
      <c r="S795" s="2672">
        <f t="shared" si="147"/>
        <v>0</v>
      </c>
      <c r="T795" s="2672">
        <v>0</v>
      </c>
      <c r="U795" s="33">
        <f t="shared" si="148"/>
        <v>0</v>
      </c>
      <c r="V795" s="1104" t="e">
        <f t="shared" si="149"/>
        <v>#DIV/0!</v>
      </c>
      <c r="W795" s="33" t="e">
        <f t="shared" si="150"/>
        <v>#DIV/0!</v>
      </c>
    </row>
    <row r="796" spans="1:23" x14ac:dyDescent="0.3">
      <c r="A796" s="519">
        <v>6</v>
      </c>
      <c r="B796" s="98" t="s">
        <v>1735</v>
      </c>
      <c r="C796" s="72">
        <v>11</v>
      </c>
      <c r="D796" s="3136" t="s">
        <v>1736</v>
      </c>
      <c r="E796" s="964" t="s">
        <v>1737</v>
      </c>
      <c r="F796" s="31">
        <v>1</v>
      </c>
      <c r="G796" s="2220">
        <v>887.81</v>
      </c>
      <c r="H796" s="2220">
        <v>924.36</v>
      </c>
      <c r="I796" s="19">
        <f t="shared" si="144"/>
        <v>36.550000000000068</v>
      </c>
      <c r="J796" s="507">
        <v>60000</v>
      </c>
      <c r="K796" s="581"/>
      <c r="L796" s="21">
        <f t="shared" si="145"/>
        <v>2193000.0000000042</v>
      </c>
      <c r="M796" s="21">
        <f t="shared" si="151"/>
        <v>2225117.9730709866</v>
      </c>
      <c r="N796" s="585" t="s">
        <v>111</v>
      </c>
      <c r="O796" s="14"/>
      <c r="R796" t="str">
        <f t="shared" si="146"/>
        <v>11 kV Morakhalpar (=F3)</v>
      </c>
      <c r="S796" s="2672">
        <f t="shared" si="147"/>
        <v>2225117.9730709866</v>
      </c>
      <c r="T796" s="2672">
        <v>1919103.2773619229</v>
      </c>
      <c r="U796" s="33">
        <f t="shared" si="148"/>
        <v>306014.69570906367</v>
      </c>
      <c r="V796" s="1104">
        <f t="shared" si="149"/>
        <v>15.945712735675377</v>
      </c>
      <c r="W796" s="33" t="str">
        <f t="shared" si="150"/>
        <v>OK</v>
      </c>
    </row>
    <row r="797" spans="1:23" x14ac:dyDescent="0.3">
      <c r="A797" s="519">
        <v>7</v>
      </c>
      <c r="B797" s="98" t="s">
        <v>1738</v>
      </c>
      <c r="C797" s="72">
        <v>11</v>
      </c>
      <c r="D797" s="3136" t="s">
        <v>1736</v>
      </c>
      <c r="E797" s="964" t="s">
        <v>1739</v>
      </c>
      <c r="F797" s="31">
        <v>1</v>
      </c>
      <c r="G797" s="2220">
        <v>414.63</v>
      </c>
      <c r="H797" s="2220">
        <v>441.19</v>
      </c>
      <c r="I797" s="19">
        <f t="shared" si="144"/>
        <v>26.560000000000002</v>
      </c>
      <c r="J797" s="507">
        <v>60000</v>
      </c>
      <c r="K797" s="581"/>
      <c r="L797" s="21">
        <f t="shared" si="145"/>
        <v>1593600.0000000002</v>
      </c>
      <c r="M797" s="21">
        <f t="shared" si="151"/>
        <v>1616939.353345152</v>
      </c>
      <c r="N797" s="585" t="s">
        <v>111</v>
      </c>
      <c r="O797" s="14"/>
      <c r="R797" t="str">
        <f t="shared" si="146"/>
        <v>11 kV Achimtola (=F4)</v>
      </c>
      <c r="S797" s="2671">
        <f t="shared" si="147"/>
        <v>1616939.353345152</v>
      </c>
      <c r="T797" s="2671">
        <v>1431521.3433137769</v>
      </c>
      <c r="U797" s="33">
        <f t="shared" si="148"/>
        <v>185418.0100313751</v>
      </c>
      <c r="V797" s="1104">
        <f t="shared" si="149"/>
        <v>12.952514532696918</v>
      </c>
      <c r="W797" s="33" t="str">
        <f t="shared" si="150"/>
        <v>OK</v>
      </c>
    </row>
    <row r="798" spans="1:23" x14ac:dyDescent="0.3">
      <c r="A798" s="519">
        <v>8</v>
      </c>
      <c r="B798" s="98" t="s">
        <v>1740</v>
      </c>
      <c r="C798" s="72">
        <v>11</v>
      </c>
      <c r="D798" s="3136" t="s">
        <v>1736</v>
      </c>
      <c r="E798" s="964" t="s">
        <v>1741</v>
      </c>
      <c r="F798" s="31">
        <v>1</v>
      </c>
      <c r="G798" s="2220">
        <v>530.35</v>
      </c>
      <c r="H798" s="2220">
        <v>541.83000000000004</v>
      </c>
      <c r="I798" s="19">
        <f t="shared" si="144"/>
        <v>11.480000000000018</v>
      </c>
      <c r="J798" s="507">
        <v>60000</v>
      </c>
      <c r="K798" s="581"/>
      <c r="L798" s="21">
        <f t="shared" si="145"/>
        <v>688800.00000000105</v>
      </c>
      <c r="M798" s="21">
        <f t="shared" si="151"/>
        <v>698887.94338864344</v>
      </c>
      <c r="N798" s="585" t="s">
        <v>111</v>
      </c>
      <c r="O798" s="14"/>
      <c r="R798" t="str">
        <f t="shared" si="146"/>
        <v>11 kV Horihorpara (=F5)</v>
      </c>
      <c r="S798" s="2672">
        <f t="shared" si="147"/>
        <v>698887.94338864344</v>
      </c>
      <c r="T798" s="2672">
        <v>713358.7902083759</v>
      </c>
      <c r="U798" s="33">
        <f t="shared" si="148"/>
        <v>-14470.846819732455</v>
      </c>
      <c r="V798" s="1104">
        <f t="shared" si="149"/>
        <v>-2.0285509926225824</v>
      </c>
      <c r="W798" s="33" t="str">
        <f t="shared" si="150"/>
        <v>OK</v>
      </c>
    </row>
    <row r="799" spans="1:23" x14ac:dyDescent="0.3">
      <c r="A799" s="519">
        <v>9</v>
      </c>
      <c r="B799" s="98" t="s">
        <v>1742</v>
      </c>
      <c r="C799" s="72">
        <v>11</v>
      </c>
      <c r="D799" s="3136" t="s">
        <v>1736</v>
      </c>
      <c r="E799" s="964" t="s">
        <v>1743</v>
      </c>
      <c r="F799" s="31">
        <v>1</v>
      </c>
      <c r="G799" s="2220">
        <v>1177.6300000000001</v>
      </c>
      <c r="H799" s="2220">
        <v>1209.06</v>
      </c>
      <c r="I799" s="19">
        <f t="shared" si="144"/>
        <v>31.429999999999836</v>
      </c>
      <c r="J799" s="507">
        <v>60000</v>
      </c>
      <c r="K799" s="581"/>
      <c r="L799" s="21">
        <f t="shared" si="145"/>
        <v>1885799.9999999902</v>
      </c>
      <c r="M799" s="21">
        <f t="shared" si="151"/>
        <v>1913418.8206188953</v>
      </c>
      <c r="N799" s="585" t="s">
        <v>111</v>
      </c>
      <c r="O799" s="14"/>
      <c r="R799" t="str">
        <f t="shared" si="146"/>
        <v>11 kV Amtola Feeder (=F6)</v>
      </c>
      <c r="S799" s="2672">
        <f t="shared" si="147"/>
        <v>1913418.8206188953</v>
      </c>
      <c r="T799" s="2672">
        <v>1823628.4897835406</v>
      </c>
      <c r="U799" s="33">
        <f t="shared" si="148"/>
        <v>89790.330835354747</v>
      </c>
      <c r="V799" s="1104">
        <f t="shared" si="149"/>
        <v>4.9237183636022603</v>
      </c>
      <c r="W799" s="33" t="str">
        <f t="shared" si="150"/>
        <v>OK</v>
      </c>
    </row>
    <row r="800" spans="1:23" x14ac:dyDescent="0.3">
      <c r="A800" s="519">
        <v>10</v>
      </c>
      <c r="B800" s="98" t="s">
        <v>1744</v>
      </c>
      <c r="C800" s="72">
        <v>11</v>
      </c>
      <c r="D800" s="3136"/>
      <c r="E800" s="964" t="s">
        <v>1745</v>
      </c>
      <c r="F800" s="31">
        <v>1</v>
      </c>
      <c r="G800" s="2220">
        <v>0</v>
      </c>
      <c r="H800" s="2220">
        <v>0</v>
      </c>
      <c r="I800" s="19">
        <f t="shared" si="144"/>
        <v>0</v>
      </c>
      <c r="J800" s="507">
        <v>60000</v>
      </c>
      <c r="K800" s="581"/>
      <c r="L800" s="21">
        <f t="shared" si="145"/>
        <v>0</v>
      </c>
      <c r="M800" s="21">
        <f t="shared" si="151"/>
        <v>0</v>
      </c>
      <c r="N800" s="585"/>
      <c r="O800" s="14"/>
      <c r="R800" t="str">
        <f t="shared" si="146"/>
        <v>11 kV Outgoing Feeder-7 (=F7)</v>
      </c>
      <c r="S800" s="2673">
        <f t="shared" si="147"/>
        <v>0</v>
      </c>
      <c r="T800" s="2673">
        <v>0</v>
      </c>
      <c r="U800" s="33">
        <f t="shared" si="148"/>
        <v>0</v>
      </c>
      <c r="V800" s="1104" t="e">
        <f t="shared" si="149"/>
        <v>#DIV/0!</v>
      </c>
      <c r="W800" s="33" t="e">
        <f t="shared" si="150"/>
        <v>#DIV/0!</v>
      </c>
    </row>
    <row r="801" spans="1:23" x14ac:dyDescent="0.3">
      <c r="A801" s="519">
        <v>11</v>
      </c>
      <c r="B801" s="98" t="s">
        <v>1746</v>
      </c>
      <c r="C801" s="72">
        <v>11</v>
      </c>
      <c r="D801" s="3136"/>
      <c r="E801" s="964" t="s">
        <v>1747</v>
      </c>
      <c r="F801" s="31">
        <v>1</v>
      </c>
      <c r="G801" s="2220">
        <v>0</v>
      </c>
      <c r="H801" s="2220">
        <v>0</v>
      </c>
      <c r="I801" s="19">
        <f t="shared" si="144"/>
        <v>0</v>
      </c>
      <c r="J801" s="507">
        <v>60000</v>
      </c>
      <c r="K801" s="581"/>
      <c r="L801" s="21">
        <f t="shared" si="145"/>
        <v>0</v>
      </c>
      <c r="M801" s="21">
        <f t="shared" si="151"/>
        <v>0</v>
      </c>
      <c r="N801" s="585"/>
      <c r="O801" s="14"/>
      <c r="R801" t="str">
        <f t="shared" si="146"/>
        <v>11 kV Outgoing Feeder-8 with BPT-1</v>
      </c>
      <c r="S801" s="2672">
        <f t="shared" si="147"/>
        <v>0</v>
      </c>
      <c r="T801" s="2672">
        <v>0</v>
      </c>
      <c r="U801" s="33">
        <f t="shared" si="148"/>
        <v>0</v>
      </c>
      <c r="V801" s="1104" t="e">
        <f t="shared" si="149"/>
        <v>#DIV/0!</v>
      </c>
      <c r="W801" s="33" t="e">
        <f t="shared" si="150"/>
        <v>#DIV/0!</v>
      </c>
    </row>
    <row r="802" spans="1:23" x14ac:dyDescent="0.3">
      <c r="A802" s="519">
        <v>12</v>
      </c>
      <c r="B802" s="98" t="s">
        <v>1748</v>
      </c>
      <c r="C802" s="72">
        <v>11</v>
      </c>
      <c r="D802" s="3136"/>
      <c r="E802" s="964" t="s">
        <v>1749</v>
      </c>
      <c r="F802" s="31">
        <v>1</v>
      </c>
      <c r="G802" s="2220">
        <v>0</v>
      </c>
      <c r="H802" s="2220">
        <v>0</v>
      </c>
      <c r="I802" s="19">
        <f t="shared" si="144"/>
        <v>0</v>
      </c>
      <c r="J802" s="507">
        <v>60000</v>
      </c>
      <c r="K802" s="581"/>
      <c r="L802" s="21">
        <f t="shared" si="145"/>
        <v>0</v>
      </c>
      <c r="M802" s="21">
        <f t="shared" si="151"/>
        <v>0</v>
      </c>
      <c r="N802" s="585"/>
      <c r="O802" s="14"/>
      <c r="R802" t="str">
        <f t="shared" si="146"/>
        <v>11 kV Outgoing Feeder-9 with BPT-2</v>
      </c>
      <c r="S802" s="2672">
        <f t="shared" si="147"/>
        <v>0</v>
      </c>
      <c r="T802" s="2672">
        <v>0</v>
      </c>
      <c r="U802" s="33">
        <f t="shared" si="148"/>
        <v>0</v>
      </c>
      <c r="V802" s="1104" t="e">
        <f t="shared" si="149"/>
        <v>#DIV/0!</v>
      </c>
      <c r="W802" s="33" t="e">
        <f t="shared" si="150"/>
        <v>#DIV/0!</v>
      </c>
    </row>
    <row r="803" spans="1:23" x14ac:dyDescent="0.3">
      <c r="A803" s="519">
        <v>13</v>
      </c>
      <c r="B803" s="98" t="s">
        <v>1750</v>
      </c>
      <c r="C803" s="72">
        <v>11</v>
      </c>
      <c r="D803" s="3136"/>
      <c r="E803" s="964" t="s">
        <v>1751</v>
      </c>
      <c r="F803" s="31">
        <v>1</v>
      </c>
      <c r="G803" s="2220">
        <v>0</v>
      </c>
      <c r="H803" s="2220">
        <v>0</v>
      </c>
      <c r="I803" s="19">
        <f t="shared" si="144"/>
        <v>0</v>
      </c>
      <c r="J803" s="507">
        <v>60000</v>
      </c>
      <c r="K803" s="581"/>
      <c r="L803" s="21">
        <f t="shared" si="145"/>
        <v>0</v>
      </c>
      <c r="M803" s="21">
        <f t="shared" si="151"/>
        <v>0</v>
      </c>
      <c r="N803" s="585"/>
      <c r="O803" s="14"/>
      <c r="R803" t="str">
        <f t="shared" si="146"/>
        <v>11 kV Outgoing Feeder-10 (=F8)</v>
      </c>
      <c r="S803" s="2672">
        <f t="shared" si="147"/>
        <v>0</v>
      </c>
      <c r="T803" s="2672">
        <v>0</v>
      </c>
      <c r="U803" s="33">
        <f t="shared" si="148"/>
        <v>0</v>
      </c>
      <c r="V803" s="1104" t="e">
        <f t="shared" si="149"/>
        <v>#DIV/0!</v>
      </c>
      <c r="W803" s="33" t="e">
        <f t="shared" si="150"/>
        <v>#DIV/0!</v>
      </c>
    </row>
    <row r="804" spans="1:23" x14ac:dyDescent="0.3">
      <c r="A804" s="519">
        <v>14</v>
      </c>
      <c r="B804" s="98" t="s">
        <v>1752</v>
      </c>
      <c r="C804" s="72">
        <v>11</v>
      </c>
      <c r="D804" s="3136"/>
      <c r="E804" s="964" t="s">
        <v>1753</v>
      </c>
      <c r="F804" s="31">
        <v>1</v>
      </c>
      <c r="G804" s="2220">
        <v>0</v>
      </c>
      <c r="H804" s="2220">
        <v>0</v>
      </c>
      <c r="I804" s="19">
        <f t="shared" si="144"/>
        <v>0</v>
      </c>
      <c r="J804" s="507">
        <v>60000</v>
      </c>
      <c r="K804" s="581"/>
      <c r="L804" s="21">
        <f t="shared" si="145"/>
        <v>0</v>
      </c>
      <c r="M804" s="21">
        <f t="shared" si="151"/>
        <v>0</v>
      </c>
      <c r="N804" s="585"/>
      <c r="O804" s="14"/>
      <c r="R804" t="str">
        <f t="shared" si="146"/>
        <v>11 kV Outgoing Feeder-11 (=F9)</v>
      </c>
      <c r="S804" s="2672">
        <f t="shared" si="147"/>
        <v>0</v>
      </c>
      <c r="T804" s="2672">
        <v>0</v>
      </c>
      <c r="U804" s="33">
        <f t="shared" si="148"/>
        <v>0</v>
      </c>
      <c r="V804" s="1104" t="e">
        <f t="shared" si="149"/>
        <v>#DIV/0!</v>
      </c>
      <c r="W804" s="33" t="e">
        <f t="shared" si="150"/>
        <v>#DIV/0!</v>
      </c>
    </row>
    <row r="805" spans="1:23" x14ac:dyDescent="0.3">
      <c r="A805" s="519">
        <v>15</v>
      </c>
      <c r="B805" s="98" t="s">
        <v>1754</v>
      </c>
      <c r="C805" s="72">
        <v>11</v>
      </c>
      <c r="D805" s="3136" t="s">
        <v>1736</v>
      </c>
      <c r="E805" s="964" t="s">
        <v>1755</v>
      </c>
      <c r="F805" s="31">
        <v>1</v>
      </c>
      <c r="G805" s="2220">
        <v>157.05000000000001</v>
      </c>
      <c r="H805" s="2220">
        <v>176.71</v>
      </c>
      <c r="I805" s="19">
        <f t="shared" si="144"/>
        <v>19.659999999999997</v>
      </c>
      <c r="J805" s="507">
        <v>60000</v>
      </c>
      <c r="K805" s="581"/>
      <c r="L805" s="21">
        <f t="shared" si="145"/>
        <v>1179599.9999999998</v>
      </c>
      <c r="M805" s="21">
        <f t="shared" si="151"/>
        <v>1196876.0424234066</v>
      </c>
      <c r="N805" s="585" t="s">
        <v>111</v>
      </c>
      <c r="O805" s="14"/>
      <c r="R805" t="str">
        <f t="shared" si="146"/>
        <v>11 kV Nabinagar (=F10)</v>
      </c>
      <c r="S805" s="2672">
        <f t="shared" si="147"/>
        <v>1196876.0424234066</v>
      </c>
      <c r="T805" s="2672">
        <v>1264590.5826421215</v>
      </c>
      <c r="U805" s="33">
        <f t="shared" si="148"/>
        <v>-67714.540218714857</v>
      </c>
      <c r="V805" s="1104">
        <f t="shared" si="149"/>
        <v>-5.3546611170579972</v>
      </c>
      <c r="W805" s="33" t="str">
        <f t="shared" si="150"/>
        <v>OK</v>
      </c>
    </row>
    <row r="806" spans="1:23" x14ac:dyDescent="0.3">
      <c r="A806" s="519">
        <v>16</v>
      </c>
      <c r="B806" s="98" t="s">
        <v>1756</v>
      </c>
      <c r="C806" s="72">
        <v>11</v>
      </c>
      <c r="D806" s="3136" t="s">
        <v>1736</v>
      </c>
      <c r="E806" s="964" t="s">
        <v>1757</v>
      </c>
      <c r="F806" s="31">
        <v>1</v>
      </c>
      <c r="G806" s="2220">
        <v>68.319999999999993</v>
      </c>
      <c r="H806" s="2220">
        <v>78.52</v>
      </c>
      <c r="I806" s="19">
        <f t="shared" si="144"/>
        <v>10.200000000000003</v>
      </c>
      <c r="J806" s="507">
        <v>60000</v>
      </c>
      <c r="K806" s="581"/>
      <c r="L806" s="21">
        <f t="shared" si="145"/>
        <v>612000.00000000012</v>
      </c>
      <c r="M806" s="21">
        <f t="shared" si="151"/>
        <v>620963.1552756232</v>
      </c>
      <c r="N806" s="585" t="s">
        <v>111</v>
      </c>
      <c r="O806" s="14"/>
      <c r="R806" t="str">
        <f t="shared" si="146"/>
        <v>11 kV Dhalipara (=F11)</v>
      </c>
      <c r="S806" s="2672">
        <f t="shared" si="147"/>
        <v>620963.1552756232</v>
      </c>
      <c r="T806" s="2672">
        <v>614881.6508193406</v>
      </c>
      <c r="U806" s="33">
        <f t="shared" si="148"/>
        <v>6081.5044562825933</v>
      </c>
      <c r="V806" s="1104">
        <f t="shared" si="149"/>
        <v>0.98905284426342566</v>
      </c>
      <c r="W806" s="33" t="str">
        <f t="shared" si="150"/>
        <v>OK</v>
      </c>
    </row>
    <row r="807" spans="1:23" x14ac:dyDescent="0.3">
      <c r="A807" s="519">
        <v>17</v>
      </c>
      <c r="B807" s="98" t="s">
        <v>1758</v>
      </c>
      <c r="C807" s="72">
        <v>11</v>
      </c>
      <c r="D807" s="3136" t="s">
        <v>1736</v>
      </c>
      <c r="E807" s="964" t="s">
        <v>1759</v>
      </c>
      <c r="F807" s="31">
        <v>1</v>
      </c>
      <c r="G807" s="2220">
        <v>1090.5999999999999</v>
      </c>
      <c r="H807" s="2220">
        <v>1116.9000000000001</v>
      </c>
      <c r="I807" s="19">
        <f t="shared" si="144"/>
        <v>26.300000000000182</v>
      </c>
      <c r="J807" s="507">
        <v>60000</v>
      </c>
      <c r="K807" s="581"/>
      <c r="L807" s="21">
        <f t="shared" si="145"/>
        <v>1578000.0000000109</v>
      </c>
      <c r="M807" s="21">
        <f t="shared" si="151"/>
        <v>1601110.880759706</v>
      </c>
      <c r="N807" s="585" t="s">
        <v>111</v>
      </c>
      <c r="O807" s="14"/>
      <c r="R807" t="str">
        <f t="shared" si="146"/>
        <v>11 kV Etimkhana (=F12)</v>
      </c>
      <c r="S807" s="2672">
        <f t="shared" si="147"/>
        <v>1601110.880759706</v>
      </c>
      <c r="T807" s="2672">
        <v>1579237.052397328</v>
      </c>
      <c r="U807" s="33">
        <f t="shared" si="148"/>
        <v>21873.828362378059</v>
      </c>
      <c r="V807" s="1104">
        <f t="shared" si="149"/>
        <v>1.3850883456142919</v>
      </c>
      <c r="W807" s="33" t="str">
        <f t="shared" si="150"/>
        <v>OK</v>
      </c>
    </row>
    <row r="808" spans="1:23" x14ac:dyDescent="0.3">
      <c r="A808" s="519">
        <v>18</v>
      </c>
      <c r="B808" s="99" t="s">
        <v>1760</v>
      </c>
      <c r="C808" s="72">
        <v>11</v>
      </c>
      <c r="D808" s="3136" t="s">
        <v>1736</v>
      </c>
      <c r="E808" s="964" t="s">
        <v>1761</v>
      </c>
      <c r="F808" s="31">
        <v>1</v>
      </c>
      <c r="G808" s="2220">
        <v>1318</v>
      </c>
      <c r="H808" s="2220">
        <v>1364.21</v>
      </c>
      <c r="I808" s="19">
        <f t="shared" si="144"/>
        <v>46.210000000000036</v>
      </c>
      <c r="J808" s="507">
        <v>60000</v>
      </c>
      <c r="K808" s="581"/>
      <c r="L808" s="21">
        <f t="shared" si="145"/>
        <v>2772600.0000000023</v>
      </c>
      <c r="M808" s="21">
        <f t="shared" si="151"/>
        <v>2813206.6083614281</v>
      </c>
      <c r="N808" s="585" t="s">
        <v>111</v>
      </c>
      <c r="O808" s="14"/>
      <c r="R808" t="str">
        <f t="shared" si="146"/>
        <v>11 kV Premroad (=F13)</v>
      </c>
      <c r="S808" s="2672">
        <f t="shared" si="147"/>
        <v>2813206.6083614281</v>
      </c>
      <c r="T808" s="2672">
        <v>2526178.8134735972</v>
      </c>
      <c r="U808" s="33">
        <f t="shared" si="148"/>
        <v>287027.79488783097</v>
      </c>
      <c r="V808" s="1104">
        <f t="shared" si="149"/>
        <v>11.362132932037232</v>
      </c>
      <c r="W808" s="33" t="str">
        <f t="shared" si="150"/>
        <v>OK</v>
      </c>
    </row>
    <row r="809" spans="1:23" x14ac:dyDescent="0.3">
      <c r="A809" s="519">
        <v>19</v>
      </c>
      <c r="B809" s="98" t="s">
        <v>1762</v>
      </c>
      <c r="C809" s="72">
        <v>11</v>
      </c>
      <c r="D809" s="3136"/>
      <c r="E809" s="964" t="s">
        <v>1763</v>
      </c>
      <c r="F809" s="31">
        <v>1</v>
      </c>
      <c r="G809" s="2220">
        <v>0</v>
      </c>
      <c r="H809" s="2220">
        <v>0</v>
      </c>
      <c r="I809" s="19">
        <f t="shared" si="144"/>
        <v>0</v>
      </c>
      <c r="J809" s="507">
        <v>60000</v>
      </c>
      <c r="K809" s="581"/>
      <c r="L809" s="21">
        <f t="shared" si="145"/>
        <v>0</v>
      </c>
      <c r="M809" s="21">
        <f t="shared" si="151"/>
        <v>0</v>
      </c>
      <c r="N809" s="585"/>
      <c r="O809" s="14"/>
      <c r="R809" t="str">
        <f t="shared" si="146"/>
        <v>11 kV Outgoing Feeder-16 (=F14)</v>
      </c>
      <c r="S809" s="2672">
        <f t="shared" si="147"/>
        <v>0</v>
      </c>
      <c r="T809" s="2672">
        <v>0</v>
      </c>
      <c r="U809" s="33">
        <f t="shared" si="148"/>
        <v>0</v>
      </c>
      <c r="V809" s="1104" t="e">
        <f t="shared" si="149"/>
        <v>#DIV/0!</v>
      </c>
      <c r="W809" s="33" t="e">
        <f t="shared" si="150"/>
        <v>#DIV/0!</v>
      </c>
    </row>
    <row r="810" spans="1:23" x14ac:dyDescent="0.3">
      <c r="A810" s="524"/>
      <c r="B810" s="94"/>
      <c r="C810" s="88"/>
      <c r="D810" s="88"/>
      <c r="E810" s="949"/>
      <c r="F810" s="37"/>
      <c r="G810" s="37"/>
      <c r="H810" s="37"/>
      <c r="I810" s="37"/>
      <c r="J810" s="94" t="s">
        <v>27</v>
      </c>
      <c r="K810" s="586">
        <f>M792</f>
        <v>12686520.777243841</v>
      </c>
      <c r="L810" s="42">
        <f>SUM(L794:L809)</f>
        <v>12503400.000000009</v>
      </c>
      <c r="M810" s="42">
        <f>SUM(M794:M809)</f>
        <v>12686520.777243841</v>
      </c>
      <c r="N810" s="29">
        <f>(M810-L810)/L810*100</f>
        <v>1.4645678554939616</v>
      </c>
      <c r="O810" s="12"/>
    </row>
    <row r="811" spans="1:23" x14ac:dyDescent="0.3">
      <c r="D811" s="600"/>
      <c r="K811" s="33"/>
    </row>
    <row r="812" spans="1:23" x14ac:dyDescent="0.3">
      <c r="A812" s="511"/>
      <c r="B812" s="523"/>
      <c r="C812" s="520"/>
      <c r="D812" s="596"/>
      <c r="E812"/>
      <c r="F812" s="3107" t="s">
        <v>815</v>
      </c>
      <c r="G812" s="3108"/>
      <c r="H812" s="3109"/>
      <c r="I812" s="555" t="s">
        <v>14</v>
      </c>
      <c r="J812" s="511"/>
      <c r="L812" s="511"/>
      <c r="M812" s="511"/>
      <c r="N812" s="56"/>
      <c r="O812" s="511"/>
    </row>
    <row r="813" spans="1:23" x14ac:dyDescent="0.3">
      <c r="A813" s="511"/>
      <c r="B813" s="523"/>
      <c r="C813" s="520"/>
      <c r="D813" s="596"/>
      <c r="E813"/>
      <c r="F813" s="80" t="s">
        <v>111</v>
      </c>
      <c r="G813" s="3298" t="s">
        <v>4068</v>
      </c>
      <c r="H813" s="3298"/>
      <c r="I813" s="1643">
        <f>SUM(M796:M799,M805:M808)</f>
        <v>12686520.777243841</v>
      </c>
      <c r="J813" s="511"/>
      <c r="L813" s="511"/>
      <c r="M813" s="511"/>
      <c r="N813" s="56"/>
      <c r="O813" s="511" t="s">
        <v>222</v>
      </c>
    </row>
    <row r="814" spans="1:23" x14ac:dyDescent="0.3">
      <c r="A814" s="511"/>
      <c r="B814" s="523"/>
      <c r="C814" s="520"/>
      <c r="D814" s="596"/>
      <c r="E814"/>
      <c r="F814" s="80"/>
      <c r="G814" s="3298"/>
      <c r="H814" s="3298"/>
      <c r="I814" s="530"/>
      <c r="J814" s="511"/>
      <c r="L814" s="511"/>
      <c r="M814" s="511"/>
      <c r="N814" s="56"/>
      <c r="O814" s="511"/>
    </row>
    <row r="815" spans="1:23" x14ac:dyDescent="0.3">
      <c r="A815" s="511"/>
      <c r="B815" s="523"/>
      <c r="C815" s="520"/>
      <c r="D815" s="596"/>
      <c r="E815"/>
      <c r="F815" s="80"/>
      <c r="G815" s="3298"/>
      <c r="H815" s="3298"/>
      <c r="I815" s="530"/>
      <c r="J815" s="511"/>
      <c r="L815" s="511"/>
      <c r="M815" s="511"/>
      <c r="N815" s="56"/>
      <c r="O815" s="511"/>
    </row>
    <row r="816" spans="1:23" x14ac:dyDescent="0.3">
      <c r="A816" s="511"/>
      <c r="B816" s="523"/>
      <c r="C816" s="520"/>
      <c r="D816" s="596"/>
      <c r="E816" s="520"/>
      <c r="F816" s="80"/>
      <c r="G816" s="3298"/>
      <c r="H816" s="3298"/>
      <c r="I816" s="530"/>
      <c r="J816" s="511"/>
      <c r="L816" s="511"/>
      <c r="M816" s="511"/>
      <c r="N816" s="56"/>
      <c r="O816" s="511"/>
    </row>
    <row r="817" spans="1:23" x14ac:dyDescent="0.3">
      <c r="A817" s="511"/>
      <c r="B817" s="523"/>
      <c r="C817" s="520"/>
      <c r="D817" s="596"/>
      <c r="E817"/>
      <c r="F817" s="1090"/>
      <c r="G817" s="3298"/>
      <c r="H817" s="3298"/>
      <c r="I817" s="530"/>
      <c r="J817" s="511"/>
      <c r="L817" s="511"/>
      <c r="M817" s="511"/>
      <c r="N817" s="56"/>
      <c r="O817" s="511"/>
    </row>
    <row r="818" spans="1:23" x14ac:dyDescent="0.3">
      <c r="E818"/>
      <c r="F818" s="3175" t="s">
        <v>199</v>
      </c>
      <c r="G818" s="3176"/>
      <c r="H818" s="3177"/>
      <c r="I818" s="540">
        <f>SUM(I813:I817)</f>
        <v>12686520.777243841</v>
      </c>
      <c r="J818" s="42">
        <f>I818-M810</f>
        <v>0</v>
      </c>
    </row>
    <row r="819" spans="1:23" x14ac:dyDescent="0.3">
      <c r="A819" s="511"/>
      <c r="B819" s="523"/>
      <c r="C819" s="520"/>
      <c r="D819" s="596"/>
      <c r="E819"/>
      <c r="F819" s="674"/>
      <c r="G819" s="2214"/>
      <c r="H819" s="2214"/>
      <c r="I819" s="511"/>
      <c r="J819" s="511"/>
      <c r="L819" s="511"/>
      <c r="M819" s="511"/>
      <c r="N819" s="56"/>
      <c r="O819" s="511"/>
    </row>
    <row r="820" spans="1:23" x14ac:dyDescent="0.3">
      <c r="A820" s="511"/>
      <c r="B820" s="523"/>
      <c r="C820" s="520"/>
      <c r="D820" s="596"/>
      <c r="E820" s="952"/>
      <c r="F820" s="511"/>
      <c r="G820" s="2214"/>
      <c r="H820" s="2214"/>
      <c r="I820" s="511"/>
      <c r="J820" s="511"/>
      <c r="K820" s="580"/>
      <c r="L820" s="511"/>
      <c r="M820" s="511"/>
      <c r="N820" s="56"/>
      <c r="O820" s="511"/>
    </row>
    <row r="821" spans="1:23" x14ac:dyDescent="0.3">
      <c r="A821" s="511"/>
      <c r="B821" s="523"/>
      <c r="C821" s="520"/>
      <c r="D821" s="596"/>
      <c r="E821" s="952"/>
      <c r="F821" s="511"/>
      <c r="G821" s="2214"/>
      <c r="H821" s="2214"/>
      <c r="I821" s="511"/>
      <c r="J821" s="511"/>
      <c r="K821" s="580"/>
      <c r="L821" s="511"/>
      <c r="M821" s="511"/>
      <c r="N821" s="56"/>
      <c r="O821" s="511"/>
    </row>
    <row r="822" spans="1:23" x14ac:dyDescent="0.3">
      <c r="A822" s="511"/>
      <c r="B822" s="523"/>
      <c r="C822" s="520"/>
      <c r="D822" s="596"/>
      <c r="E822" s="952"/>
      <c r="F822" s="511"/>
      <c r="G822" s="2214"/>
      <c r="H822" s="2214"/>
      <c r="I822" s="511"/>
      <c r="J822" s="511"/>
      <c r="K822" s="580"/>
      <c r="L822" s="511"/>
      <c r="M822" s="511"/>
      <c r="N822" s="56"/>
      <c r="O822" s="511"/>
    </row>
    <row r="823" spans="1:23" x14ac:dyDescent="0.3">
      <c r="A823" s="511"/>
      <c r="B823" s="523"/>
      <c r="C823" s="520"/>
      <c r="D823" s="596"/>
      <c r="E823" s="952"/>
      <c r="F823" s="511"/>
      <c r="G823" s="2214"/>
      <c r="H823" s="2214"/>
      <c r="I823" s="511"/>
      <c r="J823" s="511"/>
      <c r="K823" s="580"/>
      <c r="L823" s="511"/>
      <c r="M823" s="511"/>
      <c r="N823" s="56"/>
      <c r="O823" s="511"/>
    </row>
    <row r="824" spans="1:23" x14ac:dyDescent="0.3">
      <c r="A824" s="511"/>
      <c r="B824" s="520"/>
      <c r="C824" s="520"/>
      <c r="D824" s="596"/>
      <c r="E824" s="952"/>
      <c r="F824" s="511"/>
      <c r="G824" s="2214"/>
      <c r="H824" s="2214"/>
      <c r="I824" s="511"/>
      <c r="J824" s="511"/>
      <c r="K824" s="580"/>
      <c r="L824" s="511"/>
      <c r="M824" s="511"/>
      <c r="N824" s="56"/>
      <c r="O824" s="511"/>
    </row>
    <row r="825" spans="1:23" x14ac:dyDescent="0.3">
      <c r="A825" s="511"/>
      <c r="B825" s="520"/>
      <c r="C825" s="520"/>
      <c r="D825" s="596"/>
      <c r="E825" s="952"/>
      <c r="F825" s="511"/>
      <c r="G825" s="2214"/>
      <c r="H825" s="2214"/>
      <c r="I825" s="511"/>
      <c r="J825" s="511"/>
      <c r="K825" s="580"/>
      <c r="L825" s="511"/>
      <c r="M825" s="511"/>
      <c r="N825" s="56"/>
      <c r="O825" s="511"/>
    </row>
    <row r="826" spans="1:23" x14ac:dyDescent="0.3">
      <c r="A826" s="511"/>
      <c r="B826" s="523"/>
      <c r="C826" s="520"/>
      <c r="D826" s="596"/>
      <c r="E826" s="952"/>
      <c r="F826" s="511"/>
      <c r="G826" s="2214"/>
      <c r="H826" s="2214"/>
      <c r="I826" s="511"/>
      <c r="J826" s="511"/>
      <c r="K826" s="580"/>
      <c r="L826" s="511"/>
      <c r="M826" s="511"/>
      <c r="N826" s="56"/>
      <c r="O826" s="511"/>
    </row>
    <row r="827" spans="1:23" x14ac:dyDescent="0.3">
      <c r="A827" s="511"/>
      <c r="B827" s="523"/>
      <c r="C827" s="520"/>
      <c r="D827" s="596"/>
      <c r="E827" s="952"/>
      <c r="F827" s="511"/>
      <c r="G827" s="2214"/>
      <c r="H827" s="2214"/>
      <c r="I827" s="511"/>
      <c r="J827" s="511"/>
      <c r="K827" s="580"/>
      <c r="L827" s="511"/>
      <c r="M827" s="511"/>
      <c r="N827" s="56"/>
      <c r="O827" s="511"/>
    </row>
    <row r="828" spans="1:23" x14ac:dyDescent="0.3">
      <c r="A828" s="511"/>
      <c r="B828" s="523"/>
      <c r="C828" s="520"/>
      <c r="D828" s="596"/>
      <c r="E828" s="952"/>
      <c r="F828" s="511"/>
      <c r="G828" s="2214"/>
      <c r="H828" s="2214"/>
      <c r="I828" s="511"/>
      <c r="J828" s="511"/>
      <c r="K828" s="580"/>
      <c r="L828" s="511"/>
      <c r="M828" s="511"/>
      <c r="N828" s="56"/>
      <c r="O828" s="511"/>
    </row>
    <row r="829" spans="1:23" ht="24.6" x14ac:dyDescent="0.3">
      <c r="A829" s="27"/>
      <c r="B829" s="3128"/>
      <c r="C829" s="3128"/>
      <c r="D829" s="3128"/>
      <c r="E829" s="3128"/>
      <c r="F829" s="3128"/>
      <c r="G829" s="3128"/>
      <c r="H829" s="3128"/>
      <c r="I829" s="3128"/>
      <c r="J829" s="3128"/>
      <c r="K829" s="3128"/>
      <c r="L829" s="3128"/>
      <c r="M829" s="3128"/>
      <c r="N829" s="56"/>
      <c r="O829" s="511"/>
    </row>
    <row r="830" spans="1:23" x14ac:dyDescent="0.3">
      <c r="A830" s="511"/>
      <c r="B830" s="523"/>
      <c r="C830" s="520"/>
      <c r="D830" s="596"/>
      <c r="E830" s="952"/>
      <c r="F830" s="511"/>
      <c r="G830" s="2214"/>
      <c r="H830" s="2214"/>
      <c r="I830" s="511"/>
      <c r="J830" s="511"/>
      <c r="K830" s="580"/>
      <c r="L830" s="511"/>
      <c r="M830" s="511"/>
      <c r="N830" s="56"/>
      <c r="O830" s="511"/>
    </row>
    <row r="831" spans="1:23" x14ac:dyDescent="0.3">
      <c r="A831" s="511"/>
      <c r="B831" s="523"/>
      <c r="C831" s="520"/>
      <c r="D831" s="596"/>
      <c r="E831" s="952"/>
      <c r="F831" s="511"/>
      <c r="G831" s="2214"/>
      <c r="H831" s="2214"/>
      <c r="I831" s="511"/>
      <c r="J831" s="511"/>
      <c r="K831" s="580"/>
      <c r="L831" s="511"/>
      <c r="M831" s="511"/>
      <c r="N831" s="56"/>
      <c r="O831" s="511"/>
    </row>
    <row r="832" spans="1:23" ht="31.2" x14ac:dyDescent="0.3">
      <c r="A832" s="3086" t="s">
        <v>908</v>
      </c>
      <c r="B832" s="3086"/>
      <c r="C832" s="3086"/>
      <c r="D832" s="3086"/>
      <c r="E832" s="3086"/>
      <c r="F832" s="3086"/>
      <c r="G832" s="3086"/>
      <c r="H832" s="3086"/>
      <c r="I832" s="3086"/>
      <c r="J832" s="3086"/>
      <c r="K832" s="3086"/>
      <c r="L832" s="3086"/>
      <c r="M832" s="3086"/>
      <c r="N832" s="3086"/>
      <c r="O832" s="629" t="str">
        <f>$O$6</f>
        <v>Month August-2023</v>
      </c>
      <c r="R832" s="1103" t="s">
        <v>4084</v>
      </c>
      <c r="S832" s="2672" t="str">
        <f>O832</f>
        <v>Month August-2023</v>
      </c>
      <c r="T832" s="2672" t="s">
        <v>5037</v>
      </c>
      <c r="U832" s="1103" t="s">
        <v>15</v>
      </c>
      <c r="V832" s="1103" t="s">
        <v>4085</v>
      </c>
      <c r="W832" s="1103" t="s">
        <v>17</v>
      </c>
    </row>
    <row r="833" spans="1:23" x14ac:dyDescent="0.3">
      <c r="A833" s="3087" t="s">
        <v>0</v>
      </c>
      <c r="B833" s="3089" t="s">
        <v>1</v>
      </c>
      <c r="C833" s="3091" t="s">
        <v>2</v>
      </c>
      <c r="D833" s="3092"/>
      <c r="E833" s="3093"/>
      <c r="F833" s="3096" t="s">
        <v>3</v>
      </c>
      <c r="G833" s="3091" t="s">
        <v>4</v>
      </c>
      <c r="H833" s="3093"/>
      <c r="I833" s="3068"/>
      <c r="J833" s="3096" t="s">
        <v>5</v>
      </c>
      <c r="K833" s="3091" t="s">
        <v>6</v>
      </c>
      <c r="L833" s="3068"/>
      <c r="M833" s="95" t="s">
        <v>29</v>
      </c>
      <c r="N833" s="1985"/>
      <c r="O833" s="3067" t="s">
        <v>7</v>
      </c>
    </row>
    <row r="834" spans="1:23" ht="46.8" x14ac:dyDescent="0.3">
      <c r="A834" s="3088"/>
      <c r="B834" s="3090"/>
      <c r="C834" s="3084" t="s">
        <v>824</v>
      </c>
      <c r="D834" s="3085"/>
      <c r="E834" s="969" t="s">
        <v>9</v>
      </c>
      <c r="F834" s="3088"/>
      <c r="G834" s="2218" t="str">
        <f>'NORTH-1'!G8</f>
        <v>Reading at 00.00hr 
01.08.2023</v>
      </c>
      <c r="H834" s="2218" t="str">
        <f>'NORTH-1'!H8</f>
        <v>Reading at 00.00hr 
01.09.2023</v>
      </c>
      <c r="I834" s="1" t="s">
        <v>10</v>
      </c>
      <c r="J834" s="3088"/>
      <c r="K834" s="1" t="s">
        <v>11</v>
      </c>
      <c r="L834" s="1" t="s">
        <v>12</v>
      </c>
      <c r="M834" s="508" t="s">
        <v>30</v>
      </c>
      <c r="N834" s="1986" t="s">
        <v>41</v>
      </c>
      <c r="O834" s="3068"/>
      <c r="S834" s="2672">
        <v>15283200.000000071</v>
      </c>
      <c r="T834" s="2672">
        <v>15283200.000000071</v>
      </c>
      <c r="U834" s="33">
        <f>S834-T834</f>
        <v>0</v>
      </c>
      <c r="V834" s="1104">
        <f>U834/T834*100</f>
        <v>0</v>
      </c>
      <c r="W834" s="33" t="str">
        <f>IF(V834&gt;40,"FAULT",IF(V834&lt;-40,"CHECK","OK"))</f>
        <v>OK</v>
      </c>
    </row>
    <row r="835" spans="1:23" x14ac:dyDescent="0.3">
      <c r="A835" s="594">
        <v>1</v>
      </c>
      <c r="B835" s="551">
        <v>2</v>
      </c>
      <c r="C835" s="551">
        <v>3</v>
      </c>
      <c r="D835" s="551">
        <v>4</v>
      </c>
      <c r="E835" s="551">
        <v>5</v>
      </c>
      <c r="F835" s="551">
        <v>6</v>
      </c>
      <c r="G835" s="2618">
        <f>'PDB Bill AMR'!$H$5</f>
        <v>8</v>
      </c>
      <c r="H835" s="2618">
        <f>'PDB Bill AMR'!$H$5</f>
        <v>8</v>
      </c>
      <c r="I835" s="594" t="s">
        <v>2021</v>
      </c>
      <c r="J835" s="594">
        <v>10</v>
      </c>
      <c r="K835" s="2623" t="s">
        <v>2022</v>
      </c>
      <c r="L835" s="2623" t="s">
        <v>5041</v>
      </c>
      <c r="M835" s="594">
        <v>13</v>
      </c>
      <c r="N835" s="594">
        <v>14</v>
      </c>
      <c r="O835" s="594">
        <v>15</v>
      </c>
    </row>
    <row r="836" spans="1:23" x14ac:dyDescent="0.3">
      <c r="A836" s="519"/>
      <c r="B836" s="513" t="s">
        <v>4340</v>
      </c>
      <c r="C836" s="514"/>
      <c r="D836" s="514"/>
      <c r="E836" s="957"/>
      <c r="F836" s="514"/>
      <c r="G836" s="2211"/>
      <c r="H836" s="2211"/>
      <c r="I836" s="514"/>
      <c r="J836" s="514"/>
      <c r="K836" s="573"/>
      <c r="L836" s="514"/>
      <c r="M836" s="515"/>
      <c r="N836" s="1987"/>
      <c r="O836" s="507"/>
    </row>
    <row r="837" spans="1:23" x14ac:dyDescent="0.3">
      <c r="A837" s="1341">
        <f t="shared" ref="A837:M837" si="152">A753</f>
        <v>9</v>
      </c>
      <c r="B837" s="1342" t="str">
        <f t="shared" si="152"/>
        <v>33 kV Dapa Circuit-1 (=H1)</v>
      </c>
      <c r="C837" s="1157">
        <f t="shared" si="152"/>
        <v>33</v>
      </c>
      <c r="D837" s="1371" t="str">
        <f t="shared" si="152"/>
        <v>Main</v>
      </c>
      <c r="E837" s="1392" t="str">
        <f t="shared" si="152"/>
        <v>041808902822</v>
      </c>
      <c r="F837" s="1343">
        <f t="shared" si="152"/>
        <v>1</v>
      </c>
      <c r="G837" s="1359">
        <f t="shared" ref="G837" si="153">G753</f>
        <v>746.6</v>
      </c>
      <c r="H837" s="1359">
        <f t="shared" si="152"/>
        <v>763.86</v>
      </c>
      <c r="I837" s="1359">
        <f t="shared" si="152"/>
        <v>17.259999999999991</v>
      </c>
      <c r="J837" s="1157">
        <f t="shared" si="152"/>
        <v>360000</v>
      </c>
      <c r="K837" s="1151">
        <f t="shared" si="152"/>
        <v>0</v>
      </c>
      <c r="L837" s="1180">
        <f t="shared" si="152"/>
        <v>6213599.9999999963</v>
      </c>
      <c r="M837" s="1180">
        <f t="shared" si="152"/>
        <v>6216011.0318478923</v>
      </c>
      <c r="N837" s="585"/>
      <c r="O837" s="8"/>
    </row>
    <row r="838" spans="1:23" x14ac:dyDescent="0.3">
      <c r="A838" s="1341">
        <f t="shared" ref="A838:M838" si="154">A754</f>
        <v>0</v>
      </c>
      <c r="B838" s="1342">
        <f t="shared" si="154"/>
        <v>0</v>
      </c>
      <c r="C838" s="1157">
        <f t="shared" si="154"/>
        <v>33</v>
      </c>
      <c r="D838" s="1371" t="str">
        <f t="shared" si="154"/>
        <v>Backup</v>
      </c>
      <c r="E838" s="1392" t="str">
        <f t="shared" si="154"/>
        <v>041808904220</v>
      </c>
      <c r="F838" s="1343">
        <f t="shared" si="154"/>
        <v>1</v>
      </c>
      <c r="G838" s="1359">
        <f t="shared" ref="G838" si="155">G754</f>
        <v>746.97</v>
      </c>
      <c r="H838" s="1359">
        <f t="shared" si="154"/>
        <v>763.47</v>
      </c>
      <c r="I838" s="1359">
        <f t="shared" si="154"/>
        <v>16.5</v>
      </c>
      <c r="J838" s="1157">
        <f t="shared" si="154"/>
        <v>360000</v>
      </c>
      <c r="K838" s="1151">
        <f t="shared" si="154"/>
        <v>0</v>
      </c>
      <c r="L838" s="1180">
        <f t="shared" si="154"/>
        <v>5940000</v>
      </c>
      <c r="M838" s="1180">
        <f t="shared" si="154"/>
        <v>5942304.8682207586</v>
      </c>
      <c r="N838" s="585"/>
      <c r="O838" s="8"/>
    </row>
    <row r="839" spans="1:23" x14ac:dyDescent="0.3">
      <c r="A839" s="1341">
        <f t="shared" ref="A839:M839" si="156">A761</f>
        <v>17</v>
      </c>
      <c r="B839" s="1342" t="str">
        <f t="shared" si="156"/>
        <v>33 kV Dapa Circuit-2 (=H11)</v>
      </c>
      <c r="C839" s="1157">
        <f t="shared" si="156"/>
        <v>33</v>
      </c>
      <c r="D839" s="1371" t="str">
        <f t="shared" si="156"/>
        <v>Main</v>
      </c>
      <c r="E839" s="1392" t="str">
        <f t="shared" si="156"/>
        <v>041808902825</v>
      </c>
      <c r="F839" s="1343">
        <f t="shared" si="156"/>
        <v>1</v>
      </c>
      <c r="G839" s="1359">
        <f t="shared" ref="G839" si="157">G761</f>
        <v>516.32000000000005</v>
      </c>
      <c r="H839" s="1359">
        <f t="shared" si="156"/>
        <v>532.14</v>
      </c>
      <c r="I839" s="1359">
        <f t="shared" si="156"/>
        <v>15.819999999999936</v>
      </c>
      <c r="J839" s="1157">
        <f t="shared" si="156"/>
        <v>360000</v>
      </c>
      <c r="K839" s="1151">
        <f t="shared" si="156"/>
        <v>0</v>
      </c>
      <c r="L839" s="1180">
        <f t="shared" si="156"/>
        <v>5695199.9999999767</v>
      </c>
      <c r="M839" s="1180">
        <f t="shared" si="156"/>
        <v>5697409.8797122436</v>
      </c>
      <c r="N839" s="585"/>
      <c r="O839" s="8"/>
    </row>
    <row r="840" spans="1:23" x14ac:dyDescent="0.3">
      <c r="A840" s="1341">
        <f t="shared" ref="A840:M840" si="158">A762</f>
        <v>0</v>
      </c>
      <c r="B840" s="1342">
        <f t="shared" si="158"/>
        <v>0</v>
      </c>
      <c r="C840" s="1157">
        <f t="shared" si="158"/>
        <v>33</v>
      </c>
      <c r="D840" s="1371" t="str">
        <f t="shared" si="158"/>
        <v>Backup</v>
      </c>
      <c r="E840" s="1392" t="str">
        <f t="shared" si="158"/>
        <v>041808904219</v>
      </c>
      <c r="F840" s="1343">
        <f t="shared" si="158"/>
        <v>1</v>
      </c>
      <c r="G840" s="1359">
        <f t="shared" ref="G840" si="159">G762</f>
        <v>516.01</v>
      </c>
      <c r="H840" s="1359">
        <f t="shared" si="158"/>
        <v>532.46</v>
      </c>
      <c r="I840" s="1359">
        <f t="shared" si="158"/>
        <v>16.450000000000045</v>
      </c>
      <c r="J840" s="1157">
        <f t="shared" si="158"/>
        <v>360000</v>
      </c>
      <c r="K840" s="1151">
        <f t="shared" si="158"/>
        <v>0</v>
      </c>
      <c r="L840" s="1180">
        <f t="shared" si="158"/>
        <v>5922000.0000000168</v>
      </c>
      <c r="M840" s="1180">
        <f t="shared" si="158"/>
        <v>5924297.8837716216</v>
      </c>
      <c r="N840" s="585"/>
      <c r="O840" s="8"/>
    </row>
    <row r="841" spans="1:23" x14ac:dyDescent="0.3">
      <c r="A841" s="507"/>
      <c r="B841" s="513" t="s">
        <v>4626</v>
      </c>
      <c r="C841" s="514"/>
      <c r="D841" s="514"/>
      <c r="E841" s="957"/>
      <c r="F841" s="514"/>
      <c r="G841" s="2211"/>
      <c r="H841" s="2211"/>
      <c r="I841" s="514"/>
      <c r="J841" s="94" t="s">
        <v>27</v>
      </c>
      <c r="K841" s="42">
        <f>SUM(K837:K840)</f>
        <v>0</v>
      </c>
      <c r="L841" s="42">
        <f>L837+L839</f>
        <v>11908799.999999974</v>
      </c>
      <c r="M841" s="42">
        <f>M837+M839</f>
        <v>11913420.911560137</v>
      </c>
      <c r="N841" s="1987"/>
      <c r="O841" s="11"/>
    </row>
    <row r="842" spans="1:23" x14ac:dyDescent="0.3">
      <c r="A842" s="507">
        <v>5</v>
      </c>
      <c r="B842" s="98" t="s">
        <v>1767</v>
      </c>
      <c r="C842" s="51">
        <v>33</v>
      </c>
      <c r="D842" s="610" t="s">
        <v>290</v>
      </c>
      <c r="E842" s="964"/>
      <c r="F842" s="3">
        <v>1</v>
      </c>
      <c r="G842" s="20">
        <v>185429248</v>
      </c>
      <c r="H842" s="20">
        <v>191226416</v>
      </c>
      <c r="I842" s="19">
        <f>H842-G842</f>
        <v>5797168</v>
      </c>
      <c r="J842" s="507">
        <v>1</v>
      </c>
      <c r="K842" s="574">
        <f>F842*I842*J842</f>
        <v>5797168</v>
      </c>
      <c r="L842" s="21"/>
      <c r="M842" s="21"/>
      <c r="N842" s="585"/>
      <c r="O842" s="11"/>
    </row>
    <row r="843" spans="1:23" x14ac:dyDescent="0.3">
      <c r="A843" s="507">
        <v>6</v>
      </c>
      <c r="B843" s="98" t="s">
        <v>1768</v>
      </c>
      <c r="C843" s="51">
        <v>33</v>
      </c>
      <c r="D843" s="610" t="s">
        <v>290</v>
      </c>
      <c r="E843" s="964" t="s">
        <v>1769</v>
      </c>
      <c r="F843" s="3">
        <v>1</v>
      </c>
      <c r="G843" s="20">
        <v>108089912</v>
      </c>
      <c r="H843" s="20">
        <v>108089912</v>
      </c>
      <c r="I843" s="19">
        <f>H843-G843</f>
        <v>0</v>
      </c>
      <c r="J843" s="507">
        <v>1</v>
      </c>
      <c r="K843" s="574">
        <f>F843*I843*J843</f>
        <v>0</v>
      </c>
      <c r="L843" s="21"/>
      <c r="M843" s="21"/>
      <c r="N843" s="585"/>
      <c r="O843" s="11"/>
    </row>
    <row r="844" spans="1:23" x14ac:dyDescent="0.3">
      <c r="A844" s="507">
        <v>8</v>
      </c>
      <c r="B844" s="98" t="s">
        <v>1772</v>
      </c>
      <c r="C844" s="51">
        <v>33</v>
      </c>
      <c r="D844" s="610" t="s">
        <v>284</v>
      </c>
      <c r="E844" s="964" t="s">
        <v>1613</v>
      </c>
      <c r="F844" s="3">
        <v>1</v>
      </c>
      <c r="G844" s="20">
        <v>23104980</v>
      </c>
      <c r="H844" s="20">
        <v>23104980</v>
      </c>
      <c r="I844" s="19">
        <f>H844-G844</f>
        <v>0</v>
      </c>
      <c r="J844" s="507">
        <v>1</v>
      </c>
      <c r="K844" s="574"/>
      <c r="L844" s="21">
        <f>I844*F844*J844</f>
        <v>0</v>
      </c>
      <c r="M844" s="21"/>
      <c r="N844" s="585"/>
      <c r="O844" s="11"/>
      <c r="S844" s="2671"/>
      <c r="T844" s="2671"/>
    </row>
    <row r="845" spans="1:23" x14ac:dyDescent="0.3">
      <c r="A845" s="507"/>
      <c r="B845" s="98"/>
      <c r="C845" s="51">
        <v>33</v>
      </c>
      <c r="D845" s="610" t="s">
        <v>290</v>
      </c>
      <c r="E845" s="964" t="s">
        <v>1613</v>
      </c>
      <c r="F845" s="3">
        <v>1</v>
      </c>
      <c r="G845" s="20">
        <v>3086100</v>
      </c>
      <c r="H845" s="20">
        <v>3086100</v>
      </c>
      <c r="I845" s="19">
        <f>H845-G845</f>
        <v>0</v>
      </c>
      <c r="J845" s="507">
        <v>1</v>
      </c>
      <c r="K845" s="574">
        <f>F845*I845*J845</f>
        <v>0</v>
      </c>
      <c r="L845" s="21"/>
      <c r="M845" s="21"/>
      <c r="N845" s="585"/>
      <c r="O845" s="11"/>
    </row>
    <row r="846" spans="1:23" x14ac:dyDescent="0.3">
      <c r="A846" s="507">
        <v>9</v>
      </c>
      <c r="B846" s="98" t="s">
        <v>1773</v>
      </c>
      <c r="C846" s="51">
        <v>33</v>
      </c>
      <c r="D846" s="610" t="s">
        <v>290</v>
      </c>
      <c r="E846" s="964"/>
      <c r="F846" s="3">
        <v>1</v>
      </c>
      <c r="G846" s="20">
        <v>268448864</v>
      </c>
      <c r="H846" s="20">
        <v>274521676</v>
      </c>
      <c r="I846" s="19">
        <f>H846-G846</f>
        <v>6072812</v>
      </c>
      <c r="J846" s="507">
        <v>1</v>
      </c>
      <c r="K846" s="574">
        <f>F846*I846*J846</f>
        <v>6072812</v>
      </c>
      <c r="L846" s="21"/>
      <c r="M846" s="21"/>
      <c r="N846" s="585"/>
      <c r="O846" s="11"/>
    </row>
    <row r="847" spans="1:23" x14ac:dyDescent="0.3">
      <c r="A847" s="507"/>
      <c r="B847" s="100"/>
      <c r="C847" s="89"/>
      <c r="D847" s="601"/>
      <c r="E847" s="971"/>
      <c r="F847" s="46"/>
      <c r="G847" s="47">
        <v>0</v>
      </c>
      <c r="H847" s="47">
        <v>0</v>
      </c>
      <c r="I847" s="35"/>
      <c r="J847" s="94" t="s">
        <v>27</v>
      </c>
      <c r="K847" s="42">
        <f>SUM(K842:K846)</f>
        <v>11869980</v>
      </c>
      <c r="L847" s="42">
        <f>SUM(L842:L846)</f>
        <v>0</v>
      </c>
      <c r="M847" s="42">
        <f>SUM(M842:M846)</f>
        <v>0</v>
      </c>
      <c r="N847" s="1989"/>
      <c r="O847" s="11"/>
      <c r="S847" s="2673"/>
      <c r="T847" s="2673"/>
    </row>
    <row r="848" spans="1:23" x14ac:dyDescent="0.3">
      <c r="A848" s="507"/>
      <c r="B848" s="532" t="s">
        <v>4627</v>
      </c>
      <c r="C848" s="533"/>
      <c r="D848" s="533"/>
      <c r="E848" s="963"/>
      <c r="F848" s="533"/>
      <c r="G848" s="2216">
        <v>0</v>
      </c>
      <c r="H848" s="2216">
        <v>0</v>
      </c>
      <c r="I848" s="533"/>
      <c r="J848" s="533"/>
      <c r="K848" s="578"/>
      <c r="L848" s="533"/>
      <c r="M848" s="536"/>
      <c r="N848" s="1982"/>
      <c r="O848" s="7"/>
    </row>
    <row r="849" spans="1:15" x14ac:dyDescent="0.3">
      <c r="A849" s="507"/>
      <c r="B849" s="98" t="s">
        <v>796</v>
      </c>
      <c r="C849" s="51">
        <v>33</v>
      </c>
      <c r="D849" s="3132" t="s">
        <v>800</v>
      </c>
      <c r="E849" s="975"/>
      <c r="F849" s="3"/>
      <c r="G849" s="4">
        <v>0</v>
      </c>
      <c r="H849" s="4">
        <v>0</v>
      </c>
      <c r="I849" s="4"/>
      <c r="J849" s="507"/>
      <c r="K849" s="574"/>
      <c r="L849" s="15">
        <f>J849*I849*F849</f>
        <v>0</v>
      </c>
      <c r="M849" s="6"/>
      <c r="N849" s="574"/>
      <c r="O849" s="507"/>
    </row>
    <row r="850" spans="1:15" x14ac:dyDescent="0.3">
      <c r="A850" s="507"/>
      <c r="B850" s="98" t="s">
        <v>795</v>
      </c>
      <c r="C850" s="51">
        <v>33</v>
      </c>
      <c r="D850" s="3133"/>
      <c r="E850" s="975"/>
      <c r="F850" s="3"/>
      <c r="G850" s="4">
        <v>0</v>
      </c>
      <c r="H850" s="4">
        <v>0</v>
      </c>
      <c r="I850" s="4"/>
      <c r="J850" s="507"/>
      <c r="K850" s="574"/>
      <c r="L850" s="15">
        <f>J850*I850*F850</f>
        <v>0</v>
      </c>
      <c r="M850" s="15"/>
      <c r="N850" s="3"/>
      <c r="O850" s="507"/>
    </row>
    <row r="851" spans="1:15" x14ac:dyDescent="0.3">
      <c r="A851" s="507"/>
      <c r="B851" s="93"/>
      <c r="C851" s="87"/>
      <c r="D851" s="87"/>
      <c r="E851" s="948"/>
      <c r="F851" s="36"/>
      <c r="G851" s="36">
        <v>0</v>
      </c>
      <c r="H851" s="36">
        <v>0</v>
      </c>
      <c r="I851" s="36"/>
      <c r="J851" s="93" t="s">
        <v>262</v>
      </c>
      <c r="K851" s="577"/>
      <c r="L851" s="54">
        <f>SUM(L849:L850)</f>
        <v>0</v>
      </c>
      <c r="M851" s="521"/>
      <c r="N851" s="507"/>
      <c r="O851" s="507"/>
    </row>
    <row r="852" spans="1:15" x14ac:dyDescent="0.3">
      <c r="A852" s="507"/>
      <c r="B852" s="100"/>
      <c r="C852" s="89"/>
      <c r="D852" s="601"/>
      <c r="E852" s="971"/>
      <c r="F852" s="46"/>
      <c r="G852" s="47">
        <v>0</v>
      </c>
      <c r="H852" s="47">
        <v>0</v>
      </c>
      <c r="I852" s="35"/>
      <c r="J852" s="94"/>
      <c r="K852" s="584"/>
      <c r="L852" s="42"/>
      <c r="M852" s="42"/>
      <c r="N852" s="1989"/>
      <c r="O852" s="11"/>
    </row>
    <row r="853" spans="1:15" x14ac:dyDescent="0.3">
      <c r="A853" s="524"/>
      <c r="B853" s="532" t="s">
        <v>4628</v>
      </c>
      <c r="C853" s="533"/>
      <c r="D853" s="533"/>
      <c r="E853" s="963"/>
      <c r="F853" s="533"/>
      <c r="G853" s="2216">
        <v>0</v>
      </c>
      <c r="H853" s="2216">
        <v>0</v>
      </c>
      <c r="I853" s="533"/>
      <c r="J853" s="49"/>
      <c r="K853" s="587"/>
      <c r="L853" s="50"/>
      <c r="M853" s="50"/>
      <c r="N853" s="1982"/>
      <c r="O853" s="11"/>
    </row>
    <row r="854" spans="1:15" ht="26.4" customHeight="1" x14ac:dyDescent="0.3">
      <c r="A854" s="507">
        <v>7</v>
      </c>
      <c r="B854" s="98" t="s">
        <v>1770</v>
      </c>
      <c r="C854" s="51">
        <v>33</v>
      </c>
      <c r="D854" s="938" t="s">
        <v>284</v>
      </c>
      <c r="E854" s="964" t="s">
        <v>1771</v>
      </c>
      <c r="F854" s="3">
        <v>1</v>
      </c>
      <c r="G854" s="20">
        <v>276992640</v>
      </c>
      <c r="H854" s="20">
        <v>282789376</v>
      </c>
      <c r="I854" s="20">
        <f>H854-G854</f>
        <v>5796736</v>
      </c>
      <c r="J854" s="30">
        <v>1</v>
      </c>
      <c r="K854" s="585"/>
      <c r="L854" s="21">
        <f>F854*I854*J854</f>
        <v>5796736</v>
      </c>
      <c r="M854" s="21"/>
      <c r="N854" s="1972"/>
      <c r="O854" s="11"/>
    </row>
    <row r="855" spans="1:15" x14ac:dyDescent="0.3">
      <c r="A855" s="507">
        <v>10</v>
      </c>
      <c r="B855" s="98" t="s">
        <v>1774</v>
      </c>
      <c r="C855" s="51">
        <v>33</v>
      </c>
      <c r="D855" s="940" t="s">
        <v>284</v>
      </c>
      <c r="E855" s="964" t="s">
        <v>1775</v>
      </c>
      <c r="F855" s="3">
        <v>1</v>
      </c>
      <c r="G855" s="20">
        <v>270130304</v>
      </c>
      <c r="H855" s="20">
        <v>276198240</v>
      </c>
      <c r="I855" s="20">
        <f>H855-G855</f>
        <v>6067936</v>
      </c>
      <c r="J855" s="30">
        <v>1</v>
      </c>
      <c r="K855" s="585"/>
      <c r="L855" s="21">
        <f>F855*I855*J855</f>
        <v>6067936</v>
      </c>
      <c r="M855" s="21"/>
      <c r="N855" s="1972"/>
      <c r="O855" s="11"/>
    </row>
    <row r="856" spans="1:15" x14ac:dyDescent="0.3">
      <c r="A856" s="524"/>
      <c r="B856" s="94"/>
      <c r="C856" s="88"/>
      <c r="D856" s="88"/>
      <c r="E856" s="949"/>
      <c r="F856" s="37"/>
      <c r="G856" s="37"/>
      <c r="H856" s="37"/>
      <c r="I856" s="37"/>
      <c r="J856" s="94" t="s">
        <v>27</v>
      </c>
      <c r="K856" s="586"/>
      <c r="L856" s="42">
        <f>SUM(L854:L855)</f>
        <v>11864672</v>
      </c>
      <c r="M856" s="42">
        <f>SUM(M854:M855)</f>
        <v>0</v>
      </c>
      <c r="N856" s="29"/>
      <c r="O856" s="11"/>
    </row>
    <row r="857" spans="1:15" ht="16.2" thickBot="1" x14ac:dyDescent="0.35">
      <c r="A857" s="580"/>
      <c r="B857" s="611"/>
      <c r="C857" s="90"/>
      <c r="D857" s="90"/>
      <c r="E857" s="950"/>
      <c r="F857" s="612"/>
      <c r="G857" s="612"/>
      <c r="H857" s="612"/>
      <c r="I857" s="612"/>
      <c r="J857" s="611"/>
      <c r="K857" s="613"/>
      <c r="L857" s="614"/>
      <c r="M857" s="614"/>
      <c r="N857" s="1988"/>
      <c r="O857" s="615"/>
    </row>
    <row r="858" spans="1:15" x14ac:dyDescent="0.3">
      <c r="A858" s="580"/>
      <c r="B858" s="3099" t="s">
        <v>4723</v>
      </c>
      <c r="C858" s="3100"/>
      <c r="D858" s="561" t="s">
        <v>14</v>
      </c>
      <c r="F858" s="3101" t="s">
        <v>2024</v>
      </c>
      <c r="G858" s="3102"/>
      <c r="H858" s="3103"/>
      <c r="I858" s="561" t="s">
        <v>14</v>
      </c>
      <c r="J858" s="511"/>
      <c r="K858" s="3105" t="s">
        <v>4714</v>
      </c>
      <c r="L858" s="3106"/>
      <c r="M858" s="562" t="s">
        <v>14</v>
      </c>
      <c r="N858" s="1988"/>
      <c r="O858" s="615"/>
    </row>
    <row r="859" spans="1:15" x14ac:dyDescent="0.3">
      <c r="A859" s="580"/>
      <c r="B859" s="3112" t="str">
        <f>B836</f>
        <v>NEW FATULLAH 33 KV SIDE</v>
      </c>
      <c r="C859" s="3113"/>
      <c r="D859" s="567">
        <f>M841</f>
        <v>11913420.911560137</v>
      </c>
      <c r="F859" s="3114" t="s">
        <v>810</v>
      </c>
      <c r="G859" s="3115"/>
      <c r="H859" s="3116"/>
      <c r="I859" s="563">
        <f>L851</f>
        <v>0</v>
      </c>
      <c r="J859" s="511"/>
      <c r="K859" s="3117" t="str">
        <f>F860</f>
        <v>33 KV NET IMPORT</v>
      </c>
      <c r="L859" s="3118"/>
      <c r="M859" s="565">
        <f>I860</f>
        <v>11913420.911560137</v>
      </c>
      <c r="N859" s="1988"/>
      <c r="O859" s="615"/>
    </row>
    <row r="860" spans="1:15" x14ac:dyDescent="0.3">
      <c r="A860" s="580"/>
      <c r="B860" s="3112"/>
      <c r="C860" s="3113"/>
      <c r="D860" s="616"/>
      <c r="F860" s="3114" t="s">
        <v>2024</v>
      </c>
      <c r="G860" s="3115"/>
      <c r="H860" s="3116"/>
      <c r="I860" s="563">
        <f>D863-I859</f>
        <v>11913420.911560137</v>
      </c>
      <c r="J860" s="511"/>
      <c r="K860" s="3119" t="s">
        <v>4715</v>
      </c>
      <c r="L860" s="3120"/>
      <c r="M860" s="563">
        <f>L856</f>
        <v>11864672</v>
      </c>
      <c r="N860" s="1988"/>
      <c r="O860" s="615"/>
    </row>
    <row r="861" spans="1:15" x14ac:dyDescent="0.3">
      <c r="A861" s="580"/>
      <c r="B861" s="3112"/>
      <c r="C861" s="3113"/>
      <c r="D861" s="597"/>
      <c r="J861" s="511"/>
      <c r="K861" s="3121" t="s">
        <v>267</v>
      </c>
      <c r="L861" s="3122"/>
      <c r="M861" s="563">
        <f>M859-M860</f>
        <v>48748.911560136825</v>
      </c>
      <c r="N861" s="1988"/>
      <c r="O861" s="615"/>
    </row>
    <row r="862" spans="1:15" ht="16.2" thickBot="1" x14ac:dyDescent="0.35">
      <c r="A862" s="580"/>
      <c r="B862" s="3112"/>
      <c r="C862" s="3113"/>
      <c r="D862" s="598"/>
      <c r="J862" s="511"/>
      <c r="K862" s="3123" t="s">
        <v>268</v>
      </c>
      <c r="L862" s="3124"/>
      <c r="M862" s="566">
        <f>M861/M859</f>
        <v>4.0919322772213582E-3</v>
      </c>
      <c r="N862" s="1988"/>
      <c r="O862" s="615"/>
    </row>
    <row r="863" spans="1:15" ht="16.2" thickBot="1" x14ac:dyDescent="0.35">
      <c r="A863" s="580"/>
      <c r="B863" s="3125" t="s">
        <v>799</v>
      </c>
      <c r="C863" s="3126"/>
      <c r="D863" s="564">
        <f>SUM(D859:D861)</f>
        <v>11913420.911560137</v>
      </c>
      <c r="F863" s="511"/>
      <c r="G863" s="2214"/>
      <c r="H863" s="2214"/>
      <c r="I863" s="511"/>
      <c r="J863" s="511"/>
      <c r="K863" s="580"/>
      <c r="L863" s="511"/>
      <c r="M863" s="511"/>
      <c r="N863" s="1988"/>
      <c r="O863" s="615"/>
    </row>
    <row r="864" spans="1:15" x14ac:dyDescent="0.3">
      <c r="A864" s="580"/>
      <c r="B864" s="611"/>
      <c r="C864" s="90"/>
      <c r="D864" s="90"/>
      <c r="E864" s="950"/>
      <c r="F864" s="612"/>
      <c r="G864" s="612"/>
      <c r="H864" s="612"/>
      <c r="I864" s="612"/>
      <c r="J864" s="611"/>
      <c r="K864" s="613"/>
      <c r="L864" s="614"/>
      <c r="M864" s="614"/>
      <c r="N864" s="1988"/>
      <c r="O864" s="615"/>
    </row>
    <row r="865" spans="1:23" x14ac:dyDescent="0.3">
      <c r="A865" s="511"/>
      <c r="B865" s="520"/>
      <c r="C865" s="511"/>
      <c r="D865" s="603"/>
      <c r="E865" s="977"/>
      <c r="F865" s="511"/>
      <c r="G865" s="2214"/>
      <c r="H865" s="2214"/>
      <c r="I865" s="511"/>
      <c r="J865" s="511"/>
      <c r="K865" s="580"/>
      <c r="L865" s="511"/>
      <c r="M865" s="511"/>
      <c r="N865" s="56"/>
      <c r="O865" s="511"/>
    </row>
    <row r="866" spans="1:23" x14ac:dyDescent="0.3">
      <c r="A866" s="511"/>
      <c r="B866" s="520"/>
      <c r="C866" s="511"/>
      <c r="D866" s="603"/>
      <c r="E866" s="977"/>
      <c r="F866" s="511"/>
      <c r="G866" s="2214"/>
      <c r="H866" s="2214"/>
      <c r="I866" s="511"/>
      <c r="J866" s="511"/>
      <c r="K866" s="580"/>
      <c r="L866" s="511"/>
      <c r="M866" s="511"/>
      <c r="N866" s="56"/>
      <c r="O866" s="511"/>
    </row>
    <row r="867" spans="1:23" ht="31.2" x14ac:dyDescent="0.3">
      <c r="A867" s="3086" t="s">
        <v>909</v>
      </c>
      <c r="B867" s="3086"/>
      <c r="C867" s="3086"/>
      <c r="D867" s="3086"/>
      <c r="E867" s="3086"/>
      <c r="F867" s="3086"/>
      <c r="G867" s="3086"/>
      <c r="H867" s="3086"/>
      <c r="I867" s="3086"/>
      <c r="J867" s="3086"/>
      <c r="K867" s="3086"/>
      <c r="L867" s="3086"/>
      <c r="M867" s="3086"/>
      <c r="N867" s="3086"/>
      <c r="O867" s="629" t="str">
        <f>$O$6</f>
        <v>Month August-2023</v>
      </c>
      <c r="R867" s="1103" t="s">
        <v>4084</v>
      </c>
      <c r="S867" s="2672" t="str">
        <f>O867</f>
        <v>Month August-2023</v>
      </c>
      <c r="T867" s="2672" t="s">
        <v>5037</v>
      </c>
      <c r="U867" s="1103" t="s">
        <v>15</v>
      </c>
      <c r="V867" s="1103" t="s">
        <v>4085</v>
      </c>
      <c r="W867" s="1103" t="s">
        <v>17</v>
      </c>
    </row>
    <row r="868" spans="1:23" x14ac:dyDescent="0.3">
      <c r="A868" s="3087" t="s">
        <v>0</v>
      </c>
      <c r="B868" s="3089" t="s">
        <v>1</v>
      </c>
      <c r="C868" s="3091" t="s">
        <v>2</v>
      </c>
      <c r="D868" s="3092"/>
      <c r="E868" s="3093"/>
      <c r="F868" s="3096" t="s">
        <v>3</v>
      </c>
      <c r="G868" s="3091" t="s">
        <v>4</v>
      </c>
      <c r="H868" s="3093"/>
      <c r="I868" s="3068"/>
      <c r="J868" s="3096" t="s">
        <v>5</v>
      </c>
      <c r="K868" s="3091" t="s">
        <v>6</v>
      </c>
      <c r="L868" s="3068"/>
      <c r="M868" s="95" t="s">
        <v>29</v>
      </c>
      <c r="N868" s="1985"/>
      <c r="O868" s="3067" t="s">
        <v>7</v>
      </c>
    </row>
    <row r="869" spans="1:23" ht="46.8" x14ac:dyDescent="0.3">
      <c r="A869" s="3088"/>
      <c r="B869" s="3090"/>
      <c r="C869" s="3084" t="s">
        <v>824</v>
      </c>
      <c r="D869" s="3085"/>
      <c r="E869" s="969" t="s">
        <v>9</v>
      </c>
      <c r="F869" s="3088"/>
      <c r="G869" s="2218" t="str">
        <f>'NORTH-1'!G8</f>
        <v>Reading at 00.00hr 
01.08.2023</v>
      </c>
      <c r="H869" s="2218" t="str">
        <f>'NORTH-1'!H8</f>
        <v>Reading at 00.00hr 
01.09.2023</v>
      </c>
      <c r="I869" s="1" t="s">
        <v>10</v>
      </c>
      <c r="J869" s="3088"/>
      <c r="K869" s="1" t="s">
        <v>11</v>
      </c>
      <c r="L869" s="1" t="s">
        <v>12</v>
      </c>
      <c r="M869" s="508" t="s">
        <v>30</v>
      </c>
      <c r="N869" s="1986" t="s">
        <v>41</v>
      </c>
      <c r="O869" s="3068"/>
      <c r="S869" s="2672">
        <v>15283200.000000071</v>
      </c>
      <c r="T869" s="2672">
        <v>15283200.000000071</v>
      </c>
      <c r="U869" s="33">
        <f>S869-T869</f>
        <v>0</v>
      </c>
      <c r="V869" s="1104">
        <f>U869/T869*100</f>
        <v>0</v>
      </c>
      <c r="W869" s="33" t="str">
        <f>IF(V869&gt;40,"FAULT",IF(V869&lt;-40,"CHECK","OK"))</f>
        <v>OK</v>
      </c>
    </row>
    <row r="870" spans="1:23" x14ac:dyDescent="0.3">
      <c r="A870" s="594">
        <v>1</v>
      </c>
      <c r="B870" s="551">
        <v>2</v>
      </c>
      <c r="C870" s="551">
        <v>3</v>
      </c>
      <c r="D870" s="551">
        <v>4</v>
      </c>
      <c r="E870" s="551">
        <v>5</v>
      </c>
      <c r="F870" s="551">
        <v>6</v>
      </c>
      <c r="G870" s="2618">
        <f>'PDB Bill AMR'!$H$5</f>
        <v>8</v>
      </c>
      <c r="H870" s="2618">
        <f>'PDB Bill AMR'!$H$5</f>
        <v>8</v>
      </c>
      <c r="I870" s="594" t="s">
        <v>2021</v>
      </c>
      <c r="J870" s="594">
        <v>10</v>
      </c>
      <c r="K870" s="2623" t="s">
        <v>2022</v>
      </c>
      <c r="L870" s="2623" t="s">
        <v>5041</v>
      </c>
      <c r="M870" s="594">
        <v>13</v>
      </c>
      <c r="N870" s="594">
        <v>14</v>
      </c>
      <c r="O870" s="594">
        <v>15</v>
      </c>
      <c r="S870" s="2674"/>
      <c r="T870" s="2674"/>
      <c r="V870" s="1104"/>
      <c r="W870" s="33"/>
    </row>
    <row r="871" spans="1:23" x14ac:dyDescent="0.3">
      <c r="A871" s="519"/>
      <c r="B871" s="513" t="s">
        <v>4734</v>
      </c>
      <c r="C871" s="514"/>
      <c r="D871" s="514"/>
      <c r="E871" s="957"/>
      <c r="F871" s="514"/>
      <c r="G871" s="2211"/>
      <c r="H871" s="2211"/>
      <c r="I871" s="514"/>
      <c r="J871" s="514"/>
      <c r="K871" s="573"/>
      <c r="L871" s="514"/>
      <c r="M871" s="515"/>
      <c r="N871" s="1987"/>
      <c r="O871" s="507"/>
      <c r="S871" s="2674"/>
      <c r="T871" s="2674"/>
      <c r="V871" s="1104"/>
      <c r="W871" s="33"/>
    </row>
    <row r="872" spans="1:23" x14ac:dyDescent="0.3">
      <c r="A872" s="519">
        <v>16</v>
      </c>
      <c r="B872" s="98" t="s">
        <v>1729</v>
      </c>
      <c r="C872" s="51">
        <v>11</v>
      </c>
      <c r="D872" s="3072"/>
      <c r="E872" s="964" t="s">
        <v>1784</v>
      </c>
      <c r="F872" s="3">
        <v>1</v>
      </c>
      <c r="G872" s="20">
        <v>68569536</v>
      </c>
      <c r="H872" s="20">
        <v>74606336</v>
      </c>
      <c r="I872" s="20">
        <f>H872-G872</f>
        <v>6036800</v>
      </c>
      <c r="J872" s="507">
        <v>1</v>
      </c>
      <c r="K872" s="574">
        <f>F872*I872*J872</f>
        <v>6036800</v>
      </c>
      <c r="L872" s="21"/>
      <c r="M872" s="21">
        <f>K872*$I$860/$K$874</f>
        <v>6091207.8114037216</v>
      </c>
      <c r="N872" s="585"/>
      <c r="O872" s="507"/>
      <c r="S872" s="2674"/>
      <c r="T872" s="2674"/>
      <c r="V872" s="1104"/>
      <c r="W872" s="33"/>
    </row>
    <row r="873" spans="1:23" x14ac:dyDescent="0.3">
      <c r="A873" s="519">
        <v>20</v>
      </c>
      <c r="B873" s="98" t="s">
        <v>1764</v>
      </c>
      <c r="C873" s="51">
        <v>11</v>
      </c>
      <c r="D873" s="3073"/>
      <c r="E873" s="964" t="s">
        <v>1787</v>
      </c>
      <c r="F873" s="3">
        <v>1</v>
      </c>
      <c r="G873" s="20">
        <v>275792320</v>
      </c>
      <c r="H873" s="20">
        <v>281562528</v>
      </c>
      <c r="I873" s="20">
        <f>H873-G873</f>
        <v>5770208</v>
      </c>
      <c r="J873" s="507">
        <v>1</v>
      </c>
      <c r="K873" s="574">
        <f>F873*I873*J873</f>
        <v>5770208</v>
      </c>
      <c r="L873" s="21"/>
      <c r="M873" s="21">
        <f>K873*$I$860/$K$874</f>
        <v>5822213.1001564153</v>
      </c>
      <c r="N873" s="585"/>
      <c r="O873" s="507"/>
      <c r="S873" s="2674"/>
      <c r="T873" s="2674"/>
      <c r="V873" s="1104"/>
      <c r="W873" s="33"/>
    </row>
    <row r="874" spans="1:23" x14ac:dyDescent="0.3">
      <c r="A874" s="519"/>
      <c r="B874" s="100"/>
      <c r="C874" s="89"/>
      <c r="D874" s="601"/>
      <c r="E874" s="971"/>
      <c r="F874" s="46"/>
      <c r="G874" s="47">
        <v>0</v>
      </c>
      <c r="H874" s="47">
        <v>0</v>
      </c>
      <c r="I874" s="47"/>
      <c r="J874" s="38" t="s">
        <v>27</v>
      </c>
      <c r="K874" s="586">
        <f>SUM(K872:K873)</f>
        <v>11807008</v>
      </c>
      <c r="L874" s="48"/>
      <c r="M874" s="42">
        <f>SUM(M872:M873)</f>
        <v>11913420.911560137</v>
      </c>
      <c r="N874" s="1989"/>
      <c r="O874" s="507"/>
      <c r="S874" s="2674"/>
      <c r="T874" s="2674"/>
      <c r="V874" s="1104"/>
      <c r="W874" s="33"/>
    </row>
    <row r="875" spans="1:23" x14ac:dyDescent="0.3">
      <c r="A875" s="519"/>
      <c r="B875" s="532" t="s">
        <v>4734</v>
      </c>
      <c r="C875" s="533"/>
      <c r="D875" s="533"/>
      <c r="E875" s="963"/>
      <c r="F875" s="533"/>
      <c r="G875" s="2216">
        <v>0</v>
      </c>
      <c r="H875" s="2216">
        <v>0</v>
      </c>
      <c r="I875" s="533"/>
      <c r="J875" s="49"/>
      <c r="K875" s="587"/>
      <c r="L875" s="50"/>
      <c r="M875" s="50"/>
      <c r="N875" s="1982"/>
      <c r="O875" s="507"/>
      <c r="S875" s="2674"/>
      <c r="T875" s="2674"/>
      <c r="V875" s="1104"/>
      <c r="W875" s="33"/>
    </row>
    <row r="876" spans="1:23" x14ac:dyDescent="0.3">
      <c r="A876" s="519">
        <v>11</v>
      </c>
      <c r="B876" s="98" t="s">
        <v>1776</v>
      </c>
      <c r="C876" s="72">
        <v>11</v>
      </c>
      <c r="D876" s="3135"/>
      <c r="E876" s="964" t="s">
        <v>1777</v>
      </c>
      <c r="F876" s="31">
        <v>1</v>
      </c>
      <c r="G876" s="2220">
        <v>63394284</v>
      </c>
      <c r="H876" s="2220">
        <v>65430400</v>
      </c>
      <c r="I876" s="19">
        <f t="shared" ref="I876:I893" si="160">H876-G876</f>
        <v>2036116</v>
      </c>
      <c r="J876" s="507">
        <v>1</v>
      </c>
      <c r="K876" s="581"/>
      <c r="L876" s="21">
        <f>F876*I876*J876</f>
        <v>2036116</v>
      </c>
      <c r="M876" s="21">
        <f>L876*$K$894/$L$894</f>
        <v>2019617.3469988354</v>
      </c>
      <c r="N876" s="585" t="s">
        <v>98</v>
      </c>
      <c r="O876" s="14"/>
      <c r="R876" t="str">
        <f t="shared" ref="R876:R893" si="161">B876</f>
        <v>11 kV Katherpol Feeder</v>
      </c>
      <c r="S876" s="2674">
        <f t="shared" ref="S876:S893" si="162">M876</f>
        <v>2019617.3469988354</v>
      </c>
      <c r="T876" s="2674">
        <v>1872668.2415142225</v>
      </c>
      <c r="U876" s="33">
        <f t="shared" ref="U876:U893" si="163">S876-T876</f>
        <v>146949.10548461298</v>
      </c>
      <c r="V876" s="1104">
        <f t="shared" ref="V876:V893" si="164">U876/T876*100</f>
        <v>7.8470442455835787</v>
      </c>
      <c r="W876" s="33" t="str">
        <f t="shared" ref="W876:W893" si="165">IF(V876&gt;40,"FAULT",IF(V876&lt;-40,"CHECK","OK"))</f>
        <v>OK</v>
      </c>
    </row>
    <row r="877" spans="1:23" x14ac:dyDescent="0.3">
      <c r="A877" s="519">
        <v>12</v>
      </c>
      <c r="B877" s="98" t="s">
        <v>1673</v>
      </c>
      <c r="C877" s="72">
        <v>11</v>
      </c>
      <c r="D877" s="3136"/>
      <c r="E877" s="964"/>
      <c r="F877" s="31">
        <v>1</v>
      </c>
      <c r="G877" s="2220">
        <v>0</v>
      </c>
      <c r="H877" s="2220">
        <v>0</v>
      </c>
      <c r="I877" s="19">
        <f t="shared" si="160"/>
        <v>0</v>
      </c>
      <c r="J877" s="507">
        <v>1</v>
      </c>
      <c r="K877" s="581"/>
      <c r="L877" s="21">
        <f>F877*I877*J877</f>
        <v>0</v>
      </c>
      <c r="M877" s="21">
        <f t="shared" ref="M877:M893" si="166">L877*$K$894/$L$894</f>
        <v>0</v>
      </c>
      <c r="N877" s="585"/>
      <c r="O877" s="14"/>
      <c r="R877" t="str">
        <f t="shared" si="161"/>
        <v>11 kV Spare Feeder</v>
      </c>
      <c r="S877" s="2674">
        <f t="shared" si="162"/>
        <v>0</v>
      </c>
      <c r="T877" s="2674">
        <v>0</v>
      </c>
      <c r="U877" s="33">
        <f t="shared" si="163"/>
        <v>0</v>
      </c>
      <c r="V877" s="1104" t="e">
        <f t="shared" si="164"/>
        <v>#DIV/0!</v>
      </c>
      <c r="W877" s="33" t="e">
        <f t="shared" si="165"/>
        <v>#DIV/0!</v>
      </c>
    </row>
    <row r="878" spans="1:23" x14ac:dyDescent="0.3">
      <c r="A878" s="519">
        <v>13</v>
      </c>
      <c r="B878" s="98" t="s">
        <v>1778</v>
      </c>
      <c r="C878" s="72">
        <v>11</v>
      </c>
      <c r="D878" s="3136"/>
      <c r="E878" s="964" t="s">
        <v>1779</v>
      </c>
      <c r="F878" s="31">
        <v>1</v>
      </c>
      <c r="G878" s="2220">
        <v>64364204</v>
      </c>
      <c r="H878" s="2220">
        <v>65934120</v>
      </c>
      <c r="I878" s="19">
        <f t="shared" si="160"/>
        <v>1569916</v>
      </c>
      <c r="J878" s="507">
        <v>1</v>
      </c>
      <c r="K878" s="581"/>
      <c r="L878" s="21">
        <f>F878*I878*J878</f>
        <v>1569916</v>
      </c>
      <c r="M878" s="21">
        <f t="shared" si="166"/>
        <v>1557194.9667558349</v>
      </c>
      <c r="N878" s="585" t="s">
        <v>98</v>
      </c>
      <c r="O878" s="14"/>
      <c r="R878" t="str">
        <f t="shared" si="161"/>
        <v>11 kV Union Parishad Feeder</v>
      </c>
      <c r="S878" s="2674">
        <f t="shared" si="162"/>
        <v>1557194.9667558349</v>
      </c>
      <c r="T878" s="2674">
        <v>1351133.0590523412</v>
      </c>
      <c r="U878" s="33">
        <f t="shared" si="163"/>
        <v>206061.90770349372</v>
      </c>
      <c r="V878" s="1104">
        <f t="shared" si="164"/>
        <v>15.25104476742073</v>
      </c>
      <c r="W878" s="33" t="str">
        <f t="shared" si="165"/>
        <v>OK</v>
      </c>
    </row>
    <row r="879" spans="1:23" x14ac:dyDescent="0.3">
      <c r="A879" s="519">
        <v>14</v>
      </c>
      <c r="B879" s="98" t="s">
        <v>1780</v>
      </c>
      <c r="C879" s="72">
        <v>11</v>
      </c>
      <c r="D879" s="3136"/>
      <c r="E879" s="964" t="s">
        <v>1781</v>
      </c>
      <c r="F879" s="31">
        <v>1</v>
      </c>
      <c r="G879" s="2220">
        <v>65776000</v>
      </c>
      <c r="H879" s="2220">
        <v>67793912</v>
      </c>
      <c r="I879" s="19">
        <f t="shared" si="160"/>
        <v>2017912</v>
      </c>
      <c r="J879" s="507">
        <v>1</v>
      </c>
      <c r="K879" s="581"/>
      <c r="L879" s="21">
        <f>F879*I879*J879</f>
        <v>2017912</v>
      </c>
      <c r="M879" s="21">
        <f t="shared" si="166"/>
        <v>2001560.8540560135</v>
      </c>
      <c r="N879" s="585" t="s">
        <v>98</v>
      </c>
      <c r="O879" s="14"/>
      <c r="R879" t="str">
        <f t="shared" si="161"/>
        <v>11 kV Shiachar Feeder</v>
      </c>
      <c r="S879" s="2672">
        <f t="shared" si="162"/>
        <v>2001560.8540560135</v>
      </c>
      <c r="T879" s="2672">
        <v>1924678.9851699828</v>
      </c>
      <c r="U879" s="33">
        <f t="shared" si="163"/>
        <v>76881.868886030745</v>
      </c>
      <c r="V879" s="1104">
        <f t="shared" si="164"/>
        <v>3.9945294502834057</v>
      </c>
      <c r="W879" s="33" t="str">
        <f t="shared" si="165"/>
        <v>OK</v>
      </c>
    </row>
    <row r="880" spans="1:23" x14ac:dyDescent="0.3">
      <c r="A880" s="519">
        <v>15</v>
      </c>
      <c r="B880" s="98" t="s">
        <v>1782</v>
      </c>
      <c r="C880" s="72">
        <v>11</v>
      </c>
      <c r="D880" s="3136"/>
      <c r="E880" s="964" t="s">
        <v>1783</v>
      </c>
      <c r="F880" s="31">
        <v>1</v>
      </c>
      <c r="G880" s="2220">
        <v>70349912</v>
      </c>
      <c r="H880" s="2220">
        <v>70748824</v>
      </c>
      <c r="I880" s="19">
        <f t="shared" si="160"/>
        <v>398912</v>
      </c>
      <c r="J880" s="507">
        <v>1</v>
      </c>
      <c r="K880" s="581"/>
      <c r="L880" s="21">
        <f>F880*I880*J880</f>
        <v>398912</v>
      </c>
      <c r="M880" s="21">
        <f t="shared" si="166"/>
        <v>395679.61507399351</v>
      </c>
      <c r="N880" s="585" t="s">
        <v>98</v>
      </c>
      <c r="O880" s="14"/>
      <c r="R880" t="str">
        <f t="shared" si="161"/>
        <v>11 kV Sastapur Feeder</v>
      </c>
      <c r="S880" s="2672">
        <f t="shared" si="162"/>
        <v>395679.61507399351</v>
      </c>
      <c r="T880" s="2672">
        <v>1143053.3709631891</v>
      </c>
      <c r="U880" s="33">
        <f t="shared" si="163"/>
        <v>-747373.75588919548</v>
      </c>
      <c r="V880" s="1104">
        <f t="shared" si="164"/>
        <v>-65.383977238037815</v>
      </c>
      <c r="W880" s="33" t="str">
        <f t="shared" si="165"/>
        <v>CHECK</v>
      </c>
    </row>
    <row r="881" spans="1:23" x14ac:dyDescent="0.3">
      <c r="A881" s="519">
        <v>17</v>
      </c>
      <c r="B881" s="98" t="s">
        <v>1673</v>
      </c>
      <c r="C881" s="72">
        <v>11</v>
      </c>
      <c r="D881" s="3136"/>
      <c r="E881" s="964"/>
      <c r="F881" s="31">
        <v>1</v>
      </c>
      <c r="G881" s="2220">
        <v>0</v>
      </c>
      <c r="H881" s="2220">
        <v>0</v>
      </c>
      <c r="I881" s="19">
        <f t="shared" si="160"/>
        <v>0</v>
      </c>
      <c r="J881" s="507">
        <v>1</v>
      </c>
      <c r="K881" s="581"/>
      <c r="L881" s="21"/>
      <c r="M881" s="21">
        <f t="shared" si="166"/>
        <v>0</v>
      </c>
      <c r="N881" s="585"/>
      <c r="O881" s="14"/>
      <c r="R881" t="str">
        <f t="shared" si="161"/>
        <v>11 kV Spare Feeder</v>
      </c>
      <c r="S881" s="2672">
        <f t="shared" si="162"/>
        <v>0</v>
      </c>
      <c r="T881" s="2672">
        <v>0</v>
      </c>
      <c r="U881" s="33">
        <f t="shared" si="163"/>
        <v>0</v>
      </c>
      <c r="V881" s="1104" t="e">
        <f t="shared" si="164"/>
        <v>#DIV/0!</v>
      </c>
      <c r="W881" s="33" t="e">
        <f t="shared" si="165"/>
        <v>#DIV/0!</v>
      </c>
    </row>
    <row r="882" spans="1:23" x14ac:dyDescent="0.3">
      <c r="A882" s="519">
        <v>18</v>
      </c>
      <c r="B882" s="98" t="s">
        <v>1785</v>
      </c>
      <c r="C882" s="72">
        <v>11</v>
      </c>
      <c r="D882" s="3136"/>
      <c r="E882" s="964" t="s">
        <v>1786</v>
      </c>
      <c r="F882" s="31">
        <v>1</v>
      </c>
      <c r="G882" s="2220">
        <v>4960348</v>
      </c>
      <c r="H882" s="2220">
        <v>4961228</v>
      </c>
      <c r="I882" s="19">
        <f t="shared" si="160"/>
        <v>880</v>
      </c>
      <c r="J882" s="507">
        <v>1</v>
      </c>
      <c r="K882" s="581"/>
      <c r="L882" s="21">
        <f>F882*I882*J882</f>
        <v>880</v>
      </c>
      <c r="M882" s="21">
        <f t="shared" si="166"/>
        <v>872.86935781604541</v>
      </c>
      <c r="N882" s="585" t="s">
        <v>98</v>
      </c>
      <c r="O882" s="14"/>
      <c r="R882" t="str">
        <f t="shared" si="161"/>
        <v>11 kV Jalal Ahmed Express</v>
      </c>
      <c r="S882" s="2671">
        <f t="shared" si="162"/>
        <v>872.86935781604541</v>
      </c>
      <c r="T882" s="2671">
        <v>163.17096048866051</v>
      </c>
      <c r="U882" s="33">
        <f t="shared" si="163"/>
        <v>709.6983973273849</v>
      </c>
      <c r="V882" s="1104">
        <f t="shared" si="164"/>
        <v>434.94160676752591</v>
      </c>
      <c r="W882" s="33" t="str">
        <f t="shared" si="165"/>
        <v>FAULT</v>
      </c>
    </row>
    <row r="883" spans="1:23" x14ac:dyDescent="0.3">
      <c r="A883" s="519">
        <v>19</v>
      </c>
      <c r="B883" s="98" t="s">
        <v>1673</v>
      </c>
      <c r="C883" s="72">
        <v>11</v>
      </c>
      <c r="D883" s="3136"/>
      <c r="E883" s="964"/>
      <c r="F883" s="31">
        <v>1</v>
      </c>
      <c r="G883" s="2220">
        <v>0</v>
      </c>
      <c r="H883" s="2220">
        <v>0</v>
      </c>
      <c r="I883" s="19">
        <f t="shared" si="160"/>
        <v>0</v>
      </c>
      <c r="J883" s="507">
        <v>1</v>
      </c>
      <c r="K883" s="581"/>
      <c r="L883" s="21"/>
      <c r="M883" s="21">
        <f t="shared" si="166"/>
        <v>0</v>
      </c>
      <c r="N883" s="585"/>
      <c r="O883" s="14"/>
      <c r="R883" t="str">
        <f t="shared" si="161"/>
        <v>11 kV Spare Feeder</v>
      </c>
      <c r="S883" s="2672">
        <f t="shared" si="162"/>
        <v>0</v>
      </c>
      <c r="T883" s="2672">
        <v>0</v>
      </c>
      <c r="U883" s="33">
        <f t="shared" si="163"/>
        <v>0</v>
      </c>
      <c r="V883" s="1104" t="e">
        <f t="shared" si="164"/>
        <v>#DIV/0!</v>
      </c>
      <c r="W883" s="33" t="e">
        <f t="shared" si="165"/>
        <v>#DIV/0!</v>
      </c>
    </row>
    <row r="884" spans="1:23" x14ac:dyDescent="0.3">
      <c r="A884" s="519">
        <v>21</v>
      </c>
      <c r="B884" s="98" t="s">
        <v>1673</v>
      </c>
      <c r="C884" s="72">
        <v>11</v>
      </c>
      <c r="D884" s="3136"/>
      <c r="E884" s="964"/>
      <c r="F884" s="31">
        <v>1</v>
      </c>
      <c r="G884" s="2220">
        <v>0</v>
      </c>
      <c r="H884" s="2220">
        <v>0</v>
      </c>
      <c r="I884" s="19">
        <f t="shared" si="160"/>
        <v>0</v>
      </c>
      <c r="J884" s="507">
        <v>1</v>
      </c>
      <c r="K884" s="581"/>
      <c r="L884" s="21">
        <f t="shared" ref="L884:L893" si="167">F884*I884*J884</f>
        <v>0</v>
      </c>
      <c r="M884" s="21">
        <f t="shared" si="166"/>
        <v>0</v>
      </c>
      <c r="N884" s="585"/>
      <c r="O884" s="14"/>
      <c r="R884" t="str">
        <f t="shared" si="161"/>
        <v>11 kV Spare Feeder</v>
      </c>
      <c r="S884" s="2672">
        <f t="shared" si="162"/>
        <v>0</v>
      </c>
      <c r="T884" s="2672">
        <v>0</v>
      </c>
      <c r="U884" s="33">
        <f t="shared" si="163"/>
        <v>0</v>
      </c>
      <c r="V884" s="1104" t="e">
        <f t="shared" si="164"/>
        <v>#DIV/0!</v>
      </c>
      <c r="W884" s="33" t="e">
        <f t="shared" si="165"/>
        <v>#DIV/0!</v>
      </c>
    </row>
    <row r="885" spans="1:23" x14ac:dyDescent="0.3">
      <c r="A885" s="519">
        <v>22</v>
      </c>
      <c r="B885" s="98" t="s">
        <v>1788</v>
      </c>
      <c r="C885" s="72">
        <v>11</v>
      </c>
      <c r="D885" s="3136"/>
      <c r="E885" s="964" t="s">
        <v>1789</v>
      </c>
      <c r="F885" s="31">
        <v>1</v>
      </c>
      <c r="G885" s="2220">
        <v>77520128</v>
      </c>
      <c r="H885" s="2220">
        <v>78934408</v>
      </c>
      <c r="I885" s="19">
        <f t="shared" si="160"/>
        <v>1414280</v>
      </c>
      <c r="J885" s="507">
        <v>1</v>
      </c>
      <c r="K885" s="581"/>
      <c r="L885" s="21">
        <f t="shared" si="167"/>
        <v>1414280</v>
      </c>
      <c r="M885" s="21">
        <f t="shared" si="166"/>
        <v>1402820.0856500871</v>
      </c>
      <c r="N885" s="585" t="s">
        <v>98</v>
      </c>
      <c r="O885" s="14"/>
      <c r="R885" t="str">
        <f t="shared" si="161"/>
        <v>11 kV Lalpur Feeder</v>
      </c>
      <c r="S885" s="2673">
        <f t="shared" si="162"/>
        <v>1402820.0856500871</v>
      </c>
      <c r="T885" s="2673">
        <v>1449235.5197721361</v>
      </c>
      <c r="U885" s="33">
        <f t="shared" si="163"/>
        <v>-46415.434122049017</v>
      </c>
      <c r="V885" s="1104">
        <f t="shared" si="164"/>
        <v>-3.2027530024482798</v>
      </c>
      <c r="W885" s="33" t="str">
        <f t="shared" si="165"/>
        <v>OK</v>
      </c>
    </row>
    <row r="886" spans="1:23" x14ac:dyDescent="0.3">
      <c r="A886" s="519">
        <v>23</v>
      </c>
      <c r="B886" s="98" t="s">
        <v>1790</v>
      </c>
      <c r="C886" s="72">
        <v>11</v>
      </c>
      <c r="D886" s="3136"/>
      <c r="E886" s="964" t="s">
        <v>1791</v>
      </c>
      <c r="F886" s="31">
        <v>1</v>
      </c>
      <c r="G886" s="2220">
        <v>82482440</v>
      </c>
      <c r="H886" s="2220">
        <v>85024072</v>
      </c>
      <c r="I886" s="19">
        <f t="shared" si="160"/>
        <v>2541632</v>
      </c>
      <c r="J886" s="507">
        <v>1</v>
      </c>
      <c r="K886" s="581"/>
      <c r="L886" s="21">
        <f t="shared" si="167"/>
        <v>2541632</v>
      </c>
      <c r="M886" s="21">
        <f t="shared" si="166"/>
        <v>2521037.1495962627</v>
      </c>
      <c r="N886" s="585" t="s">
        <v>98</v>
      </c>
      <c r="O886" s="14"/>
      <c r="R886" t="str">
        <f t="shared" si="161"/>
        <v>11 kV Kotaler Bag Feeder</v>
      </c>
      <c r="S886" s="2672">
        <f t="shared" si="162"/>
        <v>2521037.1495962627</v>
      </c>
      <c r="T886" s="2672">
        <v>1462297.3551592533</v>
      </c>
      <c r="U886" s="33">
        <f t="shared" si="163"/>
        <v>1058739.7944370094</v>
      </c>
      <c r="V886" s="1104">
        <f t="shared" si="164"/>
        <v>72.402496708455445</v>
      </c>
      <c r="W886" s="33" t="str">
        <f t="shared" si="165"/>
        <v>FAULT</v>
      </c>
    </row>
    <row r="887" spans="1:23" x14ac:dyDescent="0.3">
      <c r="A887" s="519">
        <v>24</v>
      </c>
      <c r="B887" s="98" t="s">
        <v>1792</v>
      </c>
      <c r="C887" s="72">
        <v>11</v>
      </c>
      <c r="D887" s="3136"/>
      <c r="E887" s="964" t="s">
        <v>1793</v>
      </c>
      <c r="F887" s="31">
        <v>1</v>
      </c>
      <c r="G887" s="2220">
        <v>75647336</v>
      </c>
      <c r="H887" s="2220">
        <v>76871136</v>
      </c>
      <c r="I887" s="19">
        <f t="shared" si="160"/>
        <v>1223800</v>
      </c>
      <c r="J887" s="507">
        <v>1</v>
      </c>
      <c r="K887" s="581"/>
      <c r="L887" s="21">
        <f t="shared" si="167"/>
        <v>1223800</v>
      </c>
      <c r="M887" s="21">
        <f t="shared" si="166"/>
        <v>1213883.545562814</v>
      </c>
      <c r="N887" s="585" t="s">
        <v>98</v>
      </c>
      <c r="O887" s="14"/>
      <c r="R887" t="str">
        <f t="shared" si="161"/>
        <v>11 kV Idrakpur Feeder</v>
      </c>
      <c r="S887" s="2672">
        <f t="shared" si="162"/>
        <v>1213883.545562814</v>
      </c>
      <c r="T887" s="2672">
        <v>1042540.0593021743</v>
      </c>
      <c r="U887" s="33">
        <f t="shared" si="163"/>
        <v>171343.48626063974</v>
      </c>
      <c r="V887" s="1104">
        <f t="shared" si="164"/>
        <v>16.43519447831374</v>
      </c>
      <c r="W887" s="33" t="str">
        <f t="shared" si="165"/>
        <v>OK</v>
      </c>
    </row>
    <row r="888" spans="1:23" x14ac:dyDescent="0.3">
      <c r="A888" s="519">
        <v>25</v>
      </c>
      <c r="B888" s="98" t="s">
        <v>1794</v>
      </c>
      <c r="C888" s="72">
        <v>11</v>
      </c>
      <c r="D888" s="3136"/>
      <c r="E888" s="964" t="s">
        <v>1795</v>
      </c>
      <c r="F888" s="31">
        <v>1</v>
      </c>
      <c r="G888" s="2220">
        <v>40064264</v>
      </c>
      <c r="H888" s="2220">
        <v>40865860</v>
      </c>
      <c r="I888" s="19">
        <f t="shared" si="160"/>
        <v>801596</v>
      </c>
      <c r="J888" s="507">
        <v>1</v>
      </c>
      <c r="K888" s="581"/>
      <c r="L888" s="21">
        <f t="shared" si="167"/>
        <v>801596</v>
      </c>
      <c r="M888" s="21">
        <f t="shared" si="166"/>
        <v>795100.66562262585</v>
      </c>
      <c r="N888" s="585" t="s">
        <v>98</v>
      </c>
      <c r="O888" s="14"/>
      <c r="R888" t="str">
        <f t="shared" si="161"/>
        <v>11 kV Isdair Feeder</v>
      </c>
      <c r="S888" s="2672">
        <f t="shared" si="162"/>
        <v>795100.66562262585</v>
      </c>
      <c r="T888" s="2672">
        <v>849835.15496506612</v>
      </c>
      <c r="U888" s="33">
        <f t="shared" si="163"/>
        <v>-54734.489342440269</v>
      </c>
      <c r="V888" s="1104">
        <f t="shared" si="164"/>
        <v>-6.4406007474108575</v>
      </c>
      <c r="W888" s="33" t="str">
        <f t="shared" si="165"/>
        <v>OK</v>
      </c>
    </row>
    <row r="889" spans="1:23" x14ac:dyDescent="0.3">
      <c r="A889" s="519">
        <v>26</v>
      </c>
      <c r="B889" s="98" t="s">
        <v>1796</v>
      </c>
      <c r="C889" s="72">
        <v>11</v>
      </c>
      <c r="D889" s="3136"/>
      <c r="E889" s="964" t="s">
        <v>1797</v>
      </c>
      <c r="F889" s="31">
        <v>1</v>
      </c>
      <c r="G889" s="2220">
        <v>0</v>
      </c>
      <c r="H889" s="2220">
        <v>0</v>
      </c>
      <c r="I889" s="19">
        <f t="shared" si="160"/>
        <v>0</v>
      </c>
      <c r="J889" s="507">
        <v>1</v>
      </c>
      <c r="K889" s="581"/>
      <c r="L889" s="21">
        <f t="shared" si="167"/>
        <v>0</v>
      </c>
      <c r="M889" s="21">
        <f t="shared" si="166"/>
        <v>0</v>
      </c>
      <c r="N889" s="585" t="s">
        <v>98</v>
      </c>
      <c r="O889" s="14"/>
      <c r="R889" t="str">
        <f t="shared" si="161"/>
        <v>11 kV Shah Fateullah Express</v>
      </c>
      <c r="S889" s="2672">
        <f t="shared" si="162"/>
        <v>0</v>
      </c>
      <c r="T889" s="2672">
        <v>0</v>
      </c>
      <c r="U889" s="33">
        <f t="shared" si="163"/>
        <v>0</v>
      </c>
      <c r="V889" s="1104" t="e">
        <f t="shared" si="164"/>
        <v>#DIV/0!</v>
      </c>
      <c r="W889" s="33" t="e">
        <f t="shared" si="165"/>
        <v>#DIV/0!</v>
      </c>
    </row>
    <row r="890" spans="1:23" x14ac:dyDescent="0.3">
      <c r="A890" s="519">
        <v>27</v>
      </c>
      <c r="B890" s="98" t="s">
        <v>1673</v>
      </c>
      <c r="C890" s="72">
        <v>11</v>
      </c>
      <c r="D890" s="3136"/>
      <c r="E890" s="964"/>
      <c r="F890" s="31">
        <v>1</v>
      </c>
      <c r="G890" s="2220">
        <v>0</v>
      </c>
      <c r="H890" s="2220">
        <v>0</v>
      </c>
      <c r="I890" s="19">
        <f t="shared" si="160"/>
        <v>0</v>
      </c>
      <c r="J890" s="507">
        <v>1</v>
      </c>
      <c r="K890" s="581"/>
      <c r="L890" s="21">
        <f t="shared" si="167"/>
        <v>0</v>
      </c>
      <c r="M890" s="21">
        <f t="shared" si="166"/>
        <v>0</v>
      </c>
      <c r="N890" s="585"/>
      <c r="O890" s="14"/>
      <c r="R890" t="str">
        <f t="shared" si="161"/>
        <v>11 kV Spare Feeder</v>
      </c>
      <c r="S890" s="2672">
        <f t="shared" si="162"/>
        <v>0</v>
      </c>
      <c r="T890" s="2672">
        <v>0</v>
      </c>
      <c r="U890" s="33">
        <f t="shared" si="163"/>
        <v>0</v>
      </c>
      <c r="V890" s="1104" t="e">
        <f t="shared" si="164"/>
        <v>#DIV/0!</v>
      </c>
      <c r="W890" s="33" t="e">
        <f t="shared" si="165"/>
        <v>#DIV/0!</v>
      </c>
    </row>
    <row r="891" spans="1:23" x14ac:dyDescent="0.3">
      <c r="A891" s="519">
        <v>28</v>
      </c>
      <c r="B891" s="98" t="s">
        <v>1673</v>
      </c>
      <c r="C891" s="72">
        <v>11</v>
      </c>
      <c r="D891" s="3136"/>
      <c r="E891" s="964"/>
      <c r="F891" s="31">
        <v>1</v>
      </c>
      <c r="G891" s="2220">
        <v>0</v>
      </c>
      <c r="H891" s="2220">
        <v>0</v>
      </c>
      <c r="I891" s="19">
        <f t="shared" si="160"/>
        <v>0</v>
      </c>
      <c r="J891" s="507">
        <v>1</v>
      </c>
      <c r="K891" s="581"/>
      <c r="L891" s="21">
        <f t="shared" si="167"/>
        <v>0</v>
      </c>
      <c r="M891" s="21">
        <f t="shared" si="166"/>
        <v>0</v>
      </c>
      <c r="N891" s="585"/>
      <c r="O891" s="14"/>
      <c r="R891" t="str">
        <f t="shared" si="161"/>
        <v>11 kV Spare Feeder</v>
      </c>
      <c r="S891" s="2672">
        <f t="shared" si="162"/>
        <v>0</v>
      </c>
      <c r="T891" s="2672">
        <v>0</v>
      </c>
      <c r="U891" s="33">
        <f t="shared" si="163"/>
        <v>0</v>
      </c>
      <c r="V891" s="1104" t="e">
        <f t="shared" si="164"/>
        <v>#DIV/0!</v>
      </c>
      <c r="W891" s="33" t="e">
        <f t="shared" si="165"/>
        <v>#DIV/0!</v>
      </c>
    </row>
    <row r="892" spans="1:23" x14ac:dyDescent="0.3">
      <c r="A892" s="519">
        <v>29</v>
      </c>
      <c r="B892" s="98" t="s">
        <v>1798</v>
      </c>
      <c r="C892" s="72">
        <v>0.41499999999999998</v>
      </c>
      <c r="D892" s="3136"/>
      <c r="E892" s="964" t="s">
        <v>1799</v>
      </c>
      <c r="F892" s="31">
        <v>1</v>
      </c>
      <c r="G892" s="2220">
        <v>3013</v>
      </c>
      <c r="H892" s="2220">
        <v>3070</v>
      </c>
      <c r="I892" s="19">
        <f t="shared" si="160"/>
        <v>57</v>
      </c>
      <c r="J892" s="507">
        <v>100</v>
      </c>
      <c r="K892" s="581"/>
      <c r="L892" s="21">
        <f t="shared" si="167"/>
        <v>5700</v>
      </c>
      <c r="M892" s="21">
        <f t="shared" si="166"/>
        <v>5653.8128858539303</v>
      </c>
      <c r="N892" s="585" t="s">
        <v>98</v>
      </c>
      <c r="O892" s="14"/>
      <c r="R892" t="str">
        <f t="shared" si="161"/>
        <v>11/0.415 kV Auxiliary Transformer, AT-1</v>
      </c>
      <c r="S892" s="2672">
        <f t="shared" si="162"/>
        <v>5653.8128858539303</v>
      </c>
      <c r="T892" s="2672">
        <v>5914.9473177139434</v>
      </c>
      <c r="U892" s="33">
        <f t="shared" si="163"/>
        <v>-261.13443186001314</v>
      </c>
      <c r="V892" s="1104">
        <f t="shared" si="164"/>
        <v>-4.4148226152069681</v>
      </c>
      <c r="W892" s="33" t="str">
        <f t="shared" si="165"/>
        <v>OK</v>
      </c>
    </row>
    <row r="893" spans="1:23" x14ac:dyDescent="0.3">
      <c r="A893" s="519">
        <v>30</v>
      </c>
      <c r="B893" s="98" t="s">
        <v>1800</v>
      </c>
      <c r="C893" s="72">
        <v>0.41499999999999998</v>
      </c>
      <c r="D893" s="3178"/>
      <c r="E893" s="964" t="s">
        <v>1801</v>
      </c>
      <c r="F893" s="31">
        <v>1</v>
      </c>
      <c r="G893" s="2220">
        <v>136</v>
      </c>
      <c r="H893" s="2220">
        <v>136</v>
      </c>
      <c r="I893" s="19">
        <f t="shared" si="160"/>
        <v>0</v>
      </c>
      <c r="J893" s="507">
        <v>100</v>
      </c>
      <c r="K893" s="581">
        <f>J893*I893*F893</f>
        <v>0</v>
      </c>
      <c r="L893" s="21">
        <f t="shared" si="167"/>
        <v>0</v>
      </c>
      <c r="M893" s="21">
        <f t="shared" si="166"/>
        <v>0</v>
      </c>
      <c r="N893" s="585" t="s">
        <v>98</v>
      </c>
      <c r="O893" s="14"/>
      <c r="R893" t="str">
        <f t="shared" si="161"/>
        <v>11/0.415 kV Auxiliary Transformer, AT-2</v>
      </c>
      <c r="S893" s="2672">
        <f t="shared" si="162"/>
        <v>0</v>
      </c>
      <c r="T893" s="2672">
        <v>0</v>
      </c>
      <c r="U893" s="33">
        <f t="shared" si="163"/>
        <v>0</v>
      </c>
      <c r="V893" s="1104" t="e">
        <f t="shared" si="164"/>
        <v>#DIV/0!</v>
      </c>
      <c r="W893" s="33" t="e">
        <f t="shared" si="165"/>
        <v>#DIV/0!</v>
      </c>
    </row>
    <row r="894" spans="1:23" ht="27.6" x14ac:dyDescent="0.3">
      <c r="A894" s="524"/>
      <c r="B894" s="94"/>
      <c r="C894" s="88"/>
      <c r="D894" s="88"/>
      <c r="E894" s="949"/>
      <c r="F894" s="37"/>
      <c r="G894" s="37"/>
      <c r="H894" s="37"/>
      <c r="I894" s="37"/>
      <c r="J894" s="52" t="s">
        <v>38</v>
      </c>
      <c r="K894" s="42">
        <f>M874</f>
        <v>11913420.911560137</v>
      </c>
      <c r="L894" s="42">
        <f>SUM(L876:L893)</f>
        <v>12010744</v>
      </c>
      <c r="M894" s="42">
        <f>SUM(M876:M893)</f>
        <v>11913420.911560137</v>
      </c>
      <c r="N894" s="29">
        <f>(M894-L894)/L894*100</f>
        <v>-0.81030024817665902</v>
      </c>
      <c r="O894" s="28"/>
    </row>
    <row r="896" spans="1:23" x14ac:dyDescent="0.3">
      <c r="A896" s="511"/>
      <c r="B896" s="523"/>
      <c r="C896" s="520"/>
      <c r="D896" s="596"/>
      <c r="E896"/>
      <c r="F896" s="3107" t="s">
        <v>815</v>
      </c>
      <c r="G896" s="3108"/>
      <c r="H896" s="3109"/>
      <c r="I896" s="555" t="s">
        <v>14</v>
      </c>
      <c r="J896" s="511"/>
      <c r="L896" s="511"/>
      <c r="M896" s="511"/>
      <c r="N896" s="56"/>
      <c r="O896" s="511"/>
    </row>
    <row r="897" spans="1:15" x14ac:dyDescent="0.3">
      <c r="A897" s="511"/>
      <c r="B897" s="523"/>
      <c r="C897" s="520"/>
      <c r="D897" s="596"/>
      <c r="E897"/>
      <c r="F897" s="80" t="s">
        <v>98</v>
      </c>
      <c r="G897" s="3298" t="s">
        <v>4068</v>
      </c>
      <c r="H897" s="3298"/>
      <c r="I897" s="1643">
        <f>SUM(M876,M878:M880,M882,M885:M889,M892:M893)</f>
        <v>11913420.911560137</v>
      </c>
      <c r="J897" s="511"/>
      <c r="L897" s="511"/>
      <c r="M897" s="511"/>
      <c r="N897" s="56"/>
      <c r="O897" s="511" t="s">
        <v>222</v>
      </c>
    </row>
    <row r="898" spans="1:15" x14ac:dyDescent="0.3">
      <c r="A898" s="511"/>
      <c r="B898" s="523"/>
      <c r="C898" s="520"/>
      <c r="D898" s="596"/>
      <c r="E898"/>
      <c r="F898" s="80"/>
      <c r="G898" s="3298"/>
      <c r="H898" s="3298"/>
      <c r="I898" s="530"/>
      <c r="J898" s="511"/>
      <c r="L898" s="511"/>
      <c r="M898" s="511"/>
      <c r="N898" s="56"/>
      <c r="O898" s="511"/>
    </row>
    <row r="899" spans="1:15" x14ac:dyDescent="0.3">
      <c r="A899" s="511"/>
      <c r="B899" s="523"/>
      <c r="C899" s="520"/>
      <c r="D899" s="596"/>
      <c r="E899"/>
      <c r="F899" s="80"/>
      <c r="G899" s="3298"/>
      <c r="H899" s="3298"/>
      <c r="I899" s="530"/>
      <c r="J899" s="511"/>
      <c r="L899" s="511"/>
      <c r="M899" s="511"/>
      <c r="N899" s="56"/>
      <c r="O899" s="511"/>
    </row>
    <row r="900" spans="1:15" x14ac:dyDescent="0.3">
      <c r="A900" s="511"/>
      <c r="B900" s="523"/>
      <c r="C900" s="520"/>
      <c r="D900" s="596"/>
      <c r="E900" s="520"/>
      <c r="F900" s="80"/>
      <c r="G900" s="3298"/>
      <c r="H900" s="3298"/>
      <c r="I900" s="530"/>
      <c r="J900" s="511"/>
      <c r="L900" s="511"/>
      <c r="M900" s="511"/>
      <c r="N900" s="56"/>
      <c r="O900" s="511"/>
    </row>
    <row r="901" spans="1:15" x14ac:dyDescent="0.3">
      <c r="E901"/>
      <c r="F901" s="1090"/>
      <c r="G901" s="3298"/>
      <c r="H901" s="3298"/>
      <c r="I901" s="530"/>
      <c r="J901" s="511"/>
    </row>
    <row r="902" spans="1:15" x14ac:dyDescent="0.3">
      <c r="E902"/>
      <c r="F902" s="3175" t="s">
        <v>199</v>
      </c>
      <c r="G902" s="3176"/>
      <c r="H902" s="3177"/>
      <c r="I902" s="540">
        <f>SUM(I897:I901)</f>
        <v>11913420.911560137</v>
      </c>
      <c r="J902" s="42">
        <f>I902-M894</f>
        <v>0</v>
      </c>
    </row>
    <row r="903" spans="1:15" x14ac:dyDescent="0.3">
      <c r="E903"/>
      <c r="F903" s="674"/>
      <c r="G903" s="2214"/>
      <c r="H903" s="2214"/>
      <c r="I903" s="511"/>
      <c r="J903" s="511"/>
    </row>
    <row r="904" spans="1:15" x14ac:dyDescent="0.3">
      <c r="E904" s="952"/>
      <c r="F904" s="511"/>
      <c r="G904" s="2214"/>
      <c r="H904" s="2214"/>
      <c r="I904" s="511"/>
      <c r="J904" s="511"/>
      <c r="K904" s="580"/>
    </row>
    <row r="912" spans="1:15" x14ac:dyDescent="0.3">
      <c r="A912" s="511"/>
      <c r="B912" s="523"/>
      <c r="C912" s="520"/>
      <c r="D912" s="596"/>
      <c r="E912" s="952"/>
      <c r="F912" s="511"/>
      <c r="G912" s="2214"/>
      <c r="H912" s="2214"/>
      <c r="I912" s="511"/>
      <c r="J912" s="511"/>
      <c r="K912" s="580"/>
      <c r="L912" s="511"/>
      <c r="M912" s="511"/>
      <c r="N912" s="56"/>
      <c r="O912" s="511"/>
    </row>
    <row r="913" spans="1:23" x14ac:dyDescent="0.3">
      <c r="A913" s="511"/>
      <c r="B913" s="523"/>
      <c r="C913" s="520"/>
      <c r="D913" s="596"/>
      <c r="E913" s="952"/>
      <c r="F913" s="511"/>
      <c r="G913" s="2214"/>
      <c r="H913" s="2214"/>
      <c r="I913" s="511"/>
      <c r="J913" s="511"/>
      <c r="K913" s="580"/>
      <c r="L913" s="511"/>
      <c r="M913" s="511"/>
      <c r="N913" s="56"/>
      <c r="O913" s="511"/>
    </row>
    <row r="914" spans="1:23" ht="24.6" x14ac:dyDescent="0.3">
      <c r="A914" s="45"/>
      <c r="B914" s="3128"/>
      <c r="C914" s="3128"/>
      <c r="D914" s="3128"/>
      <c r="E914" s="3128"/>
      <c r="F914" s="3128"/>
      <c r="G914" s="3128"/>
      <c r="H914" s="3128"/>
      <c r="I914" s="3128"/>
      <c r="J914" s="3128"/>
      <c r="K914" s="3128"/>
      <c r="L914" s="3128"/>
      <c r="M914" s="3128"/>
      <c r="N914" s="1974"/>
      <c r="O914" s="27"/>
    </row>
    <row r="915" spans="1:23" x14ac:dyDescent="0.3">
      <c r="A915" s="511"/>
      <c r="B915" s="523"/>
      <c r="C915" s="520"/>
      <c r="D915" s="596"/>
      <c r="E915" s="952"/>
      <c r="F915" s="511"/>
      <c r="G915" s="2214"/>
      <c r="H915" s="2214"/>
      <c r="I915" s="511"/>
      <c r="J915" s="511"/>
      <c r="K915" s="580"/>
      <c r="L915" s="511"/>
      <c r="M915" s="511"/>
      <c r="N915" s="56"/>
      <c r="O915" s="511"/>
    </row>
    <row r="916" spans="1:23" x14ac:dyDescent="0.3">
      <c r="A916" s="511"/>
      <c r="B916" s="523"/>
      <c r="C916" s="520"/>
      <c r="D916" s="596"/>
      <c r="E916" s="952"/>
      <c r="F916" s="511"/>
      <c r="G916" s="2214"/>
      <c r="H916" s="2214"/>
      <c r="I916" s="511"/>
      <c r="J916" s="511"/>
      <c r="K916" s="580"/>
      <c r="L916" s="511"/>
      <c r="M916" s="511"/>
      <c r="N916" s="56"/>
      <c r="O916" s="511"/>
    </row>
    <row r="917" spans="1:23" ht="31.2" x14ac:dyDescent="0.3">
      <c r="A917" s="3086" t="s">
        <v>910</v>
      </c>
      <c r="B917" s="3086"/>
      <c r="C917" s="3086"/>
      <c r="D917" s="3086"/>
      <c r="E917" s="3086"/>
      <c r="F917" s="3086"/>
      <c r="G917" s="3086"/>
      <c r="H917" s="3086"/>
      <c r="I917" s="3086"/>
      <c r="J917" s="3086"/>
      <c r="K917" s="3086"/>
      <c r="L917" s="3086"/>
      <c r="M917" s="3086"/>
      <c r="N917" s="3086"/>
      <c r="O917" s="629" t="str">
        <f>O6</f>
        <v>Month August-2023</v>
      </c>
      <c r="R917" s="1103" t="s">
        <v>4084</v>
      </c>
      <c r="S917" s="2672" t="str">
        <f>O917</f>
        <v>Month August-2023</v>
      </c>
      <c r="T917" s="2672" t="s">
        <v>5037</v>
      </c>
      <c r="U917" s="1103" t="s">
        <v>15</v>
      </c>
      <c r="V917" s="1103" t="s">
        <v>4085</v>
      </c>
      <c r="W917" s="1103" t="s">
        <v>17</v>
      </c>
    </row>
    <row r="918" spans="1:23" x14ac:dyDescent="0.3">
      <c r="A918" s="3087" t="s">
        <v>0</v>
      </c>
      <c r="B918" s="3089" t="s">
        <v>1</v>
      </c>
      <c r="C918" s="3091" t="s">
        <v>2</v>
      </c>
      <c r="D918" s="3092"/>
      <c r="E918" s="3093"/>
      <c r="F918" s="3096" t="s">
        <v>3</v>
      </c>
      <c r="G918" s="3091" t="s">
        <v>4</v>
      </c>
      <c r="H918" s="3093"/>
      <c r="I918" s="3068"/>
      <c r="J918" s="3096" t="s">
        <v>5</v>
      </c>
      <c r="K918" s="3091" t="s">
        <v>6</v>
      </c>
      <c r="L918" s="3093"/>
      <c r="M918" s="95" t="s">
        <v>805</v>
      </c>
      <c r="N918" s="1985"/>
      <c r="O918" s="3067" t="s">
        <v>7</v>
      </c>
    </row>
    <row r="919" spans="1:23" ht="46.8" x14ac:dyDescent="0.3">
      <c r="A919" s="3088"/>
      <c r="B919" s="3090"/>
      <c r="C919" s="3084" t="s">
        <v>824</v>
      </c>
      <c r="D919" s="3085"/>
      <c r="E919" s="969" t="s">
        <v>9</v>
      </c>
      <c r="F919" s="3088"/>
      <c r="G919" s="2218" t="str">
        <f>'NORTH-1'!G8</f>
        <v>Reading at 00.00hr 
01.08.2023</v>
      </c>
      <c r="H919" s="2218" t="str">
        <f>'NORTH-1'!H8</f>
        <v>Reading at 00.00hr 
01.09.2023</v>
      </c>
      <c r="I919" s="1" t="s">
        <v>10</v>
      </c>
      <c r="J919" s="3088"/>
      <c r="K919" s="1" t="s">
        <v>11</v>
      </c>
      <c r="L919" s="1" t="s">
        <v>12</v>
      </c>
      <c r="M919" s="508" t="s">
        <v>30</v>
      </c>
      <c r="N919" s="1986" t="s">
        <v>41</v>
      </c>
      <c r="O919" s="3068"/>
      <c r="S919" s="2672">
        <v>15283200.000000071</v>
      </c>
      <c r="T919" s="2672">
        <v>15283200.000000071</v>
      </c>
      <c r="U919" s="33">
        <f>S919-T919</f>
        <v>0</v>
      </c>
      <c r="V919" s="1104">
        <f>U919/T919*100</f>
        <v>0</v>
      </c>
      <c r="W919" s="33" t="str">
        <f>IF(V919&gt;40,"FAULT",IF(V919&lt;-40,"CHECK","OK"))</f>
        <v>OK</v>
      </c>
    </row>
    <row r="920" spans="1:23" x14ac:dyDescent="0.3">
      <c r="A920" s="594">
        <v>1</v>
      </c>
      <c r="B920" s="551">
        <v>2</v>
      </c>
      <c r="C920" s="551">
        <v>3</v>
      </c>
      <c r="D920" s="551">
        <v>4</v>
      </c>
      <c r="E920" s="551">
        <v>5</v>
      </c>
      <c r="F920" s="551">
        <v>6</v>
      </c>
      <c r="G920" s="2618">
        <f>'PDB Bill AMR'!$H$5</f>
        <v>8</v>
      </c>
      <c r="H920" s="2618">
        <f>'PDB Bill AMR'!$H$5</f>
        <v>8</v>
      </c>
      <c r="I920" s="594" t="s">
        <v>2021</v>
      </c>
      <c r="J920" s="594">
        <v>10</v>
      </c>
      <c r="K920" s="2623" t="s">
        <v>2022</v>
      </c>
      <c r="L920" s="2623" t="s">
        <v>5041</v>
      </c>
      <c r="M920" s="594">
        <v>13</v>
      </c>
      <c r="N920" s="594">
        <v>14</v>
      </c>
      <c r="O920" s="594">
        <v>15</v>
      </c>
      <c r="S920" s="2671"/>
      <c r="T920" s="2671"/>
    </row>
    <row r="921" spans="1:23" x14ac:dyDescent="0.3">
      <c r="A921" s="10"/>
      <c r="B921" s="513" t="s">
        <v>2043</v>
      </c>
      <c r="C921" s="514"/>
      <c r="D921" s="514"/>
      <c r="E921" s="990"/>
      <c r="F921" s="514"/>
      <c r="G921" s="2211"/>
      <c r="H921" s="2211"/>
      <c r="I921" s="514"/>
      <c r="J921" s="514"/>
      <c r="K921" s="573"/>
      <c r="L921" s="514"/>
      <c r="M921" s="515"/>
      <c r="N921" s="1987"/>
      <c r="O921" s="7"/>
    </row>
    <row r="922" spans="1:23" x14ac:dyDescent="0.3">
      <c r="A922" s="519">
        <v>1</v>
      </c>
      <c r="B922" s="1162" t="str">
        <f>'PDB Bill AMR'!B25</f>
        <v>Tranformer 3</v>
      </c>
      <c r="C922" s="51">
        <v>132</v>
      </c>
      <c r="D922" s="3072" t="s">
        <v>446</v>
      </c>
      <c r="E922" s="964">
        <v>50501730</v>
      </c>
      <c r="F922" s="3">
        <v>1</v>
      </c>
      <c r="G922" s="1156">
        <f>'PDB Bill AMR'!I25</f>
        <v>2821.29</v>
      </c>
      <c r="H922" s="1156">
        <f>'PDB Bill AMR'!J25</f>
        <v>2864.027</v>
      </c>
      <c r="I922" s="1156">
        <f>'PDB Bill AMR'!K25</f>
        <v>42.73700000000008</v>
      </c>
      <c r="J922" s="1157">
        <f>'PDB Bill AMR'!H25</f>
        <v>480000</v>
      </c>
      <c r="K922" s="1151">
        <f>'PDB Bill AMR'!L25</f>
        <v>0</v>
      </c>
      <c r="L922" s="1158">
        <f>'PDB Bill AMR'!M25</f>
        <v>20513760.000000037</v>
      </c>
      <c r="M922" s="6"/>
      <c r="N922" s="574"/>
      <c r="O922" s="507"/>
    </row>
    <row r="923" spans="1:23" x14ac:dyDescent="0.3">
      <c r="A923" s="519">
        <v>2</v>
      </c>
      <c r="B923" s="1162" t="str">
        <f>'PDB Bill AMR'!B26</f>
        <v>Tranformer 1</v>
      </c>
      <c r="C923" s="51">
        <v>132</v>
      </c>
      <c r="D923" s="3127"/>
      <c r="E923" s="964">
        <v>80505634</v>
      </c>
      <c r="F923" s="3">
        <v>1</v>
      </c>
      <c r="G923" s="1156">
        <f>'PDB Bill AMR'!I26</f>
        <v>8421.3449999999993</v>
      </c>
      <c r="H923" s="1156">
        <f>'PDB Bill AMR'!J26</f>
        <v>8461.9809999999998</v>
      </c>
      <c r="I923" s="1156">
        <f>'PDB Bill AMR'!K26</f>
        <v>40.636000000000422</v>
      </c>
      <c r="J923" s="1157">
        <f>'PDB Bill AMR'!H26</f>
        <v>480000</v>
      </c>
      <c r="K923" s="1151">
        <f>'PDB Bill AMR'!L26</f>
        <v>0</v>
      </c>
      <c r="L923" s="1158">
        <f>'PDB Bill AMR'!M26</f>
        <v>19505280.000000201</v>
      </c>
      <c r="M923" s="6"/>
      <c r="N923" s="574"/>
      <c r="O923" s="507"/>
      <c r="S923" s="2673"/>
      <c r="T923" s="2673"/>
    </row>
    <row r="924" spans="1:23" x14ac:dyDescent="0.3">
      <c r="A924" s="519">
        <v>3</v>
      </c>
      <c r="B924" s="1162" t="str">
        <f>'PDB Bill AMR'!B27</f>
        <v>Tranformer 2</v>
      </c>
      <c r="C924" s="51">
        <v>132</v>
      </c>
      <c r="D924" s="3127"/>
      <c r="E924" s="964">
        <v>80505637</v>
      </c>
      <c r="F924" s="3">
        <v>1</v>
      </c>
      <c r="G924" s="1156">
        <f>'PDB Bill AMR'!I27</f>
        <v>8373.6190000000006</v>
      </c>
      <c r="H924" s="1156">
        <f>'PDB Bill AMR'!J27</f>
        <v>8414.4699999999993</v>
      </c>
      <c r="I924" s="1156">
        <f>'PDB Bill AMR'!K27</f>
        <v>40.850999999998749</v>
      </c>
      <c r="J924" s="1157">
        <f>'PDB Bill AMR'!H27</f>
        <v>480000</v>
      </c>
      <c r="K924" s="1151">
        <f>'PDB Bill AMR'!L27</f>
        <v>0</v>
      </c>
      <c r="L924" s="1158">
        <f>'PDB Bill AMR'!M27</f>
        <v>19608479.9999994</v>
      </c>
      <c r="M924" s="6"/>
      <c r="N924" s="574"/>
      <c r="O924" s="507"/>
    </row>
    <row r="925" spans="1:23" ht="17.100000000000001" customHeight="1" x14ac:dyDescent="0.3">
      <c r="A925" s="519">
        <v>4</v>
      </c>
      <c r="B925" s="1162" t="str">
        <f>'PDB Bill AMR'!B28</f>
        <v>MI CEMENT</v>
      </c>
      <c r="C925" s="51">
        <v>132</v>
      </c>
      <c r="D925" s="3073"/>
      <c r="E925" s="964" t="s">
        <v>425</v>
      </c>
      <c r="F925" s="3">
        <v>1</v>
      </c>
      <c r="G925" s="1156">
        <f>'PDB Bill AMR'!I28</f>
        <v>278.72800000000001</v>
      </c>
      <c r="H925" s="1156">
        <f>'PDB Bill AMR'!J28</f>
        <v>300.24700000000001</v>
      </c>
      <c r="I925" s="1156">
        <f>'PDB Bill AMR'!K28</f>
        <v>21.519000000000005</v>
      </c>
      <c r="J925" s="1157">
        <f>'PDB Bill AMR'!H28</f>
        <v>480000</v>
      </c>
      <c r="K925" s="1151">
        <f>'PDB Bill AMR'!L28</f>
        <v>0</v>
      </c>
      <c r="L925" s="1158">
        <f>'PDB Bill AMR'!M28</f>
        <v>10329120.000000002</v>
      </c>
      <c r="M925" s="6"/>
      <c r="N925" s="574"/>
      <c r="O925" s="507"/>
    </row>
    <row r="926" spans="1:23" x14ac:dyDescent="0.3">
      <c r="A926" s="519"/>
      <c r="B926" s="93"/>
      <c r="C926" s="87"/>
      <c r="D926" s="87"/>
      <c r="E926" s="948"/>
      <c r="F926" s="36"/>
      <c r="G926" s="36"/>
      <c r="H926" s="36"/>
      <c r="I926" s="3157" t="s">
        <v>221</v>
      </c>
      <c r="J926" s="3158"/>
      <c r="K926" s="92">
        <f>SUM(K922:K925)</f>
        <v>0</v>
      </c>
      <c r="L926" s="92">
        <f>SUM(L922:L925)</f>
        <v>69956639.999999642</v>
      </c>
      <c r="M926" s="17"/>
      <c r="N926" s="662"/>
      <c r="O926" s="507"/>
    </row>
    <row r="927" spans="1:23" x14ac:dyDescent="0.3">
      <c r="A927" s="519"/>
      <c r="B927" s="93"/>
      <c r="C927" s="87"/>
      <c r="D927" s="87"/>
      <c r="E927" s="948"/>
      <c r="F927" s="36"/>
      <c r="G927" s="36"/>
      <c r="H927" s="36"/>
      <c r="I927" s="545"/>
      <c r="J927" s="545" t="s">
        <v>28</v>
      </c>
      <c r="K927" s="577">
        <f>L926-K926</f>
        <v>69956639.999999642</v>
      </c>
      <c r="L927" s="39"/>
      <c r="M927" s="40"/>
      <c r="N927" s="56"/>
      <c r="O927" s="507"/>
    </row>
    <row r="928" spans="1:23" x14ac:dyDescent="0.3">
      <c r="A928" s="519"/>
      <c r="B928" s="513" t="s">
        <v>4325</v>
      </c>
      <c r="C928" s="514"/>
      <c r="D928" s="514"/>
      <c r="E928" s="957"/>
      <c r="F928" s="514"/>
      <c r="G928" s="2211"/>
      <c r="H928" s="2211"/>
      <c r="I928" s="514"/>
      <c r="J928" s="514"/>
      <c r="K928" s="573"/>
      <c r="L928" s="514"/>
      <c r="M928" s="515"/>
      <c r="N928" s="1987"/>
      <c r="O928" s="507"/>
    </row>
    <row r="929" spans="1:15" x14ac:dyDescent="0.3">
      <c r="A929" s="519"/>
      <c r="B929" s="98"/>
      <c r="C929" s="51">
        <v>132</v>
      </c>
      <c r="D929" s="3072"/>
      <c r="E929" s="3333"/>
      <c r="F929" s="3"/>
      <c r="G929" s="4"/>
      <c r="H929" s="4"/>
      <c r="I929" s="4"/>
      <c r="J929" s="507"/>
      <c r="K929" s="574"/>
      <c r="L929" s="15"/>
      <c r="M929" s="15"/>
      <c r="N929" s="3"/>
      <c r="O929" s="507"/>
    </row>
    <row r="930" spans="1:15" x14ac:dyDescent="0.3">
      <c r="A930" s="519"/>
      <c r="B930" s="98"/>
      <c r="C930" s="51">
        <v>132</v>
      </c>
      <c r="D930" s="3127"/>
      <c r="E930" s="3334"/>
      <c r="F930" s="3"/>
      <c r="G930" s="4"/>
      <c r="H930" s="4"/>
      <c r="I930" s="4"/>
      <c r="J930" s="507"/>
      <c r="K930" s="574"/>
      <c r="L930" s="15"/>
      <c r="M930" s="15"/>
      <c r="N930" s="3"/>
      <c r="O930" s="507"/>
    </row>
    <row r="931" spans="1:15" x14ac:dyDescent="0.3">
      <c r="A931" s="519"/>
      <c r="B931" s="98"/>
      <c r="C931" s="51">
        <v>132</v>
      </c>
      <c r="D931" s="3127"/>
      <c r="E931" s="3333"/>
      <c r="F931" s="3"/>
      <c r="G931" s="4"/>
      <c r="H931" s="4"/>
      <c r="I931" s="4"/>
      <c r="J931" s="507"/>
      <c r="K931" s="574"/>
      <c r="L931" s="15"/>
      <c r="M931" s="15"/>
      <c r="N931" s="3"/>
      <c r="O931" s="507"/>
    </row>
    <row r="932" spans="1:15" x14ac:dyDescent="0.3">
      <c r="A932" s="519"/>
      <c r="B932" s="98"/>
      <c r="C932" s="51">
        <v>132</v>
      </c>
      <c r="D932" s="3073"/>
      <c r="E932" s="3334"/>
      <c r="F932" s="3"/>
      <c r="G932" s="4"/>
      <c r="H932" s="4"/>
      <c r="I932" s="4"/>
      <c r="J932" s="507"/>
      <c r="K932" s="575"/>
      <c r="L932" s="16"/>
      <c r="M932" s="16"/>
      <c r="N932" s="1992"/>
      <c r="O932" s="507"/>
    </row>
    <row r="933" spans="1:15" x14ac:dyDescent="0.3">
      <c r="A933" s="519"/>
      <c r="B933" s="93"/>
      <c r="C933" s="87"/>
      <c r="D933" s="87"/>
      <c r="E933" s="948"/>
      <c r="F933" s="36"/>
      <c r="G933" s="36"/>
      <c r="H933" s="36"/>
      <c r="I933" s="3157" t="s">
        <v>272</v>
      </c>
      <c r="J933" s="3158"/>
      <c r="K933" s="576">
        <f>SUM(K929:K932)</f>
        <v>0</v>
      </c>
      <c r="L933" s="92">
        <f>SUM(L929:L932)</f>
        <v>0</v>
      </c>
      <c r="M933" s="17"/>
      <c r="N933" s="662"/>
      <c r="O933" s="521"/>
    </row>
    <row r="934" spans="1:15" x14ac:dyDescent="0.3">
      <c r="A934" s="519"/>
      <c r="B934" s="93"/>
      <c r="C934" s="87"/>
      <c r="D934" s="87"/>
      <c r="E934" s="948"/>
      <c r="F934" s="36"/>
      <c r="G934" s="36"/>
      <c r="H934" s="36"/>
      <c r="I934" s="3157" t="s">
        <v>28</v>
      </c>
      <c r="J934" s="3158"/>
      <c r="K934" s="577">
        <f>K933-L933</f>
        <v>0</v>
      </c>
      <c r="L934" s="39"/>
      <c r="M934" s="41"/>
      <c r="N934" s="507"/>
      <c r="O934" s="521"/>
    </row>
    <row r="935" spans="1:15" x14ac:dyDescent="0.3">
      <c r="A935" s="10"/>
      <c r="B935" s="532" t="s">
        <v>4326</v>
      </c>
      <c r="C935" s="533"/>
      <c r="D935" s="533"/>
      <c r="E935" s="963"/>
      <c r="F935" s="533"/>
      <c r="G935" s="2216"/>
      <c r="H935" s="2216"/>
      <c r="I935" s="533"/>
      <c r="J935" s="533"/>
      <c r="K935" s="578"/>
      <c r="L935" s="533"/>
      <c r="M935" s="536"/>
      <c r="N935" s="1982"/>
      <c r="O935" s="7"/>
    </row>
    <row r="936" spans="1:15" x14ac:dyDescent="0.3">
      <c r="A936" s="519">
        <v>7</v>
      </c>
      <c r="B936" s="98" t="s">
        <v>1802</v>
      </c>
      <c r="C936" s="51">
        <v>132</v>
      </c>
      <c r="D936" s="920" t="s">
        <v>1296</v>
      </c>
      <c r="E936" s="975" t="s">
        <v>1803</v>
      </c>
      <c r="F936" s="3">
        <v>1</v>
      </c>
      <c r="G936" s="4">
        <v>278.72000000000003</v>
      </c>
      <c r="H936" s="4">
        <v>300.22699999999998</v>
      </c>
      <c r="I936" s="4">
        <f>SUM(H936-G936)</f>
        <v>21.506999999999948</v>
      </c>
      <c r="J936" s="507">
        <v>480000</v>
      </c>
      <c r="K936" s="574"/>
      <c r="L936" s="21">
        <f>J936*I936*F936</f>
        <v>10323359.999999976</v>
      </c>
      <c r="M936" s="6"/>
      <c r="N936" s="574"/>
      <c r="O936" s="507"/>
    </row>
    <row r="937" spans="1:15" x14ac:dyDescent="0.3">
      <c r="A937" s="519"/>
      <c r="B937" s="98"/>
      <c r="C937" s="51">
        <v>132</v>
      </c>
      <c r="D937" s="920" t="s">
        <v>391</v>
      </c>
      <c r="E937" s="975">
        <v>16402670</v>
      </c>
      <c r="F937" s="3">
        <v>1</v>
      </c>
      <c r="G937" s="4">
        <v>1803.7460000000001</v>
      </c>
      <c r="H937" s="4">
        <v>1825.26</v>
      </c>
      <c r="I937" s="4">
        <f>H937-G937</f>
        <v>21.513999999999896</v>
      </c>
      <c r="J937" s="507">
        <v>480000</v>
      </c>
      <c r="K937" s="574"/>
      <c r="L937" s="21">
        <f>J937*I937*F937</f>
        <v>10326719.99999995</v>
      </c>
      <c r="M937" s="15"/>
      <c r="N937" s="3"/>
      <c r="O937" s="507"/>
    </row>
    <row r="938" spans="1:15" x14ac:dyDescent="0.3">
      <c r="A938" s="519"/>
      <c r="B938" s="93"/>
      <c r="C938" s="87"/>
      <c r="D938" s="87"/>
      <c r="E938" s="948"/>
      <c r="F938" s="36"/>
      <c r="G938" s="36"/>
      <c r="H938" s="36"/>
      <c r="I938" s="36"/>
      <c r="J938" s="93" t="s">
        <v>262</v>
      </c>
      <c r="K938" s="577"/>
      <c r="L938" s="42">
        <f>L937</f>
        <v>10326719.99999995</v>
      </c>
      <c r="M938" s="521"/>
      <c r="N938" s="507"/>
      <c r="O938" s="507"/>
    </row>
    <row r="939" spans="1:15" x14ac:dyDescent="0.3">
      <c r="A939" s="10"/>
      <c r="B939" s="532" t="s">
        <v>4327</v>
      </c>
      <c r="C939" s="533"/>
      <c r="D939" s="533"/>
      <c r="E939" s="963"/>
      <c r="F939" s="533"/>
      <c r="G939" s="2216"/>
      <c r="H939" s="2216"/>
      <c r="I939" s="533"/>
      <c r="J939" s="533"/>
      <c r="K939" s="578"/>
      <c r="L939" s="533"/>
      <c r="M939" s="536"/>
      <c r="N939" s="1982"/>
      <c r="O939" s="7"/>
    </row>
    <row r="940" spans="1:15" x14ac:dyDescent="0.3">
      <c r="A940" s="519"/>
      <c r="B940" s="98" t="s">
        <v>792</v>
      </c>
      <c r="C940" s="51">
        <v>132</v>
      </c>
      <c r="D940" s="3097" t="s">
        <v>802</v>
      </c>
      <c r="E940" s="997"/>
      <c r="F940" s="58"/>
      <c r="G940" s="59"/>
      <c r="H940" s="59"/>
      <c r="I940" s="59"/>
      <c r="J940" s="57"/>
      <c r="K940" s="3"/>
      <c r="L940" s="15">
        <f>J940*I940*F940</f>
        <v>0</v>
      </c>
      <c r="M940" s="15"/>
      <c r="N940" s="574"/>
      <c r="O940" s="507"/>
    </row>
    <row r="941" spans="1:15" x14ac:dyDescent="0.3">
      <c r="A941" s="519"/>
      <c r="B941" s="98" t="s">
        <v>793</v>
      </c>
      <c r="C941" s="51">
        <v>132</v>
      </c>
      <c r="D941" s="3098"/>
      <c r="E941" s="997"/>
      <c r="F941" s="58"/>
      <c r="G941" s="59"/>
      <c r="H941" s="59"/>
      <c r="I941" s="59"/>
      <c r="J941" s="57"/>
      <c r="K941" s="3"/>
      <c r="L941" s="15">
        <f>J941*I941*F941</f>
        <v>0</v>
      </c>
      <c r="M941" s="15"/>
      <c r="N941" s="574"/>
      <c r="O941" s="507"/>
    </row>
    <row r="942" spans="1:15" x14ac:dyDescent="0.3">
      <c r="A942" s="519"/>
      <c r="B942" s="98" t="s">
        <v>794</v>
      </c>
      <c r="C942" s="51">
        <v>132</v>
      </c>
      <c r="D942" s="3155"/>
      <c r="E942" s="997"/>
      <c r="F942" s="58"/>
      <c r="G942" s="59"/>
      <c r="H942" s="59"/>
      <c r="I942" s="59"/>
      <c r="J942" s="57"/>
      <c r="K942" s="3"/>
      <c r="L942" s="15">
        <f>J942*I942*F942</f>
        <v>0</v>
      </c>
      <c r="M942" s="15"/>
      <c r="N942" s="574"/>
      <c r="O942" s="507"/>
    </row>
    <row r="943" spans="1:15" x14ac:dyDescent="0.3">
      <c r="A943" s="519"/>
      <c r="B943" s="93"/>
      <c r="C943" s="87"/>
      <c r="D943" s="87"/>
      <c r="E943" s="951"/>
      <c r="F943" s="64"/>
      <c r="G943" s="64"/>
      <c r="H943" s="64"/>
      <c r="I943" s="64"/>
      <c r="J943" s="93" t="s">
        <v>27</v>
      </c>
      <c r="K943" s="579"/>
      <c r="L943" s="42">
        <f>K927-L938</f>
        <v>59629919.999999695</v>
      </c>
      <c r="M943" s="54"/>
      <c r="N943" s="574"/>
      <c r="O943" s="507"/>
    </row>
    <row r="944" spans="1:15" ht="29.25" customHeight="1" thickBot="1" x14ac:dyDescent="0.35">
      <c r="A944" s="511"/>
      <c r="B944" s="523"/>
      <c r="C944" s="520"/>
      <c r="D944" s="596"/>
      <c r="K944" s="580"/>
      <c r="L944" s="511"/>
      <c r="M944" s="511"/>
      <c r="N944" s="56"/>
      <c r="O944" s="511"/>
    </row>
    <row r="945" spans="1:23" s="511" customFormat="1" x14ac:dyDescent="0.3">
      <c r="B945" s="3099" t="s">
        <v>807</v>
      </c>
      <c r="C945" s="3100"/>
      <c r="D945" s="561" t="s">
        <v>14</v>
      </c>
      <c r="E945"/>
      <c r="F945" s="3101" t="s">
        <v>808</v>
      </c>
      <c r="G945" s="3102"/>
      <c r="H945" s="3103"/>
      <c r="I945" s="561" t="s">
        <v>14</v>
      </c>
      <c r="K945" s="3105" t="s">
        <v>809</v>
      </c>
      <c r="L945" s="3106"/>
      <c r="M945" s="562" t="s">
        <v>14</v>
      </c>
      <c r="N945" s="56"/>
      <c r="S945" s="2672"/>
      <c r="T945" s="2672"/>
      <c r="U945" s="580"/>
    </row>
    <row r="946" spans="1:23" s="511" customFormat="1" x14ac:dyDescent="0.3">
      <c r="B946" s="3112" t="str">
        <f>B921</f>
        <v>132 KV SENDING SIDE (TARIFF POINT)</v>
      </c>
      <c r="C946" s="3113"/>
      <c r="D946" s="567">
        <f>K927</f>
        <v>69956639.999999642</v>
      </c>
      <c r="E946"/>
      <c r="F946" s="3114" t="s">
        <v>810</v>
      </c>
      <c r="G946" s="3115"/>
      <c r="H946" s="3116"/>
      <c r="I946" s="567">
        <f>L938</f>
        <v>10326719.99999995</v>
      </c>
      <c r="K946" s="3167" t="s">
        <v>4014</v>
      </c>
      <c r="L946" s="3168"/>
      <c r="M946" s="565">
        <f>I947</f>
        <v>59629919.999999695</v>
      </c>
      <c r="N946" s="56"/>
      <c r="S946" s="2672"/>
      <c r="T946" s="2672"/>
      <c r="U946" s="580"/>
    </row>
    <row r="947" spans="1:23" s="511" customFormat="1" x14ac:dyDescent="0.3">
      <c r="B947" s="3112" t="s">
        <v>832</v>
      </c>
      <c r="C947" s="3113"/>
      <c r="D947" s="567"/>
      <c r="E947"/>
      <c r="F947" s="3114" t="s">
        <v>4709</v>
      </c>
      <c r="G947" s="3115"/>
      <c r="H947" s="3116"/>
      <c r="I947" s="565">
        <f>D950-I946</f>
        <v>59629919.999999695</v>
      </c>
      <c r="K947" s="3121" t="s">
        <v>4710</v>
      </c>
      <c r="L947" s="3122"/>
      <c r="M947" s="1045">
        <f>K967</f>
        <v>59792976.000000015</v>
      </c>
      <c r="N947" s="56"/>
      <c r="S947" s="2672"/>
      <c r="T947" s="2672"/>
      <c r="U947" s="580"/>
    </row>
    <row r="948" spans="1:23" s="511" customFormat="1" x14ac:dyDescent="0.3">
      <c r="B948" s="3112" t="s">
        <v>833</v>
      </c>
      <c r="C948" s="3113"/>
      <c r="D948" s="567"/>
      <c r="E948"/>
      <c r="F948"/>
      <c r="G948" s="2027"/>
      <c r="H948" s="2027"/>
      <c r="I948"/>
      <c r="K948" s="3167" t="s">
        <v>4012</v>
      </c>
      <c r="L948" s="3168"/>
      <c r="M948" s="567">
        <f>M946-M947</f>
        <v>-163056.00000032037</v>
      </c>
      <c r="N948" s="56"/>
      <c r="S948" s="2672"/>
      <c r="T948" s="2672"/>
      <c r="U948" s="580"/>
    </row>
    <row r="949" spans="1:23" s="511" customFormat="1" ht="16.2" thickBot="1" x14ac:dyDescent="0.35">
      <c r="B949" s="3112" t="s">
        <v>834</v>
      </c>
      <c r="C949" s="3113"/>
      <c r="D949" s="598"/>
      <c r="E949"/>
      <c r="F949"/>
      <c r="G949" s="2027"/>
      <c r="H949" s="2027"/>
      <c r="I949"/>
      <c r="K949" s="3123" t="s">
        <v>268</v>
      </c>
      <c r="L949" s="3124"/>
      <c r="M949" s="1042">
        <f>M948/M946</f>
        <v>-2.7344661874495421E-3</v>
      </c>
      <c r="N949" s="56"/>
      <c r="S949" s="2672"/>
      <c r="T949" s="2672"/>
      <c r="U949" s="580"/>
    </row>
    <row r="950" spans="1:23" s="511" customFormat="1" x14ac:dyDescent="0.3">
      <c r="B950" s="3305" t="s">
        <v>4011</v>
      </c>
      <c r="C950" s="3305"/>
      <c r="D950" s="2002">
        <f>SUM(D946:D949)</f>
        <v>69956639.999999642</v>
      </c>
      <c r="E950"/>
      <c r="F950"/>
      <c r="G950" s="2027"/>
      <c r="H950" s="2027"/>
      <c r="I950"/>
      <c r="K950" s="580"/>
      <c r="N950" s="56"/>
      <c r="S950" s="2672"/>
      <c r="T950" s="2672"/>
      <c r="U950" s="580"/>
    </row>
    <row r="951" spans="1:23" s="511" customFormat="1" x14ac:dyDescent="0.3">
      <c r="B951"/>
      <c r="C951"/>
      <c r="D951"/>
      <c r="E951"/>
      <c r="F951" s="658"/>
      <c r="G951" s="2027"/>
      <c r="H951" s="2027"/>
      <c r="I951"/>
      <c r="J951"/>
      <c r="K951" s="580"/>
      <c r="N951" s="56"/>
      <c r="S951" s="2672"/>
      <c r="T951" s="2672"/>
      <c r="U951" s="580"/>
    </row>
    <row r="952" spans="1:23" s="511" customFormat="1" x14ac:dyDescent="0.3">
      <c r="B952"/>
      <c r="C952"/>
      <c r="D952"/>
      <c r="E952"/>
      <c r="F952" s="658"/>
      <c r="G952" s="2027"/>
      <c r="H952" s="2027"/>
      <c r="I952"/>
      <c r="J952"/>
      <c r="K952" s="580"/>
      <c r="N952" s="56"/>
      <c r="S952" s="2672"/>
      <c r="T952" s="2672"/>
      <c r="U952" s="580"/>
    </row>
    <row r="953" spans="1:23" s="511" customFormat="1" x14ac:dyDescent="0.3">
      <c r="B953"/>
      <c r="C953"/>
      <c r="D953"/>
      <c r="E953"/>
      <c r="F953" s="658"/>
      <c r="G953" s="2213"/>
      <c r="H953" s="2213"/>
      <c r="I953" s="556"/>
      <c r="J953" s="557"/>
      <c r="K953" s="580"/>
      <c r="N953" s="56"/>
      <c r="S953" s="2672"/>
      <c r="T953" s="2672"/>
      <c r="U953" s="580"/>
    </row>
    <row r="954" spans="1:23" x14ac:dyDescent="0.3">
      <c r="A954" s="511"/>
      <c r="B954" s="523"/>
      <c r="C954" s="520"/>
      <c r="D954" s="596"/>
      <c r="G954" s="2213"/>
      <c r="H954" s="2213"/>
      <c r="I954" s="556"/>
      <c r="J954" s="557"/>
      <c r="K954" s="580"/>
      <c r="L954" s="511"/>
      <c r="M954" s="511"/>
      <c r="N954" s="56"/>
      <c r="O954" s="511"/>
    </row>
    <row r="955" spans="1:23" x14ac:dyDescent="0.3">
      <c r="A955" s="511"/>
      <c r="B955" s="523"/>
      <c r="C955" s="520"/>
      <c r="D955" s="596"/>
      <c r="G955" s="2213"/>
      <c r="H955" s="2213"/>
      <c r="I955" s="556"/>
      <c r="J955" s="557"/>
      <c r="K955" s="580"/>
      <c r="L955" s="511"/>
      <c r="M955" s="511"/>
      <c r="N955" s="56"/>
      <c r="O955" s="511"/>
    </row>
    <row r="956" spans="1:23" x14ac:dyDescent="0.3">
      <c r="A956" s="511"/>
      <c r="B956" s="523"/>
      <c r="C956" s="520"/>
      <c r="D956" s="596"/>
      <c r="E956" s="952"/>
      <c r="F956" s="511"/>
      <c r="G956" s="2214"/>
      <c r="H956" s="2214"/>
      <c r="I956" s="511"/>
      <c r="J956" s="511"/>
      <c r="K956" s="580"/>
      <c r="L956" s="511"/>
      <c r="M956" s="511"/>
      <c r="N956" s="56"/>
      <c r="O956" s="511"/>
    </row>
    <row r="957" spans="1:23" ht="31.2" x14ac:dyDescent="0.3">
      <c r="A957" s="3086" t="s">
        <v>911</v>
      </c>
      <c r="B957" s="3086"/>
      <c r="C957" s="3086"/>
      <c r="D957" s="3086"/>
      <c r="E957" s="3086"/>
      <c r="F957" s="3086"/>
      <c r="G957" s="3086"/>
      <c r="H957" s="3086"/>
      <c r="I957" s="3086"/>
      <c r="J957" s="3086"/>
      <c r="K957" s="3086"/>
      <c r="L957" s="3086"/>
      <c r="M957" s="3086"/>
      <c r="N957" s="3086"/>
      <c r="O957" s="629" t="str">
        <f>$O$6</f>
        <v>Month August-2023</v>
      </c>
      <c r="R957" s="1103" t="s">
        <v>4084</v>
      </c>
      <c r="S957" s="2672" t="str">
        <f>O957</f>
        <v>Month August-2023</v>
      </c>
      <c r="T957" s="2672" t="s">
        <v>5037</v>
      </c>
      <c r="U957" s="1103" t="s">
        <v>15</v>
      </c>
      <c r="V957" s="1103" t="s">
        <v>4085</v>
      </c>
      <c r="W957" s="1103" t="s">
        <v>17</v>
      </c>
    </row>
    <row r="958" spans="1:23" x14ac:dyDescent="0.3">
      <c r="A958" s="3087" t="s">
        <v>0</v>
      </c>
      <c r="B958" s="3089" t="s">
        <v>1</v>
      </c>
      <c r="C958" s="3091" t="s">
        <v>2</v>
      </c>
      <c r="D958" s="3092"/>
      <c r="E958" s="3093"/>
      <c r="F958" s="3096" t="s">
        <v>3</v>
      </c>
      <c r="G958" s="3091" t="s">
        <v>4</v>
      </c>
      <c r="H958" s="3093"/>
      <c r="I958" s="3068"/>
      <c r="J958" s="3096" t="s">
        <v>5</v>
      </c>
      <c r="K958" s="3091" t="s">
        <v>6</v>
      </c>
      <c r="L958" s="3068"/>
      <c r="M958" s="95" t="s">
        <v>29</v>
      </c>
      <c r="N958" s="1985"/>
      <c r="O958" s="3067" t="s">
        <v>7</v>
      </c>
    </row>
    <row r="959" spans="1:23" ht="46.8" x14ac:dyDescent="0.3">
      <c r="A959" s="3149"/>
      <c r="B959" s="3151"/>
      <c r="C959" s="3084" t="s">
        <v>824</v>
      </c>
      <c r="D959" s="3085"/>
      <c r="E959" s="994" t="s">
        <v>9</v>
      </c>
      <c r="F959" s="3149"/>
      <c r="G959" s="2218" t="str">
        <f>'NORTH-1'!G8</f>
        <v>Reading at 00.00hr 
01.08.2023</v>
      </c>
      <c r="H959" s="2218" t="str">
        <f>'NORTH-1'!H8</f>
        <v>Reading at 00.00hr 
01.09.2023</v>
      </c>
      <c r="I959" s="554" t="s">
        <v>10</v>
      </c>
      <c r="J959" s="3149"/>
      <c r="K959" s="554" t="s">
        <v>11</v>
      </c>
      <c r="L959" s="554" t="s">
        <v>12</v>
      </c>
      <c r="M959" s="592" t="s">
        <v>30</v>
      </c>
      <c r="N959" s="1993" t="s">
        <v>41</v>
      </c>
      <c r="O959" s="3069"/>
      <c r="S959" s="2672">
        <v>15283200.000000071</v>
      </c>
      <c r="T959" s="2672">
        <v>15283200.000000071</v>
      </c>
      <c r="U959" s="33">
        <f>S959-T959</f>
        <v>0</v>
      </c>
      <c r="V959" s="1104">
        <f>U959/T959*100</f>
        <v>0</v>
      </c>
      <c r="W959" s="33" t="str">
        <f>IF(V959&gt;40,"FAULT",IF(V959&lt;-40,"CHECK","OK"))</f>
        <v>OK</v>
      </c>
    </row>
    <row r="960" spans="1:23" x14ac:dyDescent="0.3">
      <c r="A960" s="594">
        <v>1</v>
      </c>
      <c r="B960" s="551">
        <v>2</v>
      </c>
      <c r="C960" s="551">
        <v>3</v>
      </c>
      <c r="D960" s="551">
        <v>4</v>
      </c>
      <c r="E960" s="551">
        <v>5</v>
      </c>
      <c r="F960" s="551">
        <v>6</v>
      </c>
      <c r="G960" s="2618">
        <f>'PDB Bill AMR'!$H$5</f>
        <v>8</v>
      </c>
      <c r="H960" s="2618">
        <f>'PDB Bill AMR'!$H$5</f>
        <v>8</v>
      </c>
      <c r="I960" s="594" t="s">
        <v>2021</v>
      </c>
      <c r="J960" s="594">
        <v>10</v>
      </c>
      <c r="K960" s="2623" t="s">
        <v>2022</v>
      </c>
      <c r="L960" s="2623" t="s">
        <v>5041</v>
      </c>
      <c r="M960" s="594">
        <v>13</v>
      </c>
      <c r="N960" s="594">
        <v>14</v>
      </c>
      <c r="O960" s="594">
        <v>15</v>
      </c>
      <c r="V960" s="1104"/>
      <c r="W960" s="33"/>
    </row>
    <row r="961" spans="1:23" x14ac:dyDescent="0.3">
      <c r="A961" s="10"/>
      <c r="B961" s="513" t="s">
        <v>4328</v>
      </c>
      <c r="C961" s="514"/>
      <c r="D961" s="514"/>
      <c r="E961" s="957"/>
      <c r="F961" s="514"/>
      <c r="G961" s="2211"/>
      <c r="H961" s="2211"/>
      <c r="I961" s="514"/>
      <c r="J961" s="514"/>
      <c r="K961" s="573"/>
      <c r="L961" s="514"/>
      <c r="M961" s="515"/>
      <c r="N961" s="1987"/>
      <c r="O961" s="7"/>
      <c r="V961" s="1104"/>
      <c r="W961" s="33"/>
    </row>
    <row r="962" spans="1:23" ht="26.4" x14ac:dyDescent="0.3">
      <c r="A962" s="519">
        <v>11</v>
      </c>
      <c r="B962" s="98" t="s">
        <v>1526</v>
      </c>
      <c r="C962" s="51">
        <v>33</v>
      </c>
      <c r="D962" s="610" t="s">
        <v>391</v>
      </c>
      <c r="E962" s="964" t="s">
        <v>1810</v>
      </c>
      <c r="F962" s="3">
        <v>1</v>
      </c>
      <c r="G962" s="4">
        <v>72155.148000000001</v>
      </c>
      <c r="H962" s="4">
        <v>91762.092000000004</v>
      </c>
      <c r="I962" s="4">
        <f>SUM(H962-G962)</f>
        <v>19606.944000000003</v>
      </c>
      <c r="J962" s="507">
        <v>1000</v>
      </c>
      <c r="K962" s="574">
        <f>F962*I962*J962</f>
        <v>19606944.000000004</v>
      </c>
      <c r="L962" s="6"/>
      <c r="M962" s="6"/>
      <c r="N962" s="574"/>
      <c r="O962" s="507"/>
      <c r="V962" s="1104"/>
      <c r="W962" s="33"/>
    </row>
    <row r="963" spans="1:23" x14ac:dyDescent="0.3">
      <c r="A963" s="519"/>
      <c r="B963" s="98"/>
      <c r="C963" s="51">
        <v>33</v>
      </c>
      <c r="D963" s="610" t="s">
        <v>1296</v>
      </c>
      <c r="E963" s="964" t="s">
        <v>1811</v>
      </c>
      <c r="F963" s="3">
        <v>1</v>
      </c>
      <c r="G963" s="4">
        <v>5208.4520000000002</v>
      </c>
      <c r="H963" s="4">
        <v>5208.4520000000002</v>
      </c>
      <c r="I963" s="4">
        <f>SUM(H963-G963)</f>
        <v>0</v>
      </c>
      <c r="J963" s="507">
        <v>480000</v>
      </c>
      <c r="K963" s="574">
        <f>F963*I963*J963</f>
        <v>0</v>
      </c>
      <c r="L963" s="6"/>
      <c r="M963" s="6"/>
      <c r="N963" s="574"/>
      <c r="O963" s="507"/>
      <c r="V963" s="1104"/>
      <c r="W963" s="33"/>
    </row>
    <row r="964" spans="1:23" x14ac:dyDescent="0.3">
      <c r="A964" s="519">
        <v>15</v>
      </c>
      <c r="B964" s="98" t="s">
        <v>1537</v>
      </c>
      <c r="C964" s="51">
        <v>33</v>
      </c>
      <c r="D964" s="610" t="s">
        <v>1296</v>
      </c>
      <c r="E964" s="964" t="s">
        <v>1820</v>
      </c>
      <c r="F964" s="3">
        <v>1</v>
      </c>
      <c r="G964" s="4">
        <v>4480.3019999999997</v>
      </c>
      <c r="H964" s="4">
        <v>4480.3019999999997</v>
      </c>
      <c r="I964" s="4">
        <f>SUM(H964-G964)</f>
        <v>0</v>
      </c>
      <c r="J964" s="507">
        <v>480000</v>
      </c>
      <c r="K964" s="574">
        <f>F964*I964*J964</f>
        <v>0</v>
      </c>
      <c r="L964" s="6"/>
      <c r="M964" s="6"/>
      <c r="N964" s="574"/>
      <c r="O964" s="507"/>
      <c r="V964" s="1104"/>
      <c r="W964" s="33"/>
    </row>
    <row r="965" spans="1:23" x14ac:dyDescent="0.3">
      <c r="A965" s="519"/>
      <c r="B965" s="98"/>
      <c r="C965" s="51">
        <v>33</v>
      </c>
      <c r="D965" s="610" t="s">
        <v>391</v>
      </c>
      <c r="E965" s="964" t="s">
        <v>1821</v>
      </c>
      <c r="F965" s="3">
        <v>1</v>
      </c>
      <c r="G965" s="4">
        <v>1728.8978</v>
      </c>
      <c r="H965" s="4">
        <v>1769.5219999999999</v>
      </c>
      <c r="I965" s="4">
        <f>SUM(H965-G965)</f>
        <v>40.624199999999973</v>
      </c>
      <c r="J965" s="507">
        <v>480000</v>
      </c>
      <c r="K965" s="574">
        <f>F965*I965*J965</f>
        <v>19499615.999999989</v>
      </c>
      <c r="L965" s="6"/>
      <c r="M965" s="6"/>
      <c r="N965" s="574"/>
      <c r="O965" s="507"/>
      <c r="V965" s="1104"/>
      <c r="W965" s="33"/>
    </row>
    <row r="966" spans="1:23" x14ac:dyDescent="0.3">
      <c r="A966" s="519">
        <v>18</v>
      </c>
      <c r="B966" s="98" t="s">
        <v>1826</v>
      </c>
      <c r="C966" s="51">
        <v>33</v>
      </c>
      <c r="D966" s="610" t="s">
        <v>391</v>
      </c>
      <c r="E966" s="964" t="s">
        <v>1827</v>
      </c>
      <c r="F966" s="3">
        <v>1</v>
      </c>
      <c r="G966" s="4">
        <v>2813.7368000000001</v>
      </c>
      <c r="H966" s="4">
        <v>2856.8335000000002</v>
      </c>
      <c r="I966" s="4">
        <f>SUM(H966-G966)</f>
        <v>43.096700000000055</v>
      </c>
      <c r="J966" s="507">
        <v>480000</v>
      </c>
      <c r="K966" s="574">
        <f>F966*I966*J966</f>
        <v>20686416.000000026</v>
      </c>
      <c r="L966" s="6"/>
      <c r="M966" s="6"/>
      <c r="N966" s="574"/>
      <c r="O966" s="507"/>
      <c r="V966" s="1104"/>
      <c r="W966" s="33"/>
    </row>
    <row r="967" spans="1:23" x14ac:dyDescent="0.3">
      <c r="A967" s="519"/>
      <c r="B967" s="93"/>
      <c r="C967" s="87"/>
      <c r="D967" s="87"/>
      <c r="E967" s="948"/>
      <c r="F967" s="36"/>
      <c r="G967" s="36">
        <v>0</v>
      </c>
      <c r="H967" s="36">
        <v>0</v>
      </c>
      <c r="I967" s="36"/>
      <c r="J967" s="93" t="s">
        <v>27</v>
      </c>
      <c r="K967" s="1045">
        <f>SUM(K962:K966)</f>
        <v>59792976.000000015</v>
      </c>
      <c r="L967" s="39"/>
      <c r="M967" s="39">
        <f>SUM(M962:M966)</f>
        <v>0</v>
      </c>
      <c r="N967" s="574"/>
      <c r="O967" s="507"/>
      <c r="V967" s="1104"/>
      <c r="W967" s="33"/>
    </row>
    <row r="968" spans="1:23" x14ac:dyDescent="0.3">
      <c r="A968" s="519"/>
      <c r="B968" s="532" t="s">
        <v>4329</v>
      </c>
      <c r="C968" s="533"/>
      <c r="D968" s="533"/>
      <c r="E968" s="963"/>
      <c r="F968" s="533"/>
      <c r="G968" s="2216">
        <v>0</v>
      </c>
      <c r="H968" s="2216">
        <v>0</v>
      </c>
      <c r="I968" s="533"/>
      <c r="J968" s="533"/>
      <c r="K968" s="578"/>
      <c r="L968" s="533"/>
      <c r="M968" s="536"/>
      <c r="N968" s="1982"/>
      <c r="O968" s="507"/>
      <c r="V968" s="1104"/>
      <c r="W968" s="33"/>
    </row>
    <row r="969" spans="1:23" x14ac:dyDescent="0.3">
      <c r="A969" s="519"/>
      <c r="B969" s="544" t="s">
        <v>822</v>
      </c>
      <c r="C969" s="51"/>
      <c r="D969" s="941" t="s">
        <v>800</v>
      </c>
      <c r="E969" s="964"/>
      <c r="F969" s="3"/>
      <c r="G969" s="4">
        <v>0</v>
      </c>
      <c r="H969" s="4">
        <v>0</v>
      </c>
      <c r="I969" s="5"/>
      <c r="J969" s="507"/>
      <c r="K969" s="574"/>
      <c r="L969" s="6"/>
      <c r="M969" s="6"/>
      <c r="N969" s="574"/>
      <c r="O969" s="1644"/>
      <c r="R969" t="str">
        <f t="shared" ref="R969:R988" si="168">B969</f>
        <v>33/11 KV Transforfers</v>
      </c>
      <c r="S969" s="2671">
        <f t="shared" ref="S969:S988" si="169">M969</f>
        <v>0</v>
      </c>
      <c r="T969" s="2671">
        <v>0</v>
      </c>
      <c r="V969" s="1104"/>
      <c r="W969" s="33"/>
    </row>
    <row r="970" spans="1:23" ht="26.4" x14ac:dyDescent="0.3">
      <c r="A970" s="10">
        <v>9</v>
      </c>
      <c r="B970" s="98" t="s">
        <v>1804</v>
      </c>
      <c r="C970" s="543">
        <v>33</v>
      </c>
      <c r="D970" s="920" t="s">
        <v>391</v>
      </c>
      <c r="E970" s="995" t="s">
        <v>1805</v>
      </c>
      <c r="F970" s="3">
        <v>1</v>
      </c>
      <c r="G970" s="20">
        <v>70391.604999999996</v>
      </c>
      <c r="H970" s="20">
        <v>79915.452999999994</v>
      </c>
      <c r="I970" s="20">
        <f>SUM(H970-G970)</f>
        <v>9523.8479999999981</v>
      </c>
      <c r="J970" s="507">
        <v>1000</v>
      </c>
      <c r="K970" s="574"/>
      <c r="L970" s="21">
        <f>F970*I970*J970</f>
        <v>9523847.9999999981</v>
      </c>
      <c r="M970" s="21">
        <f>L970*$K$989/$L$989</f>
        <v>9529965.4264515247</v>
      </c>
      <c r="N970" s="585"/>
      <c r="O970" s="3065">
        <f>M974</f>
        <v>14499848.668372102</v>
      </c>
      <c r="P970" s="3385" t="s">
        <v>4537</v>
      </c>
      <c r="Q970" s="2893"/>
      <c r="R970" t="str">
        <f t="shared" si="168"/>
        <v>33/11 KV Transformer T-3</v>
      </c>
      <c r="S970" s="2672">
        <f t="shared" si="169"/>
        <v>9529965.4264515247</v>
      </c>
      <c r="T970" s="2672">
        <v>9115646.7189831752</v>
      </c>
      <c r="U970" s="33">
        <f t="shared" ref="U970:U988" si="170">S970-T970</f>
        <v>414318.70746834949</v>
      </c>
      <c r="V970" s="1104">
        <f t="shared" ref="V970:V988" si="171">U970/T970*100</f>
        <v>4.5451378299417637</v>
      </c>
      <c r="W970" s="33" t="str">
        <f t="shared" ref="W970:W988" si="172">IF(V970&gt;40,"FAULT",IF(V970&lt;-40,"CHECK","OK"))</f>
        <v>OK</v>
      </c>
    </row>
    <row r="971" spans="1:23" x14ac:dyDescent="0.3">
      <c r="A971" s="519"/>
      <c r="B971" s="98"/>
      <c r="C971" s="543">
        <v>33</v>
      </c>
      <c r="D971" s="920" t="s">
        <v>1296</v>
      </c>
      <c r="E971" s="995" t="s">
        <v>1806</v>
      </c>
      <c r="F971" s="3">
        <v>1</v>
      </c>
      <c r="G971" s="20">
        <v>5867.2039999999997</v>
      </c>
      <c r="H971" s="20">
        <v>5906.8149999999996</v>
      </c>
      <c r="I971" s="20">
        <f>SUM(H971-G971)</f>
        <v>39.610999999999876</v>
      </c>
      <c r="J971" s="507">
        <v>240000</v>
      </c>
      <c r="K971" s="574"/>
      <c r="L971" s="21">
        <f>F971*I971*J971</f>
        <v>9506639.9999999702</v>
      </c>
      <c r="M971" s="21">
        <f t="shared" ref="M971:M987" si="173">L971*$K$989/$L$989</f>
        <v>9512746.373285342</v>
      </c>
      <c r="N971" s="585"/>
      <c r="O971" s="3065"/>
      <c r="P971" s="3385"/>
      <c r="Q971" s="2893"/>
      <c r="R971">
        <f t="shared" si="168"/>
        <v>0</v>
      </c>
      <c r="S971" s="2672">
        <f t="shared" si="169"/>
        <v>9512746.373285342</v>
      </c>
      <c r="T971" s="2672">
        <v>9102575.9316883273</v>
      </c>
      <c r="U971" s="33">
        <f t="shared" si="170"/>
        <v>410170.44159701467</v>
      </c>
      <c r="V971" s="1104">
        <f t="shared" si="171"/>
        <v>4.5060919532580828</v>
      </c>
      <c r="W971" s="33" t="str">
        <f t="shared" si="172"/>
        <v>OK</v>
      </c>
    </row>
    <row r="972" spans="1:23" ht="26.4" x14ac:dyDescent="0.3">
      <c r="A972" s="507">
        <v>13</v>
      </c>
      <c r="B972" s="98" t="s">
        <v>1815</v>
      </c>
      <c r="C972" s="543">
        <v>33</v>
      </c>
      <c r="D972" s="920" t="s">
        <v>391</v>
      </c>
      <c r="E972" s="995" t="s">
        <v>1816</v>
      </c>
      <c r="F972" s="3">
        <v>1</v>
      </c>
      <c r="G972" s="20">
        <v>71278.528000000006</v>
      </c>
      <c r="H972" s="20">
        <v>76245.221000000005</v>
      </c>
      <c r="I972" s="20">
        <f>SUM(H972-G972)</f>
        <v>4966.6929999999993</v>
      </c>
      <c r="J972" s="507">
        <v>1000</v>
      </c>
      <c r="K972" s="574"/>
      <c r="L972" s="21">
        <f>F972*I972*J972</f>
        <v>4966692.9999999991</v>
      </c>
      <c r="M972" s="21">
        <f t="shared" si="173"/>
        <v>4969883.2419205764</v>
      </c>
      <c r="N972" s="585"/>
      <c r="O972" s="3065"/>
      <c r="P972" s="3385"/>
      <c r="Q972" s="2893"/>
      <c r="R972" t="str">
        <f t="shared" si="168"/>
        <v>33/11 KV Transformer T-4</v>
      </c>
      <c r="S972" s="2673">
        <f t="shared" si="169"/>
        <v>4969883.2419205764</v>
      </c>
      <c r="T972" s="2673">
        <v>4911653.8047293136</v>
      </c>
      <c r="U972" s="33">
        <f t="shared" si="170"/>
        <v>58229.437191262841</v>
      </c>
      <c r="V972" s="1104">
        <f t="shared" si="171"/>
        <v>1.1855362675438386</v>
      </c>
      <c r="W972" s="33" t="str">
        <f t="shared" si="172"/>
        <v>OK</v>
      </c>
    </row>
    <row r="973" spans="1:23" x14ac:dyDescent="0.3">
      <c r="A973" s="507"/>
      <c r="B973" s="98"/>
      <c r="C973" s="543">
        <v>33</v>
      </c>
      <c r="D973" s="920" t="s">
        <v>1296</v>
      </c>
      <c r="E973" s="995" t="s">
        <v>1817</v>
      </c>
      <c r="F973" s="3">
        <v>1</v>
      </c>
      <c r="G973" s="20">
        <v>5657.1450000000004</v>
      </c>
      <c r="H973" s="20">
        <v>5684.7120000000004</v>
      </c>
      <c r="I973" s="20">
        <f>SUM(H973-G973)</f>
        <v>27.567000000000007</v>
      </c>
      <c r="J973" s="507">
        <v>180000</v>
      </c>
      <c r="K973" s="574"/>
      <c r="L973" s="21">
        <f>F973*I973*J973</f>
        <v>4962060.0000000009</v>
      </c>
      <c r="M973" s="21">
        <f t="shared" si="173"/>
        <v>4965247.2660187427</v>
      </c>
      <c r="N973" s="585"/>
      <c r="O973" s="3065"/>
      <c r="P973" s="3385"/>
      <c r="Q973" s="2893"/>
      <c r="R973">
        <f t="shared" si="168"/>
        <v>0</v>
      </c>
      <c r="S973" s="2672">
        <f t="shared" si="169"/>
        <v>4965247.2660187427</v>
      </c>
      <c r="T973" s="2672">
        <v>4909576.2490732614</v>
      </c>
      <c r="U973" s="33">
        <f t="shared" si="170"/>
        <v>55671.0169454813</v>
      </c>
      <c r="V973" s="1104">
        <f t="shared" si="171"/>
        <v>1.1339271277432517</v>
      </c>
      <c r="W973" s="33" t="str">
        <f t="shared" si="172"/>
        <v>OK</v>
      </c>
    </row>
    <row r="974" spans="1:23" x14ac:dyDescent="0.3">
      <c r="A974" s="507"/>
      <c r="B974" s="544" t="s">
        <v>823</v>
      </c>
      <c r="C974" s="87"/>
      <c r="D974" s="937"/>
      <c r="E974" s="948"/>
      <c r="F974" s="36"/>
      <c r="G974" s="36">
        <v>0</v>
      </c>
      <c r="H974" s="36">
        <v>0</v>
      </c>
      <c r="I974" s="36"/>
      <c r="J974" s="93" t="s">
        <v>27</v>
      </c>
      <c r="K974" s="574"/>
      <c r="L974" s="42">
        <f>L972+L970</f>
        <v>14490540.999999996</v>
      </c>
      <c r="M974" s="42">
        <f>M972+M970</f>
        <v>14499848.668372102</v>
      </c>
      <c r="N974" s="1972"/>
      <c r="O974" s="1651"/>
      <c r="R974" t="str">
        <f t="shared" si="168"/>
        <v>33 KV Feeders</v>
      </c>
      <c r="S974" s="2672">
        <f t="shared" si="169"/>
        <v>14499848.668372102</v>
      </c>
      <c r="T974" s="2672">
        <v>14027300.52371249</v>
      </c>
      <c r="U974" s="33">
        <f t="shared" si="170"/>
        <v>472548.14465961233</v>
      </c>
      <c r="V974" s="1104">
        <f t="shared" si="171"/>
        <v>3.3687746538315904</v>
      </c>
      <c r="W974" s="33" t="str">
        <f t="shared" si="172"/>
        <v>OK</v>
      </c>
    </row>
    <row r="975" spans="1:23" ht="26.4" x14ac:dyDescent="0.3">
      <c r="A975" s="524">
        <v>10</v>
      </c>
      <c r="B975" s="98" t="s">
        <v>1807</v>
      </c>
      <c r="C975" s="543">
        <v>33</v>
      </c>
      <c r="D975" s="920" t="s">
        <v>391</v>
      </c>
      <c r="E975" s="995" t="s">
        <v>1808</v>
      </c>
      <c r="F975" s="3">
        <v>1</v>
      </c>
      <c r="G975" s="2220">
        <v>42622.665000000001</v>
      </c>
      <c r="H975" s="2220">
        <v>42622.665999999997</v>
      </c>
      <c r="I975" s="19">
        <f t="shared" ref="I975:I987" si="174">SUM(H975-G975)</f>
        <v>9.9999999656574801E-4</v>
      </c>
      <c r="J975" s="507">
        <v>1000</v>
      </c>
      <c r="K975" s="581"/>
      <c r="L975" s="21">
        <f t="shared" ref="L975:L985" si="175">F975*I975*J975</f>
        <v>0.99999999656574801</v>
      </c>
      <c r="M975" s="21">
        <f t="shared" si="173"/>
        <v>1.0006423237459505</v>
      </c>
      <c r="N975" s="585"/>
      <c r="O975" s="3083">
        <f>M975+M976</f>
        <v>1.0006423237459505</v>
      </c>
      <c r="P975" s="3216" t="s">
        <v>4538</v>
      </c>
      <c r="Q975" s="2893"/>
      <c r="R975" t="str">
        <f t="shared" si="168"/>
        <v>33 KV Char Syedpur Feeder (F1)</v>
      </c>
      <c r="S975" s="2672">
        <f t="shared" si="169"/>
        <v>1.0006423237459505</v>
      </c>
      <c r="T975" s="2672">
        <v>0</v>
      </c>
      <c r="U975" s="33">
        <f t="shared" si="170"/>
        <v>1.0006423237459505</v>
      </c>
      <c r="V975" s="1104" t="e">
        <f t="shared" si="171"/>
        <v>#DIV/0!</v>
      </c>
      <c r="W975" s="33" t="e">
        <f t="shared" si="172"/>
        <v>#DIV/0!</v>
      </c>
    </row>
    <row r="976" spans="1:23" x14ac:dyDescent="0.3">
      <c r="A976" s="524"/>
      <c r="B976" s="98" t="s">
        <v>4330</v>
      </c>
      <c r="C976" s="543">
        <v>33</v>
      </c>
      <c r="D976" s="602" t="s">
        <v>1296</v>
      </c>
      <c r="E976" s="996" t="s">
        <v>1809</v>
      </c>
      <c r="F976" s="3">
        <v>1</v>
      </c>
      <c r="G976" s="2220">
        <v>2186.817</v>
      </c>
      <c r="H976" s="2220">
        <v>2186.817</v>
      </c>
      <c r="I976" s="19">
        <f t="shared" si="174"/>
        <v>0</v>
      </c>
      <c r="J976" s="507">
        <v>180000</v>
      </c>
      <c r="K976" s="582"/>
      <c r="L976" s="21">
        <f t="shared" si="175"/>
        <v>0</v>
      </c>
      <c r="M976" s="21">
        <f t="shared" si="173"/>
        <v>0</v>
      </c>
      <c r="N976" s="585"/>
      <c r="O976" s="3389"/>
      <c r="P976" s="3216"/>
      <c r="Q976" s="2893"/>
      <c r="R976" t="str">
        <f t="shared" si="168"/>
        <v>34 KV Char Syedpur Feeder (F1)</v>
      </c>
      <c r="S976" s="2672">
        <f t="shared" si="169"/>
        <v>0</v>
      </c>
      <c r="T976" s="2672">
        <v>0</v>
      </c>
      <c r="U976" s="33">
        <f t="shared" si="170"/>
        <v>0</v>
      </c>
      <c r="V976" s="1104" t="e">
        <f t="shared" si="171"/>
        <v>#DIV/0!</v>
      </c>
      <c r="W976" s="33" t="e">
        <f t="shared" si="172"/>
        <v>#DIV/0!</v>
      </c>
    </row>
    <row r="977" spans="1:23" ht="25.5" customHeight="1" x14ac:dyDescent="0.3">
      <c r="A977" s="524">
        <v>12</v>
      </c>
      <c r="B977" s="98" t="s">
        <v>1812</v>
      </c>
      <c r="C977" s="543">
        <v>33</v>
      </c>
      <c r="D977" s="602" t="s">
        <v>391</v>
      </c>
      <c r="E977" s="996" t="s">
        <v>1813</v>
      </c>
      <c r="F977" s="3">
        <v>1</v>
      </c>
      <c r="G977" s="2220">
        <v>18741.026000000002</v>
      </c>
      <c r="H977" s="2220">
        <v>30073.618999999999</v>
      </c>
      <c r="I977" s="19">
        <f t="shared" si="174"/>
        <v>11332.592999999997</v>
      </c>
      <c r="J977" s="507">
        <v>1000</v>
      </c>
      <c r="K977" s="582"/>
      <c r="L977" s="21">
        <f t="shared" si="175"/>
        <v>11332592.999999996</v>
      </c>
      <c r="M977" s="21">
        <f t="shared" si="173"/>
        <v>11339872.232531069</v>
      </c>
      <c r="N977" s="585"/>
      <c r="O977" s="3083">
        <f>M977</f>
        <v>11339872.232531069</v>
      </c>
      <c r="P977" s="3216" t="s">
        <v>4539</v>
      </c>
      <c r="Q977" s="2893"/>
      <c r="R977" t="str">
        <f t="shared" si="168"/>
        <v>33 KV Panchabati BSCIC Feeder (F3)</v>
      </c>
      <c r="S977" s="2672">
        <f t="shared" si="169"/>
        <v>11339872.232531069</v>
      </c>
      <c r="T977" s="2672">
        <v>9960136.0654464606</v>
      </c>
      <c r="U977" s="33">
        <f t="shared" si="170"/>
        <v>1379736.1670846082</v>
      </c>
      <c r="V977" s="1104">
        <f t="shared" si="171"/>
        <v>13.852583519126471</v>
      </c>
      <c r="W977" s="33" t="str">
        <f t="shared" si="172"/>
        <v>OK</v>
      </c>
    </row>
    <row r="978" spans="1:23" x14ac:dyDescent="0.3">
      <c r="A978" s="524"/>
      <c r="B978" s="98" t="s">
        <v>1812</v>
      </c>
      <c r="C978" s="543">
        <v>33</v>
      </c>
      <c r="D978" s="602" t="s">
        <v>1296</v>
      </c>
      <c r="E978" s="995" t="s">
        <v>1814</v>
      </c>
      <c r="F978" s="3">
        <v>1</v>
      </c>
      <c r="G978" s="2220">
        <v>9728.9320000000007</v>
      </c>
      <c r="H978" s="2220">
        <v>9791.8130000000001</v>
      </c>
      <c r="I978" s="19">
        <f t="shared" si="174"/>
        <v>62.880999999999403</v>
      </c>
      <c r="J978" s="507">
        <v>180000</v>
      </c>
      <c r="K978" s="582"/>
      <c r="L978" s="21">
        <f t="shared" si="175"/>
        <v>11318579.999999892</v>
      </c>
      <c r="M978" s="21">
        <f t="shared" si="173"/>
        <v>11325850.231600158</v>
      </c>
      <c r="N978" s="585"/>
      <c r="O978" s="3083"/>
      <c r="P978" s="3216"/>
      <c r="Q978" s="2893"/>
      <c r="R978" t="str">
        <f t="shared" si="168"/>
        <v>33 KV Panchabati BSCIC Feeder (F3)</v>
      </c>
      <c r="S978" s="2672">
        <f t="shared" si="169"/>
        <v>11325850.231600158</v>
      </c>
      <c r="T978" s="2672">
        <v>9952272.1770334449</v>
      </c>
      <c r="U978" s="33">
        <f t="shared" si="170"/>
        <v>1373578.0545667131</v>
      </c>
      <c r="V978" s="1104">
        <f t="shared" si="171"/>
        <v>13.801652829958542</v>
      </c>
      <c r="W978" s="33" t="str">
        <f t="shared" si="172"/>
        <v>OK</v>
      </c>
    </row>
    <row r="979" spans="1:23" ht="26.4" x14ac:dyDescent="0.3">
      <c r="A979" s="524">
        <v>14</v>
      </c>
      <c r="B979" s="98" t="s">
        <v>4711</v>
      </c>
      <c r="C979" s="543">
        <v>33</v>
      </c>
      <c r="D979" s="602" t="s">
        <v>391</v>
      </c>
      <c r="E979" s="995" t="s">
        <v>1818</v>
      </c>
      <c r="F979" s="3">
        <v>1</v>
      </c>
      <c r="G979" s="2220">
        <v>40076.123</v>
      </c>
      <c r="H979" s="2220">
        <v>41019.720999999998</v>
      </c>
      <c r="I979" s="19">
        <f t="shared" si="174"/>
        <v>943.59799999999814</v>
      </c>
      <c r="J979" s="507">
        <v>1000</v>
      </c>
      <c r="K979" s="581"/>
      <c r="L979" s="21">
        <f t="shared" si="175"/>
        <v>943597.99999999814</v>
      </c>
      <c r="M979" s="21">
        <f t="shared" si="173"/>
        <v>944204.09864466451</v>
      </c>
      <c r="N979" s="585" t="s">
        <v>111</v>
      </c>
      <c r="O979" s="3083"/>
      <c r="P979" s="3216"/>
      <c r="Q979" s="2893"/>
      <c r="R979" t="str">
        <f t="shared" si="168"/>
        <v>33 KV Shah Cement Feeder (F2)</v>
      </c>
      <c r="S979" s="2672">
        <f t="shared" si="169"/>
        <v>944204.09864466451</v>
      </c>
      <c r="T979" s="2672">
        <v>2494536.8880737801</v>
      </c>
      <c r="U979" s="33">
        <f t="shared" si="170"/>
        <v>-1550332.7894291156</v>
      </c>
      <c r="V979" s="1104">
        <f t="shared" si="171"/>
        <v>-62.14912262236556</v>
      </c>
      <c r="W979" s="33" t="str">
        <f t="shared" si="172"/>
        <v>CHECK</v>
      </c>
    </row>
    <row r="980" spans="1:23" x14ac:dyDescent="0.3">
      <c r="A980" s="524"/>
      <c r="B980" s="98"/>
      <c r="C980" s="543">
        <v>33</v>
      </c>
      <c r="D980" s="602" t="s">
        <v>1296</v>
      </c>
      <c r="E980" s="995" t="s">
        <v>1819</v>
      </c>
      <c r="F980" s="3">
        <v>1</v>
      </c>
      <c r="G980" s="2220">
        <v>2298.1</v>
      </c>
      <c r="H980" s="2220">
        <v>2303.33</v>
      </c>
      <c r="I980" s="19">
        <f t="shared" si="174"/>
        <v>5.2300000000000182</v>
      </c>
      <c r="J980" s="507">
        <v>180000</v>
      </c>
      <c r="K980" s="582"/>
      <c r="L980" s="21">
        <f t="shared" si="175"/>
        <v>941400.00000000326</v>
      </c>
      <c r="M980" s="21">
        <f t="shared" si="173"/>
        <v>942004.68680952268</v>
      </c>
      <c r="N980" s="585"/>
      <c r="O980" s="3083">
        <f>M981+M984</f>
        <v>17323324.099216603</v>
      </c>
      <c r="P980" s="3216" t="s">
        <v>4528</v>
      </c>
      <c r="Q980" s="2893"/>
      <c r="R980">
        <f t="shared" si="168"/>
        <v>0</v>
      </c>
      <c r="S980" s="2672">
        <f t="shared" si="169"/>
        <v>942004.68680952268</v>
      </c>
      <c r="T980" s="2672">
        <v>2489283.9547218103</v>
      </c>
      <c r="U980" s="33">
        <f t="shared" si="170"/>
        <v>-1547279.2679122877</v>
      </c>
      <c r="V980" s="1104">
        <f t="shared" si="171"/>
        <v>-62.157604196874502</v>
      </c>
      <c r="W980" s="33" t="str">
        <f t="shared" si="172"/>
        <v>CHECK</v>
      </c>
    </row>
    <row r="981" spans="1:23" ht="26.4" x14ac:dyDescent="0.3">
      <c r="A981" s="524">
        <v>16</v>
      </c>
      <c r="B981" s="98" t="s">
        <v>1822</v>
      </c>
      <c r="C981" s="543">
        <v>33</v>
      </c>
      <c r="D981" s="602" t="s">
        <v>391</v>
      </c>
      <c r="E981" s="995" t="s">
        <v>1823</v>
      </c>
      <c r="F981" s="3">
        <v>1</v>
      </c>
      <c r="G981" s="2220">
        <v>10966.771000000001</v>
      </c>
      <c r="H981" s="2220">
        <v>20100.879000000001</v>
      </c>
      <c r="I981" s="19">
        <f t="shared" si="174"/>
        <v>9134.1080000000002</v>
      </c>
      <c r="J981" s="507">
        <v>1000</v>
      </c>
      <c r="K981" s="581"/>
      <c r="L981" s="21">
        <f t="shared" si="175"/>
        <v>9134108</v>
      </c>
      <c r="M981" s="21">
        <f t="shared" si="173"/>
        <v>9139975.0858554542</v>
      </c>
      <c r="N981" s="585"/>
      <c r="O981" s="3083"/>
      <c r="P981" s="3216"/>
      <c r="Q981" s="2893"/>
      <c r="R981" t="str">
        <f t="shared" si="168"/>
        <v>33 KV Khanpur-02 (Old) Feeder (F4)</v>
      </c>
      <c r="S981" s="2672">
        <f t="shared" si="169"/>
        <v>9139975.0858554542</v>
      </c>
      <c r="T981" s="2672">
        <v>9373947.1321427524</v>
      </c>
      <c r="U981" s="33">
        <f t="shared" si="170"/>
        <v>-233972.0462872982</v>
      </c>
      <c r="V981" s="1104">
        <f t="shared" si="171"/>
        <v>-2.4959821405971114</v>
      </c>
      <c r="W981" s="33" t="str">
        <f t="shared" si="172"/>
        <v>OK</v>
      </c>
    </row>
    <row r="982" spans="1:23" x14ac:dyDescent="0.3">
      <c r="A982" s="524"/>
      <c r="B982" s="98"/>
      <c r="C982" s="543">
        <v>33</v>
      </c>
      <c r="D982" s="602" t="s">
        <v>1296</v>
      </c>
      <c r="E982" s="995" t="s">
        <v>1447</v>
      </c>
      <c r="F982" s="3">
        <v>1</v>
      </c>
      <c r="G982" s="2220">
        <v>4885.6899999999996</v>
      </c>
      <c r="H982" s="2220">
        <v>4885.6899999999996</v>
      </c>
      <c r="I982" s="19">
        <f t="shared" si="174"/>
        <v>0</v>
      </c>
      <c r="J982" s="507">
        <v>180000</v>
      </c>
      <c r="K982" s="581"/>
      <c r="L982" s="21">
        <f t="shared" si="175"/>
        <v>0</v>
      </c>
      <c r="M982" s="21">
        <f t="shared" si="173"/>
        <v>0</v>
      </c>
      <c r="N982" s="585"/>
      <c r="O982" s="3083"/>
      <c r="P982" s="3216"/>
      <c r="Q982" s="2893"/>
      <c r="R982">
        <f t="shared" si="168"/>
        <v>0</v>
      </c>
      <c r="S982" s="2672">
        <f t="shared" si="169"/>
        <v>0</v>
      </c>
      <c r="T982" s="2672">
        <v>0</v>
      </c>
      <c r="U982" s="33">
        <f t="shared" si="170"/>
        <v>0</v>
      </c>
      <c r="V982" s="1104" t="e">
        <f t="shared" si="171"/>
        <v>#DIV/0!</v>
      </c>
      <c r="W982" s="33" t="e">
        <f t="shared" si="172"/>
        <v>#DIV/0!</v>
      </c>
    </row>
    <row r="983" spans="1:23" ht="19.5" customHeight="1" x14ac:dyDescent="0.3">
      <c r="A983" s="524">
        <v>17</v>
      </c>
      <c r="B983" s="98" t="s">
        <v>1824</v>
      </c>
      <c r="C983" s="543">
        <v>33</v>
      </c>
      <c r="D983" s="602" t="s">
        <v>391</v>
      </c>
      <c r="E983" s="995" t="s">
        <v>1825</v>
      </c>
      <c r="F983" s="3">
        <v>1</v>
      </c>
      <c r="G983" s="2220">
        <v>1564.4803999999999</v>
      </c>
      <c r="H983" s="2220">
        <v>1607.3637000000001</v>
      </c>
      <c r="I983" s="19">
        <f t="shared" si="174"/>
        <v>42.88330000000019</v>
      </c>
      <c r="J983" s="507">
        <v>180000</v>
      </c>
      <c r="K983" s="581"/>
      <c r="L983" s="21">
        <f t="shared" si="175"/>
        <v>7718994.0000000345</v>
      </c>
      <c r="M983" s="21">
        <f t="shared" si="173"/>
        <v>7723952.119667083</v>
      </c>
      <c r="N983" s="585"/>
      <c r="O983" s="3083">
        <f>M983+M985</f>
        <v>15677929.89622218</v>
      </c>
      <c r="P983" s="3216" t="s">
        <v>4540</v>
      </c>
      <c r="Q983" s="2893"/>
      <c r="R983" t="str">
        <f t="shared" si="168"/>
        <v>33 kV Mondolpara-2</v>
      </c>
      <c r="S983" s="2672">
        <f t="shared" si="169"/>
        <v>7723952.119667083</v>
      </c>
      <c r="T983" s="2672">
        <v>7622119.378372252</v>
      </c>
      <c r="U983" s="33">
        <f t="shared" si="170"/>
        <v>101832.74129483104</v>
      </c>
      <c r="V983" s="1104">
        <f t="shared" si="171"/>
        <v>1.3360160900100992</v>
      </c>
      <c r="W983" s="33" t="str">
        <f t="shared" si="172"/>
        <v>OK</v>
      </c>
    </row>
    <row r="984" spans="1:23" ht="19.5" customHeight="1" x14ac:dyDescent="0.3">
      <c r="A984" s="524">
        <v>19</v>
      </c>
      <c r="B984" s="99" t="s">
        <v>1828</v>
      </c>
      <c r="C984" s="543">
        <v>33</v>
      </c>
      <c r="D984" s="602" t="s">
        <v>391</v>
      </c>
      <c r="E984" s="995" t="s">
        <v>1446</v>
      </c>
      <c r="F984" s="3">
        <v>1</v>
      </c>
      <c r="G984" s="2220">
        <v>404.5926</v>
      </c>
      <c r="H984" s="2220">
        <v>438.66800000000001</v>
      </c>
      <c r="I984" s="19">
        <f t="shared" si="174"/>
        <v>34.075400000000002</v>
      </c>
      <c r="J984" s="507">
        <v>240000</v>
      </c>
      <c r="K984" s="583"/>
      <c r="L984" s="21">
        <f t="shared" si="175"/>
        <v>8178096</v>
      </c>
      <c r="M984" s="21">
        <f t="shared" si="173"/>
        <v>8183349.0133611467</v>
      </c>
      <c r="N984" s="585"/>
      <c r="O984" s="3083"/>
      <c r="P984" s="3216"/>
      <c r="Q984" s="2893"/>
      <c r="R984" t="str">
        <f t="shared" si="168"/>
        <v>33 kV Khanpur-01(New) Feeder</v>
      </c>
      <c r="S984" s="2672">
        <f t="shared" si="169"/>
        <v>8183349.0133611467</v>
      </c>
      <c r="T984" s="2672">
        <v>8147212.5636978336</v>
      </c>
      <c r="U984" s="33">
        <f t="shared" si="170"/>
        <v>36136.449663313106</v>
      </c>
      <c r="V984" s="1104">
        <f t="shared" si="171"/>
        <v>0.44354371977882456</v>
      </c>
      <c r="W984" s="33" t="str">
        <f t="shared" si="172"/>
        <v>OK</v>
      </c>
    </row>
    <row r="985" spans="1:23" x14ac:dyDescent="0.3">
      <c r="A985" s="524">
        <v>20</v>
      </c>
      <c r="B985" s="98" t="s">
        <v>1829</v>
      </c>
      <c r="C985" s="543">
        <v>33</v>
      </c>
      <c r="D985" s="602" t="s">
        <v>391</v>
      </c>
      <c r="E985" s="995" t="s">
        <v>1830</v>
      </c>
      <c r="F985" s="3">
        <v>1</v>
      </c>
      <c r="G985" s="2220">
        <v>1291.9432999999999</v>
      </c>
      <c r="H985" s="2220">
        <v>1325.0636</v>
      </c>
      <c r="I985" s="19">
        <f t="shared" si="174"/>
        <v>33.120300000000043</v>
      </c>
      <c r="J985" s="507">
        <v>240000</v>
      </c>
      <c r="K985" s="574"/>
      <c r="L985" s="21">
        <f t="shared" si="175"/>
        <v>7948872.0000000102</v>
      </c>
      <c r="M985" s="21">
        <f t="shared" si="173"/>
        <v>7953977.7765550967</v>
      </c>
      <c r="N985" s="585"/>
      <c r="O985" s="3083"/>
      <c r="P985" s="3216"/>
      <c r="Q985" s="2893"/>
      <c r="R985" t="str">
        <f t="shared" si="168"/>
        <v>33 kV Mondolpara-1 Feeder</v>
      </c>
      <c r="S985" s="2672">
        <f t="shared" si="169"/>
        <v>7953977.7765550967</v>
      </c>
      <c r="T985" s="2672">
        <v>7992728.8876308566</v>
      </c>
      <c r="U985" s="33">
        <f t="shared" si="170"/>
        <v>-38751.111075759865</v>
      </c>
      <c r="V985" s="1104">
        <f t="shared" si="171"/>
        <v>-0.48482954470943118</v>
      </c>
      <c r="W985" s="33" t="str">
        <f t="shared" si="172"/>
        <v>OK</v>
      </c>
    </row>
    <row r="986" spans="1:23" x14ac:dyDescent="0.3">
      <c r="A986" s="524">
        <v>21</v>
      </c>
      <c r="B986" s="99" t="s">
        <v>1831</v>
      </c>
      <c r="C986" s="543">
        <v>0.41499999999999998</v>
      </c>
      <c r="D986" s="920" t="s">
        <v>391</v>
      </c>
      <c r="E986" s="995">
        <v>2001123043108</v>
      </c>
      <c r="F986" s="3">
        <v>1</v>
      </c>
      <c r="G986" s="2220">
        <v>6555.9</v>
      </c>
      <c r="H986" s="2220">
        <v>6555.9</v>
      </c>
      <c r="I986" s="19">
        <f t="shared" si="174"/>
        <v>0</v>
      </c>
      <c r="J986" s="507">
        <v>160</v>
      </c>
      <c r="K986" s="583"/>
      <c r="L986" s="21">
        <f>SUM(I986*J986)</f>
        <v>0</v>
      </c>
      <c r="M986" s="21">
        <f>L986*$K$989/$L$989</f>
        <v>0</v>
      </c>
      <c r="N986" s="585" t="s">
        <v>111</v>
      </c>
      <c r="O986" s="1648"/>
      <c r="R986" t="str">
        <f t="shared" si="168"/>
        <v>33/0.415 KV Transformer AT-1</v>
      </c>
      <c r="S986" s="2672">
        <f t="shared" si="169"/>
        <v>0</v>
      </c>
      <c r="T986" s="2672">
        <v>0</v>
      </c>
      <c r="U986" s="33">
        <f t="shared" si="170"/>
        <v>0</v>
      </c>
      <c r="V986" s="1104" t="e">
        <f t="shared" si="171"/>
        <v>#DIV/0!</v>
      </c>
      <c r="W986" s="33" t="e">
        <f t="shared" si="172"/>
        <v>#DIV/0!</v>
      </c>
    </row>
    <row r="987" spans="1:23" ht="29.4" customHeight="1" x14ac:dyDescent="0.3">
      <c r="A987" s="524">
        <v>22</v>
      </c>
      <c r="B987" s="98" t="s">
        <v>1832</v>
      </c>
      <c r="C987" s="543">
        <v>0.41499999999999998</v>
      </c>
      <c r="D987" s="920" t="s">
        <v>391</v>
      </c>
      <c r="E987" s="995">
        <v>2001123043171</v>
      </c>
      <c r="F987" s="3">
        <v>1</v>
      </c>
      <c r="G987" s="2220">
        <v>4676</v>
      </c>
      <c r="H987" s="2220">
        <v>4724.7</v>
      </c>
      <c r="I987" s="19">
        <f t="shared" si="174"/>
        <v>48.699999999999818</v>
      </c>
      <c r="J987" s="507">
        <v>160</v>
      </c>
      <c r="K987" s="574"/>
      <c r="L987" s="21">
        <f>SUM(I987*J987)</f>
        <v>7791.9999999999709</v>
      </c>
      <c r="M987" s="21">
        <f t="shared" si="173"/>
        <v>7797.0050134052981</v>
      </c>
      <c r="N987" s="585" t="s">
        <v>111</v>
      </c>
      <c r="O987" s="507"/>
      <c r="R987" t="str">
        <f t="shared" si="168"/>
        <v>33/0.415 KV Transformer AT-2</v>
      </c>
      <c r="S987" s="2672">
        <f t="shared" si="169"/>
        <v>7797.0050134052981</v>
      </c>
      <c r="T987" s="2672">
        <v>4755.5609237032768</v>
      </c>
      <c r="U987" s="33">
        <f t="shared" si="170"/>
        <v>3041.4440897020213</v>
      </c>
      <c r="V987" s="1104">
        <f t="shared" si="171"/>
        <v>63.955527823068472</v>
      </c>
      <c r="W987" s="33" t="str">
        <f t="shared" si="172"/>
        <v>FAULT</v>
      </c>
    </row>
    <row r="988" spans="1:23" x14ac:dyDescent="0.3">
      <c r="A988" s="524"/>
      <c r="B988" s="94"/>
      <c r="C988" s="88"/>
      <c r="D988" s="88"/>
      <c r="E988" s="949"/>
      <c r="F988" s="37"/>
      <c r="G988" s="37"/>
      <c r="H988" s="37"/>
      <c r="I988" s="37"/>
      <c r="J988" s="93" t="s">
        <v>27</v>
      </c>
      <c r="K988" s="574"/>
      <c r="L988" s="42">
        <f>L976+L977+L979+L981+L983+L984+L985+L986+L987</f>
        <v>45264053.000000037</v>
      </c>
      <c r="M988" s="42">
        <f>M976+M977+M979+M981+M983+M984+M985+M986+M987</f>
        <v>45293127.33162792</v>
      </c>
      <c r="N988" s="1972"/>
      <c r="O988" s="12"/>
      <c r="R988">
        <f t="shared" si="168"/>
        <v>0</v>
      </c>
      <c r="S988" s="2672">
        <f t="shared" si="169"/>
        <v>45293127.33162792</v>
      </c>
      <c r="T988" s="2672">
        <v>45595436.476287633</v>
      </c>
      <c r="U988" s="33">
        <f t="shared" si="170"/>
        <v>-302309.14465971291</v>
      </c>
      <c r="V988" s="1104">
        <f t="shared" si="171"/>
        <v>-0.66302500430483169</v>
      </c>
      <c r="W988" s="33" t="str">
        <f t="shared" si="172"/>
        <v>OK</v>
      </c>
    </row>
    <row r="989" spans="1:23" ht="20.399999999999999" x14ac:dyDescent="0.3">
      <c r="A989" s="524"/>
      <c r="B989" s="94"/>
      <c r="C989" s="88"/>
      <c r="D989" s="88"/>
      <c r="E989" s="949"/>
      <c r="F989" s="37"/>
      <c r="G989" s="37"/>
      <c r="H989" s="37"/>
      <c r="I989" s="3159" t="s">
        <v>38</v>
      </c>
      <c r="J989" s="3160"/>
      <c r="K989" s="576">
        <f>K967</f>
        <v>59792976.000000015</v>
      </c>
      <c r="L989" s="43">
        <f>L974+L988</f>
        <v>59754594.00000003</v>
      </c>
      <c r="M989" s="43">
        <f>M988+M974</f>
        <v>59792976.000000022</v>
      </c>
      <c r="N989" s="29">
        <f>(M989-L989)/L989*100</f>
        <v>6.4232718240864503E-2</v>
      </c>
      <c r="O989" s="28"/>
    </row>
    <row r="990" spans="1:23" x14ac:dyDescent="0.3">
      <c r="A990" s="511"/>
      <c r="B990" s="523"/>
      <c r="C990" s="520"/>
      <c r="D990" s="596"/>
      <c r="K990" s="580"/>
      <c r="L990" s="511"/>
      <c r="M990" s="511"/>
      <c r="N990" s="56"/>
      <c r="O990" s="511"/>
    </row>
    <row r="991" spans="1:23" x14ac:dyDescent="0.3">
      <c r="A991" s="511"/>
      <c r="D991" s="600"/>
      <c r="F991" s="3107" t="s">
        <v>4712</v>
      </c>
      <c r="G991" s="3108"/>
      <c r="H991" s="3109"/>
      <c r="I991" s="555" t="s">
        <v>14</v>
      </c>
      <c r="J991" s="511"/>
      <c r="N991" s="56"/>
      <c r="O991" s="511"/>
    </row>
    <row r="992" spans="1:23" x14ac:dyDescent="0.3">
      <c r="A992" s="511"/>
      <c r="D992" s="600"/>
      <c r="F992" s="80" t="s">
        <v>111</v>
      </c>
      <c r="G992" s="3298" t="s">
        <v>4068</v>
      </c>
      <c r="H992" s="3298"/>
      <c r="I992" s="1643">
        <f>M979+M986+M987</f>
        <v>952001.10365806986</v>
      </c>
      <c r="J992" s="511"/>
      <c r="N992" s="56"/>
      <c r="O992" s="511"/>
    </row>
    <row r="993" spans="1:23" x14ac:dyDescent="0.3">
      <c r="A993" s="511"/>
      <c r="D993" s="600"/>
      <c r="F993" s="80"/>
      <c r="G993" s="3298"/>
      <c r="H993" s="3298"/>
      <c r="I993" s="530"/>
      <c r="J993" s="511"/>
      <c r="N993" s="56"/>
      <c r="O993" s="511"/>
    </row>
    <row r="994" spans="1:23" x14ac:dyDescent="0.3">
      <c r="A994" s="511"/>
      <c r="B994" s="523"/>
      <c r="C994" s="520"/>
      <c r="D994" s="596"/>
      <c r="F994" s="1090"/>
      <c r="G994" s="3298"/>
      <c r="H994" s="3298"/>
      <c r="I994" s="530"/>
      <c r="J994" s="511"/>
      <c r="N994" s="56"/>
      <c r="O994" s="511"/>
    </row>
    <row r="995" spans="1:23" x14ac:dyDescent="0.3">
      <c r="A995" s="511"/>
      <c r="B995" s="523"/>
      <c r="C995" s="520"/>
      <c r="D995" s="596"/>
      <c r="F995" s="3175" t="s">
        <v>199</v>
      </c>
      <c r="G995" s="3176"/>
      <c r="H995" s="3177"/>
      <c r="I995" s="540">
        <f>SUM(I992:I994)</f>
        <v>952001.10365806986</v>
      </c>
      <c r="J995" s="42"/>
      <c r="N995" s="56"/>
      <c r="O995" s="511"/>
    </row>
    <row r="996" spans="1:23" x14ac:dyDescent="0.3">
      <c r="A996" s="511"/>
      <c r="B996" s="523"/>
      <c r="C996" s="520"/>
      <c r="D996" s="596"/>
      <c r="N996" s="56"/>
      <c r="O996" s="511"/>
    </row>
    <row r="997" spans="1:23" x14ac:dyDescent="0.3">
      <c r="A997" s="511"/>
      <c r="B997" s="523"/>
      <c r="C997" s="520"/>
      <c r="D997" s="596"/>
      <c r="E997" s="952"/>
      <c r="N997" s="56"/>
      <c r="O997" s="511"/>
    </row>
    <row r="998" spans="1:23" x14ac:dyDescent="0.3">
      <c r="A998" s="511"/>
      <c r="B998" s="523"/>
      <c r="C998" s="520"/>
      <c r="D998" s="596"/>
      <c r="E998" s="952"/>
      <c r="N998" s="56"/>
      <c r="O998" s="511"/>
    </row>
    <row r="999" spans="1:23" x14ac:dyDescent="0.3">
      <c r="A999" s="511"/>
      <c r="B999" s="523"/>
      <c r="C999" s="520"/>
      <c r="D999" s="596"/>
      <c r="E999" s="952"/>
      <c r="F999" s="511"/>
      <c r="G999" s="2214"/>
      <c r="H999" s="2214"/>
      <c r="I999" s="511"/>
      <c r="J999" s="511"/>
      <c r="K999" s="580"/>
      <c r="L999" s="511"/>
      <c r="M999" s="511"/>
      <c r="N999" s="56"/>
      <c r="O999" s="511"/>
    </row>
    <row r="1000" spans="1:23" ht="31.2" x14ac:dyDescent="0.3">
      <c r="A1000" s="3086" t="s">
        <v>912</v>
      </c>
      <c r="B1000" s="3086"/>
      <c r="C1000" s="3086"/>
      <c r="D1000" s="3086"/>
      <c r="E1000" s="3086"/>
      <c r="F1000" s="3086"/>
      <c r="G1000" s="3086"/>
      <c r="H1000" s="3086"/>
      <c r="I1000" s="3086"/>
      <c r="J1000" s="3086"/>
      <c r="K1000" s="3086"/>
      <c r="L1000" s="3086"/>
      <c r="M1000" s="3086"/>
      <c r="N1000" s="3086"/>
      <c r="O1000" s="629" t="str">
        <f>$O$6</f>
        <v>Month August-2023</v>
      </c>
      <c r="R1000" s="1103" t="s">
        <v>4084</v>
      </c>
      <c r="S1000" s="2672" t="str">
        <f>O1000</f>
        <v>Month August-2023</v>
      </c>
      <c r="T1000" s="2672" t="s">
        <v>5037</v>
      </c>
      <c r="U1000" s="1103" t="s">
        <v>15</v>
      </c>
      <c r="V1000" s="1103" t="s">
        <v>4085</v>
      </c>
      <c r="W1000" s="1103" t="s">
        <v>17</v>
      </c>
    </row>
    <row r="1001" spans="1:23" x14ac:dyDescent="0.3">
      <c r="A1001" s="3087" t="s">
        <v>0</v>
      </c>
      <c r="B1001" s="3089" t="s">
        <v>1</v>
      </c>
      <c r="C1001" s="3091" t="s">
        <v>2</v>
      </c>
      <c r="D1001" s="3092"/>
      <c r="E1001" s="3093"/>
      <c r="F1001" s="3096" t="s">
        <v>3</v>
      </c>
      <c r="G1001" s="3091" t="s">
        <v>4</v>
      </c>
      <c r="H1001" s="3093"/>
      <c r="I1001" s="3068"/>
      <c r="J1001" s="3096" t="s">
        <v>5</v>
      </c>
      <c r="K1001" s="3091" t="s">
        <v>6</v>
      </c>
      <c r="L1001" s="3068"/>
      <c r="M1001" s="95" t="s">
        <v>29</v>
      </c>
      <c r="N1001" s="1985"/>
      <c r="O1001" s="3067" t="s">
        <v>7</v>
      </c>
    </row>
    <row r="1002" spans="1:23" ht="46.8" x14ac:dyDescent="0.3">
      <c r="A1002" s="3088"/>
      <c r="B1002" s="3090"/>
      <c r="C1002" s="3084" t="s">
        <v>824</v>
      </c>
      <c r="D1002" s="3085"/>
      <c r="E1002" s="969" t="s">
        <v>9</v>
      </c>
      <c r="F1002" s="3088"/>
      <c r="G1002" s="2218" t="str">
        <f>'NORTH-1'!G8</f>
        <v>Reading at 00.00hr 
01.08.2023</v>
      </c>
      <c r="H1002" s="2218" t="str">
        <f>'NORTH-1'!H8</f>
        <v>Reading at 00.00hr 
01.09.2023</v>
      </c>
      <c r="I1002" s="1" t="s">
        <v>10</v>
      </c>
      <c r="J1002" s="3088"/>
      <c r="K1002" s="1" t="s">
        <v>11</v>
      </c>
      <c r="L1002" s="1" t="s">
        <v>12</v>
      </c>
      <c r="M1002" s="508" t="s">
        <v>30</v>
      </c>
      <c r="N1002" s="1986" t="s">
        <v>41</v>
      </c>
      <c r="O1002" s="3068"/>
      <c r="S1002" s="2672">
        <v>15283200.000000071</v>
      </c>
      <c r="T1002" s="2672">
        <v>15283200.000000071</v>
      </c>
      <c r="U1002" s="33">
        <f>S1002-T1002</f>
        <v>0</v>
      </c>
      <c r="V1002" s="1104">
        <f>U1002/T1002*100</f>
        <v>0</v>
      </c>
      <c r="W1002" s="33" t="str">
        <f>IF(V1002&gt;40,"FAULT",IF(V1002&lt;-40,"CHECK","OK"))</f>
        <v>OK</v>
      </c>
    </row>
    <row r="1003" spans="1:23" x14ac:dyDescent="0.3">
      <c r="A1003" s="594">
        <v>1</v>
      </c>
      <c r="B1003" s="551">
        <v>2</v>
      </c>
      <c r="C1003" s="551">
        <v>3</v>
      </c>
      <c r="D1003" s="551">
        <v>4</v>
      </c>
      <c r="E1003" s="551">
        <v>5</v>
      </c>
      <c r="F1003" s="551">
        <v>6</v>
      </c>
      <c r="G1003" s="2618">
        <f>'PDB Bill AMR'!$H$5</f>
        <v>8</v>
      </c>
      <c r="H1003" s="2618">
        <f>'PDB Bill AMR'!$H$5</f>
        <v>8</v>
      </c>
      <c r="I1003" s="594" t="s">
        <v>2021</v>
      </c>
      <c r="J1003" s="594">
        <v>10</v>
      </c>
      <c r="K1003" s="2623" t="s">
        <v>2022</v>
      </c>
      <c r="L1003" s="2623" t="s">
        <v>5041</v>
      </c>
      <c r="M1003" s="594">
        <v>13</v>
      </c>
      <c r="N1003" s="594">
        <v>14</v>
      </c>
      <c r="O1003" s="594">
        <v>15</v>
      </c>
      <c r="V1003" s="1104"/>
      <c r="W1003" s="33"/>
    </row>
    <row r="1004" spans="1:23" x14ac:dyDescent="0.3">
      <c r="A1004" s="524"/>
      <c r="B1004" s="513" t="s">
        <v>4735</v>
      </c>
      <c r="C1004" s="514"/>
      <c r="D1004" s="514"/>
      <c r="E1004" s="957"/>
      <c r="F1004" s="514"/>
      <c r="G1004" s="2211"/>
      <c r="H1004" s="2211"/>
      <c r="I1004" s="514"/>
      <c r="J1004" s="514"/>
      <c r="K1004" s="573"/>
      <c r="L1004" s="514"/>
      <c r="M1004" s="515"/>
      <c r="N1004" s="1987"/>
      <c r="O1004" s="11"/>
      <c r="V1004" s="1104"/>
      <c r="W1004" s="33"/>
    </row>
    <row r="1005" spans="1:23" x14ac:dyDescent="0.3">
      <c r="A1005" s="507">
        <v>9</v>
      </c>
      <c r="B1005" s="98" t="s">
        <v>1560</v>
      </c>
      <c r="C1005" s="72">
        <v>11</v>
      </c>
      <c r="D1005" s="943"/>
      <c r="E1005" s="964" t="s">
        <v>1845</v>
      </c>
      <c r="F1005" s="31">
        <v>1</v>
      </c>
      <c r="G1005" s="4">
        <v>70276.251799999998</v>
      </c>
      <c r="H1005" s="4">
        <v>123147.31269999999</v>
      </c>
      <c r="I1005" s="20">
        <f>H1005-G1005</f>
        <v>52871.060899999997</v>
      </c>
      <c r="J1005" s="507">
        <v>180</v>
      </c>
      <c r="K1005" s="585">
        <f>F1005*I1005*J1005</f>
        <v>9516790.9619999994</v>
      </c>
      <c r="L1005" s="21"/>
      <c r="M1005" s="21">
        <f>K1005*$M$974/$K$1007</f>
        <v>9542061.3538783453</v>
      </c>
      <c r="N1005" s="1972"/>
      <c r="O1005" s="11"/>
      <c r="V1005" s="1104"/>
      <c r="W1005" s="33"/>
    </row>
    <row r="1006" spans="1:23" x14ac:dyDescent="0.3">
      <c r="A1006" s="507">
        <v>10</v>
      </c>
      <c r="B1006" s="98" t="s">
        <v>1561</v>
      </c>
      <c r="C1006" s="72">
        <v>11</v>
      </c>
      <c r="D1006" s="944"/>
      <c r="E1006" s="964" t="s">
        <v>1846</v>
      </c>
      <c r="F1006" s="31">
        <v>1</v>
      </c>
      <c r="G1006" s="4">
        <v>88120.146599999993</v>
      </c>
      <c r="H1006" s="4">
        <v>115590.4662</v>
      </c>
      <c r="I1006" s="20">
        <f>H1006-G1006</f>
        <v>27470.319600000003</v>
      </c>
      <c r="J1006" s="507">
        <v>180</v>
      </c>
      <c r="K1006" s="585">
        <f>F1006*I1006*J1006</f>
        <v>4944657.5280000009</v>
      </c>
      <c r="L1006" s="21"/>
      <c r="M1006" s="21">
        <f>K1006*$M$974/$K$1007</f>
        <v>4957787.3144937577</v>
      </c>
      <c r="N1006" s="1972"/>
      <c r="O1006" s="11"/>
      <c r="V1006" s="1104"/>
      <c r="W1006" s="33"/>
    </row>
    <row r="1007" spans="1:23" x14ac:dyDescent="0.3">
      <c r="A1007" s="524"/>
      <c r="B1007" s="94"/>
      <c r="C1007" s="88"/>
      <c r="D1007" s="88"/>
      <c r="E1007" s="949"/>
      <c r="F1007" s="37"/>
      <c r="G1007" s="37">
        <v>0</v>
      </c>
      <c r="H1007" s="37">
        <v>0</v>
      </c>
      <c r="I1007" s="37"/>
      <c r="J1007" s="94" t="s">
        <v>27</v>
      </c>
      <c r="K1007" s="586">
        <f>SUM(K1005:K1006)</f>
        <v>14461448.49</v>
      </c>
      <c r="L1007" s="42"/>
      <c r="M1007" s="42">
        <f>SUM(M1005:M1006)</f>
        <v>14499848.668372102</v>
      </c>
      <c r="N1007" s="1972"/>
      <c r="O1007" s="11"/>
      <c r="V1007" s="1104"/>
      <c r="W1007" s="33"/>
    </row>
    <row r="1008" spans="1:23" x14ac:dyDescent="0.3">
      <c r="A1008" s="519"/>
      <c r="B1008" s="532" t="s">
        <v>4736</v>
      </c>
      <c r="C1008" s="533"/>
      <c r="D1008" s="533"/>
      <c r="E1008" s="963"/>
      <c r="F1008" s="533"/>
      <c r="G1008" s="2216">
        <v>0</v>
      </c>
      <c r="H1008" s="2216">
        <v>0</v>
      </c>
      <c r="I1008" s="533"/>
      <c r="J1008" s="533"/>
      <c r="K1008" s="578"/>
      <c r="L1008" s="533"/>
      <c r="M1008" s="536"/>
      <c r="N1008" s="1982"/>
      <c r="O1008" s="507"/>
      <c r="V1008" s="1104"/>
      <c r="W1008" s="33"/>
    </row>
    <row r="1009" spans="1:23" ht="22.5" customHeight="1" x14ac:dyDescent="0.3">
      <c r="A1009" s="519">
        <v>3</v>
      </c>
      <c r="B1009" s="2725" t="s">
        <v>1833</v>
      </c>
      <c r="C1009" s="72">
        <v>11</v>
      </c>
      <c r="D1009" s="998"/>
      <c r="E1009" s="964" t="s">
        <v>1834</v>
      </c>
      <c r="F1009" s="31">
        <v>1</v>
      </c>
      <c r="G1009" s="2220">
        <v>20042.475999999999</v>
      </c>
      <c r="H1009" s="2220">
        <v>73278.9421</v>
      </c>
      <c r="I1009" s="19">
        <f t="shared" ref="I1009:I1016" si="176">H1009-G1009</f>
        <v>53236.466100000005</v>
      </c>
      <c r="J1009" s="507">
        <v>60</v>
      </c>
      <c r="K1009" s="581"/>
      <c r="L1009" s="21">
        <f t="shared" ref="L1009:L1014" si="177">I1009*J1009</f>
        <v>3194187.9660000005</v>
      </c>
      <c r="M1009" s="21">
        <f>L1009*$K$1021/$L$1021</f>
        <v>3202295.2627427527</v>
      </c>
      <c r="N1009" s="1995" t="s">
        <v>111</v>
      </c>
      <c r="O1009" s="14"/>
      <c r="R1009" t="str">
        <f t="shared" ref="R1009:R1020" si="178">B1009</f>
        <v>11 kV Bholail Feeder (F-3)</v>
      </c>
      <c r="S1009" s="2672">
        <f t="shared" ref="S1009:S1020" si="179">M1009</f>
        <v>3202295.2627427527</v>
      </c>
      <c r="T1009" s="2672">
        <v>3113891.7849852289</v>
      </c>
      <c r="U1009" s="2673">
        <f>S1009-T1009</f>
        <v>88403.477757523768</v>
      </c>
      <c r="V1009" s="1104">
        <f t="shared" ref="V1009:V1020" si="180">U1009/T1009*100</f>
        <v>2.8390028896891519</v>
      </c>
      <c r="W1009" s="33" t="str">
        <f t="shared" ref="W1009:W1020" si="181">IF(V1009&gt;40,"FAULT",IF(V1009&lt;-40,"CHECK","OK"))</f>
        <v>OK</v>
      </c>
    </row>
    <row r="1010" spans="1:23" ht="22.5" customHeight="1" x14ac:dyDescent="0.3">
      <c r="A1010" s="519">
        <v>4</v>
      </c>
      <c r="B1010" s="98" t="s">
        <v>1835</v>
      </c>
      <c r="C1010" s="72">
        <v>11</v>
      </c>
      <c r="D1010" s="998"/>
      <c r="E1010" s="964" t="s">
        <v>1836</v>
      </c>
      <c r="F1010" s="31">
        <v>1</v>
      </c>
      <c r="G1010" s="2220">
        <v>48142.297899999998</v>
      </c>
      <c r="H1010" s="2220">
        <v>72262.041200000007</v>
      </c>
      <c r="I1010" s="19">
        <f t="shared" si="176"/>
        <v>24119.743300000009</v>
      </c>
      <c r="J1010" s="507">
        <v>60</v>
      </c>
      <c r="K1010" s="581"/>
      <c r="L1010" s="21">
        <f t="shared" si="177"/>
        <v>1447184.5980000005</v>
      </c>
      <c r="M1010" s="21">
        <f t="shared" ref="M1010:M1020" si="182">L1010*$K$1021/$L$1021</f>
        <v>1450857.7553415266</v>
      </c>
      <c r="N1010" s="585" t="s">
        <v>111</v>
      </c>
      <c r="O1010" s="14"/>
      <c r="R1010" t="str">
        <f t="shared" si="178"/>
        <v>11 kV Crony Apparels (F-2)</v>
      </c>
      <c r="S1010" s="2672">
        <f t="shared" si="179"/>
        <v>1450857.7553415266</v>
      </c>
      <c r="T1010" s="2672">
        <v>1198137.3888327135</v>
      </c>
      <c r="U1010" s="33">
        <f t="shared" ref="U1010:U1020" si="183">S1010-T1010</f>
        <v>252720.36650881311</v>
      </c>
      <c r="V1010" s="1104">
        <f t="shared" si="180"/>
        <v>21.09277023355612</v>
      </c>
      <c r="W1010" s="33" t="str">
        <f t="shared" si="181"/>
        <v>OK</v>
      </c>
    </row>
    <row r="1011" spans="1:23" ht="22.5" customHeight="1" x14ac:dyDescent="0.3">
      <c r="A1011" s="519">
        <v>5</v>
      </c>
      <c r="B1011" s="98" t="s">
        <v>1837</v>
      </c>
      <c r="C1011" s="72">
        <v>11</v>
      </c>
      <c r="D1011" s="998"/>
      <c r="E1011" s="964" t="s">
        <v>1838</v>
      </c>
      <c r="F1011" s="31">
        <v>1</v>
      </c>
      <c r="G1011" s="2220">
        <v>82394.511700000003</v>
      </c>
      <c r="H1011" s="2220">
        <v>116765.902</v>
      </c>
      <c r="I1011" s="19">
        <f t="shared" si="176"/>
        <v>34371.390299999999</v>
      </c>
      <c r="J1011" s="507">
        <v>60</v>
      </c>
      <c r="K1011" s="581"/>
      <c r="L1011" s="21">
        <f t="shared" si="177"/>
        <v>2062283.4180000001</v>
      </c>
      <c r="M1011" s="21">
        <f t="shared" si="182"/>
        <v>2067517.7823565602</v>
      </c>
      <c r="N1011" s="1995" t="s">
        <v>88</v>
      </c>
      <c r="O1011" s="14"/>
      <c r="R1011" t="str">
        <f t="shared" si="178"/>
        <v>11 kV Baburail Feeder (F-5)</v>
      </c>
      <c r="S1011" s="2672">
        <f t="shared" si="179"/>
        <v>2067517.7823565602</v>
      </c>
      <c r="T1011" s="2672">
        <v>2058052.5983527612</v>
      </c>
      <c r="U1011" s="33">
        <f t="shared" si="183"/>
        <v>9465.1840037989896</v>
      </c>
      <c r="V1011" s="1104">
        <f t="shared" si="180"/>
        <v>0.45990972297670141</v>
      </c>
      <c r="W1011" s="33" t="str">
        <f t="shared" si="181"/>
        <v>OK</v>
      </c>
    </row>
    <row r="1012" spans="1:23" ht="22.5" customHeight="1" x14ac:dyDescent="0.3">
      <c r="A1012" s="519">
        <v>6</v>
      </c>
      <c r="B1012" s="2725" t="s">
        <v>1839</v>
      </c>
      <c r="C1012" s="72">
        <v>11</v>
      </c>
      <c r="D1012" s="998"/>
      <c r="E1012" s="964" t="s">
        <v>1840</v>
      </c>
      <c r="F1012" s="31">
        <v>1</v>
      </c>
      <c r="G1012" s="2220">
        <v>12256.551100000001</v>
      </c>
      <c r="H1012" s="2220">
        <v>34381.321300000003</v>
      </c>
      <c r="I1012" s="19">
        <f t="shared" si="176"/>
        <v>22124.770200000003</v>
      </c>
      <c r="J1012" s="507">
        <v>60</v>
      </c>
      <c r="K1012" s="581"/>
      <c r="L1012" s="21">
        <f t="shared" si="177"/>
        <v>1327486.2120000001</v>
      </c>
      <c r="M1012" s="21">
        <f t="shared" si="182"/>
        <v>1330855.5580613948</v>
      </c>
      <c r="N1012" s="585" t="s">
        <v>111</v>
      </c>
      <c r="O1012" s="14"/>
      <c r="R1012" t="str">
        <f t="shared" si="178"/>
        <v>11 kV Goghchar Feeder (F-1)</v>
      </c>
      <c r="S1012" s="2671">
        <f t="shared" si="179"/>
        <v>1330855.5580613948</v>
      </c>
      <c r="T1012" s="2671">
        <v>1324242.6499008439</v>
      </c>
      <c r="U1012" s="33">
        <f t="shared" si="183"/>
        <v>6612.9081605509855</v>
      </c>
      <c r="V1012" s="1104">
        <f t="shared" si="180"/>
        <v>0.4993728423598307</v>
      </c>
      <c r="W1012" s="33" t="str">
        <f t="shared" si="181"/>
        <v>OK</v>
      </c>
    </row>
    <row r="1013" spans="1:23" ht="22.5" customHeight="1" x14ac:dyDescent="0.3">
      <c r="A1013" s="519">
        <v>7</v>
      </c>
      <c r="B1013" s="98" t="s">
        <v>1841</v>
      </c>
      <c r="C1013" s="72">
        <v>11</v>
      </c>
      <c r="D1013" s="998"/>
      <c r="E1013" s="964" t="s">
        <v>1842</v>
      </c>
      <c r="F1013" s="31">
        <v>1</v>
      </c>
      <c r="G1013" s="2220">
        <v>93513.645999999993</v>
      </c>
      <c r="H1013" s="2220">
        <v>117798.34600000001</v>
      </c>
      <c r="I1013" s="19">
        <f t="shared" si="176"/>
        <v>24284.700000000012</v>
      </c>
      <c r="J1013" s="507">
        <v>60</v>
      </c>
      <c r="K1013" s="581"/>
      <c r="L1013" s="21">
        <f t="shared" si="177"/>
        <v>1457082.0000000007</v>
      </c>
      <c r="M1013" s="21">
        <f t="shared" si="182"/>
        <v>1460780.2783349843</v>
      </c>
      <c r="N1013" s="585" t="s">
        <v>111</v>
      </c>
      <c r="O1013" s="14"/>
      <c r="R1013" t="str">
        <f t="shared" si="178"/>
        <v>11 kV Norshinghopur (F-2)</v>
      </c>
      <c r="S1013" s="2672">
        <f t="shared" si="179"/>
        <v>1460780.2783349843</v>
      </c>
      <c r="T1013" s="2672">
        <v>1404336.863866674</v>
      </c>
      <c r="U1013" s="33">
        <f t="shared" si="183"/>
        <v>56443.414468310308</v>
      </c>
      <c r="V1013" s="1104">
        <f t="shared" si="180"/>
        <v>4.0192218776412449</v>
      </c>
      <c r="W1013" s="33" t="str">
        <f t="shared" si="181"/>
        <v>OK</v>
      </c>
    </row>
    <row r="1014" spans="1:23" ht="22.5" customHeight="1" x14ac:dyDescent="0.3">
      <c r="A1014" s="519">
        <v>8</v>
      </c>
      <c r="B1014" s="98" t="s">
        <v>1843</v>
      </c>
      <c r="C1014" s="72">
        <v>11</v>
      </c>
      <c r="D1014" s="998"/>
      <c r="E1014" s="964" t="s">
        <v>1844</v>
      </c>
      <c r="F1014" s="31">
        <v>1</v>
      </c>
      <c r="G1014" s="2220">
        <v>106609.71030000001</v>
      </c>
      <c r="H1014" s="2220">
        <v>106609.71030000001</v>
      </c>
      <c r="I1014" s="19">
        <f t="shared" si="176"/>
        <v>0</v>
      </c>
      <c r="J1014" s="507">
        <v>60</v>
      </c>
      <c r="K1014" s="581"/>
      <c r="L1014" s="21">
        <f t="shared" si="177"/>
        <v>0</v>
      </c>
      <c r="M1014" s="21">
        <f t="shared" si="182"/>
        <v>0</v>
      </c>
      <c r="N1014" s="585" t="s">
        <v>111</v>
      </c>
      <c r="O1014" s="14"/>
      <c r="R1014" t="str">
        <f t="shared" si="178"/>
        <v>11 kV Geddar Bazar Feeder (F-4)</v>
      </c>
      <c r="S1014" s="2672">
        <f t="shared" si="179"/>
        <v>0</v>
      </c>
      <c r="T1014" s="2672">
        <v>0</v>
      </c>
      <c r="U1014" s="33">
        <f t="shared" si="183"/>
        <v>0</v>
      </c>
      <c r="V1014" s="1104" t="e">
        <f t="shared" si="180"/>
        <v>#DIV/0!</v>
      </c>
      <c r="W1014" s="33" t="e">
        <f t="shared" si="181"/>
        <v>#DIV/0!</v>
      </c>
    </row>
    <row r="1015" spans="1:23" ht="22.5" customHeight="1" x14ac:dyDescent="0.3">
      <c r="A1015" s="519">
        <v>11</v>
      </c>
      <c r="B1015" s="98" t="s">
        <v>1847</v>
      </c>
      <c r="C1015" s="72">
        <v>11</v>
      </c>
      <c r="D1015" s="998"/>
      <c r="E1015" s="964" t="s">
        <v>1848</v>
      </c>
      <c r="F1015" s="31">
        <v>1</v>
      </c>
      <c r="G1015" s="2220">
        <v>73081.721999999994</v>
      </c>
      <c r="H1015" s="2220">
        <v>73316.460999999996</v>
      </c>
      <c r="I1015" s="19">
        <f t="shared" si="176"/>
        <v>234.7390000000014</v>
      </c>
      <c r="J1015" s="507">
        <v>1000</v>
      </c>
      <c r="K1015" s="581"/>
      <c r="L1015" s="21">
        <f>I1015*J1015</f>
        <v>234739.0000000014</v>
      </c>
      <c r="M1015" s="21">
        <f t="shared" si="182"/>
        <v>235334.80048211271</v>
      </c>
      <c r="N1015" s="1995" t="s">
        <v>97</v>
      </c>
      <c r="O1015" s="14"/>
      <c r="R1015" t="str">
        <f t="shared" si="178"/>
        <v>11 kV Noluyapara Feeder (F-6)***</v>
      </c>
      <c r="S1015" s="2673">
        <f t="shared" si="179"/>
        <v>235334.80048211271</v>
      </c>
      <c r="T1015" s="2673">
        <v>246133.14488383796</v>
      </c>
      <c r="U1015" s="33">
        <f t="shared" si="183"/>
        <v>-10798.344401725248</v>
      </c>
      <c r="V1015" s="1104">
        <f t="shared" si="180"/>
        <v>-4.387196371631096</v>
      </c>
      <c r="W1015" s="33" t="str">
        <f t="shared" si="181"/>
        <v>OK</v>
      </c>
    </row>
    <row r="1016" spans="1:23" ht="22.5" customHeight="1" x14ac:dyDescent="0.3">
      <c r="A1016" s="519">
        <v>12</v>
      </c>
      <c r="B1016" s="98" t="s">
        <v>1849</v>
      </c>
      <c r="C1016" s="72">
        <v>11</v>
      </c>
      <c r="D1016" s="998"/>
      <c r="E1016" s="964" t="s">
        <v>1850</v>
      </c>
      <c r="F1016" s="31">
        <v>1</v>
      </c>
      <c r="G1016" s="2220">
        <v>34992.83</v>
      </c>
      <c r="H1016" s="2220">
        <v>36748.743999999999</v>
      </c>
      <c r="I1016" s="19">
        <f t="shared" si="176"/>
        <v>1755.913999999997</v>
      </c>
      <c r="J1016" s="507">
        <v>1000</v>
      </c>
      <c r="K1016" s="581"/>
      <c r="L1016" s="21">
        <f>I1016*J1016</f>
        <v>1755913.999999997</v>
      </c>
      <c r="M1016" s="21">
        <f t="shared" si="182"/>
        <v>1760370.7558341192</v>
      </c>
      <c r="N1016" s="585" t="s">
        <v>111</v>
      </c>
      <c r="O1016" s="14"/>
      <c r="R1016" t="str">
        <f t="shared" si="178"/>
        <v>11 kV Kashipur Feeder (F-7)</v>
      </c>
      <c r="S1016" s="2672">
        <f t="shared" si="179"/>
        <v>1760370.7558341192</v>
      </c>
      <c r="T1016" s="2672">
        <v>1741847.897821239</v>
      </c>
      <c r="U1016" s="33">
        <f t="shared" si="183"/>
        <v>18522.858012880199</v>
      </c>
      <c r="V1016" s="1104">
        <f t="shared" si="180"/>
        <v>1.0634027251202129</v>
      </c>
      <c r="W1016" s="33" t="str">
        <f t="shared" si="181"/>
        <v>OK</v>
      </c>
    </row>
    <row r="1017" spans="1:23" ht="22.5" customHeight="1" x14ac:dyDescent="0.3">
      <c r="A1017" s="519">
        <v>13</v>
      </c>
      <c r="B1017" s="98" t="s">
        <v>1851</v>
      </c>
      <c r="C1017" s="72">
        <v>11</v>
      </c>
      <c r="D1017" s="998"/>
      <c r="E1017" s="964"/>
      <c r="F1017" s="31">
        <v>1</v>
      </c>
      <c r="G1017" s="2220">
        <v>0</v>
      </c>
      <c r="H1017" s="2220">
        <v>0</v>
      </c>
      <c r="I1017" s="19"/>
      <c r="J1017" s="507">
        <v>1000</v>
      </c>
      <c r="K1017" s="581"/>
      <c r="L1017" s="21"/>
      <c r="M1017" s="21">
        <f t="shared" si="182"/>
        <v>0</v>
      </c>
      <c r="N1017" s="585" t="s">
        <v>88</v>
      </c>
      <c r="O1017" s="14"/>
      <c r="R1017" t="str">
        <f t="shared" si="178"/>
        <v>11 kV Spare Feeder (F-6)</v>
      </c>
      <c r="S1017" s="2672">
        <f t="shared" si="179"/>
        <v>0</v>
      </c>
      <c r="T1017" s="2672">
        <v>0</v>
      </c>
      <c r="U1017" s="33">
        <f t="shared" si="183"/>
        <v>0</v>
      </c>
      <c r="V1017" s="1104" t="e">
        <f t="shared" si="180"/>
        <v>#DIV/0!</v>
      </c>
      <c r="W1017" s="33" t="e">
        <f t="shared" si="181"/>
        <v>#DIV/0!</v>
      </c>
    </row>
    <row r="1018" spans="1:23" ht="22.5" customHeight="1" x14ac:dyDescent="0.3">
      <c r="A1018" s="519">
        <v>14</v>
      </c>
      <c r="B1018" s="98" t="s">
        <v>1852</v>
      </c>
      <c r="C1018" s="72">
        <v>11</v>
      </c>
      <c r="D1018" s="998"/>
      <c r="E1018" s="964" t="s">
        <v>1853</v>
      </c>
      <c r="F1018" s="31">
        <v>1</v>
      </c>
      <c r="G1018" s="2220">
        <v>78252.991999999998</v>
      </c>
      <c r="H1018" s="2220">
        <v>79368.604000000007</v>
      </c>
      <c r="I1018" s="19">
        <f>H1018-G1018</f>
        <v>1115.6120000000083</v>
      </c>
      <c r="J1018" s="507">
        <v>1000</v>
      </c>
      <c r="K1018" s="581"/>
      <c r="L1018" s="21">
        <f>I1018*J1018</f>
        <v>1115612.0000000084</v>
      </c>
      <c r="M1018" s="21">
        <f t="shared" si="182"/>
        <v>1118443.5796158761</v>
      </c>
      <c r="N1018" s="585" t="s">
        <v>88</v>
      </c>
      <c r="O1018" s="14"/>
      <c r="R1018" t="str">
        <f t="shared" si="178"/>
        <v>11 kV Paikpara Feeder (F-8)</v>
      </c>
      <c r="S1018" s="2672">
        <f t="shared" si="179"/>
        <v>1118443.5796158761</v>
      </c>
      <c r="T1018" s="2672">
        <v>1135381.2605874676</v>
      </c>
      <c r="U1018" s="33">
        <f t="shared" si="183"/>
        <v>-16937.680971591501</v>
      </c>
      <c r="V1018" s="1104">
        <f t="shared" si="180"/>
        <v>-1.4918055775227104</v>
      </c>
      <c r="W1018" s="33" t="str">
        <f t="shared" si="181"/>
        <v>OK</v>
      </c>
    </row>
    <row r="1019" spans="1:23" ht="22.5" customHeight="1" x14ac:dyDescent="0.3">
      <c r="A1019" s="519">
        <v>15</v>
      </c>
      <c r="B1019" s="98" t="s">
        <v>1854</v>
      </c>
      <c r="C1019" s="72">
        <v>11</v>
      </c>
      <c r="D1019" s="998"/>
      <c r="E1019" s="964" t="s">
        <v>1855</v>
      </c>
      <c r="F1019" s="31">
        <v>1</v>
      </c>
      <c r="G1019" s="2220">
        <v>94550.081999999995</v>
      </c>
      <c r="H1019" s="2220">
        <v>95386.118000000002</v>
      </c>
      <c r="I1019" s="19">
        <f>H1019-G1019</f>
        <v>836.03600000000733</v>
      </c>
      <c r="J1019" s="507">
        <v>1000</v>
      </c>
      <c r="K1019" s="581"/>
      <c r="L1019" s="21">
        <f>I1019*J1019</f>
        <v>836036.00000000733</v>
      </c>
      <c r="M1019" s="21">
        <f t="shared" si="182"/>
        <v>838157.97654358298</v>
      </c>
      <c r="N1019" s="585" t="s">
        <v>97</v>
      </c>
      <c r="O1019" s="14"/>
      <c r="R1019" t="str">
        <f t="shared" si="178"/>
        <v>11 kV B. K. Road Feeder (F-9)</v>
      </c>
      <c r="S1019" s="2672">
        <f t="shared" si="179"/>
        <v>838157.97654358298</v>
      </c>
      <c r="T1019" s="2672">
        <v>729788.45024538378</v>
      </c>
      <c r="U1019" s="33">
        <f t="shared" si="183"/>
        <v>108369.5262981992</v>
      </c>
      <c r="V1019" s="1104">
        <f t="shared" si="180"/>
        <v>14.849443871269965</v>
      </c>
      <c r="W1019" s="33" t="str">
        <f t="shared" si="181"/>
        <v>OK</v>
      </c>
    </row>
    <row r="1020" spans="1:23" ht="22.5" customHeight="1" x14ac:dyDescent="0.3">
      <c r="A1020" s="519">
        <v>16</v>
      </c>
      <c r="B1020" s="98" t="s">
        <v>1856</v>
      </c>
      <c r="C1020" s="72">
        <v>11</v>
      </c>
      <c r="D1020" s="998"/>
      <c r="E1020" s="964" t="s">
        <v>1857</v>
      </c>
      <c r="F1020" s="31">
        <v>1</v>
      </c>
      <c r="G1020" s="2220">
        <v>53202.550999999999</v>
      </c>
      <c r="H1020" s="2220">
        <v>54235.165000000001</v>
      </c>
      <c r="I1020" s="19">
        <f>H1020-G1020</f>
        <v>1032.6140000000014</v>
      </c>
      <c r="J1020" s="507">
        <v>1000</v>
      </c>
      <c r="K1020" s="581"/>
      <c r="L1020" s="21">
        <f>I1020*J1020</f>
        <v>1032614.0000000014</v>
      </c>
      <c r="M1020" s="21">
        <f t="shared" si="182"/>
        <v>1035234.9190591902</v>
      </c>
      <c r="N1020" s="585" t="s">
        <v>111</v>
      </c>
      <c r="O1020" s="14"/>
      <c r="R1020" t="str">
        <f t="shared" si="178"/>
        <v>11 kV Tamak Potti (Old Shahidnagar) Feeder (F-10)</v>
      </c>
      <c r="S1020" s="2672">
        <f t="shared" si="179"/>
        <v>1035234.9190591902</v>
      </c>
      <c r="T1020" s="2672">
        <v>1075488.4842363393</v>
      </c>
      <c r="U1020" s="33">
        <f t="shared" si="183"/>
        <v>-40253.565177149139</v>
      </c>
      <c r="V1020" s="1104">
        <f t="shared" si="180"/>
        <v>-3.7428169401303779</v>
      </c>
      <c r="W1020" s="33" t="str">
        <f t="shared" si="181"/>
        <v>OK</v>
      </c>
    </row>
    <row r="1021" spans="1:23" x14ac:dyDescent="0.3">
      <c r="A1021" s="524"/>
      <c r="B1021" s="94"/>
      <c r="C1021" s="88"/>
      <c r="D1021" s="88"/>
      <c r="E1021" s="949"/>
      <c r="F1021" s="37"/>
      <c r="G1021" s="37"/>
      <c r="H1021" s="37"/>
      <c r="I1021" s="37"/>
      <c r="J1021" s="94" t="s">
        <v>27</v>
      </c>
      <c r="K1021" s="586">
        <f>M1007</f>
        <v>14499848.668372102</v>
      </c>
      <c r="L1021" s="42">
        <f>SUM(L1009:L1020)</f>
        <v>14463139.194000019</v>
      </c>
      <c r="M1021" s="42">
        <f>SUM(M1009:M1020)</f>
        <v>14499848.6683721</v>
      </c>
      <c r="N1021" s="29">
        <f>(M1021-L1021)/L1021*100</f>
        <v>0.25381401561363837</v>
      </c>
      <c r="O1021" s="12"/>
    </row>
    <row r="1022" spans="1:23" x14ac:dyDescent="0.3">
      <c r="D1022" s="600"/>
      <c r="K1022" s="33"/>
    </row>
    <row r="1023" spans="1:23" x14ac:dyDescent="0.3">
      <c r="A1023" s="511"/>
      <c r="B1023" s="523"/>
      <c r="C1023" s="520"/>
      <c r="D1023" s="596"/>
      <c r="E1023"/>
      <c r="F1023" s="3107" t="s">
        <v>815</v>
      </c>
      <c r="G1023" s="3108"/>
      <c r="H1023" s="3109"/>
      <c r="I1023" s="555" t="s">
        <v>14</v>
      </c>
      <c r="J1023" s="511"/>
      <c r="L1023" s="511"/>
      <c r="M1023" s="511"/>
      <c r="N1023" s="56"/>
      <c r="O1023" s="511"/>
    </row>
    <row r="1024" spans="1:23" x14ac:dyDescent="0.3">
      <c r="A1024" s="511"/>
      <c r="B1024" s="523"/>
      <c r="C1024" s="520"/>
      <c r="D1024" s="596"/>
      <c r="E1024"/>
      <c r="F1024" s="80" t="s">
        <v>97</v>
      </c>
      <c r="G1024" s="3298" t="s">
        <v>4068</v>
      </c>
      <c r="H1024" s="3298"/>
      <c r="I1024" s="1643">
        <f>SUM(M1015,M1019)</f>
        <v>1073492.7770256957</v>
      </c>
      <c r="J1024" s="511"/>
      <c r="L1024" s="511"/>
      <c r="M1024" s="511"/>
      <c r="N1024" s="56"/>
      <c r="O1024" s="511"/>
    </row>
    <row r="1025" spans="1:15" x14ac:dyDescent="0.3">
      <c r="A1025" s="511"/>
      <c r="B1025" s="523"/>
      <c r="C1025" s="520"/>
      <c r="D1025" s="596"/>
      <c r="E1025"/>
      <c r="F1025" s="80" t="s">
        <v>111</v>
      </c>
      <c r="G1025" s="3298" t="s">
        <v>4068</v>
      </c>
      <c r="H1025" s="3298"/>
      <c r="I1025" s="1643">
        <f>SUM(M1009:M1010,M1012:M1014,M1016,M1020)</f>
        <v>10240394.529373968</v>
      </c>
      <c r="J1025" s="511"/>
      <c r="L1025" s="511"/>
      <c r="M1025" s="511"/>
      <c r="N1025" s="56"/>
      <c r="O1025" s="511" t="s">
        <v>222</v>
      </c>
    </row>
    <row r="1026" spans="1:15" x14ac:dyDescent="0.3">
      <c r="A1026" s="511"/>
      <c r="B1026" s="523"/>
      <c r="C1026" s="520"/>
      <c r="D1026" s="596"/>
      <c r="E1026"/>
      <c r="F1026" s="80" t="s">
        <v>88</v>
      </c>
      <c r="G1026" s="3298" t="s">
        <v>4068</v>
      </c>
      <c r="H1026" s="3298"/>
      <c r="I1026" s="1643">
        <f>SUM(M1011,M1017:M1018)</f>
        <v>3185961.3619724363</v>
      </c>
      <c r="J1026" s="511"/>
      <c r="L1026" s="511"/>
      <c r="M1026" s="511"/>
      <c r="N1026" s="56"/>
      <c r="O1026" s="511"/>
    </row>
    <row r="1027" spans="1:15" x14ac:dyDescent="0.3">
      <c r="A1027" s="511"/>
      <c r="B1027" s="523"/>
      <c r="C1027" s="520"/>
      <c r="D1027" s="596"/>
      <c r="E1027" s="520"/>
      <c r="F1027" s="80"/>
      <c r="G1027" s="3298"/>
      <c r="H1027" s="3298"/>
      <c r="I1027" s="530"/>
      <c r="J1027" s="511"/>
      <c r="L1027" s="511"/>
      <c r="M1027" s="511"/>
      <c r="N1027" s="56"/>
      <c r="O1027" s="511"/>
    </row>
    <row r="1028" spans="1:15" x14ac:dyDescent="0.3">
      <c r="A1028" s="511"/>
      <c r="B1028" s="523"/>
      <c r="C1028" s="520"/>
      <c r="D1028" s="596"/>
      <c r="E1028"/>
      <c r="F1028" s="1090"/>
      <c r="G1028" s="3298"/>
      <c r="H1028" s="3298"/>
      <c r="I1028" s="530"/>
      <c r="J1028" s="511"/>
      <c r="L1028" s="511"/>
      <c r="M1028" s="511"/>
      <c r="N1028" s="56"/>
      <c r="O1028" s="511"/>
    </row>
    <row r="1029" spans="1:15" x14ac:dyDescent="0.3">
      <c r="E1029"/>
      <c r="F1029" s="3175" t="s">
        <v>199</v>
      </c>
      <c r="G1029" s="3176"/>
      <c r="H1029" s="3177"/>
      <c r="I1029" s="540">
        <f>SUM(I1024:I1028)</f>
        <v>14499848.6683721</v>
      </c>
      <c r="J1029" s="42">
        <f>I1029-M1021</f>
        <v>0</v>
      </c>
    </row>
    <row r="1030" spans="1:15" x14ac:dyDescent="0.3">
      <c r="E1030"/>
      <c r="F1030" s="674"/>
      <c r="G1030" s="2214"/>
      <c r="H1030" s="2214"/>
      <c r="I1030" s="511"/>
      <c r="J1030" s="511"/>
    </row>
    <row r="1041" spans="1:23" x14ac:dyDescent="0.3">
      <c r="A1041" s="511"/>
      <c r="B1041" s="523"/>
      <c r="C1041" s="520"/>
      <c r="D1041" s="596"/>
      <c r="E1041" s="952"/>
      <c r="F1041" s="511"/>
      <c r="G1041" s="2214"/>
      <c r="H1041" s="2214"/>
      <c r="I1041" s="511"/>
      <c r="J1041" s="511"/>
      <c r="K1041" s="580"/>
      <c r="L1041" s="511"/>
      <c r="M1041" s="511"/>
      <c r="N1041" s="56"/>
      <c r="O1041" s="511"/>
    </row>
    <row r="1042" spans="1:23" x14ac:dyDescent="0.3">
      <c r="A1042" s="511"/>
      <c r="B1042" s="523"/>
      <c r="C1042" s="520"/>
      <c r="D1042" s="596"/>
      <c r="E1042" s="952"/>
      <c r="F1042" s="511"/>
      <c r="G1042" s="2214"/>
      <c r="H1042" s="2214"/>
      <c r="I1042" s="511"/>
      <c r="J1042" s="511"/>
      <c r="K1042" s="580"/>
      <c r="L1042" s="511"/>
      <c r="M1042" s="511"/>
      <c r="N1042" s="56"/>
      <c r="O1042" s="511"/>
    </row>
    <row r="1043" spans="1:23" ht="24.6" x14ac:dyDescent="0.3">
      <c r="A1043" s="45"/>
      <c r="B1043" s="3128"/>
      <c r="C1043" s="3128"/>
      <c r="D1043" s="3128"/>
      <c r="E1043" s="3128"/>
      <c r="F1043" s="3128"/>
      <c r="G1043" s="3128"/>
      <c r="H1043" s="3128"/>
      <c r="I1043" s="3128"/>
      <c r="J1043" s="3128"/>
      <c r="K1043" s="3128"/>
      <c r="L1043" s="3128"/>
      <c r="M1043" s="3128"/>
      <c r="N1043" s="1974"/>
      <c r="O1043" s="27"/>
    </row>
    <row r="1044" spans="1:23" x14ac:dyDescent="0.3">
      <c r="A1044" s="511"/>
      <c r="B1044" s="523"/>
      <c r="C1044" s="520"/>
      <c r="D1044" s="596"/>
      <c r="E1044" s="952"/>
      <c r="F1044" s="511"/>
      <c r="G1044" s="2214"/>
      <c r="H1044" s="2214"/>
      <c r="I1044" s="511"/>
      <c r="J1044" s="511"/>
      <c r="K1044" s="580"/>
      <c r="L1044" s="511"/>
      <c r="M1044" s="511"/>
      <c r="N1044" s="56"/>
      <c r="O1044" s="511"/>
    </row>
    <row r="1045" spans="1:23" x14ac:dyDescent="0.3">
      <c r="A1045" s="511"/>
      <c r="B1045" s="523"/>
      <c r="C1045" s="520"/>
      <c r="D1045" s="596"/>
      <c r="E1045" s="952"/>
      <c r="F1045" s="511"/>
      <c r="G1045" s="2214"/>
      <c r="H1045" s="2214"/>
      <c r="I1045" s="511"/>
      <c r="J1045" s="511"/>
      <c r="K1045" s="580"/>
      <c r="L1045" s="511"/>
      <c r="M1045" s="511"/>
      <c r="N1045" s="56"/>
      <c r="O1045" s="511"/>
    </row>
    <row r="1046" spans="1:23" ht="31.2" x14ac:dyDescent="0.3">
      <c r="A1046" s="3086" t="s">
        <v>2072</v>
      </c>
      <c r="B1046" s="3086"/>
      <c r="C1046" s="3086"/>
      <c r="D1046" s="3086"/>
      <c r="E1046" s="3086"/>
      <c r="F1046" s="3086"/>
      <c r="G1046" s="3086"/>
      <c r="H1046" s="3086"/>
      <c r="I1046" s="3086"/>
      <c r="J1046" s="3086"/>
      <c r="K1046" s="3086"/>
      <c r="L1046" s="3086"/>
      <c r="M1046" s="3086"/>
      <c r="N1046" s="3086"/>
      <c r="O1046" s="629" t="str">
        <f>O6</f>
        <v>Month August-2023</v>
      </c>
      <c r="R1046" s="1103" t="s">
        <v>4084</v>
      </c>
      <c r="S1046" s="2672" t="str">
        <f>O1046</f>
        <v>Month August-2023</v>
      </c>
      <c r="T1046" s="2672" t="s">
        <v>5037</v>
      </c>
      <c r="U1046" s="1103" t="s">
        <v>15</v>
      </c>
      <c r="V1046" s="1103" t="s">
        <v>4085</v>
      </c>
      <c r="W1046" s="1103" t="s">
        <v>17</v>
      </c>
    </row>
    <row r="1047" spans="1:23" x14ac:dyDescent="0.3">
      <c r="A1047" s="3087" t="s">
        <v>0</v>
      </c>
      <c r="B1047" s="3089" t="s">
        <v>1</v>
      </c>
      <c r="C1047" s="3091" t="s">
        <v>2</v>
      </c>
      <c r="D1047" s="3092"/>
      <c r="E1047" s="3093"/>
      <c r="F1047" s="3096" t="s">
        <v>3</v>
      </c>
      <c r="G1047" s="3091" t="s">
        <v>4</v>
      </c>
      <c r="H1047" s="3093"/>
      <c r="I1047" s="3068"/>
      <c r="J1047" s="3096" t="s">
        <v>5</v>
      </c>
      <c r="K1047" s="3091" t="s">
        <v>6</v>
      </c>
      <c r="L1047" s="3093"/>
      <c r="M1047" s="95" t="s">
        <v>805</v>
      </c>
      <c r="N1047" s="1985"/>
      <c r="O1047" s="3067" t="s">
        <v>7</v>
      </c>
    </row>
    <row r="1048" spans="1:23" ht="46.8" x14ac:dyDescent="0.3">
      <c r="A1048" s="3088"/>
      <c r="B1048" s="3090"/>
      <c r="C1048" s="3084" t="s">
        <v>824</v>
      </c>
      <c r="D1048" s="3085"/>
      <c r="E1048" s="969" t="s">
        <v>9</v>
      </c>
      <c r="F1048" s="3088"/>
      <c r="G1048" s="2218" t="str">
        <f>'NORTH-1'!G8</f>
        <v>Reading at 00.00hr 
01.08.2023</v>
      </c>
      <c r="H1048" s="2218" t="str">
        <f>'NORTH-1'!H8</f>
        <v>Reading at 00.00hr 
01.09.2023</v>
      </c>
      <c r="I1048" s="1" t="s">
        <v>10</v>
      </c>
      <c r="J1048" s="3088"/>
      <c r="K1048" s="1" t="s">
        <v>11</v>
      </c>
      <c r="L1048" s="1" t="s">
        <v>12</v>
      </c>
      <c r="M1048" s="508" t="s">
        <v>30</v>
      </c>
      <c r="N1048" s="1986" t="s">
        <v>41</v>
      </c>
      <c r="O1048" s="3068"/>
      <c r="S1048" s="2672">
        <v>15283200.000000071</v>
      </c>
      <c r="T1048" s="2672">
        <v>15283200.000000071</v>
      </c>
      <c r="U1048" s="33">
        <f>S1048-T1048</f>
        <v>0</v>
      </c>
      <c r="V1048" s="1104">
        <f>U1048/T1048*100</f>
        <v>0</v>
      </c>
      <c r="W1048" s="33" t="str">
        <f>IF(V1048&gt;40,"FAULT",IF(V1048&lt;-40,"CHECK","OK"))</f>
        <v>OK</v>
      </c>
    </row>
    <row r="1049" spans="1:23" x14ac:dyDescent="0.3">
      <c r="A1049" s="594">
        <v>1</v>
      </c>
      <c r="B1049" s="551">
        <v>2</v>
      </c>
      <c r="C1049" s="551">
        <v>3</v>
      </c>
      <c r="D1049" s="551">
        <v>4</v>
      </c>
      <c r="E1049" s="551">
        <v>5</v>
      </c>
      <c r="F1049" s="551">
        <v>6</v>
      </c>
      <c r="G1049" s="2618">
        <f>'PDB Bill AMR'!$H$5</f>
        <v>8</v>
      </c>
      <c r="H1049" s="2618">
        <f>'PDB Bill AMR'!$H$5</f>
        <v>8</v>
      </c>
      <c r="I1049" s="594" t="s">
        <v>2021</v>
      </c>
      <c r="J1049" s="594">
        <v>10</v>
      </c>
      <c r="K1049" s="2623" t="s">
        <v>2022</v>
      </c>
      <c r="L1049" s="2623" t="s">
        <v>5041</v>
      </c>
      <c r="M1049" s="594">
        <v>13</v>
      </c>
      <c r="N1049" s="594">
        <v>14</v>
      </c>
      <c r="O1049" s="594">
        <v>15</v>
      </c>
    </row>
    <row r="1050" spans="1:23" x14ac:dyDescent="0.3">
      <c r="A1050" s="10"/>
      <c r="B1050" s="513"/>
      <c r="C1050" s="514"/>
      <c r="D1050" s="514"/>
      <c r="E1050" s="990"/>
      <c r="F1050" s="514"/>
      <c r="G1050" s="2211"/>
      <c r="H1050" s="2211"/>
      <c r="I1050" s="514"/>
      <c r="J1050" s="514"/>
      <c r="K1050" s="573"/>
      <c r="L1050" s="514"/>
      <c r="M1050" s="515"/>
      <c r="N1050" s="1987"/>
      <c r="O1050" s="7"/>
    </row>
    <row r="1051" spans="1:23" x14ac:dyDescent="0.3">
      <c r="A1051" s="519">
        <v>1</v>
      </c>
      <c r="B1051" s="98" t="s">
        <v>1802</v>
      </c>
      <c r="C1051" s="51">
        <v>132</v>
      </c>
      <c r="D1051" s="610" t="s">
        <v>1296</v>
      </c>
      <c r="E1051" s="991" t="s">
        <v>1803</v>
      </c>
      <c r="F1051" s="3">
        <v>1</v>
      </c>
      <c r="G1051" s="4">
        <v>278.72000000000003</v>
      </c>
      <c r="H1051" s="4">
        <v>300.22699999999998</v>
      </c>
      <c r="I1051" s="4">
        <f>SUM(H1051-G1051)</f>
        <v>21.506999999999948</v>
      </c>
      <c r="J1051" s="507">
        <v>480000</v>
      </c>
      <c r="K1051" s="574">
        <f>SUM(I1051*J1051)</f>
        <v>10323359.999999976</v>
      </c>
      <c r="L1051" s="6"/>
      <c r="M1051" s="2005">
        <f>'PDB Bill AMR'!$M$28</f>
        <v>10329120.000000002</v>
      </c>
      <c r="N1051" s="574"/>
      <c r="O1051" s="507"/>
    </row>
    <row r="1052" spans="1:23" x14ac:dyDescent="0.3">
      <c r="A1052" s="519"/>
      <c r="B1052" s="98"/>
      <c r="C1052" s="51">
        <v>132</v>
      </c>
      <c r="D1052" s="610" t="s">
        <v>391</v>
      </c>
      <c r="E1052" s="993">
        <v>16402670</v>
      </c>
      <c r="F1052" s="3">
        <v>1</v>
      </c>
      <c r="G1052" s="4">
        <v>1803.7460000000001</v>
      </c>
      <c r="H1052" s="4">
        <v>1825.26</v>
      </c>
      <c r="I1052" s="4">
        <f>H1052-G1052</f>
        <v>21.513999999999896</v>
      </c>
      <c r="J1052" s="507">
        <v>480000</v>
      </c>
      <c r="K1052" s="574">
        <f>SUM(I1052*J1052)</f>
        <v>10326719.99999995</v>
      </c>
      <c r="L1052" s="15"/>
      <c r="M1052" s="15"/>
      <c r="N1052" s="3"/>
      <c r="O1052" s="507"/>
    </row>
    <row r="1053" spans="1:23" x14ac:dyDescent="0.3">
      <c r="A1053" s="519">
        <v>2</v>
      </c>
      <c r="B1053" s="98" t="s">
        <v>1858</v>
      </c>
      <c r="C1053" s="51">
        <v>132</v>
      </c>
      <c r="D1053" s="610"/>
      <c r="E1053" s="975" t="s">
        <v>1859</v>
      </c>
      <c r="F1053" s="3">
        <v>1</v>
      </c>
      <c r="G1053" s="4">
        <v>3587.422</v>
      </c>
      <c r="H1053" s="4">
        <v>3630.6729999999998</v>
      </c>
      <c r="I1053" s="4">
        <f>SUM(H1053-G1053)</f>
        <v>43.250999999999749</v>
      </c>
      <c r="J1053" s="507">
        <v>240000</v>
      </c>
      <c r="K1053" s="574"/>
      <c r="L1053" s="6">
        <f>F1053*I1053*J1053</f>
        <v>10380239.99999994</v>
      </c>
      <c r="M1053" s="6"/>
      <c r="N1053" s="574"/>
      <c r="O1053" s="507"/>
    </row>
    <row r="1054" spans="1:23" x14ac:dyDescent="0.3">
      <c r="A1054" s="519"/>
      <c r="B1054" s="93"/>
      <c r="C1054" s="87"/>
      <c r="D1054" s="87"/>
      <c r="E1054" s="948"/>
      <c r="F1054" s="36"/>
      <c r="G1054" s="36">
        <v>0</v>
      </c>
      <c r="H1054" s="36">
        <v>0</v>
      </c>
      <c r="I1054" s="3157" t="s">
        <v>221</v>
      </c>
      <c r="J1054" s="3158"/>
      <c r="K1054" s="576">
        <f>K1052</f>
        <v>10326719.99999995</v>
      </c>
      <c r="L1054" s="92">
        <f>SUM(L1051:L1053)</f>
        <v>10380239.99999994</v>
      </c>
      <c r="M1054" s="17"/>
      <c r="N1054" s="662"/>
      <c r="O1054" s="507"/>
    </row>
    <row r="1055" spans="1:23" x14ac:dyDescent="0.3">
      <c r="A1055" s="519"/>
      <c r="B1055" s="93"/>
      <c r="C1055" s="87"/>
      <c r="D1055" s="87"/>
      <c r="E1055" s="948"/>
      <c r="F1055" s="36"/>
      <c r="G1055" s="36">
        <v>0</v>
      </c>
      <c r="H1055" s="36">
        <v>0</v>
      </c>
      <c r="I1055" s="545"/>
      <c r="J1055" s="545" t="s">
        <v>28</v>
      </c>
      <c r="K1055" s="577"/>
      <c r="L1055" s="39"/>
      <c r="M1055" s="40"/>
      <c r="N1055" s="56"/>
      <c r="O1055" s="507"/>
    </row>
    <row r="1056" spans="1:23" x14ac:dyDescent="0.3">
      <c r="A1056" s="519"/>
      <c r="B1056" s="513"/>
      <c r="C1056" s="514"/>
      <c r="D1056" s="514"/>
      <c r="E1056" s="957"/>
      <c r="F1056" s="514"/>
      <c r="G1056" s="2211">
        <v>0</v>
      </c>
      <c r="H1056" s="2211">
        <v>0</v>
      </c>
      <c r="I1056" s="514"/>
      <c r="J1056" s="514"/>
      <c r="K1056" s="573"/>
      <c r="L1056" s="514"/>
      <c r="M1056" s="515"/>
      <c r="N1056" s="1987"/>
      <c r="O1056" s="507"/>
    </row>
    <row r="1057" spans="1:20" x14ac:dyDescent="0.3">
      <c r="A1057" s="519">
        <v>3</v>
      </c>
      <c r="B1057" s="98" t="s">
        <v>1860</v>
      </c>
      <c r="C1057" s="51">
        <v>33</v>
      </c>
      <c r="D1057" s="3072"/>
      <c r="E1057" s="3333">
        <v>14718815</v>
      </c>
      <c r="F1057" s="3">
        <v>1</v>
      </c>
      <c r="G1057" s="4">
        <v>7079.67</v>
      </c>
      <c r="H1057" s="4">
        <v>7165.1869999999999</v>
      </c>
      <c r="I1057" s="4">
        <f>H1057-G1057</f>
        <v>85.516999999999825</v>
      </c>
      <c r="J1057" s="507">
        <v>120000</v>
      </c>
      <c r="K1057" s="574">
        <f>F1057*I1057*J1057</f>
        <v>10262039.99999998</v>
      </c>
      <c r="L1057" s="15"/>
      <c r="M1057" s="15"/>
      <c r="N1057" s="3"/>
      <c r="O1057" s="507"/>
    </row>
    <row r="1058" spans="1:20" x14ac:dyDescent="0.3">
      <c r="A1058" s="519">
        <v>4</v>
      </c>
      <c r="B1058" s="98" t="s">
        <v>1861</v>
      </c>
      <c r="C1058" s="51">
        <v>33</v>
      </c>
      <c r="D1058" s="3127"/>
      <c r="E1058" s="3334">
        <v>11745824</v>
      </c>
      <c r="F1058" s="3">
        <v>1</v>
      </c>
      <c r="G1058" s="4">
        <v>3669.3510000000001</v>
      </c>
      <c r="H1058" s="4">
        <v>3700.9810000000002</v>
      </c>
      <c r="I1058" s="4">
        <f>H1058-G1058</f>
        <v>31.630000000000109</v>
      </c>
      <c r="J1058" s="507">
        <v>120000</v>
      </c>
      <c r="K1058" s="574"/>
      <c r="L1058" s="15">
        <f>F1058*I1058*J1058</f>
        <v>3795600.000000013</v>
      </c>
      <c r="M1058" s="15"/>
      <c r="N1058" s="3"/>
      <c r="O1058" s="507"/>
    </row>
    <row r="1059" spans="1:20" x14ac:dyDescent="0.3">
      <c r="A1059" s="519">
        <v>5</v>
      </c>
      <c r="B1059" s="98" t="s">
        <v>1862</v>
      </c>
      <c r="C1059" s="51">
        <v>33</v>
      </c>
      <c r="D1059" s="3127"/>
      <c r="E1059" s="975"/>
      <c r="F1059" s="3">
        <v>1</v>
      </c>
      <c r="G1059" s="4">
        <v>0</v>
      </c>
      <c r="H1059" s="4">
        <v>0</v>
      </c>
      <c r="I1059" s="4">
        <f>H1059-G1059</f>
        <v>0</v>
      </c>
      <c r="J1059" s="507">
        <v>120000</v>
      </c>
      <c r="K1059" s="574"/>
      <c r="L1059" s="15">
        <f>K1057-L1058</f>
        <v>6466439.9999999665</v>
      </c>
      <c r="M1059" s="15"/>
      <c r="N1059" s="3"/>
      <c r="O1059" s="507"/>
    </row>
    <row r="1060" spans="1:20" x14ac:dyDescent="0.3">
      <c r="A1060" s="519"/>
      <c r="B1060" s="93"/>
      <c r="C1060" s="87"/>
      <c r="D1060" s="87"/>
      <c r="E1060" s="948"/>
      <c r="F1060" s="36"/>
      <c r="G1060" s="36"/>
      <c r="H1060" s="36"/>
      <c r="I1060" s="3157" t="s">
        <v>272</v>
      </c>
      <c r="J1060" s="3158"/>
      <c r="K1060" s="576">
        <f>SUM(K1057:K1059)</f>
        <v>10262039.99999998</v>
      </c>
      <c r="L1060" s="92">
        <f>SUM(L1057:L1059)</f>
        <v>10262039.99999998</v>
      </c>
      <c r="M1060" s="17"/>
      <c r="N1060" s="662"/>
      <c r="O1060" s="521"/>
    </row>
    <row r="1061" spans="1:20" x14ac:dyDescent="0.3">
      <c r="A1061" s="519"/>
      <c r="B1061" s="93"/>
      <c r="C1061" s="87"/>
      <c r="D1061" s="87"/>
      <c r="E1061" s="948"/>
      <c r="F1061" s="36"/>
      <c r="G1061" s="36"/>
      <c r="H1061" s="36"/>
      <c r="I1061" s="3157" t="s">
        <v>28</v>
      </c>
      <c r="J1061" s="3158"/>
      <c r="K1061" s="577">
        <f>K1060-L1060</f>
        <v>0</v>
      </c>
      <c r="L1061" s="39"/>
      <c r="M1061" s="41"/>
      <c r="N1061" s="507"/>
      <c r="O1061" s="521"/>
    </row>
    <row r="1062" spans="1:20" x14ac:dyDescent="0.3">
      <c r="A1062" s="511"/>
      <c r="B1062" s="523"/>
      <c r="C1062" s="520"/>
      <c r="D1062" s="596"/>
      <c r="K1062" s="580"/>
      <c r="L1062" s="511"/>
      <c r="M1062" s="511"/>
      <c r="N1062" s="56"/>
      <c r="O1062" s="511"/>
    </row>
    <row r="1063" spans="1:20" x14ac:dyDescent="0.3">
      <c r="S1063" s="2671"/>
      <c r="T1063" s="2671"/>
    </row>
    <row r="1064" spans="1:20" x14ac:dyDescent="0.3">
      <c r="F1064" s="3107" t="s">
        <v>4712</v>
      </c>
      <c r="G1064" s="3108"/>
      <c r="H1064" s="3109"/>
      <c r="I1064" s="555" t="s">
        <v>14</v>
      </c>
      <c r="J1064" s="511"/>
    </row>
    <row r="1065" spans="1:20" x14ac:dyDescent="0.3">
      <c r="A1065" s="511"/>
      <c r="B1065" s="523"/>
      <c r="C1065" s="520"/>
      <c r="D1065" s="596"/>
      <c r="E1065" s="952"/>
      <c r="F1065" s="80" t="s">
        <v>111</v>
      </c>
      <c r="G1065" s="3298" t="s">
        <v>4068</v>
      </c>
      <c r="H1065" s="3298"/>
      <c r="I1065" s="1999">
        <f>M1051</f>
        <v>10329120.000000002</v>
      </c>
      <c r="J1065" s="511"/>
      <c r="K1065" s="580"/>
      <c r="L1065" s="511"/>
      <c r="M1065" s="511"/>
      <c r="N1065" s="56"/>
      <c r="O1065" s="511"/>
    </row>
    <row r="1066" spans="1:20" x14ac:dyDescent="0.3">
      <c r="A1066" s="511"/>
      <c r="B1066" s="523"/>
      <c r="C1066" s="520"/>
      <c r="D1066" s="596"/>
      <c r="E1066" s="952"/>
      <c r="F1066" s="80"/>
      <c r="G1066" s="3298"/>
      <c r="H1066" s="3298"/>
      <c r="I1066" s="530"/>
      <c r="J1066" s="511"/>
      <c r="K1066" s="580"/>
      <c r="L1066" s="511"/>
      <c r="M1066" s="511"/>
      <c r="N1066" s="56"/>
      <c r="O1066" s="511"/>
      <c r="S1066" s="2673"/>
      <c r="T1066" s="2673"/>
    </row>
    <row r="1067" spans="1:20" x14ac:dyDescent="0.3">
      <c r="A1067" s="511"/>
      <c r="B1067" s="523"/>
      <c r="C1067" s="520"/>
      <c r="D1067" s="596"/>
      <c r="E1067" s="952"/>
      <c r="F1067" s="1090"/>
      <c r="G1067" s="3298"/>
      <c r="H1067" s="3298"/>
      <c r="I1067" s="530"/>
      <c r="J1067" s="511"/>
      <c r="K1067" s="580"/>
      <c r="L1067" s="511"/>
      <c r="M1067" s="511"/>
      <c r="N1067" s="56"/>
      <c r="O1067" s="511"/>
    </row>
    <row r="1068" spans="1:20" x14ac:dyDescent="0.3">
      <c r="A1068" s="511"/>
      <c r="B1068" s="520"/>
      <c r="C1068" s="520"/>
      <c r="D1068" s="596"/>
      <c r="E1068" s="952"/>
      <c r="F1068" s="3175" t="s">
        <v>199</v>
      </c>
      <c r="G1068" s="3176"/>
      <c r="H1068" s="3177"/>
      <c r="I1068" s="540">
        <f>SUM(I1065:I1067)</f>
        <v>10329120.000000002</v>
      </c>
      <c r="J1068" s="42"/>
      <c r="K1068" s="580"/>
      <c r="L1068" s="511"/>
      <c r="M1068" s="511"/>
      <c r="N1068" s="56"/>
      <c r="O1068" s="511"/>
    </row>
    <row r="1069" spans="1:20" x14ac:dyDescent="0.3">
      <c r="A1069" s="511"/>
      <c r="B1069" s="520"/>
      <c r="C1069" s="520"/>
      <c r="D1069" s="596"/>
      <c r="E1069" s="952"/>
      <c r="F1069" s="511"/>
      <c r="G1069" s="2214"/>
      <c r="H1069" s="2214"/>
      <c r="I1069" s="511"/>
      <c r="J1069" s="511"/>
      <c r="K1069" s="580"/>
      <c r="L1069" s="511"/>
      <c r="M1069" s="511"/>
      <c r="N1069" s="56"/>
      <c r="O1069" s="511"/>
    </row>
    <row r="1070" spans="1:20" x14ac:dyDescent="0.3">
      <c r="A1070" s="511"/>
      <c r="B1070" s="523"/>
      <c r="C1070" s="520"/>
      <c r="D1070" s="596"/>
      <c r="E1070" s="952"/>
      <c r="F1070" s="511"/>
      <c r="G1070" s="2214"/>
      <c r="H1070" s="2214"/>
      <c r="I1070" s="511"/>
      <c r="J1070" s="511"/>
      <c r="K1070" s="580"/>
      <c r="L1070" s="511"/>
      <c r="M1070" s="511"/>
      <c r="N1070" s="56"/>
      <c r="O1070" s="511"/>
    </row>
    <row r="1071" spans="1:20" x14ac:dyDescent="0.3">
      <c r="A1071" s="511"/>
      <c r="B1071" s="523"/>
      <c r="C1071" s="520"/>
      <c r="D1071" s="596"/>
      <c r="E1071" s="952"/>
      <c r="F1071" s="511">
        <v>192</v>
      </c>
      <c r="G1071" s="2214"/>
      <c r="H1071" s="2214"/>
      <c r="I1071" s="511"/>
      <c r="J1071" s="511"/>
      <c r="K1071" s="580"/>
      <c r="L1071" s="511"/>
      <c r="M1071" s="511"/>
      <c r="N1071" s="56"/>
      <c r="O1071" s="511"/>
    </row>
    <row r="1072" spans="1:20" x14ac:dyDescent="0.3">
      <c r="A1072" s="511"/>
      <c r="B1072" s="523"/>
      <c r="C1072" s="520"/>
      <c r="D1072" s="596"/>
      <c r="E1072" s="952"/>
      <c r="F1072" s="511"/>
      <c r="G1072" s="2214"/>
      <c r="H1072" s="2214"/>
      <c r="I1072" s="511"/>
      <c r="J1072" s="511"/>
      <c r="K1072" s="580"/>
      <c r="L1072" s="511"/>
      <c r="M1072" s="511"/>
      <c r="N1072" s="56"/>
      <c r="O1072" s="511"/>
    </row>
    <row r="1073" spans="1:23" ht="24.6" x14ac:dyDescent="0.3">
      <c r="A1073" s="27"/>
      <c r="B1073" s="3128"/>
      <c r="C1073" s="3128"/>
      <c r="D1073" s="3128"/>
      <c r="E1073" s="3128"/>
      <c r="F1073" s="3128"/>
      <c r="G1073" s="3128"/>
      <c r="H1073" s="3128"/>
      <c r="I1073" s="3128"/>
      <c r="J1073" s="3128"/>
      <c r="K1073" s="3128"/>
      <c r="L1073" s="3128"/>
      <c r="M1073" s="3128"/>
      <c r="N1073" s="56"/>
      <c r="O1073" s="511"/>
    </row>
    <row r="1074" spans="1:23" x14ac:dyDescent="0.3">
      <c r="A1074" s="511"/>
      <c r="B1074" s="523"/>
      <c r="C1074" s="520"/>
      <c r="D1074" s="596"/>
      <c r="E1074" s="952"/>
      <c r="F1074" s="511"/>
      <c r="G1074" s="2214"/>
      <c r="H1074" s="2214"/>
      <c r="I1074" s="511"/>
      <c r="J1074" s="511"/>
      <c r="K1074" s="580"/>
      <c r="L1074" s="511"/>
      <c r="M1074" s="511"/>
      <c r="N1074" s="56"/>
      <c r="O1074" s="511"/>
    </row>
    <row r="1075" spans="1:23" x14ac:dyDescent="0.3">
      <c r="A1075" s="511"/>
      <c r="B1075" s="523"/>
      <c r="C1075" s="520"/>
      <c r="D1075" s="596"/>
      <c r="E1075" s="952"/>
      <c r="F1075" s="511"/>
      <c r="G1075" s="2214"/>
      <c r="H1075" s="2214"/>
      <c r="I1075" s="511"/>
      <c r="J1075" s="511"/>
      <c r="K1075" s="580"/>
      <c r="L1075" s="511"/>
      <c r="M1075" s="511"/>
      <c r="N1075" s="56"/>
      <c r="O1075" s="511"/>
    </row>
    <row r="1076" spans="1:23" ht="31.2" x14ac:dyDescent="0.3">
      <c r="A1076" s="3086" t="s">
        <v>913</v>
      </c>
      <c r="B1076" s="3086"/>
      <c r="C1076" s="3086"/>
      <c r="D1076" s="3086"/>
      <c r="E1076" s="3086"/>
      <c r="F1076" s="3086"/>
      <c r="G1076" s="3086"/>
      <c r="H1076" s="3086"/>
      <c r="I1076" s="3086"/>
      <c r="J1076" s="3086"/>
      <c r="K1076" s="3086"/>
      <c r="L1076" s="3086"/>
      <c r="M1076" s="3086"/>
      <c r="N1076" s="3086"/>
      <c r="O1076" s="629" t="str">
        <f>$O$6</f>
        <v>Month August-2023</v>
      </c>
      <c r="R1076" s="1103" t="s">
        <v>4084</v>
      </c>
      <c r="S1076" s="2672" t="str">
        <f>O1076</f>
        <v>Month August-2023</v>
      </c>
      <c r="T1076" s="2672" t="s">
        <v>5037</v>
      </c>
      <c r="U1076" s="1103" t="s">
        <v>15</v>
      </c>
      <c r="V1076" s="1103" t="s">
        <v>4085</v>
      </c>
      <c r="W1076" s="1103" t="s">
        <v>17</v>
      </c>
    </row>
    <row r="1077" spans="1:23" x14ac:dyDescent="0.3">
      <c r="A1077" s="3087" t="s">
        <v>0</v>
      </c>
      <c r="B1077" s="3089" t="s">
        <v>1</v>
      </c>
      <c r="C1077" s="3091" t="s">
        <v>2</v>
      </c>
      <c r="D1077" s="3092"/>
      <c r="E1077" s="3093"/>
      <c r="F1077" s="3096" t="s">
        <v>3</v>
      </c>
      <c r="G1077" s="3091" t="s">
        <v>4</v>
      </c>
      <c r="H1077" s="3093"/>
      <c r="I1077" s="3068"/>
      <c r="J1077" s="3096" t="s">
        <v>5</v>
      </c>
      <c r="K1077" s="3091" t="s">
        <v>6</v>
      </c>
      <c r="L1077" s="3068"/>
      <c r="M1077" s="95" t="s">
        <v>29</v>
      </c>
      <c r="N1077" s="1985"/>
      <c r="O1077" s="3067" t="s">
        <v>7</v>
      </c>
    </row>
    <row r="1078" spans="1:23" ht="46.8" x14ac:dyDescent="0.3">
      <c r="A1078" s="3088"/>
      <c r="B1078" s="3090"/>
      <c r="C1078" s="3084" t="s">
        <v>824</v>
      </c>
      <c r="D1078" s="3085"/>
      <c r="E1078" s="969" t="s">
        <v>9</v>
      </c>
      <c r="F1078" s="3088"/>
      <c r="G1078" s="2218" t="str">
        <f>'NORTH-1'!G8</f>
        <v>Reading at 00.00hr 
01.08.2023</v>
      </c>
      <c r="H1078" s="2218" t="str">
        <f>'NORTH-1'!H8</f>
        <v>Reading at 00.00hr 
01.09.2023</v>
      </c>
      <c r="I1078" s="1" t="s">
        <v>10</v>
      </c>
      <c r="J1078" s="3088"/>
      <c r="K1078" s="1" t="s">
        <v>11</v>
      </c>
      <c r="L1078" s="1" t="s">
        <v>12</v>
      </c>
      <c r="M1078" s="508" t="s">
        <v>30</v>
      </c>
      <c r="N1078" s="1986" t="s">
        <v>41</v>
      </c>
      <c r="O1078" s="3068"/>
      <c r="S1078" s="2672">
        <v>15283200.000000071</v>
      </c>
      <c r="T1078" s="2672">
        <v>15283200.000000071</v>
      </c>
      <c r="U1078" s="33">
        <f>S1078-T1078</f>
        <v>0</v>
      </c>
      <c r="V1078" s="1104">
        <f>U1078/T1078*100</f>
        <v>0</v>
      </c>
      <c r="W1078" s="33" t="str">
        <f>IF(V1078&gt;40,"FAULT",IF(V1078&lt;-40,"CHECK","OK"))</f>
        <v>OK</v>
      </c>
    </row>
    <row r="1079" spans="1:23" x14ac:dyDescent="0.3">
      <c r="A1079" s="594">
        <v>1</v>
      </c>
      <c r="B1079" s="551">
        <v>2</v>
      </c>
      <c r="C1079" s="551">
        <v>3</v>
      </c>
      <c r="D1079" s="551">
        <v>4</v>
      </c>
      <c r="E1079" s="551">
        <v>5</v>
      </c>
      <c r="F1079" s="551">
        <v>6</v>
      </c>
      <c r="G1079" s="2618">
        <f>'PDB Bill AMR'!$H$5</f>
        <v>8</v>
      </c>
      <c r="H1079" s="2618">
        <f>'PDB Bill AMR'!$H$5</f>
        <v>8</v>
      </c>
      <c r="I1079" s="594" t="s">
        <v>2021</v>
      </c>
      <c r="J1079" s="594">
        <v>10</v>
      </c>
      <c r="K1079" s="2623" t="s">
        <v>2022</v>
      </c>
      <c r="L1079" s="2623" t="s">
        <v>5041</v>
      </c>
      <c r="M1079" s="594">
        <v>13</v>
      </c>
      <c r="N1079" s="594">
        <v>14</v>
      </c>
      <c r="O1079" s="594">
        <v>15</v>
      </c>
    </row>
    <row r="1080" spans="1:23" x14ac:dyDescent="0.3">
      <c r="A1080" s="519"/>
      <c r="B1080" s="513" t="s">
        <v>4328</v>
      </c>
      <c r="C1080" s="514"/>
      <c r="D1080" s="514"/>
      <c r="E1080" s="957"/>
      <c r="F1080" s="514"/>
      <c r="G1080" s="2211"/>
      <c r="H1080" s="2211"/>
      <c r="I1080" s="514"/>
      <c r="J1080" s="514"/>
      <c r="K1080" s="573"/>
      <c r="L1080" s="514"/>
      <c r="M1080" s="515"/>
      <c r="N1080" s="1987"/>
      <c r="O1080" s="507"/>
    </row>
    <row r="1081" spans="1:23" x14ac:dyDescent="0.3">
      <c r="A1081" s="1341">
        <f t="shared" ref="A1081:M1081" si="184">A983</f>
        <v>17</v>
      </c>
      <c r="B1081" s="1342" t="str">
        <f t="shared" si="184"/>
        <v>33 kV Mondolpara-2</v>
      </c>
      <c r="C1081" s="1157">
        <f t="shared" si="184"/>
        <v>33</v>
      </c>
      <c r="D1081" s="1357" t="str">
        <f t="shared" si="184"/>
        <v>DPDC</v>
      </c>
      <c r="E1081" s="1392" t="str">
        <f t="shared" si="184"/>
        <v>BD001911</v>
      </c>
      <c r="F1081" s="1343">
        <f t="shared" si="184"/>
        <v>1</v>
      </c>
      <c r="G1081" s="1359">
        <f t="shared" ref="G1081" si="185">G983</f>
        <v>1564.4803999999999</v>
      </c>
      <c r="H1081" s="1359">
        <f t="shared" si="184"/>
        <v>1607.3637000000001</v>
      </c>
      <c r="I1081" s="1359">
        <f t="shared" si="184"/>
        <v>42.88330000000019</v>
      </c>
      <c r="J1081" s="1157">
        <f t="shared" si="184"/>
        <v>180000</v>
      </c>
      <c r="K1081" s="1151">
        <f t="shared" si="184"/>
        <v>0</v>
      </c>
      <c r="L1081" s="1180">
        <f t="shared" si="184"/>
        <v>7718994.0000000345</v>
      </c>
      <c r="M1081" s="1180">
        <f t="shared" si="184"/>
        <v>7723952.119667083</v>
      </c>
      <c r="N1081" s="585"/>
      <c r="O1081" s="8"/>
    </row>
    <row r="1082" spans="1:23" x14ac:dyDescent="0.3">
      <c r="A1082" s="1345">
        <f t="shared" ref="A1082:M1082" si="186">A985</f>
        <v>20</v>
      </c>
      <c r="B1082" s="1342" t="str">
        <f t="shared" si="186"/>
        <v>33 kV Mondolpara-1 Feeder</v>
      </c>
      <c r="C1082" s="1157">
        <f t="shared" si="186"/>
        <v>33</v>
      </c>
      <c r="D1082" s="1370" t="str">
        <f t="shared" si="186"/>
        <v>DPDC</v>
      </c>
      <c r="E1082" s="1392" t="str">
        <f t="shared" si="186"/>
        <v>BD001823</v>
      </c>
      <c r="F1082" s="1343">
        <f t="shared" si="186"/>
        <v>1</v>
      </c>
      <c r="G1082" s="1359">
        <f t="shared" ref="G1082" si="187">G985</f>
        <v>1291.9432999999999</v>
      </c>
      <c r="H1082" s="1359">
        <f t="shared" si="186"/>
        <v>1325.0636</v>
      </c>
      <c r="I1082" s="1359">
        <f t="shared" si="186"/>
        <v>33.120300000000043</v>
      </c>
      <c r="J1082" s="1157">
        <f t="shared" si="186"/>
        <v>240000</v>
      </c>
      <c r="K1082" s="1151">
        <f t="shared" si="186"/>
        <v>0</v>
      </c>
      <c r="L1082" s="1180">
        <f t="shared" si="186"/>
        <v>7948872.0000000102</v>
      </c>
      <c r="M1082" s="1180">
        <f t="shared" si="186"/>
        <v>7953977.7765550967</v>
      </c>
      <c r="N1082" s="585"/>
      <c r="O1082" s="507"/>
    </row>
    <row r="1083" spans="1:23" x14ac:dyDescent="0.3">
      <c r="A1083" s="519"/>
      <c r="B1083" s="100"/>
      <c r="C1083" s="89"/>
      <c r="D1083" s="601"/>
      <c r="E1083" s="971"/>
      <c r="F1083" s="46"/>
      <c r="G1083" s="47"/>
      <c r="H1083" s="47"/>
      <c r="I1083" s="47"/>
      <c r="J1083" s="94" t="s">
        <v>27</v>
      </c>
      <c r="K1083" s="42">
        <f>SUM(K1081:K1082)</f>
        <v>0</v>
      </c>
      <c r="L1083" s="42">
        <f>SUM(L1081:L1082)</f>
        <v>15667866.000000045</v>
      </c>
      <c r="M1083" s="42">
        <f>SUM(M1081:M1082)</f>
        <v>15677929.89622218</v>
      </c>
      <c r="N1083" s="1988"/>
      <c r="O1083" s="507"/>
    </row>
    <row r="1084" spans="1:23" x14ac:dyDescent="0.3">
      <c r="A1084" s="507"/>
      <c r="B1084" s="513" t="s">
        <v>4737</v>
      </c>
      <c r="C1084" s="514"/>
      <c r="D1084" s="514"/>
      <c r="E1084" s="957"/>
      <c r="F1084" s="514"/>
      <c r="G1084" s="2211"/>
      <c r="H1084" s="2211"/>
      <c r="I1084" s="514"/>
      <c r="J1084" s="607"/>
      <c r="K1084" s="608"/>
      <c r="L1084" s="609"/>
      <c r="M1084" s="609"/>
      <c r="N1084" s="1987"/>
      <c r="O1084" s="11"/>
    </row>
    <row r="1085" spans="1:23" x14ac:dyDescent="0.3">
      <c r="A1085" s="507">
        <v>3</v>
      </c>
      <c r="B1085" s="98" t="s">
        <v>1863</v>
      </c>
      <c r="C1085" s="51">
        <v>33</v>
      </c>
      <c r="D1085" s="934"/>
      <c r="E1085" s="964" t="s">
        <v>1864</v>
      </c>
      <c r="F1085" s="3">
        <v>1</v>
      </c>
      <c r="G1085" s="20">
        <v>312969952</v>
      </c>
      <c r="H1085" s="20">
        <v>320676832</v>
      </c>
      <c r="I1085" s="19">
        <f>H1085-G1085</f>
        <v>7706880</v>
      </c>
      <c r="J1085" s="507">
        <v>1</v>
      </c>
      <c r="K1085" s="574">
        <f>F1085*I1085*J1085</f>
        <v>7706880</v>
      </c>
      <c r="L1085" s="21"/>
      <c r="M1085" s="21"/>
      <c r="N1085" s="585"/>
      <c r="O1085" s="11"/>
    </row>
    <row r="1086" spans="1:23" x14ac:dyDescent="0.3">
      <c r="A1086" s="507">
        <v>7</v>
      </c>
      <c r="B1086" s="98" t="s">
        <v>1866</v>
      </c>
      <c r="C1086" s="51">
        <v>33</v>
      </c>
      <c r="D1086" s="935"/>
      <c r="E1086" s="964" t="s">
        <v>1867</v>
      </c>
      <c r="F1086" s="3">
        <v>1</v>
      </c>
      <c r="G1086" s="20">
        <v>310465440</v>
      </c>
      <c r="H1086" s="20">
        <v>318432064</v>
      </c>
      <c r="I1086" s="19">
        <f>H1086-G1086</f>
        <v>7966624</v>
      </c>
      <c r="J1086" s="507">
        <v>1</v>
      </c>
      <c r="K1086" s="574">
        <f>F1086*I1086*J1086</f>
        <v>7966624</v>
      </c>
      <c r="L1086" s="21"/>
      <c r="M1086" s="21"/>
      <c r="N1086" s="585"/>
      <c r="O1086" s="11"/>
      <c r="S1086" s="2674"/>
      <c r="T1086" s="2674"/>
    </row>
    <row r="1087" spans="1:23" x14ac:dyDescent="0.3">
      <c r="A1087" s="507"/>
      <c r="B1087" s="100"/>
      <c r="C1087" s="89"/>
      <c r="D1087" s="601"/>
      <c r="E1087" s="971"/>
      <c r="F1087" s="46"/>
      <c r="G1087" s="47">
        <v>0</v>
      </c>
      <c r="H1087" s="47">
        <v>0</v>
      </c>
      <c r="I1087" s="35"/>
      <c r="J1087" s="94" t="s">
        <v>27</v>
      </c>
      <c r="K1087" s="42">
        <f>SUM(K1085:K1086)</f>
        <v>15673504</v>
      </c>
      <c r="L1087" s="42">
        <f>SUM(L1085:L1086)</f>
        <v>0</v>
      </c>
      <c r="M1087" s="42">
        <f>SUM(M1085:M1086)</f>
        <v>0</v>
      </c>
      <c r="N1087" s="1989"/>
      <c r="O1087" s="11"/>
      <c r="S1087" s="2674"/>
      <c r="T1087" s="2674"/>
    </row>
    <row r="1088" spans="1:23" x14ac:dyDescent="0.3">
      <c r="A1088" s="507"/>
      <c r="B1088" s="532" t="s">
        <v>4738</v>
      </c>
      <c r="C1088" s="533"/>
      <c r="D1088" s="533"/>
      <c r="E1088" s="963"/>
      <c r="F1088" s="533"/>
      <c r="G1088" s="2216">
        <v>0</v>
      </c>
      <c r="H1088" s="2216">
        <v>0</v>
      </c>
      <c r="I1088" s="533"/>
      <c r="J1088" s="533"/>
      <c r="K1088" s="578"/>
      <c r="L1088" s="533"/>
      <c r="M1088" s="536"/>
      <c r="N1088" s="1982"/>
      <c r="O1088" s="7"/>
      <c r="S1088" s="2674"/>
      <c r="T1088" s="2674"/>
    </row>
    <row r="1089" spans="1:20" x14ac:dyDescent="0.3">
      <c r="A1089" s="507"/>
      <c r="B1089" s="98" t="s">
        <v>796</v>
      </c>
      <c r="C1089" s="51">
        <v>33</v>
      </c>
      <c r="D1089" s="3132" t="s">
        <v>800</v>
      </c>
      <c r="E1089" s="975"/>
      <c r="F1089" s="3"/>
      <c r="G1089" s="4">
        <v>0</v>
      </c>
      <c r="H1089" s="4">
        <v>0</v>
      </c>
      <c r="I1089" s="4"/>
      <c r="J1089" s="507"/>
      <c r="K1089" s="574"/>
      <c r="L1089" s="15">
        <f>J1089*I1089*F1089</f>
        <v>0</v>
      </c>
      <c r="M1089" s="6"/>
      <c r="N1089" s="574"/>
      <c r="O1089" s="507"/>
      <c r="S1089" s="2674"/>
      <c r="T1089" s="2674"/>
    </row>
    <row r="1090" spans="1:20" x14ac:dyDescent="0.3">
      <c r="A1090" s="507"/>
      <c r="B1090" s="98" t="s">
        <v>795</v>
      </c>
      <c r="C1090" s="51">
        <v>33</v>
      </c>
      <c r="D1090" s="3133"/>
      <c r="E1090" s="975"/>
      <c r="F1090" s="3"/>
      <c r="G1090" s="4">
        <v>0</v>
      </c>
      <c r="H1090" s="4">
        <v>0</v>
      </c>
      <c r="I1090" s="4"/>
      <c r="J1090" s="507"/>
      <c r="K1090" s="574"/>
      <c r="L1090" s="15">
        <f>J1090*I1090*F1090</f>
        <v>0</v>
      </c>
      <c r="M1090" s="15"/>
      <c r="N1090" s="3"/>
      <c r="O1090" s="507"/>
      <c r="S1090" s="2674"/>
      <c r="T1090" s="2674"/>
    </row>
    <row r="1091" spans="1:20" x14ac:dyDescent="0.3">
      <c r="A1091" s="507"/>
      <c r="B1091" s="93"/>
      <c r="C1091" s="87"/>
      <c r="D1091" s="87"/>
      <c r="E1091" s="948"/>
      <c r="F1091" s="36"/>
      <c r="G1091" s="36">
        <v>0</v>
      </c>
      <c r="H1091" s="36">
        <v>0</v>
      </c>
      <c r="I1091" s="36"/>
      <c r="J1091" s="93" t="s">
        <v>262</v>
      </c>
      <c r="K1091" s="577"/>
      <c r="L1091" s="54">
        <f>SUM(L1089:L1090)</f>
        <v>0</v>
      </c>
      <c r="M1091" s="521"/>
      <c r="N1091" s="507"/>
      <c r="O1091" s="507"/>
      <c r="S1091" s="2674"/>
      <c r="T1091" s="2674"/>
    </row>
    <row r="1092" spans="1:20" x14ac:dyDescent="0.3">
      <c r="A1092" s="507"/>
      <c r="B1092" s="100"/>
      <c r="C1092" s="89"/>
      <c r="D1092" s="601"/>
      <c r="E1092" s="971"/>
      <c r="F1092" s="46"/>
      <c r="G1092" s="47">
        <v>0</v>
      </c>
      <c r="H1092" s="47">
        <v>0</v>
      </c>
      <c r="I1092" s="35"/>
      <c r="J1092" s="94"/>
      <c r="K1092" s="584"/>
      <c r="L1092" s="42"/>
      <c r="M1092" s="42"/>
      <c r="N1092" s="1989"/>
      <c r="O1092" s="11"/>
      <c r="S1092" s="2674"/>
      <c r="T1092" s="2674"/>
    </row>
    <row r="1093" spans="1:20" x14ac:dyDescent="0.3">
      <c r="A1093" s="524"/>
      <c r="B1093" s="532" t="s">
        <v>4739</v>
      </c>
      <c r="C1093" s="533"/>
      <c r="D1093" s="533"/>
      <c r="E1093" s="963"/>
      <c r="F1093" s="533"/>
      <c r="G1093" s="2216">
        <v>0</v>
      </c>
      <c r="H1093" s="2216">
        <v>0</v>
      </c>
      <c r="I1093" s="533"/>
      <c r="J1093" s="49"/>
      <c r="K1093" s="587"/>
      <c r="L1093" s="50"/>
      <c r="M1093" s="50"/>
      <c r="N1093" s="1982"/>
      <c r="O1093" s="11"/>
      <c r="S1093" s="2674"/>
      <c r="T1093" s="2674"/>
    </row>
    <row r="1094" spans="1:20" ht="25.5" customHeight="1" x14ac:dyDescent="0.3">
      <c r="A1094" s="507">
        <v>5</v>
      </c>
      <c r="B1094" s="98" t="s">
        <v>1581</v>
      </c>
      <c r="C1094" s="51">
        <v>33</v>
      </c>
      <c r="D1094" s="938"/>
      <c r="E1094" s="964" t="s">
        <v>1865</v>
      </c>
      <c r="F1094" s="3">
        <v>1</v>
      </c>
      <c r="G1094" s="20">
        <v>317581696</v>
      </c>
      <c r="H1094" s="20">
        <v>325287616</v>
      </c>
      <c r="I1094" s="20">
        <f>H1094-G1094</f>
        <v>7705920</v>
      </c>
      <c r="J1094" s="30">
        <v>1</v>
      </c>
      <c r="K1094" s="585"/>
      <c r="L1094" s="21">
        <f>F1094*I1094*J1094</f>
        <v>7705920</v>
      </c>
      <c r="M1094" s="21"/>
      <c r="N1094" s="1972"/>
      <c r="O1094" s="11"/>
      <c r="S1094" s="2674"/>
      <c r="T1094" s="2674"/>
    </row>
    <row r="1095" spans="1:20" x14ac:dyDescent="0.3">
      <c r="A1095" s="507">
        <v>8</v>
      </c>
      <c r="B1095" s="98" t="s">
        <v>1585</v>
      </c>
      <c r="C1095" s="51">
        <v>33</v>
      </c>
      <c r="D1095" s="940"/>
      <c r="E1095" s="964" t="s">
        <v>1868</v>
      </c>
      <c r="F1095" s="3">
        <v>1</v>
      </c>
      <c r="G1095" s="20">
        <v>305673600</v>
      </c>
      <c r="H1095" s="20">
        <v>313635840</v>
      </c>
      <c r="I1095" s="20">
        <f>H1095-G1095</f>
        <v>7962240</v>
      </c>
      <c r="J1095" s="30">
        <v>1</v>
      </c>
      <c r="K1095" s="585"/>
      <c r="L1095" s="21">
        <f>F1095*I1095*J1095</f>
        <v>7962240</v>
      </c>
      <c r="M1095" s="21"/>
      <c r="N1095" s="1972"/>
      <c r="O1095" s="11"/>
    </row>
    <row r="1096" spans="1:20" x14ac:dyDescent="0.3">
      <c r="A1096" s="524"/>
      <c r="B1096" s="94"/>
      <c r="C1096" s="88"/>
      <c r="D1096" s="88"/>
      <c r="E1096" s="949"/>
      <c r="F1096" s="37"/>
      <c r="G1096" s="37"/>
      <c r="H1096" s="37"/>
      <c r="I1096" s="37"/>
      <c r="J1096" s="94" t="s">
        <v>27</v>
      </c>
      <c r="K1096" s="586"/>
      <c r="L1096" s="42">
        <f>SUM(L1094:L1095)</f>
        <v>15668160</v>
      </c>
      <c r="M1096" s="42"/>
      <c r="N1096" s="29"/>
      <c r="O1096" s="11"/>
    </row>
    <row r="1097" spans="1:20" ht="16.2" thickBot="1" x14ac:dyDescent="0.35">
      <c r="A1097" s="580"/>
      <c r="B1097" s="611"/>
      <c r="C1097" s="90"/>
      <c r="D1097" s="90"/>
      <c r="E1097" s="950"/>
      <c r="F1097" s="612"/>
      <c r="G1097" s="612"/>
      <c r="H1097" s="612"/>
      <c r="I1097" s="612"/>
      <c r="J1097" s="611"/>
      <c r="K1097" s="613"/>
      <c r="L1097" s="614"/>
      <c r="M1097" s="614"/>
      <c r="N1097" s="1988"/>
      <c r="O1097" s="615"/>
    </row>
    <row r="1098" spans="1:20" x14ac:dyDescent="0.3">
      <c r="A1098" s="580"/>
      <c r="B1098" s="3099" t="s">
        <v>1048</v>
      </c>
      <c r="C1098" s="3100"/>
      <c r="D1098" s="561" t="s">
        <v>14</v>
      </c>
      <c r="F1098" s="3101" t="s">
        <v>2024</v>
      </c>
      <c r="G1098" s="3102"/>
      <c r="H1098" s="3103"/>
      <c r="I1098" s="561" t="s">
        <v>14</v>
      </c>
      <c r="J1098" s="511"/>
      <c r="K1098" s="3105" t="s">
        <v>4714</v>
      </c>
      <c r="L1098" s="3106"/>
      <c r="M1098" s="562" t="s">
        <v>14</v>
      </c>
      <c r="N1098" s="1988"/>
      <c r="O1098" s="615"/>
      <c r="S1098" s="2671"/>
      <c r="T1098" s="2671"/>
    </row>
    <row r="1099" spans="1:20" x14ac:dyDescent="0.3">
      <c r="A1099" s="580"/>
      <c r="B1099" s="3112" t="str">
        <f>B1080</f>
        <v>SITALAKHYA 33 KV SIDE</v>
      </c>
      <c r="C1099" s="3113"/>
      <c r="D1099" s="567">
        <f>M1083</f>
        <v>15677929.89622218</v>
      </c>
      <c r="F1099" s="3114" t="s">
        <v>810</v>
      </c>
      <c r="G1099" s="3115"/>
      <c r="H1099" s="3116"/>
      <c r="I1099" s="563">
        <f>L1091</f>
        <v>0</v>
      </c>
      <c r="J1099" s="511"/>
      <c r="K1099" s="3117" t="str">
        <f>F1100</f>
        <v>33 KV NET IMPORT</v>
      </c>
      <c r="L1099" s="3118"/>
      <c r="M1099" s="565">
        <f>I1100</f>
        <v>15677929.89622218</v>
      </c>
      <c r="N1099" s="1988"/>
      <c r="O1099" s="615"/>
    </row>
    <row r="1100" spans="1:20" x14ac:dyDescent="0.3">
      <c r="A1100" s="580"/>
      <c r="B1100" s="3112"/>
      <c r="C1100" s="3113"/>
      <c r="D1100" s="616"/>
      <c r="F1100" s="3114" t="s">
        <v>2024</v>
      </c>
      <c r="G1100" s="3115"/>
      <c r="H1100" s="3116"/>
      <c r="I1100" s="563">
        <f>D1103-I1099</f>
        <v>15677929.89622218</v>
      </c>
      <c r="J1100" s="511"/>
      <c r="K1100" s="3119" t="s">
        <v>4715</v>
      </c>
      <c r="L1100" s="3120"/>
      <c r="M1100" s="563">
        <f>L1096</f>
        <v>15668160</v>
      </c>
      <c r="N1100" s="1988"/>
      <c r="O1100" s="615"/>
    </row>
    <row r="1101" spans="1:20" x14ac:dyDescent="0.3">
      <c r="A1101" s="580"/>
      <c r="B1101" s="3112"/>
      <c r="C1101" s="3113"/>
      <c r="D1101" s="597"/>
      <c r="J1101" s="511"/>
      <c r="K1101" s="3121" t="s">
        <v>267</v>
      </c>
      <c r="L1101" s="3122"/>
      <c r="M1101" s="563">
        <f>M1099-M1100</f>
        <v>9769.8962221797556</v>
      </c>
      <c r="N1101" s="1988"/>
      <c r="O1101" s="615"/>
      <c r="S1101" s="2673"/>
      <c r="T1101" s="2673"/>
    </row>
    <row r="1102" spans="1:20" ht="16.2" thickBot="1" x14ac:dyDescent="0.35">
      <c r="A1102" s="580"/>
      <c r="B1102" s="3112"/>
      <c r="C1102" s="3113"/>
      <c r="D1102" s="598"/>
      <c r="J1102" s="511"/>
      <c r="K1102" s="3123" t="s">
        <v>268</v>
      </c>
      <c r="L1102" s="3124"/>
      <c r="M1102" s="566">
        <f>M1101/M1099</f>
        <v>6.2316238730815801E-4</v>
      </c>
      <c r="N1102" s="1988"/>
      <c r="O1102" s="615"/>
    </row>
    <row r="1103" spans="1:20" ht="16.2" thickBot="1" x14ac:dyDescent="0.35">
      <c r="A1103" s="580"/>
      <c r="B1103" s="3125" t="s">
        <v>799</v>
      </c>
      <c r="C1103" s="3126"/>
      <c r="D1103" s="564">
        <f>SUM(D1099:D1101)</f>
        <v>15677929.89622218</v>
      </c>
      <c r="F1103" s="511"/>
      <c r="G1103" s="2214"/>
      <c r="H1103" s="2214"/>
      <c r="I1103" s="511"/>
      <c r="J1103" s="511"/>
      <c r="K1103" s="580"/>
      <c r="L1103" s="511"/>
      <c r="M1103" s="511"/>
      <c r="N1103" s="1988"/>
      <c r="O1103" s="615"/>
    </row>
    <row r="1104" spans="1:20" x14ac:dyDescent="0.3">
      <c r="A1104" s="580"/>
      <c r="B1104" s="611"/>
      <c r="C1104" s="90"/>
      <c r="D1104" s="90"/>
      <c r="E1104" s="950"/>
      <c r="F1104" s="612"/>
      <c r="G1104" s="612"/>
      <c r="H1104" s="612"/>
      <c r="I1104" s="612"/>
      <c r="J1104" s="611"/>
      <c r="K1104" s="613"/>
      <c r="L1104" s="614"/>
      <c r="M1104" s="614"/>
      <c r="N1104" s="1988"/>
      <c r="O1104" s="615"/>
    </row>
    <row r="1105" spans="1:23" x14ac:dyDescent="0.3">
      <c r="A1105" s="511"/>
      <c r="B1105" s="520"/>
      <c r="C1105" s="511"/>
      <c r="D1105" s="603"/>
      <c r="E1105" s="977"/>
      <c r="F1105" s="511"/>
      <c r="G1105" s="2214"/>
      <c r="H1105" s="2214"/>
      <c r="I1105" s="511"/>
      <c r="J1105" s="511"/>
      <c r="K1105" s="580"/>
      <c r="L1105" s="511"/>
      <c r="M1105" s="511"/>
      <c r="N1105" s="56"/>
      <c r="O1105" s="511"/>
    </row>
    <row r="1106" spans="1:23" x14ac:dyDescent="0.3">
      <c r="A1106" s="511"/>
      <c r="B1106" s="520"/>
      <c r="C1106" s="511"/>
      <c r="D1106" s="603"/>
      <c r="E1106" s="977"/>
      <c r="F1106" s="511"/>
      <c r="G1106" s="2214"/>
      <c r="H1106" s="2214"/>
      <c r="I1106" s="511"/>
      <c r="J1106" s="511"/>
      <c r="K1106" s="580"/>
      <c r="L1106" s="511"/>
      <c r="M1106" s="511"/>
      <c r="N1106" s="56"/>
      <c r="O1106" s="511"/>
    </row>
    <row r="1107" spans="1:23" ht="31.2" x14ac:dyDescent="0.3">
      <c r="A1107" s="3086" t="s">
        <v>914</v>
      </c>
      <c r="B1107" s="3086"/>
      <c r="C1107" s="3086"/>
      <c r="D1107" s="3086"/>
      <c r="E1107" s="3086"/>
      <c r="F1107" s="3086"/>
      <c r="G1107" s="3086"/>
      <c r="H1107" s="3086"/>
      <c r="I1107" s="3086"/>
      <c r="J1107" s="3086"/>
      <c r="K1107" s="3086"/>
      <c r="L1107" s="3086"/>
      <c r="M1107" s="3086"/>
      <c r="N1107" s="3086"/>
      <c r="O1107" s="629" t="str">
        <f>$O$6</f>
        <v>Month August-2023</v>
      </c>
      <c r="R1107" s="1103" t="s">
        <v>4084</v>
      </c>
      <c r="S1107" s="2672" t="str">
        <f>O1107</f>
        <v>Month August-2023</v>
      </c>
      <c r="T1107" s="2672" t="s">
        <v>5037</v>
      </c>
      <c r="U1107" s="1103" t="s">
        <v>15</v>
      </c>
      <c r="V1107" s="1103" t="s">
        <v>4085</v>
      </c>
      <c r="W1107" s="1103" t="s">
        <v>17</v>
      </c>
    </row>
    <row r="1108" spans="1:23" x14ac:dyDescent="0.3">
      <c r="A1108" s="3087" t="s">
        <v>0</v>
      </c>
      <c r="B1108" s="3089" t="s">
        <v>1</v>
      </c>
      <c r="C1108" s="3091" t="s">
        <v>2</v>
      </c>
      <c r="D1108" s="3092"/>
      <c r="E1108" s="3093"/>
      <c r="F1108" s="3096" t="s">
        <v>3</v>
      </c>
      <c r="G1108" s="3091" t="s">
        <v>4</v>
      </c>
      <c r="H1108" s="3093"/>
      <c r="I1108" s="3068"/>
      <c r="J1108" s="3096" t="s">
        <v>5</v>
      </c>
      <c r="K1108" s="3091" t="s">
        <v>6</v>
      </c>
      <c r="L1108" s="3068"/>
      <c r="M1108" s="95" t="s">
        <v>29</v>
      </c>
      <c r="N1108" s="1985"/>
      <c r="O1108" s="3067" t="s">
        <v>7</v>
      </c>
    </row>
    <row r="1109" spans="1:23" ht="46.8" x14ac:dyDescent="0.3">
      <c r="A1109" s="3088"/>
      <c r="B1109" s="3090"/>
      <c r="C1109" s="3084" t="s">
        <v>824</v>
      </c>
      <c r="D1109" s="3085"/>
      <c r="E1109" s="969" t="s">
        <v>9</v>
      </c>
      <c r="F1109" s="3088"/>
      <c r="G1109" s="2218" t="str">
        <f>'NORTH-1'!G8</f>
        <v>Reading at 00.00hr 
01.08.2023</v>
      </c>
      <c r="H1109" s="2218" t="str">
        <f>'NORTH-1'!H8</f>
        <v>Reading at 00.00hr 
01.09.2023</v>
      </c>
      <c r="I1109" s="1" t="s">
        <v>10</v>
      </c>
      <c r="J1109" s="3088"/>
      <c r="K1109" s="1" t="s">
        <v>11</v>
      </c>
      <c r="L1109" s="1" t="s">
        <v>12</v>
      </c>
      <c r="M1109" s="508" t="s">
        <v>30</v>
      </c>
      <c r="N1109" s="1986" t="s">
        <v>41</v>
      </c>
      <c r="O1109" s="3068"/>
      <c r="S1109" s="2672">
        <v>15283200.000000071</v>
      </c>
      <c r="T1109" s="2672">
        <v>15283200.000000071</v>
      </c>
      <c r="U1109" s="33">
        <f>S1109-T1109</f>
        <v>0</v>
      </c>
      <c r="V1109" s="1104">
        <f>U1109/T1109*100</f>
        <v>0</v>
      </c>
      <c r="W1109" s="33" t="str">
        <f>IF(V1109&gt;40,"FAULT",IF(V1109&lt;-40,"CHECK","OK"))</f>
        <v>OK</v>
      </c>
    </row>
    <row r="1110" spans="1:23" x14ac:dyDescent="0.3">
      <c r="A1110" s="594">
        <v>1</v>
      </c>
      <c r="B1110" s="551">
        <v>2</v>
      </c>
      <c r="C1110" s="551">
        <v>3</v>
      </c>
      <c r="D1110" s="551">
        <v>4</v>
      </c>
      <c r="E1110" s="551">
        <v>5</v>
      </c>
      <c r="F1110" s="551">
        <v>6</v>
      </c>
      <c r="G1110" s="2618">
        <f>'PDB Bill AMR'!$H$5</f>
        <v>8</v>
      </c>
      <c r="H1110" s="2618">
        <f>'PDB Bill AMR'!$H$5</f>
        <v>8</v>
      </c>
      <c r="I1110" s="594" t="s">
        <v>2021</v>
      </c>
      <c r="J1110" s="594">
        <v>10</v>
      </c>
      <c r="K1110" s="2623" t="s">
        <v>2022</v>
      </c>
      <c r="L1110" s="2623" t="s">
        <v>5041</v>
      </c>
      <c r="M1110" s="594">
        <v>13</v>
      </c>
      <c r="N1110" s="594">
        <v>14</v>
      </c>
      <c r="O1110" s="594">
        <v>15</v>
      </c>
      <c r="V1110" s="1104"/>
      <c r="W1110" s="33"/>
    </row>
    <row r="1111" spans="1:23" x14ac:dyDescent="0.3">
      <c r="A1111" s="519"/>
      <c r="B1111" s="532" t="s">
        <v>4740</v>
      </c>
      <c r="C1111" s="514"/>
      <c r="D1111" s="514"/>
      <c r="E1111" s="957"/>
      <c r="F1111" s="514"/>
      <c r="G1111" s="2211"/>
      <c r="H1111" s="2211"/>
      <c r="I1111" s="514"/>
      <c r="J1111" s="514"/>
      <c r="K1111" s="573"/>
      <c r="L1111" s="514"/>
      <c r="M1111" s="515"/>
      <c r="N1111" s="1987"/>
      <c r="O1111" s="507"/>
      <c r="V1111" s="1104"/>
      <c r="W1111" s="33"/>
    </row>
    <row r="1112" spans="1:23" x14ac:dyDescent="0.3">
      <c r="A1112" s="51">
        <v>15</v>
      </c>
      <c r="B1112" s="98" t="s">
        <v>1600</v>
      </c>
      <c r="C1112" s="51">
        <v>11</v>
      </c>
      <c r="D1112" s="3072"/>
      <c r="E1112" s="964" t="s">
        <v>1879</v>
      </c>
      <c r="F1112" s="3">
        <v>1</v>
      </c>
      <c r="G1112" s="20">
        <v>304193962</v>
      </c>
      <c r="H1112" s="20">
        <v>312124352</v>
      </c>
      <c r="I1112" s="20">
        <f>H1112-G1112</f>
        <v>7930390</v>
      </c>
      <c r="J1112" s="507">
        <v>1</v>
      </c>
      <c r="K1112" s="574">
        <f>F1112*I1112*J1112</f>
        <v>7930390</v>
      </c>
      <c r="L1112" s="21"/>
      <c r="M1112" s="21">
        <f>K1112*$I$1100/$K$1114</f>
        <v>7974722.644924582</v>
      </c>
      <c r="N1112" s="585"/>
      <c r="O1112" s="507"/>
      <c r="V1112" s="1104"/>
      <c r="W1112" s="33"/>
    </row>
    <row r="1113" spans="1:23" x14ac:dyDescent="0.3">
      <c r="A1113" s="51">
        <v>19</v>
      </c>
      <c r="B1113" s="98" t="s">
        <v>1599</v>
      </c>
      <c r="C1113" s="51">
        <v>11</v>
      </c>
      <c r="D1113" s="3073"/>
      <c r="E1113" s="964" t="s">
        <v>1883</v>
      </c>
      <c r="F1113" s="3">
        <v>1</v>
      </c>
      <c r="G1113" s="20">
        <v>315139968</v>
      </c>
      <c r="H1113" s="20">
        <v>322800352</v>
      </c>
      <c r="I1113" s="20">
        <f>H1113-G1113</f>
        <v>7660384</v>
      </c>
      <c r="J1113" s="507">
        <v>1</v>
      </c>
      <c r="K1113" s="574">
        <f>F1113*I1113*J1113</f>
        <v>7660384</v>
      </c>
      <c r="L1113" s="21"/>
      <c r="M1113" s="21">
        <f>K1113*$I$1100/$K$1114</f>
        <v>7703207.2512975978</v>
      </c>
      <c r="N1113" s="585"/>
      <c r="O1113" s="507"/>
      <c r="V1113" s="1104"/>
      <c r="W1113" s="33"/>
    </row>
    <row r="1114" spans="1:23" x14ac:dyDescent="0.3">
      <c r="A1114" s="519"/>
      <c r="B1114" s="100"/>
      <c r="C1114" s="89"/>
      <c r="D1114" s="601"/>
      <c r="E1114" s="971"/>
      <c r="F1114" s="46"/>
      <c r="G1114" s="47">
        <v>0</v>
      </c>
      <c r="H1114" s="47">
        <v>0</v>
      </c>
      <c r="I1114" s="47"/>
      <c r="J1114" s="38" t="s">
        <v>27</v>
      </c>
      <c r="K1114" s="586">
        <f>SUM(K1112:K1113)</f>
        <v>15590774</v>
      </c>
      <c r="L1114" s="48"/>
      <c r="M1114" s="42">
        <f>SUM(M1112:M1113)</f>
        <v>15677929.89622218</v>
      </c>
      <c r="N1114" s="1989"/>
      <c r="O1114" s="507"/>
      <c r="V1114" s="1104"/>
      <c r="W1114" s="33"/>
    </row>
    <row r="1115" spans="1:23" x14ac:dyDescent="0.3">
      <c r="A1115" s="519"/>
      <c r="B1115" s="532" t="s">
        <v>4740</v>
      </c>
      <c r="C1115" s="533"/>
      <c r="D1115" s="533"/>
      <c r="E1115" s="963"/>
      <c r="F1115" s="533"/>
      <c r="G1115" s="2216">
        <v>0</v>
      </c>
      <c r="H1115" s="2216">
        <v>0</v>
      </c>
      <c r="I1115" s="533"/>
      <c r="J1115" s="49"/>
      <c r="K1115" s="587"/>
      <c r="L1115" s="50"/>
      <c r="M1115" s="50"/>
      <c r="N1115" s="1982"/>
      <c r="O1115" s="507"/>
      <c r="V1115" s="1104"/>
      <c r="W1115" s="33"/>
    </row>
    <row r="1116" spans="1:23" x14ac:dyDescent="0.3">
      <c r="A1116" s="519">
        <v>9</v>
      </c>
      <c r="B1116" s="98" t="s">
        <v>1869</v>
      </c>
      <c r="C1116" s="72">
        <v>11</v>
      </c>
      <c r="D1116" s="945"/>
      <c r="E1116" s="964" t="s">
        <v>1870</v>
      </c>
      <c r="F1116" s="31">
        <v>1</v>
      </c>
      <c r="G1116" s="2220">
        <v>6387048</v>
      </c>
      <c r="H1116" s="2220">
        <v>7222804</v>
      </c>
      <c r="I1116" s="19">
        <f>H1116-G1116</f>
        <v>835756</v>
      </c>
      <c r="J1116" s="507">
        <v>1</v>
      </c>
      <c r="K1116" s="581"/>
      <c r="L1116" s="21">
        <f t="shared" ref="L1116:L1121" si="188">F1116*I1116*J1116</f>
        <v>835756</v>
      </c>
      <c r="M1116" s="21">
        <f>L1116*$K$1134/$L$1134</f>
        <v>844731.20935014915</v>
      </c>
      <c r="N1116" s="585" t="s">
        <v>97</v>
      </c>
      <c r="O1116" s="14"/>
      <c r="R1116" t="str">
        <f t="shared" ref="R1116:R1133" si="189">B1116</f>
        <v>11 kV River View</v>
      </c>
      <c r="S1116" s="2672">
        <f t="shared" ref="S1116:S1133" si="190">M1116</f>
        <v>844731.20935014915</v>
      </c>
      <c r="T1116" s="2672">
        <v>841728.97934170987</v>
      </c>
      <c r="U1116" s="33">
        <f t="shared" ref="U1116:U1133" si="191">S1116-T1116</f>
        <v>3002.2300084392773</v>
      </c>
      <c r="V1116" s="1104">
        <f t="shared" ref="V1116:V1133" si="192">U1116/T1116*100</f>
        <v>0.35667418873795081</v>
      </c>
      <c r="W1116" s="33" t="str">
        <f t="shared" ref="W1116:W1133" si="193">IF(V1116&gt;40,"FAULT",IF(V1116&lt;-40,"CHECK","OK"))</f>
        <v>OK</v>
      </c>
    </row>
    <row r="1117" spans="1:23" x14ac:dyDescent="0.3">
      <c r="A1117" s="519">
        <v>10</v>
      </c>
      <c r="B1117" s="98" t="s">
        <v>4054</v>
      </c>
      <c r="C1117" s="72">
        <v>11</v>
      </c>
      <c r="D1117" s="946"/>
      <c r="E1117" s="964" t="s">
        <v>1871</v>
      </c>
      <c r="F1117" s="31">
        <v>1</v>
      </c>
      <c r="G1117" s="2220">
        <v>22810540</v>
      </c>
      <c r="H1117" s="2220">
        <v>23455022</v>
      </c>
      <c r="I1117" s="19">
        <f t="shared" ref="I1117:I1133" si="194">H1117-G1117</f>
        <v>644482</v>
      </c>
      <c r="J1117" s="507">
        <v>1</v>
      </c>
      <c r="K1117" s="581"/>
      <c r="L1117" s="21">
        <f t="shared" si="188"/>
        <v>644482</v>
      </c>
      <c r="M1117" s="21">
        <f t="shared" ref="M1117:M1133" si="195">L1117*$K$1134/$L$1134</f>
        <v>651403.11199010571</v>
      </c>
      <c r="N1117" s="585" t="s">
        <v>97</v>
      </c>
      <c r="O1117" s="14"/>
      <c r="R1117" t="str">
        <f t="shared" si="189"/>
        <v>11 kV Railgate B.B. Road</v>
      </c>
      <c r="S1117" s="2672">
        <f t="shared" si="190"/>
        <v>651403.11199010571</v>
      </c>
      <c r="T1117" s="2672">
        <v>672012.41358092544</v>
      </c>
      <c r="U1117" s="33">
        <f t="shared" si="191"/>
        <v>-20609.301590819727</v>
      </c>
      <c r="V1117" s="1104">
        <f t="shared" si="192"/>
        <v>-3.0668037039672784</v>
      </c>
      <c r="W1117" s="33" t="str">
        <f t="shared" si="193"/>
        <v>OK</v>
      </c>
    </row>
    <row r="1118" spans="1:23" x14ac:dyDescent="0.3">
      <c r="A1118" s="519">
        <v>11</v>
      </c>
      <c r="B1118" s="98" t="s">
        <v>1872</v>
      </c>
      <c r="C1118" s="72">
        <v>11</v>
      </c>
      <c r="D1118" s="946"/>
      <c r="E1118" s="964" t="s">
        <v>1873</v>
      </c>
      <c r="F1118" s="31">
        <v>1</v>
      </c>
      <c r="G1118" s="2220">
        <v>136605064</v>
      </c>
      <c r="H1118" s="2220">
        <v>139579616</v>
      </c>
      <c r="I1118" s="19">
        <f t="shared" si="194"/>
        <v>2974552</v>
      </c>
      <c r="J1118" s="507">
        <v>1</v>
      </c>
      <c r="K1118" s="581"/>
      <c r="L1118" s="21">
        <f t="shared" si="188"/>
        <v>2974552</v>
      </c>
      <c r="M1118" s="21">
        <f t="shared" si="195"/>
        <v>3006495.805276785</v>
      </c>
      <c r="N1118" s="585" t="s">
        <v>88</v>
      </c>
      <c r="O1118" s="14"/>
      <c r="R1118" t="str">
        <f t="shared" si="189"/>
        <v>11 kV DIT</v>
      </c>
      <c r="S1118" s="2672">
        <f t="shared" si="190"/>
        <v>3006495.805276785</v>
      </c>
      <c r="T1118" s="2672">
        <v>3105959.8639335386</v>
      </c>
      <c r="U1118" s="33">
        <f t="shared" si="191"/>
        <v>-99464.058656753507</v>
      </c>
      <c r="V1118" s="1104">
        <f t="shared" si="192"/>
        <v>-3.2023613637681518</v>
      </c>
      <c r="W1118" s="33" t="str">
        <f t="shared" si="193"/>
        <v>OK</v>
      </c>
    </row>
    <row r="1119" spans="1:23" x14ac:dyDescent="0.3">
      <c r="A1119" s="519">
        <v>12</v>
      </c>
      <c r="B1119" s="98" t="s">
        <v>4053</v>
      </c>
      <c r="C1119" s="72">
        <v>11</v>
      </c>
      <c r="D1119" s="946"/>
      <c r="E1119" s="964" t="s">
        <v>1875</v>
      </c>
      <c r="F1119" s="31">
        <v>1</v>
      </c>
      <c r="G1119" s="2220">
        <v>3675991</v>
      </c>
      <c r="H1119" s="2220">
        <v>4379629</v>
      </c>
      <c r="I1119" s="19">
        <f t="shared" si="194"/>
        <v>703638</v>
      </c>
      <c r="J1119" s="507">
        <v>1</v>
      </c>
      <c r="K1119" s="581"/>
      <c r="L1119" s="21">
        <f t="shared" si="188"/>
        <v>703638</v>
      </c>
      <c r="M1119" s="21">
        <f t="shared" si="195"/>
        <v>711194.39009079232</v>
      </c>
      <c r="N1119" s="585" t="s">
        <v>97</v>
      </c>
      <c r="O1119" s="14"/>
      <c r="R1119" t="str">
        <f t="shared" si="189"/>
        <v>11 kV Dalpatti</v>
      </c>
      <c r="S1119" s="2672">
        <f t="shared" si="190"/>
        <v>711194.39009079232</v>
      </c>
      <c r="T1119" s="2672">
        <v>640949.32278988743</v>
      </c>
      <c r="U1119" s="33">
        <f t="shared" si="191"/>
        <v>70245.067300904891</v>
      </c>
      <c r="V1119" s="1104">
        <f t="shared" si="192"/>
        <v>10.959535302283523</v>
      </c>
      <c r="W1119" s="33" t="str">
        <f t="shared" si="193"/>
        <v>OK</v>
      </c>
    </row>
    <row r="1120" spans="1:23" x14ac:dyDescent="0.3">
      <c r="A1120" s="519">
        <v>13</v>
      </c>
      <c r="B1120" s="98" t="s">
        <v>1876</v>
      </c>
      <c r="C1120" s="72">
        <v>11</v>
      </c>
      <c r="D1120" s="946"/>
      <c r="E1120" s="964" t="s">
        <v>1877</v>
      </c>
      <c r="F1120" s="31">
        <v>1</v>
      </c>
      <c r="G1120" s="2220">
        <v>94325328</v>
      </c>
      <c r="H1120" s="2220">
        <v>96976880</v>
      </c>
      <c r="I1120" s="19">
        <f t="shared" si="194"/>
        <v>2651552</v>
      </c>
      <c r="J1120" s="507">
        <v>1</v>
      </c>
      <c r="K1120" s="581"/>
      <c r="L1120" s="21">
        <f t="shared" si="188"/>
        <v>2651552</v>
      </c>
      <c r="M1120" s="21">
        <f t="shared" si="195"/>
        <v>2680027.0983574232</v>
      </c>
      <c r="N1120" s="585" t="s">
        <v>88</v>
      </c>
      <c r="O1120" s="14"/>
      <c r="R1120" t="str">
        <f t="shared" si="189"/>
        <v>11 kV South Chasara</v>
      </c>
      <c r="S1120" s="2672">
        <f t="shared" si="190"/>
        <v>2680027.0983574232</v>
      </c>
      <c r="T1120" s="2672">
        <v>2791666.2107029431</v>
      </c>
      <c r="U1120" s="33">
        <f t="shared" si="191"/>
        <v>-111639.11234551994</v>
      </c>
      <c r="V1120" s="1104">
        <f t="shared" si="192"/>
        <v>-3.999013632701065</v>
      </c>
      <c r="W1120" s="33" t="str">
        <f t="shared" si="193"/>
        <v>OK</v>
      </c>
    </row>
    <row r="1121" spans="1:23" x14ac:dyDescent="0.3">
      <c r="A1121" s="519">
        <v>14</v>
      </c>
      <c r="B1121" s="98" t="s">
        <v>1874</v>
      </c>
      <c r="C1121" s="72">
        <v>11</v>
      </c>
      <c r="D1121" s="946"/>
      <c r="E1121" s="964" t="s">
        <v>1878</v>
      </c>
      <c r="F1121" s="31">
        <v>1</v>
      </c>
      <c r="G1121" s="2220">
        <v>0</v>
      </c>
      <c r="H1121" s="2220">
        <v>0</v>
      </c>
      <c r="I1121" s="19">
        <f t="shared" si="194"/>
        <v>0</v>
      </c>
      <c r="J1121" s="507">
        <v>1</v>
      </c>
      <c r="K1121" s="581"/>
      <c r="L1121" s="21">
        <f t="shared" si="188"/>
        <v>0</v>
      </c>
      <c r="M1121" s="21">
        <f t="shared" si="195"/>
        <v>0</v>
      </c>
      <c r="N1121" s="585"/>
      <c r="O1121" s="14"/>
      <c r="R1121" t="str">
        <f t="shared" si="189"/>
        <v>11 kV Spare</v>
      </c>
      <c r="S1121" s="2672">
        <f t="shared" si="190"/>
        <v>0</v>
      </c>
      <c r="T1121" s="2672">
        <v>0</v>
      </c>
      <c r="U1121" s="33">
        <f t="shared" si="191"/>
        <v>0</v>
      </c>
      <c r="V1121" s="1104" t="e">
        <f t="shared" si="192"/>
        <v>#DIV/0!</v>
      </c>
      <c r="W1121" s="33" t="e">
        <f t="shared" si="193"/>
        <v>#DIV/0!</v>
      </c>
    </row>
    <row r="1122" spans="1:23" x14ac:dyDescent="0.3">
      <c r="A1122" s="519">
        <v>16</v>
      </c>
      <c r="B1122" s="98" t="s">
        <v>4677</v>
      </c>
      <c r="C1122" s="72">
        <v>11</v>
      </c>
      <c r="D1122" s="946"/>
      <c r="E1122" s="964" t="s">
        <v>1880</v>
      </c>
      <c r="F1122" s="31">
        <v>1</v>
      </c>
      <c r="G1122" s="2220">
        <v>130297</v>
      </c>
      <c r="H1122" s="2220">
        <v>161639</v>
      </c>
      <c r="I1122" s="19">
        <f t="shared" si="194"/>
        <v>31342</v>
      </c>
      <c r="J1122" s="507">
        <v>1</v>
      </c>
      <c r="K1122" s="581"/>
      <c r="L1122" s="21">
        <f>F1122*I1122*J1122</f>
        <v>31342</v>
      </c>
      <c r="M1122" s="21">
        <f t="shared" si="195"/>
        <v>31678.582700515912</v>
      </c>
      <c r="N1122" s="585" t="s">
        <v>97</v>
      </c>
      <c r="O1122" s="14"/>
      <c r="R1122" t="str">
        <f t="shared" si="189"/>
        <v>11 kV NCC Express</v>
      </c>
      <c r="S1122" s="2672">
        <f t="shared" si="190"/>
        <v>31678.582700515912</v>
      </c>
      <c r="T1122" s="2672">
        <v>33494.551588540286</v>
      </c>
      <c r="U1122" s="33">
        <f t="shared" si="191"/>
        <v>-1815.9688880243739</v>
      </c>
      <c r="V1122" s="1104">
        <f t="shared" si="192"/>
        <v>-5.4216844289555537</v>
      </c>
      <c r="W1122" s="33" t="str">
        <f t="shared" si="193"/>
        <v>OK</v>
      </c>
    </row>
    <row r="1123" spans="1:23" x14ac:dyDescent="0.3">
      <c r="A1123" s="519">
        <v>17</v>
      </c>
      <c r="B1123" s="98" t="s">
        <v>1874</v>
      </c>
      <c r="C1123" s="72">
        <v>11</v>
      </c>
      <c r="D1123" s="946"/>
      <c r="E1123" s="964" t="s">
        <v>1881</v>
      </c>
      <c r="F1123" s="31">
        <v>1</v>
      </c>
      <c r="G1123" s="2220">
        <v>0</v>
      </c>
      <c r="H1123" s="2220">
        <v>0</v>
      </c>
      <c r="I1123" s="19">
        <f t="shared" si="194"/>
        <v>0</v>
      </c>
      <c r="J1123" s="507">
        <v>1</v>
      </c>
      <c r="K1123" s="581"/>
      <c r="L1123" s="21">
        <f>F1123*I1123*J1123</f>
        <v>0</v>
      </c>
      <c r="M1123" s="21">
        <f t="shared" si="195"/>
        <v>0</v>
      </c>
      <c r="N1123" s="585"/>
      <c r="O1123" s="14"/>
      <c r="R1123" t="str">
        <f t="shared" si="189"/>
        <v>11 kV Spare</v>
      </c>
      <c r="S1123" s="2672">
        <f t="shared" si="190"/>
        <v>0</v>
      </c>
      <c r="T1123" s="2672">
        <v>0</v>
      </c>
      <c r="U1123" s="33">
        <f t="shared" si="191"/>
        <v>0</v>
      </c>
      <c r="V1123" s="1104" t="e">
        <f t="shared" si="192"/>
        <v>#DIV/0!</v>
      </c>
      <c r="W1123" s="33" t="e">
        <f t="shared" si="193"/>
        <v>#DIV/0!</v>
      </c>
    </row>
    <row r="1124" spans="1:23" x14ac:dyDescent="0.3">
      <c r="A1124" s="519">
        <v>18</v>
      </c>
      <c r="B1124" s="98" t="s">
        <v>4055</v>
      </c>
      <c r="C1124" s="72">
        <v>11</v>
      </c>
      <c r="D1124" s="946"/>
      <c r="E1124" s="964" t="s">
        <v>1882</v>
      </c>
      <c r="F1124" s="31">
        <v>1</v>
      </c>
      <c r="G1124" s="2220">
        <v>5319947</v>
      </c>
      <c r="H1124" s="2220">
        <v>6362744</v>
      </c>
      <c r="I1124" s="19">
        <f t="shared" si="194"/>
        <v>1042797</v>
      </c>
      <c r="J1124" s="507">
        <v>1</v>
      </c>
      <c r="K1124" s="581"/>
      <c r="L1124" s="21">
        <f>F1124*I1124*J1124</f>
        <v>1042797</v>
      </c>
      <c r="M1124" s="21">
        <f t="shared" si="195"/>
        <v>1053995.6290073986</v>
      </c>
      <c r="N1124" s="585" t="s">
        <v>97</v>
      </c>
      <c r="O1124" s="14"/>
      <c r="R1124" t="str">
        <f t="shared" si="189"/>
        <v xml:space="preserve">11 kV Masuya Bazar </v>
      </c>
      <c r="S1124" s="2672">
        <f t="shared" si="190"/>
        <v>1053995.6290073986</v>
      </c>
      <c r="T1124" s="2672">
        <v>1019425.3124412227</v>
      </c>
      <c r="U1124" s="33">
        <f t="shared" si="191"/>
        <v>34570.316566175898</v>
      </c>
      <c r="V1124" s="1104">
        <f t="shared" si="192"/>
        <v>3.3911573652600593</v>
      </c>
      <c r="W1124" s="33" t="str">
        <f t="shared" si="193"/>
        <v>OK</v>
      </c>
    </row>
    <row r="1125" spans="1:23" x14ac:dyDescent="0.3">
      <c r="A1125" s="519">
        <v>20</v>
      </c>
      <c r="B1125" s="98" t="s">
        <v>1884</v>
      </c>
      <c r="C1125" s="72">
        <v>11</v>
      </c>
      <c r="D1125" s="946"/>
      <c r="E1125" s="964" t="s">
        <v>1885</v>
      </c>
      <c r="F1125" s="31">
        <v>1</v>
      </c>
      <c r="G1125" s="2220">
        <v>58092820</v>
      </c>
      <c r="H1125" s="2220">
        <v>58881896</v>
      </c>
      <c r="I1125" s="19">
        <f t="shared" si="194"/>
        <v>789076</v>
      </c>
      <c r="J1125" s="507">
        <v>1</v>
      </c>
      <c r="K1125" s="581"/>
      <c r="L1125" s="21">
        <f t="shared" ref="L1125:L1133" si="196">F1125*I1125*J1125</f>
        <v>789076</v>
      </c>
      <c r="M1125" s="21">
        <f t="shared" si="195"/>
        <v>797549.9113966017</v>
      </c>
      <c r="N1125" s="585" t="s">
        <v>97</v>
      </c>
      <c r="O1125" s="14"/>
      <c r="R1125" t="str">
        <f t="shared" si="189"/>
        <v>11 kV Nitaigonj</v>
      </c>
      <c r="S1125" s="2672">
        <f t="shared" si="190"/>
        <v>797549.9113966017</v>
      </c>
      <c r="T1125" s="2672">
        <v>692971.34474750981</v>
      </c>
      <c r="U1125" s="33">
        <f t="shared" si="191"/>
        <v>104578.5666490919</v>
      </c>
      <c r="V1125" s="1104">
        <f t="shared" si="192"/>
        <v>15.091326278029001</v>
      </c>
      <c r="W1125" s="33" t="str">
        <f t="shared" si="193"/>
        <v>OK</v>
      </c>
    </row>
    <row r="1126" spans="1:23" x14ac:dyDescent="0.3">
      <c r="A1126" s="519">
        <v>21</v>
      </c>
      <c r="B1126" s="98" t="s">
        <v>1886</v>
      </c>
      <c r="C1126" s="72">
        <v>11</v>
      </c>
      <c r="D1126" s="946"/>
      <c r="E1126" s="964" t="s">
        <v>1887</v>
      </c>
      <c r="F1126" s="31">
        <v>1</v>
      </c>
      <c r="G1126" s="2220">
        <v>57039820</v>
      </c>
      <c r="H1126" s="2220">
        <v>58363976</v>
      </c>
      <c r="I1126" s="19">
        <f t="shared" si="194"/>
        <v>1324156</v>
      </c>
      <c r="J1126" s="507">
        <v>1</v>
      </c>
      <c r="K1126" s="581"/>
      <c r="L1126" s="21">
        <f t="shared" si="196"/>
        <v>1324156</v>
      </c>
      <c r="M1126" s="21">
        <f t="shared" si="195"/>
        <v>1338376.1519489612</v>
      </c>
      <c r="N1126" s="585" t="s">
        <v>111</v>
      </c>
      <c r="O1126" s="14"/>
      <c r="R1126" t="str">
        <f t="shared" si="189"/>
        <v>11 kV Shahid Nagar</v>
      </c>
      <c r="S1126" s="2672">
        <f t="shared" si="190"/>
        <v>1338376.1519489612</v>
      </c>
      <c r="T1126" s="2672">
        <v>1319788.4915525746</v>
      </c>
      <c r="U1126" s="33">
        <f t="shared" si="191"/>
        <v>18587.660396386636</v>
      </c>
      <c r="V1126" s="1104">
        <f t="shared" si="192"/>
        <v>1.408381760816876</v>
      </c>
      <c r="W1126" s="33" t="str">
        <f t="shared" si="193"/>
        <v>OK</v>
      </c>
    </row>
    <row r="1127" spans="1:23" x14ac:dyDescent="0.3">
      <c r="A1127" s="519">
        <v>22</v>
      </c>
      <c r="B1127" s="98" t="s">
        <v>1888</v>
      </c>
      <c r="C1127" s="72">
        <v>11</v>
      </c>
      <c r="D1127" s="946"/>
      <c r="E1127" s="964" t="s">
        <v>1889</v>
      </c>
      <c r="F1127" s="31">
        <v>1</v>
      </c>
      <c r="G1127" s="2220">
        <v>69252312</v>
      </c>
      <c r="H1127" s="2220">
        <v>70904584</v>
      </c>
      <c r="I1127" s="19">
        <f t="shared" si="194"/>
        <v>1652272</v>
      </c>
      <c r="J1127" s="507">
        <v>1</v>
      </c>
      <c r="K1127" s="581"/>
      <c r="L1127" s="21">
        <f t="shared" si="196"/>
        <v>1652272</v>
      </c>
      <c r="M1127" s="21">
        <f t="shared" si="195"/>
        <v>1670015.7997494359</v>
      </c>
      <c r="N1127" s="585" t="s">
        <v>88</v>
      </c>
      <c r="O1127" s="14"/>
      <c r="R1127" t="str">
        <f t="shared" si="189"/>
        <v>11 kV Bangla Bazar</v>
      </c>
      <c r="S1127" s="2672">
        <f t="shared" si="190"/>
        <v>1670015.7997494359</v>
      </c>
      <c r="T1127" s="2672">
        <v>1659253.734813937</v>
      </c>
      <c r="U1127" s="33">
        <f t="shared" si="191"/>
        <v>10762.064935498871</v>
      </c>
      <c r="V1127" s="1104">
        <f t="shared" si="192"/>
        <v>0.64860875161481513</v>
      </c>
      <c r="W1127" s="33" t="str">
        <f t="shared" si="193"/>
        <v>OK</v>
      </c>
    </row>
    <row r="1128" spans="1:23" x14ac:dyDescent="0.3">
      <c r="A1128" s="519">
        <v>23</v>
      </c>
      <c r="B1128" s="98" t="s">
        <v>4056</v>
      </c>
      <c r="C1128" s="72">
        <v>11</v>
      </c>
      <c r="D1128" s="946"/>
      <c r="E1128" s="964" t="s">
        <v>1890</v>
      </c>
      <c r="F1128" s="31">
        <v>1</v>
      </c>
      <c r="G1128" s="2220">
        <v>2365594</v>
      </c>
      <c r="H1128" s="2220">
        <v>2840673</v>
      </c>
      <c r="I1128" s="19">
        <f t="shared" si="194"/>
        <v>475079</v>
      </c>
      <c r="J1128" s="507">
        <v>1</v>
      </c>
      <c r="K1128" s="581"/>
      <c r="L1128" s="21">
        <f t="shared" si="196"/>
        <v>475079</v>
      </c>
      <c r="M1128" s="21">
        <f t="shared" si="195"/>
        <v>480180.88797072292</v>
      </c>
      <c r="N1128" s="585" t="s">
        <v>97</v>
      </c>
      <c r="O1128" s="14"/>
      <c r="R1128" t="str">
        <f t="shared" si="189"/>
        <v>11 kV Vogoban Gonj</v>
      </c>
      <c r="S1128" s="2672">
        <f t="shared" si="190"/>
        <v>480180.88797072292</v>
      </c>
      <c r="T1128" s="2672">
        <v>455263.1874329609</v>
      </c>
      <c r="U1128" s="33">
        <f t="shared" si="191"/>
        <v>24917.700537762023</v>
      </c>
      <c r="V1128" s="1104">
        <f t="shared" si="192"/>
        <v>5.4732517861289285</v>
      </c>
      <c r="W1128" s="33" t="str">
        <f t="shared" si="193"/>
        <v>OK</v>
      </c>
    </row>
    <row r="1129" spans="1:23" x14ac:dyDescent="0.3">
      <c r="A1129" s="519">
        <v>24</v>
      </c>
      <c r="B1129" s="98" t="s">
        <v>1891</v>
      </c>
      <c r="C1129" s="72">
        <v>11</v>
      </c>
      <c r="D1129" s="946"/>
      <c r="E1129" s="964" t="s">
        <v>4057</v>
      </c>
      <c r="F1129" s="31">
        <v>1</v>
      </c>
      <c r="G1129" s="2220">
        <v>48640480</v>
      </c>
      <c r="H1129" s="2220">
        <v>49652160</v>
      </c>
      <c r="I1129" s="19">
        <f t="shared" si="194"/>
        <v>1011680</v>
      </c>
      <c r="J1129" s="507">
        <v>1</v>
      </c>
      <c r="K1129" s="581"/>
      <c r="L1129" s="21">
        <f t="shared" si="196"/>
        <v>1011680</v>
      </c>
      <c r="M1129" s="21">
        <f t="shared" si="195"/>
        <v>1022544.4625887926</v>
      </c>
      <c r="N1129" s="585" t="s">
        <v>97</v>
      </c>
      <c r="O1129" s="14"/>
      <c r="R1129" t="str">
        <f t="shared" si="189"/>
        <v>11 kV Tanbazar</v>
      </c>
      <c r="S1129" s="2672">
        <f t="shared" si="190"/>
        <v>1022544.4625887926</v>
      </c>
      <c r="T1129" s="2672">
        <v>983939.8329854745</v>
      </c>
      <c r="U1129" s="33">
        <f t="shared" si="191"/>
        <v>38604.629603318055</v>
      </c>
      <c r="V1129" s="1104">
        <f t="shared" si="192"/>
        <v>3.923474617973715</v>
      </c>
      <c r="W1129" s="33" t="str">
        <f t="shared" si="193"/>
        <v>OK</v>
      </c>
    </row>
    <row r="1130" spans="1:23" x14ac:dyDescent="0.3">
      <c r="A1130" s="519">
        <v>25</v>
      </c>
      <c r="B1130" s="98" t="s">
        <v>1892</v>
      </c>
      <c r="C1130" s="72">
        <v>11</v>
      </c>
      <c r="D1130" s="946"/>
      <c r="E1130" s="964" t="s">
        <v>1893</v>
      </c>
      <c r="F1130" s="31">
        <v>1</v>
      </c>
      <c r="G1130" s="2220">
        <v>65297040</v>
      </c>
      <c r="H1130" s="2220">
        <v>66668396</v>
      </c>
      <c r="I1130" s="19">
        <f t="shared" si="194"/>
        <v>1371356</v>
      </c>
      <c r="J1130" s="507">
        <v>1</v>
      </c>
      <c r="K1130" s="581"/>
      <c r="L1130" s="21">
        <f t="shared" si="196"/>
        <v>1371356</v>
      </c>
      <c r="M1130" s="21">
        <f t="shared" si="195"/>
        <v>1386083.0341984781</v>
      </c>
      <c r="N1130" s="585" t="s">
        <v>88</v>
      </c>
      <c r="O1130" s="14"/>
      <c r="R1130" t="str">
        <f t="shared" si="189"/>
        <v>11 kV SS Road</v>
      </c>
      <c r="S1130" s="2672">
        <f t="shared" si="190"/>
        <v>1386083.0341984781</v>
      </c>
      <c r="T1130" s="2672">
        <v>1389631.525603818</v>
      </c>
      <c r="U1130" s="33">
        <f t="shared" si="191"/>
        <v>-3548.4914053399116</v>
      </c>
      <c r="V1130" s="1104">
        <f t="shared" si="192"/>
        <v>-0.25535484334942915</v>
      </c>
      <c r="W1130" s="33" t="str">
        <f t="shared" si="193"/>
        <v>OK</v>
      </c>
    </row>
    <row r="1131" spans="1:23" x14ac:dyDescent="0.3">
      <c r="A1131" s="519">
        <v>26</v>
      </c>
      <c r="B1131" s="98" t="s">
        <v>1874</v>
      </c>
      <c r="C1131" s="72">
        <v>11</v>
      </c>
      <c r="D1131" s="946"/>
      <c r="E1131" s="964" t="s">
        <v>1894</v>
      </c>
      <c r="F1131" s="31">
        <v>1</v>
      </c>
      <c r="G1131" s="2220">
        <v>0</v>
      </c>
      <c r="H1131" s="2220">
        <v>0</v>
      </c>
      <c r="I1131" s="19">
        <f t="shared" si="194"/>
        <v>0</v>
      </c>
      <c r="J1131" s="507">
        <v>1</v>
      </c>
      <c r="K1131" s="581"/>
      <c r="L1131" s="21">
        <f t="shared" si="196"/>
        <v>0</v>
      </c>
      <c r="M1131" s="21">
        <f t="shared" si="195"/>
        <v>0</v>
      </c>
      <c r="N1131" s="585"/>
      <c r="O1131" s="14"/>
      <c r="R1131" t="str">
        <f t="shared" si="189"/>
        <v>11 kV Spare</v>
      </c>
      <c r="S1131" s="2672">
        <f t="shared" si="190"/>
        <v>0</v>
      </c>
      <c r="T1131" s="2672">
        <v>0</v>
      </c>
      <c r="U1131" s="33">
        <f t="shared" si="191"/>
        <v>0</v>
      </c>
      <c r="V1131" s="1104" t="e">
        <f t="shared" si="192"/>
        <v>#DIV/0!</v>
      </c>
      <c r="W1131" s="33" t="e">
        <f t="shared" si="193"/>
        <v>#DIV/0!</v>
      </c>
    </row>
    <row r="1132" spans="1:23" x14ac:dyDescent="0.3">
      <c r="A1132" s="519">
        <v>27</v>
      </c>
      <c r="B1132" s="98" t="s">
        <v>1895</v>
      </c>
      <c r="C1132" s="72">
        <v>0.41499999999999998</v>
      </c>
      <c r="D1132" s="946"/>
      <c r="E1132" s="964"/>
      <c r="F1132" s="31">
        <v>1</v>
      </c>
      <c r="G1132" s="2220">
        <v>2500.38</v>
      </c>
      <c r="H1132" s="2220">
        <v>2536.5300000000002</v>
      </c>
      <c r="I1132" s="19">
        <f t="shared" si="194"/>
        <v>36.150000000000091</v>
      </c>
      <c r="J1132" s="507">
        <v>100</v>
      </c>
      <c r="K1132" s="581"/>
      <c r="L1132" s="21">
        <f t="shared" si="196"/>
        <v>3615.0000000000091</v>
      </c>
      <c r="M1132" s="21">
        <f t="shared" si="195"/>
        <v>3653.8215960170155</v>
      </c>
      <c r="N1132" s="585" t="s">
        <v>88</v>
      </c>
      <c r="O1132" s="14"/>
      <c r="R1132" t="str">
        <f t="shared" si="189"/>
        <v>33/0.415 kV Auxiliary-1</v>
      </c>
      <c r="S1132" s="2672">
        <f t="shared" si="190"/>
        <v>3653.8215960170155</v>
      </c>
      <c r="T1132" s="2672">
        <v>8763.4944880676521</v>
      </c>
      <c r="U1132" s="33">
        <f t="shared" si="191"/>
        <v>-5109.6728920506366</v>
      </c>
      <c r="V1132" s="1104">
        <f t="shared" si="192"/>
        <v>-58.306339999505354</v>
      </c>
      <c r="W1132" s="33" t="str">
        <f t="shared" si="193"/>
        <v>CHECK</v>
      </c>
    </row>
    <row r="1133" spans="1:23" x14ac:dyDescent="0.3">
      <c r="A1133" s="519">
        <v>28</v>
      </c>
      <c r="B1133" s="98" t="s">
        <v>1896</v>
      </c>
      <c r="C1133" s="72">
        <v>0.41499999999999998</v>
      </c>
      <c r="D1133" s="947"/>
      <c r="E1133" s="964"/>
      <c r="F1133" s="31">
        <v>1</v>
      </c>
      <c r="G1133" s="2220">
        <v>3.98</v>
      </c>
      <c r="H1133" s="2220">
        <v>3.98</v>
      </c>
      <c r="I1133" s="19">
        <f t="shared" si="194"/>
        <v>0</v>
      </c>
      <c r="J1133" s="507">
        <v>100</v>
      </c>
      <c r="K1133" s="581"/>
      <c r="L1133" s="21">
        <f t="shared" si="196"/>
        <v>0</v>
      </c>
      <c r="M1133" s="21">
        <f t="shared" si="195"/>
        <v>0</v>
      </c>
      <c r="N1133" s="585" t="s">
        <v>88</v>
      </c>
      <c r="O1133" s="14"/>
      <c r="R1133" t="str">
        <f t="shared" si="189"/>
        <v>33/0.415 kV Auxiliary-2</v>
      </c>
      <c r="S1133" s="2672">
        <f t="shared" si="190"/>
        <v>0</v>
      </c>
      <c r="T1133" s="2672">
        <v>0</v>
      </c>
      <c r="U1133" s="33">
        <f t="shared" si="191"/>
        <v>0</v>
      </c>
      <c r="V1133" s="1104" t="e">
        <f t="shared" si="192"/>
        <v>#DIV/0!</v>
      </c>
      <c r="W1133" s="33" t="e">
        <f t="shared" si="193"/>
        <v>#DIV/0!</v>
      </c>
    </row>
    <row r="1134" spans="1:23" ht="27.6" x14ac:dyDescent="0.3">
      <c r="A1134" s="524"/>
      <c r="B1134" s="94"/>
      <c r="C1134" s="88"/>
      <c r="D1134" s="88"/>
      <c r="E1134" s="949"/>
      <c r="F1134" s="37"/>
      <c r="G1134" s="37"/>
      <c r="H1134" s="37"/>
      <c r="I1134" s="37"/>
      <c r="J1134" s="52" t="s">
        <v>38</v>
      </c>
      <c r="K1134" s="42">
        <f>M1114</f>
        <v>15677929.89622218</v>
      </c>
      <c r="L1134" s="42">
        <f>SUM(L1116:L1133)</f>
        <v>15511353</v>
      </c>
      <c r="M1134" s="42">
        <f>SUM(M1116:M1133)</f>
        <v>15677929.89622218</v>
      </c>
      <c r="N1134" s="29">
        <f>(M1134-L1134)/L1134*100</f>
        <v>1.073903071009858</v>
      </c>
      <c r="O1134" s="28"/>
    </row>
    <row r="1136" spans="1:23" x14ac:dyDescent="0.3">
      <c r="A1136" s="511"/>
      <c r="B1136" s="523"/>
      <c r="C1136" s="520"/>
      <c r="D1136" s="596"/>
      <c r="E1136"/>
      <c r="F1136" s="3107" t="s">
        <v>815</v>
      </c>
      <c r="G1136" s="3108"/>
      <c r="H1136" s="3109"/>
      <c r="I1136" s="555" t="s">
        <v>14</v>
      </c>
      <c r="J1136" s="511"/>
      <c r="L1136" s="511"/>
      <c r="M1136" s="511"/>
      <c r="N1136" s="56"/>
      <c r="O1136" s="511"/>
      <c r="S1136" s="2671"/>
      <c r="T1136" s="2671"/>
    </row>
    <row r="1137" spans="1:20" x14ac:dyDescent="0.3">
      <c r="A1137" s="511"/>
      <c r="B1137" s="523"/>
      <c r="C1137" s="520"/>
      <c r="D1137" s="596"/>
      <c r="E1137"/>
      <c r="F1137" s="80" t="s">
        <v>111</v>
      </c>
      <c r="G1137" s="3298" t="s">
        <v>4068</v>
      </c>
      <c r="H1137" s="3298"/>
      <c r="I1137" s="1643">
        <f>M1126</f>
        <v>1338376.1519489612</v>
      </c>
      <c r="J1137" s="511"/>
      <c r="L1137" s="511"/>
      <c r="M1137" s="511"/>
      <c r="N1137" s="56"/>
      <c r="O1137" s="511" t="s">
        <v>222</v>
      </c>
    </row>
    <row r="1138" spans="1:20" x14ac:dyDescent="0.3">
      <c r="A1138" s="511"/>
      <c r="B1138" s="523"/>
      <c r="C1138" s="520"/>
      <c r="D1138" s="596"/>
      <c r="E1138"/>
      <c r="F1138" s="80" t="s">
        <v>97</v>
      </c>
      <c r="G1138" s="3298" t="s">
        <v>4068</v>
      </c>
      <c r="H1138" s="3298"/>
      <c r="I1138" s="1643">
        <f>SUM(M1116:M1117,M1119,M1124:M1125,M1128,M1129,M1122)</f>
        <v>5593278.1850950792</v>
      </c>
      <c r="J1138" s="511"/>
      <c r="L1138" s="511"/>
      <c r="M1138" s="511"/>
      <c r="N1138" s="56"/>
      <c r="O1138" s="511"/>
    </row>
    <row r="1139" spans="1:20" x14ac:dyDescent="0.3">
      <c r="A1139" s="511"/>
      <c r="B1139" s="523"/>
      <c r="C1139" s="520"/>
      <c r="D1139" s="596"/>
      <c r="E1139"/>
      <c r="F1139" s="80" t="s">
        <v>88</v>
      </c>
      <c r="G1139" s="3298" t="s">
        <v>4068</v>
      </c>
      <c r="H1139" s="3298"/>
      <c r="I1139" s="1643">
        <f>SUM(M1118,M1120,M1127,M1130,M1132:M1133)</f>
        <v>8746275.55917814</v>
      </c>
      <c r="J1139" s="511"/>
      <c r="L1139" s="511"/>
      <c r="M1139" s="511"/>
      <c r="N1139" s="56"/>
      <c r="O1139" s="511"/>
      <c r="S1139" s="2673"/>
      <c r="T1139" s="2673"/>
    </row>
    <row r="1140" spans="1:20" x14ac:dyDescent="0.3">
      <c r="A1140" s="511"/>
      <c r="B1140" s="523"/>
      <c r="C1140" s="520"/>
      <c r="D1140" s="596"/>
      <c r="E1140" s="520"/>
      <c r="F1140" s="80"/>
      <c r="G1140" s="3298"/>
      <c r="H1140" s="3298"/>
      <c r="I1140" s="530"/>
      <c r="J1140" s="511"/>
      <c r="L1140" s="511"/>
      <c r="M1140" s="511"/>
      <c r="N1140" s="56"/>
      <c r="O1140" s="511"/>
    </row>
    <row r="1141" spans="1:20" x14ac:dyDescent="0.3">
      <c r="E1141"/>
      <c r="F1141" s="1090"/>
      <c r="G1141" s="3298"/>
      <c r="H1141" s="3298"/>
      <c r="I1141" s="530"/>
      <c r="J1141" s="511"/>
    </row>
    <row r="1142" spans="1:20" x14ac:dyDescent="0.3">
      <c r="E1142"/>
      <c r="F1142" s="3175" t="s">
        <v>199</v>
      </c>
      <c r="G1142" s="3176"/>
      <c r="H1142" s="3177"/>
      <c r="I1142" s="540">
        <f>SUM(I1137:I1141)</f>
        <v>15677929.896222182</v>
      </c>
      <c r="J1142" s="42">
        <f>I1142-M1134</f>
        <v>0</v>
      </c>
    </row>
    <row r="1143" spans="1:20" x14ac:dyDescent="0.3">
      <c r="A1143" s="511"/>
      <c r="B1143" s="523"/>
      <c r="C1143" s="520"/>
      <c r="D1143" s="596"/>
      <c r="E1143"/>
      <c r="F1143" s="674"/>
      <c r="G1143" s="2214"/>
      <c r="H1143" s="2214"/>
      <c r="I1143" s="511"/>
      <c r="J1143" s="511"/>
      <c r="L1143" s="511"/>
      <c r="M1143" s="511"/>
      <c r="N1143" s="56"/>
      <c r="O1143" s="511"/>
    </row>
    <row r="1144" spans="1:20" x14ac:dyDescent="0.3">
      <c r="A1144" s="511"/>
      <c r="B1144" s="523"/>
      <c r="C1144" s="520"/>
      <c r="D1144" s="596"/>
      <c r="E1144" s="952"/>
      <c r="F1144" s="511"/>
      <c r="G1144" s="2214"/>
      <c r="H1144" s="2214"/>
      <c r="I1144" s="511"/>
      <c r="J1144" s="511"/>
      <c r="K1144" s="580"/>
      <c r="L1144" s="511"/>
      <c r="M1144" s="511"/>
      <c r="N1144" s="56"/>
      <c r="O1144" s="511"/>
    </row>
    <row r="1145" spans="1:20" x14ac:dyDescent="0.3">
      <c r="A1145" s="511"/>
      <c r="B1145" s="523"/>
      <c r="C1145" s="520"/>
      <c r="D1145" s="596"/>
      <c r="E1145" s="952"/>
      <c r="F1145" s="511"/>
      <c r="G1145" s="2214"/>
      <c r="H1145" s="2214"/>
      <c r="I1145" s="511"/>
      <c r="J1145" s="511"/>
      <c r="K1145" s="580"/>
      <c r="L1145" s="511"/>
      <c r="M1145" s="511"/>
      <c r="N1145" s="56"/>
      <c r="O1145" s="511"/>
    </row>
    <row r="1146" spans="1:20" x14ac:dyDescent="0.3">
      <c r="A1146" s="511"/>
      <c r="B1146" s="523"/>
      <c r="C1146" s="520"/>
      <c r="D1146" s="596"/>
      <c r="E1146" s="952"/>
      <c r="F1146" s="511"/>
      <c r="G1146" s="2214"/>
      <c r="H1146" s="2214"/>
      <c r="I1146" s="511"/>
      <c r="J1146" s="511"/>
      <c r="K1146" s="580"/>
      <c r="L1146" s="511"/>
      <c r="M1146" s="511"/>
      <c r="N1146" s="56"/>
      <c r="O1146" s="511"/>
    </row>
    <row r="1147" spans="1:20" x14ac:dyDescent="0.3">
      <c r="A1147" s="511"/>
      <c r="B1147" s="523"/>
      <c r="C1147" s="520"/>
      <c r="D1147" s="596"/>
      <c r="E1147" s="952"/>
      <c r="F1147" s="511"/>
      <c r="G1147" s="2214"/>
      <c r="H1147" s="2214"/>
      <c r="I1147" s="511"/>
      <c r="J1147" s="511"/>
      <c r="K1147" s="580"/>
      <c r="L1147" s="511"/>
      <c r="M1147" s="511"/>
      <c r="N1147" s="56"/>
      <c r="O1147" s="511"/>
    </row>
    <row r="1148" spans="1:20" x14ac:dyDescent="0.3">
      <c r="A1148" s="511"/>
      <c r="B1148" s="520"/>
      <c r="C1148" s="520"/>
      <c r="D1148" s="596"/>
      <c r="E1148" s="952"/>
      <c r="F1148" s="511"/>
      <c r="G1148" s="2214"/>
      <c r="H1148" s="2214"/>
      <c r="I1148" s="511"/>
      <c r="J1148" s="511"/>
      <c r="K1148" s="580"/>
      <c r="L1148" s="511"/>
      <c r="M1148" s="511"/>
      <c r="N1148" s="56"/>
      <c r="O1148" s="511"/>
    </row>
    <row r="1149" spans="1:20" x14ac:dyDescent="0.3">
      <c r="A1149" s="511"/>
      <c r="B1149" s="520"/>
      <c r="C1149" s="520"/>
      <c r="D1149" s="596"/>
      <c r="E1149" s="952"/>
      <c r="F1149" s="511"/>
      <c r="G1149" s="2214"/>
      <c r="H1149" s="2214"/>
      <c r="I1149" s="511"/>
      <c r="J1149" s="511"/>
      <c r="K1149" s="580"/>
      <c r="L1149" s="511"/>
      <c r="M1149" s="511"/>
      <c r="N1149" s="56"/>
      <c r="O1149" s="511"/>
    </row>
    <row r="1150" spans="1:20" x14ac:dyDescent="0.3">
      <c r="A1150" s="511"/>
      <c r="B1150" s="523"/>
      <c r="C1150" s="520"/>
      <c r="D1150" s="596"/>
      <c r="E1150" s="952"/>
      <c r="F1150" s="511"/>
      <c r="G1150" s="2214"/>
      <c r="H1150" s="2214"/>
      <c r="I1150" s="511"/>
      <c r="J1150" s="511"/>
      <c r="K1150" s="580"/>
      <c r="L1150" s="511"/>
      <c r="M1150" s="511"/>
      <c r="N1150" s="56"/>
      <c r="O1150" s="511"/>
    </row>
    <row r="1151" spans="1:20" x14ac:dyDescent="0.3">
      <c r="A1151" s="511"/>
      <c r="B1151" s="523"/>
      <c r="C1151" s="520"/>
      <c r="D1151" s="596"/>
      <c r="E1151" s="952"/>
      <c r="F1151" s="511"/>
      <c r="G1151" s="2214"/>
      <c r="H1151" s="2214"/>
      <c r="I1151" s="511"/>
      <c r="J1151" s="511"/>
      <c r="K1151" s="580"/>
      <c r="L1151" s="511"/>
      <c r="M1151" s="511"/>
      <c r="N1151" s="56"/>
      <c r="O1151" s="511"/>
    </row>
    <row r="1152" spans="1:20" x14ac:dyDescent="0.3">
      <c r="A1152" s="511"/>
      <c r="B1152" s="523"/>
      <c r="C1152" s="520"/>
      <c r="D1152" s="596"/>
      <c r="E1152" s="952"/>
      <c r="F1152" s="511"/>
      <c r="G1152" s="2214"/>
      <c r="H1152" s="2214"/>
      <c r="I1152" s="511"/>
      <c r="J1152" s="511"/>
      <c r="K1152" s="580"/>
      <c r="L1152" s="511"/>
      <c r="M1152" s="511"/>
      <c r="N1152" s="56"/>
      <c r="O1152" s="511"/>
    </row>
    <row r="1153" spans="1:23" ht="24.6" x14ac:dyDescent="0.3">
      <c r="A1153" s="27"/>
      <c r="B1153" s="3128"/>
      <c r="C1153" s="3128"/>
      <c r="D1153" s="3128"/>
      <c r="E1153" s="3128"/>
      <c r="F1153" s="3128"/>
      <c r="G1153" s="3128"/>
      <c r="H1153" s="3128"/>
      <c r="I1153" s="3128"/>
      <c r="J1153" s="3128"/>
      <c r="K1153" s="3128"/>
      <c r="L1153" s="3128"/>
      <c r="M1153" s="3128"/>
      <c r="N1153" s="56"/>
      <c r="O1153" s="511"/>
    </row>
    <row r="1154" spans="1:23" x14ac:dyDescent="0.3">
      <c r="A1154" s="511"/>
      <c r="B1154" s="523"/>
      <c r="C1154" s="520"/>
      <c r="D1154" s="596"/>
      <c r="E1154" s="952"/>
      <c r="F1154" s="511"/>
      <c r="G1154" s="2214"/>
      <c r="H1154" s="2214"/>
      <c r="I1154" s="511"/>
      <c r="J1154" s="511"/>
      <c r="K1154" s="580"/>
      <c r="L1154" s="511"/>
      <c r="M1154" s="511"/>
      <c r="N1154" s="56"/>
      <c r="O1154" s="511"/>
    </row>
    <row r="1155" spans="1:23" x14ac:dyDescent="0.3">
      <c r="A1155" s="511"/>
      <c r="B1155" s="523"/>
      <c r="C1155" s="520"/>
      <c r="D1155" s="596"/>
      <c r="E1155" s="952"/>
      <c r="F1155" s="511"/>
      <c r="G1155" s="2214"/>
      <c r="H1155" s="2214"/>
      <c r="I1155" s="511"/>
      <c r="J1155" s="511"/>
      <c r="K1155" s="580"/>
      <c r="L1155" s="511"/>
      <c r="M1155" s="511"/>
      <c r="N1155" s="56"/>
      <c r="O1155" s="511"/>
    </row>
    <row r="1156" spans="1:23" ht="31.2" x14ac:dyDescent="0.3">
      <c r="A1156" s="3086" t="s">
        <v>915</v>
      </c>
      <c r="B1156" s="3086"/>
      <c r="C1156" s="3086"/>
      <c r="D1156" s="3086"/>
      <c r="E1156" s="3086"/>
      <c r="F1156" s="3086"/>
      <c r="G1156" s="3086"/>
      <c r="H1156" s="3086"/>
      <c r="I1156" s="3086"/>
      <c r="J1156" s="3086"/>
      <c r="K1156" s="3086"/>
      <c r="L1156" s="3086"/>
      <c r="M1156" s="3086"/>
      <c r="N1156" s="3086"/>
      <c r="O1156" s="629" t="str">
        <f>$O$6</f>
        <v>Month August-2023</v>
      </c>
      <c r="R1156" s="1103" t="s">
        <v>4084</v>
      </c>
      <c r="S1156" s="2672" t="str">
        <f>O1156</f>
        <v>Month August-2023</v>
      </c>
      <c r="T1156" s="2672" t="s">
        <v>5037</v>
      </c>
      <c r="U1156" s="1103" t="s">
        <v>15</v>
      </c>
      <c r="V1156" s="1103" t="s">
        <v>4085</v>
      </c>
      <c r="W1156" s="1103" t="s">
        <v>17</v>
      </c>
    </row>
    <row r="1157" spans="1:23" x14ac:dyDescent="0.3">
      <c r="A1157" s="3087" t="s">
        <v>0</v>
      </c>
      <c r="B1157" s="3089" t="s">
        <v>1</v>
      </c>
      <c r="C1157" s="3091" t="s">
        <v>2</v>
      </c>
      <c r="D1157" s="3092"/>
      <c r="E1157" s="3093"/>
      <c r="F1157" s="3096" t="s">
        <v>3</v>
      </c>
      <c r="G1157" s="3091" t="s">
        <v>4</v>
      </c>
      <c r="H1157" s="3093"/>
      <c r="I1157" s="3068"/>
      <c r="J1157" s="3096" t="s">
        <v>5</v>
      </c>
      <c r="K1157" s="3091" t="s">
        <v>6</v>
      </c>
      <c r="L1157" s="3068"/>
      <c r="M1157" s="95" t="s">
        <v>29</v>
      </c>
      <c r="N1157" s="1985"/>
      <c r="O1157" s="3067" t="s">
        <v>7</v>
      </c>
    </row>
    <row r="1158" spans="1:23" ht="46.8" x14ac:dyDescent="0.3">
      <c r="A1158" s="3088"/>
      <c r="B1158" s="3090"/>
      <c r="C1158" s="3084" t="s">
        <v>824</v>
      </c>
      <c r="D1158" s="3085"/>
      <c r="E1158" s="969" t="s">
        <v>9</v>
      </c>
      <c r="F1158" s="3088"/>
      <c r="G1158" s="2218" t="str">
        <f>'NORTH-1'!G8</f>
        <v>Reading at 00.00hr 
01.08.2023</v>
      </c>
      <c r="H1158" s="2218" t="str">
        <f>'NORTH-1'!H8</f>
        <v>Reading at 00.00hr 
01.09.2023</v>
      </c>
      <c r="I1158" s="1" t="s">
        <v>10</v>
      </c>
      <c r="J1158" s="3088"/>
      <c r="K1158" s="1" t="s">
        <v>11</v>
      </c>
      <c r="L1158" s="1" t="s">
        <v>12</v>
      </c>
      <c r="M1158" s="508" t="s">
        <v>30</v>
      </c>
      <c r="N1158" s="1986" t="s">
        <v>41</v>
      </c>
      <c r="O1158" s="3068"/>
      <c r="S1158" s="2672">
        <v>15283200.000000071</v>
      </c>
      <c r="T1158" s="2672">
        <v>15283200.000000071</v>
      </c>
      <c r="U1158" s="33">
        <f>S1158-T1158</f>
        <v>0</v>
      </c>
      <c r="V1158" s="1104">
        <f>U1158/T1158*100</f>
        <v>0</v>
      </c>
      <c r="W1158" s="33" t="str">
        <f>IF(V1158&gt;40,"FAULT",IF(V1158&lt;-40,"CHECK","OK"))</f>
        <v>OK</v>
      </c>
    </row>
    <row r="1159" spans="1:23" x14ac:dyDescent="0.3">
      <c r="A1159" s="594">
        <v>1</v>
      </c>
      <c r="B1159" s="551">
        <v>2</v>
      </c>
      <c r="C1159" s="551">
        <v>3</v>
      </c>
      <c r="D1159" s="551">
        <v>4</v>
      </c>
      <c r="E1159" s="551">
        <v>5</v>
      </c>
      <c r="F1159" s="551">
        <v>6</v>
      </c>
      <c r="G1159" s="2618">
        <f>'PDB Bill AMR'!$H$5</f>
        <v>8</v>
      </c>
      <c r="H1159" s="2618">
        <f>'PDB Bill AMR'!$H$5</f>
        <v>8</v>
      </c>
      <c r="I1159" s="594" t="s">
        <v>2021</v>
      </c>
      <c r="J1159" s="594">
        <v>10</v>
      </c>
      <c r="K1159" s="2623" t="s">
        <v>2022</v>
      </c>
      <c r="L1159" s="2623" t="s">
        <v>5041</v>
      </c>
      <c r="M1159" s="594">
        <v>13</v>
      </c>
      <c r="N1159" s="594">
        <v>14</v>
      </c>
      <c r="O1159" s="594">
        <v>15</v>
      </c>
    </row>
    <row r="1160" spans="1:23" x14ac:dyDescent="0.3">
      <c r="A1160" s="519"/>
      <c r="B1160" s="513" t="s">
        <v>4328</v>
      </c>
      <c r="C1160" s="514"/>
      <c r="D1160" s="514"/>
      <c r="E1160" s="957"/>
      <c r="F1160" s="514"/>
      <c r="G1160" s="2211"/>
      <c r="H1160" s="2211"/>
      <c r="I1160" s="514"/>
      <c r="J1160" s="514"/>
      <c r="K1160" s="573"/>
      <c r="L1160" s="514"/>
      <c r="M1160" s="515"/>
      <c r="N1160" s="1987"/>
      <c r="O1160" s="507"/>
    </row>
    <row r="1161" spans="1:23" ht="26.4" x14ac:dyDescent="0.3">
      <c r="A1161" s="1341">
        <f t="shared" ref="A1161:M1161" si="197">A977</f>
        <v>12</v>
      </c>
      <c r="B1161" s="1342" t="str">
        <f t="shared" si="197"/>
        <v>33 KV Panchabati BSCIC Feeder (F3)</v>
      </c>
      <c r="C1161" s="1157">
        <f t="shared" si="197"/>
        <v>33</v>
      </c>
      <c r="D1161" s="1371" t="str">
        <f t="shared" si="197"/>
        <v>DPDC</v>
      </c>
      <c r="E1161" s="1392" t="str">
        <f t="shared" si="197"/>
        <v>H/A030701082-03</v>
      </c>
      <c r="F1161" s="1343">
        <f t="shared" si="197"/>
        <v>1</v>
      </c>
      <c r="G1161" s="1359">
        <f t="shared" ref="G1161" si="198">G977</f>
        <v>18741.026000000002</v>
      </c>
      <c r="H1161" s="1359">
        <f t="shared" si="197"/>
        <v>30073.618999999999</v>
      </c>
      <c r="I1161" s="1359">
        <f t="shared" si="197"/>
        <v>11332.592999999997</v>
      </c>
      <c r="J1161" s="1157">
        <f t="shared" si="197"/>
        <v>1000</v>
      </c>
      <c r="K1161" s="1151">
        <f t="shared" si="197"/>
        <v>0</v>
      </c>
      <c r="L1161" s="1180">
        <f t="shared" si="197"/>
        <v>11332592.999999996</v>
      </c>
      <c r="M1161" s="1180">
        <f t="shared" si="197"/>
        <v>11339872.232531069</v>
      </c>
      <c r="N1161" s="585"/>
      <c r="O1161" s="8"/>
    </row>
    <row r="1162" spans="1:23" x14ac:dyDescent="0.3">
      <c r="A1162" s="1341">
        <f t="shared" ref="A1162:M1162" si="199">A978</f>
        <v>0</v>
      </c>
      <c r="B1162" s="1342" t="str">
        <f t="shared" si="199"/>
        <v>33 KV Panchabati BSCIC Feeder (F3)</v>
      </c>
      <c r="C1162" s="1157">
        <f t="shared" si="199"/>
        <v>33</v>
      </c>
      <c r="D1162" s="1371" t="str">
        <f t="shared" si="199"/>
        <v>P. Cell</v>
      </c>
      <c r="E1162" s="1392" t="str">
        <f t="shared" si="199"/>
        <v>08993594</v>
      </c>
      <c r="F1162" s="1343">
        <f t="shared" si="199"/>
        <v>1</v>
      </c>
      <c r="G1162" s="1359">
        <f t="shared" ref="G1162" si="200">G978</f>
        <v>9728.9320000000007</v>
      </c>
      <c r="H1162" s="1359">
        <f t="shared" si="199"/>
        <v>9791.8130000000001</v>
      </c>
      <c r="I1162" s="1359">
        <f t="shared" si="199"/>
        <v>62.880999999999403</v>
      </c>
      <c r="J1162" s="1157">
        <f t="shared" si="199"/>
        <v>180000</v>
      </c>
      <c r="K1162" s="1151">
        <f t="shared" si="199"/>
        <v>0</v>
      </c>
      <c r="L1162" s="1180">
        <f t="shared" si="199"/>
        <v>11318579.999999892</v>
      </c>
      <c r="M1162" s="1180">
        <f t="shared" si="199"/>
        <v>11325850.231600158</v>
      </c>
      <c r="N1162" s="585"/>
      <c r="O1162" s="8"/>
    </row>
    <row r="1163" spans="1:23" x14ac:dyDescent="0.3">
      <c r="A1163" s="519"/>
      <c r="B1163" s="513" t="s">
        <v>2047</v>
      </c>
      <c r="C1163" s="89"/>
      <c r="D1163" s="601"/>
      <c r="E1163" s="971"/>
      <c r="F1163" s="46"/>
      <c r="G1163" s="47"/>
      <c r="H1163" s="47"/>
      <c r="I1163" s="47"/>
      <c r="J1163" s="94" t="s">
        <v>27</v>
      </c>
      <c r="K1163" s="42"/>
      <c r="L1163" s="42">
        <f>L1161</f>
        <v>11332592.999999996</v>
      </c>
      <c r="M1163" s="42">
        <f>M1161</f>
        <v>11339872.232531069</v>
      </c>
      <c r="N1163" s="1988"/>
      <c r="O1163" s="507"/>
    </row>
    <row r="1164" spans="1:23" ht="26.4" x14ac:dyDescent="0.3">
      <c r="A1164" s="1341">
        <f t="shared" ref="A1164:M1164" si="201">A440</f>
        <v>12</v>
      </c>
      <c r="B1164" s="1342" t="str">
        <f t="shared" si="201"/>
        <v>33 KV Panchabati Bscic (Feeder-2)</v>
      </c>
      <c r="C1164" s="1157">
        <f t="shared" si="201"/>
        <v>33</v>
      </c>
      <c r="D1164" s="1371" t="str">
        <f t="shared" si="201"/>
        <v>DPDC</v>
      </c>
      <c r="E1164" s="1392" t="str">
        <f t="shared" si="201"/>
        <v>H/A060300263-03</v>
      </c>
      <c r="F1164" s="1343">
        <f t="shared" si="201"/>
        <v>1</v>
      </c>
      <c r="G1164" s="1359">
        <f t="shared" ref="G1164" si="202">G440</f>
        <v>63937.809000000001</v>
      </c>
      <c r="H1164" s="1359">
        <f t="shared" si="201"/>
        <v>69594.69</v>
      </c>
      <c r="I1164" s="1359">
        <f t="shared" si="201"/>
        <v>5656.8810000000012</v>
      </c>
      <c r="J1164" s="1157">
        <f t="shared" si="201"/>
        <v>1000</v>
      </c>
      <c r="K1164" s="1151">
        <f t="shared" si="201"/>
        <v>0</v>
      </c>
      <c r="L1164" s="1180">
        <f t="shared" si="201"/>
        <v>5656881.0000000009</v>
      </c>
      <c r="M1164" s="1180">
        <f t="shared" si="201"/>
        <v>5669902.8328704499</v>
      </c>
      <c r="N1164" s="585"/>
      <c r="O1164" s="8"/>
    </row>
    <row r="1165" spans="1:23" x14ac:dyDescent="0.3">
      <c r="A1165" s="1345">
        <f t="shared" ref="A1165:M1165" si="203">A441</f>
        <v>0</v>
      </c>
      <c r="B1165" s="1342">
        <f t="shared" si="203"/>
        <v>0</v>
      </c>
      <c r="C1165" s="1157">
        <f t="shared" si="203"/>
        <v>33</v>
      </c>
      <c r="D1165" s="1371" t="str">
        <f t="shared" si="203"/>
        <v>P. Cell</v>
      </c>
      <c r="E1165" s="1392" t="str">
        <f t="shared" si="203"/>
        <v>08993580</v>
      </c>
      <c r="F1165" s="1343">
        <f t="shared" si="203"/>
        <v>1.5</v>
      </c>
      <c r="G1165" s="1359">
        <f t="shared" ref="G1165" si="204">G441</f>
        <v>1345.0239999999999</v>
      </c>
      <c r="H1165" s="1359">
        <f t="shared" si="203"/>
        <v>1366.01</v>
      </c>
      <c r="I1165" s="1359">
        <f t="shared" si="203"/>
        <v>20.986000000000104</v>
      </c>
      <c r="J1165" s="1157">
        <f t="shared" si="203"/>
        <v>180000</v>
      </c>
      <c r="K1165" s="1151">
        <f t="shared" si="203"/>
        <v>0</v>
      </c>
      <c r="L1165" s="1180">
        <f t="shared" si="203"/>
        <v>5666220.0000000279</v>
      </c>
      <c r="M1165" s="1180">
        <f t="shared" si="203"/>
        <v>5679263.330741331</v>
      </c>
      <c r="N1165" s="585"/>
      <c r="O1165" s="507"/>
    </row>
    <row r="1166" spans="1:23" x14ac:dyDescent="0.3">
      <c r="A1166" s="519"/>
      <c r="B1166" s="100"/>
      <c r="C1166" s="89"/>
      <c r="D1166" s="601"/>
      <c r="E1166" s="971"/>
      <c r="F1166" s="46"/>
      <c r="G1166" s="47"/>
      <c r="H1166" s="47"/>
      <c r="I1166" s="47"/>
      <c r="J1166" s="94" t="s">
        <v>27</v>
      </c>
      <c r="K1166" s="42">
        <f>K1164+K1162</f>
        <v>0</v>
      </c>
      <c r="L1166" s="42">
        <f>L1164</f>
        <v>5656881.0000000009</v>
      </c>
      <c r="M1166" s="42">
        <f>M1164</f>
        <v>5669902.8328704499</v>
      </c>
      <c r="N1166" s="1988"/>
      <c r="O1166" s="507"/>
    </row>
    <row r="1167" spans="1:23" ht="23.4" customHeight="1" x14ac:dyDescent="0.3">
      <c r="A1167" s="507"/>
      <c r="B1167" s="513" t="s">
        <v>4522</v>
      </c>
      <c r="C1167" s="514"/>
      <c r="D1167" s="514"/>
      <c r="E1167" s="957"/>
      <c r="F1167" s="514"/>
      <c r="G1167" s="2211"/>
      <c r="H1167" s="2211"/>
      <c r="I1167" s="514"/>
      <c r="J1167" s="607" t="s">
        <v>27</v>
      </c>
      <c r="K1167" s="608"/>
      <c r="L1167" s="609">
        <f>L1163+L1166</f>
        <v>16989473.999999996</v>
      </c>
      <c r="M1167" s="609">
        <f>M1163+M1166</f>
        <v>17009775.065401517</v>
      </c>
      <c r="N1167" s="1987"/>
      <c r="O1167" s="11"/>
    </row>
    <row r="1168" spans="1:23" x14ac:dyDescent="0.3">
      <c r="A1168" s="507">
        <v>3</v>
      </c>
      <c r="B1168" s="98" t="s">
        <v>1897</v>
      </c>
      <c r="C1168" s="51">
        <v>33</v>
      </c>
      <c r="D1168" s="934" t="s">
        <v>282</v>
      </c>
      <c r="E1168" s="964" t="s">
        <v>1898</v>
      </c>
      <c r="F1168" s="3">
        <v>1</v>
      </c>
      <c r="G1168" s="20">
        <v>81538.162689999997</v>
      </c>
      <c r="H1168" s="20">
        <v>82654.171430000002</v>
      </c>
      <c r="I1168" s="19">
        <f>H1168-G1168</f>
        <v>1116.0087400000048</v>
      </c>
      <c r="J1168" s="507">
        <v>4000</v>
      </c>
      <c r="K1168" s="574">
        <f>F1168*I1168*J1168</f>
        <v>4464034.9600000195</v>
      </c>
      <c r="L1168" s="21"/>
      <c r="M1168" s="21"/>
      <c r="N1168" s="585"/>
      <c r="O1168" s="11"/>
    </row>
    <row r="1169" spans="1:15" ht="26.4" x14ac:dyDescent="0.3">
      <c r="A1169" s="507">
        <v>6</v>
      </c>
      <c r="B1169" s="98" t="s">
        <v>1902</v>
      </c>
      <c r="C1169" s="51">
        <v>33</v>
      </c>
      <c r="D1169" s="935" t="s">
        <v>1669</v>
      </c>
      <c r="E1169" s="964" t="s">
        <v>1612</v>
      </c>
      <c r="F1169" s="3">
        <v>1.5</v>
      </c>
      <c r="G1169" s="20">
        <v>113039.175</v>
      </c>
      <c r="H1169" s="20">
        <v>113039.175</v>
      </c>
      <c r="I1169" s="19">
        <f>H1169-G1169</f>
        <v>0</v>
      </c>
      <c r="J1169" s="507">
        <v>1000</v>
      </c>
      <c r="K1169" s="574">
        <f>F1169*I1169*J1169</f>
        <v>0</v>
      </c>
      <c r="L1169" s="21"/>
      <c r="M1169" s="21"/>
      <c r="N1169" s="585"/>
      <c r="O1169" s="11"/>
    </row>
    <row r="1170" spans="1:15" x14ac:dyDescent="0.3">
      <c r="A1170" s="507"/>
      <c r="B1170" s="98"/>
      <c r="C1170" s="51">
        <v>33</v>
      </c>
      <c r="D1170" s="936" t="s">
        <v>1341</v>
      </c>
      <c r="E1170" s="964" t="s">
        <v>1903</v>
      </c>
      <c r="F1170" s="3">
        <v>1</v>
      </c>
      <c r="G1170" s="20">
        <v>4138.6899999999996</v>
      </c>
      <c r="H1170" s="20">
        <v>4198.7524999999996</v>
      </c>
      <c r="I1170" s="19">
        <f>H1170-G1170</f>
        <v>60.0625</v>
      </c>
      <c r="J1170" s="507">
        <v>180000</v>
      </c>
      <c r="K1170" s="574">
        <f>F1170*I1170*J1170</f>
        <v>10811250</v>
      </c>
      <c r="L1170" s="21"/>
      <c r="M1170" s="21"/>
      <c r="N1170" s="585"/>
      <c r="O1170" s="11"/>
    </row>
    <row r="1171" spans="1:15" x14ac:dyDescent="0.3">
      <c r="A1171" s="507"/>
      <c r="B1171" s="100"/>
      <c r="C1171" s="89"/>
      <c r="D1171" s="601"/>
      <c r="E1171" s="971"/>
      <c r="F1171" s="46"/>
      <c r="G1171" s="47">
        <v>0</v>
      </c>
      <c r="H1171" s="47">
        <v>0</v>
      </c>
      <c r="I1171" s="35"/>
      <c r="J1171" s="94" t="s">
        <v>27</v>
      </c>
      <c r="K1171" s="42">
        <f>K1169+K1168</f>
        <v>4464034.9600000195</v>
      </c>
      <c r="L1171" s="42">
        <f>SUM(L1168:L1170)</f>
        <v>0</v>
      </c>
      <c r="M1171" s="42">
        <f>SUM(M1168:M1170)</f>
        <v>0</v>
      </c>
      <c r="N1171" s="1989"/>
      <c r="O1171" s="11"/>
    </row>
    <row r="1172" spans="1:15" x14ac:dyDescent="0.3">
      <c r="A1172" s="507"/>
      <c r="B1172" s="532" t="s">
        <v>4523</v>
      </c>
      <c r="C1172" s="533"/>
      <c r="D1172" s="533"/>
      <c r="E1172" s="963"/>
      <c r="F1172" s="533"/>
      <c r="G1172" s="2216">
        <v>0</v>
      </c>
      <c r="H1172" s="2216">
        <v>0</v>
      </c>
      <c r="I1172" s="533"/>
      <c r="J1172" s="533"/>
      <c r="K1172" s="578"/>
      <c r="L1172" s="533"/>
      <c r="M1172" s="536"/>
      <c r="N1172" s="1982"/>
      <c r="O1172" s="7"/>
    </row>
    <row r="1173" spans="1:15" x14ac:dyDescent="0.3">
      <c r="A1173" s="507"/>
      <c r="B1173" s="98" t="s">
        <v>796</v>
      </c>
      <c r="C1173" s="51">
        <v>33</v>
      </c>
      <c r="D1173" s="3132" t="s">
        <v>800</v>
      </c>
      <c r="E1173" s="975"/>
      <c r="F1173" s="3"/>
      <c r="G1173" s="4">
        <v>0</v>
      </c>
      <c r="H1173" s="4">
        <v>0</v>
      </c>
      <c r="I1173" s="4"/>
      <c r="J1173" s="507"/>
      <c r="K1173" s="574"/>
      <c r="L1173" s="15">
        <f>J1173*I1173*F1173</f>
        <v>0</v>
      </c>
      <c r="M1173" s="6"/>
      <c r="N1173" s="574"/>
      <c r="O1173" s="507"/>
    </row>
    <row r="1174" spans="1:15" x14ac:dyDescent="0.3">
      <c r="A1174" s="507"/>
      <c r="B1174" s="98" t="s">
        <v>795</v>
      </c>
      <c r="C1174" s="51">
        <v>33</v>
      </c>
      <c r="D1174" s="3133"/>
      <c r="E1174" s="975"/>
      <c r="F1174" s="3"/>
      <c r="G1174" s="4">
        <v>0</v>
      </c>
      <c r="H1174" s="4">
        <v>0</v>
      </c>
      <c r="I1174" s="4"/>
      <c r="J1174" s="507"/>
      <c r="K1174" s="574"/>
      <c r="L1174" s="15">
        <f>J1174*I1174*F1174</f>
        <v>0</v>
      </c>
      <c r="M1174" s="15"/>
      <c r="N1174" s="3"/>
      <c r="O1174" s="507"/>
    </row>
    <row r="1175" spans="1:15" x14ac:dyDescent="0.3">
      <c r="A1175" s="507"/>
      <c r="B1175" s="93"/>
      <c r="C1175" s="87"/>
      <c r="D1175" s="87"/>
      <c r="E1175" s="948"/>
      <c r="F1175" s="36"/>
      <c r="G1175" s="36">
        <v>0</v>
      </c>
      <c r="H1175" s="36">
        <v>0</v>
      </c>
      <c r="I1175" s="36"/>
      <c r="J1175" s="93" t="s">
        <v>262</v>
      </c>
      <c r="K1175" s="577"/>
      <c r="L1175" s="54">
        <f>SUM(L1173:L1174)</f>
        <v>0</v>
      </c>
      <c r="M1175" s="521"/>
      <c r="N1175" s="507"/>
      <c r="O1175" s="507"/>
    </row>
    <row r="1176" spans="1:15" x14ac:dyDescent="0.3">
      <c r="A1176" s="507"/>
      <c r="B1176" s="100"/>
      <c r="C1176" s="89"/>
      <c r="D1176" s="601"/>
      <c r="E1176" s="971"/>
      <c r="F1176" s="46"/>
      <c r="G1176" s="47">
        <v>0</v>
      </c>
      <c r="H1176" s="47">
        <v>0</v>
      </c>
      <c r="I1176" s="35"/>
      <c r="J1176" s="94"/>
      <c r="K1176" s="584"/>
      <c r="L1176" s="42"/>
      <c r="M1176" s="42"/>
      <c r="N1176" s="1989"/>
      <c r="O1176" s="11"/>
    </row>
    <row r="1177" spans="1:15" x14ac:dyDescent="0.3">
      <c r="A1177" s="524"/>
      <c r="B1177" s="532" t="s">
        <v>4524</v>
      </c>
      <c r="C1177" s="533"/>
      <c r="D1177" s="533"/>
      <c r="E1177" s="963"/>
      <c r="F1177" s="533"/>
      <c r="G1177" s="2216">
        <v>0</v>
      </c>
      <c r="H1177" s="2216">
        <v>0</v>
      </c>
      <c r="I1177" s="533"/>
      <c r="J1177" s="49"/>
      <c r="K1177" s="587"/>
      <c r="L1177" s="50"/>
      <c r="M1177" s="50"/>
      <c r="N1177" s="1982"/>
      <c r="O1177" s="11"/>
    </row>
    <row r="1178" spans="1:15" ht="25.5" customHeight="1" x14ac:dyDescent="0.3">
      <c r="A1178" s="507">
        <v>5</v>
      </c>
      <c r="B1178" s="98" t="s">
        <v>1899</v>
      </c>
      <c r="C1178" s="51">
        <v>33</v>
      </c>
      <c r="D1178" s="1000" t="s">
        <v>1669</v>
      </c>
      <c r="E1178" s="964" t="s">
        <v>1900</v>
      </c>
      <c r="F1178" s="3">
        <v>1</v>
      </c>
      <c r="G1178" s="20">
        <v>0</v>
      </c>
      <c r="H1178" s="20">
        <v>0</v>
      </c>
      <c r="I1178" s="20">
        <f>H1178-G1178</f>
        <v>0</v>
      </c>
      <c r="J1178" s="30">
        <v>1000</v>
      </c>
      <c r="K1178" s="585"/>
      <c r="L1178" s="21">
        <f>F1178*I1178*J1178</f>
        <v>0</v>
      </c>
      <c r="M1178" s="21"/>
      <c r="N1178" s="1972"/>
      <c r="O1178" s="11"/>
    </row>
    <row r="1179" spans="1:15" ht="25.5" customHeight="1" x14ac:dyDescent="0.3">
      <c r="A1179" s="507"/>
      <c r="B1179" s="98"/>
      <c r="C1179" s="51">
        <v>33</v>
      </c>
      <c r="D1179" s="1000" t="s">
        <v>1341</v>
      </c>
      <c r="E1179" s="964" t="s">
        <v>1901</v>
      </c>
      <c r="F1179" s="3">
        <v>1</v>
      </c>
      <c r="G1179" s="20">
        <v>4292.5688</v>
      </c>
      <c r="H1179" s="20">
        <v>4318.5087999999996</v>
      </c>
      <c r="I1179" s="20">
        <f>H1179-G1179</f>
        <v>25.9399999999996</v>
      </c>
      <c r="J1179" s="30">
        <v>180000</v>
      </c>
      <c r="K1179" s="585"/>
      <c r="L1179" s="21">
        <f>F1179*I1179*J1179</f>
        <v>4669199.9999999283</v>
      </c>
      <c r="M1179" s="21"/>
      <c r="N1179" s="1972"/>
      <c r="O1179" s="11"/>
    </row>
    <row r="1180" spans="1:15" ht="25.5" customHeight="1" x14ac:dyDescent="0.3">
      <c r="A1180" s="507">
        <v>7</v>
      </c>
      <c r="B1180" s="98" t="s">
        <v>1904</v>
      </c>
      <c r="C1180" s="51">
        <v>33</v>
      </c>
      <c r="D1180" s="1000" t="s">
        <v>1669</v>
      </c>
      <c r="E1180" s="964" t="s">
        <v>1905</v>
      </c>
      <c r="F1180" s="3">
        <v>1</v>
      </c>
      <c r="G1180" s="20">
        <v>39412.298000000003</v>
      </c>
      <c r="H1180" s="20">
        <v>44994.911</v>
      </c>
      <c r="I1180" s="20">
        <f>H1180-G1180</f>
        <v>5582.6129999999976</v>
      </c>
      <c r="J1180" s="30">
        <v>1000</v>
      </c>
      <c r="K1180" s="585"/>
      <c r="L1180" s="21">
        <f>F1180*I1180*J1180</f>
        <v>5582612.9999999972</v>
      </c>
      <c r="M1180" s="21"/>
      <c r="N1180" s="1972"/>
      <c r="O1180" s="11"/>
    </row>
    <row r="1181" spans="1:15" x14ac:dyDescent="0.3">
      <c r="A1181" s="507"/>
      <c r="B1181" s="98"/>
      <c r="C1181" s="51">
        <v>33</v>
      </c>
      <c r="D1181" s="1000" t="s">
        <v>1341</v>
      </c>
      <c r="E1181" s="964" t="s">
        <v>1906</v>
      </c>
      <c r="F1181" s="3">
        <v>1</v>
      </c>
      <c r="G1181" s="20">
        <v>4476.1315999999997</v>
      </c>
      <c r="H1181" s="20">
        <v>4533.1934000000001</v>
      </c>
      <c r="I1181" s="20">
        <f>H1181-G1181</f>
        <v>57.061800000000403</v>
      </c>
      <c r="J1181" s="30">
        <v>90000</v>
      </c>
      <c r="K1181" s="585"/>
      <c r="L1181" s="21">
        <f>F1181*I1181*J1181</f>
        <v>5135562.0000000363</v>
      </c>
      <c r="M1181" s="21"/>
      <c r="N1181" s="1972"/>
      <c r="O1181" s="11"/>
    </row>
    <row r="1182" spans="1:15" x14ac:dyDescent="0.3">
      <c r="A1182" s="507">
        <v>8</v>
      </c>
      <c r="B1182" s="98" t="s">
        <v>1907</v>
      </c>
      <c r="C1182" s="51">
        <v>33</v>
      </c>
      <c r="D1182" s="1000" t="s">
        <v>282</v>
      </c>
      <c r="E1182" s="964" t="s">
        <v>1908</v>
      </c>
      <c r="F1182" s="3">
        <v>1</v>
      </c>
      <c r="G1182" s="20">
        <v>425384.89497999998</v>
      </c>
      <c r="H1182" s="20">
        <v>430788.22862000001</v>
      </c>
      <c r="I1182" s="20">
        <f>H1182-G1182</f>
        <v>5403.3336400000262</v>
      </c>
      <c r="J1182" s="30">
        <v>1000</v>
      </c>
      <c r="K1182" s="585"/>
      <c r="L1182" s="21">
        <f>F1182*I1182*J1182</f>
        <v>5403333.6400000267</v>
      </c>
      <c r="M1182" s="21"/>
      <c r="N1182" s="1972"/>
      <c r="O1182" s="11"/>
    </row>
    <row r="1183" spans="1:15" x14ac:dyDescent="0.3">
      <c r="A1183" s="524"/>
      <c r="B1183" s="94"/>
      <c r="C1183" s="88"/>
      <c r="D1183" s="88"/>
      <c r="E1183" s="949"/>
      <c r="F1183" s="37"/>
      <c r="G1183" s="37"/>
      <c r="H1183" s="37"/>
      <c r="I1183" s="37"/>
      <c r="J1183" s="94" t="s">
        <v>27</v>
      </c>
      <c r="K1183" s="586"/>
      <c r="L1183" s="42">
        <f>L1182+L1180+L1179</f>
        <v>15655146.639999952</v>
      </c>
      <c r="M1183" s="42"/>
      <c r="N1183" s="29"/>
      <c r="O1183" s="11"/>
    </row>
    <row r="1184" spans="1:15" ht="16.2" thickBot="1" x14ac:dyDescent="0.35">
      <c r="A1184" s="580"/>
      <c r="B1184" s="611"/>
      <c r="C1184" s="90"/>
      <c r="D1184" s="90"/>
      <c r="E1184" s="950"/>
      <c r="F1184" s="612"/>
      <c r="G1184" s="612"/>
      <c r="H1184" s="612"/>
      <c r="I1184" s="612"/>
      <c r="J1184" s="611"/>
      <c r="K1184" s="613"/>
      <c r="L1184" s="614"/>
      <c r="M1184" s="614"/>
      <c r="N1184" s="1988"/>
      <c r="O1184" s="615"/>
    </row>
    <row r="1185" spans="1:23" x14ac:dyDescent="0.3">
      <c r="A1185" s="580"/>
      <c r="B1185" s="3099" t="s">
        <v>1048</v>
      </c>
      <c r="C1185" s="3100"/>
      <c r="D1185" s="561" t="s">
        <v>14</v>
      </c>
      <c r="F1185" s="3101" t="s">
        <v>2034</v>
      </c>
      <c r="G1185" s="3102"/>
      <c r="H1185" s="3103"/>
      <c r="I1185" s="561" t="s">
        <v>14</v>
      </c>
      <c r="J1185" s="511"/>
      <c r="K1185" s="3105" t="s">
        <v>4714</v>
      </c>
      <c r="L1185" s="3106"/>
      <c r="M1185" s="562" t="s">
        <v>14</v>
      </c>
      <c r="N1185" s="1988"/>
      <c r="O1185" s="615"/>
    </row>
    <row r="1186" spans="1:23" x14ac:dyDescent="0.3">
      <c r="A1186" s="580"/>
      <c r="B1186" s="3112" t="str">
        <f>B1160</f>
        <v>SITALAKHYA 33 KV SIDE</v>
      </c>
      <c r="C1186" s="3113"/>
      <c r="D1186" s="567">
        <f>M1163</f>
        <v>11339872.232531069</v>
      </c>
      <c r="F1186" s="3114" t="s">
        <v>810</v>
      </c>
      <c r="G1186" s="3115"/>
      <c r="H1186" s="3116"/>
      <c r="I1186" s="563">
        <f>L1175</f>
        <v>0</v>
      </c>
      <c r="J1186" s="511"/>
      <c r="K1186" s="3117" t="str">
        <f>F1187</f>
        <v xml:space="preserve"> 33 KV NET IMPORT</v>
      </c>
      <c r="L1186" s="3118"/>
      <c r="M1186" s="565">
        <f>I1187</f>
        <v>17009775.065401517</v>
      </c>
      <c r="N1186" s="1988"/>
      <c r="O1186" s="615"/>
    </row>
    <row r="1187" spans="1:23" x14ac:dyDescent="0.3">
      <c r="A1187" s="580"/>
      <c r="B1187" s="3112" t="str">
        <f>B1163</f>
        <v>MATUAIL 33 KV SIDE</v>
      </c>
      <c r="C1187" s="3113"/>
      <c r="D1187" s="616">
        <f>M1166</f>
        <v>5669902.8328704499</v>
      </c>
      <c r="F1187" s="3114" t="s">
        <v>2034</v>
      </c>
      <c r="G1187" s="3115"/>
      <c r="H1187" s="3116"/>
      <c r="I1187" s="563">
        <f>D1190-I1186</f>
        <v>17009775.065401517</v>
      </c>
      <c r="J1187" s="511"/>
      <c r="K1187" s="3119" t="s">
        <v>4715</v>
      </c>
      <c r="L1187" s="3120"/>
      <c r="M1187" s="563">
        <f>L1183</f>
        <v>15655146.639999952</v>
      </c>
      <c r="N1187" s="1988"/>
      <c r="O1187" s="615"/>
    </row>
    <row r="1188" spans="1:23" x14ac:dyDescent="0.3">
      <c r="A1188" s="580"/>
      <c r="B1188" s="3112"/>
      <c r="C1188" s="3113"/>
      <c r="D1188" s="597"/>
      <c r="J1188" s="511"/>
      <c r="K1188" s="3121" t="s">
        <v>267</v>
      </c>
      <c r="L1188" s="3122"/>
      <c r="M1188" s="563">
        <f>M1186-M1187</f>
        <v>1354628.4254015647</v>
      </c>
      <c r="N1188" s="1988"/>
      <c r="O1188" s="615"/>
    </row>
    <row r="1189" spans="1:23" ht="16.2" thickBot="1" x14ac:dyDescent="0.35">
      <c r="A1189" s="580"/>
      <c r="B1189" s="3112"/>
      <c r="C1189" s="3113"/>
      <c r="D1189" s="598"/>
      <c r="J1189" s="511"/>
      <c r="K1189" s="3123" t="s">
        <v>268</v>
      </c>
      <c r="L1189" s="3124"/>
      <c r="M1189" s="566">
        <f>M1188/M1186</f>
        <v>7.9638232733419662E-2</v>
      </c>
      <c r="N1189" s="1988"/>
      <c r="O1189" s="615"/>
    </row>
    <row r="1190" spans="1:23" ht="16.2" thickBot="1" x14ac:dyDescent="0.35">
      <c r="A1190" s="580"/>
      <c r="B1190" s="3125" t="s">
        <v>799</v>
      </c>
      <c r="C1190" s="3126"/>
      <c r="D1190" s="564">
        <f>SUM(D1186:D1189)</f>
        <v>17009775.065401517</v>
      </c>
      <c r="F1190" s="511"/>
      <c r="G1190" s="2214"/>
      <c r="H1190" s="2214"/>
      <c r="I1190" s="511"/>
      <c r="J1190" s="511"/>
      <c r="K1190" s="580"/>
      <c r="L1190" s="511"/>
      <c r="M1190" s="511"/>
      <c r="N1190" s="1988"/>
      <c r="O1190" s="615"/>
    </row>
    <row r="1191" spans="1:23" x14ac:dyDescent="0.3">
      <c r="A1191" s="580"/>
      <c r="B1191" s="611"/>
      <c r="C1191" s="90"/>
      <c r="D1191" s="90"/>
      <c r="E1191" s="950"/>
      <c r="F1191" s="612"/>
      <c r="G1191" s="612"/>
      <c r="H1191" s="612"/>
      <c r="I1191" s="612"/>
      <c r="J1191" s="611"/>
      <c r="K1191" s="613"/>
      <c r="L1191" s="614"/>
      <c r="M1191" s="614"/>
      <c r="N1191" s="1988"/>
      <c r="O1191" s="615"/>
    </row>
    <row r="1192" spans="1:23" x14ac:dyDescent="0.3">
      <c r="A1192" s="511"/>
      <c r="B1192" s="520"/>
      <c r="C1192" s="511"/>
      <c r="D1192" s="603"/>
      <c r="E1192" s="977"/>
      <c r="F1192" s="511"/>
      <c r="G1192" s="2214"/>
      <c r="H1192" s="2214"/>
      <c r="I1192" s="511"/>
      <c r="J1192" s="511"/>
      <c r="K1192" s="580"/>
      <c r="L1192" s="511"/>
      <c r="M1192" s="511"/>
      <c r="N1192" s="56"/>
      <c r="O1192" s="511"/>
    </row>
    <row r="1193" spans="1:23" x14ac:dyDescent="0.3">
      <c r="A1193" s="511"/>
      <c r="B1193" s="520"/>
      <c r="C1193" s="511"/>
      <c r="D1193" s="603"/>
      <c r="E1193" s="977"/>
      <c r="F1193" s="511"/>
      <c r="G1193" s="2214"/>
      <c r="H1193" s="2214"/>
      <c r="I1193" s="511"/>
      <c r="J1193" s="511"/>
      <c r="K1193" s="580"/>
      <c r="L1193" s="511"/>
      <c r="M1193" s="511"/>
      <c r="N1193" s="56"/>
      <c r="O1193" s="511"/>
    </row>
    <row r="1194" spans="1:23" ht="31.2" x14ac:dyDescent="0.3">
      <c r="A1194" s="3086" t="s">
        <v>916</v>
      </c>
      <c r="B1194" s="3086"/>
      <c r="C1194" s="3086"/>
      <c r="D1194" s="3086"/>
      <c r="E1194" s="3086"/>
      <c r="F1194" s="3086"/>
      <c r="G1194" s="3086"/>
      <c r="H1194" s="3086"/>
      <c r="I1194" s="3086"/>
      <c r="J1194" s="3086"/>
      <c r="K1194" s="3086"/>
      <c r="L1194" s="3086"/>
      <c r="M1194" s="3086"/>
      <c r="N1194" s="3086"/>
      <c r="O1194" s="629" t="str">
        <f>$O$6</f>
        <v>Month August-2023</v>
      </c>
      <c r="R1194" s="1103" t="s">
        <v>4084</v>
      </c>
      <c r="S1194" s="2672" t="str">
        <f>O1194</f>
        <v>Month August-2023</v>
      </c>
      <c r="T1194" s="2672" t="s">
        <v>5037</v>
      </c>
      <c r="U1194" s="1103" t="s">
        <v>15</v>
      </c>
      <c r="V1194" s="1103" t="s">
        <v>4085</v>
      </c>
      <c r="W1194" s="1103" t="s">
        <v>17</v>
      </c>
    </row>
    <row r="1195" spans="1:23" x14ac:dyDescent="0.3">
      <c r="A1195" s="3087" t="s">
        <v>0</v>
      </c>
      <c r="B1195" s="3089" t="s">
        <v>1</v>
      </c>
      <c r="C1195" s="3091" t="s">
        <v>2</v>
      </c>
      <c r="D1195" s="3092"/>
      <c r="E1195" s="3093"/>
      <c r="F1195" s="3096" t="s">
        <v>3</v>
      </c>
      <c r="G1195" s="3091" t="s">
        <v>4</v>
      </c>
      <c r="H1195" s="3093"/>
      <c r="I1195" s="3068"/>
      <c r="J1195" s="3096" t="s">
        <v>5</v>
      </c>
      <c r="K1195" s="3091" t="s">
        <v>6</v>
      </c>
      <c r="L1195" s="3068"/>
      <c r="M1195" s="95" t="s">
        <v>29</v>
      </c>
      <c r="N1195" s="1985"/>
      <c r="O1195" s="3067" t="s">
        <v>7</v>
      </c>
    </row>
    <row r="1196" spans="1:23" ht="46.8" x14ac:dyDescent="0.3">
      <c r="A1196" s="3088"/>
      <c r="B1196" s="3090"/>
      <c r="C1196" s="3084" t="s">
        <v>824</v>
      </c>
      <c r="D1196" s="3085"/>
      <c r="E1196" s="969" t="s">
        <v>9</v>
      </c>
      <c r="F1196" s="3088"/>
      <c r="G1196" s="2218" t="str">
        <f>'NORTH-1'!G8</f>
        <v>Reading at 00.00hr 
01.08.2023</v>
      </c>
      <c r="H1196" s="2218" t="str">
        <f>'NORTH-1'!H8</f>
        <v>Reading at 00.00hr 
01.09.2023</v>
      </c>
      <c r="I1196" s="1" t="s">
        <v>10</v>
      </c>
      <c r="J1196" s="3088"/>
      <c r="K1196" s="1" t="s">
        <v>11</v>
      </c>
      <c r="L1196" s="1" t="s">
        <v>12</v>
      </c>
      <c r="M1196" s="508" t="s">
        <v>30</v>
      </c>
      <c r="N1196" s="1986" t="s">
        <v>41</v>
      </c>
      <c r="O1196" s="3068"/>
      <c r="S1196" s="2672">
        <v>15283200.000000071</v>
      </c>
      <c r="T1196" s="2672">
        <v>15283200.000000071</v>
      </c>
      <c r="U1196" s="33">
        <f>S1196-T1196</f>
        <v>0</v>
      </c>
      <c r="V1196" s="1104">
        <f>U1196/T1196*100</f>
        <v>0</v>
      </c>
      <c r="W1196" s="33" t="str">
        <f>IF(V1196&gt;40,"FAULT",IF(V1196&lt;-40,"CHECK","OK"))</f>
        <v>OK</v>
      </c>
    </row>
    <row r="1197" spans="1:23" x14ac:dyDescent="0.3">
      <c r="A1197" s="594">
        <v>1</v>
      </c>
      <c r="B1197" s="551">
        <v>2</v>
      </c>
      <c r="C1197" s="551">
        <v>3</v>
      </c>
      <c r="D1197" s="551">
        <v>4</v>
      </c>
      <c r="E1197" s="551">
        <v>5</v>
      </c>
      <c r="F1197" s="551">
        <v>6</v>
      </c>
      <c r="G1197" s="2618">
        <f>'PDB Bill AMR'!$H$5</f>
        <v>8</v>
      </c>
      <c r="H1197" s="2618">
        <f>'PDB Bill AMR'!$H$5</f>
        <v>8</v>
      </c>
      <c r="I1197" s="594" t="s">
        <v>2021</v>
      </c>
      <c r="J1197" s="594">
        <v>10</v>
      </c>
      <c r="K1197" s="2623" t="s">
        <v>2022</v>
      </c>
      <c r="L1197" s="2623" t="s">
        <v>5041</v>
      </c>
      <c r="M1197" s="594">
        <v>13</v>
      </c>
      <c r="N1197" s="594">
        <v>14</v>
      </c>
      <c r="O1197" s="594">
        <v>15</v>
      </c>
      <c r="S1197" s="2671"/>
      <c r="T1197" s="2671"/>
      <c r="V1197" s="1104"/>
      <c r="W1197" s="33"/>
    </row>
    <row r="1198" spans="1:23" x14ac:dyDescent="0.3">
      <c r="A1198" s="519"/>
      <c r="B1198" s="513" t="s">
        <v>4525</v>
      </c>
      <c r="C1198" s="514"/>
      <c r="D1198" s="514"/>
      <c r="E1198" s="957"/>
      <c r="F1198" s="514"/>
      <c r="G1198" s="2211"/>
      <c r="H1198" s="2211"/>
      <c r="I1198" s="514"/>
      <c r="J1198" s="514"/>
      <c r="K1198" s="573"/>
      <c r="L1198" s="514"/>
      <c r="M1198" s="515"/>
      <c r="N1198" s="1987"/>
      <c r="O1198" s="507"/>
      <c r="V1198" s="1104"/>
      <c r="W1198" s="33"/>
    </row>
    <row r="1199" spans="1:23" x14ac:dyDescent="0.3">
      <c r="A1199" s="519">
        <v>9</v>
      </c>
      <c r="B1199" s="98" t="s">
        <v>1909</v>
      </c>
      <c r="C1199" s="51">
        <v>11</v>
      </c>
      <c r="D1199" s="934"/>
      <c r="E1199" s="964">
        <v>51426632</v>
      </c>
      <c r="F1199" s="3">
        <v>1</v>
      </c>
      <c r="G1199" s="20">
        <v>3726568</v>
      </c>
      <c r="H1199" s="20">
        <v>3786782</v>
      </c>
      <c r="I1199" s="20">
        <f>H1199-G1199</f>
        <v>60214</v>
      </c>
      <c r="J1199" s="507">
        <v>90</v>
      </c>
      <c r="K1199" s="574">
        <f>F1199*I1199*J1199</f>
        <v>5419260</v>
      </c>
      <c r="L1199" s="21"/>
      <c r="M1199" s="21">
        <f>K1199*$I$1187/$K$1202</f>
        <v>5623601.7997479159</v>
      </c>
      <c r="N1199" s="585"/>
      <c r="O1199" s="507"/>
      <c r="V1199" s="1104"/>
      <c r="W1199" s="33"/>
    </row>
    <row r="1200" spans="1:23" x14ac:dyDescent="0.3">
      <c r="A1200" s="519">
        <v>16</v>
      </c>
      <c r="B1200" s="98" t="s">
        <v>1922</v>
      </c>
      <c r="C1200" s="51">
        <v>11</v>
      </c>
      <c r="D1200" s="935"/>
      <c r="E1200" s="964" t="s">
        <v>1923</v>
      </c>
      <c r="F1200" s="3">
        <v>1</v>
      </c>
      <c r="G1200" s="20">
        <v>3844.1774</v>
      </c>
      <c r="H1200" s="20">
        <v>3904.7703999999999</v>
      </c>
      <c r="I1200" s="20">
        <f>H1200-G1200</f>
        <v>60.592999999999847</v>
      </c>
      <c r="J1200" s="507">
        <v>90000</v>
      </c>
      <c r="K1200" s="574">
        <f>F1200*I1200*J1200</f>
        <v>5453369.999999986</v>
      </c>
      <c r="L1200" s="21"/>
      <c r="M1200" s="21">
        <f t="shared" ref="M1200:M1201" si="205">K1200*$I$1187/$K$1202</f>
        <v>5658997.9714372838</v>
      </c>
      <c r="N1200" s="585"/>
      <c r="O1200" s="507"/>
      <c r="S1200" s="2673"/>
      <c r="T1200" s="2673"/>
      <c r="V1200" s="1104"/>
      <c r="W1200" s="33"/>
    </row>
    <row r="1201" spans="1:23" x14ac:dyDescent="0.3">
      <c r="A1201" s="519">
        <v>22</v>
      </c>
      <c r="B1201" s="98" t="s">
        <v>1560</v>
      </c>
      <c r="C1201" s="51">
        <v>11</v>
      </c>
      <c r="D1201" s="936"/>
      <c r="E1201" s="964">
        <v>51426630</v>
      </c>
      <c r="F1201" s="3">
        <v>1</v>
      </c>
      <c r="G1201" s="20">
        <v>4020507</v>
      </c>
      <c r="H1201" s="20">
        <v>4081830</v>
      </c>
      <c r="I1201" s="20">
        <f>H1201-G1201</f>
        <v>61323</v>
      </c>
      <c r="J1201" s="507">
        <v>90</v>
      </c>
      <c r="K1201" s="574">
        <f>J1201*F1201*I1201</f>
        <v>5519070</v>
      </c>
      <c r="L1201" s="21"/>
      <c r="M1201" s="21">
        <f t="shared" si="205"/>
        <v>5727175.294216319</v>
      </c>
      <c r="N1201" s="585"/>
      <c r="O1201" s="507"/>
      <c r="V1201" s="1104"/>
      <c r="W1201" s="33"/>
    </row>
    <row r="1202" spans="1:23" x14ac:dyDescent="0.3">
      <c r="A1202" s="519"/>
      <c r="B1202" s="100"/>
      <c r="C1202" s="89"/>
      <c r="D1202" s="601"/>
      <c r="E1202" s="971"/>
      <c r="F1202" s="46"/>
      <c r="G1202" s="47">
        <v>0</v>
      </c>
      <c r="H1202" s="47">
        <v>0</v>
      </c>
      <c r="I1202" s="47"/>
      <c r="J1202" s="38" t="s">
        <v>27</v>
      </c>
      <c r="K1202" s="586">
        <f>SUM(K1199:K1201)</f>
        <v>16391699.999999985</v>
      </c>
      <c r="L1202" s="48"/>
      <c r="M1202" s="42">
        <f>SUM(M1199:M1201)</f>
        <v>17009775.065401521</v>
      </c>
      <c r="N1202" s="1989"/>
      <c r="O1202" s="507"/>
      <c r="V1202" s="1104"/>
      <c r="W1202" s="33"/>
    </row>
    <row r="1203" spans="1:23" x14ac:dyDescent="0.3">
      <c r="A1203" s="519"/>
      <c r="B1203" s="532" t="s">
        <v>4525</v>
      </c>
      <c r="C1203" s="533"/>
      <c r="D1203" s="533"/>
      <c r="E1203" s="963"/>
      <c r="F1203" s="533"/>
      <c r="G1203" s="2216">
        <v>0</v>
      </c>
      <c r="H1203" s="2216">
        <v>0</v>
      </c>
      <c r="I1203" s="533"/>
      <c r="J1203" s="49"/>
      <c r="K1203" s="587"/>
      <c r="L1203" s="50"/>
      <c r="M1203" s="50"/>
      <c r="N1203" s="1982"/>
      <c r="O1203" s="507"/>
      <c r="V1203" s="1104"/>
      <c r="W1203" s="33"/>
    </row>
    <row r="1204" spans="1:23" x14ac:dyDescent="0.3">
      <c r="A1204" s="519">
        <v>10</v>
      </c>
      <c r="B1204" s="98" t="s">
        <v>1910</v>
      </c>
      <c r="C1204" s="72">
        <v>11</v>
      </c>
      <c r="D1204" s="3135"/>
      <c r="E1204" s="964" t="s">
        <v>1911</v>
      </c>
      <c r="F1204" s="31">
        <v>1</v>
      </c>
      <c r="G1204" s="2220">
        <v>212991.1</v>
      </c>
      <c r="H1204" s="2220">
        <v>216058.1</v>
      </c>
      <c r="I1204" s="19">
        <f t="shared" ref="I1204:I1216" si="206">H1204-G1204</f>
        <v>3067</v>
      </c>
      <c r="J1204" s="507">
        <v>1000</v>
      </c>
      <c r="K1204" s="581"/>
      <c r="L1204" s="21">
        <f t="shared" ref="L1204:L1216" si="207">F1204*I1204*J1204</f>
        <v>3067000</v>
      </c>
      <c r="M1204" s="21">
        <f>L1204*$K$1217/$L$1217</f>
        <v>3104675.7263601362</v>
      </c>
      <c r="N1204" s="1995" t="s">
        <v>88</v>
      </c>
      <c r="O1204" s="14"/>
      <c r="R1204" t="str">
        <f t="shared" ref="R1204:R1216" si="208">B1204</f>
        <v>11 kV Masdair  Feeder (F-8)</v>
      </c>
      <c r="S1204" s="2672">
        <f t="shared" ref="S1204:S1216" si="209">M1204</f>
        <v>3104675.7263601362</v>
      </c>
      <c r="T1204" s="2672">
        <v>3190609.1379233412</v>
      </c>
      <c r="U1204" s="33">
        <f t="shared" ref="U1204:U1216" si="210">S1204-T1204</f>
        <v>-85933.411563205067</v>
      </c>
      <c r="V1204" s="1104">
        <f t="shared" ref="V1204:V1216" si="211">U1204/T1204*100</f>
        <v>-2.6933230567732966</v>
      </c>
      <c r="W1204" s="33" t="str">
        <f t="shared" ref="W1204:W1216" si="212">IF(V1204&gt;40,"FAULT",IF(V1204&lt;-40,"CHECK","OK"))</f>
        <v>OK</v>
      </c>
    </row>
    <row r="1205" spans="1:23" x14ac:dyDescent="0.3">
      <c r="A1205" s="519">
        <v>11</v>
      </c>
      <c r="B1205" s="98" t="s">
        <v>1912</v>
      </c>
      <c r="C1205" s="72">
        <v>11</v>
      </c>
      <c r="D1205" s="3136"/>
      <c r="E1205" s="964" t="s">
        <v>1913</v>
      </c>
      <c r="F1205" s="31">
        <v>1</v>
      </c>
      <c r="G1205" s="2220">
        <v>165452.9</v>
      </c>
      <c r="H1205" s="2220">
        <v>166943.6</v>
      </c>
      <c r="I1205" s="19">
        <f t="shared" si="206"/>
        <v>1490.7000000000116</v>
      </c>
      <c r="J1205" s="507">
        <v>1000</v>
      </c>
      <c r="K1205" s="581"/>
      <c r="L1205" s="21">
        <f t="shared" si="207"/>
        <v>1490700.0000000116</v>
      </c>
      <c r="M1205" s="21">
        <f t="shared" ref="M1205:M1216" si="213">L1205*$K$1217/$L$1217</f>
        <v>1509012.0982344609</v>
      </c>
      <c r="N1205" s="585" t="s">
        <v>88</v>
      </c>
      <c r="O1205" s="14"/>
      <c r="R1205" t="str">
        <f t="shared" si="208"/>
        <v xml:space="preserve">11 kV Narayangonj  (F-7) </v>
      </c>
      <c r="S1205" s="2672">
        <f t="shared" si="209"/>
        <v>1509012.0982344609</v>
      </c>
      <c r="T1205" s="2672">
        <v>1221622.7777565788</v>
      </c>
      <c r="U1205" s="33">
        <f t="shared" si="210"/>
        <v>287389.32047788217</v>
      </c>
      <c r="V1205" s="1104">
        <f t="shared" si="211"/>
        <v>23.525209721912006</v>
      </c>
      <c r="W1205" s="33" t="str">
        <f t="shared" si="212"/>
        <v>OK</v>
      </c>
    </row>
    <row r="1206" spans="1:23" x14ac:dyDescent="0.3">
      <c r="A1206" s="519">
        <v>12</v>
      </c>
      <c r="B1206" s="98" t="s">
        <v>1914</v>
      </c>
      <c r="C1206" s="72">
        <v>11</v>
      </c>
      <c r="D1206" s="3136"/>
      <c r="E1206" s="964" t="s">
        <v>1915</v>
      </c>
      <c r="F1206" s="31">
        <v>1</v>
      </c>
      <c r="G1206" s="2220">
        <v>105393.1</v>
      </c>
      <c r="H1206" s="2220">
        <v>106447.5</v>
      </c>
      <c r="I1206" s="19">
        <f t="shared" si="206"/>
        <v>1054.3999999999942</v>
      </c>
      <c r="J1206" s="507">
        <v>1000</v>
      </c>
      <c r="K1206" s="581"/>
      <c r="L1206" s="21">
        <f t="shared" si="207"/>
        <v>1054399.9999999942</v>
      </c>
      <c r="M1206" s="21">
        <f t="shared" si="213"/>
        <v>1067352.4896883306</v>
      </c>
      <c r="N1206" s="585" t="s">
        <v>88</v>
      </c>
      <c r="O1206" s="14"/>
      <c r="R1206" t="str">
        <f t="shared" si="208"/>
        <v>11 kV Nearest Feeder (F-6)</v>
      </c>
      <c r="S1206" s="2672">
        <f t="shared" si="209"/>
        <v>1067352.4896883306</v>
      </c>
      <c r="T1206" s="2672">
        <v>767732.40682570811</v>
      </c>
      <c r="U1206" s="33">
        <f t="shared" si="210"/>
        <v>299620.08286262245</v>
      </c>
      <c r="V1206" s="1104">
        <f t="shared" si="211"/>
        <v>39.026629617139861</v>
      </c>
      <c r="W1206" s="33" t="str">
        <f t="shared" si="212"/>
        <v>OK</v>
      </c>
    </row>
    <row r="1207" spans="1:23" x14ac:dyDescent="0.3">
      <c r="A1207" s="519">
        <v>13</v>
      </c>
      <c r="B1207" s="98" t="s">
        <v>1916</v>
      </c>
      <c r="C1207" s="72">
        <v>11</v>
      </c>
      <c r="D1207" s="3136"/>
      <c r="E1207" s="964" t="s">
        <v>1917</v>
      </c>
      <c r="F1207" s="31">
        <v>1</v>
      </c>
      <c r="G1207" s="2220">
        <v>116133.1</v>
      </c>
      <c r="H1207" s="2220">
        <v>117391.8</v>
      </c>
      <c r="I1207" s="19">
        <f t="shared" si="206"/>
        <v>1258.6999999999971</v>
      </c>
      <c r="J1207" s="507">
        <v>1000</v>
      </c>
      <c r="K1207" s="581"/>
      <c r="L1207" s="21">
        <f t="shared" si="207"/>
        <v>1258699.9999999972</v>
      </c>
      <c r="M1207" s="21">
        <f t="shared" si="213"/>
        <v>1274162.1574077257</v>
      </c>
      <c r="N1207" s="585" t="s">
        <v>88</v>
      </c>
      <c r="O1207" s="14"/>
      <c r="R1207" t="str">
        <f t="shared" si="208"/>
        <v>11 kV BSCIC-2 Feeder (F-5)</v>
      </c>
      <c r="S1207" s="2672">
        <f t="shared" si="209"/>
        <v>1274162.1574077257</v>
      </c>
      <c r="T1207" s="2672">
        <v>1118663.9438950627</v>
      </c>
      <c r="U1207" s="33">
        <f t="shared" si="210"/>
        <v>155498.21351266303</v>
      </c>
      <c r="V1207" s="1104">
        <f t="shared" si="211"/>
        <v>13.900350892801253</v>
      </c>
      <c r="W1207" s="33" t="str">
        <f t="shared" si="212"/>
        <v>OK</v>
      </c>
    </row>
    <row r="1208" spans="1:23" x14ac:dyDescent="0.3">
      <c r="A1208" s="519">
        <v>14</v>
      </c>
      <c r="B1208" s="98" t="s">
        <v>1918</v>
      </c>
      <c r="C1208" s="72">
        <v>11</v>
      </c>
      <c r="D1208" s="3136"/>
      <c r="E1208" s="964" t="s">
        <v>1919</v>
      </c>
      <c r="F1208" s="31">
        <v>1</v>
      </c>
      <c r="G1208" s="2220">
        <v>54786</v>
      </c>
      <c r="H1208" s="2220">
        <v>55681.1</v>
      </c>
      <c r="I1208" s="19">
        <f t="shared" si="206"/>
        <v>895.09999999999854</v>
      </c>
      <c r="J1208" s="507">
        <v>1000</v>
      </c>
      <c r="K1208" s="581"/>
      <c r="L1208" s="21">
        <f t="shared" si="207"/>
        <v>895099.9999999986</v>
      </c>
      <c r="M1208" s="21">
        <f t="shared" si="213"/>
        <v>906095.61221550487</v>
      </c>
      <c r="N1208" s="585" t="s">
        <v>88</v>
      </c>
      <c r="O1208" s="14"/>
      <c r="R1208" t="str">
        <f t="shared" si="208"/>
        <v>11 kV Abonti Color Tex. (F-4)</v>
      </c>
      <c r="S1208" s="2672">
        <f t="shared" si="209"/>
        <v>906095.61221550487</v>
      </c>
      <c r="T1208" s="2672">
        <v>696086.84034922905</v>
      </c>
      <c r="U1208" s="33">
        <f t="shared" si="210"/>
        <v>210008.77186627581</v>
      </c>
      <c r="V1208" s="1104">
        <f t="shared" si="211"/>
        <v>30.169909800465948</v>
      </c>
      <c r="W1208" s="33" t="str">
        <f t="shared" si="212"/>
        <v>OK</v>
      </c>
    </row>
    <row r="1209" spans="1:23" x14ac:dyDescent="0.3">
      <c r="A1209" s="519">
        <v>15</v>
      </c>
      <c r="B1209" s="98" t="s">
        <v>1920</v>
      </c>
      <c r="C1209" s="72">
        <v>11</v>
      </c>
      <c r="D1209" s="3136"/>
      <c r="E1209" s="964" t="s">
        <v>1921</v>
      </c>
      <c r="F1209" s="31">
        <v>1</v>
      </c>
      <c r="G1209" s="2220">
        <v>194.70911799999999</v>
      </c>
      <c r="H1209" s="2220">
        <v>212.65728100000001</v>
      </c>
      <c r="I1209" s="19">
        <f t="shared" si="206"/>
        <v>17.948163000000022</v>
      </c>
      <c r="J1209" s="507">
        <v>60000</v>
      </c>
      <c r="K1209" s="581"/>
      <c r="L1209" s="21">
        <f t="shared" si="207"/>
        <v>1076889.7800000014</v>
      </c>
      <c r="M1209" s="21">
        <f t="shared" si="213"/>
        <v>1090118.5392668117</v>
      </c>
      <c r="N1209" s="585" t="s">
        <v>88</v>
      </c>
      <c r="O1209" s="14"/>
      <c r="R1209" t="str">
        <f t="shared" si="208"/>
        <v>11 kV BSCIC-1 Feeder (F-3)</v>
      </c>
      <c r="S1209" s="2672">
        <f t="shared" si="209"/>
        <v>1090118.5392668117</v>
      </c>
      <c r="T1209" s="2672">
        <v>864699.46217371256</v>
      </c>
      <c r="U1209" s="33">
        <f t="shared" si="210"/>
        <v>225419.07709309913</v>
      </c>
      <c r="V1209" s="1104">
        <f t="shared" si="211"/>
        <v>26.069066416027663</v>
      </c>
      <c r="W1209" s="33" t="str">
        <f t="shared" si="212"/>
        <v>OK</v>
      </c>
    </row>
    <row r="1210" spans="1:23" x14ac:dyDescent="0.3">
      <c r="A1210" s="519">
        <v>17</v>
      </c>
      <c r="B1210" s="98" t="s">
        <v>1924</v>
      </c>
      <c r="C1210" s="72">
        <v>11</v>
      </c>
      <c r="D1210" s="3136"/>
      <c r="E1210" s="964" t="s">
        <v>1925</v>
      </c>
      <c r="F1210" s="31">
        <v>1</v>
      </c>
      <c r="G1210" s="2220">
        <v>231721.5</v>
      </c>
      <c r="H1210" s="2220">
        <v>232617.3</v>
      </c>
      <c r="I1210" s="19">
        <f t="shared" si="206"/>
        <v>895.79999999998836</v>
      </c>
      <c r="J1210" s="507">
        <v>1000</v>
      </c>
      <c r="K1210" s="581"/>
      <c r="L1210" s="21">
        <f t="shared" si="207"/>
        <v>895799.99999998836</v>
      </c>
      <c r="M1210" s="21">
        <f t="shared" si="213"/>
        <v>906804.21117488551</v>
      </c>
      <c r="N1210" s="1995" t="s">
        <v>111</v>
      </c>
      <c r="O1210" s="14"/>
      <c r="R1210" t="str">
        <f t="shared" si="208"/>
        <v xml:space="preserve">11 kV Shasongaon Feeder (F-2) </v>
      </c>
      <c r="S1210" s="2672">
        <f t="shared" si="209"/>
        <v>906804.21117488551</v>
      </c>
      <c r="T1210" s="2672">
        <v>982770.44369001733</v>
      </c>
      <c r="U1210" s="33">
        <f t="shared" si="210"/>
        <v>-75966.232515131822</v>
      </c>
      <c r="V1210" s="1104">
        <f t="shared" si="211"/>
        <v>-7.7298043508411487</v>
      </c>
      <c r="W1210" s="33" t="str">
        <f t="shared" si="212"/>
        <v>OK</v>
      </c>
    </row>
    <row r="1211" spans="1:23" x14ac:dyDescent="0.3">
      <c r="A1211" s="519">
        <v>18</v>
      </c>
      <c r="B1211" s="98" t="s">
        <v>1926</v>
      </c>
      <c r="C1211" s="72">
        <v>11</v>
      </c>
      <c r="D1211" s="3136"/>
      <c r="E1211" s="964" t="s">
        <v>1350</v>
      </c>
      <c r="F1211" s="31">
        <v>1</v>
      </c>
      <c r="G1211" s="2220">
        <v>20181.2</v>
      </c>
      <c r="H1211" s="2220">
        <v>21345.9</v>
      </c>
      <c r="I1211" s="19">
        <f t="shared" si="206"/>
        <v>1164.7000000000007</v>
      </c>
      <c r="J1211" s="507">
        <v>1000</v>
      </c>
      <c r="K1211" s="581"/>
      <c r="L1211" s="21">
        <f t="shared" si="207"/>
        <v>1164700.0000000007</v>
      </c>
      <c r="M1211" s="21">
        <f t="shared" si="213"/>
        <v>1179007.4400037995</v>
      </c>
      <c r="N1211" s="585" t="s">
        <v>88</v>
      </c>
      <c r="O1211" s="14"/>
      <c r="R1211" t="str">
        <f t="shared" si="208"/>
        <v>11 kV Fakir Apparels Feeder (F-1)</v>
      </c>
      <c r="S1211" s="2672">
        <f t="shared" si="209"/>
        <v>1179007.4400037995</v>
      </c>
      <c r="T1211" s="2672">
        <v>1159908.2799006077</v>
      </c>
      <c r="U1211" s="33">
        <f t="shared" si="210"/>
        <v>19099.160103191854</v>
      </c>
      <c r="V1211" s="1104">
        <f t="shared" si="211"/>
        <v>1.6466095150927329</v>
      </c>
      <c r="W1211" s="33" t="str">
        <f t="shared" si="212"/>
        <v>OK</v>
      </c>
    </row>
    <row r="1212" spans="1:23" ht="26.4" x14ac:dyDescent="0.3">
      <c r="A1212" s="519">
        <v>19</v>
      </c>
      <c r="B1212" s="98" t="s">
        <v>1927</v>
      </c>
      <c r="C1212" s="72">
        <v>11</v>
      </c>
      <c r="D1212" s="3136"/>
      <c r="E1212" s="964" t="s">
        <v>1928</v>
      </c>
      <c r="F1212" s="31">
        <v>1</v>
      </c>
      <c r="G1212" s="2220">
        <v>38961.790999999997</v>
      </c>
      <c r="H1212" s="2220">
        <v>40336.402000000002</v>
      </c>
      <c r="I1212" s="19">
        <f t="shared" si="206"/>
        <v>1374.6110000000044</v>
      </c>
      <c r="J1212" s="507">
        <v>1000</v>
      </c>
      <c r="K1212" s="581"/>
      <c r="L1212" s="21">
        <f t="shared" si="207"/>
        <v>1374611.0000000044</v>
      </c>
      <c r="M1212" s="21">
        <f t="shared" si="213"/>
        <v>1391497.034524828</v>
      </c>
      <c r="N1212" s="585" t="s">
        <v>88</v>
      </c>
      <c r="O1212" s="14"/>
      <c r="R1212" t="str">
        <f t="shared" si="208"/>
        <v>11 kV MS Dyeing (Old Enayetnagar) Feeder (F-9)</v>
      </c>
      <c r="S1212" s="2672">
        <f t="shared" si="209"/>
        <v>1391497.034524828</v>
      </c>
      <c r="T1212" s="2672">
        <v>582908.12617772387</v>
      </c>
      <c r="U1212" s="33">
        <f t="shared" si="210"/>
        <v>808588.90834710409</v>
      </c>
      <c r="V1212" s="1104">
        <f t="shared" si="211"/>
        <v>138.7163554656934</v>
      </c>
      <c r="W1212" s="33" t="str">
        <f t="shared" si="212"/>
        <v>FAULT</v>
      </c>
    </row>
    <row r="1213" spans="1:23" ht="26.4" x14ac:dyDescent="0.3">
      <c r="A1213" s="519">
        <v>20</v>
      </c>
      <c r="B1213" s="98" t="s">
        <v>1929</v>
      </c>
      <c r="C1213" s="72">
        <v>11</v>
      </c>
      <c r="D1213" s="3136"/>
      <c r="E1213" s="964" t="s">
        <v>1930</v>
      </c>
      <c r="F1213" s="31">
        <v>1</v>
      </c>
      <c r="G1213" s="2220">
        <v>59519.019</v>
      </c>
      <c r="H1213" s="2220">
        <v>61904.665999999997</v>
      </c>
      <c r="I1213" s="19">
        <f t="shared" si="206"/>
        <v>2385.6469999999972</v>
      </c>
      <c r="J1213" s="507">
        <v>1000</v>
      </c>
      <c r="K1213" s="581"/>
      <c r="L1213" s="21">
        <f t="shared" si="207"/>
        <v>2385646.9999999972</v>
      </c>
      <c r="M1213" s="21">
        <f t="shared" si="213"/>
        <v>2414952.8309631138</v>
      </c>
      <c r="N1213" s="585" t="s">
        <v>88</v>
      </c>
      <c r="O1213" s="14"/>
      <c r="R1213" t="str">
        <f t="shared" si="208"/>
        <v>11 kV BSCIC-4  Feeder (F-11)</v>
      </c>
      <c r="S1213" s="2672">
        <f t="shared" si="209"/>
        <v>2414952.8309631138</v>
      </c>
      <c r="T1213" s="2672">
        <v>1958482.7350390612</v>
      </c>
      <c r="U1213" s="33">
        <f t="shared" si="210"/>
        <v>456470.09592405264</v>
      </c>
      <c r="V1213" s="1104">
        <f t="shared" si="211"/>
        <v>23.307333159357594</v>
      </c>
      <c r="W1213" s="33" t="str">
        <f t="shared" si="212"/>
        <v>OK</v>
      </c>
    </row>
    <row r="1214" spans="1:23" ht="26.4" x14ac:dyDescent="0.3">
      <c r="A1214" s="519">
        <v>21</v>
      </c>
      <c r="B1214" s="98" t="s">
        <v>1931</v>
      </c>
      <c r="C1214" s="72">
        <v>11</v>
      </c>
      <c r="D1214" s="3136"/>
      <c r="E1214" s="964" t="s">
        <v>1932</v>
      </c>
      <c r="F1214" s="31">
        <v>1</v>
      </c>
      <c r="G1214" s="2220">
        <v>54442.540999999997</v>
      </c>
      <c r="H1214" s="2220">
        <v>56572.368000000002</v>
      </c>
      <c r="I1214" s="19">
        <f t="shared" si="206"/>
        <v>2129.8270000000048</v>
      </c>
      <c r="J1214" s="507">
        <v>1000</v>
      </c>
      <c r="K1214" s="581"/>
      <c r="L1214" s="21">
        <f t="shared" si="207"/>
        <v>2129827.0000000047</v>
      </c>
      <c r="M1214" s="21">
        <f t="shared" si="213"/>
        <v>2155990.279832554</v>
      </c>
      <c r="N1214" s="585" t="s">
        <v>88</v>
      </c>
      <c r="O1214" s="14"/>
      <c r="R1214" t="str">
        <f t="shared" si="208"/>
        <v xml:space="preserve">11 kV BSCIC-3  Feeder  (F-10) </v>
      </c>
      <c r="S1214" s="2672">
        <f t="shared" si="209"/>
        <v>2155990.279832554</v>
      </c>
      <c r="T1214" s="2672">
        <v>1459919.7826798542</v>
      </c>
      <c r="U1214" s="33">
        <f t="shared" si="210"/>
        <v>696070.49715269986</v>
      </c>
      <c r="V1214" s="1104">
        <f t="shared" si="211"/>
        <v>47.678681076228777</v>
      </c>
      <c r="W1214" s="33" t="str">
        <f t="shared" si="212"/>
        <v>FAULT</v>
      </c>
    </row>
    <row r="1215" spans="1:23" x14ac:dyDescent="0.3">
      <c r="A1215" s="519">
        <v>23</v>
      </c>
      <c r="B1215" s="98" t="s">
        <v>1933</v>
      </c>
      <c r="C1215" s="72">
        <v>0.41499999999999998</v>
      </c>
      <c r="D1215" s="3136" t="s">
        <v>372</v>
      </c>
      <c r="E1215" s="964">
        <v>2001123043161</v>
      </c>
      <c r="F1215" s="31">
        <v>1</v>
      </c>
      <c r="G1215" s="2220">
        <v>3813.8</v>
      </c>
      <c r="H1215" s="2220">
        <v>3872.6</v>
      </c>
      <c r="I1215" s="19">
        <f t="shared" si="206"/>
        <v>58.799999999999727</v>
      </c>
      <c r="J1215" s="507">
        <v>160</v>
      </c>
      <c r="K1215" s="581"/>
      <c r="L1215" s="21">
        <f t="shared" si="207"/>
        <v>9407.9999999999563</v>
      </c>
      <c r="M1215" s="21">
        <f t="shared" si="213"/>
        <v>9523.5700142145488</v>
      </c>
      <c r="N1215" s="585" t="s">
        <v>88</v>
      </c>
      <c r="O1215" s="14"/>
      <c r="R1215" t="str">
        <f t="shared" si="208"/>
        <v>11/0.415 KV Transformer,AT-1</v>
      </c>
      <c r="S1215" s="2672">
        <f t="shared" si="209"/>
        <v>9523.5700142145488</v>
      </c>
      <c r="T1215" s="2672">
        <v>9809.4636986177375</v>
      </c>
      <c r="U1215" s="33">
        <f t="shared" si="210"/>
        <v>-285.89368440318867</v>
      </c>
      <c r="V1215" s="1104">
        <f t="shared" si="211"/>
        <v>-2.9144680401179759</v>
      </c>
      <c r="W1215" s="33" t="str">
        <f t="shared" si="212"/>
        <v>OK</v>
      </c>
    </row>
    <row r="1216" spans="1:23" x14ac:dyDescent="0.3">
      <c r="A1216" s="519">
        <v>24</v>
      </c>
      <c r="B1216" s="98" t="s">
        <v>1934</v>
      </c>
      <c r="C1216" s="72">
        <v>0.41499999999999998</v>
      </c>
      <c r="D1216" s="3178" t="s">
        <v>372</v>
      </c>
      <c r="E1216" s="964">
        <v>2001123043118</v>
      </c>
      <c r="F1216" s="31">
        <v>1</v>
      </c>
      <c r="G1216" s="2220">
        <v>4101.3999999999996</v>
      </c>
      <c r="H1216" s="2220">
        <v>4105</v>
      </c>
      <c r="I1216" s="19">
        <f t="shared" si="206"/>
        <v>3.6000000000003638</v>
      </c>
      <c r="J1216" s="507">
        <v>160</v>
      </c>
      <c r="K1216" s="581"/>
      <c r="L1216" s="21">
        <f t="shared" si="207"/>
        <v>576.00000000005821</v>
      </c>
      <c r="M1216" s="21">
        <f t="shared" si="213"/>
        <v>583.07571515605446</v>
      </c>
      <c r="N1216" s="585" t="s">
        <v>88</v>
      </c>
      <c r="O1216" s="14"/>
      <c r="R1216" t="str">
        <f t="shared" si="208"/>
        <v>11/0.415 KV Transformer,AT-2</v>
      </c>
      <c r="S1216" s="2672">
        <f t="shared" si="209"/>
        <v>583.07571515605446</v>
      </c>
      <c r="T1216" s="2672">
        <v>16.213989584403649</v>
      </c>
      <c r="U1216" s="33">
        <f t="shared" si="210"/>
        <v>566.86172557165082</v>
      </c>
      <c r="V1216" s="1104">
        <f t="shared" si="211"/>
        <v>3496.1273573095118</v>
      </c>
      <c r="W1216" s="33" t="str">
        <f t="shared" si="212"/>
        <v>FAULT</v>
      </c>
    </row>
    <row r="1217" spans="1:20" ht="27.6" x14ac:dyDescent="0.3">
      <c r="A1217" s="524"/>
      <c r="B1217" s="94"/>
      <c r="C1217" s="88"/>
      <c r="D1217" s="88"/>
      <c r="E1217" s="949"/>
      <c r="F1217" s="37"/>
      <c r="G1217" s="37"/>
      <c r="H1217" s="37"/>
      <c r="I1217" s="37"/>
      <c r="J1217" s="52" t="s">
        <v>38</v>
      </c>
      <c r="K1217" s="42">
        <f>M1202</f>
        <v>17009775.065401521</v>
      </c>
      <c r="L1217" s="42">
        <f>SUM(L1204:L1216)</f>
        <v>16803358.779999997</v>
      </c>
      <c r="M1217" s="42">
        <f>SUM(M1204:M1216)</f>
        <v>17009775.065401521</v>
      </c>
      <c r="N1217" s="29">
        <f>(M1217-L1217)/L1217*100</f>
        <v>1.2284227701381207</v>
      </c>
      <c r="O1217" s="28"/>
    </row>
    <row r="1219" spans="1:20" x14ac:dyDescent="0.3">
      <c r="A1219" s="511"/>
      <c r="B1219" s="523"/>
      <c r="C1219" s="520"/>
      <c r="D1219" s="596"/>
      <c r="E1219"/>
      <c r="F1219" s="3107" t="s">
        <v>815</v>
      </c>
      <c r="G1219" s="3108"/>
      <c r="H1219" s="3109"/>
      <c r="I1219" s="555" t="s">
        <v>14</v>
      </c>
      <c r="J1219" s="511"/>
      <c r="L1219" s="511"/>
      <c r="M1219" s="511"/>
      <c r="N1219" s="56"/>
      <c r="O1219" s="511"/>
    </row>
    <row r="1220" spans="1:20" x14ac:dyDescent="0.3">
      <c r="A1220" s="511"/>
      <c r="B1220" s="523"/>
      <c r="C1220" s="520"/>
      <c r="D1220" s="596"/>
      <c r="E1220"/>
      <c r="F1220" s="80" t="s">
        <v>111</v>
      </c>
      <c r="G1220" s="3298" t="s">
        <v>4068</v>
      </c>
      <c r="H1220" s="3298"/>
      <c r="I1220" s="1643">
        <f>M1210</f>
        <v>906804.21117488551</v>
      </c>
      <c r="J1220" s="511"/>
      <c r="L1220" s="511"/>
      <c r="M1220" s="511"/>
      <c r="N1220" s="56"/>
      <c r="O1220" s="511" t="s">
        <v>222</v>
      </c>
    </row>
    <row r="1221" spans="1:20" x14ac:dyDescent="0.3">
      <c r="A1221" s="511"/>
      <c r="B1221" s="523"/>
      <c r="C1221" s="520"/>
      <c r="D1221" s="596"/>
      <c r="E1221"/>
      <c r="F1221" s="80" t="s">
        <v>88</v>
      </c>
      <c r="G1221" s="3298" t="s">
        <v>4068</v>
      </c>
      <c r="H1221" s="3298"/>
      <c r="I1221" s="1643">
        <f>SUM(M1204:M1209,M1211:M1216)</f>
        <v>16102970.854226634</v>
      </c>
      <c r="J1221" s="511"/>
      <c r="L1221" s="511"/>
      <c r="M1221" s="511"/>
      <c r="N1221" s="56"/>
      <c r="O1221" s="511"/>
    </row>
    <row r="1222" spans="1:20" x14ac:dyDescent="0.3">
      <c r="A1222" s="511"/>
      <c r="B1222" s="523"/>
      <c r="C1222" s="520"/>
      <c r="D1222" s="596"/>
      <c r="E1222"/>
      <c r="F1222" s="80"/>
      <c r="G1222" s="3298"/>
      <c r="H1222" s="3298"/>
      <c r="I1222" s="530"/>
      <c r="J1222" s="511"/>
      <c r="L1222" s="511"/>
      <c r="M1222" s="511"/>
      <c r="N1222" s="56"/>
      <c r="O1222" s="511"/>
    </row>
    <row r="1223" spans="1:20" x14ac:dyDescent="0.3">
      <c r="A1223" s="511"/>
      <c r="B1223" s="523"/>
      <c r="C1223" s="520"/>
      <c r="D1223" s="596"/>
      <c r="E1223" s="520"/>
      <c r="F1223" s="80"/>
      <c r="G1223" s="3298"/>
      <c r="H1223" s="3298"/>
      <c r="I1223" s="530"/>
      <c r="J1223" s="511"/>
      <c r="L1223" s="511"/>
      <c r="M1223" s="511"/>
      <c r="N1223" s="56"/>
      <c r="O1223" s="511"/>
    </row>
    <row r="1224" spans="1:20" x14ac:dyDescent="0.3">
      <c r="E1224"/>
      <c r="F1224" s="1090"/>
      <c r="G1224" s="3298"/>
      <c r="H1224" s="3298"/>
      <c r="I1224" s="530"/>
      <c r="J1224" s="511"/>
    </row>
    <row r="1225" spans="1:20" x14ac:dyDescent="0.3">
      <c r="E1225"/>
      <c r="F1225" s="3175" t="s">
        <v>199</v>
      </c>
      <c r="G1225" s="3176"/>
      <c r="H1225" s="3177"/>
      <c r="I1225" s="540">
        <f>SUM(I1220:I1224)</f>
        <v>17009775.065401521</v>
      </c>
      <c r="J1225" s="42">
        <f>I1225-M1217</f>
        <v>0</v>
      </c>
    </row>
    <row r="1226" spans="1:20" x14ac:dyDescent="0.3">
      <c r="E1226"/>
      <c r="F1226" s="674"/>
      <c r="G1226" s="2214"/>
      <c r="H1226" s="2214"/>
      <c r="I1226" s="511"/>
      <c r="J1226" s="511"/>
    </row>
    <row r="1232" spans="1:20" x14ac:dyDescent="0.3">
      <c r="S1232" s="2671"/>
      <c r="T1232" s="2671"/>
    </row>
    <row r="1235" spans="1:23" x14ac:dyDescent="0.3">
      <c r="A1235" s="511"/>
      <c r="B1235" s="523"/>
      <c r="C1235" s="520"/>
      <c r="D1235" s="596"/>
      <c r="E1235" s="952"/>
      <c r="F1235" s="511"/>
      <c r="G1235" s="2214"/>
      <c r="H1235" s="2214"/>
      <c r="I1235" s="511"/>
      <c r="J1235" s="511"/>
      <c r="K1235" s="580"/>
      <c r="L1235" s="511"/>
      <c r="M1235" s="511"/>
      <c r="N1235" s="56"/>
      <c r="O1235" s="511"/>
      <c r="S1235" s="2673"/>
      <c r="T1235" s="2673"/>
    </row>
    <row r="1236" spans="1:23" x14ac:dyDescent="0.3">
      <c r="A1236" s="511"/>
      <c r="B1236" s="523"/>
      <c r="C1236" s="520"/>
      <c r="D1236" s="596"/>
      <c r="E1236" s="952"/>
      <c r="F1236" s="511"/>
      <c r="G1236" s="2214"/>
      <c r="H1236" s="2214"/>
      <c r="I1236" s="511"/>
      <c r="J1236" s="511"/>
      <c r="K1236" s="580"/>
      <c r="L1236" s="511"/>
      <c r="M1236" s="511"/>
      <c r="N1236" s="56"/>
      <c r="O1236" s="511"/>
    </row>
    <row r="1237" spans="1:23" ht="24.6" x14ac:dyDescent="0.3">
      <c r="A1237" s="45"/>
      <c r="B1237" s="3128" t="s">
        <v>2073</v>
      </c>
      <c r="C1237" s="3128" t="s">
        <v>2073</v>
      </c>
      <c r="D1237" s="3128" t="s">
        <v>2073</v>
      </c>
      <c r="E1237" s="3128" t="s">
        <v>2073</v>
      </c>
      <c r="F1237" s="3128" t="s">
        <v>2073</v>
      </c>
      <c r="G1237" s="3128" t="s">
        <v>2073</v>
      </c>
      <c r="H1237" s="3128" t="s">
        <v>2073</v>
      </c>
      <c r="I1237" s="3128" t="s">
        <v>2073</v>
      </c>
      <c r="J1237" s="3128" t="s">
        <v>2073</v>
      </c>
      <c r="K1237" s="3128" t="s">
        <v>2073</v>
      </c>
      <c r="L1237" s="3128" t="s">
        <v>2073</v>
      </c>
      <c r="M1237" s="3128" t="s">
        <v>2073</v>
      </c>
      <c r="N1237" s="1974"/>
      <c r="O1237" s="27"/>
    </row>
    <row r="1238" spans="1:23" x14ac:dyDescent="0.3">
      <c r="A1238" s="511"/>
      <c r="B1238" s="523"/>
      <c r="C1238" s="520"/>
      <c r="D1238" s="596"/>
      <c r="E1238" s="952"/>
      <c r="F1238" s="511"/>
      <c r="G1238" s="2214"/>
      <c r="H1238" s="2214"/>
      <c r="I1238" s="511"/>
      <c r="J1238" s="511"/>
      <c r="K1238" s="580"/>
      <c r="L1238" s="511"/>
      <c r="M1238" s="511"/>
      <c r="N1238" s="56"/>
      <c r="O1238" s="511"/>
    </row>
    <row r="1239" spans="1:23" x14ac:dyDescent="0.3">
      <c r="A1239" s="511"/>
      <c r="B1239" s="523"/>
      <c r="C1239" s="520"/>
      <c r="D1239" s="596"/>
      <c r="E1239" s="952"/>
      <c r="F1239" s="511"/>
      <c r="G1239" s="2214"/>
      <c r="H1239" s="2214"/>
      <c r="I1239" s="511"/>
      <c r="J1239" s="511"/>
      <c r="K1239" s="580"/>
      <c r="L1239" s="511"/>
      <c r="M1239" s="511"/>
      <c r="N1239" s="56"/>
      <c r="O1239" s="511"/>
    </row>
    <row r="1240" spans="1:23" ht="31.2" x14ac:dyDescent="0.3">
      <c r="A1240" s="3086" t="s">
        <v>917</v>
      </c>
      <c r="B1240" s="3086"/>
      <c r="C1240" s="3086"/>
      <c r="D1240" s="3086"/>
      <c r="E1240" s="3086"/>
      <c r="F1240" s="3086"/>
      <c r="G1240" s="3086"/>
      <c r="H1240" s="3086"/>
      <c r="I1240" s="3086"/>
      <c r="J1240" s="3086"/>
      <c r="K1240" s="3086"/>
      <c r="L1240" s="3086"/>
      <c r="M1240" s="3086"/>
      <c r="N1240" s="3086"/>
      <c r="O1240" s="629" t="str">
        <f>O6</f>
        <v>Month August-2023</v>
      </c>
      <c r="R1240" s="1103" t="s">
        <v>4084</v>
      </c>
      <c r="S1240" s="2672" t="str">
        <f>O1240</f>
        <v>Month August-2023</v>
      </c>
      <c r="T1240" s="2672" t="s">
        <v>5037</v>
      </c>
      <c r="U1240" s="1103" t="s">
        <v>15</v>
      </c>
      <c r="V1240" s="1103" t="s">
        <v>4085</v>
      </c>
      <c r="W1240" s="1103" t="s">
        <v>17</v>
      </c>
    </row>
    <row r="1241" spans="1:23" x14ac:dyDescent="0.3">
      <c r="A1241" s="3087" t="s">
        <v>0</v>
      </c>
      <c r="B1241" s="3089" t="s">
        <v>1</v>
      </c>
      <c r="C1241" s="3091" t="s">
        <v>2</v>
      </c>
      <c r="D1241" s="3092"/>
      <c r="E1241" s="3093"/>
      <c r="F1241" s="3096" t="s">
        <v>3</v>
      </c>
      <c r="G1241" s="3091" t="s">
        <v>4</v>
      </c>
      <c r="H1241" s="3093"/>
      <c r="I1241" s="3068"/>
      <c r="J1241" s="3096" t="s">
        <v>5</v>
      </c>
      <c r="K1241" s="3091" t="s">
        <v>6</v>
      </c>
      <c r="L1241" s="3093"/>
      <c r="M1241" s="95" t="s">
        <v>805</v>
      </c>
      <c r="N1241" s="1985"/>
      <c r="O1241" s="3067" t="s">
        <v>7</v>
      </c>
    </row>
    <row r="1242" spans="1:23" ht="46.8" x14ac:dyDescent="0.3">
      <c r="A1242" s="3088"/>
      <c r="B1242" s="3090"/>
      <c r="C1242" s="3084" t="s">
        <v>824</v>
      </c>
      <c r="D1242" s="3085"/>
      <c r="E1242" s="969" t="s">
        <v>9</v>
      </c>
      <c r="F1242" s="3088"/>
      <c r="G1242" s="2218" t="str">
        <f>'NORTH-1'!G8</f>
        <v>Reading at 00.00hr 
01.08.2023</v>
      </c>
      <c r="H1242" s="2218" t="str">
        <f>'NORTH-1'!H8</f>
        <v>Reading at 00.00hr 
01.09.2023</v>
      </c>
      <c r="I1242" s="1" t="s">
        <v>10</v>
      </c>
      <c r="J1242" s="3088"/>
      <c r="K1242" s="1" t="s">
        <v>11</v>
      </c>
      <c r="L1242" s="1" t="s">
        <v>12</v>
      </c>
      <c r="M1242" s="508" t="s">
        <v>30</v>
      </c>
      <c r="N1242" s="1986" t="s">
        <v>41</v>
      </c>
      <c r="O1242" s="3068"/>
      <c r="S1242" s="2672">
        <v>15283200.000000071</v>
      </c>
      <c r="T1242" s="2672">
        <v>15283200.000000071</v>
      </c>
      <c r="U1242" s="33">
        <f>S1242-T1242</f>
        <v>0</v>
      </c>
      <c r="V1242" s="1104">
        <f>U1242/T1242*100</f>
        <v>0</v>
      </c>
      <c r="W1242" s="33" t="str">
        <f>IF(V1242&gt;40,"FAULT",IF(V1242&lt;-40,"CHECK","OK"))</f>
        <v>OK</v>
      </c>
    </row>
    <row r="1243" spans="1:23" x14ac:dyDescent="0.3">
      <c r="A1243" s="594">
        <v>1</v>
      </c>
      <c r="B1243" s="551">
        <v>2</v>
      </c>
      <c r="C1243" s="551">
        <v>3</v>
      </c>
      <c r="D1243" s="551">
        <v>4</v>
      </c>
      <c r="E1243" s="551">
        <v>5</v>
      </c>
      <c r="F1243" s="551">
        <v>6</v>
      </c>
      <c r="G1243" s="2618">
        <f>'PDB Bill AMR'!$H$5</f>
        <v>8</v>
      </c>
      <c r="H1243" s="2618">
        <f>'PDB Bill AMR'!$H$5</f>
        <v>8</v>
      </c>
      <c r="I1243" s="594" t="s">
        <v>2021</v>
      </c>
      <c r="J1243" s="594">
        <v>10</v>
      </c>
      <c r="K1243" s="2623" t="s">
        <v>2022</v>
      </c>
      <c r="L1243" s="2623" t="s">
        <v>5041</v>
      </c>
      <c r="M1243" s="594">
        <v>13</v>
      </c>
      <c r="N1243" s="594">
        <v>14</v>
      </c>
      <c r="O1243" s="594">
        <v>15</v>
      </c>
    </row>
    <row r="1244" spans="1:23" x14ac:dyDescent="0.3">
      <c r="A1244" s="10"/>
      <c r="B1244" s="513" t="s">
        <v>4113</v>
      </c>
      <c r="C1244" s="514"/>
      <c r="D1244" s="514"/>
      <c r="E1244" s="990"/>
      <c r="F1244" s="514"/>
      <c r="G1244" s="2211"/>
      <c r="H1244" s="2211"/>
      <c r="I1244" s="514"/>
      <c r="J1244" s="514"/>
      <c r="K1244" s="573"/>
      <c r="L1244" s="514"/>
      <c r="M1244" s="515"/>
      <c r="N1244" s="1987"/>
      <c r="O1244" s="7"/>
    </row>
    <row r="1245" spans="1:23" ht="15.75" customHeight="1" x14ac:dyDescent="0.3">
      <c r="A1245" s="519">
        <v>1</v>
      </c>
      <c r="B1245" s="98" t="s">
        <v>4111</v>
      </c>
      <c r="C1245" s="51"/>
      <c r="D1245" s="610" t="s">
        <v>446</v>
      </c>
      <c r="E1245" s="991">
        <v>42627811</v>
      </c>
      <c r="F1245" s="3">
        <v>1</v>
      </c>
      <c r="G1245" s="1156">
        <f>'PDB Bill AMR'!I69</f>
        <v>259.98599999999999</v>
      </c>
      <c r="H1245" s="1156">
        <f>'PDB Bill AMR'!J69</f>
        <v>272.67399999999998</v>
      </c>
      <c r="I1245" s="1156">
        <f>'PDB Bill AMR'!K69</f>
        <v>12.687999999999988</v>
      </c>
      <c r="J1245" s="1161">
        <f>'PDB Bill AMR'!H69</f>
        <v>960000</v>
      </c>
      <c r="K1245" s="1151">
        <f>'PDB Bill AMR'!L69</f>
        <v>0</v>
      </c>
      <c r="L1245" s="1158">
        <f>'PDB Bill AMR'!M69</f>
        <v>12180479.999999989</v>
      </c>
      <c r="M1245" s="6"/>
      <c r="N1245" s="574"/>
      <c r="O1245" s="507"/>
    </row>
    <row r="1246" spans="1:23" x14ac:dyDescent="0.3">
      <c r="A1246" s="519"/>
      <c r="B1246" s="98" t="s">
        <v>4112</v>
      </c>
      <c r="C1246" s="51"/>
      <c r="D1246" s="610"/>
      <c r="E1246" s="992">
        <v>42627824</v>
      </c>
      <c r="F1246" s="3">
        <v>1</v>
      </c>
      <c r="G1246" s="1156">
        <f>'PDB Bill AMR'!I71</f>
        <v>171.744</v>
      </c>
      <c r="H1246" s="1156">
        <f>'PDB Bill AMR'!J71</f>
        <v>186.57900000000001</v>
      </c>
      <c r="I1246" s="1156">
        <f>'PDB Bill AMR'!K71</f>
        <v>14.835000000000008</v>
      </c>
      <c r="J1246" s="1161">
        <f>'PDB Bill AMR'!H71</f>
        <v>960000</v>
      </c>
      <c r="K1246" s="1151">
        <f>'PDB Bill AMR'!L71</f>
        <v>0</v>
      </c>
      <c r="L1246" s="1158">
        <f>'PDB Bill AMR'!M71</f>
        <v>14241600.000000007</v>
      </c>
      <c r="M1246" s="6"/>
      <c r="N1246" s="574"/>
      <c r="O1246" s="507"/>
    </row>
    <row r="1247" spans="1:23" x14ac:dyDescent="0.3">
      <c r="A1247" s="519"/>
      <c r="B1247" s="93"/>
      <c r="C1247" s="87"/>
      <c r="D1247" s="87"/>
      <c r="E1247" s="948"/>
      <c r="F1247" s="36"/>
      <c r="G1247" s="36"/>
      <c r="H1247" s="36"/>
      <c r="I1247" s="3157" t="s">
        <v>221</v>
      </c>
      <c r="J1247" s="3158"/>
      <c r="K1247" s="92">
        <f>SUM(K1245:K1246)</f>
        <v>0</v>
      </c>
      <c r="L1247" s="92">
        <f>SUM(L1245:L1246)</f>
        <v>26422079.999999996</v>
      </c>
      <c r="M1247" s="92">
        <f>SUM(M1245:M1246)</f>
        <v>0</v>
      </c>
      <c r="N1247" s="662"/>
      <c r="O1247" s="507"/>
    </row>
    <row r="1248" spans="1:23" x14ac:dyDescent="0.3">
      <c r="A1248" s="519"/>
      <c r="B1248" s="93"/>
      <c r="C1248" s="87"/>
      <c r="D1248" s="87"/>
      <c r="E1248" s="948"/>
      <c r="F1248" s="36"/>
      <c r="G1248" s="36"/>
      <c r="H1248" s="36"/>
      <c r="I1248" s="545"/>
      <c r="J1248" s="545" t="s">
        <v>28</v>
      </c>
      <c r="K1248" s="577">
        <f>L1247-K1247</f>
        <v>26422079.999999996</v>
      </c>
      <c r="L1248" s="39"/>
      <c r="M1248" s="40"/>
      <c r="N1248" s="56"/>
      <c r="O1248" s="507"/>
    </row>
    <row r="1249" spans="1:15" x14ac:dyDescent="0.3">
      <c r="A1249" s="519"/>
      <c r="B1249" s="513" t="s">
        <v>4347</v>
      </c>
      <c r="C1249" s="514"/>
      <c r="D1249" s="514"/>
      <c r="E1249" s="957"/>
      <c r="F1249" s="514"/>
      <c r="G1249" s="2211"/>
      <c r="H1249" s="2211"/>
      <c r="I1249" s="514"/>
      <c r="J1249" s="514"/>
      <c r="K1249" s="573"/>
      <c r="L1249" s="514"/>
      <c r="M1249" s="515"/>
      <c r="N1249" s="1987"/>
      <c r="O1249" s="507"/>
    </row>
    <row r="1250" spans="1:15" x14ac:dyDescent="0.3">
      <c r="A1250" s="519"/>
      <c r="B1250" s="3387" t="s">
        <v>4741</v>
      </c>
      <c r="C1250" s="51">
        <v>132</v>
      </c>
      <c r="D1250" s="3072"/>
      <c r="E1250" s="2006" t="s">
        <v>4743</v>
      </c>
      <c r="F1250" s="3">
        <v>1</v>
      </c>
      <c r="G1250" s="4">
        <v>215.46</v>
      </c>
      <c r="H1250" s="4">
        <v>225.62</v>
      </c>
      <c r="I1250" s="4">
        <f>H1250-G1250</f>
        <v>10.159999999999997</v>
      </c>
      <c r="J1250" s="507">
        <v>1200000</v>
      </c>
      <c r="K1250" s="574">
        <f>F1250*I1250*J1250</f>
        <v>12191999.999999996</v>
      </c>
      <c r="L1250" s="21"/>
      <c r="M1250" s="15"/>
      <c r="N1250" s="3"/>
      <c r="O1250" s="507"/>
    </row>
    <row r="1251" spans="1:15" x14ac:dyDescent="0.3">
      <c r="A1251" s="519"/>
      <c r="B1251" s="3388"/>
      <c r="C1251" s="51">
        <v>132</v>
      </c>
      <c r="D1251" s="3127"/>
      <c r="E1251" s="2006" t="s">
        <v>4744</v>
      </c>
      <c r="F1251" s="3">
        <v>3</v>
      </c>
      <c r="G1251" s="4">
        <v>71.22</v>
      </c>
      <c r="H1251" s="4">
        <v>74.58</v>
      </c>
      <c r="I1251" s="4">
        <f>H1251-G1251</f>
        <v>3.3599999999999994</v>
      </c>
      <c r="J1251" s="507">
        <v>1200000</v>
      </c>
      <c r="K1251" s="574">
        <f>F1251*I1251*J1251</f>
        <v>12095999.999999998</v>
      </c>
      <c r="L1251" s="21"/>
      <c r="M1251" s="15"/>
      <c r="N1251" s="3"/>
      <c r="O1251" s="507"/>
    </row>
    <row r="1252" spans="1:15" x14ac:dyDescent="0.3">
      <c r="A1252" s="519"/>
      <c r="B1252" s="3387" t="s">
        <v>4742</v>
      </c>
      <c r="C1252" s="51">
        <v>132</v>
      </c>
      <c r="D1252" s="3127"/>
      <c r="E1252" s="2006" t="s">
        <v>4745</v>
      </c>
      <c r="F1252" s="3">
        <v>1</v>
      </c>
      <c r="G1252" s="4">
        <v>137.4</v>
      </c>
      <c r="H1252" s="4">
        <v>149.27000000000001</v>
      </c>
      <c r="I1252" s="4">
        <f>H1252-G1252</f>
        <v>11.870000000000005</v>
      </c>
      <c r="J1252" s="507">
        <v>1200000</v>
      </c>
      <c r="K1252" s="574">
        <f>F1252*I1252*J1252</f>
        <v>14244000.000000006</v>
      </c>
      <c r="L1252" s="21"/>
      <c r="M1252" s="15"/>
      <c r="N1252" s="3"/>
      <c r="O1252" s="507"/>
    </row>
    <row r="1253" spans="1:15" x14ac:dyDescent="0.3">
      <c r="A1253" s="519"/>
      <c r="B1253" s="3388"/>
      <c r="C1253" s="51">
        <v>132</v>
      </c>
      <c r="D1253" s="3073"/>
      <c r="E1253" s="2006" t="s">
        <v>4746</v>
      </c>
      <c r="F1253" s="3">
        <v>1</v>
      </c>
      <c r="G1253" s="4">
        <v>137.44</v>
      </c>
      <c r="H1253" s="4">
        <v>149.32</v>
      </c>
      <c r="I1253" s="4">
        <f>H1253-G1253</f>
        <v>11.879999999999995</v>
      </c>
      <c r="J1253" s="507">
        <v>1200000</v>
      </c>
      <c r="K1253" s="574">
        <f>F1253*I1253*J1253</f>
        <v>14255999.999999994</v>
      </c>
      <c r="L1253" s="21"/>
      <c r="M1253" s="16"/>
      <c r="N1253" s="1992"/>
      <c r="O1253" s="507"/>
    </row>
    <row r="1254" spans="1:15" x14ac:dyDescent="0.3">
      <c r="A1254" s="519"/>
      <c r="B1254" s="93"/>
      <c r="C1254" s="87"/>
      <c r="D1254" s="87"/>
      <c r="E1254" s="948"/>
      <c r="F1254" s="36"/>
      <c r="G1254" s="36">
        <v>0</v>
      </c>
      <c r="H1254" s="36">
        <v>0</v>
      </c>
      <c r="I1254" s="3157" t="s">
        <v>272</v>
      </c>
      <c r="J1254" s="3158"/>
      <c r="K1254" s="576">
        <f>K1252+K1250</f>
        <v>26436000</v>
      </c>
      <c r="L1254" s="92">
        <f>SUM(L1250:L1253)</f>
        <v>0</v>
      </c>
      <c r="M1254" s="92">
        <f>SUM(M1250:M1253)</f>
        <v>0</v>
      </c>
      <c r="N1254" s="662"/>
      <c r="O1254" s="521"/>
    </row>
    <row r="1255" spans="1:15" x14ac:dyDescent="0.3">
      <c r="A1255" s="519"/>
      <c r="B1255" s="93"/>
      <c r="C1255" s="87"/>
      <c r="D1255" s="87"/>
      <c r="E1255" s="948"/>
      <c r="F1255" s="36"/>
      <c r="G1255" s="36">
        <v>0</v>
      </c>
      <c r="H1255" s="36">
        <v>0</v>
      </c>
      <c r="I1255" s="3157" t="s">
        <v>28</v>
      </c>
      <c r="J1255" s="3158"/>
      <c r="K1255" s="577">
        <f>K1254-L1254</f>
        <v>26436000</v>
      </c>
      <c r="L1255" s="39"/>
      <c r="M1255" s="41"/>
      <c r="N1255" s="507"/>
      <c r="O1255" s="521"/>
    </row>
    <row r="1256" spans="1:15" x14ac:dyDescent="0.3">
      <c r="A1256" s="10"/>
      <c r="B1256" s="532" t="s">
        <v>4348</v>
      </c>
      <c r="C1256" s="533"/>
      <c r="D1256" s="533"/>
      <c r="E1256" s="963"/>
      <c r="F1256" s="533"/>
      <c r="G1256" s="2216">
        <v>0</v>
      </c>
      <c r="H1256" s="2216">
        <v>0</v>
      </c>
      <c r="I1256" s="533"/>
      <c r="J1256" s="533"/>
      <c r="K1256" s="578"/>
      <c r="L1256" s="533"/>
      <c r="M1256" s="536"/>
      <c r="N1256" s="1982"/>
      <c r="O1256" s="7"/>
    </row>
    <row r="1257" spans="1:15" x14ac:dyDescent="0.3">
      <c r="A1257" s="519"/>
      <c r="B1257" s="98" t="s">
        <v>796</v>
      </c>
      <c r="C1257" s="51">
        <v>132</v>
      </c>
      <c r="D1257" s="3132" t="s">
        <v>800</v>
      </c>
      <c r="E1257" s="975"/>
      <c r="F1257" s="3"/>
      <c r="G1257" s="4">
        <v>0</v>
      </c>
      <c r="H1257" s="4">
        <v>0</v>
      </c>
      <c r="I1257" s="4"/>
      <c r="J1257" s="507"/>
      <c r="K1257" s="574"/>
      <c r="L1257" s="15">
        <f>J1257*I1257*F1257</f>
        <v>0</v>
      </c>
      <c r="M1257" s="6"/>
      <c r="N1257" s="574"/>
      <c r="O1257" s="507"/>
    </row>
    <row r="1258" spans="1:15" x14ac:dyDescent="0.3">
      <c r="A1258" s="519"/>
      <c r="B1258" s="98" t="s">
        <v>795</v>
      </c>
      <c r="C1258" s="51">
        <v>132</v>
      </c>
      <c r="D1258" s="3133"/>
      <c r="E1258" s="975"/>
      <c r="F1258" s="3"/>
      <c r="G1258" s="4">
        <v>0</v>
      </c>
      <c r="H1258" s="4">
        <v>0</v>
      </c>
      <c r="I1258" s="4"/>
      <c r="J1258" s="507"/>
      <c r="K1258" s="574"/>
      <c r="L1258" s="15">
        <f>J1258*I1258*F1258</f>
        <v>0</v>
      </c>
      <c r="M1258" s="15"/>
      <c r="N1258" s="3"/>
      <c r="O1258" s="507"/>
    </row>
    <row r="1259" spans="1:15" x14ac:dyDescent="0.3">
      <c r="A1259" s="519"/>
      <c r="B1259" s="93"/>
      <c r="C1259" s="87"/>
      <c r="D1259" s="87"/>
      <c r="E1259" s="948"/>
      <c r="F1259" s="36"/>
      <c r="G1259" s="36">
        <v>0</v>
      </c>
      <c r="H1259" s="36">
        <v>0</v>
      </c>
      <c r="I1259" s="36"/>
      <c r="J1259" s="93" t="s">
        <v>262</v>
      </c>
      <c r="K1259" s="577"/>
      <c r="L1259" s="54">
        <f>SUM(L1257:L1258)</f>
        <v>0</v>
      </c>
      <c r="M1259" s="521"/>
      <c r="N1259" s="507"/>
      <c r="O1259" s="507"/>
    </row>
    <row r="1260" spans="1:15" x14ac:dyDescent="0.3">
      <c r="A1260" s="10"/>
      <c r="B1260" s="532" t="s">
        <v>4349</v>
      </c>
      <c r="C1260" s="533"/>
      <c r="D1260" s="533"/>
      <c r="E1260" s="963"/>
      <c r="F1260" s="533"/>
      <c r="G1260" s="2216">
        <v>0</v>
      </c>
      <c r="H1260" s="2216">
        <v>0</v>
      </c>
      <c r="I1260" s="533"/>
      <c r="J1260" s="533"/>
      <c r="K1260" s="578"/>
      <c r="L1260" s="533"/>
      <c r="M1260" s="536"/>
      <c r="N1260" s="1982"/>
      <c r="O1260" s="7"/>
    </row>
    <row r="1261" spans="1:15" x14ac:dyDescent="0.3">
      <c r="A1261" s="519">
        <v>4</v>
      </c>
      <c r="B1261" s="98" t="s">
        <v>1680</v>
      </c>
      <c r="C1261" s="51">
        <v>132</v>
      </c>
      <c r="D1261" s="3132" t="s">
        <v>800</v>
      </c>
      <c r="E1261" s="3333" t="s">
        <v>1935</v>
      </c>
      <c r="F1261" s="3">
        <v>1</v>
      </c>
      <c r="G1261" s="4">
        <v>165.82</v>
      </c>
      <c r="H1261" s="4">
        <v>175.93</v>
      </c>
      <c r="I1261" s="4">
        <f>H1261-G1261</f>
        <v>10.110000000000014</v>
      </c>
      <c r="J1261" s="507">
        <v>1200000</v>
      </c>
      <c r="K1261" s="574">
        <f>F1261*I1261*J1261</f>
        <v>12132000.000000017</v>
      </c>
      <c r="L1261" s="21">
        <f>J1261*I1261*F1261</f>
        <v>12132000.000000017</v>
      </c>
      <c r="M1261" s="15"/>
      <c r="N1261" s="3"/>
      <c r="O1261" s="507"/>
    </row>
    <row r="1262" spans="1:15" x14ac:dyDescent="0.3">
      <c r="A1262" s="519"/>
      <c r="B1262" s="98"/>
      <c r="C1262" s="51">
        <v>132</v>
      </c>
      <c r="D1262" s="3133"/>
      <c r="E1262" s="3334" t="s">
        <v>1936</v>
      </c>
      <c r="F1262" s="3">
        <v>1</v>
      </c>
      <c r="G1262" s="4">
        <v>165.71</v>
      </c>
      <c r="H1262" s="4">
        <v>175.81</v>
      </c>
      <c r="I1262" s="4">
        <f>H1262-G1262</f>
        <v>10.099999999999994</v>
      </c>
      <c r="J1262" s="507">
        <v>1200000</v>
      </c>
      <c r="K1262" s="574">
        <f>F1262*I1262*J1262</f>
        <v>12119999.999999993</v>
      </c>
      <c r="L1262" s="21">
        <f>J1262*I1262*F1262</f>
        <v>12119999.999999993</v>
      </c>
      <c r="M1262" s="15"/>
      <c r="N1262" s="3"/>
      <c r="O1262" s="507"/>
    </row>
    <row r="1263" spans="1:15" x14ac:dyDescent="0.3">
      <c r="A1263" s="519">
        <v>7</v>
      </c>
      <c r="B1263" s="98" t="s">
        <v>1689</v>
      </c>
      <c r="C1263" s="51">
        <v>132</v>
      </c>
      <c r="D1263" s="3133"/>
      <c r="E1263" s="3333" t="s">
        <v>1937</v>
      </c>
      <c r="F1263" s="3">
        <v>1</v>
      </c>
      <c r="G1263" s="4">
        <v>187</v>
      </c>
      <c r="H1263" s="4">
        <v>198.92</v>
      </c>
      <c r="I1263" s="4">
        <f>H1263-G1263</f>
        <v>11.919999999999987</v>
      </c>
      <c r="J1263" s="507">
        <v>1200000</v>
      </c>
      <c r="K1263" s="574">
        <f>F1263*I1263*J1263</f>
        <v>14303999.999999985</v>
      </c>
      <c r="L1263" s="21">
        <f>J1263*I1263*F1263</f>
        <v>14303999.999999985</v>
      </c>
      <c r="M1263" s="15"/>
      <c r="N1263" s="3"/>
      <c r="O1263" s="507"/>
    </row>
    <row r="1264" spans="1:15" x14ac:dyDescent="0.3">
      <c r="A1264" s="519"/>
      <c r="B1264" s="98"/>
      <c r="C1264" s="51">
        <v>132</v>
      </c>
      <c r="D1264" s="3332"/>
      <c r="E1264" s="3334" t="s">
        <v>1938</v>
      </c>
      <c r="F1264" s="3">
        <v>1</v>
      </c>
      <c r="G1264" s="4">
        <v>187.09</v>
      </c>
      <c r="H1264" s="4">
        <v>198.82</v>
      </c>
      <c r="I1264" s="4">
        <f>H1264-G1264</f>
        <v>11.72999999999999</v>
      </c>
      <c r="J1264" s="507">
        <v>1200000</v>
      </c>
      <c r="K1264" s="574">
        <f>F1264*I1264*J1264</f>
        <v>14075999.999999987</v>
      </c>
      <c r="L1264" s="21">
        <f>J1264*I1264*F1264</f>
        <v>14075999.999999987</v>
      </c>
      <c r="M1264" s="16"/>
      <c r="N1264" s="1992"/>
      <c r="O1264" s="507"/>
    </row>
    <row r="1265" spans="1:23" x14ac:dyDescent="0.3">
      <c r="A1265" s="519"/>
      <c r="B1265" s="93"/>
      <c r="C1265" s="87"/>
      <c r="D1265" s="87"/>
      <c r="E1265" s="951"/>
      <c r="F1265" s="64"/>
      <c r="G1265" s="64"/>
      <c r="H1265" s="64"/>
      <c r="I1265" s="64"/>
      <c r="J1265" s="93" t="s">
        <v>27</v>
      </c>
      <c r="K1265" s="579"/>
      <c r="L1265" s="577">
        <f>L1263+L1261</f>
        <v>26436000</v>
      </c>
      <c r="M1265" s="54"/>
      <c r="N1265" s="574"/>
      <c r="O1265" s="507"/>
    </row>
    <row r="1266" spans="1:23" ht="16.2" thickBot="1" x14ac:dyDescent="0.35">
      <c r="A1266" s="511"/>
      <c r="B1266" s="523"/>
      <c r="C1266" s="520"/>
      <c r="D1266" s="596"/>
      <c r="K1266" s="580"/>
      <c r="L1266" s="511"/>
      <c r="M1266" s="511"/>
      <c r="N1266" s="56"/>
      <c r="O1266" s="511"/>
    </row>
    <row r="1267" spans="1:23" s="511" customFormat="1" x14ac:dyDescent="0.3">
      <c r="B1267" s="3099" t="s">
        <v>807</v>
      </c>
      <c r="C1267" s="3100"/>
      <c r="D1267" s="561" t="s">
        <v>14</v>
      </c>
      <c r="E1267"/>
      <c r="F1267" s="3101" t="s">
        <v>808</v>
      </c>
      <c r="G1267" s="3102"/>
      <c r="H1267" s="3103"/>
      <c r="I1267" s="561" t="s">
        <v>14</v>
      </c>
      <c r="K1267" s="3105" t="s">
        <v>809</v>
      </c>
      <c r="L1267" s="3106"/>
      <c r="M1267" s="562" t="s">
        <v>14</v>
      </c>
      <c r="N1267" s="56"/>
      <c r="S1267" s="2672"/>
      <c r="T1267" s="2672"/>
      <c r="U1267" s="580"/>
    </row>
    <row r="1268" spans="1:23" s="511" customFormat="1" x14ac:dyDescent="0.3">
      <c r="B1268" s="3112" t="str">
        <f>B1244</f>
        <v xml:space="preserve"> 132 KV SENDING SIDE (TARIFF POINT)</v>
      </c>
      <c r="C1268" s="3113"/>
      <c r="D1268" s="567">
        <f>K1248</f>
        <v>26422079.999999996</v>
      </c>
      <c r="E1268"/>
      <c r="F1268" s="3114" t="s">
        <v>810</v>
      </c>
      <c r="G1268" s="3115"/>
      <c r="H1268" s="3116"/>
      <c r="I1268" s="567">
        <f>L1259</f>
        <v>0</v>
      </c>
      <c r="K1268" s="3167" t="s">
        <v>4014</v>
      </c>
      <c r="L1268" s="3168"/>
      <c r="M1268" s="565">
        <f>I1269</f>
        <v>26436000</v>
      </c>
      <c r="N1268" s="56"/>
      <c r="S1268" s="2672"/>
      <c r="T1268" s="2672"/>
      <c r="U1268" s="580"/>
    </row>
    <row r="1269" spans="1:23" s="511" customFormat="1" x14ac:dyDescent="0.3">
      <c r="B1269" s="3112" t="s">
        <v>832</v>
      </c>
      <c r="C1269" s="3113"/>
      <c r="D1269" s="567"/>
      <c r="E1269"/>
      <c r="F1269" s="3114" t="s">
        <v>4014</v>
      </c>
      <c r="G1269" s="3115"/>
      <c r="H1269" s="3116"/>
      <c r="I1269" s="565">
        <f>L1265</f>
        <v>26436000</v>
      </c>
      <c r="K1269" s="3121" t="s">
        <v>4747</v>
      </c>
      <c r="L1269" s="3122"/>
      <c r="M1269" s="1045">
        <f>K1288</f>
        <v>26330399.999999993</v>
      </c>
      <c r="N1269" s="56"/>
      <c r="S1269" s="2672"/>
      <c r="T1269" s="2672"/>
      <c r="U1269" s="580"/>
    </row>
    <row r="1270" spans="1:23" s="511" customFormat="1" x14ac:dyDescent="0.3">
      <c r="B1270" s="3112" t="s">
        <v>833</v>
      </c>
      <c r="C1270" s="3113"/>
      <c r="D1270" s="567"/>
      <c r="E1270"/>
      <c r="F1270"/>
      <c r="G1270" s="2027"/>
      <c r="H1270" s="2027"/>
      <c r="I1270"/>
      <c r="K1270" s="3167" t="s">
        <v>4012</v>
      </c>
      <c r="L1270" s="3168"/>
      <c r="M1270" s="567">
        <f>M1268-M1269</f>
        <v>105600.00000000745</v>
      </c>
      <c r="N1270" s="56"/>
      <c r="S1270" s="2672"/>
      <c r="T1270" s="2672"/>
      <c r="U1270" s="580"/>
    </row>
    <row r="1271" spans="1:23" s="511" customFormat="1" ht="16.2" thickBot="1" x14ac:dyDescent="0.35">
      <c r="B1271" s="3112" t="s">
        <v>834</v>
      </c>
      <c r="C1271" s="3113"/>
      <c r="D1271" s="598"/>
      <c r="E1271"/>
      <c r="F1271"/>
      <c r="G1271" s="2027"/>
      <c r="H1271" s="2027"/>
      <c r="I1271"/>
      <c r="K1271" s="3123" t="s">
        <v>268</v>
      </c>
      <c r="L1271" s="3124"/>
      <c r="M1271" s="1042">
        <f>M1270/M1268</f>
        <v>3.994552882433328E-3</v>
      </c>
      <c r="N1271" s="56"/>
      <c r="S1271" s="2672"/>
      <c r="T1271" s="2672"/>
      <c r="U1271" s="580"/>
    </row>
    <row r="1272" spans="1:23" s="511" customFormat="1" ht="16.2" thickBot="1" x14ac:dyDescent="0.35">
      <c r="B1272" s="3165" t="s">
        <v>4011</v>
      </c>
      <c r="C1272" s="3166"/>
      <c r="D1272" s="564">
        <f>SUM(D1268:D1271)</f>
        <v>26422079.999999996</v>
      </c>
      <c r="E1272"/>
      <c r="F1272"/>
      <c r="G1272" s="2027"/>
      <c r="H1272" s="2027"/>
      <c r="I1272"/>
      <c r="K1272" s="580"/>
      <c r="N1272" s="56"/>
      <c r="S1272" s="2672"/>
      <c r="T1272" s="2672"/>
      <c r="U1272" s="580"/>
    </row>
    <row r="1273" spans="1:23" s="511" customFormat="1" x14ac:dyDescent="0.3">
      <c r="B1273"/>
      <c r="C1273"/>
      <c r="D1273"/>
      <c r="E1273"/>
      <c r="F1273" s="658"/>
      <c r="G1273" s="2027" t="s">
        <v>222</v>
      </c>
      <c r="H1273" s="2027" t="s">
        <v>222</v>
      </c>
      <c r="I1273"/>
      <c r="J1273"/>
      <c r="K1273" s="580"/>
      <c r="N1273" s="56"/>
      <c r="S1273" s="2672"/>
      <c r="T1273" s="2672"/>
      <c r="U1273" s="580"/>
    </row>
    <row r="1274" spans="1:23" s="511" customFormat="1" x14ac:dyDescent="0.3">
      <c r="B1274"/>
      <c r="C1274"/>
      <c r="D1274"/>
      <c r="E1274"/>
      <c r="F1274" s="658"/>
      <c r="G1274" s="2027"/>
      <c r="H1274" s="2027"/>
      <c r="I1274"/>
      <c r="J1274"/>
      <c r="K1274" s="580"/>
      <c r="N1274" s="56"/>
      <c r="S1274" s="2672"/>
      <c r="T1274" s="2672"/>
      <c r="U1274" s="580"/>
    </row>
    <row r="1275" spans="1:23" s="511" customFormat="1" x14ac:dyDescent="0.3">
      <c r="B1275"/>
      <c r="C1275"/>
      <c r="D1275"/>
      <c r="E1275"/>
      <c r="F1275" s="658"/>
      <c r="G1275" s="2213"/>
      <c r="H1275" s="2213"/>
      <c r="I1275" s="556"/>
      <c r="J1275" s="557"/>
      <c r="K1275" s="580"/>
      <c r="N1275" s="56"/>
      <c r="S1275" s="2672"/>
      <c r="T1275" s="2672"/>
      <c r="U1275" s="580"/>
    </row>
    <row r="1276" spans="1:23" x14ac:dyDescent="0.3">
      <c r="A1276" s="511"/>
      <c r="B1276" s="523"/>
      <c r="C1276" s="520"/>
      <c r="D1276" s="596"/>
      <c r="G1276" s="2213"/>
      <c r="H1276" s="2213"/>
      <c r="I1276" s="556"/>
      <c r="J1276" s="557"/>
      <c r="K1276" s="580"/>
      <c r="L1276" s="511"/>
      <c r="M1276" s="511"/>
      <c r="N1276" s="56"/>
      <c r="O1276" s="511"/>
    </row>
    <row r="1277" spans="1:23" x14ac:dyDescent="0.3">
      <c r="A1277" s="511"/>
      <c r="B1277" s="523"/>
      <c r="C1277" s="520"/>
      <c r="D1277" s="596"/>
      <c r="G1277" s="2213"/>
      <c r="H1277" s="2213"/>
      <c r="I1277" s="556"/>
      <c r="J1277" s="557"/>
      <c r="K1277" s="580"/>
      <c r="L1277" s="511"/>
      <c r="M1277" s="511"/>
      <c r="N1277" s="56"/>
      <c r="O1277" s="511"/>
    </row>
    <row r="1278" spans="1:23" x14ac:dyDescent="0.3">
      <c r="A1278" s="511"/>
      <c r="B1278" s="523"/>
      <c r="C1278" s="520"/>
      <c r="D1278" s="596"/>
      <c r="E1278" s="952"/>
      <c r="F1278" s="511"/>
      <c r="G1278" s="2214"/>
      <c r="H1278" s="2214"/>
      <c r="I1278" s="511"/>
      <c r="J1278" s="511"/>
      <c r="K1278" s="580"/>
      <c r="L1278" s="511"/>
      <c r="M1278" s="511"/>
      <c r="N1278" s="56"/>
      <c r="O1278" s="511"/>
    </row>
    <row r="1279" spans="1:23" ht="31.2" x14ac:dyDescent="0.3">
      <c r="A1279" s="3086" t="s">
        <v>918</v>
      </c>
      <c r="B1279" s="3086"/>
      <c r="C1279" s="3086"/>
      <c r="D1279" s="3086"/>
      <c r="E1279" s="3086"/>
      <c r="F1279" s="3086"/>
      <c r="G1279" s="3086"/>
      <c r="H1279" s="3086"/>
      <c r="I1279" s="3086"/>
      <c r="J1279" s="3086"/>
      <c r="K1279" s="3086"/>
      <c r="L1279" s="3086"/>
      <c r="M1279" s="3086"/>
      <c r="N1279" s="3086"/>
      <c r="O1279" s="629" t="str">
        <f>$O$6</f>
        <v>Month August-2023</v>
      </c>
      <c r="R1279" s="1103" t="s">
        <v>4084</v>
      </c>
      <c r="S1279" s="2672" t="str">
        <f>O1279</f>
        <v>Month August-2023</v>
      </c>
      <c r="T1279" s="2672" t="s">
        <v>5037</v>
      </c>
      <c r="U1279" s="1103" t="s">
        <v>15</v>
      </c>
      <c r="V1279" s="1103" t="s">
        <v>4085</v>
      </c>
      <c r="W1279" s="1103" t="s">
        <v>17</v>
      </c>
    </row>
    <row r="1280" spans="1:23" x14ac:dyDescent="0.3">
      <c r="A1280" s="3087" t="s">
        <v>0</v>
      </c>
      <c r="B1280" s="3089" t="s">
        <v>1</v>
      </c>
      <c r="C1280" s="3091" t="s">
        <v>2</v>
      </c>
      <c r="D1280" s="3092"/>
      <c r="E1280" s="3093"/>
      <c r="F1280" s="3096" t="s">
        <v>3</v>
      </c>
      <c r="G1280" s="3091" t="s">
        <v>4</v>
      </c>
      <c r="H1280" s="3093"/>
      <c r="I1280" s="3068"/>
      <c r="J1280" s="3096" t="s">
        <v>5</v>
      </c>
      <c r="K1280" s="3091" t="s">
        <v>6</v>
      </c>
      <c r="L1280" s="3068"/>
      <c r="M1280" s="95" t="s">
        <v>29</v>
      </c>
      <c r="N1280" s="1985"/>
      <c r="O1280" s="3067" t="s">
        <v>7</v>
      </c>
      <c r="S1280" s="2671"/>
      <c r="T1280" s="2671"/>
    </row>
    <row r="1281" spans="1:23" ht="46.8" x14ac:dyDescent="0.3">
      <c r="A1281" s="3149"/>
      <c r="B1281" s="3151"/>
      <c r="C1281" s="3084" t="s">
        <v>824</v>
      </c>
      <c r="D1281" s="3085"/>
      <c r="E1281" s="994" t="s">
        <v>9</v>
      </c>
      <c r="F1281" s="3149"/>
      <c r="G1281" s="2218" t="str">
        <f>'NORTH-1'!G8</f>
        <v>Reading at 00.00hr 
01.08.2023</v>
      </c>
      <c r="H1281" s="2218" t="str">
        <f>'NORTH-1'!H8</f>
        <v>Reading at 00.00hr 
01.09.2023</v>
      </c>
      <c r="I1281" s="554" t="s">
        <v>10</v>
      </c>
      <c r="J1281" s="3149"/>
      <c r="K1281" s="554" t="s">
        <v>11</v>
      </c>
      <c r="L1281" s="554" t="s">
        <v>12</v>
      </c>
      <c r="M1281" s="592" t="s">
        <v>30</v>
      </c>
      <c r="N1281" s="1993" t="s">
        <v>41</v>
      </c>
      <c r="O1281" s="3069"/>
      <c r="S1281" s="2672">
        <v>15283200.000000071</v>
      </c>
      <c r="T1281" s="2672">
        <v>15283200.000000071</v>
      </c>
      <c r="U1281" s="33">
        <f>S1281-T1281</f>
        <v>0</v>
      </c>
      <c r="V1281" s="1104">
        <f>U1281/T1281*100</f>
        <v>0</v>
      </c>
      <c r="W1281" s="33" t="str">
        <f>IF(V1281&gt;40,"FAULT",IF(V1281&lt;-40,"CHECK","OK"))</f>
        <v>OK</v>
      </c>
    </row>
    <row r="1282" spans="1:23" x14ac:dyDescent="0.3">
      <c r="A1282" s="594">
        <v>1</v>
      </c>
      <c r="B1282" s="551">
        <v>2</v>
      </c>
      <c r="C1282" s="551">
        <v>3</v>
      </c>
      <c r="D1282" s="551">
        <v>4</v>
      </c>
      <c r="E1282" s="551">
        <v>5</v>
      </c>
      <c r="F1282" s="551">
        <v>6</v>
      </c>
      <c r="G1282" s="2618">
        <f>'PDB Bill AMR'!$H$5</f>
        <v>8</v>
      </c>
      <c r="H1282" s="2618">
        <f>'PDB Bill AMR'!$H$5</f>
        <v>8</v>
      </c>
      <c r="I1282" s="594" t="s">
        <v>2021</v>
      </c>
      <c r="J1282" s="594">
        <v>10</v>
      </c>
      <c r="K1282" s="2623" t="s">
        <v>2022</v>
      </c>
      <c r="L1282" s="2623" t="s">
        <v>5041</v>
      </c>
      <c r="M1282" s="594">
        <v>13</v>
      </c>
      <c r="N1282" s="594">
        <v>14</v>
      </c>
      <c r="O1282" s="594">
        <v>15</v>
      </c>
    </row>
    <row r="1283" spans="1:23" x14ac:dyDescent="0.3">
      <c r="A1283" s="10"/>
      <c r="B1283" s="513" t="s">
        <v>4748</v>
      </c>
      <c r="C1283" s="514"/>
      <c r="D1283" s="514"/>
      <c r="E1283" s="957"/>
      <c r="F1283" s="514"/>
      <c r="G1283" s="2211"/>
      <c r="H1283" s="2211"/>
      <c r="I1283" s="514"/>
      <c r="J1283" s="514"/>
      <c r="K1283" s="573"/>
      <c r="L1283" s="514"/>
      <c r="M1283" s="515"/>
      <c r="N1283" s="1987"/>
      <c r="O1283" s="7"/>
      <c r="S1283" s="2673"/>
      <c r="T1283" s="2673"/>
    </row>
    <row r="1284" spans="1:23" x14ac:dyDescent="0.3">
      <c r="A1284" s="519">
        <v>14</v>
      </c>
      <c r="B1284" s="98" t="s">
        <v>1708</v>
      </c>
      <c r="C1284" s="51">
        <v>33</v>
      </c>
      <c r="D1284" s="610" t="s">
        <v>1294</v>
      </c>
      <c r="E1284" s="964" t="s">
        <v>1952</v>
      </c>
      <c r="F1284" s="3">
        <v>1</v>
      </c>
      <c r="G1284" s="4">
        <v>274.58</v>
      </c>
      <c r="H1284" s="4">
        <v>291.33</v>
      </c>
      <c r="I1284" s="4">
        <f>SUM(H1284-G1284)</f>
        <v>16.75</v>
      </c>
      <c r="J1284" s="507">
        <v>720000</v>
      </c>
      <c r="K1284" s="574">
        <f>F1284*I1284*J1284</f>
        <v>12060000</v>
      </c>
      <c r="L1284" s="6"/>
      <c r="M1284" s="6">
        <f>K1284*$I$1269/$K$1288</f>
        <v>12108367.514356034</v>
      </c>
      <c r="N1284" s="574"/>
      <c r="O1284" s="507"/>
    </row>
    <row r="1285" spans="1:23" x14ac:dyDescent="0.3">
      <c r="A1285" s="519"/>
      <c r="B1285" s="98"/>
      <c r="C1285" s="51">
        <v>33</v>
      </c>
      <c r="D1285" s="610" t="s">
        <v>1295</v>
      </c>
      <c r="E1285" s="964" t="s">
        <v>1953</v>
      </c>
      <c r="F1285" s="3">
        <v>1</v>
      </c>
      <c r="G1285" s="4">
        <v>274.58</v>
      </c>
      <c r="H1285" s="4">
        <v>291.33</v>
      </c>
      <c r="I1285" s="4">
        <f>SUM(H1285-G1285)</f>
        <v>16.75</v>
      </c>
      <c r="J1285" s="507">
        <v>720000</v>
      </c>
      <c r="K1285" s="574">
        <f>F1285*I1285*J1285</f>
        <v>12060000</v>
      </c>
      <c r="L1285" s="6"/>
      <c r="M1285" s="6">
        <f t="shared" ref="M1285:M1287" si="214">K1285*$I$1269/$K$1288</f>
        <v>12108367.514356034</v>
      </c>
      <c r="N1285" s="574"/>
      <c r="O1285" s="507"/>
    </row>
    <row r="1286" spans="1:23" x14ac:dyDescent="0.3">
      <c r="A1286" s="519">
        <v>15</v>
      </c>
      <c r="B1286" s="98" t="s">
        <v>1711</v>
      </c>
      <c r="C1286" s="51">
        <v>33</v>
      </c>
      <c r="D1286" s="610" t="s">
        <v>1294</v>
      </c>
      <c r="E1286" s="964" t="s">
        <v>1954</v>
      </c>
      <c r="F1286" s="3">
        <v>1</v>
      </c>
      <c r="G1286" s="4">
        <v>310.20999999999998</v>
      </c>
      <c r="H1286" s="4">
        <v>330.03</v>
      </c>
      <c r="I1286" s="4">
        <f>SUM(H1286-G1286)</f>
        <v>19.819999999999993</v>
      </c>
      <c r="J1286" s="507">
        <v>720000</v>
      </c>
      <c r="K1286" s="574">
        <f>F1286*I1286*J1286</f>
        <v>14270399.999999994</v>
      </c>
      <c r="L1286" s="6"/>
      <c r="M1286" s="6">
        <f t="shared" si="214"/>
        <v>14327632.48564397</v>
      </c>
      <c r="N1286" s="574"/>
      <c r="O1286" s="507"/>
    </row>
    <row r="1287" spans="1:23" x14ac:dyDescent="0.3">
      <c r="A1287" s="519"/>
      <c r="B1287" s="98"/>
      <c r="C1287" s="51">
        <v>33</v>
      </c>
      <c r="D1287" s="610" t="s">
        <v>1295</v>
      </c>
      <c r="E1287" s="964" t="s">
        <v>1955</v>
      </c>
      <c r="F1287" s="3">
        <v>1</v>
      </c>
      <c r="G1287" s="4">
        <v>310.23</v>
      </c>
      <c r="H1287" s="4">
        <v>330.05</v>
      </c>
      <c r="I1287" s="4">
        <f>SUM(H1287-G1287)</f>
        <v>19.819999999999993</v>
      </c>
      <c r="J1287" s="507">
        <v>720000</v>
      </c>
      <c r="K1287" s="574">
        <f>F1287*I1287*J1287</f>
        <v>14270399.999999994</v>
      </c>
      <c r="L1287" s="6"/>
      <c r="M1287" s="6">
        <f t="shared" si="214"/>
        <v>14327632.48564397</v>
      </c>
      <c r="N1287" s="574"/>
      <c r="O1287" s="507"/>
    </row>
    <row r="1288" spans="1:23" x14ac:dyDescent="0.3">
      <c r="A1288" s="519"/>
      <c r="B1288" s="93"/>
      <c r="C1288" s="87"/>
      <c r="D1288" s="87"/>
      <c r="E1288" s="948"/>
      <c r="F1288" s="36"/>
      <c r="G1288" s="36">
        <v>0</v>
      </c>
      <c r="H1288" s="36">
        <v>0</v>
      </c>
      <c r="I1288" s="36"/>
      <c r="J1288" s="93" t="s">
        <v>27</v>
      </c>
      <c r="K1288" s="577">
        <f>K1286+K1284</f>
        <v>26330399.999999993</v>
      </c>
      <c r="L1288" s="39"/>
      <c r="M1288" s="39">
        <f>M1284+M1286</f>
        <v>26436000.000000004</v>
      </c>
      <c r="N1288" s="574"/>
      <c r="O1288" s="507"/>
    </row>
    <row r="1289" spans="1:23" x14ac:dyDescent="0.3">
      <c r="A1289" s="519"/>
      <c r="B1289" s="532" t="s">
        <v>4749</v>
      </c>
      <c r="C1289" s="533"/>
      <c r="D1289" s="533"/>
      <c r="E1289" s="963"/>
      <c r="F1289" s="533"/>
      <c r="G1289" s="2216">
        <v>0</v>
      </c>
      <c r="H1289" s="2216">
        <v>0</v>
      </c>
      <c r="I1289" s="533"/>
      <c r="J1289" s="533"/>
      <c r="K1289" s="578"/>
      <c r="L1289" s="533"/>
      <c r="M1289" s="536"/>
      <c r="N1289" s="1982"/>
      <c r="O1289" s="507"/>
    </row>
    <row r="1290" spans="1:23" x14ac:dyDescent="0.3">
      <c r="A1290" s="519"/>
      <c r="B1290" s="544" t="s">
        <v>822</v>
      </c>
      <c r="C1290" s="51"/>
      <c r="D1290" s="941" t="s">
        <v>800</v>
      </c>
      <c r="E1290" s="964"/>
      <c r="F1290" s="3"/>
      <c r="G1290" s="4">
        <v>0</v>
      </c>
      <c r="H1290" s="4">
        <v>0</v>
      </c>
      <c r="I1290" s="5"/>
      <c r="J1290" s="507"/>
      <c r="K1290" s="574"/>
      <c r="L1290" s="6"/>
      <c r="M1290" s="6"/>
      <c r="N1290" s="574"/>
      <c r="O1290" s="507"/>
      <c r="R1290" t="str">
        <f t="shared" ref="R1290:R1313" si="215">B1290</f>
        <v>33/11 KV Transforfers</v>
      </c>
      <c r="S1290" s="2672">
        <f t="shared" ref="S1290:S1313" si="216">M1290</f>
        <v>0</v>
      </c>
      <c r="T1290" s="2672">
        <v>0</v>
      </c>
      <c r="U1290" s="33">
        <f t="shared" ref="U1290:U1313" si="217">S1290-T1290</f>
        <v>0</v>
      </c>
      <c r="V1290" s="1104" t="e">
        <f t="shared" ref="V1290:V1313" si="218">U1290/T1290*100</f>
        <v>#DIV/0!</v>
      </c>
      <c r="W1290" s="33" t="e">
        <f t="shared" ref="W1290:W1313" si="219">IF(V1290&gt;40,"FAULT",IF(V1290&lt;-40,"CHECK","OK"))</f>
        <v>#DIV/0!</v>
      </c>
    </row>
    <row r="1291" spans="1:23" x14ac:dyDescent="0.3">
      <c r="A1291" s="3251">
        <v>13</v>
      </c>
      <c r="B1291" s="98" t="s">
        <v>1705</v>
      </c>
      <c r="C1291" s="543">
        <v>33</v>
      </c>
      <c r="D1291" s="920" t="s">
        <v>1294</v>
      </c>
      <c r="E1291" s="995" t="s">
        <v>1950</v>
      </c>
      <c r="F1291" s="3">
        <v>1</v>
      </c>
      <c r="G1291" s="20">
        <v>211.11</v>
      </c>
      <c r="H1291" s="20">
        <v>221.64</v>
      </c>
      <c r="I1291" s="20">
        <f>SUM(H1291-G1291)</f>
        <v>10.529999999999973</v>
      </c>
      <c r="J1291" s="507">
        <v>240000</v>
      </c>
      <c r="K1291" s="574"/>
      <c r="L1291" s="21">
        <f>F1291*I1291*J1291</f>
        <v>2527199.9999999935</v>
      </c>
      <c r="M1291" s="21">
        <f>L1291*$K$1314/$L$1314</f>
        <v>2530995.6475760527</v>
      </c>
      <c r="N1291" s="585"/>
      <c r="O1291" s="8"/>
      <c r="R1291" t="str">
        <f t="shared" si="215"/>
        <v>33/11 kV, 28/35 MVA T-1 (=H5)</v>
      </c>
      <c r="S1291" s="2672">
        <f t="shared" si="216"/>
        <v>2530995.6475760527</v>
      </c>
      <c r="T1291" s="2672">
        <v>2449181.8954764386</v>
      </c>
      <c r="U1291" s="33">
        <f t="shared" si="217"/>
        <v>81813.752099614125</v>
      </c>
      <c r="V1291" s="1104">
        <f t="shared" si="218"/>
        <v>3.3404522649265673</v>
      </c>
      <c r="W1291" s="33" t="str">
        <f t="shared" si="219"/>
        <v>OK</v>
      </c>
    </row>
    <row r="1292" spans="1:23" x14ac:dyDescent="0.3">
      <c r="A1292" s="3252"/>
      <c r="B1292" s="98"/>
      <c r="C1292" s="543">
        <v>33</v>
      </c>
      <c r="D1292" s="920" t="s">
        <v>1295</v>
      </c>
      <c r="E1292" s="995" t="s">
        <v>1951</v>
      </c>
      <c r="F1292" s="3">
        <v>1</v>
      </c>
      <c r="G1292" s="20">
        <v>211.05</v>
      </c>
      <c r="H1292" s="20">
        <v>221.57</v>
      </c>
      <c r="I1292" s="20">
        <f>SUM(H1292-G1292)</f>
        <v>10.519999999999982</v>
      </c>
      <c r="J1292" s="507">
        <v>240000</v>
      </c>
      <c r="K1292" s="574"/>
      <c r="L1292" s="21">
        <f>F1292*I1292*J1292</f>
        <v>2524799.9999999958</v>
      </c>
      <c r="M1292" s="21">
        <f t="shared" ref="M1292:M1312" si="220">L1292*$K$1314/$L$1314</f>
        <v>2528592.0429724688</v>
      </c>
      <c r="N1292" s="585"/>
      <c r="O1292" s="507"/>
      <c r="R1292">
        <f t="shared" si="215"/>
        <v>0</v>
      </c>
      <c r="S1292" s="2672">
        <f t="shared" si="216"/>
        <v>2528592.0429724688</v>
      </c>
      <c r="T1292" s="2672">
        <v>2449181.8954764321</v>
      </c>
      <c r="U1292" s="33">
        <f t="shared" si="217"/>
        <v>79410.14749603672</v>
      </c>
      <c r="V1292" s="1104">
        <f t="shared" si="218"/>
        <v>3.2423131839535873</v>
      </c>
      <c r="W1292" s="33" t="str">
        <f t="shared" si="219"/>
        <v>OK</v>
      </c>
    </row>
    <row r="1293" spans="1:23" x14ac:dyDescent="0.3">
      <c r="A1293" s="507">
        <v>16</v>
      </c>
      <c r="B1293" s="98" t="s">
        <v>1714</v>
      </c>
      <c r="C1293" s="543">
        <v>33</v>
      </c>
      <c r="D1293" s="920" t="s">
        <v>1294</v>
      </c>
      <c r="E1293" s="995" t="s">
        <v>1956</v>
      </c>
      <c r="F1293" s="3">
        <v>3</v>
      </c>
      <c r="G1293" s="20">
        <v>59.77</v>
      </c>
      <c r="H1293" s="20">
        <v>63.07</v>
      </c>
      <c r="I1293" s="20">
        <f>SUM(H1293-G1293)</f>
        <v>3.2999999999999972</v>
      </c>
      <c r="J1293" s="507">
        <v>240000</v>
      </c>
      <c r="K1293" s="574"/>
      <c r="L1293" s="21">
        <f>F1293*I1293*J1293</f>
        <v>2375999.9999999981</v>
      </c>
      <c r="M1293" s="21">
        <f t="shared" si="220"/>
        <v>2379568.5575501393</v>
      </c>
      <c r="N1293" s="585"/>
      <c r="O1293" s="507"/>
      <c r="R1293" t="str">
        <f t="shared" si="215"/>
        <v>33/11 kV, 28/35 MVA T-2 (=H10)</v>
      </c>
      <c r="S1293" s="2672">
        <f t="shared" si="216"/>
        <v>2379568.5575501393</v>
      </c>
      <c r="T1293" s="2672">
        <v>2213637.4148516138</v>
      </c>
      <c r="U1293" s="33">
        <f t="shared" si="217"/>
        <v>165931.14269852545</v>
      </c>
      <c r="V1293" s="1104">
        <f t="shared" si="218"/>
        <v>7.4958591495278046</v>
      </c>
      <c r="W1293" s="33" t="str">
        <f t="shared" si="219"/>
        <v>OK</v>
      </c>
    </row>
    <row r="1294" spans="1:23" x14ac:dyDescent="0.3">
      <c r="A1294" s="507"/>
      <c r="B1294" s="98"/>
      <c r="C1294" s="543">
        <v>33</v>
      </c>
      <c r="D1294" s="920" t="s">
        <v>1295</v>
      </c>
      <c r="E1294" s="995" t="s">
        <v>1957</v>
      </c>
      <c r="F1294" s="3">
        <v>3</v>
      </c>
      <c r="G1294" s="20">
        <v>59.77</v>
      </c>
      <c r="H1294" s="20">
        <v>63.07</v>
      </c>
      <c r="I1294" s="20">
        <f>SUM(H1294-G1294)</f>
        <v>3.2999999999999972</v>
      </c>
      <c r="J1294" s="507">
        <v>240000</v>
      </c>
      <c r="K1294" s="574"/>
      <c r="L1294" s="21">
        <f>F1294*I1294*J1294</f>
        <v>2375999.9999999981</v>
      </c>
      <c r="M1294" s="21">
        <f t="shared" si="220"/>
        <v>2379568.5575501393</v>
      </c>
      <c r="N1294" s="585"/>
      <c r="O1294" s="11"/>
      <c r="R1294">
        <f t="shared" si="215"/>
        <v>0</v>
      </c>
      <c r="S1294" s="2672">
        <f t="shared" si="216"/>
        <v>2379568.5575501393</v>
      </c>
      <c r="T1294" s="2672">
        <v>2213637.4148516138</v>
      </c>
      <c r="U1294" s="33">
        <f t="shared" si="217"/>
        <v>165931.14269852545</v>
      </c>
      <c r="V1294" s="1104">
        <f t="shared" si="218"/>
        <v>7.4958591495278046</v>
      </c>
      <c r="W1294" s="33" t="str">
        <f t="shared" si="219"/>
        <v>OK</v>
      </c>
    </row>
    <row r="1295" spans="1:23" x14ac:dyDescent="0.3">
      <c r="A1295" s="507"/>
      <c r="B1295" s="544" t="s">
        <v>823</v>
      </c>
      <c r="C1295" s="87"/>
      <c r="D1295" s="937"/>
      <c r="E1295" s="948"/>
      <c r="F1295" s="36"/>
      <c r="G1295" s="36">
        <v>0</v>
      </c>
      <c r="H1295" s="36">
        <v>0</v>
      </c>
      <c r="I1295" s="36"/>
      <c r="J1295" s="93" t="s">
        <v>27</v>
      </c>
      <c r="K1295" s="574"/>
      <c r="L1295" s="42">
        <f>L1293+L1291</f>
        <v>4903199.9999999916</v>
      </c>
      <c r="M1295" s="42">
        <f>M1293+M1291</f>
        <v>4910564.2051261924</v>
      </c>
      <c r="N1295" s="1972"/>
      <c r="O1295" s="11"/>
      <c r="R1295" t="str">
        <f t="shared" si="215"/>
        <v>33 KV Feeders</v>
      </c>
      <c r="S1295" s="2672">
        <f t="shared" si="216"/>
        <v>4910564.2051261924</v>
      </c>
      <c r="T1295" s="2672">
        <v>4662819.3103280524</v>
      </c>
      <c r="U1295" s="33">
        <f t="shared" si="217"/>
        <v>247744.89479814004</v>
      </c>
      <c r="V1295" s="1104">
        <f t="shared" si="218"/>
        <v>5.3131995539563377</v>
      </c>
      <c r="W1295" s="33" t="str">
        <f t="shared" si="219"/>
        <v>OK</v>
      </c>
    </row>
    <row r="1296" spans="1:23" x14ac:dyDescent="0.3">
      <c r="A1296" s="524">
        <v>9</v>
      </c>
      <c r="B1296" s="98" t="s">
        <v>1939</v>
      </c>
      <c r="C1296" s="543">
        <v>33</v>
      </c>
      <c r="D1296" s="920" t="s">
        <v>1294</v>
      </c>
      <c r="E1296" s="995" t="s">
        <v>1940</v>
      </c>
      <c r="F1296" s="3">
        <v>1</v>
      </c>
      <c r="G1296" s="2220">
        <v>307.61</v>
      </c>
      <c r="H1296" s="2220">
        <v>327.5</v>
      </c>
      <c r="I1296" s="19">
        <f t="shared" ref="I1296:I1312" si="221">SUM(H1296-G1296)</f>
        <v>19.889999999999986</v>
      </c>
      <c r="J1296" s="507">
        <v>360000</v>
      </c>
      <c r="K1296" s="581"/>
      <c r="L1296" s="21">
        <f t="shared" ref="L1296:L1312" si="222">F1296*I1296*J1296</f>
        <v>7160399.9999999953</v>
      </c>
      <c r="M1296" s="21">
        <f t="shared" si="220"/>
        <v>7171154.3347988296</v>
      </c>
      <c r="N1296" s="585" t="s">
        <v>111</v>
      </c>
      <c r="O1296" s="14"/>
      <c r="R1296" t="str">
        <f t="shared" si="215"/>
        <v>33 kV Premier Cement VRM Circuit-1 (=H1)</v>
      </c>
      <c r="S1296" s="2672">
        <f t="shared" si="216"/>
        <v>7171154.3347988296</v>
      </c>
      <c r="T1296" s="2672">
        <v>6850018.0589870783</v>
      </c>
      <c r="U1296" s="33">
        <f t="shared" si="217"/>
        <v>321136.27581175137</v>
      </c>
      <c r="V1296" s="1104">
        <f t="shared" si="218"/>
        <v>4.6881084552824994</v>
      </c>
      <c r="W1296" s="33" t="str">
        <f t="shared" si="219"/>
        <v>OK</v>
      </c>
    </row>
    <row r="1297" spans="1:23" x14ac:dyDescent="0.3">
      <c r="A1297" s="524"/>
      <c r="B1297" s="98"/>
      <c r="C1297" s="543">
        <v>33</v>
      </c>
      <c r="D1297" s="920" t="s">
        <v>1295</v>
      </c>
      <c r="E1297" s="995" t="s">
        <v>1941</v>
      </c>
      <c r="F1297" s="3">
        <v>1</v>
      </c>
      <c r="G1297" s="2220">
        <v>307.95999999999998</v>
      </c>
      <c r="H1297" s="2220">
        <v>327.64999999999998</v>
      </c>
      <c r="I1297" s="19">
        <f t="shared" si="221"/>
        <v>19.689999999999998</v>
      </c>
      <c r="J1297" s="507">
        <v>360000</v>
      </c>
      <c r="K1297" s="581"/>
      <c r="L1297" s="21">
        <f t="shared" si="222"/>
        <v>7088399.9999999991</v>
      </c>
      <c r="M1297" s="21">
        <f t="shared" si="220"/>
        <v>7099046.1966912542</v>
      </c>
      <c r="N1297" s="585"/>
      <c r="O1297" s="14"/>
      <c r="R1297">
        <f t="shared" si="215"/>
        <v>0</v>
      </c>
      <c r="S1297" s="2672">
        <f t="shared" si="216"/>
        <v>7099046.1966912542</v>
      </c>
      <c r="T1297" s="2672">
        <v>6929334.0575648127</v>
      </c>
      <c r="U1297" s="33">
        <f t="shared" si="217"/>
        <v>169712.13912644144</v>
      </c>
      <c r="V1297" s="1104">
        <f t="shared" si="218"/>
        <v>2.4491839723207636</v>
      </c>
      <c r="W1297" s="33" t="str">
        <f t="shared" si="219"/>
        <v>OK</v>
      </c>
    </row>
    <row r="1298" spans="1:23" x14ac:dyDescent="0.3">
      <c r="A1298" s="524">
        <v>10</v>
      </c>
      <c r="B1298" s="98" t="s">
        <v>1942</v>
      </c>
      <c r="C1298" s="543">
        <v>33</v>
      </c>
      <c r="D1298" s="920" t="s">
        <v>1294</v>
      </c>
      <c r="E1298" s="995" t="s">
        <v>1943</v>
      </c>
      <c r="F1298" s="3">
        <v>1</v>
      </c>
      <c r="G1298" s="2220">
        <v>100.77</v>
      </c>
      <c r="H1298" s="2220">
        <v>107.4</v>
      </c>
      <c r="I1298" s="19">
        <f t="shared" si="221"/>
        <v>6.6300000000000097</v>
      </c>
      <c r="J1298" s="507">
        <v>360000</v>
      </c>
      <c r="K1298" s="581"/>
      <c r="L1298" s="21">
        <f t="shared" si="222"/>
        <v>2386800.0000000033</v>
      </c>
      <c r="M1298" s="21">
        <f t="shared" si="220"/>
        <v>2390384.7782662814</v>
      </c>
      <c r="N1298" s="585" t="s">
        <v>111</v>
      </c>
      <c r="O1298" s="14"/>
      <c r="R1298" t="str">
        <f t="shared" si="215"/>
        <v>33 kV Delta Agro Premier Cement (=H2)</v>
      </c>
      <c r="S1298" s="2672">
        <f t="shared" si="216"/>
        <v>2390384.7782662814</v>
      </c>
      <c r="T1298" s="2672">
        <v>2530901.4091625926</v>
      </c>
      <c r="U1298" s="33">
        <f t="shared" si="217"/>
        <v>-140516.63089631125</v>
      </c>
      <c r="V1298" s="1104">
        <f t="shared" si="218"/>
        <v>-5.5520389054903738</v>
      </c>
      <c r="W1298" s="33" t="str">
        <f t="shared" si="219"/>
        <v>OK</v>
      </c>
    </row>
    <row r="1299" spans="1:23" x14ac:dyDescent="0.3">
      <c r="A1299" s="524"/>
      <c r="B1299" s="98"/>
      <c r="C1299" s="543">
        <v>33</v>
      </c>
      <c r="D1299" s="920" t="s">
        <v>1295</v>
      </c>
      <c r="E1299" s="995" t="s">
        <v>1944</v>
      </c>
      <c r="F1299" s="3">
        <v>1</v>
      </c>
      <c r="G1299" s="2220">
        <v>100.77</v>
      </c>
      <c r="H1299" s="2220">
        <v>107.4</v>
      </c>
      <c r="I1299" s="19">
        <f t="shared" si="221"/>
        <v>6.6300000000000097</v>
      </c>
      <c r="J1299" s="507">
        <v>360000</v>
      </c>
      <c r="K1299" s="581"/>
      <c r="L1299" s="21">
        <f t="shared" si="222"/>
        <v>2386800.0000000033</v>
      </c>
      <c r="M1299" s="21">
        <f t="shared" si="220"/>
        <v>2390384.7782662814</v>
      </c>
      <c r="N1299" s="585"/>
      <c r="O1299" s="14"/>
      <c r="R1299">
        <f t="shared" si="215"/>
        <v>0</v>
      </c>
      <c r="S1299" s="2672">
        <f t="shared" si="216"/>
        <v>2390384.7782662814</v>
      </c>
      <c r="T1299" s="2672">
        <v>2530901.4091625926</v>
      </c>
      <c r="U1299" s="33">
        <f t="shared" si="217"/>
        <v>-140516.63089631125</v>
      </c>
      <c r="V1299" s="1104">
        <f t="shared" si="218"/>
        <v>-5.5520389054903738</v>
      </c>
      <c r="W1299" s="33" t="str">
        <f t="shared" si="219"/>
        <v>OK</v>
      </c>
    </row>
    <row r="1300" spans="1:23" x14ac:dyDescent="0.3">
      <c r="A1300" s="524">
        <v>11</v>
      </c>
      <c r="B1300" s="98" t="s">
        <v>1945</v>
      </c>
      <c r="C1300" s="543">
        <v>33</v>
      </c>
      <c r="D1300" s="920" t="s">
        <v>1294</v>
      </c>
      <c r="E1300" s="995" t="s">
        <v>1946</v>
      </c>
      <c r="F1300" s="3">
        <v>1</v>
      </c>
      <c r="G1300" s="2220">
        <v>0.09</v>
      </c>
      <c r="H1300" s="2220">
        <v>0.09</v>
      </c>
      <c r="I1300" s="19">
        <f t="shared" si="221"/>
        <v>0</v>
      </c>
      <c r="J1300" s="507">
        <v>360000</v>
      </c>
      <c r="K1300" s="581"/>
      <c r="L1300" s="21">
        <f t="shared" si="222"/>
        <v>0</v>
      </c>
      <c r="M1300" s="21">
        <f t="shared" si="220"/>
        <v>0</v>
      </c>
      <c r="N1300" s="585" t="s">
        <v>111</v>
      </c>
      <c r="O1300" s="14"/>
      <c r="R1300" t="str">
        <f t="shared" si="215"/>
        <v>33 kV Outgoing Feeder-3 (=H3)</v>
      </c>
      <c r="S1300" s="2672">
        <f t="shared" si="216"/>
        <v>0</v>
      </c>
      <c r="T1300" s="2672">
        <v>0</v>
      </c>
      <c r="U1300" s="33">
        <f t="shared" si="217"/>
        <v>0</v>
      </c>
      <c r="V1300" s="1104" t="e">
        <f t="shared" si="218"/>
        <v>#DIV/0!</v>
      </c>
      <c r="W1300" s="33" t="e">
        <f t="shared" si="219"/>
        <v>#DIV/0!</v>
      </c>
    </row>
    <row r="1301" spans="1:23" x14ac:dyDescent="0.3">
      <c r="A1301" s="524"/>
      <c r="B1301" s="98"/>
      <c r="C1301" s="543">
        <v>33</v>
      </c>
      <c r="D1301" s="920" t="s">
        <v>1295</v>
      </c>
      <c r="E1301" s="995" t="s">
        <v>1947</v>
      </c>
      <c r="F1301" s="3">
        <v>1</v>
      </c>
      <c r="G1301" s="2220">
        <v>0.06</v>
      </c>
      <c r="H1301" s="2220">
        <v>0.06</v>
      </c>
      <c r="I1301" s="19">
        <f t="shared" si="221"/>
        <v>0</v>
      </c>
      <c r="J1301" s="507">
        <v>360000</v>
      </c>
      <c r="K1301" s="581"/>
      <c r="L1301" s="21">
        <f t="shared" si="222"/>
        <v>0</v>
      </c>
      <c r="M1301" s="21">
        <f t="shared" si="220"/>
        <v>0</v>
      </c>
      <c r="N1301" s="585"/>
      <c r="O1301" s="14"/>
      <c r="R1301">
        <f t="shared" si="215"/>
        <v>0</v>
      </c>
      <c r="S1301" s="2672">
        <f t="shared" si="216"/>
        <v>0</v>
      </c>
      <c r="T1301" s="2672">
        <v>0</v>
      </c>
      <c r="U1301" s="33">
        <f t="shared" si="217"/>
        <v>0</v>
      </c>
      <c r="V1301" s="1104" t="e">
        <f t="shared" si="218"/>
        <v>#DIV/0!</v>
      </c>
      <c r="W1301" s="33" t="e">
        <f t="shared" si="219"/>
        <v>#DIV/0!</v>
      </c>
    </row>
    <row r="1302" spans="1:23" x14ac:dyDescent="0.3">
      <c r="A1302" s="524">
        <v>12</v>
      </c>
      <c r="B1302" s="98" t="s">
        <v>1702</v>
      </c>
      <c r="C1302" s="543">
        <v>33</v>
      </c>
      <c r="D1302" s="920" t="s">
        <v>1294</v>
      </c>
      <c r="E1302" s="995" t="s">
        <v>1948</v>
      </c>
      <c r="F1302" s="3">
        <v>1</v>
      </c>
      <c r="G1302" s="2220">
        <v>0.03</v>
      </c>
      <c r="H1302" s="2220">
        <v>0.03</v>
      </c>
      <c r="I1302" s="19">
        <f t="shared" si="221"/>
        <v>0</v>
      </c>
      <c r="J1302" s="507">
        <v>360000</v>
      </c>
      <c r="K1302" s="581"/>
      <c r="L1302" s="21">
        <f t="shared" si="222"/>
        <v>0</v>
      </c>
      <c r="M1302" s="21">
        <f t="shared" si="220"/>
        <v>0</v>
      </c>
      <c r="N1302" s="585" t="s">
        <v>111</v>
      </c>
      <c r="O1302" s="14"/>
      <c r="R1302" t="str">
        <f t="shared" si="215"/>
        <v>33 kV Outgoing Feeder-4 (=H4)</v>
      </c>
      <c r="S1302" s="2672">
        <f t="shared" si="216"/>
        <v>0</v>
      </c>
      <c r="T1302" s="2672">
        <v>0</v>
      </c>
      <c r="U1302" s="33">
        <f t="shared" si="217"/>
        <v>0</v>
      </c>
      <c r="V1302" s="1104" t="e">
        <f t="shared" si="218"/>
        <v>#DIV/0!</v>
      </c>
      <c r="W1302" s="33" t="e">
        <f t="shared" si="219"/>
        <v>#DIV/0!</v>
      </c>
    </row>
    <row r="1303" spans="1:23" x14ac:dyDescent="0.3">
      <c r="A1303" s="524"/>
      <c r="B1303" s="98"/>
      <c r="C1303" s="543">
        <v>33</v>
      </c>
      <c r="D1303" s="920" t="s">
        <v>1295</v>
      </c>
      <c r="E1303" s="995" t="s">
        <v>1949</v>
      </c>
      <c r="F1303" s="3">
        <v>1</v>
      </c>
      <c r="G1303" s="2220">
        <v>0.05</v>
      </c>
      <c r="H1303" s="2220">
        <v>0.05</v>
      </c>
      <c r="I1303" s="19">
        <f t="shared" si="221"/>
        <v>0</v>
      </c>
      <c r="J1303" s="507">
        <v>360000</v>
      </c>
      <c r="K1303" s="581"/>
      <c r="L1303" s="21">
        <f t="shared" si="222"/>
        <v>0</v>
      </c>
      <c r="M1303" s="21">
        <f t="shared" si="220"/>
        <v>0</v>
      </c>
      <c r="N1303" s="585"/>
      <c r="O1303" s="14"/>
      <c r="R1303">
        <f t="shared" si="215"/>
        <v>0</v>
      </c>
      <c r="S1303" s="2672">
        <f t="shared" si="216"/>
        <v>0</v>
      </c>
      <c r="T1303" s="2672">
        <v>0</v>
      </c>
      <c r="U1303" s="33">
        <f t="shared" si="217"/>
        <v>0</v>
      </c>
      <c r="V1303" s="1104" t="e">
        <f t="shared" si="218"/>
        <v>#DIV/0!</v>
      </c>
      <c r="W1303" s="33" t="e">
        <f t="shared" si="219"/>
        <v>#DIV/0!</v>
      </c>
    </row>
    <row r="1304" spans="1:23" x14ac:dyDescent="0.3">
      <c r="A1304" s="524">
        <v>17</v>
      </c>
      <c r="B1304" s="2725" t="s">
        <v>1958</v>
      </c>
      <c r="C1304" s="543">
        <v>33</v>
      </c>
      <c r="D1304" s="920" t="s">
        <v>1294</v>
      </c>
      <c r="E1304" s="995" t="s">
        <v>1959</v>
      </c>
      <c r="F1304" s="3">
        <v>1</v>
      </c>
      <c r="G1304" s="2220">
        <v>43.78</v>
      </c>
      <c r="H1304" s="2220">
        <v>43.78</v>
      </c>
      <c r="I1304" s="19">
        <f t="shared" si="221"/>
        <v>0</v>
      </c>
      <c r="J1304" s="507">
        <v>360000</v>
      </c>
      <c r="K1304" s="581"/>
      <c r="L1304" s="21">
        <f t="shared" si="222"/>
        <v>0</v>
      </c>
      <c r="M1304" s="21">
        <f t="shared" si="220"/>
        <v>0</v>
      </c>
      <c r="N1304" s="585" t="s">
        <v>111</v>
      </c>
      <c r="O1304" s="3210" t="s">
        <v>5080</v>
      </c>
      <c r="R1304" t="str">
        <f t="shared" si="215"/>
        <v>33 kV Premier Cement VRM Circuit-2 (=H11)</v>
      </c>
      <c r="S1304" s="2672">
        <f t="shared" si="216"/>
        <v>0</v>
      </c>
      <c r="T1304" s="2672">
        <v>400185.26555135014</v>
      </c>
      <c r="U1304" s="33">
        <f t="shared" si="217"/>
        <v>-400185.26555135014</v>
      </c>
      <c r="V1304" s="1104">
        <f t="shared" si="218"/>
        <v>-100</v>
      </c>
      <c r="W1304" s="33" t="str">
        <f t="shared" si="219"/>
        <v>CHECK</v>
      </c>
    </row>
    <row r="1305" spans="1:23" x14ac:dyDescent="0.3">
      <c r="A1305" s="524"/>
      <c r="B1305" s="98"/>
      <c r="C1305" s="543">
        <v>33</v>
      </c>
      <c r="D1305" s="920" t="s">
        <v>1295</v>
      </c>
      <c r="E1305" s="995" t="s">
        <v>1960</v>
      </c>
      <c r="F1305" s="3">
        <v>1</v>
      </c>
      <c r="G1305" s="2220">
        <v>43.8</v>
      </c>
      <c r="H1305" s="2220">
        <v>43.8</v>
      </c>
      <c r="I1305" s="19">
        <f t="shared" si="221"/>
        <v>0</v>
      </c>
      <c r="J1305" s="507">
        <v>360000</v>
      </c>
      <c r="K1305" s="581"/>
      <c r="L1305" s="21">
        <f t="shared" si="222"/>
        <v>0</v>
      </c>
      <c r="M1305" s="21">
        <f t="shared" si="220"/>
        <v>0</v>
      </c>
      <c r="N1305" s="585"/>
      <c r="O1305" s="3211"/>
      <c r="R1305">
        <f t="shared" si="215"/>
        <v>0</v>
      </c>
      <c r="S1305" s="2672">
        <f t="shared" si="216"/>
        <v>0</v>
      </c>
      <c r="T1305" s="2672">
        <v>400185.26555135014</v>
      </c>
      <c r="U1305" s="33">
        <f t="shared" si="217"/>
        <v>-400185.26555135014</v>
      </c>
      <c r="V1305" s="1104">
        <f t="shared" si="218"/>
        <v>-100</v>
      </c>
      <c r="W1305" s="33" t="str">
        <f t="shared" si="219"/>
        <v>CHECK</v>
      </c>
    </row>
    <row r="1306" spans="1:23" x14ac:dyDescent="0.3">
      <c r="A1306" s="524">
        <v>18</v>
      </c>
      <c r="B1306" s="98" t="s">
        <v>1961</v>
      </c>
      <c r="C1306" s="543">
        <v>33</v>
      </c>
      <c r="D1306" s="920" t="s">
        <v>1294</v>
      </c>
      <c r="E1306" s="996" t="s">
        <v>1962</v>
      </c>
      <c r="F1306" s="3">
        <v>1</v>
      </c>
      <c r="G1306" s="2220">
        <v>0.03</v>
      </c>
      <c r="H1306" s="2220">
        <v>0.03</v>
      </c>
      <c r="I1306" s="19">
        <f t="shared" si="221"/>
        <v>0</v>
      </c>
      <c r="J1306" s="507">
        <v>360000</v>
      </c>
      <c r="K1306" s="582"/>
      <c r="L1306" s="21">
        <f t="shared" si="222"/>
        <v>0</v>
      </c>
      <c r="M1306" s="21">
        <f t="shared" si="220"/>
        <v>0</v>
      </c>
      <c r="N1306" s="585" t="s">
        <v>111</v>
      </c>
      <c r="O1306" s="13"/>
      <c r="R1306" t="str">
        <f t="shared" si="215"/>
        <v>33 kV Outgoing Feeder-6 (=H12)</v>
      </c>
      <c r="S1306" s="2672">
        <f t="shared" si="216"/>
        <v>0</v>
      </c>
      <c r="T1306" s="2672">
        <v>0</v>
      </c>
      <c r="U1306" s="33">
        <f t="shared" si="217"/>
        <v>0</v>
      </c>
      <c r="V1306" s="1104" t="e">
        <f t="shared" si="218"/>
        <v>#DIV/0!</v>
      </c>
      <c r="W1306" s="33" t="e">
        <f t="shared" si="219"/>
        <v>#DIV/0!</v>
      </c>
    </row>
    <row r="1307" spans="1:23" x14ac:dyDescent="0.3">
      <c r="A1307" s="524"/>
      <c r="B1307" s="98"/>
      <c r="C1307" s="543">
        <v>33</v>
      </c>
      <c r="D1307" s="920" t="s">
        <v>1295</v>
      </c>
      <c r="E1307" s="996" t="s">
        <v>1963</v>
      </c>
      <c r="F1307" s="3">
        <v>1</v>
      </c>
      <c r="G1307" s="2220">
        <v>0.08</v>
      </c>
      <c r="H1307" s="2220">
        <v>0.08</v>
      </c>
      <c r="I1307" s="19">
        <f t="shared" si="221"/>
        <v>0</v>
      </c>
      <c r="J1307" s="507">
        <v>360000</v>
      </c>
      <c r="K1307" s="582"/>
      <c r="L1307" s="21">
        <f t="shared" si="222"/>
        <v>0</v>
      </c>
      <c r="M1307" s="21">
        <f t="shared" si="220"/>
        <v>0</v>
      </c>
      <c r="N1307" s="585"/>
      <c r="O1307" s="13"/>
      <c r="R1307">
        <f t="shared" si="215"/>
        <v>0</v>
      </c>
      <c r="S1307" s="2672">
        <f t="shared" si="216"/>
        <v>0</v>
      </c>
      <c r="T1307" s="2672">
        <v>0</v>
      </c>
      <c r="U1307" s="33">
        <f t="shared" si="217"/>
        <v>0</v>
      </c>
      <c r="V1307" s="1104" t="e">
        <f t="shared" si="218"/>
        <v>#DIV/0!</v>
      </c>
      <c r="W1307" s="33" t="e">
        <f t="shared" si="219"/>
        <v>#DIV/0!</v>
      </c>
    </row>
    <row r="1308" spans="1:23" x14ac:dyDescent="0.3">
      <c r="A1308" s="524">
        <v>19</v>
      </c>
      <c r="B1308" s="98" t="s">
        <v>1720</v>
      </c>
      <c r="C1308" s="543">
        <v>33</v>
      </c>
      <c r="D1308" s="920" t="s">
        <v>1294</v>
      </c>
      <c r="E1308" s="995" t="s">
        <v>1964</v>
      </c>
      <c r="F1308" s="3">
        <v>1</v>
      </c>
      <c r="G1308" s="2220">
        <v>0.03</v>
      </c>
      <c r="H1308" s="2220">
        <v>0.03</v>
      </c>
      <c r="I1308" s="19">
        <f t="shared" si="221"/>
        <v>0</v>
      </c>
      <c r="J1308" s="507">
        <v>360000</v>
      </c>
      <c r="K1308" s="582"/>
      <c r="L1308" s="21">
        <f t="shared" si="222"/>
        <v>0</v>
      </c>
      <c r="M1308" s="21">
        <f t="shared" si="220"/>
        <v>0</v>
      </c>
      <c r="N1308" s="585" t="s">
        <v>111</v>
      </c>
      <c r="O1308" s="13"/>
      <c r="R1308" t="str">
        <f t="shared" si="215"/>
        <v>33 kV Outgoing Feeder-7 (=H13)</v>
      </c>
      <c r="S1308" s="2672">
        <f t="shared" si="216"/>
        <v>0</v>
      </c>
      <c r="T1308" s="2672">
        <v>0</v>
      </c>
      <c r="U1308" s="33">
        <f t="shared" si="217"/>
        <v>0</v>
      </c>
      <c r="V1308" s="1104" t="e">
        <f t="shared" si="218"/>
        <v>#DIV/0!</v>
      </c>
      <c r="W1308" s="33" t="e">
        <f t="shared" si="219"/>
        <v>#DIV/0!</v>
      </c>
    </row>
    <row r="1309" spans="1:23" x14ac:dyDescent="0.3">
      <c r="A1309" s="524"/>
      <c r="B1309" s="98"/>
      <c r="C1309" s="543">
        <v>33</v>
      </c>
      <c r="D1309" s="920" t="s">
        <v>1295</v>
      </c>
      <c r="E1309" s="995" t="s">
        <v>1965</v>
      </c>
      <c r="F1309" s="3">
        <v>1</v>
      </c>
      <c r="G1309" s="2220">
        <v>0.06</v>
      </c>
      <c r="H1309" s="2220">
        <v>0.06</v>
      </c>
      <c r="I1309" s="19">
        <f t="shared" si="221"/>
        <v>0</v>
      </c>
      <c r="J1309" s="507">
        <v>360000</v>
      </c>
      <c r="K1309" s="581"/>
      <c r="L1309" s="21">
        <f t="shared" si="222"/>
        <v>0</v>
      </c>
      <c r="M1309" s="21">
        <f t="shared" si="220"/>
        <v>0</v>
      </c>
      <c r="N1309" s="585"/>
      <c r="O1309" s="14"/>
      <c r="R1309">
        <f t="shared" si="215"/>
        <v>0</v>
      </c>
      <c r="S1309" s="2672">
        <f t="shared" si="216"/>
        <v>0</v>
      </c>
      <c r="T1309" s="2672">
        <v>0</v>
      </c>
      <c r="U1309" s="33">
        <f t="shared" si="217"/>
        <v>0</v>
      </c>
      <c r="V1309" s="1104" t="e">
        <f t="shared" si="218"/>
        <v>#DIV/0!</v>
      </c>
      <c r="W1309" s="33" t="e">
        <f t="shared" si="219"/>
        <v>#DIV/0!</v>
      </c>
    </row>
    <row r="1310" spans="1:23" x14ac:dyDescent="0.3">
      <c r="A1310" s="524">
        <v>20</v>
      </c>
      <c r="B1310" s="98" t="s">
        <v>1966</v>
      </c>
      <c r="C1310" s="543">
        <v>33</v>
      </c>
      <c r="D1310" s="920" t="s">
        <v>1294</v>
      </c>
      <c r="E1310" s="995" t="s">
        <v>1967</v>
      </c>
      <c r="F1310" s="3">
        <v>1</v>
      </c>
      <c r="G1310" s="2220">
        <v>460.46</v>
      </c>
      <c r="H1310" s="2220">
        <v>493.35</v>
      </c>
      <c r="I1310" s="19">
        <f t="shared" si="221"/>
        <v>32.890000000000043</v>
      </c>
      <c r="J1310" s="507">
        <v>360000</v>
      </c>
      <c r="K1310" s="582"/>
      <c r="L1310" s="21">
        <f t="shared" si="222"/>
        <v>11840400.000000015</v>
      </c>
      <c r="M1310" s="21">
        <f t="shared" si="220"/>
        <v>11858183.311791552</v>
      </c>
      <c r="N1310" s="585" t="s">
        <v>111</v>
      </c>
      <c r="O1310" s="9"/>
      <c r="R1310" t="str">
        <f t="shared" si="215"/>
        <v>33 kV Shah Cement VRM  (=H14)</v>
      </c>
      <c r="S1310" s="2672">
        <f t="shared" si="216"/>
        <v>11858183.311791552</v>
      </c>
      <c r="T1310" s="2672">
        <v>9272761.2882709187</v>
      </c>
      <c r="U1310" s="33">
        <f t="shared" si="217"/>
        <v>2585422.0235206336</v>
      </c>
      <c r="V1310" s="1104">
        <f t="shared" si="218"/>
        <v>27.881899934067366</v>
      </c>
      <c r="W1310" s="33" t="str">
        <f t="shared" si="219"/>
        <v>OK</v>
      </c>
    </row>
    <row r="1311" spans="1:23" x14ac:dyDescent="0.3">
      <c r="A1311" s="524"/>
      <c r="B1311" s="98"/>
      <c r="C1311" s="543">
        <v>33</v>
      </c>
      <c r="D1311" s="920" t="s">
        <v>1295</v>
      </c>
      <c r="E1311" s="995" t="s">
        <v>1968</v>
      </c>
      <c r="F1311" s="3">
        <v>1</v>
      </c>
      <c r="G1311" s="2220">
        <v>460.5</v>
      </c>
      <c r="H1311" s="2220">
        <v>493.4</v>
      </c>
      <c r="I1311" s="19">
        <f t="shared" si="221"/>
        <v>32.899999999999977</v>
      </c>
      <c r="J1311" s="507">
        <v>360000</v>
      </c>
      <c r="K1311" s="581"/>
      <c r="L1311" s="21">
        <f t="shared" si="222"/>
        <v>11843999.999999993</v>
      </c>
      <c r="M1311" s="21">
        <f t="shared" si="220"/>
        <v>11861788.718696907</v>
      </c>
      <c r="N1311" s="585"/>
      <c r="O1311" s="12"/>
      <c r="R1311">
        <f t="shared" si="215"/>
        <v>0</v>
      </c>
      <c r="S1311" s="2672">
        <f t="shared" si="216"/>
        <v>11861788.718696907</v>
      </c>
      <c r="T1311" s="2672">
        <v>9272761.2882709391</v>
      </c>
      <c r="U1311" s="33">
        <f t="shared" si="217"/>
        <v>2589027.430425968</v>
      </c>
      <c r="V1311" s="1104">
        <f t="shared" si="218"/>
        <v>27.920781630611085</v>
      </c>
      <c r="W1311" s="33" t="str">
        <f t="shared" si="219"/>
        <v>OK</v>
      </c>
    </row>
    <row r="1312" spans="1:23" x14ac:dyDescent="0.3">
      <c r="A1312" s="524"/>
      <c r="B1312" s="98" t="s">
        <v>1726</v>
      </c>
      <c r="C1312" s="543"/>
      <c r="D1312" s="920"/>
      <c r="E1312" s="995"/>
      <c r="F1312" s="3">
        <v>1</v>
      </c>
      <c r="G1312" s="2220">
        <v>1595.72</v>
      </c>
      <c r="H1312" s="2220">
        <v>1708.92</v>
      </c>
      <c r="I1312" s="19">
        <f t="shared" si="221"/>
        <v>113.20000000000005</v>
      </c>
      <c r="J1312" s="667">
        <v>1</v>
      </c>
      <c r="K1312" s="581"/>
      <c r="L1312" s="21">
        <f t="shared" si="222"/>
        <v>113.20000000000005</v>
      </c>
      <c r="M1312" s="21">
        <f t="shared" si="220"/>
        <v>113.37001713580644</v>
      </c>
      <c r="N1312" s="585"/>
      <c r="O1312" s="12"/>
      <c r="S1312" s="2672">
        <f t="shared" si="216"/>
        <v>113.37001713580644</v>
      </c>
      <c r="T1312" s="2672">
        <v>114.66769996403808</v>
      </c>
      <c r="V1312" s="1104"/>
      <c r="W1312" s="33"/>
    </row>
    <row r="1313" spans="1:23" x14ac:dyDescent="0.3">
      <c r="A1313" s="524"/>
      <c r="B1313" s="94"/>
      <c r="C1313" s="88"/>
      <c r="D1313" s="88"/>
      <c r="E1313" s="949"/>
      <c r="F1313" s="37"/>
      <c r="G1313" s="37"/>
      <c r="H1313" s="37"/>
      <c r="I1313" s="37"/>
      <c r="J1313" s="93" t="s">
        <v>27</v>
      </c>
      <c r="K1313" s="574"/>
      <c r="L1313" s="42">
        <f>L1310+L1308+L1306+L1304+L1302+L1300+L1298+L1296+L1312</f>
        <v>21387713.200000014</v>
      </c>
      <c r="M1313" s="42">
        <f>M1310+M1308+M1306+M1304+M1302+M1300+M1298+M1296+M1312</f>
        <v>21419835.7948738</v>
      </c>
      <c r="N1313" s="1972"/>
      <c r="O1313" s="12"/>
      <c r="R1313">
        <f t="shared" si="215"/>
        <v>0</v>
      </c>
      <c r="S1313" s="2672">
        <f t="shared" si="216"/>
        <v>21419835.7948738</v>
      </c>
      <c r="T1313" s="2672">
        <v>19053980.689671904</v>
      </c>
      <c r="U1313" s="33">
        <f t="shared" si="217"/>
        <v>2365855.1052018963</v>
      </c>
      <c r="V1313" s="1104">
        <f t="shared" si="218"/>
        <v>12.416592331723596</v>
      </c>
      <c r="W1313" s="33" t="str">
        <f t="shared" si="219"/>
        <v>OK</v>
      </c>
    </row>
    <row r="1314" spans="1:23" ht="20.399999999999999" x14ac:dyDescent="0.3">
      <c r="A1314" s="524"/>
      <c r="B1314" s="94"/>
      <c r="C1314" s="88"/>
      <c r="D1314" s="88"/>
      <c r="E1314" s="949"/>
      <c r="F1314" s="37"/>
      <c r="G1314" s="37"/>
      <c r="H1314" s="37"/>
      <c r="I1314" s="3159" t="s">
        <v>38</v>
      </c>
      <c r="J1314" s="3160"/>
      <c r="K1314" s="576">
        <f>K1288</f>
        <v>26330399.999999993</v>
      </c>
      <c r="L1314" s="43">
        <f>L1295+L1313</f>
        <v>26290913.200000007</v>
      </c>
      <c r="M1314" s="43">
        <f>M1313+M1295</f>
        <v>26330399.999999993</v>
      </c>
      <c r="N1314" s="29">
        <f>(M1314-L1314)/L1314*100</f>
        <v>0.15019181608338289</v>
      </c>
      <c r="O1314" s="28"/>
    </row>
    <row r="1315" spans="1:23" x14ac:dyDescent="0.3">
      <c r="A1315" s="511"/>
      <c r="B1315" s="523"/>
      <c r="C1315" s="520"/>
      <c r="D1315" s="596"/>
      <c r="K1315" s="580"/>
      <c r="L1315" s="511"/>
      <c r="M1315" s="511"/>
      <c r="N1315" s="56"/>
      <c r="O1315" s="511"/>
    </row>
    <row r="1316" spans="1:23" x14ac:dyDescent="0.3">
      <c r="A1316" s="511"/>
      <c r="E1316"/>
      <c r="N1316" s="56"/>
      <c r="O1316" s="511"/>
    </row>
    <row r="1317" spans="1:23" x14ac:dyDescent="0.3">
      <c r="A1317" s="511"/>
      <c r="E1317"/>
      <c r="N1317" s="56"/>
      <c r="O1317" s="511"/>
    </row>
    <row r="1318" spans="1:23" x14ac:dyDescent="0.3">
      <c r="A1318" s="511"/>
      <c r="E1318"/>
      <c r="N1318" s="56"/>
      <c r="O1318" s="511"/>
      <c r="S1318" s="2671"/>
      <c r="T1318" s="2671"/>
    </row>
    <row r="1319" spans="1:23" x14ac:dyDescent="0.3">
      <c r="A1319" s="511"/>
      <c r="E1319"/>
      <c r="N1319" s="56"/>
      <c r="O1319" s="511"/>
    </row>
    <row r="1320" spans="1:23" x14ac:dyDescent="0.3">
      <c r="A1320" s="511"/>
      <c r="E1320"/>
      <c r="N1320" s="56"/>
      <c r="O1320" s="511"/>
    </row>
    <row r="1321" spans="1:23" x14ac:dyDescent="0.3">
      <c r="A1321" s="511"/>
      <c r="B1321" s="523"/>
      <c r="C1321" s="520"/>
      <c r="E1321"/>
      <c r="N1321" s="56"/>
      <c r="O1321" s="511"/>
      <c r="S1321" s="2673"/>
      <c r="T1321" s="2673"/>
    </row>
    <row r="1322" spans="1:23" x14ac:dyDescent="0.3">
      <c r="A1322" s="511"/>
      <c r="B1322" s="523"/>
      <c r="C1322" s="520"/>
      <c r="E1322"/>
      <c r="N1322" s="56"/>
      <c r="O1322" s="511"/>
    </row>
    <row r="1323" spans="1:23" x14ac:dyDescent="0.3">
      <c r="A1323" s="511"/>
      <c r="B1323" s="523"/>
      <c r="C1323" s="520"/>
      <c r="E1323"/>
      <c r="N1323" s="56"/>
      <c r="O1323" s="511"/>
    </row>
    <row r="1324" spans="1:23" x14ac:dyDescent="0.3">
      <c r="A1324" s="511"/>
      <c r="B1324" s="523"/>
      <c r="C1324" s="520"/>
      <c r="E1324"/>
      <c r="N1324" s="56"/>
      <c r="O1324" s="511"/>
    </row>
    <row r="1325" spans="1:23" x14ac:dyDescent="0.3">
      <c r="A1325" s="511"/>
      <c r="B1325" s="523"/>
      <c r="C1325" s="520"/>
      <c r="E1325"/>
      <c r="N1325" s="56"/>
      <c r="O1325" s="511"/>
    </row>
    <row r="1326" spans="1:23" x14ac:dyDescent="0.3">
      <c r="A1326" s="511"/>
      <c r="B1326" s="523"/>
      <c r="C1326" s="520"/>
      <c r="D1326" s="596"/>
      <c r="E1326" s="952"/>
      <c r="F1326" s="511"/>
      <c r="G1326" s="2214"/>
      <c r="H1326" s="2214"/>
      <c r="I1326" s="511"/>
      <c r="J1326" s="511"/>
      <c r="K1326" s="580"/>
      <c r="L1326" s="511"/>
      <c r="M1326" s="511"/>
      <c r="N1326" s="56"/>
      <c r="O1326" s="511"/>
    </row>
    <row r="1327" spans="1:23" ht="31.2" x14ac:dyDescent="0.3">
      <c r="A1327" s="3086" t="s">
        <v>919</v>
      </c>
      <c r="B1327" s="3086"/>
      <c r="C1327" s="3086"/>
      <c r="D1327" s="3086"/>
      <c r="E1327" s="3086"/>
      <c r="F1327" s="3086"/>
      <c r="G1327" s="3086"/>
      <c r="H1327" s="3086"/>
      <c r="I1327" s="3086"/>
      <c r="J1327" s="3086"/>
      <c r="K1327" s="3086"/>
      <c r="L1327" s="3086"/>
      <c r="M1327" s="3086"/>
      <c r="N1327" s="3086"/>
      <c r="O1327" s="629" t="str">
        <f>$O$6</f>
        <v>Month August-2023</v>
      </c>
      <c r="R1327" s="1103" t="s">
        <v>4084</v>
      </c>
      <c r="S1327" s="2672" t="str">
        <f>O1327</f>
        <v>Month August-2023</v>
      </c>
      <c r="T1327" s="2672" t="s">
        <v>5037</v>
      </c>
      <c r="U1327" s="1103" t="s">
        <v>15</v>
      </c>
      <c r="V1327" s="1103" t="s">
        <v>4085</v>
      </c>
      <c r="W1327" s="1103" t="s">
        <v>17</v>
      </c>
    </row>
    <row r="1328" spans="1:23" x14ac:dyDescent="0.3">
      <c r="A1328" s="3087" t="s">
        <v>0</v>
      </c>
      <c r="B1328" s="3089" t="s">
        <v>1</v>
      </c>
      <c r="C1328" s="3091" t="s">
        <v>2</v>
      </c>
      <c r="D1328" s="3092"/>
      <c r="E1328" s="3093"/>
      <c r="F1328" s="3096" t="s">
        <v>3</v>
      </c>
      <c r="G1328" s="3091" t="s">
        <v>4</v>
      </c>
      <c r="H1328" s="3093"/>
      <c r="I1328" s="3068"/>
      <c r="J1328" s="3096" t="s">
        <v>5</v>
      </c>
      <c r="K1328" s="3091" t="s">
        <v>6</v>
      </c>
      <c r="L1328" s="3068"/>
      <c r="M1328" s="95" t="s">
        <v>29</v>
      </c>
      <c r="N1328" s="1985"/>
      <c r="O1328" s="3067" t="s">
        <v>7</v>
      </c>
    </row>
    <row r="1329" spans="1:23" ht="46.8" x14ac:dyDescent="0.3">
      <c r="A1329" s="3088"/>
      <c r="B1329" s="3090"/>
      <c r="C1329" s="3084" t="s">
        <v>824</v>
      </c>
      <c r="D1329" s="3085"/>
      <c r="E1329" s="969" t="s">
        <v>9</v>
      </c>
      <c r="F1329" s="3088"/>
      <c r="G1329" s="2218" t="str">
        <f>'NORTH-1'!G8</f>
        <v>Reading at 00.00hr 
01.08.2023</v>
      </c>
      <c r="H1329" s="2218" t="str">
        <f>'NORTH-1'!H8</f>
        <v>Reading at 00.00hr 
01.09.2023</v>
      </c>
      <c r="I1329" s="1" t="s">
        <v>10</v>
      </c>
      <c r="J1329" s="3088"/>
      <c r="K1329" s="1" t="s">
        <v>11</v>
      </c>
      <c r="L1329" s="1" t="s">
        <v>12</v>
      </c>
      <c r="M1329" s="508" t="s">
        <v>30</v>
      </c>
      <c r="N1329" s="1986" t="s">
        <v>41</v>
      </c>
      <c r="O1329" s="3068"/>
      <c r="S1329" s="2672">
        <v>15283200.000000071</v>
      </c>
      <c r="T1329" s="2672">
        <v>15283200.000000071</v>
      </c>
      <c r="U1329" s="33">
        <f>S1329-T1329</f>
        <v>0</v>
      </c>
      <c r="V1329" s="1104">
        <f>U1329/T1329*100</f>
        <v>0</v>
      </c>
      <c r="W1329" s="33" t="str">
        <f>IF(V1329&gt;40,"FAULT",IF(V1329&lt;-40,"CHECK","OK"))</f>
        <v>OK</v>
      </c>
    </row>
    <row r="1330" spans="1:23" x14ac:dyDescent="0.3">
      <c r="A1330" s="594">
        <v>1</v>
      </c>
      <c r="B1330" s="551">
        <v>2</v>
      </c>
      <c r="C1330" s="551">
        <v>3</v>
      </c>
      <c r="D1330" s="551">
        <v>4</v>
      </c>
      <c r="E1330" s="551">
        <v>5</v>
      </c>
      <c r="F1330" s="551">
        <v>6</v>
      </c>
      <c r="G1330" s="2618">
        <f>'PDB Bill AMR'!$H$5</f>
        <v>8</v>
      </c>
      <c r="H1330" s="2618">
        <f>'PDB Bill AMR'!$H$5</f>
        <v>8</v>
      </c>
      <c r="I1330" s="594" t="s">
        <v>2021</v>
      </c>
      <c r="J1330" s="594">
        <v>10</v>
      </c>
      <c r="K1330" s="2623" t="s">
        <v>2022</v>
      </c>
      <c r="L1330" s="2623" t="s">
        <v>5041</v>
      </c>
      <c r="M1330" s="594">
        <v>13</v>
      </c>
      <c r="N1330" s="594">
        <v>14</v>
      </c>
      <c r="O1330" s="594">
        <v>15</v>
      </c>
      <c r="V1330" s="1104"/>
      <c r="W1330" s="33"/>
    </row>
    <row r="1331" spans="1:23" x14ac:dyDescent="0.3">
      <c r="A1331" s="524"/>
      <c r="B1331" s="513" t="s">
        <v>4629</v>
      </c>
      <c r="C1331" s="514"/>
      <c r="D1331" s="514"/>
      <c r="E1331" s="957"/>
      <c r="F1331" s="514"/>
      <c r="G1331" s="2211"/>
      <c r="H1331" s="2211"/>
      <c r="I1331" s="514"/>
      <c r="J1331" s="514"/>
      <c r="K1331" s="573"/>
      <c r="L1331" s="514"/>
      <c r="M1331" s="515"/>
      <c r="N1331" s="1987"/>
      <c r="O1331" s="11"/>
      <c r="V1331" s="1104"/>
      <c r="W1331" s="33"/>
    </row>
    <row r="1332" spans="1:23" x14ac:dyDescent="0.3">
      <c r="A1332" s="507">
        <v>3</v>
      </c>
      <c r="B1332" s="98" t="s">
        <v>1729</v>
      </c>
      <c r="C1332" s="72">
        <v>11</v>
      </c>
      <c r="D1332" s="943"/>
      <c r="E1332" s="964" t="s">
        <v>1970</v>
      </c>
      <c r="F1332" s="31">
        <v>1</v>
      </c>
      <c r="G1332" s="4">
        <v>201.74</v>
      </c>
      <c r="H1332" s="4">
        <v>211.8</v>
      </c>
      <c r="I1332" s="20">
        <f>H1332-G1332</f>
        <v>10.060000000000002</v>
      </c>
      <c r="J1332" s="507">
        <v>250000</v>
      </c>
      <c r="K1332" s="585">
        <f>F1332*I1332*J1332</f>
        <v>2515000.0000000005</v>
      </c>
      <c r="L1332" s="21"/>
      <c r="M1332" s="21">
        <f>K1332*$M$1295/$K$1334</f>
        <v>1881026.7113275821</v>
      </c>
      <c r="N1332" s="1972"/>
      <c r="O1332" s="11"/>
      <c r="V1332" s="1104"/>
      <c r="W1332" s="33"/>
    </row>
    <row r="1333" spans="1:23" x14ac:dyDescent="0.3">
      <c r="A1333" s="507">
        <v>20</v>
      </c>
      <c r="B1333" s="98" t="s">
        <v>1764</v>
      </c>
      <c r="C1333" s="72">
        <v>11</v>
      </c>
      <c r="D1333" s="944"/>
      <c r="E1333" s="964" t="s">
        <v>1998</v>
      </c>
      <c r="F1333" s="31">
        <v>1.72</v>
      </c>
      <c r="G1333" s="4">
        <v>118.79</v>
      </c>
      <c r="H1333" s="4">
        <v>128.21</v>
      </c>
      <c r="I1333" s="20">
        <f>H1333-G1333</f>
        <v>9.4200000000000017</v>
      </c>
      <c r="J1333" s="507">
        <v>250000</v>
      </c>
      <c r="K1333" s="585">
        <f>F1333*I1333*J1333</f>
        <v>4050600.0000000009</v>
      </c>
      <c r="L1333" s="21"/>
      <c r="M1333" s="21">
        <f>K1333*$M$1295/$K$1334</f>
        <v>3029537.4937986103</v>
      </c>
      <c r="N1333" s="1972"/>
      <c r="O1333" s="11"/>
      <c r="V1333" s="1104"/>
      <c r="W1333" s="33"/>
    </row>
    <row r="1334" spans="1:23" x14ac:dyDescent="0.3">
      <c r="A1334" s="524"/>
      <c r="B1334" s="94"/>
      <c r="C1334" s="88"/>
      <c r="D1334" s="88"/>
      <c r="E1334" s="949"/>
      <c r="F1334" s="37"/>
      <c r="G1334" s="37">
        <v>0</v>
      </c>
      <c r="H1334" s="37">
        <v>0</v>
      </c>
      <c r="I1334" s="37"/>
      <c r="J1334" s="94" t="s">
        <v>27</v>
      </c>
      <c r="K1334" s="586">
        <f>SUM(K1332:K1333)</f>
        <v>6565600.0000000019</v>
      </c>
      <c r="L1334" s="42"/>
      <c r="M1334" s="42">
        <f>SUM(M1332:M1333)</f>
        <v>4910564.2051261924</v>
      </c>
      <c r="N1334" s="1972"/>
      <c r="O1334" s="11"/>
      <c r="V1334" s="1104"/>
      <c r="W1334" s="33"/>
    </row>
    <row r="1335" spans="1:23" x14ac:dyDescent="0.3">
      <c r="A1335" s="519"/>
      <c r="B1335" s="532" t="s">
        <v>4630</v>
      </c>
      <c r="C1335" s="533"/>
      <c r="D1335" s="533"/>
      <c r="E1335" s="963"/>
      <c r="F1335" s="533"/>
      <c r="G1335" s="2216">
        <v>0</v>
      </c>
      <c r="H1335" s="2216">
        <v>0</v>
      </c>
      <c r="I1335" s="533"/>
      <c r="J1335" s="533"/>
      <c r="K1335" s="578"/>
      <c r="L1335" s="533"/>
      <c r="M1335" s="536"/>
      <c r="N1335" s="1982"/>
      <c r="O1335" s="507"/>
      <c r="V1335" s="1104"/>
      <c r="W1335" s="33"/>
    </row>
    <row r="1336" spans="1:23" ht="16.5" customHeight="1" x14ac:dyDescent="0.3">
      <c r="A1336" s="519">
        <v>4</v>
      </c>
      <c r="B1336" s="98" t="s">
        <v>1731</v>
      </c>
      <c r="C1336" s="72">
        <v>11</v>
      </c>
      <c r="D1336" s="998"/>
      <c r="E1336" s="964" t="s">
        <v>1971</v>
      </c>
      <c r="F1336" s="31">
        <v>1</v>
      </c>
      <c r="G1336" s="2220">
        <v>0.03</v>
      </c>
      <c r="H1336" s="2220">
        <v>0.03</v>
      </c>
      <c r="I1336" s="19">
        <f t="shared" ref="I1336:I1351" si="223">H1336-G1336</f>
        <v>0</v>
      </c>
      <c r="J1336" s="507">
        <v>60000</v>
      </c>
      <c r="K1336" s="581"/>
      <c r="L1336" s="21">
        <f t="shared" ref="L1336:L1344" si="224">I1336*J1336</f>
        <v>0</v>
      </c>
      <c r="M1336" s="21">
        <f>L1336*$K$1354/$L$1354</f>
        <v>0</v>
      </c>
      <c r="N1336" s="585"/>
      <c r="O1336" s="14"/>
      <c r="R1336" t="str">
        <f t="shared" ref="R1336:R1353" si="225">B1336</f>
        <v>11 kV Outgoing Feeder-1 (=F1)</v>
      </c>
      <c r="S1336" s="2672">
        <f t="shared" ref="S1336:S1353" si="226">M1336</f>
        <v>0</v>
      </c>
      <c r="T1336" s="2672">
        <v>0</v>
      </c>
      <c r="U1336" s="33">
        <f t="shared" ref="U1336:U1353" si="227">S1336-T1336</f>
        <v>0</v>
      </c>
      <c r="V1336" s="1104" t="e">
        <f t="shared" ref="V1336:V1353" si="228">U1336/T1336*100</f>
        <v>#DIV/0!</v>
      </c>
      <c r="W1336" s="33" t="e">
        <f t="shared" ref="W1336:W1353" si="229">IF(V1336&gt;40,"FAULT",IF(V1336&lt;-40,"CHECK","OK"))</f>
        <v>#DIV/0!</v>
      </c>
    </row>
    <row r="1337" spans="1:23" ht="16.5" customHeight="1" x14ac:dyDescent="0.3">
      <c r="A1337" s="519">
        <v>5</v>
      </c>
      <c r="B1337" s="98" t="s">
        <v>1972</v>
      </c>
      <c r="C1337" s="72">
        <v>11</v>
      </c>
      <c r="D1337" s="998"/>
      <c r="E1337" s="964" t="s">
        <v>1973</v>
      </c>
      <c r="F1337" s="31">
        <v>1</v>
      </c>
      <c r="G1337" s="2220">
        <v>402.78</v>
      </c>
      <c r="H1337" s="2220">
        <v>425.05</v>
      </c>
      <c r="I1337" s="19">
        <f t="shared" si="223"/>
        <v>22.270000000000039</v>
      </c>
      <c r="J1337" s="507">
        <v>60000</v>
      </c>
      <c r="K1337" s="581"/>
      <c r="L1337" s="21">
        <f t="shared" si="224"/>
        <v>1336200.0000000023</v>
      </c>
      <c r="M1337" s="21">
        <f t="shared" ref="M1337:M1353" si="230">L1337*$K$1354/$L$1354</f>
        <v>1326519.4668626937</v>
      </c>
      <c r="N1337" s="585" t="s">
        <v>111</v>
      </c>
      <c r="O1337" s="14"/>
      <c r="R1337" t="str">
        <f t="shared" si="225"/>
        <v>11 kV Char-Syedpur Feeder(=F2)</v>
      </c>
      <c r="S1337" s="2672">
        <f t="shared" si="226"/>
        <v>1326519.4668626937</v>
      </c>
      <c r="T1337" s="2672">
        <v>1258154.7043626991</v>
      </c>
      <c r="U1337" s="33">
        <f t="shared" si="227"/>
        <v>68364.762499994598</v>
      </c>
      <c r="V1337" s="1104">
        <f t="shared" si="228"/>
        <v>5.433732613559938</v>
      </c>
      <c r="W1337" s="33" t="str">
        <f t="shared" si="229"/>
        <v>OK</v>
      </c>
    </row>
    <row r="1338" spans="1:23" ht="16.5" customHeight="1" x14ac:dyDescent="0.3">
      <c r="A1338" s="519">
        <v>6</v>
      </c>
      <c r="B1338" s="98" t="s">
        <v>1974</v>
      </c>
      <c r="C1338" s="72">
        <v>11</v>
      </c>
      <c r="D1338" s="998"/>
      <c r="E1338" s="964" t="s">
        <v>1975</v>
      </c>
      <c r="F1338" s="31">
        <v>1</v>
      </c>
      <c r="G1338" s="2220">
        <v>438.15</v>
      </c>
      <c r="H1338" s="2220">
        <v>457.83</v>
      </c>
      <c r="I1338" s="19">
        <f t="shared" si="223"/>
        <v>19.680000000000007</v>
      </c>
      <c r="J1338" s="507">
        <v>60000</v>
      </c>
      <c r="K1338" s="581"/>
      <c r="L1338" s="21">
        <f t="shared" si="224"/>
        <v>1180800.0000000005</v>
      </c>
      <c r="M1338" s="21">
        <f t="shared" si="230"/>
        <v>1172245.3124318714</v>
      </c>
      <c r="N1338" s="585" t="s">
        <v>111</v>
      </c>
      <c r="O1338" s="14"/>
      <c r="R1338" t="str">
        <f t="shared" si="225"/>
        <v>11 kV UltraTech Cement  Feeder (=F3)</v>
      </c>
      <c r="S1338" s="2672">
        <f t="shared" si="226"/>
        <v>1172245.3124318714</v>
      </c>
      <c r="T1338" s="2672">
        <v>1166152.8883741656</v>
      </c>
      <c r="U1338" s="33">
        <f t="shared" si="227"/>
        <v>6092.4240577057935</v>
      </c>
      <c r="V1338" s="1104">
        <f t="shared" si="228"/>
        <v>0.52243784828246387</v>
      </c>
      <c r="W1338" s="33" t="str">
        <f t="shared" si="229"/>
        <v>OK</v>
      </c>
    </row>
    <row r="1339" spans="1:23" ht="16.5" customHeight="1" x14ac:dyDescent="0.3">
      <c r="A1339" s="519">
        <v>7</v>
      </c>
      <c r="B1339" s="99" t="s">
        <v>1976</v>
      </c>
      <c r="C1339" s="72">
        <v>11</v>
      </c>
      <c r="D1339" s="998"/>
      <c r="E1339" s="964" t="s">
        <v>1977</v>
      </c>
      <c r="F1339" s="31">
        <v>1</v>
      </c>
      <c r="G1339" s="2220">
        <v>0.02</v>
      </c>
      <c r="H1339" s="2220">
        <v>0.02</v>
      </c>
      <c r="I1339" s="19">
        <f t="shared" si="223"/>
        <v>0</v>
      </c>
      <c r="J1339" s="507">
        <v>60000</v>
      </c>
      <c r="K1339" s="581"/>
      <c r="L1339" s="21">
        <f t="shared" si="224"/>
        <v>0</v>
      </c>
      <c r="M1339" s="21">
        <f t="shared" si="230"/>
        <v>0</v>
      </c>
      <c r="N1339" s="585"/>
      <c r="O1339" s="14"/>
      <c r="R1339" t="str">
        <f t="shared" si="225"/>
        <v>11 kV Outgoing Feeder-4 (=F4)</v>
      </c>
      <c r="S1339" s="2672">
        <f t="shared" si="226"/>
        <v>0</v>
      </c>
      <c r="T1339" s="2672">
        <v>0</v>
      </c>
      <c r="U1339" s="33">
        <f t="shared" si="227"/>
        <v>0</v>
      </c>
      <c r="V1339" s="1104" t="e">
        <f t="shared" si="228"/>
        <v>#DIV/0!</v>
      </c>
      <c r="W1339" s="33" t="e">
        <f t="shared" si="229"/>
        <v>#DIV/0!</v>
      </c>
    </row>
    <row r="1340" spans="1:23" ht="16.5" customHeight="1" x14ac:dyDescent="0.3">
      <c r="A1340" s="519">
        <v>8</v>
      </c>
      <c r="B1340" s="98" t="s">
        <v>1978</v>
      </c>
      <c r="C1340" s="72">
        <v>11</v>
      </c>
      <c r="D1340" s="998"/>
      <c r="E1340" s="964" t="s">
        <v>1979</v>
      </c>
      <c r="F1340" s="31">
        <v>1</v>
      </c>
      <c r="G1340" s="2220">
        <v>0.02</v>
      </c>
      <c r="H1340" s="2220">
        <v>0.02</v>
      </c>
      <c r="I1340" s="19">
        <f t="shared" si="223"/>
        <v>0</v>
      </c>
      <c r="J1340" s="507">
        <v>60000</v>
      </c>
      <c r="K1340" s="581"/>
      <c r="L1340" s="21">
        <f t="shared" si="224"/>
        <v>0</v>
      </c>
      <c r="M1340" s="21">
        <f t="shared" si="230"/>
        <v>0</v>
      </c>
      <c r="N1340" s="585"/>
      <c r="O1340" s="14"/>
      <c r="R1340" t="str">
        <f t="shared" si="225"/>
        <v>11 kV Outgoing Feeder-5 (=F5)</v>
      </c>
      <c r="S1340" s="2672">
        <f t="shared" si="226"/>
        <v>0</v>
      </c>
      <c r="T1340" s="2672">
        <v>0</v>
      </c>
      <c r="U1340" s="33">
        <f t="shared" si="227"/>
        <v>0</v>
      </c>
      <c r="V1340" s="1104" t="e">
        <f t="shared" si="228"/>
        <v>#DIV/0!</v>
      </c>
      <c r="W1340" s="33" t="e">
        <f t="shared" si="229"/>
        <v>#DIV/0!</v>
      </c>
    </row>
    <row r="1341" spans="1:23" ht="16.5" customHeight="1" x14ac:dyDescent="0.3">
      <c r="A1341" s="519">
        <v>9</v>
      </c>
      <c r="B1341" s="98" t="s">
        <v>1980</v>
      </c>
      <c r="C1341" s="72">
        <v>11</v>
      </c>
      <c r="D1341" s="998"/>
      <c r="E1341" s="964" t="s">
        <v>1981</v>
      </c>
      <c r="F1341" s="31">
        <v>1</v>
      </c>
      <c r="G1341" s="2220">
        <v>0.02</v>
      </c>
      <c r="H1341" s="2220">
        <v>0.02</v>
      </c>
      <c r="I1341" s="19">
        <f t="shared" si="223"/>
        <v>0</v>
      </c>
      <c r="J1341" s="507">
        <v>60000</v>
      </c>
      <c r="K1341" s="581"/>
      <c r="L1341" s="21">
        <f t="shared" si="224"/>
        <v>0</v>
      </c>
      <c r="M1341" s="21">
        <f t="shared" si="230"/>
        <v>0</v>
      </c>
      <c r="N1341" s="585"/>
      <c r="O1341" s="14"/>
      <c r="R1341" t="str">
        <f t="shared" si="225"/>
        <v>11 kV Outgoing Feeder-6 (=F6)</v>
      </c>
      <c r="S1341" s="2672">
        <f t="shared" si="226"/>
        <v>0</v>
      </c>
      <c r="T1341" s="2672">
        <v>0</v>
      </c>
      <c r="U1341" s="33">
        <f t="shared" si="227"/>
        <v>0</v>
      </c>
      <c r="V1341" s="1104" t="e">
        <f t="shared" si="228"/>
        <v>#DIV/0!</v>
      </c>
      <c r="W1341" s="33" t="e">
        <f t="shared" si="229"/>
        <v>#DIV/0!</v>
      </c>
    </row>
    <row r="1342" spans="1:23" ht="16.5" customHeight="1" x14ac:dyDescent="0.3">
      <c r="A1342" s="519">
        <v>10</v>
      </c>
      <c r="B1342" s="98" t="s">
        <v>1744</v>
      </c>
      <c r="C1342" s="72">
        <v>11</v>
      </c>
      <c r="D1342" s="998"/>
      <c r="E1342" s="964" t="s">
        <v>1982</v>
      </c>
      <c r="F1342" s="31">
        <v>1</v>
      </c>
      <c r="G1342" s="2220">
        <v>0.02</v>
      </c>
      <c r="H1342" s="2220">
        <v>0.02</v>
      </c>
      <c r="I1342" s="19">
        <f t="shared" si="223"/>
        <v>0</v>
      </c>
      <c r="J1342" s="507">
        <v>60000</v>
      </c>
      <c r="K1342" s="581"/>
      <c r="L1342" s="21">
        <f t="shared" si="224"/>
        <v>0</v>
      </c>
      <c r="M1342" s="21">
        <f t="shared" si="230"/>
        <v>0</v>
      </c>
      <c r="N1342" s="585"/>
      <c r="O1342" s="14"/>
      <c r="R1342" t="str">
        <f t="shared" si="225"/>
        <v>11 kV Outgoing Feeder-7 (=F7)</v>
      </c>
      <c r="S1342" s="2672">
        <f t="shared" si="226"/>
        <v>0</v>
      </c>
      <c r="T1342" s="2672">
        <v>0</v>
      </c>
      <c r="U1342" s="33">
        <f t="shared" si="227"/>
        <v>0</v>
      </c>
      <c r="V1342" s="1104" t="e">
        <f t="shared" si="228"/>
        <v>#DIV/0!</v>
      </c>
      <c r="W1342" s="33" t="e">
        <f t="shared" si="229"/>
        <v>#DIV/0!</v>
      </c>
    </row>
    <row r="1343" spans="1:23" ht="16.5" customHeight="1" x14ac:dyDescent="0.3">
      <c r="A1343" s="519">
        <v>11</v>
      </c>
      <c r="B1343" s="98" t="s">
        <v>1746</v>
      </c>
      <c r="C1343" s="72">
        <v>11</v>
      </c>
      <c r="D1343" s="998"/>
      <c r="E1343" s="964" t="s">
        <v>1983</v>
      </c>
      <c r="F1343" s="31">
        <v>1</v>
      </c>
      <c r="G1343" s="2220">
        <v>0.03</v>
      </c>
      <c r="H1343" s="2220">
        <v>0.03</v>
      </c>
      <c r="I1343" s="19">
        <f t="shared" si="223"/>
        <v>0</v>
      </c>
      <c r="J1343" s="507">
        <v>60000</v>
      </c>
      <c r="K1343" s="581"/>
      <c r="L1343" s="21">
        <f t="shared" si="224"/>
        <v>0</v>
      </c>
      <c r="M1343" s="21">
        <f t="shared" si="230"/>
        <v>0</v>
      </c>
      <c r="N1343" s="585"/>
      <c r="O1343" s="14"/>
      <c r="R1343" t="str">
        <f t="shared" si="225"/>
        <v>11 kV Outgoing Feeder-8 with BPT-1</v>
      </c>
      <c r="S1343" s="2672">
        <f t="shared" si="226"/>
        <v>0</v>
      </c>
      <c r="T1343" s="2672">
        <v>0</v>
      </c>
      <c r="U1343" s="33">
        <f t="shared" si="227"/>
        <v>0</v>
      </c>
      <c r="V1343" s="1104" t="e">
        <f t="shared" si="228"/>
        <v>#DIV/0!</v>
      </c>
      <c r="W1343" s="33" t="e">
        <f t="shared" si="229"/>
        <v>#DIV/0!</v>
      </c>
    </row>
    <row r="1344" spans="1:23" ht="16.5" customHeight="1" x14ac:dyDescent="0.3">
      <c r="A1344" s="521">
        <v>12</v>
      </c>
      <c r="B1344" s="98" t="s">
        <v>1748</v>
      </c>
      <c r="C1344" s="72">
        <v>11</v>
      </c>
      <c r="D1344" s="998"/>
      <c r="E1344" s="964" t="s">
        <v>1984</v>
      </c>
      <c r="F1344" s="31">
        <v>1</v>
      </c>
      <c r="G1344" s="2220">
        <v>0.03</v>
      </c>
      <c r="H1344" s="2220">
        <v>0.03</v>
      </c>
      <c r="I1344" s="19">
        <f t="shared" si="223"/>
        <v>0</v>
      </c>
      <c r="J1344" s="507">
        <v>60000</v>
      </c>
      <c r="K1344" s="582"/>
      <c r="L1344" s="21">
        <f t="shared" si="224"/>
        <v>0</v>
      </c>
      <c r="M1344" s="21">
        <f t="shared" si="230"/>
        <v>0</v>
      </c>
      <c r="N1344" s="585"/>
      <c r="O1344" s="13"/>
      <c r="R1344" t="str">
        <f t="shared" si="225"/>
        <v>11 kV Outgoing Feeder-9 with BPT-2</v>
      </c>
      <c r="S1344" s="2672">
        <f t="shared" si="226"/>
        <v>0</v>
      </c>
      <c r="T1344" s="2672">
        <v>0</v>
      </c>
      <c r="U1344" s="33">
        <f t="shared" si="227"/>
        <v>0</v>
      </c>
      <c r="V1344" s="1104" t="e">
        <f t="shared" si="228"/>
        <v>#DIV/0!</v>
      </c>
      <c r="W1344" s="33" t="e">
        <f t="shared" si="229"/>
        <v>#DIV/0!</v>
      </c>
    </row>
    <row r="1345" spans="1:23" ht="16.5" customHeight="1" x14ac:dyDescent="0.3">
      <c r="A1345" s="521">
        <v>13</v>
      </c>
      <c r="B1345" s="98" t="s">
        <v>1985</v>
      </c>
      <c r="C1345" s="72">
        <v>11</v>
      </c>
      <c r="D1345" s="998"/>
      <c r="E1345" s="964" t="s">
        <v>1986</v>
      </c>
      <c r="F1345" s="31">
        <v>1</v>
      </c>
      <c r="G1345" s="2220">
        <v>275.64</v>
      </c>
      <c r="H1345" s="2220">
        <v>303.33999999999997</v>
      </c>
      <c r="I1345" s="19">
        <f t="shared" si="223"/>
        <v>27.699999999999989</v>
      </c>
      <c r="J1345" s="507">
        <v>60000</v>
      </c>
      <c r="K1345" s="582"/>
      <c r="L1345" s="21">
        <f>I1345*J1345*F1345</f>
        <v>1661999.9999999993</v>
      </c>
      <c r="M1345" s="21">
        <f t="shared" si="230"/>
        <v>1649959.103372094</v>
      </c>
      <c r="N1345" s="585" t="s">
        <v>111</v>
      </c>
      <c r="O1345" s="13"/>
      <c r="R1345" t="str">
        <f t="shared" si="225"/>
        <v>11 kV Mokterpur Feeder (=F8)</v>
      </c>
      <c r="S1345" s="2672">
        <f t="shared" si="226"/>
        <v>1649959.103372094</v>
      </c>
      <c r="T1345" s="2672">
        <v>1406910.8873571518</v>
      </c>
      <c r="U1345" s="33">
        <f t="shared" si="227"/>
        <v>243048.21601494215</v>
      </c>
      <c r="V1345" s="1104">
        <f t="shared" si="228"/>
        <v>17.275309914724048</v>
      </c>
      <c r="W1345" s="33" t="str">
        <f t="shared" si="229"/>
        <v>OK</v>
      </c>
    </row>
    <row r="1346" spans="1:23" ht="16.5" customHeight="1" x14ac:dyDescent="0.3">
      <c r="A1346" s="521">
        <v>14</v>
      </c>
      <c r="B1346" s="98" t="s">
        <v>1987</v>
      </c>
      <c r="C1346" s="72">
        <v>11</v>
      </c>
      <c r="D1346" s="998"/>
      <c r="E1346" s="964" t="s">
        <v>1988</v>
      </c>
      <c r="F1346" s="31">
        <v>1</v>
      </c>
      <c r="G1346" s="2220">
        <v>178</v>
      </c>
      <c r="H1346" s="2220">
        <v>190.79</v>
      </c>
      <c r="I1346" s="19">
        <f t="shared" si="223"/>
        <v>12.789999999999992</v>
      </c>
      <c r="J1346" s="507">
        <v>60000</v>
      </c>
      <c r="K1346" s="582"/>
      <c r="L1346" s="21">
        <f>I1346*J1346*F1346</f>
        <v>767399.99999999953</v>
      </c>
      <c r="M1346" s="21">
        <f t="shared" si="230"/>
        <v>761840.32245953346</v>
      </c>
      <c r="N1346" s="585" t="s">
        <v>111</v>
      </c>
      <c r="O1346" s="13"/>
      <c r="R1346" t="str">
        <f t="shared" si="225"/>
        <v>11 kV Dhaleshwary  Feeder (=F9)</v>
      </c>
      <c r="S1346" s="2672">
        <f t="shared" si="226"/>
        <v>761840.32245953346</v>
      </c>
      <c r="T1346" s="2672">
        <v>831600.8302340362</v>
      </c>
      <c r="U1346" s="33">
        <f t="shared" si="227"/>
        <v>-69760.507774502737</v>
      </c>
      <c r="V1346" s="1104">
        <f t="shared" si="228"/>
        <v>-8.3887010736713847</v>
      </c>
      <c r="W1346" s="33" t="str">
        <f t="shared" si="229"/>
        <v>OK</v>
      </c>
    </row>
    <row r="1347" spans="1:23" ht="16.5" customHeight="1" x14ac:dyDescent="0.3">
      <c r="A1347" s="521">
        <v>15</v>
      </c>
      <c r="B1347" s="98" t="s">
        <v>1989</v>
      </c>
      <c r="C1347" s="72">
        <v>11</v>
      </c>
      <c r="D1347" s="998"/>
      <c r="E1347" s="964" t="s">
        <v>1990</v>
      </c>
      <c r="F1347" s="31">
        <v>1</v>
      </c>
      <c r="G1347" s="2220">
        <v>0.03</v>
      </c>
      <c r="H1347" s="2220">
        <v>0.03</v>
      </c>
      <c r="I1347" s="19">
        <f t="shared" si="223"/>
        <v>0</v>
      </c>
      <c r="J1347" s="507">
        <v>60000</v>
      </c>
      <c r="K1347" s="581"/>
      <c r="L1347" s="21">
        <f>I1347*J1347</f>
        <v>0</v>
      </c>
      <c r="M1347" s="21">
        <f t="shared" si="230"/>
        <v>0</v>
      </c>
      <c r="N1347" s="585"/>
      <c r="O1347" s="14"/>
      <c r="R1347" t="str">
        <f t="shared" si="225"/>
        <v>11 kV Outgoing Feeder-12 (=F10)</v>
      </c>
      <c r="S1347" s="2672">
        <f t="shared" si="226"/>
        <v>0</v>
      </c>
      <c r="T1347" s="2672">
        <v>0</v>
      </c>
      <c r="U1347" s="33">
        <f t="shared" si="227"/>
        <v>0</v>
      </c>
      <c r="V1347" s="1104" t="e">
        <f t="shared" si="228"/>
        <v>#DIV/0!</v>
      </c>
      <c r="W1347" s="33" t="e">
        <f t="shared" si="229"/>
        <v>#DIV/0!</v>
      </c>
    </row>
    <row r="1348" spans="1:23" ht="16.5" customHeight="1" x14ac:dyDescent="0.3">
      <c r="A1348" s="521">
        <v>16</v>
      </c>
      <c r="B1348" s="98" t="s">
        <v>1991</v>
      </c>
      <c r="C1348" s="72">
        <v>11</v>
      </c>
      <c r="D1348" s="998"/>
      <c r="E1348" s="964" t="s">
        <v>1992</v>
      </c>
      <c r="F1348" s="31">
        <v>1</v>
      </c>
      <c r="G1348" s="2220">
        <v>0.03</v>
      </c>
      <c r="H1348" s="2220">
        <v>0.03</v>
      </c>
      <c r="I1348" s="19">
        <f t="shared" si="223"/>
        <v>0</v>
      </c>
      <c r="J1348" s="507">
        <v>60000</v>
      </c>
      <c r="K1348" s="582"/>
      <c r="L1348" s="21">
        <f>I1348*J1348</f>
        <v>0</v>
      </c>
      <c r="M1348" s="21">
        <f t="shared" si="230"/>
        <v>0</v>
      </c>
      <c r="N1348" s="585"/>
      <c r="O1348" s="9"/>
      <c r="R1348" t="str">
        <f t="shared" si="225"/>
        <v>11 kV Outgoing Feeder-13 (=F11)</v>
      </c>
      <c r="S1348" s="2672">
        <f t="shared" si="226"/>
        <v>0</v>
      </c>
      <c r="T1348" s="2672">
        <v>0</v>
      </c>
      <c r="U1348" s="33">
        <f t="shared" si="227"/>
        <v>0</v>
      </c>
      <c r="V1348" s="1104" t="e">
        <f t="shared" si="228"/>
        <v>#DIV/0!</v>
      </c>
      <c r="W1348" s="33" t="e">
        <f t="shared" si="229"/>
        <v>#DIV/0!</v>
      </c>
    </row>
    <row r="1349" spans="1:23" ht="16.5" customHeight="1" x14ac:dyDescent="0.3">
      <c r="A1349" s="521">
        <v>17</v>
      </c>
      <c r="B1349" s="99" t="s">
        <v>1993</v>
      </c>
      <c r="C1349" s="72">
        <v>11</v>
      </c>
      <c r="D1349" s="998"/>
      <c r="E1349" s="964" t="s">
        <v>1994</v>
      </c>
      <c r="F1349" s="31">
        <v>1</v>
      </c>
      <c r="G1349" s="2220">
        <v>0.03</v>
      </c>
      <c r="H1349" s="2220">
        <v>0.03</v>
      </c>
      <c r="I1349" s="19">
        <f t="shared" si="223"/>
        <v>0</v>
      </c>
      <c r="J1349" s="507">
        <v>60000</v>
      </c>
      <c r="K1349" s="581"/>
      <c r="L1349" s="21">
        <f>I1349*J1349</f>
        <v>0</v>
      </c>
      <c r="M1349" s="21">
        <f t="shared" si="230"/>
        <v>0</v>
      </c>
      <c r="N1349" s="585"/>
      <c r="O1349" s="12"/>
      <c r="R1349" t="str">
        <f t="shared" si="225"/>
        <v>11 kV Outgoing Feeder-14 (=F12)</v>
      </c>
      <c r="S1349" s="2672">
        <f t="shared" si="226"/>
        <v>0</v>
      </c>
      <c r="T1349" s="2672">
        <v>0</v>
      </c>
      <c r="U1349" s="33">
        <f t="shared" si="227"/>
        <v>0</v>
      </c>
      <c r="V1349" s="1104" t="e">
        <f t="shared" si="228"/>
        <v>#DIV/0!</v>
      </c>
      <c r="W1349" s="33" t="e">
        <f t="shared" si="229"/>
        <v>#DIV/0!</v>
      </c>
    </row>
    <row r="1350" spans="1:23" ht="16.5" customHeight="1" x14ac:dyDescent="0.3">
      <c r="A1350" s="521">
        <v>18</v>
      </c>
      <c r="B1350" s="98" t="s">
        <v>1995</v>
      </c>
      <c r="C1350" s="72">
        <v>11</v>
      </c>
      <c r="D1350" s="998"/>
      <c r="E1350" s="964" t="s">
        <v>1996</v>
      </c>
      <c r="F1350" s="31">
        <v>1</v>
      </c>
      <c r="G1350" s="2220">
        <v>0.03</v>
      </c>
      <c r="H1350" s="2220">
        <v>0.03</v>
      </c>
      <c r="I1350" s="19">
        <f t="shared" si="223"/>
        <v>0</v>
      </c>
      <c r="J1350" s="507">
        <v>60000</v>
      </c>
      <c r="K1350" s="583"/>
      <c r="L1350" s="21">
        <f>I1350*J1350</f>
        <v>0</v>
      </c>
      <c r="M1350" s="21">
        <f t="shared" si="230"/>
        <v>0</v>
      </c>
      <c r="N1350" s="585"/>
      <c r="O1350" s="29"/>
      <c r="R1350" t="str">
        <f t="shared" si="225"/>
        <v>11 kV Outgoing Feeder-15 (=F13)</v>
      </c>
      <c r="S1350" s="2672">
        <f t="shared" si="226"/>
        <v>0</v>
      </c>
      <c r="T1350" s="2672">
        <v>0</v>
      </c>
      <c r="U1350" s="33">
        <f t="shared" si="227"/>
        <v>0</v>
      </c>
      <c r="V1350" s="1104" t="e">
        <f t="shared" si="228"/>
        <v>#DIV/0!</v>
      </c>
      <c r="W1350" s="33" t="e">
        <f t="shared" si="229"/>
        <v>#DIV/0!</v>
      </c>
    </row>
    <row r="1351" spans="1:23" ht="16.5" customHeight="1" x14ac:dyDescent="0.3">
      <c r="A1351" s="521">
        <v>19</v>
      </c>
      <c r="B1351" s="99" t="s">
        <v>1762</v>
      </c>
      <c r="C1351" s="72">
        <v>11</v>
      </c>
      <c r="D1351" s="998"/>
      <c r="E1351" s="964" t="s">
        <v>1997</v>
      </c>
      <c r="F1351" s="31">
        <v>1</v>
      </c>
      <c r="G1351" s="2220">
        <v>0.03</v>
      </c>
      <c r="H1351" s="2220">
        <v>0.03</v>
      </c>
      <c r="I1351" s="19">
        <f t="shared" si="223"/>
        <v>0</v>
      </c>
      <c r="J1351" s="507">
        <v>60000</v>
      </c>
      <c r="K1351" s="574"/>
      <c r="L1351" s="21">
        <f>I1351*J1351</f>
        <v>0</v>
      </c>
      <c r="M1351" s="21">
        <f t="shared" si="230"/>
        <v>0</v>
      </c>
      <c r="N1351" s="585"/>
      <c r="O1351" s="507"/>
      <c r="R1351" t="str">
        <f t="shared" si="225"/>
        <v>11 kV Outgoing Feeder-16 (=F14)</v>
      </c>
      <c r="S1351" s="2672">
        <f t="shared" si="226"/>
        <v>0</v>
      </c>
      <c r="T1351" s="2672">
        <v>0</v>
      </c>
      <c r="U1351" s="33">
        <f t="shared" si="227"/>
        <v>0</v>
      </c>
      <c r="V1351" s="1104" t="e">
        <f t="shared" si="228"/>
        <v>#DIV/0!</v>
      </c>
      <c r="W1351" s="33" t="e">
        <f t="shared" si="229"/>
        <v>#DIV/0!</v>
      </c>
    </row>
    <row r="1352" spans="1:23" ht="16.5" customHeight="1" x14ac:dyDescent="0.3">
      <c r="A1352" s="521">
        <v>21</v>
      </c>
      <c r="B1352" s="99" t="s">
        <v>1726</v>
      </c>
      <c r="C1352" s="72">
        <v>0.41499999999999998</v>
      </c>
      <c r="D1352" s="998"/>
      <c r="E1352" s="964" t="s">
        <v>1969</v>
      </c>
      <c r="F1352" s="31">
        <v>1</v>
      </c>
      <c r="G1352" s="2220">
        <v>1595.72</v>
      </c>
      <c r="H1352" s="2220">
        <v>1708.92</v>
      </c>
      <c r="I1352" s="19">
        <f>SUM(H1352-G1352)</f>
        <v>113.20000000000005</v>
      </c>
      <c r="J1352" s="507">
        <v>1</v>
      </c>
      <c r="K1352" s="583"/>
      <c r="L1352" s="21"/>
      <c r="M1352" s="21">
        <f t="shared" si="230"/>
        <v>0</v>
      </c>
      <c r="N1352" s="585" t="s">
        <v>111</v>
      </c>
      <c r="O1352" s="12"/>
      <c r="R1352" t="str">
        <f t="shared" si="225"/>
        <v>33/0.415 kV Transformer AT-1</v>
      </c>
      <c r="S1352" s="2672">
        <f t="shared" si="226"/>
        <v>0</v>
      </c>
      <c r="T1352" s="2672">
        <v>0</v>
      </c>
      <c r="U1352" s="33">
        <f t="shared" si="227"/>
        <v>0</v>
      </c>
      <c r="V1352" s="1104" t="e">
        <f t="shared" si="228"/>
        <v>#DIV/0!</v>
      </c>
      <c r="W1352" s="33" t="e">
        <f t="shared" si="229"/>
        <v>#DIV/0!</v>
      </c>
    </row>
    <row r="1353" spans="1:23" ht="16.5" customHeight="1" x14ac:dyDescent="0.3">
      <c r="A1353" s="521">
        <v>22</v>
      </c>
      <c r="B1353" s="98" t="s">
        <v>1728</v>
      </c>
      <c r="C1353" s="73">
        <v>0.41499999999999998</v>
      </c>
      <c r="D1353" s="998"/>
      <c r="E1353" s="964"/>
      <c r="F1353" s="31">
        <v>1</v>
      </c>
      <c r="G1353" s="2220">
        <v>0</v>
      </c>
      <c r="H1353" s="2220">
        <v>0</v>
      </c>
      <c r="I1353" s="19">
        <f>SUM(H1353-G1353)</f>
        <v>0</v>
      </c>
      <c r="J1353" s="507">
        <v>1</v>
      </c>
      <c r="K1353" s="583"/>
      <c r="L1353" s="21">
        <f>F1353*I1353*J1353</f>
        <v>0</v>
      </c>
      <c r="M1353" s="21">
        <f t="shared" si="230"/>
        <v>0</v>
      </c>
      <c r="N1353" s="585"/>
      <c r="O1353" s="12"/>
      <c r="R1353" t="str">
        <f t="shared" si="225"/>
        <v>33/0.415 kV Transformer AT-2</v>
      </c>
      <c r="S1353" s="2672">
        <f t="shared" si="226"/>
        <v>0</v>
      </c>
      <c r="T1353" s="2672">
        <v>0</v>
      </c>
      <c r="U1353" s="33">
        <f t="shared" si="227"/>
        <v>0</v>
      </c>
      <c r="V1353" s="1104" t="e">
        <f t="shared" si="228"/>
        <v>#DIV/0!</v>
      </c>
      <c r="W1353" s="33" t="e">
        <f t="shared" si="229"/>
        <v>#DIV/0!</v>
      </c>
    </row>
    <row r="1354" spans="1:23" x14ac:dyDescent="0.3">
      <c r="A1354" s="524"/>
      <c r="B1354" s="94"/>
      <c r="C1354" s="88"/>
      <c r="D1354" s="88"/>
      <c r="E1354" s="949"/>
      <c r="F1354" s="37"/>
      <c r="G1354" s="37"/>
      <c r="H1354" s="37"/>
      <c r="I1354" s="37"/>
      <c r="J1354" s="94" t="s">
        <v>27</v>
      </c>
      <c r="K1354" s="586">
        <f>M1334</f>
        <v>4910564.2051261924</v>
      </c>
      <c r="L1354" s="42">
        <f>SUM(L1336:L1353)</f>
        <v>4946400.0000000019</v>
      </c>
      <c r="M1354" s="42">
        <f>SUM(M1336:M1353)</f>
        <v>4910564.2051261934</v>
      </c>
      <c r="N1354" s="29">
        <f>(M1354-L1354)/L1354*100</f>
        <v>-0.7244823482494035</v>
      </c>
      <c r="O1354" s="12"/>
    </row>
    <row r="1355" spans="1:23" x14ac:dyDescent="0.3">
      <c r="D1355" s="600"/>
      <c r="K1355" s="33"/>
    </row>
    <row r="1356" spans="1:23" x14ac:dyDescent="0.3">
      <c r="A1356" s="511"/>
      <c r="B1356" s="523"/>
      <c r="C1356" s="520"/>
      <c r="D1356" s="596"/>
      <c r="E1356"/>
      <c r="F1356" s="3107" t="s">
        <v>815</v>
      </c>
      <c r="G1356" s="3108"/>
      <c r="H1356" s="3109"/>
      <c r="I1356" s="555" t="s">
        <v>14</v>
      </c>
      <c r="J1356" s="511"/>
      <c r="L1356" s="511"/>
      <c r="M1356" s="511"/>
      <c r="N1356" s="56"/>
      <c r="O1356" s="511"/>
    </row>
    <row r="1357" spans="1:23" x14ac:dyDescent="0.3">
      <c r="A1357" s="511"/>
      <c r="B1357" s="523"/>
      <c r="C1357" s="520"/>
      <c r="D1357" s="596"/>
      <c r="E1357"/>
      <c r="F1357" s="80" t="s">
        <v>111</v>
      </c>
      <c r="G1357" s="3298" t="s">
        <v>4068</v>
      </c>
      <c r="H1357" s="3298"/>
      <c r="I1357" s="1643">
        <f>SUM(M1337:M1338,M1345:M1346)+M1313-M1312</f>
        <v>26330286.629982855</v>
      </c>
      <c r="J1357" s="511"/>
      <c r="L1357" s="511"/>
      <c r="M1357" s="511"/>
      <c r="N1357" s="56"/>
      <c r="O1357" s="511" t="s">
        <v>222</v>
      </c>
    </row>
    <row r="1358" spans="1:23" x14ac:dyDescent="0.3">
      <c r="A1358" s="511"/>
      <c r="B1358" s="523"/>
      <c r="C1358" s="520"/>
      <c r="D1358" s="596"/>
      <c r="E1358"/>
      <c r="F1358" s="80"/>
      <c r="G1358" s="3298"/>
      <c r="H1358" s="3298"/>
      <c r="I1358" s="530"/>
      <c r="J1358" s="511"/>
      <c r="L1358" s="511"/>
      <c r="M1358" s="511"/>
      <c r="N1358" s="56"/>
      <c r="O1358" s="511"/>
    </row>
    <row r="1359" spans="1:23" x14ac:dyDescent="0.3">
      <c r="A1359" s="511"/>
      <c r="B1359" s="523"/>
      <c r="C1359" s="520"/>
      <c r="D1359" s="596"/>
      <c r="E1359"/>
      <c r="F1359" s="80"/>
      <c r="G1359" s="3298"/>
      <c r="H1359" s="3298"/>
      <c r="I1359" s="530"/>
      <c r="J1359" s="511"/>
      <c r="K1359" s="1105"/>
      <c r="L1359" s="511"/>
      <c r="M1359" s="511"/>
      <c r="N1359" s="56"/>
      <c r="O1359" s="511"/>
    </row>
    <row r="1360" spans="1:23" x14ac:dyDescent="0.3">
      <c r="A1360" s="511"/>
      <c r="B1360" s="523"/>
      <c r="C1360" s="520"/>
      <c r="D1360" s="596"/>
      <c r="E1360" s="520"/>
      <c r="F1360" s="80"/>
      <c r="G1360" s="3298"/>
      <c r="H1360" s="3298"/>
      <c r="I1360" s="530"/>
      <c r="J1360" s="511"/>
      <c r="L1360" s="511"/>
      <c r="M1360" s="511"/>
      <c r="N1360" s="56"/>
      <c r="O1360" s="511"/>
    </row>
    <row r="1361" spans="1:20" x14ac:dyDescent="0.3">
      <c r="A1361" s="511"/>
      <c r="B1361" s="523"/>
      <c r="C1361" s="520"/>
      <c r="D1361" s="596"/>
      <c r="E1361"/>
      <c r="F1361" s="1090"/>
      <c r="G1361" s="3298"/>
      <c r="H1361" s="3298"/>
      <c r="I1361" s="530"/>
      <c r="J1361" s="511"/>
      <c r="L1361" s="511"/>
      <c r="M1361" s="511"/>
      <c r="N1361" s="56"/>
      <c r="O1361" s="511"/>
    </row>
    <row r="1362" spans="1:20" x14ac:dyDescent="0.3">
      <c r="E1362"/>
      <c r="F1362" s="3175" t="s">
        <v>199</v>
      </c>
      <c r="G1362" s="3176"/>
      <c r="H1362" s="3177"/>
      <c r="I1362" s="540">
        <f>SUM(I1357:I1361)</f>
        <v>26330286.629982855</v>
      </c>
      <c r="J1362" s="42">
        <f>I1362-M1354</f>
        <v>21419722.424856663</v>
      </c>
    </row>
    <row r="1363" spans="1:20" x14ac:dyDescent="0.3">
      <c r="E1363"/>
      <c r="F1363" s="674"/>
      <c r="G1363" s="2214"/>
      <c r="H1363" s="2214"/>
      <c r="I1363" s="511"/>
      <c r="J1363" s="511"/>
    </row>
    <row r="1365" spans="1:20" x14ac:dyDescent="0.3">
      <c r="A1365" s="511"/>
      <c r="B1365" s="523"/>
      <c r="C1365" s="520"/>
      <c r="D1365" s="596"/>
      <c r="E1365" s="952"/>
      <c r="F1365" s="511"/>
      <c r="G1365" s="2214"/>
      <c r="H1365" s="2214"/>
      <c r="I1365" s="511"/>
      <c r="J1365" s="511"/>
      <c r="K1365" s="580"/>
      <c r="L1365" s="511"/>
      <c r="M1365" s="511"/>
      <c r="N1365" s="56"/>
      <c r="O1365" s="511"/>
    </row>
    <row r="1366" spans="1:20" x14ac:dyDescent="0.3">
      <c r="A1366" s="511"/>
      <c r="B1366" s="523"/>
      <c r="C1366" s="520"/>
      <c r="D1366" s="596"/>
      <c r="E1366" s="952"/>
      <c r="F1366" s="511"/>
      <c r="G1366" s="2214"/>
      <c r="H1366" s="2214"/>
      <c r="I1366" s="511"/>
      <c r="J1366" s="511"/>
      <c r="K1366" s="580"/>
      <c r="L1366" s="511"/>
      <c r="M1366" s="511"/>
      <c r="N1366" s="56"/>
      <c r="O1366" s="511"/>
    </row>
    <row r="1367" spans="1:20" x14ac:dyDescent="0.3">
      <c r="A1367" s="511"/>
      <c r="B1367" s="523"/>
      <c r="C1367" s="520"/>
      <c r="D1367" s="596"/>
      <c r="E1367" s="952"/>
      <c r="F1367" s="511"/>
      <c r="G1367" s="2214"/>
      <c r="H1367" s="2214"/>
      <c r="I1367" s="511"/>
      <c r="J1367" s="511"/>
      <c r="K1367" s="580"/>
      <c r="L1367" s="511"/>
      <c r="M1367" s="511"/>
      <c r="N1367" s="56"/>
      <c r="O1367" s="511"/>
    </row>
    <row r="1368" spans="1:20" x14ac:dyDescent="0.3">
      <c r="A1368" s="511"/>
      <c r="B1368" s="523"/>
      <c r="C1368" s="520"/>
      <c r="D1368" s="596"/>
      <c r="E1368" s="952"/>
      <c r="F1368" s="511"/>
      <c r="G1368" s="2214"/>
      <c r="H1368" s="2214"/>
      <c r="I1368" s="511"/>
      <c r="J1368" s="511"/>
      <c r="K1368" s="580"/>
      <c r="L1368" s="511"/>
      <c r="M1368" s="511"/>
      <c r="N1368" s="56"/>
      <c r="O1368" s="511"/>
      <c r="S1368" s="2671"/>
      <c r="T1368" s="2671"/>
    </row>
    <row r="1369" spans="1:20" x14ac:dyDescent="0.3">
      <c r="A1369" s="511"/>
      <c r="B1369" s="523"/>
      <c r="C1369" s="520"/>
      <c r="D1369" s="596"/>
      <c r="E1369" s="952"/>
      <c r="F1369" s="511"/>
      <c r="G1369" s="2214"/>
      <c r="H1369" s="2214"/>
      <c r="I1369" s="511"/>
      <c r="J1369" s="511"/>
      <c r="K1369" s="580"/>
      <c r="L1369" s="511"/>
      <c r="M1369" s="511"/>
      <c r="N1369" s="56"/>
      <c r="O1369" s="511"/>
    </row>
    <row r="1370" spans="1:20" x14ac:dyDescent="0.3">
      <c r="A1370" s="511"/>
      <c r="B1370" s="520"/>
      <c r="C1370" s="520"/>
      <c r="D1370" s="596"/>
      <c r="E1370" s="952"/>
      <c r="F1370" s="511"/>
      <c r="G1370" s="2214"/>
      <c r="H1370" s="2214"/>
      <c r="I1370" s="511"/>
      <c r="J1370" s="511"/>
      <c r="K1370" s="580"/>
      <c r="L1370" s="511"/>
      <c r="M1370" s="511"/>
      <c r="N1370" s="56"/>
      <c r="O1370" s="511"/>
    </row>
    <row r="1371" spans="1:20" x14ac:dyDescent="0.3">
      <c r="A1371" s="511"/>
      <c r="B1371" s="520"/>
      <c r="C1371" s="520"/>
      <c r="D1371" s="596"/>
      <c r="E1371" s="952"/>
      <c r="F1371" s="511"/>
      <c r="G1371" s="2214"/>
      <c r="H1371" s="2214"/>
      <c r="I1371" s="511"/>
      <c r="J1371" s="511"/>
      <c r="K1371" s="580"/>
      <c r="L1371" s="511"/>
      <c r="M1371" s="511"/>
      <c r="N1371" s="56"/>
      <c r="O1371" s="511"/>
      <c r="S1371" s="2673"/>
      <c r="T1371" s="2673"/>
    </row>
    <row r="1372" spans="1:20" x14ac:dyDescent="0.3">
      <c r="A1372" s="511"/>
      <c r="B1372" s="523"/>
      <c r="C1372" s="520"/>
      <c r="D1372" s="596"/>
      <c r="E1372" s="952"/>
      <c r="F1372" s="511"/>
      <c r="G1372" s="2214"/>
      <c r="H1372" s="2214"/>
      <c r="I1372" s="511"/>
      <c r="J1372" s="511"/>
      <c r="K1372" s="580"/>
      <c r="L1372" s="511"/>
      <c r="M1372" s="511"/>
      <c r="N1372" s="56"/>
      <c r="O1372" s="511"/>
    </row>
    <row r="1373" spans="1:20" x14ac:dyDescent="0.3">
      <c r="A1373" s="511"/>
      <c r="B1373" s="523"/>
      <c r="C1373" s="520"/>
      <c r="D1373" s="596"/>
      <c r="E1373" s="952"/>
      <c r="F1373" s="511"/>
      <c r="G1373" s="2214"/>
      <c r="H1373" s="2214"/>
      <c r="I1373" s="511"/>
      <c r="J1373" s="511"/>
      <c r="K1373" s="580"/>
      <c r="L1373" s="511"/>
      <c r="M1373" s="511"/>
      <c r="N1373" s="56"/>
      <c r="O1373" s="511"/>
    </row>
    <row r="1374" spans="1:20" x14ac:dyDescent="0.3">
      <c r="A1374" s="511"/>
      <c r="B1374" s="523"/>
      <c r="C1374" s="520"/>
      <c r="D1374" s="596"/>
      <c r="E1374" s="952"/>
      <c r="F1374" s="511"/>
      <c r="G1374" s="2214"/>
      <c r="H1374" s="2214"/>
      <c r="I1374" s="511"/>
      <c r="J1374" s="511"/>
      <c r="K1374" s="580"/>
      <c r="L1374" s="511"/>
      <c r="M1374" s="511"/>
      <c r="N1374" s="56"/>
      <c r="O1374" s="511"/>
    </row>
    <row r="1375" spans="1:20" ht="24.6" x14ac:dyDescent="0.3">
      <c r="A1375" s="27"/>
      <c r="B1375" s="3128"/>
      <c r="C1375" s="3128"/>
      <c r="D1375" s="3128"/>
      <c r="E1375" s="3128"/>
      <c r="F1375" s="3128"/>
      <c r="G1375" s="3128"/>
      <c r="H1375" s="3128"/>
      <c r="I1375" s="3128"/>
      <c r="J1375" s="3128"/>
      <c r="K1375" s="3128"/>
      <c r="L1375" s="3128"/>
      <c r="M1375" s="3128"/>
      <c r="N1375" s="56"/>
      <c r="O1375" s="511"/>
    </row>
    <row r="1376" spans="1:20" x14ac:dyDescent="0.3">
      <c r="A1376" s="511"/>
      <c r="B1376" s="523"/>
      <c r="C1376" s="520"/>
      <c r="D1376" s="596"/>
      <c r="E1376" s="952"/>
      <c r="F1376" s="511"/>
      <c r="G1376" s="2214"/>
      <c r="H1376" s="2214"/>
      <c r="I1376" s="511"/>
      <c r="J1376" s="511"/>
      <c r="K1376" s="580"/>
      <c r="L1376" s="511"/>
      <c r="M1376" s="511"/>
      <c r="N1376" s="56"/>
      <c r="O1376" s="511"/>
    </row>
    <row r="1377" spans="1:23" x14ac:dyDescent="0.3">
      <c r="A1377" s="511"/>
      <c r="B1377" s="523"/>
      <c r="C1377" s="520"/>
      <c r="D1377" s="596"/>
      <c r="E1377" s="952"/>
      <c r="F1377" s="511"/>
      <c r="G1377" s="2214"/>
      <c r="H1377" s="2214"/>
      <c r="I1377" s="511"/>
      <c r="J1377" s="511"/>
      <c r="K1377" s="580"/>
      <c r="L1377" s="511"/>
      <c r="M1377" s="511"/>
      <c r="N1377" s="56"/>
      <c r="O1377" s="511"/>
    </row>
    <row r="1378" spans="1:23" ht="31.2" x14ac:dyDescent="0.3">
      <c r="A1378" s="3086" t="s">
        <v>920</v>
      </c>
      <c r="B1378" s="3086"/>
      <c r="C1378" s="3086"/>
      <c r="D1378" s="3086"/>
      <c r="E1378" s="3086"/>
      <c r="F1378" s="3086"/>
      <c r="G1378" s="3086"/>
      <c r="H1378" s="3086"/>
      <c r="I1378" s="3086"/>
      <c r="J1378" s="3086"/>
      <c r="K1378" s="3086"/>
      <c r="L1378" s="3086"/>
      <c r="M1378" s="3086"/>
      <c r="N1378" s="3086"/>
      <c r="O1378" s="629" t="str">
        <f>$O$6</f>
        <v>Month August-2023</v>
      </c>
      <c r="R1378" s="1103" t="s">
        <v>4084</v>
      </c>
      <c r="S1378" s="2672" t="str">
        <f>O1378</f>
        <v>Month August-2023</v>
      </c>
      <c r="T1378" s="2672" t="s">
        <v>5037</v>
      </c>
      <c r="U1378" s="1103" t="s">
        <v>15</v>
      </c>
      <c r="V1378" s="1103" t="s">
        <v>4085</v>
      </c>
      <c r="W1378" s="1103" t="s">
        <v>17</v>
      </c>
    </row>
    <row r="1379" spans="1:23" x14ac:dyDescent="0.3">
      <c r="A1379" s="3087" t="s">
        <v>0</v>
      </c>
      <c r="B1379" s="3089" t="s">
        <v>1</v>
      </c>
      <c r="C1379" s="3091" t="s">
        <v>2</v>
      </c>
      <c r="D1379" s="3092"/>
      <c r="E1379" s="3093"/>
      <c r="F1379" s="3096" t="s">
        <v>3</v>
      </c>
      <c r="G1379" s="3091" t="s">
        <v>4</v>
      </c>
      <c r="H1379" s="3093"/>
      <c r="I1379" s="3068"/>
      <c r="J1379" s="3096" t="s">
        <v>5</v>
      </c>
      <c r="K1379" s="3091" t="s">
        <v>6</v>
      </c>
      <c r="L1379" s="3068"/>
      <c r="M1379" s="95" t="s">
        <v>29</v>
      </c>
      <c r="N1379" s="1985"/>
      <c r="O1379" s="3067" t="s">
        <v>7</v>
      </c>
    </row>
    <row r="1380" spans="1:23" ht="46.8" x14ac:dyDescent="0.3">
      <c r="A1380" s="3088"/>
      <c r="B1380" s="3090"/>
      <c r="C1380" s="3084" t="s">
        <v>824</v>
      </c>
      <c r="D1380" s="3085"/>
      <c r="E1380" s="969" t="s">
        <v>9</v>
      </c>
      <c r="F1380" s="3088"/>
      <c r="G1380" s="2218" t="str">
        <f>'NORTH-1'!G8</f>
        <v>Reading at 00.00hr 
01.08.2023</v>
      </c>
      <c r="H1380" s="2218" t="str">
        <f>'NORTH-1'!H8</f>
        <v>Reading at 00.00hr 
01.09.2023</v>
      </c>
      <c r="I1380" s="1" t="s">
        <v>10</v>
      </c>
      <c r="J1380" s="3088"/>
      <c r="K1380" s="1" t="s">
        <v>11</v>
      </c>
      <c r="L1380" s="1" t="s">
        <v>12</v>
      </c>
      <c r="M1380" s="508" t="s">
        <v>30</v>
      </c>
      <c r="N1380" s="1986" t="s">
        <v>41</v>
      </c>
      <c r="O1380" s="3068"/>
      <c r="S1380" s="2672">
        <v>15283200.000000071</v>
      </c>
      <c r="T1380" s="2672">
        <v>15283200.000000071</v>
      </c>
      <c r="U1380" s="33">
        <f>S1380-T1380</f>
        <v>0</v>
      </c>
      <c r="V1380" s="1104">
        <f>U1380/T1380*100</f>
        <v>0</v>
      </c>
      <c r="W1380" s="33" t="str">
        <f>IF(V1380&gt;40,"FAULT",IF(V1380&lt;-40,"CHECK","OK"))</f>
        <v>OK</v>
      </c>
    </row>
    <row r="1381" spans="1:23" x14ac:dyDescent="0.3">
      <c r="A1381" s="594">
        <v>1</v>
      </c>
      <c r="B1381" s="551">
        <v>2</v>
      </c>
      <c r="C1381" s="551">
        <v>3</v>
      </c>
      <c r="D1381" s="551">
        <v>4</v>
      </c>
      <c r="E1381" s="551">
        <v>5</v>
      </c>
      <c r="F1381" s="551">
        <v>6</v>
      </c>
      <c r="G1381" s="2618">
        <f>'PDB Bill AMR'!$H$5</f>
        <v>8</v>
      </c>
      <c r="H1381" s="2618">
        <f>'PDB Bill AMR'!$H$5</f>
        <v>8</v>
      </c>
      <c r="I1381" s="594" t="s">
        <v>2021</v>
      </c>
      <c r="J1381" s="594">
        <v>10</v>
      </c>
      <c r="K1381" s="2623" t="s">
        <v>2022</v>
      </c>
      <c r="L1381" s="2623" t="s">
        <v>5041</v>
      </c>
      <c r="M1381" s="594">
        <v>13</v>
      </c>
      <c r="N1381" s="594">
        <v>14</v>
      </c>
      <c r="O1381" s="594">
        <v>15</v>
      </c>
    </row>
    <row r="1382" spans="1:23" x14ac:dyDescent="0.3">
      <c r="A1382" s="519"/>
      <c r="B1382" s="513" t="s">
        <v>4752</v>
      </c>
      <c r="C1382" s="514"/>
      <c r="D1382" s="514"/>
      <c r="E1382" s="957"/>
      <c r="F1382" s="514"/>
      <c r="G1382" s="2211"/>
      <c r="H1382" s="2211"/>
      <c r="I1382" s="514"/>
      <c r="J1382" s="514"/>
      <c r="K1382" s="573"/>
      <c r="L1382" s="514"/>
      <c r="M1382" s="515"/>
      <c r="N1382" s="1987"/>
      <c r="O1382" s="507"/>
    </row>
    <row r="1383" spans="1:23" ht="25.5" customHeight="1" x14ac:dyDescent="0.3">
      <c r="A1383" s="1341">
        <f>'NORTH-2'!A410</f>
        <v>3</v>
      </c>
      <c r="B1383" s="1342" t="str">
        <f>'NORTH-2'!B410</f>
        <v>Amulia</v>
      </c>
      <c r="C1383" s="1157">
        <f>'NORTH-2'!C410</f>
        <v>33</v>
      </c>
      <c r="D1383" s="1357" t="str">
        <f>'NORTH-2'!D410</f>
        <v>Export</v>
      </c>
      <c r="E1383" s="1392" t="str">
        <f>'NORTH-2'!E410</f>
        <v>SIEM0505</v>
      </c>
      <c r="F1383" s="1343">
        <f>'NORTH-2'!F410</f>
        <v>1</v>
      </c>
      <c r="G1383" s="1359">
        <f>'NORTH-2'!G410</f>
        <v>36382</v>
      </c>
      <c r="H1383" s="1359">
        <f>'NORTH-2'!H410</f>
        <v>37576</v>
      </c>
      <c r="I1383" s="1359">
        <f>'NORTH-2'!I410</f>
        <v>1194</v>
      </c>
      <c r="J1383" s="1157">
        <f>'NORTH-2'!J410</f>
        <v>6000</v>
      </c>
      <c r="K1383" s="1151">
        <f>'NORTH-2'!K410</f>
        <v>0</v>
      </c>
      <c r="L1383" s="1180">
        <f>'NORTH-2'!L410</f>
        <v>7164000</v>
      </c>
      <c r="M1383" s="1180">
        <f>'NORTH-2'!M410</f>
        <v>7166975.8565558577</v>
      </c>
      <c r="N1383" s="585"/>
      <c r="O1383" s="8"/>
    </row>
    <row r="1384" spans="1:23" x14ac:dyDescent="0.3">
      <c r="A1384" s="519"/>
      <c r="B1384" s="100"/>
      <c r="C1384" s="89"/>
      <c r="D1384" s="601"/>
      <c r="E1384" s="971"/>
      <c r="F1384" s="46"/>
      <c r="G1384" s="47"/>
      <c r="H1384" s="47"/>
      <c r="I1384" s="47"/>
      <c r="J1384" s="94" t="s">
        <v>27</v>
      </c>
      <c r="K1384" s="42"/>
      <c r="L1384" s="42">
        <f>SUM(L1383:L1383)</f>
        <v>7164000</v>
      </c>
      <c r="M1384" s="42">
        <f>SUM(M1383:M1383)</f>
        <v>7166975.8565558577</v>
      </c>
      <c r="N1384" s="1988"/>
      <c r="O1384" s="507"/>
    </row>
    <row r="1385" spans="1:23" x14ac:dyDescent="0.3">
      <c r="A1385" s="507"/>
      <c r="B1385" s="513" t="s">
        <v>4350</v>
      </c>
      <c r="C1385" s="514"/>
      <c r="D1385" s="514"/>
      <c r="E1385" s="957"/>
      <c r="F1385" s="514"/>
      <c r="G1385" s="2211"/>
      <c r="H1385" s="2211"/>
      <c r="I1385" s="514"/>
      <c r="J1385" s="607"/>
      <c r="K1385" s="608"/>
      <c r="L1385" s="609"/>
      <c r="M1385" s="609"/>
      <c r="N1385" s="1987"/>
      <c r="O1385" s="11"/>
    </row>
    <row r="1386" spans="1:23" x14ac:dyDescent="0.3">
      <c r="A1386" s="507"/>
      <c r="B1386" s="98" t="s">
        <v>4631</v>
      </c>
      <c r="C1386" s="51">
        <v>33</v>
      </c>
      <c r="D1386" s="3072"/>
      <c r="E1386" s="964"/>
      <c r="F1386" s="3">
        <v>1</v>
      </c>
      <c r="G1386" s="20">
        <v>1293.3399999999999</v>
      </c>
      <c r="H1386" s="20">
        <v>1332.22</v>
      </c>
      <c r="I1386" s="20">
        <f>H1386-G1386</f>
        <v>38.880000000000109</v>
      </c>
      <c r="J1386" s="507">
        <v>180000</v>
      </c>
      <c r="K1386" s="574">
        <f>J1386*I1386*F1386</f>
        <v>6998400.0000000196</v>
      </c>
      <c r="L1386" s="21"/>
      <c r="M1386" s="21"/>
      <c r="N1386" s="585"/>
      <c r="O1386" s="11"/>
    </row>
    <row r="1387" spans="1:23" x14ac:dyDescent="0.3">
      <c r="A1387" s="507"/>
      <c r="B1387" s="98"/>
      <c r="C1387" s="51"/>
      <c r="D1387" s="3127"/>
      <c r="E1387" s="964"/>
      <c r="F1387" s="3"/>
      <c r="G1387" s="20">
        <v>0</v>
      </c>
      <c r="H1387" s="20">
        <v>0</v>
      </c>
      <c r="I1387" s="19"/>
      <c r="J1387" s="507"/>
      <c r="K1387" s="574"/>
      <c r="L1387" s="21"/>
      <c r="M1387" s="21"/>
      <c r="N1387" s="585"/>
      <c r="O1387" s="11"/>
    </row>
    <row r="1388" spans="1:23" x14ac:dyDescent="0.3">
      <c r="A1388" s="507"/>
      <c r="B1388" s="98"/>
      <c r="C1388" s="51"/>
      <c r="D1388" s="3073"/>
      <c r="E1388" s="964"/>
      <c r="F1388" s="3"/>
      <c r="G1388" s="20">
        <v>0</v>
      </c>
      <c r="H1388" s="20">
        <v>0</v>
      </c>
      <c r="I1388" s="19"/>
      <c r="J1388" s="507"/>
      <c r="K1388" s="574"/>
      <c r="L1388" s="21"/>
      <c r="M1388" s="21"/>
      <c r="N1388" s="585"/>
      <c r="O1388" s="11"/>
    </row>
    <row r="1389" spans="1:23" x14ac:dyDescent="0.3">
      <c r="A1389" s="507"/>
      <c r="B1389" s="100"/>
      <c r="C1389" s="89"/>
      <c r="D1389" s="601"/>
      <c r="E1389" s="971"/>
      <c r="F1389" s="46"/>
      <c r="G1389" s="47">
        <v>0</v>
      </c>
      <c r="H1389" s="47">
        <v>0</v>
      </c>
      <c r="I1389" s="35"/>
      <c r="J1389" s="94" t="s">
        <v>27</v>
      </c>
      <c r="K1389" s="42">
        <f>SUM(K1386)</f>
        <v>6998400.0000000196</v>
      </c>
      <c r="L1389" s="42">
        <f>SUM(L1386:L1388)</f>
        <v>0</v>
      </c>
      <c r="M1389" s="42">
        <f>SUM(M1386:M1388)</f>
        <v>0</v>
      </c>
      <c r="N1389" s="1989"/>
      <c r="O1389" s="11"/>
    </row>
    <row r="1390" spans="1:23" x14ac:dyDescent="0.3">
      <c r="A1390" s="507"/>
      <c r="B1390" s="532" t="s">
        <v>4351</v>
      </c>
      <c r="C1390" s="533"/>
      <c r="D1390" s="533"/>
      <c r="E1390" s="963"/>
      <c r="F1390" s="533"/>
      <c r="G1390" s="2216">
        <v>0</v>
      </c>
      <c r="H1390" s="2216">
        <v>0</v>
      </c>
      <c r="I1390" s="533"/>
      <c r="J1390" s="533"/>
      <c r="K1390" s="578"/>
      <c r="L1390" s="533"/>
      <c r="M1390" s="536"/>
      <c r="N1390" s="1982"/>
      <c r="O1390" s="7"/>
    </row>
    <row r="1391" spans="1:23" x14ac:dyDescent="0.3">
      <c r="A1391" s="507"/>
      <c r="B1391" s="98" t="s">
        <v>796</v>
      </c>
      <c r="C1391" s="51">
        <v>132</v>
      </c>
      <c r="D1391" s="3132" t="s">
        <v>800</v>
      </c>
      <c r="E1391" s="975"/>
      <c r="F1391" s="3"/>
      <c r="G1391" s="4">
        <v>0</v>
      </c>
      <c r="H1391" s="4">
        <v>0</v>
      </c>
      <c r="I1391" s="4"/>
      <c r="J1391" s="507"/>
      <c r="K1391" s="574"/>
      <c r="L1391" s="15">
        <f>J1391*I1391*F1391</f>
        <v>0</v>
      </c>
      <c r="M1391" s="6"/>
      <c r="N1391" s="574"/>
      <c r="O1391" s="507"/>
    </row>
    <row r="1392" spans="1:23" x14ac:dyDescent="0.3">
      <c r="A1392" s="507"/>
      <c r="B1392" s="98" t="s">
        <v>795</v>
      </c>
      <c r="C1392" s="51">
        <v>132</v>
      </c>
      <c r="D1392" s="3133"/>
      <c r="E1392" s="975"/>
      <c r="F1392" s="3"/>
      <c r="G1392" s="4">
        <v>0</v>
      </c>
      <c r="H1392" s="4">
        <v>0</v>
      </c>
      <c r="I1392" s="4"/>
      <c r="J1392" s="507"/>
      <c r="K1392" s="574"/>
      <c r="L1392" s="15">
        <f>J1392*I1392*F1392</f>
        <v>0</v>
      </c>
      <c r="M1392" s="15"/>
      <c r="N1392" s="3"/>
      <c r="O1392" s="507"/>
    </row>
    <row r="1393" spans="1:20" x14ac:dyDescent="0.3">
      <c r="A1393" s="507"/>
      <c r="B1393" s="93"/>
      <c r="C1393" s="87"/>
      <c r="D1393" s="87"/>
      <c r="E1393" s="948"/>
      <c r="F1393" s="36"/>
      <c r="G1393" s="36">
        <v>0</v>
      </c>
      <c r="H1393" s="36">
        <v>0</v>
      </c>
      <c r="I1393" s="36"/>
      <c r="J1393" s="93" t="s">
        <v>262</v>
      </c>
      <c r="K1393" s="577"/>
      <c r="L1393" s="54">
        <f>SUM(L1391:L1392)</f>
        <v>0</v>
      </c>
      <c r="M1393" s="521"/>
      <c r="N1393" s="507"/>
      <c r="O1393" s="507"/>
    </row>
    <row r="1394" spans="1:20" x14ac:dyDescent="0.3">
      <c r="A1394" s="507"/>
      <c r="B1394" s="100"/>
      <c r="C1394" s="89"/>
      <c r="D1394" s="601"/>
      <c r="E1394" s="971"/>
      <c r="F1394" s="46"/>
      <c r="G1394" s="47">
        <v>0</v>
      </c>
      <c r="H1394" s="47">
        <v>0</v>
      </c>
      <c r="I1394" s="35"/>
      <c r="J1394" s="94"/>
      <c r="K1394" s="584"/>
      <c r="L1394" s="42"/>
      <c r="M1394" s="42"/>
      <c r="N1394" s="1989"/>
      <c r="O1394" s="11"/>
    </row>
    <row r="1395" spans="1:20" x14ac:dyDescent="0.3">
      <c r="A1395" s="524"/>
      <c r="B1395" s="532" t="s">
        <v>4352</v>
      </c>
      <c r="C1395" s="533"/>
      <c r="D1395" s="533"/>
      <c r="E1395" s="963"/>
      <c r="F1395" s="533"/>
      <c r="G1395" s="2216">
        <v>0</v>
      </c>
      <c r="H1395" s="2216">
        <v>0</v>
      </c>
      <c r="I1395" s="533"/>
      <c r="J1395" s="49"/>
      <c r="K1395" s="587"/>
      <c r="L1395" s="50"/>
      <c r="M1395" s="50"/>
      <c r="N1395" s="1982"/>
      <c r="O1395" s="11"/>
      <c r="S1395" s="2674"/>
      <c r="T1395" s="2674"/>
    </row>
    <row r="1396" spans="1:20" ht="25.5" customHeight="1" x14ac:dyDescent="0.3">
      <c r="A1396" s="507">
        <v>3</v>
      </c>
      <c r="B1396" s="98" t="s">
        <v>1999</v>
      </c>
      <c r="C1396" s="51">
        <v>33</v>
      </c>
      <c r="D1396" s="938"/>
      <c r="E1396" s="964" t="s">
        <v>2002</v>
      </c>
      <c r="F1396" s="3">
        <v>1</v>
      </c>
      <c r="G1396" s="20">
        <v>353.99380000000002</v>
      </c>
      <c r="H1396" s="20">
        <v>368.88549999999998</v>
      </c>
      <c r="I1396" s="20">
        <f>H1396-G1396</f>
        <v>14.891699999999958</v>
      </c>
      <c r="J1396" s="30">
        <v>240000</v>
      </c>
      <c r="K1396" s="585"/>
      <c r="L1396" s="21">
        <f>F1396*I1396*J1396</f>
        <v>3574007.9999999898</v>
      </c>
      <c r="M1396" s="21"/>
      <c r="N1396" s="1972"/>
      <c r="O1396" s="11"/>
      <c r="S1396" s="2674"/>
      <c r="T1396" s="2674"/>
    </row>
    <row r="1397" spans="1:20" x14ac:dyDescent="0.3">
      <c r="A1397" s="507">
        <v>4</v>
      </c>
      <c r="B1397" s="98" t="s">
        <v>2000</v>
      </c>
      <c r="C1397" s="51">
        <v>33</v>
      </c>
      <c r="D1397" s="940"/>
      <c r="E1397" s="964" t="s">
        <v>2003</v>
      </c>
      <c r="F1397" s="3">
        <v>1</v>
      </c>
      <c r="G1397" s="20">
        <v>530.50009999999997</v>
      </c>
      <c r="H1397" s="20">
        <v>545.53359999999998</v>
      </c>
      <c r="I1397" s="20">
        <f>H1397-G1397</f>
        <v>15.033500000000004</v>
      </c>
      <c r="J1397" s="30">
        <v>240000</v>
      </c>
      <c r="K1397" s="585"/>
      <c r="L1397" s="21">
        <f>F1397*I1397*J1397</f>
        <v>3608040.0000000009</v>
      </c>
      <c r="M1397" s="21"/>
      <c r="N1397" s="1972"/>
      <c r="O1397" s="11"/>
      <c r="S1397" s="2674"/>
      <c r="T1397" s="2674"/>
    </row>
    <row r="1398" spans="1:20" x14ac:dyDescent="0.3">
      <c r="A1398" s="524"/>
      <c r="B1398" s="94"/>
      <c r="C1398" s="88"/>
      <c r="D1398" s="88"/>
      <c r="E1398" s="949"/>
      <c r="F1398" s="37"/>
      <c r="G1398" s="37"/>
      <c r="H1398" s="37"/>
      <c r="I1398" s="37"/>
      <c r="J1398" s="94" t="s">
        <v>27</v>
      </c>
      <c r="K1398" s="586"/>
      <c r="L1398" s="42">
        <f>SUM(L1396:L1397)</f>
        <v>7182047.9999999907</v>
      </c>
      <c r="M1398" s="42">
        <f>SUM(M1396:M1397)</f>
        <v>0</v>
      </c>
      <c r="N1398" s="29"/>
      <c r="O1398" s="11"/>
      <c r="S1398" s="2674"/>
      <c r="T1398" s="2674"/>
    </row>
    <row r="1399" spans="1:20" ht="16.2" thickBot="1" x14ac:dyDescent="0.35">
      <c r="A1399" s="580"/>
      <c r="B1399" s="611"/>
      <c r="C1399" s="90"/>
      <c r="D1399" s="90"/>
      <c r="E1399" s="950"/>
      <c r="F1399" s="612"/>
      <c r="G1399" s="612"/>
      <c r="H1399" s="612"/>
      <c r="I1399" s="612"/>
      <c r="J1399" s="611"/>
      <c r="K1399" s="613"/>
      <c r="L1399" s="614"/>
      <c r="M1399" s="614"/>
      <c r="N1399" s="1988"/>
      <c r="O1399" s="615"/>
      <c r="S1399" s="2674"/>
      <c r="T1399" s="2674"/>
    </row>
    <row r="1400" spans="1:20" x14ac:dyDescent="0.3">
      <c r="A1400" s="580"/>
      <c r="B1400" s="3099" t="s">
        <v>1048</v>
      </c>
      <c r="C1400" s="3100"/>
      <c r="D1400" s="561" t="s">
        <v>14</v>
      </c>
      <c r="F1400" s="3101" t="s">
        <v>2024</v>
      </c>
      <c r="G1400" s="3102"/>
      <c r="H1400" s="3103"/>
      <c r="I1400" s="561" t="s">
        <v>14</v>
      </c>
      <c r="J1400" s="511"/>
      <c r="K1400" s="3105" t="s">
        <v>809</v>
      </c>
      <c r="L1400" s="3106"/>
      <c r="M1400" s="562" t="s">
        <v>14</v>
      </c>
      <c r="N1400" s="1988"/>
      <c r="O1400" s="615"/>
      <c r="S1400" s="2674"/>
      <c r="T1400" s="2674"/>
    </row>
    <row r="1401" spans="1:20" x14ac:dyDescent="0.3">
      <c r="A1401" s="580"/>
      <c r="B1401" s="3112" t="str">
        <f>B1382</f>
        <v>FROM MADERTEK 33 KV SIDE</v>
      </c>
      <c r="C1401" s="3113"/>
      <c r="D1401" s="567">
        <f>M1384</f>
        <v>7166975.8565558577</v>
      </c>
      <c r="F1401" s="3114" t="s">
        <v>810</v>
      </c>
      <c r="G1401" s="3115"/>
      <c r="H1401" s="3116"/>
      <c r="I1401" s="563">
        <f>L1393</f>
        <v>0</v>
      </c>
      <c r="J1401" s="511"/>
      <c r="K1401" s="3117" t="str">
        <f>F1402</f>
        <v>33 KV NET IMPORT</v>
      </c>
      <c r="L1401" s="3118"/>
      <c r="M1401" s="565">
        <f>I1402</f>
        <v>7166975.8565558577</v>
      </c>
      <c r="N1401" s="1988"/>
      <c r="O1401" s="615"/>
      <c r="S1401" s="2674"/>
      <c r="T1401" s="2674"/>
    </row>
    <row r="1402" spans="1:20" ht="16.2" thickBot="1" x14ac:dyDescent="0.35">
      <c r="A1402" s="580"/>
      <c r="B1402" s="3112" t="s">
        <v>832</v>
      </c>
      <c r="C1402" s="3113"/>
      <c r="D1402" s="616"/>
      <c r="F1402" s="3114" t="s">
        <v>2024</v>
      </c>
      <c r="G1402" s="3115"/>
      <c r="H1402" s="3116"/>
      <c r="I1402" s="564">
        <f>D1405-I1401</f>
        <v>7166975.8565558577</v>
      </c>
      <c r="J1402" s="511"/>
      <c r="K1402" s="3119" t="s">
        <v>4715</v>
      </c>
      <c r="L1402" s="3120"/>
      <c r="M1402" s="563">
        <f>L1398</f>
        <v>7182047.9999999907</v>
      </c>
      <c r="N1402" s="1988"/>
      <c r="O1402" s="615"/>
      <c r="S1402" s="2674"/>
      <c r="T1402" s="2674"/>
    </row>
    <row r="1403" spans="1:20" x14ac:dyDescent="0.3">
      <c r="A1403" s="580"/>
      <c r="B1403" s="3112" t="s">
        <v>833</v>
      </c>
      <c r="C1403" s="3113"/>
      <c r="D1403" s="597"/>
      <c r="J1403" s="511"/>
      <c r="K1403" s="3121" t="s">
        <v>267</v>
      </c>
      <c r="L1403" s="3122"/>
      <c r="M1403" s="563">
        <f>M1401-M1402</f>
        <v>-15072.143444132991</v>
      </c>
      <c r="N1403" s="1988"/>
      <c r="O1403" s="615"/>
      <c r="S1403" s="2674"/>
      <c r="T1403" s="2674"/>
    </row>
    <row r="1404" spans="1:20" ht="16.2" thickBot="1" x14ac:dyDescent="0.35">
      <c r="A1404" s="580"/>
      <c r="B1404" s="3112" t="s">
        <v>834</v>
      </c>
      <c r="C1404" s="3113"/>
      <c r="D1404" s="598"/>
      <c r="J1404" s="511"/>
      <c r="K1404" s="3123" t="s">
        <v>268</v>
      </c>
      <c r="L1404" s="3124"/>
      <c r="M1404" s="566">
        <f>M1403/M1401</f>
        <v>-2.1029990536867832E-3</v>
      </c>
      <c r="N1404" s="1988"/>
      <c r="O1404" s="615"/>
    </row>
    <row r="1405" spans="1:20" ht="16.2" thickBot="1" x14ac:dyDescent="0.35">
      <c r="A1405" s="580"/>
      <c r="B1405" s="3125" t="s">
        <v>799</v>
      </c>
      <c r="C1405" s="3126"/>
      <c r="D1405" s="564">
        <f>SUM(D1401:D1403)</f>
        <v>7166975.8565558577</v>
      </c>
      <c r="F1405" s="511"/>
      <c r="G1405" s="2214"/>
      <c r="H1405" s="2214"/>
      <c r="I1405" s="511"/>
      <c r="J1405" s="511"/>
      <c r="K1405" s="580"/>
      <c r="L1405" s="511"/>
      <c r="M1405" s="511"/>
      <c r="N1405" s="1988"/>
      <c r="O1405" s="615"/>
    </row>
    <row r="1406" spans="1:20" x14ac:dyDescent="0.3">
      <c r="A1406" s="580"/>
      <c r="B1406" s="611"/>
      <c r="C1406" s="90"/>
      <c r="D1406" s="90"/>
      <c r="E1406" s="950"/>
      <c r="F1406" s="612"/>
      <c r="G1406" s="612"/>
      <c r="H1406" s="612"/>
      <c r="I1406" s="612"/>
      <c r="J1406" s="611"/>
      <c r="K1406" s="613"/>
      <c r="L1406" s="614"/>
      <c r="M1406" s="614"/>
      <c r="N1406" s="1988"/>
      <c r="O1406" s="615"/>
    </row>
    <row r="1407" spans="1:20" x14ac:dyDescent="0.3">
      <c r="A1407" s="511"/>
      <c r="B1407" s="520"/>
      <c r="C1407" s="511"/>
      <c r="D1407" s="603"/>
      <c r="E1407" s="977"/>
      <c r="F1407" s="511"/>
      <c r="G1407" s="2214"/>
      <c r="H1407" s="2214"/>
      <c r="I1407" s="511"/>
      <c r="J1407" s="511"/>
      <c r="K1407" s="580"/>
      <c r="L1407" s="511"/>
      <c r="M1407" s="511"/>
      <c r="N1407" s="56"/>
      <c r="O1407" s="511"/>
      <c r="S1407" s="2671"/>
      <c r="T1407" s="2671"/>
    </row>
    <row r="1408" spans="1:20" x14ac:dyDescent="0.3">
      <c r="A1408" s="511"/>
      <c r="B1408" s="520"/>
      <c r="C1408" s="511"/>
      <c r="D1408" s="603"/>
      <c r="E1408" s="977"/>
      <c r="F1408" s="511"/>
      <c r="G1408" s="2214"/>
      <c r="H1408" s="2214"/>
      <c r="I1408" s="511"/>
      <c r="J1408" s="511"/>
      <c r="K1408" s="580"/>
      <c r="L1408" s="511"/>
      <c r="M1408" s="511"/>
      <c r="N1408" s="56"/>
      <c r="O1408" s="511"/>
    </row>
    <row r="1409" spans="1:23" ht="31.2" x14ac:dyDescent="0.3">
      <c r="A1409" s="3086" t="s">
        <v>921</v>
      </c>
      <c r="B1409" s="3086"/>
      <c r="C1409" s="3086"/>
      <c r="D1409" s="3086"/>
      <c r="E1409" s="3086"/>
      <c r="F1409" s="3086"/>
      <c r="G1409" s="3086"/>
      <c r="H1409" s="3086"/>
      <c r="I1409" s="3086"/>
      <c r="J1409" s="3086"/>
      <c r="K1409" s="3086"/>
      <c r="L1409" s="3086"/>
      <c r="M1409" s="3086"/>
      <c r="N1409" s="3086"/>
      <c r="O1409" s="629" t="str">
        <f>$O$6</f>
        <v>Month August-2023</v>
      </c>
      <c r="R1409" s="1103" t="s">
        <v>4084</v>
      </c>
      <c r="S1409" s="2672" t="str">
        <f>O1409</f>
        <v>Month August-2023</v>
      </c>
      <c r="T1409" s="2672" t="s">
        <v>5037</v>
      </c>
      <c r="U1409" s="1103" t="s">
        <v>15</v>
      </c>
      <c r="V1409" s="1103" t="s">
        <v>4085</v>
      </c>
      <c r="W1409" s="1103" t="s">
        <v>17</v>
      </c>
    </row>
    <row r="1410" spans="1:23" x14ac:dyDescent="0.3">
      <c r="A1410" s="3087" t="s">
        <v>0</v>
      </c>
      <c r="B1410" s="3089" t="s">
        <v>1</v>
      </c>
      <c r="C1410" s="3091" t="s">
        <v>2</v>
      </c>
      <c r="D1410" s="3092"/>
      <c r="E1410" s="3093"/>
      <c r="F1410" s="3096" t="s">
        <v>3</v>
      </c>
      <c r="G1410" s="3091" t="s">
        <v>4</v>
      </c>
      <c r="H1410" s="3093"/>
      <c r="I1410" s="3068"/>
      <c r="J1410" s="3096" t="s">
        <v>5</v>
      </c>
      <c r="K1410" s="3091" t="s">
        <v>6</v>
      </c>
      <c r="L1410" s="3068"/>
      <c r="M1410" s="95" t="s">
        <v>29</v>
      </c>
      <c r="N1410" s="1985"/>
      <c r="O1410" s="3067" t="s">
        <v>7</v>
      </c>
      <c r="S1410" s="2673"/>
      <c r="T1410" s="2673"/>
    </row>
    <row r="1411" spans="1:23" ht="46.8" x14ac:dyDescent="0.3">
      <c r="A1411" s="3088"/>
      <c r="B1411" s="3090"/>
      <c r="C1411" s="3084" t="s">
        <v>824</v>
      </c>
      <c r="D1411" s="3085"/>
      <c r="E1411" s="969" t="s">
        <v>9</v>
      </c>
      <c r="F1411" s="3088"/>
      <c r="G1411" s="2218" t="str">
        <f>'NORTH-1'!G8</f>
        <v>Reading at 00.00hr 
01.08.2023</v>
      </c>
      <c r="H1411" s="2218" t="str">
        <f>'NORTH-1'!H8</f>
        <v>Reading at 00.00hr 
01.09.2023</v>
      </c>
      <c r="I1411" s="1" t="s">
        <v>10</v>
      </c>
      <c r="J1411" s="3088"/>
      <c r="K1411" s="1" t="s">
        <v>11</v>
      </c>
      <c r="L1411" s="1" t="s">
        <v>12</v>
      </c>
      <c r="M1411" s="508" t="s">
        <v>30</v>
      </c>
      <c r="N1411" s="1986" t="s">
        <v>41</v>
      </c>
      <c r="O1411" s="3068"/>
      <c r="S1411" s="2672">
        <v>15283200.000000071</v>
      </c>
      <c r="T1411" s="2672">
        <v>15283200.000000071</v>
      </c>
      <c r="U1411" s="33">
        <f>S1411-T1411</f>
        <v>0</v>
      </c>
      <c r="V1411" s="1104">
        <f>U1411/T1411*100</f>
        <v>0</v>
      </c>
      <c r="W1411" s="33" t="str">
        <f>IF(V1411&gt;40,"FAULT",IF(V1411&lt;-40,"CHECK","OK"))</f>
        <v>OK</v>
      </c>
    </row>
    <row r="1412" spans="1:23" x14ac:dyDescent="0.3">
      <c r="A1412" s="594">
        <v>1</v>
      </c>
      <c r="B1412" s="551">
        <v>2</v>
      </c>
      <c r="C1412" s="551">
        <v>3</v>
      </c>
      <c r="D1412" s="551">
        <v>4</v>
      </c>
      <c r="E1412" s="551">
        <v>5</v>
      </c>
      <c r="F1412" s="551">
        <v>6</v>
      </c>
      <c r="G1412" s="2618">
        <f>'PDB Bill AMR'!$H$5</f>
        <v>8</v>
      </c>
      <c r="H1412" s="2618">
        <f>'PDB Bill AMR'!$H$5</f>
        <v>8</v>
      </c>
      <c r="I1412" s="594" t="s">
        <v>2021</v>
      </c>
      <c r="J1412" s="594">
        <v>10</v>
      </c>
      <c r="K1412" s="2623" t="s">
        <v>2022</v>
      </c>
      <c r="L1412" s="2623" t="s">
        <v>5041</v>
      </c>
      <c r="M1412" s="594">
        <v>13</v>
      </c>
      <c r="N1412" s="594">
        <v>14</v>
      </c>
      <c r="O1412" s="594">
        <v>15</v>
      </c>
      <c r="V1412" s="1104"/>
      <c r="W1412" s="33"/>
    </row>
    <row r="1413" spans="1:23" x14ac:dyDescent="0.3">
      <c r="A1413" s="519"/>
      <c r="B1413" s="513" t="s">
        <v>4353</v>
      </c>
      <c r="C1413" s="514"/>
      <c r="D1413" s="514"/>
      <c r="E1413" s="957"/>
      <c r="F1413" s="514"/>
      <c r="G1413" s="2211"/>
      <c r="H1413" s="2211"/>
      <c r="I1413" s="514"/>
      <c r="J1413" s="514"/>
      <c r="K1413" s="573"/>
      <c r="L1413" s="514"/>
      <c r="M1413" s="515"/>
      <c r="N1413" s="1987"/>
      <c r="O1413" s="507"/>
      <c r="V1413" s="1104"/>
      <c r="W1413" s="33"/>
    </row>
    <row r="1414" spans="1:23" ht="26.4" x14ac:dyDescent="0.3">
      <c r="A1414" s="519">
        <v>10</v>
      </c>
      <c r="B1414" s="98" t="s">
        <v>1909</v>
      </c>
      <c r="C1414" s="51">
        <v>11</v>
      </c>
      <c r="D1414" s="934"/>
      <c r="E1414" s="964" t="s">
        <v>2012</v>
      </c>
      <c r="F1414" s="3">
        <v>1</v>
      </c>
      <c r="G1414" s="20">
        <v>16952600</v>
      </c>
      <c r="H1414" s="20">
        <v>20563188</v>
      </c>
      <c r="I1414" s="20">
        <f>H1414-G1414</f>
        <v>3610588</v>
      </c>
      <c r="J1414" s="507">
        <v>1</v>
      </c>
      <c r="K1414" s="574">
        <f>F1414*I1414*J1414</f>
        <v>3610588</v>
      </c>
      <c r="L1414" s="21"/>
      <c r="M1414" s="21">
        <f>K1414*$I$1402/$K$1416</f>
        <v>3909294.5992251658</v>
      </c>
      <c r="N1414" s="585"/>
      <c r="O1414" s="507"/>
      <c r="V1414" s="1104"/>
      <c r="W1414" s="33"/>
    </row>
    <row r="1415" spans="1:23" ht="26.4" x14ac:dyDescent="0.3">
      <c r="A1415" s="519">
        <v>11</v>
      </c>
      <c r="B1415" s="98" t="s">
        <v>1922</v>
      </c>
      <c r="C1415" s="51">
        <v>11</v>
      </c>
      <c r="D1415" s="936"/>
      <c r="E1415" s="964" t="s">
        <v>2013</v>
      </c>
      <c r="F1415" s="3">
        <v>1</v>
      </c>
      <c r="G1415" s="20">
        <v>86922532</v>
      </c>
      <c r="H1415" s="20">
        <v>89931296</v>
      </c>
      <c r="I1415" s="20">
        <f>H1415-G1415</f>
        <v>3008764</v>
      </c>
      <c r="J1415" s="507">
        <v>1</v>
      </c>
      <c r="K1415" s="574">
        <f>F1415*I1415*J1415</f>
        <v>3008764</v>
      </c>
      <c r="L1415" s="21"/>
      <c r="M1415" s="21">
        <f>K1415*$I$1402/$K$1416</f>
        <v>3257681.2573306919</v>
      </c>
      <c r="N1415" s="585"/>
      <c r="O1415" s="507"/>
      <c r="V1415" s="1104"/>
      <c r="W1415" s="33"/>
    </row>
    <row r="1416" spans="1:23" x14ac:dyDescent="0.3">
      <c r="A1416" s="519"/>
      <c r="B1416" s="100"/>
      <c r="C1416" s="89"/>
      <c r="D1416" s="601"/>
      <c r="E1416" s="971"/>
      <c r="F1416" s="46"/>
      <c r="G1416" s="47">
        <v>0</v>
      </c>
      <c r="H1416" s="47">
        <v>0</v>
      </c>
      <c r="I1416" s="47"/>
      <c r="J1416" s="38" t="s">
        <v>27</v>
      </c>
      <c r="K1416" s="586">
        <f>SUM(K1414:K1415)</f>
        <v>6619352</v>
      </c>
      <c r="L1416" s="48"/>
      <c r="M1416" s="42">
        <f>SUM(M1414:M1415)</f>
        <v>7166975.8565558577</v>
      </c>
      <c r="N1416" s="1989"/>
      <c r="O1416" s="507"/>
      <c r="V1416" s="1104"/>
      <c r="W1416" s="33"/>
    </row>
    <row r="1417" spans="1:23" x14ac:dyDescent="0.3">
      <c r="A1417" s="519"/>
      <c r="B1417" s="532" t="s">
        <v>4353</v>
      </c>
      <c r="C1417" s="533"/>
      <c r="D1417" s="533"/>
      <c r="E1417" s="963"/>
      <c r="F1417" s="533"/>
      <c r="G1417" s="2216">
        <v>0</v>
      </c>
      <c r="H1417" s="2216">
        <v>0</v>
      </c>
      <c r="I1417" s="533"/>
      <c r="J1417" s="49"/>
      <c r="K1417" s="587"/>
      <c r="L1417" s="50"/>
      <c r="M1417" s="50"/>
      <c r="N1417" s="1982"/>
      <c r="O1417" s="507"/>
      <c r="V1417" s="1104"/>
      <c r="W1417" s="33"/>
    </row>
    <row r="1418" spans="1:23" ht="23.25" customHeight="1" x14ac:dyDescent="0.3">
      <c r="A1418" s="519">
        <v>5</v>
      </c>
      <c r="B1418" s="98" t="s">
        <v>2004</v>
      </c>
      <c r="C1418" s="72">
        <v>11</v>
      </c>
      <c r="D1418" s="945" t="s">
        <v>99</v>
      </c>
      <c r="E1418" s="964" t="s">
        <v>2005</v>
      </c>
      <c r="F1418" s="31">
        <v>1</v>
      </c>
      <c r="G1418" s="2221">
        <v>70057178</v>
      </c>
      <c r="H1418" s="2221">
        <v>70727703</v>
      </c>
      <c r="I1418" s="19">
        <f t="shared" ref="I1418:I1425" si="231">H1418-G1418</f>
        <v>670525</v>
      </c>
      <c r="J1418" s="507">
        <v>1</v>
      </c>
      <c r="K1418" s="581"/>
      <c r="L1418" s="21">
        <f t="shared" ref="L1418:L1428" si="232">F1418*I1418*J1418</f>
        <v>670525</v>
      </c>
      <c r="M1418" s="21">
        <f>L1418*$K$1429/$L$1429</f>
        <v>669679.73150265089</v>
      </c>
      <c r="N1418" s="1995" t="s">
        <v>99</v>
      </c>
      <c r="O1418" s="14"/>
      <c r="R1418" t="str">
        <f t="shared" ref="R1418:R1428" si="233">B1418</f>
        <v>11 kV Manikdia Feeder</v>
      </c>
      <c r="S1418" s="2672">
        <f t="shared" ref="S1418:S1428" si="234">M1418</f>
        <v>669679.73150265089</v>
      </c>
      <c r="T1418" s="2672">
        <v>704760.42898394563</v>
      </c>
      <c r="U1418" s="33">
        <f t="shared" ref="U1418:U1428" si="235">S1418-T1418</f>
        <v>-35080.697481294745</v>
      </c>
      <c r="V1418" s="1104">
        <f t="shared" ref="V1418:V1428" si="236">U1418/T1418*100</f>
        <v>-4.9776769578097122</v>
      </c>
      <c r="W1418" s="33" t="str">
        <f t="shared" ref="W1418:W1428" si="237">IF(V1418&gt;40,"FAULT",IF(V1418&lt;-40,"CHECK","OK"))</f>
        <v>OK</v>
      </c>
    </row>
    <row r="1419" spans="1:23" ht="23.25" customHeight="1" x14ac:dyDescent="0.3">
      <c r="A1419" s="519">
        <v>6</v>
      </c>
      <c r="B1419" s="98" t="s">
        <v>1673</v>
      </c>
      <c r="C1419" s="72">
        <v>11</v>
      </c>
      <c r="D1419" s="946"/>
      <c r="E1419" s="964"/>
      <c r="F1419" s="31">
        <v>1</v>
      </c>
      <c r="G1419" s="2220">
        <v>0</v>
      </c>
      <c r="H1419" s="2220">
        <v>0</v>
      </c>
      <c r="I1419" s="19">
        <f t="shared" si="231"/>
        <v>0</v>
      </c>
      <c r="J1419" s="507">
        <v>1</v>
      </c>
      <c r="K1419" s="581"/>
      <c r="L1419" s="21">
        <f t="shared" si="232"/>
        <v>0</v>
      </c>
      <c r="M1419" s="21">
        <f t="shared" ref="M1419:M1428" si="238">L1419*$K$1429/$L$1429</f>
        <v>0</v>
      </c>
      <c r="N1419" s="585"/>
      <c r="O1419" s="14"/>
      <c r="R1419" t="str">
        <f t="shared" si="233"/>
        <v>11 kV Spare Feeder</v>
      </c>
      <c r="S1419" s="2672">
        <f t="shared" si="234"/>
        <v>0</v>
      </c>
      <c r="T1419" s="2672">
        <v>0</v>
      </c>
      <c r="U1419" s="33">
        <f t="shared" si="235"/>
        <v>0</v>
      </c>
      <c r="V1419" s="1104" t="e">
        <f t="shared" si="236"/>
        <v>#DIV/0!</v>
      </c>
      <c r="W1419" s="33" t="e">
        <f t="shared" si="237"/>
        <v>#DIV/0!</v>
      </c>
    </row>
    <row r="1420" spans="1:23" ht="23.25" customHeight="1" x14ac:dyDescent="0.3">
      <c r="A1420" s="519">
        <v>7</v>
      </c>
      <c r="B1420" s="98" t="s">
        <v>2006</v>
      </c>
      <c r="C1420" s="72">
        <v>11</v>
      </c>
      <c r="D1420" s="946" t="s">
        <v>109</v>
      </c>
      <c r="E1420" s="964" t="s">
        <v>2007</v>
      </c>
      <c r="F1420" s="31">
        <v>1</v>
      </c>
      <c r="G1420" s="2221">
        <v>14050902</v>
      </c>
      <c r="H1420" s="2221">
        <v>15370323</v>
      </c>
      <c r="I1420" s="19">
        <f t="shared" si="231"/>
        <v>1319421</v>
      </c>
      <c r="J1420" s="507">
        <v>1</v>
      </c>
      <c r="K1420" s="581"/>
      <c r="L1420" s="21">
        <f t="shared" si="232"/>
        <v>1319421</v>
      </c>
      <c r="M1420" s="21">
        <f t="shared" si="238"/>
        <v>1317757.7286737398</v>
      </c>
      <c r="N1420" s="1995" t="s">
        <v>109</v>
      </c>
      <c r="O1420" s="14"/>
      <c r="R1420" t="str">
        <f t="shared" si="233"/>
        <v>11 kV Kayetpara Feeder</v>
      </c>
      <c r="S1420" s="2672">
        <f t="shared" si="234"/>
        <v>1317757.7286737398</v>
      </c>
      <c r="T1420" s="2672">
        <v>1370677.2015287208</v>
      </c>
      <c r="U1420" s="33">
        <f t="shared" si="235"/>
        <v>-52919.472854980966</v>
      </c>
      <c r="V1420" s="1104">
        <f t="shared" si="236"/>
        <v>-3.8608268085264497</v>
      </c>
      <c r="W1420" s="33" t="str">
        <f t="shared" si="237"/>
        <v>OK</v>
      </c>
    </row>
    <row r="1421" spans="1:23" ht="26.4" x14ac:dyDescent="0.3">
      <c r="A1421" s="519">
        <v>8</v>
      </c>
      <c r="B1421" s="98" t="s">
        <v>2008</v>
      </c>
      <c r="C1421" s="72">
        <v>11</v>
      </c>
      <c r="D1421" s="946" t="s">
        <v>109</v>
      </c>
      <c r="E1421" s="964" t="s">
        <v>2009</v>
      </c>
      <c r="F1421" s="31">
        <v>1</v>
      </c>
      <c r="G1421" s="2217">
        <v>878768</v>
      </c>
      <c r="H1421" s="2217">
        <v>1451896</v>
      </c>
      <c r="I1421" s="19">
        <f t="shared" si="231"/>
        <v>573128</v>
      </c>
      <c r="J1421" s="507">
        <v>1</v>
      </c>
      <c r="K1421" s="581"/>
      <c r="L1421" s="21">
        <f>F1421*I1421*J1421</f>
        <v>573128</v>
      </c>
      <c r="M1421" s="21">
        <f>L1421*$K$1429/$L$1429</f>
        <v>572405.51084098476</v>
      </c>
      <c r="N1421" s="585" t="s">
        <v>109</v>
      </c>
      <c r="O1421" s="2022" t="s">
        <v>5047</v>
      </c>
      <c r="P1421" s="2022"/>
      <c r="R1421" s="1177" t="str">
        <f t="shared" si="233"/>
        <v>11 kV Paity Feeder</v>
      </c>
      <c r="S1421" s="2672">
        <f t="shared" si="234"/>
        <v>572405.51084098476</v>
      </c>
      <c r="T1421" s="2672">
        <v>546070.57504107803</v>
      </c>
      <c r="U1421" s="33">
        <f t="shared" si="235"/>
        <v>26334.935799906729</v>
      </c>
      <c r="V1421" s="1104">
        <f t="shared" si="236"/>
        <v>4.8226249506166292</v>
      </c>
      <c r="W1421" s="33" t="str">
        <f t="shared" si="237"/>
        <v>OK</v>
      </c>
    </row>
    <row r="1422" spans="1:23" ht="26.4" x14ac:dyDescent="0.3">
      <c r="A1422" s="519">
        <v>9</v>
      </c>
      <c r="B1422" s="98" t="s">
        <v>2010</v>
      </c>
      <c r="C1422" s="72">
        <v>11</v>
      </c>
      <c r="D1422" s="946" t="s">
        <v>109</v>
      </c>
      <c r="E1422" s="964" t="s">
        <v>2011</v>
      </c>
      <c r="F1422" s="31">
        <v>1</v>
      </c>
      <c r="G1422" s="2221">
        <v>63742776</v>
      </c>
      <c r="H1422" s="2221">
        <v>66196611</v>
      </c>
      <c r="I1422" s="19">
        <f t="shared" si="231"/>
        <v>2453835</v>
      </c>
      <c r="J1422" s="507">
        <v>1</v>
      </c>
      <c r="K1422" s="581"/>
      <c r="L1422" s="21">
        <f t="shared" si="232"/>
        <v>2453835</v>
      </c>
      <c r="M1422" s="21">
        <f t="shared" si="238"/>
        <v>2450741.6784636029</v>
      </c>
      <c r="N1422" s="585" t="s">
        <v>109</v>
      </c>
      <c r="O1422" s="2022"/>
      <c r="P1422" s="14"/>
      <c r="R1422" t="str">
        <f t="shared" si="233"/>
        <v>11 kV Bamuil Feeder</v>
      </c>
      <c r="S1422" s="2672">
        <f t="shared" si="234"/>
        <v>2450741.6784636029</v>
      </c>
      <c r="T1422" s="2672">
        <v>2341533.0935880705</v>
      </c>
      <c r="U1422" s="33">
        <f t="shared" si="235"/>
        <v>109208.58487553243</v>
      </c>
      <c r="V1422" s="1104">
        <f t="shared" si="236"/>
        <v>4.6639778517153312</v>
      </c>
      <c r="W1422" s="33" t="str">
        <f t="shared" si="237"/>
        <v>OK</v>
      </c>
    </row>
    <row r="1423" spans="1:23" ht="31.2" x14ac:dyDescent="0.3">
      <c r="A1423" s="519">
        <v>12</v>
      </c>
      <c r="B1423" s="98" t="s">
        <v>2014</v>
      </c>
      <c r="C1423" s="72">
        <v>11</v>
      </c>
      <c r="D1423" s="946" t="s">
        <v>99</v>
      </c>
      <c r="E1423" s="964" t="s">
        <v>2015</v>
      </c>
      <c r="F1423" s="31">
        <v>1</v>
      </c>
      <c r="G1423" s="2221">
        <v>14096671</v>
      </c>
      <c r="H1423" s="2221">
        <v>14737417</v>
      </c>
      <c r="I1423" s="19">
        <f t="shared" si="231"/>
        <v>640746</v>
      </c>
      <c r="J1423" s="507">
        <v>1</v>
      </c>
      <c r="K1423" s="581"/>
      <c r="L1423" s="21">
        <f t="shared" si="232"/>
        <v>640746</v>
      </c>
      <c r="M1423" s="21">
        <f t="shared" si="238"/>
        <v>639938.27111800096</v>
      </c>
      <c r="N1423" s="585" t="s">
        <v>99</v>
      </c>
      <c r="O1423" s="2022"/>
      <c r="P1423" s="14"/>
      <c r="R1423" s="1177" t="str">
        <f t="shared" si="233"/>
        <v>11 kV Ali Ahmed School Feeder</v>
      </c>
      <c r="S1423" s="2672">
        <f t="shared" si="234"/>
        <v>639938.27111800096</v>
      </c>
      <c r="T1423" s="2672">
        <v>588274.36793506134</v>
      </c>
      <c r="U1423" s="33">
        <f t="shared" si="235"/>
        <v>51663.903182939626</v>
      </c>
      <c r="V1423" s="1104">
        <f t="shared" si="236"/>
        <v>8.7822801738393483</v>
      </c>
      <c r="W1423" s="33" t="str">
        <f t="shared" si="237"/>
        <v>OK</v>
      </c>
    </row>
    <row r="1424" spans="1:23" ht="23.25" customHeight="1" x14ac:dyDescent="0.3">
      <c r="A1424" s="519">
        <v>13</v>
      </c>
      <c r="B1424" s="98" t="s">
        <v>2016</v>
      </c>
      <c r="C1424" s="72">
        <v>11</v>
      </c>
      <c r="D1424" s="946" t="s">
        <v>109</v>
      </c>
      <c r="E1424" s="964"/>
      <c r="F1424" s="31">
        <v>1</v>
      </c>
      <c r="G1424" s="2221">
        <v>51647116</v>
      </c>
      <c r="H1424" s="2221">
        <v>51837287</v>
      </c>
      <c r="I1424" s="19">
        <f t="shared" si="231"/>
        <v>190171</v>
      </c>
      <c r="J1424" s="507">
        <v>1</v>
      </c>
      <c r="K1424" s="581"/>
      <c r="L1424" s="21">
        <f t="shared" si="232"/>
        <v>190171</v>
      </c>
      <c r="M1424" s="21">
        <f t="shared" si="238"/>
        <v>189931.26910941521</v>
      </c>
      <c r="N1424" s="585" t="s">
        <v>109</v>
      </c>
      <c r="O1424" s="14"/>
      <c r="P1424" s="14"/>
      <c r="R1424" t="str">
        <f t="shared" si="233"/>
        <v>11 kV Amulia Model Town Feeder</v>
      </c>
      <c r="S1424" s="2672">
        <f t="shared" si="234"/>
        <v>189931.26910941521</v>
      </c>
      <c r="T1424" s="2672">
        <v>165276.40000813818</v>
      </c>
      <c r="U1424" s="33">
        <f t="shared" si="235"/>
        <v>24654.869101277029</v>
      </c>
      <c r="V1424" s="1104">
        <f t="shared" si="236"/>
        <v>14.917356077493841</v>
      </c>
      <c r="W1424" s="33" t="str">
        <f t="shared" si="237"/>
        <v>OK</v>
      </c>
    </row>
    <row r="1425" spans="1:23" ht="23.25" customHeight="1" x14ac:dyDescent="0.3">
      <c r="A1425" s="519">
        <v>14</v>
      </c>
      <c r="B1425" s="98" t="s">
        <v>2017</v>
      </c>
      <c r="C1425" s="72">
        <v>11</v>
      </c>
      <c r="D1425" s="946" t="s">
        <v>109</v>
      </c>
      <c r="E1425" s="964" t="s">
        <v>2018</v>
      </c>
      <c r="F1425" s="31">
        <v>1</v>
      </c>
      <c r="G1425" s="2221">
        <v>10934861</v>
      </c>
      <c r="H1425" s="2221">
        <v>12263057</v>
      </c>
      <c r="I1425" s="19">
        <f t="shared" si="231"/>
        <v>1328196</v>
      </c>
      <c r="J1425" s="507">
        <v>1</v>
      </c>
      <c r="K1425" s="581"/>
      <c r="L1425" s="21">
        <f t="shared" si="232"/>
        <v>1328196</v>
      </c>
      <c r="M1425" s="21">
        <f t="shared" si="238"/>
        <v>1326521.666847463</v>
      </c>
      <c r="N1425" s="585" t="s">
        <v>109</v>
      </c>
      <c r="O1425" s="14"/>
      <c r="R1425" t="str">
        <f t="shared" si="233"/>
        <v>11 kV Rajakhali Feeder</v>
      </c>
      <c r="S1425" s="2672">
        <f t="shared" si="234"/>
        <v>1326521.666847463</v>
      </c>
      <c r="T1425" s="2672">
        <v>1251754.1184356865</v>
      </c>
      <c r="U1425" s="33">
        <f t="shared" si="235"/>
        <v>74767.548411776545</v>
      </c>
      <c r="V1425" s="1104">
        <f t="shared" si="236"/>
        <v>5.973021962589053</v>
      </c>
      <c r="W1425" s="33" t="str">
        <f t="shared" si="237"/>
        <v>OK</v>
      </c>
    </row>
    <row r="1426" spans="1:23" ht="23.25" customHeight="1" x14ac:dyDescent="0.3">
      <c r="A1426" s="519">
        <v>15</v>
      </c>
      <c r="B1426" s="98" t="s">
        <v>1673</v>
      </c>
      <c r="C1426" s="72">
        <v>11</v>
      </c>
      <c r="D1426" s="946"/>
      <c r="E1426" s="964"/>
      <c r="F1426" s="31">
        <v>1</v>
      </c>
      <c r="G1426" s="2220">
        <v>0</v>
      </c>
      <c r="H1426" s="2220">
        <v>0</v>
      </c>
      <c r="I1426" s="19"/>
      <c r="J1426" s="507">
        <v>1</v>
      </c>
      <c r="K1426" s="581"/>
      <c r="L1426" s="21">
        <f t="shared" si="232"/>
        <v>0</v>
      </c>
      <c r="M1426" s="21">
        <f t="shared" si="238"/>
        <v>0</v>
      </c>
      <c r="N1426" s="585"/>
      <c r="O1426" s="14"/>
      <c r="R1426" t="str">
        <f t="shared" si="233"/>
        <v>11 kV Spare Feeder</v>
      </c>
      <c r="S1426" s="2672">
        <f t="shared" si="234"/>
        <v>0</v>
      </c>
      <c r="T1426" s="2672">
        <v>0</v>
      </c>
      <c r="U1426" s="33">
        <f t="shared" si="235"/>
        <v>0</v>
      </c>
      <c r="V1426" s="1104" t="e">
        <f t="shared" si="236"/>
        <v>#DIV/0!</v>
      </c>
      <c r="W1426" s="33" t="e">
        <f t="shared" si="237"/>
        <v>#DIV/0!</v>
      </c>
    </row>
    <row r="1427" spans="1:23" ht="23.25" customHeight="1" x14ac:dyDescent="0.3">
      <c r="A1427" s="519">
        <v>16</v>
      </c>
      <c r="B1427" s="98" t="s">
        <v>1673</v>
      </c>
      <c r="C1427" s="72">
        <v>11</v>
      </c>
      <c r="D1427" s="946"/>
      <c r="E1427" s="964"/>
      <c r="F1427" s="31">
        <v>1</v>
      </c>
      <c r="G1427" s="2220">
        <v>0</v>
      </c>
      <c r="H1427" s="2220">
        <v>0</v>
      </c>
      <c r="I1427" s="19"/>
      <c r="J1427" s="507">
        <v>1</v>
      </c>
      <c r="K1427" s="581"/>
      <c r="L1427" s="21">
        <f t="shared" si="232"/>
        <v>0</v>
      </c>
      <c r="M1427" s="21">
        <f t="shared" si="238"/>
        <v>0</v>
      </c>
      <c r="N1427" s="585"/>
      <c r="O1427" s="14"/>
      <c r="P1427" s="2667"/>
      <c r="R1427" t="str">
        <f t="shared" si="233"/>
        <v>11 kV Spare Feeder</v>
      </c>
      <c r="S1427" s="2672">
        <f t="shared" si="234"/>
        <v>0</v>
      </c>
      <c r="T1427" s="2672">
        <v>0</v>
      </c>
      <c r="U1427" s="33">
        <f t="shared" si="235"/>
        <v>0</v>
      </c>
      <c r="V1427" s="1104" t="e">
        <f t="shared" si="236"/>
        <v>#DIV/0!</v>
      </c>
      <c r="W1427" s="33" t="e">
        <f t="shared" si="237"/>
        <v>#DIV/0!</v>
      </c>
    </row>
    <row r="1428" spans="1:23" ht="23.25" customHeight="1" x14ac:dyDescent="0.3">
      <c r="A1428" s="519">
        <v>17</v>
      </c>
      <c r="B1428" s="98" t="s">
        <v>2001</v>
      </c>
      <c r="C1428" s="72">
        <v>0.41499999999999998</v>
      </c>
      <c r="D1428" s="947"/>
      <c r="E1428" s="964"/>
      <c r="F1428" s="31">
        <v>1</v>
      </c>
      <c r="G1428" s="2220">
        <v>0</v>
      </c>
      <c r="H1428" s="2220">
        <v>0</v>
      </c>
      <c r="I1428" s="19">
        <f>H1428-G1428</f>
        <v>0</v>
      </c>
      <c r="J1428" s="507">
        <v>160</v>
      </c>
      <c r="K1428" s="581"/>
      <c r="L1428" s="21">
        <f t="shared" si="232"/>
        <v>0</v>
      </c>
      <c r="M1428" s="21">
        <f t="shared" si="238"/>
        <v>0</v>
      </c>
      <c r="N1428" s="585"/>
      <c r="O1428" s="14"/>
      <c r="P1428" s="2667"/>
      <c r="R1428" t="str">
        <f t="shared" si="233"/>
        <v>33/0.415 kV Transformer, AT-2</v>
      </c>
      <c r="S1428" s="2672">
        <f t="shared" si="234"/>
        <v>0</v>
      </c>
      <c r="T1428" s="2672">
        <v>0</v>
      </c>
      <c r="U1428" s="33">
        <f t="shared" si="235"/>
        <v>0</v>
      </c>
      <c r="V1428" s="1104" t="e">
        <f t="shared" si="236"/>
        <v>#DIV/0!</v>
      </c>
      <c r="W1428" s="33" t="e">
        <f t="shared" si="237"/>
        <v>#DIV/0!</v>
      </c>
    </row>
    <row r="1429" spans="1:23" ht="27.6" x14ac:dyDescent="0.3">
      <c r="A1429" s="524"/>
      <c r="B1429" s="94"/>
      <c r="C1429" s="88"/>
      <c r="D1429" s="88"/>
      <c r="E1429" s="949"/>
      <c r="F1429" s="37"/>
      <c r="G1429" s="37"/>
      <c r="H1429" s="37"/>
      <c r="I1429" s="37"/>
      <c r="J1429" s="52" t="s">
        <v>38</v>
      </c>
      <c r="K1429" s="42">
        <f>M1416</f>
        <v>7166975.8565558577</v>
      </c>
      <c r="L1429" s="42">
        <f>SUM(L1418:L1428)</f>
        <v>7176022</v>
      </c>
      <c r="M1429" s="42">
        <f>SUM(M1418:M1428)</f>
        <v>7166975.8565558568</v>
      </c>
      <c r="N1429" s="29">
        <f>(M1429-L1429)/M1429*100</f>
        <v>-0.12621981188716364</v>
      </c>
      <c r="O1429" s="28"/>
      <c r="P1429" s="2667"/>
    </row>
    <row r="1431" spans="1:23" x14ac:dyDescent="0.3">
      <c r="A1431" s="511"/>
      <c r="B1431" s="523"/>
      <c r="C1431" s="520"/>
      <c r="D1431" s="596"/>
      <c r="E1431"/>
      <c r="F1431" s="3107" t="s">
        <v>815</v>
      </c>
      <c r="G1431" s="3108"/>
      <c r="H1431" s="3109"/>
      <c r="I1431" s="555" t="s">
        <v>14</v>
      </c>
      <c r="J1431" s="511"/>
      <c r="L1431" s="511"/>
      <c r="M1431" s="511"/>
      <c r="N1431" s="56"/>
      <c r="O1431" s="511"/>
    </row>
    <row r="1432" spans="1:23" x14ac:dyDescent="0.3">
      <c r="A1432" s="511"/>
      <c r="B1432" s="523"/>
      <c r="C1432" s="520"/>
      <c r="D1432" s="596"/>
      <c r="E1432"/>
      <c r="F1432" s="80" t="s">
        <v>99</v>
      </c>
      <c r="G1432" s="3298" t="s">
        <v>4068</v>
      </c>
      <c r="H1432" s="3298"/>
      <c r="I1432" s="1643">
        <f>SUM(M1418,M1423)</f>
        <v>1309618.0026206519</v>
      </c>
      <c r="J1432" s="511"/>
      <c r="L1432" s="511"/>
      <c r="M1432" s="511"/>
      <c r="N1432" s="56"/>
      <c r="O1432" s="511" t="s">
        <v>222</v>
      </c>
    </row>
    <row r="1433" spans="1:23" x14ac:dyDescent="0.3">
      <c r="A1433" s="511"/>
      <c r="B1433" s="523"/>
      <c r="C1433" s="520"/>
      <c r="D1433" s="596"/>
      <c r="E1433"/>
      <c r="F1433" s="80" t="s">
        <v>109</v>
      </c>
      <c r="G1433" s="3298" t="s">
        <v>4068</v>
      </c>
      <c r="H1433" s="3298"/>
      <c r="I1433" s="1643">
        <f>SUM(M1420:M1422,M1424:M1425)</f>
        <v>5857357.8539352054</v>
      </c>
      <c r="J1433" s="511"/>
      <c r="L1433" s="511"/>
      <c r="M1433" s="511"/>
      <c r="N1433" s="56"/>
      <c r="O1433" s="511"/>
    </row>
    <row r="1434" spans="1:23" x14ac:dyDescent="0.3">
      <c r="A1434" s="511"/>
      <c r="B1434" s="523"/>
      <c r="C1434" s="520"/>
      <c r="D1434" s="596"/>
      <c r="E1434"/>
      <c r="F1434" s="80"/>
      <c r="G1434" s="3298"/>
      <c r="H1434" s="3298"/>
      <c r="I1434" s="530"/>
      <c r="J1434" s="511"/>
      <c r="L1434" s="511"/>
      <c r="M1434" s="511"/>
      <c r="N1434" s="56"/>
      <c r="O1434" s="511"/>
    </row>
    <row r="1435" spans="1:23" x14ac:dyDescent="0.3">
      <c r="A1435" s="511"/>
      <c r="B1435" s="523"/>
      <c r="C1435" s="520"/>
      <c r="D1435" s="596"/>
      <c r="E1435" s="520"/>
      <c r="F1435" s="80"/>
      <c r="G1435" s="3298"/>
      <c r="H1435" s="3298"/>
      <c r="I1435" s="530"/>
      <c r="J1435" s="511"/>
      <c r="L1435" s="511"/>
      <c r="M1435" s="511"/>
      <c r="N1435" s="56"/>
      <c r="O1435" s="511"/>
    </row>
    <row r="1436" spans="1:23" x14ac:dyDescent="0.3">
      <c r="E1436"/>
      <c r="F1436" s="1090"/>
      <c r="G1436" s="3298"/>
      <c r="H1436" s="3298"/>
      <c r="I1436" s="530"/>
      <c r="J1436" s="511"/>
    </row>
    <row r="1437" spans="1:23" x14ac:dyDescent="0.3">
      <c r="E1437"/>
      <c r="F1437" s="3175" t="s">
        <v>199</v>
      </c>
      <c r="G1437" s="3176"/>
      <c r="H1437" s="3177"/>
      <c r="I1437" s="540">
        <f>SUM(I1432:I1436)</f>
        <v>7166975.8565558568</v>
      </c>
      <c r="J1437" s="42">
        <f>I1437-M1429</f>
        <v>0</v>
      </c>
    </row>
    <row r="1438" spans="1:23" x14ac:dyDescent="0.3">
      <c r="E1438"/>
      <c r="F1438" s="674"/>
      <c r="G1438" s="2214"/>
      <c r="H1438" s="2214"/>
      <c r="I1438" s="511"/>
      <c r="J1438" s="511"/>
    </row>
    <row r="1441" spans="1:23" x14ac:dyDescent="0.3">
      <c r="S1441" s="2671"/>
      <c r="T1441" s="2671"/>
    </row>
    <row r="1443" spans="1:23" ht="21" x14ac:dyDescent="0.3">
      <c r="B1443" s="3361" t="s">
        <v>4184</v>
      </c>
      <c r="C1443" s="3361"/>
      <c r="D1443" s="3361"/>
      <c r="E1443" s="3361"/>
      <c r="F1443" s="3361"/>
      <c r="G1443" s="3361"/>
      <c r="H1443" s="3361"/>
      <c r="I1443" s="3361"/>
      <c r="J1443" s="3361"/>
      <c r="K1443" s="3361"/>
      <c r="L1443" s="3361"/>
      <c r="M1443" s="3361"/>
      <c r="N1443" s="3361"/>
      <c r="O1443" s="3361"/>
    </row>
    <row r="1444" spans="1:23" x14ac:dyDescent="0.3">
      <c r="S1444" s="2673"/>
      <c r="T1444" s="2673"/>
    </row>
    <row r="1445" spans="1:23" ht="31.2" x14ac:dyDescent="0.3">
      <c r="A1445" s="3086" t="s">
        <v>4185</v>
      </c>
      <c r="B1445" s="3086"/>
      <c r="C1445" s="3086"/>
      <c r="D1445" s="3086"/>
      <c r="E1445" s="3086"/>
      <c r="F1445" s="3086"/>
      <c r="G1445" s="3086"/>
      <c r="H1445" s="3086"/>
      <c r="I1445" s="3086"/>
      <c r="J1445" s="3086"/>
      <c r="K1445" s="3086"/>
      <c r="L1445" s="3086"/>
      <c r="M1445" s="3086"/>
      <c r="N1445" s="3086"/>
      <c r="O1445" s="629" t="str">
        <f>$O$6</f>
        <v>Month August-2023</v>
      </c>
      <c r="R1445" s="1103" t="s">
        <v>4084</v>
      </c>
      <c r="S1445" s="2672" t="str">
        <f>O1445</f>
        <v>Month August-2023</v>
      </c>
      <c r="T1445" s="2672" t="s">
        <v>5037</v>
      </c>
      <c r="U1445" s="1103" t="s">
        <v>15</v>
      </c>
      <c r="V1445" s="1103" t="s">
        <v>4085</v>
      </c>
      <c r="W1445" s="1103" t="s">
        <v>17</v>
      </c>
    </row>
    <row r="1446" spans="1:23" x14ac:dyDescent="0.3">
      <c r="A1446" s="3087" t="s">
        <v>0</v>
      </c>
      <c r="B1446" s="3089" t="s">
        <v>1</v>
      </c>
      <c r="C1446" s="3091" t="s">
        <v>2</v>
      </c>
      <c r="D1446" s="3092"/>
      <c r="E1446" s="3093"/>
      <c r="F1446" s="3096" t="s">
        <v>3</v>
      </c>
      <c r="G1446" s="3091" t="s">
        <v>4</v>
      </c>
      <c r="H1446" s="3093"/>
      <c r="I1446" s="3068"/>
      <c r="J1446" s="3096" t="s">
        <v>5</v>
      </c>
      <c r="K1446" s="3091" t="s">
        <v>6</v>
      </c>
      <c r="L1446" s="3068"/>
      <c r="M1446" s="95" t="s">
        <v>29</v>
      </c>
      <c r="N1446" s="1985"/>
      <c r="O1446" s="3067" t="s">
        <v>7</v>
      </c>
    </row>
    <row r="1447" spans="1:23" ht="46.8" x14ac:dyDescent="0.3">
      <c r="A1447" s="3088"/>
      <c r="B1447" s="3090"/>
      <c r="C1447" s="3084" t="s">
        <v>824</v>
      </c>
      <c r="D1447" s="3085"/>
      <c r="E1447" s="969" t="s">
        <v>9</v>
      </c>
      <c r="F1447" s="3088"/>
      <c r="G1447" s="2218" t="str">
        <f>'NORTH-1'!G8</f>
        <v>Reading at 00.00hr 
01.08.2023</v>
      </c>
      <c r="H1447" s="2218" t="str">
        <f>'NORTH-1'!H8</f>
        <v>Reading at 00.00hr 
01.09.2023</v>
      </c>
      <c r="I1447" s="1" t="s">
        <v>10</v>
      </c>
      <c r="J1447" s="3088"/>
      <c r="K1447" s="1" t="s">
        <v>11</v>
      </c>
      <c r="L1447" s="1" t="s">
        <v>12</v>
      </c>
      <c r="M1447" s="508" t="s">
        <v>30</v>
      </c>
      <c r="N1447" s="1986" t="s">
        <v>41</v>
      </c>
      <c r="O1447" s="3068"/>
      <c r="S1447" s="2672">
        <v>15283200.000000071</v>
      </c>
      <c r="T1447" s="2672">
        <v>15283200.000000071</v>
      </c>
      <c r="U1447" s="33">
        <f>S1447-T1447</f>
        <v>0</v>
      </c>
      <c r="V1447" s="1104">
        <f>U1447/T1447*100</f>
        <v>0</v>
      </c>
      <c r="W1447" s="33" t="str">
        <f>IF(V1447&gt;40,"FAULT",IF(V1447&lt;-40,"CHECK","OK"))</f>
        <v>OK</v>
      </c>
    </row>
    <row r="1448" spans="1:23" x14ac:dyDescent="0.3">
      <c r="A1448" s="594">
        <v>1</v>
      </c>
      <c r="B1448" s="551">
        <v>2</v>
      </c>
      <c r="C1448" s="551">
        <v>3</v>
      </c>
      <c r="D1448" s="551">
        <v>4</v>
      </c>
      <c r="E1448" s="551">
        <v>5</v>
      </c>
      <c r="F1448" s="551">
        <v>6</v>
      </c>
      <c r="G1448" s="2618">
        <f>'PDB Bill AMR'!$H$5</f>
        <v>8</v>
      </c>
      <c r="H1448" s="2618">
        <f>'PDB Bill AMR'!$H$5</f>
        <v>8</v>
      </c>
      <c r="I1448" s="594" t="s">
        <v>2021</v>
      </c>
      <c r="J1448" s="594">
        <v>10</v>
      </c>
      <c r="K1448" s="2623" t="s">
        <v>2022</v>
      </c>
      <c r="L1448" s="2623" t="s">
        <v>5041</v>
      </c>
      <c r="M1448" s="594">
        <v>13</v>
      </c>
      <c r="N1448" s="594">
        <v>14</v>
      </c>
      <c r="O1448" s="594">
        <v>15</v>
      </c>
      <c r="V1448" s="1104"/>
      <c r="W1448" s="33"/>
    </row>
    <row r="1449" spans="1:23" ht="21.75" customHeight="1" x14ac:dyDescent="0.3">
      <c r="A1449" s="519"/>
      <c r="B1449" s="532" t="s">
        <v>835</v>
      </c>
      <c r="C1449" s="18"/>
      <c r="D1449" s="18"/>
      <c r="E1449" s="18"/>
      <c r="F1449" s="18"/>
      <c r="G1449" s="2051"/>
      <c r="H1449" s="2051"/>
      <c r="I1449" s="18"/>
      <c r="J1449" s="18"/>
      <c r="K1449" s="3359" t="s">
        <v>4188</v>
      </c>
      <c r="L1449" s="3360"/>
      <c r="M1449" s="18"/>
      <c r="N1449" s="1997"/>
      <c r="O1449" s="18"/>
      <c r="V1449" s="1104"/>
      <c r="W1449" s="33"/>
    </row>
    <row r="1450" spans="1:23" s="600" customFormat="1" ht="23.25" customHeight="1" x14ac:dyDescent="0.3">
      <c r="A1450" s="1868">
        <v>12</v>
      </c>
      <c r="B1450" s="1869" t="s">
        <v>4186</v>
      </c>
      <c r="C1450" s="604">
        <v>33</v>
      </c>
      <c r="D1450" s="946"/>
      <c r="E1450" s="1392" t="str">
        <f>'PDB Bill AMR'!F100</f>
        <v>8993
841</v>
      </c>
      <c r="F1450" s="1870">
        <v>1</v>
      </c>
      <c r="G1450" s="2226">
        <f>'PDB Bill AMR'!I100</f>
        <v>39374.588000000003</v>
      </c>
      <c r="H1450" s="2226">
        <f>'PDB Bill AMR'!J100</f>
        <v>39440.160000000003</v>
      </c>
      <c r="I1450" s="1179">
        <f>'PDB Bill AMR'!K100</f>
        <v>65.572000000000116</v>
      </c>
      <c r="J1450" s="1157">
        <f>'PDB Bill AMR'!H100</f>
        <v>36000</v>
      </c>
      <c r="K1450" s="1151">
        <f>'PDB Bill AMR'!$Y$100</f>
        <v>0</v>
      </c>
      <c r="L1450" s="1180">
        <f>'PDB Bill AMR'!M100</f>
        <v>2360592.0000000042</v>
      </c>
      <c r="M1450" s="1871">
        <f>L1450+K1450</f>
        <v>2360592.0000000042</v>
      </c>
      <c r="N1450" s="1972" t="s">
        <v>111</v>
      </c>
      <c r="O1450" s="14"/>
      <c r="R1450" s="600" t="str">
        <f>B1450</f>
        <v>33 kV Shah Cement Feeder</v>
      </c>
      <c r="S1450" s="2672">
        <f>M1450</f>
        <v>2360592.0000000042</v>
      </c>
      <c r="T1450" s="2672">
        <v>3210156.0000000754</v>
      </c>
      <c r="U1450" s="1086">
        <f t="shared" ref="U1450:U1451" si="239">S1450-T1450</f>
        <v>-849564.00000007125</v>
      </c>
      <c r="V1450" s="1872">
        <f t="shared" ref="V1450:V1451" si="240">U1450/T1450*100</f>
        <v>-26.464882080498619</v>
      </c>
      <c r="W1450" s="1086" t="str">
        <f t="shared" ref="W1450:W1451" si="241">IF(V1450&gt;40,"FAULT",IF(V1450&lt;-40,"CHECK","OK"))</f>
        <v>OK</v>
      </c>
    </row>
    <row r="1451" spans="1:23" s="600" customFormat="1" ht="23.25" customHeight="1" x14ac:dyDescent="0.3">
      <c r="A1451" s="1868">
        <v>13</v>
      </c>
      <c r="B1451" s="1869" t="s">
        <v>4187</v>
      </c>
      <c r="C1451" s="604">
        <v>33</v>
      </c>
      <c r="D1451" s="946"/>
      <c r="E1451" s="1392" t="str">
        <f>'PDB Bill AMR'!F101</f>
        <v>8993
842</v>
      </c>
      <c r="F1451" s="1870">
        <v>1</v>
      </c>
      <c r="G1451" s="2226">
        <f>'PDB Bill AMR'!I101</f>
        <v>2588.4859999999999</v>
      </c>
      <c r="H1451" s="2226">
        <f>'PDB Bill AMR'!J101</f>
        <v>2588.4859999999999</v>
      </c>
      <c r="I1451" s="1179">
        <f>'PDB Bill AMR'!K101</f>
        <v>0</v>
      </c>
      <c r="J1451" s="1157">
        <f>'PDB Bill AMR'!H101</f>
        <v>180000</v>
      </c>
      <c r="K1451" s="581">
        <f>'PDB Bill AMR'!M101</f>
        <v>0</v>
      </c>
      <c r="L1451" s="1180">
        <f>'PDB Bill AMR'!M101</f>
        <v>0</v>
      </c>
      <c r="M1451" s="1871">
        <f>L1451+K1451</f>
        <v>0</v>
      </c>
      <c r="N1451" s="1972" t="s">
        <v>111</v>
      </c>
      <c r="O1451" s="14"/>
      <c r="R1451" s="600" t="str">
        <f>B1451</f>
        <v>33 kV Mondol Para (Premire cement) Feeder</v>
      </c>
      <c r="S1451" s="2672">
        <f>M1451</f>
        <v>0</v>
      </c>
      <c r="T1451" s="2672">
        <v>0</v>
      </c>
      <c r="U1451" s="1086">
        <f t="shared" si="239"/>
        <v>0</v>
      </c>
      <c r="V1451" s="1872" t="e">
        <f t="shared" si="240"/>
        <v>#DIV/0!</v>
      </c>
      <c r="W1451" s="1086" t="e">
        <f t="shared" si="241"/>
        <v>#DIV/0!</v>
      </c>
    </row>
    <row r="1452" spans="1:23" ht="27.6" x14ac:dyDescent="0.3">
      <c r="A1452" s="524"/>
      <c r="B1452" s="94"/>
      <c r="C1452" s="88"/>
      <c r="D1452" s="88"/>
      <c r="E1452" s="949"/>
      <c r="F1452" s="37"/>
      <c r="G1452" s="37"/>
      <c r="H1452" s="37"/>
      <c r="I1452" s="37"/>
      <c r="J1452" s="52" t="s">
        <v>38</v>
      </c>
      <c r="K1452" s="42"/>
      <c r="L1452" s="42">
        <f>SUM(L1450:L1451)</f>
        <v>2360592.0000000042</v>
      </c>
      <c r="M1452" s="42">
        <f>SUM(M1450:M1451)</f>
        <v>2360592.0000000042</v>
      </c>
      <c r="N1452" s="29">
        <f>(M1452-L1452)/L1452*100</f>
        <v>0</v>
      </c>
      <c r="O1452" s="28"/>
    </row>
    <row r="1454" spans="1:23" x14ac:dyDescent="0.3">
      <c r="A1454" s="511"/>
      <c r="B1454" s="523"/>
      <c r="C1454" s="520"/>
      <c r="D1454" s="596"/>
      <c r="E1454"/>
      <c r="F1454" s="3107" t="s">
        <v>4712</v>
      </c>
      <c r="G1454" s="3108"/>
      <c r="H1454" s="3109"/>
      <c r="I1454" s="555" t="s">
        <v>14</v>
      </c>
      <c r="J1454" s="511"/>
      <c r="L1454" s="511"/>
      <c r="M1454" s="511"/>
      <c r="N1454" s="56"/>
      <c r="O1454" s="511"/>
    </row>
    <row r="1455" spans="1:23" x14ac:dyDescent="0.3">
      <c r="A1455" s="511"/>
      <c r="B1455" s="523"/>
      <c r="C1455" s="520"/>
      <c r="D1455" s="596"/>
      <c r="E1455"/>
      <c r="F1455" s="80" t="s">
        <v>111</v>
      </c>
      <c r="G1455" s="3298" t="s">
        <v>4068</v>
      </c>
      <c r="H1455" s="3298"/>
      <c r="I1455" s="1643">
        <f>M1452</f>
        <v>2360592.0000000042</v>
      </c>
      <c r="J1455" s="511"/>
      <c r="L1455" s="511"/>
      <c r="M1455" s="511"/>
      <c r="N1455" s="56"/>
      <c r="O1455" s="511" t="s">
        <v>222</v>
      </c>
    </row>
    <row r="1456" spans="1:23" x14ac:dyDescent="0.3">
      <c r="A1456" s="511"/>
      <c r="B1456" s="523"/>
      <c r="C1456" s="520"/>
      <c r="D1456" s="596"/>
      <c r="E1456"/>
      <c r="F1456" s="80"/>
      <c r="G1456" s="3298"/>
      <c r="H1456" s="3298"/>
      <c r="I1456" s="530"/>
      <c r="J1456" s="511"/>
      <c r="L1456" s="511"/>
      <c r="M1456" s="511"/>
      <c r="N1456" s="56"/>
      <c r="O1456" s="511"/>
    </row>
    <row r="1457" spans="1:15" x14ac:dyDescent="0.3">
      <c r="A1457" s="511"/>
      <c r="B1457" s="523"/>
      <c r="C1457" s="520"/>
      <c r="D1457" s="596"/>
      <c r="E1457"/>
      <c r="F1457" s="80"/>
      <c r="G1457" s="3298"/>
      <c r="H1457" s="3298"/>
      <c r="I1457" s="530"/>
      <c r="J1457" s="511"/>
      <c r="L1457" s="511"/>
      <c r="M1457" s="511"/>
      <c r="N1457" s="56"/>
      <c r="O1457" s="511"/>
    </row>
    <row r="1458" spans="1:15" x14ac:dyDescent="0.3">
      <c r="A1458" s="511"/>
      <c r="B1458" s="523"/>
      <c r="C1458" s="520"/>
      <c r="D1458" s="596"/>
      <c r="E1458" s="520"/>
      <c r="F1458" s="80"/>
      <c r="G1458" s="3298"/>
      <c r="H1458" s="3298"/>
      <c r="I1458" s="530"/>
      <c r="J1458" s="511"/>
      <c r="L1458" s="511"/>
      <c r="M1458" s="511"/>
      <c r="N1458" s="56"/>
      <c r="O1458" s="511"/>
    </row>
    <row r="1459" spans="1:15" x14ac:dyDescent="0.3">
      <c r="E1459"/>
      <c r="F1459" s="1090"/>
      <c r="G1459" s="3298"/>
      <c r="H1459" s="3298"/>
      <c r="I1459" s="530"/>
      <c r="J1459" s="511"/>
    </row>
    <row r="1460" spans="1:15" x14ac:dyDescent="0.3">
      <c r="E1460"/>
      <c r="F1460" s="3175" t="s">
        <v>199</v>
      </c>
      <c r="G1460" s="3176"/>
      <c r="H1460" s="3177"/>
      <c r="I1460" s="540">
        <f>SUM(I1455:I1459)</f>
        <v>2360592.0000000042</v>
      </c>
      <c r="J1460" s="42">
        <f>I1460-M1452</f>
        <v>0</v>
      </c>
    </row>
    <row r="1488" spans="19:20" x14ac:dyDescent="0.3">
      <c r="S1488" s="2671"/>
      <c r="T1488" s="2671"/>
    </row>
    <row r="1491" spans="19:20" x14ac:dyDescent="0.3">
      <c r="S1491" s="2673"/>
      <c r="T1491" s="2673"/>
    </row>
    <row r="1495" spans="19:20" x14ac:dyDescent="0.3">
      <c r="S1495" s="2675"/>
      <c r="T1495" s="2675"/>
    </row>
    <row r="1520" spans="19:20" x14ac:dyDescent="0.3">
      <c r="S1520" s="2671"/>
      <c r="T1520" s="2671"/>
    </row>
    <row r="1523" spans="19:20" x14ac:dyDescent="0.3">
      <c r="S1523" s="2673"/>
      <c r="T1523" s="2673"/>
    </row>
    <row r="1564" spans="19:20" x14ac:dyDescent="0.3">
      <c r="S1564" s="2671"/>
      <c r="T1564" s="2671"/>
    </row>
    <row r="1567" spans="19:20" x14ac:dyDescent="0.3">
      <c r="S1567" s="2673"/>
      <c r="T1567" s="2673"/>
    </row>
    <row r="1591" spans="19:20" x14ac:dyDescent="0.3">
      <c r="S1591" s="2674"/>
      <c r="T1591" s="2674"/>
    </row>
    <row r="1592" spans="19:20" x14ac:dyDescent="0.3">
      <c r="S1592" s="2674"/>
      <c r="T1592" s="2674"/>
    </row>
    <row r="1593" spans="19:20" x14ac:dyDescent="0.3">
      <c r="S1593" s="2674"/>
      <c r="T1593" s="2674"/>
    </row>
    <row r="1594" spans="19:20" x14ac:dyDescent="0.3">
      <c r="S1594" s="2674"/>
      <c r="T1594" s="2674"/>
    </row>
    <row r="1595" spans="19:20" x14ac:dyDescent="0.3">
      <c r="S1595" s="2674"/>
      <c r="T1595" s="2674"/>
    </row>
    <row r="1596" spans="19:20" x14ac:dyDescent="0.3">
      <c r="S1596" s="2674"/>
      <c r="T1596" s="2674"/>
    </row>
    <row r="1597" spans="19:20" x14ac:dyDescent="0.3">
      <c r="S1597" s="2674"/>
      <c r="T1597" s="2674"/>
    </row>
    <row r="1598" spans="19:20" x14ac:dyDescent="0.3">
      <c r="S1598" s="2674"/>
      <c r="T1598" s="2674"/>
    </row>
    <row r="1599" spans="19:20" x14ac:dyDescent="0.3">
      <c r="S1599" s="2674"/>
      <c r="T1599" s="2674"/>
    </row>
    <row r="1603" spans="19:20" x14ac:dyDescent="0.3">
      <c r="S1603" s="2671"/>
      <c r="T1603" s="2671"/>
    </row>
    <row r="1606" spans="19:20" x14ac:dyDescent="0.3">
      <c r="S1606" s="2673"/>
      <c r="T1606" s="2673"/>
    </row>
    <row r="1641" spans="19:20" x14ac:dyDescent="0.3">
      <c r="S1641" s="2671"/>
      <c r="T1641" s="2671"/>
    </row>
    <row r="1644" spans="19:20" x14ac:dyDescent="0.3">
      <c r="S1644" s="2673"/>
      <c r="T1644" s="2673"/>
    </row>
    <row r="1688" spans="19:20" x14ac:dyDescent="0.3">
      <c r="S1688" s="2671"/>
      <c r="T1688" s="2671"/>
    </row>
    <row r="1691" spans="19:20" x14ac:dyDescent="0.3">
      <c r="S1691" s="2673"/>
      <c r="T1691" s="2673"/>
    </row>
    <row r="1724" spans="19:20" x14ac:dyDescent="0.3">
      <c r="S1724" s="2671"/>
      <c r="T1724" s="2671"/>
    </row>
    <row r="1727" spans="19:20" x14ac:dyDescent="0.3">
      <c r="S1727" s="2673"/>
      <c r="T1727" s="2673"/>
    </row>
    <row r="1763" spans="19:20" x14ac:dyDescent="0.3">
      <c r="S1763" s="2671"/>
      <c r="T1763" s="2671"/>
    </row>
    <row r="1766" spans="19:20" x14ac:dyDescent="0.3">
      <c r="S1766" s="2673"/>
      <c r="T1766" s="2673"/>
    </row>
    <row r="1798" spans="19:20" x14ac:dyDescent="0.3">
      <c r="S1798" s="2671"/>
      <c r="T1798" s="2671"/>
    </row>
    <row r="1801" spans="19:20" x14ac:dyDescent="0.3">
      <c r="S1801" s="2673"/>
      <c r="T1801" s="2673"/>
    </row>
    <row r="1845" spans="19:20" x14ac:dyDescent="0.3">
      <c r="S1845" s="2671"/>
      <c r="T1845" s="2671"/>
    </row>
    <row r="1848" spans="19:20" x14ac:dyDescent="0.3">
      <c r="S1848" s="2673"/>
      <c r="T1848" s="2673"/>
    </row>
    <row r="1876" spans="19:20" x14ac:dyDescent="0.3">
      <c r="S1876" s="2671"/>
      <c r="T1876" s="2671"/>
    </row>
    <row r="1879" spans="19:20" x14ac:dyDescent="0.3">
      <c r="S1879" s="2673"/>
      <c r="T1879" s="2673"/>
    </row>
    <row r="1923" spans="19:20" x14ac:dyDescent="0.3">
      <c r="S1923" s="2671"/>
      <c r="T1923" s="2671"/>
    </row>
    <row r="1926" spans="19:20" x14ac:dyDescent="0.3">
      <c r="S1926" s="2673"/>
      <c r="T1926" s="2673"/>
    </row>
    <row r="1956" spans="19:20" x14ac:dyDescent="0.3">
      <c r="S1956" s="2671"/>
      <c r="T1956" s="2671"/>
    </row>
    <row r="1959" spans="19:20" x14ac:dyDescent="0.3">
      <c r="S1959" s="2673"/>
      <c r="T1959" s="2673"/>
    </row>
    <row r="2012" spans="19:20" x14ac:dyDescent="0.3">
      <c r="S2012" s="2671"/>
      <c r="T2012" s="2671"/>
    </row>
    <row r="2015" spans="19:20" x14ac:dyDescent="0.3">
      <c r="S2015" s="2673"/>
      <c r="T2015" s="2673"/>
    </row>
    <row r="2040" spans="19:20" x14ac:dyDescent="0.3">
      <c r="S2040" s="2671"/>
      <c r="T2040" s="2671"/>
    </row>
    <row r="2043" spans="19:20" x14ac:dyDescent="0.3">
      <c r="S2043" s="2673"/>
      <c r="T2043" s="2673"/>
    </row>
  </sheetData>
  <mergeCells count="803">
    <mergeCell ref="K190:L190"/>
    <mergeCell ref="B1252:B1253"/>
    <mergeCell ref="F149:H149"/>
    <mergeCell ref="F450:H450"/>
    <mergeCell ref="F451:H451"/>
    <mergeCell ref="F452:H452"/>
    <mergeCell ref="B1250:B1251"/>
    <mergeCell ref="P977:P979"/>
    <mergeCell ref="Q977:Q979"/>
    <mergeCell ref="O980:O982"/>
    <mergeCell ref="P980:P982"/>
    <mergeCell ref="Q980:Q982"/>
    <mergeCell ref="O983:O985"/>
    <mergeCell ref="P983:P985"/>
    <mergeCell ref="Q983:Q985"/>
    <mergeCell ref="P975:P976"/>
    <mergeCell ref="Q975:Q976"/>
    <mergeCell ref="O975:O976"/>
    <mergeCell ref="O977:O979"/>
    <mergeCell ref="P748:P751"/>
    <mergeCell ref="Q748:Q751"/>
    <mergeCell ref="O753:O754"/>
    <mergeCell ref="P753:P754"/>
    <mergeCell ref="Q753:Q754"/>
    <mergeCell ref="P757:P758"/>
    <mergeCell ref="Q757:Q758"/>
    <mergeCell ref="O970:O973"/>
    <mergeCell ref="P970:P973"/>
    <mergeCell ref="Q970:Q973"/>
    <mergeCell ref="O833:O834"/>
    <mergeCell ref="O918:O919"/>
    <mergeCell ref="O958:O959"/>
    <mergeCell ref="O1304:O1305"/>
    <mergeCell ref="O1077:O1078"/>
    <mergeCell ref="O1195:O1196"/>
    <mergeCell ref="O1241:O1242"/>
    <mergeCell ref="O590:O591"/>
    <mergeCell ref="O628:O629"/>
    <mergeCell ref="O737:O738"/>
    <mergeCell ref="O460:O461"/>
    <mergeCell ref="O684:O685"/>
    <mergeCell ref="O543:O544"/>
    <mergeCell ref="P61:P62"/>
    <mergeCell ref="Q61:Q62"/>
    <mergeCell ref="O430:O433"/>
    <mergeCell ref="P430:P433"/>
    <mergeCell ref="Q430:Q433"/>
    <mergeCell ref="O419:O420"/>
    <mergeCell ref="O374:O375"/>
    <mergeCell ref="O317:O318"/>
    <mergeCell ref="O279:O280"/>
    <mergeCell ref="O235:O236"/>
    <mergeCell ref="O201:O202"/>
    <mergeCell ref="O87:O88"/>
    <mergeCell ref="O61:O62"/>
    <mergeCell ref="O435:O437"/>
    <mergeCell ref="P435:P437"/>
    <mergeCell ref="Q435:Q437"/>
    <mergeCell ref="O439:O440"/>
    <mergeCell ref="P439:P440"/>
    <mergeCell ref="P48:P51"/>
    <mergeCell ref="Q48:Q51"/>
    <mergeCell ref="O53:O54"/>
    <mergeCell ref="P53:P54"/>
    <mergeCell ref="Q53:Q54"/>
    <mergeCell ref="O57:O58"/>
    <mergeCell ref="P57:P58"/>
    <mergeCell ref="Q57:Q58"/>
    <mergeCell ref="O512:O513"/>
    <mergeCell ref="Q439:Q440"/>
    <mergeCell ref="O442:O443"/>
    <mergeCell ref="P442:P443"/>
    <mergeCell ref="Q442:Q443"/>
    <mergeCell ref="F1454:H1454"/>
    <mergeCell ref="G1455:H1455"/>
    <mergeCell ref="G1456:H1456"/>
    <mergeCell ref="G1457:H1457"/>
    <mergeCell ref="G1458:H1458"/>
    <mergeCell ref="G1459:H1459"/>
    <mergeCell ref="F1460:H1460"/>
    <mergeCell ref="K1449:L1449"/>
    <mergeCell ref="B1443:O1443"/>
    <mergeCell ref="A1445:N1445"/>
    <mergeCell ref="A1446:A1447"/>
    <mergeCell ref="B1446:B1447"/>
    <mergeCell ref="C1446:E1446"/>
    <mergeCell ref="F1446:F1447"/>
    <mergeCell ref="G1446:I1446"/>
    <mergeCell ref="J1446:J1447"/>
    <mergeCell ref="K1446:L1446"/>
    <mergeCell ref="O1446:O1447"/>
    <mergeCell ref="C1447:D1447"/>
    <mergeCell ref="B230:C230"/>
    <mergeCell ref="A234:N234"/>
    <mergeCell ref="A235:A236"/>
    <mergeCell ref="B227:C227"/>
    <mergeCell ref="F227:H227"/>
    <mergeCell ref="K227:L227"/>
    <mergeCell ref="K408:L408"/>
    <mergeCell ref="C375:D375"/>
    <mergeCell ref="E378:E379"/>
    <mergeCell ref="E380:E381"/>
    <mergeCell ref="I382:J382"/>
    <mergeCell ref="B370:M370"/>
    <mergeCell ref="A373:N373"/>
    <mergeCell ref="A374:A375"/>
    <mergeCell ref="B374:B375"/>
    <mergeCell ref="C374:E374"/>
    <mergeCell ref="F374:F375"/>
    <mergeCell ref="G374:I374"/>
    <mergeCell ref="J374:J375"/>
    <mergeCell ref="K374:L374"/>
    <mergeCell ref="B378:B379"/>
    <mergeCell ref="B380:B381"/>
    <mergeCell ref="C318:D318"/>
    <mergeCell ref="D327:D349"/>
    <mergeCell ref="C420:D420"/>
    <mergeCell ref="I446:J446"/>
    <mergeCell ref="B411:C411"/>
    <mergeCell ref="A418:N418"/>
    <mergeCell ref="A419:A420"/>
    <mergeCell ref="B419:B420"/>
    <mergeCell ref="C419:E419"/>
    <mergeCell ref="F419:F420"/>
    <mergeCell ref="G419:I419"/>
    <mergeCell ref="J419:J420"/>
    <mergeCell ref="K419:L419"/>
    <mergeCell ref="C461:D461"/>
    <mergeCell ref="A459:N459"/>
    <mergeCell ref="A460:A461"/>
    <mergeCell ref="B460:B461"/>
    <mergeCell ref="C460:E460"/>
    <mergeCell ref="F460:F461"/>
    <mergeCell ref="G460:I460"/>
    <mergeCell ref="J460:J461"/>
    <mergeCell ref="K460:L460"/>
    <mergeCell ref="K409:L409"/>
    <mergeCell ref="B410:C410"/>
    <mergeCell ref="K410:L410"/>
    <mergeCell ref="I393:J393"/>
    <mergeCell ref="I394:J394"/>
    <mergeCell ref="D396:D397"/>
    <mergeCell ref="B406:C406"/>
    <mergeCell ref="F406:H406"/>
    <mergeCell ref="K406:L406"/>
    <mergeCell ref="B407:C407"/>
    <mergeCell ref="F407:H407"/>
    <mergeCell ref="K407:L407"/>
    <mergeCell ref="B409:C409"/>
    <mergeCell ref="B408:C408"/>
    <mergeCell ref="F408:H408"/>
    <mergeCell ref="F352:H352"/>
    <mergeCell ref="G354:H354"/>
    <mergeCell ref="G353:H353"/>
    <mergeCell ref="G355:H355"/>
    <mergeCell ref="G356:H356"/>
    <mergeCell ref="G357:H357"/>
    <mergeCell ref="F358:H358"/>
    <mergeCell ref="K310:L310"/>
    <mergeCell ref="B311:C311"/>
    <mergeCell ref="K311:L311"/>
    <mergeCell ref="B312:C312"/>
    <mergeCell ref="A316:N316"/>
    <mergeCell ref="A317:A318"/>
    <mergeCell ref="B317:B318"/>
    <mergeCell ref="C317:E317"/>
    <mergeCell ref="F317:F318"/>
    <mergeCell ref="G317:I317"/>
    <mergeCell ref="J317:J318"/>
    <mergeCell ref="K317:L317"/>
    <mergeCell ref="B310:C310"/>
    <mergeCell ref="K307:L307"/>
    <mergeCell ref="B308:C308"/>
    <mergeCell ref="F308:H308"/>
    <mergeCell ref="K308:L308"/>
    <mergeCell ref="B309:C309"/>
    <mergeCell ref="F309:H309"/>
    <mergeCell ref="K309:L309"/>
    <mergeCell ref="A278:N278"/>
    <mergeCell ref="A279:A280"/>
    <mergeCell ref="B279:B280"/>
    <mergeCell ref="C279:E279"/>
    <mergeCell ref="F279:F280"/>
    <mergeCell ref="G279:I279"/>
    <mergeCell ref="J279:J280"/>
    <mergeCell ref="K279:L279"/>
    <mergeCell ref="C280:D280"/>
    <mergeCell ref="B307:C307"/>
    <mergeCell ref="F307:H307"/>
    <mergeCell ref="C236:D236"/>
    <mergeCell ref="F260:H260"/>
    <mergeCell ref="B275:M275"/>
    <mergeCell ref="B235:B236"/>
    <mergeCell ref="C235:E235"/>
    <mergeCell ref="F235:F236"/>
    <mergeCell ref="G235:I235"/>
    <mergeCell ref="J235:J236"/>
    <mergeCell ref="K235:L235"/>
    <mergeCell ref="G264:H264"/>
    <mergeCell ref="G265:H265"/>
    <mergeCell ref="F266:H266"/>
    <mergeCell ref="C202:D202"/>
    <mergeCell ref="D215:D216"/>
    <mergeCell ref="B225:C225"/>
    <mergeCell ref="F225:H225"/>
    <mergeCell ref="K225:L225"/>
    <mergeCell ref="B226:C226"/>
    <mergeCell ref="F226:H226"/>
    <mergeCell ref="K226:L226"/>
    <mergeCell ref="A6:N6"/>
    <mergeCell ref="A7:A8"/>
    <mergeCell ref="B7:B8"/>
    <mergeCell ref="C7:E7"/>
    <mergeCell ref="F7:F8"/>
    <mergeCell ref="G7:I7"/>
    <mergeCell ref="J7:J8"/>
    <mergeCell ref="K7:L7"/>
    <mergeCell ref="F23:H23"/>
    <mergeCell ref="K23:L23"/>
    <mergeCell ref="F22:H22"/>
    <mergeCell ref="K22:L22"/>
    <mergeCell ref="B23:C23"/>
    <mergeCell ref="B120:M120"/>
    <mergeCell ref="B87:B88"/>
    <mergeCell ref="C87:E87"/>
    <mergeCell ref="J87:J88"/>
    <mergeCell ref="K87:L87"/>
    <mergeCell ref="G112:H112"/>
    <mergeCell ref="G113:H113"/>
    <mergeCell ref="G114:H114"/>
    <mergeCell ref="G115:H115"/>
    <mergeCell ref="G116:H116"/>
    <mergeCell ref="O7:O8"/>
    <mergeCell ref="B19:C19"/>
    <mergeCell ref="F19:H19"/>
    <mergeCell ref="K19:L19"/>
    <mergeCell ref="B20:C20"/>
    <mergeCell ref="F20:H20"/>
    <mergeCell ref="K20:L20"/>
    <mergeCell ref="B21:C21"/>
    <mergeCell ref="F21:H21"/>
    <mergeCell ref="K21:L21"/>
    <mergeCell ref="D11:D12"/>
    <mergeCell ref="F24:H24"/>
    <mergeCell ref="O48:O51"/>
    <mergeCell ref="B3:M3"/>
    <mergeCell ref="F182:H182"/>
    <mergeCell ref="J155:J156"/>
    <mergeCell ref="K155:L155"/>
    <mergeCell ref="F151:H151"/>
    <mergeCell ref="F148:H148"/>
    <mergeCell ref="F150:H150"/>
    <mergeCell ref="C156:D156"/>
    <mergeCell ref="D159:D160"/>
    <mergeCell ref="B124:B125"/>
    <mergeCell ref="C124:E124"/>
    <mergeCell ref="F124:F125"/>
    <mergeCell ref="G124:I124"/>
    <mergeCell ref="F78:H78"/>
    <mergeCell ref="F111:H111"/>
    <mergeCell ref="A86:N86"/>
    <mergeCell ref="A87:A88"/>
    <mergeCell ref="A57:A58"/>
    <mergeCell ref="A67:A68"/>
    <mergeCell ref="B22:C22"/>
    <mergeCell ref="J124:J125"/>
    <mergeCell ref="K124:L124"/>
    <mergeCell ref="F87:F88"/>
    <mergeCell ref="G87:I87"/>
    <mergeCell ref="K537:L537"/>
    <mergeCell ref="B538:C538"/>
    <mergeCell ref="A542:N542"/>
    <mergeCell ref="B508:M508"/>
    <mergeCell ref="A511:N511"/>
    <mergeCell ref="A512:A513"/>
    <mergeCell ref="B512:B513"/>
    <mergeCell ref="C512:E512"/>
    <mergeCell ref="F512:F513"/>
    <mergeCell ref="G512:I512"/>
    <mergeCell ref="J512:J513"/>
    <mergeCell ref="K512:L512"/>
    <mergeCell ref="C513:D513"/>
    <mergeCell ref="F619:H619"/>
    <mergeCell ref="K619:L619"/>
    <mergeCell ref="K620:L620"/>
    <mergeCell ref="B621:C621"/>
    <mergeCell ref="D516:D517"/>
    <mergeCell ref="D524:D525"/>
    <mergeCell ref="B533:C533"/>
    <mergeCell ref="F533:H533"/>
    <mergeCell ref="K533:L533"/>
    <mergeCell ref="B534:C534"/>
    <mergeCell ref="F534:H534"/>
    <mergeCell ref="K534:L534"/>
    <mergeCell ref="C543:E543"/>
    <mergeCell ref="F543:F544"/>
    <mergeCell ref="G543:I543"/>
    <mergeCell ref="J543:J544"/>
    <mergeCell ref="K543:L543"/>
    <mergeCell ref="C544:D544"/>
    <mergeCell ref="B535:C535"/>
    <mergeCell ref="F535:H535"/>
    <mergeCell ref="K535:L535"/>
    <mergeCell ref="B536:C536"/>
    <mergeCell ref="K536:L536"/>
    <mergeCell ref="B537:C537"/>
    <mergeCell ref="A628:A629"/>
    <mergeCell ref="B628:B629"/>
    <mergeCell ref="C628:E628"/>
    <mergeCell ref="F628:F629"/>
    <mergeCell ref="G628:I628"/>
    <mergeCell ref="J628:J629"/>
    <mergeCell ref="K628:L628"/>
    <mergeCell ref="B680:M680"/>
    <mergeCell ref="A590:A591"/>
    <mergeCell ref="B590:B591"/>
    <mergeCell ref="C590:E590"/>
    <mergeCell ref="F590:F591"/>
    <mergeCell ref="G590:I590"/>
    <mergeCell ref="J590:J591"/>
    <mergeCell ref="K590:L590"/>
    <mergeCell ref="K621:L621"/>
    <mergeCell ref="B622:C622"/>
    <mergeCell ref="K622:L622"/>
    <mergeCell ref="C591:D591"/>
    <mergeCell ref="D609:D610"/>
    <mergeCell ref="D614:D615"/>
    <mergeCell ref="B618:C618"/>
    <mergeCell ref="F618:H618"/>
    <mergeCell ref="K618:L618"/>
    <mergeCell ref="C738:D738"/>
    <mergeCell ref="C737:E737"/>
    <mergeCell ref="F737:F738"/>
    <mergeCell ref="G737:I737"/>
    <mergeCell ref="J737:J738"/>
    <mergeCell ref="A683:N683"/>
    <mergeCell ref="A684:A685"/>
    <mergeCell ref="B684:B685"/>
    <mergeCell ref="C684:E684"/>
    <mergeCell ref="F684:F685"/>
    <mergeCell ref="G684:I684"/>
    <mergeCell ref="J684:J685"/>
    <mergeCell ref="K684:L684"/>
    <mergeCell ref="B724:C724"/>
    <mergeCell ref="K724:L724"/>
    <mergeCell ref="B725:C725"/>
    <mergeCell ref="K725:L725"/>
    <mergeCell ref="B726:C726"/>
    <mergeCell ref="K726:L726"/>
    <mergeCell ref="D714:D715"/>
    <mergeCell ref="D707:D710"/>
    <mergeCell ref="E707:E708"/>
    <mergeCell ref="E709:E710"/>
    <mergeCell ref="I711:J711"/>
    <mergeCell ref="I772:J772"/>
    <mergeCell ref="O748:O751"/>
    <mergeCell ref="G817:H817"/>
    <mergeCell ref="F818:H818"/>
    <mergeCell ref="O786:O787"/>
    <mergeCell ref="C787:D787"/>
    <mergeCell ref="D794:D809"/>
    <mergeCell ref="G813:H813"/>
    <mergeCell ref="G814:H814"/>
    <mergeCell ref="G815:H815"/>
    <mergeCell ref="G816:H816"/>
    <mergeCell ref="C786:E786"/>
    <mergeCell ref="F786:F787"/>
    <mergeCell ref="G786:I786"/>
    <mergeCell ref="J786:J787"/>
    <mergeCell ref="K786:L786"/>
    <mergeCell ref="O757:O758"/>
    <mergeCell ref="C834:D834"/>
    <mergeCell ref="D849:D850"/>
    <mergeCell ref="B858:C858"/>
    <mergeCell ref="F858:H858"/>
    <mergeCell ref="K858:L858"/>
    <mergeCell ref="B829:M829"/>
    <mergeCell ref="A832:N832"/>
    <mergeCell ref="A833:A834"/>
    <mergeCell ref="B833:B834"/>
    <mergeCell ref="C833:E833"/>
    <mergeCell ref="F833:F834"/>
    <mergeCell ref="G833:I833"/>
    <mergeCell ref="J833:J834"/>
    <mergeCell ref="K833:L833"/>
    <mergeCell ref="B859:C859"/>
    <mergeCell ref="F859:H859"/>
    <mergeCell ref="K859:L859"/>
    <mergeCell ref="B860:C860"/>
    <mergeCell ref="F860:H860"/>
    <mergeCell ref="K860:L860"/>
    <mergeCell ref="B861:C861"/>
    <mergeCell ref="K861:L861"/>
    <mergeCell ref="B862:C862"/>
    <mergeCell ref="K862:L862"/>
    <mergeCell ref="B863:C863"/>
    <mergeCell ref="A867:N867"/>
    <mergeCell ref="A868:A869"/>
    <mergeCell ref="B868:B869"/>
    <mergeCell ref="C868:E868"/>
    <mergeCell ref="F868:F869"/>
    <mergeCell ref="G868:I868"/>
    <mergeCell ref="J868:J869"/>
    <mergeCell ref="K868:L868"/>
    <mergeCell ref="G900:H900"/>
    <mergeCell ref="G901:H901"/>
    <mergeCell ref="F902:H902"/>
    <mergeCell ref="O868:O869"/>
    <mergeCell ref="C869:D869"/>
    <mergeCell ref="D872:D873"/>
    <mergeCell ref="D876:D893"/>
    <mergeCell ref="F896:H896"/>
    <mergeCell ref="G897:H897"/>
    <mergeCell ref="G898:H898"/>
    <mergeCell ref="G899:H899"/>
    <mergeCell ref="C919:D919"/>
    <mergeCell ref="I926:J926"/>
    <mergeCell ref="D929:D932"/>
    <mergeCell ref="E929:E930"/>
    <mergeCell ref="E931:E932"/>
    <mergeCell ref="D922:D925"/>
    <mergeCell ref="B914:M914"/>
    <mergeCell ref="A917:N917"/>
    <mergeCell ref="A918:A919"/>
    <mergeCell ref="B918:B919"/>
    <mergeCell ref="C918:E918"/>
    <mergeCell ref="F918:F919"/>
    <mergeCell ref="G918:I918"/>
    <mergeCell ref="J918:J919"/>
    <mergeCell ref="K918:L918"/>
    <mergeCell ref="C959:D959"/>
    <mergeCell ref="I933:J933"/>
    <mergeCell ref="I934:J934"/>
    <mergeCell ref="D940:D942"/>
    <mergeCell ref="B945:C945"/>
    <mergeCell ref="F945:H945"/>
    <mergeCell ref="K945:L945"/>
    <mergeCell ref="B946:C946"/>
    <mergeCell ref="F946:H946"/>
    <mergeCell ref="K946:L946"/>
    <mergeCell ref="F991:H991"/>
    <mergeCell ref="G992:H992"/>
    <mergeCell ref="G993:H993"/>
    <mergeCell ref="G994:H994"/>
    <mergeCell ref="F995:H995"/>
    <mergeCell ref="A1000:N1000"/>
    <mergeCell ref="A1001:A1002"/>
    <mergeCell ref="B947:C947"/>
    <mergeCell ref="F947:H947"/>
    <mergeCell ref="K947:L947"/>
    <mergeCell ref="B948:C948"/>
    <mergeCell ref="K948:L948"/>
    <mergeCell ref="B949:C949"/>
    <mergeCell ref="K949:L949"/>
    <mergeCell ref="B950:C950"/>
    <mergeCell ref="A957:N957"/>
    <mergeCell ref="A958:A959"/>
    <mergeCell ref="B958:B959"/>
    <mergeCell ref="C958:E958"/>
    <mergeCell ref="F958:F959"/>
    <mergeCell ref="G958:I958"/>
    <mergeCell ref="J958:J959"/>
    <mergeCell ref="I989:J989"/>
    <mergeCell ref="K958:L958"/>
    <mergeCell ref="F1023:H1023"/>
    <mergeCell ref="O1047:O1048"/>
    <mergeCell ref="C1048:D1048"/>
    <mergeCell ref="G1025:H1025"/>
    <mergeCell ref="O1001:O1002"/>
    <mergeCell ref="C1002:D1002"/>
    <mergeCell ref="B1043:M1043"/>
    <mergeCell ref="A1046:N1046"/>
    <mergeCell ref="A1047:A1048"/>
    <mergeCell ref="B1047:B1048"/>
    <mergeCell ref="C1047:E1047"/>
    <mergeCell ref="F1047:F1048"/>
    <mergeCell ref="G1047:I1047"/>
    <mergeCell ref="J1047:J1048"/>
    <mergeCell ref="K1047:L1047"/>
    <mergeCell ref="B1001:B1002"/>
    <mergeCell ref="C1001:E1001"/>
    <mergeCell ref="F1001:F1002"/>
    <mergeCell ref="G1001:I1001"/>
    <mergeCell ref="J1001:J1002"/>
    <mergeCell ref="K1001:L1001"/>
    <mergeCell ref="F1064:H1064"/>
    <mergeCell ref="G1065:H1065"/>
    <mergeCell ref="G1066:H1066"/>
    <mergeCell ref="G1067:H1067"/>
    <mergeCell ref="F1068:H1068"/>
    <mergeCell ref="I1060:J1060"/>
    <mergeCell ref="I1061:J1061"/>
    <mergeCell ref="I1054:J1054"/>
    <mergeCell ref="D1057:D1059"/>
    <mergeCell ref="E1057:E1058"/>
    <mergeCell ref="B1073:M1073"/>
    <mergeCell ref="A1076:N1076"/>
    <mergeCell ref="A1077:A1078"/>
    <mergeCell ref="B1077:B1078"/>
    <mergeCell ref="C1077:E1077"/>
    <mergeCell ref="F1077:F1078"/>
    <mergeCell ref="G1077:I1077"/>
    <mergeCell ref="J1077:J1078"/>
    <mergeCell ref="K1077:L1077"/>
    <mergeCell ref="C1078:D1078"/>
    <mergeCell ref="D1089:D1090"/>
    <mergeCell ref="B1098:C1098"/>
    <mergeCell ref="F1098:H1098"/>
    <mergeCell ref="K1098:L1098"/>
    <mergeCell ref="B1099:C1099"/>
    <mergeCell ref="F1099:H1099"/>
    <mergeCell ref="K1099:L1099"/>
    <mergeCell ref="B1100:C1100"/>
    <mergeCell ref="F1100:H1100"/>
    <mergeCell ref="K1100:L1100"/>
    <mergeCell ref="B1101:C1101"/>
    <mergeCell ref="K1101:L1101"/>
    <mergeCell ref="B1102:C1102"/>
    <mergeCell ref="K1102:L1102"/>
    <mergeCell ref="O1108:O1109"/>
    <mergeCell ref="C1109:D1109"/>
    <mergeCell ref="D1112:D1113"/>
    <mergeCell ref="F1136:H1136"/>
    <mergeCell ref="B1103:C1103"/>
    <mergeCell ref="A1107:N1107"/>
    <mergeCell ref="A1108:A1109"/>
    <mergeCell ref="B1108:B1109"/>
    <mergeCell ref="C1108:E1108"/>
    <mergeCell ref="F1108:F1109"/>
    <mergeCell ref="G1108:I1108"/>
    <mergeCell ref="J1108:J1109"/>
    <mergeCell ref="K1108:L1108"/>
    <mergeCell ref="B1153:M1153"/>
    <mergeCell ref="A1156:N1156"/>
    <mergeCell ref="A1157:A1158"/>
    <mergeCell ref="B1157:B1158"/>
    <mergeCell ref="C1157:E1157"/>
    <mergeCell ref="F1157:F1158"/>
    <mergeCell ref="G1157:I1157"/>
    <mergeCell ref="J1157:J1158"/>
    <mergeCell ref="K1157:L1157"/>
    <mergeCell ref="K1187:L1187"/>
    <mergeCell ref="B1188:C1188"/>
    <mergeCell ref="K1188:L1188"/>
    <mergeCell ref="B1189:C1189"/>
    <mergeCell ref="K1189:L1189"/>
    <mergeCell ref="O1157:O1158"/>
    <mergeCell ref="C1158:D1158"/>
    <mergeCell ref="D1173:D1174"/>
    <mergeCell ref="B1185:C1185"/>
    <mergeCell ref="F1185:H1185"/>
    <mergeCell ref="K1185:L1185"/>
    <mergeCell ref="B1186:C1186"/>
    <mergeCell ref="F1186:H1186"/>
    <mergeCell ref="K1186:L1186"/>
    <mergeCell ref="C1241:E1241"/>
    <mergeCell ref="F1241:F1242"/>
    <mergeCell ref="G1241:I1241"/>
    <mergeCell ref="J1241:J1242"/>
    <mergeCell ref="C1196:D1196"/>
    <mergeCell ref="D1204:D1216"/>
    <mergeCell ref="F1219:H1219"/>
    <mergeCell ref="B1190:C1190"/>
    <mergeCell ref="A1194:N1194"/>
    <mergeCell ref="A1195:A1196"/>
    <mergeCell ref="B1195:B1196"/>
    <mergeCell ref="C1195:E1195"/>
    <mergeCell ref="F1195:F1196"/>
    <mergeCell ref="G1195:I1195"/>
    <mergeCell ref="J1195:J1196"/>
    <mergeCell ref="K1195:L1195"/>
    <mergeCell ref="K1241:L1241"/>
    <mergeCell ref="C1242:D1242"/>
    <mergeCell ref="K1269:L1269"/>
    <mergeCell ref="B1270:C1270"/>
    <mergeCell ref="K1270:L1270"/>
    <mergeCell ref="B1271:C1271"/>
    <mergeCell ref="K1271:L1271"/>
    <mergeCell ref="O1280:O1281"/>
    <mergeCell ref="C1281:D1281"/>
    <mergeCell ref="K1280:L1280"/>
    <mergeCell ref="D1257:D1258"/>
    <mergeCell ref="D1261:D1264"/>
    <mergeCell ref="B1267:C1267"/>
    <mergeCell ref="F1267:H1267"/>
    <mergeCell ref="K1267:L1267"/>
    <mergeCell ref="B1268:C1268"/>
    <mergeCell ref="F1268:H1268"/>
    <mergeCell ref="K1268:L1268"/>
    <mergeCell ref="E1261:E1262"/>
    <mergeCell ref="E1263:E1264"/>
    <mergeCell ref="I1247:J1247"/>
    <mergeCell ref="D1250:D1253"/>
    <mergeCell ref="I1254:J1254"/>
    <mergeCell ref="I1255:J1255"/>
    <mergeCell ref="I1314:J1314"/>
    <mergeCell ref="A1280:A1281"/>
    <mergeCell ref="B1280:B1281"/>
    <mergeCell ref="C1280:E1280"/>
    <mergeCell ref="F1280:F1281"/>
    <mergeCell ref="G1280:I1280"/>
    <mergeCell ref="J1280:J1281"/>
    <mergeCell ref="B1269:C1269"/>
    <mergeCell ref="F1269:H1269"/>
    <mergeCell ref="O1328:O1329"/>
    <mergeCell ref="C1329:D1329"/>
    <mergeCell ref="G1357:H1357"/>
    <mergeCell ref="G1358:H1358"/>
    <mergeCell ref="G1359:H1359"/>
    <mergeCell ref="G1360:H1360"/>
    <mergeCell ref="G1361:H1361"/>
    <mergeCell ref="A1327:N1327"/>
    <mergeCell ref="A1328:A1329"/>
    <mergeCell ref="B1328:B1329"/>
    <mergeCell ref="C1328:E1328"/>
    <mergeCell ref="F1328:F1329"/>
    <mergeCell ref="G1328:I1328"/>
    <mergeCell ref="J1328:J1329"/>
    <mergeCell ref="K1328:L1328"/>
    <mergeCell ref="O1379:O1380"/>
    <mergeCell ref="C1380:D1380"/>
    <mergeCell ref="D1386:D1388"/>
    <mergeCell ref="D1391:D1392"/>
    <mergeCell ref="B1400:C1400"/>
    <mergeCell ref="F1400:H1400"/>
    <mergeCell ref="K1400:L1400"/>
    <mergeCell ref="B1401:C1401"/>
    <mergeCell ref="F1401:H1401"/>
    <mergeCell ref="K1401:L1401"/>
    <mergeCell ref="B1379:B1380"/>
    <mergeCell ref="C1379:E1379"/>
    <mergeCell ref="F1379:F1380"/>
    <mergeCell ref="G1379:I1379"/>
    <mergeCell ref="J1379:J1380"/>
    <mergeCell ref="K1379:L1379"/>
    <mergeCell ref="O1410:O1411"/>
    <mergeCell ref="C1411:D1411"/>
    <mergeCell ref="F1431:H1431"/>
    <mergeCell ref="B24:C24"/>
    <mergeCell ref="B25:C25"/>
    <mergeCell ref="B26:C26"/>
    <mergeCell ref="B27:C27"/>
    <mergeCell ref="A32:N32"/>
    <mergeCell ref="A33:A34"/>
    <mergeCell ref="B33:B34"/>
    <mergeCell ref="C33:E33"/>
    <mergeCell ref="F33:F34"/>
    <mergeCell ref="G33:I33"/>
    <mergeCell ref="J33:J34"/>
    <mergeCell ref="K33:L33"/>
    <mergeCell ref="D163:D179"/>
    <mergeCell ref="A207:A208"/>
    <mergeCell ref="O33:O34"/>
    <mergeCell ref="B1405:C1405"/>
    <mergeCell ref="A1409:N1409"/>
    <mergeCell ref="A1410:A1411"/>
    <mergeCell ref="B1410:B1411"/>
    <mergeCell ref="C1410:E1410"/>
    <mergeCell ref="A48:A49"/>
    <mergeCell ref="A50:A51"/>
    <mergeCell ref="A53:A54"/>
    <mergeCell ref="A55:A56"/>
    <mergeCell ref="A59:A60"/>
    <mergeCell ref="A61:A62"/>
    <mergeCell ref="A63:A64"/>
    <mergeCell ref="O155:O156"/>
    <mergeCell ref="A154:N154"/>
    <mergeCell ref="A155:A156"/>
    <mergeCell ref="B155:B156"/>
    <mergeCell ref="C155:E155"/>
    <mergeCell ref="F155:F156"/>
    <mergeCell ref="G155:I155"/>
    <mergeCell ref="O124:O125"/>
    <mergeCell ref="C125:D125"/>
    <mergeCell ref="A123:N123"/>
    <mergeCell ref="A124:A125"/>
    <mergeCell ref="G75:H75"/>
    <mergeCell ref="G76:H76"/>
    <mergeCell ref="G77:H77"/>
    <mergeCell ref="F72:H72"/>
    <mergeCell ref="G73:H73"/>
    <mergeCell ref="F117:H117"/>
    <mergeCell ref="G74:H74"/>
    <mergeCell ref="G183:H183"/>
    <mergeCell ref="G185:H185"/>
    <mergeCell ref="G184:H184"/>
    <mergeCell ref="G186:H186"/>
    <mergeCell ref="G187:H187"/>
    <mergeCell ref="F188:H188"/>
    <mergeCell ref="G261:H261"/>
    <mergeCell ref="G262:H262"/>
    <mergeCell ref="G263:H263"/>
    <mergeCell ref="B197:M197"/>
    <mergeCell ref="A200:N200"/>
    <mergeCell ref="A201:A202"/>
    <mergeCell ref="B201:B202"/>
    <mergeCell ref="C201:E201"/>
    <mergeCell ref="F201:F202"/>
    <mergeCell ref="G201:I201"/>
    <mergeCell ref="J201:J202"/>
    <mergeCell ref="K201:L201"/>
    <mergeCell ref="B228:C228"/>
    <mergeCell ref="F228:H228"/>
    <mergeCell ref="K228:L228"/>
    <mergeCell ref="B229:C229"/>
    <mergeCell ref="F229:H229"/>
    <mergeCell ref="K229:L229"/>
    <mergeCell ref="F492:H492"/>
    <mergeCell ref="G493:H493"/>
    <mergeCell ref="G495:H495"/>
    <mergeCell ref="G496:H496"/>
    <mergeCell ref="G494:H494"/>
    <mergeCell ref="G497:H497"/>
    <mergeCell ref="F498:H498"/>
    <mergeCell ref="I704:J704"/>
    <mergeCell ref="C629:D629"/>
    <mergeCell ref="D638:D659"/>
    <mergeCell ref="F662:H662"/>
    <mergeCell ref="D547:D548"/>
    <mergeCell ref="F571:H571"/>
    <mergeCell ref="G573:H573"/>
    <mergeCell ref="G572:H572"/>
    <mergeCell ref="G574:H574"/>
    <mergeCell ref="G575:H575"/>
    <mergeCell ref="B586:M586"/>
    <mergeCell ref="A589:N589"/>
    <mergeCell ref="A543:A544"/>
    <mergeCell ref="B543:B544"/>
    <mergeCell ref="C685:D685"/>
    <mergeCell ref="B623:C623"/>
    <mergeCell ref="A627:N627"/>
    <mergeCell ref="I712:J712"/>
    <mergeCell ref="F620:H620"/>
    <mergeCell ref="B620:C620"/>
    <mergeCell ref="K1410:L1410"/>
    <mergeCell ref="G576:H576"/>
    <mergeCell ref="F577:H577"/>
    <mergeCell ref="G664:H664"/>
    <mergeCell ref="G663:H663"/>
    <mergeCell ref="G665:H665"/>
    <mergeCell ref="G666:H666"/>
    <mergeCell ref="G667:H667"/>
    <mergeCell ref="F668:H668"/>
    <mergeCell ref="F812:H812"/>
    <mergeCell ref="A785:N785"/>
    <mergeCell ref="A786:A787"/>
    <mergeCell ref="B786:B787"/>
    <mergeCell ref="B727:C727"/>
    <mergeCell ref="K727:L727"/>
    <mergeCell ref="B728:C728"/>
    <mergeCell ref="K728:L728"/>
    <mergeCell ref="B729:C729"/>
    <mergeCell ref="A736:N736"/>
    <mergeCell ref="A737:A738"/>
    <mergeCell ref="B737:B738"/>
    <mergeCell ref="K737:L737"/>
    <mergeCell ref="G1435:H1435"/>
    <mergeCell ref="G1436:H1436"/>
    <mergeCell ref="F1437:H1437"/>
    <mergeCell ref="G1141:H1141"/>
    <mergeCell ref="F1142:H1142"/>
    <mergeCell ref="G1220:H1220"/>
    <mergeCell ref="G1221:H1221"/>
    <mergeCell ref="G1222:H1222"/>
    <mergeCell ref="G1223:H1223"/>
    <mergeCell ref="G1224:H1224"/>
    <mergeCell ref="F1225:H1225"/>
    <mergeCell ref="F1356:H1356"/>
    <mergeCell ref="B1375:M1375"/>
    <mergeCell ref="A1378:N1378"/>
    <mergeCell ref="A1379:A1380"/>
    <mergeCell ref="B1272:C1272"/>
    <mergeCell ref="A1279:N1279"/>
    <mergeCell ref="F1410:F1411"/>
    <mergeCell ref="G1410:I1410"/>
    <mergeCell ref="J1410:J1411"/>
    <mergeCell ref="F1362:H1362"/>
    <mergeCell ref="G1432:H1432"/>
    <mergeCell ref="G1433:H1433"/>
    <mergeCell ref="G1434:H1434"/>
    <mergeCell ref="G1026:H1026"/>
    <mergeCell ref="G1024:H1024"/>
    <mergeCell ref="G1027:H1027"/>
    <mergeCell ref="G1028:H1028"/>
    <mergeCell ref="F1029:H1029"/>
    <mergeCell ref="G1137:H1137"/>
    <mergeCell ref="G1138:H1138"/>
    <mergeCell ref="G1139:H1139"/>
    <mergeCell ref="G1140:H1140"/>
    <mergeCell ref="B1237:M1237"/>
    <mergeCell ref="A1240:N1240"/>
    <mergeCell ref="A1241:A1242"/>
    <mergeCell ref="B1241:B1242"/>
    <mergeCell ref="B1187:C1187"/>
    <mergeCell ref="F1187:H1187"/>
    <mergeCell ref="B1402:C1402"/>
    <mergeCell ref="K1403:L1403"/>
    <mergeCell ref="B1404:C1404"/>
    <mergeCell ref="K1404:L1404"/>
    <mergeCell ref="F1402:H1402"/>
    <mergeCell ref="K1402:L1402"/>
    <mergeCell ref="B1403:C1403"/>
    <mergeCell ref="A1291:A1292"/>
  </mergeCells>
  <phoneticPr fontId="3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Sheet2!$B$1:$B$38</xm:f>
          </x14:formula1>
          <xm:sqref>N1:N5 N1431:N1435 N939:N956 N740:N771 N133:N139 N1167:N1174 N1084:N1090 N1056:N1060 N1004:N1020 N593:N602 N990:N999 N833:N834 N687:N704 N399:N417 N631:N659 N604:N610 N519:N525 N282:N284 N377:N382 N291:N299 N210:N216 N1160:N1162 N1394:N1397 N1376:N1377 N1365:N1374 N1256:N1258 N717:N735 N1356:N1361 N1249:N1254 N1315:N1326 N1235:N1239 N961:N988 N1219:N1223 N286:N289 N1176:N1182 N1154:N1155 N1143:N1152 N921:N926 N1136:N1140 N1050:N1054 N1092:N1095 N1074:N1075 N1041:N1045 N935:N937 N1385:N1392 N928:N933 N912:N916 N204:N208 N896:N900 N1164:N1165 N852:N855 N830:N831 N819:N828 N713:N715 N812:N817 N706:N711 N773:N784 N678:N682 N1260:N1278 N612:N615 N587:N588 N515:N517 N463:N489 N527:N530 N509:N510 N395:N397 N19:N27 N320:N349 N384:N393 N447:N458 N368:N372 N127:N131 N1450:N1451 N301:N304 N276:N277 N422:N445 N260:N274 N158:N179 N218:N222 N198:N199 N17 N10:N15 N1382:N1383 N1080:N1082 N90:N119 N121:N122 N1331:N1353 N1244:N1247 N1283:N1313 N871:N893 N1198:N1216 N1454:N1458 N1413:N1428 N238:N257 N1111:N1133 N789:N809 N837:N850 N182:N196 N352:N356 N492:N507 N571:N585 N662:N666 N1023:N1028 N1065:N1072 N37:N69 N1062 N546:N568 N141:N145 N7:N8 N72:N88 N124:N125 N155:N156 N201:N202 N235:N236 N279:N280 N317:N318 N374:N375 N419:N420 N460:N461 N512:N513 N543:N544 N590:N591 N628:N629 N684:N685 N737:N738 N786:N787 N868:N869 N918:N919 N958:N959 N1001:N1002 N1047:N1048 N1077:N1078 N1108:N1109 N1157:N1158 N1195:N1196 N1241:N1242 N1280:N1281 N1328:N1329 N1379:N1380 N1410:N1411 N1446:N1447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2043"/>
  <sheetViews>
    <sheetView topLeftCell="A969" zoomScale="70" zoomScaleNormal="70" workbookViewId="0">
      <selection activeCell="O997" sqref="O997:O999"/>
    </sheetView>
  </sheetViews>
  <sheetFormatPr defaultRowHeight="14.4" x14ac:dyDescent="0.3"/>
  <cols>
    <col min="1" max="1" width="3.88671875" customWidth="1"/>
    <col min="2" max="2" width="28.44140625" customWidth="1"/>
    <col min="3" max="3" width="4" customWidth="1"/>
    <col min="4" max="4" width="12" customWidth="1"/>
    <col min="5" max="5" width="10.44140625" style="1642" customWidth="1"/>
    <col min="6" max="6" width="5.33203125" style="658" customWidth="1"/>
    <col min="7" max="8" width="15.33203125" style="2027" customWidth="1"/>
    <col min="9" max="9" width="13.109375" customWidth="1"/>
    <col min="10" max="10" width="9.33203125" customWidth="1"/>
    <col min="11" max="11" width="14.5546875" customWidth="1"/>
    <col min="12" max="12" width="17" customWidth="1"/>
    <col min="13" max="13" width="15.109375" customWidth="1"/>
    <col min="14" max="14" width="12" customWidth="1"/>
    <col min="15" max="15" width="20" customWidth="1"/>
    <col min="16" max="16" width="18" customWidth="1"/>
    <col min="17" max="17" width="21.33203125" customWidth="1"/>
    <col min="18" max="18" width="33.5546875" style="18" customWidth="1"/>
    <col min="19" max="20" width="18.44140625" style="2672" customWidth="1"/>
    <col min="21" max="21" width="12.44140625" customWidth="1"/>
    <col min="22" max="22" width="14.5546875" customWidth="1"/>
    <col min="23" max="23" width="12.44140625" customWidth="1"/>
  </cols>
  <sheetData>
    <row r="1" spans="1:23" x14ac:dyDescent="0.3">
      <c r="A1" s="511"/>
      <c r="B1" s="523"/>
      <c r="C1" s="520"/>
      <c r="D1" s="596"/>
      <c r="E1" s="1727"/>
      <c r="F1" s="528"/>
      <c r="G1" s="2214"/>
      <c r="H1" s="2214"/>
      <c r="I1" s="511"/>
      <c r="J1" s="511"/>
      <c r="K1" s="580"/>
      <c r="L1" s="511"/>
      <c r="M1" s="511"/>
      <c r="N1" s="520"/>
      <c r="O1" s="511"/>
    </row>
    <row r="2" spans="1:23" x14ac:dyDescent="0.3">
      <c r="A2" s="511"/>
      <c r="B2" s="523"/>
      <c r="C2" s="520"/>
      <c r="D2" s="596"/>
      <c r="E2" s="1727"/>
      <c r="F2" s="528"/>
      <c r="G2" s="2214"/>
      <c r="H2" s="2214"/>
      <c r="I2" s="511"/>
      <c r="J2" s="511"/>
      <c r="K2" s="580"/>
      <c r="L2" s="511"/>
      <c r="M2" s="511"/>
      <c r="N2" s="520"/>
      <c r="O2" s="511"/>
    </row>
    <row r="3" spans="1:23" ht="24.6" x14ac:dyDescent="0.3">
      <c r="A3" s="45"/>
      <c r="B3" s="3128"/>
      <c r="C3" s="3128"/>
      <c r="D3" s="3128"/>
      <c r="E3" s="3128"/>
      <c r="F3" s="3128"/>
      <c r="G3" s="3128"/>
      <c r="H3" s="3128"/>
      <c r="I3" s="3128"/>
      <c r="J3" s="3128"/>
      <c r="K3" s="3128"/>
      <c r="L3" s="3128"/>
      <c r="M3" s="3128"/>
      <c r="N3" s="74"/>
      <c r="O3" s="27"/>
    </row>
    <row r="4" spans="1:23" x14ac:dyDescent="0.3">
      <c r="A4" s="511"/>
      <c r="B4" s="523"/>
      <c r="C4" s="520"/>
      <c r="D4" s="596"/>
      <c r="E4" s="1727"/>
      <c r="F4" s="528"/>
      <c r="G4" s="2214"/>
      <c r="H4" s="2214"/>
      <c r="I4" s="511"/>
      <c r="J4" s="511"/>
      <c r="K4" s="580"/>
      <c r="L4" s="511"/>
      <c r="M4" s="511"/>
      <c r="N4" s="520"/>
      <c r="O4" s="511"/>
    </row>
    <row r="5" spans="1:23" x14ac:dyDescent="0.3">
      <c r="A5" s="511"/>
      <c r="B5" s="523"/>
      <c r="C5" s="520"/>
      <c r="D5" s="596"/>
      <c r="E5" s="1727"/>
      <c r="F5" s="528"/>
      <c r="G5" s="2214"/>
      <c r="H5" s="2214"/>
      <c r="I5" s="511"/>
      <c r="J5" s="511"/>
      <c r="K5" s="580"/>
      <c r="L5" s="511"/>
      <c r="M5" s="511"/>
      <c r="N5" s="520"/>
      <c r="O5" s="511"/>
    </row>
    <row r="6" spans="1:23" ht="28.8" x14ac:dyDescent="0.3">
      <c r="A6" s="3086" t="s">
        <v>922</v>
      </c>
      <c r="B6" s="3086"/>
      <c r="C6" s="3086"/>
      <c r="D6" s="3086"/>
      <c r="E6" s="3086"/>
      <c r="F6" s="3086"/>
      <c r="G6" s="3086"/>
      <c r="H6" s="3086"/>
      <c r="I6" s="3086"/>
      <c r="J6" s="3086"/>
      <c r="K6" s="3086"/>
      <c r="L6" s="3086"/>
      <c r="M6" s="3086"/>
      <c r="N6" s="3086"/>
      <c r="O6" s="629" t="str">
        <f>'PDB Bill AMR'!$L$2</f>
        <v>Month August-2023</v>
      </c>
      <c r="R6" s="2083" t="s">
        <v>4084</v>
      </c>
      <c r="S6" s="2671" t="str">
        <f>O6</f>
        <v>Month August-2023</v>
      </c>
      <c r="T6" s="2671" t="s">
        <v>5037</v>
      </c>
      <c r="U6" s="1103" t="s">
        <v>15</v>
      </c>
      <c r="V6" s="1103" t="s">
        <v>4085</v>
      </c>
      <c r="W6" s="1103" t="s">
        <v>17</v>
      </c>
    </row>
    <row r="7" spans="1:23" ht="15.6" x14ac:dyDescent="0.3">
      <c r="A7" s="3087" t="s">
        <v>0</v>
      </c>
      <c r="B7" s="3089" t="s">
        <v>1</v>
      </c>
      <c r="C7" s="3091" t="s">
        <v>2</v>
      </c>
      <c r="D7" s="3092"/>
      <c r="E7" s="3093"/>
      <c r="F7" s="3223" t="s">
        <v>3</v>
      </c>
      <c r="G7" s="3091" t="s">
        <v>4</v>
      </c>
      <c r="H7" s="3093"/>
      <c r="I7" s="3068"/>
      <c r="J7" s="3096" t="s">
        <v>5</v>
      </c>
      <c r="K7" s="3091" t="s">
        <v>6</v>
      </c>
      <c r="L7" s="3093"/>
      <c r="M7" s="95" t="s">
        <v>805</v>
      </c>
      <c r="N7" s="96"/>
      <c r="O7" s="3067" t="s">
        <v>7</v>
      </c>
    </row>
    <row r="8" spans="1:23" ht="46.8" x14ac:dyDescent="0.3">
      <c r="A8" s="3088"/>
      <c r="B8" s="3090"/>
      <c r="C8" s="3084" t="s">
        <v>824</v>
      </c>
      <c r="D8" s="3085"/>
      <c r="E8" s="1728" t="s">
        <v>9</v>
      </c>
      <c r="F8" s="3224"/>
      <c r="G8" s="2218" t="str">
        <f>'NORTH-1'!G8</f>
        <v>Reading at 00.00hr 
01.08.2023</v>
      </c>
      <c r="H8" s="2218" t="str">
        <f>'NORTH-1'!H8</f>
        <v>Reading at 00.00hr 
01.09.2023</v>
      </c>
      <c r="I8" s="1" t="s">
        <v>10</v>
      </c>
      <c r="J8" s="3088"/>
      <c r="K8" s="1" t="s">
        <v>11</v>
      </c>
      <c r="L8" s="1" t="s">
        <v>12</v>
      </c>
      <c r="M8" s="508" t="s">
        <v>30</v>
      </c>
      <c r="N8" s="75" t="s">
        <v>41</v>
      </c>
      <c r="O8" s="3068"/>
      <c r="S8" s="2673">
        <v>15283200.000000071</v>
      </c>
      <c r="T8" s="2673">
        <v>15283200.000000071</v>
      </c>
      <c r="U8" s="33">
        <f>S8-T8</f>
        <v>0</v>
      </c>
      <c r="V8" s="1104">
        <f>U8/T8*100</f>
        <v>0</v>
      </c>
      <c r="W8" s="33" t="str">
        <f>IF(V8&gt;40,"FAULT",IF(V8&lt;-40,"CHECK","OK"))</f>
        <v>OK</v>
      </c>
    </row>
    <row r="9" spans="1:23" ht="15.6" x14ac:dyDescent="0.3">
      <c r="A9" s="594">
        <v>1</v>
      </c>
      <c r="B9" s="551">
        <v>2</v>
      </c>
      <c r="C9" s="551">
        <v>3</v>
      </c>
      <c r="D9" s="551">
        <v>4</v>
      </c>
      <c r="E9" s="551">
        <v>5</v>
      </c>
      <c r="F9" s="2727">
        <v>6</v>
      </c>
      <c r="G9" s="2618">
        <f>'PDB Bill AMR'!$H$5</f>
        <v>8</v>
      </c>
      <c r="H9" s="2618">
        <f>'PDB Bill AMR'!$H$5</f>
        <v>8</v>
      </c>
      <c r="I9" s="594" t="s">
        <v>2021</v>
      </c>
      <c r="J9" s="594">
        <v>10</v>
      </c>
      <c r="K9" s="2623" t="s">
        <v>2022</v>
      </c>
      <c r="L9" s="2623" t="s">
        <v>5041</v>
      </c>
      <c r="M9" s="594">
        <v>13</v>
      </c>
      <c r="N9" s="594">
        <v>14</v>
      </c>
      <c r="O9" s="594">
        <v>15</v>
      </c>
    </row>
    <row r="10" spans="1:23" ht="15.6" x14ac:dyDescent="0.3">
      <c r="A10" s="10"/>
      <c r="B10" s="513" t="s">
        <v>4108</v>
      </c>
      <c r="C10" s="514"/>
      <c r="D10" s="514"/>
      <c r="E10" s="1729"/>
      <c r="F10" s="654"/>
      <c r="G10" s="2211"/>
      <c r="H10" s="2211"/>
      <c r="I10" s="514"/>
      <c r="J10" s="514"/>
      <c r="K10" s="573"/>
      <c r="L10" s="514"/>
      <c r="M10" s="515"/>
      <c r="N10" s="516"/>
      <c r="O10" s="7"/>
    </row>
    <row r="11" spans="1:23" ht="15.6" x14ac:dyDescent="0.3">
      <c r="A11" s="519"/>
      <c r="B11" s="98" t="s">
        <v>405</v>
      </c>
      <c r="C11" s="51">
        <v>132</v>
      </c>
      <c r="D11" s="3072" t="s">
        <v>446</v>
      </c>
      <c r="E11" s="1730">
        <v>50147584</v>
      </c>
      <c r="F11" s="3">
        <v>1</v>
      </c>
      <c r="G11" s="1156">
        <f>'PDB Bill AMR'!I55</f>
        <v>3181.3980000000001</v>
      </c>
      <c r="H11" s="1156">
        <f>'PDB Bill AMR'!J55</f>
        <v>3226.15</v>
      </c>
      <c r="I11" s="1156">
        <f>'PDB Bill AMR'!K55</f>
        <v>44.751999999999953</v>
      </c>
      <c r="J11" s="1161">
        <f>'PDB Bill AMR'!H55</f>
        <v>1920000</v>
      </c>
      <c r="K11" s="1151">
        <f>'PDB Bill AMR'!L55</f>
        <v>0</v>
      </c>
      <c r="L11" s="1158">
        <f>'PDB Bill AMR'!M55</f>
        <v>85923839.999999911</v>
      </c>
      <c r="M11" s="6"/>
      <c r="N11" s="76"/>
      <c r="O11" s="507"/>
    </row>
    <row r="12" spans="1:23" ht="15.6" x14ac:dyDescent="0.3">
      <c r="A12" s="519"/>
      <c r="B12" s="98" t="s">
        <v>404</v>
      </c>
      <c r="C12" s="51">
        <v>132</v>
      </c>
      <c r="D12" s="3127"/>
      <c r="E12" s="1730">
        <v>50147585</v>
      </c>
      <c r="F12" s="3">
        <v>1</v>
      </c>
      <c r="G12" s="1156">
        <f>'PDB Bill AMR'!I56</f>
        <v>3174.7869999999998</v>
      </c>
      <c r="H12" s="1156">
        <f>'PDB Bill AMR'!J56</f>
        <v>3218.346</v>
      </c>
      <c r="I12" s="1156">
        <f>'PDB Bill AMR'!K56</f>
        <v>43.559000000000196</v>
      </c>
      <c r="J12" s="1161">
        <f>'PDB Bill AMR'!H56</f>
        <v>1920000</v>
      </c>
      <c r="K12" s="1151">
        <f>'PDB Bill AMR'!L56</f>
        <v>0</v>
      </c>
      <c r="L12" s="1152">
        <f>'PDB Bill AMR'!M56</f>
        <v>83633280.000000373</v>
      </c>
      <c r="M12" s="15"/>
      <c r="N12" s="77"/>
      <c r="O12" s="507"/>
    </row>
    <row r="13" spans="1:23" ht="15.6" x14ac:dyDescent="0.3">
      <c r="A13" s="519"/>
      <c r="B13" s="93"/>
      <c r="C13" s="87"/>
      <c r="D13" s="87"/>
      <c r="E13" s="948"/>
      <c r="F13" s="655"/>
      <c r="G13" s="36"/>
      <c r="H13" s="36"/>
      <c r="I13" s="3157" t="s">
        <v>221</v>
      </c>
      <c r="J13" s="3158"/>
      <c r="K13" s="576">
        <f>SUM(K11:K12)</f>
        <v>0</v>
      </c>
      <c r="L13" s="92">
        <f>SUM(L11:L12)</f>
        <v>169557120.0000003</v>
      </c>
      <c r="M13" s="17"/>
      <c r="N13" s="79"/>
      <c r="O13" s="507"/>
    </row>
    <row r="14" spans="1:23" ht="15.6" x14ac:dyDescent="0.3">
      <c r="A14" s="519"/>
      <c r="B14" s="93"/>
      <c r="C14" s="87"/>
      <c r="D14" s="87"/>
      <c r="E14" s="948"/>
      <c r="F14" s="655"/>
      <c r="G14" s="36"/>
      <c r="H14" s="36"/>
      <c r="I14" s="545"/>
      <c r="J14" s="545" t="s">
        <v>28</v>
      </c>
      <c r="K14" s="577">
        <f>L13-K13</f>
        <v>169557120.0000003</v>
      </c>
      <c r="L14" s="39"/>
      <c r="M14" s="40"/>
      <c r="N14" s="520"/>
      <c r="O14" s="507"/>
    </row>
    <row r="15" spans="1:23" ht="15.6" x14ac:dyDescent="0.3">
      <c r="A15" s="519"/>
      <c r="B15" s="513" t="s">
        <v>4026</v>
      </c>
      <c r="C15" s="514"/>
      <c r="D15" s="514"/>
      <c r="E15" s="1731"/>
      <c r="F15" s="654"/>
      <c r="G15" s="2211"/>
      <c r="H15" s="2211"/>
      <c r="I15" s="514"/>
      <c r="J15" s="514"/>
      <c r="K15" s="573"/>
      <c r="L15" s="514"/>
      <c r="M15" s="515"/>
      <c r="N15" s="516"/>
      <c r="O15" s="507"/>
    </row>
    <row r="16" spans="1:23" ht="15.6" x14ac:dyDescent="0.3">
      <c r="A16" s="519"/>
      <c r="B16" s="98"/>
      <c r="C16" s="51"/>
      <c r="D16" s="3072"/>
      <c r="E16" s="3416"/>
      <c r="F16" s="3"/>
      <c r="G16" s="4"/>
      <c r="H16" s="4"/>
      <c r="I16" s="4">
        <f>H16-G16</f>
        <v>0</v>
      </c>
      <c r="J16" s="507"/>
      <c r="K16" s="574"/>
      <c r="L16" s="15"/>
      <c r="M16" s="15"/>
      <c r="N16" s="77"/>
      <c r="O16" s="507"/>
    </row>
    <row r="17" spans="1:16" ht="15.6" x14ac:dyDescent="0.3">
      <c r="A17" s="519"/>
      <c r="B17" s="98"/>
      <c r="C17" s="51"/>
      <c r="D17" s="3127"/>
      <c r="E17" s="3417"/>
      <c r="F17" s="3"/>
      <c r="G17" s="4"/>
      <c r="H17" s="4"/>
      <c r="I17" s="4">
        <f>H17-G17</f>
        <v>0</v>
      </c>
      <c r="J17" s="507"/>
      <c r="K17" s="574"/>
      <c r="L17" s="15"/>
      <c r="M17" s="15"/>
      <c r="N17" s="77"/>
      <c r="O17" s="507"/>
    </row>
    <row r="18" spans="1:16" ht="15.6" x14ac:dyDescent="0.3">
      <c r="A18" s="519"/>
      <c r="B18" s="98"/>
      <c r="C18" s="51"/>
      <c r="D18" s="3127"/>
      <c r="E18" s="3416"/>
      <c r="F18" s="3"/>
      <c r="G18" s="4"/>
      <c r="H18" s="4"/>
      <c r="I18" s="4">
        <f>H18-G18</f>
        <v>0</v>
      </c>
      <c r="J18" s="507"/>
      <c r="K18" s="574"/>
      <c r="L18" s="15"/>
      <c r="M18" s="15"/>
      <c r="N18" s="77"/>
      <c r="O18" s="507"/>
    </row>
    <row r="19" spans="1:16" ht="15.6" x14ac:dyDescent="0.3">
      <c r="A19" s="519"/>
      <c r="B19" s="98"/>
      <c r="C19" s="51"/>
      <c r="D19" s="3073"/>
      <c r="E19" s="3417"/>
      <c r="F19" s="3"/>
      <c r="G19" s="4"/>
      <c r="H19" s="4"/>
      <c r="I19" s="4">
        <f>H19-G19</f>
        <v>0</v>
      </c>
      <c r="J19" s="507"/>
      <c r="K19" s="575"/>
      <c r="L19" s="16"/>
      <c r="M19" s="16"/>
      <c r="N19" s="78"/>
      <c r="O19" s="507"/>
    </row>
    <row r="20" spans="1:16" ht="15.6" x14ac:dyDescent="0.3">
      <c r="A20" s="519"/>
      <c r="B20" s="93"/>
      <c r="C20" s="87"/>
      <c r="D20" s="87"/>
      <c r="E20" s="948"/>
      <c r="F20" s="655"/>
      <c r="G20" s="36"/>
      <c r="H20" s="36"/>
      <c r="I20" s="3157" t="s">
        <v>272</v>
      </c>
      <c r="J20" s="3158"/>
      <c r="K20" s="576">
        <f>SUM(K16:K19)</f>
        <v>0</v>
      </c>
      <c r="L20" s="92">
        <f>SUM(L16:L19)</f>
        <v>0</v>
      </c>
      <c r="M20" s="17"/>
      <c r="N20" s="79"/>
      <c r="O20" s="521"/>
    </row>
    <row r="21" spans="1:16" ht="15.6" x14ac:dyDescent="0.3">
      <c r="A21" s="519"/>
      <c r="B21" s="93"/>
      <c r="C21" s="87"/>
      <c r="D21" s="87"/>
      <c r="E21" s="948"/>
      <c r="F21" s="655"/>
      <c r="G21" s="36"/>
      <c r="H21" s="36"/>
      <c r="I21" s="3157" t="s">
        <v>28</v>
      </c>
      <c r="J21" s="3158"/>
      <c r="K21" s="577">
        <f>K14</f>
        <v>169557120.0000003</v>
      </c>
      <c r="L21" s="39"/>
      <c r="M21" s="41"/>
      <c r="N21" s="522"/>
      <c r="O21" s="521"/>
    </row>
    <row r="22" spans="1:16" ht="15.6" x14ac:dyDescent="0.3">
      <c r="A22" s="10"/>
      <c r="B22" s="532" t="s">
        <v>4027</v>
      </c>
      <c r="C22" s="533"/>
      <c r="D22" s="533"/>
      <c r="E22" s="1732"/>
      <c r="F22" s="656"/>
      <c r="G22" s="2216"/>
      <c r="H22" s="2216"/>
      <c r="I22" s="533"/>
      <c r="J22" s="533"/>
      <c r="K22" s="578"/>
      <c r="L22" s="533"/>
      <c r="M22" s="536"/>
      <c r="N22" s="534"/>
      <c r="O22" s="7"/>
    </row>
    <row r="23" spans="1:16" ht="15.6" x14ac:dyDescent="0.3">
      <c r="A23" s="519"/>
      <c r="B23" s="98" t="s">
        <v>4632</v>
      </c>
      <c r="C23" s="51">
        <v>132</v>
      </c>
      <c r="D23" s="941" t="s">
        <v>800</v>
      </c>
      <c r="E23" s="1730" t="s">
        <v>2315</v>
      </c>
      <c r="F23" s="3">
        <v>1</v>
      </c>
      <c r="G23" s="4">
        <v>8876.0400000000009</v>
      </c>
      <c r="H23" s="4">
        <v>8876.0400000000009</v>
      </c>
      <c r="I23" s="4">
        <f t="shared" ref="I23:I28" si="0">H23-G23</f>
        <v>0</v>
      </c>
      <c r="J23" s="507">
        <v>480000</v>
      </c>
      <c r="K23" s="574" t="s">
        <v>4675</v>
      </c>
      <c r="L23" s="15">
        <f>$K$635</f>
        <v>19670400.000000663</v>
      </c>
      <c r="M23" s="6"/>
      <c r="N23" s="76"/>
      <c r="O23" s="507" t="s">
        <v>5060</v>
      </c>
    </row>
    <row r="24" spans="1:16" ht="15.6" x14ac:dyDescent="0.3">
      <c r="A24" s="519"/>
      <c r="B24" s="98" t="s">
        <v>4633</v>
      </c>
      <c r="C24" s="51">
        <v>132</v>
      </c>
      <c r="D24" s="937"/>
      <c r="E24" s="1730" t="s">
        <v>2317</v>
      </c>
      <c r="F24" s="3">
        <v>1</v>
      </c>
      <c r="G24" s="4">
        <v>8884.9500000000007</v>
      </c>
      <c r="H24" s="4">
        <v>8925.9699999999993</v>
      </c>
      <c r="I24" s="4">
        <f t="shared" si="0"/>
        <v>41.019999999998618</v>
      </c>
      <c r="J24" s="507">
        <v>480000</v>
      </c>
      <c r="K24" s="574"/>
      <c r="L24" s="15">
        <f t="shared" ref="L24:L27" si="1">J24*I24*F24</f>
        <v>19689599.999999337</v>
      </c>
      <c r="M24" s="6"/>
      <c r="N24" s="76"/>
      <c r="O24" s="507"/>
    </row>
    <row r="25" spans="1:16" ht="15.6" x14ac:dyDescent="0.3">
      <c r="A25" s="519"/>
      <c r="B25" s="98" t="s">
        <v>4634</v>
      </c>
      <c r="C25" s="51">
        <v>132</v>
      </c>
      <c r="D25" s="937"/>
      <c r="E25" s="1730" t="s">
        <v>2175</v>
      </c>
      <c r="F25" s="3">
        <v>1</v>
      </c>
      <c r="G25" s="4">
        <v>1823.15</v>
      </c>
      <c r="H25" s="4">
        <v>1835.28</v>
      </c>
      <c r="I25" s="4">
        <f t="shared" si="0"/>
        <v>12.129999999999882</v>
      </c>
      <c r="J25" s="507">
        <v>1440000</v>
      </c>
      <c r="K25" s="574"/>
      <c r="L25" s="15">
        <f>J25*I25*F25</f>
        <v>17467199.999999829</v>
      </c>
      <c r="M25" s="6"/>
      <c r="N25" s="76"/>
      <c r="O25" s="507"/>
    </row>
    <row r="26" spans="1:16" ht="15.6" x14ac:dyDescent="0.3">
      <c r="A26" s="519"/>
      <c r="B26" s="98" t="s">
        <v>4635</v>
      </c>
      <c r="C26" s="51">
        <v>132</v>
      </c>
      <c r="D26" s="937"/>
      <c r="E26" s="1730" t="s">
        <v>2176</v>
      </c>
      <c r="F26" s="3">
        <v>1</v>
      </c>
      <c r="G26" s="4">
        <v>1625.76</v>
      </c>
      <c r="H26" s="4">
        <v>1633.75</v>
      </c>
      <c r="I26" s="4">
        <f t="shared" si="0"/>
        <v>7.9900000000000091</v>
      </c>
      <c r="J26" s="507">
        <v>1440000</v>
      </c>
      <c r="K26" s="574"/>
      <c r="L26" s="15">
        <f>J26*I26*F26</f>
        <v>11505600.000000013</v>
      </c>
      <c r="M26" s="6"/>
      <c r="N26" s="76"/>
      <c r="O26" s="507"/>
    </row>
    <row r="27" spans="1:16" ht="15.6" x14ac:dyDescent="0.3">
      <c r="A27" s="519"/>
      <c r="B27" s="98" t="s">
        <v>4636</v>
      </c>
      <c r="C27" s="51">
        <v>132</v>
      </c>
      <c r="D27" s="937"/>
      <c r="E27" s="1730" t="s">
        <v>2447</v>
      </c>
      <c r="F27" s="3">
        <v>1</v>
      </c>
      <c r="G27" s="4">
        <v>747732</v>
      </c>
      <c r="H27" s="4">
        <v>781080</v>
      </c>
      <c r="I27" s="4">
        <f t="shared" si="0"/>
        <v>33348</v>
      </c>
      <c r="J27" s="507">
        <v>1000</v>
      </c>
      <c r="K27" s="574"/>
      <c r="L27" s="15">
        <f t="shared" si="1"/>
        <v>33348000</v>
      </c>
      <c r="M27" s="15"/>
      <c r="N27" s="77"/>
      <c r="O27" s="507"/>
    </row>
    <row r="28" spans="1:16" ht="15.6" x14ac:dyDescent="0.3">
      <c r="A28" s="519"/>
      <c r="B28" s="100" t="s">
        <v>4637</v>
      </c>
      <c r="C28" s="51">
        <v>132</v>
      </c>
      <c r="D28" s="1154"/>
      <c r="E28" s="1733" t="s">
        <v>2450</v>
      </c>
      <c r="F28" s="3">
        <v>1</v>
      </c>
      <c r="G28" s="4">
        <v>560011</v>
      </c>
      <c r="H28" s="4">
        <v>585377</v>
      </c>
      <c r="I28" s="4">
        <f t="shared" si="0"/>
        <v>25366</v>
      </c>
      <c r="J28" s="667">
        <v>1000</v>
      </c>
      <c r="K28" s="574"/>
      <c r="L28" s="15">
        <f>J28*I28*F28</f>
        <v>25366000</v>
      </c>
      <c r="M28" s="15"/>
      <c r="N28" s="77"/>
      <c r="O28" s="507"/>
      <c r="P28" s="658"/>
    </row>
    <row r="29" spans="1:16" ht="15.6" x14ac:dyDescent="0.3">
      <c r="A29" s="519"/>
      <c r="B29" s="93"/>
      <c r="C29" s="87"/>
      <c r="D29" s="87"/>
      <c r="E29" s="948"/>
      <c r="F29" s="655"/>
      <c r="G29" s="36">
        <v>0</v>
      </c>
      <c r="H29" s="36">
        <v>0</v>
      </c>
      <c r="I29" s="36"/>
      <c r="J29" s="93" t="s">
        <v>262</v>
      </c>
      <c r="K29" s="577"/>
      <c r="L29" s="42">
        <f>SUM(L23:L28)</f>
        <v>127046799.99999984</v>
      </c>
      <c r="M29" s="521"/>
      <c r="N29" s="522"/>
      <c r="O29" s="507"/>
    </row>
    <row r="30" spans="1:16" ht="15.6" x14ac:dyDescent="0.3">
      <c r="A30" s="10"/>
      <c r="B30" s="532" t="s">
        <v>4025</v>
      </c>
      <c r="C30" s="533"/>
      <c r="D30" s="533"/>
      <c r="E30" s="1732"/>
      <c r="F30" s="656"/>
      <c r="G30" s="2216">
        <v>0</v>
      </c>
      <c r="H30" s="2216">
        <v>0</v>
      </c>
      <c r="I30" s="533"/>
      <c r="J30" s="533"/>
      <c r="K30" s="578"/>
      <c r="L30" s="533"/>
      <c r="M30" s="536"/>
      <c r="N30" s="534"/>
      <c r="O30" s="7"/>
    </row>
    <row r="31" spans="1:16" ht="15.6" x14ac:dyDescent="0.3">
      <c r="A31" s="519">
        <v>9</v>
      </c>
      <c r="B31" s="98" t="s">
        <v>2074</v>
      </c>
      <c r="C31" s="51">
        <v>132</v>
      </c>
      <c r="D31" s="938" t="s">
        <v>284</v>
      </c>
      <c r="E31" s="1730" t="s">
        <v>2075</v>
      </c>
      <c r="F31" s="3">
        <v>1</v>
      </c>
      <c r="G31" s="4">
        <v>0</v>
      </c>
      <c r="H31" s="4">
        <v>0</v>
      </c>
      <c r="I31" s="4">
        <f>H31-G31</f>
        <v>0</v>
      </c>
      <c r="J31" s="507">
        <v>1000</v>
      </c>
      <c r="K31" s="574"/>
      <c r="L31" s="15">
        <f>K52</f>
        <v>21274000</v>
      </c>
      <c r="M31" s="15"/>
      <c r="N31" s="76"/>
      <c r="O31" s="507" t="s">
        <v>2076</v>
      </c>
    </row>
    <row r="32" spans="1:16" ht="15.6" x14ac:dyDescent="0.3">
      <c r="A32" s="519">
        <v>10</v>
      </c>
      <c r="B32" s="98" t="s">
        <v>2077</v>
      </c>
      <c r="C32" s="51">
        <v>132</v>
      </c>
      <c r="D32" s="939" t="s">
        <v>284</v>
      </c>
      <c r="E32" s="1730" t="s">
        <v>2078</v>
      </c>
      <c r="F32" s="3">
        <v>1</v>
      </c>
      <c r="G32" s="4">
        <v>311836</v>
      </c>
      <c r="H32" s="4">
        <v>333277</v>
      </c>
      <c r="I32" s="4">
        <f>H32-G32</f>
        <v>21441</v>
      </c>
      <c r="J32" s="507">
        <v>1000</v>
      </c>
      <c r="K32" s="574"/>
      <c r="L32" s="15">
        <f>J32*I32*F32</f>
        <v>21441000</v>
      </c>
      <c r="M32" s="15"/>
      <c r="N32" s="76"/>
      <c r="O32" s="507">
        <f>L31+L32</f>
        <v>42715000</v>
      </c>
    </row>
    <row r="33" spans="1:23" ht="15.6" x14ac:dyDescent="0.3">
      <c r="A33" s="519"/>
      <c r="B33" s="93"/>
      <c r="C33" s="87"/>
      <c r="D33" s="87"/>
      <c r="E33" s="951"/>
      <c r="F33" s="657"/>
      <c r="G33" s="64"/>
      <c r="H33" s="64"/>
      <c r="I33" s="64"/>
      <c r="J33" s="93" t="s">
        <v>27</v>
      </c>
      <c r="K33" s="579"/>
      <c r="L33" s="42">
        <f>SUM(L31:L32)</f>
        <v>42715000</v>
      </c>
      <c r="M33" s="54"/>
      <c r="N33" s="76"/>
      <c r="O33" s="507"/>
    </row>
    <row r="34" spans="1:23" ht="15" thickBot="1" x14ac:dyDescent="0.35">
      <c r="A34" s="511"/>
      <c r="B34" s="523"/>
      <c r="C34" s="520"/>
      <c r="D34" s="596"/>
      <c r="K34" s="580"/>
      <c r="L34" s="511"/>
      <c r="M34" s="511"/>
      <c r="N34" s="520"/>
      <c r="O34" s="511"/>
    </row>
    <row r="35" spans="1:23" s="511" customFormat="1" x14ac:dyDescent="0.3">
      <c r="B35" s="3099" t="s">
        <v>807</v>
      </c>
      <c r="C35" s="3100"/>
      <c r="D35" s="561" t="s">
        <v>14</v>
      </c>
      <c r="E35" s="1642"/>
      <c r="F35" s="3101" t="s">
        <v>4014</v>
      </c>
      <c r="G35" s="3102"/>
      <c r="H35" s="3103"/>
      <c r="I35" s="561" t="s">
        <v>14</v>
      </c>
      <c r="K35" s="3105" t="s">
        <v>809</v>
      </c>
      <c r="L35" s="3106"/>
      <c r="M35" s="562" t="s">
        <v>14</v>
      </c>
      <c r="N35" s="520"/>
      <c r="R35" s="521"/>
      <c r="S35" s="2672"/>
      <c r="T35" s="2672"/>
    </row>
    <row r="36" spans="1:23" s="511" customFormat="1" x14ac:dyDescent="0.3">
      <c r="B36" s="3112" t="str">
        <f>B10</f>
        <v>MANIKNAGAR 230/132 KV SIDE (TARIFF POINT)</v>
      </c>
      <c r="C36" s="3113"/>
      <c r="D36" s="567">
        <f>K14</f>
        <v>169557120.0000003</v>
      </c>
      <c r="E36" s="1642"/>
      <c r="F36" s="3114" t="s">
        <v>810</v>
      </c>
      <c r="G36" s="3115"/>
      <c r="H36" s="3116"/>
      <c r="I36" s="567">
        <f>L29</f>
        <v>127046799.99999984</v>
      </c>
      <c r="K36" s="3167" t="s">
        <v>4014</v>
      </c>
      <c r="L36" s="3168"/>
      <c r="M36" s="565">
        <f>I37</f>
        <v>42510320.000000462</v>
      </c>
      <c r="N36" s="520"/>
      <c r="R36" s="521"/>
      <c r="S36" s="2672"/>
      <c r="T36" s="2672"/>
    </row>
    <row r="37" spans="1:23" s="511" customFormat="1" x14ac:dyDescent="0.3">
      <c r="B37" s="3112" t="s">
        <v>832</v>
      </c>
      <c r="C37" s="3113"/>
      <c r="D37" s="567"/>
      <c r="E37" s="1642"/>
      <c r="F37" s="3114" t="s">
        <v>4014</v>
      </c>
      <c r="G37" s="3115"/>
      <c r="H37" s="3116"/>
      <c r="I37" s="565">
        <f>D40-I36</f>
        <v>42510320.000000462</v>
      </c>
      <c r="K37" s="3121" t="s">
        <v>2034</v>
      </c>
      <c r="L37" s="3122"/>
      <c r="M37" s="1045">
        <f>K54</f>
        <v>42818000</v>
      </c>
      <c r="N37" s="520"/>
      <c r="R37" s="521"/>
      <c r="S37" s="2672"/>
      <c r="T37" s="2672"/>
    </row>
    <row r="38" spans="1:23" s="511" customFormat="1" x14ac:dyDescent="0.3">
      <c r="B38" s="3112" t="s">
        <v>833</v>
      </c>
      <c r="C38" s="3113"/>
      <c r="D38" s="567"/>
      <c r="E38" s="1642"/>
      <c r="F38" s="658"/>
      <c r="G38" s="2027"/>
      <c r="H38" s="2027"/>
      <c r="I38"/>
      <c r="K38" s="3167" t="s">
        <v>4012</v>
      </c>
      <c r="L38" s="3168"/>
      <c r="M38" s="567">
        <f>M36-M37</f>
        <v>-307679.99999953806</v>
      </c>
      <c r="N38" s="520"/>
      <c r="R38" s="521"/>
      <c r="S38" s="2674"/>
      <c r="T38" s="2674"/>
    </row>
    <row r="39" spans="1:23" s="511" customFormat="1" ht="15" thickBot="1" x14ac:dyDescent="0.35">
      <c r="B39" s="3112" t="s">
        <v>834</v>
      </c>
      <c r="C39" s="3113"/>
      <c r="D39" s="598"/>
      <c r="E39" s="1642"/>
      <c r="F39" s="658"/>
      <c r="G39" s="2027"/>
      <c r="H39" s="2027"/>
      <c r="I39"/>
      <c r="K39" s="3123" t="s">
        <v>268</v>
      </c>
      <c r="L39" s="3124"/>
      <c r="M39" s="1042">
        <f>M38/M36</f>
        <v>-7.2377719104333898E-3</v>
      </c>
      <c r="N39" s="520"/>
      <c r="R39" s="521"/>
      <c r="S39" s="2674"/>
      <c r="T39" s="2674"/>
    </row>
    <row r="40" spans="1:23" s="511" customFormat="1" x14ac:dyDescent="0.3">
      <c r="B40" s="3147" t="s">
        <v>4011</v>
      </c>
      <c r="C40" s="3148"/>
      <c r="D40" s="690">
        <f>SUM(D36:D39)</f>
        <v>169557120.0000003</v>
      </c>
      <c r="E40" s="1642"/>
      <c r="F40" s="658"/>
      <c r="G40" s="2027"/>
      <c r="H40" s="2027"/>
      <c r="I40"/>
      <c r="K40" s="580"/>
      <c r="N40" s="520"/>
      <c r="R40" s="521"/>
      <c r="S40" s="2674"/>
      <c r="T40" s="2674"/>
    </row>
    <row r="41" spans="1:23" s="511" customFormat="1" x14ac:dyDescent="0.3">
      <c r="B41"/>
      <c r="C41"/>
      <c r="D41"/>
      <c r="E41" s="1642"/>
      <c r="F41" s="658"/>
      <c r="G41" s="2027"/>
      <c r="H41" s="2027"/>
      <c r="I41"/>
      <c r="J41"/>
      <c r="K41" s="580"/>
      <c r="N41" s="520"/>
      <c r="R41" s="521"/>
      <c r="S41" s="2674"/>
      <c r="T41" s="2674"/>
    </row>
    <row r="42" spans="1:23" s="511" customFormat="1" x14ac:dyDescent="0.3">
      <c r="B42"/>
      <c r="C42"/>
      <c r="D42"/>
      <c r="E42" s="1642"/>
      <c r="F42" s="658"/>
      <c r="G42" s="2027"/>
      <c r="H42" s="2027"/>
      <c r="I42"/>
      <c r="J42"/>
      <c r="K42" s="580"/>
      <c r="N42" s="520"/>
      <c r="R42" s="521"/>
      <c r="S42" s="2674"/>
      <c r="T42" s="2674"/>
    </row>
    <row r="43" spans="1:23" s="511" customFormat="1" x14ac:dyDescent="0.3">
      <c r="B43"/>
      <c r="C43"/>
      <c r="D43"/>
      <c r="E43" s="1642"/>
      <c r="F43" s="658"/>
      <c r="G43" s="2213"/>
      <c r="H43" s="2213"/>
      <c r="I43" s="556"/>
      <c r="J43" s="557"/>
      <c r="K43" s="580"/>
      <c r="N43" s="520"/>
      <c r="R43" s="521"/>
      <c r="S43" s="2674"/>
      <c r="T43" s="2674"/>
    </row>
    <row r="44" spans="1:23" x14ac:dyDescent="0.3">
      <c r="A44" s="511"/>
      <c r="B44" s="523"/>
      <c r="C44" s="520"/>
      <c r="D44" s="596"/>
      <c r="G44" s="2213"/>
      <c r="H44" s="2213"/>
      <c r="I44" s="556"/>
      <c r="J44" s="557"/>
      <c r="K44" s="580"/>
      <c r="L44" s="511"/>
      <c r="M44" s="511"/>
      <c r="N44" s="520"/>
      <c r="O44" s="511"/>
      <c r="S44" s="2674"/>
      <c r="T44" s="2674"/>
    </row>
    <row r="45" spans="1:23" x14ac:dyDescent="0.3">
      <c r="A45" s="511"/>
      <c r="B45" s="523"/>
      <c r="C45" s="520"/>
      <c r="D45" s="596"/>
      <c r="G45" s="2213"/>
      <c r="H45" s="2213"/>
      <c r="I45" s="556"/>
      <c r="J45" s="557"/>
      <c r="K45" s="580"/>
      <c r="L45" s="511"/>
      <c r="M45" s="511"/>
      <c r="N45" s="520"/>
      <c r="O45" s="511"/>
      <c r="S45" s="2674"/>
      <c r="T45" s="2674"/>
    </row>
    <row r="46" spans="1:23" x14ac:dyDescent="0.3">
      <c r="A46" s="511"/>
      <c r="B46" s="523"/>
      <c r="C46" s="520"/>
      <c r="D46" s="596"/>
      <c r="E46" s="1727"/>
      <c r="F46" s="528"/>
      <c r="G46" s="2214"/>
      <c r="H46" s="2214"/>
      <c r="I46" s="511"/>
      <c r="J46" s="511"/>
      <c r="K46" s="580"/>
      <c r="L46" s="511"/>
      <c r="M46" s="511"/>
      <c r="N46" s="520"/>
      <c r="O46" s="511"/>
      <c r="S46" s="2674"/>
      <c r="T46" s="2674"/>
    </row>
    <row r="47" spans="1:23" ht="28.8" x14ac:dyDescent="0.3">
      <c r="A47" s="3086" t="s">
        <v>923</v>
      </c>
      <c r="B47" s="3086"/>
      <c r="C47" s="3086"/>
      <c r="D47" s="3086"/>
      <c r="E47" s="3086"/>
      <c r="F47" s="3086"/>
      <c r="G47" s="3086"/>
      <c r="H47" s="3086"/>
      <c r="I47" s="3086"/>
      <c r="J47" s="3086"/>
      <c r="K47" s="3086"/>
      <c r="L47" s="3086"/>
      <c r="M47" s="3086"/>
      <c r="N47" s="3086"/>
      <c r="O47" s="629" t="str">
        <f>$O$6</f>
        <v>Month August-2023</v>
      </c>
      <c r="R47" s="2083" t="s">
        <v>4084</v>
      </c>
      <c r="S47" s="2672" t="str">
        <f>O47</f>
        <v>Month August-2023</v>
      </c>
      <c r="T47" s="2672" t="s">
        <v>5037</v>
      </c>
      <c r="U47" s="1103" t="s">
        <v>15</v>
      </c>
      <c r="V47" s="1103" t="s">
        <v>4085</v>
      </c>
      <c r="W47" s="1103" t="s">
        <v>17</v>
      </c>
    </row>
    <row r="48" spans="1:23" ht="15.6" x14ac:dyDescent="0.3">
      <c r="A48" s="3087" t="s">
        <v>0</v>
      </c>
      <c r="B48" s="3089" t="s">
        <v>1</v>
      </c>
      <c r="C48" s="3091" t="s">
        <v>2</v>
      </c>
      <c r="D48" s="3092"/>
      <c r="E48" s="3093"/>
      <c r="F48" s="3223" t="s">
        <v>3</v>
      </c>
      <c r="G48" s="3091" t="s">
        <v>4</v>
      </c>
      <c r="H48" s="3093"/>
      <c r="I48" s="3068"/>
      <c r="J48" s="3096" t="s">
        <v>5</v>
      </c>
      <c r="K48" s="3091" t="s">
        <v>6</v>
      </c>
      <c r="L48" s="3068"/>
      <c r="M48" s="95" t="s">
        <v>29</v>
      </c>
      <c r="N48" s="96"/>
      <c r="O48" s="3067" t="s">
        <v>7</v>
      </c>
    </row>
    <row r="49" spans="1:24" ht="46.8" x14ac:dyDescent="0.3">
      <c r="A49" s="3149"/>
      <c r="B49" s="3151"/>
      <c r="C49" s="3084" t="s">
        <v>824</v>
      </c>
      <c r="D49" s="3085"/>
      <c r="E49" s="1734" t="s">
        <v>9</v>
      </c>
      <c r="F49" s="3257"/>
      <c r="G49" s="2218" t="str">
        <f>'NORTH-1'!G8</f>
        <v>Reading at 00.00hr 
01.08.2023</v>
      </c>
      <c r="H49" s="2218" t="str">
        <f>'NORTH-1'!H8</f>
        <v>Reading at 00.00hr 
01.09.2023</v>
      </c>
      <c r="I49" s="554" t="s">
        <v>10</v>
      </c>
      <c r="J49" s="3149"/>
      <c r="K49" s="554" t="s">
        <v>11</v>
      </c>
      <c r="L49" s="554" t="s">
        <v>12</v>
      </c>
      <c r="M49" s="592" t="s">
        <v>30</v>
      </c>
      <c r="N49" s="593" t="s">
        <v>41</v>
      </c>
      <c r="O49" s="3069"/>
      <c r="S49" s="2672">
        <v>15283200.000000071</v>
      </c>
      <c r="T49" s="2672">
        <v>15283200.000000071</v>
      </c>
      <c r="U49" s="33">
        <f>S49-T49</f>
        <v>0</v>
      </c>
      <c r="V49" s="1104">
        <f>U49/T49*100</f>
        <v>0</v>
      </c>
      <c r="W49" s="33" t="str">
        <f>IF(V49&gt;40,"FAULT",IF(V49&lt;-40,"CHECK","OK"))</f>
        <v>OK</v>
      </c>
    </row>
    <row r="50" spans="1:24" ht="15.6" x14ac:dyDescent="0.3">
      <c r="A50" s="594">
        <v>1</v>
      </c>
      <c r="B50" s="551">
        <v>2</v>
      </c>
      <c r="C50" s="551">
        <v>3</v>
      </c>
      <c r="D50" s="551">
        <v>4</v>
      </c>
      <c r="E50" s="551">
        <v>5</v>
      </c>
      <c r="F50" s="2727">
        <v>6</v>
      </c>
      <c r="G50" s="2618">
        <f>'PDB Bill AMR'!$H$5</f>
        <v>8</v>
      </c>
      <c r="H50" s="2618">
        <f>'PDB Bill AMR'!$H$5</f>
        <v>8</v>
      </c>
      <c r="I50" s="594" t="s">
        <v>2021</v>
      </c>
      <c r="J50" s="594">
        <v>10</v>
      </c>
      <c r="K50" s="2623" t="s">
        <v>2022</v>
      </c>
      <c r="L50" s="2623" t="s">
        <v>5041</v>
      </c>
      <c r="M50" s="594">
        <v>13</v>
      </c>
      <c r="N50" s="594">
        <v>14</v>
      </c>
      <c r="O50" s="594">
        <v>15</v>
      </c>
      <c r="S50" s="2671"/>
      <c r="T50" s="2671"/>
      <c r="U50" s="33"/>
      <c r="V50" s="1104"/>
      <c r="W50" s="33"/>
    </row>
    <row r="51" spans="1:24" ht="15.6" x14ac:dyDescent="0.3">
      <c r="A51" s="10"/>
      <c r="B51" s="513" t="s">
        <v>4931</v>
      </c>
      <c r="C51" s="514"/>
      <c r="D51" s="514"/>
      <c r="E51" s="1731"/>
      <c r="F51" s="654"/>
      <c r="G51" s="2211"/>
      <c r="H51" s="2211"/>
      <c r="I51" s="514"/>
      <c r="J51" s="514"/>
      <c r="K51" s="573"/>
      <c r="L51" s="514"/>
      <c r="M51" s="515"/>
      <c r="N51" s="516"/>
      <c r="O51" s="7"/>
      <c r="S51" s="2673"/>
      <c r="T51" s="2673"/>
      <c r="U51" s="33"/>
      <c r="V51" s="1104"/>
      <c r="W51" s="33"/>
    </row>
    <row r="52" spans="1:24" ht="15.6" x14ac:dyDescent="0.3">
      <c r="A52" s="519">
        <v>1</v>
      </c>
      <c r="B52" s="98" t="s">
        <v>2079</v>
      </c>
      <c r="C52" s="51">
        <v>33</v>
      </c>
      <c r="D52" s="934" t="s">
        <v>282</v>
      </c>
      <c r="E52" s="1145" t="s">
        <v>2080</v>
      </c>
      <c r="F52" s="3">
        <v>1</v>
      </c>
      <c r="G52" s="4">
        <v>51259</v>
      </c>
      <c r="H52" s="4">
        <v>72533</v>
      </c>
      <c r="I52" s="4">
        <f>H52-G52</f>
        <v>21274</v>
      </c>
      <c r="J52" s="507">
        <v>1000</v>
      </c>
      <c r="K52" s="574">
        <f>J52*I52*F52</f>
        <v>21274000</v>
      </c>
      <c r="L52" s="6"/>
      <c r="M52" s="6"/>
      <c r="N52" s="76"/>
      <c r="O52" s="507"/>
      <c r="U52" s="33"/>
      <c r="V52" s="1104"/>
      <c r="W52" s="33"/>
    </row>
    <row r="53" spans="1:24" ht="15.6" x14ac:dyDescent="0.3">
      <c r="A53" s="519">
        <v>8</v>
      </c>
      <c r="B53" s="98" t="s">
        <v>2081</v>
      </c>
      <c r="C53" s="51">
        <v>33</v>
      </c>
      <c r="D53" s="935" t="s">
        <v>282</v>
      </c>
      <c r="E53" s="1145" t="s">
        <v>2082</v>
      </c>
      <c r="F53" s="3">
        <v>1</v>
      </c>
      <c r="G53" s="4">
        <v>218841</v>
      </c>
      <c r="H53" s="4">
        <v>240385</v>
      </c>
      <c r="I53" s="4">
        <f>H53-G53</f>
        <v>21544</v>
      </c>
      <c r="J53" s="507">
        <v>1000</v>
      </c>
      <c r="K53" s="574">
        <f>F53*I53*J53</f>
        <v>21544000</v>
      </c>
      <c r="L53" s="6"/>
      <c r="M53" s="6"/>
      <c r="N53" s="76"/>
      <c r="O53" s="507"/>
      <c r="U53" s="33"/>
      <c r="V53" s="1104"/>
      <c r="W53" s="33"/>
    </row>
    <row r="54" spans="1:24" ht="15.6" x14ac:dyDescent="0.3">
      <c r="A54" s="519"/>
      <c r="B54" s="93"/>
      <c r="C54" s="87"/>
      <c r="D54" s="87"/>
      <c r="E54" s="948"/>
      <c r="F54" s="655"/>
      <c r="G54" s="36">
        <v>0</v>
      </c>
      <c r="H54" s="36">
        <v>0</v>
      </c>
      <c r="I54" s="36"/>
      <c r="J54" s="93" t="s">
        <v>27</v>
      </c>
      <c r="K54" s="1045">
        <f>SUM(K52:K53)</f>
        <v>42818000</v>
      </c>
      <c r="L54" s="39"/>
      <c r="M54" s="39">
        <f>SUM(M52:M53)</f>
        <v>0</v>
      </c>
      <c r="N54" s="76"/>
      <c r="O54" s="507"/>
      <c r="U54" s="33"/>
      <c r="V54" s="1104"/>
      <c r="W54" s="33"/>
    </row>
    <row r="55" spans="1:24" ht="15.6" x14ac:dyDescent="0.3">
      <c r="A55" s="519"/>
      <c r="B55" s="532" t="s">
        <v>4930</v>
      </c>
      <c r="C55" s="533"/>
      <c r="D55" s="533"/>
      <c r="E55" s="1732"/>
      <c r="F55" s="656"/>
      <c r="G55" s="2216">
        <v>0</v>
      </c>
      <c r="H55" s="2216">
        <v>0</v>
      </c>
      <c r="I55" s="533"/>
      <c r="J55" s="533"/>
      <c r="K55" s="578"/>
      <c r="L55" s="533"/>
      <c r="M55" s="536"/>
      <c r="N55" s="534"/>
      <c r="O55" s="507"/>
      <c r="U55" s="33"/>
      <c r="V55" s="1104"/>
      <c r="W55" s="33"/>
    </row>
    <row r="56" spans="1:24" ht="15.6" x14ac:dyDescent="0.3">
      <c r="A56" s="519"/>
      <c r="B56" s="544" t="s">
        <v>822</v>
      </c>
      <c r="C56" s="51"/>
      <c r="D56" s="941" t="s">
        <v>800</v>
      </c>
      <c r="E56" s="1145"/>
      <c r="F56" s="3"/>
      <c r="G56" s="4">
        <v>0</v>
      </c>
      <c r="H56" s="4">
        <v>0</v>
      </c>
      <c r="I56" s="5"/>
      <c r="J56" s="507"/>
      <c r="K56" s="574"/>
      <c r="L56" s="6"/>
      <c r="M56" s="6"/>
      <c r="N56" s="76"/>
      <c r="O56" s="1644"/>
      <c r="R56" s="18" t="str">
        <f t="shared" ref="R56:R71" si="2">B56</f>
        <v>33/11 KV Transforfers</v>
      </c>
      <c r="S56" s="2672">
        <f t="shared" ref="S56:S71" si="3">M56</f>
        <v>0</v>
      </c>
      <c r="T56" s="2672">
        <v>0</v>
      </c>
      <c r="U56" s="33">
        <f t="shared" ref="U56:U71" si="4">S56-T56</f>
        <v>0</v>
      </c>
      <c r="V56" s="1104" t="e">
        <f t="shared" ref="V56:V71" si="5">U56/T56*100</f>
        <v>#DIV/0!</v>
      </c>
      <c r="W56" s="33" t="e">
        <f t="shared" ref="W56:W71" si="6">IF(V56&gt;40,"FAULT",IF(V56&lt;-40,"CHECK","OK"))</f>
        <v>#DIV/0!</v>
      </c>
    </row>
    <row r="57" spans="1:24" ht="15.6" x14ac:dyDescent="0.3">
      <c r="A57" s="10">
        <v>4</v>
      </c>
      <c r="B57" s="1756" t="s">
        <v>2099</v>
      </c>
      <c r="C57" s="543">
        <v>33</v>
      </c>
      <c r="D57" s="937" t="s">
        <v>282</v>
      </c>
      <c r="E57" s="1735" t="s">
        <v>2100</v>
      </c>
      <c r="F57" s="3">
        <v>1</v>
      </c>
      <c r="G57" s="20">
        <v>202618</v>
      </c>
      <c r="H57" s="20">
        <v>202618</v>
      </c>
      <c r="I57" s="20">
        <f>H57-G57</f>
        <v>0</v>
      </c>
      <c r="J57" s="507">
        <v>2000</v>
      </c>
      <c r="K57" s="574"/>
      <c r="L57" s="21">
        <f>F57*I57*J57</f>
        <v>0</v>
      </c>
      <c r="M57" s="21">
        <f>L57*$K$72/$L$72</f>
        <v>0</v>
      </c>
      <c r="N57" s="80"/>
      <c r="O57" s="3065">
        <f>M60</f>
        <v>11989209.560169123</v>
      </c>
      <c r="P57" s="2895" t="s">
        <v>4541</v>
      </c>
      <c r="Q57" s="3340"/>
      <c r="R57" s="18" t="str">
        <f t="shared" si="2"/>
        <v>33 kV 10/14 MVA  Transformer-1</v>
      </c>
      <c r="S57" s="2672">
        <f t="shared" si="3"/>
        <v>0</v>
      </c>
      <c r="T57" s="2672">
        <v>0</v>
      </c>
      <c r="U57" s="33">
        <f t="shared" si="4"/>
        <v>0</v>
      </c>
      <c r="V57" s="1104" t="e">
        <f t="shared" si="5"/>
        <v>#DIV/0!</v>
      </c>
      <c r="W57" s="33" t="e">
        <f t="shared" si="6"/>
        <v>#DIV/0!</v>
      </c>
    </row>
    <row r="58" spans="1:24" ht="15.6" x14ac:dyDescent="0.3">
      <c r="A58" s="519"/>
      <c r="B58" s="98"/>
      <c r="C58" s="543">
        <v>11</v>
      </c>
      <c r="D58" s="937"/>
      <c r="E58" s="1735" t="s">
        <v>2101</v>
      </c>
      <c r="F58" s="3">
        <v>2</v>
      </c>
      <c r="G58" s="2670">
        <v>10067.799999999999</v>
      </c>
      <c r="H58" s="2670">
        <v>10073.299999999999</v>
      </c>
      <c r="I58" s="20">
        <f>H58-G58</f>
        <v>5.5</v>
      </c>
      <c r="J58" s="507">
        <v>4444</v>
      </c>
      <c r="K58" s="574" t="s">
        <v>292</v>
      </c>
      <c r="L58" s="652">
        <v>4126429.8988311393</v>
      </c>
      <c r="M58" s="21">
        <f t="shared" ref="M58:M70" si="7">L58*$K$72/$L$72</f>
        <v>4170531.0981276077</v>
      </c>
      <c r="N58" s="80"/>
      <c r="O58" s="3065"/>
      <c r="P58" s="2895"/>
      <c r="Q58" s="3340"/>
      <c r="R58" s="18">
        <f t="shared" si="2"/>
        <v>0</v>
      </c>
      <c r="S58" s="2672">
        <f t="shared" si="3"/>
        <v>4170531.0981276077</v>
      </c>
      <c r="T58" s="2672">
        <v>4161360.0577059365</v>
      </c>
      <c r="U58" s="33">
        <f t="shared" si="4"/>
        <v>9171.0404216712341</v>
      </c>
      <c r="V58" s="1104">
        <f t="shared" si="5"/>
        <v>0.22038565023203066</v>
      </c>
      <c r="W58" s="33" t="str">
        <f t="shared" si="6"/>
        <v>OK</v>
      </c>
      <c r="X58">
        <v>4161360.0577059365</v>
      </c>
    </row>
    <row r="59" spans="1:24" ht="15.6" x14ac:dyDescent="0.3">
      <c r="A59" s="507">
        <v>7</v>
      </c>
      <c r="B59" s="98" t="s">
        <v>2102</v>
      </c>
      <c r="C59" s="543">
        <v>33</v>
      </c>
      <c r="D59" s="937" t="s">
        <v>282</v>
      </c>
      <c r="E59" s="1735" t="s">
        <v>2103</v>
      </c>
      <c r="F59" s="3">
        <v>1</v>
      </c>
      <c r="G59" s="20">
        <v>381848</v>
      </c>
      <c r="H59" s="20">
        <v>385716</v>
      </c>
      <c r="I59" s="20">
        <f>H59-G59</f>
        <v>3868</v>
      </c>
      <c r="J59" s="507">
        <v>2000</v>
      </c>
      <c r="K59" s="574"/>
      <c r="L59" s="21">
        <f>F59*I59*J59</f>
        <v>7736000</v>
      </c>
      <c r="M59" s="21">
        <f t="shared" si="7"/>
        <v>7818678.4620415149</v>
      </c>
      <c r="N59" s="80"/>
      <c r="O59" s="3065"/>
      <c r="P59" s="2895"/>
      <c r="Q59" s="3340"/>
      <c r="R59" s="18" t="str">
        <f t="shared" si="2"/>
        <v>33 kV 20/28 MVA  Transformer-2</v>
      </c>
      <c r="S59" s="2672">
        <f t="shared" si="3"/>
        <v>7818678.4620415149</v>
      </c>
      <c r="T59" s="2672">
        <v>7339608.1461514188</v>
      </c>
      <c r="U59" s="33">
        <f t="shared" si="4"/>
        <v>479070.31589009613</v>
      </c>
      <c r="V59" s="1104">
        <f>U59/T59*100</f>
        <v>6.5271920019504091</v>
      </c>
      <c r="W59" s="33" t="str">
        <f t="shared" si="6"/>
        <v>OK</v>
      </c>
    </row>
    <row r="60" spans="1:24" ht="15" customHeight="1" x14ac:dyDescent="0.3">
      <c r="A60" s="507"/>
      <c r="B60" s="544" t="s">
        <v>823</v>
      </c>
      <c r="C60" s="87"/>
      <c r="D60" s="937"/>
      <c r="E60" s="948"/>
      <c r="F60" s="655"/>
      <c r="G60" s="36">
        <v>0</v>
      </c>
      <c r="H60" s="36">
        <v>0</v>
      </c>
      <c r="I60" s="36"/>
      <c r="J60" s="93" t="s">
        <v>27</v>
      </c>
      <c r="K60" s="574"/>
      <c r="L60" s="42">
        <f>SUM(L57:L59)</f>
        <v>11862429.89883114</v>
      </c>
      <c r="M60" s="42">
        <f>SUM(M57:M59)</f>
        <v>11989209.560169123</v>
      </c>
      <c r="N60" s="81"/>
      <c r="O60" s="1651"/>
      <c r="R60" s="18" t="str">
        <f t="shared" si="2"/>
        <v>33 KV Feeders</v>
      </c>
      <c r="S60" s="2672">
        <f t="shared" si="3"/>
        <v>11989209.560169123</v>
      </c>
      <c r="T60" s="2672">
        <v>11500968.203857355</v>
      </c>
      <c r="U60" s="33">
        <f t="shared" si="4"/>
        <v>488241.35631176829</v>
      </c>
      <c r="V60" s="1104">
        <f t="shared" si="5"/>
        <v>4.2452195994074229</v>
      </c>
      <c r="W60" s="33" t="str">
        <f t="shared" si="6"/>
        <v>OK</v>
      </c>
    </row>
    <row r="61" spans="1:24" ht="15.6" x14ac:dyDescent="0.3">
      <c r="A61" s="524">
        <v>2</v>
      </c>
      <c r="B61" s="98"/>
      <c r="C61" s="543">
        <v>33</v>
      </c>
      <c r="D61" s="937" t="s">
        <v>282</v>
      </c>
      <c r="E61" s="1735" t="s">
        <v>2084</v>
      </c>
      <c r="F61" s="3">
        <v>1</v>
      </c>
      <c r="G61" s="2220">
        <v>0</v>
      </c>
      <c r="H61" s="2220">
        <v>0</v>
      </c>
      <c r="I61" s="19">
        <f t="shared" ref="I61:I70" si="8">H61-G61</f>
        <v>0</v>
      </c>
      <c r="J61" s="507">
        <v>2000</v>
      </c>
      <c r="K61" s="581"/>
      <c r="L61" s="21">
        <f t="shared" ref="L61:L70" si="9">F61*I61*J61</f>
        <v>0</v>
      </c>
      <c r="M61" s="21">
        <f t="shared" si="7"/>
        <v>0</v>
      </c>
      <c r="N61" s="80"/>
      <c r="O61" s="3083">
        <f>M62+M69</f>
        <v>8747095.995034121</v>
      </c>
      <c r="P61" s="2895" t="s">
        <v>4542</v>
      </c>
      <c r="Q61" s="3340"/>
      <c r="R61" s="18">
        <f t="shared" si="2"/>
        <v>0</v>
      </c>
      <c r="S61" s="2672">
        <f t="shared" si="3"/>
        <v>0</v>
      </c>
      <c r="T61" s="2672">
        <v>0</v>
      </c>
      <c r="U61" s="33">
        <f t="shared" si="4"/>
        <v>0</v>
      </c>
      <c r="V61" s="1104" t="e">
        <f t="shared" si="5"/>
        <v>#DIV/0!</v>
      </c>
      <c r="W61" s="33" t="e">
        <f t="shared" si="6"/>
        <v>#DIV/0!</v>
      </c>
    </row>
    <row r="62" spans="1:24" ht="15.6" x14ac:dyDescent="0.3">
      <c r="A62" s="1346"/>
      <c r="B62" s="649" t="s">
        <v>2083</v>
      </c>
      <c r="C62" s="1347">
        <v>33</v>
      </c>
      <c r="D62" s="1348"/>
      <c r="E62" s="1736" t="s">
        <v>2085</v>
      </c>
      <c r="F62" s="660">
        <v>1</v>
      </c>
      <c r="G62" s="2217">
        <v>2452.59</v>
      </c>
      <c r="H62" s="2217">
        <v>2468.37</v>
      </c>
      <c r="I62" s="644">
        <f t="shared" si="8"/>
        <v>15.779999999999745</v>
      </c>
      <c r="J62" s="645">
        <v>270000</v>
      </c>
      <c r="K62" s="1350"/>
      <c r="L62" s="21">
        <f>F62*I62*J62</f>
        <v>4260599.9999999311</v>
      </c>
      <c r="M62" s="647">
        <f t="shared" si="7"/>
        <v>4306135.1415943047</v>
      </c>
      <c r="N62" s="80"/>
      <c r="O62" s="3389"/>
      <c r="P62" s="2895"/>
      <c r="Q62" s="3340"/>
      <c r="R62" s="18" t="str">
        <f t="shared" si="2"/>
        <v>33kV Motijheel-1 Feeder</v>
      </c>
      <c r="S62" s="2672">
        <f t="shared" si="3"/>
        <v>4306135.1415943047</v>
      </c>
      <c r="T62" s="2672">
        <v>7406166.835028382</v>
      </c>
      <c r="U62" s="33">
        <f t="shared" si="4"/>
        <v>-3100031.6934340773</v>
      </c>
      <c r="V62" s="1104">
        <f t="shared" si="5"/>
        <v>-41.857438030859555</v>
      </c>
      <c r="W62" s="33" t="str">
        <f t="shared" si="6"/>
        <v>CHECK</v>
      </c>
    </row>
    <row r="63" spans="1:24" ht="31.2" x14ac:dyDescent="0.3">
      <c r="A63" s="1346">
        <v>3</v>
      </c>
      <c r="B63" s="649" t="s">
        <v>2086</v>
      </c>
      <c r="C63" s="1347">
        <v>33</v>
      </c>
      <c r="D63" s="1348" t="s">
        <v>282</v>
      </c>
      <c r="E63" s="1736" t="s">
        <v>2087</v>
      </c>
      <c r="F63" s="660">
        <v>1</v>
      </c>
      <c r="G63" s="2217">
        <v>207821</v>
      </c>
      <c r="H63" s="2217">
        <v>207821</v>
      </c>
      <c r="I63" s="644">
        <f t="shared" si="8"/>
        <v>0</v>
      </c>
      <c r="J63" s="645">
        <v>2000</v>
      </c>
      <c r="K63" s="2079" t="s">
        <v>4675</v>
      </c>
      <c r="L63" s="652">
        <f>'NORTH-2'!$K$1182</f>
        <v>8936192</v>
      </c>
      <c r="M63" s="647">
        <f t="shared" si="7"/>
        <v>9031697.5081524923</v>
      </c>
      <c r="N63" s="80"/>
      <c r="O63" s="3389"/>
      <c r="P63" s="2895"/>
      <c r="Q63" s="3340"/>
      <c r="R63" s="18" t="str">
        <f t="shared" si="2"/>
        <v>33kV Mugdapara Hospital-1 Feeder</v>
      </c>
      <c r="S63" s="2672">
        <f t="shared" si="3"/>
        <v>9031697.5081524923</v>
      </c>
      <c r="T63" s="2672">
        <v>10222414.214226937</v>
      </c>
      <c r="U63" s="33">
        <f t="shared" si="4"/>
        <v>-1190716.7060744446</v>
      </c>
      <c r="V63" s="1104">
        <f t="shared" si="5"/>
        <v>-11.648096830367891</v>
      </c>
      <c r="W63" s="33" t="str">
        <f t="shared" si="6"/>
        <v>OK</v>
      </c>
    </row>
    <row r="64" spans="1:24" ht="15.6" x14ac:dyDescent="0.3">
      <c r="A64" s="524"/>
      <c r="B64" s="98"/>
      <c r="C64" s="543">
        <v>33</v>
      </c>
      <c r="D64" s="937"/>
      <c r="E64" s="1735">
        <v>38</v>
      </c>
      <c r="F64" s="3">
        <v>1</v>
      </c>
      <c r="G64" s="2220">
        <v>252376832</v>
      </c>
      <c r="H64" s="2220">
        <v>252376832</v>
      </c>
      <c r="I64" s="19">
        <f t="shared" si="8"/>
        <v>0</v>
      </c>
      <c r="J64" s="507">
        <v>1</v>
      </c>
      <c r="K64" s="582"/>
      <c r="L64" s="21">
        <f t="shared" si="9"/>
        <v>0</v>
      </c>
      <c r="M64" s="21">
        <f t="shared" si="7"/>
        <v>0</v>
      </c>
      <c r="N64" s="80"/>
      <c r="O64" s="3083">
        <f>M63+M66</f>
        <v>18113735.33906059</v>
      </c>
      <c r="P64" s="2895" t="s">
        <v>4543</v>
      </c>
      <c r="Q64" s="3340"/>
      <c r="R64" s="18">
        <f t="shared" si="2"/>
        <v>0</v>
      </c>
      <c r="S64" s="2672">
        <f t="shared" si="3"/>
        <v>0</v>
      </c>
      <c r="T64" s="2672">
        <v>0</v>
      </c>
      <c r="U64" s="33">
        <f t="shared" si="4"/>
        <v>0</v>
      </c>
      <c r="V64" s="1104" t="e">
        <f t="shared" si="5"/>
        <v>#DIV/0!</v>
      </c>
      <c r="W64" s="33" t="e">
        <f t="shared" si="6"/>
        <v>#DIV/0!</v>
      </c>
    </row>
    <row r="65" spans="1:23" ht="15.6" x14ac:dyDescent="0.3">
      <c r="A65" s="1346">
        <v>5</v>
      </c>
      <c r="B65" s="649" t="s">
        <v>2088</v>
      </c>
      <c r="C65" s="1347">
        <v>33</v>
      </c>
      <c r="D65" s="1348" t="s">
        <v>282</v>
      </c>
      <c r="E65" s="1737" t="s">
        <v>2089</v>
      </c>
      <c r="F65" s="660">
        <v>1</v>
      </c>
      <c r="G65" s="2217">
        <v>311310</v>
      </c>
      <c r="H65" s="2217">
        <v>311310</v>
      </c>
      <c r="I65" s="644">
        <f t="shared" si="8"/>
        <v>0</v>
      </c>
      <c r="J65" s="645">
        <v>2000</v>
      </c>
      <c r="K65" s="646"/>
      <c r="L65" s="647">
        <f t="shared" si="9"/>
        <v>0</v>
      </c>
      <c r="M65" s="647">
        <f t="shared" si="7"/>
        <v>0</v>
      </c>
      <c r="N65" s="80"/>
      <c r="O65" s="3389"/>
      <c r="P65" s="2895"/>
      <c r="Q65" s="3340"/>
      <c r="R65" s="18" t="str">
        <f t="shared" si="2"/>
        <v>33kV Kazla-1 Feeder</v>
      </c>
      <c r="S65" s="2672">
        <f t="shared" si="3"/>
        <v>0</v>
      </c>
      <c r="T65" s="2672">
        <v>0</v>
      </c>
      <c r="U65" s="33">
        <f t="shared" si="4"/>
        <v>0</v>
      </c>
      <c r="V65" s="1104" t="e">
        <f t="shared" si="5"/>
        <v>#DIV/0!</v>
      </c>
      <c r="W65" s="33" t="e">
        <f t="shared" si="6"/>
        <v>#DIV/0!</v>
      </c>
    </row>
    <row r="66" spans="1:23" ht="15.6" x14ac:dyDescent="0.3">
      <c r="A66" s="1346">
        <v>6</v>
      </c>
      <c r="B66" s="649" t="s">
        <v>2090</v>
      </c>
      <c r="C66" s="1347">
        <v>33</v>
      </c>
      <c r="D66" s="1348" t="s">
        <v>282</v>
      </c>
      <c r="E66" s="1737" t="s">
        <v>2091</v>
      </c>
      <c r="F66" s="660">
        <v>1</v>
      </c>
      <c r="G66" s="2217">
        <v>297786</v>
      </c>
      <c r="H66" s="2217">
        <v>302279</v>
      </c>
      <c r="I66" s="644">
        <f t="shared" si="8"/>
        <v>4493</v>
      </c>
      <c r="J66" s="645">
        <v>2000</v>
      </c>
      <c r="K66" s="1350"/>
      <c r="L66" s="647">
        <f t="shared" si="9"/>
        <v>8986000</v>
      </c>
      <c r="M66" s="647">
        <f t="shared" si="7"/>
        <v>9082037.8309080992</v>
      </c>
      <c r="N66" s="80"/>
      <c r="O66" s="3389"/>
      <c r="P66" s="2895"/>
      <c r="Q66" s="3340"/>
      <c r="R66" s="18" t="str">
        <f t="shared" si="2"/>
        <v>33kV Mugdapara Hospital-2 Feeder</v>
      </c>
      <c r="S66" s="2672">
        <f>M66</f>
        <v>9082037.8309080992</v>
      </c>
      <c r="T66" s="2672">
        <v>10235919.577279046</v>
      </c>
      <c r="U66" s="33">
        <f t="shared" si="4"/>
        <v>-1153881.746370947</v>
      </c>
      <c r="V66" s="1104">
        <f t="shared" si="5"/>
        <v>-11.27286842827732</v>
      </c>
      <c r="W66" s="33" t="str">
        <f t="shared" si="6"/>
        <v>OK</v>
      </c>
    </row>
    <row r="67" spans="1:23" ht="15.6" x14ac:dyDescent="0.3">
      <c r="A67" s="1346">
        <v>9</v>
      </c>
      <c r="B67" s="649" t="s">
        <v>2092</v>
      </c>
      <c r="C67" s="1347">
        <v>33</v>
      </c>
      <c r="D67" s="1348" t="s">
        <v>282</v>
      </c>
      <c r="E67" s="1737" t="s">
        <v>2093</v>
      </c>
      <c r="F67" s="660">
        <v>1</v>
      </c>
      <c r="G67" s="2217">
        <v>270635</v>
      </c>
      <c r="H67" s="2217">
        <v>272335</v>
      </c>
      <c r="I67" s="644">
        <f t="shared" si="8"/>
        <v>1700</v>
      </c>
      <c r="J67" s="645">
        <v>2000</v>
      </c>
      <c r="K67" s="646"/>
      <c r="L67" s="647">
        <f>F67*I67*J67</f>
        <v>3400000</v>
      </c>
      <c r="M67" s="647">
        <f t="shared" si="7"/>
        <v>3436337.4833171084</v>
      </c>
      <c r="N67" s="80"/>
      <c r="O67" s="3083">
        <f>M65+M68</f>
        <v>0</v>
      </c>
      <c r="P67" s="2895" t="s">
        <v>4544</v>
      </c>
      <c r="Q67" s="3340"/>
      <c r="R67" s="18" t="str">
        <f t="shared" si="2"/>
        <v>33kV  Khilgaon Feeder</v>
      </c>
      <c r="S67" s="2672">
        <f t="shared" si="3"/>
        <v>3436337.4833171084</v>
      </c>
      <c r="T67" s="2672">
        <v>7238761.6478531035</v>
      </c>
      <c r="U67" s="33">
        <f t="shared" si="4"/>
        <v>-3802424.1645359951</v>
      </c>
      <c r="V67" s="1104">
        <f t="shared" si="5"/>
        <v>-52.528655445696728</v>
      </c>
      <c r="W67" s="33" t="str">
        <f t="shared" si="6"/>
        <v>CHECK</v>
      </c>
    </row>
    <row r="68" spans="1:23" ht="15.6" x14ac:dyDescent="0.3">
      <c r="A68" s="1346">
        <v>10</v>
      </c>
      <c r="B68" s="641" t="s">
        <v>2094</v>
      </c>
      <c r="C68" s="1347">
        <v>33</v>
      </c>
      <c r="D68" s="1348" t="s">
        <v>282</v>
      </c>
      <c r="E68" s="1737" t="s">
        <v>2095</v>
      </c>
      <c r="F68" s="660">
        <v>1</v>
      </c>
      <c r="G68" s="2217">
        <v>525397</v>
      </c>
      <c r="H68" s="2217">
        <v>525397</v>
      </c>
      <c r="I68" s="644">
        <f t="shared" si="8"/>
        <v>0</v>
      </c>
      <c r="J68" s="645">
        <v>2000</v>
      </c>
      <c r="K68" s="650"/>
      <c r="L68" s="647">
        <f t="shared" si="9"/>
        <v>0</v>
      </c>
      <c r="M68" s="647">
        <f t="shared" si="7"/>
        <v>0</v>
      </c>
      <c r="N68" s="80"/>
      <c r="O68" s="3389"/>
      <c r="P68" s="2895"/>
      <c r="Q68" s="3340"/>
      <c r="R68" s="18" t="str">
        <f t="shared" si="2"/>
        <v>33kV Kazla-2 Feeder</v>
      </c>
      <c r="S68" s="2672">
        <f t="shared" si="3"/>
        <v>0</v>
      </c>
      <c r="T68" s="2672">
        <v>0</v>
      </c>
      <c r="U68" s="33">
        <f t="shared" si="4"/>
        <v>0</v>
      </c>
      <c r="V68" s="1104" t="e">
        <f t="shared" si="5"/>
        <v>#DIV/0!</v>
      </c>
      <c r="W68" s="33" t="e">
        <f t="shared" si="6"/>
        <v>#DIV/0!</v>
      </c>
    </row>
    <row r="69" spans="1:23" ht="15.6" x14ac:dyDescent="0.3">
      <c r="A69" s="1346">
        <v>11</v>
      </c>
      <c r="B69" s="649" t="s">
        <v>2096</v>
      </c>
      <c r="C69" s="1347">
        <v>33</v>
      </c>
      <c r="D69" s="1348" t="s">
        <v>282</v>
      </c>
      <c r="E69" s="1737" t="s">
        <v>2097</v>
      </c>
      <c r="F69" s="660">
        <v>1</v>
      </c>
      <c r="G69" s="2217">
        <v>281410</v>
      </c>
      <c r="H69" s="2217">
        <v>283607</v>
      </c>
      <c r="I69" s="644">
        <f t="shared" si="8"/>
        <v>2197</v>
      </c>
      <c r="J69" s="645">
        <v>2000</v>
      </c>
      <c r="K69" s="1360"/>
      <c r="L69" s="647">
        <f>F69*I69*J69</f>
        <v>4394000</v>
      </c>
      <c r="M69" s="647">
        <f t="shared" si="7"/>
        <v>4440960.8534398153</v>
      </c>
      <c r="N69" s="80"/>
      <c r="O69" s="3083">
        <f>M67</f>
        <v>3436337.4833171084</v>
      </c>
      <c r="P69" s="2895" t="s">
        <v>4545</v>
      </c>
      <c r="Q69" s="3340"/>
      <c r="R69" s="18" t="str">
        <f t="shared" si="2"/>
        <v>33kV Motijheel-2 Feeder</v>
      </c>
      <c r="S69" s="2672">
        <f t="shared" si="3"/>
        <v>4440960.8534398153</v>
      </c>
      <c r="T69" s="2672">
        <v>7587690.5319652762</v>
      </c>
      <c r="U69" s="33">
        <f t="shared" si="4"/>
        <v>-3146729.6785254609</v>
      </c>
      <c r="V69" s="1104">
        <f t="shared" si="5"/>
        <v>-41.471507901765087</v>
      </c>
      <c r="W69" s="33" t="str">
        <f t="shared" si="6"/>
        <v>CHECK</v>
      </c>
    </row>
    <row r="70" spans="1:23" ht="15.6" x14ac:dyDescent="0.3">
      <c r="A70" s="524">
        <v>12</v>
      </c>
      <c r="B70" s="99" t="s">
        <v>2098</v>
      </c>
      <c r="C70" s="543">
        <v>33</v>
      </c>
      <c r="D70" s="937" t="s">
        <v>282</v>
      </c>
      <c r="E70" s="1735">
        <v>80379618</v>
      </c>
      <c r="F70" s="3">
        <v>1</v>
      </c>
      <c r="G70" s="2217">
        <v>20947</v>
      </c>
      <c r="H70" s="2217">
        <v>21210</v>
      </c>
      <c r="I70" s="19">
        <f t="shared" si="8"/>
        <v>263</v>
      </c>
      <c r="J70" s="507">
        <v>2000</v>
      </c>
      <c r="K70" s="583"/>
      <c r="L70" s="21">
        <f t="shared" si="9"/>
        <v>526000</v>
      </c>
      <c r="M70" s="21">
        <f t="shared" si="7"/>
        <v>531621.62241905846</v>
      </c>
      <c r="N70" s="80" t="s">
        <v>92</v>
      </c>
      <c r="O70" s="3389"/>
      <c r="P70" s="2895"/>
      <c r="Q70" s="3340"/>
      <c r="R70" s="18" t="str">
        <f t="shared" si="2"/>
        <v>33kV Water Treatment Plant</v>
      </c>
      <c r="S70" s="2672">
        <f t="shared" si="3"/>
        <v>531621.62241905846</v>
      </c>
      <c r="T70" s="2672">
        <v>605078.98978989443</v>
      </c>
      <c r="U70" s="33">
        <f t="shared" si="4"/>
        <v>-73457.367370835971</v>
      </c>
      <c r="V70" s="1104">
        <f t="shared" si="5"/>
        <v>-12.140128579963264</v>
      </c>
      <c r="W70" s="33" t="str">
        <f t="shared" si="6"/>
        <v>OK</v>
      </c>
    </row>
    <row r="71" spans="1:23" ht="15.6" x14ac:dyDescent="0.3">
      <c r="A71" s="524"/>
      <c r="B71" s="94"/>
      <c r="C71" s="88"/>
      <c r="D71" s="88"/>
      <c r="E71" s="949"/>
      <c r="F71" s="659"/>
      <c r="G71" s="37"/>
      <c r="H71" s="37"/>
      <c r="I71" s="37"/>
      <c r="J71" s="93" t="s">
        <v>27</v>
      </c>
      <c r="K71" s="574"/>
      <c r="L71" s="42">
        <f>SUM(L61:L70)</f>
        <v>30502791.999999933</v>
      </c>
      <c r="M71" s="42">
        <f>SUM(M61:M70)</f>
        <v>30828790.439830877</v>
      </c>
      <c r="N71" s="81"/>
      <c r="O71" s="1648"/>
      <c r="R71" s="18">
        <f t="shared" si="2"/>
        <v>0</v>
      </c>
      <c r="S71" s="2672">
        <f t="shared" si="3"/>
        <v>30828790.439830877</v>
      </c>
      <c r="T71" s="2672">
        <v>43296031.796142645</v>
      </c>
      <c r="U71" s="33">
        <f t="shared" si="4"/>
        <v>-12467241.356311768</v>
      </c>
      <c r="V71" s="1104">
        <f t="shared" si="5"/>
        <v>-28.795344143807899</v>
      </c>
      <c r="W71" s="33" t="str">
        <f t="shared" si="6"/>
        <v>OK</v>
      </c>
    </row>
    <row r="72" spans="1:23" ht="20.399999999999999" x14ac:dyDescent="0.3">
      <c r="A72" s="524"/>
      <c r="B72" s="94"/>
      <c r="C72" s="88"/>
      <c r="D72" s="88"/>
      <c r="E72" s="949"/>
      <c r="F72" s="659"/>
      <c r="G72" s="37"/>
      <c r="H72" s="37"/>
      <c r="I72" s="3159" t="s">
        <v>38</v>
      </c>
      <c r="J72" s="3160"/>
      <c r="K72" s="576">
        <f>K54</f>
        <v>42818000</v>
      </c>
      <c r="L72" s="43">
        <f>L60+L71</f>
        <v>42365221.898831069</v>
      </c>
      <c r="M72" s="43">
        <f>M71+M60</f>
        <v>42818000</v>
      </c>
      <c r="N72" s="1110">
        <f>(M72-L72)/L72*100</f>
        <v>1.0687495093267136</v>
      </c>
      <c r="O72" s="28"/>
    </row>
    <row r="73" spans="1:23" x14ac:dyDescent="0.3">
      <c r="A73" s="511"/>
      <c r="B73" s="523"/>
      <c r="C73" s="520"/>
      <c r="D73" s="596"/>
      <c r="K73" s="580"/>
      <c r="L73" s="511"/>
      <c r="M73" s="511"/>
      <c r="N73" s="520"/>
      <c r="O73" s="511"/>
    </row>
    <row r="74" spans="1:23" ht="15.6" x14ac:dyDescent="0.3">
      <c r="A74" s="511"/>
      <c r="D74" s="600"/>
      <c r="F74" s="3107" t="s">
        <v>815</v>
      </c>
      <c r="G74" s="3108"/>
      <c r="H74" s="3109"/>
      <c r="I74" s="555" t="s">
        <v>14</v>
      </c>
      <c r="J74" s="511"/>
      <c r="L74" s="1006"/>
      <c r="M74" s="511"/>
      <c r="N74" s="520"/>
      <c r="O74" s="511"/>
    </row>
    <row r="75" spans="1:23" ht="15.6" x14ac:dyDescent="0.3">
      <c r="A75" s="511"/>
      <c r="D75" s="600"/>
      <c r="F75" s="77" t="s">
        <v>92</v>
      </c>
      <c r="G75" s="3298" t="s">
        <v>4068</v>
      </c>
      <c r="H75" s="3298"/>
      <c r="I75" s="1643">
        <f>M70</f>
        <v>531621.62241905846</v>
      </c>
      <c r="J75" s="511"/>
      <c r="L75" s="511"/>
      <c r="M75" s="511"/>
      <c r="N75" s="520"/>
      <c r="O75" s="511"/>
    </row>
    <row r="76" spans="1:23" ht="15.6" x14ac:dyDescent="0.3">
      <c r="A76" s="511"/>
      <c r="D76" s="600"/>
      <c r="F76" s="77"/>
      <c r="G76" s="3298"/>
      <c r="H76" s="3298"/>
      <c r="I76" s="530"/>
      <c r="J76" s="511"/>
      <c r="L76" s="511"/>
      <c r="M76" s="511"/>
      <c r="N76" s="520"/>
      <c r="O76" s="511"/>
    </row>
    <row r="77" spans="1:23" ht="15.6" x14ac:dyDescent="0.3">
      <c r="A77" s="511"/>
      <c r="D77" s="600"/>
      <c r="F77" s="77"/>
      <c r="G77" s="3298"/>
      <c r="H77" s="3298"/>
      <c r="I77" s="530"/>
      <c r="J77" s="511"/>
      <c r="L77" s="511"/>
      <c r="M77" s="511"/>
      <c r="N77" s="520"/>
      <c r="O77" s="511"/>
    </row>
    <row r="78" spans="1:23" ht="15.6" x14ac:dyDescent="0.3">
      <c r="A78" s="511"/>
      <c r="D78" s="600"/>
      <c r="F78" s="77"/>
      <c r="G78" s="3298"/>
      <c r="H78" s="3298"/>
      <c r="I78" s="530"/>
      <c r="J78" s="511"/>
      <c r="L78" s="511"/>
      <c r="M78" s="511"/>
      <c r="N78" s="520"/>
      <c r="O78" s="511"/>
    </row>
    <row r="79" spans="1:23" ht="15.6" x14ac:dyDescent="0.3">
      <c r="A79" s="511"/>
      <c r="B79" s="523"/>
      <c r="C79" s="520"/>
      <c r="D79" s="596"/>
      <c r="F79" s="2728"/>
      <c r="G79" s="3298"/>
      <c r="H79" s="3298"/>
      <c r="I79" s="530"/>
      <c r="J79" s="511"/>
      <c r="L79" s="511"/>
      <c r="M79" s="511"/>
      <c r="N79" s="520"/>
      <c r="O79" s="511"/>
    </row>
    <row r="80" spans="1:23" ht="15.6" x14ac:dyDescent="0.3">
      <c r="A80" s="511"/>
      <c r="B80" s="523"/>
      <c r="C80" s="520"/>
      <c r="D80" s="596"/>
      <c r="F80" s="3175" t="s">
        <v>199</v>
      </c>
      <c r="G80" s="3176"/>
      <c r="H80" s="3177"/>
      <c r="I80" s="540">
        <f>SUM(I75:I79)</f>
        <v>531621.62241905846</v>
      </c>
      <c r="J80" s="42">
        <f>M70-I80</f>
        <v>0</v>
      </c>
      <c r="L80" s="511"/>
      <c r="M80" s="511"/>
      <c r="N80" s="520"/>
      <c r="O80" s="511"/>
    </row>
    <row r="81" spans="1:23" x14ac:dyDescent="0.3">
      <c r="A81" s="511"/>
      <c r="B81" s="523"/>
      <c r="C81" s="520"/>
      <c r="D81" s="596"/>
      <c r="L81" s="511"/>
      <c r="M81" s="511"/>
      <c r="N81" s="520"/>
      <c r="O81" s="511"/>
    </row>
    <row r="82" spans="1:23" x14ac:dyDescent="0.3">
      <c r="A82" s="511"/>
      <c r="B82" s="523"/>
      <c r="C82" s="520"/>
      <c r="D82" s="596"/>
      <c r="E82" s="1727"/>
      <c r="L82" s="511"/>
      <c r="M82" s="511"/>
      <c r="N82" s="520"/>
      <c r="O82" s="511"/>
    </row>
    <row r="83" spans="1:23" x14ac:dyDescent="0.3">
      <c r="A83" s="511"/>
      <c r="B83" s="523"/>
      <c r="C83" s="520"/>
      <c r="D83" s="596"/>
      <c r="E83" s="1727"/>
      <c r="L83" s="511"/>
      <c r="M83" s="511"/>
      <c r="N83" s="520"/>
      <c r="O83" s="511"/>
    </row>
    <row r="84" spans="1:23" x14ac:dyDescent="0.3">
      <c r="A84" s="511"/>
      <c r="B84" s="523"/>
      <c r="C84" s="520"/>
      <c r="D84" s="596"/>
      <c r="E84" s="1727"/>
      <c r="F84" s="528"/>
      <c r="G84" s="2214"/>
      <c r="H84" s="2214"/>
      <c r="I84" s="511"/>
      <c r="J84" s="511"/>
      <c r="K84" s="580"/>
      <c r="L84" s="511"/>
      <c r="M84" s="511"/>
      <c r="N84" s="520"/>
      <c r="O84" s="511"/>
    </row>
    <row r="85" spans="1:23" ht="28.8" x14ac:dyDescent="0.3">
      <c r="A85" s="3086" t="s">
        <v>924</v>
      </c>
      <c r="B85" s="3086"/>
      <c r="C85" s="3086"/>
      <c r="D85" s="3086"/>
      <c r="E85" s="3086"/>
      <c r="F85" s="3086"/>
      <c r="G85" s="3086"/>
      <c r="H85" s="3086"/>
      <c r="I85" s="3086"/>
      <c r="J85" s="3086"/>
      <c r="K85" s="3086"/>
      <c r="L85" s="3086"/>
      <c r="M85" s="3086"/>
      <c r="N85" s="3086"/>
      <c r="O85" s="629" t="str">
        <f>$O$6</f>
        <v>Month August-2023</v>
      </c>
      <c r="R85" s="2083" t="s">
        <v>4084</v>
      </c>
      <c r="S85" s="2672" t="str">
        <f>O85</f>
        <v>Month August-2023</v>
      </c>
      <c r="T85" s="2672" t="s">
        <v>5037</v>
      </c>
      <c r="U85" s="1103" t="s">
        <v>15</v>
      </c>
      <c r="V85" s="1103" t="s">
        <v>4085</v>
      </c>
      <c r="W85" s="1103" t="s">
        <v>17</v>
      </c>
    </row>
    <row r="86" spans="1:23" ht="15.6" x14ac:dyDescent="0.3">
      <c r="A86" s="3087" t="s">
        <v>0</v>
      </c>
      <c r="B86" s="3089" t="s">
        <v>1</v>
      </c>
      <c r="C86" s="3091" t="s">
        <v>2</v>
      </c>
      <c r="D86" s="3092"/>
      <c r="E86" s="3093"/>
      <c r="F86" s="3223" t="s">
        <v>3</v>
      </c>
      <c r="G86" s="3091" t="s">
        <v>4</v>
      </c>
      <c r="H86" s="3093"/>
      <c r="I86" s="3068"/>
      <c r="J86" s="3096" t="s">
        <v>5</v>
      </c>
      <c r="K86" s="3091" t="s">
        <v>6</v>
      </c>
      <c r="L86" s="3068"/>
      <c r="M86" s="95" t="s">
        <v>29</v>
      </c>
      <c r="N86" s="96"/>
      <c r="O86" s="3067" t="s">
        <v>7</v>
      </c>
    </row>
    <row r="87" spans="1:23" ht="46.8" x14ac:dyDescent="0.3">
      <c r="A87" s="3088"/>
      <c r="B87" s="3090"/>
      <c r="C87" s="3084" t="s">
        <v>824</v>
      </c>
      <c r="D87" s="3085"/>
      <c r="E87" s="1728" t="s">
        <v>9</v>
      </c>
      <c r="F87" s="3224"/>
      <c r="G87" s="2218" t="str">
        <f>'NORTH-1'!G8</f>
        <v>Reading at 00.00hr 
01.08.2023</v>
      </c>
      <c r="H87" s="2218" t="str">
        <f>'NORTH-1'!H8</f>
        <v>Reading at 00.00hr 
01.09.2023</v>
      </c>
      <c r="I87" s="1" t="s">
        <v>10</v>
      </c>
      <c r="J87" s="3088"/>
      <c r="K87" s="1" t="s">
        <v>11</v>
      </c>
      <c r="L87" s="1" t="s">
        <v>12</v>
      </c>
      <c r="M87" s="508" t="s">
        <v>30</v>
      </c>
      <c r="N87" s="75" t="s">
        <v>41</v>
      </c>
      <c r="O87" s="3068"/>
      <c r="S87" s="2672">
        <v>15283200.000000071</v>
      </c>
      <c r="T87" s="2672">
        <v>15283200.000000071</v>
      </c>
      <c r="U87" s="33">
        <f>S87-T87</f>
        <v>0</v>
      </c>
      <c r="V87" s="1104">
        <f>U87/T87*100</f>
        <v>0</v>
      </c>
      <c r="W87" s="33" t="str">
        <f>IF(V87&gt;40,"FAULT",IF(V87&lt;-40,"CHECK","OK"))</f>
        <v>OK</v>
      </c>
    </row>
    <row r="88" spans="1:23" ht="15.6" x14ac:dyDescent="0.3">
      <c r="A88" s="594">
        <v>1</v>
      </c>
      <c r="B88" s="551">
        <v>2</v>
      </c>
      <c r="C88" s="551">
        <v>3</v>
      </c>
      <c r="D88" s="551">
        <v>4</v>
      </c>
      <c r="E88" s="551">
        <v>5</v>
      </c>
      <c r="F88" s="2727">
        <v>6</v>
      </c>
      <c r="G88" s="2618">
        <f>'PDB Bill AMR'!$H$5</f>
        <v>8</v>
      </c>
      <c r="H88" s="2618">
        <f>'PDB Bill AMR'!$H$5</f>
        <v>8</v>
      </c>
      <c r="I88" s="594" t="s">
        <v>2021</v>
      </c>
      <c r="J88" s="594">
        <v>10</v>
      </c>
      <c r="K88" s="2623" t="s">
        <v>2022</v>
      </c>
      <c r="L88" s="2623" t="s">
        <v>5041</v>
      </c>
      <c r="M88" s="594">
        <v>13</v>
      </c>
      <c r="N88" s="594">
        <v>14</v>
      </c>
      <c r="O88" s="594">
        <v>15</v>
      </c>
      <c r="U88" s="33"/>
      <c r="V88" s="1104"/>
      <c r="W88" s="33"/>
    </row>
    <row r="89" spans="1:23" ht="15.6" x14ac:dyDescent="0.3">
      <c r="A89" s="524"/>
      <c r="B89" s="513" t="s">
        <v>5055</v>
      </c>
      <c r="C89" s="514"/>
      <c r="D89" s="514"/>
      <c r="E89" s="1731"/>
      <c r="F89" s="654"/>
      <c r="G89" s="2211"/>
      <c r="H89" s="2211"/>
      <c r="I89" s="514"/>
      <c r="J89" s="514"/>
      <c r="K89" s="573"/>
      <c r="L89" s="514"/>
      <c r="M89" s="515"/>
      <c r="N89" s="516"/>
      <c r="O89" s="11"/>
      <c r="U89" s="33"/>
      <c r="V89" s="1104"/>
      <c r="W89" s="33"/>
    </row>
    <row r="90" spans="1:23" ht="15.6" x14ac:dyDescent="0.3">
      <c r="A90" s="507">
        <v>8</v>
      </c>
      <c r="B90" s="98" t="s">
        <v>2104</v>
      </c>
      <c r="C90" s="72">
        <v>11</v>
      </c>
      <c r="D90" s="943" t="s">
        <v>290</v>
      </c>
      <c r="E90" s="1145">
        <v>6604357</v>
      </c>
      <c r="F90" s="3">
        <v>1</v>
      </c>
      <c r="G90" s="4">
        <v>5424.13</v>
      </c>
      <c r="H90" s="4">
        <v>5472.21</v>
      </c>
      <c r="I90" s="20">
        <f>H90-G90</f>
        <v>48.079999999999927</v>
      </c>
      <c r="J90" s="507">
        <v>160000</v>
      </c>
      <c r="K90" s="585">
        <f>F90*I90*J90</f>
        <v>7692799.9999999888</v>
      </c>
      <c r="L90" s="21"/>
      <c r="M90" s="21">
        <f>K90*$M$60/$K$92</f>
        <v>11913505.033849098</v>
      </c>
      <c r="N90" s="81"/>
      <c r="O90" s="11"/>
      <c r="U90" s="33"/>
      <c r="V90" s="1104"/>
      <c r="W90" s="33"/>
    </row>
    <row r="91" spans="1:23" ht="15.6" x14ac:dyDescent="0.3">
      <c r="A91" s="507">
        <v>9</v>
      </c>
      <c r="B91" s="1756" t="s">
        <v>2105</v>
      </c>
      <c r="C91" s="72">
        <v>11</v>
      </c>
      <c r="D91" s="944" t="s">
        <v>290</v>
      </c>
      <c r="E91" s="1145" t="s">
        <v>2101</v>
      </c>
      <c r="F91" s="3">
        <v>2</v>
      </c>
      <c r="G91" s="2669">
        <v>10067.799999999999</v>
      </c>
      <c r="H91" s="2669">
        <v>10073.299999999999</v>
      </c>
      <c r="I91" s="20">
        <f>H91-G91</f>
        <v>5.5</v>
      </c>
      <c r="J91" s="507">
        <v>4444</v>
      </c>
      <c r="K91" s="585">
        <f>F91*I91*J91</f>
        <v>48884</v>
      </c>
      <c r="L91" s="21"/>
      <c r="M91" s="21">
        <f>K91*$M$60/$K$92</f>
        <v>75704.526320023942</v>
      </c>
      <c r="N91" s="81"/>
      <c r="O91" s="2022"/>
      <c r="U91" s="33"/>
      <c r="V91" s="1104"/>
      <c r="W91" s="33"/>
    </row>
    <row r="92" spans="1:23" ht="15.6" x14ac:dyDescent="0.3">
      <c r="A92" s="524"/>
      <c r="B92" s="94"/>
      <c r="C92" s="88"/>
      <c r="D92" s="88"/>
      <c r="E92" s="949"/>
      <c r="F92" s="659"/>
      <c r="G92" s="37">
        <v>0</v>
      </c>
      <c r="H92" s="37">
        <v>0</v>
      </c>
      <c r="I92" s="37"/>
      <c r="J92" s="94" t="s">
        <v>27</v>
      </c>
      <c r="K92" s="586">
        <f>SUM(K90:K91)</f>
        <v>7741683.9999999888</v>
      </c>
      <c r="L92" s="42"/>
      <c r="M92" s="42">
        <f>SUM(M90:M91)</f>
        <v>11989209.560169121</v>
      </c>
      <c r="N92" s="81"/>
      <c r="O92" s="11"/>
      <c r="U92" s="33"/>
      <c r="V92" s="1104"/>
      <c r="W92" s="33"/>
    </row>
    <row r="93" spans="1:23" ht="15.6" x14ac:dyDescent="0.3">
      <c r="A93" s="519"/>
      <c r="B93" s="532" t="s">
        <v>5056</v>
      </c>
      <c r="C93" s="533"/>
      <c r="D93" s="533"/>
      <c r="E93" s="1732"/>
      <c r="F93" s="656"/>
      <c r="G93" s="2216">
        <v>0</v>
      </c>
      <c r="H93" s="2216">
        <v>0</v>
      </c>
      <c r="I93" s="533"/>
      <c r="J93" s="533"/>
      <c r="K93" s="578"/>
      <c r="L93" s="533"/>
      <c r="M93" s="536"/>
      <c r="N93" s="534"/>
      <c r="O93" s="507"/>
      <c r="U93" s="33"/>
      <c r="V93" s="1104"/>
      <c r="W93" s="33"/>
    </row>
    <row r="94" spans="1:23" ht="25.5" customHeight="1" x14ac:dyDescent="0.3">
      <c r="A94" s="519">
        <v>1</v>
      </c>
      <c r="B94" s="98" t="s">
        <v>2106</v>
      </c>
      <c r="C94" s="72">
        <v>11</v>
      </c>
      <c r="D94" s="945"/>
      <c r="E94" s="1145" t="s">
        <v>2107</v>
      </c>
      <c r="F94" s="3">
        <v>1</v>
      </c>
      <c r="G94" s="2217">
        <v>75374744</v>
      </c>
      <c r="H94" s="2217">
        <v>77039568</v>
      </c>
      <c r="I94" s="19">
        <f t="shared" ref="I94:I108" si="10">H94-G94</f>
        <v>1664824</v>
      </c>
      <c r="J94" s="507">
        <v>1</v>
      </c>
      <c r="K94" s="581"/>
      <c r="L94" s="21">
        <f t="shared" ref="L94:L108" si="11">F94*I94*J94</f>
        <v>1664824</v>
      </c>
      <c r="M94" s="21">
        <f>L94*$K$112/$L$112</f>
        <v>1666551.6833570988</v>
      </c>
      <c r="N94" s="71" t="s">
        <v>92</v>
      </c>
      <c r="O94" s="14"/>
      <c r="R94" s="18" t="str">
        <f t="shared" ref="R94:R111" si="12">B94</f>
        <v>11 kV Nearest Feeder</v>
      </c>
      <c r="S94" s="2672">
        <f t="shared" ref="S94:S111" si="13">M94</f>
        <v>1666551.6833570988</v>
      </c>
      <c r="T94" s="2672">
        <v>1691601.9901067272</v>
      </c>
      <c r="U94" s="33">
        <f t="shared" ref="U94:U111" si="14">S94-T94</f>
        <v>-25050.306749628391</v>
      </c>
      <c r="V94" s="1104">
        <f t="shared" ref="V94:V111" si="15">U94/T94*100</f>
        <v>-1.4808629273395397</v>
      </c>
      <c r="W94" s="33" t="str">
        <f t="shared" ref="W94:W111" si="16">IF(V94&gt;40,"FAULT",IF(V94&lt;-40,"CHECK","OK"))</f>
        <v>OK</v>
      </c>
    </row>
    <row r="95" spans="1:23" ht="25.5" customHeight="1" x14ac:dyDescent="0.3">
      <c r="A95" s="519">
        <v>2</v>
      </c>
      <c r="B95" s="98" t="s">
        <v>2108</v>
      </c>
      <c r="C95" s="72">
        <v>11</v>
      </c>
      <c r="D95" s="946"/>
      <c r="E95" s="1145" t="s">
        <v>2109</v>
      </c>
      <c r="F95" s="3">
        <v>1</v>
      </c>
      <c r="G95" s="2220">
        <v>0</v>
      </c>
      <c r="H95" s="2220">
        <v>0</v>
      </c>
      <c r="I95" s="19">
        <f t="shared" si="10"/>
        <v>0</v>
      </c>
      <c r="J95" s="507">
        <v>1</v>
      </c>
      <c r="K95" s="581"/>
      <c r="L95" s="21">
        <f t="shared" si="11"/>
        <v>0</v>
      </c>
      <c r="M95" s="21">
        <f t="shared" ref="M95:M111" si="17">L95*$K$112/$L$112</f>
        <v>0</v>
      </c>
      <c r="N95" s="71" t="s">
        <v>92</v>
      </c>
      <c r="O95" s="14"/>
      <c r="R95" s="18" t="str">
        <f t="shared" si="12"/>
        <v>11kV Spare</v>
      </c>
      <c r="S95" s="2671">
        <f t="shared" si="13"/>
        <v>0</v>
      </c>
      <c r="T95" s="2671">
        <v>0</v>
      </c>
      <c r="U95" s="33">
        <f t="shared" si="14"/>
        <v>0</v>
      </c>
      <c r="V95" s="1104" t="e">
        <f t="shared" si="15"/>
        <v>#DIV/0!</v>
      </c>
      <c r="W95" s="33" t="e">
        <f t="shared" si="16"/>
        <v>#DIV/0!</v>
      </c>
    </row>
    <row r="96" spans="1:23" ht="25.5" customHeight="1" x14ac:dyDescent="0.3">
      <c r="A96" s="519">
        <v>3</v>
      </c>
      <c r="B96" s="98" t="s">
        <v>2110</v>
      </c>
      <c r="C96" s="72">
        <v>11</v>
      </c>
      <c r="D96" s="946"/>
      <c r="E96" s="1145" t="s">
        <v>2111</v>
      </c>
      <c r="F96" s="3">
        <v>1</v>
      </c>
      <c r="G96" s="2217">
        <v>77211413</v>
      </c>
      <c r="H96" s="2217">
        <v>78117885</v>
      </c>
      <c r="I96" s="19">
        <f t="shared" si="10"/>
        <v>906472</v>
      </c>
      <c r="J96" s="507">
        <v>1</v>
      </c>
      <c r="K96" s="581"/>
      <c r="L96" s="21">
        <f t="shared" si="11"/>
        <v>906472</v>
      </c>
      <c r="M96" s="21">
        <f t="shared" si="17"/>
        <v>907412.6979885418</v>
      </c>
      <c r="N96" s="71" t="s">
        <v>92</v>
      </c>
      <c r="O96" s="14"/>
      <c r="R96" s="18" t="str">
        <f t="shared" si="12"/>
        <v>11 kV City Palli Feeder</v>
      </c>
      <c r="S96" s="2673">
        <f t="shared" si="13"/>
        <v>907412.6979885418</v>
      </c>
      <c r="T96" s="2673">
        <v>936164.87966187112</v>
      </c>
      <c r="U96" s="33">
        <f t="shared" si="14"/>
        <v>-28752.181673329324</v>
      </c>
      <c r="V96" s="1104">
        <f t="shared" si="15"/>
        <v>-3.0712732658497277</v>
      </c>
      <c r="W96" s="33" t="str">
        <f t="shared" si="16"/>
        <v>OK</v>
      </c>
    </row>
    <row r="97" spans="1:23" ht="25.5" customHeight="1" x14ac:dyDescent="0.3">
      <c r="A97" s="519">
        <v>4</v>
      </c>
      <c r="B97" s="98" t="s">
        <v>2112</v>
      </c>
      <c r="C97" s="72">
        <v>11</v>
      </c>
      <c r="D97" s="946"/>
      <c r="E97" s="1145" t="s">
        <v>2113</v>
      </c>
      <c r="F97" s="3">
        <v>1</v>
      </c>
      <c r="G97" s="2217">
        <v>14171862</v>
      </c>
      <c r="H97" s="2217">
        <v>15727081</v>
      </c>
      <c r="I97" s="19">
        <f t="shared" si="10"/>
        <v>1555219</v>
      </c>
      <c r="J97" s="507">
        <v>1</v>
      </c>
      <c r="K97" s="581"/>
      <c r="L97" s="21">
        <f t="shared" si="11"/>
        <v>1555219</v>
      </c>
      <c r="M97" s="21">
        <f t="shared" si="17"/>
        <v>1556832.939961788</v>
      </c>
      <c r="N97" s="71" t="s">
        <v>92</v>
      </c>
      <c r="O97" s="14"/>
      <c r="P97" s="1105"/>
      <c r="R97" s="18" t="str">
        <f t="shared" si="12"/>
        <v>11 kV R K Mission Road Feeder</v>
      </c>
      <c r="S97" s="2672">
        <f t="shared" si="13"/>
        <v>1556832.939961788</v>
      </c>
      <c r="T97" s="2672">
        <v>1647566.9154234724</v>
      </c>
      <c r="U97" s="33">
        <f t="shared" si="14"/>
        <v>-90733.9754616844</v>
      </c>
      <c r="V97" s="1104">
        <f t="shared" si="15"/>
        <v>-5.5071496406179739</v>
      </c>
      <c r="W97" s="33" t="str">
        <f t="shared" si="16"/>
        <v>OK</v>
      </c>
    </row>
    <row r="98" spans="1:23" ht="25.5" customHeight="1" x14ac:dyDescent="0.3">
      <c r="A98" s="519">
        <v>5</v>
      </c>
      <c r="B98" s="98" t="s">
        <v>2114</v>
      </c>
      <c r="C98" s="72">
        <v>11</v>
      </c>
      <c r="D98" s="946"/>
      <c r="E98" s="1145" t="s">
        <v>2115</v>
      </c>
      <c r="F98" s="3">
        <v>1</v>
      </c>
      <c r="G98" s="2217">
        <v>27595235</v>
      </c>
      <c r="H98" s="2217">
        <v>29720440</v>
      </c>
      <c r="I98" s="19">
        <f t="shared" si="10"/>
        <v>2125205</v>
      </c>
      <c r="J98" s="507">
        <v>1</v>
      </c>
      <c r="K98" s="581"/>
      <c r="L98" s="21">
        <f t="shared" si="11"/>
        <v>2125205</v>
      </c>
      <c r="M98" s="21">
        <f t="shared" si="17"/>
        <v>2127410.4471276985</v>
      </c>
      <c r="N98" s="71" t="s">
        <v>92</v>
      </c>
      <c r="O98" s="14"/>
      <c r="P98" s="1106"/>
      <c r="R98" s="18" t="str">
        <f t="shared" si="12"/>
        <v>11 kV Janapath Feeder</v>
      </c>
      <c r="S98" s="2672">
        <f t="shared" si="13"/>
        <v>2127410.4471276985</v>
      </c>
      <c r="T98" s="2672">
        <v>2194112.6592606828</v>
      </c>
      <c r="U98" s="33">
        <f t="shared" si="14"/>
        <v>-66702.212132984307</v>
      </c>
      <c r="V98" s="1104">
        <f t="shared" si="15"/>
        <v>-3.0400541126024017</v>
      </c>
      <c r="W98" s="33" t="str">
        <f t="shared" si="16"/>
        <v>OK</v>
      </c>
    </row>
    <row r="99" spans="1:23" ht="25.5" customHeight="1" x14ac:dyDescent="0.3">
      <c r="A99" s="519">
        <v>6</v>
      </c>
      <c r="B99" s="98" t="s">
        <v>2116</v>
      </c>
      <c r="C99" s="72">
        <v>11</v>
      </c>
      <c r="D99" s="946"/>
      <c r="E99" s="1145" t="s">
        <v>2117</v>
      </c>
      <c r="F99" s="3">
        <v>1</v>
      </c>
      <c r="G99" s="2217">
        <v>86139684</v>
      </c>
      <c r="H99" s="2217">
        <v>87012283</v>
      </c>
      <c r="I99" s="19">
        <f t="shared" si="10"/>
        <v>872599</v>
      </c>
      <c r="J99" s="507">
        <v>1</v>
      </c>
      <c r="K99" s="581"/>
      <c r="L99" s="21">
        <f t="shared" si="11"/>
        <v>872599</v>
      </c>
      <c r="M99" s="21">
        <f t="shared" si="17"/>
        <v>873504.54603352735</v>
      </c>
      <c r="N99" s="71" t="s">
        <v>92</v>
      </c>
      <c r="O99" s="14"/>
      <c r="R99" s="18" t="str">
        <f t="shared" si="12"/>
        <v>11 kV Dhalpur Feeder</v>
      </c>
      <c r="S99" s="2672">
        <f t="shared" si="13"/>
        <v>873504.54603352735</v>
      </c>
      <c r="T99" s="2672">
        <v>859344.42694198957</v>
      </c>
      <c r="U99" s="33">
        <f t="shared" si="14"/>
        <v>14160.119091537781</v>
      </c>
      <c r="V99" s="1104">
        <f t="shared" si="15"/>
        <v>1.647781570182181</v>
      </c>
      <c r="W99" s="33" t="str">
        <f t="shared" si="16"/>
        <v>OK</v>
      </c>
    </row>
    <row r="100" spans="1:23" ht="25.5" customHeight="1" x14ac:dyDescent="0.3">
      <c r="A100" s="519">
        <v>7</v>
      </c>
      <c r="B100" s="98" t="s">
        <v>2118</v>
      </c>
      <c r="C100" s="72">
        <v>11</v>
      </c>
      <c r="D100" s="946"/>
      <c r="E100" s="1145" t="s">
        <v>2119</v>
      </c>
      <c r="F100" s="3">
        <v>1</v>
      </c>
      <c r="G100" s="2217">
        <v>1406.5</v>
      </c>
      <c r="H100" s="2217">
        <v>1967.9</v>
      </c>
      <c r="I100" s="19">
        <f t="shared" si="10"/>
        <v>561.40000000000009</v>
      </c>
      <c r="J100" s="507">
        <v>1000</v>
      </c>
      <c r="K100" s="581"/>
      <c r="L100" s="21">
        <f t="shared" si="11"/>
        <v>561400.00000000012</v>
      </c>
      <c r="M100" s="21">
        <f t="shared" si="17"/>
        <v>561982.59698122775</v>
      </c>
      <c r="N100" s="71" t="s">
        <v>92</v>
      </c>
      <c r="O100" s="14"/>
      <c r="R100" s="18" t="str">
        <f t="shared" si="12"/>
        <v>11kV WTP</v>
      </c>
      <c r="S100" s="2672">
        <f t="shared" si="13"/>
        <v>561982.59698122775</v>
      </c>
      <c r="T100" s="2672">
        <v>0</v>
      </c>
      <c r="U100" s="33">
        <f t="shared" si="14"/>
        <v>561982.59698122775</v>
      </c>
      <c r="V100" s="1104" t="e">
        <f t="shared" si="15"/>
        <v>#DIV/0!</v>
      </c>
      <c r="W100" s="33" t="e">
        <f t="shared" si="16"/>
        <v>#DIV/0!</v>
      </c>
    </row>
    <row r="101" spans="1:23" ht="47.4" customHeight="1" x14ac:dyDescent="0.3">
      <c r="A101" s="519">
        <v>10</v>
      </c>
      <c r="B101" s="1756" t="s">
        <v>2120</v>
      </c>
      <c r="C101" s="72">
        <v>11</v>
      </c>
      <c r="D101" s="946"/>
      <c r="E101" s="1145" t="s">
        <v>2121</v>
      </c>
      <c r="F101" s="3">
        <v>1</v>
      </c>
      <c r="G101" s="2217">
        <v>7638435</v>
      </c>
      <c r="H101" s="2217">
        <v>7638697</v>
      </c>
      <c r="I101" s="19">
        <f t="shared" si="10"/>
        <v>262</v>
      </c>
      <c r="J101" s="507">
        <v>1</v>
      </c>
      <c r="K101" s="2092" t="s">
        <v>292</v>
      </c>
      <c r="L101" s="21">
        <f>1.73*10.5*O101*0.9*24*31</f>
        <v>72979.703999999998</v>
      </c>
      <c r="M101" s="21">
        <f t="shared" si="17"/>
        <v>73055.439224868693</v>
      </c>
      <c r="N101" s="71" t="s">
        <v>92</v>
      </c>
      <c r="O101" s="2022">
        <v>6</v>
      </c>
      <c r="Q101" s="1106"/>
      <c r="R101" s="2050" t="str">
        <f t="shared" si="12"/>
        <v xml:space="preserve">11kV Kamalapur Water pumping </v>
      </c>
      <c r="S101" s="2672">
        <f t="shared" si="13"/>
        <v>73055.439224868693</v>
      </c>
      <c r="T101" s="2672">
        <v>36822.72745607909</v>
      </c>
      <c r="U101" s="33">
        <f t="shared" si="14"/>
        <v>36232.711768789603</v>
      </c>
      <c r="V101" s="1104">
        <f t="shared" si="15"/>
        <v>98.397686081257191</v>
      </c>
      <c r="W101" s="33" t="str">
        <f t="shared" si="16"/>
        <v>FAULT</v>
      </c>
    </row>
    <row r="102" spans="1:23" ht="41.4" customHeight="1" x14ac:dyDescent="0.3">
      <c r="A102" s="519">
        <v>11</v>
      </c>
      <c r="B102" s="1756" t="s">
        <v>2122</v>
      </c>
      <c r="C102" s="72">
        <v>11</v>
      </c>
      <c r="D102" s="946"/>
      <c r="E102" s="1145" t="s">
        <v>2123</v>
      </c>
      <c r="F102" s="3">
        <v>1</v>
      </c>
      <c r="G102" s="2217">
        <v>25380490</v>
      </c>
      <c r="H102" s="2217">
        <v>25384272</v>
      </c>
      <c r="I102" s="19">
        <f t="shared" si="10"/>
        <v>3782</v>
      </c>
      <c r="J102" s="507">
        <v>1</v>
      </c>
      <c r="K102" s="2092" t="s">
        <v>292</v>
      </c>
      <c r="L102" s="21">
        <f t="shared" ref="L102:L103" si="18">1.73*10.5*O102*0.9*24*31</f>
        <v>2140737.9840000002</v>
      </c>
      <c r="M102" s="21">
        <f t="shared" si="17"/>
        <v>2142959.5505961487</v>
      </c>
      <c r="N102" s="71" t="s">
        <v>92</v>
      </c>
      <c r="O102" s="2022">
        <v>176</v>
      </c>
      <c r="Q102" s="1106"/>
      <c r="R102" s="2050" t="str">
        <f t="shared" si="12"/>
        <v>11 kV Wasa Road Feeder</v>
      </c>
      <c r="S102" s="2672">
        <f t="shared" si="13"/>
        <v>2142959.5505961487</v>
      </c>
      <c r="T102" s="2672">
        <v>2098895.4649965083</v>
      </c>
      <c r="U102" s="33">
        <f t="shared" si="14"/>
        <v>44064.085599640384</v>
      </c>
      <c r="V102" s="1104">
        <f t="shared" si="15"/>
        <v>2.0993940067288528</v>
      </c>
      <c r="W102" s="33" t="str">
        <f t="shared" si="16"/>
        <v>OK</v>
      </c>
    </row>
    <row r="103" spans="1:23" ht="41.4" customHeight="1" x14ac:dyDescent="0.3">
      <c r="A103" s="519">
        <v>12</v>
      </c>
      <c r="B103" s="1756" t="s">
        <v>2124</v>
      </c>
      <c r="C103" s="72">
        <v>11</v>
      </c>
      <c r="D103" s="946"/>
      <c r="E103" s="1145" t="s">
        <v>2125</v>
      </c>
      <c r="F103" s="3">
        <v>1</v>
      </c>
      <c r="G103" s="2217">
        <v>79907658</v>
      </c>
      <c r="H103" s="2217">
        <v>79907835</v>
      </c>
      <c r="I103" s="19">
        <f t="shared" si="10"/>
        <v>177</v>
      </c>
      <c r="J103" s="507">
        <v>1</v>
      </c>
      <c r="K103" s="2092" t="s">
        <v>292</v>
      </c>
      <c r="L103" s="21">
        <f t="shared" si="18"/>
        <v>2067758.2800000003</v>
      </c>
      <c r="M103" s="21">
        <f t="shared" si="17"/>
        <v>2069904.1113712802</v>
      </c>
      <c r="N103" s="71" t="s">
        <v>92</v>
      </c>
      <c r="O103" s="2022">
        <v>170</v>
      </c>
      <c r="Q103" s="1106"/>
      <c r="R103" s="2050" t="str">
        <f t="shared" si="12"/>
        <v>11kV Sutikhalpar Feeder</v>
      </c>
      <c r="S103" s="2672">
        <f t="shared" si="13"/>
        <v>2069904.1113712802</v>
      </c>
      <c r="T103" s="2672">
        <v>2025250.0100843499</v>
      </c>
      <c r="U103" s="33">
        <f t="shared" si="14"/>
        <v>44654.101286930265</v>
      </c>
      <c r="V103" s="1104">
        <f t="shared" si="15"/>
        <v>2.2048685873143365</v>
      </c>
      <c r="W103" s="33" t="str">
        <f t="shared" si="16"/>
        <v>OK</v>
      </c>
    </row>
    <row r="104" spans="1:23" ht="25.5" customHeight="1" x14ac:dyDescent="0.3">
      <c r="A104" s="519">
        <v>13</v>
      </c>
      <c r="B104" s="98" t="s">
        <v>2108</v>
      </c>
      <c r="C104" s="72">
        <v>11</v>
      </c>
      <c r="D104" s="946"/>
      <c r="E104" s="1145" t="s">
        <v>2126</v>
      </c>
      <c r="F104" s="3">
        <v>1</v>
      </c>
      <c r="G104" s="2220">
        <v>0</v>
      </c>
      <c r="H104" s="2220">
        <v>0</v>
      </c>
      <c r="I104" s="19">
        <f t="shared" si="10"/>
        <v>0</v>
      </c>
      <c r="J104" s="507">
        <v>1</v>
      </c>
      <c r="K104" s="581"/>
      <c r="L104" s="21">
        <f t="shared" si="11"/>
        <v>0</v>
      </c>
      <c r="M104" s="21">
        <f t="shared" si="17"/>
        <v>0</v>
      </c>
      <c r="N104" s="71"/>
      <c r="O104" s="14"/>
      <c r="R104" s="18" t="str">
        <f t="shared" si="12"/>
        <v>11kV Spare</v>
      </c>
      <c r="S104" s="2672">
        <f t="shared" si="13"/>
        <v>0</v>
      </c>
      <c r="T104" s="2672">
        <v>0</v>
      </c>
      <c r="U104" s="33">
        <f t="shared" si="14"/>
        <v>0</v>
      </c>
      <c r="V104" s="1104" t="e">
        <f t="shared" si="15"/>
        <v>#DIV/0!</v>
      </c>
      <c r="W104" s="33" t="e">
        <f t="shared" si="16"/>
        <v>#DIV/0!</v>
      </c>
    </row>
    <row r="105" spans="1:23" ht="25.5" customHeight="1" x14ac:dyDescent="0.3">
      <c r="A105" s="519">
        <v>14</v>
      </c>
      <c r="B105" s="98" t="s">
        <v>2108</v>
      </c>
      <c r="C105" s="72">
        <v>11</v>
      </c>
      <c r="D105" s="946"/>
      <c r="E105" s="1145" t="s">
        <v>2075</v>
      </c>
      <c r="F105" s="3">
        <v>1</v>
      </c>
      <c r="G105" s="2220">
        <v>0</v>
      </c>
      <c r="H105" s="2220">
        <v>0</v>
      </c>
      <c r="I105" s="19"/>
      <c r="J105" s="507">
        <v>1</v>
      </c>
      <c r="K105" s="581"/>
      <c r="L105" s="21">
        <f t="shared" si="11"/>
        <v>0</v>
      </c>
      <c r="M105" s="21">
        <f t="shared" si="17"/>
        <v>0</v>
      </c>
      <c r="N105" s="71"/>
      <c r="O105" s="14"/>
      <c r="R105" s="18" t="str">
        <f t="shared" si="12"/>
        <v>11kV Spare</v>
      </c>
      <c r="S105" s="2672">
        <f t="shared" si="13"/>
        <v>0</v>
      </c>
      <c r="T105" s="2672">
        <v>0</v>
      </c>
      <c r="U105" s="33">
        <f t="shared" si="14"/>
        <v>0</v>
      </c>
      <c r="V105" s="1104" t="e">
        <f t="shared" si="15"/>
        <v>#DIV/0!</v>
      </c>
      <c r="W105" s="33" t="e">
        <f t="shared" si="16"/>
        <v>#DIV/0!</v>
      </c>
    </row>
    <row r="106" spans="1:23" ht="25.5" customHeight="1" x14ac:dyDescent="0.3">
      <c r="A106" s="519">
        <v>15</v>
      </c>
      <c r="B106" s="98" t="s">
        <v>2108</v>
      </c>
      <c r="C106" s="72">
        <v>11</v>
      </c>
      <c r="D106" s="946"/>
      <c r="E106" s="1145" t="s">
        <v>2127</v>
      </c>
      <c r="F106" s="3">
        <v>1</v>
      </c>
      <c r="G106" s="2220">
        <v>0</v>
      </c>
      <c r="H106" s="2220">
        <v>0</v>
      </c>
      <c r="I106" s="19">
        <f t="shared" si="10"/>
        <v>0</v>
      </c>
      <c r="J106" s="507">
        <v>1</v>
      </c>
      <c r="K106" s="581"/>
      <c r="L106" s="21">
        <f t="shared" si="11"/>
        <v>0</v>
      </c>
      <c r="M106" s="21">
        <f t="shared" si="17"/>
        <v>0</v>
      </c>
      <c r="N106" s="71"/>
      <c r="O106" s="14"/>
      <c r="R106" s="18" t="str">
        <f t="shared" si="12"/>
        <v>11kV Spare</v>
      </c>
      <c r="S106" s="2672">
        <f t="shared" si="13"/>
        <v>0</v>
      </c>
      <c r="T106" s="2672">
        <v>0</v>
      </c>
      <c r="U106" s="33">
        <f t="shared" si="14"/>
        <v>0</v>
      </c>
      <c r="V106" s="1104" t="e">
        <f t="shared" si="15"/>
        <v>#DIV/0!</v>
      </c>
      <c r="W106" s="33" t="e">
        <f t="shared" si="16"/>
        <v>#DIV/0!</v>
      </c>
    </row>
    <row r="107" spans="1:23" ht="25.5" customHeight="1" x14ac:dyDescent="0.3">
      <c r="A107" s="519">
        <v>16</v>
      </c>
      <c r="B107" s="98" t="s">
        <v>2108</v>
      </c>
      <c r="C107" s="72">
        <v>11</v>
      </c>
      <c r="D107" s="946"/>
      <c r="E107" s="1145" t="s">
        <v>2128</v>
      </c>
      <c r="F107" s="3">
        <v>1</v>
      </c>
      <c r="G107" s="2220">
        <v>0</v>
      </c>
      <c r="H107" s="2220">
        <v>0</v>
      </c>
      <c r="I107" s="19">
        <f t="shared" si="10"/>
        <v>0</v>
      </c>
      <c r="J107" s="507">
        <v>1</v>
      </c>
      <c r="K107" s="581"/>
      <c r="L107" s="21">
        <f t="shared" si="11"/>
        <v>0</v>
      </c>
      <c r="M107" s="21">
        <f t="shared" si="17"/>
        <v>0</v>
      </c>
      <c r="N107" s="71"/>
      <c r="O107" s="14"/>
      <c r="R107" s="18" t="str">
        <f t="shared" si="12"/>
        <v>11kV Spare</v>
      </c>
      <c r="S107" s="2672">
        <f t="shared" si="13"/>
        <v>0</v>
      </c>
      <c r="T107" s="2672">
        <v>0</v>
      </c>
      <c r="U107" s="33">
        <f t="shared" si="14"/>
        <v>0</v>
      </c>
      <c r="V107" s="1104" t="e">
        <f t="shared" si="15"/>
        <v>#DIV/0!</v>
      </c>
      <c r="W107" s="33" t="e">
        <f t="shared" si="16"/>
        <v>#DIV/0!</v>
      </c>
    </row>
    <row r="108" spans="1:23" ht="25.5" customHeight="1" x14ac:dyDescent="0.3">
      <c r="A108" s="519">
        <v>17</v>
      </c>
      <c r="B108" s="99" t="s">
        <v>2108</v>
      </c>
      <c r="C108" s="72">
        <v>11</v>
      </c>
      <c r="D108" s="946"/>
      <c r="E108" s="1145" t="s">
        <v>2075</v>
      </c>
      <c r="F108" s="3">
        <v>1</v>
      </c>
      <c r="G108" s="2220">
        <v>0</v>
      </c>
      <c r="H108" s="2220">
        <v>0</v>
      </c>
      <c r="I108" s="19">
        <f t="shared" si="10"/>
        <v>0</v>
      </c>
      <c r="J108" s="507">
        <v>1</v>
      </c>
      <c r="K108" s="581"/>
      <c r="L108" s="21">
        <f t="shared" si="11"/>
        <v>0</v>
      </c>
      <c r="M108" s="21">
        <f t="shared" si="17"/>
        <v>0</v>
      </c>
      <c r="N108" s="71"/>
      <c r="O108" s="14"/>
      <c r="R108" s="18" t="str">
        <f t="shared" si="12"/>
        <v>11kV Spare</v>
      </c>
      <c r="S108" s="2672">
        <f t="shared" si="13"/>
        <v>0</v>
      </c>
      <c r="T108" s="2672">
        <v>0</v>
      </c>
      <c r="U108" s="33">
        <f t="shared" si="14"/>
        <v>0</v>
      </c>
      <c r="V108" s="1104" t="e">
        <f t="shared" si="15"/>
        <v>#DIV/0!</v>
      </c>
      <c r="W108" s="33" t="e">
        <f t="shared" si="16"/>
        <v>#DIV/0!</v>
      </c>
    </row>
    <row r="109" spans="1:23" ht="25.5" customHeight="1" x14ac:dyDescent="0.3">
      <c r="A109" s="519"/>
      <c r="B109" s="1181" t="str">
        <f>'PDB Bill AMR'!B125</f>
        <v>Axuxilary -1</v>
      </c>
      <c r="C109" s="73">
        <v>0.41499999999999998</v>
      </c>
      <c r="D109" s="946"/>
      <c r="E109" s="1738" t="str">
        <f>'PDB Bill AMR'!F125</f>
        <v>AH14044078</v>
      </c>
      <c r="F109" s="3">
        <v>1</v>
      </c>
      <c r="G109" s="2226">
        <f>'PDB Bill AMR'!I125</f>
        <v>403596.2</v>
      </c>
      <c r="H109" s="2226">
        <f>'PDB Bill AMR'!J125</f>
        <v>408804</v>
      </c>
      <c r="I109" s="1179">
        <f>'PDB Bill AMR'!K125</f>
        <v>5207.7999999999884</v>
      </c>
      <c r="J109" s="1157">
        <f>'PDB Bill AMR'!H125</f>
        <v>1</v>
      </c>
      <c r="K109" s="581"/>
      <c r="L109" s="1180">
        <f>I109</f>
        <v>5207.7999999999884</v>
      </c>
      <c r="M109" s="1180">
        <f t="shared" si="17"/>
        <v>5213.2044327731219</v>
      </c>
      <c r="N109" s="71" t="s">
        <v>92</v>
      </c>
      <c r="O109" s="14"/>
      <c r="R109" s="18" t="str">
        <f t="shared" ref="R109:R110" si="19">B109</f>
        <v>Axuxilary -1</v>
      </c>
      <c r="S109" s="2672">
        <f t="shared" ref="S109:S110" si="20">M109</f>
        <v>5213.2044327731219</v>
      </c>
      <c r="T109" s="2672">
        <v>5831.4156810075492</v>
      </c>
      <c r="U109" s="33">
        <f t="shared" ref="U109:U110" si="21">S109-T109</f>
        <v>-618.21124823442733</v>
      </c>
      <c r="V109" s="1104">
        <f t="shared" ref="V109:V110" si="22">U109/T109*100</f>
        <v>-10.601392218494928</v>
      </c>
      <c r="W109" s="33" t="str">
        <f t="shared" ref="W109:W110" si="23">IF(V109&gt;40,"FAULT",IF(V109&lt;-40,"CHECK","OK"))</f>
        <v>OK</v>
      </c>
    </row>
    <row r="110" spans="1:23" ht="25.5" customHeight="1" x14ac:dyDescent="0.3">
      <c r="A110" s="519"/>
      <c r="B110" s="1181" t="str">
        <f>'PDB Bill AMR'!B126</f>
        <v>Axuxilary -2</v>
      </c>
      <c r="C110" s="73">
        <v>0.41499999999999998</v>
      </c>
      <c r="D110" s="946"/>
      <c r="E110" s="1738" t="str">
        <f>'PDB Bill AMR'!F126</f>
        <v>AH14044072</v>
      </c>
      <c r="F110" s="3">
        <v>1</v>
      </c>
      <c r="G110" s="2226">
        <f>'PDB Bill AMR'!I126</f>
        <v>374573.2</v>
      </c>
      <c r="H110" s="2226">
        <f>'PDB Bill AMR'!J126</f>
        <v>378951</v>
      </c>
      <c r="I110" s="1179">
        <f>'PDB Bill AMR'!K126</f>
        <v>4377.7999999999884</v>
      </c>
      <c r="J110" s="1157">
        <f>'PDB Bill AMR'!H126</f>
        <v>1</v>
      </c>
      <c r="K110" s="581"/>
      <c r="L110" s="1180">
        <f>I110</f>
        <v>4377.7999999999884</v>
      </c>
      <c r="M110" s="1180">
        <f t="shared" si="17"/>
        <v>4382.3430941653223</v>
      </c>
      <c r="N110" s="71" t="s">
        <v>92</v>
      </c>
      <c r="O110" s="14"/>
      <c r="R110" s="18" t="str">
        <f t="shared" si="19"/>
        <v>Axuxilary -2</v>
      </c>
      <c r="S110" s="2672">
        <f t="shared" si="20"/>
        <v>4382.3430941653223</v>
      </c>
      <c r="T110" s="2672">
        <v>5377.7142446670487</v>
      </c>
      <c r="U110" s="33">
        <f t="shared" si="21"/>
        <v>-995.37115050172633</v>
      </c>
      <c r="V110" s="1104">
        <f t="shared" si="22"/>
        <v>-18.50918634229798</v>
      </c>
      <c r="W110" s="33" t="str">
        <f t="shared" si="23"/>
        <v>OK</v>
      </c>
    </row>
    <row r="111" spans="1:23" ht="25.5" customHeight="1" x14ac:dyDescent="0.3">
      <c r="A111" s="521">
        <v>13</v>
      </c>
      <c r="B111" s="98" t="s">
        <v>274</v>
      </c>
      <c r="C111" s="73">
        <v>0.41499999999999998</v>
      </c>
      <c r="D111" s="947"/>
      <c r="E111" s="1145">
        <v>6603506</v>
      </c>
      <c r="F111" s="3">
        <v>1</v>
      </c>
      <c r="G111" s="2220">
        <v>0</v>
      </c>
      <c r="H111" s="2220">
        <v>0</v>
      </c>
      <c r="I111" s="19"/>
      <c r="J111" s="507">
        <v>1</v>
      </c>
      <c r="K111" s="583"/>
      <c r="L111" s="21">
        <f>J111*I111*F111</f>
        <v>0</v>
      </c>
      <c r="M111" s="21">
        <f t="shared" si="17"/>
        <v>0</v>
      </c>
      <c r="N111" s="71" t="s">
        <v>92</v>
      </c>
      <c r="O111" s="12"/>
      <c r="R111" s="18" t="str">
        <f t="shared" si="12"/>
        <v>AT-1</v>
      </c>
      <c r="S111" s="2672">
        <f t="shared" si="13"/>
        <v>0</v>
      </c>
      <c r="T111" s="2672">
        <v>0</v>
      </c>
      <c r="U111" s="33">
        <f t="shared" si="14"/>
        <v>0</v>
      </c>
      <c r="V111" s="1104" t="e">
        <f t="shared" si="15"/>
        <v>#DIV/0!</v>
      </c>
      <c r="W111" s="33" t="e">
        <f t="shared" si="16"/>
        <v>#DIV/0!</v>
      </c>
    </row>
    <row r="112" spans="1:23" ht="20.399999999999999" x14ac:dyDescent="0.3">
      <c r="A112" s="524"/>
      <c r="B112" s="94"/>
      <c r="C112" s="88"/>
      <c r="D112" s="88"/>
      <c r="E112" s="949"/>
      <c r="F112" s="659"/>
      <c r="G112" s="37"/>
      <c r="H112" s="37"/>
      <c r="I112" s="37"/>
      <c r="J112" s="94" t="s">
        <v>27</v>
      </c>
      <c r="K112" s="586">
        <f>M92</f>
        <v>11989209.560169121</v>
      </c>
      <c r="L112" s="42">
        <f>SUM(L94:L111)</f>
        <v>11976780.568000004</v>
      </c>
      <c r="M112" s="42">
        <f>SUM(M94:M111)</f>
        <v>11989209.560169118</v>
      </c>
      <c r="N112" s="82">
        <f>(M112-L112)/L112*100</f>
        <v>0.10377573587949053</v>
      </c>
      <c r="O112" s="12"/>
    </row>
    <row r="113" spans="1:15" x14ac:dyDescent="0.3">
      <c r="D113" s="600"/>
      <c r="K113" s="33"/>
    </row>
    <row r="114" spans="1:15" ht="15.6" x14ac:dyDescent="0.3">
      <c r="A114" s="511"/>
      <c r="B114" s="523"/>
      <c r="C114" s="520"/>
      <c r="D114" s="596"/>
      <c r="F114" s="3107" t="s">
        <v>815</v>
      </c>
      <c r="G114" s="3108"/>
      <c r="H114" s="3109"/>
      <c r="I114" s="555" t="s">
        <v>14</v>
      </c>
      <c r="J114" s="653"/>
      <c r="L114" s="511"/>
      <c r="M114" s="511"/>
      <c r="N114" s="520"/>
      <c r="O114" s="511"/>
    </row>
    <row r="115" spans="1:15" ht="15.6" x14ac:dyDescent="0.3">
      <c r="A115" s="511"/>
      <c r="B115" s="523"/>
      <c r="C115" s="520"/>
      <c r="D115" s="596"/>
      <c r="F115" s="77" t="s">
        <v>92</v>
      </c>
      <c r="G115" s="3298" t="s">
        <v>4068</v>
      </c>
      <c r="H115" s="3298"/>
      <c r="I115" s="1643">
        <f>SUM(M94:M103,M111)+M109+M110</f>
        <v>11989209.560169118</v>
      </c>
      <c r="J115" s="511"/>
      <c r="L115" s="511"/>
      <c r="M115" s="511"/>
      <c r="N115" s="520"/>
      <c r="O115" s="511" t="s">
        <v>222</v>
      </c>
    </row>
    <row r="116" spans="1:15" ht="15.6" x14ac:dyDescent="0.3">
      <c r="A116" s="511"/>
      <c r="B116" s="523"/>
      <c r="C116" s="520"/>
      <c r="D116" s="596"/>
      <c r="F116" s="77"/>
      <c r="G116" s="3298"/>
      <c r="H116" s="3298"/>
      <c r="I116" s="530"/>
      <c r="J116" s="511"/>
      <c r="L116" s="511"/>
      <c r="M116" s="511"/>
      <c r="N116" s="520"/>
      <c r="O116" s="511"/>
    </row>
    <row r="117" spans="1:15" ht="15.6" x14ac:dyDescent="0.3">
      <c r="A117" s="511"/>
      <c r="B117" s="523"/>
      <c r="C117" s="520"/>
      <c r="D117" s="596"/>
      <c r="F117" s="77"/>
      <c r="G117" s="3298"/>
      <c r="H117" s="3298"/>
      <c r="I117" s="530"/>
      <c r="J117" s="511"/>
      <c r="L117" s="511"/>
      <c r="M117" s="511"/>
      <c r="N117" s="520"/>
      <c r="O117" s="511"/>
    </row>
    <row r="118" spans="1:15" ht="15.6" x14ac:dyDescent="0.3">
      <c r="A118" s="511"/>
      <c r="B118" s="523"/>
      <c r="C118" s="520"/>
      <c r="D118" s="596"/>
      <c r="E118" s="1727"/>
      <c r="F118" s="77"/>
      <c r="G118" s="3298"/>
      <c r="H118" s="3298"/>
      <c r="I118" s="530"/>
      <c r="J118" s="511"/>
      <c r="L118" s="511"/>
      <c r="M118" s="1108"/>
      <c r="N118" s="520"/>
      <c r="O118" s="511"/>
    </row>
    <row r="119" spans="1:15" ht="15.6" x14ac:dyDescent="0.3">
      <c r="A119" s="511"/>
      <c r="B119" s="523"/>
      <c r="C119" s="520"/>
      <c r="D119" s="596"/>
      <c r="F119" s="2728"/>
      <c r="G119" s="3298"/>
      <c r="H119" s="3298"/>
      <c r="I119" s="530"/>
      <c r="J119" s="511"/>
      <c r="L119" s="511"/>
      <c r="M119" s="511"/>
      <c r="N119" s="520"/>
      <c r="O119" s="511"/>
    </row>
    <row r="120" spans="1:15" ht="15.6" x14ac:dyDescent="0.3">
      <c r="A120" s="511"/>
      <c r="B120" s="523"/>
      <c r="C120" s="520"/>
      <c r="D120" s="596"/>
      <c r="F120" s="3175" t="s">
        <v>199</v>
      </c>
      <c r="G120" s="3176"/>
      <c r="H120" s="3177"/>
      <c r="I120" s="540">
        <f>SUM(I115:I119)</f>
        <v>11989209.560169118</v>
      </c>
      <c r="J120" s="42">
        <f>I120-M112</f>
        <v>0</v>
      </c>
      <c r="L120" s="511"/>
      <c r="M120" s="511"/>
      <c r="N120" s="520"/>
      <c r="O120" s="511"/>
    </row>
    <row r="121" spans="1:15" x14ac:dyDescent="0.3">
      <c r="A121" s="511"/>
      <c r="B121" s="523"/>
      <c r="C121" s="520"/>
      <c r="D121" s="596"/>
      <c r="F121" s="528"/>
      <c r="G121" s="2214"/>
      <c r="H121" s="2214"/>
      <c r="I121" s="511"/>
      <c r="J121" s="511"/>
      <c r="L121" s="511"/>
      <c r="M121" s="511"/>
      <c r="N121" s="520"/>
      <c r="O121" s="511"/>
    </row>
    <row r="122" spans="1:15" x14ac:dyDescent="0.3">
      <c r="A122" s="511"/>
      <c r="B122" s="523"/>
      <c r="C122" s="520"/>
      <c r="D122" s="596"/>
      <c r="E122" s="959"/>
      <c r="L122" s="511"/>
      <c r="M122" s="511"/>
      <c r="N122" s="520"/>
      <c r="O122" s="511"/>
    </row>
    <row r="123" spans="1:15" x14ac:dyDescent="0.3">
      <c r="A123" s="511"/>
      <c r="B123" s="523"/>
      <c r="C123" s="520"/>
      <c r="D123" s="596"/>
      <c r="E123" s="1727"/>
      <c r="F123" s="528"/>
      <c r="G123" s="2214"/>
      <c r="H123" s="2214"/>
      <c r="I123" s="511"/>
      <c r="J123" s="511"/>
      <c r="K123" s="580"/>
      <c r="L123" s="511"/>
      <c r="M123" s="511"/>
      <c r="N123" s="520"/>
      <c r="O123" s="511"/>
    </row>
    <row r="124" spans="1:15" x14ac:dyDescent="0.3">
      <c r="A124" s="511"/>
      <c r="B124" s="523"/>
      <c r="C124" s="520"/>
      <c r="D124" s="596"/>
      <c r="E124" s="1727"/>
      <c r="F124" s="528"/>
      <c r="G124" s="2214"/>
      <c r="H124" s="2214"/>
      <c r="I124" s="511"/>
      <c r="J124" s="511"/>
      <c r="K124" s="580"/>
      <c r="L124" s="511"/>
      <c r="M124" s="511"/>
      <c r="N124" s="520"/>
      <c r="O124" s="511"/>
    </row>
    <row r="125" spans="1:15" x14ac:dyDescent="0.3">
      <c r="A125" s="511"/>
      <c r="B125" s="520"/>
      <c r="C125" s="520"/>
      <c r="D125" s="596"/>
      <c r="E125" s="1727"/>
      <c r="F125" s="528"/>
      <c r="G125" s="2214"/>
      <c r="H125" s="2214"/>
      <c r="I125" s="511"/>
      <c r="J125" s="511"/>
      <c r="K125" s="580"/>
      <c r="L125" s="511"/>
      <c r="M125" s="511"/>
      <c r="N125" s="520"/>
      <c r="O125" s="511"/>
    </row>
    <row r="126" spans="1:15" x14ac:dyDescent="0.3">
      <c r="A126" s="511"/>
      <c r="B126" s="520"/>
      <c r="C126" s="520"/>
      <c r="D126" s="596"/>
      <c r="E126" s="1727"/>
      <c r="F126" s="528"/>
      <c r="G126" s="2214"/>
      <c r="H126" s="2214"/>
      <c r="I126" s="511"/>
      <c r="J126" s="511"/>
      <c r="K126" s="580"/>
      <c r="L126" s="511"/>
      <c r="M126" s="511"/>
      <c r="N126" s="520"/>
      <c r="O126" s="511"/>
    </row>
    <row r="127" spans="1:15" x14ac:dyDescent="0.3">
      <c r="A127" s="511"/>
      <c r="B127" s="523"/>
      <c r="C127" s="520"/>
      <c r="D127" s="596"/>
      <c r="E127" s="1727"/>
      <c r="F127" s="528"/>
      <c r="G127" s="2214"/>
      <c r="H127" s="2214"/>
      <c r="I127" s="511"/>
      <c r="J127" s="511"/>
      <c r="K127" s="580"/>
      <c r="L127" s="511"/>
      <c r="M127" s="511"/>
      <c r="N127" s="520"/>
      <c r="O127" s="511"/>
    </row>
    <row r="128" spans="1:15" x14ac:dyDescent="0.3">
      <c r="A128" s="511"/>
      <c r="B128" s="523"/>
      <c r="C128" s="520"/>
      <c r="D128" s="596"/>
      <c r="E128" s="1727"/>
      <c r="F128" s="528"/>
      <c r="G128" s="2214"/>
      <c r="H128" s="2214"/>
      <c r="I128" s="511"/>
      <c r="J128" s="511"/>
      <c r="K128" s="580"/>
      <c r="L128" s="511"/>
      <c r="M128" s="511"/>
      <c r="N128" s="520"/>
      <c r="O128" s="511"/>
    </row>
    <row r="129" spans="1:23" x14ac:dyDescent="0.3">
      <c r="A129" s="511"/>
      <c r="B129" s="523"/>
      <c r="C129" s="520"/>
      <c r="D129" s="596"/>
      <c r="E129" s="1727"/>
      <c r="F129" s="528"/>
      <c r="G129" s="2214"/>
      <c r="H129" s="2214"/>
      <c r="I129" s="511"/>
      <c r="J129" s="511"/>
      <c r="K129" s="580"/>
      <c r="L129" s="511"/>
      <c r="M129" s="511"/>
      <c r="N129" s="520"/>
      <c r="O129" s="511"/>
    </row>
    <row r="130" spans="1:23" ht="24.6" x14ac:dyDescent="0.3">
      <c r="A130" s="27"/>
      <c r="B130" s="3128"/>
      <c r="C130" s="3128"/>
      <c r="D130" s="3128"/>
      <c r="E130" s="3128"/>
      <c r="F130" s="3128"/>
      <c r="G130" s="3128"/>
      <c r="H130" s="3128"/>
      <c r="I130" s="3128"/>
      <c r="J130" s="3128"/>
      <c r="K130" s="3128"/>
      <c r="L130" s="3128"/>
      <c r="M130" s="3128"/>
      <c r="N130" s="520"/>
      <c r="O130" s="511"/>
    </row>
    <row r="131" spans="1:23" x14ac:dyDescent="0.3">
      <c r="A131" s="511"/>
      <c r="B131" s="523"/>
      <c r="C131" s="520"/>
      <c r="D131" s="596"/>
      <c r="E131" s="1727"/>
      <c r="F131" s="528"/>
      <c r="G131" s="2214"/>
      <c r="H131" s="2214"/>
      <c r="I131" s="511"/>
      <c r="J131" s="511"/>
      <c r="K131" s="580"/>
      <c r="L131" s="511"/>
      <c r="M131" s="511"/>
      <c r="N131" s="520"/>
      <c r="O131" s="511"/>
    </row>
    <row r="132" spans="1:23" x14ac:dyDescent="0.3">
      <c r="A132" s="511"/>
      <c r="B132" s="523"/>
      <c r="C132" s="520"/>
      <c r="D132" s="596"/>
      <c r="E132" s="1727"/>
      <c r="F132" s="528"/>
      <c r="G132" s="2214"/>
      <c r="H132" s="2214"/>
      <c r="I132" s="511"/>
      <c r="J132" s="511"/>
      <c r="K132" s="580"/>
      <c r="L132" s="511"/>
      <c r="M132" s="511"/>
      <c r="N132" s="520"/>
      <c r="O132" s="511"/>
    </row>
    <row r="133" spans="1:23" ht="28.8" x14ac:dyDescent="0.3">
      <c r="A133" s="3086" t="s">
        <v>925</v>
      </c>
      <c r="B133" s="3086"/>
      <c r="C133" s="3086"/>
      <c r="D133" s="3086"/>
      <c r="E133" s="3086"/>
      <c r="F133" s="3086"/>
      <c r="G133" s="3086"/>
      <c r="H133" s="3086"/>
      <c r="I133" s="3086"/>
      <c r="J133" s="3086"/>
      <c r="K133" s="3086"/>
      <c r="L133" s="3086"/>
      <c r="M133" s="3086"/>
      <c r="N133" s="3086"/>
      <c r="O133" s="629" t="str">
        <f>$O$6</f>
        <v>Month August-2023</v>
      </c>
      <c r="R133" s="2083" t="s">
        <v>4084</v>
      </c>
      <c r="S133" s="2672" t="str">
        <f>O133</f>
        <v>Month August-2023</v>
      </c>
      <c r="T133" s="2672" t="s">
        <v>5037</v>
      </c>
      <c r="U133" s="1103" t="s">
        <v>15</v>
      </c>
      <c r="V133" s="1103" t="s">
        <v>4085</v>
      </c>
      <c r="W133" s="1103" t="s">
        <v>17</v>
      </c>
    </row>
    <row r="134" spans="1:23" ht="15.6" x14ac:dyDescent="0.3">
      <c r="A134" s="3087" t="s">
        <v>0</v>
      </c>
      <c r="B134" s="3089" t="s">
        <v>1</v>
      </c>
      <c r="C134" s="3091" t="s">
        <v>2</v>
      </c>
      <c r="D134" s="3092"/>
      <c r="E134" s="3093"/>
      <c r="F134" s="3223" t="s">
        <v>3</v>
      </c>
      <c r="G134" s="3091" t="s">
        <v>4</v>
      </c>
      <c r="H134" s="3093"/>
      <c r="I134" s="3068"/>
      <c r="J134" s="3096" t="s">
        <v>5</v>
      </c>
      <c r="K134" s="3091" t="s">
        <v>6</v>
      </c>
      <c r="L134" s="3068"/>
      <c r="M134" s="95" t="s">
        <v>29</v>
      </c>
      <c r="N134" s="96"/>
      <c r="O134" s="3067" t="s">
        <v>7</v>
      </c>
    </row>
    <row r="135" spans="1:23" ht="46.8" x14ac:dyDescent="0.3">
      <c r="A135" s="3088"/>
      <c r="B135" s="3090"/>
      <c r="C135" s="3084" t="s">
        <v>824</v>
      </c>
      <c r="D135" s="3085"/>
      <c r="E135" s="1728" t="s">
        <v>9</v>
      </c>
      <c r="F135" s="3224"/>
      <c r="G135" s="2218" t="str">
        <f>'NORTH-1'!G8</f>
        <v>Reading at 00.00hr 
01.08.2023</v>
      </c>
      <c r="H135" s="2218" t="str">
        <f>'NORTH-1'!H8</f>
        <v>Reading at 00.00hr 
01.09.2023</v>
      </c>
      <c r="I135" s="1" t="s">
        <v>10</v>
      </c>
      <c r="J135" s="3088"/>
      <c r="K135" s="1" t="s">
        <v>11</v>
      </c>
      <c r="L135" s="1" t="s">
        <v>12</v>
      </c>
      <c r="M135" s="508" t="s">
        <v>30</v>
      </c>
      <c r="N135" s="75" t="s">
        <v>41</v>
      </c>
      <c r="O135" s="3068"/>
      <c r="S135" s="2672">
        <v>15283200.000000071</v>
      </c>
      <c r="T135" s="2672">
        <v>15283200.000000071</v>
      </c>
      <c r="U135" s="33">
        <f>S135-T135</f>
        <v>0</v>
      </c>
      <c r="V135" s="1104">
        <f>U135/T135*100</f>
        <v>0</v>
      </c>
      <c r="W135" s="33" t="str">
        <f>IF(V135&gt;40,"FAULT",IF(V135&lt;-40,"CHECK","OK"))</f>
        <v>OK</v>
      </c>
    </row>
    <row r="136" spans="1:23" ht="15.6" x14ac:dyDescent="0.3">
      <c r="A136" s="594">
        <v>1</v>
      </c>
      <c r="B136" s="551">
        <v>2</v>
      </c>
      <c r="C136" s="551">
        <v>3</v>
      </c>
      <c r="D136" s="551">
        <v>4</v>
      </c>
      <c r="E136" s="551">
        <v>5</v>
      </c>
      <c r="F136" s="2727">
        <v>6</v>
      </c>
      <c r="G136" s="2618">
        <f>'PDB Bill AMR'!$H$5</f>
        <v>8</v>
      </c>
      <c r="H136" s="2618">
        <f>'PDB Bill AMR'!$H$5</f>
        <v>8</v>
      </c>
      <c r="I136" s="594" t="s">
        <v>2021</v>
      </c>
      <c r="J136" s="594">
        <v>10</v>
      </c>
      <c r="K136" s="2623" t="s">
        <v>2022</v>
      </c>
      <c r="L136" s="2623" t="s">
        <v>5041</v>
      </c>
      <c r="M136" s="594">
        <v>13</v>
      </c>
      <c r="N136" s="594">
        <v>14</v>
      </c>
      <c r="O136" s="594">
        <v>15</v>
      </c>
    </row>
    <row r="137" spans="1:23" ht="15.6" x14ac:dyDescent="0.3">
      <c r="A137" s="519"/>
      <c r="B137" s="513" t="s">
        <v>4304</v>
      </c>
      <c r="C137" s="514"/>
      <c r="D137" s="514"/>
      <c r="E137" s="1731"/>
      <c r="F137" s="654"/>
      <c r="G137" s="2211"/>
      <c r="H137" s="2211"/>
      <c r="I137" s="514"/>
      <c r="J137" s="514"/>
      <c r="K137" s="573"/>
      <c r="L137" s="514"/>
      <c r="M137" s="515"/>
      <c r="N137" s="516"/>
      <c r="O137" s="507"/>
    </row>
    <row r="138" spans="1:23" ht="15.6" x14ac:dyDescent="0.3">
      <c r="A138" s="1341">
        <f t="shared" ref="A138:M138" si="24">A62</f>
        <v>0</v>
      </c>
      <c r="B138" s="1342" t="str">
        <f t="shared" si="24"/>
        <v>33kV Motijheel-1 Feeder</v>
      </c>
      <c r="C138" s="1157">
        <f t="shared" si="24"/>
        <v>33</v>
      </c>
      <c r="D138" s="1357">
        <f t="shared" si="24"/>
        <v>0</v>
      </c>
      <c r="E138" s="1738" t="str">
        <f t="shared" si="24"/>
        <v>DHK86054</v>
      </c>
      <c r="F138" s="1343">
        <f t="shared" si="24"/>
        <v>1</v>
      </c>
      <c r="G138" s="1359">
        <f t="shared" ref="G138" si="25">G62</f>
        <v>2452.59</v>
      </c>
      <c r="H138" s="1359">
        <f t="shared" si="24"/>
        <v>2468.37</v>
      </c>
      <c r="I138" s="1359">
        <f t="shared" si="24"/>
        <v>15.779999999999745</v>
      </c>
      <c r="J138" s="1157">
        <f t="shared" si="24"/>
        <v>270000</v>
      </c>
      <c r="K138" s="1151">
        <f t="shared" si="24"/>
        <v>0</v>
      </c>
      <c r="L138" s="1180">
        <f t="shared" si="24"/>
        <v>4260599.9999999311</v>
      </c>
      <c r="M138" s="1180">
        <f t="shared" si="24"/>
        <v>4306135.1415943047</v>
      </c>
      <c r="N138" s="80"/>
      <c r="O138" s="8"/>
    </row>
    <row r="139" spans="1:23" ht="15.6" x14ac:dyDescent="0.3">
      <c r="A139" s="1345">
        <f t="shared" ref="A139:M139" si="26">A69</f>
        <v>11</v>
      </c>
      <c r="B139" s="1342" t="str">
        <f t="shared" si="26"/>
        <v>33kV Motijheel-2 Feeder</v>
      </c>
      <c r="C139" s="1157">
        <f t="shared" si="26"/>
        <v>33</v>
      </c>
      <c r="D139" s="1370" t="str">
        <f t="shared" si="26"/>
        <v>Digital</v>
      </c>
      <c r="E139" s="1738" t="str">
        <f t="shared" si="26"/>
        <v>ABB03914</v>
      </c>
      <c r="F139" s="1343">
        <f t="shared" si="26"/>
        <v>1</v>
      </c>
      <c r="G139" s="1359">
        <f t="shared" ref="G139" si="27">G69</f>
        <v>281410</v>
      </c>
      <c r="H139" s="1359">
        <f t="shared" si="26"/>
        <v>283607</v>
      </c>
      <c r="I139" s="1359">
        <f t="shared" si="26"/>
        <v>2197</v>
      </c>
      <c r="J139" s="1157">
        <f t="shared" si="26"/>
        <v>2000</v>
      </c>
      <c r="K139" s="1151">
        <f t="shared" si="26"/>
        <v>0</v>
      </c>
      <c r="L139" s="1180">
        <f t="shared" si="26"/>
        <v>4394000</v>
      </c>
      <c r="M139" s="1180">
        <f t="shared" si="26"/>
        <v>4440960.8534398153</v>
      </c>
      <c r="N139" s="80"/>
      <c r="O139" s="507"/>
    </row>
    <row r="140" spans="1:23" ht="15.6" x14ac:dyDescent="0.3">
      <c r="A140" s="519"/>
      <c r="B140" s="100"/>
      <c r="C140" s="89"/>
      <c r="D140" s="601"/>
      <c r="E140" s="1739"/>
      <c r="F140" s="46"/>
      <c r="G140" s="47"/>
      <c r="H140" s="47"/>
      <c r="I140" s="47"/>
      <c r="J140" s="94" t="s">
        <v>27</v>
      </c>
      <c r="K140" s="42">
        <f>SUM(K138:K139)</f>
        <v>0</v>
      </c>
      <c r="L140" s="42">
        <f>SUM(L138:L139)</f>
        <v>8654599.9999999311</v>
      </c>
      <c r="M140" s="42">
        <f>SUM(M138:M139)</f>
        <v>8747095.995034121</v>
      </c>
      <c r="N140" s="531"/>
      <c r="O140" s="507"/>
    </row>
    <row r="141" spans="1:23" ht="15.6" x14ac:dyDescent="0.3">
      <c r="A141" s="507"/>
      <c r="B141" s="513" t="s">
        <v>4934</v>
      </c>
      <c r="C141" s="514"/>
      <c r="D141" s="514"/>
      <c r="E141" s="1731"/>
      <c r="F141" s="654"/>
      <c r="G141" s="2211"/>
      <c r="H141" s="2211"/>
      <c r="I141" s="514"/>
      <c r="J141" s="607"/>
      <c r="K141" s="608"/>
      <c r="L141" s="609"/>
      <c r="M141" s="609"/>
      <c r="N141" s="516"/>
      <c r="O141" s="11"/>
    </row>
    <row r="142" spans="1:23" ht="15.6" x14ac:dyDescent="0.3">
      <c r="A142" s="507">
        <v>3</v>
      </c>
      <c r="B142" s="98" t="s">
        <v>2129</v>
      </c>
      <c r="C142" s="51">
        <v>33</v>
      </c>
      <c r="D142" s="934" t="s">
        <v>290</v>
      </c>
      <c r="E142" s="1145" t="s">
        <v>2085</v>
      </c>
      <c r="F142" s="3">
        <v>1</v>
      </c>
      <c r="G142" s="20">
        <v>2452.59</v>
      </c>
      <c r="H142" s="20">
        <v>2468.37</v>
      </c>
      <c r="I142" s="19">
        <f>H142-G142</f>
        <v>15.779999999999745</v>
      </c>
      <c r="J142" s="507">
        <v>270000</v>
      </c>
      <c r="K142" s="574">
        <f>F142*I142*J142</f>
        <v>4260599.9999999311</v>
      </c>
      <c r="L142" s="21"/>
      <c r="M142" s="21"/>
      <c r="N142" s="80"/>
      <c r="O142" s="2668"/>
    </row>
    <row r="143" spans="1:23" ht="15.6" x14ac:dyDescent="0.3">
      <c r="A143" s="507">
        <v>6</v>
      </c>
      <c r="B143" s="98" t="s">
        <v>2130</v>
      </c>
      <c r="C143" s="51">
        <v>33</v>
      </c>
      <c r="D143" s="935" t="s">
        <v>290</v>
      </c>
      <c r="E143" s="1145" t="s">
        <v>2131</v>
      </c>
      <c r="F143" s="3">
        <v>1</v>
      </c>
      <c r="G143" s="20">
        <v>2128.4499999999998</v>
      </c>
      <c r="H143" s="20">
        <v>2144.71</v>
      </c>
      <c r="I143" s="19">
        <f>H143-G143</f>
        <v>16.260000000000218</v>
      </c>
      <c r="J143" s="507">
        <v>270000</v>
      </c>
      <c r="K143" s="574">
        <f>L139</f>
        <v>4394000</v>
      </c>
      <c r="L143" s="21"/>
      <c r="N143" s="80"/>
      <c r="O143" s="21" t="s">
        <v>5053</v>
      </c>
    </row>
    <row r="144" spans="1:23" ht="15.6" x14ac:dyDescent="0.3">
      <c r="A144" s="507"/>
      <c r="B144" s="100"/>
      <c r="C144" s="89"/>
      <c r="D144" s="601"/>
      <c r="E144" s="1739"/>
      <c r="F144" s="46"/>
      <c r="G144" s="47">
        <v>0</v>
      </c>
      <c r="H144" s="47">
        <v>0</v>
      </c>
      <c r="I144" s="35"/>
      <c r="J144" s="94" t="s">
        <v>27</v>
      </c>
      <c r="K144" s="42">
        <f>SUM(K142:K143)</f>
        <v>8654599.9999999311</v>
      </c>
      <c r="L144" s="42">
        <f>SUM(L142:L143)</f>
        <v>0</v>
      </c>
      <c r="M144" s="42">
        <f>SUM(M142:M143)</f>
        <v>0</v>
      </c>
      <c r="N144" s="83"/>
      <c r="O144" s="11"/>
      <c r="S144" s="2671"/>
      <c r="T144" s="2671"/>
    </row>
    <row r="145" spans="1:20" ht="15.6" x14ac:dyDescent="0.3">
      <c r="A145" s="507"/>
      <c r="B145" s="532" t="s">
        <v>4933</v>
      </c>
      <c r="C145" s="533"/>
      <c r="D145" s="533"/>
      <c r="E145" s="1732"/>
      <c r="F145" s="656"/>
      <c r="G145" s="2216">
        <v>0</v>
      </c>
      <c r="H145" s="2216">
        <v>0</v>
      </c>
      <c r="I145" s="533"/>
      <c r="J145" s="533"/>
      <c r="K145" s="578"/>
      <c r="L145" s="533"/>
      <c r="M145" s="536"/>
      <c r="N145" s="534"/>
      <c r="O145" s="7"/>
      <c r="S145" s="2673"/>
      <c r="T145" s="2673"/>
    </row>
    <row r="146" spans="1:20" ht="15.6" x14ac:dyDescent="0.3">
      <c r="A146" s="507"/>
      <c r="B146" s="98" t="s">
        <v>2133</v>
      </c>
      <c r="C146" s="51">
        <v>33</v>
      </c>
      <c r="D146" s="1052" t="s">
        <v>284</v>
      </c>
      <c r="E146" s="1730"/>
      <c r="F146" s="3">
        <v>1</v>
      </c>
      <c r="G146" s="4">
        <v>486697</v>
      </c>
      <c r="H146" s="4">
        <v>487353</v>
      </c>
      <c r="I146" s="4">
        <f>H146-G146</f>
        <v>656</v>
      </c>
      <c r="J146" s="507">
        <v>600</v>
      </c>
      <c r="K146" s="574"/>
      <c r="L146" s="21">
        <f>F146*I146*J146</f>
        <v>393600</v>
      </c>
      <c r="M146" s="15"/>
      <c r="N146" s="77"/>
      <c r="O146" s="507"/>
    </row>
    <row r="147" spans="1:20" ht="15.6" x14ac:dyDescent="0.3">
      <c r="A147" s="507"/>
      <c r="B147" s="93"/>
      <c r="C147" s="87"/>
      <c r="D147" s="87"/>
      <c r="E147" s="948"/>
      <c r="F147" s="655"/>
      <c r="G147" s="36">
        <v>0</v>
      </c>
      <c r="H147" s="36">
        <v>0</v>
      </c>
      <c r="I147" s="36"/>
      <c r="J147" s="93" t="s">
        <v>262</v>
      </c>
      <c r="K147" s="577"/>
      <c r="L147" s="42">
        <f>SUM(L146:L146)</f>
        <v>393600</v>
      </c>
      <c r="M147" s="521"/>
      <c r="N147" s="522"/>
      <c r="O147" s="507"/>
    </row>
    <row r="148" spans="1:20" ht="15.6" x14ac:dyDescent="0.3">
      <c r="A148" s="507"/>
      <c r="B148" s="100"/>
      <c r="C148" s="89"/>
      <c r="D148" s="601"/>
      <c r="E148" s="1739"/>
      <c r="F148" s="46"/>
      <c r="G148" s="47">
        <v>0</v>
      </c>
      <c r="H148" s="47">
        <v>0</v>
      </c>
      <c r="I148" s="35"/>
      <c r="J148" s="94"/>
      <c r="K148" s="584">
        <f>K144-L147</f>
        <v>8260999.9999999311</v>
      </c>
      <c r="L148" s="42"/>
      <c r="M148" s="42"/>
      <c r="N148" s="83"/>
      <c r="O148" s="11"/>
    </row>
    <row r="149" spans="1:20" ht="15.6" x14ac:dyDescent="0.3">
      <c r="A149" s="524"/>
      <c r="B149" s="532" t="s">
        <v>4935</v>
      </c>
      <c r="C149" s="533"/>
      <c r="D149" s="533"/>
      <c r="E149" s="1732"/>
      <c r="F149" s="656"/>
      <c r="G149" s="2216">
        <v>0</v>
      </c>
      <c r="H149" s="2216">
        <v>0</v>
      </c>
      <c r="I149" s="533"/>
      <c r="J149" s="49"/>
      <c r="K149" s="587"/>
      <c r="L149" s="50"/>
      <c r="M149" s="50"/>
      <c r="N149" s="534"/>
      <c r="O149" s="11"/>
    </row>
    <row r="150" spans="1:20" ht="15.6" x14ac:dyDescent="0.3">
      <c r="A150" s="507">
        <v>4</v>
      </c>
      <c r="B150" s="98" t="s">
        <v>2134</v>
      </c>
      <c r="C150" s="51">
        <v>33</v>
      </c>
      <c r="D150" s="938" t="s">
        <v>284</v>
      </c>
      <c r="E150" s="1145" t="s">
        <v>2135</v>
      </c>
      <c r="F150" s="3">
        <v>1</v>
      </c>
      <c r="G150" s="20">
        <v>2961.62</v>
      </c>
      <c r="H150" s="20">
        <v>2988.22</v>
      </c>
      <c r="I150" s="20">
        <f>H150-G150</f>
        <v>26.599999999999909</v>
      </c>
      <c r="J150" s="30">
        <v>180000</v>
      </c>
      <c r="K150" s="585"/>
      <c r="L150" s="21">
        <f>F150*I150*J150</f>
        <v>4787999.9999999832</v>
      </c>
      <c r="M150" s="21"/>
      <c r="N150" s="81"/>
      <c r="O150" s="11"/>
    </row>
    <row r="151" spans="1:20" ht="15.6" x14ac:dyDescent="0.3">
      <c r="A151" s="507">
        <v>5</v>
      </c>
      <c r="B151" s="98" t="s">
        <v>2136</v>
      </c>
      <c r="C151" s="51">
        <v>33</v>
      </c>
      <c r="D151" s="940" t="s">
        <v>284</v>
      </c>
      <c r="E151" s="1145" t="s">
        <v>2137</v>
      </c>
      <c r="F151" s="3">
        <v>1</v>
      </c>
      <c r="G151" s="20">
        <v>2290.59</v>
      </c>
      <c r="H151" s="20">
        <v>2290.59</v>
      </c>
      <c r="I151" s="20">
        <f>H151-G151</f>
        <v>0</v>
      </c>
      <c r="J151" s="30">
        <v>180000</v>
      </c>
      <c r="K151" s="585"/>
      <c r="L151" s="21">
        <f>F151*I151*J151</f>
        <v>0</v>
      </c>
      <c r="M151" s="21"/>
      <c r="N151" s="81"/>
      <c r="O151" s="11"/>
    </row>
    <row r="152" spans="1:20" ht="15.6" x14ac:dyDescent="0.3">
      <c r="A152" s="524"/>
      <c r="B152" s="94"/>
      <c r="C152" s="88"/>
      <c r="D152" s="88"/>
      <c r="E152" s="949"/>
      <c r="F152" s="659"/>
      <c r="G152" s="37"/>
      <c r="H152" s="37"/>
      <c r="I152" s="37"/>
      <c r="J152" s="94" t="s">
        <v>27</v>
      </c>
      <c r="K152" s="586"/>
      <c r="L152" s="42">
        <f>SUM(L150:L151)</f>
        <v>4787999.9999999832</v>
      </c>
      <c r="M152" s="42"/>
      <c r="N152" s="535"/>
      <c r="O152" s="11"/>
    </row>
    <row r="153" spans="1:20" ht="16.2" thickBot="1" x14ac:dyDescent="0.35">
      <c r="A153" s="580"/>
      <c r="B153" s="611"/>
      <c r="C153" s="90"/>
      <c r="D153" s="90"/>
      <c r="E153" s="950"/>
      <c r="F153" s="661"/>
      <c r="G153" s="612"/>
      <c r="H153" s="612"/>
      <c r="I153" s="612"/>
      <c r="J153" s="611"/>
      <c r="K153" s="613"/>
      <c r="L153" s="614"/>
      <c r="M153" s="614"/>
      <c r="N153" s="531"/>
      <c r="O153" s="615"/>
    </row>
    <row r="154" spans="1:20" ht="15.6" x14ac:dyDescent="0.3">
      <c r="A154" s="580"/>
      <c r="B154" s="3099" t="s">
        <v>4857</v>
      </c>
      <c r="C154" s="3100"/>
      <c r="D154" s="561" t="s">
        <v>14</v>
      </c>
      <c r="F154" s="3101" t="s">
        <v>2024</v>
      </c>
      <c r="G154" s="3102"/>
      <c r="H154" s="3103"/>
      <c r="I154" s="561" t="s">
        <v>14</v>
      </c>
      <c r="J154" s="511"/>
      <c r="K154" s="3105" t="s">
        <v>4714</v>
      </c>
      <c r="L154" s="3106"/>
      <c r="M154" s="562" t="s">
        <v>14</v>
      </c>
      <c r="N154" s="531"/>
      <c r="O154" s="615"/>
    </row>
    <row r="155" spans="1:20" ht="15.6" x14ac:dyDescent="0.3">
      <c r="A155" s="580"/>
      <c r="B155" s="3112" t="str">
        <f>B137</f>
        <v>MANIKNAGAR 33 KV SIDE</v>
      </c>
      <c r="C155" s="3113"/>
      <c r="D155" s="567">
        <f>K144</f>
        <v>8654599.9999999311</v>
      </c>
      <c r="F155" s="3114" t="s">
        <v>810</v>
      </c>
      <c r="G155" s="3115"/>
      <c r="H155" s="3116"/>
      <c r="I155" s="563">
        <f>L147</f>
        <v>393600</v>
      </c>
      <c r="J155" s="511"/>
      <c r="K155" s="3117" t="str">
        <f>F156</f>
        <v>33 KV NET IMPORT</v>
      </c>
      <c r="L155" s="3118"/>
      <c r="M155" s="565">
        <f>I156</f>
        <v>8260999.9999999311</v>
      </c>
      <c r="N155" s="531"/>
      <c r="O155" s="615"/>
    </row>
    <row r="156" spans="1:20" ht="15.6" x14ac:dyDescent="0.3">
      <c r="A156" s="580"/>
      <c r="B156" s="3112"/>
      <c r="C156" s="3113"/>
      <c r="D156" s="616"/>
      <c r="F156" s="3114" t="s">
        <v>2024</v>
      </c>
      <c r="G156" s="3115"/>
      <c r="H156" s="3116"/>
      <c r="I156" s="563">
        <f>D159-I155</f>
        <v>8260999.9999999311</v>
      </c>
      <c r="J156" s="511"/>
      <c r="K156" s="3119" t="s">
        <v>4715</v>
      </c>
      <c r="L156" s="3120"/>
      <c r="M156" s="563">
        <f>L152</f>
        <v>4787999.9999999832</v>
      </c>
      <c r="N156" s="531"/>
      <c r="O156" s="615"/>
    </row>
    <row r="157" spans="1:20" ht="15.6" x14ac:dyDescent="0.3">
      <c r="A157" s="580"/>
      <c r="B157" s="3112"/>
      <c r="C157" s="3113"/>
      <c r="D157" s="597"/>
      <c r="J157" s="511"/>
      <c r="K157" s="3121" t="s">
        <v>267</v>
      </c>
      <c r="L157" s="3122"/>
      <c r="M157" s="563">
        <f>M155-M156</f>
        <v>3472999.9999999478</v>
      </c>
      <c r="N157" s="531"/>
      <c r="O157" s="615"/>
    </row>
    <row r="158" spans="1:20" ht="16.2" thickBot="1" x14ac:dyDescent="0.35">
      <c r="A158" s="580"/>
      <c r="B158" s="3112"/>
      <c r="C158" s="3113"/>
      <c r="D158" s="598"/>
      <c r="J158" s="511"/>
      <c r="K158" s="3123" t="s">
        <v>268</v>
      </c>
      <c r="L158" s="3124"/>
      <c r="M158" s="566">
        <f>M157/M155</f>
        <v>0.42040915143444824</v>
      </c>
      <c r="N158" s="531"/>
      <c r="O158" s="615"/>
    </row>
    <row r="159" spans="1:20" ht="16.2" thickBot="1" x14ac:dyDescent="0.35">
      <c r="A159" s="580"/>
      <c r="B159" s="3125" t="s">
        <v>799</v>
      </c>
      <c r="C159" s="3126"/>
      <c r="D159" s="564">
        <f>SUM(D155:D157)</f>
        <v>8654599.9999999311</v>
      </c>
      <c r="F159" s="528"/>
      <c r="G159" s="2214"/>
      <c r="H159" s="2214"/>
      <c r="I159" s="511"/>
      <c r="J159" s="511"/>
      <c r="K159" s="580"/>
      <c r="L159" s="511"/>
      <c r="M159" s="511"/>
      <c r="N159" s="531"/>
      <c r="O159" s="615"/>
    </row>
    <row r="160" spans="1:20" ht="15.6" x14ac:dyDescent="0.3">
      <c r="A160" s="580"/>
      <c r="B160" s="611"/>
      <c r="C160" s="90"/>
      <c r="D160" s="90"/>
      <c r="E160" s="950"/>
      <c r="F160" s="661"/>
      <c r="G160" s="612"/>
      <c r="H160" s="612"/>
      <c r="I160" s="612"/>
      <c r="J160" s="611"/>
      <c r="K160" s="613"/>
      <c r="L160" s="614"/>
      <c r="M160" s="614"/>
      <c r="N160" s="531"/>
      <c r="O160" s="615"/>
    </row>
    <row r="161" spans="1:23" x14ac:dyDescent="0.3">
      <c r="A161" s="511"/>
      <c r="B161" s="520"/>
      <c r="C161" s="511"/>
      <c r="D161" s="603"/>
      <c r="E161" s="1740"/>
      <c r="F161" s="528"/>
      <c r="G161" s="2214"/>
      <c r="H161" s="2214"/>
      <c r="I161" s="511"/>
      <c r="J161" s="511"/>
      <c r="K161" s="580"/>
      <c r="L161" s="511"/>
      <c r="M161" s="511"/>
      <c r="N161" s="511"/>
      <c r="O161" s="511"/>
    </row>
    <row r="162" spans="1:23" x14ac:dyDescent="0.3">
      <c r="A162" s="511"/>
      <c r="B162" s="520"/>
      <c r="C162" s="511"/>
      <c r="D162" s="603"/>
      <c r="E162" s="1740"/>
      <c r="F162" s="528"/>
      <c r="G162" s="2214"/>
      <c r="H162" s="2214"/>
      <c r="I162" s="511"/>
      <c r="J162" s="511"/>
      <c r="K162" s="580"/>
      <c r="L162" s="511"/>
      <c r="M162" s="511"/>
      <c r="N162" s="511"/>
      <c r="O162" s="511"/>
    </row>
    <row r="163" spans="1:23" ht="28.8" x14ac:dyDescent="0.3">
      <c r="A163" s="3086" t="s">
        <v>926</v>
      </c>
      <c r="B163" s="3086"/>
      <c r="C163" s="3086"/>
      <c r="D163" s="3086"/>
      <c r="E163" s="3086"/>
      <c r="F163" s="3086"/>
      <c r="G163" s="3086"/>
      <c r="H163" s="3086"/>
      <c r="I163" s="3086"/>
      <c r="J163" s="3086"/>
      <c r="K163" s="3086"/>
      <c r="L163" s="3086"/>
      <c r="M163" s="3086"/>
      <c r="N163" s="3086"/>
      <c r="O163" s="629" t="str">
        <f>$O$6</f>
        <v>Month August-2023</v>
      </c>
      <c r="R163" s="2083" t="s">
        <v>4084</v>
      </c>
      <c r="S163" s="2672" t="str">
        <f>O163</f>
        <v>Month August-2023</v>
      </c>
      <c r="T163" s="2672" t="s">
        <v>5037</v>
      </c>
      <c r="U163" s="1103" t="s">
        <v>15</v>
      </c>
      <c r="V163" s="1103" t="s">
        <v>4085</v>
      </c>
      <c r="W163" s="1103" t="s">
        <v>17</v>
      </c>
    </row>
    <row r="164" spans="1:23" ht="15.6" x14ac:dyDescent="0.3">
      <c r="A164" s="3087" t="s">
        <v>0</v>
      </c>
      <c r="B164" s="3089" t="s">
        <v>1</v>
      </c>
      <c r="C164" s="3091" t="s">
        <v>2</v>
      </c>
      <c r="D164" s="3092"/>
      <c r="E164" s="3093"/>
      <c r="F164" s="3223" t="s">
        <v>3</v>
      </c>
      <c r="G164" s="3091" t="s">
        <v>4</v>
      </c>
      <c r="H164" s="3093"/>
      <c r="I164" s="3068"/>
      <c r="J164" s="3096" t="s">
        <v>5</v>
      </c>
      <c r="K164" s="3091" t="s">
        <v>6</v>
      </c>
      <c r="L164" s="3068"/>
      <c r="M164" s="95" t="s">
        <v>29</v>
      </c>
      <c r="N164" s="96"/>
      <c r="O164" s="3067" t="s">
        <v>7</v>
      </c>
    </row>
    <row r="165" spans="1:23" ht="46.8" x14ac:dyDescent="0.3">
      <c r="A165" s="3088"/>
      <c r="B165" s="3090"/>
      <c r="C165" s="3084" t="s">
        <v>824</v>
      </c>
      <c r="D165" s="3085"/>
      <c r="E165" s="1728" t="s">
        <v>9</v>
      </c>
      <c r="F165" s="3224"/>
      <c r="G165" s="2218" t="str">
        <f>'NORTH-1'!G8</f>
        <v>Reading at 00.00hr 
01.08.2023</v>
      </c>
      <c r="H165" s="2218" t="str">
        <f>'NORTH-1'!H8</f>
        <v>Reading at 00.00hr 
01.09.2023</v>
      </c>
      <c r="I165" s="1" t="s">
        <v>10</v>
      </c>
      <c r="J165" s="3088"/>
      <c r="K165" s="1" t="s">
        <v>11</v>
      </c>
      <c r="L165" s="1" t="s">
        <v>12</v>
      </c>
      <c r="M165" s="508" t="s">
        <v>30</v>
      </c>
      <c r="N165" s="75" t="s">
        <v>41</v>
      </c>
      <c r="O165" s="3068"/>
      <c r="S165" s="2672">
        <v>15283200.000000071</v>
      </c>
      <c r="T165" s="2672">
        <v>15283200.000000071</v>
      </c>
      <c r="U165" s="33">
        <f>S165-T165</f>
        <v>0</v>
      </c>
      <c r="V165" s="1104">
        <f>U165/T165*100</f>
        <v>0</v>
      </c>
      <c r="W165" s="33" t="str">
        <f>IF(V165&gt;40,"FAULT",IF(V165&lt;-40,"CHECK","OK"))</f>
        <v>OK</v>
      </c>
    </row>
    <row r="166" spans="1:23" ht="15.6" x14ac:dyDescent="0.3">
      <c r="A166" s="594">
        <v>1</v>
      </c>
      <c r="B166" s="551">
        <v>2</v>
      </c>
      <c r="C166" s="551">
        <v>3</v>
      </c>
      <c r="D166" s="551">
        <v>4</v>
      </c>
      <c r="E166" s="551">
        <v>5</v>
      </c>
      <c r="F166" s="2727">
        <v>6</v>
      </c>
      <c r="G166" s="2618">
        <f>'PDB Bill AMR'!$H$5</f>
        <v>8</v>
      </c>
      <c r="H166" s="2618">
        <f>'PDB Bill AMR'!$H$5</f>
        <v>8</v>
      </c>
      <c r="I166" s="594" t="s">
        <v>2021</v>
      </c>
      <c r="J166" s="594">
        <v>10</v>
      </c>
      <c r="K166" s="2623" t="s">
        <v>2022</v>
      </c>
      <c r="L166" s="2623" t="s">
        <v>5041</v>
      </c>
      <c r="M166" s="594">
        <v>13</v>
      </c>
      <c r="N166" s="594">
        <v>14</v>
      </c>
      <c r="O166" s="594">
        <v>15</v>
      </c>
      <c r="U166" s="33"/>
      <c r="V166" s="1104"/>
      <c r="W166" s="33"/>
    </row>
    <row r="167" spans="1:23" ht="15.6" x14ac:dyDescent="0.3">
      <c r="A167" s="519"/>
      <c r="B167" s="513" t="s">
        <v>4058</v>
      </c>
      <c r="C167" s="514"/>
      <c r="D167" s="514"/>
      <c r="E167" s="1731"/>
      <c r="F167" s="654"/>
      <c r="G167" s="2211"/>
      <c r="H167" s="2211"/>
      <c r="I167" s="514"/>
      <c r="J167" s="514"/>
      <c r="K167" s="573"/>
      <c r="L167" s="514"/>
      <c r="M167" s="515"/>
      <c r="N167" s="516"/>
      <c r="O167" s="507"/>
      <c r="U167" s="33"/>
      <c r="V167" s="1104"/>
      <c r="W167" s="33"/>
    </row>
    <row r="168" spans="1:23" ht="15.6" x14ac:dyDescent="0.3">
      <c r="A168" s="519">
        <v>13</v>
      </c>
      <c r="B168" s="98" t="s">
        <v>2138</v>
      </c>
      <c r="C168" s="51">
        <v>11</v>
      </c>
      <c r="D168" s="934" t="s">
        <v>290</v>
      </c>
      <c r="E168" s="1145" t="s">
        <v>2139</v>
      </c>
      <c r="F168" s="3">
        <v>1</v>
      </c>
      <c r="G168" s="20">
        <v>3349.09</v>
      </c>
      <c r="H168" s="20">
        <v>3379.17</v>
      </c>
      <c r="I168" s="20">
        <f>H168-G168</f>
        <v>30.079999999999927</v>
      </c>
      <c r="J168" s="507">
        <v>160000</v>
      </c>
      <c r="K168" s="574">
        <f>F168*I168*J168</f>
        <v>4812799.9999999888</v>
      </c>
      <c r="L168" s="21"/>
      <c r="M168" s="21">
        <f>K168*$I$156/$K$170</f>
        <v>4789723.9784117006</v>
      </c>
      <c r="N168" s="80"/>
      <c r="O168" s="507">
        <f>SUM(L161:L167)</f>
        <v>0</v>
      </c>
      <c r="U168" s="33"/>
      <c r="V168" s="1104"/>
      <c r="W168" s="33"/>
    </row>
    <row r="169" spans="1:23" ht="15.6" x14ac:dyDescent="0.3">
      <c r="A169" s="519">
        <v>14</v>
      </c>
      <c r="B169" s="98" t="s">
        <v>2140</v>
      </c>
      <c r="C169" s="51">
        <v>11</v>
      </c>
      <c r="D169" s="936" t="s">
        <v>290</v>
      </c>
      <c r="E169" s="1145" t="s">
        <v>2141</v>
      </c>
      <c r="F169" s="3">
        <v>1</v>
      </c>
      <c r="G169" s="20">
        <v>2598.0700000000002</v>
      </c>
      <c r="H169" s="20">
        <v>2619.87</v>
      </c>
      <c r="I169" s="20">
        <f>H169-G169</f>
        <v>21.799999999999727</v>
      </c>
      <c r="J169" s="507">
        <v>160000</v>
      </c>
      <c r="K169" s="574">
        <f>F169*I169*J169</f>
        <v>3487999.9999999562</v>
      </c>
      <c r="L169" s="21"/>
      <c r="M169" s="21">
        <f>K169*$I$156/$K$170</f>
        <v>3471276.021588231</v>
      </c>
      <c r="N169" s="80"/>
      <c r="O169" s="507"/>
      <c r="U169" s="33"/>
      <c r="V169" s="1104"/>
      <c r="W169" s="33"/>
    </row>
    <row r="170" spans="1:23" ht="15.6" x14ac:dyDescent="0.3">
      <c r="A170" s="519"/>
      <c r="B170" s="100"/>
      <c r="C170" s="89"/>
      <c r="D170" s="601"/>
      <c r="E170" s="1739"/>
      <c r="F170" s="46"/>
      <c r="G170" s="47">
        <v>0</v>
      </c>
      <c r="H170" s="47">
        <v>0</v>
      </c>
      <c r="I170" s="47"/>
      <c r="J170" s="38" t="s">
        <v>27</v>
      </c>
      <c r="K170" s="586">
        <f>SUM(K168:K169)</f>
        <v>8300799.9999999451</v>
      </c>
      <c r="L170" s="48"/>
      <c r="M170" s="42">
        <f>SUM(M168:M169)</f>
        <v>8260999.9999999311</v>
      </c>
      <c r="N170" s="83"/>
      <c r="O170" s="507"/>
      <c r="U170" s="33"/>
      <c r="V170" s="1104"/>
      <c r="W170" s="33"/>
    </row>
    <row r="171" spans="1:23" ht="15.6" x14ac:dyDescent="0.3">
      <c r="A171" s="519"/>
      <c r="B171" s="532" t="s">
        <v>4058</v>
      </c>
      <c r="C171" s="533"/>
      <c r="D171" s="533"/>
      <c r="E171" s="1732"/>
      <c r="F171" s="656"/>
      <c r="G171" s="2216">
        <v>0</v>
      </c>
      <c r="H171" s="2216">
        <v>0</v>
      </c>
      <c r="I171" s="533"/>
      <c r="J171" s="49"/>
      <c r="K171" s="587"/>
      <c r="L171" s="50"/>
      <c r="M171" s="50"/>
      <c r="N171" s="534"/>
      <c r="O171" s="507"/>
      <c r="U171" s="33"/>
      <c r="V171" s="1104"/>
      <c r="W171" s="33"/>
    </row>
    <row r="172" spans="1:23" ht="15" customHeight="1" x14ac:dyDescent="0.3">
      <c r="A172" s="519">
        <v>6</v>
      </c>
      <c r="B172" s="98" t="s">
        <v>2142</v>
      </c>
      <c r="C172" s="72">
        <v>11</v>
      </c>
      <c r="D172" s="945"/>
      <c r="E172" s="1145" t="s">
        <v>2143</v>
      </c>
      <c r="F172" s="3">
        <v>1</v>
      </c>
      <c r="G172" s="2220">
        <v>1695.96</v>
      </c>
      <c r="H172" s="2220">
        <v>1714</v>
      </c>
      <c r="I172" s="19">
        <f t="shared" ref="I172:I187" si="28">H172-G172</f>
        <v>18.039999999999964</v>
      </c>
      <c r="J172" s="507">
        <v>60000</v>
      </c>
      <c r="K172" s="581"/>
      <c r="L172" s="21">
        <f t="shared" ref="L172:L183" si="29">F172*I172*J172</f>
        <v>1082399.9999999979</v>
      </c>
      <c r="M172" s="21">
        <f>L172*$K$188/$L$188</f>
        <v>1083441.1947260504</v>
      </c>
      <c r="N172" s="71" t="s">
        <v>82</v>
      </c>
      <c r="O172" s="14"/>
      <c r="R172" s="18" t="str">
        <f t="shared" ref="R172:R187" si="30">B172</f>
        <v>11kV Fakirapul Panir Tank Feeder</v>
      </c>
      <c r="S172" s="2672">
        <f t="shared" ref="S172:S187" si="31">M172</f>
        <v>1083441.1947260504</v>
      </c>
      <c r="T172" s="2672">
        <v>1084055.9235316194</v>
      </c>
      <c r="U172" s="33">
        <f t="shared" ref="U172:U187" si="32">S172-T172</f>
        <v>-614.72880556900054</v>
      </c>
      <c r="V172" s="1104">
        <f t="shared" ref="V172:V187" si="33">U172/T172*100</f>
        <v>-5.6706373926388158E-2</v>
      </c>
      <c r="W172" s="33" t="str">
        <f t="shared" ref="W172:W187" si="34">IF(V172&gt;40,"FAULT",IF(V172&lt;-40,"CHECK","OK"))</f>
        <v>OK</v>
      </c>
    </row>
    <row r="173" spans="1:23" ht="15" customHeight="1" x14ac:dyDescent="0.3">
      <c r="A173" s="519">
        <v>7</v>
      </c>
      <c r="B173" s="98" t="s">
        <v>2144</v>
      </c>
      <c r="C173" s="72">
        <v>11</v>
      </c>
      <c r="D173" s="946"/>
      <c r="E173" s="1145" t="s">
        <v>2145</v>
      </c>
      <c r="F173" s="3">
        <v>1</v>
      </c>
      <c r="G173" s="2220">
        <v>2376.46</v>
      </c>
      <c r="H173" s="2220">
        <v>2378.15</v>
      </c>
      <c r="I173" s="19">
        <f t="shared" si="28"/>
        <v>1.6900000000000546</v>
      </c>
      <c r="J173" s="507">
        <v>60000</v>
      </c>
      <c r="K173" s="581"/>
      <c r="L173" s="21">
        <f t="shared" si="29"/>
        <v>101400.00000000327</v>
      </c>
      <c r="M173" s="21">
        <f t="shared" ref="M173:M187" si="35">L173*$K$188/$L$188</f>
        <v>101497.53986070331</v>
      </c>
      <c r="N173" s="71" t="s">
        <v>82</v>
      </c>
      <c r="O173" s="14"/>
      <c r="R173" s="18" t="str">
        <f t="shared" si="30"/>
        <v>11kV Station Road Feeder</v>
      </c>
      <c r="S173" s="2672">
        <f t="shared" si="31"/>
        <v>101497.53986070331</v>
      </c>
      <c r="T173" s="2672">
        <v>109816.64420608665</v>
      </c>
      <c r="U173" s="33">
        <f t="shared" si="32"/>
        <v>-8319.1043453833408</v>
      </c>
      <c r="V173" s="1104">
        <f t="shared" si="33"/>
        <v>-7.5754494280223597</v>
      </c>
      <c r="W173" s="33" t="str">
        <f t="shared" si="34"/>
        <v>OK</v>
      </c>
    </row>
    <row r="174" spans="1:23" ht="15" customHeight="1" x14ac:dyDescent="0.3">
      <c r="A174" s="519">
        <v>8</v>
      </c>
      <c r="B174" s="98" t="s">
        <v>2146</v>
      </c>
      <c r="C174" s="72">
        <v>11</v>
      </c>
      <c r="D174" s="946"/>
      <c r="E174" s="1145" t="s">
        <v>2147</v>
      </c>
      <c r="F174" s="3">
        <v>1</v>
      </c>
      <c r="G174" s="2220">
        <v>3155.14</v>
      </c>
      <c r="H174" s="2220">
        <v>3187.68</v>
      </c>
      <c r="I174" s="19">
        <f t="shared" si="28"/>
        <v>32.539999999999964</v>
      </c>
      <c r="J174" s="507">
        <v>60000</v>
      </c>
      <c r="K174" s="581"/>
      <c r="L174" s="21">
        <f t="shared" si="29"/>
        <v>1952399.9999999979</v>
      </c>
      <c r="M174" s="21">
        <f t="shared" si="35"/>
        <v>1954278.075187678</v>
      </c>
      <c r="N174" s="71" t="s">
        <v>82</v>
      </c>
      <c r="O174" s="14"/>
      <c r="R174" s="18" t="str">
        <f t="shared" si="30"/>
        <v>11kV Box Culvert Road Feeder</v>
      </c>
      <c r="S174" s="2672">
        <f t="shared" si="31"/>
        <v>1954278.075187678</v>
      </c>
      <c r="T174" s="2672">
        <v>1833753.9079999905</v>
      </c>
      <c r="U174" s="33">
        <f t="shared" si="32"/>
        <v>120524.16718768748</v>
      </c>
      <c r="V174" s="1104">
        <f t="shared" si="33"/>
        <v>6.5725377141330181</v>
      </c>
      <c r="W174" s="33" t="str">
        <f t="shared" si="34"/>
        <v>OK</v>
      </c>
    </row>
    <row r="175" spans="1:23" ht="15" customHeight="1" x14ac:dyDescent="0.3">
      <c r="A175" s="519">
        <v>9</v>
      </c>
      <c r="B175" s="98" t="s">
        <v>2148</v>
      </c>
      <c r="C175" s="72">
        <v>11</v>
      </c>
      <c r="D175" s="946"/>
      <c r="E175" s="1145" t="s">
        <v>2149</v>
      </c>
      <c r="F175" s="3">
        <v>1</v>
      </c>
      <c r="G175" s="2220">
        <v>1678.4</v>
      </c>
      <c r="H175" s="2220">
        <v>1693.67</v>
      </c>
      <c r="I175" s="19">
        <f t="shared" si="28"/>
        <v>15.269999999999982</v>
      </c>
      <c r="J175" s="507">
        <v>60000</v>
      </c>
      <c r="K175" s="581"/>
      <c r="L175" s="21">
        <f t="shared" si="29"/>
        <v>916199.99999999895</v>
      </c>
      <c r="M175" s="21">
        <f t="shared" si="35"/>
        <v>917081.32169993361</v>
      </c>
      <c r="N175" s="71" t="s">
        <v>82</v>
      </c>
      <c r="O175" s="14"/>
      <c r="R175" s="18" t="str">
        <f t="shared" si="30"/>
        <v>11kV Mohamedan Club Feeder</v>
      </c>
      <c r="S175" s="2672">
        <f t="shared" si="31"/>
        <v>917081.32169993361</v>
      </c>
      <c r="T175" s="2672">
        <v>976079.78174239281</v>
      </c>
      <c r="U175" s="33">
        <f t="shared" si="32"/>
        <v>-58998.460042459192</v>
      </c>
      <c r="V175" s="1104">
        <f t="shared" si="33"/>
        <v>-6.0444300912719937</v>
      </c>
      <c r="W175" s="33" t="str">
        <f t="shared" si="34"/>
        <v>OK</v>
      </c>
    </row>
    <row r="176" spans="1:23" ht="15" customHeight="1" x14ac:dyDescent="0.3">
      <c r="A176" s="519">
        <v>10</v>
      </c>
      <c r="B176" s="98" t="s">
        <v>2150</v>
      </c>
      <c r="C176" s="72">
        <v>11</v>
      </c>
      <c r="D176" s="946"/>
      <c r="E176" s="1145" t="s">
        <v>2151</v>
      </c>
      <c r="F176" s="3">
        <v>1</v>
      </c>
      <c r="G176" s="2220">
        <v>108136</v>
      </c>
      <c r="H176" s="2220">
        <v>112104</v>
      </c>
      <c r="I176" s="19">
        <f t="shared" si="28"/>
        <v>3968</v>
      </c>
      <c r="J176" s="507">
        <v>60</v>
      </c>
      <c r="K176" s="581"/>
      <c r="L176" s="21">
        <f t="shared" si="29"/>
        <v>238080</v>
      </c>
      <c r="M176" s="21">
        <f t="shared" si="35"/>
        <v>238309.01666701643</v>
      </c>
      <c r="N176" s="71" t="s">
        <v>82</v>
      </c>
      <c r="O176" s="14"/>
      <c r="P176">
        <v>178</v>
      </c>
      <c r="R176" s="18" t="str">
        <f t="shared" si="30"/>
        <v>11kV Amina Ahmed Co.</v>
      </c>
      <c r="S176" s="2672">
        <f t="shared" si="31"/>
        <v>238309.01666701643</v>
      </c>
      <c r="T176" s="2672">
        <v>251289.92998220117</v>
      </c>
      <c r="U176" s="33">
        <f t="shared" si="32"/>
        <v>-12980.913315184735</v>
      </c>
      <c r="V176" s="1104">
        <f t="shared" si="33"/>
        <v>-5.1657117004665372</v>
      </c>
      <c r="W176" s="33" t="str">
        <f t="shared" si="34"/>
        <v>OK</v>
      </c>
    </row>
    <row r="177" spans="1:23" ht="15" customHeight="1" x14ac:dyDescent="0.3">
      <c r="A177" s="519">
        <v>11</v>
      </c>
      <c r="B177" s="98" t="s">
        <v>2152</v>
      </c>
      <c r="C177" s="72">
        <v>11</v>
      </c>
      <c r="D177" s="946"/>
      <c r="E177" s="1145" t="s">
        <v>2154</v>
      </c>
      <c r="F177" s="3">
        <v>1</v>
      </c>
      <c r="G177" s="2220">
        <v>4382</v>
      </c>
      <c r="H177" s="2220">
        <v>4382</v>
      </c>
      <c r="I177" s="19">
        <f t="shared" si="28"/>
        <v>0</v>
      </c>
      <c r="J177" s="507">
        <v>60</v>
      </c>
      <c r="K177" s="581"/>
      <c r="L177" s="21">
        <f t="shared" si="29"/>
        <v>0</v>
      </c>
      <c r="M177" s="21">
        <f t="shared" si="35"/>
        <v>0</v>
      </c>
      <c r="N177" s="71" t="s">
        <v>82</v>
      </c>
      <c r="O177" s="14"/>
      <c r="P177">
        <v>71</v>
      </c>
      <c r="R177" s="18" t="str">
        <f t="shared" si="30"/>
        <v>11kV Bangabhaban -1</v>
      </c>
      <c r="S177" s="2672">
        <f t="shared" si="31"/>
        <v>0</v>
      </c>
      <c r="T177" s="2672">
        <v>0</v>
      </c>
      <c r="U177" s="33">
        <f t="shared" si="32"/>
        <v>0</v>
      </c>
      <c r="V177" s="1104" t="e">
        <f t="shared" si="33"/>
        <v>#DIV/0!</v>
      </c>
      <c r="W177" s="33" t="e">
        <f t="shared" si="34"/>
        <v>#DIV/0!</v>
      </c>
    </row>
    <row r="178" spans="1:23" ht="15" customHeight="1" x14ac:dyDescent="0.3">
      <c r="A178" s="519">
        <v>12</v>
      </c>
      <c r="B178" s="98" t="s">
        <v>2155</v>
      </c>
      <c r="C178" s="72">
        <v>11</v>
      </c>
      <c r="D178" s="946"/>
      <c r="E178" s="1145" t="s">
        <v>2156</v>
      </c>
      <c r="F178" s="3">
        <v>1</v>
      </c>
      <c r="G178" s="2220">
        <v>59617</v>
      </c>
      <c r="H178" s="2220">
        <v>68343</v>
      </c>
      <c r="I178" s="19">
        <f t="shared" si="28"/>
        <v>8726</v>
      </c>
      <c r="J178" s="507">
        <v>60</v>
      </c>
      <c r="K178" s="581"/>
      <c r="L178" s="21">
        <f t="shared" si="29"/>
        <v>523560</v>
      </c>
      <c r="M178" s="21">
        <f t="shared" si="35"/>
        <v>524063.6288902181</v>
      </c>
      <c r="N178" s="71" t="s">
        <v>82</v>
      </c>
      <c r="O178" s="14"/>
      <c r="P178">
        <f>P176-P177</f>
        <v>107</v>
      </c>
      <c r="R178" s="18" t="str">
        <f t="shared" si="30"/>
        <v>11kV Sonali Bank</v>
      </c>
      <c r="S178" s="2672">
        <f t="shared" si="31"/>
        <v>524063.6288902181</v>
      </c>
      <c r="T178" s="2672">
        <v>553807.17723372311</v>
      </c>
      <c r="U178" s="33">
        <f t="shared" si="32"/>
        <v>-29743.548343505012</v>
      </c>
      <c r="V178" s="1104">
        <f t="shared" si="33"/>
        <v>-5.3707408582305805</v>
      </c>
      <c r="W178" s="33" t="str">
        <f t="shared" si="34"/>
        <v>OK</v>
      </c>
    </row>
    <row r="179" spans="1:23" ht="15" customHeight="1" x14ac:dyDescent="0.3">
      <c r="A179" s="519">
        <v>15</v>
      </c>
      <c r="B179" s="98" t="s">
        <v>2157</v>
      </c>
      <c r="C179" s="72">
        <v>11</v>
      </c>
      <c r="D179" s="946"/>
      <c r="E179" s="1145" t="s">
        <v>2158</v>
      </c>
      <c r="F179" s="3">
        <v>1</v>
      </c>
      <c r="G179" s="2220">
        <v>320</v>
      </c>
      <c r="H179" s="2220">
        <v>324.14999999999998</v>
      </c>
      <c r="I179" s="19">
        <f t="shared" si="28"/>
        <v>4.1499999999999773</v>
      </c>
      <c r="J179" s="507">
        <v>60000</v>
      </c>
      <c r="K179" s="581"/>
      <c r="L179" s="21">
        <f t="shared" si="29"/>
        <v>248999.99999999863</v>
      </c>
      <c r="M179" s="21">
        <f t="shared" si="35"/>
        <v>249239.52095970584</v>
      </c>
      <c r="N179" s="71" t="s">
        <v>82</v>
      </c>
      <c r="O179" s="14"/>
      <c r="P179" s="1105">
        <f>P178/3</f>
        <v>35.666666666666664</v>
      </c>
      <c r="R179" s="18" t="str">
        <f t="shared" si="30"/>
        <v>11kV NCC Bank Feeder</v>
      </c>
      <c r="S179" s="2671">
        <f t="shared" si="31"/>
        <v>249239.52095970584</v>
      </c>
      <c r="T179" s="2671">
        <v>237424.81177517568</v>
      </c>
      <c r="U179" s="33">
        <f t="shared" si="32"/>
        <v>11814.709184530162</v>
      </c>
      <c r="V179" s="1104">
        <f t="shared" si="33"/>
        <v>4.9761897655910738</v>
      </c>
      <c r="W179" s="33" t="str">
        <f t="shared" si="34"/>
        <v>OK</v>
      </c>
    </row>
    <row r="180" spans="1:23" ht="15" customHeight="1" x14ac:dyDescent="0.3">
      <c r="A180" s="519">
        <v>16</v>
      </c>
      <c r="B180" s="98" t="s">
        <v>2159</v>
      </c>
      <c r="C180" s="72">
        <v>11</v>
      </c>
      <c r="D180" s="946"/>
      <c r="E180" s="1145" t="s">
        <v>2160</v>
      </c>
      <c r="F180" s="3">
        <v>1</v>
      </c>
      <c r="G180" s="2220">
        <v>397.35</v>
      </c>
      <c r="H180" s="2220">
        <v>404.96</v>
      </c>
      <c r="I180" s="19">
        <f t="shared" si="28"/>
        <v>7.6099999999999568</v>
      </c>
      <c r="J180" s="507">
        <v>60000</v>
      </c>
      <c r="K180" s="581"/>
      <c r="L180" s="21">
        <f t="shared" si="29"/>
        <v>456599.99999999738</v>
      </c>
      <c r="M180" s="21">
        <f t="shared" si="35"/>
        <v>457039.21795261709</v>
      </c>
      <c r="N180" s="71" t="s">
        <v>105</v>
      </c>
      <c r="O180" s="14"/>
      <c r="P180" s="1105">
        <f>P177+P179</f>
        <v>106.66666666666666</v>
      </c>
      <c r="R180" s="18" t="str">
        <f t="shared" si="30"/>
        <v>11kV IFIC BANK Feeder</v>
      </c>
      <c r="S180" s="2672">
        <f t="shared" si="31"/>
        <v>457039.21795261709</v>
      </c>
      <c r="T180" s="2672">
        <v>500616.65738641797</v>
      </c>
      <c r="U180" s="33">
        <f t="shared" si="32"/>
        <v>-43577.439433800871</v>
      </c>
      <c r="V180" s="1104">
        <f t="shared" si="33"/>
        <v>-8.7047521872937086</v>
      </c>
      <c r="W180" s="33" t="str">
        <f t="shared" si="34"/>
        <v>OK</v>
      </c>
    </row>
    <row r="181" spans="1:23" ht="52.95" customHeight="1" x14ac:dyDescent="0.3">
      <c r="A181" s="519">
        <v>17</v>
      </c>
      <c r="B181" s="1756" t="s">
        <v>2161</v>
      </c>
      <c r="C181" s="72">
        <v>11</v>
      </c>
      <c r="D181" s="946"/>
      <c r="E181" s="1145" t="s">
        <v>2162</v>
      </c>
      <c r="F181" s="3">
        <v>1</v>
      </c>
      <c r="G181" s="2220">
        <v>3367.9</v>
      </c>
      <c r="H181" s="2220">
        <v>3391.53</v>
      </c>
      <c r="I181" s="19">
        <f t="shared" si="28"/>
        <v>23.630000000000109</v>
      </c>
      <c r="J181" s="507">
        <v>60000</v>
      </c>
      <c r="K181" s="2092" t="s">
        <v>292</v>
      </c>
      <c r="L181" s="652">
        <f>1.73*10.5*O181*0.9*24*31</f>
        <v>1277144.82</v>
      </c>
      <c r="M181" s="21">
        <f t="shared" si="35"/>
        <v>1278373.3459155483</v>
      </c>
      <c r="N181" s="71" t="s">
        <v>82</v>
      </c>
      <c r="O181" s="2022">
        <v>105</v>
      </c>
      <c r="P181" s="2022"/>
      <c r="R181" s="34" t="str">
        <f t="shared" si="30"/>
        <v>11kV Arambagh Feeder</v>
      </c>
      <c r="S181" s="2673">
        <f t="shared" si="31"/>
        <v>1278373.3459155483</v>
      </c>
      <c r="T181" s="2673">
        <v>1267688.6220065223</v>
      </c>
      <c r="U181" s="33">
        <f t="shared" si="32"/>
        <v>10684.723909026012</v>
      </c>
      <c r="V181" s="1104">
        <f t="shared" si="33"/>
        <v>0.84285081711264576</v>
      </c>
      <c r="W181" s="33" t="str">
        <f t="shared" si="34"/>
        <v>OK</v>
      </c>
    </row>
    <row r="182" spans="1:23" ht="15" customHeight="1" x14ac:dyDescent="0.3">
      <c r="A182" s="519">
        <v>18</v>
      </c>
      <c r="B182" s="98" t="s">
        <v>2163</v>
      </c>
      <c r="C182" s="72">
        <v>11</v>
      </c>
      <c r="D182" s="946"/>
      <c r="E182" s="1145" t="s">
        <v>2164</v>
      </c>
      <c r="F182" s="3">
        <v>1</v>
      </c>
      <c r="G182" s="2220">
        <v>1425.76</v>
      </c>
      <c r="H182" s="2220">
        <v>1430.8</v>
      </c>
      <c r="I182" s="19">
        <f t="shared" si="28"/>
        <v>5.0399999999999636</v>
      </c>
      <c r="J182" s="507">
        <v>60000</v>
      </c>
      <c r="K182" s="581"/>
      <c r="L182" s="21">
        <f t="shared" si="29"/>
        <v>302399.99999999779</v>
      </c>
      <c r="M182" s="21">
        <f t="shared" si="35"/>
        <v>302690.88810528076</v>
      </c>
      <c r="N182" s="71" t="s">
        <v>82</v>
      </c>
      <c r="O182" s="14"/>
      <c r="R182" s="34" t="str">
        <f t="shared" si="30"/>
        <v>11kV Nikotborti Feeder</v>
      </c>
      <c r="S182" s="2672">
        <f t="shared" si="31"/>
        <v>302690.88810528076</v>
      </c>
      <c r="T182" s="2672">
        <v>931907.72373770736</v>
      </c>
      <c r="U182" s="33">
        <f t="shared" si="32"/>
        <v>-629216.83563242666</v>
      </c>
      <c r="V182" s="1104">
        <f t="shared" si="33"/>
        <v>-67.519221013509338</v>
      </c>
      <c r="W182" s="33" t="str">
        <f t="shared" si="34"/>
        <v>CHECK</v>
      </c>
    </row>
    <row r="183" spans="1:23" ht="15" customHeight="1" x14ac:dyDescent="0.3">
      <c r="A183" s="519">
        <v>19</v>
      </c>
      <c r="B183" s="98" t="s">
        <v>2165</v>
      </c>
      <c r="C183" s="72">
        <v>11</v>
      </c>
      <c r="D183" s="946"/>
      <c r="E183" s="1145" t="s">
        <v>2166</v>
      </c>
      <c r="F183" s="3">
        <v>1</v>
      </c>
      <c r="G183" s="2220">
        <v>367476</v>
      </c>
      <c r="H183" s="2220">
        <v>371420</v>
      </c>
      <c r="I183" s="19">
        <f t="shared" si="28"/>
        <v>3944</v>
      </c>
      <c r="J183" s="507">
        <v>60</v>
      </c>
      <c r="K183" s="581"/>
      <c r="L183" s="21">
        <f t="shared" si="29"/>
        <v>236640</v>
      </c>
      <c r="M183" s="21">
        <f t="shared" si="35"/>
        <v>236867.63148556271</v>
      </c>
      <c r="N183" s="71" t="s">
        <v>82</v>
      </c>
      <c r="O183" s="14"/>
      <c r="R183" s="34" t="str">
        <f t="shared" si="30"/>
        <v>11kV Agrani Bank Feeder</v>
      </c>
      <c r="S183" s="2672">
        <f t="shared" si="31"/>
        <v>236867.63148556271</v>
      </c>
      <c r="T183" s="2672">
        <v>255891.18602435573</v>
      </c>
      <c r="U183" s="33">
        <f t="shared" si="32"/>
        <v>-19023.554538793018</v>
      </c>
      <c r="V183" s="1104">
        <f t="shared" si="33"/>
        <v>-7.4342359478463464</v>
      </c>
      <c r="W183" s="33" t="str">
        <f t="shared" si="34"/>
        <v>OK</v>
      </c>
    </row>
    <row r="184" spans="1:23" ht="44.4" customHeight="1" x14ac:dyDescent="0.3">
      <c r="A184" s="519">
        <v>20</v>
      </c>
      <c r="B184" s="1756" t="s">
        <v>2167</v>
      </c>
      <c r="C184" s="72">
        <v>11</v>
      </c>
      <c r="D184" s="946"/>
      <c r="E184" s="1145" t="s">
        <v>2168</v>
      </c>
      <c r="F184" s="3">
        <v>1</v>
      </c>
      <c r="G184" s="2220">
        <v>527</v>
      </c>
      <c r="H184" s="2220">
        <v>528</v>
      </c>
      <c r="I184" s="19">
        <f t="shared" si="28"/>
        <v>1</v>
      </c>
      <c r="J184" s="507">
        <v>60000</v>
      </c>
      <c r="K184" s="2092" t="s">
        <v>292</v>
      </c>
      <c r="L184" s="652">
        <f>1.73*10.5*O184*0.9*24*31</f>
        <v>912246.3</v>
      </c>
      <c r="M184" s="21">
        <f t="shared" si="35"/>
        <v>913123.81851110584</v>
      </c>
      <c r="N184" s="71" t="s">
        <v>82</v>
      </c>
      <c r="O184" s="2022">
        <v>75</v>
      </c>
      <c r="P184" s="21"/>
      <c r="Q184" s="2092"/>
      <c r="R184" s="34" t="str">
        <f t="shared" si="30"/>
        <v>11kV  Bangladesh Bank-2</v>
      </c>
      <c r="S184" s="2672">
        <f t="shared" si="31"/>
        <v>913123.81851110584</v>
      </c>
      <c r="T184" s="2672">
        <v>781881.09098737035</v>
      </c>
      <c r="U184" s="33">
        <f t="shared" si="32"/>
        <v>131242.72752373549</v>
      </c>
      <c r="V184" s="1104">
        <f t="shared" si="33"/>
        <v>16.785509847539647</v>
      </c>
      <c r="W184" s="33" t="str">
        <f t="shared" si="34"/>
        <v>OK</v>
      </c>
    </row>
    <row r="185" spans="1:23" ht="15" customHeight="1" x14ac:dyDescent="0.3">
      <c r="A185" s="519">
        <v>21</v>
      </c>
      <c r="B185" s="98" t="s">
        <v>2169</v>
      </c>
      <c r="C185" s="72">
        <v>11</v>
      </c>
      <c r="D185" s="946"/>
      <c r="E185" s="1145" t="s">
        <v>2170</v>
      </c>
      <c r="F185" s="3">
        <v>1</v>
      </c>
      <c r="G185" s="2220">
        <v>44960</v>
      </c>
      <c r="H185" s="2220">
        <v>44960</v>
      </c>
      <c r="I185" s="19">
        <f t="shared" si="28"/>
        <v>0</v>
      </c>
      <c r="J185" s="507">
        <v>60</v>
      </c>
      <c r="K185" s="581"/>
      <c r="L185" s="21">
        <f>F185*I185*J185</f>
        <v>0</v>
      </c>
      <c r="M185" s="21">
        <f t="shared" si="35"/>
        <v>0</v>
      </c>
      <c r="N185" s="71" t="s">
        <v>82</v>
      </c>
      <c r="O185" s="14"/>
      <c r="R185" s="34" t="str">
        <f t="shared" si="30"/>
        <v>11kV PDB Design Feeder 14</v>
      </c>
      <c r="S185" s="2672">
        <f t="shared" si="31"/>
        <v>0</v>
      </c>
      <c r="T185" s="2672">
        <v>0</v>
      </c>
      <c r="U185" s="33">
        <f t="shared" si="32"/>
        <v>0</v>
      </c>
      <c r="V185" s="1104" t="e">
        <f t="shared" si="33"/>
        <v>#DIV/0!</v>
      </c>
      <c r="W185" s="33" t="e">
        <f t="shared" si="34"/>
        <v>#DIV/0!</v>
      </c>
    </row>
    <row r="186" spans="1:23" ht="15" customHeight="1" x14ac:dyDescent="0.3">
      <c r="A186" s="519">
        <v>22</v>
      </c>
      <c r="B186" s="98" t="s">
        <v>2171</v>
      </c>
      <c r="C186" s="72">
        <v>11</v>
      </c>
      <c r="D186" s="946"/>
      <c r="E186" s="1145" t="s">
        <v>2172</v>
      </c>
      <c r="F186" s="3">
        <v>1</v>
      </c>
      <c r="G186" s="2220">
        <v>4.09</v>
      </c>
      <c r="H186" s="2220">
        <v>4.09</v>
      </c>
      <c r="I186" s="19">
        <f t="shared" si="28"/>
        <v>0</v>
      </c>
      <c r="J186" s="507">
        <v>60000</v>
      </c>
      <c r="K186" s="581"/>
      <c r="L186" s="21">
        <f>F186*I186*J186</f>
        <v>0</v>
      </c>
      <c r="M186" s="21">
        <f t="shared" si="35"/>
        <v>0</v>
      </c>
      <c r="N186" s="71" t="s">
        <v>82</v>
      </c>
      <c r="O186" s="14"/>
      <c r="R186" s="34" t="str">
        <f t="shared" si="30"/>
        <v>11kV Bangabhaban-2</v>
      </c>
      <c r="S186" s="2672">
        <f t="shared" si="31"/>
        <v>0</v>
      </c>
      <c r="T186" s="2672">
        <v>0</v>
      </c>
      <c r="U186" s="33">
        <f t="shared" si="32"/>
        <v>0</v>
      </c>
      <c r="V186" s="1104" t="e">
        <f t="shared" si="33"/>
        <v>#DIV/0!</v>
      </c>
      <c r="W186" s="33" t="e">
        <f t="shared" si="34"/>
        <v>#DIV/0!</v>
      </c>
    </row>
    <row r="187" spans="1:23" ht="15.6" x14ac:dyDescent="0.3">
      <c r="A187" s="519">
        <v>23</v>
      </c>
      <c r="B187" s="98" t="s">
        <v>2173</v>
      </c>
      <c r="C187" s="72">
        <v>0.41499999999999998</v>
      </c>
      <c r="D187" s="947"/>
      <c r="E187" s="1145" t="s">
        <v>2174</v>
      </c>
      <c r="F187" s="3">
        <v>1</v>
      </c>
      <c r="G187" s="2220">
        <v>411842</v>
      </c>
      <c r="H187" s="2220">
        <v>416832</v>
      </c>
      <c r="I187" s="19">
        <f t="shared" si="28"/>
        <v>4990</v>
      </c>
      <c r="J187" s="507">
        <v>1</v>
      </c>
      <c r="K187" s="581"/>
      <c r="L187" s="21">
        <f>F187*I187*J187</f>
        <v>4990</v>
      </c>
      <c r="M187" s="21">
        <f t="shared" si="35"/>
        <v>4994.8000385097948</v>
      </c>
      <c r="N187" s="71" t="s">
        <v>82</v>
      </c>
      <c r="O187" s="14"/>
      <c r="R187" s="34" t="str">
        <f t="shared" si="30"/>
        <v>11/0.4 kV AT</v>
      </c>
      <c r="S187" s="2672">
        <f t="shared" si="31"/>
        <v>4994.8000385097948</v>
      </c>
      <c r="T187" s="2672">
        <v>6386.5433865105324</v>
      </c>
      <c r="U187" s="33">
        <f t="shared" si="32"/>
        <v>-1391.7433480007376</v>
      </c>
      <c r="V187" s="1104">
        <f t="shared" si="33"/>
        <v>-21.791809180226295</v>
      </c>
      <c r="W187" s="33" t="str">
        <f t="shared" si="34"/>
        <v>OK</v>
      </c>
    </row>
    <row r="188" spans="1:23" ht="27.6" x14ac:dyDescent="0.3">
      <c r="A188" s="524"/>
      <c r="B188" s="94"/>
      <c r="C188" s="88"/>
      <c r="D188" s="88"/>
      <c r="E188" s="949"/>
      <c r="F188" s="659"/>
      <c r="G188" s="37"/>
      <c r="H188" s="37"/>
      <c r="I188" s="37"/>
      <c r="J188" s="52" t="s">
        <v>38</v>
      </c>
      <c r="K188" s="42">
        <f>M170</f>
        <v>8260999.9999999311</v>
      </c>
      <c r="L188" s="42">
        <f>SUM(L172:L187)</f>
        <v>8253061.1199999927</v>
      </c>
      <c r="M188" s="42">
        <f>SUM(M172:M187)</f>
        <v>8260999.9999999311</v>
      </c>
      <c r="N188" s="82">
        <f>(M188-L188)/L188*100</f>
        <v>9.6193156508920019E-2</v>
      </c>
      <c r="O188" s="28"/>
    </row>
    <row r="190" spans="1:23" ht="15.6" x14ac:dyDescent="0.3">
      <c r="A190" s="511"/>
      <c r="B190" s="523"/>
      <c r="C190" s="520"/>
      <c r="D190" s="596"/>
      <c r="F190" s="3107" t="s">
        <v>815</v>
      </c>
      <c r="G190" s="3108"/>
      <c r="H190" s="3109"/>
      <c r="I190" s="555" t="s">
        <v>14</v>
      </c>
      <c r="J190" s="511"/>
      <c r="L190" s="511"/>
      <c r="M190" s="511"/>
      <c r="N190" s="520"/>
      <c r="O190" s="511"/>
    </row>
    <row r="191" spans="1:23" ht="15.6" x14ac:dyDescent="0.3">
      <c r="A191" s="511"/>
      <c r="B191" s="523"/>
      <c r="C191" s="520"/>
      <c r="D191" s="596"/>
      <c r="F191" s="77" t="s">
        <v>82</v>
      </c>
      <c r="G191" s="3298" t="s">
        <v>4068</v>
      </c>
      <c r="H191" s="3298"/>
      <c r="I191" s="1643">
        <f>SUM(M172:M179,M181:M187)</f>
        <v>7803960.7820473136</v>
      </c>
      <c r="J191" s="511"/>
      <c r="L191" s="511"/>
      <c r="M191" s="511"/>
      <c r="N191" s="520"/>
      <c r="O191" s="511" t="s">
        <v>222</v>
      </c>
    </row>
    <row r="192" spans="1:23" ht="15.6" x14ac:dyDescent="0.3">
      <c r="A192" s="511"/>
      <c r="B192" s="523"/>
      <c r="C192" s="520"/>
      <c r="D192" s="596"/>
      <c r="F192" s="77" t="s">
        <v>105</v>
      </c>
      <c r="G192" s="3298" t="s">
        <v>4068</v>
      </c>
      <c r="H192" s="3298"/>
      <c r="I192" s="1643">
        <f>M180</f>
        <v>457039.21795261709</v>
      </c>
      <c r="J192" s="511"/>
      <c r="L192" s="511"/>
      <c r="M192" s="511"/>
      <c r="N192" s="520"/>
      <c r="O192" s="511"/>
    </row>
    <row r="193" spans="1:23" ht="15.6" x14ac:dyDescent="0.3">
      <c r="A193" s="511"/>
      <c r="B193" s="523"/>
      <c r="C193" s="520"/>
      <c r="D193" s="596"/>
      <c r="F193" s="77"/>
      <c r="G193" s="3298"/>
      <c r="H193" s="3298"/>
      <c r="I193" s="530"/>
      <c r="J193" s="511"/>
      <c r="L193" s="511"/>
      <c r="M193" s="511"/>
      <c r="N193" s="520"/>
      <c r="O193" s="511"/>
    </row>
    <row r="194" spans="1:23" ht="15.6" x14ac:dyDescent="0.3">
      <c r="A194" s="511"/>
      <c r="B194" s="523"/>
      <c r="C194" s="520"/>
      <c r="D194" s="596"/>
      <c r="E194" s="1727"/>
      <c r="F194" s="77"/>
      <c r="G194" s="3298"/>
      <c r="H194" s="3298"/>
      <c r="I194" s="530"/>
      <c r="J194" s="511"/>
      <c r="L194" s="511"/>
      <c r="M194" s="511"/>
      <c r="N194" s="520"/>
      <c r="O194" s="511"/>
    </row>
    <row r="195" spans="1:23" ht="15.6" x14ac:dyDescent="0.3">
      <c r="F195" s="2728"/>
      <c r="G195" s="3298"/>
      <c r="H195" s="3298"/>
      <c r="I195" s="530"/>
      <c r="J195" s="511"/>
    </row>
    <row r="196" spans="1:23" ht="15.6" x14ac:dyDescent="0.3">
      <c r="F196" s="3175" t="s">
        <v>199</v>
      </c>
      <c r="G196" s="3176"/>
      <c r="H196" s="3177"/>
      <c r="I196" s="540">
        <f>SUM(I191:I195)</f>
        <v>8260999.9999999311</v>
      </c>
      <c r="J196" s="42">
        <f>I196-M188</f>
        <v>0</v>
      </c>
    </row>
    <row r="197" spans="1:23" x14ac:dyDescent="0.3">
      <c r="F197" s="528"/>
      <c r="G197" s="2214"/>
      <c r="H197" s="2214"/>
      <c r="I197" s="511"/>
      <c r="J197" s="511"/>
    </row>
    <row r="200" spans="1:23" x14ac:dyDescent="0.3">
      <c r="A200" s="511"/>
      <c r="B200" s="523"/>
      <c r="C200" s="520"/>
      <c r="D200" s="596"/>
      <c r="E200" s="1727"/>
      <c r="F200" s="528"/>
      <c r="G200" s="2214"/>
      <c r="H200" s="2214"/>
      <c r="I200" s="511"/>
      <c r="J200" s="511"/>
      <c r="K200" s="580"/>
      <c r="L200" s="511"/>
      <c r="M200" s="511"/>
      <c r="N200" s="520"/>
      <c r="O200" s="511"/>
    </row>
    <row r="201" spans="1:23" x14ac:dyDescent="0.3">
      <c r="A201" s="511"/>
      <c r="B201" s="523"/>
      <c r="C201" s="520"/>
      <c r="D201" s="596"/>
      <c r="E201" s="1727"/>
      <c r="F201" s="528"/>
      <c r="G201" s="2214"/>
      <c r="H201" s="2214"/>
      <c r="I201" s="511"/>
      <c r="J201" s="511"/>
      <c r="K201" s="580"/>
      <c r="L201" s="511"/>
      <c r="M201" s="511"/>
      <c r="N201" s="520"/>
      <c r="O201" s="511"/>
    </row>
    <row r="202" spans="1:23" ht="24.6" x14ac:dyDescent="0.3">
      <c r="A202" s="45"/>
      <c r="B202" s="3128"/>
      <c r="C202" s="3128"/>
      <c r="D202" s="3128"/>
      <c r="E202" s="3128"/>
      <c r="F202" s="3128"/>
      <c r="G202" s="3128"/>
      <c r="H202" s="3128"/>
      <c r="I202" s="3128"/>
      <c r="J202" s="3128"/>
      <c r="K202" s="3128"/>
      <c r="L202" s="3128"/>
      <c r="M202" s="3128"/>
      <c r="N202" s="74"/>
      <c r="O202" s="27"/>
    </row>
    <row r="203" spans="1:23" x14ac:dyDescent="0.3">
      <c r="A203" s="511"/>
      <c r="B203" s="523"/>
      <c r="C203" s="520"/>
      <c r="D203" s="596"/>
      <c r="E203" s="1727"/>
      <c r="F203" s="528"/>
      <c r="G203" s="2214"/>
      <c r="H203" s="2214"/>
      <c r="I203" s="511"/>
      <c r="J203" s="511"/>
      <c r="K203" s="580"/>
      <c r="L203" s="511"/>
      <c r="M203" s="511"/>
      <c r="N203" s="520"/>
      <c r="O203" s="511"/>
    </row>
    <row r="204" spans="1:23" x14ac:dyDescent="0.3">
      <c r="A204" s="511"/>
      <c r="B204" s="523"/>
      <c r="C204" s="520"/>
      <c r="D204" s="596"/>
      <c r="E204" s="1727"/>
      <c r="F204" s="528"/>
      <c r="G204" s="2214"/>
      <c r="H204" s="2214"/>
      <c r="I204" s="511"/>
      <c r="J204" s="511"/>
      <c r="K204" s="580"/>
      <c r="L204" s="511"/>
      <c r="M204" s="511"/>
      <c r="N204" s="520"/>
      <c r="O204" s="511"/>
    </row>
    <row r="205" spans="1:23" ht="28.8" x14ac:dyDescent="0.3">
      <c r="A205" s="3086" t="s">
        <v>1012</v>
      </c>
      <c r="B205" s="3086"/>
      <c r="C205" s="3086"/>
      <c r="D205" s="3086"/>
      <c r="E205" s="3086"/>
      <c r="F205" s="3086"/>
      <c r="G205" s="3086"/>
      <c r="H205" s="3086"/>
      <c r="I205" s="3086"/>
      <c r="J205" s="3086"/>
      <c r="K205" s="3086"/>
      <c r="L205" s="3086"/>
      <c r="M205" s="3086"/>
      <c r="N205" s="3086"/>
      <c r="O205" s="629" t="str">
        <f>O6</f>
        <v>Month August-2023</v>
      </c>
      <c r="R205" s="2083" t="s">
        <v>4084</v>
      </c>
      <c r="S205" s="2672" t="str">
        <f>O205</f>
        <v>Month August-2023</v>
      </c>
      <c r="T205" s="2672" t="s">
        <v>5037</v>
      </c>
      <c r="U205" s="1103" t="s">
        <v>15</v>
      </c>
      <c r="V205" s="1103" t="s">
        <v>4085</v>
      </c>
      <c r="W205" s="1103" t="s">
        <v>17</v>
      </c>
    </row>
    <row r="206" spans="1:23" ht="15.6" x14ac:dyDescent="0.3">
      <c r="A206" s="3087" t="s">
        <v>0</v>
      </c>
      <c r="B206" s="3089" t="s">
        <v>1</v>
      </c>
      <c r="C206" s="3091" t="s">
        <v>2</v>
      </c>
      <c r="D206" s="3092"/>
      <c r="E206" s="3093"/>
      <c r="F206" s="3223" t="s">
        <v>3</v>
      </c>
      <c r="G206" s="3091" t="s">
        <v>4</v>
      </c>
      <c r="H206" s="3093"/>
      <c r="I206" s="3068"/>
      <c r="J206" s="3096" t="s">
        <v>5</v>
      </c>
      <c r="K206" s="3091" t="s">
        <v>6</v>
      </c>
      <c r="L206" s="3093"/>
      <c r="M206" s="95" t="s">
        <v>805</v>
      </c>
      <c r="N206" s="96"/>
      <c r="O206" s="3067" t="s">
        <v>7</v>
      </c>
    </row>
    <row r="207" spans="1:23" ht="46.8" x14ac:dyDescent="0.3">
      <c r="A207" s="3088"/>
      <c r="B207" s="3090"/>
      <c r="C207" s="3084" t="s">
        <v>824</v>
      </c>
      <c r="D207" s="3085"/>
      <c r="E207" s="1728" t="s">
        <v>9</v>
      </c>
      <c r="F207" s="3224"/>
      <c r="G207" s="2218" t="str">
        <f>'NORTH-1'!G8</f>
        <v>Reading at 00.00hr 
01.08.2023</v>
      </c>
      <c r="H207" s="2218" t="str">
        <f>'NORTH-1'!H8</f>
        <v>Reading at 00.00hr 
01.09.2023</v>
      </c>
      <c r="I207" s="1" t="s">
        <v>10</v>
      </c>
      <c r="J207" s="3088"/>
      <c r="K207" s="1" t="s">
        <v>11</v>
      </c>
      <c r="L207" s="1" t="s">
        <v>12</v>
      </c>
      <c r="M207" s="508" t="s">
        <v>30</v>
      </c>
      <c r="N207" s="75" t="s">
        <v>41</v>
      </c>
      <c r="O207" s="3068"/>
      <c r="S207" s="2672">
        <v>15283200.000000071</v>
      </c>
      <c r="T207" s="2672">
        <v>15283200.000000071</v>
      </c>
      <c r="U207" s="33">
        <f>S207-T207</f>
        <v>0</v>
      </c>
      <c r="V207" s="1104">
        <f>U207/T207*100</f>
        <v>0</v>
      </c>
      <c r="W207" s="33" t="str">
        <f>IF(V207&gt;40,"FAULT",IF(V207&lt;-40,"CHECK","OK"))</f>
        <v>OK</v>
      </c>
    </row>
    <row r="208" spans="1:23" ht="15.6" x14ac:dyDescent="0.3">
      <c r="A208" s="594">
        <v>1</v>
      </c>
      <c r="B208" s="551">
        <v>2</v>
      </c>
      <c r="C208" s="551">
        <v>3</v>
      </c>
      <c r="D208" s="551">
        <v>4</v>
      </c>
      <c r="E208" s="551">
        <v>5</v>
      </c>
      <c r="F208" s="2727">
        <v>6</v>
      </c>
      <c r="G208" s="2618">
        <f>'PDB Bill AMR'!$H$5</f>
        <v>8</v>
      </c>
      <c r="H208" s="2618">
        <f>'PDB Bill AMR'!$H$5</f>
        <v>8</v>
      </c>
      <c r="I208" s="594" t="s">
        <v>2021</v>
      </c>
      <c r="J208" s="594">
        <v>10</v>
      </c>
      <c r="K208" s="2623" t="s">
        <v>2022</v>
      </c>
      <c r="L208" s="2623" t="s">
        <v>5041</v>
      </c>
      <c r="M208" s="594">
        <v>13</v>
      </c>
      <c r="N208" s="594">
        <v>14</v>
      </c>
      <c r="O208" s="594">
        <v>15</v>
      </c>
    </row>
    <row r="209" spans="1:20" ht="15.6" x14ac:dyDescent="0.3">
      <c r="A209" s="10"/>
      <c r="B209" s="513" t="s">
        <v>4638</v>
      </c>
      <c r="C209" s="514"/>
      <c r="D209" s="514"/>
      <c r="E209" s="1729"/>
      <c r="F209" s="654"/>
      <c r="G209" s="2211"/>
      <c r="H209" s="2211"/>
      <c r="I209" s="514"/>
      <c r="J209" s="514"/>
      <c r="K209" s="573"/>
      <c r="L209" s="514"/>
      <c r="M209" s="515"/>
      <c r="N209" s="516"/>
      <c r="O209" s="7"/>
    </row>
    <row r="210" spans="1:20" ht="23.25" customHeight="1" x14ac:dyDescent="0.3">
      <c r="A210" s="519">
        <v>1</v>
      </c>
      <c r="B210" s="1342" t="str">
        <f t="shared" ref="B210:L210" si="36">B25</f>
        <v>132kV  Motijheel Circuit-1</v>
      </c>
      <c r="C210" s="1157">
        <f t="shared" si="36"/>
        <v>132</v>
      </c>
      <c r="D210" s="3141">
        <f t="shared" si="36"/>
        <v>0</v>
      </c>
      <c r="E210" s="1751" t="str">
        <f t="shared" si="36"/>
        <v>06604332</v>
      </c>
      <c r="F210" s="1343">
        <f t="shared" si="36"/>
        <v>1</v>
      </c>
      <c r="G210" s="1156">
        <f t="shared" ref="G210" si="37">G25</f>
        <v>1823.15</v>
      </c>
      <c r="H210" s="1156">
        <f t="shared" si="36"/>
        <v>1835.28</v>
      </c>
      <c r="I210" s="1156">
        <f t="shared" si="36"/>
        <v>12.129999999999882</v>
      </c>
      <c r="J210" s="1157">
        <f t="shared" si="36"/>
        <v>1440000</v>
      </c>
      <c r="K210" s="1151">
        <f t="shared" si="36"/>
        <v>0</v>
      </c>
      <c r="L210" s="1158">
        <f t="shared" si="36"/>
        <v>17467199.999999829</v>
      </c>
      <c r="M210" s="6"/>
      <c r="N210" s="76"/>
      <c r="O210" s="507"/>
    </row>
    <row r="211" spans="1:20" ht="23.25" customHeight="1" x14ac:dyDescent="0.3">
      <c r="A211" s="519">
        <v>2</v>
      </c>
      <c r="B211" s="1342" t="str">
        <f>B26</f>
        <v>132kV  Motijheel Circuit-2</v>
      </c>
      <c r="C211" s="1157">
        <f>C26</f>
        <v>132</v>
      </c>
      <c r="D211" s="3195"/>
      <c r="E211" s="1751" t="str">
        <f t="shared" ref="E211:L211" si="38">E26</f>
        <v>06604330</v>
      </c>
      <c r="F211" s="1343">
        <f t="shared" si="38"/>
        <v>1</v>
      </c>
      <c r="G211" s="1156">
        <f t="shared" ref="G211" si="39">G26</f>
        <v>1625.76</v>
      </c>
      <c r="H211" s="1156">
        <f t="shared" si="38"/>
        <v>1633.75</v>
      </c>
      <c r="I211" s="1156">
        <f t="shared" si="38"/>
        <v>7.9900000000000091</v>
      </c>
      <c r="J211" s="1157">
        <f t="shared" si="38"/>
        <v>1440000</v>
      </c>
      <c r="K211" s="1151">
        <f t="shared" si="38"/>
        <v>0</v>
      </c>
      <c r="L211" s="1152">
        <f t="shared" si="38"/>
        <v>11505600.000000013</v>
      </c>
      <c r="M211" s="15"/>
      <c r="N211" s="77"/>
      <c r="O211" s="507"/>
    </row>
    <row r="212" spans="1:20" ht="15.6" x14ac:dyDescent="0.3">
      <c r="A212" s="519"/>
      <c r="B212" s="93"/>
      <c r="C212" s="87"/>
      <c r="D212" s="87"/>
      <c r="E212" s="948"/>
      <c r="F212" s="655"/>
      <c r="G212" s="36"/>
      <c r="H212" s="36"/>
      <c r="I212" s="3157" t="s">
        <v>221</v>
      </c>
      <c r="J212" s="3158"/>
      <c r="K212" s="576">
        <f>SUM(K210:K211)</f>
        <v>0</v>
      </c>
      <c r="L212" s="92">
        <f>SUM(L210:L211)</f>
        <v>28972799.999999844</v>
      </c>
      <c r="M212" s="17"/>
      <c r="N212" s="79"/>
      <c r="O212" s="507"/>
    </row>
    <row r="213" spans="1:20" ht="15.6" x14ac:dyDescent="0.3">
      <c r="A213" s="519"/>
      <c r="B213" s="93"/>
      <c r="C213" s="87"/>
      <c r="D213" s="87"/>
      <c r="E213" s="948"/>
      <c r="F213" s="655"/>
      <c r="G213" s="36"/>
      <c r="H213" s="36"/>
      <c r="I213" s="545"/>
      <c r="J213" s="545" t="s">
        <v>28</v>
      </c>
      <c r="K213" s="577">
        <f>L212-K212</f>
        <v>28972799.999999844</v>
      </c>
      <c r="L213" s="39"/>
      <c r="M213" s="40"/>
      <c r="N213" s="520"/>
      <c r="O213" s="507"/>
    </row>
    <row r="214" spans="1:20" ht="15.6" x14ac:dyDescent="0.3">
      <c r="A214" s="519"/>
      <c r="B214" s="513" t="s">
        <v>4343</v>
      </c>
      <c r="C214" s="514"/>
      <c r="D214" s="514"/>
      <c r="E214" s="1731"/>
      <c r="F214" s="654"/>
      <c r="G214" s="2211"/>
      <c r="H214" s="2211"/>
      <c r="I214" s="514"/>
      <c r="J214" s="514"/>
      <c r="K214" s="573"/>
      <c r="L214" s="514"/>
      <c r="M214" s="515"/>
      <c r="N214" s="516"/>
      <c r="O214" s="507"/>
    </row>
    <row r="215" spans="1:20" ht="15.6" x14ac:dyDescent="0.3">
      <c r="A215" s="519">
        <v>4</v>
      </c>
      <c r="B215" s="98" t="s">
        <v>2177</v>
      </c>
      <c r="C215" s="51">
        <v>132</v>
      </c>
      <c r="D215" s="610" t="s">
        <v>2178</v>
      </c>
      <c r="E215" s="3416">
        <v>41812909527</v>
      </c>
      <c r="F215" s="3">
        <v>1</v>
      </c>
      <c r="G215" s="4">
        <v>315.61</v>
      </c>
      <c r="H215" s="4">
        <v>330.81</v>
      </c>
      <c r="I215" s="4">
        <f>H215-G215</f>
        <v>15.199999999999989</v>
      </c>
      <c r="J215" s="507">
        <v>1200000</v>
      </c>
      <c r="K215" s="574">
        <f>I215*F215*J215</f>
        <v>18239999.999999985</v>
      </c>
      <c r="L215" s="15"/>
      <c r="M215" s="15"/>
      <c r="N215" s="77"/>
      <c r="O215" s="507"/>
    </row>
    <row r="216" spans="1:20" ht="15.6" x14ac:dyDescent="0.3">
      <c r="A216" s="519"/>
      <c r="B216" s="98"/>
      <c r="C216" s="51">
        <v>132</v>
      </c>
      <c r="D216" s="610" t="s">
        <v>2179</v>
      </c>
      <c r="E216" s="3417">
        <v>41812909575</v>
      </c>
      <c r="F216" s="3">
        <v>1</v>
      </c>
      <c r="G216" s="4">
        <v>315.69</v>
      </c>
      <c r="H216" s="4">
        <v>330.89</v>
      </c>
      <c r="I216" s="4">
        <f>H216-G216</f>
        <v>15.199999999999989</v>
      </c>
      <c r="J216" s="507">
        <v>1200000</v>
      </c>
      <c r="K216" s="574">
        <f>I216*F216*J216</f>
        <v>18239999.999999985</v>
      </c>
      <c r="L216" s="15"/>
      <c r="M216" s="15"/>
      <c r="N216" s="77"/>
      <c r="O216" s="507"/>
    </row>
    <row r="217" spans="1:20" ht="15.6" x14ac:dyDescent="0.3">
      <c r="A217" s="519">
        <v>5</v>
      </c>
      <c r="B217" s="98" t="s">
        <v>2180</v>
      </c>
      <c r="C217" s="51">
        <v>132</v>
      </c>
      <c r="D217" s="610" t="s">
        <v>2178</v>
      </c>
      <c r="E217" s="3416">
        <v>41812909512</v>
      </c>
      <c r="F217" s="3">
        <v>1</v>
      </c>
      <c r="G217" s="4">
        <v>126.51</v>
      </c>
      <c r="H217" s="4">
        <v>136.43</v>
      </c>
      <c r="I217" s="4">
        <f>H217-G217</f>
        <v>9.9200000000000017</v>
      </c>
      <c r="J217" s="507">
        <v>1200000</v>
      </c>
      <c r="K217" s="574">
        <f>I217*F217*J217</f>
        <v>11904000.000000002</v>
      </c>
      <c r="L217" s="15"/>
      <c r="M217" s="15"/>
      <c r="N217" s="77"/>
      <c r="O217" s="507"/>
    </row>
    <row r="218" spans="1:20" ht="15.6" x14ac:dyDescent="0.3">
      <c r="A218" s="519"/>
      <c r="B218" s="98"/>
      <c r="C218" s="51">
        <v>132</v>
      </c>
      <c r="D218" s="610" t="s">
        <v>2179</v>
      </c>
      <c r="E218" s="3417">
        <v>41812909591</v>
      </c>
      <c r="F218" s="3">
        <v>1</v>
      </c>
      <c r="G218" s="4">
        <v>126.54</v>
      </c>
      <c r="H218" s="4">
        <v>136.46</v>
      </c>
      <c r="I218" s="4">
        <f>H218-G218</f>
        <v>9.9200000000000017</v>
      </c>
      <c r="J218" s="507">
        <v>1200000</v>
      </c>
      <c r="K218" s="575">
        <f>I218*F218*J218</f>
        <v>11904000.000000002</v>
      </c>
      <c r="L218" s="16"/>
      <c r="M218" s="16"/>
      <c r="N218" s="78"/>
      <c r="O218" s="507"/>
      <c r="S218" s="2671"/>
      <c r="T218" s="2671"/>
    </row>
    <row r="219" spans="1:20" ht="15.6" x14ac:dyDescent="0.3">
      <c r="A219" s="519"/>
      <c r="B219" s="93"/>
      <c r="C219" s="87"/>
      <c r="D219" s="87"/>
      <c r="E219" s="948"/>
      <c r="F219" s="655"/>
      <c r="G219" s="36">
        <v>0</v>
      </c>
      <c r="H219" s="36">
        <v>0</v>
      </c>
      <c r="I219" s="3157" t="s">
        <v>272</v>
      </c>
      <c r="J219" s="3158"/>
      <c r="K219" s="576">
        <f>K217+K215</f>
        <v>30143999.999999985</v>
      </c>
      <c r="L219" s="92">
        <f>SUM(L215:L218)</f>
        <v>0</v>
      </c>
      <c r="M219" s="17"/>
      <c r="N219" s="79"/>
      <c r="O219" s="521"/>
    </row>
    <row r="220" spans="1:20" ht="15.6" x14ac:dyDescent="0.3">
      <c r="A220" s="519"/>
      <c r="B220" s="93"/>
      <c r="C220" s="87"/>
      <c r="D220" s="87"/>
      <c r="E220" s="948"/>
      <c r="F220" s="655"/>
      <c r="G220" s="36">
        <v>0</v>
      </c>
      <c r="H220" s="36">
        <v>0</v>
      </c>
      <c r="I220" s="3157" t="s">
        <v>28</v>
      </c>
      <c r="J220" s="3158"/>
      <c r="K220" s="577">
        <f>K219-L219</f>
        <v>30143999.999999985</v>
      </c>
      <c r="L220" s="39"/>
      <c r="M220" s="41"/>
      <c r="N220" s="522"/>
      <c r="O220" s="521"/>
      <c r="S220" s="2673"/>
      <c r="T220" s="2673"/>
    </row>
    <row r="221" spans="1:20" ht="15.6" x14ac:dyDescent="0.3">
      <c r="A221" s="10"/>
      <c r="B221" s="532" t="s">
        <v>4344</v>
      </c>
      <c r="C221" s="533"/>
      <c r="D221" s="533"/>
      <c r="E221" s="1732"/>
      <c r="F221" s="656"/>
      <c r="G221" s="2216">
        <v>0</v>
      </c>
      <c r="H221" s="2216">
        <v>0</v>
      </c>
      <c r="I221" s="533"/>
      <c r="J221" s="533"/>
      <c r="K221" s="578"/>
      <c r="L221" s="533"/>
      <c r="M221" s="536"/>
      <c r="N221" s="534"/>
      <c r="O221" s="7"/>
    </row>
    <row r="222" spans="1:20" ht="15.6" x14ac:dyDescent="0.3">
      <c r="A222" s="519">
        <v>3</v>
      </c>
      <c r="B222" s="98" t="s">
        <v>2185</v>
      </c>
      <c r="C222" s="51">
        <v>132</v>
      </c>
      <c r="D222" s="920" t="s">
        <v>2182</v>
      </c>
      <c r="E222" s="1730">
        <v>41812909556</v>
      </c>
      <c r="F222" s="3">
        <v>1</v>
      </c>
      <c r="G222" s="4">
        <v>36.32</v>
      </c>
      <c r="H222" s="4">
        <v>37.96</v>
      </c>
      <c r="I222" s="4">
        <f>H222-G222</f>
        <v>1.6400000000000006</v>
      </c>
      <c r="J222" s="507">
        <v>1200000</v>
      </c>
      <c r="K222" s="574"/>
      <c r="L222" s="15">
        <f>I222*F222*J222</f>
        <v>1968000.0000000007</v>
      </c>
      <c r="M222" s="6"/>
      <c r="N222" s="76"/>
      <c r="O222" s="507"/>
    </row>
    <row r="223" spans="1:20" ht="15.6" x14ac:dyDescent="0.3">
      <c r="A223" s="519"/>
      <c r="B223" s="98"/>
      <c r="C223" s="51">
        <v>132</v>
      </c>
      <c r="D223" s="920" t="s">
        <v>2183</v>
      </c>
      <c r="E223" s="1730">
        <v>41812909570</v>
      </c>
      <c r="F223" s="3">
        <v>1</v>
      </c>
      <c r="G223" s="4">
        <v>36.119999999999997</v>
      </c>
      <c r="H223" s="4">
        <v>37.94</v>
      </c>
      <c r="I223" s="4">
        <f>H223-G223</f>
        <v>1.8200000000000003</v>
      </c>
      <c r="J223" s="507">
        <v>1200000</v>
      </c>
      <c r="K223" s="574"/>
      <c r="L223" s="15">
        <f>I223*F223*J223</f>
        <v>2184000.0000000005</v>
      </c>
      <c r="M223" s="6"/>
      <c r="N223" s="76"/>
      <c r="O223" s="507"/>
    </row>
    <row r="224" spans="1:20" ht="15.6" x14ac:dyDescent="0.3">
      <c r="A224" s="519">
        <v>7</v>
      </c>
      <c r="B224" s="98" t="s">
        <v>2186</v>
      </c>
      <c r="C224" s="51">
        <v>132</v>
      </c>
      <c r="D224" s="920" t="s">
        <v>2182</v>
      </c>
      <c r="E224" s="1730">
        <v>41812909559</v>
      </c>
      <c r="F224" s="3">
        <v>1</v>
      </c>
      <c r="G224" s="4">
        <v>86.61</v>
      </c>
      <c r="H224" s="4">
        <v>89.82</v>
      </c>
      <c r="I224" s="4">
        <f>H224-G224</f>
        <v>3.2099999999999937</v>
      </c>
      <c r="J224" s="507">
        <v>1200000</v>
      </c>
      <c r="K224" s="574"/>
      <c r="L224" s="15">
        <f>I224*F224*J224</f>
        <v>3851999.9999999925</v>
      </c>
      <c r="M224" s="6"/>
      <c r="N224" s="76"/>
      <c r="O224" s="507"/>
    </row>
    <row r="225" spans="1:20" ht="15.6" x14ac:dyDescent="0.3">
      <c r="A225" s="519"/>
      <c r="B225" s="98"/>
      <c r="C225" s="51">
        <v>132</v>
      </c>
      <c r="D225" s="920" t="s">
        <v>2183</v>
      </c>
      <c r="E225" s="1730">
        <v>41812909569</v>
      </c>
      <c r="F225" s="3">
        <v>1</v>
      </c>
      <c r="G225" s="4">
        <v>86.61</v>
      </c>
      <c r="H225" s="4">
        <v>89.82</v>
      </c>
      <c r="I225" s="4">
        <f>H225-G225</f>
        <v>3.2099999999999937</v>
      </c>
      <c r="J225" s="507">
        <v>1200000</v>
      </c>
      <c r="K225" s="574"/>
      <c r="L225" s="15">
        <f>I225*F225*J225</f>
        <v>3851999.9999999925</v>
      </c>
      <c r="M225" s="15"/>
      <c r="N225" s="77"/>
      <c r="O225" s="507"/>
    </row>
    <row r="226" spans="1:20" ht="15.6" x14ac:dyDescent="0.3">
      <c r="A226" s="519"/>
      <c r="B226" s="93"/>
      <c r="C226" s="87"/>
      <c r="D226" s="999"/>
      <c r="E226" s="948"/>
      <c r="F226" s="655"/>
      <c r="G226" s="36">
        <v>0</v>
      </c>
      <c r="H226" s="36">
        <v>0</v>
      </c>
      <c r="I226" s="36"/>
      <c r="J226" s="93" t="s">
        <v>262</v>
      </c>
      <c r="K226" s="577"/>
      <c r="L226" s="42">
        <f>L224+L222</f>
        <v>5819999.9999999935</v>
      </c>
      <c r="M226" s="521"/>
      <c r="N226" s="522"/>
      <c r="O226" s="507"/>
    </row>
    <row r="227" spans="1:20" ht="15.6" x14ac:dyDescent="0.3">
      <c r="A227" s="10"/>
      <c r="B227" s="532" t="s">
        <v>4345</v>
      </c>
      <c r="C227" s="533"/>
      <c r="D227" s="533"/>
      <c r="E227" s="1732"/>
      <c r="F227" s="656"/>
      <c r="G227" s="2216">
        <v>0</v>
      </c>
      <c r="H227" s="2216">
        <v>0</v>
      </c>
      <c r="I227" s="533"/>
      <c r="J227" s="533"/>
      <c r="K227" s="578"/>
      <c r="L227" s="533"/>
      <c r="M227" s="536"/>
      <c r="N227" s="534"/>
      <c r="O227" s="7"/>
    </row>
    <row r="228" spans="1:20" ht="20.399999999999999" customHeight="1" x14ac:dyDescent="0.3">
      <c r="A228" s="519">
        <v>2</v>
      </c>
      <c r="B228" s="98" t="s">
        <v>2181</v>
      </c>
      <c r="C228" s="51">
        <v>132</v>
      </c>
      <c r="D228" s="1000" t="s">
        <v>2182</v>
      </c>
      <c r="E228" s="1735">
        <v>41812909509</v>
      </c>
      <c r="F228" s="3">
        <v>1</v>
      </c>
      <c r="G228" s="2220">
        <v>207.8</v>
      </c>
      <c r="H228" s="2220">
        <v>221.36</v>
      </c>
      <c r="I228" s="19">
        <f>H228-G228</f>
        <v>13.560000000000002</v>
      </c>
      <c r="J228" s="507">
        <v>1200000</v>
      </c>
      <c r="K228" s="581"/>
      <c r="L228" s="21">
        <f>I228*F228*J228</f>
        <v>16272000.000000002</v>
      </c>
      <c r="M228" s="21"/>
      <c r="N228" s="76"/>
      <c r="O228" s="507"/>
    </row>
    <row r="229" spans="1:20" ht="20.399999999999999" customHeight="1" x14ac:dyDescent="0.3">
      <c r="A229" s="519"/>
      <c r="B229" s="98"/>
      <c r="C229" s="51">
        <v>132</v>
      </c>
      <c r="D229" s="1000" t="s">
        <v>2183</v>
      </c>
      <c r="E229" s="1741">
        <v>41812909594</v>
      </c>
      <c r="F229" s="3">
        <v>1</v>
      </c>
      <c r="G229" s="2220">
        <v>207.8</v>
      </c>
      <c r="H229" s="2220">
        <v>221.36</v>
      </c>
      <c r="I229" s="19">
        <f>H229-G229</f>
        <v>13.560000000000002</v>
      </c>
      <c r="J229" s="507">
        <v>1200000</v>
      </c>
      <c r="K229" s="582"/>
      <c r="L229" s="21">
        <f>I229*F229*J229</f>
        <v>16272000.000000002</v>
      </c>
      <c r="M229" s="21"/>
      <c r="N229" s="76"/>
      <c r="O229" s="507"/>
    </row>
    <row r="230" spans="1:20" ht="20.399999999999999" customHeight="1" x14ac:dyDescent="0.3">
      <c r="A230" s="519">
        <v>6</v>
      </c>
      <c r="B230" s="98" t="s">
        <v>2184</v>
      </c>
      <c r="C230" s="51">
        <v>132</v>
      </c>
      <c r="D230" s="1000" t="s">
        <v>2182</v>
      </c>
      <c r="E230" s="1741">
        <v>41812909508</v>
      </c>
      <c r="F230" s="3">
        <v>1</v>
      </c>
      <c r="G230" s="2220">
        <v>111.44</v>
      </c>
      <c r="H230" s="2220">
        <v>118.15</v>
      </c>
      <c r="I230" s="19">
        <f>H230-G230</f>
        <v>6.710000000000008</v>
      </c>
      <c r="J230" s="507">
        <v>1200000</v>
      </c>
      <c r="K230" s="582"/>
      <c r="L230" s="21">
        <f>I230*F230*J230</f>
        <v>8052000.0000000093</v>
      </c>
      <c r="M230" s="21"/>
      <c r="N230" s="76"/>
      <c r="O230" s="507"/>
    </row>
    <row r="231" spans="1:20" ht="20.399999999999999" customHeight="1" x14ac:dyDescent="0.3">
      <c r="A231" s="519"/>
      <c r="B231" s="98"/>
      <c r="C231" s="51">
        <v>132</v>
      </c>
      <c r="D231" s="1000" t="s">
        <v>2183</v>
      </c>
      <c r="E231" s="1735">
        <v>41812909592</v>
      </c>
      <c r="F231" s="3">
        <v>1</v>
      </c>
      <c r="G231" s="2220">
        <v>111.41</v>
      </c>
      <c r="H231" s="2220">
        <v>118.12</v>
      </c>
      <c r="I231" s="19">
        <f>H231-G231</f>
        <v>6.710000000000008</v>
      </c>
      <c r="J231" s="507">
        <v>1200000</v>
      </c>
      <c r="K231" s="582"/>
      <c r="L231" s="21">
        <f>I231*F231*J231</f>
        <v>8052000.0000000093</v>
      </c>
      <c r="M231" s="21"/>
      <c r="N231" s="76"/>
      <c r="O231" s="507"/>
    </row>
    <row r="232" spans="1:20" ht="15.6" x14ac:dyDescent="0.3">
      <c r="A232" s="519"/>
      <c r="B232" s="93"/>
      <c r="C232" s="87"/>
      <c r="D232" s="87"/>
      <c r="E232" s="951"/>
      <c r="F232" s="657"/>
      <c r="G232" s="64"/>
      <c r="H232" s="64"/>
      <c r="I232" s="64"/>
      <c r="J232" s="93" t="s">
        <v>27</v>
      </c>
      <c r="K232" s="579"/>
      <c r="L232" s="42">
        <f>L230+L228</f>
        <v>24324000.000000011</v>
      </c>
      <c r="M232" s="54"/>
      <c r="N232" s="76"/>
      <c r="O232" s="507"/>
    </row>
    <row r="233" spans="1:20" ht="15" thickBot="1" x14ac:dyDescent="0.35">
      <c r="A233" s="511"/>
      <c r="B233" s="523"/>
      <c r="C233" s="520"/>
      <c r="D233" s="596"/>
      <c r="K233" s="580"/>
      <c r="L233" s="511"/>
      <c r="M233" s="511"/>
      <c r="N233" s="520"/>
      <c r="O233" s="511"/>
    </row>
    <row r="234" spans="1:20" s="511" customFormat="1" x14ac:dyDescent="0.3">
      <c r="B234" s="3099" t="s">
        <v>807</v>
      </c>
      <c r="C234" s="3100"/>
      <c r="D234" s="561" t="s">
        <v>14</v>
      </c>
      <c r="E234" s="1642"/>
      <c r="F234" s="3101" t="s">
        <v>4014</v>
      </c>
      <c r="G234" s="3102"/>
      <c r="H234" s="3103"/>
      <c r="I234" s="561" t="s">
        <v>14</v>
      </c>
      <c r="K234" s="3105" t="s">
        <v>809</v>
      </c>
      <c r="L234" s="3106"/>
      <c r="M234" s="562" t="s">
        <v>14</v>
      </c>
      <c r="N234" s="520"/>
      <c r="R234" s="521"/>
      <c r="S234" s="2672"/>
      <c r="T234" s="2672"/>
    </row>
    <row r="235" spans="1:20" s="511" customFormat="1" x14ac:dyDescent="0.3">
      <c r="B235" s="3112" t="str">
        <f>B209</f>
        <v>MANIKNAGAR 132 KV SIDE (TARIFF POINT)</v>
      </c>
      <c r="C235" s="3113"/>
      <c r="D235" s="567">
        <f>K213</f>
        <v>28972799.999999844</v>
      </c>
      <c r="E235" s="1642"/>
      <c r="F235" s="3114" t="s">
        <v>810</v>
      </c>
      <c r="G235" s="3115"/>
      <c r="H235" s="3116"/>
      <c r="I235" s="567">
        <f>L226</f>
        <v>5819999.9999999935</v>
      </c>
      <c r="K235" s="3167" t="s">
        <v>4014</v>
      </c>
      <c r="L235" s="3168"/>
      <c r="M235" s="565">
        <f>I236</f>
        <v>23152799.999999851</v>
      </c>
      <c r="N235" s="520"/>
      <c r="R235" s="521"/>
      <c r="S235" s="2672"/>
      <c r="T235" s="2672"/>
    </row>
    <row r="236" spans="1:20" s="511" customFormat="1" x14ac:dyDescent="0.3">
      <c r="B236" s="3112" t="s">
        <v>832</v>
      </c>
      <c r="C236" s="3113"/>
      <c r="D236" s="567"/>
      <c r="E236" s="1642"/>
      <c r="F236" s="3114" t="s">
        <v>4014</v>
      </c>
      <c r="G236" s="3115"/>
      <c r="H236" s="3116"/>
      <c r="I236" s="565">
        <f>D239-I235</f>
        <v>23152799.999999851</v>
      </c>
      <c r="K236" s="3121" t="s">
        <v>2034</v>
      </c>
      <c r="L236" s="3122"/>
      <c r="M236" s="1045">
        <f>K255</f>
        <v>23299200.00000003</v>
      </c>
      <c r="N236" s="520"/>
      <c r="R236" s="521"/>
      <c r="S236" s="2672"/>
      <c r="T236" s="2672"/>
    </row>
    <row r="237" spans="1:20" s="511" customFormat="1" x14ac:dyDescent="0.3">
      <c r="B237" s="3112" t="s">
        <v>833</v>
      </c>
      <c r="C237" s="3113"/>
      <c r="D237" s="567"/>
      <c r="E237" s="1642"/>
      <c r="F237" s="658"/>
      <c r="G237" s="2027"/>
      <c r="H237" s="2027"/>
      <c r="I237"/>
      <c r="K237" s="3167" t="s">
        <v>4012</v>
      </c>
      <c r="L237" s="3168"/>
      <c r="M237" s="567">
        <f>M235-M236</f>
        <v>-146400.00000017881</v>
      </c>
      <c r="N237" s="520"/>
      <c r="R237" s="521"/>
      <c r="S237" s="2672"/>
      <c r="T237" s="2672"/>
    </row>
    <row r="238" spans="1:20" s="511" customFormat="1" ht="15" thickBot="1" x14ac:dyDescent="0.35">
      <c r="B238" s="3112" t="s">
        <v>834</v>
      </c>
      <c r="C238" s="3113"/>
      <c r="D238" s="598"/>
      <c r="E238" s="1642"/>
      <c r="F238" s="658"/>
      <c r="G238" s="2027"/>
      <c r="H238" s="2027"/>
      <c r="I238"/>
      <c r="K238" s="3123" t="s">
        <v>268</v>
      </c>
      <c r="L238" s="3124"/>
      <c r="M238" s="1042">
        <f>M237/M235</f>
        <v>-6.3232092878692751E-3</v>
      </c>
      <c r="N238" s="520"/>
      <c r="R238" s="521"/>
      <c r="S238" s="2672"/>
      <c r="T238" s="2672"/>
    </row>
    <row r="239" spans="1:20" s="511" customFormat="1" x14ac:dyDescent="0.3">
      <c r="B239" s="3147" t="s">
        <v>4011</v>
      </c>
      <c r="C239" s="3148"/>
      <c r="D239" s="690">
        <f>SUM(D235:D238)</f>
        <v>28972799.999999844</v>
      </c>
      <c r="E239" s="1642"/>
      <c r="F239" s="658"/>
      <c r="G239" s="2027"/>
      <c r="H239" s="2027"/>
      <c r="I239"/>
      <c r="K239" s="580"/>
      <c r="N239" s="520"/>
      <c r="R239" s="521"/>
      <c r="S239" s="2672"/>
      <c r="T239" s="2672"/>
    </row>
    <row r="240" spans="1:20" s="511" customFormat="1" x14ac:dyDescent="0.3">
      <c r="B240"/>
      <c r="C240"/>
      <c r="D240"/>
      <c r="E240" s="1642"/>
      <c r="F240" s="658"/>
      <c r="G240" s="2027"/>
      <c r="H240" s="2027"/>
      <c r="I240"/>
      <c r="J240"/>
      <c r="K240" s="580"/>
      <c r="N240" s="520"/>
      <c r="R240" s="521"/>
      <c r="S240" s="2672"/>
      <c r="T240" s="2672"/>
    </row>
    <row r="241" spans="1:23" s="511" customFormat="1" x14ac:dyDescent="0.3">
      <c r="B241"/>
      <c r="C241"/>
      <c r="D241"/>
      <c r="E241" s="1642"/>
      <c r="F241" s="658"/>
      <c r="G241" s="2027"/>
      <c r="H241" s="2027"/>
      <c r="I241"/>
      <c r="J241"/>
      <c r="K241" s="580"/>
      <c r="N241" s="520"/>
      <c r="R241" s="521"/>
      <c r="S241" s="2672"/>
      <c r="T241" s="2672"/>
    </row>
    <row r="242" spans="1:23" s="511" customFormat="1" x14ac:dyDescent="0.3">
      <c r="B242"/>
      <c r="C242"/>
      <c r="D242"/>
      <c r="E242" s="1642"/>
      <c r="F242" s="658"/>
      <c r="G242" s="2213"/>
      <c r="H242" s="2213"/>
      <c r="I242" s="556"/>
      <c r="J242" s="557"/>
      <c r="K242" s="580"/>
      <c r="N242" s="520"/>
      <c r="R242" s="521"/>
      <c r="S242" s="2672"/>
      <c r="T242" s="2672"/>
    </row>
    <row r="243" spans="1:23" x14ac:dyDescent="0.3">
      <c r="A243" s="511"/>
      <c r="B243" s="523"/>
      <c r="C243" s="520"/>
      <c r="D243" s="596"/>
      <c r="G243" s="2213"/>
      <c r="H243" s="2213"/>
      <c r="I243" s="556"/>
      <c r="J243" s="557"/>
      <c r="K243" s="580"/>
      <c r="L243" s="511"/>
      <c r="M243" s="511"/>
      <c r="N243" s="520"/>
      <c r="O243" s="511"/>
    </row>
    <row r="244" spans="1:23" x14ac:dyDescent="0.3">
      <c r="A244" s="511"/>
      <c r="B244" s="523"/>
      <c r="C244" s="520"/>
      <c r="D244" s="596"/>
      <c r="G244" s="2213"/>
      <c r="H244" s="2213"/>
      <c r="I244" s="556"/>
      <c r="J244" s="557"/>
      <c r="K244" s="580"/>
      <c r="L244" s="511"/>
      <c r="M244" s="511"/>
      <c r="N244" s="520"/>
      <c r="O244" s="511"/>
    </row>
    <row r="245" spans="1:23" x14ac:dyDescent="0.3">
      <c r="A245" s="511"/>
      <c r="B245" s="523"/>
      <c r="C245" s="520"/>
      <c r="D245" s="596"/>
      <c r="E245" s="1727"/>
      <c r="F245" s="528"/>
      <c r="G245" s="2214"/>
      <c r="H245" s="2214"/>
      <c r="I245" s="511"/>
      <c r="J245" s="511"/>
      <c r="K245" s="580"/>
      <c r="L245" s="511"/>
      <c r="M245" s="511"/>
      <c r="N245" s="520"/>
      <c r="O245" s="511"/>
    </row>
    <row r="246" spans="1:23" ht="28.8" x14ac:dyDescent="0.3">
      <c r="A246" s="3086" t="s">
        <v>1013</v>
      </c>
      <c r="B246" s="3086"/>
      <c r="C246" s="3086"/>
      <c r="D246" s="3086"/>
      <c r="E246" s="3086"/>
      <c r="F246" s="3086"/>
      <c r="G246" s="3086"/>
      <c r="H246" s="3086"/>
      <c r="I246" s="3086"/>
      <c r="J246" s="3086"/>
      <c r="K246" s="3086"/>
      <c r="L246" s="3086"/>
      <c r="M246" s="3086"/>
      <c r="N246" s="3086"/>
      <c r="O246" s="629" t="str">
        <f>$O$6</f>
        <v>Month August-2023</v>
      </c>
      <c r="R246" s="2083" t="s">
        <v>4084</v>
      </c>
      <c r="S246" s="2672" t="str">
        <f>O246</f>
        <v>Month August-2023</v>
      </c>
      <c r="T246" s="2672" t="s">
        <v>5037</v>
      </c>
      <c r="U246" s="1103" t="s">
        <v>15</v>
      </c>
      <c r="V246" s="1103" t="s">
        <v>4085</v>
      </c>
      <c r="W246" s="1103" t="s">
        <v>17</v>
      </c>
    </row>
    <row r="247" spans="1:23" ht="15.6" x14ac:dyDescent="0.3">
      <c r="A247" s="3087" t="s">
        <v>0</v>
      </c>
      <c r="B247" s="3089" t="s">
        <v>1</v>
      </c>
      <c r="C247" s="3091" t="s">
        <v>2</v>
      </c>
      <c r="D247" s="3092"/>
      <c r="E247" s="3093"/>
      <c r="F247" s="3223" t="s">
        <v>3</v>
      </c>
      <c r="G247" s="3091" t="s">
        <v>4</v>
      </c>
      <c r="H247" s="3093"/>
      <c r="I247" s="3068"/>
      <c r="J247" s="3096" t="s">
        <v>5</v>
      </c>
      <c r="K247" s="3091" t="s">
        <v>6</v>
      </c>
      <c r="L247" s="3068"/>
      <c r="M247" s="95" t="s">
        <v>29</v>
      </c>
      <c r="N247" s="96"/>
      <c r="O247" s="3067" t="s">
        <v>7</v>
      </c>
    </row>
    <row r="248" spans="1:23" ht="46.8" x14ac:dyDescent="0.3">
      <c r="A248" s="3149"/>
      <c r="B248" s="3151"/>
      <c r="C248" s="3084" t="s">
        <v>824</v>
      </c>
      <c r="D248" s="3085"/>
      <c r="E248" s="1734" t="s">
        <v>9</v>
      </c>
      <c r="F248" s="3257"/>
      <c r="G248" s="2218" t="str">
        <f>'NORTH-1'!G8</f>
        <v>Reading at 00.00hr 
01.08.2023</v>
      </c>
      <c r="H248" s="2218" t="str">
        <f>'NORTH-1'!H8</f>
        <v>Reading at 00.00hr 
01.09.2023</v>
      </c>
      <c r="I248" s="554" t="s">
        <v>10</v>
      </c>
      <c r="J248" s="3149"/>
      <c r="K248" s="554" t="s">
        <v>11</v>
      </c>
      <c r="L248" s="554" t="s">
        <v>12</v>
      </c>
      <c r="M248" s="592" t="s">
        <v>30</v>
      </c>
      <c r="N248" s="593" t="s">
        <v>41</v>
      </c>
      <c r="O248" s="3069"/>
      <c r="S248" s="2672">
        <v>15283200.000000071</v>
      </c>
      <c r="T248" s="2672">
        <v>15283200.000000071</v>
      </c>
      <c r="U248" s="33">
        <f>S248-T248</f>
        <v>0</v>
      </c>
      <c r="V248" s="1104">
        <f>U248/T248*100</f>
        <v>0</v>
      </c>
      <c r="W248" s="33" t="str">
        <f>IF(V248&gt;40,"FAULT",IF(V248&lt;-40,"CHECK","OK"))</f>
        <v>OK</v>
      </c>
    </row>
    <row r="249" spans="1:23" ht="15.6" x14ac:dyDescent="0.3">
      <c r="A249" s="594">
        <v>1</v>
      </c>
      <c r="B249" s="551">
        <v>2</v>
      </c>
      <c r="C249" s="551">
        <v>3</v>
      </c>
      <c r="D249" s="551">
        <v>4</v>
      </c>
      <c r="E249" s="551">
        <v>5</v>
      </c>
      <c r="F249" s="2727">
        <v>6</v>
      </c>
      <c r="G249" s="2618">
        <f>'PDB Bill AMR'!$H$5</f>
        <v>8</v>
      </c>
      <c r="H249" s="2618">
        <f>'PDB Bill AMR'!$H$5</f>
        <v>8</v>
      </c>
      <c r="I249" s="594" t="s">
        <v>2021</v>
      </c>
      <c r="J249" s="594">
        <v>10</v>
      </c>
      <c r="K249" s="2623" t="s">
        <v>2022</v>
      </c>
      <c r="L249" s="2623" t="s">
        <v>5041</v>
      </c>
      <c r="M249" s="594">
        <v>13</v>
      </c>
      <c r="N249" s="594">
        <v>14</v>
      </c>
      <c r="O249" s="594">
        <v>15</v>
      </c>
      <c r="U249" s="33"/>
      <c r="V249" s="1104"/>
      <c r="W249" s="33"/>
    </row>
    <row r="250" spans="1:23" ht="15.6" x14ac:dyDescent="0.3">
      <c r="A250" s="10"/>
      <c r="B250" s="513" t="s">
        <v>4341</v>
      </c>
      <c r="C250" s="514"/>
      <c r="D250" s="514"/>
      <c r="E250" s="1731"/>
      <c r="F250" s="654"/>
      <c r="G250" s="2211"/>
      <c r="H250" s="2211"/>
      <c r="I250" s="514"/>
      <c r="J250" s="514"/>
      <c r="K250" s="573"/>
      <c r="L250" s="514"/>
      <c r="M250" s="515"/>
      <c r="N250" s="516"/>
      <c r="O250" s="7"/>
      <c r="U250" s="33"/>
      <c r="V250" s="1104"/>
      <c r="W250" s="33"/>
    </row>
    <row r="251" spans="1:23" ht="15.6" x14ac:dyDescent="0.3">
      <c r="A251" s="519">
        <v>15</v>
      </c>
      <c r="B251" s="98" t="s">
        <v>2187</v>
      </c>
      <c r="C251" s="51">
        <v>33</v>
      </c>
      <c r="D251" s="610" t="s">
        <v>1294</v>
      </c>
      <c r="E251" s="1145">
        <v>41812909543</v>
      </c>
      <c r="F251" s="3">
        <v>1</v>
      </c>
      <c r="G251" s="4">
        <v>344.84</v>
      </c>
      <c r="H251" s="4">
        <v>366.42</v>
      </c>
      <c r="I251" s="4">
        <f>H251-G251</f>
        <v>21.580000000000041</v>
      </c>
      <c r="J251" s="507">
        <v>720000</v>
      </c>
      <c r="K251" s="574">
        <f>I251*F251*J251</f>
        <v>15537600.00000003</v>
      </c>
      <c r="L251" s="6"/>
      <c r="M251" s="6"/>
      <c r="N251" s="76"/>
      <c r="O251" s="507"/>
      <c r="U251" s="33"/>
      <c r="V251" s="1104"/>
      <c r="W251" s="33"/>
    </row>
    <row r="252" spans="1:23" ht="15.6" x14ac:dyDescent="0.3">
      <c r="A252" s="519"/>
      <c r="B252" s="98"/>
      <c r="C252" s="51">
        <v>33</v>
      </c>
      <c r="D252" s="610" t="s">
        <v>1295</v>
      </c>
      <c r="E252" s="1145">
        <v>41812909617</v>
      </c>
      <c r="F252" s="3">
        <v>1</v>
      </c>
      <c r="G252" s="4">
        <v>345.08</v>
      </c>
      <c r="H252" s="4">
        <v>366.67</v>
      </c>
      <c r="I252" s="4">
        <f>H252-G252</f>
        <v>21.590000000000032</v>
      </c>
      <c r="J252" s="507">
        <v>720000</v>
      </c>
      <c r="K252" s="574">
        <f>I252*F252*J252</f>
        <v>15544800.000000022</v>
      </c>
      <c r="L252" s="6"/>
      <c r="M252" s="6"/>
      <c r="N252" s="76"/>
      <c r="O252" s="507"/>
      <c r="U252" s="33"/>
      <c r="V252" s="1104"/>
      <c r="W252" s="33"/>
    </row>
    <row r="253" spans="1:23" ht="15.6" x14ac:dyDescent="0.3">
      <c r="A253" s="519">
        <v>16</v>
      </c>
      <c r="B253" s="98" t="s">
        <v>2188</v>
      </c>
      <c r="C253" s="51">
        <v>33</v>
      </c>
      <c r="D253" s="610" t="s">
        <v>1294</v>
      </c>
      <c r="E253" s="1145">
        <v>41812909468</v>
      </c>
      <c r="F253" s="3">
        <v>1</v>
      </c>
      <c r="G253" s="4">
        <v>183.91</v>
      </c>
      <c r="H253" s="4">
        <v>194.69</v>
      </c>
      <c r="I253" s="4">
        <f>H253-G253</f>
        <v>10.780000000000001</v>
      </c>
      <c r="J253" s="507">
        <v>720000</v>
      </c>
      <c r="K253" s="574">
        <f>I253*F253*J253</f>
        <v>7761600.0000000009</v>
      </c>
      <c r="L253" s="6"/>
      <c r="M253" s="6"/>
      <c r="N253" s="76"/>
      <c r="O253" s="507"/>
      <c r="U253" s="33"/>
      <c r="V253" s="1104"/>
      <c r="W253" s="33"/>
    </row>
    <row r="254" spans="1:23" ht="15.6" x14ac:dyDescent="0.3">
      <c r="A254" s="519"/>
      <c r="B254" s="98"/>
      <c r="C254" s="51">
        <v>33</v>
      </c>
      <c r="D254" s="610" t="s">
        <v>1295</v>
      </c>
      <c r="E254" s="1145">
        <v>41812909600</v>
      </c>
      <c r="F254" s="3">
        <v>1</v>
      </c>
      <c r="G254" s="4">
        <v>183.88</v>
      </c>
      <c r="H254" s="4">
        <v>194.65</v>
      </c>
      <c r="I254" s="4">
        <f>H254-G254</f>
        <v>10.77000000000001</v>
      </c>
      <c r="J254" s="507">
        <v>720000</v>
      </c>
      <c r="K254" s="574">
        <f>I254*F254*J254</f>
        <v>7754400.0000000075</v>
      </c>
      <c r="L254" s="6"/>
      <c r="M254" s="6"/>
      <c r="N254" s="76"/>
      <c r="O254" s="507"/>
      <c r="S254" s="2671"/>
      <c r="T254" s="2671"/>
      <c r="U254" s="33"/>
      <c r="V254" s="1104"/>
      <c r="W254" s="33"/>
    </row>
    <row r="255" spans="1:23" ht="15.6" x14ac:dyDescent="0.3">
      <c r="A255" s="519"/>
      <c r="B255" s="93"/>
      <c r="C255" s="87"/>
      <c r="D255" s="87"/>
      <c r="E255" s="948"/>
      <c r="F255" s="655"/>
      <c r="G255" s="36">
        <v>0</v>
      </c>
      <c r="H255" s="36">
        <v>0</v>
      </c>
      <c r="I255" s="36"/>
      <c r="J255" s="93" t="s">
        <v>27</v>
      </c>
      <c r="K255" s="1045">
        <f>K253+K251</f>
        <v>23299200.00000003</v>
      </c>
      <c r="L255" s="39"/>
      <c r="M255" s="39">
        <f>SUM(M251:M254)</f>
        <v>0</v>
      </c>
      <c r="N255" s="76"/>
      <c r="O255" s="507"/>
      <c r="U255" s="33"/>
      <c r="V255" s="1104"/>
      <c r="W255" s="33"/>
    </row>
    <row r="256" spans="1:23" ht="15.6" x14ac:dyDescent="0.3">
      <c r="A256" s="519"/>
      <c r="B256" s="532" t="s">
        <v>4342</v>
      </c>
      <c r="C256" s="533"/>
      <c r="D256" s="533"/>
      <c r="E256" s="1732"/>
      <c r="F256" s="656"/>
      <c r="G256" s="2216">
        <v>0</v>
      </c>
      <c r="H256" s="2216">
        <v>0</v>
      </c>
      <c r="I256" s="533"/>
      <c r="J256" s="533"/>
      <c r="K256" s="578"/>
      <c r="L256" s="533"/>
      <c r="M256" s="536"/>
      <c r="N256" s="534"/>
      <c r="O256" s="507"/>
      <c r="S256" s="2673"/>
      <c r="T256" s="2673"/>
      <c r="U256" s="33"/>
      <c r="V256" s="1104"/>
      <c r="W256" s="33"/>
    </row>
    <row r="257" spans="1:23" ht="15.6" x14ac:dyDescent="0.3">
      <c r="A257" s="519"/>
      <c r="B257" s="544" t="s">
        <v>822</v>
      </c>
      <c r="C257" s="51"/>
      <c r="D257" s="941" t="s">
        <v>800</v>
      </c>
      <c r="E257" s="1145"/>
      <c r="F257" s="3"/>
      <c r="G257" s="4">
        <v>0</v>
      </c>
      <c r="H257" s="4">
        <v>0</v>
      </c>
      <c r="I257" s="5"/>
      <c r="J257" s="507"/>
      <c r="K257" s="574"/>
      <c r="L257" s="6"/>
      <c r="M257" s="6"/>
      <c r="N257" s="76"/>
      <c r="O257" s="1644"/>
      <c r="R257" s="1111" t="str">
        <f t="shared" ref="R257:R280" si="40">B257</f>
        <v>33/11 KV Transforfers</v>
      </c>
      <c r="S257" s="2672">
        <f t="shared" ref="S257:S280" si="41">M257</f>
        <v>0</v>
      </c>
      <c r="T257" s="2672">
        <v>0</v>
      </c>
      <c r="U257" s="33">
        <f t="shared" ref="U257:U280" si="42">S257-T257</f>
        <v>0</v>
      </c>
      <c r="V257" s="1104" t="e">
        <f t="shared" ref="V257:V280" si="43">U257/T257*100</f>
        <v>#DIV/0!</v>
      </c>
      <c r="W257" s="33" t="e">
        <f t="shared" ref="W257:W280" si="44">IF(V257&gt;40,"FAULT",IF(V257&lt;-40,"CHECK","OK"))</f>
        <v>#DIV/0!</v>
      </c>
    </row>
    <row r="258" spans="1:23" ht="15.6" x14ac:dyDescent="0.3">
      <c r="A258" s="10">
        <v>14</v>
      </c>
      <c r="B258" s="98" t="s">
        <v>2197</v>
      </c>
      <c r="C258" s="543">
        <v>33</v>
      </c>
      <c r="D258" s="920" t="s">
        <v>1294</v>
      </c>
      <c r="E258" s="1735">
        <v>41812909546</v>
      </c>
      <c r="F258" s="3">
        <v>1</v>
      </c>
      <c r="G258" s="20">
        <v>113.58</v>
      </c>
      <c r="H258" s="20">
        <v>121.78</v>
      </c>
      <c r="I258" s="20">
        <f>H258-G258</f>
        <v>8.2000000000000028</v>
      </c>
      <c r="J258" s="507">
        <v>240000</v>
      </c>
      <c r="K258" s="574"/>
      <c r="L258" s="21">
        <f>I258*F258*J258</f>
        <v>1968000.0000000007</v>
      </c>
      <c r="M258" s="21">
        <f>L258*$K$281/$L$281</f>
        <v>1965501.8710124723</v>
      </c>
      <c r="N258" s="80"/>
      <c r="O258" s="3065">
        <f>M262</f>
        <v>4765143.5604546284</v>
      </c>
      <c r="P258" s="2895" t="s">
        <v>4542</v>
      </c>
      <c r="Q258" s="3433"/>
      <c r="R258" s="18" t="str">
        <f t="shared" si="40"/>
        <v xml:space="preserve">33 kV  28/35 MVA T-1 (HV) </v>
      </c>
      <c r="S258" s="2672">
        <f t="shared" si="41"/>
        <v>1965501.8710124723</v>
      </c>
      <c r="T258" s="2672">
        <v>2047621.4790230575</v>
      </c>
      <c r="U258" s="33">
        <f t="shared" si="42"/>
        <v>-82119.608010585187</v>
      </c>
      <c r="V258" s="1104">
        <f t="shared" si="43"/>
        <v>-4.0104877220649859</v>
      </c>
      <c r="W258" s="33" t="str">
        <f t="shared" si="44"/>
        <v>OK</v>
      </c>
    </row>
    <row r="259" spans="1:23" ht="15.6" x14ac:dyDescent="0.3">
      <c r="A259" s="519"/>
      <c r="B259" s="98"/>
      <c r="C259" s="543">
        <v>33</v>
      </c>
      <c r="D259" s="920" t="s">
        <v>1295</v>
      </c>
      <c r="E259" s="1735">
        <v>41812909616</v>
      </c>
      <c r="F259" s="3">
        <v>1</v>
      </c>
      <c r="G259" s="20">
        <v>113.55</v>
      </c>
      <c r="H259" s="20">
        <v>121.74</v>
      </c>
      <c r="I259" s="20">
        <f>H259-G259</f>
        <v>8.1899999999999977</v>
      </c>
      <c r="J259" s="507">
        <v>240000</v>
      </c>
      <c r="K259" s="574"/>
      <c r="L259" s="21">
        <f>I259*F259*J259</f>
        <v>1965599.9999999995</v>
      </c>
      <c r="M259" s="21">
        <f>L259*$K$281/$L$281</f>
        <v>1963104.9175112362</v>
      </c>
      <c r="N259" s="80"/>
      <c r="O259" s="3065"/>
      <c r="P259" s="2895"/>
      <c r="Q259" s="3433"/>
      <c r="R259" s="18">
        <f t="shared" si="40"/>
        <v>0</v>
      </c>
      <c r="S259" s="2672">
        <f t="shared" si="41"/>
        <v>1963104.9175112362</v>
      </c>
      <c r="T259" s="2672">
        <v>2047621.4790230575</v>
      </c>
      <c r="U259" s="33">
        <f t="shared" si="42"/>
        <v>-84516.561511821346</v>
      </c>
      <c r="V259" s="1104">
        <f t="shared" si="43"/>
        <v>-4.1275481028918062</v>
      </c>
      <c r="W259" s="33" t="str">
        <f t="shared" si="44"/>
        <v>OK</v>
      </c>
    </row>
    <row r="260" spans="1:23" ht="15.6" x14ac:dyDescent="0.3">
      <c r="A260" s="507">
        <v>17</v>
      </c>
      <c r="B260" s="98" t="s">
        <v>2198</v>
      </c>
      <c r="C260" s="543">
        <v>33</v>
      </c>
      <c r="D260" s="920" t="s">
        <v>1294</v>
      </c>
      <c r="E260" s="1735">
        <v>41812909482</v>
      </c>
      <c r="F260" s="3">
        <v>1</v>
      </c>
      <c r="G260" s="20">
        <v>197.84</v>
      </c>
      <c r="H260" s="20">
        <v>209.52</v>
      </c>
      <c r="I260" s="20">
        <f>H260-G260</f>
        <v>11.680000000000007</v>
      </c>
      <c r="J260" s="507">
        <v>240000</v>
      </c>
      <c r="K260" s="574"/>
      <c r="L260" s="21">
        <f>I260*F260*J260</f>
        <v>2803200.0000000019</v>
      </c>
      <c r="M260" s="21">
        <f>L260*$K$281/$L$281</f>
        <v>2799641.6894421563</v>
      </c>
      <c r="N260" s="80"/>
      <c r="O260" s="3065"/>
      <c r="P260" s="2895"/>
      <c r="Q260" s="3433"/>
      <c r="R260" s="18" t="str">
        <f t="shared" si="40"/>
        <v>33 kV  28/35 MVA Transformer-2</v>
      </c>
      <c r="S260" s="2672">
        <f t="shared" si="41"/>
        <v>2799641.6894421563</v>
      </c>
      <c r="T260" s="2672">
        <v>2299083.7659206255</v>
      </c>
      <c r="U260" s="33">
        <f t="shared" si="42"/>
        <v>500557.92352153081</v>
      </c>
      <c r="V260" s="1104">
        <f t="shared" si="43"/>
        <v>21.772061155026755</v>
      </c>
      <c r="W260" s="33" t="str">
        <f t="shared" si="44"/>
        <v>OK</v>
      </c>
    </row>
    <row r="261" spans="1:23" ht="15.6" x14ac:dyDescent="0.3">
      <c r="A261" s="507"/>
      <c r="B261" s="98"/>
      <c r="C261" s="543">
        <v>33</v>
      </c>
      <c r="D261" s="920" t="s">
        <v>1295</v>
      </c>
      <c r="E261" s="1735">
        <v>42003953371</v>
      </c>
      <c r="F261" s="3">
        <v>1</v>
      </c>
      <c r="G261" s="20">
        <v>197.89</v>
      </c>
      <c r="H261" s="20">
        <v>209.57</v>
      </c>
      <c r="I261" s="20">
        <f>H261-G261</f>
        <v>11.680000000000007</v>
      </c>
      <c r="J261" s="507">
        <v>240000</v>
      </c>
      <c r="K261" s="574"/>
      <c r="L261" s="21">
        <f>I261*F261*J261</f>
        <v>2803200.0000000019</v>
      </c>
      <c r="M261" s="21">
        <f>L261*$K$281/$L$281</f>
        <v>2799641.6894421563</v>
      </c>
      <c r="N261" s="80"/>
      <c r="O261" s="3065"/>
      <c r="P261" s="2895"/>
      <c r="Q261" s="3433"/>
      <c r="R261" s="18">
        <f t="shared" si="40"/>
        <v>0</v>
      </c>
      <c r="S261" s="2672">
        <f t="shared" si="41"/>
        <v>2799641.6894421563</v>
      </c>
      <c r="T261" s="2672">
        <v>2301478.6448434568</v>
      </c>
      <c r="U261" s="33">
        <f t="shared" si="42"/>
        <v>498163.04459869955</v>
      </c>
      <c r="V261" s="1104">
        <f t="shared" si="43"/>
        <v>21.645347251639777</v>
      </c>
      <c r="W261" s="33" t="str">
        <f t="shared" si="44"/>
        <v>OK</v>
      </c>
    </row>
    <row r="262" spans="1:23" ht="15.6" x14ac:dyDescent="0.3">
      <c r="A262" s="507"/>
      <c r="B262" s="544" t="s">
        <v>823</v>
      </c>
      <c r="C262" s="87"/>
      <c r="D262" s="937"/>
      <c r="E262" s="948"/>
      <c r="F262" s="655"/>
      <c r="G262" s="36">
        <v>0</v>
      </c>
      <c r="H262" s="36">
        <v>0</v>
      </c>
      <c r="I262" s="36"/>
      <c r="J262" s="93" t="s">
        <v>27</v>
      </c>
      <c r="K262" s="574"/>
      <c r="L262" s="42">
        <f>L260+L258</f>
        <v>4771200.0000000028</v>
      </c>
      <c r="M262" s="42">
        <f>M260+M258</f>
        <v>4765143.5604546284</v>
      </c>
      <c r="N262" s="81"/>
      <c r="O262" s="1657"/>
      <c r="R262" s="1111" t="str">
        <f t="shared" si="40"/>
        <v>33 KV Feeders</v>
      </c>
      <c r="S262" s="2672">
        <f t="shared" si="41"/>
        <v>4765143.5604546284</v>
      </c>
      <c r="T262" s="2672">
        <v>4346705.244943683</v>
      </c>
      <c r="U262" s="33">
        <f t="shared" si="42"/>
        <v>418438.31551094539</v>
      </c>
      <c r="V262" s="1104">
        <f t="shared" si="43"/>
        <v>9.6265629236694839</v>
      </c>
      <c r="W262" s="33" t="str">
        <f t="shared" si="44"/>
        <v>OK</v>
      </c>
    </row>
    <row r="263" spans="1:23" ht="15.6" x14ac:dyDescent="0.3">
      <c r="A263" s="524">
        <v>10</v>
      </c>
      <c r="B263" s="98" t="s">
        <v>2189</v>
      </c>
      <c r="C263" s="543">
        <v>33</v>
      </c>
      <c r="D263" s="920" t="s">
        <v>1294</v>
      </c>
      <c r="E263" s="1735">
        <v>41812909466</v>
      </c>
      <c r="F263" s="3">
        <v>1</v>
      </c>
      <c r="G263" s="2220">
        <v>0.02</v>
      </c>
      <c r="H263" s="2220">
        <v>0.02</v>
      </c>
      <c r="I263" s="19">
        <f t="shared" ref="I263:I279" si="45">H263-G263</f>
        <v>0</v>
      </c>
      <c r="J263" s="507">
        <v>360000</v>
      </c>
      <c r="K263" s="581"/>
      <c r="L263" s="21">
        <f t="shared" ref="L263:L279" si="46">I263*F263*J263</f>
        <v>0</v>
      </c>
      <c r="M263" s="21">
        <f t="shared" ref="M263:M279" si="47">L263*$K$281/$L$281</f>
        <v>0</v>
      </c>
      <c r="N263" s="80"/>
      <c r="O263" s="14"/>
      <c r="R263" s="18" t="str">
        <f t="shared" si="40"/>
        <v>33 kV Spare Feeder 1</v>
      </c>
      <c r="S263" s="2672">
        <f t="shared" si="41"/>
        <v>0</v>
      </c>
      <c r="T263" s="2672">
        <v>0</v>
      </c>
      <c r="U263" s="33">
        <f t="shared" si="42"/>
        <v>0</v>
      </c>
      <c r="V263" s="1104" t="e">
        <f t="shared" si="43"/>
        <v>#DIV/0!</v>
      </c>
      <c r="W263" s="33" t="e">
        <f t="shared" si="44"/>
        <v>#DIV/0!</v>
      </c>
    </row>
    <row r="264" spans="1:23" ht="15.6" x14ac:dyDescent="0.3">
      <c r="A264" s="524"/>
      <c r="B264" s="98"/>
      <c r="C264" s="543">
        <v>33</v>
      </c>
      <c r="D264" s="602" t="s">
        <v>1295</v>
      </c>
      <c r="E264" s="1735">
        <v>41812909599</v>
      </c>
      <c r="F264" s="3">
        <v>1</v>
      </c>
      <c r="G264" s="2220">
        <v>0.02</v>
      </c>
      <c r="H264" s="2220">
        <v>0.02</v>
      </c>
      <c r="I264" s="19">
        <f t="shared" si="45"/>
        <v>0</v>
      </c>
      <c r="J264" s="507">
        <v>360000</v>
      </c>
      <c r="K264" s="581"/>
      <c r="L264" s="21">
        <f t="shared" si="46"/>
        <v>0</v>
      </c>
      <c r="M264" s="21">
        <f t="shared" si="47"/>
        <v>0</v>
      </c>
      <c r="N264" s="80"/>
      <c r="O264" s="14"/>
      <c r="R264" s="18">
        <f t="shared" si="40"/>
        <v>0</v>
      </c>
      <c r="S264" s="2672">
        <f t="shared" si="41"/>
        <v>0</v>
      </c>
      <c r="T264" s="2672">
        <v>0</v>
      </c>
      <c r="U264" s="33">
        <f t="shared" si="42"/>
        <v>0</v>
      </c>
      <c r="V264" s="1104" t="e">
        <f t="shared" si="43"/>
        <v>#DIV/0!</v>
      </c>
      <c r="W264" s="33" t="e">
        <f t="shared" si="44"/>
        <v>#DIV/0!</v>
      </c>
    </row>
    <row r="265" spans="1:23" ht="15.6" x14ac:dyDescent="0.3">
      <c r="A265" s="524">
        <v>11</v>
      </c>
      <c r="B265" s="98" t="s">
        <v>2190</v>
      </c>
      <c r="C265" s="543">
        <v>33</v>
      </c>
      <c r="D265" s="920" t="s">
        <v>1294</v>
      </c>
      <c r="E265" s="1735">
        <v>41812909467</v>
      </c>
      <c r="F265" s="3">
        <v>1</v>
      </c>
      <c r="G265" s="2220">
        <v>0.03</v>
      </c>
      <c r="H265" s="2220">
        <v>0.03</v>
      </c>
      <c r="I265" s="19">
        <f t="shared" si="45"/>
        <v>0</v>
      </c>
      <c r="J265" s="507">
        <v>360000</v>
      </c>
      <c r="K265" s="581"/>
      <c r="L265" s="21">
        <f t="shared" si="46"/>
        <v>0</v>
      </c>
      <c r="M265" s="21">
        <f t="shared" si="47"/>
        <v>0</v>
      </c>
      <c r="N265" s="80"/>
      <c r="O265" s="14"/>
      <c r="R265" s="18" t="str">
        <f t="shared" si="40"/>
        <v>33 kV Spare Feeder 2</v>
      </c>
      <c r="S265" s="2672">
        <f t="shared" si="41"/>
        <v>0</v>
      </c>
      <c r="T265" s="2672">
        <v>0</v>
      </c>
      <c r="U265" s="33">
        <f t="shared" si="42"/>
        <v>0</v>
      </c>
      <c r="V265" s="1104" t="e">
        <f t="shared" si="43"/>
        <v>#DIV/0!</v>
      </c>
      <c r="W265" s="33" t="e">
        <f t="shared" si="44"/>
        <v>#DIV/0!</v>
      </c>
    </row>
    <row r="266" spans="1:23" ht="15.6" x14ac:dyDescent="0.3">
      <c r="A266" s="524"/>
      <c r="B266" s="98"/>
      <c r="C266" s="543">
        <v>33</v>
      </c>
      <c r="D266" s="602" t="s">
        <v>1295</v>
      </c>
      <c r="E266" s="1735">
        <v>41812909601</v>
      </c>
      <c r="F266" s="3">
        <v>1</v>
      </c>
      <c r="G266" s="2220">
        <v>0.03</v>
      </c>
      <c r="H266" s="2220">
        <v>0.03</v>
      </c>
      <c r="I266" s="19">
        <f t="shared" si="45"/>
        <v>0</v>
      </c>
      <c r="J266" s="507">
        <v>360000</v>
      </c>
      <c r="K266" s="581"/>
      <c r="L266" s="21">
        <f t="shared" si="46"/>
        <v>0</v>
      </c>
      <c r="M266" s="21">
        <f t="shared" si="47"/>
        <v>0</v>
      </c>
      <c r="N266" s="80"/>
      <c r="O266" s="1647"/>
      <c r="R266" s="18">
        <f t="shared" si="40"/>
        <v>0</v>
      </c>
      <c r="S266" s="2672">
        <f t="shared" si="41"/>
        <v>0</v>
      </c>
      <c r="T266" s="2672">
        <v>0</v>
      </c>
      <c r="U266" s="33">
        <f t="shared" si="42"/>
        <v>0</v>
      </c>
      <c r="V266" s="1104" t="e">
        <f t="shared" si="43"/>
        <v>#DIV/0!</v>
      </c>
      <c r="W266" s="33" t="e">
        <f t="shared" si="44"/>
        <v>#DIV/0!</v>
      </c>
    </row>
    <row r="267" spans="1:23" ht="15.6" x14ac:dyDescent="0.3">
      <c r="A267" s="1346">
        <v>12</v>
      </c>
      <c r="B267" s="649" t="s">
        <v>2191</v>
      </c>
      <c r="C267" s="1347">
        <v>33</v>
      </c>
      <c r="D267" s="1391" t="s">
        <v>1294</v>
      </c>
      <c r="E267" s="1737">
        <v>41812909463</v>
      </c>
      <c r="F267" s="660">
        <v>1</v>
      </c>
      <c r="G267" s="2217">
        <v>420.51</v>
      </c>
      <c r="H267" s="2217">
        <v>433.64</v>
      </c>
      <c r="I267" s="644">
        <f t="shared" si="45"/>
        <v>13.129999999999995</v>
      </c>
      <c r="J267" s="645">
        <v>360000</v>
      </c>
      <c r="K267" s="646"/>
      <c r="L267" s="1773">
        <f t="shared" si="46"/>
        <v>4726799.9999999981</v>
      </c>
      <c r="M267" s="647">
        <f t="shared" si="47"/>
        <v>4720799.9206817811</v>
      </c>
      <c r="N267" s="80"/>
      <c r="O267" s="3083">
        <f>M267+M273</f>
        <v>4720799.9206817811</v>
      </c>
      <c r="P267" s="3216" t="s">
        <v>4546</v>
      </c>
      <c r="Q267" s="3414"/>
      <c r="R267" s="18" t="str">
        <f t="shared" si="40"/>
        <v>33 kV P &amp; T Circuit-1</v>
      </c>
      <c r="S267" s="2672">
        <f t="shared" si="41"/>
        <v>4720799.9206817811</v>
      </c>
      <c r="T267" s="2672">
        <v>5442362.3521402245</v>
      </c>
      <c r="U267" s="33">
        <f t="shared" si="42"/>
        <v>-721562.4314584434</v>
      </c>
      <c r="V267" s="1104">
        <f t="shared" si="43"/>
        <v>-13.258257807378204</v>
      </c>
      <c r="W267" s="33" t="str">
        <f t="shared" si="44"/>
        <v>OK</v>
      </c>
    </row>
    <row r="268" spans="1:23" ht="15.6" x14ac:dyDescent="0.3">
      <c r="A268" s="1346"/>
      <c r="B268" s="649"/>
      <c r="C268" s="1347">
        <v>33</v>
      </c>
      <c r="D268" s="1391" t="s">
        <v>1295</v>
      </c>
      <c r="E268" s="1737">
        <v>41812909610</v>
      </c>
      <c r="F268" s="660">
        <v>1</v>
      </c>
      <c r="G268" s="2217">
        <v>420.66</v>
      </c>
      <c r="H268" s="2217">
        <v>433.8</v>
      </c>
      <c r="I268" s="644">
        <f t="shared" si="45"/>
        <v>13.139999999999986</v>
      </c>
      <c r="J268" s="645">
        <v>360000</v>
      </c>
      <c r="K268" s="646"/>
      <c r="L268" s="647">
        <f t="shared" si="46"/>
        <v>4730399.9999999953</v>
      </c>
      <c r="M268" s="647">
        <f t="shared" si="47"/>
        <v>4724395.350933631</v>
      </c>
      <c r="N268" s="80"/>
      <c r="O268" s="3389"/>
      <c r="P268" s="3216"/>
      <c r="Q268" s="3415"/>
      <c r="R268" s="18">
        <f t="shared" si="40"/>
        <v>0</v>
      </c>
      <c r="S268" s="2672">
        <f t="shared" si="41"/>
        <v>4724395.350933631</v>
      </c>
      <c r="T268" s="2672">
        <v>5442362.352140245</v>
      </c>
      <c r="U268" s="33">
        <f t="shared" si="42"/>
        <v>-717967.00120661408</v>
      </c>
      <c r="V268" s="1104">
        <f t="shared" si="43"/>
        <v>-13.19219402810011</v>
      </c>
      <c r="W268" s="33" t="str">
        <f t="shared" si="44"/>
        <v>OK</v>
      </c>
    </row>
    <row r="269" spans="1:23" ht="15.6" x14ac:dyDescent="0.3">
      <c r="A269" s="1346">
        <v>13</v>
      </c>
      <c r="B269" s="649" t="s">
        <v>2192</v>
      </c>
      <c r="C269" s="1347">
        <v>33</v>
      </c>
      <c r="D269" s="1391" t="s">
        <v>1294</v>
      </c>
      <c r="E269" s="1736">
        <v>41812909530</v>
      </c>
      <c r="F269" s="660">
        <v>1</v>
      </c>
      <c r="G269" s="2217">
        <v>218.11</v>
      </c>
      <c r="H269" s="2217">
        <v>242.69</v>
      </c>
      <c r="I269" s="644">
        <f t="shared" si="45"/>
        <v>24.579999999999984</v>
      </c>
      <c r="J269" s="645">
        <v>360000</v>
      </c>
      <c r="K269" s="1350"/>
      <c r="L269" s="1773">
        <f t="shared" si="46"/>
        <v>8848799.9999999944</v>
      </c>
      <c r="M269" s="647">
        <f t="shared" si="47"/>
        <v>8837567.5590524115</v>
      </c>
      <c r="N269" s="80"/>
      <c r="O269" s="3389"/>
      <c r="P269" s="3216"/>
      <c r="Q269" s="3415"/>
      <c r="R269" s="18" t="str">
        <f t="shared" si="40"/>
        <v>33 kV Kamlapur Circuit-1</v>
      </c>
      <c r="S269" s="2672">
        <f t="shared" si="41"/>
        <v>8837567.5590524115</v>
      </c>
      <c r="T269" s="2672">
        <v>9666928.7720193937</v>
      </c>
      <c r="U269" s="33">
        <f t="shared" si="42"/>
        <v>-829361.21296698228</v>
      </c>
      <c r="V269" s="1104">
        <f t="shared" si="43"/>
        <v>-8.5793661309219633</v>
      </c>
      <c r="W269" s="33" t="str">
        <f t="shared" si="44"/>
        <v>OK</v>
      </c>
    </row>
    <row r="270" spans="1:23" ht="15.6" x14ac:dyDescent="0.3">
      <c r="A270" s="1346"/>
      <c r="B270" s="649"/>
      <c r="C270" s="1347">
        <v>33</v>
      </c>
      <c r="D270" s="1391" t="s">
        <v>1295</v>
      </c>
      <c r="E270" s="1736">
        <v>41812909595</v>
      </c>
      <c r="F270" s="660">
        <v>1</v>
      </c>
      <c r="G270" s="2217">
        <v>218.2</v>
      </c>
      <c r="H270" s="2217">
        <v>242.79</v>
      </c>
      <c r="I270" s="644">
        <f t="shared" si="45"/>
        <v>24.590000000000003</v>
      </c>
      <c r="J270" s="645">
        <v>360000</v>
      </c>
      <c r="K270" s="1350"/>
      <c r="L270" s="647">
        <f t="shared" si="46"/>
        <v>8852400.0000000019</v>
      </c>
      <c r="M270" s="647">
        <f t="shared" si="47"/>
        <v>8841162.9893042706</v>
      </c>
      <c r="N270" s="80"/>
      <c r="O270" s="3083">
        <f>M269+M271</f>
        <v>13788475.015852727</v>
      </c>
      <c r="P270" s="3216" t="s">
        <v>4547</v>
      </c>
      <c r="Q270" s="3414"/>
      <c r="R270" s="18">
        <f t="shared" si="40"/>
        <v>0</v>
      </c>
      <c r="S270" s="2672">
        <f t="shared" si="41"/>
        <v>8841162.9893042706</v>
      </c>
      <c r="T270" s="2672">
        <v>9674113.4087878801</v>
      </c>
      <c r="U270" s="33">
        <f t="shared" si="42"/>
        <v>-832950.4194836095</v>
      </c>
      <c r="V270" s="1104">
        <f t="shared" si="43"/>
        <v>-8.6100956675468012</v>
      </c>
      <c r="W270" s="33" t="str">
        <f t="shared" si="44"/>
        <v>OK</v>
      </c>
    </row>
    <row r="271" spans="1:23" ht="15.6" x14ac:dyDescent="0.3">
      <c r="A271" s="1346">
        <v>18</v>
      </c>
      <c r="B271" s="649" t="s">
        <v>2193</v>
      </c>
      <c r="C271" s="1347">
        <v>33</v>
      </c>
      <c r="D271" s="1391" t="s">
        <v>1294</v>
      </c>
      <c r="E271" s="1737">
        <v>41812909552</v>
      </c>
      <c r="F271" s="660">
        <v>1</v>
      </c>
      <c r="G271" s="2217">
        <v>75.59</v>
      </c>
      <c r="H271" s="2217">
        <v>89.36</v>
      </c>
      <c r="I271" s="644">
        <f t="shared" si="45"/>
        <v>13.769999999999996</v>
      </c>
      <c r="J271" s="645">
        <v>360000</v>
      </c>
      <c r="K271" s="1350"/>
      <c r="L271" s="1773">
        <f t="shared" si="46"/>
        <v>4957199.9999999981</v>
      </c>
      <c r="M271" s="647">
        <f t="shared" si="47"/>
        <v>4950907.4568003146</v>
      </c>
      <c r="N271" s="80"/>
      <c r="O271" s="3389"/>
      <c r="P271" s="3216"/>
      <c r="Q271" s="3415"/>
      <c r="R271" s="18" t="str">
        <f t="shared" si="40"/>
        <v xml:space="preserve">33 kV Kamlapur- 2  Feeder </v>
      </c>
      <c r="S271" s="2672">
        <f t="shared" si="41"/>
        <v>4950907.4568003146</v>
      </c>
      <c r="T271" s="2672">
        <v>3312117.5502794026</v>
      </c>
      <c r="U271" s="33">
        <f t="shared" si="42"/>
        <v>1638789.906520912</v>
      </c>
      <c r="V271" s="1104">
        <f t="shared" si="43"/>
        <v>49.478615467094983</v>
      </c>
      <c r="W271" s="33" t="str">
        <f t="shared" si="44"/>
        <v>FAULT</v>
      </c>
    </row>
    <row r="272" spans="1:23" ht="15.6" x14ac:dyDescent="0.3">
      <c r="A272" s="1346"/>
      <c r="B272" s="649"/>
      <c r="C272" s="1347">
        <v>33</v>
      </c>
      <c r="D272" s="1391" t="s">
        <v>1295</v>
      </c>
      <c r="E272" s="1737">
        <v>41621865733</v>
      </c>
      <c r="F272" s="660">
        <v>1</v>
      </c>
      <c r="G272" s="2217">
        <v>75.599999999999994</v>
      </c>
      <c r="H272" s="2217">
        <v>89.37</v>
      </c>
      <c r="I272" s="644">
        <f t="shared" si="45"/>
        <v>13.77000000000001</v>
      </c>
      <c r="J272" s="645">
        <v>360000</v>
      </c>
      <c r="K272" s="646"/>
      <c r="L272" s="647">
        <f t="shared" si="46"/>
        <v>4957200.0000000037</v>
      </c>
      <c r="M272" s="647">
        <f t="shared" si="47"/>
        <v>4950907.4568003202</v>
      </c>
      <c r="N272" s="80"/>
      <c r="O272" s="3389"/>
      <c r="P272" s="3216"/>
      <c r="Q272" s="3415"/>
      <c r="R272" s="18">
        <f t="shared" si="40"/>
        <v>0</v>
      </c>
      <c r="S272" s="2672">
        <f t="shared" si="41"/>
        <v>4950907.4568003202</v>
      </c>
      <c r="T272" s="2672">
        <v>3312117.5502794026</v>
      </c>
      <c r="U272" s="33">
        <f t="shared" si="42"/>
        <v>1638789.9065209175</v>
      </c>
      <c r="V272" s="1104">
        <f t="shared" si="43"/>
        <v>49.478615467095146</v>
      </c>
      <c r="W272" s="33" t="str">
        <f t="shared" si="44"/>
        <v>FAULT</v>
      </c>
    </row>
    <row r="273" spans="1:23" ht="25.95" customHeight="1" x14ac:dyDescent="0.3">
      <c r="A273" s="1346">
        <v>19</v>
      </c>
      <c r="B273" s="649" t="s">
        <v>2194</v>
      </c>
      <c r="C273" s="1347">
        <v>33</v>
      </c>
      <c r="D273" s="1391" t="s">
        <v>1294</v>
      </c>
      <c r="E273" s="1737">
        <v>42003953363</v>
      </c>
      <c r="F273" s="660">
        <v>1</v>
      </c>
      <c r="G273" s="2221">
        <v>136.08000000000001</v>
      </c>
      <c r="H273" s="2221">
        <v>136.08000000000001</v>
      </c>
      <c r="I273" s="644">
        <f t="shared" si="45"/>
        <v>0</v>
      </c>
      <c r="J273" s="645">
        <v>360000</v>
      </c>
      <c r="K273" s="1350"/>
      <c r="L273" s="1773">
        <f t="shared" si="46"/>
        <v>0</v>
      </c>
      <c r="M273" s="647">
        <f t="shared" si="47"/>
        <v>0</v>
      </c>
      <c r="N273" s="80"/>
      <c r="O273" s="3238" t="s">
        <v>5058</v>
      </c>
      <c r="R273" s="18" t="str">
        <f t="shared" si="40"/>
        <v xml:space="preserve">33 kV P &amp; T - 2 Feeder </v>
      </c>
      <c r="S273" s="2672">
        <f t="shared" si="41"/>
        <v>0</v>
      </c>
      <c r="T273" s="2672">
        <v>0</v>
      </c>
      <c r="U273" s="33">
        <f t="shared" si="42"/>
        <v>0</v>
      </c>
      <c r="V273" s="1104" t="e">
        <f t="shared" si="43"/>
        <v>#DIV/0!</v>
      </c>
      <c r="W273" s="33" t="e">
        <f t="shared" si="44"/>
        <v>#DIV/0!</v>
      </c>
    </row>
    <row r="274" spans="1:23" ht="25.95" customHeight="1" x14ac:dyDescent="0.3">
      <c r="A274" s="1346"/>
      <c r="B274" s="649"/>
      <c r="C274" s="1347">
        <v>33</v>
      </c>
      <c r="D274" s="1391" t="s">
        <v>1295</v>
      </c>
      <c r="E274" s="1737">
        <v>41812909598</v>
      </c>
      <c r="F274" s="660">
        <v>1</v>
      </c>
      <c r="G274" s="2221">
        <v>136.04</v>
      </c>
      <c r="H274" s="2221">
        <v>136.04</v>
      </c>
      <c r="I274" s="644">
        <f t="shared" si="45"/>
        <v>0</v>
      </c>
      <c r="J274" s="645">
        <v>360000</v>
      </c>
      <c r="K274" s="646"/>
      <c r="L274" s="647">
        <f t="shared" si="46"/>
        <v>0</v>
      </c>
      <c r="M274" s="647">
        <f t="shared" si="47"/>
        <v>0</v>
      </c>
      <c r="N274" s="80"/>
      <c r="O274" s="3240"/>
      <c r="R274" s="18">
        <f t="shared" si="40"/>
        <v>0</v>
      </c>
      <c r="S274" s="2672">
        <f t="shared" si="41"/>
        <v>0</v>
      </c>
      <c r="T274" s="2672">
        <v>0</v>
      </c>
      <c r="U274" s="33">
        <f t="shared" si="42"/>
        <v>0</v>
      </c>
      <c r="V274" s="1104" t="e">
        <f t="shared" si="43"/>
        <v>#DIV/0!</v>
      </c>
      <c r="W274" s="33" t="e">
        <f t="shared" si="44"/>
        <v>#DIV/0!</v>
      </c>
    </row>
    <row r="275" spans="1:23" ht="19.5" customHeight="1" x14ac:dyDescent="0.3">
      <c r="A275" s="524">
        <v>20</v>
      </c>
      <c r="B275" s="99" t="s">
        <v>2195</v>
      </c>
      <c r="C275" s="543">
        <v>33</v>
      </c>
      <c r="D275" s="920" t="s">
        <v>1294</v>
      </c>
      <c r="E275" s="1735">
        <v>41812909469</v>
      </c>
      <c r="F275" s="3">
        <v>1</v>
      </c>
      <c r="G275" s="2220">
        <v>0.02</v>
      </c>
      <c r="H275" s="2220">
        <v>0.02</v>
      </c>
      <c r="I275" s="19">
        <f t="shared" si="45"/>
        <v>0</v>
      </c>
      <c r="J275" s="507">
        <v>360000</v>
      </c>
      <c r="K275" s="583"/>
      <c r="L275" s="21">
        <f t="shared" si="46"/>
        <v>0</v>
      </c>
      <c r="M275" s="21">
        <f t="shared" si="47"/>
        <v>0</v>
      </c>
      <c r="N275" s="80"/>
      <c r="O275" s="29"/>
      <c r="R275" s="18" t="str">
        <f t="shared" si="40"/>
        <v>33 kV Spare Feeder 9</v>
      </c>
      <c r="S275" s="2672">
        <f t="shared" si="41"/>
        <v>0</v>
      </c>
      <c r="T275" s="2672">
        <v>0</v>
      </c>
      <c r="U275" s="33">
        <f t="shared" si="42"/>
        <v>0</v>
      </c>
      <c r="V275" s="1104" t="e">
        <f t="shared" si="43"/>
        <v>#DIV/0!</v>
      </c>
      <c r="W275" s="33" t="e">
        <f t="shared" si="44"/>
        <v>#DIV/0!</v>
      </c>
    </row>
    <row r="276" spans="1:23" ht="15.6" x14ac:dyDescent="0.3">
      <c r="A276" s="524"/>
      <c r="B276" s="98"/>
      <c r="C276" s="543">
        <v>33</v>
      </c>
      <c r="D276" s="602" t="s">
        <v>1295</v>
      </c>
      <c r="E276" s="1735">
        <v>41812909597</v>
      </c>
      <c r="F276" s="3">
        <v>1</v>
      </c>
      <c r="G276" s="2220">
        <v>0.02</v>
      </c>
      <c r="H276" s="2220">
        <v>0.02</v>
      </c>
      <c r="I276" s="19">
        <f t="shared" si="45"/>
        <v>0</v>
      </c>
      <c r="J276" s="507">
        <v>360000</v>
      </c>
      <c r="K276" s="574"/>
      <c r="L276" s="21">
        <f t="shared" si="46"/>
        <v>0</v>
      </c>
      <c r="M276" s="21">
        <f t="shared" si="47"/>
        <v>0</v>
      </c>
      <c r="N276" s="80"/>
      <c r="O276" s="507"/>
      <c r="R276" s="18">
        <f t="shared" si="40"/>
        <v>0</v>
      </c>
      <c r="S276" s="2672">
        <f t="shared" si="41"/>
        <v>0</v>
      </c>
      <c r="T276" s="2672">
        <v>0</v>
      </c>
      <c r="U276" s="33">
        <f t="shared" si="42"/>
        <v>0</v>
      </c>
      <c r="V276" s="1104" t="e">
        <f t="shared" si="43"/>
        <v>#DIV/0!</v>
      </c>
      <c r="W276" s="33" t="e">
        <f t="shared" si="44"/>
        <v>#DIV/0!</v>
      </c>
    </row>
    <row r="277" spans="1:23" ht="15.6" x14ac:dyDescent="0.3">
      <c r="A277" s="524">
        <v>21</v>
      </c>
      <c r="B277" s="99" t="s">
        <v>2196</v>
      </c>
      <c r="C277" s="543">
        <v>33</v>
      </c>
      <c r="D277" s="920" t="s">
        <v>1294</v>
      </c>
      <c r="E277" s="1735">
        <v>41812909478</v>
      </c>
      <c r="F277" s="3">
        <v>1</v>
      </c>
      <c r="G277" s="2220">
        <v>0.02</v>
      </c>
      <c r="H277" s="2220">
        <v>0.02</v>
      </c>
      <c r="I277" s="19">
        <f t="shared" si="45"/>
        <v>0</v>
      </c>
      <c r="J277" s="507">
        <v>360000</v>
      </c>
      <c r="K277" s="583"/>
      <c r="L277" s="21">
        <f t="shared" si="46"/>
        <v>0</v>
      </c>
      <c r="M277" s="21">
        <f t="shared" si="47"/>
        <v>0</v>
      </c>
      <c r="N277" s="80"/>
      <c r="O277" s="12"/>
      <c r="R277" s="18" t="str">
        <f t="shared" si="40"/>
        <v>33 kV Spare Feeder 10</v>
      </c>
      <c r="S277" s="2672">
        <f t="shared" si="41"/>
        <v>0</v>
      </c>
      <c r="T277" s="2672">
        <v>0</v>
      </c>
      <c r="U277" s="33">
        <f t="shared" si="42"/>
        <v>0</v>
      </c>
      <c r="V277" s="1104" t="e">
        <f t="shared" si="43"/>
        <v>#DIV/0!</v>
      </c>
      <c r="W277" s="33" t="e">
        <f t="shared" si="44"/>
        <v>#DIV/0!</v>
      </c>
    </row>
    <row r="278" spans="1:23" ht="15.6" x14ac:dyDescent="0.3">
      <c r="A278" s="524"/>
      <c r="B278" s="98"/>
      <c r="C278" s="543">
        <v>33</v>
      </c>
      <c r="D278" s="602" t="s">
        <v>1295</v>
      </c>
      <c r="E278" s="1735">
        <v>41812909620</v>
      </c>
      <c r="F278" s="3">
        <v>1</v>
      </c>
      <c r="G278" s="2220">
        <v>0.02</v>
      </c>
      <c r="H278" s="2220">
        <v>0.02</v>
      </c>
      <c r="I278" s="19">
        <f t="shared" si="45"/>
        <v>0</v>
      </c>
      <c r="J278" s="507">
        <v>360000</v>
      </c>
      <c r="K278" s="574"/>
      <c r="L278" s="21">
        <f t="shared" si="46"/>
        <v>0</v>
      </c>
      <c r="M278" s="21">
        <f t="shared" si="47"/>
        <v>0</v>
      </c>
      <c r="N278" s="80"/>
      <c r="O278" s="507"/>
      <c r="R278" s="18">
        <f t="shared" si="40"/>
        <v>0</v>
      </c>
      <c r="S278" s="2672">
        <f t="shared" si="41"/>
        <v>0</v>
      </c>
      <c r="T278" s="2672">
        <v>0</v>
      </c>
      <c r="U278" s="33">
        <f t="shared" si="42"/>
        <v>0</v>
      </c>
      <c r="V278" s="1104" t="e">
        <f t="shared" si="43"/>
        <v>#DIV/0!</v>
      </c>
      <c r="W278" s="33" t="e">
        <f t="shared" si="44"/>
        <v>#DIV/0!</v>
      </c>
    </row>
    <row r="279" spans="1:23" ht="15.6" x14ac:dyDescent="0.3">
      <c r="A279" s="524"/>
      <c r="B279" s="98" t="s">
        <v>4678</v>
      </c>
      <c r="C279" s="543">
        <v>0.41499999999999998</v>
      </c>
      <c r="D279" s="602"/>
      <c r="E279" s="1735"/>
      <c r="F279" s="3">
        <v>1</v>
      </c>
      <c r="G279" s="2220">
        <v>1130.78</v>
      </c>
      <c r="H279" s="2220">
        <v>1213.49</v>
      </c>
      <c r="I279" s="19">
        <f t="shared" si="45"/>
        <v>82.710000000000036</v>
      </c>
      <c r="J279" s="667">
        <v>300</v>
      </c>
      <c r="K279" s="574"/>
      <c r="L279" s="21">
        <f t="shared" si="46"/>
        <v>24813.000000000011</v>
      </c>
      <c r="M279" s="21">
        <f t="shared" si="47"/>
        <v>24781.503010890483</v>
      </c>
      <c r="N279" s="80"/>
      <c r="O279" s="507"/>
      <c r="S279" s="2672">
        <f t="shared" si="41"/>
        <v>24781.503010890483</v>
      </c>
      <c r="T279" s="2672">
        <v>27086.080617252388</v>
      </c>
      <c r="U279" s="33"/>
      <c r="V279" s="1104"/>
      <c r="W279" s="33"/>
    </row>
    <row r="280" spans="1:23" ht="15.6" x14ac:dyDescent="0.3">
      <c r="A280" s="524"/>
      <c r="B280" s="94"/>
      <c r="C280" s="88"/>
      <c r="D280" s="88"/>
      <c r="E280" s="949"/>
      <c r="F280" s="659"/>
      <c r="G280" s="37"/>
      <c r="H280" s="37"/>
      <c r="I280" s="37"/>
      <c r="J280" s="93" t="s">
        <v>27</v>
      </c>
      <c r="K280" s="574"/>
      <c r="L280" s="42">
        <f>L277+L275+L273+L271+L269+L267+L265+L263+L279</f>
        <v>18557612.999999993</v>
      </c>
      <c r="M280" s="42">
        <f>M277+M275+M273+M271+M269+M267+M265+M263+M279</f>
        <v>18534056.4395454</v>
      </c>
      <c r="N280" s="81"/>
      <c r="O280" s="12"/>
      <c r="R280" s="18">
        <f t="shared" si="40"/>
        <v>0</v>
      </c>
      <c r="S280" s="2672">
        <f t="shared" si="41"/>
        <v>18534056.4395454</v>
      </c>
      <c r="T280" s="2672">
        <v>18448494.755056273</v>
      </c>
      <c r="U280" s="33">
        <f t="shared" si="42"/>
        <v>85561.684489127249</v>
      </c>
      <c r="V280" s="1104">
        <f t="shared" si="43"/>
        <v>0.46378680550984741</v>
      </c>
      <c r="W280" s="33" t="str">
        <f t="shared" si="44"/>
        <v>OK</v>
      </c>
    </row>
    <row r="281" spans="1:23" ht="20.399999999999999" x14ac:dyDescent="0.3">
      <c r="A281" s="524"/>
      <c r="B281" s="94"/>
      <c r="C281" s="88"/>
      <c r="D281" s="88"/>
      <c r="E281" s="949"/>
      <c r="F281" s="659"/>
      <c r="G281" s="37"/>
      <c r="H281" s="37"/>
      <c r="I281" s="3159" t="s">
        <v>38</v>
      </c>
      <c r="J281" s="3160"/>
      <c r="K281" s="576">
        <f>K255</f>
        <v>23299200.00000003</v>
      </c>
      <c r="L281" s="43">
        <f>L262+L280</f>
        <v>23328812.999999996</v>
      </c>
      <c r="M281" s="43">
        <f>M280+M262</f>
        <v>23299200.00000003</v>
      </c>
      <c r="N281" s="82">
        <f>(M281-L281)/L281*100</f>
        <v>-0.12693744855328248</v>
      </c>
      <c r="O281" s="28"/>
    </row>
    <row r="282" spans="1:23" x14ac:dyDescent="0.3">
      <c r="A282" s="511"/>
      <c r="B282" s="523"/>
      <c r="C282" s="520"/>
      <c r="D282" s="596"/>
      <c r="K282" s="580"/>
      <c r="L282" s="511"/>
      <c r="M282" s="511"/>
      <c r="N282" s="520"/>
      <c r="O282" s="511"/>
    </row>
    <row r="283" spans="1:23" x14ac:dyDescent="0.3">
      <c r="A283" s="511"/>
      <c r="D283" s="600"/>
      <c r="N283" s="520"/>
      <c r="O283" s="511"/>
    </row>
    <row r="284" spans="1:23" x14ac:dyDescent="0.3">
      <c r="A284" s="511"/>
      <c r="D284" s="600"/>
      <c r="K284" s="1105"/>
      <c r="N284" s="520"/>
      <c r="O284" s="511"/>
    </row>
    <row r="285" spans="1:23" x14ac:dyDescent="0.3">
      <c r="A285" s="511"/>
      <c r="D285" s="600"/>
      <c r="N285" s="520"/>
      <c r="O285" s="511"/>
    </row>
    <row r="286" spans="1:23" x14ac:dyDescent="0.3">
      <c r="A286" s="511"/>
      <c r="D286" s="600"/>
      <c r="N286" s="520"/>
      <c r="O286" s="511"/>
    </row>
    <row r="287" spans="1:23" x14ac:dyDescent="0.3">
      <c r="A287" s="511"/>
      <c r="D287" s="600"/>
      <c r="N287" s="520"/>
      <c r="O287" s="511"/>
    </row>
    <row r="288" spans="1:23" x14ac:dyDescent="0.3">
      <c r="A288" s="511"/>
      <c r="B288" s="523"/>
      <c r="C288" s="520"/>
      <c r="D288" s="596"/>
      <c r="N288" s="520"/>
      <c r="O288" s="511"/>
    </row>
    <row r="289" spans="1:23" x14ac:dyDescent="0.3">
      <c r="A289" s="511"/>
      <c r="B289" s="523"/>
      <c r="C289" s="520"/>
      <c r="D289" s="596"/>
      <c r="N289" s="520"/>
      <c r="O289" s="511"/>
    </row>
    <row r="290" spans="1:23" x14ac:dyDescent="0.3">
      <c r="A290" s="511"/>
      <c r="B290" s="523"/>
      <c r="C290" s="520"/>
      <c r="D290" s="596"/>
      <c r="N290" s="520"/>
      <c r="O290" s="511"/>
    </row>
    <row r="291" spans="1:23" x14ac:dyDescent="0.3">
      <c r="A291" s="511"/>
      <c r="B291" s="523"/>
      <c r="C291" s="520"/>
      <c r="D291" s="596"/>
      <c r="N291" s="520"/>
      <c r="O291" s="511"/>
    </row>
    <row r="292" spans="1:23" x14ac:dyDescent="0.3">
      <c r="A292" s="511"/>
      <c r="B292" s="523"/>
      <c r="C292" s="520"/>
      <c r="D292" s="596"/>
      <c r="N292" s="520"/>
      <c r="O292" s="511"/>
    </row>
    <row r="293" spans="1:23" x14ac:dyDescent="0.3">
      <c r="A293" s="511"/>
      <c r="B293" s="523"/>
      <c r="C293" s="520"/>
      <c r="D293" s="596"/>
      <c r="E293" s="1727"/>
      <c r="F293" s="528"/>
      <c r="G293" s="2214"/>
      <c r="H293" s="2214"/>
      <c r="I293" s="511"/>
      <c r="J293" s="511"/>
      <c r="K293" s="580"/>
      <c r="L293" s="511"/>
      <c r="M293" s="511"/>
      <c r="N293" s="520"/>
      <c r="O293" s="511"/>
    </row>
    <row r="294" spans="1:23" ht="28.8" x14ac:dyDescent="0.3">
      <c r="A294" s="3086" t="s">
        <v>1014</v>
      </c>
      <c r="B294" s="3086"/>
      <c r="C294" s="3086"/>
      <c r="D294" s="3086"/>
      <c r="E294" s="3086"/>
      <c r="F294" s="3086"/>
      <c r="G294" s="3086"/>
      <c r="H294" s="3086"/>
      <c r="I294" s="3086"/>
      <c r="J294" s="3086"/>
      <c r="K294" s="3086"/>
      <c r="L294" s="3086"/>
      <c r="M294" s="3086"/>
      <c r="N294" s="3086"/>
      <c r="O294" s="629" t="str">
        <f>$O$6</f>
        <v>Month August-2023</v>
      </c>
      <c r="R294" s="2083" t="s">
        <v>4084</v>
      </c>
      <c r="S294" s="2672" t="str">
        <f>O294</f>
        <v>Month August-2023</v>
      </c>
      <c r="T294" s="2672" t="s">
        <v>5037</v>
      </c>
      <c r="U294" s="1103" t="s">
        <v>15</v>
      </c>
      <c r="V294" s="1103" t="s">
        <v>4085</v>
      </c>
      <c r="W294" s="1103" t="s">
        <v>17</v>
      </c>
    </row>
    <row r="295" spans="1:23" ht="15.6" x14ac:dyDescent="0.3">
      <c r="A295" s="3087" t="s">
        <v>0</v>
      </c>
      <c r="B295" s="3089" t="s">
        <v>1</v>
      </c>
      <c r="C295" s="3091" t="s">
        <v>2</v>
      </c>
      <c r="D295" s="3092"/>
      <c r="E295" s="3093"/>
      <c r="F295" s="3223" t="s">
        <v>3</v>
      </c>
      <c r="G295" s="3091" t="s">
        <v>4</v>
      </c>
      <c r="H295" s="3093"/>
      <c r="I295" s="3068"/>
      <c r="J295" s="3096" t="s">
        <v>5</v>
      </c>
      <c r="K295" s="3091" t="s">
        <v>6</v>
      </c>
      <c r="L295" s="3068"/>
      <c r="M295" s="95" t="s">
        <v>29</v>
      </c>
      <c r="N295" s="96"/>
      <c r="O295" s="3067" t="s">
        <v>7</v>
      </c>
    </row>
    <row r="296" spans="1:23" ht="46.8" x14ac:dyDescent="0.3">
      <c r="A296" s="3088"/>
      <c r="B296" s="3090"/>
      <c r="C296" s="3084" t="s">
        <v>824</v>
      </c>
      <c r="D296" s="3085"/>
      <c r="E296" s="1728" t="s">
        <v>9</v>
      </c>
      <c r="F296" s="3224"/>
      <c r="G296" s="2218" t="str">
        <f>'NORTH-1'!G8</f>
        <v>Reading at 00.00hr 
01.08.2023</v>
      </c>
      <c r="H296" s="2218" t="str">
        <f>'NORTH-1'!H8</f>
        <v>Reading at 00.00hr 
01.09.2023</v>
      </c>
      <c r="I296" s="1" t="s">
        <v>10</v>
      </c>
      <c r="J296" s="3088"/>
      <c r="K296" s="1" t="s">
        <v>11</v>
      </c>
      <c r="L296" s="1" t="s">
        <v>12</v>
      </c>
      <c r="M296" s="508" t="s">
        <v>30</v>
      </c>
      <c r="N296" s="75" t="s">
        <v>41</v>
      </c>
      <c r="O296" s="3068"/>
      <c r="S296" s="2672">
        <v>15283200.000000071</v>
      </c>
      <c r="T296" s="2672">
        <v>15283200.000000071</v>
      </c>
      <c r="U296" s="33">
        <f>S296-T296</f>
        <v>0</v>
      </c>
      <c r="V296" s="1104">
        <f>U296/T296*100</f>
        <v>0</v>
      </c>
      <c r="W296" s="33" t="str">
        <f>IF(V296&gt;40,"FAULT",IF(V296&lt;-40,"CHECK","OK"))</f>
        <v>OK</v>
      </c>
    </row>
    <row r="297" spans="1:23" ht="15.6" x14ac:dyDescent="0.3">
      <c r="A297" s="594">
        <v>1</v>
      </c>
      <c r="B297" s="551">
        <v>2</v>
      </c>
      <c r="C297" s="551">
        <v>3</v>
      </c>
      <c r="D297" s="551">
        <v>4</v>
      </c>
      <c r="E297" s="551">
        <v>5</v>
      </c>
      <c r="F297" s="2727">
        <v>6</v>
      </c>
      <c r="G297" s="2618">
        <f>'PDB Bill AMR'!$H$5</f>
        <v>8</v>
      </c>
      <c r="H297" s="2618">
        <f>'PDB Bill AMR'!$H$5</f>
        <v>8</v>
      </c>
      <c r="I297" s="594" t="s">
        <v>2021</v>
      </c>
      <c r="J297" s="594">
        <v>10</v>
      </c>
      <c r="K297" s="2623" t="s">
        <v>2022</v>
      </c>
      <c r="L297" s="2623" t="s">
        <v>5041</v>
      </c>
      <c r="M297" s="594">
        <v>13</v>
      </c>
      <c r="N297" s="594">
        <v>14</v>
      </c>
      <c r="O297" s="594">
        <v>15</v>
      </c>
      <c r="U297" s="33"/>
      <c r="V297" s="1104"/>
      <c r="W297" s="33"/>
    </row>
    <row r="298" spans="1:23" ht="15.6" x14ac:dyDescent="0.3">
      <c r="A298" s="524"/>
      <c r="B298" s="513" t="s">
        <v>4058</v>
      </c>
      <c r="C298" s="514"/>
      <c r="D298" s="514"/>
      <c r="E298" s="1731"/>
      <c r="F298" s="654"/>
      <c r="G298" s="2211"/>
      <c r="H298" s="2211"/>
      <c r="I298" s="514"/>
      <c r="J298" s="514"/>
      <c r="K298" s="573"/>
      <c r="L298" s="514"/>
      <c r="M298" s="515"/>
      <c r="N298" s="516"/>
      <c r="O298" s="11"/>
      <c r="U298" s="33"/>
      <c r="V298" s="1104"/>
      <c r="W298" s="33"/>
    </row>
    <row r="299" spans="1:23" ht="15.6" x14ac:dyDescent="0.3">
      <c r="A299" s="507">
        <v>1</v>
      </c>
      <c r="B299" s="98" t="s">
        <v>2199</v>
      </c>
      <c r="C299" s="72">
        <v>11</v>
      </c>
      <c r="D299" s="943"/>
      <c r="E299" s="1145">
        <v>41812909493</v>
      </c>
      <c r="F299" s="3">
        <v>1</v>
      </c>
      <c r="G299" s="4">
        <v>108.19</v>
      </c>
      <c r="H299" s="4">
        <v>116.01</v>
      </c>
      <c r="I299" s="20">
        <f>H299-G299</f>
        <v>7.8200000000000074</v>
      </c>
      <c r="J299" s="507">
        <v>250000</v>
      </c>
      <c r="K299" s="585">
        <f>I299*F299*J299</f>
        <v>1955000.0000000019</v>
      </c>
      <c r="L299" s="21"/>
      <c r="M299" s="21">
        <f>K299*$M$262/$K$301</f>
        <v>1964334.3512258935</v>
      </c>
      <c r="N299" s="81"/>
      <c r="O299" s="11"/>
      <c r="U299" s="33"/>
      <c r="V299" s="1104"/>
      <c r="W299" s="33"/>
    </row>
    <row r="300" spans="1:23" ht="15.6" x14ac:dyDescent="0.3">
      <c r="A300" s="507">
        <v>18</v>
      </c>
      <c r="B300" s="98" t="s">
        <v>2200</v>
      </c>
      <c r="C300" s="72">
        <v>11</v>
      </c>
      <c r="D300" s="944"/>
      <c r="E300" s="1145">
        <v>41812909496</v>
      </c>
      <c r="F300" s="3">
        <v>1</v>
      </c>
      <c r="G300" s="4">
        <v>189.01</v>
      </c>
      <c r="H300" s="4">
        <v>200.16</v>
      </c>
      <c r="I300" s="20">
        <f>H300-G300</f>
        <v>11.150000000000006</v>
      </c>
      <c r="J300" s="507">
        <v>250000</v>
      </c>
      <c r="K300" s="585">
        <f>I300*F300*J300</f>
        <v>2787500.0000000014</v>
      </c>
      <c r="L300" s="21"/>
      <c r="M300" s="21">
        <f>K300*$M$262/$K$301</f>
        <v>2800809.2092287345</v>
      </c>
      <c r="N300" s="81"/>
      <c r="O300" s="11"/>
      <c r="U300" s="33"/>
      <c r="V300" s="1104"/>
      <c r="W300" s="33"/>
    </row>
    <row r="301" spans="1:23" ht="15.6" x14ac:dyDescent="0.3">
      <c r="A301" s="524"/>
      <c r="B301" s="94"/>
      <c r="C301" s="88"/>
      <c r="D301" s="88"/>
      <c r="E301" s="949"/>
      <c r="F301" s="659"/>
      <c r="G301" s="37">
        <v>0</v>
      </c>
      <c r="H301" s="37">
        <v>0</v>
      </c>
      <c r="I301" s="37"/>
      <c r="J301" s="94" t="s">
        <v>27</v>
      </c>
      <c r="K301" s="586">
        <f>SUM(K299:K300)</f>
        <v>4742500.0000000037</v>
      </c>
      <c r="L301" s="42"/>
      <c r="M301" s="42">
        <f>SUM(M299:M300)</f>
        <v>4765143.5604546275</v>
      </c>
      <c r="N301" s="81"/>
      <c r="O301" s="11"/>
      <c r="U301" s="33"/>
      <c r="V301" s="1104"/>
      <c r="W301" s="33"/>
    </row>
    <row r="302" spans="1:23" ht="15.6" x14ac:dyDescent="0.3">
      <c r="A302" s="519"/>
      <c r="B302" s="532" t="s">
        <v>4346</v>
      </c>
      <c r="C302" s="533"/>
      <c r="D302" s="533"/>
      <c r="E302" s="1732"/>
      <c r="F302" s="656"/>
      <c r="G302" s="2216">
        <v>0</v>
      </c>
      <c r="H302" s="2216">
        <v>0</v>
      </c>
      <c r="I302" s="533"/>
      <c r="J302" s="533"/>
      <c r="K302" s="578"/>
      <c r="L302" s="533"/>
      <c r="M302" s="536"/>
      <c r="N302" s="534"/>
      <c r="O302" s="507"/>
      <c r="U302" s="33"/>
      <c r="V302" s="1104"/>
      <c r="W302" s="33"/>
    </row>
    <row r="303" spans="1:23" ht="18" customHeight="1" x14ac:dyDescent="0.3">
      <c r="A303" s="519">
        <v>2</v>
      </c>
      <c r="B303" s="98" t="s">
        <v>2202</v>
      </c>
      <c r="C303" s="72">
        <v>11</v>
      </c>
      <c r="D303" s="998"/>
      <c r="E303" s="1145">
        <v>41812909492</v>
      </c>
      <c r="F303" s="3">
        <v>1</v>
      </c>
      <c r="G303" s="2220">
        <v>146.96</v>
      </c>
      <c r="H303" s="2220">
        <v>156.68</v>
      </c>
      <c r="I303" s="19">
        <f t="shared" ref="I303:I319" si="48">H303-G303</f>
        <v>9.7199999999999989</v>
      </c>
      <c r="J303" s="507">
        <v>60000</v>
      </c>
      <c r="K303" s="581"/>
      <c r="L303" s="21">
        <f t="shared" ref="L303:L318" si="49">I303*F303*J303</f>
        <v>583199.99999999988</v>
      </c>
      <c r="M303" s="21">
        <f>L303*$K$320/$L$320</f>
        <v>585552.40717596665</v>
      </c>
      <c r="N303" s="1098" t="s">
        <v>82</v>
      </c>
      <c r="O303" s="14"/>
      <c r="R303" s="18" t="str">
        <f t="shared" ref="R303:R319" si="50">B303</f>
        <v>11 kV Central Weman</v>
      </c>
      <c r="S303" s="2672">
        <f t="shared" ref="S303:S319" si="51">M303</f>
        <v>585552.40717596665</v>
      </c>
      <c r="T303" s="2672">
        <v>614594.38513883157</v>
      </c>
      <c r="U303" s="33">
        <f t="shared" ref="U303:U319" si="52">S303-T303</f>
        <v>-29041.977962864912</v>
      </c>
      <c r="V303" s="1104">
        <f t="shared" ref="V303:V319" si="53">U303/T303*100</f>
        <v>-4.725389405616613</v>
      </c>
      <c r="W303" s="33" t="str">
        <f t="shared" ref="W303:W319" si="54">IF(V303&gt;40,"FAULT",IF(V303&lt;-40,"CHECK","OK"))</f>
        <v>OK</v>
      </c>
    </row>
    <row r="304" spans="1:23" ht="18" customHeight="1" x14ac:dyDescent="0.3">
      <c r="A304" s="519">
        <v>3</v>
      </c>
      <c r="B304" s="98" t="s">
        <v>2203</v>
      </c>
      <c r="C304" s="72">
        <v>11</v>
      </c>
      <c r="D304" s="998"/>
      <c r="E304" s="1145">
        <v>41812909500</v>
      </c>
      <c r="F304" s="3">
        <v>1</v>
      </c>
      <c r="G304" s="2220">
        <v>0.01</v>
      </c>
      <c r="H304" s="2220">
        <v>0.01</v>
      </c>
      <c r="I304" s="19">
        <f t="shared" si="48"/>
        <v>0</v>
      </c>
      <c r="J304" s="507">
        <v>60000</v>
      </c>
      <c r="K304" s="581"/>
      <c r="L304" s="21">
        <f t="shared" si="49"/>
        <v>0</v>
      </c>
      <c r="M304" s="21">
        <f t="shared" ref="M304:M319" si="55">L304*$K$320/$L$320</f>
        <v>0</v>
      </c>
      <c r="N304" s="71"/>
      <c r="O304" s="14"/>
      <c r="R304" s="18" t="str">
        <f t="shared" si="50"/>
        <v>11 kV Spare Feeder 2</v>
      </c>
      <c r="S304" s="2672">
        <f t="shared" si="51"/>
        <v>0</v>
      </c>
      <c r="T304" s="2672">
        <v>0</v>
      </c>
      <c r="U304" s="33">
        <f t="shared" si="52"/>
        <v>0</v>
      </c>
      <c r="V304" s="1104" t="e">
        <f t="shared" si="53"/>
        <v>#DIV/0!</v>
      </c>
      <c r="W304" s="33" t="e">
        <f t="shared" si="54"/>
        <v>#DIV/0!</v>
      </c>
    </row>
    <row r="305" spans="1:23" ht="18" customHeight="1" x14ac:dyDescent="0.3">
      <c r="A305" s="519">
        <v>4</v>
      </c>
      <c r="B305" s="98" t="s">
        <v>2204</v>
      </c>
      <c r="C305" s="72">
        <v>11</v>
      </c>
      <c r="D305" s="998"/>
      <c r="E305" s="1145">
        <v>41812909499</v>
      </c>
      <c r="F305" s="3">
        <v>1</v>
      </c>
      <c r="G305" s="2220">
        <v>250.96</v>
      </c>
      <c r="H305" s="2220">
        <v>267.43</v>
      </c>
      <c r="I305" s="19">
        <f t="shared" si="48"/>
        <v>16.47</v>
      </c>
      <c r="J305" s="507">
        <v>60000</v>
      </c>
      <c r="K305" s="581"/>
      <c r="L305" s="21">
        <f t="shared" si="49"/>
        <v>988199.99999999988</v>
      </c>
      <c r="M305" s="21">
        <f t="shared" si="55"/>
        <v>992186.02327038802</v>
      </c>
      <c r="N305" s="1098" t="s">
        <v>95</v>
      </c>
      <c r="O305" s="14"/>
      <c r="R305" s="18" t="str">
        <f t="shared" si="50"/>
        <v>11 kV K. M. Das Len</v>
      </c>
      <c r="S305" s="2672">
        <f t="shared" si="51"/>
        <v>992186.02327038802</v>
      </c>
      <c r="T305" s="2672">
        <v>1031748.0667266969</v>
      </c>
      <c r="U305" s="33">
        <f t="shared" si="52"/>
        <v>-39562.043456308893</v>
      </c>
      <c r="V305" s="1104">
        <f t="shared" si="53"/>
        <v>-3.8344674181772529</v>
      </c>
      <c r="W305" s="33" t="str">
        <f t="shared" si="54"/>
        <v>OK</v>
      </c>
    </row>
    <row r="306" spans="1:23" ht="18" customHeight="1" x14ac:dyDescent="0.3">
      <c r="A306" s="519">
        <v>5</v>
      </c>
      <c r="B306" s="98" t="s">
        <v>2205</v>
      </c>
      <c r="C306" s="72">
        <v>11</v>
      </c>
      <c r="D306" s="998"/>
      <c r="E306" s="1145">
        <v>41812909517</v>
      </c>
      <c r="F306" s="3">
        <v>1</v>
      </c>
      <c r="G306" s="2220">
        <v>36.93</v>
      </c>
      <c r="H306" s="2220">
        <v>39.58</v>
      </c>
      <c r="I306" s="19">
        <f t="shared" si="48"/>
        <v>2.6499999999999986</v>
      </c>
      <c r="J306" s="507">
        <v>60000</v>
      </c>
      <c r="K306" s="581"/>
      <c r="L306" s="21">
        <f t="shared" si="49"/>
        <v>158999.99999999991</v>
      </c>
      <c r="M306" s="21">
        <f t="shared" si="55"/>
        <v>159641.34557780979</v>
      </c>
      <c r="N306" s="71" t="s">
        <v>82</v>
      </c>
      <c r="O306" s="14"/>
      <c r="R306" s="18" t="str">
        <f t="shared" si="50"/>
        <v>11 kV Gopibag</v>
      </c>
      <c r="S306" s="2672">
        <f t="shared" si="51"/>
        <v>159641.34557780979</v>
      </c>
      <c r="T306" s="2672">
        <v>169750.8487846723</v>
      </c>
      <c r="U306" s="33">
        <f t="shared" si="52"/>
        <v>-10109.503206862515</v>
      </c>
      <c r="V306" s="1104">
        <f t="shared" si="53"/>
        <v>-5.9554949381645486</v>
      </c>
      <c r="W306" s="33" t="str">
        <f t="shared" si="54"/>
        <v>OK</v>
      </c>
    </row>
    <row r="307" spans="1:23" ht="18" customHeight="1" x14ac:dyDescent="0.3">
      <c r="A307" s="519">
        <v>6</v>
      </c>
      <c r="B307" s="98" t="s">
        <v>2206</v>
      </c>
      <c r="C307" s="72">
        <v>11</v>
      </c>
      <c r="D307" s="998"/>
      <c r="E307" s="1145">
        <v>41812909518</v>
      </c>
      <c r="F307" s="3">
        <v>1</v>
      </c>
      <c r="G307" s="2220">
        <v>14.9</v>
      </c>
      <c r="H307" s="2220">
        <v>18.61</v>
      </c>
      <c r="I307" s="19">
        <f t="shared" si="48"/>
        <v>3.7099999999999991</v>
      </c>
      <c r="J307" s="507">
        <v>60000</v>
      </c>
      <c r="K307" s="581"/>
      <c r="L307" s="21">
        <f t="shared" si="49"/>
        <v>222599.99999999994</v>
      </c>
      <c r="M307" s="21">
        <f t="shared" si="55"/>
        <v>223497.88380893375</v>
      </c>
      <c r="N307" s="1098" t="s">
        <v>91</v>
      </c>
      <c r="O307" s="14"/>
      <c r="R307" s="18" t="str">
        <f t="shared" si="50"/>
        <v>11kV SPICE TV</v>
      </c>
      <c r="S307" s="2672">
        <f t="shared" si="51"/>
        <v>223497.88380893375</v>
      </c>
      <c r="T307" s="2672">
        <v>229344.23186865298</v>
      </c>
      <c r="U307" s="33">
        <f t="shared" si="52"/>
        <v>-5846.3480597192247</v>
      </c>
      <c r="V307" s="1104">
        <f t="shared" si="53"/>
        <v>-2.5491585343500023</v>
      </c>
      <c r="W307" s="33" t="str">
        <f t="shared" si="54"/>
        <v>OK</v>
      </c>
    </row>
    <row r="308" spans="1:23" ht="18" customHeight="1" x14ac:dyDescent="0.3">
      <c r="A308" s="519">
        <v>7</v>
      </c>
      <c r="B308" s="98" t="s">
        <v>2207</v>
      </c>
      <c r="C308" s="72">
        <v>11</v>
      </c>
      <c r="D308" s="998"/>
      <c r="E308" s="1145">
        <v>41812909485</v>
      </c>
      <c r="F308" s="3">
        <v>1</v>
      </c>
      <c r="G308" s="2220">
        <v>0.02</v>
      </c>
      <c r="H308" s="2220">
        <v>0.02</v>
      </c>
      <c r="I308" s="19">
        <f t="shared" si="48"/>
        <v>0</v>
      </c>
      <c r="J308" s="507">
        <v>60000</v>
      </c>
      <c r="K308" s="581"/>
      <c r="L308" s="21">
        <f t="shared" si="49"/>
        <v>0</v>
      </c>
      <c r="M308" s="21">
        <f t="shared" si="55"/>
        <v>0</v>
      </c>
      <c r="N308" s="71"/>
      <c r="O308" s="14"/>
      <c r="R308" s="18" t="str">
        <f t="shared" si="50"/>
        <v>11 kV Spare Feeder 6</v>
      </c>
      <c r="S308" s="2672">
        <f t="shared" si="51"/>
        <v>0</v>
      </c>
      <c r="T308" s="2672">
        <v>0</v>
      </c>
      <c r="U308" s="33">
        <f t="shared" si="52"/>
        <v>0</v>
      </c>
      <c r="V308" s="1104" t="e">
        <f t="shared" si="53"/>
        <v>#DIV/0!</v>
      </c>
      <c r="W308" s="33" t="e">
        <f t="shared" si="54"/>
        <v>#DIV/0!</v>
      </c>
    </row>
    <row r="309" spans="1:23" ht="18" customHeight="1" x14ac:dyDescent="0.3">
      <c r="A309" s="519">
        <v>8</v>
      </c>
      <c r="B309" s="98" t="s">
        <v>2208</v>
      </c>
      <c r="C309" s="72">
        <v>11</v>
      </c>
      <c r="D309" s="998"/>
      <c r="E309" s="1145">
        <v>41812909484</v>
      </c>
      <c r="F309" s="3">
        <v>1</v>
      </c>
      <c r="G309" s="2220">
        <v>7.0000000000000007E-2</v>
      </c>
      <c r="H309" s="2220">
        <v>7.0000000000000007E-2</v>
      </c>
      <c r="I309" s="19">
        <f t="shared" si="48"/>
        <v>0</v>
      </c>
      <c r="J309" s="507">
        <v>60000</v>
      </c>
      <c r="K309" s="581"/>
      <c r="L309" s="21">
        <f t="shared" si="49"/>
        <v>0</v>
      </c>
      <c r="M309" s="21">
        <f t="shared" si="55"/>
        <v>0</v>
      </c>
      <c r="N309" s="71"/>
      <c r="O309" s="14"/>
      <c r="R309" s="18" t="str">
        <f t="shared" si="50"/>
        <v>11 kV Spare Feeder 7</v>
      </c>
      <c r="S309" s="2671">
        <f t="shared" si="51"/>
        <v>0</v>
      </c>
      <c r="T309" s="2671">
        <v>0</v>
      </c>
      <c r="U309" s="33">
        <f t="shared" si="52"/>
        <v>0</v>
      </c>
      <c r="V309" s="1104" t="e">
        <f t="shared" si="53"/>
        <v>#DIV/0!</v>
      </c>
      <c r="W309" s="33" t="e">
        <f t="shared" si="54"/>
        <v>#DIV/0!</v>
      </c>
    </row>
    <row r="310" spans="1:23" ht="18" customHeight="1" x14ac:dyDescent="0.3">
      <c r="A310" s="519">
        <v>9</v>
      </c>
      <c r="B310" s="98" t="s">
        <v>2209</v>
      </c>
      <c r="C310" s="72">
        <v>11</v>
      </c>
      <c r="D310" s="998"/>
      <c r="E310" s="1145">
        <v>41812909551</v>
      </c>
      <c r="F310" s="3">
        <v>1</v>
      </c>
      <c r="G310" s="2220">
        <v>0.02</v>
      </c>
      <c r="H310" s="2220">
        <v>0.02</v>
      </c>
      <c r="I310" s="19">
        <f t="shared" si="48"/>
        <v>0</v>
      </c>
      <c r="J310" s="507">
        <v>60000</v>
      </c>
      <c r="K310" s="581"/>
      <c r="L310" s="21">
        <f t="shared" si="49"/>
        <v>0</v>
      </c>
      <c r="M310" s="21">
        <f t="shared" si="55"/>
        <v>0</v>
      </c>
      <c r="N310" s="71"/>
      <c r="O310" s="14"/>
      <c r="R310" s="18" t="str">
        <f t="shared" si="50"/>
        <v>11 kV BPT-1</v>
      </c>
      <c r="S310" s="2672">
        <f t="shared" si="51"/>
        <v>0</v>
      </c>
      <c r="T310" s="2672">
        <v>0</v>
      </c>
      <c r="U310" s="33">
        <f t="shared" si="52"/>
        <v>0</v>
      </c>
      <c r="V310" s="1104" t="e">
        <f t="shared" si="53"/>
        <v>#DIV/0!</v>
      </c>
      <c r="W310" s="33" t="e">
        <f t="shared" si="54"/>
        <v>#DIV/0!</v>
      </c>
    </row>
    <row r="311" spans="1:23" ht="18" customHeight="1" x14ac:dyDescent="0.3">
      <c r="A311" s="519">
        <v>10</v>
      </c>
      <c r="B311" s="98" t="s">
        <v>2210</v>
      </c>
      <c r="C311" s="72">
        <v>11</v>
      </c>
      <c r="D311" s="998"/>
      <c r="E311" s="1145">
        <v>41812909475</v>
      </c>
      <c r="F311" s="3">
        <v>1</v>
      </c>
      <c r="G311" s="2220">
        <v>0.01</v>
      </c>
      <c r="H311" s="2220">
        <v>0.01</v>
      </c>
      <c r="I311" s="19">
        <f t="shared" si="48"/>
        <v>0</v>
      </c>
      <c r="J311" s="507">
        <v>60000</v>
      </c>
      <c r="K311" s="581"/>
      <c r="L311" s="21">
        <f t="shared" si="49"/>
        <v>0</v>
      </c>
      <c r="M311" s="21">
        <f t="shared" si="55"/>
        <v>0</v>
      </c>
      <c r="N311" s="71"/>
      <c r="O311" s="14"/>
      <c r="R311" s="18" t="str">
        <f t="shared" si="50"/>
        <v>11 kV BPT-2</v>
      </c>
      <c r="S311" s="2673">
        <f t="shared" si="51"/>
        <v>0</v>
      </c>
      <c r="T311" s="2673">
        <v>0</v>
      </c>
      <c r="U311" s="33">
        <f t="shared" si="52"/>
        <v>0</v>
      </c>
      <c r="V311" s="1104" t="e">
        <f t="shared" si="53"/>
        <v>#DIV/0!</v>
      </c>
      <c r="W311" s="33" t="e">
        <f t="shared" si="54"/>
        <v>#DIV/0!</v>
      </c>
    </row>
    <row r="312" spans="1:23" ht="18" customHeight="1" x14ac:dyDescent="0.3">
      <c r="A312" s="519">
        <v>11</v>
      </c>
      <c r="B312" s="98" t="s">
        <v>2211</v>
      </c>
      <c r="C312" s="72">
        <v>11</v>
      </c>
      <c r="D312" s="998"/>
      <c r="E312" s="1145">
        <v>41812909549</v>
      </c>
      <c r="F312" s="3">
        <v>1</v>
      </c>
      <c r="G312" s="2220">
        <v>0.02</v>
      </c>
      <c r="H312" s="2220">
        <v>0.02</v>
      </c>
      <c r="I312" s="19">
        <f t="shared" si="48"/>
        <v>0</v>
      </c>
      <c r="J312" s="507">
        <v>60000</v>
      </c>
      <c r="K312" s="581"/>
      <c r="L312" s="21">
        <f t="shared" si="49"/>
        <v>0</v>
      </c>
      <c r="M312" s="21">
        <f t="shared" si="55"/>
        <v>0</v>
      </c>
      <c r="N312" s="71"/>
      <c r="O312" s="14"/>
      <c r="R312" s="18" t="str">
        <f t="shared" si="50"/>
        <v>10 kV Spare Feeder 8</v>
      </c>
      <c r="S312" s="2672">
        <f t="shared" si="51"/>
        <v>0</v>
      </c>
      <c r="T312" s="2672">
        <v>0</v>
      </c>
      <c r="U312" s="33">
        <f t="shared" si="52"/>
        <v>0</v>
      </c>
      <c r="V312" s="1104" t="e">
        <f t="shared" si="53"/>
        <v>#DIV/0!</v>
      </c>
      <c r="W312" s="33" t="e">
        <f t="shared" si="54"/>
        <v>#DIV/0!</v>
      </c>
    </row>
    <row r="313" spans="1:23" ht="18" customHeight="1" x14ac:dyDescent="0.3">
      <c r="A313" s="519">
        <v>12</v>
      </c>
      <c r="B313" s="98" t="s">
        <v>2212</v>
      </c>
      <c r="C313" s="72">
        <v>11</v>
      </c>
      <c r="D313" s="998"/>
      <c r="E313" s="1145">
        <v>41812909550</v>
      </c>
      <c r="F313" s="3">
        <v>1</v>
      </c>
      <c r="G313" s="2220">
        <v>0.01</v>
      </c>
      <c r="H313" s="2220">
        <v>0.01</v>
      </c>
      <c r="I313" s="19">
        <f t="shared" si="48"/>
        <v>0</v>
      </c>
      <c r="J313" s="507">
        <v>60000</v>
      </c>
      <c r="K313" s="581"/>
      <c r="L313" s="21">
        <f t="shared" si="49"/>
        <v>0</v>
      </c>
      <c r="M313" s="21">
        <f t="shared" si="55"/>
        <v>0</v>
      </c>
      <c r="N313" s="71"/>
      <c r="O313" s="14"/>
      <c r="R313" s="18" t="str">
        <f t="shared" si="50"/>
        <v>11 kV Spare Feeder 9</v>
      </c>
      <c r="S313" s="2672">
        <f t="shared" si="51"/>
        <v>0</v>
      </c>
      <c r="T313" s="2672">
        <v>0</v>
      </c>
      <c r="U313" s="33">
        <f t="shared" si="52"/>
        <v>0</v>
      </c>
      <c r="V313" s="1104" t="e">
        <f t="shared" si="53"/>
        <v>#DIV/0!</v>
      </c>
      <c r="W313" s="33" t="e">
        <f t="shared" si="54"/>
        <v>#DIV/0!</v>
      </c>
    </row>
    <row r="314" spans="1:23" ht="18" customHeight="1" x14ac:dyDescent="0.3">
      <c r="A314" s="519">
        <v>13</v>
      </c>
      <c r="B314" s="98" t="s">
        <v>2213</v>
      </c>
      <c r="C314" s="72">
        <v>11</v>
      </c>
      <c r="D314" s="998"/>
      <c r="E314" s="1145">
        <v>41812909473</v>
      </c>
      <c r="F314" s="3">
        <v>1</v>
      </c>
      <c r="G314" s="2220">
        <v>377.45</v>
      </c>
      <c r="H314" s="2220">
        <v>386.74</v>
      </c>
      <c r="I314" s="19">
        <f t="shared" si="48"/>
        <v>9.2900000000000205</v>
      </c>
      <c r="J314" s="507">
        <v>60000</v>
      </c>
      <c r="K314" s="581"/>
      <c r="L314" s="21">
        <f t="shared" si="49"/>
        <v>557400.00000000128</v>
      </c>
      <c r="M314" s="21">
        <f t="shared" si="55"/>
        <v>559648.33978032344</v>
      </c>
      <c r="N314" s="71" t="s">
        <v>82</v>
      </c>
      <c r="O314" s="14"/>
      <c r="R314" s="18" t="str">
        <f t="shared" si="50"/>
        <v>11 kV South Kamlapur</v>
      </c>
      <c r="S314" s="2672">
        <f t="shared" si="51"/>
        <v>559648.33978032344</v>
      </c>
      <c r="T314" s="2672">
        <v>571253.74289593659</v>
      </c>
      <c r="U314" s="33">
        <f t="shared" si="52"/>
        <v>-11605.403115613153</v>
      </c>
      <c r="V314" s="1104">
        <f t="shared" si="53"/>
        <v>-2.0315671030495586</v>
      </c>
      <c r="W314" s="33" t="str">
        <f t="shared" si="54"/>
        <v>OK</v>
      </c>
    </row>
    <row r="315" spans="1:23" ht="18" customHeight="1" x14ac:dyDescent="0.3">
      <c r="A315" s="519">
        <v>14</v>
      </c>
      <c r="B315" s="98" t="s">
        <v>2214</v>
      </c>
      <c r="C315" s="72">
        <v>11</v>
      </c>
      <c r="D315" s="998"/>
      <c r="E315" s="1145">
        <v>41812909588</v>
      </c>
      <c r="F315" s="3">
        <v>1</v>
      </c>
      <c r="G315" s="2220">
        <v>0.01</v>
      </c>
      <c r="H315" s="2220">
        <v>0.01</v>
      </c>
      <c r="I315" s="19">
        <f t="shared" si="48"/>
        <v>0</v>
      </c>
      <c r="J315" s="507">
        <v>60000</v>
      </c>
      <c r="K315" s="581"/>
      <c r="L315" s="21">
        <f t="shared" si="49"/>
        <v>0</v>
      </c>
      <c r="M315" s="21">
        <f t="shared" si="55"/>
        <v>0</v>
      </c>
      <c r="N315" s="71"/>
      <c r="O315" s="14"/>
      <c r="R315" s="18" t="str">
        <f t="shared" si="50"/>
        <v>11 kV Spare Feeder 11</v>
      </c>
      <c r="S315" s="2672">
        <f t="shared" si="51"/>
        <v>0</v>
      </c>
      <c r="T315" s="2672">
        <v>0</v>
      </c>
      <c r="U315" s="33">
        <f t="shared" si="52"/>
        <v>0</v>
      </c>
      <c r="V315" s="1104" t="e">
        <f t="shared" si="53"/>
        <v>#DIV/0!</v>
      </c>
      <c r="W315" s="33" t="e">
        <f t="shared" si="54"/>
        <v>#DIV/0!</v>
      </c>
    </row>
    <row r="316" spans="1:23" ht="18" customHeight="1" x14ac:dyDescent="0.3">
      <c r="A316" s="519">
        <v>15</v>
      </c>
      <c r="B316" s="98" t="s">
        <v>2215</v>
      </c>
      <c r="C316" s="72">
        <v>11</v>
      </c>
      <c r="D316" s="998"/>
      <c r="E316" s="1145">
        <v>41812909514</v>
      </c>
      <c r="F316" s="3">
        <v>1</v>
      </c>
      <c r="G316" s="2220">
        <v>179.13</v>
      </c>
      <c r="H316" s="2220">
        <v>191.59</v>
      </c>
      <c r="I316" s="19">
        <f t="shared" si="48"/>
        <v>12.460000000000008</v>
      </c>
      <c r="J316" s="507">
        <v>60000</v>
      </c>
      <c r="K316" s="581"/>
      <c r="L316" s="21">
        <f t="shared" si="49"/>
        <v>747600.00000000047</v>
      </c>
      <c r="M316" s="21">
        <f t="shared" si="55"/>
        <v>750615.53430170275</v>
      </c>
      <c r="N316" s="71" t="s">
        <v>82</v>
      </c>
      <c r="O316" s="14"/>
      <c r="R316" s="18" t="str">
        <f t="shared" si="50"/>
        <v>11 kV Answer Camp</v>
      </c>
      <c r="S316" s="2672">
        <f t="shared" si="51"/>
        <v>750615.53430170275</v>
      </c>
      <c r="T316" s="2672">
        <v>784345.23392350343</v>
      </c>
      <c r="U316" s="33">
        <f t="shared" si="52"/>
        <v>-33729.699621800683</v>
      </c>
      <c r="V316" s="1104">
        <f t="shared" si="53"/>
        <v>-4.3003639421732389</v>
      </c>
      <c r="W316" s="33" t="str">
        <f t="shared" si="54"/>
        <v>OK</v>
      </c>
    </row>
    <row r="317" spans="1:23" ht="18" customHeight="1" x14ac:dyDescent="0.3">
      <c r="A317" s="519">
        <v>16</v>
      </c>
      <c r="B317" s="98" t="s">
        <v>2216</v>
      </c>
      <c r="C317" s="72">
        <v>11</v>
      </c>
      <c r="D317" s="998"/>
      <c r="E317" s="1145">
        <v>41812909516</v>
      </c>
      <c r="F317" s="3">
        <v>1</v>
      </c>
      <c r="G317" s="2220">
        <v>137.07</v>
      </c>
      <c r="H317" s="2220">
        <v>156.69999999999999</v>
      </c>
      <c r="I317" s="19">
        <f t="shared" si="48"/>
        <v>19.629999999999995</v>
      </c>
      <c r="J317" s="507">
        <v>60000</v>
      </c>
      <c r="K317" s="581"/>
      <c r="L317" s="21">
        <f t="shared" si="49"/>
        <v>1177799.9999999998</v>
      </c>
      <c r="M317" s="21">
        <f t="shared" si="55"/>
        <v>1182550.7976197761</v>
      </c>
      <c r="N317" s="71" t="s">
        <v>82</v>
      </c>
      <c r="O317" s="14"/>
      <c r="R317" s="18" t="str">
        <f t="shared" si="50"/>
        <v>11 kV Shapla Chattar</v>
      </c>
      <c r="S317" s="2672">
        <f t="shared" si="51"/>
        <v>1182550.7976197761</v>
      </c>
      <c r="T317" s="2672">
        <v>639274.47308270133</v>
      </c>
      <c r="U317" s="33">
        <f t="shared" si="52"/>
        <v>543276.32453707478</v>
      </c>
      <c r="V317" s="1104">
        <f t="shared" si="53"/>
        <v>84.983265782113051</v>
      </c>
      <c r="W317" s="33" t="str">
        <f t="shared" si="54"/>
        <v>FAULT</v>
      </c>
    </row>
    <row r="318" spans="1:23" ht="18" customHeight="1" x14ac:dyDescent="0.3">
      <c r="A318" s="519">
        <v>17</v>
      </c>
      <c r="B318" s="99" t="s">
        <v>2217</v>
      </c>
      <c r="C318" s="72">
        <v>11</v>
      </c>
      <c r="D318" s="998"/>
      <c r="E318" s="1145">
        <v>41812909497</v>
      </c>
      <c r="F318" s="3">
        <v>1</v>
      </c>
      <c r="G318" s="2220">
        <v>94.88</v>
      </c>
      <c r="H318" s="2220">
        <v>100.05</v>
      </c>
      <c r="I318" s="19">
        <f t="shared" si="48"/>
        <v>5.1700000000000017</v>
      </c>
      <c r="J318" s="507">
        <v>60000</v>
      </c>
      <c r="K318" s="581"/>
      <c r="L318" s="21">
        <f t="shared" si="49"/>
        <v>310200.00000000012</v>
      </c>
      <c r="M318" s="21">
        <f t="shared" si="55"/>
        <v>311451.22891972732</v>
      </c>
      <c r="N318" s="71" t="s">
        <v>95</v>
      </c>
      <c r="O318" s="14"/>
      <c r="R318" s="18" t="str">
        <f t="shared" si="50"/>
        <v>11 kV Sayedabad</v>
      </c>
      <c r="S318" s="2672">
        <f t="shared" si="51"/>
        <v>311451.22891972732</v>
      </c>
      <c r="T318" s="2672">
        <v>306394.26252268796</v>
      </c>
      <c r="U318" s="33">
        <f t="shared" si="52"/>
        <v>5056.9663970393594</v>
      </c>
      <c r="V318" s="1104">
        <f t="shared" si="53"/>
        <v>1.650476857955165</v>
      </c>
      <c r="W318" s="33" t="str">
        <f t="shared" si="54"/>
        <v>OK</v>
      </c>
    </row>
    <row r="319" spans="1:23" ht="18" customHeight="1" x14ac:dyDescent="0.3">
      <c r="A319" s="519">
        <v>22</v>
      </c>
      <c r="B319" s="98" t="s">
        <v>2201</v>
      </c>
      <c r="C319" s="1767">
        <v>0.41499999999999998</v>
      </c>
      <c r="D319" s="946"/>
      <c r="E319" s="1145">
        <v>41901920686</v>
      </c>
      <c r="F319" s="3">
        <v>1</v>
      </c>
      <c r="G319" s="2220">
        <v>1130.78</v>
      </c>
      <c r="H319" s="2220">
        <v>1213.49</v>
      </c>
      <c r="I319" s="19">
        <f t="shared" si="48"/>
        <v>82.710000000000036</v>
      </c>
      <c r="J319" s="507">
        <v>1</v>
      </c>
      <c r="K319" s="581"/>
      <c r="L319" s="21"/>
      <c r="M319" s="21">
        <f t="shared" si="55"/>
        <v>0</v>
      </c>
      <c r="N319" s="71" t="s">
        <v>82</v>
      </c>
      <c r="O319" s="14"/>
      <c r="R319" s="18" t="str">
        <f t="shared" si="50"/>
        <v>33/0.4 kV Aux Transformer</v>
      </c>
      <c r="S319" s="2672">
        <f t="shared" si="51"/>
        <v>0</v>
      </c>
      <c r="T319" s="2672">
        <v>0</v>
      </c>
      <c r="U319" s="33">
        <f t="shared" si="52"/>
        <v>0</v>
      </c>
      <c r="V319" s="1104" t="e">
        <f t="shared" si="53"/>
        <v>#DIV/0!</v>
      </c>
      <c r="W319" s="33" t="e">
        <f t="shared" si="54"/>
        <v>#DIV/0!</v>
      </c>
    </row>
    <row r="320" spans="1:23" ht="20.399999999999999" x14ac:dyDescent="0.3">
      <c r="A320" s="524"/>
      <c r="B320" s="94"/>
      <c r="C320" s="88"/>
      <c r="D320" s="88"/>
      <c r="E320" s="949"/>
      <c r="F320" s="659"/>
      <c r="G320" s="37"/>
      <c r="H320" s="37"/>
      <c r="I320" s="37"/>
      <c r="J320" s="94" t="s">
        <v>27</v>
      </c>
      <c r="K320" s="586">
        <f>M301</f>
        <v>4765143.5604546275</v>
      </c>
      <c r="L320" s="42">
        <f>SUM(L303:L319)</f>
        <v>4746000.0000000009</v>
      </c>
      <c r="M320" s="42">
        <f>SUM(M303:M319)</f>
        <v>4765143.5604546284</v>
      </c>
      <c r="N320" s="82">
        <f>(M320-L320)/L320*100</f>
        <v>0.40336199862257682</v>
      </c>
      <c r="O320" s="12"/>
    </row>
    <row r="321" spans="1:15" x14ac:dyDescent="0.3">
      <c r="D321" s="600"/>
      <c r="K321" s="33"/>
    </row>
    <row r="322" spans="1:15" ht="15.6" x14ac:dyDescent="0.3">
      <c r="A322" s="511"/>
      <c r="B322" s="523"/>
      <c r="C322" s="520"/>
      <c r="D322" s="596"/>
      <c r="G322" s="3107" t="s">
        <v>815</v>
      </c>
      <c r="H322" s="3108"/>
      <c r="I322" s="3109"/>
      <c r="J322" s="555" t="s">
        <v>14</v>
      </c>
      <c r="K322" s="511"/>
      <c r="M322" s="511"/>
      <c r="N322" s="520"/>
      <c r="O322" s="511"/>
    </row>
    <row r="323" spans="1:15" ht="15.6" x14ac:dyDescent="0.3">
      <c r="A323" s="511"/>
      <c r="B323" s="523"/>
      <c r="C323" s="520"/>
      <c r="D323" s="596"/>
      <c r="G323" s="2274" t="s">
        <v>82</v>
      </c>
      <c r="H323" s="3174" t="s">
        <v>4068</v>
      </c>
      <c r="I323" s="3174"/>
      <c r="J323" s="1643">
        <f>SUM(M303,M306,M314,M316:M317,M319)</f>
        <v>3238008.4244555784</v>
      </c>
      <c r="K323" s="511"/>
      <c r="M323" s="511"/>
      <c r="N323" s="520"/>
      <c r="O323" s="511" t="s">
        <v>222</v>
      </c>
    </row>
    <row r="324" spans="1:15" ht="15.6" x14ac:dyDescent="0.3">
      <c r="A324" s="511"/>
      <c r="B324" s="523"/>
      <c r="C324" s="520"/>
      <c r="D324" s="596"/>
      <c r="G324" s="2274" t="s">
        <v>95</v>
      </c>
      <c r="H324" s="3174" t="s">
        <v>4068</v>
      </c>
      <c r="I324" s="3174"/>
      <c r="J324" s="1643">
        <f>M305+M318</f>
        <v>1303637.2521901154</v>
      </c>
      <c r="K324" s="511"/>
      <c r="M324" s="511"/>
      <c r="N324" s="520"/>
      <c r="O324" s="511"/>
    </row>
    <row r="325" spans="1:15" ht="15.6" x14ac:dyDescent="0.3">
      <c r="A325" s="511"/>
      <c r="B325" s="523"/>
      <c r="C325" s="520"/>
      <c r="D325" s="596"/>
      <c r="G325" s="2274" t="s">
        <v>91</v>
      </c>
      <c r="H325" s="3174" t="s">
        <v>4068</v>
      </c>
      <c r="I325" s="3174"/>
      <c r="J325" s="1643">
        <f>M307</f>
        <v>223497.88380893375</v>
      </c>
      <c r="K325" s="511"/>
      <c r="M325" s="511"/>
      <c r="N325" s="520"/>
      <c r="O325" s="511"/>
    </row>
    <row r="326" spans="1:15" ht="15.6" x14ac:dyDescent="0.3">
      <c r="A326" s="511"/>
      <c r="B326" s="523"/>
      <c r="C326" s="520"/>
      <c r="D326" s="596"/>
      <c r="F326" s="2729"/>
      <c r="G326" s="2274"/>
      <c r="H326" s="3174"/>
      <c r="I326" s="3174"/>
      <c r="J326" s="530"/>
      <c r="K326" s="511"/>
      <c r="M326" s="511"/>
      <c r="N326" s="520"/>
      <c r="O326" s="511"/>
    </row>
    <row r="327" spans="1:15" ht="15.6" x14ac:dyDescent="0.3">
      <c r="A327" s="511"/>
      <c r="B327" s="523"/>
      <c r="C327" s="520"/>
      <c r="D327" s="596"/>
      <c r="G327" s="2275"/>
      <c r="H327" s="3174"/>
      <c r="I327" s="3174"/>
      <c r="J327" s="530"/>
      <c r="K327" s="511"/>
      <c r="M327" s="511"/>
      <c r="N327" s="520"/>
      <c r="O327" s="511"/>
    </row>
    <row r="328" spans="1:15" ht="15.6" x14ac:dyDescent="0.3">
      <c r="G328" s="3175" t="s">
        <v>199</v>
      </c>
      <c r="H328" s="3176"/>
      <c r="I328" s="3177"/>
      <c r="J328" s="540">
        <f>SUM(J323:J327)</f>
        <v>4765143.5604546284</v>
      </c>
      <c r="K328" s="42">
        <f>J328-M320</f>
        <v>0</v>
      </c>
    </row>
    <row r="329" spans="1:15" x14ac:dyDescent="0.3">
      <c r="A329" s="511"/>
      <c r="B329" s="523"/>
      <c r="C329" s="520"/>
      <c r="D329" s="596"/>
      <c r="E329" s="1727"/>
      <c r="G329" s="2214"/>
      <c r="H329" s="2214"/>
      <c r="I329" s="511"/>
      <c r="J329" s="511"/>
      <c r="K329" s="511"/>
      <c r="M329" s="511"/>
      <c r="N329" s="520"/>
      <c r="O329" s="511"/>
    </row>
    <row r="330" spans="1:15" x14ac:dyDescent="0.3">
      <c r="A330" s="511"/>
      <c r="B330" s="523"/>
      <c r="C330" s="520"/>
      <c r="D330" s="596"/>
      <c r="E330" s="1727"/>
      <c r="F330" s="528"/>
      <c r="G330" s="2214"/>
      <c r="H330" s="2214"/>
      <c r="I330" s="511"/>
      <c r="J330" s="511"/>
      <c r="K330" s="580"/>
      <c r="L330" s="511"/>
      <c r="M330" s="511"/>
      <c r="N330" s="520"/>
      <c r="O330" s="511"/>
    </row>
    <row r="331" spans="1:15" x14ac:dyDescent="0.3">
      <c r="A331" s="511"/>
      <c r="B331" s="523"/>
      <c r="C331" s="520"/>
      <c r="D331" s="596"/>
      <c r="E331" s="1727"/>
      <c r="F331" s="528"/>
      <c r="G331" s="2214"/>
      <c r="H331" s="2214"/>
      <c r="I331" s="511"/>
      <c r="J331" s="511"/>
      <c r="K331" s="580"/>
      <c r="L331" s="511"/>
      <c r="M331" s="511"/>
      <c r="N331" s="520"/>
      <c r="O331" s="511"/>
    </row>
    <row r="332" spans="1:15" x14ac:dyDescent="0.3">
      <c r="A332" s="511"/>
      <c r="B332" s="523"/>
      <c r="C332" s="520"/>
      <c r="D332" s="596"/>
      <c r="E332" s="1727"/>
      <c r="F332" s="528"/>
      <c r="G332" s="2214"/>
      <c r="H332" s="2214"/>
      <c r="I332" s="511"/>
      <c r="J332" s="511"/>
      <c r="K332" s="580"/>
      <c r="L332" s="511"/>
      <c r="M332" s="511"/>
      <c r="N332" s="520"/>
      <c r="O332" s="511"/>
    </row>
    <row r="333" spans="1:15" x14ac:dyDescent="0.3">
      <c r="A333" s="511"/>
      <c r="B333" s="523"/>
      <c r="C333" s="520"/>
      <c r="D333" s="596"/>
      <c r="E333" s="1727"/>
      <c r="F333" s="528"/>
      <c r="G333" s="2214"/>
      <c r="H333" s="2214"/>
      <c r="I333" s="511"/>
      <c r="J333" s="511"/>
      <c r="K333" s="580"/>
      <c r="L333" s="511"/>
      <c r="M333" s="511"/>
      <c r="N333" s="520"/>
      <c r="O333" s="511"/>
    </row>
    <row r="334" spans="1:15" x14ac:dyDescent="0.3">
      <c r="A334" s="511"/>
      <c r="B334" s="520"/>
      <c r="C334" s="520"/>
      <c r="D334" s="596"/>
      <c r="E334" s="1727"/>
      <c r="F334" s="528"/>
      <c r="G334" s="2214"/>
      <c r="H334" s="2214"/>
      <c r="I334" s="511"/>
      <c r="J334" s="511"/>
      <c r="K334" s="580"/>
      <c r="L334" s="511"/>
      <c r="M334" s="511"/>
      <c r="N334" s="520"/>
      <c r="O334" s="511"/>
    </row>
    <row r="335" spans="1:15" x14ac:dyDescent="0.3">
      <c r="A335" s="511"/>
      <c r="B335" s="520"/>
      <c r="C335" s="520"/>
      <c r="D335" s="596"/>
      <c r="E335" s="1727"/>
      <c r="F335" s="528"/>
      <c r="G335" s="2214"/>
      <c r="H335" s="2214"/>
      <c r="I335" s="511"/>
      <c r="J335" s="511"/>
      <c r="K335" s="580"/>
      <c r="L335" s="511"/>
      <c r="M335" s="511"/>
      <c r="N335" s="520"/>
      <c r="O335" s="511"/>
    </row>
    <row r="336" spans="1:15" x14ac:dyDescent="0.3">
      <c r="A336" s="511"/>
      <c r="B336" s="523"/>
      <c r="C336" s="520"/>
      <c r="D336" s="596"/>
      <c r="E336" s="1727"/>
      <c r="F336" s="528"/>
      <c r="G336" s="2214"/>
      <c r="H336" s="2214"/>
      <c r="I336" s="511"/>
      <c r="J336" s="511"/>
      <c r="K336" s="580"/>
      <c r="L336" s="511"/>
      <c r="M336" s="511"/>
      <c r="N336" s="520"/>
      <c r="O336" s="511"/>
    </row>
    <row r="337" spans="1:23" x14ac:dyDescent="0.3">
      <c r="A337" s="511"/>
      <c r="B337" s="523"/>
      <c r="C337" s="520"/>
      <c r="D337" s="596"/>
      <c r="E337" s="1727"/>
      <c r="F337" s="528"/>
      <c r="G337" s="2214"/>
      <c r="H337" s="2214"/>
      <c r="I337" s="511"/>
      <c r="J337" s="511"/>
      <c r="K337" s="580"/>
      <c r="L337" s="511"/>
      <c r="M337" s="511"/>
      <c r="N337" s="520"/>
      <c r="O337" s="511"/>
    </row>
    <row r="338" spans="1:23" x14ac:dyDescent="0.3">
      <c r="A338" s="511"/>
      <c r="B338" s="523"/>
      <c r="C338" s="520"/>
      <c r="D338" s="596"/>
      <c r="E338" s="1727"/>
      <c r="F338" s="528"/>
      <c r="G338" s="2214"/>
      <c r="H338" s="2214"/>
      <c r="I338" s="511"/>
      <c r="J338" s="511"/>
      <c r="K338" s="580"/>
      <c r="L338" s="511"/>
      <c r="M338" s="511"/>
      <c r="N338" s="520"/>
      <c r="O338" s="511"/>
    </row>
    <row r="339" spans="1:23" ht="24.6" x14ac:dyDescent="0.3">
      <c r="A339" s="27"/>
      <c r="B339" s="3128"/>
      <c r="C339" s="3128"/>
      <c r="D339" s="3128"/>
      <c r="E339" s="3128"/>
      <c r="F339" s="3128"/>
      <c r="G339" s="3128"/>
      <c r="H339" s="3128"/>
      <c r="I339" s="3128"/>
      <c r="J339" s="3128"/>
      <c r="K339" s="3128"/>
      <c r="L339" s="3128"/>
      <c r="M339" s="3128"/>
      <c r="N339" s="520"/>
      <c r="O339" s="511"/>
    </row>
    <row r="340" spans="1:23" x14ac:dyDescent="0.3">
      <c r="A340" s="511"/>
      <c r="B340" s="523"/>
      <c r="C340" s="520"/>
      <c r="D340" s="596"/>
      <c r="E340" s="1727"/>
      <c r="F340" s="528"/>
      <c r="G340" s="2214"/>
      <c r="H340" s="2214"/>
      <c r="I340" s="511"/>
      <c r="J340" s="511"/>
      <c r="K340" s="580"/>
      <c r="L340" s="511"/>
      <c r="M340" s="511"/>
      <c r="N340" s="520"/>
      <c r="O340" s="511"/>
    </row>
    <row r="341" spans="1:23" x14ac:dyDescent="0.3">
      <c r="A341" s="511"/>
      <c r="B341" s="523"/>
      <c r="C341" s="520"/>
      <c r="D341" s="596"/>
      <c r="E341" s="1727"/>
      <c r="F341" s="528"/>
      <c r="G341" s="2214"/>
      <c r="H341" s="2214"/>
      <c r="I341" s="511"/>
      <c r="J341" s="511"/>
      <c r="K341" s="580"/>
      <c r="L341" s="511"/>
      <c r="M341" s="511"/>
      <c r="N341" s="520"/>
      <c r="O341" s="511"/>
    </row>
    <row r="342" spans="1:23" ht="28.8" x14ac:dyDescent="0.3">
      <c r="A342" s="3086" t="s">
        <v>1015</v>
      </c>
      <c r="B342" s="3086"/>
      <c r="C342" s="3086"/>
      <c r="D342" s="3086"/>
      <c r="E342" s="3086"/>
      <c r="F342" s="3086"/>
      <c r="G342" s="3086"/>
      <c r="H342" s="3086"/>
      <c r="I342" s="3086"/>
      <c r="J342" s="3086"/>
      <c r="K342" s="3086"/>
      <c r="L342" s="3086"/>
      <c r="M342" s="3086"/>
      <c r="N342" s="3086"/>
      <c r="O342" s="629" t="str">
        <f>$O$6</f>
        <v>Month August-2023</v>
      </c>
      <c r="R342" s="2083" t="s">
        <v>4084</v>
      </c>
      <c r="S342" s="2672" t="str">
        <f>O342</f>
        <v>Month August-2023</v>
      </c>
      <c r="T342" s="2672" t="s">
        <v>5037</v>
      </c>
      <c r="U342" s="1103" t="s">
        <v>15</v>
      </c>
      <c r="V342" s="1103" t="s">
        <v>4085</v>
      </c>
      <c r="W342" s="1103" t="s">
        <v>17</v>
      </c>
    </row>
    <row r="343" spans="1:23" ht="15.6" x14ac:dyDescent="0.3">
      <c r="A343" s="3087" t="s">
        <v>0</v>
      </c>
      <c r="B343" s="3089" t="s">
        <v>1</v>
      </c>
      <c r="C343" s="3091" t="s">
        <v>2</v>
      </c>
      <c r="D343" s="3092"/>
      <c r="E343" s="3093"/>
      <c r="F343" s="3223" t="s">
        <v>3</v>
      </c>
      <c r="G343" s="3091" t="s">
        <v>4</v>
      </c>
      <c r="H343" s="3093"/>
      <c r="I343" s="3068"/>
      <c r="J343" s="3096" t="s">
        <v>5</v>
      </c>
      <c r="K343" s="3091" t="s">
        <v>6</v>
      </c>
      <c r="L343" s="3068"/>
      <c r="M343" s="95" t="s">
        <v>29</v>
      </c>
      <c r="N343" s="96"/>
      <c r="O343" s="3067" t="s">
        <v>7</v>
      </c>
    </row>
    <row r="344" spans="1:23" ht="46.8" x14ac:dyDescent="0.3">
      <c r="A344" s="3088"/>
      <c r="B344" s="3090"/>
      <c r="C344" s="3084" t="s">
        <v>824</v>
      </c>
      <c r="D344" s="3085"/>
      <c r="E344" s="1728" t="s">
        <v>9</v>
      </c>
      <c r="F344" s="3224"/>
      <c r="G344" s="2218" t="str">
        <f>'NORTH-1'!G8</f>
        <v>Reading at 00.00hr 
01.08.2023</v>
      </c>
      <c r="H344" s="2218" t="str">
        <f>'NORTH-1'!H8</f>
        <v>Reading at 00.00hr 
01.09.2023</v>
      </c>
      <c r="I344" s="1" t="s">
        <v>10</v>
      </c>
      <c r="J344" s="3088"/>
      <c r="K344" s="1" t="s">
        <v>11</v>
      </c>
      <c r="L344" s="1" t="s">
        <v>12</v>
      </c>
      <c r="M344" s="508" t="s">
        <v>30</v>
      </c>
      <c r="N344" s="75" t="s">
        <v>41</v>
      </c>
      <c r="O344" s="3068"/>
      <c r="S344" s="2672">
        <v>15283200.000000071</v>
      </c>
      <c r="T344" s="2672">
        <v>15283200.000000071</v>
      </c>
      <c r="U344" s="33">
        <f>S344-T344</f>
        <v>0</v>
      </c>
      <c r="V344" s="1104">
        <f>U344/T344*100</f>
        <v>0</v>
      </c>
      <c r="W344" s="33" t="str">
        <f>IF(V344&gt;40,"FAULT",IF(V344&lt;-40,"CHECK","OK"))</f>
        <v>OK</v>
      </c>
    </row>
    <row r="345" spans="1:23" ht="15.6" x14ac:dyDescent="0.3">
      <c r="A345" s="594">
        <v>1</v>
      </c>
      <c r="B345" s="551">
        <v>2</v>
      </c>
      <c r="C345" s="551">
        <v>3</v>
      </c>
      <c r="D345" s="551">
        <v>4</v>
      </c>
      <c r="E345" s="551">
        <v>5</v>
      </c>
      <c r="F345" s="2727">
        <v>6</v>
      </c>
      <c r="G345" s="2618">
        <f>'PDB Bill AMR'!$H$5</f>
        <v>8</v>
      </c>
      <c r="H345" s="2618">
        <f>'PDB Bill AMR'!$H$5</f>
        <v>8</v>
      </c>
      <c r="I345" s="594" t="s">
        <v>2021</v>
      </c>
      <c r="J345" s="594">
        <v>10</v>
      </c>
      <c r="K345" s="2623" t="s">
        <v>2022</v>
      </c>
      <c r="L345" s="2623" t="s">
        <v>5041</v>
      </c>
      <c r="M345" s="594">
        <v>13</v>
      </c>
      <c r="N345" s="594">
        <v>14</v>
      </c>
      <c r="O345" s="594">
        <v>15</v>
      </c>
    </row>
    <row r="346" spans="1:23" ht="15.6" x14ac:dyDescent="0.3">
      <c r="A346" s="519"/>
      <c r="B346" s="513" t="s">
        <v>5051</v>
      </c>
      <c r="C346" s="514"/>
      <c r="D346" s="514"/>
      <c r="E346" s="1731"/>
      <c r="F346" s="654"/>
      <c r="G346" s="2211"/>
      <c r="H346" s="2211"/>
      <c r="I346" s="514"/>
      <c r="J346" s="514"/>
      <c r="K346" s="573"/>
      <c r="L346" s="514"/>
      <c r="M346" s="515"/>
      <c r="N346" s="516"/>
      <c r="O346" s="507"/>
    </row>
    <row r="347" spans="1:23" ht="15.6" x14ac:dyDescent="0.3">
      <c r="A347" s="1341">
        <f t="shared" ref="A347:M347" si="56">A267</f>
        <v>12</v>
      </c>
      <c r="B347" s="1342" t="str">
        <f t="shared" si="56"/>
        <v>33 kV P &amp; T Circuit-1</v>
      </c>
      <c r="C347" s="1157">
        <f t="shared" si="56"/>
        <v>33</v>
      </c>
      <c r="D347" s="1357" t="str">
        <f t="shared" si="56"/>
        <v>Main</v>
      </c>
      <c r="E347" s="1738">
        <f t="shared" si="56"/>
        <v>41812909463</v>
      </c>
      <c r="F347" s="1343">
        <f t="shared" si="56"/>
        <v>1</v>
      </c>
      <c r="G347" s="1359">
        <f t="shared" ref="G347" si="57">G267</f>
        <v>420.51</v>
      </c>
      <c r="H347" s="1359">
        <f t="shared" si="56"/>
        <v>433.64</v>
      </c>
      <c r="I347" s="1359">
        <f t="shared" si="56"/>
        <v>13.129999999999995</v>
      </c>
      <c r="J347" s="1157">
        <f t="shared" si="56"/>
        <v>360000</v>
      </c>
      <c r="K347" s="1151">
        <f t="shared" si="56"/>
        <v>0</v>
      </c>
      <c r="L347" s="1180">
        <f t="shared" si="56"/>
        <v>4726799.9999999981</v>
      </c>
      <c r="M347" s="1180">
        <f t="shared" si="56"/>
        <v>4720799.9206817811</v>
      </c>
      <c r="N347" s="80"/>
      <c r="O347" s="8"/>
    </row>
    <row r="348" spans="1:23" ht="15.6" x14ac:dyDescent="0.3">
      <c r="A348" s="1341">
        <f t="shared" ref="A348:M348" si="58">A268</f>
        <v>0</v>
      </c>
      <c r="B348" s="1342">
        <f t="shared" si="58"/>
        <v>0</v>
      </c>
      <c r="C348" s="1157">
        <f t="shared" si="58"/>
        <v>33</v>
      </c>
      <c r="D348" s="1358" t="str">
        <f t="shared" si="58"/>
        <v>Backup</v>
      </c>
      <c r="E348" s="1738">
        <f t="shared" si="58"/>
        <v>41812909610</v>
      </c>
      <c r="F348" s="1343">
        <f t="shared" si="58"/>
        <v>1</v>
      </c>
      <c r="G348" s="1359">
        <f t="shared" ref="G348" si="59">G268</f>
        <v>420.66</v>
      </c>
      <c r="H348" s="1359">
        <f t="shared" si="58"/>
        <v>433.8</v>
      </c>
      <c r="I348" s="1359">
        <f t="shared" si="58"/>
        <v>13.139999999999986</v>
      </c>
      <c r="J348" s="1157">
        <f t="shared" si="58"/>
        <v>360000</v>
      </c>
      <c r="K348" s="1151">
        <f t="shared" si="58"/>
        <v>0</v>
      </c>
      <c r="L348" s="1180">
        <f t="shared" si="58"/>
        <v>4730399.9999999953</v>
      </c>
      <c r="M348" s="1180">
        <f t="shared" si="58"/>
        <v>4724395.350933631</v>
      </c>
      <c r="N348" s="80"/>
      <c r="O348" s="8"/>
      <c r="S348" s="2671"/>
      <c r="T348" s="2671"/>
    </row>
    <row r="349" spans="1:23" ht="15.6" x14ac:dyDescent="0.3">
      <c r="A349" s="1341">
        <f t="shared" ref="A349:M349" si="60">A273</f>
        <v>19</v>
      </c>
      <c r="B349" s="1342" t="str">
        <f t="shared" si="60"/>
        <v xml:space="preserve">33 kV P &amp; T - 2 Feeder </v>
      </c>
      <c r="C349" s="1157">
        <f t="shared" si="60"/>
        <v>33</v>
      </c>
      <c r="D349" s="1358" t="str">
        <f t="shared" si="60"/>
        <v>Main</v>
      </c>
      <c r="E349" s="1738">
        <f t="shared" si="60"/>
        <v>42003953363</v>
      </c>
      <c r="F349" s="1343">
        <f t="shared" si="60"/>
        <v>1</v>
      </c>
      <c r="G349" s="1359">
        <f t="shared" ref="G349" si="61">G273</f>
        <v>136.08000000000001</v>
      </c>
      <c r="H349" s="1359">
        <f t="shared" si="60"/>
        <v>136.08000000000001</v>
      </c>
      <c r="I349" s="1359">
        <f t="shared" si="60"/>
        <v>0</v>
      </c>
      <c r="J349" s="1157">
        <f t="shared" si="60"/>
        <v>360000</v>
      </c>
      <c r="K349" s="1151">
        <f t="shared" si="60"/>
        <v>0</v>
      </c>
      <c r="L349" s="1180">
        <f t="shared" si="60"/>
        <v>0</v>
      </c>
      <c r="M349" s="1180">
        <f t="shared" si="60"/>
        <v>0</v>
      </c>
      <c r="N349" s="80"/>
      <c r="O349" s="8"/>
    </row>
    <row r="350" spans="1:23" ht="15.6" x14ac:dyDescent="0.3">
      <c r="A350" s="1341">
        <f t="shared" ref="A350:M350" si="62">A274</f>
        <v>0</v>
      </c>
      <c r="B350" s="1342">
        <f t="shared" si="62"/>
        <v>0</v>
      </c>
      <c r="C350" s="1157">
        <f t="shared" si="62"/>
        <v>33</v>
      </c>
      <c r="D350" s="1358" t="str">
        <f t="shared" si="62"/>
        <v>Backup</v>
      </c>
      <c r="E350" s="1738">
        <f t="shared" si="62"/>
        <v>41812909598</v>
      </c>
      <c r="F350" s="1343">
        <f t="shared" si="62"/>
        <v>1</v>
      </c>
      <c r="G350" s="1359">
        <f t="shared" ref="G350" si="63">G274</f>
        <v>136.04</v>
      </c>
      <c r="H350" s="1359">
        <f t="shared" si="62"/>
        <v>136.04</v>
      </c>
      <c r="I350" s="1359">
        <f t="shared" si="62"/>
        <v>0</v>
      </c>
      <c r="J350" s="1157">
        <f t="shared" si="62"/>
        <v>360000</v>
      </c>
      <c r="K350" s="1151">
        <f t="shared" si="62"/>
        <v>0</v>
      </c>
      <c r="L350" s="1180">
        <f t="shared" si="62"/>
        <v>0</v>
      </c>
      <c r="M350" s="1180">
        <f t="shared" si="62"/>
        <v>0</v>
      </c>
      <c r="N350" s="80"/>
      <c r="O350" s="8"/>
      <c r="S350" s="2673"/>
      <c r="T350" s="2673"/>
    </row>
    <row r="351" spans="1:23" ht="15.6" x14ac:dyDescent="0.3">
      <c r="A351" s="1341"/>
      <c r="B351" s="1342"/>
      <c r="C351" s="1157"/>
      <c r="D351" s="1358"/>
      <c r="E351" s="1738"/>
      <c r="F351" s="1343"/>
      <c r="G351" s="1359"/>
      <c r="H351" s="1359"/>
      <c r="I351" s="1359"/>
      <c r="J351" s="94" t="s">
        <v>27</v>
      </c>
      <c r="K351" s="42">
        <f>SUM(K347:K350)</f>
        <v>0</v>
      </c>
      <c r="L351" s="42">
        <f>SUM(L348:L349)</f>
        <v>4730399.9999999953</v>
      </c>
      <c r="M351" s="42">
        <f>SUM(M348:M349)</f>
        <v>4724395.350933631</v>
      </c>
      <c r="N351" s="80"/>
      <c r="O351" s="8"/>
    </row>
    <row r="352" spans="1:23" ht="15.6" x14ac:dyDescent="0.3">
      <c r="A352" s="1341"/>
      <c r="B352" s="513" t="s">
        <v>5049</v>
      </c>
      <c r="C352" s="1363"/>
      <c r="D352" s="1340"/>
      <c r="E352" s="1742"/>
      <c r="F352" s="1396"/>
      <c r="G352" s="1365"/>
      <c r="H352" s="1365"/>
      <c r="I352" s="1365"/>
      <c r="J352" s="94"/>
      <c r="K352" s="42"/>
      <c r="L352" s="42"/>
      <c r="M352" s="42"/>
      <c r="N352" s="83"/>
      <c r="O352" s="8"/>
    </row>
    <row r="353" spans="1:15" ht="15.6" x14ac:dyDescent="0.3">
      <c r="A353" s="1341">
        <f t="shared" ref="A353:L353" si="64">A445</f>
        <v>1</v>
      </c>
      <c r="B353" s="1342" t="str">
        <f t="shared" si="64"/>
        <v>33 kV P&amp;T Circuit</v>
      </c>
      <c r="C353" s="1157">
        <f t="shared" si="64"/>
        <v>33</v>
      </c>
      <c r="D353" s="1358" t="str">
        <f t="shared" si="64"/>
        <v>Import</v>
      </c>
      <c r="E353" s="1738">
        <f t="shared" si="64"/>
        <v>102</v>
      </c>
      <c r="F353" s="1343">
        <f t="shared" si="64"/>
        <v>1</v>
      </c>
      <c r="G353" s="1359">
        <f t="shared" ref="G353" si="65">G445</f>
        <v>14.2</v>
      </c>
      <c r="H353" s="1359">
        <f t="shared" si="64"/>
        <v>31.5</v>
      </c>
      <c r="I353" s="1359">
        <f t="shared" si="64"/>
        <v>17.3</v>
      </c>
      <c r="J353" s="1157">
        <f t="shared" si="64"/>
        <v>270000</v>
      </c>
      <c r="K353" s="42"/>
      <c r="L353" s="1180">
        <f t="shared" si="64"/>
        <v>4671000</v>
      </c>
      <c r="M353" s="42"/>
      <c r="N353" s="83"/>
      <c r="O353" s="8"/>
    </row>
    <row r="354" spans="1:15" ht="15.6" x14ac:dyDescent="0.3">
      <c r="A354" s="1341"/>
      <c r="B354" s="1362"/>
      <c r="C354" s="1363"/>
      <c r="D354" s="1340"/>
      <c r="E354" s="1742"/>
      <c r="F354" s="1396"/>
      <c r="G354" s="1365"/>
      <c r="H354" s="1365"/>
      <c r="I354" s="1365"/>
      <c r="J354" s="94" t="s">
        <v>27</v>
      </c>
      <c r="K354" s="42"/>
      <c r="L354" s="42">
        <f>M351+L353</f>
        <v>9395395.35093363</v>
      </c>
      <c r="M354" s="42"/>
      <c r="N354" s="83"/>
      <c r="O354" s="8"/>
    </row>
    <row r="355" spans="1:15" ht="15.6" x14ac:dyDescent="0.3">
      <c r="A355" s="507"/>
      <c r="B355" s="513" t="s">
        <v>829</v>
      </c>
      <c r="C355" s="514"/>
      <c r="D355" s="514"/>
      <c r="E355" s="1731"/>
      <c r="F355" s="654"/>
      <c r="G355" s="2211"/>
      <c r="H355" s="2211"/>
      <c r="I355" s="514"/>
      <c r="J355" s="607"/>
      <c r="K355" s="608"/>
      <c r="L355" s="609"/>
      <c r="M355" s="609"/>
      <c r="N355" s="516"/>
      <c r="O355" s="11"/>
    </row>
    <row r="356" spans="1:15" ht="15.6" x14ac:dyDescent="0.3">
      <c r="A356" s="507">
        <v>5</v>
      </c>
      <c r="B356" s="98" t="s">
        <v>2218</v>
      </c>
      <c r="C356" s="51">
        <v>33</v>
      </c>
      <c r="D356" s="934" t="s">
        <v>290</v>
      </c>
      <c r="E356" s="1145" t="s">
        <v>2219</v>
      </c>
      <c r="F356" s="3">
        <v>1</v>
      </c>
      <c r="G356" s="20">
        <v>15739.3</v>
      </c>
      <c r="H356" s="20">
        <v>15802</v>
      </c>
      <c r="I356" s="19">
        <f t="shared" ref="I356:I361" si="66">H356-G356</f>
        <v>62.700000000000728</v>
      </c>
      <c r="J356" s="507">
        <v>1000</v>
      </c>
      <c r="K356" s="574">
        <f>I356*F356*J356</f>
        <v>62700.000000000728</v>
      </c>
      <c r="L356" s="21"/>
      <c r="M356" s="21"/>
      <c r="N356" s="80"/>
      <c r="O356" s="11"/>
    </row>
    <row r="357" spans="1:15" ht="15.6" x14ac:dyDescent="0.3">
      <c r="A357" s="507"/>
      <c r="B357" s="98"/>
      <c r="C357" s="51">
        <v>33</v>
      </c>
      <c r="D357" s="935" t="s">
        <v>284</v>
      </c>
      <c r="E357" s="1145" t="s">
        <v>2219</v>
      </c>
      <c r="F357" s="3">
        <v>1</v>
      </c>
      <c r="G357" s="20">
        <v>0</v>
      </c>
      <c r="H357" s="20">
        <v>0</v>
      </c>
      <c r="I357" s="19">
        <f t="shared" si="66"/>
        <v>0</v>
      </c>
      <c r="J357" s="507">
        <v>1000</v>
      </c>
      <c r="K357" s="574"/>
      <c r="L357" s="21">
        <f>I357*F357*J357</f>
        <v>0</v>
      </c>
      <c r="M357" s="21"/>
      <c r="N357" s="80"/>
      <c r="O357" s="11"/>
    </row>
    <row r="358" spans="1:15" ht="15.6" x14ac:dyDescent="0.3">
      <c r="A358" s="507">
        <v>7</v>
      </c>
      <c r="B358" s="98" t="s">
        <v>2220</v>
      </c>
      <c r="C358" s="51">
        <v>33</v>
      </c>
      <c r="D358" s="935" t="s">
        <v>290</v>
      </c>
      <c r="E358" s="1145" t="s">
        <v>2221</v>
      </c>
      <c r="F358" s="3">
        <v>1</v>
      </c>
      <c r="G358" s="20">
        <v>132983</v>
      </c>
      <c r="H358" s="20">
        <v>132983</v>
      </c>
      <c r="I358" s="19">
        <f t="shared" si="66"/>
        <v>0</v>
      </c>
      <c r="J358" s="507">
        <v>1000</v>
      </c>
      <c r="K358" s="574">
        <f>J358*I358*F358</f>
        <v>0</v>
      </c>
      <c r="L358" s="21"/>
      <c r="M358" s="21"/>
      <c r="N358" s="80"/>
      <c r="O358" s="11"/>
    </row>
    <row r="359" spans="1:15" ht="15.6" x14ac:dyDescent="0.3">
      <c r="A359" s="507">
        <v>8</v>
      </c>
      <c r="B359" s="98" t="s">
        <v>2222</v>
      </c>
      <c r="C359" s="51">
        <v>33</v>
      </c>
      <c r="D359" s="935" t="s">
        <v>290</v>
      </c>
      <c r="E359" s="1145" t="s">
        <v>2223</v>
      </c>
      <c r="F359" s="3">
        <v>1</v>
      </c>
      <c r="G359" s="20">
        <v>21371.33</v>
      </c>
      <c r="H359" s="20">
        <v>21371.33</v>
      </c>
      <c r="I359" s="19">
        <f t="shared" si="66"/>
        <v>0</v>
      </c>
      <c r="J359" s="507">
        <v>1000</v>
      </c>
      <c r="K359" s="574">
        <f>L349</f>
        <v>0</v>
      </c>
      <c r="L359" s="21"/>
      <c r="M359" s="21"/>
      <c r="N359" s="80"/>
      <c r="O359" s="11"/>
    </row>
    <row r="360" spans="1:15" ht="15.6" x14ac:dyDescent="0.3">
      <c r="A360" s="507">
        <v>11</v>
      </c>
      <c r="B360" s="98" t="s">
        <v>2224</v>
      </c>
      <c r="C360" s="51">
        <v>33</v>
      </c>
      <c r="D360" s="935" t="s">
        <v>290</v>
      </c>
      <c r="E360" s="1145" t="s">
        <v>2225</v>
      </c>
      <c r="F360" s="3">
        <v>1</v>
      </c>
      <c r="G360" s="19">
        <v>0</v>
      </c>
      <c r="H360" s="19">
        <v>0</v>
      </c>
      <c r="I360" s="19">
        <f t="shared" si="66"/>
        <v>0</v>
      </c>
      <c r="J360" s="507">
        <v>1000</v>
      </c>
      <c r="K360" s="574">
        <f>I360*F360*J360</f>
        <v>0</v>
      </c>
      <c r="L360" s="21"/>
      <c r="M360" s="21"/>
      <c r="N360" s="80"/>
      <c r="O360" s="11"/>
    </row>
    <row r="361" spans="1:15" ht="15.6" x14ac:dyDescent="0.3">
      <c r="A361" s="507"/>
      <c r="B361" s="98"/>
      <c r="C361" s="51">
        <v>33</v>
      </c>
      <c r="D361" s="936" t="s">
        <v>284</v>
      </c>
      <c r="E361" s="1145" t="s">
        <v>2225</v>
      </c>
      <c r="F361" s="3">
        <v>1</v>
      </c>
      <c r="G361" s="19">
        <v>0.27</v>
      </c>
      <c r="H361" s="19">
        <v>0.27</v>
      </c>
      <c r="I361" s="19">
        <f t="shared" si="66"/>
        <v>0</v>
      </c>
      <c r="J361" s="507">
        <v>1000</v>
      </c>
      <c r="K361" s="574"/>
      <c r="L361" s="21">
        <f>I361*F361*J361</f>
        <v>0</v>
      </c>
      <c r="M361" s="21"/>
      <c r="N361" s="80"/>
      <c r="O361" s="11"/>
    </row>
    <row r="362" spans="1:15" ht="15.6" x14ac:dyDescent="0.3">
      <c r="A362" s="507"/>
      <c r="B362" s="100"/>
      <c r="C362" s="89"/>
      <c r="D362" s="601"/>
      <c r="E362" s="1739"/>
      <c r="F362" s="46"/>
      <c r="G362" s="47">
        <v>0</v>
      </c>
      <c r="H362" s="47">
        <v>0</v>
      </c>
      <c r="I362" s="35"/>
      <c r="J362" s="94" t="s">
        <v>27</v>
      </c>
      <c r="K362" s="42">
        <f>SUM(K356:K361)</f>
        <v>62700.000000000728</v>
      </c>
      <c r="L362" s="42">
        <f>SUM(L356:L361)</f>
        <v>0</v>
      </c>
      <c r="M362" s="42">
        <f>SUM(M356:M361)</f>
        <v>0</v>
      </c>
      <c r="N362" s="83"/>
      <c r="O362" s="11"/>
    </row>
    <row r="363" spans="1:15" ht="15.6" x14ac:dyDescent="0.3">
      <c r="A363" s="507"/>
      <c r="B363" s="532" t="s">
        <v>830</v>
      </c>
      <c r="C363" s="533"/>
      <c r="D363" s="533"/>
      <c r="E363" s="1732"/>
      <c r="F363" s="656"/>
      <c r="G363" s="2216">
        <v>0</v>
      </c>
      <c r="H363" s="2216">
        <v>0</v>
      </c>
      <c r="I363" s="533"/>
      <c r="J363" s="533"/>
      <c r="K363" s="578"/>
      <c r="L363" s="533"/>
      <c r="M363" s="536"/>
      <c r="N363" s="534"/>
      <c r="O363" s="7"/>
    </row>
    <row r="364" spans="1:15" ht="15.6" x14ac:dyDescent="0.3">
      <c r="A364" s="507"/>
      <c r="B364" s="98" t="s">
        <v>796</v>
      </c>
      <c r="C364" s="51">
        <v>33</v>
      </c>
      <c r="D364" s="3132" t="s">
        <v>800</v>
      </c>
      <c r="E364" s="1730"/>
      <c r="F364" s="3"/>
      <c r="G364" s="4">
        <v>0</v>
      </c>
      <c r="H364" s="4">
        <v>0</v>
      </c>
      <c r="I364" s="4"/>
      <c r="J364" s="507"/>
      <c r="K364" s="574"/>
      <c r="L364" s="15">
        <f>J364*I364*F364</f>
        <v>0</v>
      </c>
      <c r="M364" s="6"/>
      <c r="N364" s="76"/>
      <c r="O364" s="507"/>
    </row>
    <row r="365" spans="1:15" ht="15.6" x14ac:dyDescent="0.3">
      <c r="A365" s="507"/>
      <c r="B365" s="98" t="s">
        <v>795</v>
      </c>
      <c r="C365" s="51">
        <v>33</v>
      </c>
      <c r="D365" s="3133"/>
      <c r="E365" s="1730"/>
      <c r="F365" s="3"/>
      <c r="G365" s="4">
        <v>0</v>
      </c>
      <c r="H365" s="4">
        <v>0</v>
      </c>
      <c r="I365" s="4"/>
      <c r="J365" s="507"/>
      <c r="K365" s="574"/>
      <c r="L365" s="15">
        <f>J365*I365*F365</f>
        <v>0</v>
      </c>
      <c r="M365" s="15"/>
      <c r="N365" s="77"/>
      <c r="O365" s="507"/>
    </row>
    <row r="366" spans="1:15" ht="15.6" x14ac:dyDescent="0.3">
      <c r="A366" s="507"/>
      <c r="B366" s="93"/>
      <c r="C366" s="87"/>
      <c r="D366" s="87"/>
      <c r="E366" s="948"/>
      <c r="F366" s="655"/>
      <c r="G366" s="36">
        <v>0</v>
      </c>
      <c r="H366" s="36">
        <v>0</v>
      </c>
      <c r="I366" s="36"/>
      <c r="J366" s="93" t="s">
        <v>262</v>
      </c>
      <c r="K366" s="577"/>
      <c r="L366" s="54">
        <f>SUM(L364:L365)</f>
        <v>0</v>
      </c>
      <c r="M366" s="521"/>
      <c r="N366" s="522"/>
      <c r="O366" s="507"/>
    </row>
    <row r="367" spans="1:15" ht="15.6" x14ac:dyDescent="0.3">
      <c r="A367" s="507"/>
      <c r="B367" s="100"/>
      <c r="C367" s="89"/>
      <c r="D367" s="601"/>
      <c r="E367" s="1739"/>
      <c r="F367" s="46"/>
      <c r="G367" s="47">
        <v>0</v>
      </c>
      <c r="H367" s="47">
        <v>0</v>
      </c>
      <c r="I367" s="35"/>
      <c r="J367" s="94"/>
      <c r="K367" s="584"/>
      <c r="L367" s="42"/>
      <c r="M367" s="42"/>
      <c r="N367" s="83"/>
      <c r="O367" s="11"/>
    </row>
    <row r="368" spans="1:15" ht="15.6" x14ac:dyDescent="0.3">
      <c r="A368" s="524"/>
      <c r="B368" s="532" t="s">
        <v>826</v>
      </c>
      <c r="C368" s="533"/>
      <c r="D368" s="533"/>
      <c r="E368" s="1732"/>
      <c r="F368" s="656"/>
      <c r="G368" s="2216">
        <v>0</v>
      </c>
      <c r="H368" s="2216">
        <v>0</v>
      </c>
      <c r="I368" s="533"/>
      <c r="J368" s="49"/>
      <c r="K368" s="587"/>
      <c r="L368" s="50"/>
      <c r="M368" s="50"/>
      <c r="N368" s="534"/>
      <c r="O368" s="11"/>
    </row>
    <row r="369" spans="1:23" ht="15.6" x14ac:dyDescent="0.3">
      <c r="A369" s="507">
        <v>6</v>
      </c>
      <c r="B369" s="98" t="s">
        <v>2226</v>
      </c>
      <c r="C369" s="51">
        <v>33</v>
      </c>
      <c r="D369" s="3097" t="s">
        <v>284</v>
      </c>
      <c r="E369" s="1145" t="s">
        <v>2227</v>
      </c>
      <c r="F369" s="3">
        <v>1</v>
      </c>
      <c r="G369" s="20">
        <v>43481</v>
      </c>
      <c r="H369" s="20">
        <v>48863</v>
      </c>
      <c r="I369" s="20">
        <f>H369-G369</f>
        <v>5382</v>
      </c>
      <c r="J369" s="30">
        <v>888.88</v>
      </c>
      <c r="K369" s="585"/>
      <c r="L369" s="21">
        <f>I369*F369*J369</f>
        <v>4783952.16</v>
      </c>
      <c r="M369" s="21"/>
      <c r="N369" s="81"/>
      <c r="O369" s="11"/>
    </row>
    <row r="370" spans="1:23" ht="15.6" x14ac:dyDescent="0.3">
      <c r="A370" s="507">
        <v>10</v>
      </c>
      <c r="B370" s="98" t="s">
        <v>2228</v>
      </c>
      <c r="C370" s="51">
        <v>33</v>
      </c>
      <c r="D370" s="3155" t="s">
        <v>284</v>
      </c>
      <c r="E370" s="1145" t="s">
        <v>2229</v>
      </c>
      <c r="F370" s="3">
        <v>1</v>
      </c>
      <c r="G370" s="20">
        <v>104298</v>
      </c>
      <c r="H370" s="20">
        <v>104298</v>
      </c>
      <c r="I370" s="20">
        <f>H370-G370</f>
        <v>0</v>
      </c>
      <c r="J370" s="30">
        <v>888.88</v>
      </c>
      <c r="K370" s="585"/>
      <c r="L370" s="21">
        <f>I370*F370*J370</f>
        <v>0</v>
      </c>
      <c r="M370" s="21"/>
      <c r="N370" s="81"/>
      <c r="O370" s="11"/>
    </row>
    <row r="371" spans="1:23" ht="15.6" x14ac:dyDescent="0.3">
      <c r="A371" s="524"/>
      <c r="B371" s="94"/>
      <c r="C371" s="88"/>
      <c r="D371" s="88"/>
      <c r="E371" s="949"/>
      <c r="F371" s="659"/>
      <c r="G371" s="37"/>
      <c r="H371" s="37"/>
      <c r="I371" s="37"/>
      <c r="J371" s="94" t="s">
        <v>27</v>
      </c>
      <c r="K371" s="586"/>
      <c r="L371" s="42">
        <f>SUM(L369:L370)</f>
        <v>4783952.16</v>
      </c>
      <c r="M371" s="42"/>
      <c r="N371" s="535"/>
      <c r="O371" s="11"/>
    </row>
    <row r="372" spans="1:23" ht="16.2" thickBot="1" x14ac:dyDescent="0.35">
      <c r="A372" s="580"/>
      <c r="B372" s="611"/>
      <c r="C372" s="90"/>
      <c r="D372" s="90"/>
      <c r="E372" s="950"/>
      <c r="F372" s="661"/>
      <c r="G372" s="612"/>
      <c r="H372" s="612"/>
      <c r="I372" s="612"/>
      <c r="J372" s="611"/>
      <c r="K372" s="613"/>
      <c r="L372" s="614"/>
      <c r="M372" s="614"/>
      <c r="N372" s="531"/>
      <c r="O372" s="615"/>
    </row>
    <row r="373" spans="1:23" ht="15.6" x14ac:dyDescent="0.3">
      <c r="A373" s="580"/>
      <c r="B373" s="3099" t="s">
        <v>4857</v>
      </c>
      <c r="C373" s="3100"/>
      <c r="D373" s="561" t="s">
        <v>14</v>
      </c>
      <c r="F373" s="3101" t="s">
        <v>2024</v>
      </c>
      <c r="G373" s="3102"/>
      <c r="H373" s="3103"/>
      <c r="I373" s="561" t="s">
        <v>14</v>
      </c>
      <c r="J373" s="511"/>
      <c r="K373" s="3105" t="s">
        <v>4714</v>
      </c>
      <c r="L373" s="3106"/>
      <c r="M373" s="562" t="s">
        <v>14</v>
      </c>
      <c r="N373" s="531"/>
      <c r="O373" s="615"/>
    </row>
    <row r="374" spans="1:23" ht="15.6" x14ac:dyDescent="0.3">
      <c r="A374" s="580"/>
      <c r="B374" s="3112" t="s">
        <v>5052</v>
      </c>
      <c r="C374" s="3113"/>
      <c r="D374" s="567">
        <f>L354</f>
        <v>9395395.35093363</v>
      </c>
      <c r="F374" s="3114" t="s">
        <v>810</v>
      </c>
      <c r="G374" s="3115"/>
      <c r="H374" s="3116"/>
      <c r="I374" s="563">
        <f>L366</f>
        <v>0</v>
      </c>
      <c r="J374" s="511"/>
      <c r="K374" s="3117" t="str">
        <f>F375</f>
        <v>33 KV NET IMPORT</v>
      </c>
      <c r="L374" s="3118"/>
      <c r="M374" s="565">
        <f>I375</f>
        <v>9395395.35093363</v>
      </c>
      <c r="N374" s="531"/>
      <c r="O374" s="615"/>
    </row>
    <row r="375" spans="1:23" ht="15.6" x14ac:dyDescent="0.3">
      <c r="A375" s="580"/>
      <c r="B375" s="3112" t="s">
        <v>832</v>
      </c>
      <c r="C375" s="3113"/>
      <c r="D375" s="616"/>
      <c r="F375" s="3114" t="s">
        <v>2024</v>
      </c>
      <c r="G375" s="3115"/>
      <c r="H375" s="3116"/>
      <c r="I375" s="563">
        <f>D378-I374</f>
        <v>9395395.35093363</v>
      </c>
      <c r="J375" s="511"/>
      <c r="K375" s="3119" t="s">
        <v>4715</v>
      </c>
      <c r="L375" s="3120"/>
      <c r="M375" s="563">
        <f>L371</f>
        <v>4783952.16</v>
      </c>
      <c r="N375" s="531"/>
      <c r="O375" s="615"/>
    </row>
    <row r="376" spans="1:23" ht="15.6" x14ac:dyDescent="0.3">
      <c r="A376" s="580"/>
      <c r="B376" s="3112" t="s">
        <v>833</v>
      </c>
      <c r="C376" s="3113"/>
      <c r="D376" s="597"/>
      <c r="J376" s="511"/>
      <c r="K376" s="3121" t="s">
        <v>267</v>
      </c>
      <c r="L376" s="3122"/>
      <c r="M376" s="563">
        <f>M374-M375</f>
        <v>4611443.1909336299</v>
      </c>
      <c r="N376" s="531"/>
      <c r="O376" s="615"/>
    </row>
    <row r="377" spans="1:23" ht="16.2" thickBot="1" x14ac:dyDescent="0.35">
      <c r="A377" s="580"/>
      <c r="B377" s="3112" t="s">
        <v>834</v>
      </c>
      <c r="C377" s="3113"/>
      <c r="D377" s="598"/>
      <c r="J377" s="511"/>
      <c r="K377" s="3123" t="s">
        <v>268</v>
      </c>
      <c r="L377" s="3124"/>
      <c r="M377" s="566">
        <f>M376/M374</f>
        <v>0.49081949387849722</v>
      </c>
      <c r="N377" s="531"/>
      <c r="O377" s="615"/>
    </row>
    <row r="378" spans="1:23" ht="16.2" thickBot="1" x14ac:dyDescent="0.35">
      <c r="A378" s="580"/>
      <c r="B378" s="3125" t="s">
        <v>799</v>
      </c>
      <c r="C378" s="3126"/>
      <c r="D378" s="564">
        <f>SUM(D374:D376)</f>
        <v>9395395.35093363</v>
      </c>
      <c r="F378" s="528"/>
      <c r="G378" s="2214"/>
      <c r="H378" s="2214"/>
      <c r="I378" s="511"/>
      <c r="J378" s="511"/>
      <c r="K378" s="580"/>
      <c r="L378" s="511"/>
      <c r="M378" s="511"/>
      <c r="N378" s="531"/>
      <c r="O378" s="615"/>
    </row>
    <row r="379" spans="1:23" ht="15.6" x14ac:dyDescent="0.3">
      <c r="A379" s="580"/>
      <c r="B379" s="611"/>
      <c r="C379" s="90"/>
      <c r="D379" s="90"/>
      <c r="E379" s="950"/>
      <c r="F379" s="661"/>
      <c r="G379" s="612"/>
      <c r="H379" s="612"/>
      <c r="I379" s="612"/>
      <c r="J379" s="611"/>
      <c r="K379" s="613"/>
      <c r="L379" s="614"/>
      <c r="M379" s="614"/>
      <c r="N379" s="531"/>
      <c r="O379" s="615"/>
    </row>
    <row r="380" spans="1:23" x14ac:dyDescent="0.3">
      <c r="A380" s="511"/>
      <c r="B380" s="520"/>
      <c r="C380" s="511"/>
      <c r="D380" s="603"/>
      <c r="E380" s="1740"/>
      <c r="F380" s="528"/>
      <c r="G380" s="2214"/>
      <c r="H380" s="2214"/>
      <c r="I380" s="511"/>
      <c r="J380" s="511"/>
      <c r="K380" s="580"/>
      <c r="L380" s="511"/>
      <c r="M380" s="511"/>
      <c r="N380" s="511"/>
      <c r="O380" s="511"/>
    </row>
    <row r="381" spans="1:23" x14ac:dyDescent="0.3">
      <c r="A381" s="511"/>
      <c r="B381" s="520"/>
      <c r="C381" s="511"/>
      <c r="D381" s="603"/>
      <c r="E381" s="1740"/>
      <c r="F381" s="528"/>
      <c r="G381" s="2214"/>
      <c r="H381" s="2214"/>
      <c r="I381" s="511"/>
      <c r="J381" s="511"/>
      <c r="K381" s="580"/>
      <c r="L381" s="511"/>
      <c r="M381" s="511"/>
      <c r="N381" s="511"/>
      <c r="O381" s="511"/>
    </row>
    <row r="382" spans="1:23" ht="28.8" x14ac:dyDescent="0.3">
      <c r="A382" s="3086" t="s">
        <v>1016</v>
      </c>
      <c r="B382" s="3086"/>
      <c r="C382" s="3086"/>
      <c r="D382" s="3086"/>
      <c r="E382" s="3086"/>
      <c r="F382" s="3086"/>
      <c r="G382" s="3086"/>
      <c r="H382" s="3086"/>
      <c r="I382" s="3086"/>
      <c r="J382" s="3086"/>
      <c r="K382" s="3086"/>
      <c r="L382" s="3086"/>
      <c r="M382" s="3086"/>
      <c r="N382" s="3086"/>
      <c r="O382" s="629" t="str">
        <f>$O$6</f>
        <v>Month August-2023</v>
      </c>
      <c r="R382" s="2083" t="s">
        <v>4084</v>
      </c>
      <c r="S382" s="2672" t="str">
        <f>O382</f>
        <v>Month August-2023</v>
      </c>
      <c r="T382" s="2672" t="s">
        <v>5037</v>
      </c>
      <c r="U382" s="1103" t="s">
        <v>15</v>
      </c>
      <c r="V382" s="1103" t="s">
        <v>4085</v>
      </c>
      <c r="W382" s="1103" t="s">
        <v>17</v>
      </c>
    </row>
    <row r="383" spans="1:23" ht="15.6" x14ac:dyDescent="0.3">
      <c r="A383" s="3087" t="s">
        <v>0</v>
      </c>
      <c r="B383" s="3089" t="s">
        <v>1</v>
      </c>
      <c r="C383" s="3091" t="s">
        <v>2</v>
      </c>
      <c r="D383" s="3092"/>
      <c r="E383" s="3093"/>
      <c r="F383" s="3223" t="s">
        <v>3</v>
      </c>
      <c r="G383" s="3091" t="s">
        <v>4</v>
      </c>
      <c r="H383" s="3093"/>
      <c r="I383" s="3068"/>
      <c r="J383" s="3096" t="s">
        <v>5</v>
      </c>
      <c r="K383" s="3091" t="s">
        <v>6</v>
      </c>
      <c r="L383" s="3068"/>
      <c r="M383" s="95" t="s">
        <v>29</v>
      </c>
      <c r="N383" s="96"/>
      <c r="O383" s="3067" t="s">
        <v>7</v>
      </c>
    </row>
    <row r="384" spans="1:23" ht="46.8" x14ac:dyDescent="0.3">
      <c r="A384" s="3088"/>
      <c r="B384" s="3090"/>
      <c r="C384" s="3084" t="s">
        <v>824</v>
      </c>
      <c r="D384" s="3085"/>
      <c r="E384" s="1728" t="s">
        <v>9</v>
      </c>
      <c r="F384" s="3224"/>
      <c r="G384" s="2218" t="str">
        <f>'NORTH-1'!G8</f>
        <v>Reading at 00.00hr 
01.08.2023</v>
      </c>
      <c r="H384" s="2218" t="str">
        <f>'NORTH-1'!H8</f>
        <v>Reading at 00.00hr 
01.09.2023</v>
      </c>
      <c r="I384" s="1" t="s">
        <v>10</v>
      </c>
      <c r="J384" s="3088"/>
      <c r="K384" s="1" t="s">
        <v>11</v>
      </c>
      <c r="L384" s="1" t="s">
        <v>12</v>
      </c>
      <c r="M384" s="508" t="s">
        <v>30</v>
      </c>
      <c r="N384" s="75" t="s">
        <v>41</v>
      </c>
      <c r="O384" s="3068"/>
      <c r="S384" s="2672">
        <v>15283200.000000071</v>
      </c>
      <c r="T384" s="2672">
        <v>15283200.000000071</v>
      </c>
      <c r="U384" s="33">
        <f>S384-T384</f>
        <v>0</v>
      </c>
      <c r="V384" s="1104">
        <f>U384/T384*100</f>
        <v>0</v>
      </c>
      <c r="W384" s="33" t="str">
        <f>IF(V384&gt;40,"FAULT",IF(V384&lt;-40,"CHECK","OK"))</f>
        <v>OK</v>
      </c>
    </row>
    <row r="385" spans="1:23" ht="15.6" x14ac:dyDescent="0.3">
      <c r="A385" s="594">
        <v>1</v>
      </c>
      <c r="B385" s="551">
        <v>2</v>
      </c>
      <c r="C385" s="551">
        <v>3</v>
      </c>
      <c r="D385" s="551">
        <v>4</v>
      </c>
      <c r="E385" s="551">
        <v>5</v>
      </c>
      <c r="F385" s="2727">
        <v>6</v>
      </c>
      <c r="G385" s="2618">
        <f>'PDB Bill AMR'!$H$5</f>
        <v>8</v>
      </c>
      <c r="H385" s="2618">
        <f>'PDB Bill AMR'!$H$5</f>
        <v>8</v>
      </c>
      <c r="I385" s="594" t="s">
        <v>2021</v>
      </c>
      <c r="J385" s="594">
        <v>10</v>
      </c>
      <c r="K385" s="2623" t="s">
        <v>2022</v>
      </c>
      <c r="L385" s="2623" t="s">
        <v>5041</v>
      </c>
      <c r="M385" s="594">
        <v>13</v>
      </c>
      <c r="N385" s="594">
        <v>14</v>
      </c>
      <c r="O385" s="594">
        <v>15</v>
      </c>
      <c r="U385" s="33"/>
      <c r="V385" s="1104"/>
      <c r="W385" s="33"/>
    </row>
    <row r="386" spans="1:23" ht="15.6" x14ac:dyDescent="0.3">
      <c r="A386" s="519"/>
      <c r="B386" s="513" t="s">
        <v>835</v>
      </c>
      <c r="C386" s="514"/>
      <c r="D386" s="514"/>
      <c r="E386" s="1731"/>
      <c r="F386" s="654"/>
      <c r="G386" s="2211"/>
      <c r="H386" s="2211"/>
      <c r="I386" s="514"/>
      <c r="J386" s="514"/>
      <c r="K386" s="573"/>
      <c r="L386" s="514"/>
      <c r="M386" s="515"/>
      <c r="N386" s="516"/>
      <c r="O386" s="507"/>
      <c r="U386" s="33"/>
      <c r="V386" s="1104"/>
      <c r="W386" s="33"/>
    </row>
    <row r="387" spans="1:23" ht="15.6" x14ac:dyDescent="0.3">
      <c r="A387" s="519">
        <v>20</v>
      </c>
      <c r="B387" s="98" t="s">
        <v>2230</v>
      </c>
      <c r="C387" s="51">
        <v>11</v>
      </c>
      <c r="D387" s="3072" t="s">
        <v>290</v>
      </c>
      <c r="E387" s="1145" t="s">
        <v>2231</v>
      </c>
      <c r="F387" s="3">
        <v>1</v>
      </c>
      <c r="G387" s="20">
        <v>77487.94</v>
      </c>
      <c r="H387" s="20">
        <v>77487.94</v>
      </c>
      <c r="I387" s="20">
        <f>H387-G387</f>
        <v>0</v>
      </c>
      <c r="J387" s="507">
        <v>1000</v>
      </c>
      <c r="K387" s="574">
        <f>L369</f>
        <v>4783952.16</v>
      </c>
      <c r="L387" s="21"/>
      <c r="M387" s="21">
        <f>K387*$I$375/$K$389</f>
        <v>4810805.0981557099</v>
      </c>
      <c r="N387" s="80"/>
      <c r="O387" s="507">
        <f>SUM(L378:L386)</f>
        <v>0</v>
      </c>
      <c r="U387" s="33"/>
      <c r="V387" s="1104"/>
      <c r="W387" s="33"/>
    </row>
    <row r="388" spans="1:23" ht="15.6" x14ac:dyDescent="0.3">
      <c r="A388" s="519">
        <v>21</v>
      </c>
      <c r="B388" s="98" t="s">
        <v>2232</v>
      </c>
      <c r="C388" s="51">
        <v>11</v>
      </c>
      <c r="D388" s="3073" t="s">
        <v>290</v>
      </c>
      <c r="E388" s="1145" t="s">
        <v>2233</v>
      </c>
      <c r="F388" s="3">
        <v>1</v>
      </c>
      <c r="G388" s="20">
        <v>92161</v>
      </c>
      <c r="H388" s="20">
        <v>96720</v>
      </c>
      <c r="I388" s="20">
        <f>H388-G388</f>
        <v>4559</v>
      </c>
      <c r="J388" s="507">
        <v>1000</v>
      </c>
      <c r="K388" s="574">
        <f>I388*F388*J388</f>
        <v>4559000</v>
      </c>
      <c r="L388" s="21"/>
      <c r="M388" s="21">
        <f>K388*$I$375/$K$389</f>
        <v>4584590.252777921</v>
      </c>
      <c r="N388" s="80"/>
      <c r="O388" s="507"/>
      <c r="U388" s="33"/>
      <c r="V388" s="1104"/>
      <c r="W388" s="33"/>
    </row>
    <row r="389" spans="1:23" ht="15.6" x14ac:dyDescent="0.3">
      <c r="A389" s="519"/>
      <c r="B389" s="100"/>
      <c r="C389" s="89"/>
      <c r="D389" s="601"/>
      <c r="E389" s="1739"/>
      <c r="F389" s="46"/>
      <c r="G389" s="47">
        <v>0</v>
      </c>
      <c r="H389" s="47">
        <v>0</v>
      </c>
      <c r="I389" s="47"/>
      <c r="J389" s="38" t="s">
        <v>27</v>
      </c>
      <c r="K389" s="586">
        <f>SUM(K387:K388)</f>
        <v>9342952.1600000001</v>
      </c>
      <c r="L389" s="48"/>
      <c r="M389" s="586">
        <f>SUM(M387:M388)</f>
        <v>9395395.35093363</v>
      </c>
      <c r="N389" s="83"/>
      <c r="O389" s="507"/>
      <c r="U389" s="33"/>
      <c r="V389" s="1104"/>
      <c r="W389" s="33"/>
    </row>
    <row r="390" spans="1:23" ht="15.6" x14ac:dyDescent="0.3">
      <c r="A390" s="519"/>
      <c r="B390" s="532" t="s">
        <v>835</v>
      </c>
      <c r="C390" s="533"/>
      <c r="D390" s="533"/>
      <c r="E390" s="1732"/>
      <c r="F390" s="656"/>
      <c r="G390" s="2216">
        <v>0</v>
      </c>
      <c r="H390" s="2216">
        <v>0</v>
      </c>
      <c r="I390" s="533"/>
      <c r="J390" s="49"/>
      <c r="K390" s="587"/>
      <c r="L390" s="50"/>
      <c r="M390" s="50"/>
      <c r="N390" s="534"/>
      <c r="O390" s="507"/>
      <c r="U390" s="33"/>
      <c r="V390" s="1104"/>
      <c r="W390" s="33"/>
    </row>
    <row r="391" spans="1:23" ht="15.75" customHeight="1" x14ac:dyDescent="0.3">
      <c r="A391" s="519">
        <v>12</v>
      </c>
      <c r="B391" s="98" t="s">
        <v>2254</v>
      </c>
      <c r="C391" s="72">
        <v>11</v>
      </c>
      <c r="D391" s="1077"/>
      <c r="E391" s="1145" t="s">
        <v>2255</v>
      </c>
      <c r="F391" s="3">
        <v>1</v>
      </c>
      <c r="G391" s="2220">
        <v>40052</v>
      </c>
      <c r="H391" s="2220">
        <v>40795</v>
      </c>
      <c r="I391" s="19">
        <f t="shared" ref="I391:I398" si="67">H391-G391</f>
        <v>743</v>
      </c>
      <c r="J391" s="507">
        <v>1000</v>
      </c>
      <c r="K391" s="581"/>
      <c r="L391" s="21">
        <f t="shared" ref="L391:L399" si="68">I391*F391*J391</f>
        <v>743000</v>
      </c>
      <c r="M391" s="21">
        <f>L391*$K$409/$L$409</f>
        <v>751211.03078154766</v>
      </c>
      <c r="N391" s="1098" t="s">
        <v>82</v>
      </c>
      <c r="O391" s="14"/>
      <c r="R391" s="18" t="str">
        <f t="shared" ref="R391:R408" si="69">B391</f>
        <v>Inner Circular Road  Feeder</v>
      </c>
      <c r="S391" s="2671">
        <f t="shared" ref="S391:S408" si="70">M391</f>
        <v>751211.03078154766</v>
      </c>
      <c r="T391" s="2671">
        <v>786225.53132673225</v>
      </c>
      <c r="U391" s="33">
        <f t="shared" ref="U391:U408" si="71">S391-T391</f>
        <v>-35014.500545184594</v>
      </c>
      <c r="V391" s="1104">
        <f t="shared" ref="V391:V408" si="72">U391/T391*100</f>
        <v>-4.4534931962968258</v>
      </c>
      <c r="W391" s="33" t="str">
        <f t="shared" ref="W391:W408" si="73">IF(V391&gt;40,"FAULT",IF(V391&lt;-40,"CHECK","OK"))</f>
        <v>OK</v>
      </c>
    </row>
    <row r="392" spans="1:23" ht="15.75" customHeight="1" x14ac:dyDescent="0.3">
      <c r="A392" s="519">
        <v>13</v>
      </c>
      <c r="B392" s="98" t="s">
        <v>2256</v>
      </c>
      <c r="C392" s="72">
        <v>11</v>
      </c>
      <c r="D392" s="1097"/>
      <c r="E392" s="1145" t="s">
        <v>2257</v>
      </c>
      <c r="F392" s="3">
        <v>1</v>
      </c>
      <c r="G392" s="2220">
        <v>9624</v>
      </c>
      <c r="H392" s="2220">
        <v>10028</v>
      </c>
      <c r="I392" s="19">
        <f t="shared" si="67"/>
        <v>404</v>
      </c>
      <c r="J392" s="507">
        <v>1000</v>
      </c>
      <c r="K392" s="581"/>
      <c r="L392" s="21">
        <f t="shared" si="68"/>
        <v>404000</v>
      </c>
      <c r="M392" s="21">
        <f t="shared" ref="M392:M408" si="74">L392*$K$409/$L$409</f>
        <v>408464.67891755747</v>
      </c>
      <c r="N392" s="1098" t="s">
        <v>105</v>
      </c>
      <c r="O392" s="14"/>
      <c r="R392" s="18" t="str">
        <f t="shared" si="69"/>
        <v>NSI New Building  Expres Feeder</v>
      </c>
      <c r="S392" s="2672">
        <f t="shared" si="70"/>
        <v>408464.67891755747</v>
      </c>
      <c r="T392" s="2672">
        <v>417588.65577455412</v>
      </c>
      <c r="U392" s="33">
        <f t="shared" si="71"/>
        <v>-9123.9768569966545</v>
      </c>
      <c r="V392" s="1104">
        <f t="shared" si="72"/>
        <v>-2.1849197124556148</v>
      </c>
      <c r="W392" s="33" t="str">
        <f t="shared" si="73"/>
        <v>OK</v>
      </c>
    </row>
    <row r="393" spans="1:23" ht="15.75" customHeight="1" x14ac:dyDescent="0.3">
      <c r="A393" s="519">
        <v>14</v>
      </c>
      <c r="B393" s="98" t="s">
        <v>2258</v>
      </c>
      <c r="C393" s="72">
        <v>11</v>
      </c>
      <c r="D393" s="1097"/>
      <c r="E393" s="1145" t="s">
        <v>2259</v>
      </c>
      <c r="F393" s="3">
        <v>1</v>
      </c>
      <c r="G393" s="2220">
        <v>3401</v>
      </c>
      <c r="H393" s="2220">
        <v>3583</v>
      </c>
      <c r="I393" s="19">
        <f t="shared" si="67"/>
        <v>182</v>
      </c>
      <c r="J393" s="507">
        <v>1000</v>
      </c>
      <c r="K393" s="581"/>
      <c r="L393" s="21">
        <f t="shared" si="68"/>
        <v>182000</v>
      </c>
      <c r="M393" s="21">
        <f t="shared" si="74"/>
        <v>184011.31574998877</v>
      </c>
      <c r="N393" s="1098" t="s">
        <v>108</v>
      </c>
      <c r="O393" s="14"/>
      <c r="R393" s="18" t="str">
        <f t="shared" si="69"/>
        <v>Police Hospital RMU Feeder</v>
      </c>
      <c r="S393" s="2673">
        <f t="shared" si="70"/>
        <v>184011.31574998877</v>
      </c>
      <c r="T393" s="2673">
        <v>189813.02535207005</v>
      </c>
      <c r="U393" s="33">
        <f t="shared" si="71"/>
        <v>-5801.7096020812751</v>
      </c>
      <c r="V393" s="1104">
        <f t="shared" si="72"/>
        <v>-3.0565392397703564</v>
      </c>
      <c r="W393" s="33" t="str">
        <f t="shared" si="73"/>
        <v>OK</v>
      </c>
    </row>
    <row r="394" spans="1:23" ht="15.75" customHeight="1" x14ac:dyDescent="0.3">
      <c r="A394" s="519">
        <v>15</v>
      </c>
      <c r="B394" s="98" t="s">
        <v>2260</v>
      </c>
      <c r="C394" s="72">
        <v>11</v>
      </c>
      <c r="D394" s="1097"/>
      <c r="E394" s="1145" t="s">
        <v>2261</v>
      </c>
      <c r="F394" s="3">
        <v>1</v>
      </c>
      <c r="G394" s="2220">
        <v>58.73</v>
      </c>
      <c r="H394" s="2220">
        <v>58.73</v>
      </c>
      <c r="I394" s="19">
        <f t="shared" si="67"/>
        <v>0</v>
      </c>
      <c r="J394" s="507">
        <v>1000</v>
      </c>
      <c r="K394" s="581"/>
      <c r="L394" s="21">
        <f t="shared" si="68"/>
        <v>0</v>
      </c>
      <c r="M394" s="21">
        <f t="shared" si="74"/>
        <v>0</v>
      </c>
      <c r="N394" s="71" t="s">
        <v>290</v>
      </c>
      <c r="O394" s="14"/>
      <c r="R394" s="18" t="str">
        <f t="shared" si="69"/>
        <v xml:space="preserve">Kakrail 33/11 kV Substation U/G Feeder </v>
      </c>
      <c r="S394" s="2672">
        <f t="shared" si="70"/>
        <v>0</v>
      </c>
      <c r="T394" s="2672">
        <v>0</v>
      </c>
      <c r="U394" s="33">
        <f t="shared" si="71"/>
        <v>0</v>
      </c>
      <c r="V394" s="1104" t="e">
        <f t="shared" si="72"/>
        <v>#DIV/0!</v>
      </c>
      <c r="W394" s="33" t="e">
        <f t="shared" si="73"/>
        <v>#DIV/0!</v>
      </c>
    </row>
    <row r="395" spans="1:23" ht="15.75" customHeight="1" x14ac:dyDescent="0.3">
      <c r="A395" s="519">
        <v>16</v>
      </c>
      <c r="B395" s="98" t="s">
        <v>2262</v>
      </c>
      <c r="C395" s="72">
        <v>11</v>
      </c>
      <c r="D395" s="1097"/>
      <c r="E395" s="1145" t="s">
        <v>2263</v>
      </c>
      <c r="F395" s="3">
        <v>1</v>
      </c>
      <c r="G395" s="2220">
        <v>32499</v>
      </c>
      <c r="H395" s="2220">
        <v>33977</v>
      </c>
      <c r="I395" s="19">
        <f t="shared" si="67"/>
        <v>1478</v>
      </c>
      <c r="J395" s="507">
        <v>1000</v>
      </c>
      <c r="K395" s="581"/>
      <c r="L395" s="21">
        <f t="shared" si="68"/>
        <v>1478000</v>
      </c>
      <c r="M395" s="21">
        <f t="shared" si="74"/>
        <v>1494333.652079579</v>
      </c>
      <c r="N395" s="71" t="s">
        <v>108</v>
      </c>
      <c r="O395" s="14"/>
      <c r="R395" s="18" t="str">
        <f t="shared" si="69"/>
        <v xml:space="preserve">Jonaki O/H  Feeder </v>
      </c>
      <c r="S395" s="2672">
        <f t="shared" si="70"/>
        <v>1494333.652079579</v>
      </c>
      <c r="T395" s="2672">
        <v>1501520.9321271647</v>
      </c>
      <c r="U395" s="33">
        <f t="shared" si="71"/>
        <v>-7187.2800475857221</v>
      </c>
      <c r="V395" s="1104">
        <f t="shared" si="72"/>
        <v>-0.47866665684131987</v>
      </c>
      <c r="W395" s="33" t="str">
        <f t="shared" si="73"/>
        <v>OK</v>
      </c>
    </row>
    <row r="396" spans="1:23" ht="15.75" customHeight="1" x14ac:dyDescent="0.3">
      <c r="A396" s="519">
        <v>17</v>
      </c>
      <c r="B396" s="98" t="s">
        <v>2264</v>
      </c>
      <c r="C396" s="72">
        <v>11</v>
      </c>
      <c r="D396" s="1097"/>
      <c r="E396" s="1145" t="s">
        <v>2265</v>
      </c>
      <c r="F396" s="3">
        <v>1</v>
      </c>
      <c r="G396" s="2220">
        <v>23646</v>
      </c>
      <c r="H396" s="2220">
        <v>24648</v>
      </c>
      <c r="I396" s="19">
        <f t="shared" si="67"/>
        <v>1002</v>
      </c>
      <c r="J396" s="507">
        <v>1000</v>
      </c>
      <c r="K396" s="581"/>
      <c r="L396" s="21">
        <f t="shared" si="68"/>
        <v>1002000</v>
      </c>
      <c r="M396" s="21">
        <f t="shared" si="74"/>
        <v>1013073.2878103778</v>
      </c>
      <c r="N396" s="71" t="s">
        <v>105</v>
      </c>
      <c r="O396" s="14"/>
      <c r="R396" s="18" t="str">
        <f t="shared" si="69"/>
        <v>Nayapalton Overhead Feeder</v>
      </c>
      <c r="S396" s="2672">
        <f t="shared" si="70"/>
        <v>1013073.2878103778</v>
      </c>
      <c r="T396" s="2672">
        <v>1003011.9865972543</v>
      </c>
      <c r="U396" s="33">
        <f t="shared" si="71"/>
        <v>10061.301213123486</v>
      </c>
      <c r="V396" s="1104">
        <f t="shared" si="72"/>
        <v>1.0031087711380926</v>
      </c>
      <c r="W396" s="33" t="str">
        <f t="shared" si="73"/>
        <v>OK</v>
      </c>
    </row>
    <row r="397" spans="1:23" ht="15.75" customHeight="1" x14ac:dyDescent="0.3">
      <c r="A397" s="519">
        <v>18</v>
      </c>
      <c r="B397" s="98" t="s">
        <v>2266</v>
      </c>
      <c r="C397" s="72">
        <v>11</v>
      </c>
      <c r="D397" s="1097"/>
      <c r="E397" s="1145" t="s">
        <v>2267</v>
      </c>
      <c r="F397" s="3">
        <v>1</v>
      </c>
      <c r="G397" s="2220">
        <v>13676</v>
      </c>
      <c r="H397" s="2220">
        <v>14584</v>
      </c>
      <c r="I397" s="19">
        <f t="shared" si="67"/>
        <v>908</v>
      </c>
      <c r="J397" s="507">
        <v>1000</v>
      </c>
      <c r="K397" s="581"/>
      <c r="L397" s="21">
        <f t="shared" si="68"/>
        <v>908000</v>
      </c>
      <c r="M397" s="21">
        <f t="shared" si="74"/>
        <v>918034.47637906484</v>
      </c>
      <c r="N397" s="71" t="s">
        <v>105</v>
      </c>
      <c r="O397" s="14"/>
      <c r="R397" s="18" t="str">
        <f t="shared" si="69"/>
        <v>Masjid Gali Over Head Feeder</v>
      </c>
      <c r="S397" s="2672">
        <f t="shared" si="70"/>
        <v>918034.47637906484</v>
      </c>
      <c r="T397" s="2672">
        <v>899114.33061506867</v>
      </c>
      <c r="U397" s="33">
        <f t="shared" si="71"/>
        <v>18920.145763996174</v>
      </c>
      <c r="V397" s="1104">
        <f t="shared" si="72"/>
        <v>2.1043092207253808</v>
      </c>
      <c r="W397" s="33" t="str">
        <f t="shared" si="73"/>
        <v>OK</v>
      </c>
    </row>
    <row r="398" spans="1:23" ht="15.75" customHeight="1" x14ac:dyDescent="0.3">
      <c r="A398" s="519">
        <v>19</v>
      </c>
      <c r="B398" s="98" t="s">
        <v>2268</v>
      </c>
      <c r="C398" s="72">
        <v>11</v>
      </c>
      <c r="D398" s="1097"/>
      <c r="E398" s="1145" t="s">
        <v>2269</v>
      </c>
      <c r="F398" s="3">
        <v>1</v>
      </c>
      <c r="G398" s="2220">
        <v>0</v>
      </c>
      <c r="H398" s="2220">
        <v>0</v>
      </c>
      <c r="I398" s="19">
        <f t="shared" si="67"/>
        <v>0</v>
      </c>
      <c r="J398" s="507">
        <v>1000</v>
      </c>
      <c r="K398" s="581"/>
      <c r="L398" s="21">
        <f t="shared" si="68"/>
        <v>0</v>
      </c>
      <c r="M398" s="21">
        <f t="shared" si="74"/>
        <v>0</v>
      </c>
      <c r="N398" s="71"/>
      <c r="O398" s="14"/>
      <c r="R398" s="18" t="str">
        <f t="shared" si="69"/>
        <v>Spare Feeder (Feeder-8)</v>
      </c>
      <c r="S398" s="2672">
        <f t="shared" si="70"/>
        <v>0</v>
      </c>
      <c r="T398" s="2672">
        <v>0</v>
      </c>
      <c r="U398" s="33">
        <f t="shared" si="71"/>
        <v>0</v>
      </c>
      <c r="V398" s="1104" t="e">
        <f t="shared" si="72"/>
        <v>#DIV/0!</v>
      </c>
      <c r="W398" s="33" t="e">
        <f t="shared" si="73"/>
        <v>#DIV/0!</v>
      </c>
    </row>
    <row r="399" spans="1:23" ht="15.75" customHeight="1" x14ac:dyDescent="0.3">
      <c r="A399" s="519">
        <v>22</v>
      </c>
      <c r="B399" s="98" t="s">
        <v>2234</v>
      </c>
      <c r="C399" s="72">
        <v>11</v>
      </c>
      <c r="D399" s="1077"/>
      <c r="E399" s="1145" t="s">
        <v>2235</v>
      </c>
      <c r="F399" s="3">
        <v>1</v>
      </c>
      <c r="G399" s="2220">
        <v>12.18</v>
      </c>
      <c r="H399" s="2220">
        <v>12.18</v>
      </c>
      <c r="I399" s="19">
        <f>H399-G399</f>
        <v>0</v>
      </c>
      <c r="J399" s="507">
        <v>1000</v>
      </c>
      <c r="K399" s="581"/>
      <c r="L399" s="21">
        <f t="shared" si="68"/>
        <v>0</v>
      </c>
      <c r="M399" s="21">
        <f t="shared" si="74"/>
        <v>0</v>
      </c>
      <c r="N399" s="71" t="s">
        <v>290</v>
      </c>
      <c r="O399" s="14"/>
      <c r="R399" s="18" t="str">
        <f t="shared" si="69"/>
        <v>Bangabhaban 132/11 Substation (Feeder 9)</v>
      </c>
      <c r="S399" s="2672">
        <f t="shared" si="70"/>
        <v>0</v>
      </c>
      <c r="T399" s="2672">
        <v>0</v>
      </c>
      <c r="U399" s="33">
        <f t="shared" si="71"/>
        <v>0</v>
      </c>
      <c r="V399" s="1104" t="e">
        <f t="shared" si="72"/>
        <v>#DIV/0!</v>
      </c>
      <c r="W399" s="33" t="e">
        <f t="shared" si="73"/>
        <v>#DIV/0!</v>
      </c>
    </row>
    <row r="400" spans="1:23" ht="15.75" customHeight="1" x14ac:dyDescent="0.3">
      <c r="A400" s="519">
        <v>23</v>
      </c>
      <c r="B400" s="98" t="s">
        <v>2236</v>
      </c>
      <c r="C400" s="72">
        <v>11</v>
      </c>
      <c r="D400" s="1097"/>
      <c r="E400" s="1145" t="s">
        <v>2237</v>
      </c>
      <c r="F400" s="3">
        <v>1</v>
      </c>
      <c r="G400" s="2220">
        <v>21881</v>
      </c>
      <c r="H400" s="2220">
        <v>22853</v>
      </c>
      <c r="I400" s="19">
        <f t="shared" ref="I400:I408" si="75">H400-G400</f>
        <v>972</v>
      </c>
      <c r="J400" s="507">
        <v>1000</v>
      </c>
      <c r="K400" s="581"/>
      <c r="L400" s="21">
        <f t="shared" ref="L400:L408" si="76">I400*F400*J400</f>
        <v>972000</v>
      </c>
      <c r="M400" s="21">
        <f t="shared" si="74"/>
        <v>982741.75224719278</v>
      </c>
      <c r="N400" s="71" t="s">
        <v>105</v>
      </c>
      <c r="O400" s="14"/>
      <c r="R400" s="18" t="str">
        <f t="shared" si="69"/>
        <v>Mid Way Over Head Feeder</v>
      </c>
      <c r="S400" s="2672">
        <f t="shared" si="70"/>
        <v>982741.75224719278</v>
      </c>
      <c r="T400" s="2672">
        <v>1022992.3050553669</v>
      </c>
      <c r="U400" s="33">
        <f t="shared" si="71"/>
        <v>-40250.552808174165</v>
      </c>
      <c r="V400" s="1104">
        <f t="shared" si="72"/>
        <v>-3.934589987555742</v>
      </c>
      <c r="W400" s="33" t="str">
        <f t="shared" si="73"/>
        <v>OK</v>
      </c>
    </row>
    <row r="401" spans="1:23" ht="15.75" customHeight="1" x14ac:dyDescent="0.3">
      <c r="A401" s="519">
        <v>24</v>
      </c>
      <c r="B401" s="98" t="s">
        <v>2238</v>
      </c>
      <c r="C401" s="72">
        <v>11</v>
      </c>
      <c r="D401" s="1097"/>
      <c r="E401" s="1145" t="s">
        <v>2239</v>
      </c>
      <c r="F401" s="3">
        <v>1</v>
      </c>
      <c r="G401" s="2220">
        <v>22279</v>
      </c>
      <c r="H401" s="2220">
        <v>23625</v>
      </c>
      <c r="I401" s="19">
        <f t="shared" si="75"/>
        <v>1346</v>
      </c>
      <c r="J401" s="507">
        <v>1000</v>
      </c>
      <c r="K401" s="581"/>
      <c r="L401" s="21">
        <f t="shared" si="76"/>
        <v>1346000</v>
      </c>
      <c r="M401" s="21">
        <f t="shared" si="74"/>
        <v>1360874.8956015653</v>
      </c>
      <c r="N401" s="71" t="s">
        <v>108</v>
      </c>
      <c r="O401" s="14"/>
      <c r="R401" s="18" t="str">
        <f t="shared" si="69"/>
        <v>Palton Thana Over Head Feeder</v>
      </c>
      <c r="S401" s="2672">
        <f t="shared" si="70"/>
        <v>1360874.8956015653</v>
      </c>
      <c r="T401" s="2672">
        <v>1387633.1169159226</v>
      </c>
      <c r="U401" s="33">
        <f t="shared" si="71"/>
        <v>-26758.221314357361</v>
      </c>
      <c r="V401" s="1104">
        <f t="shared" si="72"/>
        <v>-1.928335450355114</v>
      </c>
      <c r="W401" s="33" t="str">
        <f t="shared" si="73"/>
        <v>OK</v>
      </c>
    </row>
    <row r="402" spans="1:23" ht="15.75" customHeight="1" x14ac:dyDescent="0.3">
      <c r="A402" s="519">
        <v>25</v>
      </c>
      <c r="B402" s="98" t="s">
        <v>2240</v>
      </c>
      <c r="C402" s="72">
        <v>11</v>
      </c>
      <c r="D402" s="1097"/>
      <c r="E402" s="1145" t="s">
        <v>2241</v>
      </c>
      <c r="F402" s="3">
        <v>1</v>
      </c>
      <c r="G402" s="2220">
        <v>12204</v>
      </c>
      <c r="H402" s="2220">
        <v>12388</v>
      </c>
      <c r="I402" s="19">
        <f t="shared" si="75"/>
        <v>184</v>
      </c>
      <c r="J402" s="507">
        <v>1000</v>
      </c>
      <c r="K402" s="581"/>
      <c r="L402" s="21">
        <f t="shared" si="76"/>
        <v>184000</v>
      </c>
      <c r="M402" s="21">
        <f t="shared" si="74"/>
        <v>186033.41812086775</v>
      </c>
      <c r="N402" s="71" t="s">
        <v>108</v>
      </c>
      <c r="O402" s="14"/>
      <c r="R402" s="18" t="str">
        <f t="shared" si="69"/>
        <v>Police Hospital (South) U/G Feeder 7</v>
      </c>
      <c r="S402" s="2672">
        <f t="shared" si="70"/>
        <v>186033.41812086775</v>
      </c>
      <c r="T402" s="2672">
        <v>181820.89796882498</v>
      </c>
      <c r="U402" s="33">
        <f t="shared" si="71"/>
        <v>4212.5201520427654</v>
      </c>
      <c r="V402" s="1104">
        <f t="shared" si="72"/>
        <v>2.3168514725766256</v>
      </c>
      <c r="W402" s="33" t="str">
        <f t="shared" si="73"/>
        <v>OK</v>
      </c>
    </row>
    <row r="403" spans="1:23" ht="15.75" customHeight="1" x14ac:dyDescent="0.3">
      <c r="A403" s="519">
        <v>26</v>
      </c>
      <c r="B403" s="98" t="s">
        <v>2242</v>
      </c>
      <c r="C403" s="72">
        <v>11</v>
      </c>
      <c r="D403" s="1097"/>
      <c r="E403" s="1145" t="s">
        <v>2243</v>
      </c>
      <c r="F403" s="3">
        <v>1</v>
      </c>
      <c r="G403" s="2220">
        <v>6095</v>
      </c>
      <c r="H403" s="2220">
        <v>6379</v>
      </c>
      <c r="I403" s="19">
        <f t="shared" si="75"/>
        <v>284</v>
      </c>
      <c r="J403" s="507">
        <v>1000</v>
      </c>
      <c r="K403" s="581"/>
      <c r="L403" s="21">
        <f t="shared" si="76"/>
        <v>284000</v>
      </c>
      <c r="M403" s="21">
        <f t="shared" si="74"/>
        <v>287138.53666481766</v>
      </c>
      <c r="N403" s="71" t="s">
        <v>105</v>
      </c>
      <c r="O403" s="14"/>
      <c r="R403" s="18" t="str">
        <f t="shared" si="69"/>
        <v>China Town Express Feeder</v>
      </c>
      <c r="S403" s="2672">
        <f t="shared" si="70"/>
        <v>287138.53666481766</v>
      </c>
      <c r="T403" s="2672">
        <v>264739.21956999239</v>
      </c>
      <c r="U403" s="33">
        <f t="shared" si="71"/>
        <v>22399.317094825266</v>
      </c>
      <c r="V403" s="1104">
        <f t="shared" si="72"/>
        <v>8.4608986651874911</v>
      </c>
      <c r="W403" s="33" t="str">
        <f t="shared" si="73"/>
        <v>OK</v>
      </c>
    </row>
    <row r="404" spans="1:23" ht="15.75" customHeight="1" x14ac:dyDescent="0.3">
      <c r="A404" s="519">
        <v>27</v>
      </c>
      <c r="B404" s="98" t="s">
        <v>2244</v>
      </c>
      <c r="C404" s="72">
        <v>11</v>
      </c>
      <c r="D404" s="1097"/>
      <c r="E404" s="1145" t="s">
        <v>2245</v>
      </c>
      <c r="F404" s="3">
        <v>1</v>
      </c>
      <c r="G404" s="2220">
        <v>27825</v>
      </c>
      <c r="H404" s="2220">
        <v>29285</v>
      </c>
      <c r="I404" s="19">
        <f t="shared" si="75"/>
        <v>1460</v>
      </c>
      <c r="J404" s="507">
        <v>1000</v>
      </c>
      <c r="K404" s="581"/>
      <c r="L404" s="21">
        <f t="shared" si="76"/>
        <v>1460000</v>
      </c>
      <c r="M404" s="21">
        <f t="shared" si="74"/>
        <v>1476134.7307416683</v>
      </c>
      <c r="N404" s="71" t="s">
        <v>82</v>
      </c>
      <c r="O404" s="14"/>
      <c r="R404" s="18" t="str">
        <f t="shared" si="69"/>
        <v>Fakirapul Bazar O/H Feeder</v>
      </c>
      <c r="S404" s="2672">
        <f t="shared" si="70"/>
        <v>1476134.7307416683</v>
      </c>
      <c r="T404" s="2672">
        <v>1280738.4131650201</v>
      </c>
      <c r="U404" s="33">
        <f t="shared" si="71"/>
        <v>195396.3175766482</v>
      </c>
      <c r="V404" s="1104">
        <f t="shared" si="72"/>
        <v>15.25653603953174</v>
      </c>
      <c r="W404" s="33" t="str">
        <f t="shared" si="73"/>
        <v>OK</v>
      </c>
    </row>
    <row r="405" spans="1:23" ht="15.75" customHeight="1" x14ac:dyDescent="0.3">
      <c r="A405" s="519">
        <v>28</v>
      </c>
      <c r="B405" s="98" t="s">
        <v>2246</v>
      </c>
      <c r="C405" s="72">
        <v>11</v>
      </c>
      <c r="D405" s="1097"/>
      <c r="E405" s="1145" t="s">
        <v>2247</v>
      </c>
      <c r="F405" s="3">
        <v>1</v>
      </c>
      <c r="G405" s="2220">
        <v>2163</v>
      </c>
      <c r="H405" s="2220">
        <v>2311</v>
      </c>
      <c r="I405" s="19">
        <f t="shared" si="75"/>
        <v>148</v>
      </c>
      <c r="J405" s="507">
        <v>1000</v>
      </c>
      <c r="K405" s="581"/>
      <c r="L405" s="21">
        <f t="shared" si="76"/>
        <v>148000</v>
      </c>
      <c r="M405" s="21">
        <f t="shared" si="74"/>
        <v>149635.5754450458</v>
      </c>
      <c r="N405" s="71" t="s">
        <v>82</v>
      </c>
      <c r="O405" s="14"/>
      <c r="R405" s="18" t="str">
        <f t="shared" si="69"/>
        <v>PWD Ouarter (RMU)</v>
      </c>
      <c r="S405" s="2672">
        <f t="shared" si="70"/>
        <v>149635.5754450458</v>
      </c>
      <c r="T405" s="2672">
        <v>151850.42028165603</v>
      </c>
      <c r="U405" s="33">
        <f t="shared" si="71"/>
        <v>-2214.8448366102239</v>
      </c>
      <c r="V405" s="1104">
        <f t="shared" si="72"/>
        <v>-1.4585701063599779</v>
      </c>
      <c r="W405" s="33" t="str">
        <f t="shared" si="73"/>
        <v>OK</v>
      </c>
    </row>
    <row r="406" spans="1:23" ht="15.75" customHeight="1" x14ac:dyDescent="0.3">
      <c r="A406" s="519">
        <v>29</v>
      </c>
      <c r="B406" s="98" t="s">
        <v>2248</v>
      </c>
      <c r="C406" s="72">
        <v>11</v>
      </c>
      <c r="D406" s="1097"/>
      <c r="E406" s="1145" t="s">
        <v>2249</v>
      </c>
      <c r="F406" s="3">
        <v>1</v>
      </c>
      <c r="G406" s="2220">
        <v>2678</v>
      </c>
      <c r="H406" s="2220">
        <v>2854</v>
      </c>
      <c r="I406" s="19">
        <f t="shared" si="75"/>
        <v>176</v>
      </c>
      <c r="J406" s="507">
        <v>1000</v>
      </c>
      <c r="K406" s="581"/>
      <c r="L406" s="21">
        <f t="shared" si="76"/>
        <v>176000</v>
      </c>
      <c r="M406" s="21">
        <f t="shared" si="74"/>
        <v>177945.00863735177</v>
      </c>
      <c r="N406" s="71" t="s">
        <v>82</v>
      </c>
      <c r="O406" s="14"/>
      <c r="R406" s="18" t="str">
        <f t="shared" si="69"/>
        <v>Postal Quarter RMU</v>
      </c>
      <c r="S406" s="2672">
        <f t="shared" si="70"/>
        <v>177945.00863735177</v>
      </c>
      <c r="T406" s="2672">
        <v>177824.83427720246</v>
      </c>
      <c r="U406" s="33">
        <f t="shared" si="71"/>
        <v>120.17436014930718</v>
      </c>
      <c r="V406" s="1104">
        <f t="shared" si="72"/>
        <v>6.758018959375113E-2</v>
      </c>
      <c r="W406" s="33" t="str">
        <f t="shared" si="73"/>
        <v>OK</v>
      </c>
    </row>
    <row r="407" spans="1:23" ht="15.75" customHeight="1" x14ac:dyDescent="0.3">
      <c r="A407" s="519">
        <v>30</v>
      </c>
      <c r="B407" s="98" t="s">
        <v>2250</v>
      </c>
      <c r="C407" s="72">
        <v>0.41499999999999998</v>
      </c>
      <c r="D407" s="1097"/>
      <c r="E407" s="1145" t="s">
        <v>2251</v>
      </c>
      <c r="F407" s="3">
        <v>1</v>
      </c>
      <c r="G407" s="2220">
        <v>1377</v>
      </c>
      <c r="H407" s="2220">
        <v>1434</v>
      </c>
      <c r="I407" s="19">
        <f t="shared" si="75"/>
        <v>57</v>
      </c>
      <c r="J407" s="507">
        <v>100</v>
      </c>
      <c r="K407" s="581"/>
      <c r="L407" s="21">
        <f t="shared" si="76"/>
        <v>5700</v>
      </c>
      <c r="M407" s="21">
        <f t="shared" si="74"/>
        <v>5762.991757005143</v>
      </c>
      <c r="N407" s="71" t="s">
        <v>108</v>
      </c>
      <c r="O407" s="14"/>
      <c r="R407" s="18" t="str">
        <f t="shared" si="69"/>
        <v>11/0.4 kV AT-1</v>
      </c>
      <c r="S407" s="2672">
        <f t="shared" si="70"/>
        <v>5762.991757005143</v>
      </c>
      <c r="T407" s="2672">
        <v>6093.9971297243537</v>
      </c>
      <c r="U407" s="33">
        <f t="shared" si="71"/>
        <v>-331.00537271921075</v>
      </c>
      <c r="V407" s="1104">
        <f t="shared" si="72"/>
        <v>-5.4316627604677414</v>
      </c>
      <c r="W407" s="33" t="str">
        <f t="shared" si="73"/>
        <v>OK</v>
      </c>
    </row>
    <row r="408" spans="1:23" ht="15.75" customHeight="1" x14ac:dyDescent="0.3">
      <c r="A408" s="519">
        <v>31</v>
      </c>
      <c r="B408" s="98" t="s">
        <v>2252</v>
      </c>
      <c r="C408" s="72">
        <v>0.41499999999999998</v>
      </c>
      <c r="D408" s="1097"/>
      <c r="E408" s="1145" t="s">
        <v>2253</v>
      </c>
      <c r="F408" s="3">
        <v>1</v>
      </c>
      <c r="G408" s="2220">
        <v>508</v>
      </c>
      <c r="H408" s="2220">
        <v>508</v>
      </c>
      <c r="I408" s="19">
        <f t="shared" si="75"/>
        <v>0</v>
      </c>
      <c r="J408" s="507">
        <v>100</v>
      </c>
      <c r="K408" s="581"/>
      <c r="L408" s="21">
        <f t="shared" si="76"/>
        <v>0</v>
      </c>
      <c r="M408" s="21">
        <f t="shared" si="74"/>
        <v>0</v>
      </c>
      <c r="N408" s="71" t="s">
        <v>108</v>
      </c>
      <c r="O408" s="14"/>
      <c r="R408" s="18" t="str">
        <f t="shared" si="69"/>
        <v>11/0.4 kV AT-2</v>
      </c>
      <c r="S408" s="2672">
        <f t="shared" si="70"/>
        <v>0</v>
      </c>
      <c r="T408" s="2672">
        <v>5394.6859836904123</v>
      </c>
      <c r="U408" s="33">
        <f t="shared" si="71"/>
        <v>-5394.6859836904123</v>
      </c>
      <c r="V408" s="1104">
        <f t="shared" si="72"/>
        <v>-100</v>
      </c>
      <c r="W408" s="33" t="str">
        <f t="shared" si="73"/>
        <v>CHECK</v>
      </c>
    </row>
    <row r="409" spans="1:23" ht="27.6" x14ac:dyDescent="0.3">
      <c r="A409" s="524"/>
      <c r="B409" s="94"/>
      <c r="C409" s="88"/>
      <c r="D409" s="88"/>
      <c r="E409" s="949"/>
      <c r="F409" s="659"/>
      <c r="G409" s="37"/>
      <c r="H409" s="37"/>
      <c r="I409" s="37"/>
      <c r="J409" s="52" t="s">
        <v>38</v>
      </c>
      <c r="K409" s="42">
        <f>M389</f>
        <v>9395395.35093363</v>
      </c>
      <c r="L409" s="42">
        <f>SUM(L391:L408)</f>
        <v>9292700</v>
      </c>
      <c r="M409" s="42">
        <f>SUM(M391:M408)</f>
        <v>9395395.35093363</v>
      </c>
      <c r="N409" s="82">
        <f>(M409-L409)/L409*100</f>
        <v>1.1051185439498747</v>
      </c>
      <c r="O409" s="28"/>
    </row>
    <row r="411" spans="1:23" ht="15.6" x14ac:dyDescent="0.3">
      <c r="A411" s="511"/>
      <c r="B411" s="523"/>
      <c r="C411" s="520"/>
      <c r="D411" s="596"/>
      <c r="F411" s="3107" t="s">
        <v>815</v>
      </c>
      <c r="G411" s="3108"/>
      <c r="H411" s="3109"/>
      <c r="I411" s="555" t="s">
        <v>14</v>
      </c>
      <c r="J411" s="511"/>
      <c r="L411" s="511"/>
      <c r="M411" s="511"/>
      <c r="N411" s="520"/>
      <c r="O411" s="511"/>
    </row>
    <row r="412" spans="1:23" ht="15.6" x14ac:dyDescent="0.3">
      <c r="A412" s="511"/>
      <c r="B412" s="523"/>
      <c r="C412" s="520"/>
      <c r="D412" s="596"/>
      <c r="F412" s="77" t="s">
        <v>82</v>
      </c>
      <c r="G412" s="3298" t="s">
        <v>4068</v>
      </c>
      <c r="H412" s="3298"/>
      <c r="I412" s="1643">
        <f>SUM(M391,M404:M406)</f>
        <v>2554926.3456056137</v>
      </c>
      <c r="J412" s="511"/>
      <c r="L412" s="511"/>
      <c r="M412" s="511"/>
      <c r="N412" s="520"/>
      <c r="O412" s="511" t="s">
        <v>222</v>
      </c>
    </row>
    <row r="413" spans="1:23" ht="15.6" x14ac:dyDescent="0.3">
      <c r="A413" s="511"/>
      <c r="B413" s="523"/>
      <c r="C413" s="520"/>
      <c r="D413" s="596"/>
      <c r="F413" s="77" t="s">
        <v>105</v>
      </c>
      <c r="G413" s="3298" t="s">
        <v>4068</v>
      </c>
      <c r="H413" s="3298"/>
      <c r="I413" s="1643">
        <f>SUM(M392,M396:M397,M400,M403)</f>
        <v>3609452.7320190105</v>
      </c>
      <c r="J413" s="511"/>
      <c r="L413" s="511"/>
      <c r="M413" s="511"/>
      <c r="N413" s="520"/>
      <c r="O413" s="511"/>
    </row>
    <row r="414" spans="1:23" ht="15.6" x14ac:dyDescent="0.3">
      <c r="A414" s="511"/>
      <c r="B414" s="523"/>
      <c r="C414" s="520"/>
      <c r="D414" s="596"/>
      <c r="F414" s="77" t="s">
        <v>108</v>
      </c>
      <c r="G414" s="3298" t="s">
        <v>4068</v>
      </c>
      <c r="H414" s="3298"/>
      <c r="I414" s="1643">
        <f>SUM(M393,M395,M401:M402,M407:M408)</f>
        <v>3231016.2733090059</v>
      </c>
      <c r="J414" s="511"/>
      <c r="L414" s="511"/>
      <c r="M414" s="511"/>
      <c r="N414" s="520"/>
      <c r="O414" s="511"/>
    </row>
    <row r="415" spans="1:23" ht="15.6" x14ac:dyDescent="0.3">
      <c r="A415" s="511"/>
      <c r="B415" s="523"/>
      <c r="C415" s="520"/>
      <c r="D415" s="596"/>
      <c r="E415" s="1727"/>
      <c r="F415" s="77"/>
      <c r="G415" s="3298"/>
      <c r="H415" s="3298"/>
      <c r="I415" s="530"/>
      <c r="J415" s="511"/>
      <c r="L415" s="511"/>
      <c r="M415" s="511"/>
      <c r="N415" s="520"/>
      <c r="O415" s="511"/>
    </row>
    <row r="416" spans="1:23" ht="15.6" x14ac:dyDescent="0.3">
      <c r="F416" s="2728"/>
      <c r="G416" s="3298"/>
      <c r="H416" s="3298"/>
      <c r="I416" s="530"/>
      <c r="J416" s="511"/>
    </row>
    <row r="417" spans="1:23" ht="15.6" x14ac:dyDescent="0.3">
      <c r="A417" s="511"/>
      <c r="B417" s="523"/>
      <c r="C417" s="520"/>
      <c r="D417" s="596"/>
      <c r="F417" s="3175" t="s">
        <v>199</v>
      </c>
      <c r="G417" s="3176"/>
      <c r="H417" s="3177"/>
      <c r="I417" s="540">
        <f>SUM(I412:I416)</f>
        <v>9395395.35093363</v>
      </c>
      <c r="J417" s="42">
        <f>I417-M409</f>
        <v>0</v>
      </c>
      <c r="L417" s="511"/>
      <c r="M417" s="511"/>
      <c r="N417" s="520"/>
      <c r="O417" s="511"/>
    </row>
    <row r="418" spans="1:23" x14ac:dyDescent="0.3">
      <c r="A418" s="511"/>
      <c r="B418" s="523"/>
      <c r="C418" s="520"/>
      <c r="D418" s="596"/>
      <c r="F418" s="528"/>
      <c r="G418" s="2214"/>
      <c r="H418" s="2214"/>
      <c r="I418" s="511"/>
      <c r="J418" s="511"/>
      <c r="L418" s="511"/>
      <c r="M418" s="511"/>
      <c r="N418" s="520"/>
      <c r="O418" s="511"/>
    </row>
    <row r="419" spans="1:23" x14ac:dyDescent="0.3">
      <c r="A419" s="511"/>
      <c r="B419" s="523"/>
      <c r="C419" s="520"/>
      <c r="D419" s="596"/>
      <c r="E419" s="1740"/>
      <c r="F419" s="528"/>
      <c r="G419" s="2214"/>
      <c r="H419" s="2214"/>
      <c r="I419" s="511"/>
      <c r="J419" s="580"/>
      <c r="K419" s="511"/>
      <c r="L419" s="511"/>
      <c r="M419" s="511"/>
      <c r="N419" s="520"/>
      <c r="O419" s="511"/>
    </row>
    <row r="420" spans="1:23" x14ac:dyDescent="0.3">
      <c r="A420" s="511"/>
      <c r="B420" s="523"/>
      <c r="C420" s="520"/>
      <c r="D420" s="596"/>
      <c r="E420" s="1727"/>
      <c r="F420" s="528"/>
      <c r="G420" s="2214"/>
      <c r="H420" s="2214"/>
      <c r="I420" s="511"/>
      <c r="J420" s="511"/>
      <c r="K420" s="580"/>
      <c r="L420" s="511"/>
      <c r="M420" s="511"/>
      <c r="N420" s="520"/>
      <c r="O420" s="511"/>
    </row>
    <row r="421" spans="1:23" x14ac:dyDescent="0.3">
      <c r="A421" s="511"/>
      <c r="B421" s="523"/>
      <c r="C421" s="520"/>
      <c r="D421" s="596"/>
      <c r="E421" s="1727"/>
      <c r="F421" s="528"/>
      <c r="G421" s="2214"/>
      <c r="H421" s="2214"/>
      <c r="I421" s="511"/>
      <c r="J421" s="511"/>
      <c r="K421" s="580"/>
      <c r="L421" s="511"/>
      <c r="M421" s="511"/>
      <c r="N421" s="520"/>
      <c r="O421" s="511"/>
    </row>
    <row r="422" spans="1:23" x14ac:dyDescent="0.3">
      <c r="A422" s="511"/>
      <c r="B422" s="520"/>
      <c r="C422" s="520"/>
      <c r="D422" s="596"/>
      <c r="E422" s="1727"/>
      <c r="F422" s="528"/>
      <c r="G422" s="2214"/>
      <c r="H422" s="2214"/>
      <c r="I422" s="511"/>
      <c r="J422" s="511"/>
      <c r="K422" s="580"/>
      <c r="L422" s="511"/>
      <c r="M422" s="511"/>
      <c r="N422" s="520"/>
      <c r="O422" s="511"/>
    </row>
    <row r="423" spans="1:23" x14ac:dyDescent="0.3">
      <c r="A423" s="511"/>
      <c r="B423" s="520"/>
      <c r="C423" s="520"/>
      <c r="D423" s="596"/>
      <c r="E423" s="1727"/>
      <c r="F423" s="528"/>
      <c r="G423" s="2214"/>
      <c r="H423" s="2214"/>
      <c r="I423" s="511"/>
      <c r="J423" s="511"/>
      <c r="K423" s="580"/>
      <c r="L423" s="511"/>
      <c r="M423" s="511"/>
      <c r="N423" s="520"/>
      <c r="O423" s="511"/>
      <c r="S423" s="2671"/>
      <c r="T423" s="2671"/>
    </row>
    <row r="424" spans="1:23" x14ac:dyDescent="0.3">
      <c r="A424" s="511"/>
      <c r="B424" s="523"/>
      <c r="C424" s="520"/>
      <c r="D424" s="596"/>
      <c r="E424" s="1727"/>
      <c r="F424" s="528"/>
      <c r="G424" s="2214"/>
      <c r="H424" s="2214"/>
      <c r="I424" s="511"/>
      <c r="J424" s="511"/>
      <c r="K424" s="580"/>
      <c r="L424" s="511"/>
      <c r="M424" s="511"/>
      <c r="N424" s="520"/>
      <c r="O424" s="511"/>
    </row>
    <row r="425" spans="1:23" x14ac:dyDescent="0.3">
      <c r="A425" s="511"/>
      <c r="B425" s="523"/>
      <c r="C425" s="520"/>
      <c r="D425" s="596"/>
      <c r="E425" s="1727"/>
      <c r="F425" s="528"/>
      <c r="G425" s="2214"/>
      <c r="H425" s="2214"/>
      <c r="I425" s="511"/>
      <c r="J425" s="511"/>
      <c r="K425" s="580"/>
      <c r="L425" s="511"/>
      <c r="M425" s="511"/>
      <c r="N425" s="520"/>
      <c r="O425" s="511"/>
      <c r="S425" s="2673"/>
      <c r="T425" s="2673"/>
    </row>
    <row r="426" spans="1:23" x14ac:dyDescent="0.3">
      <c r="A426" s="511"/>
      <c r="B426" s="523"/>
      <c r="C426" s="520"/>
      <c r="D426" s="596"/>
      <c r="E426" s="1727"/>
      <c r="F426" s="528"/>
      <c r="G426" s="2214"/>
      <c r="H426" s="2214"/>
      <c r="I426" s="511"/>
      <c r="J426" s="511"/>
      <c r="K426" s="580"/>
      <c r="L426" s="511"/>
      <c r="M426" s="511"/>
      <c r="N426" s="520"/>
      <c r="O426" s="511"/>
    </row>
    <row r="427" spans="1:23" ht="24.6" x14ac:dyDescent="0.3">
      <c r="A427" s="27"/>
      <c r="B427" s="3128"/>
      <c r="C427" s="3128"/>
      <c r="D427" s="3128"/>
      <c r="E427" s="3128"/>
      <c r="F427" s="3128"/>
      <c r="G427" s="3128"/>
      <c r="H427" s="3128"/>
      <c r="I427" s="3128"/>
      <c r="J427" s="3128"/>
      <c r="K427" s="3128"/>
      <c r="L427" s="3128"/>
      <c r="M427" s="3128"/>
      <c r="N427" s="520"/>
      <c r="O427" s="511"/>
    </row>
    <row r="428" spans="1:23" x14ac:dyDescent="0.3">
      <c r="A428" s="511"/>
      <c r="B428" s="523"/>
      <c r="C428" s="520"/>
      <c r="D428" s="596"/>
      <c r="E428" s="1727"/>
      <c r="F428" s="528"/>
      <c r="G428" s="2214"/>
      <c r="H428" s="2214"/>
      <c r="I428" s="511"/>
      <c r="J428" s="511"/>
      <c r="K428" s="580"/>
      <c r="L428" s="511"/>
      <c r="M428" s="511"/>
      <c r="N428" s="520"/>
      <c r="O428" s="511"/>
    </row>
    <row r="429" spans="1:23" x14ac:dyDescent="0.3">
      <c r="A429" s="511"/>
      <c r="B429" s="523"/>
      <c r="C429" s="520"/>
      <c r="D429" s="596"/>
      <c r="E429" s="1727"/>
      <c r="F429" s="528"/>
      <c r="G429" s="2214"/>
      <c r="H429" s="2214"/>
      <c r="I429" s="511"/>
      <c r="J429" s="511"/>
      <c r="K429" s="580"/>
      <c r="L429" s="511"/>
      <c r="M429" s="511"/>
      <c r="N429" s="520"/>
      <c r="O429" s="511"/>
    </row>
    <row r="430" spans="1:23" ht="28.8" x14ac:dyDescent="0.3">
      <c r="A430" s="3086" t="s">
        <v>1017</v>
      </c>
      <c r="B430" s="3086"/>
      <c r="C430" s="3086"/>
      <c r="D430" s="3086"/>
      <c r="E430" s="3086"/>
      <c r="F430" s="3086"/>
      <c r="G430" s="3086"/>
      <c r="H430" s="3086"/>
      <c r="I430" s="3086"/>
      <c r="J430" s="3086"/>
      <c r="K430" s="3086"/>
      <c r="L430" s="3086"/>
      <c r="M430" s="3086"/>
      <c r="N430" s="3086"/>
      <c r="O430" s="629" t="str">
        <f>$O$6</f>
        <v>Month August-2023</v>
      </c>
      <c r="R430" s="2083" t="s">
        <v>4084</v>
      </c>
      <c r="S430" s="2672" t="str">
        <f>O430</f>
        <v>Month August-2023</v>
      </c>
      <c r="T430" s="2672" t="s">
        <v>5037</v>
      </c>
      <c r="U430" s="1103" t="s">
        <v>15</v>
      </c>
      <c r="V430" s="1103" t="s">
        <v>4085</v>
      </c>
      <c r="W430" s="1103" t="s">
        <v>17</v>
      </c>
    </row>
    <row r="431" spans="1:23" ht="15.6" x14ac:dyDescent="0.3">
      <c r="A431" s="3087" t="s">
        <v>0</v>
      </c>
      <c r="B431" s="3089" t="s">
        <v>1</v>
      </c>
      <c r="C431" s="3091" t="s">
        <v>2</v>
      </c>
      <c r="D431" s="3092"/>
      <c r="E431" s="3093"/>
      <c r="F431" s="3223" t="s">
        <v>3</v>
      </c>
      <c r="G431" s="3091" t="s">
        <v>4</v>
      </c>
      <c r="H431" s="3093"/>
      <c r="I431" s="3068"/>
      <c r="J431" s="3096" t="s">
        <v>5</v>
      </c>
      <c r="K431" s="3091" t="s">
        <v>6</v>
      </c>
      <c r="L431" s="3068"/>
      <c r="M431" s="95" t="s">
        <v>29</v>
      </c>
      <c r="N431" s="96"/>
      <c r="O431" s="3067" t="s">
        <v>7</v>
      </c>
    </row>
    <row r="432" spans="1:23" ht="46.8" x14ac:dyDescent="0.3">
      <c r="A432" s="3088"/>
      <c r="B432" s="3090"/>
      <c r="C432" s="3084" t="s">
        <v>824</v>
      </c>
      <c r="D432" s="3085"/>
      <c r="E432" s="1728" t="s">
        <v>9</v>
      </c>
      <c r="F432" s="3224"/>
      <c r="G432" s="2218" t="str">
        <f>'NORTH-1'!G8</f>
        <v>Reading at 00.00hr 
01.08.2023</v>
      </c>
      <c r="H432" s="2218" t="str">
        <f>'NORTH-1'!H8</f>
        <v>Reading at 00.00hr 
01.09.2023</v>
      </c>
      <c r="I432" s="1" t="s">
        <v>10</v>
      </c>
      <c r="J432" s="3088"/>
      <c r="K432" s="1" t="s">
        <v>11</v>
      </c>
      <c r="L432" s="1" t="s">
        <v>12</v>
      </c>
      <c r="M432" s="508" t="s">
        <v>30</v>
      </c>
      <c r="N432" s="75" t="s">
        <v>41</v>
      </c>
      <c r="O432" s="3068"/>
      <c r="S432" s="2672">
        <v>15283200.000000071</v>
      </c>
      <c r="T432" s="2672">
        <v>15283200.000000071</v>
      </c>
      <c r="U432" s="33">
        <f>S432-T432</f>
        <v>0</v>
      </c>
      <c r="V432" s="1104">
        <f>U432/T432*100</f>
        <v>0</v>
      </c>
      <c r="W432" s="33" t="str">
        <f>IF(V432&gt;40,"FAULT",IF(V432&lt;-40,"CHECK","OK"))</f>
        <v>OK</v>
      </c>
    </row>
    <row r="433" spans="1:15" ht="15.6" x14ac:dyDescent="0.3">
      <c r="A433" s="594">
        <v>1</v>
      </c>
      <c r="B433" s="551">
        <v>2</v>
      </c>
      <c r="C433" s="551">
        <v>3</v>
      </c>
      <c r="D433" s="551">
        <v>4</v>
      </c>
      <c r="E433" s="551">
        <v>5</v>
      </c>
      <c r="F433" s="2727">
        <v>6</v>
      </c>
      <c r="G433" s="2618">
        <f>'PDB Bill AMR'!$H$5</f>
        <v>8</v>
      </c>
      <c r="H433" s="2618">
        <f>'PDB Bill AMR'!$H$5</f>
        <v>8</v>
      </c>
      <c r="I433" s="594" t="s">
        <v>2021</v>
      </c>
      <c r="J433" s="594">
        <v>10</v>
      </c>
      <c r="K433" s="2623" t="s">
        <v>2022</v>
      </c>
      <c r="L433" s="2623" t="s">
        <v>5041</v>
      </c>
      <c r="M433" s="594">
        <v>13</v>
      </c>
      <c r="N433" s="594">
        <v>14</v>
      </c>
      <c r="O433" s="594">
        <v>15</v>
      </c>
    </row>
    <row r="434" spans="1:15" ht="15.6" x14ac:dyDescent="0.3">
      <c r="A434" s="519"/>
      <c r="B434" s="513" t="s">
        <v>5049</v>
      </c>
      <c r="C434" s="514"/>
      <c r="D434" s="514"/>
      <c r="E434" s="1731"/>
      <c r="F434" s="654"/>
      <c r="G434" s="2211"/>
      <c r="H434" s="2211"/>
      <c r="I434" s="514"/>
      <c r="J434" s="514"/>
      <c r="K434" s="573"/>
      <c r="L434" s="514"/>
      <c r="M434" s="515"/>
      <c r="N434" s="516"/>
      <c r="O434" s="507"/>
    </row>
    <row r="435" spans="1:15" ht="15.6" x14ac:dyDescent="0.3">
      <c r="A435" s="1341">
        <f t="shared" ref="A435:M435" si="77">A269</f>
        <v>13</v>
      </c>
      <c r="B435" s="1342" t="str">
        <f t="shared" si="77"/>
        <v>33 kV Kamlapur Circuit-1</v>
      </c>
      <c r="C435" s="1157">
        <f t="shared" si="77"/>
        <v>33</v>
      </c>
      <c r="D435" s="1357" t="str">
        <f t="shared" si="77"/>
        <v>Main</v>
      </c>
      <c r="E435" s="1738">
        <f t="shared" si="77"/>
        <v>41812909530</v>
      </c>
      <c r="F435" s="1343">
        <f t="shared" si="77"/>
        <v>1</v>
      </c>
      <c r="G435" s="1179">
        <f t="shared" ref="G435" si="78">G269</f>
        <v>218.11</v>
      </c>
      <c r="H435" s="1179">
        <f t="shared" si="77"/>
        <v>242.69</v>
      </c>
      <c r="I435" s="1179">
        <f t="shared" si="77"/>
        <v>24.579999999999984</v>
      </c>
      <c r="J435" s="1157">
        <f t="shared" si="77"/>
        <v>360000</v>
      </c>
      <c r="K435" s="1151">
        <f t="shared" si="77"/>
        <v>0</v>
      </c>
      <c r="L435" s="1180">
        <f t="shared" si="77"/>
        <v>8848799.9999999944</v>
      </c>
      <c r="M435" s="1180">
        <f t="shared" si="77"/>
        <v>8837567.5590524115</v>
      </c>
      <c r="N435" s="80"/>
      <c r="O435" s="8"/>
    </row>
    <row r="436" spans="1:15" ht="15.6" x14ac:dyDescent="0.3">
      <c r="A436" s="1341">
        <f t="shared" ref="A436:M436" si="79">A270</f>
        <v>0</v>
      </c>
      <c r="B436" s="1342">
        <f t="shared" si="79"/>
        <v>0</v>
      </c>
      <c r="C436" s="1157">
        <f t="shared" si="79"/>
        <v>33</v>
      </c>
      <c r="D436" s="1358" t="str">
        <f t="shared" si="79"/>
        <v>Backup</v>
      </c>
      <c r="E436" s="1738">
        <f t="shared" si="79"/>
        <v>41812909595</v>
      </c>
      <c r="F436" s="1343">
        <f t="shared" si="79"/>
        <v>1</v>
      </c>
      <c r="G436" s="1179">
        <f t="shared" ref="G436" si="80">G270</f>
        <v>218.2</v>
      </c>
      <c r="H436" s="1179">
        <f t="shared" si="79"/>
        <v>242.79</v>
      </c>
      <c r="I436" s="1179">
        <f t="shared" si="79"/>
        <v>24.590000000000003</v>
      </c>
      <c r="J436" s="1157">
        <f t="shared" si="79"/>
        <v>360000</v>
      </c>
      <c r="K436" s="1151">
        <f t="shared" si="79"/>
        <v>0</v>
      </c>
      <c r="L436" s="1180">
        <f t="shared" si="79"/>
        <v>8852400.0000000019</v>
      </c>
      <c r="M436" s="1180">
        <f t="shared" si="79"/>
        <v>8841162.9893042706</v>
      </c>
      <c r="N436" s="80"/>
      <c r="O436" s="8"/>
    </row>
    <row r="437" spans="1:15" ht="15.6" x14ac:dyDescent="0.3">
      <c r="A437" s="1345">
        <f t="shared" ref="A437:M437" si="81">A271</f>
        <v>18</v>
      </c>
      <c r="B437" s="1342" t="str">
        <f t="shared" si="81"/>
        <v xml:space="preserve">33 kV Kamlapur- 2  Feeder </v>
      </c>
      <c r="C437" s="1157">
        <f t="shared" si="81"/>
        <v>33</v>
      </c>
      <c r="D437" s="1370" t="str">
        <f t="shared" si="81"/>
        <v>Main</v>
      </c>
      <c r="E437" s="1738">
        <f t="shared" si="81"/>
        <v>41812909552</v>
      </c>
      <c r="F437" s="1343">
        <f t="shared" si="81"/>
        <v>1</v>
      </c>
      <c r="G437" s="1179">
        <f t="shared" ref="G437" si="82">G271</f>
        <v>75.59</v>
      </c>
      <c r="H437" s="1179">
        <f t="shared" si="81"/>
        <v>89.36</v>
      </c>
      <c r="I437" s="1179">
        <f t="shared" si="81"/>
        <v>13.769999999999996</v>
      </c>
      <c r="J437" s="1157">
        <f t="shared" si="81"/>
        <v>360000</v>
      </c>
      <c r="K437" s="1151">
        <f t="shared" si="81"/>
        <v>0</v>
      </c>
      <c r="L437" s="1180">
        <f t="shared" si="81"/>
        <v>4957199.9999999981</v>
      </c>
      <c r="M437" s="1180">
        <f t="shared" si="81"/>
        <v>4950907.4568003146</v>
      </c>
      <c r="N437" s="80"/>
      <c r="O437" s="507"/>
    </row>
    <row r="438" spans="1:15" ht="15.6" x14ac:dyDescent="0.3">
      <c r="A438" s="1345">
        <f t="shared" ref="A438:M438" si="83">A272</f>
        <v>0</v>
      </c>
      <c r="B438" s="1362">
        <f t="shared" si="83"/>
        <v>0</v>
      </c>
      <c r="C438" s="1363">
        <f t="shared" si="83"/>
        <v>33</v>
      </c>
      <c r="D438" s="1378" t="str">
        <f t="shared" si="83"/>
        <v>Backup</v>
      </c>
      <c r="E438" s="1742">
        <f t="shared" si="83"/>
        <v>41621865733</v>
      </c>
      <c r="F438" s="1396">
        <f t="shared" si="83"/>
        <v>1</v>
      </c>
      <c r="G438" s="1366">
        <f t="shared" ref="G438" si="84">G272</f>
        <v>75.599999999999994</v>
      </c>
      <c r="H438" s="1366">
        <f t="shared" si="83"/>
        <v>89.37</v>
      </c>
      <c r="I438" s="1366">
        <f t="shared" si="83"/>
        <v>13.77000000000001</v>
      </c>
      <c r="J438" s="1157">
        <f t="shared" si="83"/>
        <v>360000</v>
      </c>
      <c r="K438" s="1151">
        <f t="shared" si="83"/>
        <v>0</v>
      </c>
      <c r="L438" s="1180">
        <f t="shared" si="83"/>
        <v>4957200.0000000037</v>
      </c>
      <c r="M438" s="1180">
        <f t="shared" si="83"/>
        <v>4950907.4568003202</v>
      </c>
      <c r="N438" s="1009"/>
      <c r="O438" s="507"/>
    </row>
    <row r="439" spans="1:15" ht="15.6" x14ac:dyDescent="0.3">
      <c r="A439" s="519"/>
      <c r="B439" s="100"/>
      <c r="C439" s="89"/>
      <c r="D439" s="601"/>
      <c r="E439" s="1739"/>
      <c r="F439" s="46"/>
      <c r="G439" s="47"/>
      <c r="H439" s="47"/>
      <c r="I439" s="47"/>
      <c r="J439" s="94" t="s">
        <v>27</v>
      </c>
      <c r="K439" s="541">
        <f>SUM(K435:K437)</f>
        <v>0</v>
      </c>
      <c r="L439" s="42">
        <f>SUM(L436:L437)</f>
        <v>13809600</v>
      </c>
      <c r="M439" s="42">
        <f>SUM(M436:M437)</f>
        <v>13792070.446104586</v>
      </c>
      <c r="N439" s="531"/>
      <c r="O439" s="507"/>
    </row>
    <row r="440" spans="1:15" ht="15.6" x14ac:dyDescent="0.3">
      <c r="A440" s="507"/>
      <c r="B440" s="513" t="s">
        <v>5050</v>
      </c>
      <c r="C440" s="514"/>
      <c r="D440" s="514"/>
      <c r="E440" s="1731"/>
      <c r="F440" s="654"/>
      <c r="G440" s="2211"/>
      <c r="H440" s="2211"/>
      <c r="I440" s="514"/>
      <c r="J440" s="607"/>
      <c r="K440" s="608"/>
      <c r="L440" s="609"/>
      <c r="M440" s="609"/>
      <c r="N440" s="516"/>
      <c r="O440" s="11"/>
    </row>
    <row r="441" spans="1:15" ht="15.6" x14ac:dyDescent="0.3">
      <c r="A441" s="507">
        <v>1</v>
      </c>
      <c r="B441" s="98" t="s">
        <v>2220</v>
      </c>
      <c r="C441" s="51">
        <v>33</v>
      </c>
      <c r="D441" s="934" t="s">
        <v>290</v>
      </c>
      <c r="E441" s="1145">
        <v>101</v>
      </c>
      <c r="F441" s="3">
        <v>1</v>
      </c>
      <c r="G441" s="20">
        <v>291</v>
      </c>
      <c r="H441" s="20">
        <v>323.10000000000002</v>
      </c>
      <c r="I441" s="19">
        <f>H441-G441</f>
        <v>32.100000000000023</v>
      </c>
      <c r="J441" s="507">
        <v>270000</v>
      </c>
      <c r="K441" s="574">
        <f>J441*F441*I441</f>
        <v>8667000.0000000056</v>
      </c>
      <c r="L441" s="21"/>
      <c r="M441" s="21"/>
      <c r="N441" s="80"/>
      <c r="O441" s="11"/>
    </row>
    <row r="442" spans="1:15" ht="15.6" x14ac:dyDescent="0.3">
      <c r="A442" s="507">
        <v>6</v>
      </c>
      <c r="B442" s="98" t="s">
        <v>2222</v>
      </c>
      <c r="C442" s="51">
        <v>33</v>
      </c>
      <c r="D442" s="936" t="s">
        <v>290</v>
      </c>
      <c r="E442" s="1145">
        <v>113</v>
      </c>
      <c r="F442" s="3">
        <v>1</v>
      </c>
      <c r="G442" s="20">
        <v>100.9</v>
      </c>
      <c r="H442" s="20">
        <v>119</v>
      </c>
      <c r="I442" s="19">
        <f>H442-G442</f>
        <v>18.099999999999994</v>
      </c>
      <c r="J442" s="507">
        <v>270000</v>
      </c>
      <c r="K442" s="574">
        <f>J442*F442*I442</f>
        <v>4886999.9999999981</v>
      </c>
      <c r="L442" s="21"/>
      <c r="M442" s="21"/>
      <c r="N442" s="80"/>
      <c r="O442" s="11"/>
    </row>
    <row r="443" spans="1:15" ht="15.6" x14ac:dyDescent="0.3">
      <c r="A443" s="507"/>
      <c r="B443" s="100"/>
      <c r="C443" s="89"/>
      <c r="D443" s="601"/>
      <c r="E443" s="1739"/>
      <c r="F443" s="46"/>
      <c r="G443" s="47">
        <v>0</v>
      </c>
      <c r="H443" s="47">
        <v>0</v>
      </c>
      <c r="I443" s="35"/>
      <c r="J443" s="94" t="s">
        <v>27</v>
      </c>
      <c r="K443" s="541">
        <f>SUM(K441:K442)</f>
        <v>13554000.000000004</v>
      </c>
      <c r="L443" s="42">
        <f>SUM(L441:L442)</f>
        <v>0</v>
      </c>
      <c r="M443" s="42">
        <f>SUM(M441:M442)</f>
        <v>0</v>
      </c>
      <c r="N443" s="83"/>
      <c r="O443" s="11"/>
    </row>
    <row r="444" spans="1:15" ht="15.6" x14ac:dyDescent="0.3">
      <c r="A444" s="507"/>
      <c r="B444" s="532"/>
      <c r="C444" s="533"/>
      <c r="D444" s="533"/>
      <c r="E444" s="1732"/>
      <c r="F444" s="656"/>
      <c r="G444" s="2216">
        <v>0</v>
      </c>
      <c r="H444" s="2216">
        <v>0</v>
      </c>
      <c r="I444" s="533"/>
      <c r="J444" s="533"/>
      <c r="K444" s="578"/>
      <c r="L444" s="533"/>
      <c r="M444" s="536"/>
      <c r="N444" s="534"/>
      <c r="O444" s="7"/>
    </row>
    <row r="445" spans="1:15" ht="15.6" x14ac:dyDescent="0.3">
      <c r="A445" s="507">
        <v>1</v>
      </c>
      <c r="B445" s="98" t="s">
        <v>2270</v>
      </c>
      <c r="C445" s="51">
        <v>33</v>
      </c>
      <c r="D445" s="941" t="s">
        <v>290</v>
      </c>
      <c r="E445" s="1730">
        <v>102</v>
      </c>
      <c r="F445" s="3">
        <v>1</v>
      </c>
      <c r="G445" s="4">
        <v>14.2</v>
      </c>
      <c r="H445" s="4">
        <v>31.5</v>
      </c>
      <c r="I445" s="19">
        <f>H445-G445</f>
        <v>17.3</v>
      </c>
      <c r="J445" s="507">
        <v>270000</v>
      </c>
      <c r="K445" s="574"/>
      <c r="L445" s="15">
        <f>J445*I445*F445</f>
        <v>4671000</v>
      </c>
      <c r="M445" s="6"/>
      <c r="N445" s="76"/>
      <c r="O445" s="507"/>
    </row>
    <row r="446" spans="1:15" ht="15.6" x14ac:dyDescent="0.3">
      <c r="A446" s="507"/>
      <c r="B446" s="93"/>
      <c r="C446" s="87"/>
      <c r="D446" s="87"/>
      <c r="E446" s="948"/>
      <c r="F446" s="655"/>
      <c r="G446" s="36"/>
      <c r="H446" s="36">
        <v>0</v>
      </c>
      <c r="I446" s="36"/>
      <c r="J446" s="93" t="s">
        <v>262</v>
      </c>
      <c r="K446" s="42">
        <f>SUM(K445:K445)</f>
        <v>0</v>
      </c>
      <c r="L446" s="54">
        <f>SUM(L445:L445)</f>
        <v>4671000</v>
      </c>
      <c r="M446" s="521"/>
      <c r="N446" s="522"/>
      <c r="O446" s="507"/>
    </row>
    <row r="447" spans="1:15" ht="15.6" x14ac:dyDescent="0.3">
      <c r="A447" s="507"/>
      <c r="B447" s="100"/>
      <c r="C447" s="89"/>
      <c r="D447" s="601"/>
      <c r="E447" s="1739"/>
      <c r="F447" s="46"/>
      <c r="G447" s="47">
        <v>0</v>
      </c>
      <c r="H447" s="47">
        <v>0</v>
      </c>
      <c r="I447" s="35"/>
      <c r="J447" s="94"/>
      <c r="K447" s="584"/>
      <c r="L447" s="42"/>
      <c r="M447" s="42"/>
      <c r="N447" s="83"/>
      <c r="O447" s="11"/>
    </row>
    <row r="448" spans="1:15" ht="15.6" x14ac:dyDescent="0.3">
      <c r="A448" s="524"/>
      <c r="B448" s="532" t="s">
        <v>5048</v>
      </c>
      <c r="C448" s="533"/>
      <c r="D448" s="533"/>
      <c r="E448" s="1732"/>
      <c r="F448" s="656"/>
      <c r="G448" s="2216">
        <v>0</v>
      </c>
      <c r="H448" s="2216">
        <v>0</v>
      </c>
      <c r="I448" s="533"/>
      <c r="J448" s="49"/>
      <c r="K448" s="587"/>
      <c r="L448" s="50"/>
      <c r="M448" s="50"/>
      <c r="N448" s="534"/>
      <c r="O448" s="11"/>
    </row>
    <row r="449" spans="1:23" ht="15.6" x14ac:dyDescent="0.3">
      <c r="A449" s="507">
        <v>1</v>
      </c>
      <c r="B449" s="98" t="s">
        <v>2226</v>
      </c>
      <c r="C449" s="51">
        <v>33</v>
      </c>
      <c r="D449" s="3097" t="s">
        <v>284</v>
      </c>
      <c r="E449" s="1145">
        <v>103</v>
      </c>
      <c r="F449" s="3">
        <v>1</v>
      </c>
      <c r="G449" s="20">
        <v>303.5</v>
      </c>
      <c r="H449" s="20">
        <v>320.8</v>
      </c>
      <c r="I449" s="20">
        <f>H449-G449</f>
        <v>17.300000000000011</v>
      </c>
      <c r="J449" s="30">
        <v>240000</v>
      </c>
      <c r="K449" s="585"/>
      <c r="L449" s="21">
        <f>J449*F449*I449</f>
        <v>4152000.0000000028</v>
      </c>
      <c r="M449" s="21"/>
      <c r="N449" s="81"/>
      <c r="O449" s="11"/>
    </row>
    <row r="450" spans="1:23" ht="15.6" x14ac:dyDescent="0.3">
      <c r="A450" s="507">
        <v>4</v>
      </c>
      <c r="B450" s="98" t="s">
        <v>2271</v>
      </c>
      <c r="C450" s="51">
        <v>33</v>
      </c>
      <c r="D450" s="3155" t="s">
        <v>284</v>
      </c>
      <c r="E450" s="1145">
        <v>104</v>
      </c>
      <c r="F450" s="3">
        <v>1</v>
      </c>
      <c r="G450" s="20">
        <v>120.5</v>
      </c>
      <c r="H450" s="20">
        <v>140.80000000000001</v>
      </c>
      <c r="I450" s="20">
        <f>H450-G450</f>
        <v>20.300000000000011</v>
      </c>
      <c r="J450" s="30">
        <v>240000</v>
      </c>
      <c r="K450" s="585"/>
      <c r="L450" s="21">
        <f>J450*F450*I450</f>
        <v>4872000.0000000028</v>
      </c>
      <c r="M450" s="21"/>
      <c r="N450" s="81"/>
      <c r="O450" s="11"/>
    </row>
    <row r="451" spans="1:23" ht="15.6" x14ac:dyDescent="0.3">
      <c r="A451" s="524"/>
      <c r="B451" s="94"/>
      <c r="C451" s="88"/>
      <c r="D451" s="88"/>
      <c r="E451" s="949"/>
      <c r="F451" s="659"/>
      <c r="G451" s="37"/>
      <c r="H451" s="37"/>
      <c r="I451" s="37"/>
      <c r="J451" s="94" t="s">
        <v>27</v>
      </c>
      <c r="K451" s="586"/>
      <c r="L451" s="42">
        <f>SUM(L449:L450)</f>
        <v>9024000.0000000056</v>
      </c>
      <c r="M451" s="42"/>
      <c r="N451" s="535"/>
      <c r="O451" s="11"/>
    </row>
    <row r="452" spans="1:23" ht="16.2" thickBot="1" x14ac:dyDescent="0.35">
      <c r="A452" s="580"/>
      <c r="B452" s="611"/>
      <c r="C452" s="90"/>
      <c r="D452" s="90"/>
      <c r="E452" s="950"/>
      <c r="F452" s="661"/>
      <c r="G452" s="612"/>
      <c r="H452" s="612"/>
      <c r="I452" s="612"/>
      <c r="J452" s="611"/>
      <c r="K452" s="613"/>
      <c r="L452" s="614"/>
      <c r="M452" s="614"/>
      <c r="N452" s="531"/>
      <c r="O452" s="615"/>
    </row>
    <row r="453" spans="1:23" ht="15.6" x14ac:dyDescent="0.3">
      <c r="A453" s="580"/>
      <c r="B453" s="3099" t="s">
        <v>4723</v>
      </c>
      <c r="C453" s="3100"/>
      <c r="D453" s="561" t="s">
        <v>14</v>
      </c>
      <c r="F453" s="3101" t="s">
        <v>2024</v>
      </c>
      <c r="G453" s="3102"/>
      <c r="H453" s="3103"/>
      <c r="I453" s="561" t="s">
        <v>14</v>
      </c>
      <c r="J453" s="511"/>
      <c r="K453" s="3105" t="s">
        <v>4714</v>
      </c>
      <c r="L453" s="3106"/>
      <c r="M453" s="562" t="s">
        <v>14</v>
      </c>
      <c r="N453" s="531"/>
      <c r="O453" s="615"/>
    </row>
    <row r="454" spans="1:23" ht="15.6" x14ac:dyDescent="0.3">
      <c r="A454" s="580"/>
      <c r="B454" s="3112" t="str">
        <f>B434</f>
        <v>Kamalapur Railway 33 KV SIDE (Sending)</v>
      </c>
      <c r="C454" s="3113"/>
      <c r="D454" s="567">
        <f>M439</f>
        <v>13792070.446104586</v>
      </c>
      <c r="F454" s="3114" t="s">
        <v>810</v>
      </c>
      <c r="G454" s="3115"/>
      <c r="H454" s="3116"/>
      <c r="I454" s="563">
        <f>L446</f>
        <v>4671000</v>
      </c>
      <c r="J454" s="511"/>
      <c r="K454" s="3117" t="str">
        <f>F455</f>
        <v>33 KV NET IMPORT</v>
      </c>
      <c r="L454" s="3118"/>
      <c r="M454" s="565">
        <f>I455</f>
        <v>9121070.4461045861</v>
      </c>
      <c r="N454" s="531"/>
      <c r="O454" s="615"/>
    </row>
    <row r="455" spans="1:23" ht="15.6" x14ac:dyDescent="0.3">
      <c r="A455" s="580"/>
      <c r="B455" s="3112"/>
      <c r="C455" s="3113"/>
      <c r="D455" s="616"/>
      <c r="F455" s="3114" t="s">
        <v>2024</v>
      </c>
      <c r="G455" s="3115"/>
      <c r="H455" s="3116"/>
      <c r="I455" s="563">
        <f>D458-I454</f>
        <v>9121070.4461045861</v>
      </c>
      <c r="J455" s="511"/>
      <c r="K455" s="3119" t="s">
        <v>4715</v>
      </c>
      <c r="L455" s="3120"/>
      <c r="M455" s="563">
        <f>L451</f>
        <v>9024000.0000000056</v>
      </c>
      <c r="N455" s="531"/>
      <c r="O455" s="615"/>
    </row>
    <row r="456" spans="1:23" ht="15.6" x14ac:dyDescent="0.3">
      <c r="A456" s="580"/>
      <c r="B456" s="3112"/>
      <c r="C456" s="3113"/>
      <c r="D456" s="597"/>
      <c r="J456" s="511"/>
      <c r="K456" s="3121" t="s">
        <v>267</v>
      </c>
      <c r="L456" s="3122"/>
      <c r="M456" s="563">
        <f>M454-M455</f>
        <v>97070.446104580536</v>
      </c>
      <c r="N456" s="531"/>
      <c r="O456" s="615"/>
    </row>
    <row r="457" spans="1:23" ht="16.2" thickBot="1" x14ac:dyDescent="0.35">
      <c r="A457" s="580"/>
      <c r="B457" s="3112"/>
      <c r="C457" s="3113"/>
      <c r="D457" s="598"/>
      <c r="J457" s="511"/>
      <c r="K457" s="3123" t="s">
        <v>268</v>
      </c>
      <c r="L457" s="3124"/>
      <c r="M457" s="566">
        <f>M456/M454</f>
        <v>1.0642440125658414E-2</v>
      </c>
      <c r="N457" s="531"/>
      <c r="O457" s="615"/>
    </row>
    <row r="458" spans="1:23" ht="16.2" thickBot="1" x14ac:dyDescent="0.35">
      <c r="A458" s="580"/>
      <c r="B458" s="3125" t="s">
        <v>799</v>
      </c>
      <c r="C458" s="3126"/>
      <c r="D458" s="564">
        <f>SUM(D454:D456)</f>
        <v>13792070.446104586</v>
      </c>
      <c r="F458" s="528"/>
      <c r="G458" s="2214"/>
      <c r="H458" s="2214"/>
      <c r="I458" s="1006"/>
      <c r="J458" s="511"/>
      <c r="K458" s="580"/>
      <c r="L458" s="511"/>
      <c r="M458" s="511"/>
      <c r="N458" s="531"/>
      <c r="O458" s="615"/>
    </row>
    <row r="459" spans="1:23" ht="15.6" x14ac:dyDescent="0.3">
      <c r="A459" s="580"/>
      <c r="B459" s="611"/>
      <c r="C459" s="90"/>
      <c r="D459" s="90"/>
      <c r="E459" s="950"/>
      <c r="F459" s="661"/>
      <c r="G459" s="612"/>
      <c r="H459" s="612"/>
      <c r="I459" s="612"/>
      <c r="J459" s="611"/>
      <c r="K459" s="613"/>
      <c r="L459" s="614"/>
      <c r="M459" s="614"/>
      <c r="N459" s="531"/>
      <c r="O459" s="615"/>
    </row>
    <row r="460" spans="1:23" x14ac:dyDescent="0.3">
      <c r="A460" s="511"/>
      <c r="B460" s="520"/>
      <c r="C460" s="511"/>
      <c r="D460" s="603"/>
      <c r="E460" s="1740"/>
      <c r="F460" s="528"/>
      <c r="G460" s="2214"/>
      <c r="H460" s="2214"/>
      <c r="I460" s="511"/>
      <c r="J460" s="511"/>
      <c r="K460" s="580"/>
      <c r="L460" s="511"/>
      <c r="M460" s="511"/>
      <c r="N460" s="511"/>
      <c r="O460" s="511"/>
    </row>
    <row r="461" spans="1:23" x14ac:dyDescent="0.3">
      <c r="A461" s="511"/>
      <c r="B461" s="520"/>
      <c r="C461" s="511"/>
      <c r="D461" s="603"/>
      <c r="E461" s="1740"/>
      <c r="F461" s="528"/>
      <c r="G461" s="2214"/>
      <c r="H461" s="2214"/>
      <c r="I461" s="511"/>
      <c r="J461" s="511"/>
      <c r="K461" s="580"/>
      <c r="L461" s="511"/>
      <c r="M461" s="511"/>
      <c r="N461" s="511"/>
      <c r="O461" s="511"/>
    </row>
    <row r="462" spans="1:23" ht="28.8" x14ac:dyDescent="0.3">
      <c r="A462" s="3086" t="s">
        <v>1018</v>
      </c>
      <c r="B462" s="3086"/>
      <c r="C462" s="3086"/>
      <c r="D462" s="3086"/>
      <c r="E462" s="3086"/>
      <c r="F462" s="3086"/>
      <c r="G462" s="3086"/>
      <c r="H462" s="3086"/>
      <c r="I462" s="3086"/>
      <c r="J462" s="3086"/>
      <c r="K462" s="3086"/>
      <c r="L462" s="3086"/>
      <c r="M462" s="3086"/>
      <c r="N462" s="3086"/>
      <c r="O462" s="629" t="str">
        <f>$O$6</f>
        <v>Month August-2023</v>
      </c>
      <c r="R462" s="2083" t="s">
        <v>4084</v>
      </c>
      <c r="S462" s="2672" t="str">
        <f>O462</f>
        <v>Month August-2023</v>
      </c>
      <c r="T462" s="2672" t="s">
        <v>5037</v>
      </c>
      <c r="U462" s="1103" t="s">
        <v>15</v>
      </c>
      <c r="V462" s="1103" t="s">
        <v>4085</v>
      </c>
      <c r="W462" s="1103" t="s">
        <v>17</v>
      </c>
    </row>
    <row r="463" spans="1:23" ht="15.6" x14ac:dyDescent="0.3">
      <c r="A463" s="3087" t="s">
        <v>0</v>
      </c>
      <c r="B463" s="3089" t="s">
        <v>1</v>
      </c>
      <c r="C463" s="3091" t="s">
        <v>2</v>
      </c>
      <c r="D463" s="3092"/>
      <c r="E463" s="3093"/>
      <c r="F463" s="3223" t="s">
        <v>3</v>
      </c>
      <c r="G463" s="3091" t="s">
        <v>4</v>
      </c>
      <c r="H463" s="3093"/>
      <c r="I463" s="3068"/>
      <c r="J463" s="3096" t="s">
        <v>5</v>
      </c>
      <c r="K463" s="3091" t="s">
        <v>6</v>
      </c>
      <c r="L463" s="3068"/>
      <c r="M463" s="95" t="s">
        <v>29</v>
      </c>
      <c r="N463" s="96"/>
      <c r="O463" s="3067" t="s">
        <v>7</v>
      </c>
    </row>
    <row r="464" spans="1:23" ht="46.8" x14ac:dyDescent="0.3">
      <c r="A464" s="3088"/>
      <c r="B464" s="3090"/>
      <c r="C464" s="3084" t="s">
        <v>824</v>
      </c>
      <c r="D464" s="3085"/>
      <c r="E464" s="1728" t="s">
        <v>9</v>
      </c>
      <c r="F464" s="3224"/>
      <c r="G464" s="2218" t="str">
        <f>'NORTH-1'!G8</f>
        <v>Reading at 00.00hr 
01.08.2023</v>
      </c>
      <c r="H464" s="2218" t="str">
        <f>'NORTH-1'!H8</f>
        <v>Reading at 00.00hr 
01.09.2023</v>
      </c>
      <c r="I464" s="1" t="s">
        <v>10</v>
      </c>
      <c r="J464" s="3088"/>
      <c r="K464" s="1" t="s">
        <v>11</v>
      </c>
      <c r="L464" s="1" t="s">
        <v>12</v>
      </c>
      <c r="M464" s="508" t="s">
        <v>30</v>
      </c>
      <c r="N464" s="75" t="s">
        <v>41</v>
      </c>
      <c r="O464" s="3068"/>
      <c r="S464" s="2672">
        <v>15283200.000000071</v>
      </c>
      <c r="T464" s="2672">
        <v>15283200.000000071</v>
      </c>
      <c r="U464" s="33">
        <f>S464-T464</f>
        <v>0</v>
      </c>
      <c r="V464" s="1104">
        <f>U464/T464*100</f>
        <v>0</v>
      </c>
      <c r="W464" s="33" t="str">
        <f>IF(V464&gt;40,"FAULT",IF(V464&lt;-40,"CHECK","OK"))</f>
        <v>OK</v>
      </c>
    </row>
    <row r="465" spans="1:23" ht="15.6" x14ac:dyDescent="0.3">
      <c r="A465" s="594">
        <v>1</v>
      </c>
      <c r="B465" s="551">
        <v>2</v>
      </c>
      <c r="C465" s="551">
        <v>3</v>
      </c>
      <c r="D465" s="551">
        <v>4</v>
      </c>
      <c r="E465" s="551">
        <v>5</v>
      </c>
      <c r="F465" s="2727">
        <v>6</v>
      </c>
      <c r="G465" s="2618">
        <f>'PDB Bill AMR'!$H$5</f>
        <v>8</v>
      </c>
      <c r="H465" s="2618">
        <f>'PDB Bill AMR'!$H$5</f>
        <v>8</v>
      </c>
      <c r="I465" s="594" t="s">
        <v>2021</v>
      </c>
      <c r="J465" s="594">
        <v>10</v>
      </c>
      <c r="K465" s="2623" t="s">
        <v>2022</v>
      </c>
      <c r="L465" s="2623" t="s">
        <v>5041</v>
      </c>
      <c r="M465" s="594">
        <v>13</v>
      </c>
      <c r="N465" s="594">
        <v>14</v>
      </c>
      <c r="O465" s="594">
        <v>15</v>
      </c>
    </row>
    <row r="466" spans="1:23" ht="15.6" x14ac:dyDescent="0.3">
      <c r="A466" s="519"/>
      <c r="B466" s="513" t="s">
        <v>4662</v>
      </c>
      <c r="C466" s="514"/>
      <c r="D466" s="514"/>
      <c r="E466" s="1731"/>
      <c r="F466" s="654"/>
      <c r="G466" s="2211"/>
      <c r="H466" s="2211"/>
      <c r="I466" s="514"/>
      <c r="J466" s="514"/>
      <c r="K466" s="573"/>
      <c r="L466" s="514"/>
      <c r="M466" s="515"/>
      <c r="N466" s="516"/>
      <c r="O466" s="507"/>
    </row>
    <row r="467" spans="1:23" ht="15.6" x14ac:dyDescent="0.3">
      <c r="A467" s="519">
        <v>6</v>
      </c>
      <c r="B467" s="98" t="s">
        <v>2272</v>
      </c>
      <c r="C467" s="51">
        <v>11</v>
      </c>
      <c r="D467" s="934" t="s">
        <v>290</v>
      </c>
      <c r="E467" s="1145">
        <v>42</v>
      </c>
      <c r="F467" s="3">
        <v>1</v>
      </c>
      <c r="G467" s="20">
        <v>361.3</v>
      </c>
      <c r="H467" s="20">
        <v>382</v>
      </c>
      <c r="I467" s="20">
        <f>H467-G467</f>
        <v>20.699999999999989</v>
      </c>
      <c r="J467" s="507">
        <v>200000</v>
      </c>
      <c r="K467" s="574">
        <f>J467*F467*I467</f>
        <v>4139999.9999999977</v>
      </c>
      <c r="L467" s="21"/>
      <c r="M467" s="21">
        <f>K467*$I$455/$K$469</f>
        <v>4205036.9317230498</v>
      </c>
      <c r="N467" s="80"/>
      <c r="O467" s="507"/>
    </row>
    <row r="468" spans="1:23" ht="15.6" x14ac:dyDescent="0.3">
      <c r="A468" s="519">
        <v>10</v>
      </c>
      <c r="B468" s="98" t="s">
        <v>2273</v>
      </c>
      <c r="C468" s="51">
        <v>11</v>
      </c>
      <c r="D468" s="936" t="s">
        <v>290</v>
      </c>
      <c r="E468" s="1145">
        <v>64</v>
      </c>
      <c r="F468" s="3">
        <v>1</v>
      </c>
      <c r="G468" s="20">
        <v>142.5</v>
      </c>
      <c r="H468" s="20">
        <v>166.7</v>
      </c>
      <c r="I468" s="20">
        <f>H468-G468</f>
        <v>24.199999999999989</v>
      </c>
      <c r="J468" s="507">
        <v>200000</v>
      </c>
      <c r="K468" s="574">
        <f>J468*F468*I468</f>
        <v>4839999.9999999981</v>
      </c>
      <c r="L468" s="21"/>
      <c r="M468" s="21">
        <f>K468*$I$455/$K$469</f>
        <v>4916033.5143815363</v>
      </c>
      <c r="N468" s="80"/>
      <c r="O468" s="507"/>
    </row>
    <row r="469" spans="1:23" ht="15.6" x14ac:dyDescent="0.3">
      <c r="A469" s="519"/>
      <c r="B469" s="100"/>
      <c r="C469" s="89"/>
      <c r="D469" s="601"/>
      <c r="E469" s="1739"/>
      <c r="F469" s="46"/>
      <c r="G469" s="47">
        <v>0</v>
      </c>
      <c r="H469" s="47">
        <v>0</v>
      </c>
      <c r="I469" s="47"/>
      <c r="J469" s="38" t="s">
        <v>27</v>
      </c>
      <c r="K469" s="42">
        <f>SUM(K467:K468)</f>
        <v>8979999.9999999963</v>
      </c>
      <c r="L469" s="48"/>
      <c r="M469" s="42">
        <f>SUM(M467:M468)</f>
        <v>9121070.4461045861</v>
      </c>
      <c r="N469" s="83"/>
      <c r="O469" s="507"/>
    </row>
    <row r="470" spans="1:23" ht="15.6" x14ac:dyDescent="0.3">
      <c r="A470" s="519"/>
      <c r="B470" s="532" t="s">
        <v>4662</v>
      </c>
      <c r="C470" s="533"/>
      <c r="D470" s="533"/>
      <c r="E470" s="1732"/>
      <c r="F470" s="656"/>
      <c r="G470" s="2216">
        <v>0</v>
      </c>
      <c r="H470" s="2216">
        <v>0</v>
      </c>
      <c r="I470" s="533"/>
      <c r="J470" s="49"/>
      <c r="K470" s="587"/>
      <c r="L470" s="50"/>
      <c r="M470" s="50"/>
      <c r="N470" s="534"/>
      <c r="O470" s="507"/>
    </row>
    <row r="471" spans="1:23" ht="15.75" customHeight="1" x14ac:dyDescent="0.3">
      <c r="A471" s="519">
        <v>1</v>
      </c>
      <c r="B471" s="98" t="s">
        <v>2274</v>
      </c>
      <c r="C471" s="72">
        <v>11</v>
      </c>
      <c r="D471" s="945" t="s">
        <v>108</v>
      </c>
      <c r="E471" s="1145">
        <v>112</v>
      </c>
      <c r="F471" s="3">
        <v>1</v>
      </c>
      <c r="G471" s="2220">
        <v>385</v>
      </c>
      <c r="H471" s="2220">
        <v>407.2</v>
      </c>
      <c r="I471" s="19">
        <f t="shared" ref="I471:I488" si="85">H471-G471</f>
        <v>22.199999999999989</v>
      </c>
      <c r="J471" s="507">
        <v>40000</v>
      </c>
      <c r="K471" s="581"/>
      <c r="L471" s="21">
        <f t="shared" ref="L471:L478" si="86">J471*F471*I471</f>
        <v>887999.99999999953</v>
      </c>
      <c r="M471" s="21">
        <f>L471*$K$489/$L$489</f>
        <v>895110.64734285546</v>
      </c>
      <c r="N471" s="1098" t="s">
        <v>108</v>
      </c>
      <c r="O471" s="14"/>
      <c r="R471" s="18" t="str">
        <f t="shared" ref="R471:R488" si="87">B471</f>
        <v>Amtola O/H Feeder</v>
      </c>
      <c r="S471" s="2672">
        <f t="shared" ref="S471:S488" si="88">M471</f>
        <v>895110.64734285546</v>
      </c>
      <c r="T471" s="2672">
        <v>1426015.7648106485</v>
      </c>
      <c r="U471" s="33">
        <f t="shared" ref="U471:U488" si="89">S471-T471</f>
        <v>-530905.11746779305</v>
      </c>
      <c r="V471" s="1104">
        <f t="shared" ref="V471:V488" si="90">U471/T471*100</f>
        <v>-37.229961306794429</v>
      </c>
      <c r="W471" s="33" t="str">
        <f t="shared" ref="W471:W488" si="91">IF(V471&gt;40,"FAULT",IF(V471&lt;-40,"CHECK","OK"))</f>
        <v>OK</v>
      </c>
    </row>
    <row r="472" spans="1:23" ht="15.75" customHeight="1" x14ac:dyDescent="0.3">
      <c r="A472" s="519">
        <v>2</v>
      </c>
      <c r="B472" s="98" t="s">
        <v>2275</v>
      </c>
      <c r="C472" s="72">
        <v>11</v>
      </c>
      <c r="D472" s="946" t="s">
        <v>108</v>
      </c>
      <c r="E472" s="1145">
        <v>130</v>
      </c>
      <c r="F472" s="3">
        <v>1</v>
      </c>
      <c r="G472" s="2220">
        <v>63.9</v>
      </c>
      <c r="H472" s="2220">
        <v>69.099999999999994</v>
      </c>
      <c r="I472" s="19">
        <f t="shared" si="85"/>
        <v>5.1999999999999957</v>
      </c>
      <c r="J472" s="507">
        <v>40000</v>
      </c>
      <c r="K472" s="581"/>
      <c r="L472" s="21">
        <f t="shared" si="86"/>
        <v>207999.99999999983</v>
      </c>
      <c r="M472" s="21">
        <f t="shared" ref="M472:M488" si="92">L472*$K$489/$L$489</f>
        <v>209665.55703526337</v>
      </c>
      <c r="N472" s="71" t="s">
        <v>108</v>
      </c>
      <c r="O472" s="14"/>
      <c r="R472" s="18" t="str">
        <f t="shared" si="87"/>
        <v>Police Telecom</v>
      </c>
      <c r="S472" s="2672">
        <f t="shared" si="88"/>
        <v>209665.55703526337</v>
      </c>
      <c r="T472" s="2672">
        <v>202559.05750151264</v>
      </c>
      <c r="U472" s="33">
        <f t="shared" si="89"/>
        <v>7106.499533750728</v>
      </c>
      <c r="V472" s="1104">
        <f t="shared" si="90"/>
        <v>3.5083593009400031</v>
      </c>
      <c r="W472" s="33" t="str">
        <f t="shared" si="91"/>
        <v>OK</v>
      </c>
    </row>
    <row r="473" spans="1:23" ht="15.75" customHeight="1" x14ac:dyDescent="0.3">
      <c r="A473" s="519">
        <v>3</v>
      </c>
      <c r="B473" s="98" t="s">
        <v>2276</v>
      </c>
      <c r="C473" s="72">
        <v>11</v>
      </c>
      <c r="D473" s="946" t="s">
        <v>108</v>
      </c>
      <c r="E473" s="1145">
        <v>177</v>
      </c>
      <c r="F473" s="3">
        <v>1</v>
      </c>
      <c r="G473" s="2220">
        <v>263.8</v>
      </c>
      <c r="H473" s="2220">
        <v>284.10000000000002</v>
      </c>
      <c r="I473" s="19">
        <f t="shared" si="85"/>
        <v>20.300000000000011</v>
      </c>
      <c r="J473" s="507">
        <v>40000</v>
      </c>
      <c r="K473" s="581"/>
      <c r="L473" s="21">
        <f t="shared" si="86"/>
        <v>812000.00000000047</v>
      </c>
      <c r="M473" s="21">
        <f t="shared" si="92"/>
        <v>818502.07842612546</v>
      </c>
      <c r="N473" s="71" t="s">
        <v>108</v>
      </c>
      <c r="O473" s="14"/>
      <c r="R473" s="18" t="str">
        <f t="shared" si="87"/>
        <v>Railway Colony O/H</v>
      </c>
      <c r="S473" s="2671">
        <f t="shared" si="88"/>
        <v>818502.07842612546</v>
      </c>
      <c r="T473" s="2671">
        <v>866952.76610647433</v>
      </c>
      <c r="U473" s="33">
        <f t="shared" si="89"/>
        <v>-48450.68768034887</v>
      </c>
      <c r="V473" s="1104">
        <f t="shared" si="90"/>
        <v>-5.5886190775932567</v>
      </c>
      <c r="W473" s="33" t="str">
        <f t="shared" si="91"/>
        <v>OK</v>
      </c>
    </row>
    <row r="474" spans="1:23" ht="15.75" customHeight="1" x14ac:dyDescent="0.3">
      <c r="A474" s="519">
        <v>4</v>
      </c>
      <c r="B474" s="98" t="s">
        <v>2277</v>
      </c>
      <c r="C474" s="72">
        <v>11</v>
      </c>
      <c r="D474" s="946" t="s">
        <v>108</v>
      </c>
      <c r="E474" s="1145">
        <v>12</v>
      </c>
      <c r="F474" s="3">
        <v>1</v>
      </c>
      <c r="G474" s="2220">
        <v>672.9</v>
      </c>
      <c r="H474" s="2220">
        <v>704.5</v>
      </c>
      <c r="I474" s="19">
        <f t="shared" si="85"/>
        <v>31.600000000000023</v>
      </c>
      <c r="J474" s="507">
        <v>40000</v>
      </c>
      <c r="K474" s="581"/>
      <c r="L474" s="21">
        <f t="shared" si="86"/>
        <v>1264000.0000000009</v>
      </c>
      <c r="M474" s="21">
        <f t="shared" si="92"/>
        <v>1274121.4619835257</v>
      </c>
      <c r="N474" s="71" t="s">
        <v>108</v>
      </c>
      <c r="O474" s="14"/>
      <c r="R474" s="18" t="str">
        <f t="shared" si="87"/>
        <v>Shahjahanpur O/H Feeder</v>
      </c>
      <c r="S474" s="2672">
        <f t="shared" si="88"/>
        <v>1274121.4619835257</v>
      </c>
      <c r="T474" s="2672">
        <v>2264610.2628669105</v>
      </c>
      <c r="U474" s="33">
        <f t="shared" si="89"/>
        <v>-990488.80088338489</v>
      </c>
      <c r="V474" s="1104">
        <f t="shared" si="90"/>
        <v>-43.737715805873975</v>
      </c>
      <c r="W474" s="33" t="str">
        <f t="shared" si="91"/>
        <v>CHECK</v>
      </c>
    </row>
    <row r="475" spans="1:23" ht="15.75" customHeight="1" x14ac:dyDescent="0.3">
      <c r="A475" s="519">
        <v>5</v>
      </c>
      <c r="B475" s="98" t="s">
        <v>4679</v>
      </c>
      <c r="C475" s="72">
        <v>11</v>
      </c>
      <c r="D475" s="946"/>
      <c r="E475" s="1145">
        <v>96</v>
      </c>
      <c r="F475" s="3">
        <v>1</v>
      </c>
      <c r="G475" s="2220">
        <v>42.3</v>
      </c>
      <c r="H475" s="2220">
        <v>52</v>
      </c>
      <c r="I475" s="19">
        <f t="shared" si="85"/>
        <v>9.7000000000000028</v>
      </c>
      <c r="J475" s="507">
        <v>40000</v>
      </c>
      <c r="K475" s="581"/>
      <c r="L475" s="21">
        <f t="shared" si="86"/>
        <v>388000.00000000012</v>
      </c>
      <c r="M475" s="21">
        <f t="shared" si="92"/>
        <v>391106.90446962637</v>
      </c>
      <c r="N475" s="71" t="s">
        <v>82</v>
      </c>
      <c r="O475" s="14"/>
      <c r="R475" s="18" t="str">
        <f t="shared" si="87"/>
        <v>11 KV Majar Feeder</v>
      </c>
      <c r="S475" s="2673">
        <f t="shared" si="88"/>
        <v>391106.90446962637</v>
      </c>
      <c r="T475" s="2673">
        <v>417271.65845311596</v>
      </c>
      <c r="U475" s="33">
        <f t="shared" si="89"/>
        <v>-26164.753983489587</v>
      </c>
      <c r="V475" s="1104">
        <f t="shared" si="90"/>
        <v>-6.2704364059821289</v>
      </c>
      <c r="W475" s="33" t="str">
        <f t="shared" si="91"/>
        <v>OK</v>
      </c>
    </row>
    <row r="476" spans="1:23" ht="15.75" customHeight="1" x14ac:dyDescent="0.3">
      <c r="A476" s="519">
        <v>7</v>
      </c>
      <c r="B476" s="98" t="s">
        <v>2278</v>
      </c>
      <c r="C476" s="72">
        <v>11</v>
      </c>
      <c r="D476" s="946"/>
      <c r="E476" s="1145">
        <v>11</v>
      </c>
      <c r="F476" s="3">
        <v>1</v>
      </c>
      <c r="G476" s="2220">
        <v>0</v>
      </c>
      <c r="H476" s="2220">
        <v>0</v>
      </c>
      <c r="I476" s="19">
        <f t="shared" si="85"/>
        <v>0</v>
      </c>
      <c r="J476" s="507">
        <v>40000</v>
      </c>
      <c r="K476" s="581"/>
      <c r="L476" s="21">
        <f t="shared" si="86"/>
        <v>0</v>
      </c>
      <c r="M476" s="21">
        <f t="shared" si="92"/>
        <v>0</v>
      </c>
      <c r="N476" s="71"/>
      <c r="O476" s="14"/>
      <c r="R476" s="18" t="str">
        <f t="shared" si="87"/>
        <v>11 kV Feeder-6</v>
      </c>
      <c r="S476" s="2672">
        <f t="shared" si="88"/>
        <v>0</v>
      </c>
      <c r="T476" s="2672">
        <v>0</v>
      </c>
      <c r="U476" s="33">
        <f t="shared" si="89"/>
        <v>0</v>
      </c>
      <c r="V476" s="1104" t="e">
        <f t="shared" si="90"/>
        <v>#DIV/0!</v>
      </c>
      <c r="W476" s="33" t="e">
        <f t="shared" si="91"/>
        <v>#DIV/0!</v>
      </c>
    </row>
    <row r="477" spans="1:23" ht="15.75" customHeight="1" x14ac:dyDescent="0.3">
      <c r="A477" s="519">
        <v>8</v>
      </c>
      <c r="B477" s="98" t="s">
        <v>2279</v>
      </c>
      <c r="C477" s="72">
        <v>11</v>
      </c>
      <c r="D477" s="946" t="s">
        <v>108</v>
      </c>
      <c r="E477" s="1145">
        <v>107</v>
      </c>
      <c r="F477" s="3">
        <v>1</v>
      </c>
      <c r="G477" s="2220">
        <v>318.7</v>
      </c>
      <c r="H477" s="2220">
        <v>330.7</v>
      </c>
      <c r="I477" s="19">
        <f t="shared" si="85"/>
        <v>12</v>
      </c>
      <c r="J477" s="507">
        <v>40000</v>
      </c>
      <c r="K477" s="581"/>
      <c r="L477" s="21">
        <f t="shared" si="86"/>
        <v>480000</v>
      </c>
      <c r="M477" s="21">
        <f t="shared" si="92"/>
        <v>483843.5931583005</v>
      </c>
      <c r="N477" s="71" t="s">
        <v>108</v>
      </c>
      <c r="O477" s="14"/>
      <c r="R477" s="18" t="str">
        <f t="shared" si="87"/>
        <v>Momenbagh O/H</v>
      </c>
      <c r="S477" s="2672">
        <f t="shared" si="88"/>
        <v>483843.5931583005</v>
      </c>
      <c r="T477" s="2672">
        <v>563114.1798542043</v>
      </c>
      <c r="U477" s="33">
        <f t="shared" si="89"/>
        <v>-79270.586695903796</v>
      </c>
      <c r="V477" s="1104">
        <f t="shared" si="90"/>
        <v>-14.077178222794481</v>
      </c>
      <c r="W477" s="33" t="str">
        <f t="shared" si="91"/>
        <v>OK</v>
      </c>
    </row>
    <row r="478" spans="1:23" ht="15.75" customHeight="1" x14ac:dyDescent="0.3">
      <c r="A478" s="519">
        <v>9</v>
      </c>
      <c r="B478" s="98" t="s">
        <v>2280</v>
      </c>
      <c r="C478" s="72">
        <v>11</v>
      </c>
      <c r="D478" s="946"/>
      <c r="E478" s="1145">
        <v>179</v>
      </c>
      <c r="F478" s="3">
        <v>1</v>
      </c>
      <c r="G478" s="2220">
        <v>0</v>
      </c>
      <c r="H478" s="2220">
        <v>0</v>
      </c>
      <c r="I478" s="19">
        <f t="shared" si="85"/>
        <v>0</v>
      </c>
      <c r="J478" s="507">
        <v>40000</v>
      </c>
      <c r="K478" s="581"/>
      <c r="L478" s="21">
        <f t="shared" si="86"/>
        <v>0</v>
      </c>
      <c r="M478" s="21">
        <f t="shared" si="92"/>
        <v>0</v>
      </c>
      <c r="N478" s="71"/>
      <c r="O478" s="14"/>
      <c r="R478" s="18" t="str">
        <f t="shared" si="87"/>
        <v>11 kV Feeder-8</v>
      </c>
      <c r="S478" s="2672">
        <f t="shared" si="88"/>
        <v>0</v>
      </c>
      <c r="T478" s="2672">
        <v>0</v>
      </c>
      <c r="U478" s="33">
        <f t="shared" si="89"/>
        <v>0</v>
      </c>
      <c r="V478" s="1104" t="e">
        <f t="shared" si="90"/>
        <v>#DIV/0!</v>
      </c>
      <c r="W478" s="33" t="e">
        <f t="shared" si="91"/>
        <v>#DIV/0!</v>
      </c>
    </row>
    <row r="479" spans="1:23" ht="15.75" customHeight="1" x14ac:dyDescent="0.3">
      <c r="A479" s="519">
        <v>11</v>
      </c>
      <c r="B479" s="98" t="s">
        <v>2281</v>
      </c>
      <c r="C479" s="72">
        <v>11</v>
      </c>
      <c r="D479" s="946" t="s">
        <v>108</v>
      </c>
      <c r="E479" s="1145">
        <v>169</v>
      </c>
      <c r="F479" s="3">
        <v>1</v>
      </c>
      <c r="G479" s="2220">
        <v>207.3</v>
      </c>
      <c r="H479" s="2220">
        <v>215.5</v>
      </c>
      <c r="I479" s="19">
        <f t="shared" si="85"/>
        <v>8.1999999999999886</v>
      </c>
      <c r="J479" s="507">
        <v>40000</v>
      </c>
      <c r="K479" s="581"/>
      <c r="L479" s="21">
        <f t="shared" ref="L479:L488" si="93">J479*F479*I479</f>
        <v>327999.99999999953</v>
      </c>
      <c r="M479" s="21">
        <f t="shared" si="92"/>
        <v>330626.45532483823</v>
      </c>
      <c r="N479" s="71" t="s">
        <v>108</v>
      </c>
      <c r="O479" s="14"/>
      <c r="R479" s="18" t="str">
        <f t="shared" si="87"/>
        <v>11 kV Uttara Bank Goli  Feeder-9</v>
      </c>
      <c r="S479" s="2672">
        <f t="shared" si="88"/>
        <v>330626.45532483823</v>
      </c>
      <c r="T479" s="2672">
        <v>352452.76005263272</v>
      </c>
      <c r="U479" s="33">
        <f t="shared" si="89"/>
        <v>-21826.304727794486</v>
      </c>
      <c r="V479" s="1104">
        <f t="shared" si="90"/>
        <v>-6.19268940454179</v>
      </c>
      <c r="W479" s="33" t="str">
        <f t="shared" si="91"/>
        <v>OK</v>
      </c>
    </row>
    <row r="480" spans="1:23" ht="15.75" customHeight="1" x14ac:dyDescent="0.3">
      <c r="A480" s="519">
        <v>12</v>
      </c>
      <c r="B480" s="98" t="s">
        <v>2282</v>
      </c>
      <c r="C480" s="72">
        <v>11</v>
      </c>
      <c r="D480" s="946" t="s">
        <v>108</v>
      </c>
      <c r="E480" s="1145">
        <v>49</v>
      </c>
      <c r="F480" s="3">
        <v>1</v>
      </c>
      <c r="G480" s="2220">
        <v>220.6</v>
      </c>
      <c r="H480" s="2220">
        <v>274.3</v>
      </c>
      <c r="I480" s="19">
        <f t="shared" si="85"/>
        <v>53.700000000000017</v>
      </c>
      <c r="J480" s="507">
        <v>40000</v>
      </c>
      <c r="K480" s="581"/>
      <c r="L480" s="21">
        <f t="shared" si="93"/>
        <v>2148000.0000000005</v>
      </c>
      <c r="M480" s="21">
        <f t="shared" si="92"/>
        <v>2165200.0793833951</v>
      </c>
      <c r="N480" s="71" t="s">
        <v>108</v>
      </c>
      <c r="O480" s="14"/>
      <c r="R480" s="18" t="str">
        <f t="shared" si="87"/>
        <v>11 kV Baraka O/H Feeder-10</v>
      </c>
      <c r="S480" s="2672">
        <f t="shared" si="88"/>
        <v>2165200.0793833951</v>
      </c>
      <c r="T480" s="2672">
        <v>449681.10765335785</v>
      </c>
      <c r="U480" s="33">
        <f t="shared" si="89"/>
        <v>1715518.9717300374</v>
      </c>
      <c r="V480" s="1104">
        <f t="shared" si="90"/>
        <v>381.49678572942543</v>
      </c>
      <c r="W480" s="33" t="str">
        <f t="shared" si="91"/>
        <v>FAULT</v>
      </c>
    </row>
    <row r="481" spans="1:23" ht="15.75" customHeight="1" x14ac:dyDescent="0.3">
      <c r="A481" s="519">
        <v>13</v>
      </c>
      <c r="B481" s="98" t="s">
        <v>2283</v>
      </c>
      <c r="C481" s="72">
        <v>11</v>
      </c>
      <c r="D481" s="946"/>
      <c r="E481" s="1145">
        <v>92</v>
      </c>
      <c r="F481" s="3">
        <v>1</v>
      </c>
      <c r="G481" s="2220">
        <v>0</v>
      </c>
      <c r="H481" s="2220">
        <v>0</v>
      </c>
      <c r="I481" s="19">
        <f t="shared" si="85"/>
        <v>0</v>
      </c>
      <c r="J481" s="507">
        <v>40000</v>
      </c>
      <c r="K481" s="581"/>
      <c r="L481" s="21">
        <f t="shared" si="93"/>
        <v>0</v>
      </c>
      <c r="M481" s="21">
        <f t="shared" si="92"/>
        <v>0</v>
      </c>
      <c r="N481" s="71"/>
      <c r="O481" s="14"/>
      <c r="R481" s="18" t="str">
        <f t="shared" si="87"/>
        <v>11 kV Feeder-11</v>
      </c>
      <c r="S481" s="2672">
        <f t="shared" si="88"/>
        <v>0</v>
      </c>
      <c r="T481" s="2672">
        <v>0</v>
      </c>
      <c r="U481" s="33">
        <f t="shared" si="89"/>
        <v>0</v>
      </c>
      <c r="V481" s="1104" t="e">
        <f t="shared" si="90"/>
        <v>#DIV/0!</v>
      </c>
      <c r="W481" s="33" t="e">
        <f t="shared" si="91"/>
        <v>#DIV/0!</v>
      </c>
    </row>
    <row r="482" spans="1:23" ht="15.75" customHeight="1" x14ac:dyDescent="0.3">
      <c r="A482" s="519">
        <v>14</v>
      </c>
      <c r="B482" s="98" t="s">
        <v>2284</v>
      </c>
      <c r="C482" s="72">
        <v>11</v>
      </c>
      <c r="D482" s="946" t="s">
        <v>82</v>
      </c>
      <c r="E482" s="1145">
        <v>150</v>
      </c>
      <c r="F482" s="3">
        <v>1</v>
      </c>
      <c r="G482" s="2220">
        <v>59.2</v>
      </c>
      <c r="H482" s="2220">
        <v>64.400000000000006</v>
      </c>
      <c r="I482" s="19">
        <f t="shared" si="85"/>
        <v>5.2000000000000028</v>
      </c>
      <c r="J482" s="507">
        <v>40000</v>
      </c>
      <c r="K482" s="581"/>
      <c r="L482" s="21">
        <f t="shared" si="93"/>
        <v>208000.00000000012</v>
      </c>
      <c r="M482" s="21">
        <f t="shared" si="92"/>
        <v>209665.55703526369</v>
      </c>
      <c r="N482" s="1098" t="s">
        <v>82</v>
      </c>
      <c r="O482" s="14"/>
      <c r="R482" s="18" t="str">
        <f t="shared" si="87"/>
        <v>Dhaka Railway</v>
      </c>
      <c r="S482" s="2672">
        <f t="shared" si="88"/>
        <v>209665.55703526369</v>
      </c>
      <c r="T482" s="2672">
        <v>230917.32555172453</v>
      </c>
      <c r="U482" s="33">
        <f t="shared" si="89"/>
        <v>-21251.768516460841</v>
      </c>
      <c r="V482" s="1104">
        <f t="shared" si="90"/>
        <v>-9.2031935956665727</v>
      </c>
      <c r="W482" s="33" t="str">
        <f t="shared" si="91"/>
        <v>OK</v>
      </c>
    </row>
    <row r="483" spans="1:23" ht="15.75" customHeight="1" x14ac:dyDescent="0.3">
      <c r="A483" s="519">
        <v>15</v>
      </c>
      <c r="B483" s="98" t="s">
        <v>4680</v>
      </c>
      <c r="C483" s="72">
        <v>11</v>
      </c>
      <c r="D483" s="946"/>
      <c r="E483" s="1145">
        <v>91</v>
      </c>
      <c r="F483" s="3">
        <v>1</v>
      </c>
      <c r="G483" s="2220">
        <v>155</v>
      </c>
      <c r="H483" s="2220">
        <v>193.9</v>
      </c>
      <c r="I483" s="19">
        <f t="shared" si="85"/>
        <v>38.900000000000006</v>
      </c>
      <c r="J483" s="507">
        <v>40000</v>
      </c>
      <c r="K483" s="581"/>
      <c r="L483" s="21">
        <f t="shared" si="93"/>
        <v>1556000.0000000002</v>
      </c>
      <c r="M483" s="21">
        <f t="shared" si="92"/>
        <v>1568459.6478214911</v>
      </c>
      <c r="N483" s="1098" t="s">
        <v>82</v>
      </c>
      <c r="O483" s="14"/>
      <c r="R483" s="18" t="str">
        <f t="shared" si="87"/>
        <v>Jasimuddin Feeder-13</v>
      </c>
      <c r="S483" s="2672">
        <f t="shared" si="88"/>
        <v>1568459.6478214911</v>
      </c>
      <c r="T483" s="2672">
        <v>1713649.6264627969</v>
      </c>
      <c r="U483" s="33">
        <f t="shared" si="89"/>
        <v>-145189.97864130582</v>
      </c>
      <c r="V483" s="1104">
        <f t="shared" si="90"/>
        <v>-8.4725591742459887</v>
      </c>
      <c r="W483" s="33" t="str">
        <f t="shared" si="91"/>
        <v>OK</v>
      </c>
    </row>
    <row r="484" spans="1:23" ht="15.75" customHeight="1" x14ac:dyDescent="0.3">
      <c r="A484" s="519">
        <v>16</v>
      </c>
      <c r="B484" s="98" t="s">
        <v>4681</v>
      </c>
      <c r="C484" s="72">
        <v>11</v>
      </c>
      <c r="D484" s="946"/>
      <c r="E484" s="1145">
        <v>18</v>
      </c>
      <c r="F484" s="3">
        <v>1</v>
      </c>
      <c r="G484" s="2220">
        <v>69</v>
      </c>
      <c r="H484" s="2220">
        <v>84.6</v>
      </c>
      <c r="I484" s="19">
        <f t="shared" si="85"/>
        <v>15.599999999999994</v>
      </c>
      <c r="J484" s="507">
        <v>40000</v>
      </c>
      <c r="K484" s="581"/>
      <c r="L484" s="21">
        <f t="shared" si="93"/>
        <v>623999.99999999977</v>
      </c>
      <c r="M484" s="21">
        <f t="shared" si="92"/>
        <v>628996.67110579042</v>
      </c>
      <c r="N484" s="1098" t="s">
        <v>82</v>
      </c>
      <c r="O484" s="14"/>
      <c r="R484" s="18" t="str">
        <f t="shared" si="87"/>
        <v>Police Box Feeder-14</v>
      </c>
      <c r="S484" s="2672">
        <f t="shared" si="88"/>
        <v>628996.67110579042</v>
      </c>
      <c r="T484" s="2672">
        <v>656291.34630490106</v>
      </c>
      <c r="U484" s="33">
        <f t="shared" si="89"/>
        <v>-27294.675199110643</v>
      </c>
      <c r="V484" s="1104">
        <f t="shared" si="90"/>
        <v>-4.1589265732036687</v>
      </c>
      <c r="W484" s="33" t="str">
        <f t="shared" si="91"/>
        <v>OK</v>
      </c>
    </row>
    <row r="485" spans="1:23" ht="15.75" customHeight="1" x14ac:dyDescent="0.3">
      <c r="A485" s="519">
        <v>17</v>
      </c>
      <c r="B485" s="98" t="s">
        <v>2285</v>
      </c>
      <c r="C485" s="72">
        <v>11</v>
      </c>
      <c r="D485" s="946"/>
      <c r="E485" s="1145">
        <v>171</v>
      </c>
      <c r="F485" s="3">
        <v>1</v>
      </c>
      <c r="G485" s="2220">
        <v>0</v>
      </c>
      <c r="H485" s="2220">
        <v>0</v>
      </c>
      <c r="I485" s="19">
        <f t="shared" si="85"/>
        <v>0</v>
      </c>
      <c r="J485" s="507">
        <v>40000</v>
      </c>
      <c r="K485" s="581"/>
      <c r="L485" s="21">
        <f t="shared" si="93"/>
        <v>0</v>
      </c>
      <c r="M485" s="21">
        <f t="shared" si="92"/>
        <v>0</v>
      </c>
      <c r="N485" s="71"/>
      <c r="O485" s="14"/>
      <c r="R485" s="18" t="str">
        <f t="shared" si="87"/>
        <v>11 kV Feeder-15</v>
      </c>
      <c r="S485" s="2672">
        <f t="shared" si="88"/>
        <v>0</v>
      </c>
      <c r="T485" s="2672">
        <v>0</v>
      </c>
      <c r="U485" s="33">
        <f t="shared" si="89"/>
        <v>0</v>
      </c>
      <c r="V485" s="1104" t="e">
        <f t="shared" si="90"/>
        <v>#DIV/0!</v>
      </c>
      <c r="W485" s="33" t="e">
        <f t="shared" si="91"/>
        <v>#DIV/0!</v>
      </c>
    </row>
    <row r="486" spans="1:23" ht="15.75" customHeight="1" x14ac:dyDescent="0.3">
      <c r="A486" s="519">
        <v>18</v>
      </c>
      <c r="B486" s="98" t="s">
        <v>2286</v>
      </c>
      <c r="C486" s="72">
        <v>11</v>
      </c>
      <c r="D486" s="946"/>
      <c r="E486" s="1145">
        <v>204</v>
      </c>
      <c r="F486" s="3">
        <v>1</v>
      </c>
      <c r="G486" s="2220">
        <v>0</v>
      </c>
      <c r="H486" s="2220">
        <v>0</v>
      </c>
      <c r="I486" s="19">
        <f t="shared" si="85"/>
        <v>0</v>
      </c>
      <c r="J486" s="507">
        <v>40000</v>
      </c>
      <c r="K486" s="581"/>
      <c r="L486" s="21">
        <f t="shared" si="93"/>
        <v>0</v>
      </c>
      <c r="M486" s="21">
        <f t="shared" si="92"/>
        <v>0</v>
      </c>
      <c r="N486" s="71"/>
      <c r="O486" s="14"/>
      <c r="R486" s="18" t="str">
        <f t="shared" si="87"/>
        <v>11 kV Feeder-16</v>
      </c>
      <c r="S486" s="2672">
        <f t="shared" si="88"/>
        <v>0</v>
      </c>
      <c r="T486" s="2672">
        <v>0</v>
      </c>
      <c r="U486" s="33">
        <f t="shared" si="89"/>
        <v>0</v>
      </c>
      <c r="V486" s="1104" t="e">
        <f t="shared" si="90"/>
        <v>#DIV/0!</v>
      </c>
      <c r="W486" s="33" t="e">
        <f t="shared" si="91"/>
        <v>#DIV/0!</v>
      </c>
    </row>
    <row r="487" spans="1:23" ht="15.75" customHeight="1" x14ac:dyDescent="0.3">
      <c r="A487" s="519">
        <v>19</v>
      </c>
      <c r="B487" s="98" t="s">
        <v>2287</v>
      </c>
      <c r="C487" s="72">
        <v>0.41499999999999998</v>
      </c>
      <c r="D487" s="946"/>
      <c r="E487" s="1145" t="s">
        <v>2288</v>
      </c>
      <c r="F487" s="3">
        <v>1</v>
      </c>
      <c r="G487" s="2220">
        <v>902.28</v>
      </c>
      <c r="H487" s="2220">
        <v>948.92</v>
      </c>
      <c r="I487" s="19">
        <f t="shared" si="85"/>
        <v>46.639999999999986</v>
      </c>
      <c r="J487" s="507">
        <v>100</v>
      </c>
      <c r="K487" s="581"/>
      <c r="L487" s="21">
        <f t="shared" si="93"/>
        <v>4663.9999999999982</v>
      </c>
      <c r="M487" s="21">
        <f t="shared" si="92"/>
        <v>4701.3469135214855</v>
      </c>
      <c r="N487" s="71" t="s">
        <v>108</v>
      </c>
      <c r="O487" s="14"/>
      <c r="R487" s="18" t="str">
        <f t="shared" si="87"/>
        <v>Auxiliary -1 (AT-1 )</v>
      </c>
      <c r="S487" s="2672">
        <f t="shared" si="88"/>
        <v>4701.3469135214855</v>
      </c>
      <c r="T487" s="2672">
        <v>8715.1034490025777</v>
      </c>
      <c r="U487" s="33">
        <f t="shared" si="89"/>
        <v>-4013.7565354810922</v>
      </c>
      <c r="V487" s="1104">
        <f t="shared" si="90"/>
        <v>-46.055179482011276</v>
      </c>
      <c r="W487" s="33" t="str">
        <f t="shared" si="91"/>
        <v>CHECK</v>
      </c>
    </row>
    <row r="488" spans="1:23" ht="15.75" customHeight="1" x14ac:dyDescent="0.3">
      <c r="A488" s="519">
        <v>20</v>
      </c>
      <c r="B488" s="98" t="s">
        <v>2289</v>
      </c>
      <c r="C488" s="72">
        <v>0.41499999999999998</v>
      </c>
      <c r="D488" s="947"/>
      <c r="E488" s="1145" t="s">
        <v>2290</v>
      </c>
      <c r="F488" s="3">
        <v>1</v>
      </c>
      <c r="G488" s="2220">
        <v>119.59</v>
      </c>
      <c r="H488" s="2220">
        <v>119.59</v>
      </c>
      <c r="I488" s="19">
        <f t="shared" si="85"/>
        <v>0</v>
      </c>
      <c r="J488" s="507">
        <v>100</v>
      </c>
      <c r="K488" s="581"/>
      <c r="L488" s="21">
        <f t="shared" si="93"/>
        <v>0</v>
      </c>
      <c r="M488" s="21">
        <f t="shared" si="92"/>
        <v>0</v>
      </c>
      <c r="N488" s="71" t="s">
        <v>108</v>
      </c>
      <c r="O488" s="14"/>
      <c r="R488" s="18" t="str">
        <f t="shared" si="87"/>
        <v>Auxiliary -1 (AT-2 )</v>
      </c>
      <c r="S488" s="2672">
        <f t="shared" si="88"/>
        <v>0</v>
      </c>
      <c r="T488" s="2672">
        <v>0</v>
      </c>
      <c r="U488" s="33">
        <f t="shared" si="89"/>
        <v>0</v>
      </c>
      <c r="V488" s="1104" t="e">
        <f t="shared" si="90"/>
        <v>#DIV/0!</v>
      </c>
      <c r="W488" s="33" t="e">
        <f t="shared" si="91"/>
        <v>#DIV/0!</v>
      </c>
    </row>
    <row r="489" spans="1:23" ht="27.6" x14ac:dyDescent="0.3">
      <c r="A489" s="524"/>
      <c r="B489" s="94"/>
      <c r="C489" s="88"/>
      <c r="D489" s="88"/>
      <c r="E489" s="949"/>
      <c r="F489" s="659"/>
      <c r="G489" s="37"/>
      <c r="H489" s="37"/>
      <c r="I489" s="37"/>
      <c r="J489" s="52" t="s">
        <v>38</v>
      </c>
      <c r="K489" s="42">
        <f>K469</f>
        <v>8979999.9999999963</v>
      </c>
      <c r="L489" s="42">
        <f>SUM(L471:L488)</f>
        <v>8908664</v>
      </c>
      <c r="M489" s="42">
        <f>SUM(M471:M488)</f>
        <v>8979999.9999999981</v>
      </c>
      <c r="N489" s="82">
        <f>(M489-L489)/L489*100</f>
        <v>0.80074857464596427</v>
      </c>
      <c r="O489" s="28"/>
    </row>
    <row r="491" spans="1:23" ht="15.6" x14ac:dyDescent="0.3">
      <c r="A491" s="511"/>
      <c r="B491" s="523"/>
      <c r="C491" s="520"/>
      <c r="D491" s="596"/>
      <c r="F491" s="3107" t="s">
        <v>815</v>
      </c>
      <c r="G491" s="3108"/>
      <c r="H491" s="3109"/>
      <c r="I491" s="555" t="s">
        <v>14</v>
      </c>
      <c r="J491" s="511"/>
      <c r="L491" s="511"/>
      <c r="M491" s="511"/>
      <c r="N491" s="520"/>
      <c r="O491" s="511"/>
    </row>
    <row r="492" spans="1:23" ht="15.6" x14ac:dyDescent="0.3">
      <c r="A492" s="511"/>
      <c r="B492" s="523"/>
      <c r="C492" s="520"/>
      <c r="D492" s="596"/>
      <c r="F492" s="77" t="s">
        <v>108</v>
      </c>
      <c r="G492" s="3298" t="s">
        <v>4068</v>
      </c>
      <c r="H492" s="3298"/>
      <c r="I492" s="1643">
        <f>SUM(M471:M474,M477,M479:M480,M487:M488)</f>
        <v>6181771.2195678251</v>
      </c>
      <c r="J492" s="511"/>
      <c r="L492" s="511"/>
      <c r="M492" s="511"/>
      <c r="N492" s="520"/>
      <c r="O492" s="511"/>
    </row>
    <row r="493" spans="1:23" ht="15.6" x14ac:dyDescent="0.3">
      <c r="A493" s="511"/>
      <c r="B493" s="523"/>
      <c r="C493" s="520"/>
      <c r="D493" s="596"/>
      <c r="F493" s="77" t="s">
        <v>82</v>
      </c>
      <c r="G493" s="3298" t="s">
        <v>4068</v>
      </c>
      <c r="H493" s="3298"/>
      <c r="I493" s="1643">
        <f>M482+M475+M483+M484</f>
        <v>2798228.7804321717</v>
      </c>
      <c r="J493" s="511"/>
      <c r="L493" s="511"/>
      <c r="M493" s="511"/>
      <c r="N493" s="520"/>
      <c r="O493" s="511" t="s">
        <v>222</v>
      </c>
    </row>
    <row r="494" spans="1:23" ht="15.6" x14ac:dyDescent="0.3">
      <c r="A494" s="511"/>
      <c r="B494" s="523"/>
      <c r="C494" s="520"/>
      <c r="D494" s="596"/>
      <c r="F494" s="77"/>
      <c r="G494" s="3298"/>
      <c r="H494" s="3298"/>
      <c r="I494" s="530"/>
      <c r="J494" s="511"/>
      <c r="L494" s="511"/>
      <c r="M494" s="511"/>
      <c r="N494" s="520"/>
      <c r="O494" s="511"/>
    </row>
    <row r="495" spans="1:23" ht="15.6" x14ac:dyDescent="0.3">
      <c r="A495" s="511"/>
      <c r="B495" s="523"/>
      <c r="C495" s="520"/>
      <c r="D495" s="596"/>
      <c r="E495" s="1727"/>
      <c r="F495" s="77"/>
      <c r="G495" s="3298"/>
      <c r="H495" s="3298"/>
      <c r="I495" s="530"/>
      <c r="J495" s="511"/>
      <c r="L495" s="511"/>
      <c r="M495" s="511"/>
      <c r="N495" s="520"/>
      <c r="O495" s="511"/>
    </row>
    <row r="496" spans="1:23" ht="15.6" x14ac:dyDescent="0.3">
      <c r="F496" s="2728"/>
      <c r="G496" s="3298"/>
      <c r="H496" s="3298"/>
      <c r="I496" s="530"/>
      <c r="J496" s="511"/>
    </row>
    <row r="497" spans="1:23" ht="15.6" x14ac:dyDescent="0.3">
      <c r="A497" s="511"/>
      <c r="B497" s="523"/>
      <c r="C497" s="520"/>
      <c r="D497" s="596"/>
      <c r="F497" s="3175" t="s">
        <v>199</v>
      </c>
      <c r="G497" s="3176"/>
      <c r="H497" s="3177"/>
      <c r="I497" s="540">
        <f>SUM(I492:I496)</f>
        <v>8979999.9999999963</v>
      </c>
      <c r="J497" s="42">
        <f>I497-M489</f>
        <v>0</v>
      </c>
      <c r="L497" s="511"/>
      <c r="M497" s="511"/>
      <c r="N497" s="520"/>
      <c r="O497" s="511"/>
    </row>
    <row r="498" spans="1:23" x14ac:dyDescent="0.3">
      <c r="A498" s="511"/>
      <c r="B498" s="523"/>
      <c r="C498" s="520"/>
      <c r="D498" s="596"/>
      <c r="F498" s="528"/>
      <c r="G498" s="2214"/>
      <c r="H498" s="2214"/>
      <c r="I498" s="511"/>
      <c r="J498" s="511"/>
      <c r="L498" s="511"/>
      <c r="M498" s="511"/>
      <c r="N498" s="520"/>
      <c r="O498" s="511"/>
    </row>
    <row r="499" spans="1:23" x14ac:dyDescent="0.3">
      <c r="A499" s="511"/>
      <c r="B499" s="523"/>
      <c r="C499" s="520"/>
      <c r="D499" s="596"/>
      <c r="E499" s="1727"/>
      <c r="F499" s="528"/>
      <c r="G499" s="2214"/>
      <c r="H499" s="2214"/>
      <c r="I499" s="511"/>
      <c r="J499" s="511"/>
      <c r="K499" s="580"/>
      <c r="L499" s="511"/>
      <c r="M499" s="511"/>
      <c r="N499" s="520"/>
      <c r="O499" s="511"/>
    </row>
    <row r="500" spans="1:23" x14ac:dyDescent="0.3">
      <c r="A500" s="511"/>
      <c r="B500" s="523"/>
      <c r="C500" s="520"/>
      <c r="D500" s="596"/>
      <c r="E500" s="1727"/>
      <c r="F500" s="528"/>
      <c r="G500" s="2214"/>
      <c r="H500" s="2214"/>
      <c r="I500" s="511"/>
      <c r="J500" s="511"/>
      <c r="K500" s="580"/>
      <c r="L500" s="511"/>
      <c r="M500" s="511"/>
      <c r="N500" s="520"/>
      <c r="O500" s="511"/>
    </row>
    <row r="501" spans="1:23" x14ac:dyDescent="0.3">
      <c r="A501" s="511"/>
      <c r="B501" s="523"/>
      <c r="C501" s="520"/>
      <c r="D501" s="596"/>
      <c r="E501" s="1727"/>
      <c r="F501" s="528"/>
      <c r="G501" s="2214"/>
      <c r="H501" s="2214"/>
      <c r="I501" s="511"/>
      <c r="J501" s="511"/>
      <c r="K501" s="580"/>
      <c r="L501" s="511"/>
      <c r="M501" s="511"/>
      <c r="N501" s="520"/>
      <c r="O501" s="511"/>
    </row>
    <row r="502" spans="1:23" x14ac:dyDescent="0.3">
      <c r="A502" s="511"/>
      <c r="B502" s="520"/>
      <c r="C502" s="520"/>
      <c r="D502" s="596"/>
      <c r="E502" s="1727"/>
      <c r="F502" s="528"/>
      <c r="G502" s="2214"/>
      <c r="H502" s="2214"/>
      <c r="I502" s="511"/>
      <c r="J502" s="511"/>
      <c r="K502" s="580"/>
      <c r="L502" s="511"/>
      <c r="M502" s="511"/>
      <c r="N502" s="520"/>
      <c r="O502" s="511"/>
    </row>
    <row r="503" spans="1:23" x14ac:dyDescent="0.3">
      <c r="A503" s="511"/>
      <c r="B503" s="520"/>
      <c r="C503" s="520"/>
      <c r="D503" s="596"/>
      <c r="E503" s="1727"/>
      <c r="F503" s="528"/>
      <c r="G503" s="2214"/>
      <c r="H503" s="2214"/>
      <c r="I503" s="511"/>
      <c r="J503" s="511"/>
      <c r="K503" s="580"/>
      <c r="L503" s="511"/>
      <c r="M503" s="511"/>
      <c r="N503" s="520"/>
      <c r="O503" s="511"/>
    </row>
    <row r="504" spans="1:23" x14ac:dyDescent="0.3">
      <c r="A504" s="511"/>
      <c r="B504" s="523"/>
      <c r="C504" s="520"/>
      <c r="D504" s="596"/>
      <c r="E504" s="1727"/>
      <c r="F504" s="528"/>
      <c r="G504" s="2214"/>
      <c r="H504" s="2214"/>
      <c r="I504" s="511"/>
      <c r="J504" s="511"/>
      <c r="K504" s="580"/>
      <c r="L504" s="511"/>
      <c r="M504" s="511"/>
      <c r="N504" s="520"/>
      <c r="O504" s="511"/>
    </row>
    <row r="505" spans="1:23" x14ac:dyDescent="0.3">
      <c r="A505" s="511"/>
      <c r="B505" s="523"/>
      <c r="C505" s="520"/>
      <c r="D505" s="596"/>
      <c r="E505" s="1727"/>
      <c r="F505" s="528"/>
      <c r="G505" s="2214"/>
      <c r="H505" s="2214"/>
      <c r="I505" s="511"/>
      <c r="J505" s="511"/>
      <c r="K505" s="580"/>
      <c r="L505" s="511"/>
      <c r="M505" s="511"/>
      <c r="N505" s="520"/>
      <c r="O505" s="511"/>
    </row>
    <row r="506" spans="1:23" x14ac:dyDescent="0.3">
      <c r="A506" s="511"/>
      <c r="B506" s="523"/>
      <c r="C506" s="520"/>
      <c r="D506" s="596"/>
      <c r="E506" s="1727"/>
      <c r="F506" s="528"/>
      <c r="G506" s="2214"/>
      <c r="H506" s="2214"/>
      <c r="I506" s="511"/>
      <c r="J506" s="511"/>
      <c r="K506" s="580"/>
      <c r="L506" s="511"/>
      <c r="M506" s="511"/>
      <c r="N506" s="520"/>
      <c r="O506" s="511"/>
      <c r="S506" s="2674"/>
      <c r="T506" s="2674"/>
    </row>
    <row r="507" spans="1:23" ht="24.6" x14ac:dyDescent="0.3">
      <c r="A507" s="27"/>
      <c r="B507" s="3128"/>
      <c r="C507" s="3128"/>
      <c r="D507" s="3128"/>
      <c r="E507" s="3128"/>
      <c r="F507" s="3128"/>
      <c r="G507" s="3128"/>
      <c r="H507" s="3128"/>
      <c r="I507" s="3128"/>
      <c r="J507" s="3128"/>
      <c r="K507" s="3128"/>
      <c r="L507" s="3128"/>
      <c r="M507" s="3128"/>
      <c r="N507" s="520"/>
      <c r="O507" s="511"/>
      <c r="S507" s="2674"/>
      <c r="T507" s="2674"/>
    </row>
    <row r="508" spans="1:23" x14ac:dyDescent="0.3">
      <c r="A508" s="511"/>
      <c r="B508" s="523"/>
      <c r="C508" s="520"/>
      <c r="D508" s="596"/>
      <c r="E508" s="1727"/>
      <c r="F508" s="528"/>
      <c r="G508" s="2214"/>
      <c r="H508" s="2214"/>
      <c r="I508" s="511"/>
      <c r="J508" s="511"/>
      <c r="K508" s="580"/>
      <c r="L508" s="511"/>
      <c r="M508" s="511"/>
      <c r="N508" s="520"/>
      <c r="O508" s="511"/>
      <c r="S508" s="2674"/>
      <c r="T508" s="2674"/>
    </row>
    <row r="509" spans="1:23" x14ac:dyDescent="0.3">
      <c r="A509" s="511"/>
      <c r="B509" s="523"/>
      <c r="C509" s="520"/>
      <c r="D509" s="596"/>
      <c r="E509" s="1727"/>
      <c r="F509" s="528"/>
      <c r="G509" s="2214"/>
      <c r="H509" s="2214"/>
      <c r="I509" s="511"/>
      <c r="J509" s="511"/>
      <c r="K509" s="580"/>
      <c r="L509" s="511"/>
      <c r="M509" s="511"/>
      <c r="N509" s="520"/>
      <c r="O509" s="511"/>
      <c r="S509" s="2674"/>
      <c r="T509" s="2674"/>
    </row>
    <row r="510" spans="1:23" ht="28.8" x14ac:dyDescent="0.3">
      <c r="A510" s="3086" t="s">
        <v>4018</v>
      </c>
      <c r="B510" s="3086"/>
      <c r="C510" s="3086"/>
      <c r="D510" s="3086"/>
      <c r="E510" s="3086"/>
      <c r="F510" s="3086"/>
      <c r="G510" s="3086"/>
      <c r="H510" s="3086"/>
      <c r="I510" s="3086"/>
      <c r="J510" s="3086"/>
      <c r="K510" s="3086"/>
      <c r="L510" s="3086"/>
      <c r="M510" s="3086"/>
      <c r="N510" s="3086"/>
      <c r="O510" s="629" t="str">
        <f>$O$6</f>
        <v>Month August-2023</v>
      </c>
      <c r="R510" s="2083" t="s">
        <v>4084</v>
      </c>
      <c r="S510" s="2674" t="str">
        <f>O510</f>
        <v>Month August-2023</v>
      </c>
      <c r="T510" s="2674" t="s">
        <v>5037</v>
      </c>
      <c r="U510" s="1103" t="s">
        <v>15</v>
      </c>
      <c r="V510" s="1103" t="s">
        <v>4085</v>
      </c>
      <c r="W510" s="1103" t="s">
        <v>17</v>
      </c>
    </row>
    <row r="511" spans="1:23" ht="15.6" x14ac:dyDescent="0.3">
      <c r="A511" s="3087" t="s">
        <v>0</v>
      </c>
      <c r="B511" s="3089" t="s">
        <v>1</v>
      </c>
      <c r="C511" s="3091" t="s">
        <v>2</v>
      </c>
      <c r="D511" s="3092"/>
      <c r="E511" s="3093"/>
      <c r="F511" s="3223" t="s">
        <v>3</v>
      </c>
      <c r="G511" s="3091" t="s">
        <v>4</v>
      </c>
      <c r="H511" s="3093"/>
      <c r="I511" s="3068"/>
      <c r="J511" s="3096" t="s">
        <v>5</v>
      </c>
      <c r="K511" s="3091" t="s">
        <v>6</v>
      </c>
      <c r="L511" s="3068"/>
      <c r="M511" s="95" t="s">
        <v>29</v>
      </c>
      <c r="N511" s="96"/>
      <c r="O511" s="3067" t="s">
        <v>7</v>
      </c>
      <c r="S511" s="2674"/>
      <c r="T511" s="2674"/>
    </row>
    <row r="512" spans="1:23" ht="46.8" x14ac:dyDescent="0.3">
      <c r="A512" s="3088"/>
      <c r="B512" s="3090"/>
      <c r="C512" s="3084" t="s">
        <v>824</v>
      </c>
      <c r="D512" s="3085"/>
      <c r="E512" s="1728" t="s">
        <v>9</v>
      </c>
      <c r="F512" s="3224"/>
      <c r="G512" s="2218" t="str">
        <f>'NORTH-1'!G8</f>
        <v>Reading at 00.00hr 
01.08.2023</v>
      </c>
      <c r="H512" s="2218" t="str">
        <f>'NORTH-1'!H8</f>
        <v>Reading at 00.00hr 
01.09.2023</v>
      </c>
      <c r="I512" s="1" t="s">
        <v>10</v>
      </c>
      <c r="J512" s="3088"/>
      <c r="K512" s="1" t="s">
        <v>11</v>
      </c>
      <c r="L512" s="1" t="s">
        <v>12</v>
      </c>
      <c r="M512" s="508" t="s">
        <v>30</v>
      </c>
      <c r="N512" s="75" t="s">
        <v>41</v>
      </c>
      <c r="O512" s="3068"/>
      <c r="S512" s="2674">
        <v>15283200.000000071</v>
      </c>
      <c r="T512" s="2674">
        <v>15283200.000000071</v>
      </c>
      <c r="U512" s="33">
        <f>S512-T512</f>
        <v>0</v>
      </c>
      <c r="V512" s="1104">
        <f>U512/T512*100</f>
        <v>0</v>
      </c>
      <c r="W512" s="33" t="str">
        <f>IF(V512&gt;40,"FAULT",IF(V512&lt;-40,"CHECK","OK"))</f>
        <v>OK</v>
      </c>
    </row>
    <row r="513" spans="1:22" ht="15.6" x14ac:dyDescent="0.3">
      <c r="A513" s="594">
        <v>1</v>
      </c>
      <c r="B513" s="551">
        <v>2</v>
      </c>
      <c r="C513" s="551">
        <v>3</v>
      </c>
      <c r="D513" s="551">
        <v>4</v>
      </c>
      <c r="E513" s="551">
        <v>5</v>
      </c>
      <c r="F513" s="2727">
        <v>6</v>
      </c>
      <c r="G513" s="2618">
        <f>'PDB Bill AMR'!$H$5</f>
        <v>8</v>
      </c>
      <c r="H513" s="2618">
        <f>'PDB Bill AMR'!$H$5</f>
        <v>8</v>
      </c>
      <c r="I513" s="594" t="s">
        <v>2021</v>
      </c>
      <c r="J513" s="594">
        <v>10</v>
      </c>
      <c r="K513" s="2623" t="s">
        <v>2022</v>
      </c>
      <c r="L513" s="2623" t="s">
        <v>5041</v>
      </c>
      <c r="M513" s="594">
        <v>13</v>
      </c>
      <c r="N513" s="594">
        <v>14</v>
      </c>
      <c r="O513" s="594">
        <v>15</v>
      </c>
      <c r="S513" s="2674"/>
      <c r="T513" s="2674"/>
    </row>
    <row r="514" spans="1:22" ht="15.6" x14ac:dyDescent="0.3">
      <c r="A514" s="519"/>
      <c r="B514" s="513" t="s">
        <v>4301</v>
      </c>
      <c r="C514" s="514"/>
      <c r="D514" s="514"/>
      <c r="E514" s="1731"/>
      <c r="F514" s="654"/>
      <c r="G514" s="2211"/>
      <c r="H514" s="2211"/>
      <c r="I514" s="514"/>
      <c r="J514" s="514"/>
      <c r="K514" s="573"/>
      <c r="L514" s="514"/>
      <c r="M514" s="515"/>
      <c r="N514" s="516"/>
      <c r="O514" s="507"/>
      <c r="S514" s="2674"/>
      <c r="T514" s="2674"/>
    </row>
    <row r="515" spans="1:22" ht="15.6" x14ac:dyDescent="0.3">
      <c r="A515" s="1341">
        <f t="shared" ref="A515:O515" si="94">A222</f>
        <v>3</v>
      </c>
      <c r="B515" s="1342" t="str">
        <f t="shared" si="94"/>
        <v>132 kV Bangabhaban Circuit-1</v>
      </c>
      <c r="C515" s="1157">
        <f t="shared" si="94"/>
        <v>132</v>
      </c>
      <c r="D515" s="3141" t="str">
        <f t="shared" si="94"/>
        <v>Exp/Main</v>
      </c>
      <c r="E515" s="1738">
        <f t="shared" si="94"/>
        <v>41812909556</v>
      </c>
      <c r="F515" s="1343">
        <f t="shared" si="94"/>
        <v>1</v>
      </c>
      <c r="G515" s="1359">
        <f t="shared" si="94"/>
        <v>36.32</v>
      </c>
      <c r="H515" s="1359">
        <f t="shared" si="94"/>
        <v>37.96</v>
      </c>
      <c r="I515" s="1179">
        <f t="shared" si="94"/>
        <v>1.6400000000000006</v>
      </c>
      <c r="J515" s="1157">
        <f t="shared" si="94"/>
        <v>1200000</v>
      </c>
      <c r="K515" s="1151">
        <f t="shared" si="94"/>
        <v>0</v>
      </c>
      <c r="L515" s="1180">
        <f t="shared" si="94"/>
        <v>1968000.0000000007</v>
      </c>
      <c r="M515" s="1180">
        <f t="shared" si="94"/>
        <v>0</v>
      </c>
      <c r="N515" s="80">
        <f t="shared" si="94"/>
        <v>0</v>
      </c>
      <c r="O515" s="8">
        <f t="shared" si="94"/>
        <v>0</v>
      </c>
    </row>
    <row r="516" spans="1:22" ht="15.6" x14ac:dyDescent="0.3">
      <c r="A516" s="1345">
        <f>A224</f>
        <v>7</v>
      </c>
      <c r="B516" s="1342" t="str">
        <f>B224</f>
        <v>132 kV Bangabhaban Circuit-2</v>
      </c>
      <c r="C516" s="1157">
        <f>C224</f>
        <v>132</v>
      </c>
      <c r="D516" s="3142"/>
      <c r="E516" s="1738">
        <f t="shared" ref="E516:O516" si="95">E224</f>
        <v>41812909559</v>
      </c>
      <c r="F516" s="1343">
        <f t="shared" si="95"/>
        <v>1</v>
      </c>
      <c r="G516" s="1359">
        <f t="shared" si="95"/>
        <v>86.61</v>
      </c>
      <c r="H516" s="1359">
        <f t="shared" si="95"/>
        <v>89.82</v>
      </c>
      <c r="I516" s="1179">
        <f t="shared" si="95"/>
        <v>3.2099999999999937</v>
      </c>
      <c r="J516" s="1157">
        <f t="shared" si="95"/>
        <v>1200000</v>
      </c>
      <c r="K516" s="1151">
        <f t="shared" si="95"/>
        <v>0</v>
      </c>
      <c r="L516" s="1180">
        <f t="shared" si="95"/>
        <v>3851999.9999999925</v>
      </c>
      <c r="M516" s="1180">
        <f t="shared" si="95"/>
        <v>0</v>
      </c>
      <c r="N516" s="80">
        <f t="shared" si="95"/>
        <v>0</v>
      </c>
      <c r="O516" s="507">
        <f t="shared" si="95"/>
        <v>0</v>
      </c>
      <c r="R516" s="18">
        <f>K2977</f>
        <v>0</v>
      </c>
      <c r="V516" t="str">
        <f>B516</f>
        <v>132 kV Bangabhaban Circuit-2</v>
      </c>
    </row>
    <row r="517" spans="1:22" ht="15.6" x14ac:dyDescent="0.3">
      <c r="A517" s="519"/>
      <c r="B517" s="100"/>
      <c r="C517" s="89"/>
      <c r="D517" s="601"/>
      <c r="E517" s="1739"/>
      <c r="F517" s="46"/>
      <c r="G517" s="47"/>
      <c r="H517" s="47"/>
      <c r="I517" s="47"/>
      <c r="J517" s="94" t="s">
        <v>27</v>
      </c>
      <c r="K517" s="42">
        <f>SUM(K515:K516)</f>
        <v>0</v>
      </c>
      <c r="L517" s="42">
        <f>SUM(L515:L516)</f>
        <v>5819999.9999999935</v>
      </c>
      <c r="M517" s="42">
        <f>SUM(M515:M516)</f>
        <v>0</v>
      </c>
      <c r="N517" s="531"/>
      <c r="O517" s="507"/>
    </row>
    <row r="518" spans="1:22" ht="15.6" x14ac:dyDescent="0.3">
      <c r="A518" s="507"/>
      <c r="B518" s="513" t="s">
        <v>4019</v>
      </c>
      <c r="C518" s="514"/>
      <c r="D518" s="514"/>
      <c r="E518" s="1731"/>
      <c r="F518" s="654"/>
      <c r="G518" s="2211"/>
      <c r="H518" s="2211"/>
      <c r="I518" s="514"/>
      <c r="J518" s="607"/>
      <c r="K518" s="608"/>
      <c r="L518" s="609"/>
      <c r="M518" s="609"/>
      <c r="N518" s="516"/>
      <c r="O518" s="11"/>
      <c r="S518" s="2671"/>
      <c r="T518" s="2671"/>
    </row>
    <row r="519" spans="1:22" ht="15.6" x14ac:dyDescent="0.3">
      <c r="A519" s="507"/>
      <c r="B519" s="98"/>
      <c r="C519" s="51"/>
      <c r="D519" s="3072" t="s">
        <v>801</v>
      </c>
      <c r="E519" s="1145"/>
      <c r="F519" s="3"/>
      <c r="G519" s="20"/>
      <c r="H519" s="20"/>
      <c r="I519" s="19"/>
      <c r="J519" s="507"/>
      <c r="K519" s="574"/>
      <c r="L519" s="21"/>
      <c r="M519" s="21"/>
      <c r="N519" s="80"/>
      <c r="O519" s="11"/>
    </row>
    <row r="520" spans="1:22" ht="15.6" x14ac:dyDescent="0.3">
      <c r="A520" s="507"/>
      <c r="B520" s="98"/>
      <c r="C520" s="51"/>
      <c r="D520" s="3073"/>
      <c r="E520" s="1145"/>
      <c r="F520" s="3"/>
      <c r="G520" s="20"/>
      <c r="H520" s="20"/>
      <c r="I520" s="19"/>
      <c r="J520" s="507"/>
      <c r="K520" s="574"/>
      <c r="L520" s="21"/>
      <c r="M520" s="21"/>
      <c r="N520" s="80"/>
      <c r="O520" s="11"/>
      <c r="S520" s="2673"/>
      <c r="T520" s="2673"/>
    </row>
    <row r="521" spans="1:22" ht="15.6" x14ac:dyDescent="0.3">
      <c r="A521" s="507"/>
      <c r="B521" s="100"/>
      <c r="C521" s="89"/>
      <c r="D521" s="601"/>
      <c r="E521" s="1739"/>
      <c r="F521" s="46"/>
      <c r="G521" s="47"/>
      <c r="H521" s="47"/>
      <c r="I521" s="35"/>
      <c r="J521" s="94" t="s">
        <v>27</v>
      </c>
      <c r="K521" s="42">
        <f>K517</f>
        <v>0</v>
      </c>
      <c r="L521" s="42">
        <f>SUM(L519:L520)</f>
        <v>0</v>
      </c>
      <c r="M521" s="42">
        <f>SUM(M519:M520)</f>
        <v>0</v>
      </c>
      <c r="N521" s="83"/>
      <c r="O521" s="11"/>
    </row>
    <row r="522" spans="1:22" ht="15.6" x14ac:dyDescent="0.3">
      <c r="A522" s="507"/>
      <c r="B522" s="532" t="s">
        <v>4020</v>
      </c>
      <c r="C522" s="533"/>
      <c r="D522" s="533"/>
      <c r="E522" s="1732"/>
      <c r="F522" s="656"/>
      <c r="G522" s="2216"/>
      <c r="H522" s="2216"/>
      <c r="I522" s="533"/>
      <c r="J522" s="533"/>
      <c r="K522" s="578"/>
      <c r="L522" s="533"/>
      <c r="M522" s="536"/>
      <c r="N522" s="534"/>
      <c r="O522" s="7"/>
    </row>
    <row r="523" spans="1:22" ht="15.6" x14ac:dyDescent="0.3">
      <c r="A523" s="507"/>
      <c r="B523" s="98" t="s">
        <v>796</v>
      </c>
      <c r="C523" s="51">
        <v>132</v>
      </c>
      <c r="D523" s="3132" t="s">
        <v>800</v>
      </c>
      <c r="E523" s="1730"/>
      <c r="F523" s="3"/>
      <c r="G523" s="4"/>
      <c r="H523" s="4"/>
      <c r="I523" s="4"/>
      <c r="J523" s="507"/>
      <c r="K523" s="574"/>
      <c r="L523" s="15">
        <f>J523*I523*F523</f>
        <v>0</v>
      </c>
      <c r="M523" s="6"/>
      <c r="N523" s="76"/>
      <c r="O523" s="507"/>
    </row>
    <row r="524" spans="1:22" ht="15.6" x14ac:dyDescent="0.3">
      <c r="A524" s="507"/>
      <c r="B524" s="98" t="s">
        <v>795</v>
      </c>
      <c r="C524" s="51">
        <v>132</v>
      </c>
      <c r="D524" s="3133"/>
      <c r="E524" s="1730"/>
      <c r="F524" s="3"/>
      <c r="G524" s="4"/>
      <c r="H524" s="4"/>
      <c r="I524" s="4"/>
      <c r="J524" s="507"/>
      <c r="K524" s="574"/>
      <c r="L524" s="15">
        <f>J524*I524*F524</f>
        <v>0</v>
      </c>
      <c r="M524" s="15"/>
      <c r="N524" s="77"/>
      <c r="O524" s="507"/>
    </row>
    <row r="525" spans="1:22" ht="15.6" x14ac:dyDescent="0.3">
      <c r="A525" s="507"/>
      <c r="B525" s="93"/>
      <c r="C525" s="87"/>
      <c r="D525" s="87"/>
      <c r="E525" s="948"/>
      <c r="F525" s="655"/>
      <c r="G525" s="36"/>
      <c r="H525" s="36"/>
      <c r="I525" s="36"/>
      <c r="J525" s="93" t="s">
        <v>262</v>
      </c>
      <c r="K525" s="577"/>
      <c r="L525" s="54">
        <f>SUM(L523:L524)</f>
        <v>0</v>
      </c>
      <c r="M525" s="521"/>
      <c r="N525" s="522"/>
      <c r="O525" s="507"/>
    </row>
    <row r="526" spans="1:22" ht="15.6" x14ac:dyDescent="0.3">
      <c r="A526" s="507"/>
      <c r="B526" s="100"/>
      <c r="C526" s="89"/>
      <c r="D526" s="601"/>
      <c r="E526" s="1739"/>
      <c r="F526" s="46"/>
      <c r="G526" s="47"/>
      <c r="H526" s="47"/>
      <c r="I526" s="35"/>
      <c r="J526" s="94"/>
      <c r="K526" s="584"/>
      <c r="L526" s="42"/>
      <c r="M526" s="42"/>
      <c r="N526" s="83"/>
      <c r="O526" s="11"/>
    </row>
    <row r="527" spans="1:22" ht="15.6" x14ac:dyDescent="0.3">
      <c r="A527" s="524"/>
      <c r="B527" s="532" t="s">
        <v>4021</v>
      </c>
      <c r="C527" s="533"/>
      <c r="D527" s="533"/>
      <c r="E527" s="1732"/>
      <c r="F527" s="656"/>
      <c r="G527" s="2216"/>
      <c r="H527" s="2216"/>
      <c r="I527" s="533"/>
      <c r="J527" s="49"/>
      <c r="K527" s="587"/>
      <c r="L527" s="50"/>
      <c r="M527" s="50"/>
      <c r="N527" s="534"/>
      <c r="O527" s="11"/>
    </row>
    <row r="528" spans="1:22" ht="15.6" x14ac:dyDescent="0.3">
      <c r="A528" s="507"/>
      <c r="B528" s="98"/>
      <c r="C528" s="51">
        <v>132</v>
      </c>
      <c r="D528" s="3097" t="s">
        <v>802</v>
      </c>
      <c r="E528" s="1145"/>
      <c r="F528" s="3"/>
      <c r="G528" s="20"/>
      <c r="H528" s="20"/>
      <c r="I528" s="20"/>
      <c r="J528" s="30"/>
      <c r="K528" s="585"/>
      <c r="L528" s="15">
        <f>J528*I528*F528</f>
        <v>0</v>
      </c>
      <c r="M528" s="21"/>
      <c r="N528" s="81"/>
      <c r="O528" s="11"/>
    </row>
    <row r="529" spans="1:23" ht="15.6" x14ac:dyDescent="0.3">
      <c r="A529" s="507"/>
      <c r="B529" s="98"/>
      <c r="C529" s="51">
        <v>132</v>
      </c>
      <c r="D529" s="3155"/>
      <c r="E529" s="1145"/>
      <c r="F529" s="3"/>
      <c r="G529" s="20"/>
      <c r="H529" s="20"/>
      <c r="I529" s="20"/>
      <c r="J529" s="30"/>
      <c r="K529" s="585"/>
      <c r="L529" s="15">
        <f>J529*I529*F529</f>
        <v>0</v>
      </c>
      <c r="M529" s="21"/>
      <c r="N529" s="81"/>
      <c r="O529" s="11"/>
    </row>
    <row r="530" spans="1:23" ht="15.6" x14ac:dyDescent="0.3">
      <c r="A530" s="524"/>
      <c r="B530" s="94"/>
      <c r="C530" s="88"/>
      <c r="D530" s="88"/>
      <c r="E530" s="949"/>
      <c r="F530" s="659"/>
      <c r="G530" s="37"/>
      <c r="H530" s="37"/>
      <c r="I530" s="37"/>
      <c r="J530" s="94" t="s">
        <v>27</v>
      </c>
      <c r="K530" s="586"/>
      <c r="L530" s="42">
        <f>K517</f>
        <v>0</v>
      </c>
      <c r="M530" s="42">
        <f>SUM(M528:M529)</f>
        <v>0</v>
      </c>
      <c r="N530" s="535"/>
      <c r="O530" s="11"/>
    </row>
    <row r="531" spans="1:23" ht="16.2" thickBot="1" x14ac:dyDescent="0.35">
      <c r="A531" s="580"/>
      <c r="B531" s="611"/>
      <c r="C531" s="90"/>
      <c r="D531" s="90"/>
      <c r="E531" s="950"/>
      <c r="F531" s="661"/>
      <c r="G531" s="612"/>
      <c r="H531" s="612"/>
      <c r="I531" s="612"/>
      <c r="J531" s="611"/>
      <c r="K531" s="613"/>
      <c r="L531" s="614"/>
      <c r="M531" s="614"/>
      <c r="N531" s="531"/>
      <c r="O531" s="615"/>
    </row>
    <row r="532" spans="1:23" s="511" customFormat="1" x14ac:dyDescent="0.3">
      <c r="B532" s="3099" t="s">
        <v>4857</v>
      </c>
      <c r="C532" s="3100"/>
      <c r="D532" s="561" t="s">
        <v>14</v>
      </c>
      <c r="E532" s="1642"/>
      <c r="F532" s="3101" t="s">
        <v>2034</v>
      </c>
      <c r="G532" s="3102"/>
      <c r="H532" s="3103"/>
      <c r="I532" s="561" t="s">
        <v>14</v>
      </c>
      <c r="K532" s="3105" t="s">
        <v>4714</v>
      </c>
      <c r="L532" s="3106"/>
      <c r="M532" s="562" t="s">
        <v>14</v>
      </c>
      <c r="N532" s="520"/>
      <c r="R532" s="521"/>
      <c r="S532" s="2672"/>
      <c r="T532" s="2672"/>
    </row>
    <row r="533" spans="1:23" s="511" customFormat="1" x14ac:dyDescent="0.3">
      <c r="B533" s="3112" t="str">
        <f>B514</f>
        <v>132 KV SIDE MOTIJHEEL (SENDING)</v>
      </c>
      <c r="C533" s="3113"/>
      <c r="D533" s="567">
        <f>L517</f>
        <v>5819999.9999999935</v>
      </c>
      <c r="E533" s="1642"/>
      <c r="F533" s="3114" t="s">
        <v>810</v>
      </c>
      <c r="G533" s="3115"/>
      <c r="H533" s="3116"/>
      <c r="I533" s="567">
        <f>L525</f>
        <v>0</v>
      </c>
      <c r="K533" s="3167" t="s">
        <v>4014</v>
      </c>
      <c r="L533" s="3168"/>
      <c r="M533" s="565">
        <f>I534</f>
        <v>5819999.9999999935</v>
      </c>
      <c r="N533" s="520"/>
      <c r="R533" s="521"/>
      <c r="S533" s="2672"/>
      <c r="T533" s="2672"/>
    </row>
    <row r="534" spans="1:23" s="511" customFormat="1" x14ac:dyDescent="0.3">
      <c r="B534" s="3112" t="s">
        <v>832</v>
      </c>
      <c r="C534" s="3113"/>
      <c r="D534" s="567"/>
      <c r="E534" s="1642"/>
      <c r="F534" s="3114" t="s">
        <v>2034</v>
      </c>
      <c r="G534" s="3115"/>
      <c r="H534" s="3116"/>
      <c r="I534" s="565">
        <f>D537-I533</f>
        <v>5819999.9999999935</v>
      </c>
      <c r="K534" s="3121" t="s">
        <v>4859</v>
      </c>
      <c r="L534" s="3122"/>
      <c r="M534" s="1045">
        <f>I534</f>
        <v>5819999.9999999935</v>
      </c>
      <c r="N534" s="520"/>
      <c r="R534" s="521"/>
      <c r="S534" s="2672"/>
      <c r="T534" s="2672"/>
    </row>
    <row r="535" spans="1:23" s="511" customFormat="1" x14ac:dyDescent="0.3">
      <c r="B535" s="3112" t="s">
        <v>833</v>
      </c>
      <c r="C535" s="3113"/>
      <c r="D535" s="567"/>
      <c r="E535" s="1642"/>
      <c r="F535" s="658"/>
      <c r="G535" s="2027"/>
      <c r="H535" s="2027"/>
      <c r="I535"/>
      <c r="K535" s="3167" t="s">
        <v>4012</v>
      </c>
      <c r="L535" s="3168"/>
      <c r="M535" s="567">
        <f>M533-M534</f>
        <v>0</v>
      </c>
      <c r="N535" s="520"/>
      <c r="R535" s="521"/>
      <c r="S535" s="2672"/>
      <c r="T535" s="2672"/>
    </row>
    <row r="536" spans="1:23" s="511" customFormat="1" ht="15" thickBot="1" x14ac:dyDescent="0.35">
      <c r="B536" s="3112" t="s">
        <v>834</v>
      </c>
      <c r="C536" s="3113"/>
      <c r="D536" s="598"/>
      <c r="E536" s="1642"/>
      <c r="F536" s="658"/>
      <c r="G536" s="2027"/>
      <c r="H536" s="2027"/>
      <c r="I536"/>
      <c r="K536" s="3123" t="s">
        <v>268</v>
      </c>
      <c r="L536" s="3124"/>
      <c r="M536" s="1042">
        <f>M535/M533</f>
        <v>0</v>
      </c>
      <c r="N536" s="520"/>
      <c r="R536" s="521"/>
      <c r="S536" s="2672"/>
      <c r="T536" s="2672"/>
    </row>
    <row r="537" spans="1:23" s="511" customFormat="1" x14ac:dyDescent="0.3">
      <c r="B537" s="3147" t="s">
        <v>4011</v>
      </c>
      <c r="C537" s="3148"/>
      <c r="D537" s="690">
        <f>SUM(D533:D536)</f>
        <v>5819999.9999999935</v>
      </c>
      <c r="E537" s="1642"/>
      <c r="F537" s="658"/>
      <c r="G537" s="2027"/>
      <c r="H537" s="2027"/>
      <c r="I537"/>
      <c r="K537" s="580"/>
      <c r="N537" s="520"/>
      <c r="R537" s="521"/>
      <c r="S537" s="2672"/>
      <c r="T537" s="2672"/>
    </row>
    <row r="538" spans="1:23" s="511" customFormat="1" x14ac:dyDescent="0.3">
      <c r="B538"/>
      <c r="C538"/>
      <c r="D538"/>
      <c r="E538" s="1642"/>
      <c r="F538" s="658"/>
      <c r="G538" s="2027"/>
      <c r="H538" s="2027"/>
      <c r="I538"/>
      <c r="J538"/>
      <c r="K538" s="580"/>
      <c r="N538" s="520"/>
      <c r="R538" s="521"/>
      <c r="S538" s="2672"/>
      <c r="T538" s="2672"/>
    </row>
    <row r="539" spans="1:23" s="511" customFormat="1" x14ac:dyDescent="0.3">
      <c r="B539"/>
      <c r="C539"/>
      <c r="D539"/>
      <c r="E539" s="1642"/>
      <c r="F539" s="658"/>
      <c r="G539" s="2027"/>
      <c r="H539" s="2027"/>
      <c r="I539"/>
      <c r="J539"/>
      <c r="K539" s="580"/>
      <c r="N539" s="520"/>
      <c r="R539" s="521"/>
      <c r="S539" s="2672"/>
      <c r="T539" s="2672"/>
    </row>
    <row r="540" spans="1:23" s="511" customFormat="1" x14ac:dyDescent="0.3">
      <c r="B540"/>
      <c r="C540"/>
      <c r="D540"/>
      <c r="E540" s="1642"/>
      <c r="F540" s="658"/>
      <c r="G540" s="2213"/>
      <c r="H540" s="2213"/>
      <c r="I540" s="556"/>
      <c r="J540" s="557"/>
      <c r="K540" s="580"/>
      <c r="N540" s="520"/>
      <c r="R540" s="521"/>
      <c r="S540" s="2672"/>
      <c r="T540" s="2672"/>
    </row>
    <row r="541" spans="1:23" ht="15.6" x14ac:dyDescent="0.3">
      <c r="A541" s="580"/>
      <c r="B541" s="611"/>
      <c r="C541" s="90"/>
      <c r="D541" s="90"/>
      <c r="E541" s="950"/>
      <c r="F541" s="661"/>
      <c r="G541" s="612"/>
      <c r="H541" s="612"/>
      <c r="I541" s="612"/>
      <c r="J541" s="611"/>
      <c r="K541" s="613"/>
      <c r="L541" s="614"/>
      <c r="M541" s="614"/>
      <c r="N541" s="531"/>
      <c r="O541" s="615"/>
    </row>
    <row r="542" spans="1:23" x14ac:dyDescent="0.3">
      <c r="A542" s="511"/>
      <c r="B542" s="520"/>
      <c r="C542" s="511"/>
      <c r="D542" s="603"/>
      <c r="E542" s="1740"/>
      <c r="F542" s="528"/>
      <c r="G542" s="2214"/>
      <c r="H542" s="2214"/>
      <c r="I542" s="511"/>
      <c r="J542" s="511"/>
      <c r="K542" s="580"/>
      <c r="L542" s="511"/>
      <c r="M542" s="511"/>
      <c r="N542" s="511"/>
      <c r="O542" s="511"/>
    </row>
    <row r="543" spans="1:23" x14ac:dyDescent="0.3">
      <c r="A543" s="511"/>
      <c r="B543" s="520"/>
      <c r="C543" s="511"/>
      <c r="D543" s="603"/>
      <c r="E543" s="1740"/>
      <c r="F543" s="528"/>
      <c r="G543" s="2214"/>
      <c r="H543" s="2214"/>
      <c r="I543" s="511"/>
      <c r="J543" s="511"/>
      <c r="K543" s="580"/>
      <c r="L543" s="511"/>
      <c r="M543" s="511"/>
      <c r="N543" s="511"/>
      <c r="O543" s="511"/>
    </row>
    <row r="544" spans="1:23" ht="28.8" x14ac:dyDescent="0.3">
      <c r="A544" s="3086" t="s">
        <v>1019</v>
      </c>
      <c r="B544" s="3086"/>
      <c r="C544" s="3086"/>
      <c r="D544" s="3086"/>
      <c r="E544" s="3086"/>
      <c r="F544" s="3086"/>
      <c r="G544" s="3086"/>
      <c r="H544" s="3086"/>
      <c r="I544" s="3086"/>
      <c r="J544" s="3086"/>
      <c r="K544" s="3086"/>
      <c r="L544" s="3086"/>
      <c r="M544" s="3086"/>
      <c r="N544" s="3086"/>
      <c r="O544" s="629" t="str">
        <f>$O$6</f>
        <v>Month August-2023</v>
      </c>
      <c r="R544" s="2083" t="s">
        <v>4084</v>
      </c>
      <c r="S544" s="2672" t="str">
        <f>O544</f>
        <v>Month August-2023</v>
      </c>
      <c r="T544" s="2672" t="s">
        <v>5037</v>
      </c>
      <c r="U544" s="1103" t="s">
        <v>15</v>
      </c>
      <c r="V544" s="1103" t="s">
        <v>4085</v>
      </c>
      <c r="W544" s="1103" t="s">
        <v>17</v>
      </c>
    </row>
    <row r="545" spans="1:23" ht="15.6" x14ac:dyDescent="0.3">
      <c r="A545" s="3087" t="s">
        <v>0</v>
      </c>
      <c r="B545" s="3089" t="s">
        <v>1</v>
      </c>
      <c r="C545" s="3091" t="s">
        <v>2</v>
      </c>
      <c r="D545" s="3092"/>
      <c r="E545" s="3093"/>
      <c r="F545" s="3223" t="s">
        <v>3</v>
      </c>
      <c r="G545" s="3091" t="s">
        <v>4</v>
      </c>
      <c r="H545" s="3093"/>
      <c r="I545" s="3068"/>
      <c r="J545" s="3096" t="s">
        <v>5</v>
      </c>
      <c r="K545" s="3091" t="s">
        <v>6</v>
      </c>
      <c r="L545" s="3068"/>
      <c r="M545" s="95" t="s">
        <v>29</v>
      </c>
      <c r="N545" s="96"/>
      <c r="O545" s="3067" t="s">
        <v>7</v>
      </c>
    </row>
    <row r="546" spans="1:23" ht="46.8" x14ac:dyDescent="0.3">
      <c r="A546" s="3088"/>
      <c r="B546" s="3090"/>
      <c r="C546" s="3084" t="s">
        <v>824</v>
      </c>
      <c r="D546" s="3085"/>
      <c r="E546" s="1728" t="s">
        <v>9</v>
      </c>
      <c r="F546" s="3224"/>
      <c r="G546" s="2218" t="str">
        <f>'NORTH-1'!G8</f>
        <v>Reading at 00.00hr 
01.08.2023</v>
      </c>
      <c r="H546" s="2218" t="str">
        <f>'NORTH-1'!H8</f>
        <v>Reading at 00.00hr 
01.09.2023</v>
      </c>
      <c r="I546" s="1" t="s">
        <v>10</v>
      </c>
      <c r="J546" s="3088"/>
      <c r="K546" s="1" t="s">
        <v>11</v>
      </c>
      <c r="L546" s="1" t="s">
        <v>12</v>
      </c>
      <c r="M546" s="508" t="s">
        <v>30</v>
      </c>
      <c r="N546" s="75" t="s">
        <v>41</v>
      </c>
      <c r="O546" s="3068"/>
      <c r="S546" s="2672">
        <v>15283200.000000071</v>
      </c>
      <c r="T546" s="2672">
        <v>15283200.000000071</v>
      </c>
      <c r="U546" s="33">
        <f>S546-T546</f>
        <v>0</v>
      </c>
      <c r="V546" s="1104">
        <f>U546/T546*100</f>
        <v>0</v>
      </c>
      <c r="W546" s="33" t="str">
        <f>IF(V546&gt;40,"FAULT",IF(V546&lt;-40,"CHECK","OK"))</f>
        <v>OK</v>
      </c>
    </row>
    <row r="547" spans="1:23" ht="15.6" x14ac:dyDescent="0.3">
      <c r="A547" s="594">
        <v>1</v>
      </c>
      <c r="B547" s="551">
        <v>2</v>
      </c>
      <c r="C547" s="551">
        <v>3</v>
      </c>
      <c r="D547" s="551">
        <v>4</v>
      </c>
      <c r="E547" s="551">
        <v>5</v>
      </c>
      <c r="F547" s="2727">
        <v>6</v>
      </c>
      <c r="G547" s="2618">
        <f>'PDB Bill AMR'!$H$5</f>
        <v>8</v>
      </c>
      <c r="H547" s="2618">
        <f>'PDB Bill AMR'!$H$5</f>
        <v>8</v>
      </c>
      <c r="I547" s="594" t="s">
        <v>2021</v>
      </c>
      <c r="J547" s="594">
        <v>10</v>
      </c>
      <c r="K547" s="2623" t="s">
        <v>2022</v>
      </c>
      <c r="L547" s="2623" t="s">
        <v>5041</v>
      </c>
      <c r="M547" s="594">
        <v>13</v>
      </c>
      <c r="N547" s="594">
        <v>14</v>
      </c>
      <c r="O547" s="594">
        <v>15</v>
      </c>
    </row>
    <row r="548" spans="1:23" ht="15.6" x14ac:dyDescent="0.3">
      <c r="A548" s="519"/>
      <c r="B548" s="513" t="s">
        <v>4050</v>
      </c>
      <c r="C548" s="514"/>
      <c r="D548" s="514"/>
      <c r="E548" s="1731"/>
      <c r="F548" s="654"/>
      <c r="G548" s="2211"/>
      <c r="H548" s="2211"/>
      <c r="I548" s="514"/>
      <c r="J548" s="514"/>
      <c r="K548" s="573"/>
      <c r="L548" s="514"/>
      <c r="M548" s="515"/>
      <c r="N548" s="516"/>
      <c r="O548" s="507"/>
    </row>
    <row r="549" spans="1:23" ht="15.6" x14ac:dyDescent="0.3">
      <c r="A549" s="519">
        <v>11</v>
      </c>
      <c r="B549" s="98" t="s">
        <v>2312</v>
      </c>
      <c r="C549" s="51">
        <v>11</v>
      </c>
      <c r="D549" s="3072" t="s">
        <v>290</v>
      </c>
      <c r="E549" s="1145">
        <v>4150744</v>
      </c>
      <c r="F549" s="3">
        <v>1</v>
      </c>
      <c r="G549" s="20">
        <v>1516831.3</v>
      </c>
      <c r="H549" s="20">
        <v>1520520.1</v>
      </c>
      <c r="I549" s="20">
        <f>H549-G549</f>
        <v>3688.8000000000466</v>
      </c>
      <c r="J549" s="507">
        <v>1000</v>
      </c>
      <c r="K549" s="574">
        <f>J549*I549*F549</f>
        <v>3688800.0000000466</v>
      </c>
      <c r="L549" s="21"/>
      <c r="M549" s="21">
        <f>K549*$I$534/$K$551</f>
        <v>3881052.1177938837</v>
      </c>
      <c r="N549" s="80"/>
      <c r="O549" s="507"/>
    </row>
    <row r="550" spans="1:23" ht="15.6" x14ac:dyDescent="0.3">
      <c r="A550" s="519">
        <v>12</v>
      </c>
      <c r="B550" s="98" t="s">
        <v>2313</v>
      </c>
      <c r="C550" s="51">
        <v>11</v>
      </c>
      <c r="D550" s="3073" t="s">
        <v>290</v>
      </c>
      <c r="E550" s="1145">
        <v>4150742</v>
      </c>
      <c r="F550" s="3">
        <v>1</v>
      </c>
      <c r="G550" s="20">
        <v>1439781</v>
      </c>
      <c r="H550" s="20">
        <v>1441623.9</v>
      </c>
      <c r="I550" s="20">
        <f>H550-G550</f>
        <v>1842.8999999999069</v>
      </c>
      <c r="J550" s="507">
        <v>1000</v>
      </c>
      <c r="K550" s="574">
        <f>J550*I550*F550</f>
        <v>1842899.9999999069</v>
      </c>
      <c r="L550" s="21"/>
      <c r="M550" s="21">
        <f>K550*$I$534/$K$551</f>
        <v>1938947.8822061094</v>
      </c>
      <c r="N550" s="80"/>
      <c r="O550" s="507"/>
    </row>
    <row r="551" spans="1:23" ht="15.6" x14ac:dyDescent="0.3">
      <c r="A551" s="519"/>
      <c r="B551" s="100"/>
      <c r="C551" s="89"/>
      <c r="D551" s="601"/>
      <c r="E551" s="1739"/>
      <c r="F551" s="46"/>
      <c r="G551" s="47">
        <v>0</v>
      </c>
      <c r="H551" s="47">
        <v>0</v>
      </c>
      <c r="I551" s="47"/>
      <c r="J551" s="38" t="s">
        <v>27</v>
      </c>
      <c r="K551" s="1045">
        <f>SUM(K549:K550)</f>
        <v>5531699.9999999534</v>
      </c>
      <c r="L551" s="48"/>
      <c r="M551" s="565">
        <f>SUM(M549:M550)</f>
        <v>5819999.9999999925</v>
      </c>
      <c r="N551" s="83"/>
      <c r="O551" s="507"/>
    </row>
    <row r="552" spans="1:23" ht="15.6" x14ac:dyDescent="0.3">
      <c r="A552" s="519"/>
      <c r="B552" s="532" t="s">
        <v>4050</v>
      </c>
      <c r="C552" s="533"/>
      <c r="D552" s="533"/>
      <c r="E552" s="1732"/>
      <c r="F552" s="656"/>
      <c r="G552" s="2216">
        <v>0</v>
      </c>
      <c r="H552" s="2216">
        <v>0</v>
      </c>
      <c r="I552" s="533"/>
      <c r="J552" s="49"/>
      <c r="K552" s="587"/>
      <c r="L552" s="50"/>
      <c r="M552" s="50"/>
      <c r="N552" s="534"/>
      <c r="O552" s="507"/>
    </row>
    <row r="553" spans="1:23" ht="15.75" customHeight="1" x14ac:dyDescent="0.3">
      <c r="A553" s="519">
        <v>1</v>
      </c>
      <c r="B553" s="1756" t="s">
        <v>2291</v>
      </c>
      <c r="C553" s="72">
        <v>11</v>
      </c>
      <c r="D553" s="945" t="s">
        <v>82</v>
      </c>
      <c r="E553" s="1783">
        <v>4150750</v>
      </c>
      <c r="F553" s="3">
        <v>1</v>
      </c>
      <c r="G553" s="2220">
        <v>215236.15</v>
      </c>
      <c r="H553" s="2220">
        <v>216382</v>
      </c>
      <c r="I553" s="19">
        <f t="shared" ref="I553:I574" si="96">H553-G553</f>
        <v>1145.8500000000058</v>
      </c>
      <c r="J553" s="507">
        <v>1000</v>
      </c>
      <c r="K553" s="581" t="s">
        <v>292</v>
      </c>
      <c r="L553" s="652">
        <f>1.73*10.5*O553*0.9*24*31</f>
        <v>875756.44799999997</v>
      </c>
      <c r="M553" s="21">
        <f>L553*$K$575/$L$575</f>
        <v>884099.94956713961</v>
      </c>
      <c r="N553" s="1098" t="s">
        <v>82</v>
      </c>
      <c r="O553" s="14">
        <v>72</v>
      </c>
      <c r="P553" t="s">
        <v>2292</v>
      </c>
      <c r="R553" s="18" t="str">
        <f t="shared" ref="R553:R574" si="97">B553</f>
        <v>11 kV DIT S/S-1 Feeder</v>
      </c>
      <c r="S553" s="2671">
        <f t="shared" ref="S553:S574" si="98">M553</f>
        <v>884099.94956713961</v>
      </c>
      <c r="T553" s="2671">
        <v>816951.13223039173</v>
      </c>
      <c r="U553" s="33">
        <f t="shared" ref="U553:U574" si="99">S553-T553</f>
        <v>67148.817336747888</v>
      </c>
      <c r="V553" s="1104">
        <f t="shared" ref="V553:V574" si="100">U553/T553*100</f>
        <v>8.2194411253733328</v>
      </c>
      <c r="W553" s="33" t="str">
        <f t="shared" ref="W553:W574" si="101">IF(V553&gt;40,"FAULT",IF(V553&lt;-40,"CHECK","OK"))</f>
        <v>OK</v>
      </c>
    </row>
    <row r="554" spans="1:23" ht="15" customHeight="1" x14ac:dyDescent="0.3">
      <c r="A554" s="519">
        <v>2</v>
      </c>
      <c r="B554" s="98" t="s">
        <v>2293</v>
      </c>
      <c r="C554" s="72">
        <v>11</v>
      </c>
      <c r="D554" s="946" t="s">
        <v>82</v>
      </c>
      <c r="E554" s="1145">
        <v>4150743</v>
      </c>
      <c r="F554" s="3">
        <v>1</v>
      </c>
      <c r="G554" s="2220">
        <v>24132.19</v>
      </c>
      <c r="H554" s="2220">
        <v>24203.56</v>
      </c>
      <c r="I554" s="19">
        <f t="shared" si="96"/>
        <v>71.370000000002619</v>
      </c>
      <c r="J554" s="507">
        <v>1000</v>
      </c>
      <c r="K554" s="581"/>
      <c r="L554" s="21">
        <f t="shared" ref="L554:L573" si="102">J554*I554*F554</f>
        <v>71370.000000002619</v>
      </c>
      <c r="M554" s="21">
        <f t="shared" ref="M554:M574" si="103">L554*$K$575/$L$575</f>
        <v>72049.955834991546</v>
      </c>
      <c r="N554" s="71" t="s">
        <v>82</v>
      </c>
      <c r="O554" s="14"/>
      <c r="R554" s="18" t="str">
        <f t="shared" si="97"/>
        <v>11 kV Bangabhaban Switching Circuit-1</v>
      </c>
      <c r="S554" s="2672">
        <f t="shared" si="98"/>
        <v>72049.955834991546</v>
      </c>
      <c r="T554" s="2672">
        <v>82523.148814093627</v>
      </c>
      <c r="U554" s="33">
        <f t="shared" si="99"/>
        <v>-10473.192979102081</v>
      </c>
      <c r="V554" s="1104">
        <f t="shared" si="100"/>
        <v>-12.691218318263479</v>
      </c>
      <c r="W554" s="33" t="str">
        <f t="shared" si="101"/>
        <v>OK</v>
      </c>
    </row>
    <row r="555" spans="1:23" ht="15.75" customHeight="1" x14ac:dyDescent="0.3">
      <c r="A555" s="519">
        <v>3</v>
      </c>
      <c r="B555" s="98" t="s">
        <v>2294</v>
      </c>
      <c r="C555" s="72">
        <v>11</v>
      </c>
      <c r="D555" s="946" t="s">
        <v>92</v>
      </c>
      <c r="E555" s="1145">
        <v>4150749</v>
      </c>
      <c r="F555" s="3">
        <v>1</v>
      </c>
      <c r="G555" s="2220">
        <v>4129.6000000000004</v>
      </c>
      <c r="H555" s="2220">
        <v>4129.6000000000004</v>
      </c>
      <c r="I555" s="19">
        <f t="shared" si="96"/>
        <v>0</v>
      </c>
      <c r="J555" s="507">
        <v>1000</v>
      </c>
      <c r="K555" s="581"/>
      <c r="L555" s="21">
        <f t="shared" si="102"/>
        <v>0</v>
      </c>
      <c r="M555" s="21">
        <f t="shared" si="103"/>
        <v>0</v>
      </c>
      <c r="N555" s="1098" t="s">
        <v>92</v>
      </c>
      <c r="O555" s="14"/>
      <c r="R555" s="18" t="str">
        <f t="shared" si="97"/>
        <v>11 kV Saidabad Water Treatment</v>
      </c>
      <c r="S555" s="2673">
        <f t="shared" si="98"/>
        <v>0</v>
      </c>
      <c r="T555" s="2673">
        <v>0</v>
      </c>
      <c r="U555" s="33">
        <f t="shared" si="99"/>
        <v>0</v>
      </c>
      <c r="V555" s="1104" t="e">
        <f t="shared" si="100"/>
        <v>#DIV/0!</v>
      </c>
      <c r="W555" s="33" t="e">
        <f t="shared" si="101"/>
        <v>#DIV/0!</v>
      </c>
    </row>
    <row r="556" spans="1:23" ht="18" customHeight="1" x14ac:dyDescent="0.3">
      <c r="A556" s="519">
        <v>4</v>
      </c>
      <c r="B556" s="98" t="s">
        <v>2295</v>
      </c>
      <c r="C556" s="72">
        <v>11</v>
      </c>
      <c r="D556" s="946" t="s">
        <v>82</v>
      </c>
      <c r="E556" s="1145">
        <v>4150738</v>
      </c>
      <c r="F556" s="3">
        <v>1</v>
      </c>
      <c r="G556" s="2220">
        <v>77077.429999999993</v>
      </c>
      <c r="H556" s="2220">
        <v>77077.429999999993</v>
      </c>
      <c r="I556" s="19">
        <f t="shared" si="96"/>
        <v>0</v>
      </c>
      <c r="J556" s="507">
        <v>1000</v>
      </c>
      <c r="K556" s="581"/>
      <c r="L556" s="21">
        <f t="shared" si="102"/>
        <v>0</v>
      </c>
      <c r="M556" s="21">
        <f t="shared" si="103"/>
        <v>0</v>
      </c>
      <c r="N556" s="71" t="s">
        <v>82</v>
      </c>
      <c r="O556" s="14"/>
      <c r="R556" s="18" t="str">
        <f t="shared" si="97"/>
        <v>11 kV Bangladesh Bank Feeder</v>
      </c>
      <c r="S556" s="2672">
        <f t="shared" si="98"/>
        <v>0</v>
      </c>
      <c r="T556" s="2672">
        <v>0</v>
      </c>
      <c r="U556" s="33">
        <f t="shared" si="99"/>
        <v>0</v>
      </c>
      <c r="V556" s="1104" t="e">
        <f t="shared" si="100"/>
        <v>#DIV/0!</v>
      </c>
      <c r="W556" s="33" t="e">
        <f t="shared" si="101"/>
        <v>#DIV/0!</v>
      </c>
    </row>
    <row r="557" spans="1:23" ht="16.5" customHeight="1" x14ac:dyDescent="0.3">
      <c r="A557" s="519">
        <v>5</v>
      </c>
      <c r="B557" s="98" t="s">
        <v>2296</v>
      </c>
      <c r="C557" s="72">
        <v>11</v>
      </c>
      <c r="D557" s="946" t="s">
        <v>82</v>
      </c>
      <c r="E557" s="1145">
        <v>4150751</v>
      </c>
      <c r="F557" s="3">
        <v>1</v>
      </c>
      <c r="G557" s="2220">
        <v>376848.18</v>
      </c>
      <c r="H557" s="2220">
        <v>376848.18</v>
      </c>
      <c r="I557" s="19">
        <f t="shared" si="96"/>
        <v>0</v>
      </c>
      <c r="J557" s="507">
        <v>1000</v>
      </c>
      <c r="K557" s="581"/>
      <c r="L557" s="21">
        <f t="shared" si="102"/>
        <v>0</v>
      </c>
      <c r="M557" s="21">
        <f t="shared" si="103"/>
        <v>0</v>
      </c>
      <c r="N557" s="71" t="s">
        <v>82</v>
      </c>
      <c r="O557" s="14"/>
      <c r="R557" s="18" t="str">
        <f t="shared" si="97"/>
        <v>11 kV P &amp; T Substation</v>
      </c>
      <c r="S557" s="2672">
        <f t="shared" si="98"/>
        <v>0</v>
      </c>
      <c r="T557" s="2672">
        <v>0</v>
      </c>
      <c r="U557" s="33">
        <f t="shared" si="99"/>
        <v>0</v>
      </c>
      <c r="V557" s="1104" t="e">
        <f t="shared" si="100"/>
        <v>#DIV/0!</v>
      </c>
      <c r="W557" s="33" t="e">
        <f t="shared" si="101"/>
        <v>#DIV/0!</v>
      </c>
    </row>
    <row r="558" spans="1:23" ht="15.75" customHeight="1" x14ac:dyDescent="0.3">
      <c r="A558" s="519">
        <v>6</v>
      </c>
      <c r="B558" s="1756" t="s">
        <v>2297</v>
      </c>
      <c r="C558" s="72">
        <v>11</v>
      </c>
      <c r="D558" s="946" t="s">
        <v>105</v>
      </c>
      <c r="E558" s="1145">
        <v>4150754</v>
      </c>
      <c r="F558" s="3">
        <v>1</v>
      </c>
      <c r="G558" s="2220">
        <v>33853.019999999997</v>
      </c>
      <c r="H558" s="2220">
        <v>33872.910000000003</v>
      </c>
      <c r="I558" s="19">
        <f t="shared" si="96"/>
        <v>19.890000000006694</v>
      </c>
      <c r="J558" s="507">
        <v>1000</v>
      </c>
      <c r="K558" s="581" t="s">
        <v>292</v>
      </c>
      <c r="L558" s="652">
        <f>1.73*10.5*O558*0.9*24*30</f>
        <v>0</v>
      </c>
      <c r="M558" s="21">
        <f t="shared" si="103"/>
        <v>0</v>
      </c>
      <c r="N558" s="1098" t="s">
        <v>105</v>
      </c>
      <c r="O558" s="14"/>
      <c r="R558" s="18" t="str">
        <f t="shared" si="97"/>
        <v>11 kV Osmani Feeder</v>
      </c>
      <c r="S558" s="2672">
        <f t="shared" si="98"/>
        <v>0</v>
      </c>
      <c r="T558" s="2672">
        <v>0</v>
      </c>
      <c r="U558" s="33">
        <f t="shared" si="99"/>
        <v>0</v>
      </c>
      <c r="V558" s="1104" t="e">
        <f t="shared" si="100"/>
        <v>#DIV/0!</v>
      </c>
      <c r="W558" s="33" t="e">
        <f t="shared" si="101"/>
        <v>#DIV/0!</v>
      </c>
    </row>
    <row r="559" spans="1:23" ht="18" customHeight="1" x14ac:dyDescent="0.3">
      <c r="A559" s="519">
        <v>7</v>
      </c>
      <c r="B559" s="1756" t="s">
        <v>2298</v>
      </c>
      <c r="C559" s="72">
        <v>11</v>
      </c>
      <c r="D559" s="946" t="s">
        <v>82</v>
      </c>
      <c r="E559" s="1145">
        <v>4150741</v>
      </c>
      <c r="F559" s="3">
        <v>1</v>
      </c>
      <c r="G559" s="2220">
        <v>48388.29</v>
      </c>
      <c r="H559" s="2220">
        <v>48388.29</v>
      </c>
      <c r="I559" s="19">
        <f t="shared" si="96"/>
        <v>0</v>
      </c>
      <c r="J559" s="507">
        <v>1000</v>
      </c>
      <c r="K559" s="581" t="s">
        <v>292</v>
      </c>
      <c r="L559" s="652">
        <f>1.73*10.5*O559*0.9*24*31</f>
        <v>790613.45999999985</v>
      </c>
      <c r="M559" s="21">
        <f t="shared" si="103"/>
        <v>798145.7878036676</v>
      </c>
      <c r="N559" s="71" t="s">
        <v>82</v>
      </c>
      <c r="O559" s="14">
        <v>65</v>
      </c>
      <c r="P559" t="s">
        <v>2292</v>
      </c>
      <c r="R559" s="18" t="str">
        <f t="shared" si="97"/>
        <v>11 kV Modhumita via Ovisar</v>
      </c>
      <c r="S559" s="2672">
        <f t="shared" si="98"/>
        <v>798145.7878036676</v>
      </c>
      <c r="T559" s="2672">
        <v>731598.02886303759</v>
      </c>
      <c r="U559" s="33">
        <f t="shared" si="99"/>
        <v>66547.75894063001</v>
      </c>
      <c r="V559" s="1104">
        <f t="shared" si="100"/>
        <v>9.096219004861263</v>
      </c>
      <c r="W559" s="33" t="str">
        <f t="shared" si="101"/>
        <v>OK</v>
      </c>
    </row>
    <row r="560" spans="1:23" ht="15.75" customHeight="1" x14ac:dyDescent="0.3">
      <c r="A560" s="519">
        <v>8</v>
      </c>
      <c r="B560" s="98" t="s">
        <v>2299</v>
      </c>
      <c r="C560" s="72">
        <v>11</v>
      </c>
      <c r="D560" s="946" t="s">
        <v>82</v>
      </c>
      <c r="E560" s="1145">
        <v>4150753</v>
      </c>
      <c r="F560" s="3">
        <v>1</v>
      </c>
      <c r="G560" s="2220">
        <v>15810</v>
      </c>
      <c r="H560" s="2220">
        <v>15886.23</v>
      </c>
      <c r="I560" s="19">
        <f t="shared" si="96"/>
        <v>76.229999999999563</v>
      </c>
      <c r="J560" s="507">
        <v>1000</v>
      </c>
      <c r="K560" s="581"/>
      <c r="L560" s="21">
        <f t="shared" si="102"/>
        <v>76229.999999999563</v>
      </c>
      <c r="M560" s="21">
        <f t="shared" si="103"/>
        <v>76956.257997774592</v>
      </c>
      <c r="N560" s="71" t="s">
        <v>82</v>
      </c>
      <c r="O560" s="14"/>
      <c r="R560" s="18" t="str">
        <f t="shared" si="97"/>
        <v>11 kV Sugar Bhaban &amp; Car Parking</v>
      </c>
      <c r="S560" s="2672">
        <f t="shared" si="98"/>
        <v>76956.257997774592</v>
      </c>
      <c r="T560" s="2672">
        <v>79365.375262534275</v>
      </c>
      <c r="U560" s="33">
        <f t="shared" si="99"/>
        <v>-2409.1172647596832</v>
      </c>
      <c r="V560" s="1104">
        <f t="shared" si="100"/>
        <v>-3.0354764364063258</v>
      </c>
      <c r="W560" s="33" t="str">
        <f t="shared" si="101"/>
        <v>OK</v>
      </c>
    </row>
    <row r="561" spans="1:23" ht="15.75" customHeight="1" x14ac:dyDescent="0.3">
      <c r="A561" s="519">
        <v>9</v>
      </c>
      <c r="B561" s="98" t="s">
        <v>2300</v>
      </c>
      <c r="C561" s="72">
        <v>11</v>
      </c>
      <c r="D561" s="946" t="s">
        <v>2153</v>
      </c>
      <c r="E561" s="1145">
        <v>4150748</v>
      </c>
      <c r="F561" s="3">
        <v>1</v>
      </c>
      <c r="G561" s="2220">
        <v>0</v>
      </c>
      <c r="H561" s="2220">
        <v>0</v>
      </c>
      <c r="I561" s="19">
        <f t="shared" si="96"/>
        <v>0</v>
      </c>
      <c r="J561" s="507">
        <v>1000</v>
      </c>
      <c r="K561" s="581"/>
      <c r="L561" s="21">
        <f t="shared" si="102"/>
        <v>0</v>
      </c>
      <c r="M561" s="21">
        <f t="shared" si="103"/>
        <v>0</v>
      </c>
      <c r="N561" s="71" t="s">
        <v>82</v>
      </c>
      <c r="O561" s="14"/>
      <c r="R561" s="18" t="str">
        <f t="shared" si="97"/>
        <v xml:space="preserve">11 kV Motijheel-1 Feeder </v>
      </c>
      <c r="S561" s="2672">
        <f t="shared" si="98"/>
        <v>0</v>
      </c>
      <c r="T561" s="2672">
        <v>0</v>
      </c>
      <c r="U561" s="33">
        <f t="shared" si="99"/>
        <v>0</v>
      </c>
      <c r="V561" s="1104" t="e">
        <f t="shared" si="100"/>
        <v>#DIV/0!</v>
      </c>
      <c r="W561" s="33" t="e">
        <f t="shared" si="101"/>
        <v>#DIV/0!</v>
      </c>
    </row>
    <row r="562" spans="1:23" ht="15.75" customHeight="1" x14ac:dyDescent="0.3">
      <c r="A562" s="519">
        <v>10</v>
      </c>
      <c r="B562" s="98" t="s">
        <v>2301</v>
      </c>
      <c r="C562" s="72">
        <v>11</v>
      </c>
      <c r="D562" s="946" t="s">
        <v>82</v>
      </c>
      <c r="E562" s="1145">
        <v>4150752</v>
      </c>
      <c r="F562" s="3">
        <v>1</v>
      </c>
      <c r="G562" s="2220">
        <v>246649.65</v>
      </c>
      <c r="H562" s="2220">
        <v>247820.06</v>
      </c>
      <c r="I562" s="19">
        <f t="shared" si="96"/>
        <v>1170.4100000000035</v>
      </c>
      <c r="J562" s="507">
        <v>1000</v>
      </c>
      <c r="K562" s="581"/>
      <c r="L562" s="21">
        <f t="shared" si="102"/>
        <v>1170410.0000000035</v>
      </c>
      <c r="M562" s="21">
        <f t="shared" si="103"/>
        <v>1181560.7231165702</v>
      </c>
      <c r="N562" s="71" t="s">
        <v>82</v>
      </c>
      <c r="O562" s="14"/>
      <c r="R562" s="18" t="str">
        <f t="shared" si="97"/>
        <v>11 kV Navana O/H Feeder</v>
      </c>
      <c r="S562" s="2672">
        <f t="shared" si="98"/>
        <v>1181560.7231165702</v>
      </c>
      <c r="T562" s="2672">
        <v>1155594.7497017342</v>
      </c>
      <c r="U562" s="33">
        <f t="shared" si="99"/>
        <v>25965.973414835986</v>
      </c>
      <c r="V562" s="1104">
        <f t="shared" si="100"/>
        <v>2.2469791786037412</v>
      </c>
      <c r="W562" s="33" t="str">
        <f t="shared" si="101"/>
        <v>OK</v>
      </c>
    </row>
    <row r="563" spans="1:23" ht="15.75" customHeight="1" x14ac:dyDescent="0.3">
      <c r="A563" s="519">
        <v>13</v>
      </c>
      <c r="B563" s="98" t="s">
        <v>2302</v>
      </c>
      <c r="C563" s="72">
        <v>11</v>
      </c>
      <c r="D563" s="946" t="s">
        <v>82</v>
      </c>
      <c r="E563" s="1145">
        <v>4150737</v>
      </c>
      <c r="F563" s="3">
        <v>1</v>
      </c>
      <c r="G563" s="2220">
        <v>14474.96</v>
      </c>
      <c r="H563" s="2220">
        <v>14648.55</v>
      </c>
      <c r="I563" s="19">
        <f t="shared" si="96"/>
        <v>173.59000000000015</v>
      </c>
      <c r="J563" s="507">
        <v>1000</v>
      </c>
      <c r="K563" s="581"/>
      <c r="L563" s="21">
        <f t="shared" si="102"/>
        <v>173590.00000000015</v>
      </c>
      <c r="M563" s="21">
        <f t="shared" si="103"/>
        <v>175243.82560453599</v>
      </c>
      <c r="N563" s="71" t="s">
        <v>82</v>
      </c>
      <c r="O563" s="14"/>
      <c r="R563" s="18" t="str">
        <f t="shared" si="97"/>
        <v>11 kV Bangabhaban Switching Circuit-2</v>
      </c>
      <c r="S563" s="2672">
        <f t="shared" si="98"/>
        <v>175243.82560453599</v>
      </c>
      <c r="T563" s="2672">
        <v>162199.28909281263</v>
      </c>
      <c r="U563" s="33">
        <f t="shared" si="99"/>
        <v>13044.53651172336</v>
      </c>
      <c r="V563" s="1104">
        <f t="shared" si="100"/>
        <v>8.042289571478392</v>
      </c>
      <c r="W563" s="33" t="str">
        <f t="shared" si="101"/>
        <v>OK</v>
      </c>
    </row>
    <row r="564" spans="1:23" ht="15.75" customHeight="1" x14ac:dyDescent="0.3">
      <c r="A564" s="519">
        <v>14</v>
      </c>
      <c r="B564" s="98" t="s">
        <v>2303</v>
      </c>
      <c r="C564" s="72">
        <v>11</v>
      </c>
      <c r="D564" s="946" t="s">
        <v>2153</v>
      </c>
      <c r="E564" s="1145">
        <v>4150735</v>
      </c>
      <c r="F564" s="3">
        <v>1</v>
      </c>
      <c r="G564" s="2220">
        <v>0</v>
      </c>
      <c r="H564" s="2220">
        <v>0</v>
      </c>
      <c r="I564" s="19">
        <f t="shared" si="96"/>
        <v>0</v>
      </c>
      <c r="J564" s="507">
        <v>1000</v>
      </c>
      <c r="K564" s="581"/>
      <c r="L564" s="21">
        <f t="shared" si="102"/>
        <v>0</v>
      </c>
      <c r="M564" s="21">
        <f t="shared" si="103"/>
        <v>0</v>
      </c>
      <c r="N564" s="71" t="s">
        <v>82</v>
      </c>
      <c r="O564" s="14"/>
      <c r="R564" s="18" t="str">
        <f t="shared" si="97"/>
        <v xml:space="preserve">11 kV Motijheel-2  Feeder </v>
      </c>
      <c r="S564" s="2672">
        <f t="shared" si="98"/>
        <v>0</v>
      </c>
      <c r="T564" s="2672">
        <v>0</v>
      </c>
      <c r="U564" s="33">
        <f t="shared" si="99"/>
        <v>0</v>
      </c>
      <c r="V564" s="1104" t="e">
        <f t="shared" si="100"/>
        <v>#DIV/0!</v>
      </c>
      <c r="W564" s="33" t="e">
        <f t="shared" si="101"/>
        <v>#DIV/0!</v>
      </c>
    </row>
    <row r="565" spans="1:23" ht="15.75" customHeight="1" x14ac:dyDescent="0.3">
      <c r="A565" s="519">
        <v>15</v>
      </c>
      <c r="B565" s="1756" t="s">
        <v>2304</v>
      </c>
      <c r="C565" s="72">
        <v>11</v>
      </c>
      <c r="D565" s="946" t="s">
        <v>82</v>
      </c>
      <c r="E565" s="1145">
        <v>4150736</v>
      </c>
      <c r="F565" s="3">
        <v>1</v>
      </c>
      <c r="G565" s="2220">
        <v>94938.39</v>
      </c>
      <c r="H565" s="2220">
        <v>94938.39</v>
      </c>
      <c r="I565" s="19">
        <f t="shared" si="96"/>
        <v>0</v>
      </c>
      <c r="J565" s="507">
        <v>1000</v>
      </c>
      <c r="K565" s="581" t="s">
        <v>292</v>
      </c>
      <c r="L565" s="652">
        <f>1.73*10.5*O565*0.9*24*31</f>
        <v>279755.53200000001</v>
      </c>
      <c r="M565" s="21">
        <f t="shared" si="103"/>
        <v>282420.81722283631</v>
      </c>
      <c r="N565" s="71" t="s">
        <v>82</v>
      </c>
      <c r="O565" s="14">
        <v>23</v>
      </c>
      <c r="P565" t="s">
        <v>2292</v>
      </c>
      <c r="R565" s="18" t="str">
        <f t="shared" si="97"/>
        <v>11 kV WAPDA building RMU Feeder</v>
      </c>
      <c r="S565" s="2672">
        <f t="shared" si="98"/>
        <v>282420.81722283631</v>
      </c>
      <c r="T565" s="2672">
        <v>243866.00962101249</v>
      </c>
      <c r="U565" s="33">
        <f t="shared" si="99"/>
        <v>38554.807601823821</v>
      </c>
      <c r="V565" s="1104">
        <f t="shared" si="100"/>
        <v>15.809832482083547</v>
      </c>
      <c r="W565" s="33" t="str">
        <f t="shared" si="101"/>
        <v>OK</v>
      </c>
    </row>
    <row r="566" spans="1:23" ht="15.75" customHeight="1" x14ac:dyDescent="0.3">
      <c r="A566" s="519">
        <v>16</v>
      </c>
      <c r="B566" s="98" t="s">
        <v>2305</v>
      </c>
      <c r="C566" s="72">
        <v>11</v>
      </c>
      <c r="D566" s="946" t="s">
        <v>82</v>
      </c>
      <c r="E566" s="1145">
        <v>4150747</v>
      </c>
      <c r="F566" s="3">
        <v>1</v>
      </c>
      <c r="G566" s="2220">
        <v>163764.06</v>
      </c>
      <c r="H566" s="2220">
        <v>164126.32</v>
      </c>
      <c r="I566" s="19">
        <f t="shared" si="96"/>
        <v>362.26000000000931</v>
      </c>
      <c r="J566" s="507">
        <v>1000</v>
      </c>
      <c r="K566" s="581"/>
      <c r="L566" s="21">
        <f t="shared" si="102"/>
        <v>362260.00000000931</v>
      </c>
      <c r="M566" s="21">
        <f t="shared" si="103"/>
        <v>365711.32129443396</v>
      </c>
      <c r="N566" s="71" t="s">
        <v>82</v>
      </c>
      <c r="O566" s="14"/>
      <c r="R566" s="18" t="str">
        <f t="shared" si="97"/>
        <v>11 kV PDB Design Feeder</v>
      </c>
      <c r="S566" s="2672">
        <f t="shared" si="98"/>
        <v>365711.32129443396</v>
      </c>
      <c r="T566" s="2672">
        <v>363925.8833088</v>
      </c>
      <c r="U566" s="33">
        <f t="shared" si="99"/>
        <v>1785.4379856339656</v>
      </c>
      <c r="V566" s="1104">
        <f t="shared" si="100"/>
        <v>0.49060483673236782</v>
      </c>
      <c r="W566" s="33" t="str">
        <f t="shared" si="101"/>
        <v>OK</v>
      </c>
    </row>
    <row r="567" spans="1:23" ht="15.75" customHeight="1" x14ac:dyDescent="0.3">
      <c r="A567" s="519">
        <v>17</v>
      </c>
      <c r="B567" s="1756" t="s">
        <v>2306</v>
      </c>
      <c r="C567" s="72">
        <v>11</v>
      </c>
      <c r="D567" s="946" t="s">
        <v>82</v>
      </c>
      <c r="E567" s="1145">
        <v>4150739</v>
      </c>
      <c r="F567" s="3">
        <v>1</v>
      </c>
      <c r="G567" s="2220">
        <v>20596.96</v>
      </c>
      <c r="H567" s="2220">
        <v>20655.45</v>
      </c>
      <c r="I567" s="19">
        <f t="shared" si="96"/>
        <v>58.490000000001601</v>
      </c>
      <c r="J567" s="507">
        <v>1000</v>
      </c>
      <c r="K567" s="581" t="s">
        <v>292</v>
      </c>
      <c r="L567" s="652">
        <f>1.73*10.5*O567*0.9*24*31</f>
        <v>279755.53200000001</v>
      </c>
      <c r="M567" s="21">
        <f t="shared" si="103"/>
        <v>282420.81722283631</v>
      </c>
      <c r="N567" s="71" t="s">
        <v>82</v>
      </c>
      <c r="O567" s="14">
        <v>23</v>
      </c>
      <c r="P567" t="s">
        <v>2292</v>
      </c>
      <c r="R567" s="18" t="str">
        <f t="shared" si="97"/>
        <v>11 kV BB Hospital Zone RMU Feeder</v>
      </c>
      <c r="S567" s="2672">
        <f t="shared" si="98"/>
        <v>282420.81722283631</v>
      </c>
      <c r="T567" s="2672">
        <v>243866.00962101249</v>
      </c>
      <c r="U567" s="33">
        <f t="shared" si="99"/>
        <v>38554.807601823821</v>
      </c>
      <c r="V567" s="1104">
        <f t="shared" si="100"/>
        <v>15.809832482083547</v>
      </c>
      <c r="W567" s="33" t="str">
        <f t="shared" si="101"/>
        <v>OK</v>
      </c>
    </row>
    <row r="568" spans="1:23" ht="15.75" customHeight="1" x14ac:dyDescent="0.3">
      <c r="A568" s="519">
        <v>18</v>
      </c>
      <c r="B568" s="1756" t="s">
        <v>2307</v>
      </c>
      <c r="C568" s="72">
        <v>11</v>
      </c>
      <c r="D568" s="946" t="s">
        <v>82</v>
      </c>
      <c r="E568" s="1145">
        <v>4150746</v>
      </c>
      <c r="F568" s="3">
        <v>1</v>
      </c>
      <c r="G568" s="2220">
        <v>82365.95</v>
      </c>
      <c r="H568" s="2220">
        <v>82365.95</v>
      </c>
      <c r="I568" s="19">
        <f t="shared" si="96"/>
        <v>0</v>
      </c>
      <c r="J568" s="507">
        <v>1000</v>
      </c>
      <c r="K568" s="581" t="s">
        <v>292</v>
      </c>
      <c r="L568" s="652">
        <f>1.73*10.5*O568*0.9*24*31</f>
        <v>364898.51999999996</v>
      </c>
      <c r="M568" s="21">
        <f t="shared" si="103"/>
        <v>368374.97898630815</v>
      </c>
      <c r="N568" s="71" t="s">
        <v>82</v>
      </c>
      <c r="O568" s="14">
        <v>30</v>
      </c>
      <c r="P568" t="s">
        <v>2292</v>
      </c>
      <c r="R568" s="18" t="str">
        <f t="shared" si="97"/>
        <v>11 kV Sonali Bank RMU Feeder</v>
      </c>
      <c r="S568" s="2672">
        <f t="shared" si="98"/>
        <v>368374.97898630815</v>
      </c>
      <c r="T568" s="2672">
        <v>341412.4134694176</v>
      </c>
      <c r="U568" s="33">
        <f t="shared" si="99"/>
        <v>26962.56551689055</v>
      </c>
      <c r="V568" s="1104">
        <f t="shared" si="100"/>
        <v>7.8973594553572823</v>
      </c>
      <c r="W568" s="33" t="str">
        <f t="shared" si="101"/>
        <v>OK</v>
      </c>
    </row>
    <row r="569" spans="1:23" ht="15.75" customHeight="1" x14ac:dyDescent="0.3">
      <c r="A569" s="519">
        <v>19</v>
      </c>
      <c r="B569" s="98" t="s">
        <v>2308</v>
      </c>
      <c r="C569" s="72">
        <v>11</v>
      </c>
      <c r="D569" s="946" t="s">
        <v>82</v>
      </c>
      <c r="E569" s="1145">
        <v>4150755</v>
      </c>
      <c r="F569" s="3">
        <v>1</v>
      </c>
      <c r="G569" s="2220">
        <v>122899.9</v>
      </c>
      <c r="H569" s="2220">
        <v>123222.28</v>
      </c>
      <c r="I569" s="19">
        <f t="shared" si="96"/>
        <v>322.38000000000466</v>
      </c>
      <c r="J569" s="507">
        <v>1000</v>
      </c>
      <c r="K569" s="581"/>
      <c r="L569" s="21">
        <f t="shared" si="102"/>
        <v>322380.00000000466</v>
      </c>
      <c r="M569" s="21">
        <f t="shared" si="103"/>
        <v>325451.37679815129</v>
      </c>
      <c r="N569" s="71" t="s">
        <v>82</v>
      </c>
      <c r="O569" s="14"/>
      <c r="P569" t="s">
        <v>2292</v>
      </c>
      <c r="R569" s="18" t="str">
        <f t="shared" si="97"/>
        <v xml:space="preserve">11 kV Janata Bank Feeder </v>
      </c>
      <c r="S569" s="2672">
        <f t="shared" si="98"/>
        <v>325451.37679815129</v>
      </c>
      <c r="T569" s="2672">
        <v>302665.076408541</v>
      </c>
      <c r="U569" s="33">
        <f t="shared" si="99"/>
        <v>22786.300389610289</v>
      </c>
      <c r="V569" s="1104">
        <f t="shared" si="100"/>
        <v>7.5285529007823371</v>
      </c>
      <c r="W569" s="33" t="str">
        <f t="shared" si="101"/>
        <v>OK</v>
      </c>
    </row>
    <row r="570" spans="1:23" ht="15.75" customHeight="1" x14ac:dyDescent="0.3">
      <c r="A570" s="519">
        <v>20</v>
      </c>
      <c r="B570" s="98" t="s">
        <v>2309</v>
      </c>
      <c r="C570" s="72">
        <v>11</v>
      </c>
      <c r="D570" s="946" t="s">
        <v>82</v>
      </c>
      <c r="E570" s="1145">
        <v>4150740</v>
      </c>
      <c r="F570" s="3">
        <v>1</v>
      </c>
      <c r="G570" s="2220">
        <v>273094.03999999998</v>
      </c>
      <c r="H570" s="2220">
        <v>273191.92</v>
      </c>
      <c r="I570" s="19">
        <f t="shared" si="96"/>
        <v>97.880000000004657</v>
      </c>
      <c r="J570" s="507">
        <v>1000</v>
      </c>
      <c r="K570" s="581"/>
      <c r="L570" s="21">
        <f t="shared" si="102"/>
        <v>97880.000000004657</v>
      </c>
      <c r="M570" s="21">
        <f t="shared" si="103"/>
        <v>98812.521747639752</v>
      </c>
      <c r="N570" s="71" t="s">
        <v>82</v>
      </c>
      <c r="O570" s="14"/>
      <c r="R570" s="18" t="str">
        <f t="shared" si="97"/>
        <v>11 kV DIT S/S RMU Feeder</v>
      </c>
      <c r="S570" s="2672">
        <f t="shared" si="98"/>
        <v>98812.521747639752</v>
      </c>
      <c r="T570" s="2672">
        <v>790606.25053111278</v>
      </c>
      <c r="U570" s="33">
        <f t="shared" si="99"/>
        <v>-691793.72878347302</v>
      </c>
      <c r="V570" s="1104">
        <f t="shared" si="100"/>
        <v>-87.501677139377591</v>
      </c>
      <c r="W570" s="33" t="str">
        <f t="shared" si="101"/>
        <v>CHECK</v>
      </c>
    </row>
    <row r="571" spans="1:23" ht="15.75" customHeight="1" x14ac:dyDescent="0.3">
      <c r="A571" s="519">
        <v>21</v>
      </c>
      <c r="B571" s="98" t="s">
        <v>2310</v>
      </c>
      <c r="C571" s="72">
        <v>11</v>
      </c>
      <c r="D571" s="946" t="s">
        <v>82</v>
      </c>
      <c r="E571" s="1145">
        <v>4150745</v>
      </c>
      <c r="F571" s="3">
        <v>1</v>
      </c>
      <c r="G571" s="2220">
        <v>80707.72</v>
      </c>
      <c r="H571" s="2220">
        <v>81231.839999999997</v>
      </c>
      <c r="I571" s="19">
        <f t="shared" si="96"/>
        <v>524.11999999999534</v>
      </c>
      <c r="J571" s="507">
        <v>1000</v>
      </c>
      <c r="K571" s="581"/>
      <c r="L571" s="21">
        <f t="shared" si="102"/>
        <v>524119.99999999534</v>
      </c>
      <c r="M571" s="21">
        <f t="shared" si="103"/>
        <v>529113.39291346562</v>
      </c>
      <c r="N571" s="71" t="s">
        <v>82</v>
      </c>
      <c r="O571" s="14"/>
      <c r="R571" s="18" t="str">
        <f t="shared" si="97"/>
        <v>11 kV Sena Kalyan Feeder</v>
      </c>
      <c r="S571" s="2672">
        <f t="shared" si="98"/>
        <v>529113.39291346562</v>
      </c>
      <c r="T571" s="2672">
        <v>587426.07801363489</v>
      </c>
      <c r="U571" s="33">
        <f t="shared" si="99"/>
        <v>-58312.68510016927</v>
      </c>
      <c r="V571" s="1104">
        <f t="shared" si="100"/>
        <v>-9.9268124590845552</v>
      </c>
      <c r="W571" s="33" t="str">
        <f t="shared" si="101"/>
        <v>OK</v>
      </c>
    </row>
    <row r="572" spans="1:23" ht="15.75" customHeight="1" x14ac:dyDescent="0.3">
      <c r="A572" s="519">
        <v>22</v>
      </c>
      <c r="B572" s="1756" t="s">
        <v>2311</v>
      </c>
      <c r="C572" s="72">
        <v>11</v>
      </c>
      <c r="D572" s="946" t="s">
        <v>82</v>
      </c>
      <c r="E572" s="1145">
        <v>4150756</v>
      </c>
      <c r="F572" s="3">
        <v>1</v>
      </c>
      <c r="G572" s="2220">
        <v>192560.77</v>
      </c>
      <c r="H572" s="2220">
        <v>192668.35</v>
      </c>
      <c r="I572" s="19">
        <f t="shared" si="96"/>
        <v>107.5800000000163</v>
      </c>
      <c r="J572" s="507">
        <v>1000</v>
      </c>
      <c r="K572" s="581" t="s">
        <v>292</v>
      </c>
      <c r="L572" s="652">
        <f>1.73*10.5*O572*0.9*24*31</f>
        <v>364898.51999999996</v>
      </c>
      <c r="M572" s="21">
        <f t="shared" si="103"/>
        <v>368374.97898630815</v>
      </c>
      <c r="N572" s="71" t="s">
        <v>82</v>
      </c>
      <c r="O572" s="14">
        <v>30</v>
      </c>
      <c r="P572" t="s">
        <v>2292</v>
      </c>
      <c r="R572" s="18" t="str">
        <f t="shared" si="97"/>
        <v>11 kV BCIC  Feeder</v>
      </c>
      <c r="S572" s="2672">
        <f t="shared" si="98"/>
        <v>368374.97898630815</v>
      </c>
      <c r="T572" s="2672">
        <v>341412.4134694176</v>
      </c>
      <c r="U572" s="33">
        <f t="shared" si="99"/>
        <v>26962.56551689055</v>
      </c>
      <c r="V572" s="1104">
        <f t="shared" si="100"/>
        <v>7.8973594553572823</v>
      </c>
      <c r="W572" s="33" t="str">
        <f t="shared" si="101"/>
        <v>OK</v>
      </c>
    </row>
    <row r="573" spans="1:23" ht="15.6" x14ac:dyDescent="0.3">
      <c r="A573" s="519">
        <v>23</v>
      </c>
      <c r="B573" s="98" t="s">
        <v>2250</v>
      </c>
      <c r="C573" s="72">
        <v>0.41499999999999998</v>
      </c>
      <c r="D573" s="946"/>
      <c r="E573" s="1145">
        <v>63412931</v>
      </c>
      <c r="F573" s="3">
        <v>1</v>
      </c>
      <c r="G573" s="2220">
        <v>66825</v>
      </c>
      <c r="H573" s="2220">
        <v>72982</v>
      </c>
      <c r="I573" s="19">
        <f t="shared" si="96"/>
        <v>6157</v>
      </c>
      <c r="J573" s="507">
        <v>1</v>
      </c>
      <c r="K573" s="581"/>
      <c r="L573" s="21">
        <f t="shared" si="102"/>
        <v>6157</v>
      </c>
      <c r="M573" s="21">
        <f t="shared" si="103"/>
        <v>6215.6589333897527</v>
      </c>
      <c r="N573" s="71" t="s">
        <v>82</v>
      </c>
      <c r="O573" s="14"/>
      <c r="R573" s="18" t="str">
        <f t="shared" si="97"/>
        <v>11/0.4 kV AT-1</v>
      </c>
      <c r="S573" s="2672">
        <f t="shared" si="98"/>
        <v>6215.6589333897527</v>
      </c>
      <c r="T573" s="2672">
        <v>3575.8026217185743</v>
      </c>
      <c r="U573" s="33">
        <f t="shared" si="99"/>
        <v>2639.8563116711784</v>
      </c>
      <c r="V573" s="1104">
        <f t="shared" si="100"/>
        <v>73.82556004733928</v>
      </c>
      <c r="W573" s="33" t="str">
        <f t="shared" si="101"/>
        <v>FAULT</v>
      </c>
    </row>
    <row r="574" spans="1:23" ht="15.6" x14ac:dyDescent="0.3">
      <c r="A574" s="519">
        <v>24</v>
      </c>
      <c r="B574" s="98" t="s">
        <v>2252</v>
      </c>
      <c r="C574" s="72">
        <v>0.41499999999999998</v>
      </c>
      <c r="D574" s="946"/>
      <c r="E574" s="1145">
        <v>63403117</v>
      </c>
      <c r="F574" s="3">
        <v>1</v>
      </c>
      <c r="G574" s="2220">
        <v>22885</v>
      </c>
      <c r="H574" s="2220">
        <v>22885</v>
      </c>
      <c r="I574" s="19">
        <f t="shared" si="96"/>
        <v>0</v>
      </c>
      <c r="J574" s="507">
        <v>1</v>
      </c>
      <c r="K574" s="581" t="s">
        <v>292</v>
      </c>
      <c r="L574" s="21">
        <v>5000</v>
      </c>
      <c r="M574" s="21">
        <f t="shared" si="103"/>
        <v>5047.6359699445775</v>
      </c>
      <c r="N574" s="71" t="s">
        <v>82</v>
      </c>
      <c r="O574" s="14"/>
      <c r="R574" s="18" t="str">
        <f t="shared" si="97"/>
        <v>11/0.4 kV AT-2</v>
      </c>
      <c r="S574" s="2672">
        <f t="shared" si="98"/>
        <v>5047.6359699445775</v>
      </c>
      <c r="T574" s="2672">
        <v>5012.3389707297083</v>
      </c>
      <c r="U574" s="33">
        <f t="shared" si="99"/>
        <v>35.296999214869174</v>
      </c>
      <c r="V574" s="1104">
        <f t="shared" si="100"/>
        <v>0.70420215833348865</v>
      </c>
      <c r="W574" s="33" t="str">
        <f t="shared" si="101"/>
        <v>OK</v>
      </c>
    </row>
    <row r="575" spans="1:23" ht="27.6" x14ac:dyDescent="0.3">
      <c r="A575" s="524"/>
      <c r="B575" s="94"/>
      <c r="C575" s="88"/>
      <c r="D575" s="88"/>
      <c r="E575" s="949"/>
      <c r="F575" s="659"/>
      <c r="G575" s="37"/>
      <c r="H575" s="37"/>
      <c r="I575" s="37"/>
      <c r="J575" s="52" t="s">
        <v>38</v>
      </c>
      <c r="K575" s="42">
        <f>M551</f>
        <v>5819999.9999999925</v>
      </c>
      <c r="L575" s="42">
        <f>SUM(L553:L574)</f>
        <v>5765075.0120000187</v>
      </c>
      <c r="M575" s="42">
        <f>SUM(M553:M574)</f>
        <v>5819999.9999999925</v>
      </c>
      <c r="N575" s="1109">
        <f>(M575-L575)/L575*100</f>
        <v>0.95271939889155499</v>
      </c>
      <c r="O575" s="28"/>
    </row>
    <row r="577" spans="1:15" ht="15.6" x14ac:dyDescent="0.3">
      <c r="A577" s="511"/>
      <c r="B577" s="523"/>
      <c r="C577" s="520"/>
      <c r="D577" s="596"/>
      <c r="F577" s="3107" t="s">
        <v>815</v>
      </c>
      <c r="G577" s="3108"/>
      <c r="H577" s="3109"/>
      <c r="I577" s="555" t="s">
        <v>14</v>
      </c>
      <c r="J577" s="511"/>
      <c r="L577" s="511"/>
      <c r="M577" s="511"/>
      <c r="N577" s="520"/>
      <c r="O577" s="511"/>
    </row>
    <row r="578" spans="1:15" ht="15.6" x14ac:dyDescent="0.3">
      <c r="A578" s="511"/>
      <c r="B578" s="523"/>
      <c r="C578" s="520"/>
      <c r="D578" s="596"/>
      <c r="F578" s="77" t="s">
        <v>92</v>
      </c>
      <c r="G578" s="3298" t="s">
        <v>4068</v>
      </c>
      <c r="H578" s="3298"/>
      <c r="I578" s="1643">
        <f>M555</f>
        <v>0</v>
      </c>
      <c r="J578" s="511"/>
      <c r="L578" s="511"/>
      <c r="M578" s="511"/>
      <c r="N578" s="520"/>
      <c r="O578" s="511"/>
    </row>
    <row r="579" spans="1:15" ht="15.6" x14ac:dyDescent="0.3">
      <c r="A579" s="511"/>
      <c r="B579" s="523"/>
      <c r="C579" s="520"/>
      <c r="D579" s="596"/>
      <c r="F579" s="77" t="s">
        <v>105</v>
      </c>
      <c r="G579" s="3298" t="s">
        <v>4068</v>
      </c>
      <c r="H579" s="3298"/>
      <c r="I579" s="1643">
        <f>M558</f>
        <v>0</v>
      </c>
      <c r="J579" s="511"/>
      <c r="L579" s="511"/>
      <c r="M579" s="511"/>
      <c r="N579" s="520"/>
      <c r="O579" s="511"/>
    </row>
    <row r="580" spans="1:15" ht="15.6" x14ac:dyDescent="0.3">
      <c r="F580" s="658" t="s">
        <v>95</v>
      </c>
      <c r="G580" s="3298" t="s">
        <v>4068</v>
      </c>
      <c r="H580" s="3298"/>
      <c r="I580" s="1643">
        <v>0</v>
      </c>
    </row>
    <row r="581" spans="1:15" ht="15.6" x14ac:dyDescent="0.3">
      <c r="A581" s="511"/>
      <c r="B581" s="523"/>
      <c r="C581" s="520"/>
      <c r="D581" s="596"/>
      <c r="F581" s="77" t="s">
        <v>82</v>
      </c>
      <c r="G581" s="3298" t="s">
        <v>4068</v>
      </c>
      <c r="H581" s="3298"/>
      <c r="I581" s="1643">
        <f>SUM(M553:M554,M556:M557,M559:M574)</f>
        <v>5819999.9999999925</v>
      </c>
      <c r="J581" s="511"/>
      <c r="L581" s="511"/>
      <c r="M581" s="511"/>
      <c r="N581" s="520"/>
      <c r="O581" s="511" t="s">
        <v>222</v>
      </c>
    </row>
    <row r="582" spans="1:15" ht="15.6" x14ac:dyDescent="0.3">
      <c r="F582" s="2728"/>
      <c r="G582" s="3298"/>
      <c r="H582" s="3298"/>
      <c r="I582" s="530"/>
      <c r="J582" s="511"/>
    </row>
    <row r="583" spans="1:15" ht="15.6" x14ac:dyDescent="0.3">
      <c r="F583" s="3175" t="s">
        <v>199</v>
      </c>
      <c r="G583" s="3176"/>
      <c r="H583" s="3177"/>
      <c r="I583" s="540">
        <f>SUM(I578:I582)</f>
        <v>5819999.9999999925</v>
      </c>
      <c r="J583" s="42">
        <f>I583-M575</f>
        <v>0</v>
      </c>
    </row>
    <row r="584" spans="1:15" x14ac:dyDescent="0.3">
      <c r="F584" s="528"/>
      <c r="G584" s="2214"/>
      <c r="H584" s="2214"/>
      <c r="I584" s="511"/>
      <c r="J584" s="511"/>
    </row>
    <row r="588" spans="1:15" x14ac:dyDescent="0.3">
      <c r="A588" s="511"/>
      <c r="B588" s="523"/>
      <c r="C588" s="520"/>
      <c r="D588" s="596"/>
      <c r="E588" s="1727"/>
      <c r="F588" s="528"/>
      <c r="G588" s="2214"/>
      <c r="H588" s="2214"/>
      <c r="I588" s="511"/>
      <c r="J588" s="511"/>
      <c r="K588" s="580"/>
      <c r="L588" s="511"/>
      <c r="M588" s="511"/>
      <c r="N588" s="520"/>
      <c r="O588" s="511"/>
    </row>
    <row r="589" spans="1:15" x14ac:dyDescent="0.3">
      <c r="A589" s="511"/>
      <c r="B589" s="523"/>
      <c r="C589" s="520"/>
      <c r="D589" s="596"/>
      <c r="E589" s="1727"/>
      <c r="F589" s="528"/>
      <c r="G589" s="2214"/>
      <c r="H589" s="2214"/>
      <c r="I589" s="511"/>
      <c r="J589" s="511"/>
      <c r="K589" s="580"/>
      <c r="L589" s="511"/>
      <c r="M589" s="511"/>
      <c r="N589" s="520"/>
      <c r="O589" s="511"/>
    </row>
    <row r="590" spans="1:15" ht="24.6" x14ac:dyDescent="0.3">
      <c r="A590" s="45"/>
      <c r="B590" s="3128"/>
      <c r="C590" s="3128"/>
      <c r="D590" s="3128"/>
      <c r="E590" s="3128"/>
      <c r="F590" s="3128"/>
      <c r="G590" s="3128"/>
      <c r="H590" s="3128"/>
      <c r="I590" s="3128"/>
      <c r="J590" s="3128"/>
      <c r="K590" s="3128"/>
      <c r="L590" s="3128"/>
      <c r="M590" s="3128"/>
      <c r="N590" s="74"/>
      <c r="O590" s="27"/>
    </row>
    <row r="591" spans="1:15" x14ac:dyDescent="0.3">
      <c r="A591" s="511"/>
      <c r="B591" s="523"/>
      <c r="C591" s="520"/>
      <c r="D591" s="596"/>
      <c r="E591" s="1727"/>
      <c r="F591" s="528"/>
      <c r="G591" s="2214"/>
      <c r="H591" s="2214"/>
      <c r="I591" s="511"/>
      <c r="J591" s="511"/>
      <c r="K591" s="580"/>
      <c r="L591" s="511"/>
      <c r="M591" s="511"/>
      <c r="N591" s="520"/>
      <c r="O591" s="511"/>
    </row>
    <row r="592" spans="1:15" x14ac:dyDescent="0.3">
      <c r="A592" s="511"/>
      <c r="B592" s="523"/>
      <c r="C592" s="520"/>
      <c r="D592" s="596"/>
      <c r="E592" s="1727"/>
      <c r="F592" s="528"/>
      <c r="G592" s="2214"/>
      <c r="H592" s="2214"/>
      <c r="I592" s="511"/>
      <c r="J592" s="511"/>
      <c r="K592" s="580"/>
      <c r="L592" s="511"/>
      <c r="M592" s="511"/>
      <c r="N592" s="520"/>
      <c r="O592" s="511"/>
    </row>
    <row r="593" spans="1:23" ht="28.8" x14ac:dyDescent="0.3">
      <c r="A593" s="3086" t="s">
        <v>1020</v>
      </c>
      <c r="B593" s="3086"/>
      <c r="C593" s="3086"/>
      <c r="D593" s="3086"/>
      <c r="E593" s="3086"/>
      <c r="F593" s="3086"/>
      <c r="G593" s="3086"/>
      <c r="H593" s="3086"/>
      <c r="I593" s="3086"/>
      <c r="J593" s="3086"/>
      <c r="K593" s="3086"/>
      <c r="L593" s="3086"/>
      <c r="M593" s="3086"/>
      <c r="N593" s="3086"/>
      <c r="O593" s="629" t="str">
        <f>O6</f>
        <v>Month August-2023</v>
      </c>
      <c r="R593" s="2083" t="s">
        <v>4084</v>
      </c>
      <c r="S593" s="2672" t="str">
        <f>O593</f>
        <v>Month August-2023</v>
      </c>
      <c r="T593" s="2672" t="s">
        <v>5037</v>
      </c>
      <c r="U593" s="1103" t="s">
        <v>15</v>
      </c>
      <c r="V593" s="1103" t="s">
        <v>4085</v>
      </c>
      <c r="W593" s="1103" t="s">
        <v>17</v>
      </c>
    </row>
    <row r="594" spans="1:23" ht="15.6" x14ac:dyDescent="0.3">
      <c r="A594" s="3087" t="s">
        <v>0</v>
      </c>
      <c r="B594" s="3089" t="s">
        <v>1</v>
      </c>
      <c r="C594" s="3091" t="s">
        <v>2</v>
      </c>
      <c r="D594" s="3092"/>
      <c r="E594" s="3093"/>
      <c r="F594" s="3223" t="s">
        <v>3</v>
      </c>
      <c r="G594" s="3091" t="s">
        <v>4</v>
      </c>
      <c r="H594" s="3093"/>
      <c r="I594" s="3068"/>
      <c r="J594" s="3096" t="s">
        <v>5</v>
      </c>
      <c r="K594" s="3091" t="s">
        <v>6</v>
      </c>
      <c r="L594" s="3093"/>
      <c r="M594" s="95" t="s">
        <v>805</v>
      </c>
      <c r="N594" s="96"/>
      <c r="O594" s="3067" t="s">
        <v>7</v>
      </c>
    </row>
    <row r="595" spans="1:23" ht="46.8" x14ac:dyDescent="0.3">
      <c r="A595" s="3088"/>
      <c r="B595" s="3090"/>
      <c r="C595" s="3084" t="s">
        <v>824</v>
      </c>
      <c r="D595" s="3085"/>
      <c r="E595" s="1728" t="s">
        <v>9</v>
      </c>
      <c r="F595" s="3224"/>
      <c r="G595" s="2218" t="str">
        <f>'NORTH-1'!G8</f>
        <v>Reading at 00.00hr 
01.08.2023</v>
      </c>
      <c r="H595" s="2218" t="str">
        <f>'NORTH-1'!H8</f>
        <v>Reading at 00.00hr 
01.09.2023</v>
      </c>
      <c r="I595" s="1" t="s">
        <v>10</v>
      </c>
      <c r="J595" s="3088"/>
      <c r="K595" s="1" t="s">
        <v>11</v>
      </c>
      <c r="L595" s="1" t="s">
        <v>12</v>
      </c>
      <c r="M595" s="508" t="s">
        <v>30</v>
      </c>
      <c r="N595" s="75" t="s">
        <v>41</v>
      </c>
      <c r="O595" s="3068"/>
      <c r="S595" s="2672">
        <v>15283200.000000071</v>
      </c>
      <c r="T595" s="2672">
        <v>15283200.000000071</v>
      </c>
      <c r="U595" s="33">
        <f>S595-T595</f>
        <v>0</v>
      </c>
      <c r="V595" s="1104">
        <f>U595/T595*100</f>
        <v>0</v>
      </c>
      <c r="W595" s="33" t="str">
        <f>IF(V595&gt;40,"FAULT",IF(V595&lt;-40,"CHECK","OK"))</f>
        <v>OK</v>
      </c>
    </row>
    <row r="596" spans="1:23" ht="15.6" x14ac:dyDescent="0.3">
      <c r="A596" s="594">
        <v>1</v>
      </c>
      <c r="B596" s="551">
        <v>2</v>
      </c>
      <c r="C596" s="551">
        <v>3</v>
      </c>
      <c r="D596" s="551">
        <v>4</v>
      </c>
      <c r="E596" s="551">
        <v>5</v>
      </c>
      <c r="F596" s="2727">
        <v>6</v>
      </c>
      <c r="G596" s="2618">
        <f>'PDB Bill AMR'!$H$5</f>
        <v>8</v>
      </c>
      <c r="H596" s="2618">
        <f>'PDB Bill AMR'!$H$5</f>
        <v>8</v>
      </c>
      <c r="I596" s="594" t="s">
        <v>2021</v>
      </c>
      <c r="J596" s="594">
        <v>10</v>
      </c>
      <c r="K596" s="2623" t="s">
        <v>2022</v>
      </c>
      <c r="L596" s="2623" t="s">
        <v>5041</v>
      </c>
      <c r="M596" s="594">
        <v>13</v>
      </c>
      <c r="N596" s="594">
        <v>14</v>
      </c>
      <c r="O596" s="594">
        <v>15</v>
      </c>
    </row>
    <row r="597" spans="1:23" ht="15.6" x14ac:dyDescent="0.3">
      <c r="A597" s="10"/>
      <c r="B597" s="513" t="s">
        <v>4025</v>
      </c>
      <c r="C597" s="514"/>
      <c r="D597" s="514"/>
      <c r="E597" s="1729"/>
      <c r="F597" s="654"/>
      <c r="G597" s="2211"/>
      <c r="H597" s="2211"/>
      <c r="I597" s="514"/>
      <c r="J597" s="514"/>
      <c r="K597" s="573"/>
      <c r="L597" s="514"/>
      <c r="M597" s="515"/>
      <c r="N597" s="516"/>
      <c r="O597" s="7"/>
    </row>
    <row r="598" spans="1:23" ht="15.6" x14ac:dyDescent="0.3">
      <c r="A598" s="519">
        <v>1</v>
      </c>
      <c r="B598" s="98" t="s">
        <v>2314</v>
      </c>
      <c r="C598" s="51">
        <v>132</v>
      </c>
      <c r="D598" s="3072" t="s">
        <v>290</v>
      </c>
      <c r="E598" s="3416" t="s">
        <v>2315</v>
      </c>
      <c r="F598" s="3">
        <v>1</v>
      </c>
      <c r="G598" s="4">
        <v>8876.0400000000009</v>
      </c>
      <c r="H598" s="4">
        <v>8876.0400000000009</v>
      </c>
      <c r="I598" s="4">
        <f>H598-G598</f>
        <v>0</v>
      </c>
      <c r="J598" s="507">
        <v>480000</v>
      </c>
      <c r="K598" s="574">
        <f>J598*I598*F598</f>
        <v>0</v>
      </c>
      <c r="L598" s="6"/>
      <c r="M598" s="6"/>
      <c r="N598" s="76"/>
      <c r="O598" s="507" t="s">
        <v>5061</v>
      </c>
    </row>
    <row r="599" spans="1:23" ht="15.6" x14ac:dyDescent="0.3">
      <c r="A599" s="519">
        <v>2</v>
      </c>
      <c r="B599" s="98" t="s">
        <v>2316</v>
      </c>
      <c r="C599" s="51">
        <v>132</v>
      </c>
      <c r="D599" s="3127" t="s">
        <v>290</v>
      </c>
      <c r="E599" s="3417" t="s">
        <v>2317</v>
      </c>
      <c r="F599" s="3">
        <v>1</v>
      </c>
      <c r="G599" s="4">
        <v>8884.9500000000007</v>
      </c>
      <c r="H599" s="4">
        <v>8925.9699999999993</v>
      </c>
      <c r="I599" s="4">
        <f>H599-G599</f>
        <v>41.019999999998618</v>
      </c>
      <c r="J599" s="507">
        <v>480000</v>
      </c>
      <c r="K599" s="574">
        <f>J599*I599*F599</f>
        <v>19689599.999999337</v>
      </c>
      <c r="L599" s="15"/>
      <c r="M599" s="15"/>
      <c r="N599" s="77"/>
      <c r="O599" s="507"/>
      <c r="S599" s="2671"/>
      <c r="T599" s="2671"/>
    </row>
    <row r="600" spans="1:23" ht="15.6" x14ac:dyDescent="0.3">
      <c r="A600" s="519"/>
      <c r="B600" s="93"/>
      <c r="C600" s="87"/>
      <c r="D600" s="87"/>
      <c r="E600" s="948"/>
      <c r="F600" s="655"/>
      <c r="G600" s="36"/>
      <c r="H600" s="36"/>
      <c r="I600" s="3157" t="s">
        <v>221</v>
      </c>
      <c r="J600" s="3158"/>
      <c r="K600" s="576">
        <f>SUM(K598:K599)</f>
        <v>19689599.999999337</v>
      </c>
      <c r="L600" s="92">
        <f>SUM(L598:L599)</f>
        <v>0</v>
      </c>
      <c r="M600" s="17"/>
      <c r="N600" s="79"/>
      <c r="O600" s="507"/>
    </row>
    <row r="601" spans="1:23" ht="15.6" x14ac:dyDescent="0.3">
      <c r="A601" s="519"/>
      <c r="B601" s="93"/>
      <c r="C601" s="87"/>
      <c r="D601" s="87"/>
      <c r="E601" s="948"/>
      <c r="F601" s="655"/>
      <c r="G601" s="36"/>
      <c r="H601" s="36"/>
      <c r="I601" s="545"/>
      <c r="J601" s="545" t="s">
        <v>28</v>
      </c>
      <c r="K601" s="577">
        <f>K600-L600</f>
        <v>19689599.999999337</v>
      </c>
      <c r="L601" s="39"/>
      <c r="M601" s="40"/>
      <c r="N601" s="520"/>
      <c r="O601" s="507"/>
      <c r="S601" s="2673"/>
      <c r="T601" s="2673"/>
    </row>
    <row r="602" spans="1:23" ht="15.6" x14ac:dyDescent="0.3">
      <c r="A602" s="519"/>
      <c r="B602" s="513" t="s">
        <v>4022</v>
      </c>
      <c r="C602" s="514"/>
      <c r="D602" s="514"/>
      <c r="E602" s="1731"/>
      <c r="F602" s="654"/>
      <c r="G602" s="2211"/>
      <c r="H602" s="2211"/>
      <c r="I602" s="514"/>
      <c r="J602" s="514"/>
      <c r="K602" s="573"/>
      <c r="L602" s="514"/>
      <c r="M602" s="515"/>
      <c r="N602" s="516"/>
      <c r="O602" s="507"/>
    </row>
    <row r="603" spans="1:23" ht="15.6" x14ac:dyDescent="0.3">
      <c r="A603" s="519"/>
      <c r="B603" s="98"/>
      <c r="C603" s="51"/>
      <c r="D603" s="3072"/>
      <c r="E603" s="3416"/>
      <c r="F603" s="3"/>
      <c r="G603" s="4"/>
      <c r="H603" s="4"/>
      <c r="I603" s="4"/>
      <c r="J603" s="507"/>
      <c r="K603" s="574"/>
      <c r="L603" s="15"/>
      <c r="M603" s="15"/>
      <c r="N603" s="77"/>
      <c r="O603" s="507"/>
    </row>
    <row r="604" spans="1:23" ht="15.6" x14ac:dyDescent="0.3">
      <c r="A604" s="519"/>
      <c r="B604" s="98"/>
      <c r="C604" s="51"/>
      <c r="D604" s="3127"/>
      <c r="E604" s="3417"/>
      <c r="F604" s="3"/>
      <c r="G604" s="4"/>
      <c r="H604" s="4"/>
      <c r="I604" s="4"/>
      <c r="J604" s="507"/>
      <c r="K604" s="574"/>
      <c r="L604" s="15"/>
      <c r="M604" s="15"/>
      <c r="N604" s="77"/>
      <c r="O604" s="507"/>
    </row>
    <row r="605" spans="1:23" ht="15.6" x14ac:dyDescent="0.3">
      <c r="A605" s="519"/>
      <c r="B605" s="98"/>
      <c r="C605" s="51"/>
      <c r="D605" s="3127"/>
      <c r="E605" s="3416"/>
      <c r="F605" s="3"/>
      <c r="G605" s="4"/>
      <c r="H605" s="4"/>
      <c r="I605" s="4"/>
      <c r="J605" s="507"/>
      <c r="K605" s="574"/>
      <c r="L605" s="15"/>
      <c r="M605" s="15"/>
      <c r="N605" s="77"/>
      <c r="O605" s="507"/>
    </row>
    <row r="606" spans="1:23" ht="15.6" x14ac:dyDescent="0.3">
      <c r="A606" s="519"/>
      <c r="B606" s="98"/>
      <c r="C606" s="51"/>
      <c r="D606" s="3073"/>
      <c r="E606" s="3417"/>
      <c r="F606" s="3"/>
      <c r="G606" s="4"/>
      <c r="H606" s="4"/>
      <c r="I606" s="4"/>
      <c r="J606" s="507"/>
      <c r="K606" s="575"/>
      <c r="L606" s="16"/>
      <c r="M606" s="16"/>
      <c r="N606" s="78"/>
      <c r="O606" s="507"/>
    </row>
    <row r="607" spans="1:23" ht="15.6" x14ac:dyDescent="0.3">
      <c r="A607" s="519"/>
      <c r="B607" s="93"/>
      <c r="C607" s="87"/>
      <c r="D607" s="87"/>
      <c r="E607" s="948"/>
      <c r="F607" s="655"/>
      <c r="G607" s="36"/>
      <c r="H607" s="36"/>
      <c r="I607" s="3157" t="s">
        <v>272</v>
      </c>
      <c r="J607" s="3158"/>
      <c r="K607" s="576">
        <f>SUM(K603:K606)</f>
        <v>0</v>
      </c>
      <c r="L607" s="92">
        <f>SUM(L603:L606)</f>
        <v>0</v>
      </c>
      <c r="M607" s="17"/>
      <c r="N607" s="79"/>
      <c r="O607" s="521"/>
    </row>
    <row r="608" spans="1:23" ht="15.6" x14ac:dyDescent="0.3">
      <c r="A608" s="519"/>
      <c r="B608" s="93"/>
      <c r="C608" s="87"/>
      <c r="D608" s="87"/>
      <c r="E608" s="948"/>
      <c r="F608" s="655"/>
      <c r="G608" s="36"/>
      <c r="H608" s="36"/>
      <c r="I608" s="3157" t="s">
        <v>28</v>
      </c>
      <c r="J608" s="3158"/>
      <c r="K608" s="577">
        <f>K601</f>
        <v>19689599.999999337</v>
      </c>
      <c r="L608" s="39"/>
      <c r="M608" s="41"/>
      <c r="N608" s="522"/>
      <c r="O608" s="521"/>
    </row>
    <row r="609" spans="1:20" ht="15.6" x14ac:dyDescent="0.3">
      <c r="A609" s="10"/>
      <c r="B609" s="532" t="s">
        <v>4023</v>
      </c>
      <c r="C609" s="533"/>
      <c r="D609" s="533"/>
      <c r="E609" s="1732"/>
      <c r="F609" s="656"/>
      <c r="G609" s="2216"/>
      <c r="H609" s="2216"/>
      <c r="I609" s="533"/>
      <c r="J609" s="533"/>
      <c r="K609" s="578"/>
      <c r="L609" s="533"/>
      <c r="M609" s="536"/>
      <c r="N609" s="534"/>
      <c r="O609" s="7"/>
    </row>
    <row r="610" spans="1:20" ht="15.6" x14ac:dyDescent="0.3">
      <c r="A610" s="519"/>
      <c r="B610" s="98" t="s">
        <v>796</v>
      </c>
      <c r="C610" s="51">
        <v>132</v>
      </c>
      <c r="D610" s="3132" t="s">
        <v>800</v>
      </c>
      <c r="E610" s="1730"/>
      <c r="F610" s="3"/>
      <c r="G610" s="4"/>
      <c r="H610" s="4"/>
      <c r="I610" s="4"/>
      <c r="J610" s="507"/>
      <c r="K610" s="574"/>
      <c r="L610" s="15">
        <f>J610*I610*F610</f>
        <v>0</v>
      </c>
      <c r="M610" s="6"/>
      <c r="N610" s="76"/>
      <c r="O610" s="507"/>
    </row>
    <row r="611" spans="1:20" ht="15.6" x14ac:dyDescent="0.3">
      <c r="A611" s="519"/>
      <c r="B611" s="98" t="s">
        <v>795</v>
      </c>
      <c r="C611" s="51">
        <v>132</v>
      </c>
      <c r="D611" s="3133"/>
      <c r="E611" s="1730"/>
      <c r="F611" s="3"/>
      <c r="G611" s="4"/>
      <c r="H611" s="4"/>
      <c r="I611" s="4"/>
      <c r="J611" s="507"/>
      <c r="K611" s="574"/>
      <c r="L611" s="15">
        <f>J611*I611*F611</f>
        <v>0</v>
      </c>
      <c r="M611" s="15"/>
      <c r="N611" s="77"/>
      <c r="O611" s="507"/>
    </row>
    <row r="612" spans="1:20" ht="15.6" x14ac:dyDescent="0.3">
      <c r="A612" s="519"/>
      <c r="B612" s="93"/>
      <c r="C612" s="87"/>
      <c r="D612" s="87"/>
      <c r="E612" s="948"/>
      <c r="F612" s="655"/>
      <c r="G612" s="36"/>
      <c r="H612" s="36"/>
      <c r="I612" s="36"/>
      <c r="J612" s="93" t="s">
        <v>262</v>
      </c>
      <c r="K612" s="577"/>
      <c r="L612" s="54">
        <f>SUM(L610:L611)</f>
        <v>0</v>
      </c>
      <c r="M612" s="521"/>
      <c r="N612" s="522"/>
      <c r="O612" s="507"/>
    </row>
    <row r="613" spans="1:20" ht="15.6" x14ac:dyDescent="0.3">
      <c r="A613" s="10"/>
      <c r="B613" s="532" t="s">
        <v>4024</v>
      </c>
      <c r="C613" s="533"/>
      <c r="D613" s="533"/>
      <c r="E613" s="1732"/>
      <c r="F613" s="656"/>
      <c r="G613" s="2216"/>
      <c r="H613" s="2216"/>
      <c r="I613" s="533"/>
      <c r="J613" s="533"/>
      <c r="K613" s="578"/>
      <c r="L613" s="533"/>
      <c r="M613" s="536"/>
      <c r="N613" s="534"/>
      <c r="O613" s="7"/>
    </row>
    <row r="614" spans="1:20" ht="15.6" x14ac:dyDescent="0.3">
      <c r="A614" s="519"/>
      <c r="B614" s="98" t="s">
        <v>792</v>
      </c>
      <c r="C614" s="51">
        <v>132</v>
      </c>
      <c r="D614" s="3097" t="s">
        <v>802</v>
      </c>
      <c r="E614" s="1743"/>
      <c r="F614" s="58"/>
      <c r="G614" s="59"/>
      <c r="H614" s="59"/>
      <c r="I614" s="59"/>
      <c r="J614" s="57"/>
      <c r="K614" s="3"/>
      <c r="L614" s="15">
        <f>J614*I614*F614</f>
        <v>0</v>
      </c>
      <c r="M614" s="15"/>
      <c r="N614" s="76"/>
      <c r="O614" s="507"/>
    </row>
    <row r="615" spans="1:20" ht="15.6" x14ac:dyDescent="0.3">
      <c r="A615" s="519"/>
      <c r="B615" s="98" t="s">
        <v>793</v>
      </c>
      <c r="C615" s="51">
        <v>132</v>
      </c>
      <c r="D615" s="3098"/>
      <c r="E615" s="1743"/>
      <c r="F615" s="58"/>
      <c r="G615" s="59"/>
      <c r="H615" s="59"/>
      <c r="I615" s="59"/>
      <c r="J615" s="57"/>
      <c r="K615" s="3"/>
      <c r="L615" s="15">
        <f>J615*I615*F615</f>
        <v>0</v>
      </c>
      <c r="M615" s="15"/>
      <c r="N615" s="76"/>
      <c r="O615" s="507"/>
    </row>
    <row r="616" spans="1:20" ht="15.6" x14ac:dyDescent="0.3">
      <c r="A616" s="519"/>
      <c r="B616" s="93"/>
      <c r="C616" s="87"/>
      <c r="D616" s="87"/>
      <c r="E616" s="951"/>
      <c r="F616" s="657"/>
      <c r="G616" s="64"/>
      <c r="H616" s="64"/>
      <c r="I616" s="64"/>
      <c r="J616" s="93" t="s">
        <v>27</v>
      </c>
      <c r="K616" s="579"/>
      <c r="L616" s="54">
        <f>K608</f>
        <v>19689599.999999337</v>
      </c>
      <c r="M616" s="54"/>
      <c r="N616" s="76"/>
      <c r="O616" s="507"/>
    </row>
    <row r="617" spans="1:20" ht="15" thickBot="1" x14ac:dyDescent="0.35">
      <c r="A617" s="511"/>
      <c r="B617" s="523"/>
      <c r="C617" s="520"/>
      <c r="D617" s="596"/>
      <c r="K617" s="580"/>
      <c r="L617" s="511"/>
      <c r="M617" s="511"/>
      <c r="N617" s="520"/>
      <c r="O617" s="511"/>
    </row>
    <row r="618" spans="1:20" s="511" customFormat="1" x14ac:dyDescent="0.3">
      <c r="B618" s="3099" t="s">
        <v>807</v>
      </c>
      <c r="C618" s="3100"/>
      <c r="D618" s="561" t="s">
        <v>14</v>
      </c>
      <c r="E618" s="1642"/>
      <c r="F618" s="3101" t="s">
        <v>4014</v>
      </c>
      <c r="G618" s="3102"/>
      <c r="H618" s="3103"/>
      <c r="I618" s="561" t="s">
        <v>14</v>
      </c>
      <c r="K618" s="3105" t="s">
        <v>809</v>
      </c>
      <c r="L618" s="3106"/>
      <c r="M618" s="562" t="s">
        <v>14</v>
      </c>
      <c r="N618" s="520"/>
      <c r="R618" s="521"/>
      <c r="S618" s="2672"/>
      <c r="T618" s="2672"/>
    </row>
    <row r="619" spans="1:20" s="511" customFormat="1" x14ac:dyDescent="0.3">
      <c r="B619" s="3112" t="str">
        <f>B597</f>
        <v>MANIKNAGAR 132 KV SIDE</v>
      </c>
      <c r="C619" s="3113"/>
      <c r="D619" s="567">
        <f>K601</f>
        <v>19689599.999999337</v>
      </c>
      <c r="E619" s="1642"/>
      <c r="F619" s="3114" t="s">
        <v>810</v>
      </c>
      <c r="G619" s="3115"/>
      <c r="H619" s="3116"/>
      <c r="I619" s="567">
        <f>L612</f>
        <v>0</v>
      </c>
      <c r="K619" s="3167" t="s">
        <v>4014</v>
      </c>
      <c r="L619" s="3168"/>
      <c r="M619" s="565">
        <f>I620</f>
        <v>19689599.999999337</v>
      </c>
      <c r="N619" s="520"/>
      <c r="R619" s="521"/>
      <c r="S619" s="2672"/>
      <c r="T619" s="2672"/>
    </row>
    <row r="620" spans="1:20" s="511" customFormat="1" x14ac:dyDescent="0.3">
      <c r="B620" s="3112" t="s">
        <v>832</v>
      </c>
      <c r="C620" s="3113"/>
      <c r="D620" s="567"/>
      <c r="E620" s="1642"/>
      <c r="F620" s="3114" t="s">
        <v>4014</v>
      </c>
      <c r="G620" s="3115"/>
      <c r="H620" s="3116"/>
      <c r="I620" s="565">
        <f>L616</f>
        <v>19689599.999999337</v>
      </c>
      <c r="K620" s="3121" t="s">
        <v>2034</v>
      </c>
      <c r="L620" s="3122"/>
      <c r="M620" s="1045">
        <f>K637</f>
        <v>39302400.000001363</v>
      </c>
      <c r="N620" s="520"/>
      <c r="R620" s="521"/>
      <c r="S620" s="2672"/>
      <c r="T620" s="2672"/>
    </row>
    <row r="621" spans="1:20" s="511" customFormat="1" x14ac:dyDescent="0.3">
      <c r="B621" s="3112" t="s">
        <v>833</v>
      </c>
      <c r="C621" s="3113"/>
      <c r="D621" s="567"/>
      <c r="E621" s="1642"/>
      <c r="F621" s="658"/>
      <c r="G621" s="2027"/>
      <c r="H621" s="2027"/>
      <c r="I621"/>
      <c r="K621" s="3167" t="s">
        <v>4012</v>
      </c>
      <c r="L621" s="3168"/>
      <c r="M621" s="567">
        <f>M619-M620</f>
        <v>-19612800.000002027</v>
      </c>
      <c r="N621" s="520"/>
      <c r="R621" s="521"/>
      <c r="S621" s="2672"/>
      <c r="T621" s="2672"/>
    </row>
    <row r="622" spans="1:20" s="511" customFormat="1" ht="15" thickBot="1" x14ac:dyDescent="0.35">
      <c r="B622" s="3112" t="s">
        <v>834</v>
      </c>
      <c r="C622" s="3113"/>
      <c r="D622" s="598"/>
      <c r="E622" s="1642"/>
      <c r="F622" s="658"/>
      <c r="G622" s="2027"/>
      <c r="H622" s="2027"/>
      <c r="I622"/>
      <c r="K622" s="3123" t="s">
        <v>268</v>
      </c>
      <c r="L622" s="3124"/>
      <c r="M622" s="1042">
        <f>M621/M619</f>
        <v>-0.99609946367639191</v>
      </c>
      <c r="N622" s="520"/>
      <c r="R622" s="521"/>
      <c r="S622" s="2672"/>
      <c r="T622" s="2672"/>
    </row>
    <row r="623" spans="1:20" s="511" customFormat="1" x14ac:dyDescent="0.3">
      <c r="B623" s="3147" t="s">
        <v>4011</v>
      </c>
      <c r="C623" s="3148"/>
      <c r="D623" s="690">
        <f>SUM(D619:D622)</f>
        <v>19689599.999999337</v>
      </c>
      <c r="E623" s="1642"/>
      <c r="F623" s="658"/>
      <c r="G623" s="2027"/>
      <c r="H623" s="2027"/>
      <c r="I623"/>
      <c r="K623" s="580"/>
      <c r="N623" s="520"/>
      <c r="R623" s="521"/>
      <c r="S623" s="2672"/>
      <c r="T623" s="2672"/>
    </row>
    <row r="624" spans="1:20" s="511" customFormat="1" x14ac:dyDescent="0.3">
      <c r="B624"/>
      <c r="C624"/>
      <c r="D624"/>
      <c r="E624" s="1642"/>
      <c r="F624" s="658"/>
      <c r="G624" s="2027"/>
      <c r="H624" s="2027"/>
      <c r="I624"/>
      <c r="J624"/>
      <c r="K624" s="580"/>
      <c r="N624" s="520"/>
      <c r="R624" s="521"/>
      <c r="S624" s="2672"/>
      <c r="T624" s="2672"/>
    </row>
    <row r="625" spans="1:23" s="511" customFormat="1" x14ac:dyDescent="0.3">
      <c r="B625"/>
      <c r="C625"/>
      <c r="D625"/>
      <c r="E625" s="1642"/>
      <c r="F625" s="658"/>
      <c r="G625" s="2027"/>
      <c r="H625" s="2027"/>
      <c r="I625"/>
      <c r="J625"/>
      <c r="K625" s="580"/>
      <c r="N625" s="520"/>
      <c r="R625" s="521"/>
      <c r="S625" s="2672"/>
      <c r="T625" s="2672"/>
    </row>
    <row r="626" spans="1:23" s="511" customFormat="1" x14ac:dyDescent="0.3">
      <c r="B626"/>
      <c r="C626"/>
      <c r="D626"/>
      <c r="E626" s="1642"/>
      <c r="F626" s="658"/>
      <c r="G626" s="2213"/>
      <c r="H626" s="2213"/>
      <c r="I626" s="556"/>
      <c r="J626" s="557"/>
      <c r="K626" s="580"/>
      <c r="N626" s="520"/>
      <c r="R626" s="521"/>
      <c r="S626" s="2672"/>
      <c r="T626" s="2672"/>
    </row>
    <row r="627" spans="1:23" x14ac:dyDescent="0.3">
      <c r="A627" s="511"/>
      <c r="B627" s="523"/>
      <c r="C627" s="520"/>
      <c r="D627" s="596"/>
      <c r="G627" s="2213"/>
      <c r="H627" s="2213"/>
      <c r="I627" s="556"/>
      <c r="J627" s="557"/>
      <c r="K627" s="580"/>
      <c r="L627" s="511"/>
      <c r="M627" s="511"/>
      <c r="N627" s="520"/>
      <c r="O627" s="511"/>
    </row>
    <row r="628" spans="1:23" x14ac:dyDescent="0.3">
      <c r="A628" s="511"/>
      <c r="B628" s="523"/>
      <c r="C628" s="520"/>
      <c r="D628" s="596"/>
      <c r="G628" s="2213"/>
      <c r="H628" s="2213"/>
      <c r="I628" s="556"/>
      <c r="J628" s="557"/>
      <c r="K628" s="580"/>
      <c r="L628" s="511"/>
      <c r="M628" s="511"/>
      <c r="N628" s="520"/>
      <c r="O628" s="511"/>
    </row>
    <row r="629" spans="1:23" x14ac:dyDescent="0.3">
      <c r="A629" s="511"/>
      <c r="B629" s="523"/>
      <c r="C629" s="520"/>
      <c r="D629" s="596"/>
      <c r="E629" s="1727"/>
      <c r="F629" s="528"/>
      <c r="G629" s="2214"/>
      <c r="H629" s="2214"/>
      <c r="I629" s="511"/>
      <c r="J629" s="511"/>
      <c r="K629" s="580"/>
      <c r="L629" s="511"/>
      <c r="M629" s="511"/>
      <c r="N629" s="520"/>
      <c r="O629" s="511"/>
    </row>
    <row r="630" spans="1:23" ht="28.8" x14ac:dyDescent="0.3">
      <c r="A630" s="3086" t="s">
        <v>1021</v>
      </c>
      <c r="B630" s="3086"/>
      <c r="C630" s="3086"/>
      <c r="D630" s="3086"/>
      <c r="E630" s="3086"/>
      <c r="F630" s="3086"/>
      <c r="G630" s="3086"/>
      <c r="H630" s="3086"/>
      <c r="I630" s="3086"/>
      <c r="J630" s="3086"/>
      <c r="K630" s="3086"/>
      <c r="L630" s="3086"/>
      <c r="M630" s="3086"/>
      <c r="N630" s="3086"/>
      <c r="O630" s="629" t="str">
        <f>$O$6</f>
        <v>Month August-2023</v>
      </c>
      <c r="R630" s="2083" t="s">
        <v>4084</v>
      </c>
      <c r="S630" s="2672" t="str">
        <f>O630</f>
        <v>Month August-2023</v>
      </c>
      <c r="T630" s="2672" t="s">
        <v>5037</v>
      </c>
      <c r="U630" s="1103" t="s">
        <v>15</v>
      </c>
      <c r="V630" s="1103" t="s">
        <v>4085</v>
      </c>
      <c r="W630" s="1103" t="s">
        <v>17</v>
      </c>
    </row>
    <row r="631" spans="1:23" ht="15.6" x14ac:dyDescent="0.3">
      <c r="A631" s="3087" t="s">
        <v>0</v>
      </c>
      <c r="B631" s="3089" t="s">
        <v>1</v>
      </c>
      <c r="C631" s="3091" t="s">
        <v>2</v>
      </c>
      <c r="D631" s="3092"/>
      <c r="E631" s="3093"/>
      <c r="F631" s="3223" t="s">
        <v>3</v>
      </c>
      <c r="G631" s="3091" t="s">
        <v>4</v>
      </c>
      <c r="H631" s="3093"/>
      <c r="I631" s="3068"/>
      <c r="J631" s="3096" t="s">
        <v>5</v>
      </c>
      <c r="K631" s="3091" t="s">
        <v>6</v>
      </c>
      <c r="L631" s="3068"/>
      <c r="M631" s="95" t="s">
        <v>29</v>
      </c>
      <c r="N631" s="96"/>
      <c r="O631" s="3067" t="s">
        <v>7</v>
      </c>
    </row>
    <row r="632" spans="1:23" ht="46.8" x14ac:dyDescent="0.3">
      <c r="A632" s="3149"/>
      <c r="B632" s="3151"/>
      <c r="C632" s="3084" t="s">
        <v>824</v>
      </c>
      <c r="D632" s="3085"/>
      <c r="E632" s="1734" t="s">
        <v>9</v>
      </c>
      <c r="F632" s="3257"/>
      <c r="G632" s="2218" t="str">
        <f>'NORTH-1'!G8</f>
        <v>Reading at 00.00hr 
01.08.2023</v>
      </c>
      <c r="H632" s="2218" t="str">
        <f>'NORTH-1'!H8</f>
        <v>Reading at 00.00hr 
01.09.2023</v>
      </c>
      <c r="I632" s="554" t="s">
        <v>10</v>
      </c>
      <c r="J632" s="3149"/>
      <c r="K632" s="554" t="s">
        <v>11</v>
      </c>
      <c r="L632" s="554" t="s">
        <v>12</v>
      </c>
      <c r="M632" s="592" t="s">
        <v>30</v>
      </c>
      <c r="N632" s="593" t="s">
        <v>41</v>
      </c>
      <c r="O632" s="3069"/>
      <c r="S632" s="2672">
        <v>15283200.000000071</v>
      </c>
      <c r="T632" s="2672">
        <v>15283200.000000071</v>
      </c>
      <c r="U632" s="33">
        <f>S632-T632</f>
        <v>0</v>
      </c>
      <c r="V632" s="1104">
        <f>U632/T632*100</f>
        <v>0</v>
      </c>
      <c r="W632" s="33" t="str">
        <f>IF(V632&gt;40,"FAULT",IF(V632&lt;-40,"CHECK","OK"))</f>
        <v>OK</v>
      </c>
    </row>
    <row r="633" spans="1:23" ht="15.6" x14ac:dyDescent="0.3">
      <c r="A633" s="594">
        <v>1</v>
      </c>
      <c r="B633" s="551">
        <v>2</v>
      </c>
      <c r="C633" s="551">
        <v>3</v>
      </c>
      <c r="D633" s="551">
        <v>4</v>
      </c>
      <c r="E633" s="551">
        <v>5</v>
      </c>
      <c r="F633" s="2727">
        <v>6</v>
      </c>
      <c r="G633" s="2618">
        <f>'PDB Bill AMR'!$H$5</f>
        <v>8</v>
      </c>
      <c r="H633" s="2618">
        <f>'PDB Bill AMR'!$H$5</f>
        <v>8</v>
      </c>
      <c r="I633" s="594" t="s">
        <v>2021</v>
      </c>
      <c r="J633" s="594">
        <v>10</v>
      </c>
      <c r="K633" s="2623" t="s">
        <v>2022</v>
      </c>
      <c r="L633" s="2623" t="s">
        <v>5041</v>
      </c>
      <c r="M633" s="594">
        <v>13</v>
      </c>
      <c r="N633" s="594">
        <v>14</v>
      </c>
      <c r="O633" s="594">
        <v>15</v>
      </c>
    </row>
    <row r="634" spans="1:23" ht="15.6" x14ac:dyDescent="0.3">
      <c r="A634" s="10"/>
      <c r="B634" s="513" t="s">
        <v>1092</v>
      </c>
      <c r="C634" s="514"/>
      <c r="D634" s="514"/>
      <c r="E634" s="1731"/>
      <c r="F634" s="654"/>
      <c r="G634" s="2211"/>
      <c r="H634" s="2211"/>
      <c r="I634" s="514"/>
      <c r="J634" s="514"/>
      <c r="K634" s="573"/>
      <c r="L634" s="514"/>
      <c r="M634" s="515"/>
      <c r="N634" s="516"/>
      <c r="O634" s="7"/>
    </row>
    <row r="635" spans="1:23" ht="15.6" x14ac:dyDescent="0.3">
      <c r="A635" s="519">
        <v>6</v>
      </c>
      <c r="B635" s="98" t="s">
        <v>2318</v>
      </c>
      <c r="C635" s="51">
        <v>33</v>
      </c>
      <c r="D635" s="3072" t="s">
        <v>290</v>
      </c>
      <c r="E635" s="1145" t="s">
        <v>2319</v>
      </c>
      <c r="F635" s="3">
        <v>1</v>
      </c>
      <c r="G635" s="4">
        <v>9251.2199999999993</v>
      </c>
      <c r="H635" s="4">
        <v>9292.2000000000007</v>
      </c>
      <c r="I635" s="4">
        <f>H635-G635</f>
        <v>40.980000000001382</v>
      </c>
      <c r="J635" s="507">
        <v>480000</v>
      </c>
      <c r="K635" s="574">
        <f>J635*I635*F635</f>
        <v>19670400.000000663</v>
      </c>
      <c r="L635" s="6"/>
      <c r="M635" s="6"/>
      <c r="N635" s="76"/>
      <c r="O635" s="507"/>
      <c r="S635" s="2671"/>
      <c r="T635" s="2671"/>
    </row>
    <row r="636" spans="1:23" ht="15.6" x14ac:dyDescent="0.3">
      <c r="A636" s="519">
        <v>7</v>
      </c>
      <c r="B636" s="98" t="s">
        <v>2320</v>
      </c>
      <c r="C636" s="51">
        <v>33</v>
      </c>
      <c r="D636" s="3127" t="s">
        <v>290</v>
      </c>
      <c r="E636" s="1145" t="s">
        <v>2321</v>
      </c>
      <c r="F636" s="3">
        <v>1</v>
      </c>
      <c r="G636" s="4">
        <v>9075.3799999999992</v>
      </c>
      <c r="H636" s="4">
        <v>9116.2800000000007</v>
      </c>
      <c r="I636" s="4">
        <f>H636-G636</f>
        <v>40.900000000001455</v>
      </c>
      <c r="J636" s="507">
        <v>480000</v>
      </c>
      <c r="K636" s="574">
        <f>J636*I636*F636</f>
        <v>19632000.0000007</v>
      </c>
      <c r="L636" s="6"/>
      <c r="M636" s="6"/>
      <c r="N636" s="76"/>
      <c r="O636" s="507"/>
    </row>
    <row r="637" spans="1:23" ht="15.6" x14ac:dyDescent="0.3">
      <c r="A637" s="519"/>
      <c r="B637" s="93"/>
      <c r="C637" s="87"/>
      <c r="D637" s="87"/>
      <c r="E637" s="948"/>
      <c r="F637" s="655"/>
      <c r="G637" s="36">
        <v>0</v>
      </c>
      <c r="H637" s="36">
        <v>0</v>
      </c>
      <c r="I637" s="36"/>
      <c r="J637" s="93" t="s">
        <v>27</v>
      </c>
      <c r="K637" s="1045">
        <f>SUM(K635:K636)</f>
        <v>39302400.000001363</v>
      </c>
      <c r="L637" s="39"/>
      <c r="M637" s="39">
        <f>SUM(M635:M636)</f>
        <v>0</v>
      </c>
      <c r="N637" s="76"/>
      <c r="O637" s="507"/>
      <c r="S637" s="2673"/>
      <c r="T637" s="2673"/>
    </row>
    <row r="638" spans="1:23" ht="15.6" x14ac:dyDescent="0.3">
      <c r="A638" s="519"/>
      <c r="B638" s="532" t="s">
        <v>4548</v>
      </c>
      <c r="C638" s="533"/>
      <c r="D638" s="533"/>
      <c r="E638" s="1732"/>
      <c r="F638" s="656"/>
      <c r="G638" s="2216">
        <v>0</v>
      </c>
      <c r="H638" s="2216">
        <v>0</v>
      </c>
      <c r="I638" s="533"/>
      <c r="J638" s="533"/>
      <c r="K638" s="578"/>
      <c r="L638" s="533"/>
      <c r="M638" s="536"/>
      <c r="N638" s="534"/>
      <c r="O638" s="507"/>
    </row>
    <row r="639" spans="1:23" ht="15.6" x14ac:dyDescent="0.3">
      <c r="A639" s="519"/>
      <c r="B639" s="544" t="s">
        <v>822</v>
      </c>
      <c r="C639" s="51"/>
      <c r="D639" s="941" t="s">
        <v>800</v>
      </c>
      <c r="E639" s="1145"/>
      <c r="F639" s="3"/>
      <c r="G639" s="4">
        <v>0</v>
      </c>
      <c r="H639" s="4">
        <v>0</v>
      </c>
      <c r="I639" s="5"/>
      <c r="J639" s="507"/>
      <c r="K639" s="574"/>
      <c r="L639" s="6"/>
      <c r="M639" s="6"/>
      <c r="N639" s="76"/>
      <c r="O639" s="507"/>
      <c r="R639" s="18" t="str">
        <f t="shared" ref="R639:R650" si="104">B639</f>
        <v>33/11 KV Transforfers</v>
      </c>
      <c r="S639" s="2672">
        <f t="shared" ref="S639:S650" si="105">M639</f>
        <v>0</v>
      </c>
      <c r="T639" s="2672">
        <v>0</v>
      </c>
      <c r="U639" s="33">
        <f t="shared" ref="U639:U650" si="106">S639-T639</f>
        <v>0</v>
      </c>
      <c r="V639" s="1104" t="e">
        <f t="shared" ref="V639:V650" si="107">U639/T639*100</f>
        <v>#DIV/0!</v>
      </c>
      <c r="W639" s="33" t="e">
        <f t="shared" ref="W639:W650" si="108">IF(V639&gt;40,"FAULT",IF(V639&lt;-40,"CHECK","OK"))</f>
        <v>#DIV/0!</v>
      </c>
    </row>
    <row r="640" spans="1:23" ht="19.5" customHeight="1" x14ac:dyDescent="0.3">
      <c r="A640" s="10">
        <v>5</v>
      </c>
      <c r="B640" s="98" t="s">
        <v>2322</v>
      </c>
      <c r="C640" s="543">
        <v>33</v>
      </c>
      <c r="D640" s="937" t="s">
        <v>284</v>
      </c>
      <c r="E640" s="1735" t="s">
        <v>2323</v>
      </c>
      <c r="F640" s="3">
        <v>1</v>
      </c>
      <c r="G640" s="20">
        <v>9719.91</v>
      </c>
      <c r="H640" s="20">
        <v>9765.7099999999991</v>
      </c>
      <c r="I640" s="20">
        <f>H640-G640</f>
        <v>45.799999999999272</v>
      </c>
      <c r="J640" s="507">
        <v>180000</v>
      </c>
      <c r="K640" s="574"/>
      <c r="L640" s="21">
        <f>F640*I640*J640</f>
        <v>8243999.9999998687</v>
      </c>
      <c r="M640" s="21">
        <f>L640*$K$651/$L$651</f>
        <v>8261216.7571088355</v>
      </c>
      <c r="N640" s="80"/>
      <c r="O640" s="3065">
        <f>M642</f>
        <v>17287227.379941255</v>
      </c>
      <c r="P640" s="3385" t="s">
        <v>4549</v>
      </c>
      <c r="Q640" s="3413"/>
      <c r="R640" s="18" t="str">
        <f t="shared" si="104"/>
        <v>33 kV 20/28 MVA  Transformer T-3</v>
      </c>
      <c r="S640" s="2672">
        <f t="shared" si="105"/>
        <v>8261216.7571088355</v>
      </c>
      <c r="T640" s="2672">
        <v>8894787.4930248559</v>
      </c>
      <c r="U640" s="33">
        <f t="shared" si="106"/>
        <v>-633570.73591602035</v>
      </c>
      <c r="V640" s="1104">
        <f t="shared" si="107"/>
        <v>-7.1229440434957656</v>
      </c>
      <c r="W640" s="33" t="str">
        <f t="shared" si="108"/>
        <v>OK</v>
      </c>
    </row>
    <row r="641" spans="1:23" ht="19.5" customHeight="1" x14ac:dyDescent="0.3">
      <c r="A641" s="519">
        <v>8</v>
      </c>
      <c r="B641" s="98" t="s">
        <v>2324</v>
      </c>
      <c r="C641" s="543">
        <v>33</v>
      </c>
      <c r="D641" s="937" t="s">
        <v>284</v>
      </c>
      <c r="E641" s="1735" t="s">
        <v>2325</v>
      </c>
      <c r="F641" s="3">
        <v>1</v>
      </c>
      <c r="G641" s="20">
        <v>9850.52</v>
      </c>
      <c r="H641" s="20">
        <v>9900.56</v>
      </c>
      <c r="I641" s="20">
        <f>H641-G641</f>
        <v>50.039999999999054</v>
      </c>
      <c r="J641" s="507">
        <v>180000</v>
      </c>
      <c r="K641" s="574"/>
      <c r="L641" s="21">
        <f>F641*I641*J641</f>
        <v>9007199.9999998305</v>
      </c>
      <c r="M641" s="21">
        <f>L641*$K$651/$L$651</f>
        <v>9026010.6228324212</v>
      </c>
      <c r="N641" s="80"/>
      <c r="O641" s="3065"/>
      <c r="P641" s="3385"/>
      <c r="Q641" s="3413"/>
      <c r="R641" s="18" t="str">
        <f t="shared" si="104"/>
        <v>33 kV 20/28 MVA Transformer T-4</v>
      </c>
      <c r="S641" s="2672">
        <f t="shared" si="105"/>
        <v>9026010.6228324212</v>
      </c>
      <c r="T641" s="2672">
        <v>9193088.2930957414</v>
      </c>
      <c r="U641" s="33">
        <f t="shared" si="106"/>
        <v>-167077.67026332021</v>
      </c>
      <c r="V641" s="1104">
        <f t="shared" si="107"/>
        <v>-1.8174270162160857</v>
      </c>
      <c r="W641" s="33" t="str">
        <f t="shared" si="108"/>
        <v>OK</v>
      </c>
    </row>
    <row r="642" spans="1:23" ht="15.6" x14ac:dyDescent="0.3">
      <c r="A642" s="507"/>
      <c r="B642" s="544" t="s">
        <v>823</v>
      </c>
      <c r="C642" s="87"/>
      <c r="D642" s="937"/>
      <c r="E642" s="948"/>
      <c r="F642" s="655"/>
      <c r="G642" s="36">
        <v>0</v>
      </c>
      <c r="H642" s="36">
        <v>0</v>
      </c>
      <c r="I642" s="36"/>
      <c r="J642" s="93" t="s">
        <v>27</v>
      </c>
      <c r="K642" s="574"/>
      <c r="L642" s="42">
        <f>SUM(L640:L641)</f>
        <v>17251199.999999698</v>
      </c>
      <c r="M642" s="42">
        <f>SUM(M640:M641)</f>
        <v>17287227.379941255</v>
      </c>
      <c r="N642" s="81"/>
      <c r="O642" s="1658"/>
      <c r="P642" s="1658"/>
      <c r="Q642" s="2152"/>
      <c r="R642" s="18" t="str">
        <f t="shared" si="104"/>
        <v>33 KV Feeders</v>
      </c>
      <c r="S642" s="2672">
        <f t="shared" si="105"/>
        <v>17287227.379941255</v>
      </c>
      <c r="T642" s="2672">
        <v>18087875.786120597</v>
      </c>
      <c r="U642" s="33">
        <f t="shared" si="106"/>
        <v>-800648.40617934242</v>
      </c>
      <c r="V642" s="1104">
        <f t="shared" si="107"/>
        <v>-4.426436888701466</v>
      </c>
      <c r="W642" s="33" t="str">
        <f t="shared" si="108"/>
        <v>OK</v>
      </c>
    </row>
    <row r="643" spans="1:23" ht="18.75" customHeight="1" x14ac:dyDescent="0.3">
      <c r="A643" s="524">
        <v>1</v>
      </c>
      <c r="B643" s="98" t="s">
        <v>2326</v>
      </c>
      <c r="C643" s="543">
        <v>33</v>
      </c>
      <c r="D643" s="1753" t="s">
        <v>284</v>
      </c>
      <c r="E643" s="1735" t="s">
        <v>2327</v>
      </c>
      <c r="F643" s="3">
        <v>1</v>
      </c>
      <c r="G643" s="2220">
        <v>29254</v>
      </c>
      <c r="H643" s="2220">
        <v>29254</v>
      </c>
      <c r="I643" s="19">
        <f t="shared" ref="I643:I649" si="109">H643-G643</f>
        <v>0</v>
      </c>
      <c r="J643" s="507">
        <v>1000</v>
      </c>
      <c r="K643" s="581" t="s">
        <v>4675</v>
      </c>
      <c r="L643" s="21">
        <f>'NORTH-1'!$K$261</f>
        <v>1553399.9999999991</v>
      </c>
      <c r="M643" s="21">
        <f>L643*$K$651/$L$651</f>
        <v>1556644.1182063394</v>
      </c>
      <c r="N643" s="80"/>
      <c r="O643" s="3434">
        <f>M643</f>
        <v>1556644.1182063394</v>
      </c>
      <c r="P643" s="3248" t="s">
        <v>4550</v>
      </c>
      <c r="Q643" s="3406"/>
      <c r="R643" s="18" t="str">
        <f t="shared" si="104"/>
        <v>33 kV New Ramna Feeder</v>
      </c>
      <c r="S643" s="2672">
        <f t="shared" si="105"/>
        <v>1556644.1182063394</v>
      </c>
      <c r="T643" s="2672">
        <v>2516574.0224167649</v>
      </c>
      <c r="U643" s="33">
        <f t="shared" si="106"/>
        <v>-959929.90421042545</v>
      </c>
      <c r="V643" s="1104">
        <f t="shared" si="107"/>
        <v>-38.1443142804346</v>
      </c>
      <c r="W643" s="33" t="str">
        <f t="shared" si="108"/>
        <v>OK</v>
      </c>
    </row>
    <row r="644" spans="1:23" ht="18.75" customHeight="1" x14ac:dyDescent="0.3">
      <c r="A644" s="524">
        <v>2</v>
      </c>
      <c r="B644" s="98" t="s">
        <v>2328</v>
      </c>
      <c r="C644" s="543">
        <v>33</v>
      </c>
      <c r="D644" s="1753" t="s">
        <v>284</v>
      </c>
      <c r="E644" s="1735" t="s">
        <v>2329</v>
      </c>
      <c r="F644" s="3">
        <v>1</v>
      </c>
      <c r="G644" s="2220">
        <v>2613.5</v>
      </c>
      <c r="H644" s="2220">
        <v>2613.5</v>
      </c>
      <c r="I644" s="19">
        <f t="shared" si="109"/>
        <v>0</v>
      </c>
      <c r="J644" s="507">
        <v>180000</v>
      </c>
      <c r="K644" s="581"/>
      <c r="L644" s="21">
        <f t="shared" ref="L644:L648" si="110">F644*I644*J644</f>
        <v>0</v>
      </c>
      <c r="M644" s="21">
        <f t="shared" ref="M644:M649" si="111">L644*$K$651/$L$651</f>
        <v>0</v>
      </c>
      <c r="N644" s="80"/>
      <c r="O644" s="3435"/>
      <c r="P644" s="3405"/>
      <c r="Q644" s="3407"/>
      <c r="R644" s="18" t="str">
        <f t="shared" si="104"/>
        <v>33 kV Bangshal-1 Feeder</v>
      </c>
      <c r="S644" s="2672">
        <f t="shared" si="105"/>
        <v>0</v>
      </c>
      <c r="T644" s="2672">
        <v>0</v>
      </c>
      <c r="U644" s="33">
        <f t="shared" si="106"/>
        <v>0</v>
      </c>
      <c r="V644" s="1104" t="e">
        <f t="shared" si="107"/>
        <v>#DIV/0!</v>
      </c>
      <c r="W644" s="33" t="e">
        <f t="shared" si="108"/>
        <v>#DIV/0!</v>
      </c>
    </row>
    <row r="645" spans="1:23" ht="18.75" customHeight="1" x14ac:dyDescent="0.3">
      <c r="A645" s="524">
        <v>3</v>
      </c>
      <c r="B645" s="98" t="s">
        <v>2330</v>
      </c>
      <c r="C645" s="543">
        <v>33</v>
      </c>
      <c r="D645" s="1753" t="s">
        <v>284</v>
      </c>
      <c r="E645" s="1741" t="s">
        <v>2331</v>
      </c>
      <c r="F645" s="3">
        <v>1</v>
      </c>
      <c r="G645" s="2220">
        <v>4114.51</v>
      </c>
      <c r="H645" s="2220">
        <v>4114.51</v>
      </c>
      <c r="I645" s="19">
        <f t="shared" si="109"/>
        <v>0</v>
      </c>
      <c r="J645" s="507">
        <v>180000</v>
      </c>
      <c r="K645" s="582"/>
      <c r="L645" s="21">
        <f t="shared" si="110"/>
        <v>0</v>
      </c>
      <c r="M645" s="21">
        <f t="shared" si="111"/>
        <v>0</v>
      </c>
      <c r="N645" s="80"/>
      <c r="O645" s="3434">
        <f>M644+M649</f>
        <v>9768408.8149384782</v>
      </c>
      <c r="P645" s="3248" t="s">
        <v>4551</v>
      </c>
      <c r="Q645" s="3406"/>
      <c r="R645" s="18" t="str">
        <f t="shared" si="104"/>
        <v>33 kV Kazla-1  Feeder</v>
      </c>
      <c r="S645" s="2672">
        <f t="shared" si="105"/>
        <v>0</v>
      </c>
      <c r="T645" s="2672">
        <v>0</v>
      </c>
      <c r="U645" s="33">
        <f t="shared" si="106"/>
        <v>0</v>
      </c>
      <c r="V645" s="1104" t="e">
        <f t="shared" si="107"/>
        <v>#DIV/0!</v>
      </c>
      <c r="W645" s="33" t="e">
        <f t="shared" si="108"/>
        <v>#DIV/0!</v>
      </c>
    </row>
    <row r="646" spans="1:23" ht="18.75" customHeight="1" x14ac:dyDescent="0.3">
      <c r="A646" s="524">
        <v>4</v>
      </c>
      <c r="B646" s="98" t="s">
        <v>2332</v>
      </c>
      <c r="C646" s="543">
        <v>33</v>
      </c>
      <c r="D646" s="1753" t="s">
        <v>284</v>
      </c>
      <c r="E646" s="1735" t="s">
        <v>2333</v>
      </c>
      <c r="F646" s="3">
        <v>1</v>
      </c>
      <c r="G646" s="2220">
        <v>5667.71</v>
      </c>
      <c r="H646" s="2220">
        <v>5695.91</v>
      </c>
      <c r="I646" s="19">
        <f t="shared" si="109"/>
        <v>28.199999999999818</v>
      </c>
      <c r="J646" s="507">
        <v>180000</v>
      </c>
      <c r="K646" s="582"/>
      <c r="L646" s="21">
        <f t="shared" si="110"/>
        <v>5075999.9999999674</v>
      </c>
      <c r="M646" s="21">
        <f t="shared" si="111"/>
        <v>5086600.7107089823</v>
      </c>
      <c r="N646" s="80"/>
      <c r="O646" s="3435"/>
      <c r="P646" s="3405"/>
      <c r="Q646" s="3407"/>
      <c r="R646" s="18" t="str">
        <f t="shared" si="104"/>
        <v>33 kV Kumertully-1 Feeder</v>
      </c>
      <c r="S646" s="2672">
        <f t="shared" si="105"/>
        <v>5086600.7107089823</v>
      </c>
      <c r="T646" s="2672">
        <v>4432930.6774180923</v>
      </c>
      <c r="U646" s="33">
        <f t="shared" si="106"/>
        <v>653670.03329089005</v>
      </c>
      <c r="V646" s="1104">
        <f t="shared" si="107"/>
        <v>14.745776120992996</v>
      </c>
      <c r="W646" s="33" t="str">
        <f t="shared" si="108"/>
        <v>OK</v>
      </c>
    </row>
    <row r="647" spans="1:23" ht="18.75" customHeight="1" x14ac:dyDescent="0.3">
      <c r="A647" s="524">
        <v>9</v>
      </c>
      <c r="B647" s="98" t="s">
        <v>2334</v>
      </c>
      <c r="C647" s="543">
        <v>33</v>
      </c>
      <c r="D647" s="1753" t="s">
        <v>284</v>
      </c>
      <c r="E647" s="1735" t="s">
        <v>2335</v>
      </c>
      <c r="F647" s="3">
        <v>1</v>
      </c>
      <c r="G647" s="2220">
        <v>5541.95</v>
      </c>
      <c r="H647" s="2220">
        <v>5572.58</v>
      </c>
      <c r="I647" s="19">
        <f t="shared" si="109"/>
        <v>30.630000000000109</v>
      </c>
      <c r="J647" s="507">
        <v>180000</v>
      </c>
      <c r="K647" s="581"/>
      <c r="L647" s="21">
        <f t="shared" si="110"/>
        <v>5513400.0000000196</v>
      </c>
      <c r="M647" s="21">
        <f t="shared" si="111"/>
        <v>5524914.1762063</v>
      </c>
      <c r="N647" s="80"/>
      <c r="O647" s="3434">
        <f>M645+M648</f>
        <v>0</v>
      </c>
      <c r="P647" s="3248" t="s">
        <v>4544</v>
      </c>
      <c r="Q647" s="3406"/>
      <c r="R647" s="18" t="str">
        <f t="shared" si="104"/>
        <v>33 kV Kumertully-2 Feeder</v>
      </c>
      <c r="S647" s="2672">
        <f t="shared" si="105"/>
        <v>5524914.1762063</v>
      </c>
      <c r="T647" s="2672">
        <v>6213696.0596597325</v>
      </c>
      <c r="U647" s="33">
        <f t="shared" si="106"/>
        <v>-688781.88345343247</v>
      </c>
      <c r="V647" s="1104">
        <f t="shared" si="107"/>
        <v>-11.084898212597009</v>
      </c>
      <c r="W647" s="33" t="str">
        <f t="shared" si="108"/>
        <v>OK</v>
      </c>
    </row>
    <row r="648" spans="1:23" ht="18.75" customHeight="1" x14ac:dyDescent="0.3">
      <c r="A648" s="524">
        <v>10</v>
      </c>
      <c r="B648" s="98" t="s">
        <v>2336</v>
      </c>
      <c r="C648" s="543">
        <v>33</v>
      </c>
      <c r="D648" s="1753" t="s">
        <v>284</v>
      </c>
      <c r="E648" s="1741" t="s">
        <v>2337</v>
      </c>
      <c r="F648" s="3">
        <v>1</v>
      </c>
      <c r="G648" s="2220">
        <v>1828.4</v>
      </c>
      <c r="H648" s="2220">
        <v>1828.4</v>
      </c>
      <c r="I648" s="19">
        <f t="shared" si="109"/>
        <v>0</v>
      </c>
      <c r="J648" s="507">
        <v>180000</v>
      </c>
      <c r="K648" s="582"/>
      <c r="L648" s="21">
        <f t="shared" si="110"/>
        <v>0</v>
      </c>
      <c r="M648" s="21">
        <f t="shared" si="111"/>
        <v>0</v>
      </c>
      <c r="N648" s="80"/>
      <c r="O648" s="3435"/>
      <c r="P648" s="3405"/>
      <c r="Q648" s="3407"/>
      <c r="R648" s="18" t="str">
        <f t="shared" si="104"/>
        <v>33 kV Kazla-2  Feeder</v>
      </c>
      <c r="S648" s="2675">
        <f t="shared" si="105"/>
        <v>0</v>
      </c>
      <c r="T648" s="2675">
        <v>0</v>
      </c>
      <c r="U648" s="33">
        <f t="shared" si="106"/>
        <v>0</v>
      </c>
      <c r="V648" s="1104" t="e">
        <f t="shared" si="107"/>
        <v>#DIV/0!</v>
      </c>
      <c r="W648" s="33" t="e">
        <f t="shared" si="108"/>
        <v>#DIV/0!</v>
      </c>
    </row>
    <row r="649" spans="1:23" ht="18.75" customHeight="1" x14ac:dyDescent="0.3">
      <c r="A649" s="524">
        <v>11</v>
      </c>
      <c r="B649" s="98" t="s">
        <v>2338</v>
      </c>
      <c r="C649" s="543">
        <v>33</v>
      </c>
      <c r="D649" s="1753" t="s">
        <v>284</v>
      </c>
      <c r="E649" s="1735" t="s">
        <v>2339</v>
      </c>
      <c r="F649" s="3">
        <v>1</v>
      </c>
      <c r="G649" s="2220">
        <v>0</v>
      </c>
      <c r="H649" s="2220">
        <v>0</v>
      </c>
      <c r="I649" s="19">
        <f t="shared" si="109"/>
        <v>0</v>
      </c>
      <c r="J649" s="507">
        <v>180000</v>
      </c>
      <c r="K649" s="581" t="s">
        <v>4674</v>
      </c>
      <c r="L649" s="652">
        <f>$K$837</f>
        <v>9748051</v>
      </c>
      <c r="M649" s="21">
        <f t="shared" si="111"/>
        <v>9768408.8149384782</v>
      </c>
      <c r="N649" s="80"/>
      <c r="O649" s="3434">
        <f>M646+M647</f>
        <v>10611514.886915281</v>
      </c>
      <c r="P649" s="3248" t="s">
        <v>4552</v>
      </c>
      <c r="Q649" s="3406"/>
      <c r="R649" s="18" t="str">
        <f t="shared" si="104"/>
        <v>33 kV Bangshal-2 Feeder</v>
      </c>
      <c r="S649" s="2672">
        <f t="shared" si="105"/>
        <v>9768408.8149384782</v>
      </c>
      <c r="T649" s="2672">
        <v>9376123.4543836564</v>
      </c>
      <c r="U649" s="33">
        <f t="shared" si="106"/>
        <v>392285.36055482179</v>
      </c>
      <c r="V649" s="1104">
        <f t="shared" si="107"/>
        <v>4.1838758039327555</v>
      </c>
      <c r="W649" s="33" t="str">
        <f t="shared" si="108"/>
        <v>OK</v>
      </c>
    </row>
    <row r="650" spans="1:23" ht="15.6" x14ac:dyDescent="0.3">
      <c r="A650" s="524"/>
      <c r="B650" s="94"/>
      <c r="C650" s="88"/>
      <c r="D650" s="88"/>
      <c r="E650" s="949"/>
      <c r="F650" s="659"/>
      <c r="G650" s="37"/>
      <c r="H650" s="37"/>
      <c r="I650" s="37"/>
      <c r="J650" s="93" t="s">
        <v>27</v>
      </c>
      <c r="K650" s="574"/>
      <c r="L650" s="42">
        <f>SUM(L643:L649)</f>
        <v>21890850.999999985</v>
      </c>
      <c r="M650" s="42">
        <f>SUM(M643:M649)</f>
        <v>21936567.8200601</v>
      </c>
      <c r="N650" s="81"/>
      <c r="O650" s="3435"/>
      <c r="P650" s="3405"/>
      <c r="Q650" s="3407"/>
      <c r="R650" s="18">
        <f t="shared" si="104"/>
        <v>0</v>
      </c>
      <c r="S650" s="2672">
        <f t="shared" si="105"/>
        <v>21936567.8200601</v>
      </c>
      <c r="T650" s="2672">
        <v>22539324.213878244</v>
      </c>
      <c r="U650" s="33">
        <f t="shared" si="106"/>
        <v>-602756.39381814376</v>
      </c>
      <c r="V650" s="1104">
        <f t="shared" si="107"/>
        <v>-2.6742434160781348</v>
      </c>
      <c r="W650" s="33" t="str">
        <f t="shared" si="108"/>
        <v>OK</v>
      </c>
    </row>
    <row r="651" spans="1:23" ht="20.399999999999999" x14ac:dyDescent="0.3">
      <c r="A651" s="524"/>
      <c r="B651" s="94"/>
      <c r="C651" s="88"/>
      <c r="D651" s="88"/>
      <c r="E651" s="949"/>
      <c r="F651" s="659"/>
      <c r="G651" s="37"/>
      <c r="H651" s="37"/>
      <c r="I651" s="3159" t="s">
        <v>38</v>
      </c>
      <c r="J651" s="3160"/>
      <c r="K651" s="576">
        <f>K637*0.998</f>
        <v>39223795.200001359</v>
      </c>
      <c r="L651" s="43">
        <f>L642+L650</f>
        <v>39142050.999999687</v>
      </c>
      <c r="M651" s="43">
        <f>M650+M642</f>
        <v>39223795.200001359</v>
      </c>
      <c r="N651" s="1110">
        <f>(M651-L651)/L651*100</f>
        <v>0.20883984848334231</v>
      </c>
      <c r="O651" s="28"/>
      <c r="S651" s="2675"/>
      <c r="T651" s="2675"/>
    </row>
    <row r="652" spans="1:23" x14ac:dyDescent="0.3">
      <c r="A652" s="511"/>
      <c r="B652" s="523"/>
      <c r="C652" s="520"/>
      <c r="D652" s="596"/>
      <c r="K652" s="580"/>
      <c r="L652" s="511"/>
      <c r="M652" s="511"/>
      <c r="N652" s="520"/>
      <c r="O652" s="511"/>
    </row>
    <row r="653" spans="1:23" x14ac:dyDescent="0.3">
      <c r="A653" s="511"/>
      <c r="D653" s="600"/>
      <c r="N653" s="520"/>
      <c r="O653" s="511"/>
      <c r="S653" s="2675"/>
      <c r="T653" s="2675"/>
    </row>
    <row r="654" spans="1:23" x14ac:dyDescent="0.3">
      <c r="A654" s="511"/>
      <c r="D654" s="600"/>
      <c r="N654" s="520"/>
      <c r="O654" s="511"/>
      <c r="S654" s="2675"/>
      <c r="T654" s="2675"/>
    </row>
    <row r="655" spans="1:23" x14ac:dyDescent="0.3">
      <c r="A655" s="511"/>
      <c r="D655" s="600"/>
      <c r="N655" s="520"/>
      <c r="O655" s="511"/>
    </row>
    <row r="656" spans="1:23" x14ac:dyDescent="0.3">
      <c r="A656" s="511"/>
      <c r="D656" s="600"/>
      <c r="N656" s="520"/>
      <c r="O656" s="511"/>
    </row>
    <row r="657" spans="1:23" x14ac:dyDescent="0.3">
      <c r="A657" s="511"/>
      <c r="D657" s="600"/>
      <c r="N657" s="520"/>
      <c r="O657" s="511"/>
    </row>
    <row r="658" spans="1:23" x14ac:dyDescent="0.3">
      <c r="A658" s="511"/>
      <c r="B658" s="523"/>
      <c r="C658" s="520"/>
      <c r="D658" s="596"/>
      <c r="N658" s="520"/>
      <c r="O658" s="511"/>
    </row>
    <row r="659" spans="1:23" x14ac:dyDescent="0.3">
      <c r="A659" s="511"/>
      <c r="B659" s="523"/>
      <c r="C659" s="520"/>
      <c r="D659" s="596"/>
      <c r="L659" s="1105"/>
      <c r="N659" s="520"/>
      <c r="O659" s="511"/>
    </row>
    <row r="660" spans="1:23" x14ac:dyDescent="0.3">
      <c r="A660" s="511"/>
      <c r="B660" s="523"/>
      <c r="C660" s="520"/>
      <c r="D660" s="596"/>
      <c r="N660" s="520"/>
      <c r="O660" s="511"/>
    </row>
    <row r="661" spans="1:23" x14ac:dyDescent="0.3">
      <c r="A661" s="511"/>
      <c r="B661" s="523"/>
      <c r="C661" s="520"/>
      <c r="D661" s="596"/>
      <c r="N661" s="520"/>
      <c r="O661" s="511"/>
    </row>
    <row r="662" spans="1:23" x14ac:dyDescent="0.3">
      <c r="A662" s="511"/>
      <c r="B662" s="523"/>
      <c r="C662" s="520"/>
      <c r="D662" s="596"/>
      <c r="N662" s="520"/>
      <c r="O662" s="511"/>
    </row>
    <row r="663" spans="1:23" x14ac:dyDescent="0.3">
      <c r="A663" s="511"/>
      <c r="B663" s="523"/>
      <c r="C663" s="520"/>
      <c r="D663" s="596"/>
      <c r="E663" s="1727"/>
      <c r="F663" s="528"/>
      <c r="G663" s="2214"/>
      <c r="H663" s="2214"/>
      <c r="I663" s="511"/>
      <c r="J663" s="511"/>
      <c r="K663" s="580"/>
      <c r="L663" s="511"/>
      <c r="M663" s="511"/>
      <c r="N663" s="520"/>
      <c r="O663" s="511"/>
    </row>
    <row r="664" spans="1:23" ht="28.8" x14ac:dyDescent="0.3">
      <c r="A664" s="3086" t="s">
        <v>1022</v>
      </c>
      <c r="B664" s="3086"/>
      <c r="C664" s="3086"/>
      <c r="D664" s="3086"/>
      <c r="E664" s="3086"/>
      <c r="F664" s="3086"/>
      <c r="G664" s="3086"/>
      <c r="H664" s="3086"/>
      <c r="I664" s="3086"/>
      <c r="J664" s="3086"/>
      <c r="K664" s="3086"/>
      <c r="L664" s="3086"/>
      <c r="M664" s="3086"/>
      <c r="N664" s="3086"/>
      <c r="O664" s="629" t="str">
        <f>$O$6</f>
        <v>Month August-2023</v>
      </c>
      <c r="R664" s="2083" t="s">
        <v>4084</v>
      </c>
      <c r="S664" s="2672" t="str">
        <f>O664</f>
        <v>Month August-2023</v>
      </c>
      <c r="T664" s="2672" t="s">
        <v>5037</v>
      </c>
      <c r="U664" s="1103" t="s">
        <v>15</v>
      </c>
      <c r="V664" s="1103" t="s">
        <v>4085</v>
      </c>
      <c r="W664" s="1103" t="s">
        <v>17</v>
      </c>
    </row>
    <row r="665" spans="1:23" ht="15.6" x14ac:dyDescent="0.3">
      <c r="A665" s="3087" t="s">
        <v>0</v>
      </c>
      <c r="B665" s="3089" t="s">
        <v>1</v>
      </c>
      <c r="C665" s="3091" t="s">
        <v>2</v>
      </c>
      <c r="D665" s="3092"/>
      <c r="E665" s="3093"/>
      <c r="F665" s="3223" t="s">
        <v>3</v>
      </c>
      <c r="G665" s="3091" t="s">
        <v>4</v>
      </c>
      <c r="H665" s="3093"/>
      <c r="I665" s="3068"/>
      <c r="J665" s="3096" t="s">
        <v>5</v>
      </c>
      <c r="K665" s="3091" t="s">
        <v>6</v>
      </c>
      <c r="L665" s="3068"/>
      <c r="M665" s="95" t="s">
        <v>29</v>
      </c>
      <c r="N665" s="96"/>
      <c r="O665" s="3067" t="s">
        <v>7</v>
      </c>
    </row>
    <row r="666" spans="1:23" ht="46.8" x14ac:dyDescent="0.3">
      <c r="A666" s="3088"/>
      <c r="B666" s="3090"/>
      <c r="C666" s="3084" t="s">
        <v>824</v>
      </c>
      <c r="D666" s="3085"/>
      <c r="E666" s="1728" t="s">
        <v>9</v>
      </c>
      <c r="F666" s="3224"/>
      <c r="G666" s="2218" t="str">
        <f>'NORTH-1'!G8</f>
        <v>Reading at 00.00hr 
01.08.2023</v>
      </c>
      <c r="H666" s="2218" t="str">
        <f>'NORTH-1'!H8</f>
        <v>Reading at 00.00hr 
01.09.2023</v>
      </c>
      <c r="I666" s="1" t="s">
        <v>10</v>
      </c>
      <c r="J666" s="3088"/>
      <c r="K666" s="1" t="s">
        <v>11</v>
      </c>
      <c r="L666" s="1" t="s">
        <v>12</v>
      </c>
      <c r="M666" s="508" t="s">
        <v>30</v>
      </c>
      <c r="N666" s="75" t="s">
        <v>41</v>
      </c>
      <c r="O666" s="3068"/>
      <c r="S666" s="2672">
        <v>15283200.000000071</v>
      </c>
      <c r="T666" s="2672">
        <v>15283200.000000071</v>
      </c>
      <c r="U666" s="33">
        <f>S666-T666</f>
        <v>0</v>
      </c>
      <c r="V666" s="1104">
        <f>U666/T666*100</f>
        <v>0</v>
      </c>
      <c r="W666" s="33" t="str">
        <f>IF(V666&gt;40,"FAULT",IF(V666&lt;-40,"CHECK","OK"))</f>
        <v>OK</v>
      </c>
    </row>
    <row r="667" spans="1:23" ht="15.6" x14ac:dyDescent="0.3">
      <c r="A667" s="594">
        <v>1</v>
      </c>
      <c r="B667" s="551">
        <v>2</v>
      </c>
      <c r="C667" s="551">
        <v>3</v>
      </c>
      <c r="D667" s="551">
        <v>4</v>
      </c>
      <c r="E667" s="551">
        <v>5</v>
      </c>
      <c r="F667" s="2727">
        <v>6</v>
      </c>
      <c r="G667" s="2618">
        <f>'PDB Bill AMR'!$H$5</f>
        <v>8</v>
      </c>
      <c r="H667" s="2618">
        <f>'PDB Bill AMR'!$H$5</f>
        <v>8</v>
      </c>
      <c r="I667" s="594" t="s">
        <v>2021</v>
      </c>
      <c r="J667" s="594">
        <v>10</v>
      </c>
      <c r="K667" s="2623" t="s">
        <v>2022</v>
      </c>
      <c r="L667" s="2623" t="s">
        <v>5041</v>
      </c>
      <c r="M667" s="594">
        <v>13</v>
      </c>
      <c r="N667" s="594">
        <v>14</v>
      </c>
      <c r="O667" s="594">
        <v>15</v>
      </c>
    </row>
    <row r="668" spans="1:23" ht="15.6" x14ac:dyDescent="0.3">
      <c r="A668" s="524"/>
      <c r="B668" s="513" t="s">
        <v>4660</v>
      </c>
      <c r="C668" s="514"/>
      <c r="D668" s="514"/>
      <c r="E668" s="1731"/>
      <c r="F668" s="654"/>
      <c r="G668" s="2211"/>
      <c r="H668" s="2211"/>
      <c r="I668" s="514"/>
      <c r="J668" s="514"/>
      <c r="K668" s="573"/>
      <c r="L668" s="514"/>
      <c r="M668" s="515"/>
      <c r="N668" s="516"/>
      <c r="O668" s="11"/>
    </row>
    <row r="669" spans="1:23" ht="15.6" x14ac:dyDescent="0.3">
      <c r="A669" s="507">
        <v>8</v>
      </c>
      <c r="B669" s="98" t="s">
        <v>2340</v>
      </c>
      <c r="C669" s="72">
        <v>11</v>
      </c>
      <c r="D669" s="3193" t="s">
        <v>290</v>
      </c>
      <c r="E669" s="1145" t="s">
        <v>2341</v>
      </c>
      <c r="F669" s="3">
        <v>1</v>
      </c>
      <c r="G669" s="4">
        <v>10930.46</v>
      </c>
      <c r="H669" s="4">
        <v>10982.3</v>
      </c>
      <c r="I669" s="20">
        <f>H669-G669</f>
        <v>51.840000000000146</v>
      </c>
      <c r="J669" s="507">
        <v>160000</v>
      </c>
      <c r="K669" s="585">
        <f>J669*I669*F669</f>
        <v>8294400.0000000233</v>
      </c>
      <c r="L669" s="21"/>
      <c r="M669" s="21">
        <f>K669*$M$642/$K$671</f>
        <v>8270301.4708024403</v>
      </c>
      <c r="N669" s="81"/>
      <c r="O669" s="11"/>
    </row>
    <row r="670" spans="1:23" ht="15.6" x14ac:dyDescent="0.3">
      <c r="A670" s="507">
        <v>9</v>
      </c>
      <c r="B670" s="98" t="s">
        <v>2342</v>
      </c>
      <c r="C670" s="72">
        <v>11</v>
      </c>
      <c r="D670" s="3194" t="s">
        <v>290</v>
      </c>
      <c r="E670" s="1145" t="s">
        <v>2343</v>
      </c>
      <c r="F670" s="3">
        <v>1</v>
      </c>
      <c r="G670" s="4">
        <v>11263.13</v>
      </c>
      <c r="H670" s="4">
        <v>11319.65</v>
      </c>
      <c r="I670" s="20">
        <f>H670-G670</f>
        <v>56.520000000000437</v>
      </c>
      <c r="J670" s="507">
        <v>160000</v>
      </c>
      <c r="K670" s="585">
        <f>J670*I670*F670</f>
        <v>9043200.0000000708</v>
      </c>
      <c r="L670" s="21"/>
      <c r="M670" s="21">
        <f>K670*$M$642/$K$671</f>
        <v>9016925.9091388155</v>
      </c>
      <c r="N670" s="81"/>
      <c r="O670" s="11"/>
    </row>
    <row r="671" spans="1:23" ht="15.6" x14ac:dyDescent="0.3">
      <c r="A671" s="524"/>
      <c r="B671" s="94"/>
      <c r="C671" s="88"/>
      <c r="D671" s="88"/>
      <c r="E671" s="949"/>
      <c r="F671" s="659"/>
      <c r="G671" s="37">
        <v>0</v>
      </c>
      <c r="H671" s="37">
        <v>0</v>
      </c>
      <c r="I671" s="37"/>
      <c r="J671" s="94" t="s">
        <v>27</v>
      </c>
      <c r="K671" s="586">
        <f>SUM(K669:K670)</f>
        <v>17337600.000000093</v>
      </c>
      <c r="L671" s="42"/>
      <c r="M671" s="42">
        <f>SUM(M669:M670)</f>
        <v>17287227.379941255</v>
      </c>
      <c r="N671" s="81"/>
      <c r="O671" s="11"/>
    </row>
    <row r="672" spans="1:23" ht="15.6" x14ac:dyDescent="0.3">
      <c r="A672" s="519"/>
      <c r="B672" s="532" t="s">
        <v>4661</v>
      </c>
      <c r="C672" s="533"/>
      <c r="D672" s="533"/>
      <c r="E672" s="1732"/>
      <c r="F672" s="656"/>
      <c r="G672" s="2216">
        <v>0</v>
      </c>
      <c r="H672" s="2216">
        <v>0</v>
      </c>
      <c r="I672" s="533"/>
      <c r="J672" s="533"/>
      <c r="K672" s="578"/>
      <c r="L672" s="533"/>
      <c r="M672" s="536"/>
      <c r="N672" s="534"/>
      <c r="O672" s="507"/>
    </row>
    <row r="673" spans="1:23" ht="19.5" customHeight="1" x14ac:dyDescent="0.3">
      <c r="A673" s="519">
        <v>1</v>
      </c>
      <c r="B673" s="98" t="s">
        <v>2348</v>
      </c>
      <c r="C673" s="72">
        <v>11</v>
      </c>
      <c r="D673" s="945"/>
      <c r="E673" s="1145" t="s">
        <v>2349</v>
      </c>
      <c r="F673" s="3">
        <v>1</v>
      </c>
      <c r="G673" s="2220">
        <v>24756.85</v>
      </c>
      <c r="H673" s="2220">
        <v>24894.05</v>
      </c>
      <c r="I673" s="19">
        <f>H673-G673</f>
        <v>137.20000000000073</v>
      </c>
      <c r="J673" s="507">
        <v>8000</v>
      </c>
      <c r="K673" s="581"/>
      <c r="L673" s="21">
        <f>J673*I673*F673</f>
        <v>1097600.0000000058</v>
      </c>
      <c r="M673" s="21">
        <f>L673*$K$691/$L$691</f>
        <v>1111412.0707887511</v>
      </c>
      <c r="N673" s="1098" t="s">
        <v>91</v>
      </c>
      <c r="O673" s="14"/>
      <c r="R673" s="18" t="str">
        <f t="shared" ref="R673:R690" si="112">B673</f>
        <v xml:space="preserve">11 kV  Bonogram Feeder </v>
      </c>
      <c r="S673" s="2672">
        <f t="shared" ref="S673:S690" si="113">M673</f>
        <v>1111412.0707887511</v>
      </c>
      <c r="T673" s="2672">
        <v>1143423.9411893333</v>
      </c>
      <c r="U673" s="33">
        <f t="shared" ref="U673:U690" si="114">S673-T673</f>
        <v>-32011.870400582207</v>
      </c>
      <c r="V673" s="1104">
        <f t="shared" ref="V673:V690" si="115">U673/T673*100</f>
        <v>-2.7996501776309701</v>
      </c>
      <c r="W673" s="33" t="str">
        <f t="shared" ref="W673:W690" si="116">IF(V673&gt;40,"FAULT",IF(V673&lt;-40,"CHECK","OK"))</f>
        <v>OK</v>
      </c>
    </row>
    <row r="674" spans="1:23" ht="19.5" customHeight="1" x14ac:dyDescent="0.3">
      <c r="A674" s="519">
        <v>2</v>
      </c>
      <c r="B674" s="98" t="s">
        <v>2350</v>
      </c>
      <c r="C674" s="72">
        <v>11</v>
      </c>
      <c r="D674" s="946"/>
      <c r="E674" s="1145" t="s">
        <v>2351</v>
      </c>
      <c r="F674" s="3">
        <v>1</v>
      </c>
      <c r="G674" s="2220">
        <v>16724.98</v>
      </c>
      <c r="H674" s="2220">
        <v>16806.419999999998</v>
      </c>
      <c r="I674" s="19">
        <f t="shared" ref="I674:I688" si="117">H674-G674</f>
        <v>81.43999999999869</v>
      </c>
      <c r="J674" s="507">
        <v>8000</v>
      </c>
      <c r="K674" s="581"/>
      <c r="L674" s="21">
        <f t="shared" ref="L674:L690" si="118">J674*I674*F674</f>
        <v>651519.99999998952</v>
      </c>
      <c r="M674" s="21">
        <f t="shared" ref="M674:M690" si="119">L674*$K$691/$L$691</f>
        <v>659718.65193173429</v>
      </c>
      <c r="N674" s="1098" t="s">
        <v>95</v>
      </c>
      <c r="O674" s="14"/>
      <c r="R674" s="18" t="str">
        <f t="shared" si="112"/>
        <v>11 kV Sha Saheb Len Feeder</v>
      </c>
      <c r="S674" s="2672">
        <f t="shared" si="113"/>
        <v>659718.65193173429</v>
      </c>
      <c r="T674" s="2672">
        <v>672430.17499774683</v>
      </c>
      <c r="U674" s="33">
        <f t="shared" si="114"/>
        <v>-12711.523066012538</v>
      </c>
      <c r="V674" s="1104">
        <f t="shared" si="115"/>
        <v>-1.8903855803400156</v>
      </c>
      <c r="W674" s="33" t="str">
        <f t="shared" si="116"/>
        <v>OK</v>
      </c>
    </row>
    <row r="675" spans="1:23" ht="19.5" customHeight="1" x14ac:dyDescent="0.3">
      <c r="A675" s="519">
        <v>3</v>
      </c>
      <c r="B675" s="98" t="s">
        <v>2352</v>
      </c>
      <c r="C675" s="72">
        <v>11</v>
      </c>
      <c r="D675" s="946"/>
      <c r="E675" s="1145" t="s">
        <v>2353</v>
      </c>
      <c r="F675" s="3">
        <v>1</v>
      </c>
      <c r="G675" s="2220">
        <v>500.94</v>
      </c>
      <c r="H675" s="2220">
        <v>501.65</v>
      </c>
      <c r="I675" s="19">
        <f t="shared" si="117"/>
        <v>0.70999999999997954</v>
      </c>
      <c r="J675" s="507">
        <v>40000</v>
      </c>
      <c r="K675" s="581"/>
      <c r="L675" s="21">
        <f t="shared" si="118"/>
        <v>28399.999999999181</v>
      </c>
      <c r="M675" s="21">
        <f t="shared" si="119"/>
        <v>28757.382298104461</v>
      </c>
      <c r="N675" s="1098" t="s">
        <v>92</v>
      </c>
      <c r="O675" s="14"/>
      <c r="R675" s="18" t="str">
        <f t="shared" si="112"/>
        <v>11 kV Sadiabad Water Treatment</v>
      </c>
      <c r="S675" s="2672">
        <f t="shared" si="113"/>
        <v>28757.382298104461</v>
      </c>
      <c r="T675" s="2672">
        <v>552771.42045268638</v>
      </c>
      <c r="U675" s="33">
        <f t="shared" si="114"/>
        <v>-524014.03815458191</v>
      </c>
      <c r="V675" s="1104">
        <f t="shared" si="115"/>
        <v>-94.797599652573581</v>
      </c>
      <c r="W675" s="33" t="str">
        <f t="shared" si="116"/>
        <v>CHECK</v>
      </c>
    </row>
    <row r="676" spans="1:23" ht="19.5" customHeight="1" x14ac:dyDescent="0.3">
      <c r="A676" s="519">
        <v>4</v>
      </c>
      <c r="B676" s="98" t="s">
        <v>2354</v>
      </c>
      <c r="C676" s="72">
        <v>11</v>
      </c>
      <c r="D676" s="946"/>
      <c r="E676" s="1145" t="s">
        <v>2355</v>
      </c>
      <c r="F676" s="3">
        <v>1</v>
      </c>
      <c r="G676" s="2220">
        <v>5528.76</v>
      </c>
      <c r="H676" s="2220">
        <v>5557.42</v>
      </c>
      <c r="I676" s="19">
        <f t="shared" si="117"/>
        <v>28.659999999999854</v>
      </c>
      <c r="J676" s="507">
        <v>40000</v>
      </c>
      <c r="K676" s="581"/>
      <c r="L676" s="21">
        <f t="shared" si="118"/>
        <v>1146399.9999999942</v>
      </c>
      <c r="M676" s="21">
        <f t="shared" si="119"/>
        <v>1160826.1643150612</v>
      </c>
      <c r="N676" s="71" t="s">
        <v>91</v>
      </c>
      <c r="O676" s="14"/>
      <c r="R676" s="18" t="str">
        <f t="shared" si="112"/>
        <v>11 kV Manashi Feeder</v>
      </c>
      <c r="S676" s="2672">
        <f t="shared" si="113"/>
        <v>1160826.1643150612</v>
      </c>
      <c r="T676" s="2672">
        <v>1102291.2443144682</v>
      </c>
      <c r="U676" s="33">
        <f t="shared" si="114"/>
        <v>58534.920000592945</v>
      </c>
      <c r="V676" s="1104">
        <f t="shared" si="115"/>
        <v>5.3102952874307467</v>
      </c>
      <c r="W676" s="33" t="str">
        <f t="shared" si="116"/>
        <v>OK</v>
      </c>
    </row>
    <row r="677" spans="1:23" ht="19.5" customHeight="1" x14ac:dyDescent="0.3">
      <c r="A677" s="519">
        <v>5</v>
      </c>
      <c r="B677" s="98" t="s">
        <v>2357</v>
      </c>
      <c r="C677" s="72">
        <v>11</v>
      </c>
      <c r="D677" s="946"/>
      <c r="E677" s="1145" t="s">
        <v>2356</v>
      </c>
      <c r="F677" s="3">
        <v>1</v>
      </c>
      <c r="G677" s="2220">
        <v>3426.03</v>
      </c>
      <c r="H677" s="2220">
        <v>3478.37</v>
      </c>
      <c r="I677" s="19">
        <f t="shared" si="117"/>
        <v>52.339999999999691</v>
      </c>
      <c r="J677" s="507">
        <v>40000</v>
      </c>
      <c r="K677" s="581" t="s">
        <v>222</v>
      </c>
      <c r="L677" s="21">
        <f t="shared" si="118"/>
        <v>2093599.9999999877</v>
      </c>
      <c r="M677" s="21">
        <f t="shared" si="119"/>
        <v>2119945.61898989</v>
      </c>
      <c r="N677" s="71" t="s">
        <v>95</v>
      </c>
      <c r="O677" s="14" t="s">
        <v>4877</v>
      </c>
      <c r="R677" s="18" t="str">
        <f t="shared" si="112"/>
        <v>11 kV Jatrabari Feeder</v>
      </c>
      <c r="S677" s="2672">
        <f t="shared" si="113"/>
        <v>2119945.61898989</v>
      </c>
      <c r="T677" s="2672">
        <v>2124511.9225780778</v>
      </c>
      <c r="U677" s="33">
        <f t="shared" si="114"/>
        <v>-4566.3035881877877</v>
      </c>
      <c r="V677" s="1104">
        <f t="shared" si="115"/>
        <v>-0.21493424158555044</v>
      </c>
      <c r="W677" s="33" t="str">
        <f t="shared" si="116"/>
        <v>OK</v>
      </c>
    </row>
    <row r="678" spans="1:23" ht="19.5" customHeight="1" x14ac:dyDescent="0.3">
      <c r="A678" s="519">
        <v>6</v>
      </c>
      <c r="B678" s="98" t="s">
        <v>2369</v>
      </c>
      <c r="C678" s="72">
        <v>11</v>
      </c>
      <c r="D678" s="946"/>
      <c r="E678" s="1145" t="s">
        <v>2358</v>
      </c>
      <c r="F678" s="3">
        <v>1</v>
      </c>
      <c r="G678" s="2220">
        <v>8559.74</v>
      </c>
      <c r="H678" s="2220">
        <v>8599.65</v>
      </c>
      <c r="I678" s="19">
        <f t="shared" si="117"/>
        <v>39.909999999999854</v>
      </c>
      <c r="J678" s="507">
        <v>40000</v>
      </c>
      <c r="K678" s="581"/>
      <c r="L678" s="21">
        <f t="shared" si="118"/>
        <v>1596399.9999999942</v>
      </c>
      <c r="M678" s="21">
        <f t="shared" si="119"/>
        <v>1616488.9119963069</v>
      </c>
      <c r="N678" s="71" t="s">
        <v>91</v>
      </c>
      <c r="O678" s="14" t="s">
        <v>4878</v>
      </c>
      <c r="R678" s="18" t="str">
        <f t="shared" si="112"/>
        <v>11 kV Wari Feeder</v>
      </c>
      <c r="S678" s="2672">
        <f t="shared" si="113"/>
        <v>1616488.9119963069</v>
      </c>
      <c r="T678" s="2672">
        <v>1686359.2819545439</v>
      </c>
      <c r="U678" s="33">
        <f t="shared" si="114"/>
        <v>-69870.369958237046</v>
      </c>
      <c r="V678" s="1104">
        <f t="shared" si="115"/>
        <v>-4.1432671380238189</v>
      </c>
      <c r="W678" s="33" t="str">
        <f t="shared" si="116"/>
        <v>OK</v>
      </c>
    </row>
    <row r="679" spans="1:23" ht="19.5" customHeight="1" x14ac:dyDescent="0.3">
      <c r="A679" s="519">
        <v>7</v>
      </c>
      <c r="B679" s="98" t="s">
        <v>2359</v>
      </c>
      <c r="C679" s="72">
        <v>11</v>
      </c>
      <c r="D679" s="946"/>
      <c r="E679" s="1145" t="s">
        <v>2360</v>
      </c>
      <c r="F679" s="3">
        <v>1</v>
      </c>
      <c r="G679" s="2220">
        <v>7302.23</v>
      </c>
      <c r="H679" s="2220">
        <v>7340.4</v>
      </c>
      <c r="I679" s="19">
        <f t="shared" si="117"/>
        <v>38.170000000000073</v>
      </c>
      <c r="J679" s="507">
        <v>40000</v>
      </c>
      <c r="K679" s="581"/>
      <c r="L679" s="21">
        <f t="shared" si="118"/>
        <v>1526800.0000000028</v>
      </c>
      <c r="M679" s="21">
        <f t="shared" si="119"/>
        <v>1546013.0736882829</v>
      </c>
      <c r="N679" s="71" t="s">
        <v>91</v>
      </c>
      <c r="O679" s="14"/>
      <c r="R679" s="18" t="str">
        <f t="shared" si="112"/>
        <v>11 kV Narinda Feeder</v>
      </c>
      <c r="S679" s="2672">
        <f t="shared" si="113"/>
        <v>1546013.0736882829</v>
      </c>
      <c r="T679" s="2672">
        <v>1594908.1278355336</v>
      </c>
      <c r="U679" s="33">
        <f t="shared" si="114"/>
        <v>-48895.054147250718</v>
      </c>
      <c r="V679" s="1104">
        <f t="shared" si="115"/>
        <v>-3.0656972206672934</v>
      </c>
      <c r="W679" s="33" t="str">
        <f t="shared" si="116"/>
        <v>OK</v>
      </c>
    </row>
    <row r="680" spans="1:23" ht="19.5" customHeight="1" x14ac:dyDescent="0.3">
      <c r="A680" s="519">
        <v>10</v>
      </c>
      <c r="B680" s="98" t="s">
        <v>2361</v>
      </c>
      <c r="C680" s="72">
        <v>11</v>
      </c>
      <c r="D680" s="946"/>
      <c r="E680" s="1145" t="s">
        <v>2362</v>
      </c>
      <c r="F680" s="3">
        <v>1</v>
      </c>
      <c r="G680" s="2220">
        <v>5997.97</v>
      </c>
      <c r="H680" s="2220">
        <v>6031.14</v>
      </c>
      <c r="I680" s="19">
        <f t="shared" si="117"/>
        <v>33.170000000000073</v>
      </c>
      <c r="J680" s="507">
        <v>40000</v>
      </c>
      <c r="K680" s="581"/>
      <c r="L680" s="21">
        <f t="shared" si="118"/>
        <v>1326800.0000000028</v>
      </c>
      <c r="M680" s="21">
        <f t="shared" si="119"/>
        <v>1343496.2969410627</v>
      </c>
      <c r="N680" s="71" t="s">
        <v>95</v>
      </c>
      <c r="O680" s="14"/>
      <c r="R680" s="18" t="str">
        <f t="shared" si="112"/>
        <v>11 kV Distillary Feeder</v>
      </c>
      <c r="S680" s="2672">
        <f t="shared" si="113"/>
        <v>1343496.2969410627</v>
      </c>
      <c r="T680" s="2672">
        <v>1318115.9680353492</v>
      </c>
      <c r="U680" s="33">
        <f t="shared" si="114"/>
        <v>25380.328905713512</v>
      </c>
      <c r="V680" s="1104">
        <f t="shared" si="115"/>
        <v>1.9255004507336995</v>
      </c>
      <c r="W680" s="33" t="str">
        <f t="shared" si="116"/>
        <v>OK</v>
      </c>
    </row>
    <row r="681" spans="1:23" ht="19.5" customHeight="1" x14ac:dyDescent="0.3">
      <c r="A681" s="519">
        <v>11</v>
      </c>
      <c r="B681" s="98" t="s">
        <v>2363</v>
      </c>
      <c r="C681" s="72">
        <v>11</v>
      </c>
      <c r="D681" s="946"/>
      <c r="E681" s="1145" t="s">
        <v>2364</v>
      </c>
      <c r="F681" s="3">
        <v>1</v>
      </c>
      <c r="G681" s="2220">
        <v>5033.32</v>
      </c>
      <c r="H681" s="2220">
        <v>5059.4799999999996</v>
      </c>
      <c r="I681" s="19">
        <f t="shared" si="117"/>
        <v>26.159999999999854</v>
      </c>
      <c r="J681" s="507">
        <v>40000</v>
      </c>
      <c r="K681" s="581"/>
      <c r="L681" s="21">
        <f t="shared" si="118"/>
        <v>1046399.9999999942</v>
      </c>
      <c r="M681" s="21">
        <f t="shared" si="119"/>
        <v>1059567.7759414511</v>
      </c>
      <c r="N681" s="71" t="s">
        <v>91</v>
      </c>
      <c r="O681" s="14"/>
      <c r="R681" s="18" t="str">
        <f t="shared" si="112"/>
        <v>11 kV Thatari Bazar Feeder</v>
      </c>
      <c r="S681" s="2672">
        <f t="shared" si="113"/>
        <v>1059567.7759414511</v>
      </c>
      <c r="T681" s="2672">
        <v>1097413.8494281257</v>
      </c>
      <c r="U681" s="33">
        <f t="shared" si="114"/>
        <v>-37846.073486674577</v>
      </c>
      <c r="V681" s="1104">
        <f t="shared" si="115"/>
        <v>-3.4486600935824328</v>
      </c>
      <c r="W681" s="33" t="str">
        <f t="shared" si="116"/>
        <v>OK</v>
      </c>
    </row>
    <row r="682" spans="1:23" ht="19.5" customHeight="1" x14ac:dyDescent="0.3">
      <c r="A682" s="519">
        <v>12</v>
      </c>
      <c r="B682" s="98" t="s">
        <v>2365</v>
      </c>
      <c r="C682" s="72">
        <v>11</v>
      </c>
      <c r="D682" s="946"/>
      <c r="E682" s="1145" t="s">
        <v>2366</v>
      </c>
      <c r="F682" s="3">
        <v>1</v>
      </c>
      <c r="G682" s="2220">
        <v>7795.93</v>
      </c>
      <c r="H682" s="2220">
        <v>7829.38</v>
      </c>
      <c r="I682" s="19">
        <f t="shared" si="117"/>
        <v>33.449999999999818</v>
      </c>
      <c r="J682" s="507">
        <v>40000</v>
      </c>
      <c r="K682" s="581"/>
      <c r="L682" s="21">
        <f t="shared" si="118"/>
        <v>1337999.9999999928</v>
      </c>
      <c r="M682" s="21">
        <f t="shared" si="119"/>
        <v>1354837.2364388967</v>
      </c>
      <c r="N682" s="71" t="s">
        <v>95</v>
      </c>
      <c r="O682" s="14"/>
      <c r="R682" s="18" t="str">
        <f t="shared" si="112"/>
        <v>11 kV  Swamibagh Feeder</v>
      </c>
      <c r="S682" s="2672">
        <f t="shared" si="113"/>
        <v>1354837.2364388967</v>
      </c>
      <c r="T682" s="2672">
        <v>1370141.5134897095</v>
      </c>
      <c r="U682" s="33">
        <f t="shared" si="114"/>
        <v>-15304.277050812729</v>
      </c>
      <c r="V682" s="1104">
        <f t="shared" si="115"/>
        <v>-1.1169851362165644</v>
      </c>
      <c r="W682" s="33" t="str">
        <f t="shared" si="116"/>
        <v>OK</v>
      </c>
    </row>
    <row r="683" spans="1:23" ht="19.5" customHeight="1" x14ac:dyDescent="0.3">
      <c r="A683" s="519">
        <v>13</v>
      </c>
      <c r="B683" s="98" t="s">
        <v>2367</v>
      </c>
      <c r="C683" s="72">
        <v>11</v>
      </c>
      <c r="D683" s="946"/>
      <c r="E683" s="1145" t="s">
        <v>2368</v>
      </c>
      <c r="F683" s="3">
        <v>1</v>
      </c>
      <c r="G683" s="2220">
        <v>6375.33</v>
      </c>
      <c r="H683" s="2220">
        <v>6403.77</v>
      </c>
      <c r="I683" s="19">
        <f t="shared" si="117"/>
        <v>28.440000000000509</v>
      </c>
      <c r="J683" s="507">
        <v>40000</v>
      </c>
      <c r="K683" s="581"/>
      <c r="L683" s="21">
        <f t="shared" si="118"/>
        <v>1137600.0000000205</v>
      </c>
      <c r="M683" s="21">
        <f t="shared" si="119"/>
        <v>1151915.4261382101</v>
      </c>
      <c r="N683" s="71" t="s">
        <v>91</v>
      </c>
      <c r="O683" s="14"/>
      <c r="R683" s="18" t="str">
        <f t="shared" si="112"/>
        <v>11 kV Tipu Sultan Feeder</v>
      </c>
      <c r="S683" s="2672">
        <f t="shared" si="113"/>
        <v>1151915.4261382101</v>
      </c>
      <c r="T683" s="2672">
        <v>1136839.4580927761</v>
      </c>
      <c r="U683" s="33">
        <f t="shared" si="114"/>
        <v>15075.968045433983</v>
      </c>
      <c r="V683" s="1104">
        <f t="shared" si="115"/>
        <v>1.3261299067439347</v>
      </c>
      <c r="W683" s="33" t="str">
        <f t="shared" si="116"/>
        <v>OK</v>
      </c>
    </row>
    <row r="684" spans="1:23" ht="19.5" customHeight="1" x14ac:dyDescent="0.3">
      <c r="A684" s="519">
        <v>14</v>
      </c>
      <c r="B684" s="98" t="s">
        <v>1874</v>
      </c>
      <c r="C684" s="72">
        <v>11</v>
      </c>
      <c r="D684" s="946"/>
      <c r="E684" s="1145" t="s">
        <v>2370</v>
      </c>
      <c r="F684" s="3">
        <v>1</v>
      </c>
      <c r="G684" s="2220">
        <v>7330.46</v>
      </c>
      <c r="H684" s="2220">
        <v>7330.46</v>
      </c>
      <c r="I684" s="19">
        <f t="shared" si="117"/>
        <v>0</v>
      </c>
      <c r="J684" s="507">
        <v>40000</v>
      </c>
      <c r="K684" s="581"/>
      <c r="L684" s="21">
        <f t="shared" si="118"/>
        <v>0</v>
      </c>
      <c r="M684" s="21">
        <f t="shared" si="119"/>
        <v>0</v>
      </c>
      <c r="N684" s="71" t="s">
        <v>91</v>
      </c>
      <c r="O684" s="14" t="s">
        <v>4879</v>
      </c>
      <c r="R684" s="18" t="str">
        <f t="shared" si="112"/>
        <v>11 kV Spare</v>
      </c>
      <c r="S684" s="2671">
        <f t="shared" si="113"/>
        <v>0</v>
      </c>
      <c r="T684" s="2671">
        <v>0</v>
      </c>
      <c r="U684" s="33">
        <f t="shared" si="114"/>
        <v>0</v>
      </c>
      <c r="V684" s="1104" t="e">
        <f t="shared" si="115"/>
        <v>#DIV/0!</v>
      </c>
      <c r="W684" s="33" t="e">
        <f t="shared" si="116"/>
        <v>#DIV/0!</v>
      </c>
    </row>
    <row r="685" spans="1:23" ht="19.5" customHeight="1" x14ac:dyDescent="0.3">
      <c r="A685" s="519">
        <v>15</v>
      </c>
      <c r="B685" s="98" t="s">
        <v>2371</v>
      </c>
      <c r="C685" s="72">
        <v>11</v>
      </c>
      <c r="D685" s="946"/>
      <c r="E685" s="1145" t="s">
        <v>2372</v>
      </c>
      <c r="F685" s="3">
        <v>1</v>
      </c>
      <c r="G685" s="2220">
        <v>30046.6</v>
      </c>
      <c r="H685" s="2220">
        <v>33769.5</v>
      </c>
      <c r="I685" s="19">
        <f t="shared" si="117"/>
        <v>3722.9000000000015</v>
      </c>
      <c r="J685" s="507">
        <v>444.44</v>
      </c>
      <c r="K685" s="581"/>
      <c r="L685" s="21">
        <f t="shared" si="118"/>
        <v>1654605.6760000007</v>
      </c>
      <c r="M685" s="21">
        <f t="shared" si="119"/>
        <v>1675427.0414558786</v>
      </c>
      <c r="N685" s="71" t="s">
        <v>91</v>
      </c>
      <c r="O685" s="14"/>
      <c r="R685" s="18" t="str">
        <f t="shared" si="112"/>
        <v xml:space="preserve">11 kV Folder Street Feeder </v>
      </c>
      <c r="S685" s="2672">
        <f t="shared" si="113"/>
        <v>1675427.0414558786</v>
      </c>
      <c r="T685" s="2672">
        <v>1798340.7364982876</v>
      </c>
      <c r="U685" s="33">
        <f t="shared" si="114"/>
        <v>-122913.695042409</v>
      </c>
      <c r="V685" s="1104">
        <f t="shared" si="115"/>
        <v>-6.8348390573493543</v>
      </c>
      <c r="W685" s="33" t="str">
        <f t="shared" si="116"/>
        <v>OK</v>
      </c>
    </row>
    <row r="686" spans="1:23" ht="19.5" customHeight="1" x14ac:dyDescent="0.3">
      <c r="A686" s="519">
        <v>16</v>
      </c>
      <c r="B686" s="98" t="s">
        <v>2373</v>
      </c>
      <c r="C686" s="72">
        <v>11</v>
      </c>
      <c r="D686" s="946"/>
      <c r="E686" s="1145" t="s">
        <v>2374</v>
      </c>
      <c r="F686" s="3">
        <v>1</v>
      </c>
      <c r="G686" s="2220">
        <v>394199</v>
      </c>
      <c r="H686" s="2220">
        <v>404158</v>
      </c>
      <c r="I686" s="19">
        <f t="shared" si="117"/>
        <v>9959</v>
      </c>
      <c r="J686" s="507">
        <v>80</v>
      </c>
      <c r="K686" s="581"/>
      <c r="L686" s="21">
        <f t="shared" si="118"/>
        <v>796720</v>
      </c>
      <c r="M686" s="21">
        <f t="shared" si="119"/>
        <v>806745.83185022697</v>
      </c>
      <c r="N686" s="71" t="s">
        <v>91</v>
      </c>
      <c r="O686" s="14"/>
      <c r="R686" s="18" t="str">
        <f t="shared" si="112"/>
        <v>11 kV Bhajohari Feeder</v>
      </c>
      <c r="S686" s="2672">
        <f t="shared" si="113"/>
        <v>806745.83185022697</v>
      </c>
      <c r="T686" s="2672">
        <v>813305.59729839978</v>
      </c>
      <c r="U686" s="33">
        <f t="shared" si="114"/>
        <v>-6559.7654481728096</v>
      </c>
      <c r="V686" s="1104">
        <f t="shared" si="115"/>
        <v>-0.80655604362772482</v>
      </c>
      <c r="W686" s="33" t="str">
        <f t="shared" si="116"/>
        <v>OK</v>
      </c>
    </row>
    <row r="687" spans="1:23" ht="19.5" customHeight="1" x14ac:dyDescent="0.3">
      <c r="A687" s="519">
        <v>17</v>
      </c>
      <c r="B687" s="99" t="s">
        <v>2375</v>
      </c>
      <c r="C687" s="72">
        <v>11</v>
      </c>
      <c r="D687" s="946"/>
      <c r="E687" s="1145" t="s">
        <v>2376</v>
      </c>
      <c r="F687" s="3">
        <v>1</v>
      </c>
      <c r="G687" s="2220">
        <v>34337.300000000003</v>
      </c>
      <c r="H687" s="2220">
        <v>36773.5</v>
      </c>
      <c r="I687" s="19">
        <f t="shared" si="117"/>
        <v>2436.1999999999971</v>
      </c>
      <c r="J687" s="507">
        <v>444.44</v>
      </c>
      <c r="K687" s="581"/>
      <c r="L687" s="21">
        <f t="shared" si="118"/>
        <v>1082744.7279999987</v>
      </c>
      <c r="M687" s="21">
        <f t="shared" si="119"/>
        <v>1096369.8617730278</v>
      </c>
      <c r="N687" s="71" t="s">
        <v>91</v>
      </c>
      <c r="O687" s="14"/>
      <c r="R687" s="18" t="str">
        <f t="shared" si="112"/>
        <v>11 kV Lal mohon shaha Feeder</v>
      </c>
      <c r="S687" s="2673">
        <f t="shared" si="113"/>
        <v>1096369.8617730278</v>
      </c>
      <c r="T687" s="2673">
        <v>1097222.2328410249</v>
      </c>
      <c r="U687" s="33">
        <f t="shared" si="114"/>
        <v>-852.37106799706817</v>
      </c>
      <c r="V687" s="1104">
        <f t="shared" si="115"/>
        <v>-7.7684451014999364E-2</v>
      </c>
      <c r="W687" s="33" t="str">
        <f t="shared" si="116"/>
        <v>OK</v>
      </c>
    </row>
    <row r="688" spans="1:23" ht="19.5" customHeight="1" x14ac:dyDescent="0.3">
      <c r="A688" s="519">
        <v>18</v>
      </c>
      <c r="B688" s="98" t="s">
        <v>2377</v>
      </c>
      <c r="C688" s="72">
        <v>11</v>
      </c>
      <c r="D688" s="946"/>
      <c r="E688" s="1145" t="s">
        <v>2378</v>
      </c>
      <c r="F688" s="3">
        <v>1</v>
      </c>
      <c r="G688" s="2220">
        <v>36817.800000000003</v>
      </c>
      <c r="H688" s="2220">
        <v>37366.6</v>
      </c>
      <c r="I688" s="19">
        <f t="shared" si="117"/>
        <v>548.79999999999563</v>
      </c>
      <c r="J688" s="507">
        <v>1000</v>
      </c>
      <c r="K688" s="581"/>
      <c r="L688" s="21">
        <f t="shared" si="118"/>
        <v>548799.99999999558</v>
      </c>
      <c r="M688" s="21">
        <f t="shared" si="119"/>
        <v>555706.03539436811</v>
      </c>
      <c r="N688" s="71" t="s">
        <v>95</v>
      </c>
      <c r="O688" s="14"/>
      <c r="R688" s="18" t="str">
        <f t="shared" si="112"/>
        <v>11 kV Dupkhola Feeder</v>
      </c>
      <c r="S688" s="2672">
        <f t="shared" si="113"/>
        <v>555706.03539436811</v>
      </c>
      <c r="T688" s="2672">
        <v>579800.31711453223</v>
      </c>
      <c r="U688" s="33">
        <f t="shared" si="114"/>
        <v>-24094.281720164116</v>
      </c>
      <c r="V688" s="1104">
        <f t="shared" si="115"/>
        <v>-4.155617202845475</v>
      </c>
      <c r="W688" s="33" t="str">
        <f t="shared" si="116"/>
        <v>OK</v>
      </c>
    </row>
    <row r="689" spans="1:23" ht="19.5" customHeight="1" x14ac:dyDescent="0.3">
      <c r="A689" s="521">
        <v>1</v>
      </c>
      <c r="B689" s="99" t="s">
        <v>2344</v>
      </c>
      <c r="C689" s="72">
        <v>0.41499999999999998</v>
      </c>
      <c r="D689" s="946"/>
      <c r="E689" s="1145" t="s">
        <v>2345</v>
      </c>
      <c r="F689" s="3">
        <v>1</v>
      </c>
      <c r="G689" s="2220">
        <v>127912</v>
      </c>
      <c r="H689" s="2220">
        <v>127912</v>
      </c>
      <c r="I689" s="19">
        <f>H689-G689</f>
        <v>0</v>
      </c>
      <c r="J689" s="507">
        <v>4</v>
      </c>
      <c r="K689" s="583"/>
      <c r="L689" s="21">
        <f t="shared" si="118"/>
        <v>0</v>
      </c>
      <c r="M689" s="21">
        <f t="shared" si="119"/>
        <v>0</v>
      </c>
      <c r="N689" s="71" t="s">
        <v>91</v>
      </c>
      <c r="O689" s="12"/>
      <c r="R689" s="18" t="str">
        <f t="shared" si="112"/>
        <v>11/0.4 kV Aux Transformer-1</v>
      </c>
      <c r="S689" s="2672">
        <f t="shared" si="113"/>
        <v>0</v>
      </c>
      <c r="T689" s="2672">
        <v>0</v>
      </c>
      <c r="U689" s="33">
        <f t="shared" si="114"/>
        <v>0</v>
      </c>
      <c r="V689" s="1104" t="e">
        <f t="shared" si="115"/>
        <v>#DIV/0!</v>
      </c>
      <c r="W689" s="33" t="e">
        <f t="shared" si="116"/>
        <v>#DIV/0!</v>
      </c>
    </row>
    <row r="690" spans="1:23" ht="19.5" customHeight="1" x14ac:dyDescent="0.3">
      <c r="A690" s="521">
        <v>2</v>
      </c>
      <c r="B690" s="98" t="s">
        <v>2346</v>
      </c>
      <c r="C690" s="72">
        <v>0.41499999999999998</v>
      </c>
      <c r="D690" s="947"/>
      <c r="E690" s="1145" t="s">
        <v>2347</v>
      </c>
      <c r="F690" s="3">
        <v>1</v>
      </c>
      <c r="G690" s="2220">
        <v>214733</v>
      </c>
      <c r="H690" s="2220">
        <v>214733</v>
      </c>
      <c r="I690" s="19">
        <f>H690-G690</f>
        <v>0</v>
      </c>
      <c r="J690" s="507">
        <v>4</v>
      </c>
      <c r="K690" s="583"/>
      <c r="L690" s="21">
        <f t="shared" si="118"/>
        <v>0</v>
      </c>
      <c r="M690" s="21">
        <f t="shared" si="119"/>
        <v>0</v>
      </c>
      <c r="N690" s="71" t="s">
        <v>91</v>
      </c>
      <c r="O690" s="12"/>
      <c r="R690" s="18" t="str">
        <f t="shared" si="112"/>
        <v>11/0.4 kV Aux Transformer-2</v>
      </c>
      <c r="S690" s="2672">
        <f t="shared" si="113"/>
        <v>0</v>
      </c>
      <c r="T690" s="2672">
        <v>0</v>
      </c>
      <c r="U690" s="33">
        <f t="shared" si="114"/>
        <v>0</v>
      </c>
      <c r="V690" s="1104" t="e">
        <f t="shared" si="115"/>
        <v>#DIV/0!</v>
      </c>
      <c r="W690" s="33" t="e">
        <f t="shared" si="116"/>
        <v>#DIV/0!</v>
      </c>
    </row>
    <row r="691" spans="1:23" ht="20.399999999999999" x14ac:dyDescent="0.3">
      <c r="A691" s="524"/>
      <c r="B691" s="94"/>
      <c r="C691" s="88"/>
      <c r="D691" s="88"/>
      <c r="E691" s="949"/>
      <c r="F691" s="659"/>
      <c r="G691" s="37"/>
      <c r="H691" s="37"/>
      <c r="I691" s="37"/>
      <c r="J691" s="94" t="s">
        <v>27</v>
      </c>
      <c r="K691" s="586">
        <f>M671</f>
        <v>17287227.379941255</v>
      </c>
      <c r="L691" s="42">
        <f>SUM(L673:L690)</f>
        <v>17072390.403999981</v>
      </c>
      <c r="M691" s="42">
        <f>SUM(M673:M690)</f>
        <v>17287227.379941251</v>
      </c>
      <c r="N691" s="82">
        <f>(M691-L691)/L691*100</f>
        <v>1.2583883736101495</v>
      </c>
      <c r="O691" s="12"/>
    </row>
    <row r="692" spans="1:23" x14ac:dyDescent="0.3">
      <c r="D692" s="600"/>
      <c r="K692" s="33"/>
    </row>
    <row r="693" spans="1:23" ht="15.6" x14ac:dyDescent="0.3">
      <c r="A693" s="511"/>
      <c r="B693" s="523"/>
      <c r="C693" s="520"/>
      <c r="D693" s="596"/>
      <c r="F693" s="3107" t="s">
        <v>815</v>
      </c>
      <c r="G693" s="3108"/>
      <c r="H693" s="3109"/>
      <c r="I693" s="555" t="s">
        <v>14</v>
      </c>
      <c r="J693" s="511"/>
      <c r="L693" s="511"/>
      <c r="M693" s="511"/>
      <c r="N693" s="520"/>
      <c r="O693" s="511"/>
    </row>
    <row r="694" spans="1:23" ht="15.6" x14ac:dyDescent="0.3">
      <c r="A694" s="511"/>
      <c r="B694" s="523"/>
      <c r="C694" s="520"/>
      <c r="D694" s="596"/>
      <c r="F694" s="77" t="s">
        <v>91</v>
      </c>
      <c r="G694" s="3298" t="s">
        <v>4068</v>
      </c>
      <c r="H694" s="3298"/>
      <c r="I694" s="1643">
        <f>SUM(M673,M676,M679,M681,M683:M687,M689:M690,M678)</f>
        <v>11224766.157947196</v>
      </c>
      <c r="J694" s="511"/>
      <c r="L694" s="511"/>
      <c r="M694" s="511"/>
      <c r="N694" s="520"/>
      <c r="O694" s="511" t="s">
        <v>222</v>
      </c>
    </row>
    <row r="695" spans="1:23" ht="15.6" x14ac:dyDescent="0.3">
      <c r="A695" s="511"/>
      <c r="B695" s="523"/>
      <c r="C695" s="520"/>
      <c r="D695" s="596"/>
      <c r="F695" s="77" t="s">
        <v>92</v>
      </c>
      <c r="G695" s="3298" t="s">
        <v>4068</v>
      </c>
      <c r="H695" s="3298"/>
      <c r="I695" s="1643">
        <f>SUM(M675)</f>
        <v>28757.382298104461</v>
      </c>
      <c r="J695" s="511"/>
      <c r="L695" s="1108"/>
      <c r="M695" s="511"/>
      <c r="N695" s="520"/>
      <c r="O695" s="511"/>
    </row>
    <row r="696" spans="1:23" ht="15.6" x14ac:dyDescent="0.3">
      <c r="A696" s="511"/>
      <c r="B696" s="523"/>
      <c r="C696" s="520"/>
      <c r="D696" s="596"/>
      <c r="F696" s="77" t="s">
        <v>95</v>
      </c>
      <c r="G696" s="3298" t="s">
        <v>4068</v>
      </c>
      <c r="H696" s="3298"/>
      <c r="I696" s="1643">
        <f>SUM(M674,M680,M682,M688,M677)</f>
        <v>6033703.8396959519</v>
      </c>
      <c r="J696" s="511"/>
      <c r="L696" s="511"/>
      <c r="M696" s="511"/>
      <c r="N696" s="520"/>
      <c r="O696" s="511"/>
    </row>
    <row r="698" spans="1:23" ht="15.6" x14ac:dyDescent="0.3">
      <c r="A698" s="511"/>
      <c r="B698" s="523"/>
      <c r="C698" s="520"/>
      <c r="D698" s="596"/>
      <c r="E698" s="1727"/>
      <c r="F698" s="77"/>
      <c r="G698" s="3298"/>
      <c r="H698" s="3298"/>
      <c r="I698" s="530"/>
      <c r="J698" s="511"/>
      <c r="L698" s="511"/>
      <c r="M698" s="511"/>
      <c r="N698" s="520"/>
      <c r="O698" s="511"/>
    </row>
    <row r="699" spans="1:23" ht="15.6" x14ac:dyDescent="0.3">
      <c r="A699" s="511"/>
      <c r="B699" s="523"/>
      <c r="C699" s="520"/>
      <c r="D699" s="596"/>
      <c r="F699" s="2728"/>
      <c r="G699" s="3298"/>
      <c r="H699" s="3298"/>
      <c r="I699" s="530"/>
      <c r="J699" s="511"/>
      <c r="L699" s="511"/>
      <c r="M699" s="511"/>
      <c r="N699" s="520"/>
      <c r="O699" s="511"/>
    </row>
    <row r="700" spans="1:23" ht="15.6" x14ac:dyDescent="0.3">
      <c r="F700" s="3175" t="s">
        <v>199</v>
      </c>
      <c r="G700" s="3176"/>
      <c r="H700" s="3177"/>
      <c r="I700" s="540">
        <f>SUM(I694:I699)</f>
        <v>17287227.379941251</v>
      </c>
      <c r="J700" s="42">
        <f>I700-M691</f>
        <v>0</v>
      </c>
    </row>
    <row r="701" spans="1:23" x14ac:dyDescent="0.3">
      <c r="F701" s="528"/>
      <c r="G701" s="2214"/>
      <c r="H701" s="2214"/>
      <c r="I701" s="511"/>
      <c r="J701" s="511"/>
    </row>
    <row r="702" spans="1:23" x14ac:dyDescent="0.3">
      <c r="A702" s="511"/>
      <c r="B702" s="523"/>
      <c r="C702" s="520"/>
      <c r="D702" s="596"/>
      <c r="E702" s="1727"/>
      <c r="F702" s="528"/>
      <c r="G702" s="2214"/>
      <c r="H702" s="2214"/>
      <c r="I702" s="511"/>
      <c r="J702" s="511"/>
      <c r="K702" s="580"/>
      <c r="L702" s="511"/>
      <c r="M702" s="511"/>
      <c r="N702" s="520"/>
      <c r="O702" s="511"/>
    </row>
    <row r="703" spans="1:23" x14ac:dyDescent="0.3">
      <c r="A703" s="511"/>
      <c r="B703" s="523"/>
      <c r="C703" s="520"/>
      <c r="D703" s="596"/>
      <c r="E703" s="1727"/>
      <c r="F703" s="528"/>
      <c r="G703" s="2214"/>
      <c r="H703" s="2214"/>
      <c r="I703" s="511"/>
      <c r="J703" s="511"/>
      <c r="K703" s="580"/>
      <c r="L703" s="511"/>
      <c r="M703" s="511"/>
      <c r="N703" s="520"/>
      <c r="O703" s="511"/>
    </row>
    <row r="704" spans="1:23" x14ac:dyDescent="0.3">
      <c r="A704" s="511"/>
      <c r="B704" s="523"/>
      <c r="C704" s="520"/>
      <c r="D704" s="596"/>
      <c r="E704" s="1727"/>
      <c r="F704" s="528"/>
      <c r="G704" s="2214"/>
      <c r="H704" s="2214"/>
      <c r="I704" s="511"/>
      <c r="J704" s="511"/>
      <c r="K704" s="580"/>
      <c r="L704" s="511"/>
      <c r="M704" s="511"/>
      <c r="N704" s="520"/>
      <c r="O704" s="511"/>
    </row>
    <row r="705" spans="1:23" x14ac:dyDescent="0.3">
      <c r="A705" s="511"/>
      <c r="B705" s="523"/>
      <c r="C705" s="520"/>
      <c r="D705" s="596"/>
      <c r="E705" s="1727"/>
      <c r="F705" s="528"/>
      <c r="G705" s="2214"/>
      <c r="H705" s="2214"/>
      <c r="I705" s="511"/>
      <c r="J705" s="511"/>
      <c r="K705" s="580"/>
      <c r="L705" s="511"/>
      <c r="M705" s="511"/>
      <c r="N705" s="520"/>
      <c r="O705" s="511"/>
    </row>
    <row r="706" spans="1:23" x14ac:dyDescent="0.3">
      <c r="A706" s="511"/>
      <c r="B706" s="523"/>
      <c r="C706" s="520"/>
      <c r="D706" s="596"/>
      <c r="E706" s="1727"/>
      <c r="F706" s="528"/>
      <c r="G706" s="2214"/>
      <c r="H706" s="2214"/>
      <c r="I706" s="511"/>
      <c r="J706" s="511"/>
      <c r="K706" s="580"/>
      <c r="L706" s="511"/>
      <c r="M706" s="511"/>
      <c r="N706" s="520"/>
      <c r="O706" s="511"/>
    </row>
    <row r="707" spans="1:23" x14ac:dyDescent="0.3">
      <c r="A707" s="511"/>
      <c r="B707" s="520"/>
      <c r="C707" s="520"/>
      <c r="D707" s="596"/>
      <c r="E707" s="1727"/>
      <c r="F707" s="528"/>
      <c r="G707" s="2214"/>
      <c r="H707" s="2214"/>
      <c r="I707" s="511"/>
      <c r="J707" s="511"/>
      <c r="K707" s="580"/>
      <c r="L707" s="511"/>
      <c r="M707" s="511"/>
      <c r="N707" s="520"/>
      <c r="O707" s="511"/>
    </row>
    <row r="708" spans="1:23" x14ac:dyDescent="0.3">
      <c r="A708" s="511"/>
      <c r="B708" s="520"/>
      <c r="C708" s="520"/>
      <c r="D708" s="596"/>
      <c r="E708" s="1727"/>
      <c r="F708" s="528"/>
      <c r="G708" s="2214"/>
      <c r="H708" s="2214"/>
      <c r="I708" s="511"/>
      <c r="J708" s="511"/>
      <c r="K708" s="580"/>
      <c r="L708" s="511"/>
      <c r="M708" s="511"/>
      <c r="N708" s="520"/>
      <c r="O708" s="511"/>
    </row>
    <row r="709" spans="1:23" x14ac:dyDescent="0.3">
      <c r="A709" s="511"/>
      <c r="B709" s="523"/>
      <c r="C709" s="520"/>
      <c r="D709" s="596"/>
      <c r="E709" s="1727"/>
      <c r="F709" s="528"/>
      <c r="G709" s="2214"/>
      <c r="H709" s="2214"/>
      <c r="I709" s="511"/>
      <c r="J709" s="511"/>
      <c r="K709" s="580"/>
      <c r="L709" s="511"/>
      <c r="M709" s="511"/>
      <c r="N709" s="520"/>
      <c r="O709" s="511"/>
    </row>
    <row r="710" spans="1:23" x14ac:dyDescent="0.3">
      <c r="A710" s="511"/>
      <c r="B710" s="523"/>
      <c r="C710" s="520"/>
      <c r="D710" s="596"/>
      <c r="E710" s="1727"/>
      <c r="F710" s="528"/>
      <c r="G710" s="2214"/>
      <c r="H710" s="2214"/>
      <c r="I710" s="511"/>
      <c r="J710" s="511"/>
      <c r="K710" s="580"/>
      <c r="L710" s="511"/>
      <c r="M710" s="511"/>
      <c r="N710" s="520"/>
      <c r="O710" s="511"/>
    </row>
    <row r="711" spans="1:23" x14ac:dyDescent="0.3">
      <c r="A711" s="511"/>
      <c r="B711" s="523"/>
      <c r="C711" s="520"/>
      <c r="D711" s="596"/>
      <c r="E711" s="1727"/>
      <c r="F711" s="528"/>
      <c r="G711" s="2214"/>
      <c r="H711" s="2214"/>
      <c r="I711" s="511"/>
      <c r="J711" s="511"/>
      <c r="K711" s="580"/>
      <c r="L711" s="511"/>
      <c r="M711" s="511"/>
      <c r="N711" s="520"/>
      <c r="O711" s="511"/>
    </row>
    <row r="712" spans="1:23" ht="24.6" x14ac:dyDescent="0.3">
      <c r="A712" s="27"/>
      <c r="B712" s="3128"/>
      <c r="C712" s="3128"/>
      <c r="D712" s="3128"/>
      <c r="E712" s="3128"/>
      <c r="F712" s="3128"/>
      <c r="G712" s="3128"/>
      <c r="H712" s="3128"/>
      <c r="I712" s="3128"/>
      <c r="J712" s="3128"/>
      <c r="K712" s="3128"/>
      <c r="L712" s="3128"/>
      <c r="M712" s="3128"/>
      <c r="N712" s="520"/>
      <c r="O712" s="511"/>
    </row>
    <row r="713" spans="1:23" x14ac:dyDescent="0.3">
      <c r="A713" s="511"/>
      <c r="B713" s="523"/>
      <c r="C713" s="520"/>
      <c r="D713" s="596"/>
      <c r="E713" s="1727"/>
      <c r="F713" s="528"/>
      <c r="G713" s="2214"/>
      <c r="H713" s="2214"/>
      <c r="I713" s="511"/>
      <c r="J713" s="511"/>
      <c r="K713" s="580"/>
      <c r="L713" s="511"/>
      <c r="M713" s="511"/>
      <c r="N713" s="520"/>
      <c r="O713" s="511"/>
    </row>
    <row r="714" spans="1:23" x14ac:dyDescent="0.3">
      <c r="A714" s="511"/>
      <c r="B714" s="523"/>
      <c r="C714" s="520"/>
      <c r="D714" s="596"/>
      <c r="E714" s="1727"/>
      <c r="F714" s="528"/>
      <c r="G714" s="2214"/>
      <c r="H714" s="2214"/>
      <c r="I714" s="511"/>
      <c r="J714" s="511"/>
      <c r="K714" s="580"/>
      <c r="L714" s="511"/>
      <c r="M714" s="511"/>
      <c r="N714" s="520"/>
      <c r="O714" s="511"/>
    </row>
    <row r="715" spans="1:23" ht="28.8" x14ac:dyDescent="0.3">
      <c r="A715" s="3086" t="s">
        <v>1023</v>
      </c>
      <c r="B715" s="3086"/>
      <c r="C715" s="3086"/>
      <c r="D715" s="3086"/>
      <c r="E715" s="3086"/>
      <c r="F715" s="3086"/>
      <c r="G715" s="3086"/>
      <c r="H715" s="3086"/>
      <c r="I715" s="3086"/>
      <c r="J715" s="3086"/>
      <c r="K715" s="3086"/>
      <c r="L715" s="3086"/>
      <c r="M715" s="3086"/>
      <c r="N715" s="3086"/>
      <c r="O715" s="629" t="str">
        <f>$O$6</f>
        <v>Month August-2023</v>
      </c>
      <c r="R715" s="2083" t="s">
        <v>4084</v>
      </c>
      <c r="S715" s="2671" t="str">
        <f>O715</f>
        <v>Month August-2023</v>
      </c>
      <c r="T715" s="2671" t="s">
        <v>5037</v>
      </c>
      <c r="U715" s="1103" t="s">
        <v>15</v>
      </c>
      <c r="V715" s="1103" t="s">
        <v>4085</v>
      </c>
      <c r="W715" s="1103" t="s">
        <v>17</v>
      </c>
    </row>
    <row r="716" spans="1:23" ht="15.6" x14ac:dyDescent="0.3">
      <c r="A716" s="3087" t="s">
        <v>0</v>
      </c>
      <c r="B716" s="3089" t="s">
        <v>1</v>
      </c>
      <c r="C716" s="3091" t="s">
        <v>2</v>
      </c>
      <c r="D716" s="3092"/>
      <c r="E716" s="3093"/>
      <c r="F716" s="3223" t="s">
        <v>3</v>
      </c>
      <c r="G716" s="3091" t="s">
        <v>4</v>
      </c>
      <c r="H716" s="3093"/>
      <c r="I716" s="3068"/>
      <c r="J716" s="3096" t="s">
        <v>5</v>
      </c>
      <c r="K716" s="3091" t="s">
        <v>6</v>
      </c>
      <c r="L716" s="3068"/>
      <c r="M716" s="95" t="s">
        <v>29</v>
      </c>
      <c r="N716" s="96"/>
      <c r="O716" s="3067" t="s">
        <v>7</v>
      </c>
    </row>
    <row r="717" spans="1:23" ht="46.8" x14ac:dyDescent="0.3">
      <c r="A717" s="3088"/>
      <c r="B717" s="3090"/>
      <c r="C717" s="3084" t="s">
        <v>824</v>
      </c>
      <c r="D717" s="3085"/>
      <c r="E717" s="1728" t="s">
        <v>9</v>
      </c>
      <c r="F717" s="3224"/>
      <c r="G717" s="2218" t="str">
        <f>'NORTH-1'!G8</f>
        <v>Reading at 00.00hr 
01.08.2023</v>
      </c>
      <c r="H717" s="2218" t="str">
        <f>'NORTH-1'!H8</f>
        <v>Reading at 00.00hr 
01.09.2023</v>
      </c>
      <c r="I717" s="1" t="s">
        <v>10</v>
      </c>
      <c r="J717" s="3088"/>
      <c r="K717" s="1" t="s">
        <v>11</v>
      </c>
      <c r="L717" s="1" t="s">
        <v>12</v>
      </c>
      <c r="M717" s="508" t="s">
        <v>30</v>
      </c>
      <c r="N717" s="75" t="s">
        <v>41</v>
      </c>
      <c r="O717" s="3068"/>
      <c r="S717" s="2672">
        <v>15283200.000000071</v>
      </c>
      <c r="T717" s="2672">
        <v>15283200.000000071</v>
      </c>
      <c r="U717" s="33">
        <f>S717-T717</f>
        <v>0</v>
      </c>
      <c r="V717" s="1104">
        <f>U717/T717*100</f>
        <v>0</v>
      </c>
      <c r="W717" s="33" t="str">
        <f>IF(V717&gt;40,"FAULT",IF(V717&lt;-40,"CHECK","OK"))</f>
        <v>OK</v>
      </c>
    </row>
    <row r="718" spans="1:23" ht="15.6" x14ac:dyDescent="0.3">
      <c r="A718" s="594">
        <v>1</v>
      </c>
      <c r="B718" s="551">
        <v>2</v>
      </c>
      <c r="C718" s="551">
        <v>3</v>
      </c>
      <c r="D718" s="551">
        <v>4</v>
      </c>
      <c r="E718" s="551">
        <v>5</v>
      </c>
      <c r="F718" s="2727">
        <v>6</v>
      </c>
      <c r="G718" s="2618">
        <f>'PDB Bill AMR'!$H$5</f>
        <v>8</v>
      </c>
      <c r="H718" s="2618">
        <f>'PDB Bill AMR'!$H$5</f>
        <v>8</v>
      </c>
      <c r="I718" s="594" t="s">
        <v>2021</v>
      </c>
      <c r="J718" s="594">
        <v>10</v>
      </c>
      <c r="K718" s="2623" t="s">
        <v>2022</v>
      </c>
      <c r="L718" s="2623" t="s">
        <v>5041</v>
      </c>
      <c r="M718" s="594">
        <v>13</v>
      </c>
      <c r="N718" s="594">
        <v>14</v>
      </c>
      <c r="O718" s="594">
        <v>15</v>
      </c>
      <c r="S718" s="2673"/>
      <c r="T718" s="2673"/>
    </row>
    <row r="719" spans="1:23" ht="15.6" x14ac:dyDescent="0.3">
      <c r="A719" s="519"/>
      <c r="B719" s="513" t="s">
        <v>1092</v>
      </c>
      <c r="C719" s="514"/>
      <c r="D719" s="514"/>
      <c r="E719" s="1731"/>
      <c r="F719" s="654"/>
      <c r="G719" s="2211"/>
      <c r="H719" s="2211"/>
      <c r="I719" s="514"/>
      <c r="J719" s="514"/>
      <c r="K719" s="573"/>
      <c r="L719" s="514"/>
      <c r="M719" s="515"/>
      <c r="N719" s="516"/>
      <c r="O719" s="507"/>
    </row>
    <row r="720" spans="1:23" ht="15.6" x14ac:dyDescent="0.3">
      <c r="A720" s="1341">
        <f t="shared" ref="A720:M720" si="120">A646</f>
        <v>4</v>
      </c>
      <c r="B720" s="1342" t="str">
        <f t="shared" si="120"/>
        <v>33 kV Kumertully-1 Feeder</v>
      </c>
      <c r="C720" s="1157">
        <f t="shared" si="120"/>
        <v>33</v>
      </c>
      <c r="D720" s="1357" t="str">
        <f t="shared" si="120"/>
        <v>Export</v>
      </c>
      <c r="E720" s="1738" t="str">
        <f t="shared" si="120"/>
        <v>06604318</v>
      </c>
      <c r="F720" s="1343">
        <f t="shared" si="120"/>
        <v>1</v>
      </c>
      <c r="G720" s="1359">
        <f t="shared" ref="G720" si="121">G646</f>
        <v>5667.71</v>
      </c>
      <c r="H720" s="1359">
        <f t="shared" si="120"/>
        <v>5695.91</v>
      </c>
      <c r="I720" s="1359">
        <f t="shared" si="120"/>
        <v>28.199999999999818</v>
      </c>
      <c r="J720" s="1157">
        <f t="shared" si="120"/>
        <v>180000</v>
      </c>
      <c r="K720" s="1151">
        <f t="shared" si="120"/>
        <v>0</v>
      </c>
      <c r="L720" s="1180">
        <f t="shared" si="120"/>
        <v>5075999.9999999674</v>
      </c>
      <c r="M720" s="1180">
        <f t="shared" si="120"/>
        <v>5086600.7107089823</v>
      </c>
      <c r="N720" s="80"/>
      <c r="O720" s="8"/>
    </row>
    <row r="721" spans="1:15" ht="15.6" x14ac:dyDescent="0.3">
      <c r="A721" s="1341">
        <f t="shared" ref="A721:M721" si="122">A647</f>
        <v>9</v>
      </c>
      <c r="B721" s="1342" t="str">
        <f t="shared" si="122"/>
        <v>33 kV Kumertully-2 Feeder</v>
      </c>
      <c r="C721" s="1157">
        <f t="shared" si="122"/>
        <v>33</v>
      </c>
      <c r="D721" s="1358" t="str">
        <f t="shared" si="122"/>
        <v>Export</v>
      </c>
      <c r="E721" s="1738" t="str">
        <f t="shared" si="122"/>
        <v>06604290</v>
      </c>
      <c r="F721" s="1343">
        <f t="shared" si="122"/>
        <v>1</v>
      </c>
      <c r="G721" s="1359">
        <f t="shared" ref="G721" si="123">G647</f>
        <v>5541.95</v>
      </c>
      <c r="H721" s="1359">
        <f t="shared" si="122"/>
        <v>5572.58</v>
      </c>
      <c r="I721" s="1359">
        <f t="shared" si="122"/>
        <v>30.630000000000109</v>
      </c>
      <c r="J721" s="1157">
        <f t="shared" si="122"/>
        <v>180000</v>
      </c>
      <c r="K721" s="1151">
        <f t="shared" si="122"/>
        <v>0</v>
      </c>
      <c r="L721" s="1180">
        <f t="shared" si="122"/>
        <v>5513400.0000000196</v>
      </c>
      <c r="M721" s="1180">
        <f t="shared" si="122"/>
        <v>5524914.1762063</v>
      </c>
      <c r="N721" s="80"/>
      <c r="O721" s="8"/>
    </row>
    <row r="722" spans="1:15" ht="15.6" x14ac:dyDescent="0.3">
      <c r="A722" s="10"/>
      <c r="B722" s="513" t="s">
        <v>4302</v>
      </c>
      <c r="C722" s="51"/>
      <c r="D722" s="935"/>
      <c r="E722" s="1145"/>
      <c r="F722" s="3"/>
      <c r="G722" s="20"/>
      <c r="H722" s="20"/>
      <c r="I722" s="20"/>
      <c r="J722" s="507"/>
      <c r="K722" s="574"/>
      <c r="L722" s="42">
        <f>SUM(L720:L721)</f>
        <v>10589399.999999987</v>
      </c>
      <c r="M722" s="42">
        <f>SUM(M720:M721)</f>
        <v>10611514.886915281</v>
      </c>
      <c r="N722" s="80"/>
      <c r="O722" s="8"/>
    </row>
    <row r="723" spans="1:15" ht="15.6" x14ac:dyDescent="0.3">
      <c r="A723" s="1341">
        <f>'NORTH-1'!A691</f>
        <v>1</v>
      </c>
      <c r="B723" s="1342" t="str">
        <f>'NORTH-1'!B691</f>
        <v>Kumartuly Circuit-1</v>
      </c>
      <c r="C723" s="1157">
        <f>'NORTH-1'!C691</f>
        <v>33</v>
      </c>
      <c r="D723" s="1358">
        <f>'NORTH-1'!D691</f>
        <v>0</v>
      </c>
      <c r="E723" s="1738" t="str">
        <f>'NORTH-1'!E691</f>
        <v>DHK-66493</v>
      </c>
      <c r="F723" s="1343">
        <f>'NORTH-1'!F691</f>
        <v>1</v>
      </c>
      <c r="G723" s="1359">
        <f>'NORTH-1'!G691</f>
        <v>1286272</v>
      </c>
      <c r="H723" s="1359">
        <f>'NORTH-1'!H691</f>
        <v>1288507</v>
      </c>
      <c r="I723" s="1359">
        <f>'NORTH-1'!I691</f>
        <v>2235</v>
      </c>
      <c r="J723" s="1157">
        <f>'NORTH-1'!J691</f>
        <v>180</v>
      </c>
      <c r="K723" s="1151">
        <f>'NORTH-1'!K691</f>
        <v>0</v>
      </c>
      <c r="L723" s="1180">
        <f>'NORTH-1'!L691</f>
        <v>402300</v>
      </c>
      <c r="M723" s="1180">
        <f>L723</f>
        <v>402300</v>
      </c>
      <c r="N723" s="80"/>
      <c r="O723" s="8"/>
    </row>
    <row r="724" spans="1:15" ht="15.6" x14ac:dyDescent="0.3">
      <c r="A724" s="1345">
        <f>'NORTH-1'!A692</f>
        <v>6</v>
      </c>
      <c r="B724" s="1342" t="str">
        <f>'NORTH-1'!B692</f>
        <v>Kumartuly Circuit-2</v>
      </c>
      <c r="C724" s="1157">
        <f>'NORTH-1'!C692</f>
        <v>33</v>
      </c>
      <c r="D724" s="1370">
        <f>'NORTH-1'!D692</f>
        <v>0</v>
      </c>
      <c r="E724" s="1738" t="str">
        <f>'NORTH-1'!E692</f>
        <v>DHK-60914</v>
      </c>
      <c r="F724" s="1343">
        <f>'NORTH-1'!F692</f>
        <v>1</v>
      </c>
      <c r="G724" s="1359">
        <f>'NORTH-1'!G692</f>
        <v>761041</v>
      </c>
      <c r="H724" s="1359">
        <f>'NORTH-1'!H692</f>
        <v>761041</v>
      </c>
      <c r="I724" s="1359">
        <f>'NORTH-1'!I692</f>
        <v>0</v>
      </c>
      <c r="J724" s="1157">
        <f>'NORTH-1'!J692</f>
        <v>180</v>
      </c>
      <c r="K724" s="1151">
        <f>'NORTH-1'!K692</f>
        <v>0</v>
      </c>
      <c r="L724" s="1180">
        <f>'NORTH-1'!L692</f>
        <v>0</v>
      </c>
      <c r="M724" s="1180">
        <f>L724</f>
        <v>0</v>
      </c>
      <c r="N724" s="80"/>
      <c r="O724" s="507"/>
    </row>
    <row r="725" spans="1:15" ht="15.6" x14ac:dyDescent="0.3">
      <c r="A725" s="519"/>
      <c r="B725" s="100"/>
      <c r="C725" s="89"/>
      <c r="D725" s="601"/>
      <c r="E725" s="1739"/>
      <c r="F725" s="46"/>
      <c r="G725" s="47"/>
      <c r="H725" s="47"/>
      <c r="I725" s="47"/>
      <c r="J725" s="94" t="s">
        <v>27</v>
      </c>
      <c r="K725" s="42"/>
      <c r="L725" s="42">
        <f>SUM(L723:L724)</f>
        <v>402300</v>
      </c>
      <c r="M725" s="42">
        <f>SUM(M723:M724)</f>
        <v>402300</v>
      </c>
      <c r="N725" s="531"/>
      <c r="O725" s="507"/>
    </row>
    <row r="726" spans="1:15" ht="15.6" x14ac:dyDescent="0.3">
      <c r="A726" s="507"/>
      <c r="B726" s="513" t="s">
        <v>4657</v>
      </c>
      <c r="C726" s="514"/>
      <c r="D726" s="514"/>
      <c r="E726" s="1731"/>
      <c r="F726" s="654"/>
      <c r="G726" s="2211"/>
      <c r="H726" s="2211"/>
      <c r="I726" s="514"/>
      <c r="J726" s="607"/>
      <c r="K726" s="608"/>
      <c r="L726" s="2139"/>
      <c r="M726" s="2139">
        <f>M722+M725</f>
        <v>11013814.886915281</v>
      </c>
      <c r="N726" s="516"/>
      <c r="O726" s="11"/>
    </row>
    <row r="727" spans="1:15" ht="15.6" x14ac:dyDescent="0.3">
      <c r="A727" s="507">
        <v>5</v>
      </c>
      <c r="B727" s="98" t="s">
        <v>2381</v>
      </c>
      <c r="C727" s="51">
        <v>33</v>
      </c>
      <c r="D727" s="934" t="s">
        <v>290</v>
      </c>
      <c r="E727" s="1145" t="s">
        <v>2382</v>
      </c>
      <c r="F727" s="3">
        <v>1</v>
      </c>
      <c r="G727" s="20">
        <v>280611.3</v>
      </c>
      <c r="H727" s="20">
        <v>282847.40000000002</v>
      </c>
      <c r="I727" s="19">
        <f>H727-G727</f>
        <v>2236.1000000000349</v>
      </c>
      <c r="J727" s="507">
        <v>180</v>
      </c>
      <c r="K727" s="574">
        <f>F727*I727*J727</f>
        <v>402498.00000000629</v>
      </c>
      <c r="L727" s="21"/>
      <c r="M727" s="21"/>
      <c r="N727" s="80"/>
      <c r="O727" s="11"/>
    </row>
    <row r="728" spans="1:15" ht="15.6" x14ac:dyDescent="0.3">
      <c r="A728" s="507">
        <v>6</v>
      </c>
      <c r="B728" s="98" t="s">
        <v>2383</v>
      </c>
      <c r="C728" s="51">
        <v>33</v>
      </c>
      <c r="D728" s="935" t="s">
        <v>290</v>
      </c>
      <c r="E728" s="1145" t="s">
        <v>2384</v>
      </c>
      <c r="F728" s="3">
        <v>1</v>
      </c>
      <c r="G728" s="20">
        <v>982002.8</v>
      </c>
      <c r="H728" s="20">
        <v>991437</v>
      </c>
      <c r="I728" s="19">
        <f>H728-G728</f>
        <v>9434.1999999999534</v>
      </c>
      <c r="J728" s="507">
        <v>540</v>
      </c>
      <c r="K728" s="574">
        <f>F728*I728*J728</f>
        <v>5094467.9999999749</v>
      </c>
      <c r="L728" s="21"/>
      <c r="M728" s="21"/>
      <c r="N728" s="80"/>
      <c r="O728" s="11"/>
    </row>
    <row r="729" spans="1:15" ht="15.6" x14ac:dyDescent="0.3">
      <c r="A729" s="507">
        <v>9</v>
      </c>
      <c r="B729" s="98" t="s">
        <v>2385</v>
      </c>
      <c r="C729" s="51">
        <v>33</v>
      </c>
      <c r="D729" s="935" t="s">
        <v>290</v>
      </c>
      <c r="E729" s="1145" t="s">
        <v>2386</v>
      </c>
      <c r="F729" s="3">
        <v>1</v>
      </c>
      <c r="G729" s="20">
        <v>1762.1</v>
      </c>
      <c r="H729" s="20">
        <v>1765.38</v>
      </c>
      <c r="I729" s="19">
        <f>H729-G729</f>
        <v>3.2800000000002001</v>
      </c>
      <c r="J729" s="507">
        <v>180000</v>
      </c>
      <c r="K729" s="574">
        <f>F729*I729*J729</f>
        <v>590400.00000003597</v>
      </c>
      <c r="L729" s="21"/>
      <c r="M729" s="21"/>
      <c r="N729" s="80"/>
      <c r="O729" s="11"/>
    </row>
    <row r="730" spans="1:15" ht="15.6" x14ac:dyDescent="0.3">
      <c r="A730" s="507">
        <v>10</v>
      </c>
      <c r="B730" s="98" t="s">
        <v>2387</v>
      </c>
      <c r="C730" s="51">
        <v>33</v>
      </c>
      <c r="D730" s="936" t="s">
        <v>290</v>
      </c>
      <c r="E730" s="1145" t="s">
        <v>2388</v>
      </c>
      <c r="F730" s="3">
        <v>1</v>
      </c>
      <c r="G730" s="20">
        <v>893878.6</v>
      </c>
      <c r="H730" s="20">
        <v>904103.9</v>
      </c>
      <c r="I730" s="19">
        <f>H730-G730</f>
        <v>10225.300000000047</v>
      </c>
      <c r="J730" s="507">
        <v>540</v>
      </c>
      <c r="K730" s="574">
        <f>F730*I730*J730</f>
        <v>5521662.0000000251</v>
      </c>
      <c r="L730" s="21"/>
      <c r="M730" s="21"/>
      <c r="N730" s="80"/>
      <c r="O730" s="11"/>
    </row>
    <row r="731" spans="1:15" ht="15.6" x14ac:dyDescent="0.3">
      <c r="A731" s="507"/>
      <c r="B731" s="100"/>
      <c r="C731" s="89"/>
      <c r="D731" s="601"/>
      <c r="E731" s="1739"/>
      <c r="F731" s="46"/>
      <c r="G731" s="47">
        <v>0</v>
      </c>
      <c r="H731" s="47">
        <v>0</v>
      </c>
      <c r="I731" s="35"/>
      <c r="J731" s="94" t="s">
        <v>27</v>
      </c>
      <c r="K731" s="42">
        <f>SUM(K727:K730)</f>
        <v>11609028.000000043</v>
      </c>
      <c r="L731" s="42">
        <f>SUM(L727:L730)</f>
        <v>0</v>
      </c>
      <c r="M731" s="42">
        <f>SUM(M727:M730)</f>
        <v>0</v>
      </c>
      <c r="N731" s="83"/>
      <c r="O731" s="11"/>
    </row>
    <row r="732" spans="1:15" ht="15.6" x14ac:dyDescent="0.3">
      <c r="A732" s="507"/>
      <c r="B732" s="532" t="s">
        <v>4658</v>
      </c>
      <c r="C732" s="533"/>
      <c r="D732" s="533"/>
      <c r="E732" s="1732"/>
      <c r="F732" s="656"/>
      <c r="G732" s="2216">
        <v>0</v>
      </c>
      <c r="H732" s="2216">
        <v>0</v>
      </c>
      <c r="I732" s="533"/>
      <c r="J732" s="533"/>
      <c r="K732" s="578"/>
      <c r="L732" s="533"/>
      <c r="M732" s="536"/>
      <c r="N732" s="534"/>
      <c r="O732" s="7"/>
    </row>
    <row r="733" spans="1:15" ht="15.6" x14ac:dyDescent="0.3">
      <c r="A733" s="507"/>
      <c r="B733" s="98" t="s">
        <v>796</v>
      </c>
      <c r="C733" s="51">
        <v>132</v>
      </c>
      <c r="D733" s="3132" t="s">
        <v>800</v>
      </c>
      <c r="E733" s="1730"/>
      <c r="F733" s="3"/>
      <c r="G733" s="4">
        <v>0</v>
      </c>
      <c r="H733" s="4">
        <v>0</v>
      </c>
      <c r="I733" s="4"/>
      <c r="J733" s="507"/>
      <c r="K733" s="574"/>
      <c r="L733" s="15">
        <f>J733*I733*F733</f>
        <v>0</v>
      </c>
      <c r="M733" s="6"/>
      <c r="N733" s="76"/>
      <c r="O733" s="507"/>
    </row>
    <row r="734" spans="1:15" ht="15.6" x14ac:dyDescent="0.3">
      <c r="A734" s="507"/>
      <c r="B734" s="98" t="s">
        <v>795</v>
      </c>
      <c r="C734" s="51">
        <v>132</v>
      </c>
      <c r="D734" s="3133"/>
      <c r="E734" s="1730"/>
      <c r="F734" s="3"/>
      <c r="G734" s="4">
        <v>0</v>
      </c>
      <c r="H734" s="4">
        <v>0</v>
      </c>
      <c r="I734" s="4"/>
      <c r="J734" s="507"/>
      <c r="K734" s="574"/>
      <c r="L734" s="15">
        <f>J734*I734*F734</f>
        <v>0</v>
      </c>
      <c r="M734" s="15"/>
      <c r="N734" s="77"/>
      <c r="O734" s="507"/>
    </row>
    <row r="735" spans="1:15" ht="15.6" x14ac:dyDescent="0.3">
      <c r="A735" s="507"/>
      <c r="B735" s="93"/>
      <c r="C735" s="87"/>
      <c r="D735" s="87"/>
      <c r="E735" s="948"/>
      <c r="F735" s="655"/>
      <c r="G735" s="36">
        <v>0</v>
      </c>
      <c r="H735" s="36">
        <v>0</v>
      </c>
      <c r="I735" s="36"/>
      <c r="J735" s="93" t="s">
        <v>262</v>
      </c>
      <c r="K735" s="577"/>
      <c r="L735" s="54">
        <f>SUM(L733:L734)</f>
        <v>0</v>
      </c>
      <c r="M735" s="521"/>
      <c r="N735" s="522"/>
      <c r="O735" s="507"/>
    </row>
    <row r="736" spans="1:15" ht="15.6" x14ac:dyDescent="0.3">
      <c r="A736" s="507"/>
      <c r="B736" s="100"/>
      <c r="C736" s="89"/>
      <c r="D736" s="601"/>
      <c r="E736" s="1739"/>
      <c r="F736" s="46"/>
      <c r="G736" s="47">
        <v>0</v>
      </c>
      <c r="H736" s="47">
        <v>0</v>
      </c>
      <c r="I736" s="35"/>
      <c r="J736" s="94"/>
      <c r="K736" s="584"/>
      <c r="L736" s="42"/>
      <c r="M736" s="42"/>
      <c r="N736" s="83"/>
      <c r="O736" s="11"/>
    </row>
    <row r="737" spans="1:23" ht="15.6" x14ac:dyDescent="0.3">
      <c r="A737" s="524"/>
      <c r="B737" s="532" t="s">
        <v>4659</v>
      </c>
      <c r="C737" s="533"/>
      <c r="D737" s="533"/>
      <c r="E737" s="1732"/>
      <c r="F737" s="656"/>
      <c r="G737" s="2216">
        <v>0</v>
      </c>
      <c r="H737" s="2216">
        <v>0</v>
      </c>
      <c r="I737" s="533"/>
      <c r="J737" s="49"/>
      <c r="K737" s="587"/>
      <c r="L737" s="50"/>
      <c r="M737" s="50"/>
      <c r="N737" s="534"/>
      <c r="O737" s="11"/>
    </row>
    <row r="738" spans="1:23" ht="15.6" x14ac:dyDescent="0.3">
      <c r="A738" s="507">
        <v>7</v>
      </c>
      <c r="B738" s="98" t="s">
        <v>2389</v>
      </c>
      <c r="C738" s="51">
        <v>33</v>
      </c>
      <c r="D738" s="938" t="s">
        <v>284</v>
      </c>
      <c r="E738" s="1145" t="s">
        <v>2390</v>
      </c>
      <c r="F738" s="3">
        <v>1</v>
      </c>
      <c r="G738" s="20">
        <v>119591.5</v>
      </c>
      <c r="H738" s="20">
        <v>147055.4</v>
      </c>
      <c r="I738" s="20">
        <f>H738-G738</f>
        <v>27463.899999999994</v>
      </c>
      <c r="J738" s="30">
        <v>180</v>
      </c>
      <c r="K738" s="585"/>
      <c r="L738" s="21">
        <f>F738*I738*J738</f>
        <v>4943501.9999999991</v>
      </c>
      <c r="M738" s="21"/>
      <c r="N738" s="81"/>
      <c r="O738" s="11"/>
    </row>
    <row r="739" spans="1:23" ht="15.6" x14ac:dyDescent="0.3">
      <c r="A739" s="507">
        <v>8</v>
      </c>
      <c r="B739" s="98" t="s">
        <v>2391</v>
      </c>
      <c r="C739" s="51">
        <v>33</v>
      </c>
      <c r="D739" s="940" t="s">
        <v>284</v>
      </c>
      <c r="E739" s="1145" t="s">
        <v>2392</v>
      </c>
      <c r="F739" s="3">
        <v>1</v>
      </c>
      <c r="G739" s="20">
        <v>294551.8</v>
      </c>
      <c r="H739" s="20">
        <v>326868.09999999998</v>
      </c>
      <c r="I739" s="20">
        <f>H739-G739</f>
        <v>32316.299999999988</v>
      </c>
      <c r="J739" s="30">
        <v>180</v>
      </c>
      <c r="K739" s="585"/>
      <c r="L739" s="21">
        <f>F739*I739*J739</f>
        <v>5816933.9999999981</v>
      </c>
      <c r="M739" s="21"/>
      <c r="N739" s="81"/>
      <c r="O739" s="11"/>
    </row>
    <row r="740" spans="1:23" ht="15.6" x14ac:dyDescent="0.3">
      <c r="A740" s="524"/>
      <c r="B740" s="94"/>
      <c r="C740" s="88"/>
      <c r="D740" s="88"/>
      <c r="E740" s="949"/>
      <c r="F740" s="659"/>
      <c r="G740" s="37"/>
      <c r="H740" s="37"/>
      <c r="I740" s="37"/>
      <c r="J740" s="94" t="s">
        <v>27</v>
      </c>
      <c r="K740" s="586"/>
      <c r="L740" s="42">
        <f>SUM(L738:L739)</f>
        <v>10760435.999999996</v>
      </c>
      <c r="M740" s="42"/>
      <c r="N740" s="535"/>
      <c r="O740" s="11"/>
    </row>
    <row r="741" spans="1:23" ht="16.2" thickBot="1" x14ac:dyDescent="0.35">
      <c r="A741" s="580"/>
      <c r="B741" s="611"/>
      <c r="C741" s="90"/>
      <c r="D741" s="90"/>
      <c r="E741" s="950"/>
      <c r="F741" s="661"/>
      <c r="G741" s="612"/>
      <c r="H741" s="612"/>
      <c r="I741" s="612"/>
      <c r="J741" s="611"/>
      <c r="K741" s="613"/>
      <c r="L741" s="614"/>
      <c r="M741" s="614"/>
      <c r="N741" s="531"/>
      <c r="O741" s="615"/>
    </row>
    <row r="742" spans="1:23" ht="15.6" x14ac:dyDescent="0.3">
      <c r="A742" s="580"/>
      <c r="B742" s="3099" t="s">
        <v>4856</v>
      </c>
      <c r="C742" s="3100"/>
      <c r="D742" s="561" t="s">
        <v>14</v>
      </c>
      <c r="F742" s="3101" t="s">
        <v>2024</v>
      </c>
      <c r="G742" s="3102"/>
      <c r="H742" s="3103"/>
      <c r="I742" s="561" t="s">
        <v>14</v>
      </c>
      <c r="J742" s="511"/>
      <c r="K742" s="3105" t="s">
        <v>4714</v>
      </c>
      <c r="L742" s="3106"/>
      <c r="M742" s="562" t="s">
        <v>14</v>
      </c>
      <c r="N742" s="531"/>
      <c r="O742" s="615"/>
    </row>
    <row r="743" spans="1:23" ht="15.6" x14ac:dyDescent="0.3">
      <c r="A743" s="580"/>
      <c r="B743" s="3112" t="str">
        <f>B719</f>
        <v>NARINDA 33 KV SIDE</v>
      </c>
      <c r="C743" s="3113"/>
      <c r="D743" s="567">
        <f>M722</f>
        <v>10611514.886915281</v>
      </c>
      <c r="F743" s="3114" t="s">
        <v>810</v>
      </c>
      <c r="G743" s="3115"/>
      <c r="H743" s="3116"/>
      <c r="I743" s="563">
        <f>M725</f>
        <v>402300</v>
      </c>
      <c r="J743" s="511"/>
      <c r="K743" s="3117" t="str">
        <f>F744</f>
        <v>33 KV NET IMPORT</v>
      </c>
      <c r="L743" s="3118"/>
      <c r="M743" s="565">
        <f>I744</f>
        <v>10799614.886915317</v>
      </c>
      <c r="N743" s="531"/>
      <c r="O743" s="615"/>
    </row>
    <row r="744" spans="1:23" ht="15.6" x14ac:dyDescent="0.3">
      <c r="A744" s="580"/>
      <c r="B744" s="3112" t="str">
        <f t="shared" ref="B744" si="124">$B$722</f>
        <v>MITFORD 33 KV SIDE</v>
      </c>
      <c r="C744" s="3113"/>
      <c r="D744" s="616">
        <f>K729</f>
        <v>590400.00000003597</v>
      </c>
      <c r="F744" s="3114" t="s">
        <v>2024</v>
      </c>
      <c r="G744" s="3115"/>
      <c r="H744" s="3116"/>
      <c r="I744" s="563">
        <f>D747-I743</f>
        <v>10799614.886915317</v>
      </c>
      <c r="J744" s="511"/>
      <c r="K744" s="3119" t="s">
        <v>4715</v>
      </c>
      <c r="L744" s="3120"/>
      <c r="M744" s="563">
        <f>K731</f>
        <v>11609028.000000043</v>
      </c>
      <c r="N744" s="531"/>
      <c r="O744" s="615"/>
    </row>
    <row r="745" spans="1:23" ht="15.6" x14ac:dyDescent="0.3">
      <c r="A745" s="580"/>
      <c r="B745" s="3112" t="s">
        <v>833</v>
      </c>
      <c r="C745" s="3113"/>
      <c r="D745" s="597"/>
      <c r="J745" s="511"/>
      <c r="K745" s="3121" t="s">
        <v>267</v>
      </c>
      <c r="L745" s="3122"/>
      <c r="M745" s="563">
        <f>M743-M744</f>
        <v>-809413.11308472604</v>
      </c>
      <c r="N745" s="531"/>
      <c r="O745" s="615"/>
    </row>
    <row r="746" spans="1:23" ht="16.2" thickBot="1" x14ac:dyDescent="0.35">
      <c r="A746" s="580"/>
      <c r="B746" s="3112" t="s">
        <v>834</v>
      </c>
      <c r="C746" s="3113"/>
      <c r="D746" s="598"/>
      <c r="J746" s="511"/>
      <c r="K746" s="3123" t="s">
        <v>268</v>
      </c>
      <c r="L746" s="3124"/>
      <c r="M746" s="566">
        <f>M745/M743</f>
        <v>-7.4948331172938504E-2</v>
      </c>
      <c r="N746" s="531"/>
      <c r="O746" s="615"/>
    </row>
    <row r="747" spans="1:23" ht="16.2" thickBot="1" x14ac:dyDescent="0.35">
      <c r="A747" s="580"/>
      <c r="B747" s="3125" t="s">
        <v>799</v>
      </c>
      <c r="C747" s="3126"/>
      <c r="D747" s="564">
        <f>SUM(D743:D745)</f>
        <v>11201914.886915317</v>
      </c>
      <c r="F747" s="528"/>
      <c r="G747" s="2214"/>
      <c r="H747" s="2214"/>
      <c r="I747" s="511"/>
      <c r="J747" s="511"/>
      <c r="K747" s="580"/>
      <c r="L747" s="511"/>
      <c r="M747" s="511"/>
      <c r="N747" s="531"/>
      <c r="O747" s="615"/>
    </row>
    <row r="748" spans="1:23" ht="15.6" x14ac:dyDescent="0.3">
      <c r="A748" s="580"/>
      <c r="B748" s="611"/>
      <c r="C748" s="90"/>
      <c r="D748" s="90"/>
      <c r="E748" s="950"/>
      <c r="F748" s="661"/>
      <c r="G748" s="612"/>
      <c r="H748" s="612"/>
      <c r="I748" s="612"/>
      <c r="J748" s="611"/>
      <c r="K748" s="613"/>
      <c r="L748" s="614"/>
      <c r="M748" s="614"/>
      <c r="N748" s="531"/>
      <c r="O748" s="615"/>
    </row>
    <row r="749" spans="1:23" x14ac:dyDescent="0.3">
      <c r="A749" s="511"/>
      <c r="B749" s="520"/>
      <c r="C749" s="511"/>
      <c r="D749" s="603"/>
      <c r="E749" s="1740"/>
      <c r="F749" s="528"/>
      <c r="G749" s="2214"/>
      <c r="H749" s="2214"/>
      <c r="I749" s="511"/>
      <c r="J749" s="511"/>
      <c r="K749" s="580"/>
      <c r="L749" s="511"/>
      <c r="M749" s="511"/>
      <c r="N749" s="511"/>
      <c r="O749" s="511"/>
    </row>
    <row r="750" spans="1:23" x14ac:dyDescent="0.3">
      <c r="A750" s="511"/>
      <c r="B750" s="520"/>
      <c r="C750" s="511"/>
      <c r="D750" s="603"/>
      <c r="E750" s="1740"/>
      <c r="F750" s="528"/>
      <c r="G750" s="2214"/>
      <c r="H750" s="2214"/>
      <c r="I750" s="511"/>
      <c r="J750" s="511"/>
      <c r="K750" s="580"/>
      <c r="L750" s="511"/>
      <c r="M750" s="511"/>
      <c r="N750" s="511"/>
      <c r="O750" s="511"/>
    </row>
    <row r="751" spans="1:23" ht="28.8" x14ac:dyDescent="0.3">
      <c r="A751" s="3086" t="s">
        <v>1024</v>
      </c>
      <c r="B751" s="3086"/>
      <c r="C751" s="3086"/>
      <c r="D751" s="3086"/>
      <c r="E751" s="3086"/>
      <c r="F751" s="3086"/>
      <c r="G751" s="3086"/>
      <c r="H751" s="3086"/>
      <c r="I751" s="3086"/>
      <c r="J751" s="3086"/>
      <c r="K751" s="3086"/>
      <c r="L751" s="3086"/>
      <c r="M751" s="3086"/>
      <c r="N751" s="3086"/>
      <c r="O751" s="629" t="str">
        <f>$O$6</f>
        <v>Month August-2023</v>
      </c>
      <c r="R751" s="2083" t="s">
        <v>4084</v>
      </c>
      <c r="S751" s="2672" t="str">
        <f>O751</f>
        <v>Month August-2023</v>
      </c>
      <c r="T751" s="2672" t="s">
        <v>5037</v>
      </c>
      <c r="U751" s="1103" t="s">
        <v>15</v>
      </c>
      <c r="V751" s="1103" t="s">
        <v>4085</v>
      </c>
      <c r="W751" s="1103" t="s">
        <v>17</v>
      </c>
    </row>
    <row r="752" spans="1:23" ht="15.6" x14ac:dyDescent="0.3">
      <c r="A752" s="3087" t="s">
        <v>0</v>
      </c>
      <c r="B752" s="3089" t="s">
        <v>1</v>
      </c>
      <c r="C752" s="3091" t="s">
        <v>2</v>
      </c>
      <c r="D752" s="3092"/>
      <c r="E752" s="3093"/>
      <c r="F752" s="3223" t="s">
        <v>3</v>
      </c>
      <c r="G752" s="3091" t="s">
        <v>4</v>
      </c>
      <c r="H752" s="3093"/>
      <c r="I752" s="3068"/>
      <c r="J752" s="3096" t="s">
        <v>5</v>
      </c>
      <c r="K752" s="3091" t="s">
        <v>6</v>
      </c>
      <c r="L752" s="3068"/>
      <c r="M752" s="95" t="s">
        <v>29</v>
      </c>
      <c r="N752" s="96"/>
      <c r="O752" s="3067" t="s">
        <v>7</v>
      </c>
    </row>
    <row r="753" spans="1:23" ht="46.8" x14ac:dyDescent="0.3">
      <c r="A753" s="3088"/>
      <c r="B753" s="3090"/>
      <c r="C753" s="3084" t="s">
        <v>824</v>
      </c>
      <c r="D753" s="3085"/>
      <c r="E753" s="1728" t="s">
        <v>9</v>
      </c>
      <c r="F753" s="3224"/>
      <c r="G753" s="2218" t="str">
        <f>'NORTH-1'!G8</f>
        <v>Reading at 00.00hr 
01.08.2023</v>
      </c>
      <c r="H753" s="2218" t="str">
        <f>'NORTH-1'!H8</f>
        <v>Reading at 00.00hr 
01.09.2023</v>
      </c>
      <c r="I753" s="1" t="s">
        <v>10</v>
      </c>
      <c r="J753" s="3088"/>
      <c r="K753" s="1" t="s">
        <v>11</v>
      </c>
      <c r="L753" s="1" t="s">
        <v>12</v>
      </c>
      <c r="M753" s="508" t="s">
        <v>30</v>
      </c>
      <c r="N753" s="75" t="s">
        <v>41</v>
      </c>
      <c r="O753" s="3068"/>
      <c r="S753" s="2672">
        <v>15283200.000000071</v>
      </c>
      <c r="T753" s="2672">
        <v>15283200.000000071</v>
      </c>
      <c r="U753" s="33">
        <f>S753-T753</f>
        <v>0</v>
      </c>
      <c r="V753" s="1104">
        <f>U753/T753*100</f>
        <v>0</v>
      </c>
      <c r="W753" s="33" t="str">
        <f>IF(V753&gt;40,"FAULT",IF(V753&lt;-40,"CHECK","OK"))</f>
        <v>OK</v>
      </c>
    </row>
    <row r="754" spans="1:23" ht="15.6" x14ac:dyDescent="0.3">
      <c r="A754" s="594">
        <v>1</v>
      </c>
      <c r="B754" s="551">
        <v>2</v>
      </c>
      <c r="C754" s="551">
        <v>3</v>
      </c>
      <c r="D754" s="551">
        <v>4</v>
      </c>
      <c r="E754" s="551">
        <v>5</v>
      </c>
      <c r="F754" s="2727">
        <v>6</v>
      </c>
      <c r="G754" s="2618">
        <f>'PDB Bill AMR'!$H$5</f>
        <v>8</v>
      </c>
      <c r="H754" s="2618">
        <f>'PDB Bill AMR'!$H$5</f>
        <v>8</v>
      </c>
      <c r="I754" s="594" t="s">
        <v>2021</v>
      </c>
      <c r="J754" s="594">
        <v>10</v>
      </c>
      <c r="K754" s="2623" t="s">
        <v>2022</v>
      </c>
      <c r="L754" s="2623" t="s">
        <v>5041</v>
      </c>
      <c r="M754" s="594">
        <v>13</v>
      </c>
      <c r="N754" s="594">
        <v>14</v>
      </c>
      <c r="O754" s="594">
        <v>15</v>
      </c>
    </row>
    <row r="755" spans="1:23" ht="15.6" x14ac:dyDescent="0.3">
      <c r="A755" s="519"/>
      <c r="B755" s="513" t="s">
        <v>4656</v>
      </c>
      <c r="C755" s="514"/>
      <c r="D755" s="514"/>
      <c r="E755" s="1731"/>
      <c r="F755" s="654"/>
      <c r="G755" s="2211"/>
      <c r="H755" s="2211"/>
      <c r="I755" s="514"/>
      <c r="J755" s="514"/>
      <c r="K755" s="573"/>
      <c r="L755" s="514"/>
      <c r="M755" s="515"/>
      <c r="N755" s="516"/>
      <c r="O755" s="507"/>
    </row>
    <row r="756" spans="1:23" ht="15.6" x14ac:dyDescent="0.3">
      <c r="A756" s="519">
        <v>19</v>
      </c>
      <c r="B756" s="98" t="s">
        <v>2393</v>
      </c>
      <c r="C756" s="51">
        <v>11</v>
      </c>
      <c r="D756" s="3072" t="s">
        <v>290</v>
      </c>
      <c r="E756" s="1145" t="s">
        <v>2394</v>
      </c>
      <c r="F756" s="3">
        <v>1</v>
      </c>
      <c r="G756" s="20">
        <v>7226.87</v>
      </c>
      <c r="H756" s="20">
        <v>7257.58</v>
      </c>
      <c r="I756" s="20">
        <f>H756-G756</f>
        <v>30.710000000000036</v>
      </c>
      <c r="J756" s="507">
        <v>160000</v>
      </c>
      <c r="K756" s="574">
        <f>L738</f>
        <v>4943501.9999999991</v>
      </c>
      <c r="L756" s="21"/>
      <c r="M756" s="21">
        <f>K756*$I$744/$K$758</f>
        <v>4967842.0219241222</v>
      </c>
      <c r="N756" s="80"/>
      <c r="O756" s="507" t="s">
        <v>5053</v>
      </c>
    </row>
    <row r="757" spans="1:23" ht="15.6" x14ac:dyDescent="0.3">
      <c r="A757" s="519">
        <v>20</v>
      </c>
      <c r="B757" s="98" t="s">
        <v>2395</v>
      </c>
      <c r="C757" s="51">
        <v>11</v>
      </c>
      <c r="D757" s="3073" t="s">
        <v>290</v>
      </c>
      <c r="E757" s="1145" t="s">
        <v>2396</v>
      </c>
      <c r="F757" s="3">
        <v>1</v>
      </c>
      <c r="G757" s="20">
        <v>6665.81</v>
      </c>
      <c r="H757" s="20">
        <v>6702.08</v>
      </c>
      <c r="I757" s="20">
        <f>H757-G757</f>
        <v>36.269999999999527</v>
      </c>
      <c r="J757" s="507">
        <v>160000</v>
      </c>
      <c r="K757" s="574">
        <f>F757*I757*J757</f>
        <v>5803199.9999999246</v>
      </c>
      <c r="L757" s="21"/>
      <c r="M757" s="21">
        <f>K757*$I$744/$K$758</f>
        <v>5831772.8649911936</v>
      </c>
      <c r="N757" s="80"/>
      <c r="O757" s="507"/>
    </row>
    <row r="758" spans="1:23" ht="15.6" x14ac:dyDescent="0.3">
      <c r="A758" s="519"/>
      <c r="B758" s="100"/>
      <c r="C758" s="89"/>
      <c r="D758" s="601"/>
      <c r="E758" s="1739"/>
      <c r="F758" s="46"/>
      <c r="G758" s="47">
        <v>0</v>
      </c>
      <c r="H758" s="47">
        <v>0</v>
      </c>
      <c r="I758" s="47"/>
      <c r="J758" s="38" t="s">
        <v>27</v>
      </c>
      <c r="K758" s="42">
        <f>SUM(K756:K757)</f>
        <v>10746701.999999924</v>
      </c>
      <c r="L758" s="48"/>
      <c r="M758" s="42">
        <f>SUM(M756:M757)</f>
        <v>10799614.886915315</v>
      </c>
      <c r="N758" s="83"/>
      <c r="O758" s="507"/>
    </row>
    <row r="759" spans="1:23" ht="15.6" x14ac:dyDescent="0.3">
      <c r="A759" s="519"/>
      <c r="B759" s="532" t="s">
        <v>4656</v>
      </c>
      <c r="C759" s="533"/>
      <c r="D759" s="533"/>
      <c r="E759" s="1732"/>
      <c r="F759" s="656"/>
      <c r="G759" s="2216">
        <v>0</v>
      </c>
      <c r="H759" s="2216">
        <v>0</v>
      </c>
      <c r="I759" s="533"/>
      <c r="J759" s="49"/>
      <c r="K759" s="587"/>
      <c r="L759" s="50"/>
      <c r="M759" s="50"/>
      <c r="N759" s="534"/>
      <c r="O759" s="507"/>
      <c r="S759" s="2671"/>
      <c r="T759" s="2671"/>
    </row>
    <row r="760" spans="1:23" ht="15.75" customHeight="1" x14ac:dyDescent="0.3">
      <c r="A760" s="519">
        <v>11</v>
      </c>
      <c r="B760" s="1756" t="s">
        <v>2397</v>
      </c>
      <c r="C760" s="72">
        <v>11</v>
      </c>
      <c r="D760" s="945" t="s">
        <v>87</v>
      </c>
      <c r="E760" s="1145" t="s">
        <v>2398</v>
      </c>
      <c r="F760" s="3">
        <v>1</v>
      </c>
      <c r="G760" s="2220">
        <v>62634.8</v>
      </c>
      <c r="H760" s="2220">
        <v>62924.7</v>
      </c>
      <c r="I760" s="19">
        <f>H760-G760</f>
        <v>289.89999999999418</v>
      </c>
      <c r="J760" s="507">
        <v>2222.2199999999998</v>
      </c>
      <c r="K760" s="581"/>
      <c r="L760" s="21">
        <f t="shared" ref="L760:L775" si="125">F760*I760*J760</f>
        <v>644221.57799998706</v>
      </c>
      <c r="M760" s="21">
        <f>L760*$K$776/$L$776</f>
        <v>653524.19461353042</v>
      </c>
      <c r="N760" s="1760" t="s">
        <v>87</v>
      </c>
      <c r="O760" s="14"/>
      <c r="R760" s="18" t="str">
        <f t="shared" ref="R760:R775" si="126">B760</f>
        <v>11kV Babubazar Feeder</v>
      </c>
      <c r="S760" s="2672">
        <f t="shared" ref="S760:S775" si="127">M760</f>
        <v>653524.19461353042</v>
      </c>
      <c r="T760" s="2672">
        <v>604954.01023720531</v>
      </c>
      <c r="U760" s="33">
        <f t="shared" ref="U760:U775" si="128">S760-T760</f>
        <v>48570.184376325109</v>
      </c>
      <c r="V760" s="1104">
        <f t="shared" ref="V760:V775" si="129">U760/T760*100</f>
        <v>8.0287399627751057</v>
      </c>
      <c r="W760" s="33" t="str">
        <f t="shared" ref="W760:W775" si="130">IF(V760&gt;40,"FAULT",IF(V760&lt;-40,"CHECK","OK"))</f>
        <v>OK</v>
      </c>
    </row>
    <row r="761" spans="1:23" ht="15.75" customHeight="1" x14ac:dyDescent="0.3">
      <c r="A761" s="519">
        <v>12</v>
      </c>
      <c r="B761" s="1756" t="s">
        <v>2399</v>
      </c>
      <c r="C761" s="72">
        <v>11</v>
      </c>
      <c r="D761" s="946" t="s">
        <v>87</v>
      </c>
      <c r="E761" s="1145" t="s">
        <v>2400</v>
      </c>
      <c r="F761" s="3">
        <v>1</v>
      </c>
      <c r="G761" s="2220">
        <v>4589.74</v>
      </c>
      <c r="H761" s="2220">
        <v>4623.5600000000004</v>
      </c>
      <c r="I761" s="19">
        <f t="shared" ref="I761:I775" si="131">H761-G761</f>
        <v>33.820000000000618</v>
      </c>
      <c r="J761" s="507">
        <v>40000</v>
      </c>
      <c r="K761" s="581"/>
      <c r="L761" s="21">
        <f t="shared" si="125"/>
        <v>1352800.0000000247</v>
      </c>
      <c r="M761" s="21">
        <f t="shared" ref="M761:M775" si="132">L761*$K$776/$L$776</f>
        <v>1372334.5517514129</v>
      </c>
      <c r="N761" s="1760" t="s">
        <v>87</v>
      </c>
      <c r="O761" s="14"/>
      <c r="R761" s="18" t="str">
        <f t="shared" si="126"/>
        <v>11kV Islampur Feeder</v>
      </c>
      <c r="S761" s="2672">
        <f t="shared" si="127"/>
        <v>1372334.5517514129</v>
      </c>
      <c r="T761" s="2672">
        <v>1164609.9440088419</v>
      </c>
      <c r="U761" s="33">
        <f t="shared" si="128"/>
        <v>207724.60774257104</v>
      </c>
      <c r="V761" s="1104">
        <f t="shared" si="129"/>
        <v>17.836410277207282</v>
      </c>
      <c r="W761" s="33" t="str">
        <f t="shared" si="130"/>
        <v>OK</v>
      </c>
    </row>
    <row r="762" spans="1:23" ht="15.75" customHeight="1" x14ac:dyDescent="0.3">
      <c r="A762" s="519">
        <v>13</v>
      </c>
      <c r="B762" s="98" t="s">
        <v>2401</v>
      </c>
      <c r="C762" s="72">
        <v>11</v>
      </c>
      <c r="D762" s="946" t="s">
        <v>96</v>
      </c>
      <c r="E762" s="1145" t="s">
        <v>2402</v>
      </c>
      <c r="F762" s="3">
        <v>1</v>
      </c>
      <c r="G762" s="2220">
        <v>903.15</v>
      </c>
      <c r="H762" s="2220">
        <v>903.15</v>
      </c>
      <c r="I762" s="19">
        <f t="shared" si="131"/>
        <v>0</v>
      </c>
      <c r="J762" s="507">
        <v>40000</v>
      </c>
      <c r="K762" s="581"/>
      <c r="L762" s="21">
        <f t="shared" si="125"/>
        <v>0</v>
      </c>
      <c r="M762" s="21">
        <f t="shared" si="132"/>
        <v>0</v>
      </c>
      <c r="N762" s="71" t="s">
        <v>96</v>
      </c>
      <c r="O762" s="14"/>
      <c r="P762" s="1105"/>
      <c r="R762" s="18" t="str">
        <f t="shared" si="126"/>
        <v>11kV Champatully Feeder</v>
      </c>
      <c r="S762" s="2673">
        <f t="shared" si="127"/>
        <v>0</v>
      </c>
      <c r="T762" s="2673">
        <v>0</v>
      </c>
      <c r="U762" s="33">
        <f t="shared" si="128"/>
        <v>0</v>
      </c>
      <c r="V762" s="1104" t="e">
        <f t="shared" si="129"/>
        <v>#DIV/0!</v>
      </c>
      <c r="W762" s="33" t="e">
        <f t="shared" si="130"/>
        <v>#DIV/0!</v>
      </c>
    </row>
    <row r="763" spans="1:23" ht="15.75" customHeight="1" x14ac:dyDescent="0.3">
      <c r="A763" s="519">
        <v>14</v>
      </c>
      <c r="B763" s="1756" t="s">
        <v>2403</v>
      </c>
      <c r="C763" s="72">
        <v>11</v>
      </c>
      <c r="D763" s="946" t="s">
        <v>87</v>
      </c>
      <c r="E763" s="1145" t="s">
        <v>2404</v>
      </c>
      <c r="F763" s="3">
        <v>1</v>
      </c>
      <c r="G763" s="2220">
        <v>5143.4399999999996</v>
      </c>
      <c r="H763" s="2220">
        <v>5156.33</v>
      </c>
      <c r="I763" s="19">
        <f t="shared" si="131"/>
        <v>12.890000000000327</v>
      </c>
      <c r="J763" s="507">
        <v>40000</v>
      </c>
      <c r="K763" s="581"/>
      <c r="L763" s="21">
        <f t="shared" si="125"/>
        <v>515600.0000000131</v>
      </c>
      <c r="M763" s="21">
        <f t="shared" si="132"/>
        <v>523045.30964150908</v>
      </c>
      <c r="N763" s="1760" t="s">
        <v>87</v>
      </c>
      <c r="O763" s="14"/>
      <c r="P763" s="2157">
        <v>125</v>
      </c>
      <c r="R763" s="18" t="str">
        <f t="shared" si="126"/>
        <v>11kV Majar O/H Feeder</v>
      </c>
      <c r="S763" s="2672">
        <f t="shared" si="127"/>
        <v>523045.30964150908</v>
      </c>
      <c r="T763" s="2672">
        <v>442936.24417940952</v>
      </c>
      <c r="U763" s="33">
        <f t="shared" si="128"/>
        <v>80109.065462099563</v>
      </c>
      <c r="V763" s="1104">
        <f t="shared" si="129"/>
        <v>18.085913382525479</v>
      </c>
      <c r="W763" s="33" t="str">
        <f t="shared" si="130"/>
        <v>OK</v>
      </c>
    </row>
    <row r="764" spans="1:23" ht="15.75" customHeight="1" x14ac:dyDescent="0.3">
      <c r="A764" s="519">
        <v>15</v>
      </c>
      <c r="B764" s="98" t="s">
        <v>2405</v>
      </c>
      <c r="C764" s="72">
        <v>11</v>
      </c>
      <c r="D764" s="946" t="s">
        <v>87</v>
      </c>
      <c r="E764" s="1145" t="s">
        <v>2406</v>
      </c>
      <c r="F764" s="3">
        <v>1</v>
      </c>
      <c r="G764" s="2220">
        <v>0</v>
      </c>
      <c r="H764" s="2220">
        <v>0</v>
      </c>
      <c r="I764" s="19">
        <f t="shared" si="131"/>
        <v>0</v>
      </c>
      <c r="J764" s="507">
        <v>40000</v>
      </c>
      <c r="K764" s="581"/>
      <c r="L764" s="21">
        <f t="shared" si="125"/>
        <v>0</v>
      </c>
      <c r="M764" s="21">
        <f t="shared" si="132"/>
        <v>0</v>
      </c>
      <c r="N764" s="71"/>
      <c r="O764" s="14"/>
      <c r="P764">
        <v>70</v>
      </c>
      <c r="R764" s="18" t="str">
        <f t="shared" si="126"/>
        <v xml:space="preserve">11kV Spare </v>
      </c>
      <c r="S764" s="2672">
        <f t="shared" si="127"/>
        <v>0</v>
      </c>
      <c r="T764" s="2672">
        <v>0</v>
      </c>
      <c r="U764" s="33">
        <f t="shared" si="128"/>
        <v>0</v>
      </c>
      <c r="V764" s="1104" t="e">
        <f t="shared" si="129"/>
        <v>#DIV/0!</v>
      </c>
      <c r="W764" s="33" t="e">
        <f t="shared" si="130"/>
        <v>#DIV/0!</v>
      </c>
    </row>
    <row r="765" spans="1:23" ht="15.75" customHeight="1" x14ac:dyDescent="0.3">
      <c r="A765" s="519">
        <v>16</v>
      </c>
      <c r="B765" s="1756" t="s">
        <v>2407</v>
      </c>
      <c r="C765" s="72">
        <v>11</v>
      </c>
      <c r="D765" s="946" t="s">
        <v>87</v>
      </c>
      <c r="E765" s="1145" t="s">
        <v>2408</v>
      </c>
      <c r="F765" s="3">
        <v>1</v>
      </c>
      <c r="G765" s="2220">
        <v>5442.14</v>
      </c>
      <c r="H765" s="2220">
        <v>5471.04</v>
      </c>
      <c r="I765" s="19">
        <f t="shared" si="131"/>
        <v>28.899999999999636</v>
      </c>
      <c r="J765" s="507">
        <v>40000</v>
      </c>
      <c r="K765" s="581"/>
      <c r="L765" s="21">
        <f t="shared" si="125"/>
        <v>1155999.9999999856</v>
      </c>
      <c r="M765" s="21">
        <f t="shared" si="132"/>
        <v>1172692.7423304142</v>
      </c>
      <c r="N765" s="1760" t="s">
        <v>87</v>
      </c>
      <c r="O765" s="14"/>
      <c r="P765" s="1105">
        <f>P763-P764</f>
        <v>55</v>
      </c>
      <c r="R765" s="18" t="str">
        <f t="shared" si="126"/>
        <v>11kV Sadarghat Feeder</v>
      </c>
      <c r="S765" s="2672">
        <f t="shared" si="127"/>
        <v>1172692.7423304142</v>
      </c>
      <c r="T765" s="2672">
        <v>878663.76105758746</v>
      </c>
      <c r="U765" s="33">
        <f t="shared" si="128"/>
        <v>294028.98127282679</v>
      </c>
      <c r="V765" s="1104">
        <f t="shared" si="129"/>
        <v>33.463196538221197</v>
      </c>
      <c r="W765" s="33" t="str">
        <f t="shared" si="130"/>
        <v>OK</v>
      </c>
    </row>
    <row r="766" spans="1:23" ht="15.75" customHeight="1" x14ac:dyDescent="0.3">
      <c r="A766" s="519">
        <v>17</v>
      </c>
      <c r="B766" s="1756" t="s">
        <v>2409</v>
      </c>
      <c r="C766" s="72">
        <v>11</v>
      </c>
      <c r="D766" s="946" t="s">
        <v>96</v>
      </c>
      <c r="E766" s="1145" t="s">
        <v>2410</v>
      </c>
      <c r="F766" s="3">
        <v>1</v>
      </c>
      <c r="G766" s="2221">
        <v>1013.7</v>
      </c>
      <c r="H766" s="2221">
        <v>1013.7</v>
      </c>
      <c r="I766" s="19">
        <f t="shared" si="131"/>
        <v>0</v>
      </c>
      <c r="J766" s="507">
        <v>40000</v>
      </c>
      <c r="K766" s="581"/>
      <c r="L766" s="21">
        <f t="shared" si="125"/>
        <v>0</v>
      </c>
      <c r="M766" s="21">
        <f t="shared" si="132"/>
        <v>0</v>
      </c>
      <c r="N766" s="71" t="s">
        <v>96</v>
      </c>
      <c r="O766" s="14"/>
      <c r="P766">
        <f>P765/3</f>
        <v>18.333333333333332</v>
      </c>
      <c r="R766" s="18" t="str">
        <f t="shared" si="126"/>
        <v>11kV Mitford Hospital Feeder</v>
      </c>
      <c r="S766" s="2672">
        <f t="shared" si="127"/>
        <v>0</v>
      </c>
      <c r="T766" s="2672">
        <v>0</v>
      </c>
      <c r="U766" s="33">
        <f t="shared" si="128"/>
        <v>0</v>
      </c>
      <c r="V766" s="1104" t="e">
        <f t="shared" si="129"/>
        <v>#DIV/0!</v>
      </c>
      <c r="W766" s="33" t="e">
        <f t="shared" si="130"/>
        <v>#DIV/0!</v>
      </c>
    </row>
    <row r="767" spans="1:23" ht="15.75" customHeight="1" x14ac:dyDescent="0.3">
      <c r="A767" s="519">
        <v>18</v>
      </c>
      <c r="B767" s="1756" t="s">
        <v>2411</v>
      </c>
      <c r="C767" s="72">
        <v>11</v>
      </c>
      <c r="D767" s="946" t="s">
        <v>87</v>
      </c>
      <c r="E767" s="1145" t="s">
        <v>2412</v>
      </c>
      <c r="F767" s="3">
        <v>1</v>
      </c>
      <c r="G767" s="2220">
        <v>4079.87</v>
      </c>
      <c r="H767" s="2220">
        <v>4110.74</v>
      </c>
      <c r="I767" s="19">
        <f t="shared" si="131"/>
        <v>30.869999999999891</v>
      </c>
      <c r="J767" s="507">
        <v>40000</v>
      </c>
      <c r="K767" s="581"/>
      <c r="L767" s="21">
        <f t="shared" si="125"/>
        <v>1234799.9999999956</v>
      </c>
      <c r="M767" s="21">
        <f t="shared" si="132"/>
        <v>1252630.6213058897</v>
      </c>
      <c r="N767" s="1760" t="s">
        <v>87</v>
      </c>
      <c r="O767" s="14"/>
      <c r="P767">
        <f>P764+P766</f>
        <v>88.333333333333329</v>
      </c>
      <c r="R767" s="18" t="str">
        <f t="shared" si="126"/>
        <v>11kV Zindabahar  Feeder</v>
      </c>
      <c r="S767" s="2672">
        <f t="shared" si="127"/>
        <v>1252630.6213058897</v>
      </c>
      <c r="T767" s="2672">
        <v>1111745.9437993553</v>
      </c>
      <c r="U767" s="33">
        <f t="shared" si="128"/>
        <v>140884.67750653438</v>
      </c>
      <c r="V767" s="1104">
        <f t="shared" si="129"/>
        <v>12.672380618279174</v>
      </c>
      <c r="W767" s="33" t="str">
        <f t="shared" si="130"/>
        <v>OK</v>
      </c>
    </row>
    <row r="768" spans="1:23" ht="17.25" customHeight="1" x14ac:dyDescent="0.3">
      <c r="A768" s="519">
        <v>21</v>
      </c>
      <c r="B768" s="1756" t="s">
        <v>2413</v>
      </c>
      <c r="C768" s="72">
        <v>11</v>
      </c>
      <c r="D768" s="946" t="s">
        <v>87</v>
      </c>
      <c r="E768" s="1145" t="s">
        <v>2414</v>
      </c>
      <c r="F768" s="3">
        <v>1</v>
      </c>
      <c r="G768" s="2220">
        <v>5739.2</v>
      </c>
      <c r="H768" s="2220">
        <v>5739.2</v>
      </c>
      <c r="I768" s="19">
        <f t="shared" si="131"/>
        <v>0</v>
      </c>
      <c r="J768" s="507">
        <v>40000</v>
      </c>
      <c r="K768" s="581" t="s">
        <v>292</v>
      </c>
      <c r="L768" s="652">
        <f>1.73*10.5*O768*0.9*24*31</f>
        <v>1094695.56</v>
      </c>
      <c r="M768" s="21">
        <f>L768*$K$776/$L$776</f>
        <v>1110503.0607900906</v>
      </c>
      <c r="N768" s="1760" t="s">
        <v>87</v>
      </c>
      <c r="O768" s="14">
        <v>90</v>
      </c>
      <c r="R768" s="18" t="str">
        <f t="shared" si="126"/>
        <v>11kV Police fari Feeder</v>
      </c>
      <c r="S768" s="2672">
        <f t="shared" si="127"/>
        <v>1110503.0607900906</v>
      </c>
      <c r="T768" s="2672">
        <v>1217802.7422802337</v>
      </c>
      <c r="U768" s="33">
        <f t="shared" si="128"/>
        <v>-107299.68149014306</v>
      </c>
      <c r="V768" s="1104">
        <f t="shared" si="129"/>
        <v>-8.8109246074806329</v>
      </c>
      <c r="W768" s="33" t="str">
        <f t="shared" si="130"/>
        <v>OK</v>
      </c>
    </row>
    <row r="769" spans="1:23" ht="17.25" customHeight="1" x14ac:dyDescent="0.3">
      <c r="A769" s="519">
        <v>22</v>
      </c>
      <c r="B769" s="98" t="s">
        <v>2415</v>
      </c>
      <c r="C769" s="72">
        <v>11</v>
      </c>
      <c r="D769" s="946" t="s">
        <v>87</v>
      </c>
      <c r="E769" s="1145" t="s">
        <v>2416</v>
      </c>
      <c r="F769" s="3">
        <v>1</v>
      </c>
      <c r="G769" s="2220">
        <v>5901.7</v>
      </c>
      <c r="H769" s="2220">
        <v>5929.54</v>
      </c>
      <c r="I769" s="19">
        <f t="shared" si="131"/>
        <v>27.840000000000146</v>
      </c>
      <c r="J769" s="507">
        <v>40000</v>
      </c>
      <c r="K769" s="581"/>
      <c r="L769" s="21">
        <f t="shared" si="125"/>
        <v>1113600.0000000058</v>
      </c>
      <c r="M769" s="21">
        <f t="shared" si="132"/>
        <v>1129680.4825771388</v>
      </c>
      <c r="N769" s="71" t="s">
        <v>87</v>
      </c>
      <c r="O769" s="14"/>
      <c r="R769" s="18" t="str">
        <f t="shared" si="126"/>
        <v>11kV Patuatully Feeder</v>
      </c>
      <c r="S769" s="2672">
        <f t="shared" si="127"/>
        <v>1129680.4825771388</v>
      </c>
      <c r="T769" s="2672">
        <v>931127.27641697507</v>
      </c>
      <c r="U769" s="33">
        <f t="shared" si="128"/>
        <v>198553.20616016374</v>
      </c>
      <c r="V769" s="1104">
        <f t="shared" si="129"/>
        <v>21.323959805388427</v>
      </c>
      <c r="W769" s="33" t="str">
        <f t="shared" si="130"/>
        <v>OK</v>
      </c>
    </row>
    <row r="770" spans="1:23" ht="17.25" customHeight="1" x14ac:dyDescent="0.3">
      <c r="A770" s="519">
        <v>23</v>
      </c>
      <c r="B770" s="98" t="s">
        <v>2417</v>
      </c>
      <c r="C770" s="72">
        <v>11</v>
      </c>
      <c r="D770" s="946" t="s">
        <v>87</v>
      </c>
      <c r="E770" s="1145" t="s">
        <v>2418</v>
      </c>
      <c r="F770" s="3">
        <v>1</v>
      </c>
      <c r="G770" s="2220">
        <v>8198.5499999999993</v>
      </c>
      <c r="H770" s="2220">
        <v>8237.18</v>
      </c>
      <c r="I770" s="19">
        <f t="shared" si="131"/>
        <v>38.630000000001019</v>
      </c>
      <c r="J770" s="507">
        <v>40000</v>
      </c>
      <c r="K770" s="581"/>
      <c r="L770" s="21">
        <f t="shared" si="125"/>
        <v>1545200.0000000407</v>
      </c>
      <c r="M770" s="21">
        <f t="shared" si="132"/>
        <v>1567512.8247828952</v>
      </c>
      <c r="N770" s="71" t="s">
        <v>87</v>
      </c>
      <c r="O770" s="14"/>
      <c r="R770" s="18" t="str">
        <f t="shared" si="126"/>
        <v>11kV Laxmibazar Feeder</v>
      </c>
      <c r="S770" s="2672">
        <f t="shared" si="127"/>
        <v>1567512.8247828952</v>
      </c>
      <c r="T770" s="2672">
        <v>2037666.9171653744</v>
      </c>
      <c r="U770" s="33">
        <f t="shared" si="128"/>
        <v>-470154.09238247923</v>
      </c>
      <c r="V770" s="1104">
        <f t="shared" si="129"/>
        <v>-23.07315726735736</v>
      </c>
      <c r="W770" s="33" t="str">
        <f t="shared" si="130"/>
        <v>OK</v>
      </c>
    </row>
    <row r="771" spans="1:23" ht="17.25" customHeight="1" x14ac:dyDescent="0.3">
      <c r="A771" s="519">
        <v>24</v>
      </c>
      <c r="B771" s="98" t="s">
        <v>2419</v>
      </c>
      <c r="C771" s="72">
        <v>11</v>
      </c>
      <c r="D771" s="946" t="s">
        <v>87</v>
      </c>
      <c r="E771" s="1145" t="s">
        <v>2420</v>
      </c>
      <c r="F771" s="3">
        <v>1</v>
      </c>
      <c r="G771" s="2220">
        <v>3757.99</v>
      </c>
      <c r="H771" s="2220">
        <v>3769.64</v>
      </c>
      <c r="I771" s="19">
        <f t="shared" si="131"/>
        <v>11.650000000000091</v>
      </c>
      <c r="J771" s="507">
        <v>40000</v>
      </c>
      <c r="K771" s="581"/>
      <c r="L771" s="21">
        <f t="shared" si="125"/>
        <v>466000.00000000361</v>
      </c>
      <c r="M771" s="21">
        <f t="shared" si="132"/>
        <v>472729.08125085133</v>
      </c>
      <c r="N771" s="71" t="s">
        <v>87</v>
      </c>
      <c r="O771" s="14"/>
      <c r="R771" s="18" t="str">
        <f t="shared" si="126"/>
        <v>11kV Jhonson Road Feeder</v>
      </c>
      <c r="S771" s="2672">
        <f t="shared" si="127"/>
        <v>472729.08125085133</v>
      </c>
      <c r="T771" s="2672">
        <v>450545.45633079443</v>
      </c>
      <c r="U771" s="33">
        <f t="shared" si="128"/>
        <v>22183.6249200569</v>
      </c>
      <c r="V771" s="1104">
        <f t="shared" si="129"/>
        <v>4.9237262541095266</v>
      </c>
      <c r="W771" s="33" t="str">
        <f t="shared" si="130"/>
        <v>OK</v>
      </c>
    </row>
    <row r="772" spans="1:23" ht="17.25" customHeight="1" x14ac:dyDescent="0.3">
      <c r="A772" s="519">
        <v>25</v>
      </c>
      <c r="B772" s="1756" t="s">
        <v>2421</v>
      </c>
      <c r="C772" s="72">
        <v>11</v>
      </c>
      <c r="D772" s="946" t="s">
        <v>87</v>
      </c>
      <c r="E772" s="1145" t="s">
        <v>2422</v>
      </c>
      <c r="F772" s="3">
        <v>1</v>
      </c>
      <c r="G772" s="2220">
        <v>7226.32</v>
      </c>
      <c r="H772" s="2220">
        <v>7256.13</v>
      </c>
      <c r="I772" s="19">
        <f t="shared" si="131"/>
        <v>29.8100000000004</v>
      </c>
      <c r="J772" s="507">
        <v>40000</v>
      </c>
      <c r="K772" s="581"/>
      <c r="L772" s="21">
        <f t="shared" si="125"/>
        <v>1192400.0000000161</v>
      </c>
      <c r="M772" s="21">
        <f t="shared" si="132"/>
        <v>1209618.3615526145</v>
      </c>
      <c r="N772" s="1760" t="s">
        <v>87</v>
      </c>
      <c r="O772" s="14"/>
      <c r="R772" s="18" t="str">
        <f t="shared" si="126"/>
        <v>11kV Dholaikhal Feeder</v>
      </c>
      <c r="S772" s="2672">
        <f t="shared" si="127"/>
        <v>1209618.3615526145</v>
      </c>
      <c r="T772" s="2672">
        <v>1050071.2768882788</v>
      </c>
      <c r="U772" s="33">
        <f t="shared" si="128"/>
        <v>159547.08466433571</v>
      </c>
      <c r="V772" s="1104">
        <f t="shared" si="129"/>
        <v>15.19392903852474</v>
      </c>
      <c r="W772" s="33" t="str">
        <f t="shared" si="130"/>
        <v>OK</v>
      </c>
    </row>
    <row r="773" spans="1:23" ht="17.25" customHeight="1" x14ac:dyDescent="0.3">
      <c r="A773" s="519">
        <v>26</v>
      </c>
      <c r="B773" s="98" t="s">
        <v>2423</v>
      </c>
      <c r="C773" s="72">
        <v>11</v>
      </c>
      <c r="D773" s="946" t="s">
        <v>87</v>
      </c>
      <c r="E773" s="1145" t="s">
        <v>2424</v>
      </c>
      <c r="F773" s="3">
        <v>1</v>
      </c>
      <c r="G773" s="2220">
        <v>3585.71</v>
      </c>
      <c r="H773" s="2220">
        <v>3592.91</v>
      </c>
      <c r="I773" s="19">
        <f t="shared" si="131"/>
        <v>7.1999999999998181</v>
      </c>
      <c r="J773" s="507">
        <v>40000</v>
      </c>
      <c r="K773" s="581"/>
      <c r="L773" s="21">
        <f t="shared" si="125"/>
        <v>287999.99999999272</v>
      </c>
      <c r="M773" s="21">
        <f t="shared" si="132"/>
        <v>292158.74549407873</v>
      </c>
      <c r="N773" s="71" t="s">
        <v>87</v>
      </c>
      <c r="O773" s="14"/>
      <c r="R773" s="18" t="str">
        <f t="shared" si="126"/>
        <v>11kV Bikrompur Garden City Feeder</v>
      </c>
      <c r="S773" s="2672">
        <f t="shared" si="127"/>
        <v>292158.74549407873</v>
      </c>
      <c r="T773" s="2672">
        <v>264720.48589747632</v>
      </c>
      <c r="U773" s="33">
        <f t="shared" si="128"/>
        <v>27438.259596602409</v>
      </c>
      <c r="V773" s="1104">
        <f t="shared" si="129"/>
        <v>10.364992910759835</v>
      </c>
      <c r="W773" s="33" t="str">
        <f t="shared" si="130"/>
        <v>OK</v>
      </c>
    </row>
    <row r="774" spans="1:23" ht="15.6" x14ac:dyDescent="0.3">
      <c r="A774" s="519">
        <v>27</v>
      </c>
      <c r="B774" s="98" t="s">
        <v>2250</v>
      </c>
      <c r="C774" s="72">
        <v>0.41499999999999998</v>
      </c>
      <c r="D774" s="946"/>
      <c r="E774" s="1145" t="s">
        <v>2425</v>
      </c>
      <c r="F774" s="3">
        <v>1</v>
      </c>
      <c r="G774" s="2220">
        <v>0</v>
      </c>
      <c r="H774" s="2220">
        <v>0</v>
      </c>
      <c r="I774" s="19">
        <f t="shared" si="131"/>
        <v>0</v>
      </c>
      <c r="J774" s="507">
        <v>2</v>
      </c>
      <c r="K774" s="581"/>
      <c r="L774" s="21">
        <f t="shared" si="125"/>
        <v>0</v>
      </c>
      <c r="M774" s="21">
        <f t="shared" si="132"/>
        <v>0</v>
      </c>
      <c r="N774" s="71" t="s">
        <v>87</v>
      </c>
      <c r="O774" s="14"/>
      <c r="R774" s="18" t="str">
        <f t="shared" si="126"/>
        <v>11/0.4 kV AT-1</v>
      </c>
      <c r="S774" s="2672">
        <f t="shared" si="127"/>
        <v>0</v>
      </c>
      <c r="T774" s="2672">
        <v>0</v>
      </c>
      <c r="U774" s="33">
        <f t="shared" si="128"/>
        <v>0</v>
      </c>
      <c r="V774" s="1104" t="e">
        <f t="shared" si="129"/>
        <v>#DIV/0!</v>
      </c>
      <c r="W774" s="33" t="e">
        <f t="shared" si="130"/>
        <v>#DIV/0!</v>
      </c>
    </row>
    <row r="775" spans="1:23" ht="15.6" x14ac:dyDescent="0.3">
      <c r="A775" s="519">
        <v>28</v>
      </c>
      <c r="B775" s="98" t="s">
        <v>2252</v>
      </c>
      <c r="C775" s="72">
        <v>0.41499999999999998</v>
      </c>
      <c r="D775" s="947"/>
      <c r="E775" s="1145" t="s">
        <v>2426</v>
      </c>
      <c r="F775" s="3">
        <v>1</v>
      </c>
      <c r="G775" s="2220">
        <v>168944.8</v>
      </c>
      <c r="H775" s="2220">
        <v>170919.3</v>
      </c>
      <c r="I775" s="19">
        <f t="shared" si="131"/>
        <v>1974.5</v>
      </c>
      <c r="J775" s="507">
        <v>2</v>
      </c>
      <c r="K775" s="581"/>
      <c r="L775" s="21">
        <f t="shared" si="125"/>
        <v>3949</v>
      </c>
      <c r="M775" s="21">
        <f t="shared" si="132"/>
        <v>4006.0239095699517</v>
      </c>
      <c r="N775" s="71" t="s">
        <v>87</v>
      </c>
      <c r="O775" s="14"/>
      <c r="R775" s="18" t="str">
        <f t="shared" si="126"/>
        <v>11/0.4 kV AT-2</v>
      </c>
      <c r="S775" s="2672">
        <f t="shared" si="127"/>
        <v>4006.0239095699517</v>
      </c>
      <c r="T775" s="2672">
        <v>7168.6788162855291</v>
      </c>
      <c r="U775" s="33">
        <f t="shared" si="128"/>
        <v>-3162.6549067155775</v>
      </c>
      <c r="V775" s="1104">
        <f t="shared" si="129"/>
        <v>-44.117681762095124</v>
      </c>
      <c r="W775" s="33" t="str">
        <f t="shared" si="130"/>
        <v>CHECK</v>
      </c>
    </row>
    <row r="776" spans="1:23" ht="27.6" x14ac:dyDescent="0.3">
      <c r="A776" s="524"/>
      <c r="B776" s="94"/>
      <c r="C776" s="88"/>
      <c r="D776" s="88"/>
      <c r="E776" s="949"/>
      <c r="F776" s="659"/>
      <c r="G776" s="37"/>
      <c r="H776" s="37"/>
      <c r="I776" s="37"/>
      <c r="J776" s="52" t="s">
        <v>38</v>
      </c>
      <c r="K776" s="42">
        <f>L740</f>
        <v>10760435.999999996</v>
      </c>
      <c r="L776" s="42">
        <f>SUM(L760:L775)</f>
        <v>10607266.138000065</v>
      </c>
      <c r="M776" s="42">
        <f>SUM(M760:M775)</f>
        <v>10760435.999999996</v>
      </c>
      <c r="N776" s="82">
        <f>(M776-L776)/L776*100</f>
        <v>1.4440088521132368</v>
      </c>
      <c r="O776" s="28"/>
    </row>
    <row r="778" spans="1:23" ht="15.6" x14ac:dyDescent="0.3">
      <c r="A778" s="511"/>
      <c r="B778" s="523"/>
      <c r="C778" s="520"/>
      <c r="D778" s="596"/>
      <c r="F778" s="3107" t="s">
        <v>815</v>
      </c>
      <c r="G778" s="3108"/>
      <c r="H778" s="3109"/>
      <c r="I778" s="555" t="s">
        <v>14</v>
      </c>
      <c r="J778" s="511"/>
      <c r="L778" s="511"/>
      <c r="M778" s="511"/>
      <c r="N778" s="520"/>
      <c r="O778" s="511"/>
    </row>
    <row r="779" spans="1:23" ht="15.6" x14ac:dyDescent="0.3">
      <c r="A779" s="511"/>
      <c r="B779" s="523"/>
      <c r="C779" s="520"/>
      <c r="D779" s="596"/>
      <c r="F779" s="77" t="s">
        <v>96</v>
      </c>
      <c r="G779" s="3298" t="s">
        <v>4068</v>
      </c>
      <c r="H779" s="3298"/>
      <c r="I779" s="1643">
        <f>M762+M766</f>
        <v>0</v>
      </c>
      <c r="J779" s="511"/>
      <c r="L779" s="511"/>
      <c r="M779" s="511"/>
      <c r="N779" s="520"/>
      <c r="O779" s="511"/>
    </row>
    <row r="780" spans="1:23" ht="15.6" x14ac:dyDescent="0.3">
      <c r="A780" s="511"/>
      <c r="B780" s="523"/>
      <c r="C780" s="520"/>
      <c r="D780" s="596"/>
      <c r="F780" s="77" t="s">
        <v>87</v>
      </c>
      <c r="G780" s="3298" t="s">
        <v>4068</v>
      </c>
      <c r="H780" s="3298"/>
      <c r="I780" s="1643">
        <f>SUM(M760:M761,M763,M765,M767:M775)</f>
        <v>10760435.999999996</v>
      </c>
      <c r="J780" s="511"/>
      <c r="L780" s="511"/>
      <c r="M780" s="511"/>
      <c r="N780" s="520"/>
      <c r="O780" s="511" t="s">
        <v>222</v>
      </c>
    </row>
    <row r="782" spans="1:23" ht="15.6" x14ac:dyDescent="0.3">
      <c r="A782" s="511"/>
      <c r="B782" s="523"/>
      <c r="C782" s="520"/>
      <c r="D782" s="596"/>
      <c r="F782" s="77"/>
      <c r="G782" s="3298"/>
      <c r="H782" s="3298"/>
      <c r="I782" s="530"/>
      <c r="J782" s="511"/>
      <c r="L782" s="511"/>
      <c r="M782" s="511"/>
      <c r="N782" s="520"/>
      <c r="O782" s="511"/>
    </row>
    <row r="783" spans="1:23" ht="15.6" x14ac:dyDescent="0.3">
      <c r="A783" s="511"/>
      <c r="B783" s="523"/>
      <c r="C783" s="520"/>
      <c r="D783" s="596"/>
      <c r="E783" s="1727"/>
      <c r="F783" s="77"/>
      <c r="G783" s="3298"/>
      <c r="H783" s="3298"/>
      <c r="I783" s="530"/>
      <c r="J783" s="511"/>
      <c r="L783" s="511"/>
      <c r="M783" s="511"/>
      <c r="N783" s="520"/>
      <c r="O783" s="511"/>
    </row>
    <row r="784" spans="1:23" ht="15.6" x14ac:dyDescent="0.3">
      <c r="F784" s="2728"/>
      <c r="G784" s="3298"/>
      <c r="H784" s="3298"/>
      <c r="I784" s="530"/>
      <c r="J784" s="511"/>
    </row>
    <row r="785" spans="1:23" ht="15.6" x14ac:dyDescent="0.3">
      <c r="F785" s="3175" t="s">
        <v>199</v>
      </c>
      <c r="G785" s="3176"/>
      <c r="H785" s="3177"/>
      <c r="I785" s="540">
        <f>SUM(I779:I784)</f>
        <v>10760435.999999996</v>
      </c>
      <c r="J785" s="42">
        <f>I785-M776</f>
        <v>0</v>
      </c>
    </row>
    <row r="786" spans="1:23" x14ac:dyDescent="0.3">
      <c r="A786" s="511"/>
      <c r="B786" s="523"/>
      <c r="C786" s="520"/>
      <c r="D786" s="596"/>
      <c r="F786" s="528"/>
      <c r="G786" s="2214"/>
      <c r="H786" s="2214"/>
      <c r="I786" s="511"/>
      <c r="J786" s="511"/>
      <c r="L786" s="511"/>
      <c r="M786" s="511"/>
      <c r="N786" s="520"/>
      <c r="O786" s="511"/>
    </row>
    <row r="787" spans="1:23" x14ac:dyDescent="0.3">
      <c r="A787" s="511"/>
      <c r="B787" s="523"/>
      <c r="C787" s="520"/>
      <c r="D787" s="596"/>
      <c r="E787" s="1727"/>
      <c r="F787" s="528"/>
      <c r="G787" s="2214"/>
      <c r="H787" s="2214"/>
      <c r="I787" s="511"/>
      <c r="J787" s="511"/>
      <c r="K787" s="580"/>
      <c r="L787" s="511"/>
      <c r="M787" s="511"/>
      <c r="N787" s="520"/>
      <c r="O787" s="511"/>
    </row>
    <row r="788" spans="1:23" x14ac:dyDescent="0.3">
      <c r="A788" s="511"/>
      <c r="B788" s="523"/>
      <c r="C788" s="520"/>
      <c r="D788" s="596"/>
      <c r="E788" s="1727"/>
      <c r="F788" s="528"/>
      <c r="G788" s="2214"/>
      <c r="H788" s="2214"/>
      <c r="I788" s="511"/>
      <c r="J788" s="511"/>
      <c r="K788" s="580"/>
      <c r="L788" s="511"/>
      <c r="M788" s="511"/>
      <c r="N788" s="520"/>
      <c r="O788" s="511"/>
    </row>
    <row r="789" spans="1:23" x14ac:dyDescent="0.3">
      <c r="A789" s="511"/>
      <c r="B789" s="523"/>
      <c r="C789" s="520"/>
      <c r="D789" s="596"/>
      <c r="E789" s="1727"/>
      <c r="F789" s="528"/>
      <c r="G789" s="2214"/>
      <c r="H789" s="2214"/>
      <c r="I789" s="511"/>
      <c r="J789" s="511"/>
      <c r="K789" s="580"/>
      <c r="L789" s="511"/>
      <c r="M789" s="511"/>
      <c r="N789" s="520"/>
      <c r="O789" s="511"/>
    </row>
    <row r="790" spans="1:23" x14ac:dyDescent="0.3">
      <c r="A790" s="511"/>
      <c r="B790" s="523"/>
      <c r="C790" s="520"/>
      <c r="D790" s="596"/>
      <c r="E790" s="1727"/>
      <c r="F790" s="528"/>
      <c r="G790" s="2214"/>
      <c r="H790" s="2214"/>
      <c r="I790" s="511"/>
      <c r="J790" s="511"/>
      <c r="K790" s="580"/>
      <c r="L790" s="511"/>
      <c r="M790" s="511"/>
      <c r="N790" s="520"/>
      <c r="O790" s="511"/>
    </row>
    <row r="791" spans="1:23" x14ac:dyDescent="0.3">
      <c r="A791" s="511"/>
      <c r="B791" s="520"/>
      <c r="C791" s="520"/>
      <c r="D791" s="596"/>
      <c r="E791" s="1727"/>
      <c r="F791" s="528"/>
      <c r="G791" s="2214"/>
      <c r="H791" s="2214"/>
      <c r="I791" s="511"/>
      <c r="J791" s="511"/>
      <c r="K791" s="580"/>
      <c r="L791" s="511"/>
      <c r="M791" s="511"/>
      <c r="N791" s="520"/>
      <c r="O791" s="511"/>
    </row>
    <row r="792" spans="1:23" x14ac:dyDescent="0.3">
      <c r="A792" s="511"/>
      <c r="B792" s="520"/>
      <c r="C792" s="520"/>
      <c r="D792" s="596"/>
      <c r="E792" s="1727"/>
      <c r="F792" s="528"/>
      <c r="G792" s="2214"/>
      <c r="H792" s="2214"/>
      <c r="I792" s="511"/>
      <c r="J792" s="511"/>
      <c r="K792" s="580"/>
      <c r="L792" s="511"/>
      <c r="M792" s="511"/>
      <c r="N792" s="520"/>
      <c r="O792" s="511"/>
    </row>
    <row r="793" spans="1:23" x14ac:dyDescent="0.3">
      <c r="A793" s="511"/>
      <c r="B793" s="523"/>
      <c r="C793" s="520"/>
      <c r="D793" s="596"/>
      <c r="E793" s="1727"/>
      <c r="F793" s="528"/>
      <c r="G793" s="2214"/>
      <c r="H793" s="2214"/>
      <c r="I793" s="511"/>
      <c r="J793" s="511"/>
      <c r="K793" s="580"/>
      <c r="L793" s="511"/>
      <c r="M793" s="511"/>
      <c r="N793" s="520"/>
      <c r="O793" s="511"/>
    </row>
    <row r="794" spans="1:23" x14ac:dyDescent="0.3">
      <c r="A794" s="511"/>
      <c r="B794" s="523"/>
      <c r="C794" s="520"/>
      <c r="D794" s="596"/>
      <c r="E794" s="1727"/>
      <c r="F794" s="528"/>
      <c r="G794" s="2214"/>
      <c r="H794" s="2214"/>
      <c r="I794" s="511"/>
      <c r="J794" s="511"/>
      <c r="K794" s="580"/>
      <c r="L794" s="511"/>
      <c r="M794" s="511"/>
      <c r="N794" s="520"/>
      <c r="O794" s="511"/>
    </row>
    <row r="795" spans="1:23" x14ac:dyDescent="0.3">
      <c r="A795" s="511"/>
      <c r="B795" s="523"/>
      <c r="C795" s="520"/>
      <c r="D795" s="596"/>
      <c r="E795" s="1727"/>
      <c r="F795" s="528"/>
      <c r="G795" s="2214"/>
      <c r="H795" s="2214"/>
      <c r="I795" s="511"/>
      <c r="J795" s="511"/>
      <c r="K795" s="580"/>
      <c r="L795" s="511"/>
      <c r="M795" s="511"/>
      <c r="N795" s="520"/>
      <c r="O795" s="511"/>
    </row>
    <row r="796" spans="1:23" ht="24.6" x14ac:dyDescent="0.3">
      <c r="A796" s="27"/>
      <c r="B796" s="3128"/>
      <c r="C796" s="3128"/>
      <c r="D796" s="3128"/>
      <c r="E796" s="3128"/>
      <c r="F796" s="3128"/>
      <c r="G796" s="3128"/>
      <c r="H796" s="3128"/>
      <c r="I796" s="3128"/>
      <c r="J796" s="3128"/>
      <c r="K796" s="3128"/>
      <c r="L796" s="3128"/>
      <c r="M796" s="3128"/>
      <c r="N796" s="520"/>
      <c r="O796" s="511"/>
    </row>
    <row r="797" spans="1:23" x14ac:dyDescent="0.3">
      <c r="A797" s="511"/>
      <c r="B797" s="523"/>
      <c r="C797" s="520"/>
      <c r="D797" s="596"/>
      <c r="E797" s="1727"/>
      <c r="F797" s="528"/>
      <c r="G797" s="2214"/>
      <c r="H797" s="2214"/>
      <c r="I797" s="511"/>
      <c r="J797" s="511"/>
      <c r="K797" s="580"/>
      <c r="L797" s="511"/>
      <c r="M797" s="511"/>
      <c r="N797" s="520"/>
      <c r="O797" s="511"/>
      <c r="S797" s="2671"/>
      <c r="T797" s="2671"/>
    </row>
    <row r="798" spans="1:23" x14ac:dyDescent="0.3">
      <c r="A798" s="511"/>
      <c r="B798" s="523"/>
      <c r="C798" s="520"/>
      <c r="D798" s="596"/>
      <c r="E798" s="1727"/>
      <c r="F798" s="528"/>
      <c r="G798" s="2214"/>
      <c r="H798" s="2214"/>
      <c r="I798" s="511"/>
      <c r="J798" s="511"/>
      <c r="K798" s="580"/>
      <c r="L798" s="511"/>
      <c r="M798" s="511"/>
      <c r="N798" s="520"/>
      <c r="O798" s="511"/>
    </row>
    <row r="799" spans="1:23" ht="28.8" x14ac:dyDescent="0.3">
      <c r="A799" s="3086" t="s">
        <v>1025</v>
      </c>
      <c r="B799" s="3086"/>
      <c r="C799" s="3086"/>
      <c r="D799" s="3086"/>
      <c r="E799" s="3086"/>
      <c r="F799" s="3086"/>
      <c r="G799" s="3086"/>
      <c r="H799" s="3086"/>
      <c r="I799" s="3086"/>
      <c r="J799" s="3086"/>
      <c r="K799" s="3086"/>
      <c r="L799" s="3086"/>
      <c r="M799" s="3086"/>
      <c r="N799" s="3086"/>
      <c r="O799" s="629" t="str">
        <f>$O$6</f>
        <v>Month August-2023</v>
      </c>
      <c r="R799" s="2083" t="s">
        <v>4084</v>
      </c>
      <c r="S799" s="2672" t="str">
        <f>O799</f>
        <v>Month August-2023</v>
      </c>
      <c r="T799" s="2672" t="s">
        <v>5037</v>
      </c>
      <c r="U799" s="1103" t="s">
        <v>15</v>
      </c>
      <c r="V799" s="1103" t="s">
        <v>4085</v>
      </c>
      <c r="W799" s="1103" t="s">
        <v>17</v>
      </c>
    </row>
    <row r="800" spans="1:23" ht="15.6" x14ac:dyDescent="0.3">
      <c r="A800" s="3087" t="s">
        <v>0</v>
      </c>
      <c r="B800" s="3089" t="s">
        <v>1</v>
      </c>
      <c r="C800" s="3091" t="s">
        <v>2</v>
      </c>
      <c r="D800" s="3092"/>
      <c r="E800" s="3093"/>
      <c r="F800" s="3223" t="s">
        <v>3</v>
      </c>
      <c r="G800" s="3091" t="s">
        <v>4</v>
      </c>
      <c r="H800" s="3093"/>
      <c r="I800" s="3068"/>
      <c r="J800" s="3096" t="s">
        <v>5</v>
      </c>
      <c r="K800" s="3091" t="s">
        <v>6</v>
      </c>
      <c r="L800" s="3068"/>
      <c r="M800" s="95" t="s">
        <v>29</v>
      </c>
      <c r="N800" s="96"/>
      <c r="O800" s="3067" t="s">
        <v>7</v>
      </c>
      <c r="S800" s="2673"/>
      <c r="T800" s="2673"/>
    </row>
    <row r="801" spans="1:23" ht="46.8" x14ac:dyDescent="0.3">
      <c r="A801" s="3088"/>
      <c r="B801" s="3090"/>
      <c r="C801" s="3084" t="s">
        <v>824</v>
      </c>
      <c r="D801" s="3085"/>
      <c r="E801" s="1728" t="s">
        <v>9</v>
      </c>
      <c r="F801" s="3224"/>
      <c r="G801" s="2218" t="str">
        <f>'NORTH-1'!G8</f>
        <v>Reading at 00.00hr 
01.08.2023</v>
      </c>
      <c r="H801" s="2218" t="str">
        <f>'NORTH-1'!H8</f>
        <v>Reading at 00.00hr 
01.09.2023</v>
      </c>
      <c r="I801" s="1" t="s">
        <v>10</v>
      </c>
      <c r="J801" s="3088"/>
      <c r="K801" s="1" t="s">
        <v>11</v>
      </c>
      <c r="L801" s="1" t="s">
        <v>12</v>
      </c>
      <c r="M801" s="508" t="s">
        <v>30</v>
      </c>
      <c r="N801" s="75" t="s">
        <v>41</v>
      </c>
      <c r="O801" s="3068"/>
      <c r="S801" s="2672">
        <v>15283200.000000071</v>
      </c>
      <c r="T801" s="2672">
        <v>15283200.000000071</v>
      </c>
      <c r="U801" s="33">
        <f>S801-T801</f>
        <v>0</v>
      </c>
      <c r="V801" s="1104">
        <f>U801/T801*100</f>
        <v>0</v>
      </c>
      <c r="W801" s="33" t="str">
        <f>IF(V801&gt;40,"FAULT",IF(V801&lt;-40,"CHECK","OK"))</f>
        <v>OK</v>
      </c>
    </row>
    <row r="802" spans="1:23" ht="15.6" x14ac:dyDescent="0.3">
      <c r="A802" s="594">
        <v>1</v>
      </c>
      <c r="B802" s="551">
        <v>2</v>
      </c>
      <c r="C802" s="551">
        <v>3</v>
      </c>
      <c r="D802" s="551">
        <v>4</v>
      </c>
      <c r="E802" s="551">
        <v>5</v>
      </c>
      <c r="F802" s="2727">
        <v>6</v>
      </c>
      <c r="G802" s="2618">
        <f>'PDB Bill AMR'!$H$5</f>
        <v>8</v>
      </c>
      <c r="H802" s="2618">
        <f>'PDB Bill AMR'!$H$5</f>
        <v>8</v>
      </c>
      <c r="I802" s="594" t="s">
        <v>2021</v>
      </c>
      <c r="J802" s="594">
        <v>10</v>
      </c>
      <c r="K802" s="2623" t="s">
        <v>2022</v>
      </c>
      <c r="L802" s="2623" t="s">
        <v>5041</v>
      </c>
      <c r="M802" s="594">
        <v>13</v>
      </c>
      <c r="N802" s="594">
        <v>14</v>
      </c>
      <c r="O802" s="594">
        <v>15</v>
      </c>
    </row>
    <row r="803" spans="1:23" ht="15.6" x14ac:dyDescent="0.3">
      <c r="A803" s="519"/>
      <c r="B803" s="513" t="s">
        <v>1092</v>
      </c>
      <c r="C803" s="514"/>
      <c r="D803" s="514"/>
      <c r="E803" s="1731"/>
      <c r="F803" s="654"/>
      <c r="G803" s="2211"/>
      <c r="H803" s="2211"/>
      <c r="I803" s="514"/>
      <c r="J803" s="514"/>
      <c r="K803" s="573"/>
      <c r="L803" s="514"/>
      <c r="M803" s="515"/>
      <c r="N803" s="516"/>
      <c r="O803" s="507"/>
    </row>
    <row r="804" spans="1:23" ht="15.6" x14ac:dyDescent="0.3">
      <c r="A804" s="1341">
        <f t="shared" ref="A804:M804" si="133">A644</f>
        <v>2</v>
      </c>
      <c r="B804" s="1342" t="str">
        <f t="shared" si="133"/>
        <v>33 kV Bangshal-1 Feeder</v>
      </c>
      <c r="C804" s="1157">
        <f t="shared" si="133"/>
        <v>33</v>
      </c>
      <c r="D804" s="3141" t="str">
        <f t="shared" si="133"/>
        <v>Export</v>
      </c>
      <c r="E804" s="1738" t="str">
        <f t="shared" si="133"/>
        <v>06604293</v>
      </c>
      <c r="F804" s="1343">
        <f t="shared" si="133"/>
        <v>1</v>
      </c>
      <c r="G804" s="1359">
        <f t="shared" ref="G804" si="134">G644</f>
        <v>2613.5</v>
      </c>
      <c r="H804" s="1359">
        <f t="shared" si="133"/>
        <v>2613.5</v>
      </c>
      <c r="I804" s="1359">
        <f t="shared" si="133"/>
        <v>0</v>
      </c>
      <c r="J804" s="1157">
        <f t="shared" si="133"/>
        <v>180000</v>
      </c>
      <c r="K804" s="1151">
        <f t="shared" si="133"/>
        <v>0</v>
      </c>
      <c r="L804" s="1180">
        <f t="shared" si="133"/>
        <v>0</v>
      </c>
      <c r="M804" s="1180">
        <f t="shared" si="133"/>
        <v>0</v>
      </c>
      <c r="N804" s="80"/>
      <c r="O804" s="8"/>
    </row>
    <row r="805" spans="1:23" ht="15.6" x14ac:dyDescent="0.3">
      <c r="A805" s="1345">
        <f t="shared" ref="A805:M805" si="135">A649</f>
        <v>11</v>
      </c>
      <c r="B805" s="1342" t="str">
        <f t="shared" si="135"/>
        <v>33 kV Bangshal-2 Feeder</v>
      </c>
      <c r="C805" s="1157">
        <f t="shared" si="135"/>
        <v>33</v>
      </c>
      <c r="D805" s="3142"/>
      <c r="E805" s="1738" t="str">
        <f t="shared" si="135"/>
        <v>06604328</v>
      </c>
      <c r="F805" s="1343">
        <f t="shared" si="135"/>
        <v>1</v>
      </c>
      <c r="G805" s="1359">
        <f t="shared" ref="G805" si="136">G649</f>
        <v>0</v>
      </c>
      <c r="H805" s="1359">
        <f t="shared" si="135"/>
        <v>0</v>
      </c>
      <c r="I805" s="1359">
        <f t="shared" si="135"/>
        <v>0</v>
      </c>
      <c r="J805" s="1157">
        <f t="shared" si="135"/>
        <v>180000</v>
      </c>
      <c r="K805" s="1151" t="str">
        <f t="shared" si="135"/>
        <v>Estimated SS End</v>
      </c>
      <c r="L805" s="1180">
        <f t="shared" si="135"/>
        <v>9748051</v>
      </c>
      <c r="M805" s="1180">
        <f t="shared" si="135"/>
        <v>9768408.8149384782</v>
      </c>
      <c r="N805" s="80"/>
      <c r="O805" s="507"/>
    </row>
    <row r="806" spans="1:23" ht="15.6" x14ac:dyDescent="0.3">
      <c r="A806" s="519"/>
      <c r="B806" s="100"/>
      <c r="C806" s="89"/>
      <c r="D806" s="601"/>
      <c r="E806" s="1739"/>
      <c r="F806" s="46"/>
      <c r="G806" s="47"/>
      <c r="H806" s="47"/>
      <c r="I806" s="47"/>
      <c r="J806" s="94" t="s">
        <v>27</v>
      </c>
      <c r="K806" s="42">
        <f>SUM(K804:K805)</f>
        <v>0</v>
      </c>
      <c r="L806" s="42">
        <f>SUM(L804:L805)</f>
        <v>9748051</v>
      </c>
      <c r="M806" s="42">
        <f>SUM(M804:M805)</f>
        <v>9768408.8149384782</v>
      </c>
      <c r="N806" s="531"/>
      <c r="O806" s="507"/>
    </row>
    <row r="807" spans="1:23" ht="15.6" x14ac:dyDescent="0.3">
      <c r="A807" s="507"/>
      <c r="B807" s="513" t="s">
        <v>4299</v>
      </c>
      <c r="C807" s="514"/>
      <c r="D807" s="514"/>
      <c r="E807" s="1731"/>
      <c r="F807" s="654"/>
      <c r="G807" s="2211"/>
      <c r="H807" s="2211"/>
      <c r="I807" s="514"/>
      <c r="J807" s="607"/>
      <c r="K807" s="608"/>
      <c r="L807" s="609"/>
      <c r="M807" s="609"/>
      <c r="N807" s="516"/>
      <c r="O807" s="11"/>
    </row>
    <row r="808" spans="1:23" ht="15.6" x14ac:dyDescent="0.3">
      <c r="A808" s="507">
        <v>2</v>
      </c>
      <c r="B808" s="98" t="s">
        <v>2383</v>
      </c>
      <c r="C808" s="51">
        <v>33</v>
      </c>
      <c r="D808" s="934" t="s">
        <v>290</v>
      </c>
      <c r="E808" s="1145" t="s">
        <v>2427</v>
      </c>
      <c r="F808" s="3">
        <v>1</v>
      </c>
      <c r="G808" s="20">
        <v>117707400</v>
      </c>
      <c r="H808" s="20">
        <v>120600500</v>
      </c>
      <c r="I808" s="19">
        <f>H808-G808</f>
        <v>2893100</v>
      </c>
      <c r="J808" s="507">
        <v>1</v>
      </c>
      <c r="K808" s="574">
        <f>F808*I808*J808</f>
        <v>2893100</v>
      </c>
      <c r="L808" s="21"/>
      <c r="M808" s="21"/>
      <c r="N808" s="80"/>
      <c r="O808" s="11"/>
    </row>
    <row r="809" spans="1:23" ht="15.6" x14ac:dyDescent="0.3">
      <c r="A809" s="507">
        <v>5</v>
      </c>
      <c r="B809" s="98" t="s">
        <v>2387</v>
      </c>
      <c r="C809" s="51">
        <v>33</v>
      </c>
      <c r="D809" s="935" t="s">
        <v>290</v>
      </c>
      <c r="E809" s="1145" t="s">
        <v>2428</v>
      </c>
      <c r="F809" s="3">
        <v>1</v>
      </c>
      <c r="G809" s="20">
        <v>233197900</v>
      </c>
      <c r="H809" s="20">
        <v>242485500</v>
      </c>
      <c r="I809" s="19">
        <f>H809-G809</f>
        <v>9287600</v>
      </c>
      <c r="J809" s="507">
        <v>1</v>
      </c>
      <c r="K809" s="574">
        <f>F809*I809*J809</f>
        <v>9287600</v>
      </c>
      <c r="L809" s="21"/>
      <c r="M809" s="21"/>
      <c r="N809" s="80"/>
      <c r="O809" s="11"/>
    </row>
    <row r="810" spans="1:23" ht="15.6" x14ac:dyDescent="0.3">
      <c r="A810" s="507"/>
      <c r="B810" s="100"/>
      <c r="C810" s="89"/>
      <c r="D810" s="601"/>
      <c r="E810" s="1739"/>
      <c r="F810" s="46"/>
      <c r="G810" s="47">
        <v>0</v>
      </c>
      <c r="H810" s="47">
        <v>0</v>
      </c>
      <c r="I810" s="35"/>
      <c r="J810" s="94" t="s">
        <v>27</v>
      </c>
      <c r="K810" s="42">
        <f>SUM(K808:K809)</f>
        <v>12180700</v>
      </c>
      <c r="L810" s="42">
        <f>SUM(L808:L809)</f>
        <v>0</v>
      </c>
      <c r="M810" s="42">
        <f>SUM(M808:M809)</f>
        <v>0</v>
      </c>
      <c r="N810" s="83"/>
      <c r="O810" s="11"/>
    </row>
    <row r="811" spans="1:23" ht="15.6" x14ac:dyDescent="0.3">
      <c r="A811" s="507"/>
      <c r="B811" s="532" t="s">
        <v>830</v>
      </c>
      <c r="C811" s="533"/>
      <c r="D811" s="533"/>
      <c r="E811" s="1732"/>
      <c r="F811" s="656"/>
      <c r="G811" s="2216">
        <v>0</v>
      </c>
      <c r="H811" s="2216">
        <v>0</v>
      </c>
      <c r="I811" s="533"/>
      <c r="J811" s="533"/>
      <c r="K811" s="578"/>
      <c r="L811" s="533"/>
      <c r="M811" s="536"/>
      <c r="N811" s="534"/>
      <c r="O811" s="7"/>
    </row>
    <row r="812" spans="1:23" ht="15.6" x14ac:dyDescent="0.3">
      <c r="A812" s="507"/>
      <c r="B812" s="98" t="s">
        <v>796</v>
      </c>
      <c r="C812" s="51">
        <v>33</v>
      </c>
      <c r="D812" s="3132" t="s">
        <v>800</v>
      </c>
      <c r="E812" s="1730"/>
      <c r="F812" s="3"/>
      <c r="G812" s="4">
        <v>0</v>
      </c>
      <c r="H812" s="4">
        <v>0</v>
      </c>
      <c r="I812" s="4"/>
      <c r="J812" s="507"/>
      <c r="K812" s="574"/>
      <c r="L812" s="15">
        <f>J812*I812*F812</f>
        <v>0</v>
      </c>
      <c r="M812" s="6"/>
      <c r="N812" s="76"/>
      <c r="O812" s="507"/>
    </row>
    <row r="813" spans="1:23" ht="15.6" x14ac:dyDescent="0.3">
      <c r="A813" s="507"/>
      <c r="B813" s="98" t="s">
        <v>795</v>
      </c>
      <c r="C813" s="51">
        <v>33</v>
      </c>
      <c r="D813" s="3133"/>
      <c r="E813" s="1730"/>
      <c r="F813" s="3"/>
      <c r="G813" s="4">
        <v>0</v>
      </c>
      <c r="H813" s="4">
        <v>0</v>
      </c>
      <c r="I813" s="4"/>
      <c r="J813" s="507"/>
      <c r="K813" s="574"/>
      <c r="L813" s="15">
        <f>J813*I813*F813</f>
        <v>0</v>
      </c>
      <c r="M813" s="15"/>
      <c r="N813" s="77"/>
      <c r="O813" s="507"/>
    </row>
    <row r="814" spans="1:23" ht="15.6" x14ac:dyDescent="0.3">
      <c r="A814" s="507"/>
      <c r="B814" s="93"/>
      <c r="C814" s="87"/>
      <c r="D814" s="87"/>
      <c r="E814" s="948"/>
      <c r="F814" s="655"/>
      <c r="G814" s="36">
        <v>0</v>
      </c>
      <c r="H814" s="36">
        <v>0</v>
      </c>
      <c r="I814" s="36"/>
      <c r="J814" s="93" t="s">
        <v>262</v>
      </c>
      <c r="K814" s="577"/>
      <c r="L814" s="54">
        <f>SUM(L812:L813)</f>
        <v>0</v>
      </c>
      <c r="M814" s="521"/>
      <c r="N814" s="522"/>
      <c r="O814" s="507"/>
    </row>
    <row r="815" spans="1:23" ht="15.6" x14ac:dyDescent="0.3">
      <c r="A815" s="507"/>
      <c r="B815" s="100"/>
      <c r="C815" s="89"/>
      <c r="D815" s="601"/>
      <c r="E815" s="1739"/>
      <c r="F815" s="46"/>
      <c r="G815" s="47">
        <v>0</v>
      </c>
      <c r="H815" s="47">
        <v>0</v>
      </c>
      <c r="I815" s="35"/>
      <c r="J815" s="94"/>
      <c r="K815" s="584"/>
      <c r="L815" s="42"/>
      <c r="M815" s="42"/>
      <c r="N815" s="83"/>
      <c r="O815" s="11"/>
    </row>
    <row r="816" spans="1:23" ht="15.6" x14ac:dyDescent="0.3">
      <c r="A816" s="524"/>
      <c r="B816" s="532" t="s">
        <v>826</v>
      </c>
      <c r="C816" s="533"/>
      <c r="D816" s="533"/>
      <c r="E816" s="1732"/>
      <c r="F816" s="656"/>
      <c r="G816" s="2216">
        <v>0</v>
      </c>
      <c r="H816" s="2216">
        <v>0</v>
      </c>
      <c r="I816" s="533"/>
      <c r="J816" s="49"/>
      <c r="K816" s="587"/>
      <c r="L816" s="50"/>
      <c r="M816" s="50"/>
      <c r="N816" s="534"/>
      <c r="O816" s="11"/>
    </row>
    <row r="817" spans="1:23" ht="15.6" x14ac:dyDescent="0.3">
      <c r="A817" s="507">
        <v>3</v>
      </c>
      <c r="B817" s="98" t="s">
        <v>2429</v>
      </c>
      <c r="C817" s="51">
        <v>33</v>
      </c>
      <c r="D817" s="938" t="s">
        <v>284</v>
      </c>
      <c r="E817" s="1145" t="s">
        <v>2430</v>
      </c>
      <c r="F817" s="3">
        <v>1</v>
      </c>
      <c r="G817" s="20">
        <v>124372000</v>
      </c>
      <c r="H817" s="20">
        <v>127779000</v>
      </c>
      <c r="I817" s="20">
        <f>H817-G817</f>
        <v>3407000</v>
      </c>
      <c r="J817" s="30">
        <v>1</v>
      </c>
      <c r="K817" s="585"/>
      <c r="L817" s="21">
        <f>F817*I817*J817</f>
        <v>3407000</v>
      </c>
      <c r="M817" s="21"/>
      <c r="N817" s="81"/>
      <c r="O817" s="11" t="s">
        <v>2132</v>
      </c>
    </row>
    <row r="818" spans="1:23" ht="15.6" x14ac:dyDescent="0.3">
      <c r="A818" s="507">
        <v>4</v>
      </c>
      <c r="B818" s="98" t="s">
        <v>2431</v>
      </c>
      <c r="C818" s="51">
        <v>33</v>
      </c>
      <c r="D818" s="940" t="s">
        <v>284</v>
      </c>
      <c r="E818" s="1145" t="s">
        <v>2432</v>
      </c>
      <c r="F818" s="3">
        <v>1</v>
      </c>
      <c r="G818" s="20">
        <v>235669900</v>
      </c>
      <c r="H818" s="20">
        <v>240014900</v>
      </c>
      <c r="I818" s="20">
        <f>H818-G818</f>
        <v>4345000</v>
      </c>
      <c r="J818" s="30">
        <v>1</v>
      </c>
      <c r="K818" s="585"/>
      <c r="L818" s="21">
        <f>F818*I818*J818</f>
        <v>4345000</v>
      </c>
      <c r="M818" s="21"/>
      <c r="N818" s="81"/>
      <c r="O818" s="11" t="e">
        <f>(K821-L836)/K821*100</f>
        <v>#VALUE!</v>
      </c>
    </row>
    <row r="819" spans="1:23" ht="15.6" x14ac:dyDescent="0.3">
      <c r="A819" s="524"/>
      <c r="B819" s="94"/>
      <c r="C819" s="88"/>
      <c r="D819" s="88"/>
      <c r="E819" s="949"/>
      <c r="F819" s="659"/>
      <c r="G819" s="37"/>
      <c r="H819" s="37"/>
      <c r="I819" s="37"/>
      <c r="J819" s="94" t="s">
        <v>27</v>
      </c>
      <c r="K819" s="586"/>
      <c r="L819" s="42">
        <f>SUM(L817:L818)</f>
        <v>7752000</v>
      </c>
      <c r="M819" s="42"/>
      <c r="N819" s="535"/>
      <c r="O819" s="11"/>
    </row>
    <row r="820" spans="1:23" ht="16.2" thickBot="1" x14ac:dyDescent="0.35">
      <c r="A820" s="580"/>
      <c r="B820" s="611"/>
      <c r="C820" s="90"/>
      <c r="D820" s="90"/>
      <c r="E820" s="950"/>
      <c r="F820" s="661"/>
      <c r="G820" s="612"/>
      <c r="H820" s="612"/>
      <c r="I820" s="612"/>
      <c r="J820" s="611"/>
      <c r="K820" s="613"/>
      <c r="L820" s="614"/>
      <c r="M820" s="614"/>
      <c r="N820" s="531"/>
      <c r="O820" s="615"/>
    </row>
    <row r="821" spans="1:23" ht="15.6" x14ac:dyDescent="0.3">
      <c r="A821" s="580"/>
      <c r="B821" s="3099" t="s">
        <v>4857</v>
      </c>
      <c r="C821" s="3100"/>
      <c r="D821" s="561" t="s">
        <v>14</v>
      </c>
      <c r="F821" s="3101" t="s">
        <v>2024</v>
      </c>
      <c r="G821" s="3102"/>
      <c r="H821" s="3103"/>
      <c r="I821" s="561" t="s">
        <v>14</v>
      </c>
      <c r="J821" s="511"/>
      <c r="K821" s="3105" t="s">
        <v>4714</v>
      </c>
      <c r="L821" s="3106"/>
      <c r="M821" s="562" t="s">
        <v>14</v>
      </c>
      <c r="N821" s="531"/>
      <c r="O821" s="615"/>
    </row>
    <row r="822" spans="1:23" ht="15.6" x14ac:dyDescent="0.3">
      <c r="A822" s="580"/>
      <c r="B822" s="3112" t="str">
        <f>B803</f>
        <v>NARINDA 33 KV SIDE</v>
      </c>
      <c r="C822" s="3113"/>
      <c r="D822" s="567">
        <f>M806</f>
        <v>9768408.8149384782</v>
      </c>
      <c r="F822" s="3114" t="s">
        <v>810</v>
      </c>
      <c r="G822" s="3115"/>
      <c r="H822" s="3116"/>
      <c r="I822" s="563">
        <f>L814</f>
        <v>0</v>
      </c>
      <c r="J822" s="511"/>
      <c r="K822" s="3117" t="str">
        <f>F823</f>
        <v>33 KV NET IMPORT</v>
      </c>
      <c r="L822" s="3118"/>
      <c r="M822" s="565">
        <f>I823</f>
        <v>9768408.8149384782</v>
      </c>
      <c r="N822" s="531"/>
      <c r="O822" s="615"/>
    </row>
    <row r="823" spans="1:23" ht="15.6" x14ac:dyDescent="0.3">
      <c r="A823" s="580"/>
      <c r="B823" s="3112"/>
      <c r="C823" s="3113"/>
      <c r="D823" s="616"/>
      <c r="F823" s="3114" t="s">
        <v>2024</v>
      </c>
      <c r="G823" s="3115"/>
      <c r="H823" s="3116"/>
      <c r="I823" s="563">
        <f>D826-I822</f>
        <v>9768408.8149384782</v>
      </c>
      <c r="J823" s="511"/>
      <c r="K823" s="3119" t="s">
        <v>4715</v>
      </c>
      <c r="L823" s="3120"/>
      <c r="M823" s="563">
        <f>L819</f>
        <v>7752000</v>
      </c>
      <c r="N823" s="531"/>
      <c r="O823" s="615"/>
    </row>
    <row r="824" spans="1:23" ht="15.6" x14ac:dyDescent="0.3">
      <c r="A824" s="580"/>
      <c r="B824" s="3112"/>
      <c r="C824" s="3113"/>
      <c r="D824" s="597"/>
      <c r="J824" s="511"/>
      <c r="K824" s="3121" t="s">
        <v>267</v>
      </c>
      <c r="L824" s="3122"/>
      <c r="M824" s="563">
        <f>M822-M823</f>
        <v>2016408.8149384782</v>
      </c>
      <c r="N824" s="531"/>
      <c r="O824" s="615"/>
    </row>
    <row r="825" spans="1:23" ht="16.2" thickBot="1" x14ac:dyDescent="0.35">
      <c r="A825" s="580"/>
      <c r="B825" s="3112"/>
      <c r="C825" s="3113"/>
      <c r="D825" s="598"/>
      <c r="J825" s="511"/>
      <c r="K825" s="3123" t="s">
        <v>268</v>
      </c>
      <c r="L825" s="3124"/>
      <c r="M825" s="566">
        <f>M824/M822</f>
        <v>0.20642141961287044</v>
      </c>
      <c r="N825" s="531"/>
      <c r="O825" s="615"/>
    </row>
    <row r="826" spans="1:23" ht="16.2" thickBot="1" x14ac:dyDescent="0.35">
      <c r="A826" s="580"/>
      <c r="B826" s="3125" t="s">
        <v>799</v>
      </c>
      <c r="C826" s="3126"/>
      <c r="D826" s="564">
        <f>SUM(D822:D824)</f>
        <v>9768408.8149384782</v>
      </c>
      <c r="F826" s="528"/>
      <c r="G826" s="2214"/>
      <c r="H826" s="2214"/>
      <c r="I826" s="511"/>
      <c r="J826" s="511"/>
      <c r="K826" s="580"/>
      <c r="L826" s="511"/>
      <c r="M826" s="511"/>
      <c r="N826" s="531"/>
      <c r="O826" s="615"/>
    </row>
    <row r="827" spans="1:23" ht="15.6" x14ac:dyDescent="0.3">
      <c r="A827" s="580"/>
      <c r="B827" s="611"/>
      <c r="C827" s="90"/>
      <c r="D827" s="90"/>
      <c r="E827" s="950"/>
      <c r="F827" s="661"/>
      <c r="G827" s="612"/>
      <c r="H827" s="612"/>
      <c r="I827" s="612"/>
      <c r="J827" s="611"/>
      <c r="K827" s="613"/>
      <c r="L827" s="614"/>
      <c r="M827" s="614"/>
      <c r="N827" s="531"/>
      <c r="O827" s="615"/>
    </row>
    <row r="828" spans="1:23" x14ac:dyDescent="0.3">
      <c r="A828" s="511"/>
      <c r="B828" s="520"/>
      <c r="C828" s="511"/>
      <c r="D828" s="603"/>
      <c r="E828" s="1740"/>
      <c r="F828" s="528"/>
      <c r="G828" s="2214"/>
      <c r="H828" s="2214"/>
      <c r="I828" s="511"/>
      <c r="J828" s="511"/>
      <c r="K828" s="580"/>
      <c r="L828" s="511"/>
      <c r="M828" s="511"/>
      <c r="N828" s="511"/>
      <c r="O828" s="511"/>
    </row>
    <row r="829" spans="1:23" x14ac:dyDescent="0.3">
      <c r="A829" s="511"/>
      <c r="B829" s="520"/>
      <c r="C829" s="511"/>
      <c r="D829" s="603"/>
      <c r="E829" s="1740"/>
      <c r="F829" s="528"/>
      <c r="G829" s="2214"/>
      <c r="H829" s="2214"/>
      <c r="I829" s="511"/>
      <c r="J829" s="511"/>
      <c r="K829" s="580"/>
      <c r="L829" s="511"/>
      <c r="M829" s="511"/>
      <c r="N829" s="511"/>
      <c r="O829" s="511"/>
    </row>
    <row r="830" spans="1:23" ht="28.8" x14ac:dyDescent="0.3">
      <c r="A830" s="3086" t="s">
        <v>1026</v>
      </c>
      <c r="B830" s="3086"/>
      <c r="C830" s="3086"/>
      <c r="D830" s="3086"/>
      <c r="E830" s="3086"/>
      <c r="F830" s="3086"/>
      <c r="G830" s="3086"/>
      <c r="H830" s="3086"/>
      <c r="I830" s="3086"/>
      <c r="J830" s="3086"/>
      <c r="K830" s="3086"/>
      <c r="L830" s="3086"/>
      <c r="M830" s="3086"/>
      <c r="N830" s="3086"/>
      <c r="O830" s="629" t="str">
        <f>$O$6</f>
        <v>Month August-2023</v>
      </c>
      <c r="R830" s="2083" t="s">
        <v>4084</v>
      </c>
      <c r="S830" s="2672" t="str">
        <f>O830</f>
        <v>Month August-2023</v>
      </c>
      <c r="T830" s="2672" t="s">
        <v>5037</v>
      </c>
      <c r="U830" s="1103" t="s">
        <v>15</v>
      </c>
      <c r="V830" s="1103" t="s">
        <v>4085</v>
      </c>
      <c r="W830" s="1103" t="s">
        <v>17</v>
      </c>
    </row>
    <row r="831" spans="1:23" ht="15.6" x14ac:dyDescent="0.3">
      <c r="A831" s="3087" t="s">
        <v>0</v>
      </c>
      <c r="B831" s="3089" t="s">
        <v>1</v>
      </c>
      <c r="C831" s="3091" t="s">
        <v>2</v>
      </c>
      <c r="D831" s="3092"/>
      <c r="E831" s="3093"/>
      <c r="F831" s="3223" t="s">
        <v>3</v>
      </c>
      <c r="G831" s="3091" t="s">
        <v>4</v>
      </c>
      <c r="H831" s="3093"/>
      <c r="I831" s="3068"/>
      <c r="J831" s="3096" t="s">
        <v>5</v>
      </c>
      <c r="K831" s="3091" t="s">
        <v>6</v>
      </c>
      <c r="L831" s="3068"/>
      <c r="M831" s="95" t="s">
        <v>29</v>
      </c>
      <c r="N831" s="96"/>
      <c r="O831" s="3067" t="s">
        <v>7</v>
      </c>
    </row>
    <row r="832" spans="1:23" ht="46.8" x14ac:dyDescent="0.3">
      <c r="A832" s="3088"/>
      <c r="B832" s="3090"/>
      <c r="C832" s="3084" t="s">
        <v>824</v>
      </c>
      <c r="D832" s="3085"/>
      <c r="E832" s="1728" t="s">
        <v>9</v>
      </c>
      <c r="F832" s="3224"/>
      <c r="G832" s="2218" t="str">
        <f>'NORTH-1'!G8</f>
        <v>Reading at 00.00hr 
01.08.2023</v>
      </c>
      <c r="H832" s="2218" t="str">
        <f>'NORTH-1'!H8</f>
        <v>Reading at 00.00hr 
01.09.2023</v>
      </c>
      <c r="I832" s="1" t="s">
        <v>10</v>
      </c>
      <c r="J832" s="3088"/>
      <c r="K832" s="1" t="s">
        <v>11</v>
      </c>
      <c r="L832" s="1" t="s">
        <v>12</v>
      </c>
      <c r="M832" s="508" t="s">
        <v>30</v>
      </c>
      <c r="N832" s="75" t="s">
        <v>41</v>
      </c>
      <c r="O832" s="3068"/>
      <c r="S832" s="2672">
        <v>15283200.000000071</v>
      </c>
      <c r="T832" s="2672">
        <v>15283200.000000071</v>
      </c>
      <c r="U832" s="33">
        <f>S832-T832</f>
        <v>0</v>
      </c>
      <c r="V832" s="1104">
        <f>U832/T832*100</f>
        <v>0</v>
      </c>
      <c r="W832" s="33" t="str">
        <f>IF(V832&gt;40,"FAULT",IF(V832&lt;-40,"CHECK","OK"))</f>
        <v>OK</v>
      </c>
    </row>
    <row r="833" spans="1:23" ht="15.6" x14ac:dyDescent="0.3">
      <c r="A833" s="594">
        <v>1</v>
      </c>
      <c r="B833" s="551">
        <v>2</v>
      </c>
      <c r="C833" s="551">
        <v>3</v>
      </c>
      <c r="D833" s="551">
        <v>4</v>
      </c>
      <c r="E833" s="551">
        <v>5</v>
      </c>
      <c r="F833" s="2727">
        <v>6</v>
      </c>
      <c r="G833" s="2618">
        <f>'PDB Bill AMR'!$H$5</f>
        <v>8</v>
      </c>
      <c r="H833" s="2618">
        <f>'PDB Bill AMR'!$H$5</f>
        <v>8</v>
      </c>
      <c r="I833" s="594" t="s">
        <v>2021</v>
      </c>
      <c r="J833" s="594">
        <v>10</v>
      </c>
      <c r="K833" s="2623" t="s">
        <v>2022</v>
      </c>
      <c r="L833" s="2623" t="s">
        <v>5041</v>
      </c>
      <c r="M833" s="594">
        <v>13</v>
      </c>
      <c r="N833" s="594">
        <v>14</v>
      </c>
      <c r="O833" s="594">
        <v>15</v>
      </c>
    </row>
    <row r="834" spans="1:23" ht="15.6" x14ac:dyDescent="0.3">
      <c r="A834" s="519"/>
      <c r="B834" s="513" t="s">
        <v>4654</v>
      </c>
      <c r="C834" s="514"/>
      <c r="D834" s="514"/>
      <c r="E834" s="1731"/>
      <c r="F834" s="654"/>
      <c r="G834" s="2211"/>
      <c r="H834" s="2211"/>
      <c r="I834" s="514"/>
      <c r="J834" s="514"/>
      <c r="K834" s="573"/>
      <c r="L834" s="514"/>
      <c r="M834" s="515"/>
      <c r="N834" s="516"/>
      <c r="O834" s="507"/>
    </row>
    <row r="835" spans="1:23" ht="15.6" x14ac:dyDescent="0.3">
      <c r="A835" s="519">
        <v>6</v>
      </c>
      <c r="B835" s="98" t="s">
        <v>2433</v>
      </c>
      <c r="C835" s="51">
        <v>11</v>
      </c>
      <c r="D835" s="3072" t="s">
        <v>290</v>
      </c>
      <c r="E835" s="1720">
        <v>340180016886</v>
      </c>
      <c r="F835" s="3">
        <v>1</v>
      </c>
      <c r="G835" s="20">
        <v>124893850</v>
      </c>
      <c r="H835" s="20">
        <v>127805565</v>
      </c>
      <c r="I835" s="20">
        <f>H835-G835</f>
        <v>2911715</v>
      </c>
      <c r="J835" s="507">
        <v>1</v>
      </c>
      <c r="K835" s="574">
        <f>F835*I835*J835</f>
        <v>2911715</v>
      </c>
      <c r="L835" s="21"/>
      <c r="M835" s="21">
        <f>K835*$I$823/$K$837</f>
        <v>2917795.8211942664</v>
      </c>
      <c r="N835" s="80"/>
      <c r="O835" s="507">
        <f>SUM(L830:L834)</f>
        <v>0</v>
      </c>
    </row>
    <row r="836" spans="1:23" ht="15.6" x14ac:dyDescent="0.3">
      <c r="A836" s="519">
        <v>7</v>
      </c>
      <c r="B836" s="98" t="s">
        <v>2434</v>
      </c>
      <c r="C836" s="51">
        <v>11</v>
      </c>
      <c r="D836" s="3073" t="s">
        <v>290</v>
      </c>
      <c r="E836" s="1720">
        <v>340180012685</v>
      </c>
      <c r="F836" s="3">
        <v>1</v>
      </c>
      <c r="G836" s="20">
        <v>236521648</v>
      </c>
      <c r="H836" s="20">
        <v>243357984</v>
      </c>
      <c r="I836" s="20">
        <f>H836-G836</f>
        <v>6836336</v>
      </c>
      <c r="J836" s="507">
        <v>1</v>
      </c>
      <c r="K836" s="574">
        <f>F836*I836*J836</f>
        <v>6836336</v>
      </c>
      <c r="L836" s="21"/>
      <c r="M836" s="21">
        <f>K836*$I$823/$K$837</f>
        <v>6850612.9937442122</v>
      </c>
      <c r="N836" s="80"/>
      <c r="O836" s="507"/>
    </row>
    <row r="837" spans="1:23" ht="15.6" x14ac:dyDescent="0.3">
      <c r="A837" s="519"/>
      <c r="B837" s="100"/>
      <c r="C837" s="89"/>
      <c r="D837" s="601"/>
      <c r="E837" s="1739"/>
      <c r="F837" s="46"/>
      <c r="G837" s="47">
        <v>0</v>
      </c>
      <c r="H837" s="47">
        <v>0</v>
      </c>
      <c r="I837" s="47"/>
      <c r="J837" s="38" t="s">
        <v>27</v>
      </c>
      <c r="K837" s="42">
        <f>SUM(K835:K836)</f>
        <v>9748051</v>
      </c>
      <c r="L837" s="48"/>
      <c r="M837" s="42">
        <f>SUM(M835:M836)</f>
        <v>9768408.8149384782</v>
      </c>
      <c r="N837" s="83"/>
      <c r="O837" s="507"/>
    </row>
    <row r="838" spans="1:23" ht="15.6" x14ac:dyDescent="0.3">
      <c r="A838" s="519"/>
      <c r="B838" s="532" t="s">
        <v>4655</v>
      </c>
      <c r="C838" s="533"/>
      <c r="D838" s="533"/>
      <c r="E838" s="1732"/>
      <c r="F838" s="656"/>
      <c r="G838" s="2216">
        <v>0</v>
      </c>
      <c r="H838" s="2216">
        <v>0</v>
      </c>
      <c r="I838" s="533"/>
      <c r="J838" s="49"/>
      <c r="K838" s="587"/>
      <c r="L838" s="50"/>
      <c r="M838" s="50"/>
      <c r="N838" s="534"/>
      <c r="O838" s="507"/>
    </row>
    <row r="839" spans="1:23" ht="18" customHeight="1" x14ac:dyDescent="0.3">
      <c r="A839" s="519">
        <v>1</v>
      </c>
      <c r="B839" s="98" t="s">
        <v>2435</v>
      </c>
      <c r="C839" s="72">
        <v>11</v>
      </c>
      <c r="D839" s="945" t="s">
        <v>96</v>
      </c>
      <c r="E839" s="1720">
        <v>340180017728</v>
      </c>
      <c r="F839" s="3">
        <v>1</v>
      </c>
      <c r="G839" s="2220">
        <v>38350227</v>
      </c>
      <c r="H839" s="2220">
        <v>39122615</v>
      </c>
      <c r="I839" s="19">
        <f>H839-G839</f>
        <v>772388</v>
      </c>
      <c r="J839" s="507">
        <v>1</v>
      </c>
      <c r="K839" s="581"/>
      <c r="L839" s="21">
        <f t="shared" ref="L839:L848" si="137">F839*I839*J839</f>
        <v>772388</v>
      </c>
      <c r="M839" s="21">
        <f>L839*$K$851/$L$851</f>
        <v>773303.27592025383</v>
      </c>
      <c r="N839" s="1064" t="s">
        <v>96</v>
      </c>
      <c r="O839" s="14"/>
      <c r="R839" s="18" t="str">
        <f t="shared" ref="R839:R850" si="138">B839</f>
        <v>11 kV Bangladesh Math Feeder</v>
      </c>
      <c r="S839" s="2672">
        <f t="shared" ref="S839:S850" si="139">M839</f>
        <v>773303.27592025383</v>
      </c>
      <c r="T839" s="2672">
        <v>760951.11724022264</v>
      </c>
      <c r="U839" s="33">
        <f t="shared" ref="U839:U850" si="140">S839-T839</f>
        <v>12352.158680031192</v>
      </c>
      <c r="V839" s="1104">
        <f t="shared" ref="V839:V850" si="141">U839/T839*100</f>
        <v>1.62325258484794</v>
      </c>
      <c r="W839" s="33" t="str">
        <f t="shared" ref="W839:W850" si="142">IF(V839&gt;40,"FAULT",IF(V839&lt;-40,"CHECK","OK"))</f>
        <v>OK</v>
      </c>
    </row>
    <row r="840" spans="1:23" ht="18" customHeight="1" x14ac:dyDescent="0.3">
      <c r="A840" s="519">
        <v>2</v>
      </c>
      <c r="B840" s="98" t="s">
        <v>1673</v>
      </c>
      <c r="C840" s="72">
        <v>11</v>
      </c>
      <c r="D840" s="946" t="s">
        <v>96</v>
      </c>
      <c r="E840" s="1720">
        <v>340180025257</v>
      </c>
      <c r="F840" s="3">
        <v>1</v>
      </c>
      <c r="G840" s="2220">
        <v>0</v>
      </c>
      <c r="H840" s="2220">
        <v>0</v>
      </c>
      <c r="I840" s="19">
        <f>H840-G840</f>
        <v>0</v>
      </c>
      <c r="J840" s="507">
        <v>1</v>
      </c>
      <c r="K840" s="581"/>
      <c r="L840" s="21">
        <f t="shared" si="137"/>
        <v>0</v>
      </c>
      <c r="M840" s="21">
        <f t="shared" ref="M840:M850" si="143">L840*$K$851/$L$851</f>
        <v>0</v>
      </c>
      <c r="N840" s="71" t="s">
        <v>96</v>
      </c>
      <c r="O840" s="14"/>
      <c r="R840" s="18" t="str">
        <f t="shared" si="138"/>
        <v>11 kV Spare Feeder</v>
      </c>
      <c r="S840" s="2672">
        <f t="shared" si="139"/>
        <v>0</v>
      </c>
      <c r="T840" s="2672">
        <v>0</v>
      </c>
      <c r="U840" s="33">
        <f t="shared" si="140"/>
        <v>0</v>
      </c>
      <c r="V840" s="1104" t="e">
        <f t="shared" si="141"/>
        <v>#DIV/0!</v>
      </c>
      <c r="W840" s="33" t="e">
        <f t="shared" si="142"/>
        <v>#DIV/0!</v>
      </c>
    </row>
    <row r="841" spans="1:23" ht="18" customHeight="1" x14ac:dyDescent="0.3">
      <c r="A841" s="519">
        <v>3</v>
      </c>
      <c r="B841" s="98" t="s">
        <v>2436</v>
      </c>
      <c r="C841" s="72">
        <v>11</v>
      </c>
      <c r="D841" s="946" t="s">
        <v>96</v>
      </c>
      <c r="E841" s="1720">
        <v>340180016897</v>
      </c>
      <c r="F841" s="3">
        <v>1</v>
      </c>
      <c r="G841" s="2220">
        <v>0</v>
      </c>
      <c r="H841" s="2220">
        <v>0</v>
      </c>
      <c r="I841" s="19">
        <f>H841-G841</f>
        <v>0</v>
      </c>
      <c r="J841" s="507">
        <v>1</v>
      </c>
      <c r="K841" s="581"/>
      <c r="L841" s="21">
        <f t="shared" si="137"/>
        <v>0</v>
      </c>
      <c r="M841" s="21">
        <f t="shared" si="143"/>
        <v>0</v>
      </c>
      <c r="N841" s="71" t="s">
        <v>96</v>
      </c>
      <c r="O841" s="14"/>
      <c r="R841" s="18" t="str">
        <f t="shared" si="138"/>
        <v>11 kV Siddikbazar Feeder</v>
      </c>
      <c r="S841" s="2672">
        <f t="shared" si="139"/>
        <v>0</v>
      </c>
      <c r="T841" s="2672">
        <v>0</v>
      </c>
      <c r="U841" s="33">
        <f t="shared" si="140"/>
        <v>0</v>
      </c>
      <c r="V841" s="1104" t="e">
        <f t="shared" si="141"/>
        <v>#DIV/0!</v>
      </c>
      <c r="W841" s="33" t="e">
        <f t="shared" si="142"/>
        <v>#DIV/0!</v>
      </c>
    </row>
    <row r="842" spans="1:23" ht="18" customHeight="1" x14ac:dyDescent="0.3">
      <c r="A842" s="519">
        <v>4</v>
      </c>
      <c r="B842" s="98" t="s">
        <v>2437</v>
      </c>
      <c r="C842" s="72">
        <v>11</v>
      </c>
      <c r="D842" s="1097" t="s">
        <v>87</v>
      </c>
      <c r="E842" s="1720">
        <v>340180016042</v>
      </c>
      <c r="F842" s="3">
        <v>1</v>
      </c>
      <c r="G842" s="2220">
        <v>49714612</v>
      </c>
      <c r="H842" s="2220">
        <v>51124132</v>
      </c>
      <c r="I842" s="19">
        <f>H842-G842</f>
        <v>1409520</v>
      </c>
      <c r="J842" s="507">
        <v>1</v>
      </c>
      <c r="K842" s="581"/>
      <c r="L842" s="21">
        <f t="shared" si="137"/>
        <v>1409520</v>
      </c>
      <c r="M842" s="21">
        <f t="shared" si="143"/>
        <v>1411190.2741564035</v>
      </c>
      <c r="N842" s="1064" t="s">
        <v>87</v>
      </c>
      <c r="O842" s="14"/>
      <c r="R842" s="18" t="str">
        <f t="shared" si="138"/>
        <v>11 kV Tatibazar feeder</v>
      </c>
      <c r="S842" s="2672">
        <f t="shared" si="139"/>
        <v>1411190.2741564035</v>
      </c>
      <c r="T842" s="2672">
        <v>1426877.2603673346</v>
      </c>
      <c r="U842" s="33">
        <f t="shared" si="140"/>
        <v>-15686.986210931093</v>
      </c>
      <c r="V842" s="1104">
        <f t="shared" si="141"/>
        <v>-1.0993928242218005</v>
      </c>
      <c r="W842" s="33" t="str">
        <f t="shared" si="142"/>
        <v>OK</v>
      </c>
    </row>
    <row r="843" spans="1:23" ht="18" customHeight="1" x14ac:dyDescent="0.3">
      <c r="A843" s="519">
        <v>5</v>
      </c>
      <c r="B843" s="98" t="s">
        <v>2438</v>
      </c>
      <c r="C843" s="72">
        <v>11</v>
      </c>
      <c r="D843" s="1097" t="s">
        <v>96</v>
      </c>
      <c r="E843" s="1720">
        <v>340180015747</v>
      </c>
      <c r="F843" s="3">
        <v>1</v>
      </c>
      <c r="G843" s="2220">
        <v>20644794</v>
      </c>
      <c r="H843" s="2220">
        <v>21388011</v>
      </c>
      <c r="I843" s="19">
        <f>H843-G843</f>
        <v>743217</v>
      </c>
      <c r="J843" s="507">
        <v>1</v>
      </c>
      <c r="K843" s="581"/>
      <c r="L843" s="21">
        <f t="shared" si="137"/>
        <v>743217</v>
      </c>
      <c r="M843" s="21">
        <f t="shared" si="143"/>
        <v>744097.70843102597</v>
      </c>
      <c r="N843" s="71" t="s">
        <v>96</v>
      </c>
      <c r="O843" s="14"/>
      <c r="R843" s="18" t="str">
        <f t="shared" si="138"/>
        <v>11 kV Bangsal Road Feeder</v>
      </c>
      <c r="S843" s="2672">
        <f t="shared" si="139"/>
        <v>744097.70843102597</v>
      </c>
      <c r="T843" s="2672">
        <v>751903.12591214362</v>
      </c>
      <c r="U843" s="33">
        <f t="shared" si="140"/>
        <v>-7805.417481117649</v>
      </c>
      <c r="V843" s="1104">
        <f t="shared" si="141"/>
        <v>-1.0380881807944067</v>
      </c>
      <c r="W843" s="33" t="str">
        <f t="shared" si="142"/>
        <v>OK</v>
      </c>
    </row>
    <row r="844" spans="1:23" ht="18" customHeight="1" x14ac:dyDescent="0.3">
      <c r="A844" s="519">
        <v>8</v>
      </c>
      <c r="B844" s="98" t="s">
        <v>2439</v>
      </c>
      <c r="C844" s="72">
        <v>11</v>
      </c>
      <c r="D844" s="1097" t="s">
        <v>96</v>
      </c>
      <c r="E844" s="1720">
        <v>340180012709</v>
      </c>
      <c r="F844" s="3">
        <v>1</v>
      </c>
      <c r="G844" s="2220">
        <v>46320451</v>
      </c>
      <c r="H844" s="2220">
        <v>47954741</v>
      </c>
      <c r="I844" s="19">
        <f t="shared" ref="I844:I850" si="144">H844-G844</f>
        <v>1634290</v>
      </c>
      <c r="J844" s="507">
        <v>1</v>
      </c>
      <c r="K844" s="581"/>
      <c r="L844" s="21">
        <f t="shared" si="137"/>
        <v>1634290</v>
      </c>
      <c r="M844" s="21">
        <f t="shared" si="143"/>
        <v>1636226.625483192</v>
      </c>
      <c r="N844" s="71" t="s">
        <v>96</v>
      </c>
      <c r="O844" s="14"/>
      <c r="R844" s="18" t="str">
        <f t="shared" si="138"/>
        <v>11 kV Hazi Osman Gani Feeder</v>
      </c>
      <c r="S844" s="2671">
        <f t="shared" si="139"/>
        <v>1636226.625483192</v>
      </c>
      <c r="T844" s="2671">
        <v>1167271.1295823178</v>
      </c>
      <c r="U844" s="33">
        <f t="shared" si="140"/>
        <v>468955.49590087426</v>
      </c>
      <c r="V844" s="1104">
        <f t="shared" si="141"/>
        <v>40.175370058940771</v>
      </c>
      <c r="W844" s="33" t="str">
        <f t="shared" si="142"/>
        <v>FAULT</v>
      </c>
    </row>
    <row r="845" spans="1:23" ht="18" customHeight="1" x14ac:dyDescent="0.3">
      <c r="A845" s="519">
        <v>9</v>
      </c>
      <c r="B845" s="98" t="s">
        <v>2440</v>
      </c>
      <c r="C845" s="72">
        <v>11</v>
      </c>
      <c r="D845" s="1097" t="s">
        <v>96</v>
      </c>
      <c r="E845" s="1720">
        <v>340180016889</v>
      </c>
      <c r="F845" s="3">
        <v>1</v>
      </c>
      <c r="G845" s="2220">
        <v>62248027</v>
      </c>
      <c r="H845" s="2220">
        <v>63452528</v>
      </c>
      <c r="I845" s="19">
        <f t="shared" si="144"/>
        <v>1204501</v>
      </c>
      <c r="J845" s="507">
        <v>1</v>
      </c>
      <c r="K845" s="581"/>
      <c r="L845" s="21">
        <f t="shared" si="137"/>
        <v>1204501</v>
      </c>
      <c r="M845" s="21">
        <f t="shared" si="143"/>
        <v>1205928.3276659162</v>
      </c>
      <c r="N845" s="71" t="s">
        <v>96</v>
      </c>
      <c r="O845" s="14"/>
      <c r="R845" s="18" t="str">
        <f t="shared" si="138"/>
        <v>11 kV French Road Feeder</v>
      </c>
      <c r="S845" s="2672">
        <f t="shared" si="139"/>
        <v>1205928.3276659162</v>
      </c>
      <c r="T845" s="2672">
        <v>1183358.8995290729</v>
      </c>
      <c r="U845" s="33">
        <f t="shared" si="140"/>
        <v>22569.428136843257</v>
      </c>
      <c r="V845" s="1104">
        <f t="shared" si="141"/>
        <v>1.9072344109487782</v>
      </c>
      <c r="W845" s="33" t="str">
        <f t="shared" si="142"/>
        <v>OK</v>
      </c>
    </row>
    <row r="846" spans="1:23" ht="18" customHeight="1" x14ac:dyDescent="0.3">
      <c r="A846" s="519">
        <v>10</v>
      </c>
      <c r="B846" s="98" t="s">
        <v>2441</v>
      </c>
      <c r="C846" s="72">
        <v>11</v>
      </c>
      <c r="D846" s="1097" t="s">
        <v>96</v>
      </c>
      <c r="E846" s="1720">
        <v>340180015534</v>
      </c>
      <c r="F846" s="3">
        <v>1</v>
      </c>
      <c r="G846" s="2220">
        <v>30418512</v>
      </c>
      <c r="H846" s="2220">
        <v>31524023</v>
      </c>
      <c r="I846" s="19">
        <f t="shared" si="144"/>
        <v>1105511</v>
      </c>
      <c r="J846" s="507">
        <v>1</v>
      </c>
      <c r="K846" s="581"/>
      <c r="L846" s="21">
        <f t="shared" si="137"/>
        <v>1105511</v>
      </c>
      <c r="M846" s="21">
        <f t="shared" si="143"/>
        <v>1106821.0250105851</v>
      </c>
      <c r="N846" s="71" t="s">
        <v>96</v>
      </c>
      <c r="O846" s="14"/>
      <c r="R846" s="18" t="str">
        <f t="shared" si="138"/>
        <v>11 kV North-South Road Feeder</v>
      </c>
      <c r="S846" s="2672">
        <f t="shared" si="139"/>
        <v>1106821.0250105851</v>
      </c>
      <c r="T846" s="2672">
        <v>1430551.6275773959</v>
      </c>
      <c r="U846" s="33">
        <f t="shared" si="140"/>
        <v>-323730.60256681079</v>
      </c>
      <c r="V846" s="1104">
        <f t="shared" si="141"/>
        <v>-22.629774160268557</v>
      </c>
      <c r="W846" s="33" t="str">
        <f t="shared" si="142"/>
        <v>OK</v>
      </c>
    </row>
    <row r="847" spans="1:23" ht="18" customHeight="1" x14ac:dyDescent="0.3">
      <c r="A847" s="519">
        <v>11</v>
      </c>
      <c r="B847" s="98" t="s">
        <v>2442</v>
      </c>
      <c r="C847" s="72">
        <v>11</v>
      </c>
      <c r="D847" s="1097" t="s">
        <v>96</v>
      </c>
      <c r="E847" s="1720">
        <v>340180025261</v>
      </c>
      <c r="F847" s="3">
        <v>1</v>
      </c>
      <c r="G847" s="2220">
        <v>62764098</v>
      </c>
      <c r="H847" s="2220">
        <v>64344617</v>
      </c>
      <c r="I847" s="19">
        <f t="shared" si="144"/>
        <v>1580519</v>
      </c>
      <c r="J847" s="507">
        <v>1</v>
      </c>
      <c r="K847" s="581"/>
      <c r="L847" s="21">
        <f t="shared" si="137"/>
        <v>1580519</v>
      </c>
      <c r="M847" s="21">
        <f t="shared" si="143"/>
        <v>1582391.9071168941</v>
      </c>
      <c r="N847" s="71" t="s">
        <v>96</v>
      </c>
      <c r="O847" s="14"/>
      <c r="R847" s="18" t="str">
        <f t="shared" si="138"/>
        <v>11 kV Nazirabazar Feeder</v>
      </c>
      <c r="S847" s="2673">
        <f t="shared" si="139"/>
        <v>1582391.9071168941</v>
      </c>
      <c r="T847" s="2673">
        <v>1508639.2032897733</v>
      </c>
      <c r="U847" s="33">
        <f t="shared" si="140"/>
        <v>73752.703827120829</v>
      </c>
      <c r="V847" s="1104">
        <f t="shared" si="141"/>
        <v>4.8886906601852838</v>
      </c>
      <c r="W847" s="33" t="str">
        <f t="shared" si="142"/>
        <v>OK</v>
      </c>
    </row>
    <row r="848" spans="1:23" ht="18" customHeight="1" x14ac:dyDescent="0.3">
      <c r="A848" s="519">
        <v>12</v>
      </c>
      <c r="B848" s="98" t="s">
        <v>2443</v>
      </c>
      <c r="C848" s="72">
        <v>11</v>
      </c>
      <c r="D848" s="1097" t="s">
        <v>91</v>
      </c>
      <c r="E848" s="1720">
        <v>340180025212</v>
      </c>
      <c r="F848" s="3">
        <v>1</v>
      </c>
      <c r="G848" s="2220">
        <v>50259494</v>
      </c>
      <c r="H848" s="2220">
        <v>51559395</v>
      </c>
      <c r="I848" s="19">
        <f t="shared" si="144"/>
        <v>1299901</v>
      </c>
      <c r="J848" s="507">
        <v>1</v>
      </c>
      <c r="K848" s="581"/>
      <c r="L848" s="21">
        <f t="shared" si="137"/>
        <v>1299901</v>
      </c>
      <c r="M848" s="21">
        <f t="shared" si="143"/>
        <v>1301441.3761891872</v>
      </c>
      <c r="N848" s="1064" t="s">
        <v>91</v>
      </c>
      <c r="O848" s="14"/>
      <c r="R848" s="18" t="str">
        <f t="shared" si="138"/>
        <v>11 kV Suritolla Feeder</v>
      </c>
      <c r="S848" s="2672">
        <f t="shared" si="139"/>
        <v>1301441.3761891872</v>
      </c>
      <c r="T848" s="2672">
        <v>1139549.3681252452</v>
      </c>
      <c r="U848" s="33">
        <f t="shared" si="140"/>
        <v>161892.00806394196</v>
      </c>
      <c r="V848" s="1104">
        <f t="shared" si="141"/>
        <v>14.20666910906038</v>
      </c>
      <c r="W848" s="33" t="str">
        <f t="shared" si="142"/>
        <v>OK</v>
      </c>
    </row>
    <row r="849" spans="1:23" ht="18" customHeight="1" x14ac:dyDescent="0.3">
      <c r="A849" s="519">
        <v>13</v>
      </c>
      <c r="B849" s="98" t="s">
        <v>274</v>
      </c>
      <c r="C849" s="72">
        <v>0.41499999999999998</v>
      </c>
      <c r="D849" s="946"/>
      <c r="E849" s="1720" t="s">
        <v>2444</v>
      </c>
      <c r="F849" s="3">
        <v>1</v>
      </c>
      <c r="G849" s="2220">
        <v>734.14</v>
      </c>
      <c r="H849" s="2220">
        <v>734.14</v>
      </c>
      <c r="I849" s="19">
        <f t="shared" si="144"/>
        <v>0</v>
      </c>
      <c r="J849" s="507">
        <v>100</v>
      </c>
      <c r="K849" s="581"/>
      <c r="L849" s="21"/>
      <c r="M849" s="21">
        <f t="shared" si="143"/>
        <v>0</v>
      </c>
      <c r="N849" s="71" t="s">
        <v>96</v>
      </c>
      <c r="O849" s="14"/>
      <c r="R849" s="18" t="str">
        <f t="shared" si="138"/>
        <v>AT-1</v>
      </c>
      <c r="S849" s="2672">
        <f t="shared" si="139"/>
        <v>0</v>
      </c>
      <c r="T849" s="2672">
        <v>0</v>
      </c>
      <c r="U849" s="33">
        <f t="shared" si="140"/>
        <v>0</v>
      </c>
      <c r="V849" s="1104" t="e">
        <f t="shared" si="141"/>
        <v>#DIV/0!</v>
      </c>
      <c r="W849" s="33" t="e">
        <f t="shared" si="142"/>
        <v>#DIV/0!</v>
      </c>
    </row>
    <row r="850" spans="1:23" ht="18" customHeight="1" x14ac:dyDescent="0.3">
      <c r="A850" s="519">
        <v>14</v>
      </c>
      <c r="B850" s="98" t="s">
        <v>275</v>
      </c>
      <c r="C850" s="72">
        <v>0.41499999999999998</v>
      </c>
      <c r="D850" s="947"/>
      <c r="E850" s="1720" t="s">
        <v>2445</v>
      </c>
      <c r="F850" s="3">
        <v>1</v>
      </c>
      <c r="G850" s="2220">
        <v>684.51</v>
      </c>
      <c r="H850" s="2220">
        <v>724.82</v>
      </c>
      <c r="I850" s="19">
        <f t="shared" si="144"/>
        <v>40.310000000000059</v>
      </c>
      <c r="J850" s="507">
        <v>100</v>
      </c>
      <c r="K850" s="581"/>
      <c r="L850" s="21">
        <v>7000</v>
      </c>
      <c r="M850" s="21">
        <f t="shared" si="143"/>
        <v>7008.2949650198825</v>
      </c>
      <c r="N850" s="71" t="s">
        <v>96</v>
      </c>
      <c r="O850" s="14"/>
      <c r="R850" s="18" t="str">
        <f t="shared" si="138"/>
        <v>AT-2</v>
      </c>
      <c r="S850" s="2672">
        <f t="shared" si="139"/>
        <v>7008.2949650198825</v>
      </c>
      <c r="T850" s="2672">
        <v>7021.7227601500645</v>
      </c>
      <c r="U850" s="33">
        <f t="shared" si="140"/>
        <v>-13.427795130181948</v>
      </c>
      <c r="V850" s="1104">
        <f t="shared" si="141"/>
        <v>-0.19123220310530997</v>
      </c>
      <c r="W850" s="33" t="str">
        <f t="shared" si="142"/>
        <v>OK</v>
      </c>
    </row>
    <row r="851" spans="1:23" ht="27.6" x14ac:dyDescent="0.3">
      <c r="A851" s="524"/>
      <c r="B851" s="94"/>
      <c r="C851" s="88"/>
      <c r="D851" s="88"/>
      <c r="E851" s="949"/>
      <c r="F851" s="659"/>
      <c r="G851" s="37"/>
      <c r="H851" s="37"/>
      <c r="I851" s="37"/>
      <c r="J851" s="52" t="s">
        <v>38</v>
      </c>
      <c r="K851" s="42">
        <f>M837</f>
        <v>9768408.8149384782</v>
      </c>
      <c r="L851" s="42">
        <f>SUM(L839:L850)</f>
        <v>9756847</v>
      </c>
      <c r="M851" s="42">
        <f>SUM(M839:M850)</f>
        <v>9768408.8149384782</v>
      </c>
      <c r="N851" s="82">
        <f>(M851-L851)/L851*100</f>
        <v>0.11849950028403819</v>
      </c>
      <c r="O851" s="28"/>
    </row>
    <row r="853" spans="1:23" ht="15.6" x14ac:dyDescent="0.3">
      <c r="A853" s="511"/>
      <c r="B853" s="523"/>
      <c r="C853" s="520"/>
      <c r="D853" s="596"/>
      <c r="F853" s="3107" t="s">
        <v>815</v>
      </c>
      <c r="G853" s="3108"/>
      <c r="H853" s="3109"/>
      <c r="I853" s="555" t="s">
        <v>14</v>
      </c>
      <c r="J853" s="511"/>
      <c r="L853" s="511"/>
      <c r="M853" s="511"/>
      <c r="N853" s="520"/>
      <c r="O853" s="511"/>
    </row>
    <row r="854" spans="1:23" ht="15.6" x14ac:dyDescent="0.3">
      <c r="A854" s="511"/>
      <c r="B854" s="523"/>
      <c r="C854" s="520"/>
      <c r="D854" s="596"/>
      <c r="F854" s="77" t="s">
        <v>96</v>
      </c>
      <c r="G854" s="3298" t="s">
        <v>4068</v>
      </c>
      <c r="H854" s="3298"/>
      <c r="I854" s="1643">
        <f>SUM(M839:M841,M843:M847,M849:M850)</f>
        <v>7055777.1645928863</v>
      </c>
      <c r="J854" s="511"/>
      <c r="L854" s="511"/>
      <c r="M854" s="511"/>
      <c r="N854" s="520"/>
      <c r="O854" s="511" t="s">
        <v>222</v>
      </c>
    </row>
    <row r="855" spans="1:23" ht="15.6" x14ac:dyDescent="0.3">
      <c r="A855" s="511"/>
      <c r="B855" s="523"/>
      <c r="C855" s="520"/>
      <c r="D855" s="596"/>
      <c r="F855" s="77" t="s">
        <v>87</v>
      </c>
      <c r="G855" s="3298" t="s">
        <v>4068</v>
      </c>
      <c r="H855" s="3298"/>
      <c r="I855" s="1643">
        <f>SUM(M842)</f>
        <v>1411190.2741564035</v>
      </c>
      <c r="J855" s="511"/>
      <c r="L855" s="511"/>
      <c r="M855" s="511"/>
      <c r="N855" s="520"/>
      <c r="O855" s="511"/>
    </row>
    <row r="856" spans="1:23" ht="15.6" x14ac:dyDescent="0.3">
      <c r="A856" s="511"/>
      <c r="B856" s="523"/>
      <c r="C856" s="520"/>
      <c r="D856" s="596"/>
      <c r="F856" s="77" t="s">
        <v>91</v>
      </c>
      <c r="G856" s="3298" t="s">
        <v>4068</v>
      </c>
      <c r="H856" s="3298"/>
      <c r="I856" s="1643">
        <f>M848</f>
        <v>1301441.3761891872</v>
      </c>
      <c r="J856" s="511"/>
      <c r="L856" s="511"/>
      <c r="M856" s="511"/>
      <c r="N856" s="520"/>
      <c r="O856" s="511"/>
    </row>
    <row r="857" spans="1:23" ht="15.6" x14ac:dyDescent="0.3">
      <c r="A857" s="511"/>
      <c r="B857" s="523"/>
      <c r="C857" s="520"/>
      <c r="D857" s="596"/>
      <c r="E857" s="1727"/>
      <c r="F857" s="77"/>
      <c r="G857" s="3298"/>
      <c r="H857" s="3298"/>
      <c r="I857" s="530"/>
      <c r="J857" s="511"/>
      <c r="L857" s="511"/>
      <c r="M857" s="511"/>
      <c r="N857" s="520"/>
      <c r="O857" s="511"/>
    </row>
    <row r="858" spans="1:23" ht="15.6" x14ac:dyDescent="0.3">
      <c r="F858" s="2728"/>
      <c r="G858" s="3298"/>
      <c r="H858" s="3298"/>
      <c r="I858" s="530"/>
      <c r="J858" s="511"/>
    </row>
    <row r="859" spans="1:23" ht="15.6" x14ac:dyDescent="0.3">
      <c r="F859" s="3175" t="s">
        <v>199</v>
      </c>
      <c r="G859" s="3176"/>
      <c r="H859" s="3177"/>
      <c r="I859" s="540">
        <f>SUM(I854:I858)</f>
        <v>9768408.8149384763</v>
      </c>
      <c r="J859" s="42">
        <f>I859-M851</f>
        <v>0</v>
      </c>
    </row>
    <row r="860" spans="1:23" x14ac:dyDescent="0.3">
      <c r="F860" s="528"/>
      <c r="G860" s="2214"/>
      <c r="H860" s="2214"/>
      <c r="I860" s="511"/>
      <c r="J860" s="511"/>
    </row>
    <row r="865" spans="1:23" x14ac:dyDescent="0.3">
      <c r="A865" s="511"/>
      <c r="B865" s="523"/>
      <c r="C865" s="520"/>
      <c r="D865" s="596"/>
      <c r="E865" s="1727"/>
      <c r="F865" s="528"/>
      <c r="G865" s="2214"/>
      <c r="H865" s="2214"/>
      <c r="I865" s="511"/>
      <c r="J865" s="511"/>
      <c r="K865" s="580"/>
      <c r="L865" s="511"/>
      <c r="M865" s="511"/>
      <c r="N865" s="520"/>
      <c r="O865" s="511"/>
    </row>
    <row r="866" spans="1:23" x14ac:dyDescent="0.3">
      <c r="A866" s="511"/>
      <c r="B866" s="523"/>
      <c r="C866" s="520"/>
      <c r="D866" s="596"/>
      <c r="E866" s="1727"/>
      <c r="F866" s="528"/>
      <c r="G866" s="2214"/>
      <c r="H866" s="2214"/>
      <c r="I866" s="511"/>
      <c r="J866" s="511"/>
      <c r="K866" s="580"/>
      <c r="L866" s="511"/>
      <c r="M866" s="511"/>
      <c r="N866" s="520"/>
      <c r="O866" s="511"/>
    </row>
    <row r="867" spans="1:23" ht="24.6" x14ac:dyDescent="0.3">
      <c r="A867" s="45"/>
      <c r="B867" s="3128"/>
      <c r="C867" s="3128"/>
      <c r="D867" s="3128"/>
      <c r="E867" s="3128"/>
      <c r="F867" s="3128"/>
      <c r="G867" s="3128"/>
      <c r="H867" s="3128"/>
      <c r="I867" s="3128"/>
      <c r="J867" s="3128"/>
      <c r="K867" s="3128"/>
      <c r="L867" s="3128"/>
      <c r="M867" s="3128"/>
      <c r="N867" s="74"/>
      <c r="O867" s="27"/>
    </row>
    <row r="868" spans="1:23" x14ac:dyDescent="0.3">
      <c r="A868" s="511"/>
      <c r="B868" s="523"/>
      <c r="C868" s="520"/>
      <c r="D868" s="596"/>
      <c r="E868" s="1727"/>
      <c r="F868" s="528"/>
      <c r="G868" s="2214"/>
      <c r="H868" s="2214"/>
      <c r="I868" s="511"/>
      <c r="J868" s="511"/>
      <c r="K868" s="580"/>
      <c r="L868" s="511"/>
      <c r="M868" s="511"/>
      <c r="N868" s="520"/>
      <c r="O868" s="511"/>
    </row>
    <row r="869" spans="1:23" x14ac:dyDescent="0.3">
      <c r="A869" s="511"/>
      <c r="B869" s="523"/>
      <c r="C869" s="520"/>
      <c r="D869" s="596"/>
      <c r="E869" s="1727"/>
      <c r="F869" s="528"/>
      <c r="G869" s="2214"/>
      <c r="H869" s="2214"/>
      <c r="I869" s="511"/>
      <c r="J869" s="511"/>
      <c r="K869" s="580"/>
      <c r="L869" s="511"/>
      <c r="M869" s="511"/>
      <c r="N869" s="520"/>
      <c r="O869" s="511"/>
    </row>
    <row r="870" spans="1:23" ht="28.8" x14ac:dyDescent="0.3">
      <c r="A870" s="3086" t="s">
        <v>1027</v>
      </c>
      <c r="B870" s="3086"/>
      <c r="C870" s="3086"/>
      <c r="D870" s="3086"/>
      <c r="E870" s="3086"/>
      <c r="F870" s="3086"/>
      <c r="G870" s="3086"/>
      <c r="H870" s="3086"/>
      <c r="I870" s="3086"/>
      <c r="J870" s="3086"/>
      <c r="K870" s="3086"/>
      <c r="L870" s="3086"/>
      <c r="M870" s="3086"/>
      <c r="N870" s="3086"/>
      <c r="O870" s="629" t="str">
        <f>O6</f>
        <v>Month August-2023</v>
      </c>
      <c r="R870" s="2083" t="s">
        <v>4084</v>
      </c>
      <c r="S870" s="2674" t="str">
        <f>O870</f>
        <v>Month August-2023</v>
      </c>
      <c r="T870" s="2674" t="s">
        <v>5037</v>
      </c>
      <c r="U870" s="1103" t="s">
        <v>15</v>
      </c>
      <c r="V870" s="1103" t="s">
        <v>4085</v>
      </c>
      <c r="W870" s="1103" t="s">
        <v>17</v>
      </c>
    </row>
    <row r="871" spans="1:23" ht="15.6" x14ac:dyDescent="0.3">
      <c r="A871" s="3087" t="s">
        <v>0</v>
      </c>
      <c r="B871" s="3089" t="s">
        <v>1</v>
      </c>
      <c r="C871" s="3091" t="s">
        <v>2</v>
      </c>
      <c r="D871" s="3092"/>
      <c r="E871" s="3093"/>
      <c r="F871" s="3223" t="s">
        <v>3</v>
      </c>
      <c r="G871" s="3091" t="s">
        <v>4</v>
      </c>
      <c r="H871" s="3093"/>
      <c r="I871" s="3068"/>
      <c r="J871" s="3096" t="s">
        <v>5</v>
      </c>
      <c r="K871" s="3091" t="s">
        <v>6</v>
      </c>
      <c r="L871" s="3093"/>
      <c r="M871" s="95" t="s">
        <v>805</v>
      </c>
      <c r="N871" s="96"/>
      <c r="O871" s="3067" t="s">
        <v>7</v>
      </c>
      <c r="S871" s="2674"/>
      <c r="T871" s="2674"/>
    </row>
    <row r="872" spans="1:23" ht="46.8" x14ac:dyDescent="0.3">
      <c r="A872" s="3088"/>
      <c r="B872" s="3090"/>
      <c r="C872" s="3084" t="s">
        <v>824</v>
      </c>
      <c r="D872" s="3085"/>
      <c r="E872" s="1728" t="s">
        <v>9</v>
      </c>
      <c r="F872" s="3224"/>
      <c r="G872" s="2218" t="str">
        <f>'NORTH-1'!G8</f>
        <v>Reading at 00.00hr 
01.08.2023</v>
      </c>
      <c r="H872" s="2218" t="str">
        <f>'NORTH-1'!H8</f>
        <v>Reading at 00.00hr 
01.09.2023</v>
      </c>
      <c r="I872" s="1" t="s">
        <v>10</v>
      </c>
      <c r="J872" s="3088"/>
      <c r="K872" s="1" t="s">
        <v>11</v>
      </c>
      <c r="L872" s="1" t="s">
        <v>12</v>
      </c>
      <c r="M872" s="508" t="s">
        <v>30</v>
      </c>
      <c r="N872" s="75" t="s">
        <v>41</v>
      </c>
      <c r="O872" s="3068"/>
      <c r="S872" s="2674">
        <v>15283200.000000071</v>
      </c>
      <c r="T872" s="2674">
        <v>15283200.000000071</v>
      </c>
      <c r="U872" s="33">
        <f>S872-T872</f>
        <v>0</v>
      </c>
      <c r="V872" s="1104">
        <f>U872/T872*100</f>
        <v>0</v>
      </c>
      <c r="W872" s="33" t="str">
        <f>IF(V872&gt;40,"FAULT",IF(V872&lt;-40,"CHECK","OK"))</f>
        <v>OK</v>
      </c>
    </row>
    <row r="873" spans="1:23" ht="15.6" x14ac:dyDescent="0.3">
      <c r="A873" s="594">
        <v>1</v>
      </c>
      <c r="B873" s="551">
        <v>2</v>
      </c>
      <c r="C873" s="551">
        <v>3</v>
      </c>
      <c r="D873" s="551">
        <v>4</v>
      </c>
      <c r="E873" s="551">
        <v>5</v>
      </c>
      <c r="F873" s="2727">
        <v>6</v>
      </c>
      <c r="G873" s="2618">
        <f>'PDB Bill AMR'!$H$5</f>
        <v>8</v>
      </c>
      <c r="H873" s="2618">
        <f>'PDB Bill AMR'!$H$5</f>
        <v>8</v>
      </c>
      <c r="I873" s="594" t="s">
        <v>2021</v>
      </c>
      <c r="J873" s="594">
        <v>10</v>
      </c>
      <c r="K873" s="2623" t="s">
        <v>2022</v>
      </c>
      <c r="L873" s="2623" t="s">
        <v>5041</v>
      </c>
      <c r="M873" s="594">
        <v>13</v>
      </c>
      <c r="N873" s="594">
        <v>14</v>
      </c>
      <c r="O873" s="594">
        <v>15</v>
      </c>
      <c r="S873" s="2674"/>
      <c r="T873" s="2674"/>
    </row>
    <row r="874" spans="1:23" ht="15.6" x14ac:dyDescent="0.3">
      <c r="A874" s="10"/>
      <c r="B874" s="513" t="s">
        <v>4017</v>
      </c>
      <c r="C874" s="514"/>
      <c r="D874" s="514"/>
      <c r="E874" s="1729"/>
      <c r="F874" s="654"/>
      <c r="G874" s="2211"/>
      <c r="H874" s="2211"/>
      <c r="I874" s="514"/>
      <c r="J874" s="514"/>
      <c r="K874" s="573"/>
      <c r="L874" s="514"/>
      <c r="M874" s="515"/>
      <c r="N874" s="516"/>
      <c r="O874" s="7"/>
      <c r="S874" s="2674"/>
      <c r="T874" s="2674"/>
    </row>
    <row r="875" spans="1:23" ht="15.6" x14ac:dyDescent="0.3">
      <c r="A875" s="519">
        <v>1</v>
      </c>
      <c r="B875" s="98" t="s">
        <v>2446</v>
      </c>
      <c r="C875" s="51">
        <v>132</v>
      </c>
      <c r="D875" s="3072" t="s">
        <v>290</v>
      </c>
      <c r="E875" s="3416" t="s">
        <v>2447</v>
      </c>
      <c r="F875" s="3">
        <v>1</v>
      </c>
      <c r="G875" s="4">
        <v>747732</v>
      </c>
      <c r="H875" s="4">
        <v>781080</v>
      </c>
      <c r="I875" s="4">
        <f>H875-G875</f>
        <v>33348</v>
      </c>
      <c r="J875" s="507">
        <f>J397</f>
        <v>1000</v>
      </c>
      <c r="K875" s="574">
        <f>F875*I875*J875</f>
        <v>33348000</v>
      </c>
      <c r="L875" s="6"/>
      <c r="M875" s="6"/>
      <c r="N875" s="76"/>
      <c r="O875" s="507" t="s">
        <v>2448</v>
      </c>
      <c r="S875" s="2674"/>
      <c r="T875" s="2674"/>
    </row>
    <row r="876" spans="1:23" ht="15.6" x14ac:dyDescent="0.3">
      <c r="A876" s="519">
        <v>2</v>
      </c>
      <c r="B876" s="98" t="s">
        <v>2449</v>
      </c>
      <c r="C876" s="51">
        <v>132</v>
      </c>
      <c r="D876" s="3127" t="s">
        <v>290</v>
      </c>
      <c r="E876" s="3417" t="s">
        <v>2450</v>
      </c>
      <c r="F876" s="3">
        <v>1</v>
      </c>
      <c r="G876" s="4">
        <v>560011</v>
      </c>
      <c r="H876" s="4">
        <v>585377</v>
      </c>
      <c r="I876" s="4">
        <f>H876-G876</f>
        <v>25366</v>
      </c>
      <c r="J876" s="507">
        <f>J397</f>
        <v>1000</v>
      </c>
      <c r="K876" s="574">
        <f>F876*I876*J876</f>
        <v>25366000</v>
      </c>
      <c r="L876" s="15"/>
      <c r="M876" s="15"/>
      <c r="N876" s="77"/>
      <c r="O876" s="507">
        <f>(K877-K890)/K877*100</f>
        <v>100</v>
      </c>
      <c r="S876" s="2674"/>
      <c r="T876" s="2674"/>
    </row>
    <row r="877" spans="1:23" ht="15.6" x14ac:dyDescent="0.3">
      <c r="A877" s="519"/>
      <c r="B877" s="93"/>
      <c r="C877" s="87"/>
      <c r="D877" s="87"/>
      <c r="E877" s="948"/>
      <c r="F877" s="655"/>
      <c r="G877" s="36">
        <v>0</v>
      </c>
      <c r="H877" s="36">
        <v>0</v>
      </c>
      <c r="I877" s="3157" t="s">
        <v>221</v>
      </c>
      <c r="J877" s="3158"/>
      <c r="K877" s="576">
        <f>SUM(K875:K876)</f>
        <v>58714000</v>
      </c>
      <c r="L877" s="92">
        <f>SUM(L875:L876)</f>
        <v>0</v>
      </c>
      <c r="M877" s="17"/>
      <c r="N877" s="79"/>
      <c r="O877" s="507"/>
      <c r="S877" s="2674"/>
      <c r="T877" s="2674"/>
    </row>
    <row r="878" spans="1:23" ht="15.6" x14ac:dyDescent="0.3">
      <c r="A878" s="519"/>
      <c r="B878" s="93"/>
      <c r="C878" s="87"/>
      <c r="D878" s="87"/>
      <c r="E878" s="948"/>
      <c r="F878" s="655"/>
      <c r="G878" s="36">
        <v>0</v>
      </c>
      <c r="H878" s="36">
        <v>0</v>
      </c>
      <c r="I878" s="545"/>
      <c r="J878" s="545" t="s">
        <v>28</v>
      </c>
      <c r="K878" s="577">
        <f>K877-L877</f>
        <v>58714000</v>
      </c>
      <c r="L878" s="39"/>
      <c r="M878" s="40"/>
      <c r="N878" s="520"/>
      <c r="O878" s="507"/>
      <c r="S878" s="2674"/>
      <c r="T878" s="2674"/>
    </row>
    <row r="879" spans="1:23" ht="15.6" x14ac:dyDescent="0.3">
      <c r="A879" s="519"/>
      <c r="B879" s="513" t="s">
        <v>4028</v>
      </c>
      <c r="C879" s="514"/>
      <c r="D879" s="514"/>
      <c r="E879" s="1731"/>
      <c r="F879" s="654"/>
      <c r="G879" s="2211">
        <v>0</v>
      </c>
      <c r="H879" s="2211">
        <v>0</v>
      </c>
      <c r="I879" s="514"/>
      <c r="J879" s="514"/>
      <c r="K879" s="573"/>
      <c r="L879" s="514"/>
      <c r="M879" s="515"/>
      <c r="N879" s="516"/>
      <c r="O879" s="507"/>
    </row>
    <row r="880" spans="1:23" ht="15.6" x14ac:dyDescent="0.3">
      <c r="A880" s="519">
        <v>3</v>
      </c>
      <c r="B880" s="98" t="s">
        <v>2451</v>
      </c>
      <c r="C880" s="51">
        <v>132</v>
      </c>
      <c r="D880" s="934" t="s">
        <v>1294</v>
      </c>
      <c r="E880" s="3416">
        <v>41812909505</v>
      </c>
      <c r="F880" s="3">
        <v>1</v>
      </c>
      <c r="G880" s="4">
        <v>623.34</v>
      </c>
      <c r="H880" s="4">
        <v>651.15</v>
      </c>
      <c r="I880" s="4">
        <f>H880-G880</f>
        <v>27.809999999999945</v>
      </c>
      <c r="J880" s="507">
        <v>1200000</v>
      </c>
      <c r="K880" s="574">
        <f>F880*I880*J880</f>
        <v>33371999.999999933</v>
      </c>
      <c r="L880" s="15"/>
      <c r="M880" s="15"/>
      <c r="N880" s="77"/>
      <c r="O880" s="507"/>
    </row>
    <row r="881" spans="1:20" ht="15.6" x14ac:dyDescent="0.3">
      <c r="A881" s="519"/>
      <c r="B881" s="98"/>
      <c r="C881" s="51">
        <v>132</v>
      </c>
      <c r="D881" s="935" t="s">
        <v>1295</v>
      </c>
      <c r="E881" s="3417">
        <v>41812909603</v>
      </c>
      <c r="F881" s="3">
        <v>1</v>
      </c>
      <c r="G881" s="4">
        <v>623.32000000000005</v>
      </c>
      <c r="H881" s="4">
        <v>651.12</v>
      </c>
      <c r="I881" s="4">
        <f>H881-G881</f>
        <v>27.799999999999955</v>
      </c>
      <c r="J881" s="507">
        <v>1200000</v>
      </c>
      <c r="K881" s="574">
        <f>F881*I881*J881</f>
        <v>33359999.999999944</v>
      </c>
      <c r="L881" s="15"/>
      <c r="M881" s="15"/>
      <c r="N881" s="77"/>
      <c r="O881" s="507" t="s">
        <v>2452</v>
      </c>
    </row>
    <row r="882" spans="1:20" ht="15.6" x14ac:dyDescent="0.3">
      <c r="A882" s="519">
        <v>6</v>
      </c>
      <c r="B882" s="98" t="s">
        <v>2453</v>
      </c>
      <c r="C882" s="51">
        <v>132</v>
      </c>
      <c r="D882" s="935" t="s">
        <v>1294</v>
      </c>
      <c r="E882" s="3416">
        <v>41812909540</v>
      </c>
      <c r="F882" s="3">
        <v>1</v>
      </c>
      <c r="G882" s="4">
        <v>465.71</v>
      </c>
      <c r="H882" s="4">
        <v>486.81</v>
      </c>
      <c r="I882" s="4">
        <f>H882-G882</f>
        <v>21.100000000000023</v>
      </c>
      <c r="J882" s="507">
        <v>1200000</v>
      </c>
      <c r="K882" s="574">
        <f>F882*I882*J882</f>
        <v>25320000.000000026</v>
      </c>
      <c r="L882" s="15"/>
      <c r="M882" s="15"/>
      <c r="N882" s="77"/>
      <c r="O882" s="507"/>
      <c r="S882" s="2671"/>
      <c r="T882" s="2671"/>
    </row>
    <row r="883" spans="1:20" ht="15.6" x14ac:dyDescent="0.3">
      <c r="A883" s="519"/>
      <c r="B883" s="98"/>
      <c r="C883" s="51">
        <v>132</v>
      </c>
      <c r="D883" s="936" t="s">
        <v>1295</v>
      </c>
      <c r="E883" s="3417">
        <v>41812909587</v>
      </c>
      <c r="F883" s="3">
        <v>1</v>
      </c>
      <c r="G883" s="4">
        <v>465.72</v>
      </c>
      <c r="H883" s="4">
        <v>486.83</v>
      </c>
      <c r="I883" s="4">
        <f>H883-G883</f>
        <v>21.109999999999957</v>
      </c>
      <c r="J883" s="507">
        <v>1200000</v>
      </c>
      <c r="K883" s="575">
        <f>F883*I883*J883</f>
        <v>25331999.999999948</v>
      </c>
      <c r="L883" s="16"/>
      <c r="M883" s="16"/>
      <c r="N883" s="78"/>
      <c r="O883" s="507" t="s">
        <v>2454</v>
      </c>
    </row>
    <row r="884" spans="1:20" ht="15.6" x14ac:dyDescent="0.3">
      <c r="A884" s="519"/>
      <c r="B884" s="93"/>
      <c r="C884" s="87"/>
      <c r="D884" s="87"/>
      <c r="E884" s="948"/>
      <c r="F884" s="655"/>
      <c r="G884" s="36">
        <v>0</v>
      </c>
      <c r="H884" s="36">
        <v>0</v>
      </c>
      <c r="I884" s="3157" t="s">
        <v>272</v>
      </c>
      <c r="J884" s="3158"/>
      <c r="K884" s="576">
        <f>K880+K882</f>
        <v>58691999.999999955</v>
      </c>
      <c r="L884" s="92">
        <f>SUM(L880:L883)</f>
        <v>0</v>
      </c>
      <c r="M884" s="17"/>
      <c r="N884" s="79"/>
      <c r="O884" s="521"/>
    </row>
    <row r="885" spans="1:20" ht="15.6" x14ac:dyDescent="0.3">
      <c r="A885" s="519"/>
      <c r="B885" s="93"/>
      <c r="C885" s="87"/>
      <c r="D885" s="87"/>
      <c r="E885" s="948"/>
      <c r="F885" s="655"/>
      <c r="G885" s="36">
        <v>0</v>
      </c>
      <c r="H885" s="36">
        <v>0</v>
      </c>
      <c r="I885" s="3157" t="s">
        <v>28</v>
      </c>
      <c r="J885" s="3158"/>
      <c r="K885" s="577">
        <f>K884-L884</f>
        <v>58691999.999999955</v>
      </c>
      <c r="L885" s="39"/>
      <c r="M885" s="41"/>
      <c r="N885" s="522"/>
      <c r="O885" s="521"/>
      <c r="S885" s="2673"/>
      <c r="T885" s="2673"/>
    </row>
    <row r="886" spans="1:20" ht="15.6" x14ac:dyDescent="0.3">
      <c r="A886" s="10"/>
      <c r="B886" s="532" t="s">
        <v>4029</v>
      </c>
      <c r="C886" s="533"/>
      <c r="D886" s="533"/>
      <c r="E886" s="1732"/>
      <c r="F886" s="656"/>
      <c r="G886" s="2216">
        <v>0</v>
      </c>
      <c r="H886" s="2216">
        <v>0</v>
      </c>
      <c r="I886" s="533"/>
      <c r="J886" s="533"/>
      <c r="K886" s="578"/>
      <c r="L886" s="533"/>
      <c r="M886" s="536"/>
      <c r="N886" s="534"/>
      <c r="O886" s="7"/>
    </row>
    <row r="887" spans="1:20" ht="15.6" x14ac:dyDescent="0.3">
      <c r="A887" s="519"/>
      <c r="B887" s="98" t="s">
        <v>796</v>
      </c>
      <c r="C887" s="51">
        <v>132</v>
      </c>
      <c r="D887" s="3132" t="s">
        <v>800</v>
      </c>
      <c r="E887" s="1730"/>
      <c r="F887" s="3"/>
      <c r="G887" s="4">
        <v>0</v>
      </c>
      <c r="H887" s="4">
        <v>0</v>
      </c>
      <c r="I887" s="4"/>
      <c r="J887" s="507"/>
      <c r="K887" s="574"/>
      <c r="L887" s="15">
        <f>J887*I887*F887</f>
        <v>0</v>
      </c>
      <c r="M887" s="6"/>
      <c r="N887" s="76"/>
      <c r="O887" s="507"/>
    </row>
    <row r="888" spans="1:20" ht="15.6" x14ac:dyDescent="0.3">
      <c r="A888" s="519"/>
      <c r="B888" s="98" t="s">
        <v>795</v>
      </c>
      <c r="C888" s="51">
        <v>132</v>
      </c>
      <c r="D888" s="3133"/>
      <c r="E888" s="1730"/>
      <c r="F888" s="3"/>
      <c r="G888" s="4">
        <v>0</v>
      </c>
      <c r="H888" s="4">
        <v>0</v>
      </c>
      <c r="I888" s="4"/>
      <c r="J888" s="507"/>
      <c r="K888" s="574"/>
      <c r="L888" s="15">
        <f>J888*I888*F888</f>
        <v>0</v>
      </c>
      <c r="M888" s="15"/>
      <c r="N888" s="77"/>
      <c r="O888" s="507"/>
    </row>
    <row r="889" spans="1:20" ht="15.6" x14ac:dyDescent="0.3">
      <c r="A889" s="519"/>
      <c r="B889" s="93"/>
      <c r="C889" s="87"/>
      <c r="D889" s="87"/>
      <c r="E889" s="948"/>
      <c r="F889" s="655"/>
      <c r="G889" s="36">
        <v>0</v>
      </c>
      <c r="H889" s="36">
        <v>0</v>
      </c>
      <c r="I889" s="36"/>
      <c r="J889" s="93" t="s">
        <v>262</v>
      </c>
      <c r="K889" s="577"/>
      <c r="L889" s="54">
        <f>SUM(L887:L888)</f>
        <v>0</v>
      </c>
      <c r="M889" s="521"/>
      <c r="N889" s="522"/>
      <c r="O889" s="507"/>
    </row>
    <row r="890" spans="1:20" ht="15.6" x14ac:dyDescent="0.3">
      <c r="A890" s="10"/>
      <c r="B890" s="532" t="s">
        <v>4030</v>
      </c>
      <c r="C890" s="533"/>
      <c r="D890" s="533"/>
      <c r="E890" s="1732"/>
      <c r="F890" s="656"/>
      <c r="G890" s="2216">
        <v>0</v>
      </c>
      <c r="H890" s="2216">
        <v>0</v>
      </c>
      <c r="I890" s="533"/>
      <c r="J890" s="533"/>
      <c r="K890" s="578"/>
      <c r="L890" s="533"/>
      <c r="M890" s="536"/>
      <c r="N890" s="534"/>
      <c r="O890" s="7"/>
    </row>
    <row r="891" spans="1:20" ht="15.6" x14ac:dyDescent="0.3">
      <c r="A891" s="519">
        <v>4</v>
      </c>
      <c r="B891" s="98" t="s">
        <v>2455</v>
      </c>
      <c r="C891" s="51">
        <v>132</v>
      </c>
      <c r="D891" s="934" t="s">
        <v>1294</v>
      </c>
      <c r="E891" s="3416">
        <v>41812909542</v>
      </c>
      <c r="F891" s="3">
        <v>1</v>
      </c>
      <c r="G891" s="4">
        <v>623.76</v>
      </c>
      <c r="H891" s="4">
        <v>651.72</v>
      </c>
      <c r="I891" s="4">
        <f>H891-G891</f>
        <v>27.960000000000036</v>
      </c>
      <c r="J891" s="507">
        <v>1200000</v>
      </c>
      <c r="K891" s="574"/>
      <c r="L891" s="15">
        <f>F891*I891*J891</f>
        <v>33552000.000000045</v>
      </c>
      <c r="M891" s="15"/>
      <c r="N891" s="77"/>
      <c r="O891" s="507" t="e">
        <f>(K888-L901)/K888*100</f>
        <v>#DIV/0!</v>
      </c>
    </row>
    <row r="892" spans="1:20" ht="15.6" x14ac:dyDescent="0.3">
      <c r="A892" s="519"/>
      <c r="B892" s="98"/>
      <c r="C892" s="51">
        <v>132</v>
      </c>
      <c r="D892" s="935" t="s">
        <v>1295</v>
      </c>
      <c r="E892" s="3417">
        <v>41812909589</v>
      </c>
      <c r="F892" s="3">
        <v>1</v>
      </c>
      <c r="G892" s="4">
        <v>624.12</v>
      </c>
      <c r="H892" s="4">
        <v>652.1</v>
      </c>
      <c r="I892" s="4">
        <f>H892-G892</f>
        <v>27.980000000000018</v>
      </c>
      <c r="J892" s="507">
        <v>1200000</v>
      </c>
      <c r="K892" s="574"/>
      <c r="L892" s="15">
        <f>F892*I892*J892</f>
        <v>33576000.000000022</v>
      </c>
      <c r="M892" s="15"/>
      <c r="N892" s="77"/>
      <c r="O892" s="507"/>
    </row>
    <row r="893" spans="1:20" ht="15.6" x14ac:dyDescent="0.3">
      <c r="A893" s="519">
        <v>7</v>
      </c>
      <c r="B893" s="98" t="s">
        <v>2456</v>
      </c>
      <c r="C893" s="51">
        <v>132</v>
      </c>
      <c r="D893" s="935" t="s">
        <v>1294</v>
      </c>
      <c r="E893" s="3416">
        <v>41812909501</v>
      </c>
      <c r="F893" s="3">
        <v>1</v>
      </c>
      <c r="G893" s="4">
        <v>465.48</v>
      </c>
      <c r="H893" s="4">
        <v>486.43</v>
      </c>
      <c r="I893" s="4">
        <f>H893-G893</f>
        <v>20.949999999999989</v>
      </c>
      <c r="J893" s="507">
        <v>1200000</v>
      </c>
      <c r="K893" s="574"/>
      <c r="L893" s="15">
        <f>F893*I893*J893</f>
        <v>25139999.999999985</v>
      </c>
      <c r="M893" s="15"/>
      <c r="N893" s="77"/>
      <c r="O893" s="507">
        <f>(K884-L940)/K884*100</f>
        <v>100</v>
      </c>
    </row>
    <row r="894" spans="1:20" ht="15.6" x14ac:dyDescent="0.3">
      <c r="A894" s="519"/>
      <c r="B894" s="98"/>
      <c r="C894" s="51">
        <v>132</v>
      </c>
      <c r="D894" s="936" t="s">
        <v>1295</v>
      </c>
      <c r="E894" s="3417">
        <v>41812909606</v>
      </c>
      <c r="F894" s="3">
        <v>1</v>
      </c>
      <c r="G894" s="4">
        <v>465.42</v>
      </c>
      <c r="H894" s="4">
        <v>486.37</v>
      </c>
      <c r="I894" s="4">
        <f>H894-G894</f>
        <v>20.949999999999989</v>
      </c>
      <c r="J894" s="507">
        <v>1200000</v>
      </c>
      <c r="K894" s="575"/>
      <c r="L894" s="16">
        <f>F894*I894*J894</f>
        <v>25139999.999999985</v>
      </c>
      <c r="M894" s="16"/>
      <c r="N894" s="78"/>
      <c r="O894" s="507"/>
    </row>
    <row r="895" spans="1:20" ht="15.6" x14ac:dyDescent="0.3">
      <c r="A895" s="519"/>
      <c r="B895" s="93"/>
      <c r="C895" s="87"/>
      <c r="D895" s="87"/>
      <c r="E895" s="951"/>
      <c r="F895" s="657"/>
      <c r="G895" s="64"/>
      <c r="H895" s="64"/>
      <c r="I895" s="64"/>
      <c r="J895" s="93" t="s">
        <v>27</v>
      </c>
      <c r="K895" s="579"/>
      <c r="L895" s="577">
        <f>L893+L891</f>
        <v>58692000.00000003</v>
      </c>
      <c r="M895" s="54"/>
      <c r="N895" s="76"/>
      <c r="O895" s="507"/>
    </row>
    <row r="896" spans="1:20" ht="15" thickBot="1" x14ac:dyDescent="0.35">
      <c r="A896" s="511"/>
      <c r="B896" s="523"/>
      <c r="C896" s="520"/>
      <c r="D896" s="596"/>
      <c r="K896" s="580"/>
      <c r="L896" s="511"/>
      <c r="M896" s="511"/>
      <c r="N896" s="520"/>
      <c r="O896" s="511"/>
    </row>
    <row r="897" spans="1:23" s="511" customFormat="1" x14ac:dyDescent="0.3">
      <c r="B897" s="3099" t="s">
        <v>807</v>
      </c>
      <c r="C897" s="3100"/>
      <c r="D897" s="561" t="s">
        <v>14</v>
      </c>
      <c r="E897" s="1642"/>
      <c r="F897" s="3101" t="s">
        <v>4014</v>
      </c>
      <c r="G897" s="3102"/>
      <c r="H897" s="3103"/>
      <c r="I897" s="561" t="s">
        <v>14</v>
      </c>
      <c r="K897" s="3105" t="s">
        <v>809</v>
      </c>
      <c r="L897" s="3106"/>
      <c r="M897" s="562" t="s">
        <v>14</v>
      </c>
      <c r="N897" s="520"/>
      <c r="R897" s="521"/>
      <c r="S897" s="2672"/>
      <c r="T897" s="2672"/>
    </row>
    <row r="898" spans="1:23" s="511" customFormat="1" x14ac:dyDescent="0.3">
      <c r="B898" s="3112" t="str">
        <f>B874</f>
        <v>132 KV SIDE (SENDING)</v>
      </c>
      <c r="C898" s="3113"/>
      <c r="D898" s="567">
        <f>K878</f>
        <v>58714000</v>
      </c>
      <c r="E898" s="1642"/>
      <c r="F898" s="3114" t="s">
        <v>810</v>
      </c>
      <c r="G898" s="3115"/>
      <c r="H898" s="3116"/>
      <c r="I898" s="567">
        <f>L889</f>
        <v>0</v>
      </c>
      <c r="K898" s="3167" t="s">
        <v>4014</v>
      </c>
      <c r="L898" s="3168"/>
      <c r="M898" s="565">
        <f>I899</f>
        <v>58714000</v>
      </c>
      <c r="N898" s="520"/>
      <c r="R898" s="521"/>
      <c r="S898" s="2672"/>
      <c r="T898" s="2672"/>
    </row>
    <row r="899" spans="1:23" s="511" customFormat="1" x14ac:dyDescent="0.3">
      <c r="B899" s="3112" t="s">
        <v>832</v>
      </c>
      <c r="C899" s="3113"/>
      <c r="D899" s="567"/>
      <c r="E899" s="1642"/>
      <c r="F899" s="3114" t="s">
        <v>4014</v>
      </c>
      <c r="G899" s="3115"/>
      <c r="H899" s="3116"/>
      <c r="I899" s="565">
        <f>D902-I898</f>
        <v>58714000</v>
      </c>
      <c r="K899" s="3121" t="s">
        <v>2034</v>
      </c>
      <c r="L899" s="3122"/>
      <c r="M899" s="1045">
        <f>K924</f>
        <v>58492800.000000089</v>
      </c>
      <c r="N899" s="520"/>
      <c r="R899" s="521"/>
      <c r="S899" s="2672"/>
      <c r="T899" s="2672"/>
    </row>
    <row r="900" spans="1:23" s="511" customFormat="1" x14ac:dyDescent="0.3">
      <c r="B900" s="3112" t="s">
        <v>833</v>
      </c>
      <c r="C900" s="3113"/>
      <c r="D900" s="567"/>
      <c r="E900" s="1642"/>
      <c r="F900" s="658"/>
      <c r="G900" s="2027"/>
      <c r="H900" s="2027"/>
      <c r="I900"/>
      <c r="K900" s="3167" t="s">
        <v>4012</v>
      </c>
      <c r="L900" s="3168"/>
      <c r="M900" s="567">
        <f>M898-M899</f>
        <v>221199.99999991059</v>
      </c>
      <c r="N900" s="520"/>
      <c r="R900" s="521"/>
      <c r="S900" s="2672"/>
      <c r="T900" s="2672"/>
    </row>
    <row r="901" spans="1:23" s="511" customFormat="1" ht="15" thickBot="1" x14ac:dyDescent="0.35">
      <c r="B901" s="3112" t="s">
        <v>834</v>
      </c>
      <c r="C901" s="3113"/>
      <c r="D901" s="598"/>
      <c r="E901" s="1642"/>
      <c r="F901" s="658"/>
      <c r="G901" s="2027"/>
      <c r="H901" s="2027"/>
      <c r="I901"/>
      <c r="K901" s="3123" t="s">
        <v>268</v>
      </c>
      <c r="L901" s="3124"/>
      <c r="M901" s="1042">
        <f>M900/M898</f>
        <v>3.7674149265917939E-3</v>
      </c>
      <c r="N901" s="520"/>
      <c r="R901" s="521"/>
      <c r="S901" s="2672"/>
      <c r="T901" s="2672"/>
    </row>
    <row r="902" spans="1:23" s="511" customFormat="1" x14ac:dyDescent="0.3">
      <c r="B902" s="3147" t="s">
        <v>4011</v>
      </c>
      <c r="C902" s="3148"/>
      <c r="D902" s="690">
        <f>SUM(D898:D901)</f>
        <v>58714000</v>
      </c>
      <c r="E902" s="1642"/>
      <c r="F902" s="658"/>
      <c r="G902" s="2027"/>
      <c r="H902" s="2027"/>
      <c r="I902"/>
      <c r="K902" s="580"/>
      <c r="N902" s="520"/>
      <c r="R902" s="521"/>
      <c r="S902" s="2672"/>
      <c r="T902" s="2672"/>
    </row>
    <row r="903" spans="1:23" s="511" customFormat="1" x14ac:dyDescent="0.3">
      <c r="B903"/>
      <c r="C903"/>
      <c r="D903"/>
      <c r="E903" s="1642"/>
      <c r="F903" s="658"/>
      <c r="G903" s="2027"/>
      <c r="H903" s="2027"/>
      <c r="I903"/>
      <c r="J903"/>
      <c r="K903" s="580"/>
      <c r="N903" s="520"/>
      <c r="R903" s="521"/>
      <c r="S903" s="2672"/>
      <c r="T903" s="2672"/>
    </row>
    <row r="904" spans="1:23" s="511" customFormat="1" x14ac:dyDescent="0.3">
      <c r="B904"/>
      <c r="C904"/>
      <c r="D904"/>
      <c r="E904" s="1642"/>
      <c r="F904" s="658"/>
      <c r="G904" s="2027"/>
      <c r="H904" s="2027"/>
      <c r="I904"/>
      <c r="J904"/>
      <c r="K904" s="580"/>
      <c r="N904" s="520"/>
      <c r="R904" s="521"/>
      <c r="S904" s="2672"/>
      <c r="T904" s="2672"/>
    </row>
    <row r="905" spans="1:23" s="511" customFormat="1" x14ac:dyDescent="0.3">
      <c r="B905"/>
      <c r="C905"/>
      <c r="D905"/>
      <c r="E905" s="1642"/>
      <c r="F905" s="658"/>
      <c r="G905" s="2213"/>
      <c r="H905" s="2213"/>
      <c r="I905" s="556"/>
      <c r="J905" s="557"/>
      <c r="K905" s="580"/>
      <c r="N905" s="520"/>
      <c r="R905" s="521"/>
      <c r="S905" s="2672"/>
      <c r="T905" s="2672"/>
    </row>
    <row r="906" spans="1:23" x14ac:dyDescent="0.3">
      <c r="A906" s="511"/>
      <c r="B906" s="523"/>
      <c r="C906" s="520"/>
      <c r="D906" s="596"/>
      <c r="G906" s="2213"/>
      <c r="H906" s="2213"/>
      <c r="I906" s="556"/>
      <c r="J906" s="557"/>
      <c r="K906" s="580"/>
      <c r="L906" s="511"/>
      <c r="M906" s="511"/>
      <c r="N906" s="520"/>
      <c r="O906" s="511"/>
    </row>
    <row r="907" spans="1:23" x14ac:dyDescent="0.3">
      <c r="A907" s="511"/>
      <c r="B907" s="523"/>
      <c r="C907" s="520"/>
      <c r="D907" s="596"/>
      <c r="G907" s="2213"/>
      <c r="H907" s="2213"/>
      <c r="I907" s="556"/>
      <c r="J907" s="557"/>
      <c r="K907" s="580"/>
      <c r="L907" s="511"/>
      <c r="M907" s="511"/>
      <c r="N907" s="520"/>
      <c r="O907" s="511"/>
    </row>
    <row r="908" spans="1:23" x14ac:dyDescent="0.3">
      <c r="A908" s="511"/>
      <c r="B908" s="523"/>
      <c r="C908" s="520"/>
      <c r="D908" s="596"/>
      <c r="E908" s="1727"/>
      <c r="F908" s="528"/>
      <c r="G908" s="2214"/>
      <c r="H908" s="2214"/>
      <c r="I908" s="511"/>
      <c r="J908" s="511"/>
      <c r="K908" s="580"/>
      <c r="L908" s="511"/>
      <c r="M908" s="511"/>
      <c r="N908" s="520"/>
      <c r="O908" s="511"/>
    </row>
    <row r="909" spans="1:23" ht="28.8" x14ac:dyDescent="0.3">
      <c r="A909" s="3086" t="s">
        <v>1028</v>
      </c>
      <c r="B909" s="3086"/>
      <c r="C909" s="3086"/>
      <c r="D909" s="3086"/>
      <c r="E909" s="3086"/>
      <c r="F909" s="3086"/>
      <c r="G909" s="3086"/>
      <c r="H909" s="3086"/>
      <c r="I909" s="3086"/>
      <c r="J909" s="3086"/>
      <c r="K909" s="3086"/>
      <c r="L909" s="3086"/>
      <c r="M909" s="3086"/>
      <c r="N909" s="3086"/>
      <c r="O909" s="629" t="str">
        <f>$O$6</f>
        <v>Month August-2023</v>
      </c>
      <c r="R909" s="2083" t="s">
        <v>4084</v>
      </c>
      <c r="S909" s="2672" t="str">
        <f>O909</f>
        <v>Month August-2023</v>
      </c>
      <c r="T909" s="2672" t="s">
        <v>5037</v>
      </c>
      <c r="U909" s="1103" t="s">
        <v>15</v>
      </c>
      <c r="V909" s="1103" t="s">
        <v>4085</v>
      </c>
      <c r="W909" s="1103" t="s">
        <v>17</v>
      </c>
    </row>
    <row r="910" spans="1:23" ht="15.6" x14ac:dyDescent="0.3">
      <c r="A910" s="3087" t="s">
        <v>0</v>
      </c>
      <c r="B910" s="3089" t="s">
        <v>1</v>
      </c>
      <c r="C910" s="3091" t="s">
        <v>2</v>
      </c>
      <c r="D910" s="3092"/>
      <c r="E910" s="3093"/>
      <c r="F910" s="3223" t="s">
        <v>3</v>
      </c>
      <c r="G910" s="3091" t="s">
        <v>4</v>
      </c>
      <c r="H910" s="3093"/>
      <c r="I910" s="3068"/>
      <c r="J910" s="3096" t="s">
        <v>5</v>
      </c>
      <c r="K910" s="3091" t="s">
        <v>6</v>
      </c>
      <c r="L910" s="3068"/>
      <c r="M910" s="95" t="s">
        <v>29</v>
      </c>
      <c r="N910" s="96"/>
      <c r="O910" s="3067" t="s">
        <v>7</v>
      </c>
    </row>
    <row r="911" spans="1:23" ht="46.8" x14ac:dyDescent="0.3">
      <c r="A911" s="3149"/>
      <c r="B911" s="3151"/>
      <c r="C911" s="3084" t="s">
        <v>824</v>
      </c>
      <c r="D911" s="3085"/>
      <c r="E911" s="1734" t="s">
        <v>9</v>
      </c>
      <c r="F911" s="3257"/>
      <c r="G911" s="2218" t="str">
        <f>'NORTH-1'!G8</f>
        <v>Reading at 00.00hr 
01.08.2023</v>
      </c>
      <c r="H911" s="2218" t="str">
        <f>'NORTH-1'!H8</f>
        <v>Reading at 00.00hr 
01.09.2023</v>
      </c>
      <c r="I911" s="554" t="s">
        <v>10</v>
      </c>
      <c r="J911" s="3149"/>
      <c r="K911" s="554" t="s">
        <v>11</v>
      </c>
      <c r="L911" s="554" t="s">
        <v>12</v>
      </c>
      <c r="M911" s="592" t="s">
        <v>30</v>
      </c>
      <c r="N911" s="593" t="s">
        <v>41</v>
      </c>
      <c r="O911" s="3069"/>
      <c r="S911" s="2672">
        <v>15283200.000000071</v>
      </c>
      <c r="T911" s="2672">
        <v>15283200.000000071</v>
      </c>
      <c r="U911" s="33">
        <f>S911-T911</f>
        <v>0</v>
      </c>
      <c r="V911" s="1104">
        <f>U911/T911*100</f>
        <v>0</v>
      </c>
      <c r="W911" s="33" t="str">
        <f>IF(V911&gt;40,"FAULT",IF(V911&lt;-40,"CHECK","OK"))</f>
        <v>OK</v>
      </c>
    </row>
    <row r="912" spans="1:23" ht="15.6" x14ac:dyDescent="0.3">
      <c r="A912" s="594">
        <v>1</v>
      </c>
      <c r="B912" s="551">
        <v>2</v>
      </c>
      <c r="C912" s="551">
        <v>3</v>
      </c>
      <c r="D912" s="551">
        <v>4</v>
      </c>
      <c r="E912" s="551">
        <v>5</v>
      </c>
      <c r="F912" s="2727">
        <v>6</v>
      </c>
      <c r="G912" s="2618">
        <f>'PDB Bill AMR'!$H$5</f>
        <v>8</v>
      </c>
      <c r="H912" s="2618">
        <f>'PDB Bill AMR'!$H$5</f>
        <v>8</v>
      </c>
      <c r="I912" s="594" t="s">
        <v>2021</v>
      </c>
      <c r="J912" s="594">
        <v>10</v>
      </c>
      <c r="K912" s="2623" t="s">
        <v>2022</v>
      </c>
      <c r="L912" s="2623" t="s">
        <v>5041</v>
      </c>
      <c r="M912" s="594">
        <v>13</v>
      </c>
      <c r="N912" s="594">
        <v>14</v>
      </c>
      <c r="O912" s="594">
        <v>15</v>
      </c>
    </row>
    <row r="913" spans="1:23" ht="15.6" x14ac:dyDescent="0.3">
      <c r="A913" s="10"/>
      <c r="B913" s="513" t="s">
        <v>4303</v>
      </c>
      <c r="C913" s="514"/>
      <c r="D913" s="514"/>
      <c r="E913" s="1731"/>
      <c r="F913" s="654"/>
      <c r="G913" s="2211"/>
      <c r="H913" s="2211"/>
      <c r="I913" s="514"/>
      <c r="J913" s="514"/>
      <c r="K913" s="573"/>
      <c r="L913" s="514"/>
      <c r="M913" s="515"/>
      <c r="N913" s="516"/>
      <c r="O913" s="7"/>
    </row>
    <row r="914" spans="1:23" x14ac:dyDescent="0.3">
      <c r="A914" s="1389">
        <f t="shared" ref="A914:M914" si="145">A645</f>
        <v>3</v>
      </c>
      <c r="B914" s="1389" t="str">
        <f t="shared" si="145"/>
        <v>33 kV Kazla-1  Feeder</v>
      </c>
      <c r="C914" s="2111">
        <f t="shared" si="145"/>
        <v>33</v>
      </c>
      <c r="D914" s="1389" t="str">
        <f t="shared" si="145"/>
        <v>Export</v>
      </c>
      <c r="E914" s="1744" t="str">
        <f t="shared" si="145"/>
        <v>06604297</v>
      </c>
      <c r="F914" s="2730">
        <f t="shared" si="145"/>
        <v>1</v>
      </c>
      <c r="G914" s="2276">
        <f t="shared" ref="G914" si="146">G645</f>
        <v>4114.51</v>
      </c>
      <c r="H914" s="2276">
        <f t="shared" si="145"/>
        <v>4114.51</v>
      </c>
      <c r="I914" s="1389">
        <f t="shared" si="145"/>
        <v>0</v>
      </c>
      <c r="J914" s="1389">
        <f t="shared" si="145"/>
        <v>180000</v>
      </c>
      <c r="K914" s="1389">
        <f t="shared" si="145"/>
        <v>0</v>
      </c>
      <c r="L914" s="1389">
        <f t="shared" si="145"/>
        <v>0</v>
      </c>
      <c r="M914" s="1389">
        <f t="shared" si="145"/>
        <v>0</v>
      </c>
      <c r="N914" s="18"/>
      <c r="O914" s="18"/>
    </row>
    <row r="915" spans="1:23" x14ac:dyDescent="0.3">
      <c r="A915" s="1389">
        <f t="shared" ref="A915:M915" si="147">A648</f>
        <v>10</v>
      </c>
      <c r="B915" s="1389" t="str">
        <f t="shared" si="147"/>
        <v>33 kV Kazla-2  Feeder</v>
      </c>
      <c r="C915" s="2111">
        <f t="shared" si="147"/>
        <v>33</v>
      </c>
      <c r="D915" s="1389" t="str">
        <f t="shared" si="147"/>
        <v>Export</v>
      </c>
      <c r="E915" s="1744" t="str">
        <f t="shared" si="147"/>
        <v>06604326</v>
      </c>
      <c r="F915" s="2730">
        <f t="shared" si="147"/>
        <v>1</v>
      </c>
      <c r="G915" s="2276">
        <f t="shared" ref="G915" si="148">G648</f>
        <v>1828.4</v>
      </c>
      <c r="H915" s="2276">
        <f t="shared" si="147"/>
        <v>1828.4</v>
      </c>
      <c r="I915" s="1389">
        <f t="shared" si="147"/>
        <v>0</v>
      </c>
      <c r="J915" s="1389">
        <f t="shared" si="147"/>
        <v>180000</v>
      </c>
      <c r="K915" s="1389">
        <f t="shared" si="147"/>
        <v>0</v>
      </c>
      <c r="L915" s="1389">
        <f t="shared" si="147"/>
        <v>0</v>
      </c>
      <c r="M915" s="1389">
        <f t="shared" si="147"/>
        <v>0</v>
      </c>
      <c r="N915" s="18"/>
      <c r="O915" s="18"/>
    </row>
    <row r="916" spans="1:23" ht="15.6" x14ac:dyDescent="0.3">
      <c r="A916" s="1389"/>
      <c r="B916" s="513" t="s">
        <v>4306</v>
      </c>
      <c r="C916" s="2111"/>
      <c r="D916" s="1389"/>
      <c r="E916" s="1744"/>
      <c r="F916" s="2730"/>
      <c r="G916" s="2276"/>
      <c r="H916" s="2276"/>
      <c r="I916" s="1389"/>
      <c r="J916" s="1389"/>
      <c r="K916" s="1389"/>
      <c r="L916" s="1389"/>
      <c r="M916" s="1389"/>
      <c r="N916" s="18"/>
      <c r="O916" s="18"/>
    </row>
    <row r="917" spans="1:23" x14ac:dyDescent="0.3">
      <c r="A917" s="1389">
        <f t="shared" ref="A917:M917" si="149">A65</f>
        <v>5</v>
      </c>
      <c r="B917" s="1389" t="str">
        <f t="shared" si="149"/>
        <v>33kV Kazla-1 Feeder</v>
      </c>
      <c r="C917" s="2111">
        <f t="shared" si="149"/>
        <v>33</v>
      </c>
      <c r="D917" s="1389" t="str">
        <f t="shared" si="149"/>
        <v>Digital</v>
      </c>
      <c r="E917" s="1744" t="str">
        <f t="shared" si="149"/>
        <v>ABB03917</v>
      </c>
      <c r="F917" s="2730">
        <f t="shared" si="149"/>
        <v>1</v>
      </c>
      <c r="G917" s="2276">
        <f t="shared" si="149"/>
        <v>311310</v>
      </c>
      <c r="H917" s="2276">
        <f t="shared" si="149"/>
        <v>311310</v>
      </c>
      <c r="I917" s="1389">
        <f t="shared" si="149"/>
        <v>0</v>
      </c>
      <c r="J917" s="1389">
        <f t="shared" si="149"/>
        <v>2000</v>
      </c>
      <c r="K917" s="1389">
        <f t="shared" si="149"/>
        <v>0</v>
      </c>
      <c r="L917" s="1389">
        <f t="shared" si="149"/>
        <v>0</v>
      </c>
      <c r="M917" s="1389">
        <f t="shared" si="149"/>
        <v>0</v>
      </c>
      <c r="N917" s="18"/>
      <c r="O917" s="18"/>
    </row>
    <row r="918" spans="1:23" x14ac:dyDescent="0.3">
      <c r="A918" s="1389">
        <f t="shared" ref="A918:M918" si="150">A68</f>
        <v>10</v>
      </c>
      <c r="B918" s="1389" t="str">
        <f t="shared" si="150"/>
        <v>33kV Kazla-2 Feeder</v>
      </c>
      <c r="C918" s="2111">
        <f t="shared" si="150"/>
        <v>33</v>
      </c>
      <c r="D918" s="1389" t="str">
        <f t="shared" si="150"/>
        <v>Digital</v>
      </c>
      <c r="E918" s="1744" t="str">
        <f t="shared" si="150"/>
        <v>ABB03920</v>
      </c>
      <c r="F918" s="2730">
        <f t="shared" si="150"/>
        <v>1</v>
      </c>
      <c r="G918" s="2276">
        <f t="shared" si="150"/>
        <v>525397</v>
      </c>
      <c r="H918" s="2276">
        <f t="shared" si="150"/>
        <v>525397</v>
      </c>
      <c r="I918" s="1389">
        <f t="shared" si="150"/>
        <v>0</v>
      </c>
      <c r="J918" s="1389">
        <f t="shared" si="150"/>
        <v>2000</v>
      </c>
      <c r="K918" s="1389">
        <f t="shared" si="150"/>
        <v>0</v>
      </c>
      <c r="L918" s="1389">
        <f t="shared" si="150"/>
        <v>0</v>
      </c>
      <c r="M918" s="1389">
        <f t="shared" si="150"/>
        <v>0</v>
      </c>
      <c r="N918" s="18"/>
      <c r="O918" s="18"/>
    </row>
    <row r="919" spans="1:23" ht="15.6" x14ac:dyDescent="0.3">
      <c r="A919" s="1389"/>
      <c r="B919" s="513" t="s">
        <v>4307</v>
      </c>
      <c r="C919" s="1389"/>
      <c r="D919" s="1390"/>
      <c r="E919" s="1744"/>
      <c r="F919" s="2730"/>
      <c r="G919" s="2276"/>
      <c r="H919" s="2276"/>
      <c r="I919" s="1389"/>
      <c r="J919" s="1389"/>
      <c r="K919" s="1389"/>
      <c r="L919" s="1389"/>
      <c r="M919" s="1389"/>
      <c r="N919" s="18"/>
      <c r="O919" s="18"/>
    </row>
    <row r="920" spans="1:23" ht="15.6" x14ac:dyDescent="0.3">
      <c r="A920" s="519">
        <v>15</v>
      </c>
      <c r="B920" s="98" t="s">
        <v>2457</v>
      </c>
      <c r="C920" s="51">
        <v>33</v>
      </c>
      <c r="D920" s="934" t="s">
        <v>1294</v>
      </c>
      <c r="E920" s="1145">
        <v>41812909533</v>
      </c>
      <c r="F920" s="3">
        <v>1</v>
      </c>
      <c r="G920" s="4">
        <v>1035.55</v>
      </c>
      <c r="H920" s="4">
        <v>1081.97</v>
      </c>
      <c r="I920" s="4">
        <f>H920-G920</f>
        <v>46.420000000000073</v>
      </c>
      <c r="J920" s="507">
        <v>720000</v>
      </c>
      <c r="K920" s="574">
        <f>F920*I920*J920</f>
        <v>33422400.000000052</v>
      </c>
      <c r="L920" s="6"/>
      <c r="M920" s="6"/>
      <c r="N920" s="76"/>
      <c r="O920" s="507"/>
      <c r="S920" s="2671"/>
      <c r="T920" s="2671"/>
    </row>
    <row r="921" spans="1:23" ht="15.6" x14ac:dyDescent="0.3">
      <c r="A921" s="519"/>
      <c r="B921" s="98"/>
      <c r="C921" s="51">
        <v>33</v>
      </c>
      <c r="D921" s="935" t="s">
        <v>1295</v>
      </c>
      <c r="E921" s="1145">
        <v>41812909582</v>
      </c>
      <c r="F921" s="3">
        <v>1</v>
      </c>
      <c r="G921" s="4">
        <v>1035.6300000000001</v>
      </c>
      <c r="H921" s="4">
        <v>1082.06</v>
      </c>
      <c r="I921" s="4">
        <f>H921-G921</f>
        <v>46.429999999999836</v>
      </c>
      <c r="J921" s="507">
        <v>720000</v>
      </c>
      <c r="K921" s="574">
        <f>F921*I921*J921</f>
        <v>33429599.999999881</v>
      </c>
      <c r="L921" s="6"/>
      <c r="M921" s="6"/>
      <c r="N921" s="76"/>
      <c r="O921" s="507"/>
    </row>
    <row r="922" spans="1:23" ht="15.6" x14ac:dyDescent="0.3">
      <c r="A922" s="519">
        <v>16</v>
      </c>
      <c r="B922" s="98" t="s">
        <v>2458</v>
      </c>
      <c r="C922" s="51">
        <v>33</v>
      </c>
      <c r="D922" s="935" t="s">
        <v>1294</v>
      </c>
      <c r="E922" s="1145">
        <v>41812909479</v>
      </c>
      <c r="F922" s="3">
        <v>1</v>
      </c>
      <c r="G922" s="4">
        <v>773.27</v>
      </c>
      <c r="H922" s="4">
        <v>808.09</v>
      </c>
      <c r="I922" s="4">
        <f>H922-G922</f>
        <v>34.82000000000005</v>
      </c>
      <c r="J922" s="507">
        <v>720000</v>
      </c>
      <c r="K922" s="574">
        <f>F922*I922*J922</f>
        <v>25070400.000000037</v>
      </c>
      <c r="L922" s="6"/>
      <c r="M922" s="6"/>
      <c r="N922" s="76"/>
      <c r="O922" s="507"/>
    </row>
    <row r="923" spans="1:23" ht="15.6" x14ac:dyDescent="0.3">
      <c r="A923" s="519"/>
      <c r="B923" s="98"/>
      <c r="C923" s="51">
        <v>33</v>
      </c>
      <c r="D923" s="936" t="s">
        <v>1295</v>
      </c>
      <c r="E923" s="1145">
        <v>41812909622</v>
      </c>
      <c r="F923" s="3">
        <v>1</v>
      </c>
      <c r="G923" s="4">
        <v>773.17</v>
      </c>
      <c r="H923" s="4">
        <v>807.98</v>
      </c>
      <c r="I923" s="4">
        <f>H923-G923</f>
        <v>34.810000000000059</v>
      </c>
      <c r="J923" s="507">
        <v>720000</v>
      </c>
      <c r="K923" s="574">
        <f>F923*I923*J923</f>
        <v>25063200.000000041</v>
      </c>
      <c r="L923" s="6"/>
      <c r="M923" s="6"/>
      <c r="N923" s="76"/>
      <c r="O923" s="507"/>
      <c r="S923" s="2673"/>
      <c r="T923" s="2673"/>
    </row>
    <row r="924" spans="1:23" ht="15.6" x14ac:dyDescent="0.3">
      <c r="A924" s="519"/>
      <c r="B924" s="93"/>
      <c r="C924" s="87"/>
      <c r="D924" s="87"/>
      <c r="E924" s="948"/>
      <c r="F924" s="655"/>
      <c r="G924" s="36">
        <v>0</v>
      </c>
      <c r="H924" s="36">
        <v>0</v>
      </c>
      <c r="I924" s="36"/>
      <c r="J924" s="93" t="s">
        <v>27</v>
      </c>
      <c r="K924" s="1045">
        <f>K922+K920</f>
        <v>58492800.000000089</v>
      </c>
      <c r="L924" s="39"/>
      <c r="M924" s="39">
        <f>SUM(M920:M923)</f>
        <v>0</v>
      </c>
      <c r="N924" s="76"/>
      <c r="O924" s="507"/>
    </row>
    <row r="925" spans="1:23" ht="15.6" x14ac:dyDescent="0.3">
      <c r="A925" s="519"/>
      <c r="B925" s="532" t="s">
        <v>4553</v>
      </c>
      <c r="C925" s="533"/>
      <c r="D925" s="533"/>
      <c r="E925" s="1732"/>
      <c r="F925" s="656"/>
      <c r="G925" s="2216">
        <v>0</v>
      </c>
      <c r="H925" s="2216">
        <v>0</v>
      </c>
      <c r="I925" s="533"/>
      <c r="J925" s="533"/>
      <c r="K925" s="578"/>
      <c r="L925" s="533"/>
      <c r="M925" s="536"/>
      <c r="N925" s="534"/>
      <c r="O925" s="507"/>
    </row>
    <row r="926" spans="1:23" ht="15.6" x14ac:dyDescent="0.3">
      <c r="A926" s="519"/>
      <c r="B926" s="544" t="s">
        <v>822</v>
      </c>
      <c r="C926" s="51"/>
      <c r="D926" s="941" t="s">
        <v>800</v>
      </c>
      <c r="E926" s="1145"/>
      <c r="F926" s="3"/>
      <c r="G926" s="4">
        <v>0</v>
      </c>
      <c r="H926" s="4">
        <v>0</v>
      </c>
      <c r="I926" s="5"/>
      <c r="J926" s="507"/>
      <c r="K926" s="574"/>
      <c r="L926" s="6"/>
      <c r="M926" s="6"/>
      <c r="N926" s="76"/>
      <c r="O926" s="507"/>
      <c r="R926" s="18" t="str">
        <f t="shared" ref="R926:R953" si="151">B926</f>
        <v>33/11 KV Transforfers</v>
      </c>
      <c r="S926" s="2672">
        <f t="shared" ref="S926:S953" si="152">M926</f>
        <v>0</v>
      </c>
      <c r="T926" s="2672">
        <v>0</v>
      </c>
      <c r="U926" s="33">
        <f t="shared" ref="U926:U953" si="153">S926-T926</f>
        <v>0</v>
      </c>
      <c r="V926" s="1104" t="e">
        <f t="shared" ref="V926:V953" si="154">U926/T926*100</f>
        <v>#DIV/0!</v>
      </c>
      <c r="W926" s="33" t="e">
        <f t="shared" ref="W926:W953" si="155">IF(V926&gt;40,"FAULT",IF(V926&lt;-40,"CHECK","OK"))</f>
        <v>#DIV/0!</v>
      </c>
    </row>
    <row r="927" spans="1:23" ht="15.6" x14ac:dyDescent="0.3">
      <c r="A927" s="10">
        <v>9</v>
      </c>
      <c r="B927" s="98" t="s">
        <v>2459</v>
      </c>
      <c r="C927" s="543">
        <v>33</v>
      </c>
      <c r="D927" s="920" t="s">
        <v>1294</v>
      </c>
      <c r="E927" s="1735">
        <v>41812909465</v>
      </c>
      <c r="F927" s="3">
        <v>1</v>
      </c>
      <c r="G927" s="20">
        <v>1040.01</v>
      </c>
      <c r="H927" s="20">
        <v>1090.98</v>
      </c>
      <c r="I927" s="20">
        <f t="shared" ref="I927:I936" si="156">H927-G927</f>
        <v>50.970000000000027</v>
      </c>
      <c r="J927" s="507">
        <v>240000</v>
      </c>
      <c r="K927" s="574"/>
      <c r="L927" s="1773">
        <f t="shared" ref="L927:L935" si="157">F927*I927*J927</f>
        <v>12232800.000000007</v>
      </c>
      <c r="M927" s="21">
        <f>L927*$K$954/$L$954</f>
        <v>12249430.114213837</v>
      </c>
      <c r="N927" s="80"/>
      <c r="O927" s="3074">
        <f>M937</f>
        <v>39570922.414280519</v>
      </c>
      <c r="P927" s="3390" t="s">
        <v>4544</v>
      </c>
      <c r="Q927" s="3396">
        <f t="shared" ref="Q927" si="158">$N$1008</f>
        <v>1.2109567372143712</v>
      </c>
      <c r="R927" s="18" t="str">
        <f t="shared" si="151"/>
        <v xml:space="preserve">33/11 kV 20/28 MVA T-1 </v>
      </c>
      <c r="S927" s="2672">
        <f t="shared" si="152"/>
        <v>12249430.114213837</v>
      </c>
      <c r="T927" s="2672">
        <v>11898323.872146105</v>
      </c>
      <c r="U927" s="33">
        <f t="shared" si="153"/>
        <v>351106.24206773192</v>
      </c>
      <c r="V927" s="1104">
        <f t="shared" si="154"/>
        <v>2.9508882582165143</v>
      </c>
      <c r="W927" s="33" t="str">
        <f t="shared" si="155"/>
        <v>OK</v>
      </c>
    </row>
    <row r="928" spans="1:23" ht="15.6" x14ac:dyDescent="0.3">
      <c r="A928" s="10"/>
      <c r="B928" s="98"/>
      <c r="C928" s="543">
        <v>33</v>
      </c>
      <c r="D928" s="920" t="s">
        <v>1295</v>
      </c>
      <c r="E928" s="1735">
        <v>41812909596</v>
      </c>
      <c r="F928" s="3">
        <v>1</v>
      </c>
      <c r="G928" s="20">
        <v>1039.74</v>
      </c>
      <c r="H928" s="20">
        <v>1090.7</v>
      </c>
      <c r="I928" s="20">
        <f t="shared" si="156"/>
        <v>50.960000000000036</v>
      </c>
      <c r="J928" s="507">
        <v>240000</v>
      </c>
      <c r="K928" s="574"/>
      <c r="L928" s="21">
        <f t="shared" si="157"/>
        <v>12230400.000000009</v>
      </c>
      <c r="M928" s="21">
        <f t="shared" ref="M928:M936" si="159">L928*$K$954/$L$954</f>
        <v>12247026.851487881</v>
      </c>
      <c r="N928" s="80"/>
      <c r="O928" s="3285"/>
      <c r="P928" s="3391"/>
      <c r="Q928" s="3397"/>
      <c r="R928" s="18">
        <f t="shared" si="151"/>
        <v>0</v>
      </c>
      <c r="S928" s="2672">
        <f t="shared" si="152"/>
        <v>12247026.851487881</v>
      </c>
      <c r="T928" s="2672">
        <v>11893518.410162207</v>
      </c>
      <c r="U928" s="33">
        <f t="shared" si="153"/>
        <v>353508.44132567383</v>
      </c>
      <c r="V928" s="1104">
        <f t="shared" si="154"/>
        <v>2.9722780857145246</v>
      </c>
      <c r="W928" s="33" t="str">
        <f t="shared" si="155"/>
        <v>OK</v>
      </c>
    </row>
    <row r="929" spans="1:23" ht="15.6" x14ac:dyDescent="0.3">
      <c r="A929" s="10">
        <v>13</v>
      </c>
      <c r="B929" s="98" t="s">
        <v>2460</v>
      </c>
      <c r="C929" s="543">
        <v>33</v>
      </c>
      <c r="D929" s="920" t="s">
        <v>1294</v>
      </c>
      <c r="E929" s="1735">
        <v>41812909536</v>
      </c>
      <c r="F929" s="3">
        <v>1</v>
      </c>
      <c r="G929" s="20">
        <v>115.16</v>
      </c>
      <c r="H929" s="20">
        <v>126.37</v>
      </c>
      <c r="I929" s="20">
        <f t="shared" si="156"/>
        <v>11.210000000000008</v>
      </c>
      <c r="J929" s="507">
        <v>360000</v>
      </c>
      <c r="K929" s="574"/>
      <c r="L929" s="1773">
        <f t="shared" si="157"/>
        <v>4035600.0000000028</v>
      </c>
      <c r="M929" s="21">
        <f t="shared" si="159"/>
        <v>4041086.2737003276</v>
      </c>
      <c r="N929" s="80"/>
      <c r="O929" s="3285"/>
      <c r="P929" s="3391"/>
      <c r="Q929" s="3397"/>
      <c r="R929" s="18" t="str">
        <f t="shared" si="151"/>
        <v>33/11 kV 28/35 MVA T-5</v>
      </c>
      <c r="S929" s="2672">
        <f t="shared" si="152"/>
        <v>4041086.2737003276</v>
      </c>
      <c r="T929" s="2672">
        <v>3665366.1282227165</v>
      </c>
      <c r="U929" s="33">
        <f t="shared" si="153"/>
        <v>375720.14547761111</v>
      </c>
      <c r="V929" s="1104">
        <f t="shared" si="154"/>
        <v>10.250548849257589</v>
      </c>
      <c r="W929" s="33" t="str">
        <f t="shared" si="155"/>
        <v>OK</v>
      </c>
    </row>
    <row r="930" spans="1:23" ht="15.6" x14ac:dyDescent="0.3">
      <c r="A930" s="10"/>
      <c r="B930" s="98"/>
      <c r="C930" s="543">
        <v>33</v>
      </c>
      <c r="D930" s="920" t="s">
        <v>1295</v>
      </c>
      <c r="E930" s="1735">
        <v>41812909578</v>
      </c>
      <c r="F930" s="3">
        <v>1</v>
      </c>
      <c r="G930" s="20">
        <v>113.55</v>
      </c>
      <c r="H930" s="20">
        <v>121.74</v>
      </c>
      <c r="I930" s="20">
        <f t="shared" si="156"/>
        <v>8.1899999999999977</v>
      </c>
      <c r="J930" s="507">
        <v>360000</v>
      </c>
      <c r="K930" s="574"/>
      <c r="L930" s="21">
        <f t="shared" si="157"/>
        <v>2948399.9999999991</v>
      </c>
      <c r="M930" s="21">
        <f t="shared" si="159"/>
        <v>2952408.2588408254</v>
      </c>
      <c r="N930" s="80"/>
      <c r="O930" s="3285"/>
      <c r="P930" s="3391"/>
      <c r="Q930" s="3397"/>
      <c r="R930" s="18">
        <f t="shared" si="151"/>
        <v>0</v>
      </c>
      <c r="S930" s="2672">
        <f t="shared" si="152"/>
        <v>2952408.2588408254</v>
      </c>
      <c r="T930" s="2672">
        <v>3081502.4971783888</v>
      </c>
      <c r="U930" s="33">
        <f t="shared" si="153"/>
        <v>-129094.23833756335</v>
      </c>
      <c r="V930" s="1104">
        <f t="shared" si="154"/>
        <v>-4.1893277209987625</v>
      </c>
      <c r="W930" s="33" t="str">
        <f t="shared" si="155"/>
        <v>OK</v>
      </c>
    </row>
    <row r="931" spans="1:23" ht="15.6" x14ac:dyDescent="0.3">
      <c r="A931" s="10">
        <v>14</v>
      </c>
      <c r="B931" s="98" t="s">
        <v>2461</v>
      </c>
      <c r="C931" s="543">
        <v>33</v>
      </c>
      <c r="D931" s="920" t="s">
        <v>1294</v>
      </c>
      <c r="E931" s="1735">
        <v>41812909554</v>
      </c>
      <c r="F931" s="3">
        <v>1</v>
      </c>
      <c r="G931" s="20">
        <v>1039.05</v>
      </c>
      <c r="H931" s="20">
        <v>1079.83</v>
      </c>
      <c r="I931" s="20">
        <f t="shared" si="156"/>
        <v>40.779999999999973</v>
      </c>
      <c r="J931" s="507">
        <v>240000</v>
      </c>
      <c r="K931" s="574"/>
      <c r="L931" s="1773">
        <f t="shared" si="157"/>
        <v>9787199.9999999925</v>
      </c>
      <c r="M931" s="21">
        <f t="shared" si="159"/>
        <v>9800505.3964614421</v>
      </c>
      <c r="N931" s="80"/>
      <c r="O931" s="3285"/>
      <c r="P931" s="3391"/>
      <c r="Q931" s="3397"/>
      <c r="R931" s="18" t="str">
        <f t="shared" si="151"/>
        <v>33/11 kV 20/28 MVA T-2</v>
      </c>
      <c r="S931" s="2672">
        <f t="shared" si="152"/>
        <v>9800505.3964614421</v>
      </c>
      <c r="T931" s="2672">
        <v>10105886.552149935</v>
      </c>
      <c r="U931" s="33">
        <f t="shared" si="153"/>
        <v>-305381.15568849258</v>
      </c>
      <c r="V931" s="1104">
        <f t="shared" si="154"/>
        <v>-3.0218146039203808</v>
      </c>
      <c r="W931" s="33" t="str">
        <f t="shared" si="155"/>
        <v>OK</v>
      </c>
    </row>
    <row r="932" spans="1:23" ht="15.6" x14ac:dyDescent="0.3">
      <c r="A932" s="519"/>
      <c r="B932" s="98"/>
      <c r="C932" s="543">
        <v>33</v>
      </c>
      <c r="D932" s="920" t="s">
        <v>1295</v>
      </c>
      <c r="E932" s="1735">
        <v>41812909613</v>
      </c>
      <c r="F932" s="3">
        <v>1</v>
      </c>
      <c r="G932" s="20">
        <v>1038.32</v>
      </c>
      <c r="H932" s="20">
        <v>1078.77</v>
      </c>
      <c r="I932" s="20">
        <f t="shared" si="156"/>
        <v>40.450000000000045</v>
      </c>
      <c r="J932" s="507">
        <v>240000</v>
      </c>
      <c r="K932" s="574"/>
      <c r="L932" s="21">
        <f t="shared" si="157"/>
        <v>9708000.0000000112</v>
      </c>
      <c r="M932" s="21">
        <f t="shared" si="159"/>
        <v>9721197.7265048064</v>
      </c>
      <c r="N932" s="80"/>
      <c r="O932" s="3285"/>
      <c r="P932" s="3391"/>
      <c r="Q932" s="3397"/>
      <c r="R932" s="18">
        <f t="shared" si="151"/>
        <v>0</v>
      </c>
      <c r="S932" s="2672">
        <f t="shared" si="152"/>
        <v>9721197.7265048064</v>
      </c>
      <c r="T932" s="2672">
        <v>10165954.826948734</v>
      </c>
      <c r="U932" s="33">
        <f t="shared" si="153"/>
        <v>-444757.10044392757</v>
      </c>
      <c r="V932" s="1104">
        <f t="shared" si="154"/>
        <v>-4.3749663264775629</v>
      </c>
      <c r="W932" s="33" t="str">
        <f t="shared" si="155"/>
        <v>OK</v>
      </c>
    </row>
    <row r="933" spans="1:23" ht="15.6" x14ac:dyDescent="0.3">
      <c r="A933" s="519">
        <v>17</v>
      </c>
      <c r="B933" s="98" t="s">
        <v>2462</v>
      </c>
      <c r="C933" s="543">
        <v>33</v>
      </c>
      <c r="D933" s="920" t="s">
        <v>1294</v>
      </c>
      <c r="E933" s="1735">
        <v>41812909544</v>
      </c>
      <c r="F933" s="3">
        <v>1</v>
      </c>
      <c r="G933" s="20">
        <v>903.03</v>
      </c>
      <c r="H933" s="20">
        <v>938.18</v>
      </c>
      <c r="I933" s="20">
        <f t="shared" si="156"/>
        <v>35.149999999999977</v>
      </c>
      <c r="J933" s="507">
        <v>240000</v>
      </c>
      <c r="K933" s="574"/>
      <c r="L933" s="1773">
        <f t="shared" si="157"/>
        <v>8435999.9999999944</v>
      </c>
      <c r="M933" s="21">
        <f t="shared" si="159"/>
        <v>8447468.4817464352</v>
      </c>
      <c r="N933" s="80"/>
      <c r="O933" s="3285"/>
      <c r="P933" s="3391"/>
      <c r="Q933" s="3397"/>
      <c r="R933" s="18" t="str">
        <f t="shared" si="151"/>
        <v>33/11 kV 20/28 MVA T-3</v>
      </c>
      <c r="S933" s="2672">
        <f t="shared" si="152"/>
        <v>8447468.4817464352</v>
      </c>
      <c r="T933" s="2672">
        <v>8116425.2908137161</v>
      </c>
      <c r="U933" s="33">
        <f t="shared" si="153"/>
        <v>331043.19093271904</v>
      </c>
      <c r="V933" s="1104">
        <f t="shared" si="154"/>
        <v>4.0786821669805597</v>
      </c>
      <c r="W933" s="33" t="str">
        <f t="shared" si="155"/>
        <v>OK</v>
      </c>
    </row>
    <row r="934" spans="1:23" ht="15.6" x14ac:dyDescent="0.3">
      <c r="A934" s="519"/>
      <c r="B934" s="98"/>
      <c r="C934" s="543">
        <v>33</v>
      </c>
      <c r="D934" s="920" t="s">
        <v>1295</v>
      </c>
      <c r="E934" s="1735">
        <v>41812909614</v>
      </c>
      <c r="F934" s="3">
        <v>1</v>
      </c>
      <c r="G934" s="20">
        <v>903.06</v>
      </c>
      <c r="H934" s="20">
        <v>938.21</v>
      </c>
      <c r="I934" s="20">
        <f t="shared" si="156"/>
        <v>35.150000000000091</v>
      </c>
      <c r="J934" s="507">
        <v>240000</v>
      </c>
      <c r="K934" s="574"/>
      <c r="L934" s="21">
        <f t="shared" si="157"/>
        <v>8436000.0000000224</v>
      </c>
      <c r="M934" s="21">
        <f t="shared" si="159"/>
        <v>8447468.4817464631</v>
      </c>
      <c r="N934" s="80"/>
      <c r="O934" s="3285"/>
      <c r="P934" s="3391"/>
      <c r="Q934" s="3397"/>
      <c r="R934" s="18">
        <f t="shared" si="151"/>
        <v>0</v>
      </c>
      <c r="S934" s="2672">
        <f t="shared" si="152"/>
        <v>8447468.4817464631</v>
      </c>
      <c r="T934" s="2672">
        <v>8118828.0218056673</v>
      </c>
      <c r="U934" s="33">
        <f t="shared" si="153"/>
        <v>328640.45994079579</v>
      </c>
      <c r="V934" s="1104">
        <f t="shared" si="154"/>
        <v>4.047880544558013</v>
      </c>
      <c r="W934" s="33" t="str">
        <f t="shared" si="155"/>
        <v>OK</v>
      </c>
    </row>
    <row r="935" spans="1:23" ht="15.6" x14ac:dyDescent="0.3">
      <c r="A935" s="507">
        <v>22</v>
      </c>
      <c r="B935" s="98" t="s">
        <v>2463</v>
      </c>
      <c r="C935" s="543">
        <v>33</v>
      </c>
      <c r="D935" s="920" t="s">
        <v>1294</v>
      </c>
      <c r="E935" s="1735">
        <v>41812909506</v>
      </c>
      <c r="F935" s="3">
        <v>1</v>
      </c>
      <c r="G935" s="20">
        <v>470.81</v>
      </c>
      <c r="H935" s="20">
        <v>491.75</v>
      </c>
      <c r="I935" s="20">
        <f t="shared" si="156"/>
        <v>20.939999999999998</v>
      </c>
      <c r="J935" s="507">
        <v>240000</v>
      </c>
      <c r="K935" s="574"/>
      <c r="L935" s="1773">
        <f t="shared" si="157"/>
        <v>5025599.9999999991</v>
      </c>
      <c r="M935" s="21">
        <f t="shared" si="159"/>
        <v>5032432.1481584767</v>
      </c>
      <c r="N935" s="80"/>
      <c r="O935" s="3285"/>
      <c r="P935" s="3391"/>
      <c r="Q935" s="3397"/>
      <c r="R935" s="18" t="str">
        <f t="shared" si="151"/>
        <v>33/11 kV 10/14 MVA T-4</v>
      </c>
      <c r="S935" s="2672">
        <f t="shared" si="152"/>
        <v>5032432.1481584767</v>
      </c>
      <c r="T935" s="2672">
        <v>5177885.2876564777</v>
      </c>
      <c r="U935" s="33">
        <f t="shared" si="153"/>
        <v>-145453.13949800096</v>
      </c>
      <c r="V935" s="1104">
        <f t="shared" si="154"/>
        <v>-2.8091224779495527</v>
      </c>
      <c r="W935" s="33" t="str">
        <f t="shared" si="155"/>
        <v>OK</v>
      </c>
    </row>
    <row r="936" spans="1:23" ht="15.6" x14ac:dyDescent="0.3">
      <c r="A936" s="507"/>
      <c r="B936" s="98"/>
      <c r="C936" s="543">
        <v>33</v>
      </c>
      <c r="D936" s="920" t="s">
        <v>1295</v>
      </c>
      <c r="E936" s="1735">
        <v>41812909602</v>
      </c>
      <c r="F936" s="3">
        <v>1</v>
      </c>
      <c r="G936" s="20">
        <v>470.94</v>
      </c>
      <c r="H936" s="20">
        <v>491.89</v>
      </c>
      <c r="I936" s="20">
        <f t="shared" si="156"/>
        <v>20.949999999999989</v>
      </c>
      <c r="J936" s="507">
        <v>240000</v>
      </c>
      <c r="K936" s="574"/>
      <c r="L936" s="21">
        <f>F936*I936*J936</f>
        <v>5027999.9999999972</v>
      </c>
      <c r="M936" s="21">
        <f t="shared" si="159"/>
        <v>5034835.4108844344</v>
      </c>
      <c r="N936" s="80"/>
      <c r="O936" s="3286"/>
      <c r="P936" s="3392"/>
      <c r="Q936" s="3398"/>
      <c r="R936" s="18">
        <f t="shared" si="151"/>
        <v>0</v>
      </c>
      <c r="S936" s="2672">
        <f t="shared" si="152"/>
        <v>5034835.4108844344</v>
      </c>
      <c r="T936" s="2672">
        <v>5175482.5566645283</v>
      </c>
      <c r="U936" s="33">
        <f t="shared" si="153"/>
        <v>-140647.14578009397</v>
      </c>
      <c r="V936" s="1104">
        <f t="shared" si="154"/>
        <v>-2.7175658354597489</v>
      </c>
      <c r="W936" s="33" t="str">
        <f t="shared" si="155"/>
        <v>OK</v>
      </c>
    </row>
    <row r="937" spans="1:23" ht="15.6" x14ac:dyDescent="0.3">
      <c r="A937" s="507"/>
      <c r="B937" s="544" t="s">
        <v>823</v>
      </c>
      <c r="C937" s="87"/>
      <c r="D937" s="937"/>
      <c r="E937" s="948"/>
      <c r="F937" s="655"/>
      <c r="G937" s="36">
        <v>0</v>
      </c>
      <c r="H937" s="36">
        <v>0</v>
      </c>
      <c r="I937" s="36"/>
      <c r="J937" s="93" t="s">
        <v>27</v>
      </c>
      <c r="K937" s="574"/>
      <c r="L937" s="42">
        <f>L927+L929+L931+L933+L935</f>
        <v>39517200</v>
      </c>
      <c r="M937" s="42">
        <f>M927+M929+M931+M933+M935</f>
        <v>39570922.414280519</v>
      </c>
      <c r="N937" s="81"/>
      <c r="O937" s="11"/>
      <c r="R937" s="18" t="str">
        <f t="shared" si="151"/>
        <v>33 KV Feeders</v>
      </c>
      <c r="S937" s="2672">
        <f t="shared" si="152"/>
        <v>39570922.414280519</v>
      </c>
      <c r="T937" s="2672">
        <v>38963887.130988948</v>
      </c>
      <c r="U937" s="33">
        <f t="shared" si="153"/>
        <v>607035.28329157084</v>
      </c>
      <c r="V937" s="1104">
        <f t="shared" si="154"/>
        <v>1.5579433367385478</v>
      </c>
      <c r="W937" s="33" t="str">
        <f t="shared" si="155"/>
        <v>OK</v>
      </c>
    </row>
    <row r="938" spans="1:23" ht="15.6" x14ac:dyDescent="0.3">
      <c r="A938" s="524">
        <v>10</v>
      </c>
      <c r="B938" s="98" t="s">
        <v>2464</v>
      </c>
      <c r="C938" s="543">
        <v>33</v>
      </c>
      <c r="D938" s="937" t="s">
        <v>1294</v>
      </c>
      <c r="E938" s="1735">
        <v>41812909534</v>
      </c>
      <c r="F938" s="3">
        <v>1</v>
      </c>
      <c r="G938" s="2220">
        <v>571.22</v>
      </c>
      <c r="H938" s="2220">
        <v>592.95000000000005</v>
      </c>
      <c r="I938" s="19">
        <f t="shared" ref="I938:I952" si="160">H938-G938</f>
        <v>21.730000000000018</v>
      </c>
      <c r="J938" s="507">
        <v>360000</v>
      </c>
      <c r="K938" s="581"/>
      <c r="L938" s="1773">
        <f t="shared" ref="L938:L952" si="161">F938*I938*J938</f>
        <v>7822800.0000000065</v>
      </c>
      <c r="M938" s="21">
        <f t="shared" ref="M938:M952" si="162">L938*$K$954/$L$954</f>
        <v>7833434.8552638823</v>
      </c>
      <c r="N938" s="1351" t="s">
        <v>85</v>
      </c>
      <c r="O938" s="14"/>
      <c r="R938" s="18" t="str">
        <f t="shared" si="151"/>
        <v xml:space="preserve">33 kV Shahriar Steel Feeder    </v>
      </c>
      <c r="S938" s="2672">
        <f t="shared" si="152"/>
        <v>7833434.8552638823</v>
      </c>
      <c r="T938" s="2672">
        <v>7323524.0634695934</v>
      </c>
      <c r="U938" s="33">
        <f t="shared" si="153"/>
        <v>509910.7917942889</v>
      </c>
      <c r="V938" s="1104">
        <f t="shared" si="154"/>
        <v>6.9626424024162148</v>
      </c>
      <c r="W938" s="33" t="str">
        <f t="shared" si="155"/>
        <v>OK</v>
      </c>
    </row>
    <row r="939" spans="1:23" ht="15.6" x14ac:dyDescent="0.3">
      <c r="A939" s="524"/>
      <c r="B939" s="98"/>
      <c r="C939" s="543">
        <v>33</v>
      </c>
      <c r="D939" s="937" t="s">
        <v>1295</v>
      </c>
      <c r="E939" s="1741">
        <v>41812909580</v>
      </c>
      <c r="F939" s="3">
        <v>1</v>
      </c>
      <c r="G939" s="2220">
        <v>571.16999999999996</v>
      </c>
      <c r="H939" s="2220">
        <v>592.9</v>
      </c>
      <c r="I939" s="19">
        <f t="shared" si="160"/>
        <v>21.730000000000018</v>
      </c>
      <c r="J939" s="507">
        <v>360000</v>
      </c>
      <c r="K939" s="582"/>
      <c r="L939" s="21">
        <f t="shared" si="161"/>
        <v>7822800.0000000065</v>
      </c>
      <c r="M939" s="21">
        <f t="shared" si="162"/>
        <v>7833434.8552638823</v>
      </c>
      <c r="N939" s="80"/>
      <c r="O939" s="13"/>
      <c r="R939" s="18">
        <f t="shared" si="151"/>
        <v>0</v>
      </c>
      <c r="S939" s="2672">
        <f t="shared" si="152"/>
        <v>7833434.8552638823</v>
      </c>
      <c r="T939" s="2672">
        <v>7319919.9669816289</v>
      </c>
      <c r="U939" s="33">
        <f t="shared" si="153"/>
        <v>513514.88828225341</v>
      </c>
      <c r="V939" s="1104">
        <f t="shared" si="154"/>
        <v>7.0153074159088309</v>
      </c>
      <c r="W939" s="33" t="str">
        <f t="shared" si="155"/>
        <v>OK</v>
      </c>
    </row>
    <row r="940" spans="1:23" s="1384" customFormat="1" ht="15.6" x14ac:dyDescent="0.3">
      <c r="A940" s="1346">
        <v>11</v>
      </c>
      <c r="B940" s="649" t="s">
        <v>2470</v>
      </c>
      <c r="C940" s="1347">
        <v>33</v>
      </c>
      <c r="D940" s="1348" t="s">
        <v>1294</v>
      </c>
      <c r="E940" s="1736">
        <v>41812909531</v>
      </c>
      <c r="F940" s="660">
        <v>1</v>
      </c>
      <c r="G940" s="2217">
        <v>0</v>
      </c>
      <c r="H940" s="2217">
        <v>0</v>
      </c>
      <c r="I940" s="644">
        <f t="shared" si="160"/>
        <v>0</v>
      </c>
      <c r="J940" s="645">
        <v>360000</v>
      </c>
      <c r="K940" s="1350"/>
      <c r="L940" s="647">
        <f t="shared" si="161"/>
        <v>0</v>
      </c>
      <c r="M940" s="647">
        <f t="shared" si="162"/>
        <v>0</v>
      </c>
      <c r="N940" s="1351" t="s">
        <v>85</v>
      </c>
      <c r="O940" s="1352"/>
      <c r="R940" s="2154" t="str">
        <f t="shared" si="151"/>
        <v>33 kV Kazla Outdoor Bus (Shahriar steel)</v>
      </c>
      <c r="S940" s="2672">
        <f t="shared" si="152"/>
        <v>0</v>
      </c>
      <c r="T940" s="2672">
        <v>0</v>
      </c>
      <c r="U940" s="1353">
        <f t="shared" si="153"/>
        <v>0</v>
      </c>
      <c r="V940" s="1354" t="e">
        <f t="shared" si="154"/>
        <v>#DIV/0!</v>
      </c>
      <c r="W940" s="1353" t="e">
        <f t="shared" si="155"/>
        <v>#DIV/0!</v>
      </c>
    </row>
    <row r="941" spans="1:23" ht="15.6" x14ac:dyDescent="0.3">
      <c r="A941" s="524"/>
      <c r="B941" s="98"/>
      <c r="C941" s="543">
        <v>33</v>
      </c>
      <c r="D941" s="937" t="s">
        <v>1295</v>
      </c>
      <c r="E941" s="1735">
        <v>41812909581</v>
      </c>
      <c r="F941" s="3">
        <v>1</v>
      </c>
      <c r="G941" s="2220">
        <v>0</v>
      </c>
      <c r="H941" s="2220">
        <v>0</v>
      </c>
      <c r="I941" s="19">
        <f t="shared" si="160"/>
        <v>0</v>
      </c>
      <c r="J941" s="507">
        <v>360000</v>
      </c>
      <c r="K941" s="582"/>
      <c r="L941" s="21">
        <f t="shared" si="161"/>
        <v>0</v>
      </c>
      <c r="M941" s="21">
        <f t="shared" si="162"/>
        <v>0</v>
      </c>
      <c r="N941" s="80"/>
      <c r="O941" s="13"/>
      <c r="R941" s="18">
        <f t="shared" si="151"/>
        <v>0</v>
      </c>
      <c r="S941" s="2672">
        <f t="shared" si="152"/>
        <v>0</v>
      </c>
      <c r="T941" s="2672">
        <v>0</v>
      </c>
      <c r="U941" s="33">
        <f t="shared" si="153"/>
        <v>0</v>
      </c>
      <c r="V941" s="1104" t="e">
        <f t="shared" si="154"/>
        <v>#DIV/0!</v>
      </c>
      <c r="W941" s="33" t="e">
        <f t="shared" si="155"/>
        <v>#DIV/0!</v>
      </c>
    </row>
    <row r="942" spans="1:23" ht="15.6" x14ac:dyDescent="0.3">
      <c r="A942" s="524">
        <v>12</v>
      </c>
      <c r="B942" s="98" t="s">
        <v>2465</v>
      </c>
      <c r="C942" s="543">
        <v>33</v>
      </c>
      <c r="D942" s="937" t="s">
        <v>1294</v>
      </c>
      <c r="E942" s="1735">
        <v>41812909529</v>
      </c>
      <c r="F942" s="3">
        <v>1</v>
      </c>
      <c r="G942" s="2220">
        <v>0</v>
      </c>
      <c r="H942" s="2220">
        <v>0</v>
      </c>
      <c r="I942" s="19">
        <f t="shared" si="160"/>
        <v>0</v>
      </c>
      <c r="J942" s="507">
        <v>360000</v>
      </c>
      <c r="K942" s="581"/>
      <c r="L942" s="21">
        <f t="shared" si="161"/>
        <v>0</v>
      </c>
      <c r="M942" s="21">
        <f t="shared" si="162"/>
        <v>0</v>
      </c>
      <c r="N942" s="80"/>
      <c r="O942" s="14"/>
      <c r="R942" s="18" t="str">
        <f t="shared" si="151"/>
        <v xml:space="preserve">33 kV Spare Feeder 3 </v>
      </c>
      <c r="S942" s="2672">
        <f t="shared" si="152"/>
        <v>0</v>
      </c>
      <c r="T942" s="2672">
        <v>0</v>
      </c>
      <c r="U942" s="33">
        <f t="shared" si="153"/>
        <v>0</v>
      </c>
      <c r="V942" s="1104" t="e">
        <f t="shared" si="154"/>
        <v>#DIV/0!</v>
      </c>
      <c r="W942" s="33" t="e">
        <f t="shared" si="155"/>
        <v>#DIV/0!</v>
      </c>
    </row>
    <row r="943" spans="1:23" ht="15.6" x14ac:dyDescent="0.3">
      <c r="A943" s="524"/>
      <c r="B943" s="98"/>
      <c r="C943" s="543">
        <v>33</v>
      </c>
      <c r="D943" s="937" t="s">
        <v>1295</v>
      </c>
      <c r="E943" s="1735">
        <v>41812909574</v>
      </c>
      <c r="F943" s="3">
        <v>1</v>
      </c>
      <c r="G943" s="2220">
        <v>0</v>
      </c>
      <c r="H943" s="2220">
        <v>0</v>
      </c>
      <c r="I943" s="19">
        <f t="shared" si="160"/>
        <v>0</v>
      </c>
      <c r="J943" s="507">
        <v>360000</v>
      </c>
      <c r="K943" s="582"/>
      <c r="L943" s="21">
        <f t="shared" si="161"/>
        <v>0</v>
      </c>
      <c r="M943" s="21">
        <f t="shared" si="162"/>
        <v>0</v>
      </c>
      <c r="N943" s="80"/>
      <c r="O943" s="9"/>
      <c r="R943" s="18">
        <f t="shared" si="151"/>
        <v>0</v>
      </c>
      <c r="S943" s="2672">
        <f t="shared" si="152"/>
        <v>0</v>
      </c>
      <c r="T943" s="2672">
        <v>0</v>
      </c>
      <c r="U943" s="33">
        <f t="shared" si="153"/>
        <v>0</v>
      </c>
      <c r="V943" s="1104" t="e">
        <f t="shared" si="154"/>
        <v>#DIV/0!</v>
      </c>
      <c r="W943" s="33" t="e">
        <f t="shared" si="155"/>
        <v>#DIV/0!</v>
      </c>
    </row>
    <row r="944" spans="1:23" ht="15.6" x14ac:dyDescent="0.3">
      <c r="A944" s="524">
        <v>18</v>
      </c>
      <c r="B944" s="98" t="s">
        <v>2466</v>
      </c>
      <c r="C944" s="543">
        <v>33</v>
      </c>
      <c r="D944" s="937" t="s">
        <v>1294</v>
      </c>
      <c r="E944" s="1735">
        <v>41812909545</v>
      </c>
      <c r="F944" s="3">
        <v>1</v>
      </c>
      <c r="G944" s="2220">
        <v>0</v>
      </c>
      <c r="H944" s="2220">
        <v>0</v>
      </c>
      <c r="I944" s="19">
        <f t="shared" si="160"/>
        <v>0</v>
      </c>
      <c r="J944" s="507">
        <v>360000</v>
      </c>
      <c r="K944" s="581"/>
      <c r="L944" s="21">
        <f t="shared" si="161"/>
        <v>0</v>
      </c>
      <c r="M944" s="21">
        <f t="shared" si="162"/>
        <v>0</v>
      </c>
      <c r="N944" s="80"/>
      <c r="O944" s="12"/>
      <c r="R944" s="18" t="str">
        <f t="shared" si="151"/>
        <v xml:space="preserve">33 kV Spare Feeder 5 </v>
      </c>
      <c r="S944" s="2672">
        <f t="shared" si="152"/>
        <v>0</v>
      </c>
      <c r="T944" s="2672">
        <v>0</v>
      </c>
      <c r="U944" s="33">
        <f t="shared" si="153"/>
        <v>0</v>
      </c>
      <c r="V944" s="1104" t="e">
        <f t="shared" si="154"/>
        <v>#DIV/0!</v>
      </c>
      <c r="W944" s="33" t="e">
        <f t="shared" si="155"/>
        <v>#DIV/0!</v>
      </c>
    </row>
    <row r="945" spans="1:23" ht="15.6" x14ac:dyDescent="0.3">
      <c r="A945" s="524"/>
      <c r="B945" s="98"/>
      <c r="C945" s="543">
        <v>33</v>
      </c>
      <c r="D945" s="937" t="s">
        <v>1295</v>
      </c>
      <c r="E945" s="1735">
        <v>41812909618</v>
      </c>
      <c r="F945" s="3">
        <v>1</v>
      </c>
      <c r="G945" s="2220">
        <v>0</v>
      </c>
      <c r="H945" s="2220">
        <v>0</v>
      </c>
      <c r="I945" s="19">
        <f t="shared" si="160"/>
        <v>0</v>
      </c>
      <c r="J945" s="507">
        <v>360000</v>
      </c>
      <c r="K945" s="581"/>
      <c r="L945" s="21">
        <f t="shared" si="161"/>
        <v>0</v>
      </c>
      <c r="M945" s="21">
        <f t="shared" si="162"/>
        <v>0</v>
      </c>
      <c r="N945" s="80"/>
      <c r="O945" s="12"/>
      <c r="R945" s="18">
        <f t="shared" si="151"/>
        <v>0</v>
      </c>
      <c r="S945" s="2672">
        <f t="shared" si="152"/>
        <v>0</v>
      </c>
      <c r="T945" s="2672">
        <v>0</v>
      </c>
      <c r="U945" s="33">
        <f t="shared" si="153"/>
        <v>0</v>
      </c>
      <c r="V945" s="1104" t="e">
        <f t="shared" si="154"/>
        <v>#DIV/0!</v>
      </c>
      <c r="W945" s="33" t="e">
        <f t="shared" si="155"/>
        <v>#DIV/0!</v>
      </c>
    </row>
    <row r="946" spans="1:23" ht="15.6" x14ac:dyDescent="0.3">
      <c r="A946" s="524">
        <v>19</v>
      </c>
      <c r="B946" s="98" t="s">
        <v>2467</v>
      </c>
      <c r="C946" s="543">
        <v>33</v>
      </c>
      <c r="D946" s="937" t="s">
        <v>1294</v>
      </c>
      <c r="E946" s="1735">
        <v>41812909481</v>
      </c>
      <c r="F946" s="3">
        <v>1</v>
      </c>
      <c r="G946" s="2220">
        <v>0</v>
      </c>
      <c r="H946" s="2220">
        <v>0</v>
      </c>
      <c r="I946" s="19">
        <f t="shared" si="160"/>
        <v>0</v>
      </c>
      <c r="J946" s="507">
        <v>360000</v>
      </c>
      <c r="K946" s="581"/>
      <c r="L946" s="21">
        <f t="shared" si="161"/>
        <v>0</v>
      </c>
      <c r="M946" s="21">
        <f t="shared" si="162"/>
        <v>0</v>
      </c>
      <c r="N946" s="80"/>
      <c r="O946" s="12"/>
      <c r="R946" s="18" t="str">
        <f t="shared" si="151"/>
        <v xml:space="preserve">33 kV Spare Feeder 6 </v>
      </c>
      <c r="S946" s="2672">
        <f t="shared" si="152"/>
        <v>0</v>
      </c>
      <c r="T946" s="2672">
        <v>0</v>
      </c>
      <c r="U946" s="33">
        <f t="shared" si="153"/>
        <v>0</v>
      </c>
      <c r="V946" s="1104" t="e">
        <f t="shared" si="154"/>
        <v>#DIV/0!</v>
      </c>
      <c r="W946" s="33" t="e">
        <f t="shared" si="155"/>
        <v>#DIV/0!</v>
      </c>
    </row>
    <row r="947" spans="1:23" ht="15.6" x14ac:dyDescent="0.3">
      <c r="A947" s="524"/>
      <c r="B947" s="98"/>
      <c r="C947" s="543">
        <v>33</v>
      </c>
      <c r="D947" s="937" t="s">
        <v>1295</v>
      </c>
      <c r="E947" s="1735">
        <v>41812909560</v>
      </c>
      <c r="F947" s="3">
        <v>1</v>
      </c>
      <c r="G947" s="2220">
        <v>0</v>
      </c>
      <c r="H947" s="2220">
        <v>0</v>
      </c>
      <c r="I947" s="19">
        <f t="shared" si="160"/>
        <v>0</v>
      </c>
      <c r="J947" s="507">
        <v>360000</v>
      </c>
      <c r="K947" s="581"/>
      <c r="L947" s="21">
        <f t="shared" si="161"/>
        <v>0</v>
      </c>
      <c r="M947" s="21">
        <f t="shared" si="162"/>
        <v>0</v>
      </c>
      <c r="N947" s="80"/>
      <c r="O947" s="12"/>
      <c r="R947" s="18">
        <f t="shared" si="151"/>
        <v>0</v>
      </c>
      <c r="S947" s="2672">
        <f t="shared" si="152"/>
        <v>0</v>
      </c>
      <c r="T947" s="2672">
        <v>0</v>
      </c>
      <c r="U947" s="33">
        <f t="shared" si="153"/>
        <v>0</v>
      </c>
      <c r="V947" s="1104" t="e">
        <f t="shared" si="154"/>
        <v>#DIV/0!</v>
      </c>
      <c r="W947" s="33" t="e">
        <f t="shared" si="155"/>
        <v>#DIV/0!</v>
      </c>
    </row>
    <row r="948" spans="1:23" ht="15.6" x14ac:dyDescent="0.3">
      <c r="A948" s="524">
        <v>20</v>
      </c>
      <c r="B948" s="99" t="s">
        <v>2468</v>
      </c>
      <c r="C948" s="543">
        <v>33</v>
      </c>
      <c r="D948" s="937" t="s">
        <v>1294</v>
      </c>
      <c r="E948" s="1735">
        <v>41812909523</v>
      </c>
      <c r="F948" s="3">
        <v>1</v>
      </c>
      <c r="G948" s="2220">
        <v>0</v>
      </c>
      <c r="H948" s="2220">
        <v>0</v>
      </c>
      <c r="I948" s="19">
        <f t="shared" si="160"/>
        <v>0</v>
      </c>
      <c r="J948" s="507">
        <v>360000</v>
      </c>
      <c r="K948" s="583"/>
      <c r="L948" s="21">
        <f t="shared" si="161"/>
        <v>0</v>
      </c>
      <c r="M948" s="21">
        <f t="shared" si="162"/>
        <v>0</v>
      </c>
      <c r="N948" s="80"/>
      <c r="O948" s="29"/>
      <c r="R948" s="18" t="str">
        <f t="shared" si="151"/>
        <v xml:space="preserve">33 kV Spare Feeder 7 </v>
      </c>
      <c r="S948" s="2672">
        <f t="shared" si="152"/>
        <v>0</v>
      </c>
      <c r="T948" s="2672">
        <v>0</v>
      </c>
      <c r="U948" s="33">
        <f t="shared" si="153"/>
        <v>0</v>
      </c>
      <c r="V948" s="1104" t="e">
        <f t="shared" si="154"/>
        <v>#DIV/0!</v>
      </c>
      <c r="W948" s="33" t="e">
        <f t="shared" si="155"/>
        <v>#DIV/0!</v>
      </c>
    </row>
    <row r="949" spans="1:23" ht="15.6" x14ac:dyDescent="0.3">
      <c r="A949" s="524"/>
      <c r="B949" s="98"/>
      <c r="C949" s="543">
        <v>33</v>
      </c>
      <c r="D949" s="937" t="s">
        <v>1295</v>
      </c>
      <c r="E949" s="1735">
        <v>41812909565</v>
      </c>
      <c r="F949" s="3">
        <v>1</v>
      </c>
      <c r="G949" s="2220">
        <v>0</v>
      </c>
      <c r="H949" s="2220">
        <v>0</v>
      </c>
      <c r="I949" s="19">
        <f t="shared" si="160"/>
        <v>0</v>
      </c>
      <c r="J949" s="507">
        <v>360000</v>
      </c>
      <c r="K949" s="574"/>
      <c r="L949" s="21">
        <f t="shared" si="161"/>
        <v>0</v>
      </c>
      <c r="M949" s="21">
        <f t="shared" si="162"/>
        <v>0</v>
      </c>
      <c r="N949" s="80"/>
      <c r="O949" s="507"/>
      <c r="R949" s="18">
        <f t="shared" si="151"/>
        <v>0</v>
      </c>
      <c r="S949" s="2672">
        <f t="shared" si="152"/>
        <v>0</v>
      </c>
      <c r="T949" s="2672">
        <v>0</v>
      </c>
      <c r="U949" s="33">
        <f t="shared" si="153"/>
        <v>0</v>
      </c>
      <c r="V949" s="1104" t="e">
        <f t="shared" si="154"/>
        <v>#DIV/0!</v>
      </c>
      <c r="W949" s="33" t="e">
        <f t="shared" si="155"/>
        <v>#DIV/0!</v>
      </c>
    </row>
    <row r="950" spans="1:23" s="1384" customFormat="1" ht="15.6" x14ac:dyDescent="0.3">
      <c r="A950" s="1346">
        <v>21</v>
      </c>
      <c r="B950" s="641" t="s">
        <v>2469</v>
      </c>
      <c r="C950" s="1347">
        <v>33</v>
      </c>
      <c r="D950" s="1348" t="s">
        <v>1294</v>
      </c>
      <c r="E950" s="1737">
        <v>41812909521</v>
      </c>
      <c r="F950" s="660">
        <v>1</v>
      </c>
      <c r="G950" s="2217">
        <v>630.73</v>
      </c>
      <c r="H950" s="2217">
        <v>661.44</v>
      </c>
      <c r="I950" s="644">
        <f t="shared" si="160"/>
        <v>30.710000000000036</v>
      </c>
      <c r="J950" s="645">
        <v>360000</v>
      </c>
      <c r="K950" s="650"/>
      <c r="L950" s="1773">
        <f t="shared" si="161"/>
        <v>11055600.000000013</v>
      </c>
      <c r="M950" s="647">
        <f t="shared" si="162"/>
        <v>11070629.747130876</v>
      </c>
      <c r="N950" s="1351" t="s">
        <v>85</v>
      </c>
      <c r="O950" s="1356"/>
      <c r="R950" s="2154" t="str">
        <f t="shared" si="151"/>
        <v xml:space="preserve">33 kV Zahir Steel </v>
      </c>
      <c r="S950" s="2672">
        <f t="shared" si="152"/>
        <v>11070629.747130876</v>
      </c>
      <c r="T950" s="2672">
        <v>10019388.236439701</v>
      </c>
      <c r="U950" s="1353">
        <f t="shared" si="153"/>
        <v>1051241.5106911752</v>
      </c>
      <c r="V950" s="1354">
        <f t="shared" si="154"/>
        <v>10.492072828038495</v>
      </c>
      <c r="W950" s="1353" t="str">
        <f t="shared" si="155"/>
        <v>OK</v>
      </c>
    </row>
    <row r="951" spans="1:23" ht="15.6" x14ac:dyDescent="0.3">
      <c r="A951" s="524"/>
      <c r="B951" s="98"/>
      <c r="C951" s="543">
        <v>33</v>
      </c>
      <c r="D951" s="1003" t="s">
        <v>1295</v>
      </c>
      <c r="E951" s="1735">
        <v>41812909563</v>
      </c>
      <c r="F951" s="3">
        <v>1</v>
      </c>
      <c r="G951" s="2220">
        <v>630.96</v>
      </c>
      <c r="H951" s="2220">
        <v>661.68</v>
      </c>
      <c r="I951" s="19">
        <f t="shared" si="160"/>
        <v>30.719999999999914</v>
      </c>
      <c r="J951" s="507">
        <v>360000</v>
      </c>
      <c r="K951" s="574"/>
      <c r="L951" s="21">
        <f t="shared" si="161"/>
        <v>11059199.999999968</v>
      </c>
      <c r="M951" s="21">
        <f t="shared" si="162"/>
        <v>11074234.641219771</v>
      </c>
      <c r="N951" s="80"/>
      <c r="O951" s="507"/>
      <c r="R951" s="18">
        <f t="shared" si="151"/>
        <v>0</v>
      </c>
      <c r="S951" s="2672">
        <f t="shared" si="152"/>
        <v>11074234.641219771</v>
      </c>
      <c r="T951" s="2672">
        <v>10026596.42941555</v>
      </c>
      <c r="U951" s="33">
        <f t="shared" si="153"/>
        <v>1047638.2118042205</v>
      </c>
      <c r="V951" s="1104">
        <f t="shared" si="154"/>
        <v>10.448592592504365</v>
      </c>
      <c r="W951" s="33" t="str">
        <f t="shared" si="155"/>
        <v>OK</v>
      </c>
    </row>
    <row r="952" spans="1:23" ht="15.6" x14ac:dyDescent="0.3">
      <c r="A952" s="524"/>
      <c r="B952" s="98" t="s">
        <v>4684</v>
      </c>
      <c r="C952" s="543">
        <v>0.41499999999999998</v>
      </c>
      <c r="D952" s="1003"/>
      <c r="E952" s="1735"/>
      <c r="F952" s="3">
        <v>1</v>
      </c>
      <c r="G952" s="2220">
        <v>2407.9899999999998</v>
      </c>
      <c r="H952" s="2220">
        <v>2519.17</v>
      </c>
      <c r="I952" s="19">
        <f t="shared" si="160"/>
        <v>111.18000000000029</v>
      </c>
      <c r="J952" s="667">
        <v>160</v>
      </c>
      <c r="K952" s="574"/>
      <c r="L952" s="21">
        <f t="shared" si="161"/>
        <v>17788.800000000047</v>
      </c>
      <c r="M952" s="21">
        <f t="shared" si="162"/>
        <v>17812.983324809327</v>
      </c>
      <c r="N952" s="80"/>
      <c r="O952" s="507"/>
      <c r="S952" s="2672">
        <f t="shared" si="152"/>
        <v>17812.983324809327</v>
      </c>
      <c r="T952" s="2672">
        <v>18800.569101693425</v>
      </c>
      <c r="U952" s="33"/>
      <c r="V952" s="1104"/>
      <c r="W952" s="33"/>
    </row>
    <row r="953" spans="1:23" ht="15.6" x14ac:dyDescent="0.3">
      <c r="A953" s="524"/>
      <c r="B953" s="94"/>
      <c r="C953" s="88"/>
      <c r="D953" s="88"/>
      <c r="E953" s="949"/>
      <c r="F953" s="659"/>
      <c r="G953" s="37"/>
      <c r="H953" s="37"/>
      <c r="I953" s="37"/>
      <c r="J953" s="93" t="s">
        <v>27</v>
      </c>
      <c r="K953" s="574"/>
      <c r="L953" s="42">
        <f>L938+L940+L942+L944+L946+L948+L950+L952</f>
        <v>18896188.800000019</v>
      </c>
      <c r="M953" s="42">
        <f>M938+M940+M942+M944+M946+M948+M950+M952</f>
        <v>18921877.585719571</v>
      </c>
      <c r="N953" s="81"/>
      <c r="O953" s="12"/>
      <c r="R953" s="18">
        <f t="shared" si="151"/>
        <v>0</v>
      </c>
      <c r="S953" s="2672">
        <f t="shared" si="152"/>
        <v>18921877.585719571</v>
      </c>
      <c r="T953" s="2672">
        <v>17361712.869010989</v>
      </c>
      <c r="U953" s="33">
        <f t="shared" si="153"/>
        <v>1560164.7167085819</v>
      </c>
      <c r="V953" s="1104">
        <f t="shared" si="154"/>
        <v>8.9862372939787978</v>
      </c>
      <c r="W953" s="33" t="str">
        <f t="shared" si="155"/>
        <v>OK</v>
      </c>
    </row>
    <row r="954" spans="1:23" ht="20.399999999999999" x14ac:dyDescent="0.3">
      <c r="A954" s="524"/>
      <c r="B954" s="94"/>
      <c r="C954" s="88"/>
      <c r="D954" s="88"/>
      <c r="E954" s="949"/>
      <c r="F954" s="659"/>
      <c r="G954" s="37"/>
      <c r="H954" s="37"/>
      <c r="I954" s="3159" t="s">
        <v>38</v>
      </c>
      <c r="J954" s="3160"/>
      <c r="K954" s="576">
        <f>K924</f>
        <v>58492800.000000089</v>
      </c>
      <c r="L954" s="43">
        <f>L937+L953</f>
        <v>58413388.800000019</v>
      </c>
      <c r="M954" s="43">
        <f>M953+M937</f>
        <v>58492800.000000089</v>
      </c>
      <c r="N954" s="1109">
        <f>(M954-L954)/L954*100</f>
        <v>0.13594691496493011</v>
      </c>
      <c r="O954" s="28"/>
    </row>
    <row r="955" spans="1:23" x14ac:dyDescent="0.3">
      <c r="A955" s="511"/>
      <c r="B955" s="523"/>
      <c r="C955" s="520"/>
      <c r="D955" s="596"/>
      <c r="K955" s="580"/>
      <c r="L955" s="511"/>
      <c r="M955" s="511"/>
      <c r="N955" s="520"/>
      <c r="O955" s="511"/>
    </row>
    <row r="956" spans="1:23" ht="15.6" x14ac:dyDescent="0.3">
      <c r="A956" s="511"/>
      <c r="D956" s="600"/>
      <c r="G956" s="3107" t="s">
        <v>812</v>
      </c>
      <c r="H956" s="3108"/>
      <c r="I956" s="3109"/>
      <c r="J956" s="555" t="s">
        <v>14</v>
      </c>
      <c r="K956" s="68" t="s">
        <v>814</v>
      </c>
      <c r="L956" s="1006"/>
      <c r="M956" s="511"/>
      <c r="N956" s="520"/>
      <c r="O956" s="511"/>
    </row>
    <row r="957" spans="1:23" ht="17.399999999999999" x14ac:dyDescent="0.3">
      <c r="A957" s="511"/>
      <c r="D957" s="600"/>
      <c r="G957" s="3425" t="s">
        <v>4309</v>
      </c>
      <c r="H957" s="3426"/>
      <c r="I957" s="3427"/>
      <c r="J957" s="1393">
        <f>M938+M950</f>
        <v>18904064.60239476</v>
      </c>
      <c r="K957" s="69"/>
      <c r="L957" s="511"/>
      <c r="M957" s="511"/>
      <c r="N957" s="520"/>
      <c r="O957" s="511"/>
    </row>
    <row r="958" spans="1:23" ht="17.399999999999999" x14ac:dyDescent="0.3">
      <c r="A958" s="511"/>
      <c r="D958" s="600"/>
      <c r="G958" s="3425" t="s">
        <v>4310</v>
      </c>
      <c r="H958" s="3426"/>
      <c r="I958" s="3427"/>
      <c r="J958" s="570">
        <f>M937</f>
        <v>39570922.414280519</v>
      </c>
      <c r="K958" s="69"/>
      <c r="L958" s="511"/>
      <c r="M958" s="511"/>
      <c r="N958" s="520"/>
      <c r="O958" s="511"/>
    </row>
    <row r="959" spans="1:23" ht="17.399999999999999" x14ac:dyDescent="0.3">
      <c r="A959" s="511"/>
      <c r="D959" s="600"/>
      <c r="G959" s="3425"/>
      <c r="H959" s="3426"/>
      <c r="I959" s="3427"/>
      <c r="J959" s="570"/>
      <c r="K959" s="69"/>
      <c r="L959" s="511"/>
      <c r="M959" s="511"/>
      <c r="N959" s="520"/>
      <c r="O959" s="511"/>
    </row>
    <row r="960" spans="1:23" ht="17.399999999999999" x14ac:dyDescent="0.3">
      <c r="A960" s="511"/>
      <c r="D960" s="600"/>
      <c r="G960" s="3425"/>
      <c r="H960" s="3426"/>
      <c r="I960" s="3427"/>
      <c r="J960" s="570"/>
      <c r="K960" s="69"/>
      <c r="L960" s="511"/>
      <c r="M960" s="511"/>
      <c r="N960" s="520"/>
      <c r="O960" s="511"/>
    </row>
    <row r="961" spans="1:23" ht="17.399999999999999" x14ac:dyDescent="0.3">
      <c r="A961" s="511"/>
      <c r="B961" s="523"/>
      <c r="C961" s="520"/>
      <c r="D961" s="596"/>
      <c r="G961" s="3425"/>
      <c r="H961" s="3426"/>
      <c r="I961" s="3427"/>
      <c r="J961" s="570"/>
      <c r="K961" s="69"/>
      <c r="L961" s="511"/>
      <c r="M961" s="511"/>
      <c r="N961" s="520"/>
      <c r="O961" s="511"/>
    </row>
    <row r="962" spans="1:23" ht="17.399999999999999" x14ac:dyDescent="0.3">
      <c r="A962" s="511"/>
      <c r="B962" s="523"/>
      <c r="C962" s="520"/>
      <c r="D962" s="596"/>
      <c r="G962" s="3425"/>
      <c r="H962" s="3426"/>
      <c r="I962" s="3427"/>
      <c r="J962" s="570"/>
      <c r="K962" s="69"/>
      <c r="L962" s="511"/>
      <c r="M962" s="511"/>
      <c r="N962" s="520"/>
      <c r="O962" s="511"/>
    </row>
    <row r="963" spans="1:23" x14ac:dyDescent="0.3">
      <c r="A963" s="511"/>
      <c r="B963" s="523"/>
      <c r="C963" s="520"/>
      <c r="D963" s="596"/>
      <c r="G963" s="3428"/>
      <c r="H963" s="3429"/>
      <c r="I963" s="3430"/>
      <c r="J963" s="571"/>
      <c r="K963" s="572"/>
      <c r="L963" s="511"/>
      <c r="M963" s="511"/>
      <c r="N963" s="520"/>
      <c r="O963" s="511"/>
    </row>
    <row r="964" spans="1:23" ht="17.399999999999999" x14ac:dyDescent="0.3">
      <c r="A964" s="511"/>
      <c r="B964" s="523"/>
      <c r="C964" s="520"/>
      <c r="D964" s="596"/>
      <c r="E964" s="1727"/>
      <c r="F964" s="528"/>
      <c r="G964" s="3425"/>
      <c r="H964" s="3426"/>
      <c r="I964" s="3427"/>
      <c r="J964" s="570"/>
      <c r="K964" s="559"/>
      <c r="L964" s="511"/>
      <c r="M964" s="511"/>
      <c r="N964" s="520"/>
      <c r="O964" s="511"/>
    </row>
    <row r="965" spans="1:23" ht="15.6" x14ac:dyDescent="0.3">
      <c r="A965" s="511"/>
      <c r="B965" s="523"/>
      <c r="C965" s="520"/>
      <c r="D965" s="596"/>
      <c r="E965" s="1727"/>
      <c r="F965" s="528"/>
      <c r="G965" s="2214"/>
      <c r="H965" s="2214"/>
      <c r="I965" s="529" t="s">
        <v>199</v>
      </c>
      <c r="J965" s="558">
        <f>SUM(J957:J964)</f>
        <v>58474987.016675279</v>
      </c>
      <c r="K965" s="558">
        <f>J965-M954</f>
        <v>-17812.983324810863</v>
      </c>
      <c r="L965" s="511"/>
      <c r="M965" s="511"/>
      <c r="N965" s="520"/>
      <c r="O965" s="511"/>
    </row>
    <row r="966" spans="1:23" x14ac:dyDescent="0.3">
      <c r="A966" s="511"/>
      <c r="B966" s="523"/>
      <c r="C966" s="520"/>
      <c r="D966" s="596"/>
      <c r="E966" s="1727"/>
      <c r="F966" s="528"/>
      <c r="G966" s="2214"/>
      <c r="H966" s="2214"/>
      <c r="I966" s="511"/>
      <c r="J966" s="511"/>
      <c r="K966" s="580"/>
      <c r="L966" s="511"/>
      <c r="M966" s="511"/>
      <c r="N966" s="520"/>
      <c r="O966" s="511"/>
    </row>
    <row r="967" spans="1:23" ht="28.8" x14ac:dyDescent="0.3">
      <c r="A967" s="3086" t="s">
        <v>1029</v>
      </c>
      <c r="B967" s="3086"/>
      <c r="C967" s="3086"/>
      <c r="D967" s="3086"/>
      <c r="E967" s="3086"/>
      <c r="F967" s="3086"/>
      <c r="G967" s="3086"/>
      <c r="H967" s="3086"/>
      <c r="I967" s="3086"/>
      <c r="J967" s="3086"/>
      <c r="K967" s="3086"/>
      <c r="L967" s="3086"/>
      <c r="M967" s="3086"/>
      <c r="N967" s="3086"/>
      <c r="O967" s="629" t="str">
        <f>$O$6</f>
        <v>Month August-2023</v>
      </c>
      <c r="R967" s="2083" t="s">
        <v>4084</v>
      </c>
      <c r="S967" s="2672" t="str">
        <f>O967</f>
        <v>Month August-2023</v>
      </c>
      <c r="T967" s="2672" t="s">
        <v>5037</v>
      </c>
      <c r="U967" s="1103" t="s">
        <v>15</v>
      </c>
      <c r="V967" s="1103" t="s">
        <v>4085</v>
      </c>
      <c r="W967" s="1103" t="s">
        <v>17</v>
      </c>
    </row>
    <row r="968" spans="1:23" ht="15.6" x14ac:dyDescent="0.3">
      <c r="A968" s="3087" t="s">
        <v>0</v>
      </c>
      <c r="B968" s="3089" t="s">
        <v>1</v>
      </c>
      <c r="C968" s="3091" t="s">
        <v>2</v>
      </c>
      <c r="D968" s="3092"/>
      <c r="E968" s="3093"/>
      <c r="F968" s="3223" t="s">
        <v>3</v>
      </c>
      <c r="G968" s="3091" t="s">
        <v>4</v>
      </c>
      <c r="H968" s="3093"/>
      <c r="I968" s="3068"/>
      <c r="J968" s="3096" t="s">
        <v>5</v>
      </c>
      <c r="K968" s="3091" t="s">
        <v>6</v>
      </c>
      <c r="L968" s="3068"/>
      <c r="M968" s="95" t="s">
        <v>29</v>
      </c>
      <c r="N968" s="96"/>
      <c r="O968" s="3067" t="s">
        <v>7</v>
      </c>
    </row>
    <row r="969" spans="1:23" ht="46.8" x14ac:dyDescent="0.3">
      <c r="A969" s="3088"/>
      <c r="B969" s="3090"/>
      <c r="C969" s="3084" t="s">
        <v>824</v>
      </c>
      <c r="D969" s="3085"/>
      <c r="E969" s="1728" t="s">
        <v>9</v>
      </c>
      <c r="F969" s="3224"/>
      <c r="G969" s="2218" t="str">
        <f>'NORTH-1'!G8</f>
        <v>Reading at 00.00hr 
01.08.2023</v>
      </c>
      <c r="H969" s="2218" t="str">
        <f>'NORTH-1'!H8</f>
        <v>Reading at 00.00hr 
01.09.2023</v>
      </c>
      <c r="I969" s="1" t="s">
        <v>10</v>
      </c>
      <c r="J969" s="3088"/>
      <c r="K969" s="1" t="s">
        <v>11</v>
      </c>
      <c r="L969" s="1" t="s">
        <v>12</v>
      </c>
      <c r="M969" s="508" t="s">
        <v>30</v>
      </c>
      <c r="N969" s="75" t="s">
        <v>41</v>
      </c>
      <c r="O969" s="3068"/>
      <c r="S969" s="2671">
        <v>15283200.000000071</v>
      </c>
      <c r="T969" s="2671">
        <v>15283200.000000071</v>
      </c>
      <c r="U969" s="33">
        <f>S969-T969</f>
        <v>0</v>
      </c>
      <c r="V969" s="1104">
        <f>U969/T969*100</f>
        <v>0</v>
      </c>
      <c r="W969" s="33" t="str">
        <f>IF(V969&gt;40,"FAULT",IF(V969&lt;-40,"CHECK","OK"))</f>
        <v>OK</v>
      </c>
    </row>
    <row r="970" spans="1:23" ht="15.6" x14ac:dyDescent="0.3">
      <c r="A970" s="594">
        <v>1</v>
      </c>
      <c r="B970" s="551">
        <v>2</v>
      </c>
      <c r="C970" s="551">
        <v>3</v>
      </c>
      <c r="D970" s="551">
        <v>4</v>
      </c>
      <c r="E970" s="551">
        <v>5</v>
      </c>
      <c r="F970" s="2727">
        <v>6</v>
      </c>
      <c r="G970" s="2618">
        <f>'PDB Bill AMR'!$H$5</f>
        <v>8</v>
      </c>
      <c r="H970" s="2618">
        <f>'PDB Bill AMR'!$H$5</f>
        <v>8</v>
      </c>
      <c r="I970" s="594" t="s">
        <v>2021</v>
      </c>
      <c r="J970" s="594">
        <v>10</v>
      </c>
      <c r="K970" s="2623" t="s">
        <v>2022</v>
      </c>
      <c r="L970" s="2623" t="s">
        <v>5041</v>
      </c>
      <c r="M970" s="594">
        <v>13</v>
      </c>
      <c r="N970" s="594">
        <v>14</v>
      </c>
      <c r="O970" s="594">
        <v>15</v>
      </c>
    </row>
    <row r="971" spans="1:23" ht="15.6" x14ac:dyDescent="0.3">
      <c r="A971" s="524"/>
      <c r="B971" s="513" t="s">
        <v>4652</v>
      </c>
      <c r="C971" s="514"/>
      <c r="D971" s="514"/>
      <c r="E971" s="1731"/>
      <c r="F971" s="654"/>
      <c r="G971" s="2211"/>
      <c r="H971" s="2211"/>
      <c r="I971" s="514"/>
      <c r="J971" s="514"/>
      <c r="K971" s="573"/>
      <c r="L971" s="514"/>
      <c r="M971" s="515"/>
      <c r="N971" s="516"/>
      <c r="O971" s="11"/>
      <c r="P971">
        <v>200</v>
      </c>
    </row>
    <row r="972" spans="1:23" ht="15.6" x14ac:dyDescent="0.3">
      <c r="A972" s="507">
        <v>16</v>
      </c>
      <c r="B972" s="98" t="s">
        <v>2393</v>
      </c>
      <c r="C972" s="72">
        <v>11</v>
      </c>
      <c r="D972" s="943"/>
      <c r="E972" s="1145" t="s">
        <v>2471</v>
      </c>
      <c r="F972" s="3">
        <v>1</v>
      </c>
      <c r="G972" s="4">
        <v>7832262</v>
      </c>
      <c r="H972" s="4">
        <v>7899071</v>
      </c>
      <c r="I972" s="20">
        <f>H972-G972</f>
        <v>66809</v>
      </c>
      <c r="J972" s="507">
        <v>180</v>
      </c>
      <c r="K972" s="21">
        <f>F972*I972*J972</f>
        <v>12025620</v>
      </c>
      <c r="L972" s="21"/>
      <c r="M972" s="21">
        <f>$M$927</f>
        <v>12249430.114213837</v>
      </c>
      <c r="N972" s="81"/>
      <c r="O972" s="11"/>
      <c r="P972">
        <v>130</v>
      </c>
      <c r="S972" s="2673"/>
      <c r="T972" s="2673"/>
    </row>
    <row r="973" spans="1:23" ht="15.6" x14ac:dyDescent="0.3">
      <c r="A973" s="507">
        <v>30</v>
      </c>
      <c r="B973" s="98" t="s">
        <v>2473</v>
      </c>
      <c r="C973" s="72">
        <v>11</v>
      </c>
      <c r="D973" s="944"/>
      <c r="E973" s="1145" t="s">
        <v>2474</v>
      </c>
      <c r="F973" s="3">
        <v>1</v>
      </c>
      <c r="G973" s="4">
        <v>806735.8</v>
      </c>
      <c r="H973" s="4">
        <v>859085.1</v>
      </c>
      <c r="I973" s="20">
        <f>H973-G973</f>
        <v>52349.29999999993</v>
      </c>
      <c r="J973" s="507">
        <v>180</v>
      </c>
      <c r="K973" s="21">
        <f>F973*I973*J973</f>
        <v>9422873.999999987</v>
      </c>
      <c r="L973" s="21"/>
      <c r="M973" s="21">
        <f>$M$931</f>
        <v>9800505.3964614421</v>
      </c>
      <c r="N973" s="81"/>
      <c r="O973" s="11"/>
      <c r="P973">
        <f>P971-P972</f>
        <v>70</v>
      </c>
    </row>
    <row r="974" spans="1:23" ht="15.6" x14ac:dyDescent="0.3">
      <c r="A974" s="507">
        <v>24</v>
      </c>
      <c r="B974" s="98" t="s">
        <v>2340</v>
      </c>
      <c r="C974" s="72">
        <v>11</v>
      </c>
      <c r="D974" s="944"/>
      <c r="E974" s="1145" t="s">
        <v>2472</v>
      </c>
      <c r="F974" s="3">
        <v>1</v>
      </c>
      <c r="G974" s="4">
        <v>438680.6</v>
      </c>
      <c r="H974" s="4">
        <v>489391</v>
      </c>
      <c r="I974" s="20">
        <f>H974-G974</f>
        <v>50710.400000000023</v>
      </c>
      <c r="J974" s="507">
        <v>180</v>
      </c>
      <c r="K974" s="21">
        <f>F974*I974*J974</f>
        <v>9127872.0000000037</v>
      </c>
      <c r="L974" s="21"/>
      <c r="M974" s="21">
        <f>$M$933</f>
        <v>8447468.4817464352</v>
      </c>
      <c r="N974" s="81"/>
      <c r="O974" s="11"/>
    </row>
    <row r="975" spans="1:23" ht="15.6" x14ac:dyDescent="0.3">
      <c r="A975" s="507">
        <v>39</v>
      </c>
      <c r="B975" s="98" t="s">
        <v>2475</v>
      </c>
      <c r="C975" s="72">
        <v>11</v>
      </c>
      <c r="D975" s="944"/>
      <c r="E975" s="1145" t="s">
        <v>2476</v>
      </c>
      <c r="F975" s="3">
        <v>1</v>
      </c>
      <c r="G975" s="4">
        <v>27993.1</v>
      </c>
      <c r="H975" s="4">
        <v>29233.3</v>
      </c>
      <c r="I975" s="20">
        <f>H975-G975</f>
        <v>1240.2000000000007</v>
      </c>
      <c r="J975" s="507">
        <v>4000</v>
      </c>
      <c r="K975" s="21">
        <f>F975*I975*J975</f>
        <v>4960800.0000000028</v>
      </c>
      <c r="L975" s="21"/>
      <c r="M975" s="21">
        <f>$M$935</f>
        <v>5032432.1481584767</v>
      </c>
      <c r="N975" s="81"/>
      <c r="O975" s="11"/>
      <c r="P975" s="1105">
        <f>P973/3</f>
        <v>23.333333333333332</v>
      </c>
    </row>
    <row r="976" spans="1:23" ht="15.6" x14ac:dyDescent="0.3">
      <c r="A976" s="507">
        <v>42</v>
      </c>
      <c r="B976" s="98" t="s">
        <v>2477</v>
      </c>
      <c r="C976" s="72">
        <v>11</v>
      </c>
      <c r="D976" s="1004"/>
      <c r="E976" s="1145" t="s">
        <v>2478</v>
      </c>
      <c r="F976" s="3">
        <v>1</v>
      </c>
      <c r="G976" s="4">
        <v>4990.3</v>
      </c>
      <c r="H976" s="4">
        <v>9542.7000000000007</v>
      </c>
      <c r="I976" s="20">
        <f>H976-G976</f>
        <v>4552.4000000000005</v>
      </c>
      <c r="J976" s="507">
        <v>888.8</v>
      </c>
      <c r="K976" s="21">
        <f>F976*I976*J976</f>
        <v>4046173.12</v>
      </c>
      <c r="L976" s="21"/>
      <c r="M976" s="21">
        <f>$M$929</f>
        <v>4041086.2737003276</v>
      </c>
      <c r="N976" s="81"/>
      <c r="O976" s="11"/>
      <c r="P976" s="1105">
        <f>P972+P975</f>
        <v>153.33333333333334</v>
      </c>
    </row>
    <row r="977" spans="1:23" ht="15.6" x14ac:dyDescent="0.3">
      <c r="A977" s="524"/>
      <c r="B977" s="94"/>
      <c r="C977" s="88"/>
      <c r="D977" s="88"/>
      <c r="E977" s="949"/>
      <c r="F977" s="659"/>
      <c r="G977" s="37">
        <v>0</v>
      </c>
      <c r="H977" s="37">
        <v>0</v>
      </c>
      <c r="I977" s="37"/>
      <c r="J977" s="94" t="s">
        <v>27</v>
      </c>
      <c r="K977" s="42">
        <f>SUM(K972:K976)</f>
        <v>39583339.11999999</v>
      </c>
      <c r="L977" s="42"/>
      <c r="M977" s="42">
        <f>SUM(M972:M976)</f>
        <v>39570922.414280519</v>
      </c>
      <c r="N977" s="81"/>
      <c r="O977" s="11"/>
    </row>
    <row r="978" spans="1:23" ht="15.6" x14ac:dyDescent="0.3">
      <c r="A978" s="519"/>
      <c r="B978" s="532" t="s">
        <v>4653</v>
      </c>
      <c r="C978" s="533"/>
      <c r="D978" s="533"/>
      <c r="E978" s="1732"/>
      <c r="F978" s="656"/>
      <c r="G978" s="2216">
        <v>0</v>
      </c>
      <c r="H978" s="2216">
        <v>0</v>
      </c>
      <c r="I978" s="533"/>
      <c r="J978" s="533"/>
      <c r="K978" s="578"/>
      <c r="L978" s="533"/>
      <c r="M978" s="536"/>
      <c r="N978" s="534"/>
      <c r="O978" s="507"/>
    </row>
    <row r="979" spans="1:23" ht="15.6" x14ac:dyDescent="0.3">
      <c r="A979" s="519">
        <v>17</v>
      </c>
      <c r="B979" s="2751" t="s">
        <v>2479</v>
      </c>
      <c r="C979" s="72">
        <v>11</v>
      </c>
      <c r="D979" s="945"/>
      <c r="E979" s="1145" t="s">
        <v>2480</v>
      </c>
      <c r="F979" s="3">
        <v>1</v>
      </c>
      <c r="G979" s="2220">
        <v>843800.5</v>
      </c>
      <c r="H979" s="2217">
        <v>874043.5</v>
      </c>
      <c r="I979" s="19">
        <f t="shared" ref="I979:I1006" si="163">H979-G979</f>
        <v>30243</v>
      </c>
      <c r="J979" s="507">
        <v>60</v>
      </c>
      <c r="K979" s="581"/>
      <c r="L979" s="21">
        <f t="shared" ref="L979:L1005" si="164">F979*I979*J979</f>
        <v>1814580</v>
      </c>
      <c r="M979" s="21">
        <f>L979*$K$1008/$L$1008</f>
        <v>1836553.7787621447</v>
      </c>
      <c r="N979" s="1064" t="s">
        <v>85</v>
      </c>
      <c r="O979" s="14"/>
      <c r="R979" s="18" t="str">
        <f t="shared" ref="R979:R1007" si="165">B979</f>
        <v>11 kV Nayanagor Feeder</v>
      </c>
      <c r="S979" s="2672">
        <f t="shared" ref="S979:S1007" si="166">M979</f>
        <v>1836553.7787621447</v>
      </c>
      <c r="T979" s="2672">
        <v>1866699.9642754712</v>
      </c>
      <c r="U979" s="33">
        <f t="shared" ref="U979:U1007" si="167">S979-T979</f>
        <v>-30146.185513326433</v>
      </c>
      <c r="V979" s="1104">
        <f t="shared" ref="V979:V1007" si="168">U979/T979*100</f>
        <v>-1.6149454165242445</v>
      </c>
      <c r="W979" s="33" t="str">
        <f t="shared" ref="W979:W1007" si="169">IF(V979&gt;40,"FAULT",IF(V979&lt;-40,"CHECK","OK"))</f>
        <v>OK</v>
      </c>
    </row>
    <row r="980" spans="1:23" ht="15.6" x14ac:dyDescent="0.3">
      <c r="A980" s="519">
        <v>18</v>
      </c>
      <c r="B980" s="2751" t="s">
        <v>2481</v>
      </c>
      <c r="C980" s="72">
        <v>11</v>
      </c>
      <c r="D980" s="946"/>
      <c r="E980" s="1145" t="s">
        <v>2482</v>
      </c>
      <c r="F980" s="3">
        <v>3</v>
      </c>
      <c r="G980" s="2220">
        <v>38764513</v>
      </c>
      <c r="H980" s="2220">
        <v>38764513</v>
      </c>
      <c r="I980" s="19">
        <f t="shared" si="163"/>
        <v>0</v>
      </c>
      <c r="J980" s="507">
        <v>1</v>
      </c>
      <c r="K980" s="581" t="s">
        <v>292</v>
      </c>
      <c r="L980" s="652">
        <f>1.73*10.5*O980*0.9*24*31</f>
        <v>1824492.6</v>
      </c>
      <c r="M980" s="21">
        <f t="shared" ref="M980:M1007" si="170">L980*$K$1008/$L$1008</f>
        <v>1846586.4160596782</v>
      </c>
      <c r="N980" s="71" t="s">
        <v>85</v>
      </c>
      <c r="O980" s="14">
        <v>150</v>
      </c>
      <c r="R980" s="2155" t="str">
        <f t="shared" si="165"/>
        <v>11 kV Madrasa Bazar Feeder</v>
      </c>
      <c r="S980" s="2672">
        <f t="shared" si="166"/>
        <v>1846586.4160596782</v>
      </c>
      <c r="T980" s="2672">
        <v>1853855.1195725838</v>
      </c>
      <c r="U980" s="33">
        <f t="shared" si="167"/>
        <v>-7268.7035129056312</v>
      </c>
      <c r="V980" s="1104">
        <f t="shared" si="168"/>
        <v>-0.39208584512156858</v>
      </c>
      <c r="W980" s="33" t="str">
        <f t="shared" si="169"/>
        <v>OK</v>
      </c>
    </row>
    <row r="981" spans="1:23" ht="15.6" x14ac:dyDescent="0.3">
      <c r="A981" s="519">
        <v>19</v>
      </c>
      <c r="B981" s="2751" t="s">
        <v>2483</v>
      </c>
      <c r="C981" s="72">
        <v>11</v>
      </c>
      <c r="D981" s="946"/>
      <c r="E981" s="1145" t="s">
        <v>2484</v>
      </c>
      <c r="F981" s="3">
        <v>1</v>
      </c>
      <c r="G981" s="2220">
        <v>94698216</v>
      </c>
      <c r="H981" s="2220">
        <v>94698216</v>
      </c>
      <c r="I981" s="19">
        <f t="shared" si="163"/>
        <v>0</v>
      </c>
      <c r="J981" s="507">
        <v>1</v>
      </c>
      <c r="K981" s="581" t="s">
        <v>292</v>
      </c>
      <c r="L981" s="652">
        <f t="shared" ref="L981:L982" si="171">1.73*10.5*O981*0.9*24*31</f>
        <v>2919188.1599999997</v>
      </c>
      <c r="M981" s="21">
        <f t="shared" si="170"/>
        <v>2954538.2656954848</v>
      </c>
      <c r="N981" s="71" t="s">
        <v>85</v>
      </c>
      <c r="O981" s="14">
        <v>240</v>
      </c>
      <c r="R981" s="2155" t="str">
        <f t="shared" si="165"/>
        <v xml:space="preserve">11 kV Kazla Feeder </v>
      </c>
      <c r="S981" s="2672">
        <f t="shared" si="166"/>
        <v>2954538.2656954848</v>
      </c>
      <c r="T981" s="2672">
        <v>3027963.3619685541</v>
      </c>
      <c r="U981" s="33">
        <f t="shared" si="167"/>
        <v>-73425.09627306927</v>
      </c>
      <c r="V981" s="1104">
        <f t="shared" si="168"/>
        <v>-2.4249004197109505</v>
      </c>
      <c r="W981" s="33" t="str">
        <f t="shared" si="169"/>
        <v>OK</v>
      </c>
    </row>
    <row r="982" spans="1:23" ht="15.75" customHeight="1" x14ac:dyDescent="0.3">
      <c r="A982" s="519">
        <v>20</v>
      </c>
      <c r="B982" s="2751" t="s">
        <v>2485</v>
      </c>
      <c r="C982" s="72">
        <v>11</v>
      </c>
      <c r="D982" s="946"/>
      <c r="E982" s="1145" t="s">
        <v>2486</v>
      </c>
      <c r="F982" s="3">
        <v>1</v>
      </c>
      <c r="G982" s="2220">
        <v>36963861</v>
      </c>
      <c r="H982" s="2220">
        <v>36963861</v>
      </c>
      <c r="I982" s="19">
        <f t="shared" si="163"/>
        <v>0</v>
      </c>
      <c r="J982" s="507">
        <v>1000</v>
      </c>
      <c r="K982" s="581" t="s">
        <v>292</v>
      </c>
      <c r="L982" s="652">
        <f t="shared" si="171"/>
        <v>1216328.4000000001</v>
      </c>
      <c r="M982" s="21">
        <f t="shared" si="170"/>
        <v>1231057.6107064523</v>
      </c>
      <c r="N982" s="1064" t="s">
        <v>92</v>
      </c>
      <c r="O982" s="14">
        <v>100</v>
      </c>
      <c r="R982" s="2155" t="str">
        <f t="shared" si="165"/>
        <v xml:space="preserve">11 kV Sayedabad Feeder </v>
      </c>
      <c r="S982" s="2672">
        <f t="shared" si="166"/>
        <v>1231057.6107064523</v>
      </c>
      <c r="T982" s="2672">
        <v>988722.73043871124</v>
      </c>
      <c r="U982" s="33">
        <f t="shared" si="167"/>
        <v>242334.88026774104</v>
      </c>
      <c r="V982" s="1104">
        <f t="shared" si="168"/>
        <v>24.509892693598072</v>
      </c>
      <c r="W982" s="33" t="str">
        <f t="shared" si="169"/>
        <v>OK</v>
      </c>
    </row>
    <row r="983" spans="1:23" ht="18" x14ac:dyDescent="0.3">
      <c r="A983" s="519">
        <v>21</v>
      </c>
      <c r="B983" s="2751" t="s">
        <v>2487</v>
      </c>
      <c r="C983" s="72">
        <v>11</v>
      </c>
      <c r="D983" s="946"/>
      <c r="E983" s="1145" t="s">
        <v>2488</v>
      </c>
      <c r="F983" s="3">
        <v>1</v>
      </c>
      <c r="G983" s="2220">
        <v>4111597</v>
      </c>
      <c r="H983" s="2220">
        <v>4111597</v>
      </c>
      <c r="I983" s="19">
        <f t="shared" si="163"/>
        <v>0</v>
      </c>
      <c r="J983" s="507">
        <v>1</v>
      </c>
      <c r="K983" s="581"/>
      <c r="L983" s="21">
        <f t="shared" si="164"/>
        <v>0</v>
      </c>
      <c r="M983" s="21">
        <f t="shared" si="170"/>
        <v>0</v>
      </c>
      <c r="N983" s="71" t="s">
        <v>85</v>
      </c>
      <c r="O983" s="14"/>
      <c r="P983" s="2159"/>
      <c r="R983" s="18" t="str">
        <f t="shared" si="165"/>
        <v xml:space="preserve">11 kV Zenith Feeder </v>
      </c>
      <c r="S983" s="2672">
        <f t="shared" si="166"/>
        <v>0</v>
      </c>
      <c r="T983" s="2672">
        <v>0</v>
      </c>
      <c r="U983" s="33">
        <f t="shared" si="167"/>
        <v>0</v>
      </c>
      <c r="V983" s="1104" t="e">
        <f t="shared" si="168"/>
        <v>#DIV/0!</v>
      </c>
      <c r="W983" s="33" t="e">
        <f t="shared" si="169"/>
        <v>#DIV/0!</v>
      </c>
    </row>
    <row r="984" spans="1:23" ht="30" customHeight="1" x14ac:dyDescent="0.3">
      <c r="A984" s="519">
        <v>22</v>
      </c>
      <c r="B984" s="2751" t="s">
        <v>2489</v>
      </c>
      <c r="C984" s="72">
        <v>11</v>
      </c>
      <c r="D984" s="946"/>
      <c r="E984" s="1145" t="s">
        <v>2490</v>
      </c>
      <c r="F984" s="3">
        <v>1</v>
      </c>
      <c r="G984" s="2220">
        <v>114727</v>
      </c>
      <c r="H984" s="2217">
        <v>116728</v>
      </c>
      <c r="I984" s="19">
        <f t="shared" si="163"/>
        <v>2001</v>
      </c>
      <c r="J984" s="507">
        <v>1000</v>
      </c>
      <c r="K984" s="581"/>
      <c r="L984" s="21">
        <f t="shared" si="164"/>
        <v>2001000</v>
      </c>
      <c r="M984" s="21">
        <f t="shared" si="170"/>
        <v>2025231.2443116598</v>
      </c>
      <c r="N984" s="1064" t="s">
        <v>93</v>
      </c>
      <c r="O984" s="14"/>
      <c r="R984" s="18" t="str">
        <f t="shared" si="165"/>
        <v xml:space="preserve">11 kV Paterbagh Feeder </v>
      </c>
      <c r="S984" s="2672">
        <f t="shared" si="166"/>
        <v>2025231.2443116598</v>
      </c>
      <c r="T984" s="2672">
        <v>2541656.3465912943</v>
      </c>
      <c r="U984" s="33">
        <f t="shared" si="167"/>
        <v>-516425.10227963445</v>
      </c>
      <c r="V984" s="1104">
        <f t="shared" si="168"/>
        <v>-20.318447180014346</v>
      </c>
      <c r="W984" s="33" t="str">
        <f t="shared" si="169"/>
        <v>OK</v>
      </c>
    </row>
    <row r="985" spans="1:23" ht="15.6" x14ac:dyDescent="0.3">
      <c r="A985" s="519">
        <v>23</v>
      </c>
      <c r="B985" s="2751" t="s">
        <v>2491</v>
      </c>
      <c r="C985" s="72">
        <v>11</v>
      </c>
      <c r="D985" s="946"/>
      <c r="E985" s="1145" t="s">
        <v>2492</v>
      </c>
      <c r="F985" s="3">
        <v>1</v>
      </c>
      <c r="G985" s="2220">
        <v>59876429</v>
      </c>
      <c r="H985" s="2220">
        <v>59876429</v>
      </c>
      <c r="I985" s="19">
        <f t="shared" si="163"/>
        <v>0</v>
      </c>
      <c r="J985" s="507">
        <v>1</v>
      </c>
      <c r="K985" s="581" t="s">
        <v>292</v>
      </c>
      <c r="L985" s="652">
        <f>1.73*10.5*O985*0.9*24*31</f>
        <v>1946125.4399999997</v>
      </c>
      <c r="M985" s="21">
        <f t="shared" si="170"/>
        <v>1969692.1771303229</v>
      </c>
      <c r="N985" s="71" t="s">
        <v>85</v>
      </c>
      <c r="O985" s="14">
        <v>160</v>
      </c>
      <c r="R985" s="2155" t="str">
        <f t="shared" si="165"/>
        <v xml:space="preserve">11 kV Matuail Feeder </v>
      </c>
      <c r="S985" s="2672">
        <f t="shared" si="166"/>
        <v>1969692.1771303229</v>
      </c>
      <c r="T985" s="2672">
        <v>1730264.7782677452</v>
      </c>
      <c r="U985" s="33">
        <f t="shared" si="167"/>
        <v>239427.39886257774</v>
      </c>
      <c r="V985" s="1104">
        <f t="shared" si="168"/>
        <v>13.837616177003875</v>
      </c>
      <c r="W985" s="33" t="str">
        <f t="shared" si="169"/>
        <v>OK</v>
      </c>
    </row>
    <row r="986" spans="1:23" ht="15.6" x14ac:dyDescent="0.3">
      <c r="A986" s="519">
        <v>25</v>
      </c>
      <c r="B986" s="2751" t="s">
        <v>2493</v>
      </c>
      <c r="C986" s="72">
        <v>11</v>
      </c>
      <c r="D986" s="946"/>
      <c r="E986" s="1145" t="s">
        <v>2494</v>
      </c>
      <c r="F986" s="3">
        <v>1</v>
      </c>
      <c r="G986" s="2220">
        <v>723552</v>
      </c>
      <c r="H986" s="2217">
        <v>760780.4</v>
      </c>
      <c r="I986" s="19">
        <f t="shared" si="163"/>
        <v>37228.400000000023</v>
      </c>
      <c r="J986" s="507">
        <v>60</v>
      </c>
      <c r="K986" s="581"/>
      <c r="L986" s="21">
        <f t="shared" si="164"/>
        <v>2233704.0000000014</v>
      </c>
      <c r="M986" s="21">
        <f t="shared" si="170"/>
        <v>2260753.189077429</v>
      </c>
      <c r="N986" s="71" t="s">
        <v>93</v>
      </c>
      <c r="O986" s="14"/>
      <c r="R986" s="18" t="str">
        <f t="shared" si="165"/>
        <v xml:space="preserve">11 kV Kutubkhali Feeder </v>
      </c>
      <c r="S986" s="2672">
        <f t="shared" si="166"/>
        <v>2260753.189077429</v>
      </c>
      <c r="T986" s="2672">
        <v>2379719.4891239046</v>
      </c>
      <c r="U986" s="33">
        <f t="shared" si="167"/>
        <v>-118966.3000464756</v>
      </c>
      <c r="V986" s="1104">
        <f t="shared" si="168"/>
        <v>-4.9991732466868655</v>
      </c>
      <c r="W986" s="33" t="str">
        <f t="shared" si="169"/>
        <v>OK</v>
      </c>
    </row>
    <row r="987" spans="1:23" ht="15.6" x14ac:dyDescent="0.3">
      <c r="A987" s="519">
        <v>26</v>
      </c>
      <c r="B987" s="2751" t="s">
        <v>2495</v>
      </c>
      <c r="C987" s="72">
        <v>11</v>
      </c>
      <c r="D987" s="946"/>
      <c r="E987" s="1145" t="s">
        <v>2496</v>
      </c>
      <c r="F987" s="3">
        <v>1</v>
      </c>
      <c r="G987" s="2220">
        <v>624583.69999999995</v>
      </c>
      <c r="H987" s="2217">
        <v>650400.9</v>
      </c>
      <c r="I987" s="19">
        <f t="shared" si="163"/>
        <v>25817.20000000007</v>
      </c>
      <c r="J987" s="507">
        <v>60</v>
      </c>
      <c r="K987" s="581"/>
      <c r="L987" s="21">
        <f t="shared" si="164"/>
        <v>1549032.0000000042</v>
      </c>
      <c r="M987" s="21">
        <f t="shared" si="170"/>
        <v>1567790.107365611</v>
      </c>
      <c r="N987" s="71" t="s">
        <v>85</v>
      </c>
      <c r="O987" s="14"/>
      <c r="R987" s="18" t="str">
        <f t="shared" si="165"/>
        <v xml:space="preserve">11 kV Mridhabari Feeder </v>
      </c>
      <c r="S987" s="2672">
        <f t="shared" si="166"/>
        <v>1567790.107365611</v>
      </c>
      <c r="T987" s="2672">
        <v>1353302.4526352645</v>
      </c>
      <c r="U987" s="33">
        <f t="shared" si="167"/>
        <v>214487.65473034652</v>
      </c>
      <c r="V987" s="1104">
        <f t="shared" si="168"/>
        <v>15.849203133614227</v>
      </c>
      <c r="W987" s="33" t="str">
        <f t="shared" si="169"/>
        <v>OK</v>
      </c>
    </row>
    <row r="988" spans="1:23" ht="15.6" x14ac:dyDescent="0.3">
      <c r="A988" s="519">
        <v>27</v>
      </c>
      <c r="B988" s="2751" t="s">
        <v>2497</v>
      </c>
      <c r="C988" s="72">
        <v>11</v>
      </c>
      <c r="D988" s="946"/>
      <c r="E988" s="1145" t="s">
        <v>2498</v>
      </c>
      <c r="F988" s="3">
        <v>1</v>
      </c>
      <c r="G988" s="2220">
        <v>25255.200000000001</v>
      </c>
      <c r="H988" s="2217">
        <v>67793.5</v>
      </c>
      <c r="I988" s="19">
        <f t="shared" si="163"/>
        <v>42538.3</v>
      </c>
      <c r="J988" s="507">
        <v>60</v>
      </c>
      <c r="K988" s="581"/>
      <c r="L988" s="21">
        <f t="shared" si="164"/>
        <v>2552298</v>
      </c>
      <c r="M988" s="21">
        <f t="shared" si="170"/>
        <v>2583205.2245847881</v>
      </c>
      <c r="N988" s="71" t="s">
        <v>85</v>
      </c>
      <c r="O988" s="14"/>
      <c r="R988" s="18" t="str">
        <f t="shared" si="165"/>
        <v xml:space="preserve">11 kV Muslim Nagar Feeder </v>
      </c>
      <c r="S988" s="2672">
        <f t="shared" si="166"/>
        <v>2583205.2245847881</v>
      </c>
      <c r="T988" s="2672">
        <v>2385633.1534467414</v>
      </c>
      <c r="U988" s="33">
        <f t="shared" si="167"/>
        <v>197572.07113804668</v>
      </c>
      <c r="V988" s="1104">
        <f t="shared" si="168"/>
        <v>8.2817457014544065</v>
      </c>
      <c r="W988" s="33" t="str">
        <f t="shared" si="169"/>
        <v>OK</v>
      </c>
    </row>
    <row r="989" spans="1:23" ht="15.6" x14ac:dyDescent="0.3">
      <c r="A989" s="519">
        <v>28</v>
      </c>
      <c r="B989" s="2751" t="s">
        <v>2499</v>
      </c>
      <c r="C989" s="72">
        <v>11</v>
      </c>
      <c r="D989" s="946"/>
      <c r="E989" s="1145" t="s">
        <v>2500</v>
      </c>
      <c r="F989" s="3">
        <v>1</v>
      </c>
      <c r="G989" s="2220">
        <v>104864.1</v>
      </c>
      <c r="H989" s="2217">
        <v>104864.1</v>
      </c>
      <c r="I989" s="19">
        <f t="shared" si="163"/>
        <v>0</v>
      </c>
      <c r="J989" s="507">
        <v>60</v>
      </c>
      <c r="K989" s="581"/>
      <c r="L989" s="21">
        <f t="shared" si="164"/>
        <v>0</v>
      </c>
      <c r="M989" s="21">
        <f t="shared" si="170"/>
        <v>0</v>
      </c>
      <c r="N989" s="71" t="s">
        <v>85</v>
      </c>
      <c r="O989" s="14"/>
      <c r="R989" s="18" t="str">
        <f t="shared" si="165"/>
        <v>11 kV Jatrabari Thana Feeder</v>
      </c>
      <c r="S989" s="2672">
        <f t="shared" si="166"/>
        <v>0</v>
      </c>
      <c r="T989" s="2672">
        <v>0</v>
      </c>
      <c r="U989" s="33">
        <f t="shared" si="167"/>
        <v>0</v>
      </c>
      <c r="V989" s="1104" t="e">
        <f t="shared" si="168"/>
        <v>#DIV/0!</v>
      </c>
      <c r="W989" s="33" t="e">
        <f t="shared" si="169"/>
        <v>#DIV/0!</v>
      </c>
    </row>
    <row r="990" spans="1:23" ht="13.5" customHeight="1" x14ac:dyDescent="0.3">
      <c r="A990" s="519">
        <v>29</v>
      </c>
      <c r="B990" s="2751" t="s">
        <v>2501</v>
      </c>
      <c r="C990" s="72">
        <v>11</v>
      </c>
      <c r="D990" s="946"/>
      <c r="E990" s="1145" t="s">
        <v>2502</v>
      </c>
      <c r="F990" s="3">
        <v>1</v>
      </c>
      <c r="G990" s="2220">
        <v>246764.7</v>
      </c>
      <c r="H990" s="2217">
        <v>281446.3</v>
      </c>
      <c r="I990" s="19">
        <f t="shared" si="163"/>
        <v>34681.599999999977</v>
      </c>
      <c r="J990" s="507">
        <v>60</v>
      </c>
      <c r="K990" s="581"/>
      <c r="L990" s="21">
        <f t="shared" si="164"/>
        <v>2080895.9999999986</v>
      </c>
      <c r="M990" s="21">
        <f t="shared" si="170"/>
        <v>2106094.7503064233</v>
      </c>
      <c r="N990" s="1064" t="s">
        <v>95</v>
      </c>
      <c r="O990" s="14"/>
      <c r="R990" s="18" t="str">
        <f t="shared" si="165"/>
        <v xml:space="preserve">11 kV Mirhazirbag Feeder </v>
      </c>
      <c r="S990" s="2672">
        <f t="shared" si="166"/>
        <v>2106094.7503064233</v>
      </c>
      <c r="T990" s="2672">
        <v>2092254.4374221202</v>
      </c>
      <c r="U990" s="33">
        <f t="shared" si="167"/>
        <v>13840.312884303043</v>
      </c>
      <c r="V990" s="1104">
        <f t="shared" si="168"/>
        <v>0.6615023792878546</v>
      </c>
      <c r="W990" s="33" t="str">
        <f t="shared" si="169"/>
        <v>OK</v>
      </c>
    </row>
    <row r="991" spans="1:23" ht="15.6" x14ac:dyDescent="0.3">
      <c r="A991" s="519">
        <v>31</v>
      </c>
      <c r="B991" s="2751" t="s">
        <v>2503</v>
      </c>
      <c r="C991" s="72">
        <v>11</v>
      </c>
      <c r="D991" s="946"/>
      <c r="E991" s="1145" t="s">
        <v>2504</v>
      </c>
      <c r="F991" s="3">
        <v>1</v>
      </c>
      <c r="G991" s="2220">
        <v>113721.9</v>
      </c>
      <c r="H991" s="2217">
        <v>153577.1</v>
      </c>
      <c r="I991" s="19">
        <f t="shared" si="163"/>
        <v>39855.200000000012</v>
      </c>
      <c r="J991" s="507">
        <v>60</v>
      </c>
      <c r="K991" s="581"/>
      <c r="L991" s="21">
        <f t="shared" si="164"/>
        <v>2391312.0000000009</v>
      </c>
      <c r="M991" s="21">
        <f t="shared" si="170"/>
        <v>2420269.7537718168</v>
      </c>
      <c r="N991" s="71" t="s">
        <v>93</v>
      </c>
      <c r="O991" s="14"/>
      <c r="R991" s="18" t="str">
        <f t="shared" si="165"/>
        <v xml:space="preserve">11 kV Mukti Sharani Feeder </v>
      </c>
      <c r="S991" s="2672">
        <f t="shared" si="166"/>
        <v>2420269.7537718168</v>
      </c>
      <c r="T991" s="2672">
        <v>2465205.4696753612</v>
      </c>
      <c r="U991" s="33">
        <f t="shared" si="167"/>
        <v>-44935.715903544333</v>
      </c>
      <c r="V991" s="1104">
        <f t="shared" si="168"/>
        <v>-1.8227979962036123</v>
      </c>
      <c r="W991" s="33" t="str">
        <f t="shared" si="169"/>
        <v>OK</v>
      </c>
    </row>
    <row r="992" spans="1:23" ht="15" customHeight="1" x14ac:dyDescent="0.3">
      <c r="A992" s="519">
        <v>32</v>
      </c>
      <c r="B992" s="2751" t="s">
        <v>2505</v>
      </c>
      <c r="C992" s="72">
        <v>11</v>
      </c>
      <c r="D992" s="946"/>
      <c r="E992" s="1145" t="s">
        <v>2507</v>
      </c>
      <c r="F992" s="3">
        <v>1</v>
      </c>
      <c r="G992" s="2220">
        <v>326888.5</v>
      </c>
      <c r="H992" s="2217">
        <v>373366.3</v>
      </c>
      <c r="I992" s="19">
        <f t="shared" si="163"/>
        <v>46477.799999999988</v>
      </c>
      <c r="J992" s="507">
        <v>60</v>
      </c>
      <c r="K992" s="581"/>
      <c r="L992" s="21">
        <f t="shared" si="164"/>
        <v>2788667.9999999991</v>
      </c>
      <c r="M992" s="21">
        <f t="shared" si="170"/>
        <v>2822437.5630245409</v>
      </c>
      <c r="N992" s="1064" t="s">
        <v>94</v>
      </c>
      <c r="O992" s="14"/>
      <c r="R992" s="18" t="str">
        <f t="shared" si="165"/>
        <v xml:space="preserve">11 kV Kadamtali Feeder </v>
      </c>
      <c r="S992" s="2672">
        <f t="shared" si="166"/>
        <v>2822437.5630245409</v>
      </c>
      <c r="T992" s="2672">
        <v>2221373.5061783134</v>
      </c>
      <c r="U992" s="33">
        <f t="shared" si="167"/>
        <v>601064.0568462275</v>
      </c>
      <c r="V992" s="1104">
        <f t="shared" si="168"/>
        <v>27.058216692262064</v>
      </c>
      <c r="W992" s="33" t="str">
        <f t="shared" si="169"/>
        <v>OK</v>
      </c>
    </row>
    <row r="993" spans="1:23" ht="15" customHeight="1" x14ac:dyDescent="0.3">
      <c r="A993" s="519">
        <v>33</v>
      </c>
      <c r="B993" s="641" t="s">
        <v>2508</v>
      </c>
      <c r="C993" s="72">
        <v>11</v>
      </c>
      <c r="D993" s="946"/>
      <c r="E993" s="1145" t="s">
        <v>2509</v>
      </c>
      <c r="F993" s="3">
        <v>1</v>
      </c>
      <c r="G993" s="2220">
        <v>404227.5</v>
      </c>
      <c r="H993" s="2217">
        <v>409542.6</v>
      </c>
      <c r="I993" s="19">
        <f t="shared" si="163"/>
        <v>5315.0999999999767</v>
      </c>
      <c r="J993" s="507">
        <v>60</v>
      </c>
      <c r="K993" s="581"/>
      <c r="L993" s="21">
        <f>F993*I993*J993</f>
        <v>318905.9999999986</v>
      </c>
      <c r="M993" s="21">
        <f t="shared" si="170"/>
        <v>322767.81369237951</v>
      </c>
      <c r="N993" s="1067" t="s">
        <v>110</v>
      </c>
      <c r="O993" s="1972"/>
      <c r="R993" s="18" t="str">
        <f t="shared" si="165"/>
        <v>11kV Rayerbagh Feeder</v>
      </c>
      <c r="S993" s="2672">
        <f t="shared" si="166"/>
        <v>322767.81369237951</v>
      </c>
      <c r="T993" s="2672">
        <v>1280357.0983849324</v>
      </c>
      <c r="U993" s="33">
        <f t="shared" si="167"/>
        <v>-957589.28469255287</v>
      </c>
      <c r="V993" s="1104">
        <f t="shared" si="168"/>
        <v>-74.790797497079126</v>
      </c>
      <c r="W993" s="33" t="str">
        <f t="shared" si="169"/>
        <v>CHECK</v>
      </c>
    </row>
    <row r="994" spans="1:23" ht="15.6" x14ac:dyDescent="0.3">
      <c r="A994" s="519">
        <v>34</v>
      </c>
      <c r="B994" s="2751" t="s">
        <v>2510</v>
      </c>
      <c r="C994" s="72">
        <v>11</v>
      </c>
      <c r="D994" s="946"/>
      <c r="E994" s="1145" t="s">
        <v>2511</v>
      </c>
      <c r="F994" s="3">
        <v>1</v>
      </c>
      <c r="G994" s="2220">
        <v>1980100</v>
      </c>
      <c r="H994" s="2217">
        <v>2013143</v>
      </c>
      <c r="I994" s="19">
        <f t="shared" si="163"/>
        <v>33043</v>
      </c>
      <c r="J994" s="507">
        <v>60</v>
      </c>
      <c r="K994" s="581"/>
      <c r="L994" s="21">
        <f t="shared" si="164"/>
        <v>1982580</v>
      </c>
      <c r="M994" s="21">
        <f t="shared" si="170"/>
        <v>2006588.1860806651</v>
      </c>
      <c r="N994" s="71" t="s">
        <v>93</v>
      </c>
      <c r="O994" s="14"/>
      <c r="R994" s="18" t="str">
        <f t="shared" si="165"/>
        <v>11 kV Donia Feeder</v>
      </c>
      <c r="S994" s="2672">
        <f t="shared" si="166"/>
        <v>2006588.1860806651</v>
      </c>
      <c r="T994" s="2672">
        <v>2090084.0616500245</v>
      </c>
      <c r="U994" s="33">
        <f t="shared" si="167"/>
        <v>-83495.875569359399</v>
      </c>
      <c r="V994" s="1104">
        <f t="shared" si="168"/>
        <v>-3.9948572931293143</v>
      </c>
      <c r="W994" s="33" t="str">
        <f t="shared" si="169"/>
        <v>OK</v>
      </c>
    </row>
    <row r="995" spans="1:23" ht="15.6" x14ac:dyDescent="0.3">
      <c r="A995" s="519">
        <v>35</v>
      </c>
      <c r="B995" s="2751" t="s">
        <v>2512</v>
      </c>
      <c r="C995" s="72">
        <v>11</v>
      </c>
      <c r="D995" s="946"/>
      <c r="E995" s="1145" t="s">
        <v>2513</v>
      </c>
      <c r="F995" s="3">
        <v>1</v>
      </c>
      <c r="G995" s="2220">
        <v>29423230</v>
      </c>
      <c r="H995" s="2217">
        <v>30931536</v>
      </c>
      <c r="I995" s="19">
        <f t="shared" si="163"/>
        <v>1508306</v>
      </c>
      <c r="J995" s="507">
        <v>1</v>
      </c>
      <c r="K995" s="581"/>
      <c r="L995" s="21">
        <f t="shared" si="164"/>
        <v>1508306</v>
      </c>
      <c r="M995" s="21">
        <f t="shared" si="170"/>
        <v>1526570.9331248088</v>
      </c>
      <c r="N995" s="71" t="s">
        <v>85</v>
      </c>
      <c r="O995" s="14"/>
      <c r="R995" s="18" t="str">
        <f t="shared" si="165"/>
        <v>11 kV Nimtoli Feeder</v>
      </c>
      <c r="S995" s="2672">
        <f t="shared" si="166"/>
        <v>1526570.9331248088</v>
      </c>
      <c r="T995" s="2672">
        <v>1509829.6281688486</v>
      </c>
      <c r="U995" s="33">
        <f t="shared" si="167"/>
        <v>16741.304955960251</v>
      </c>
      <c r="V995" s="1104">
        <f t="shared" si="168"/>
        <v>1.1088207996199173</v>
      </c>
      <c r="W995" s="33" t="str">
        <f t="shared" si="169"/>
        <v>OK</v>
      </c>
    </row>
    <row r="996" spans="1:23" ht="15.6" x14ac:dyDescent="0.3">
      <c r="A996" s="519">
        <v>36</v>
      </c>
      <c r="B996" s="2751" t="s">
        <v>2514</v>
      </c>
      <c r="C996" s="72">
        <v>11</v>
      </c>
      <c r="D996" s="946"/>
      <c r="E996" s="1145" t="s">
        <v>2515</v>
      </c>
      <c r="F996" s="3">
        <v>1</v>
      </c>
      <c r="G996" s="2220">
        <v>26674761</v>
      </c>
      <c r="H996" s="2217">
        <v>27377064</v>
      </c>
      <c r="I996" s="19">
        <f t="shared" si="163"/>
        <v>702303</v>
      </c>
      <c r="J996" s="507">
        <v>1</v>
      </c>
      <c r="K996" s="581"/>
      <c r="L996" s="21">
        <f t="shared" si="164"/>
        <v>702303</v>
      </c>
      <c r="M996" s="21">
        <f t="shared" si="170"/>
        <v>710807.58549415879</v>
      </c>
      <c r="N996" s="71" t="s">
        <v>85</v>
      </c>
      <c r="O996" s="14"/>
      <c r="R996" s="18" t="str">
        <f t="shared" si="165"/>
        <v>11 kV Gobindapur Feeder</v>
      </c>
      <c r="S996" s="2672">
        <f t="shared" si="166"/>
        <v>710807.58549415879</v>
      </c>
      <c r="T996" s="2672">
        <v>721136.81699090288</v>
      </c>
      <c r="U996" s="33">
        <f t="shared" si="167"/>
        <v>-10329.231496744091</v>
      </c>
      <c r="V996" s="1104">
        <f t="shared" si="168"/>
        <v>-1.4323539241617163</v>
      </c>
      <c r="W996" s="33" t="str">
        <f t="shared" si="169"/>
        <v>OK</v>
      </c>
    </row>
    <row r="997" spans="1:23" ht="15.6" x14ac:dyDescent="0.3">
      <c r="A997" s="519">
        <v>37</v>
      </c>
      <c r="B997" s="98" t="s">
        <v>2516</v>
      </c>
      <c r="C997" s="72">
        <v>11</v>
      </c>
      <c r="D997" s="946"/>
      <c r="E997" s="1145" t="s">
        <v>2517</v>
      </c>
      <c r="F997" s="3">
        <v>1</v>
      </c>
      <c r="G997" s="2220">
        <v>3271.9</v>
      </c>
      <c r="H997" s="2217">
        <v>3447.6</v>
      </c>
      <c r="I997" s="19">
        <f t="shared" si="163"/>
        <v>175.69999999999982</v>
      </c>
      <c r="J997" s="507">
        <v>10000</v>
      </c>
      <c r="K997" s="581"/>
      <c r="L997" s="21">
        <f t="shared" si="164"/>
        <v>1756999.9999999981</v>
      </c>
      <c r="M997" s="21">
        <f t="shared" si="170"/>
        <v>1778276.5098728549</v>
      </c>
      <c r="N997" s="71" t="s">
        <v>85</v>
      </c>
      <c r="O997" s="14"/>
      <c r="R997" s="18" t="str">
        <f t="shared" si="165"/>
        <v>11 kV Eidgaon (Kabarsthan) Feeder</v>
      </c>
      <c r="S997" s="2672">
        <f t="shared" si="166"/>
        <v>1778276.5098728549</v>
      </c>
      <c r="T997" s="2672">
        <v>1887901.7717944507</v>
      </c>
      <c r="U997" s="33">
        <f t="shared" si="167"/>
        <v>-109625.26192159578</v>
      </c>
      <c r="V997" s="1104">
        <f t="shared" si="168"/>
        <v>-5.8067248815279706</v>
      </c>
      <c r="W997" s="33" t="str">
        <f t="shared" si="169"/>
        <v>OK</v>
      </c>
    </row>
    <row r="998" spans="1:23" ht="15.6" x14ac:dyDescent="0.3">
      <c r="A998" s="521">
        <v>38</v>
      </c>
      <c r="B998" s="98" t="s">
        <v>2518</v>
      </c>
      <c r="C998" s="72">
        <v>11</v>
      </c>
      <c r="D998" s="946"/>
      <c r="E998" s="1145" t="s">
        <v>2519</v>
      </c>
      <c r="F998" s="3">
        <v>1</v>
      </c>
      <c r="G998" s="2220">
        <v>15354.9</v>
      </c>
      <c r="H998" s="2220">
        <v>15354.9</v>
      </c>
      <c r="I998" s="19">
        <f t="shared" si="163"/>
        <v>0</v>
      </c>
      <c r="J998" s="507">
        <v>4000</v>
      </c>
      <c r="K998" s="582"/>
      <c r="L998" s="21">
        <f t="shared" si="164"/>
        <v>0</v>
      </c>
      <c r="M998" s="21">
        <f t="shared" si="170"/>
        <v>0</v>
      </c>
      <c r="N998" s="71" t="s">
        <v>85</v>
      </c>
      <c r="O998" s="13"/>
      <c r="R998" s="18" t="str">
        <f t="shared" si="165"/>
        <v>11 kV Samad Nagar Gate (Old)</v>
      </c>
      <c r="S998" s="2672">
        <f t="shared" si="166"/>
        <v>0</v>
      </c>
      <c r="T998" s="2672">
        <v>0</v>
      </c>
      <c r="U998" s="33">
        <f t="shared" si="167"/>
        <v>0</v>
      </c>
      <c r="V998" s="1104" t="e">
        <f t="shared" si="168"/>
        <v>#DIV/0!</v>
      </c>
      <c r="W998" s="33" t="e">
        <f t="shared" si="169"/>
        <v>#DIV/0!</v>
      </c>
    </row>
    <row r="999" spans="1:23" ht="15.6" x14ac:dyDescent="0.3">
      <c r="A999" s="521">
        <v>40</v>
      </c>
      <c r="B999" s="98" t="s">
        <v>2520</v>
      </c>
      <c r="C999" s="72">
        <v>11</v>
      </c>
      <c r="D999" s="946"/>
      <c r="E999" s="1145" t="s">
        <v>2521</v>
      </c>
      <c r="F999" s="3">
        <v>1</v>
      </c>
      <c r="G999" s="2220">
        <v>814.2</v>
      </c>
      <c r="H999" s="2220">
        <v>814.2</v>
      </c>
      <c r="I999" s="19">
        <f t="shared" si="163"/>
        <v>0</v>
      </c>
      <c r="J999" s="507">
        <v>4000</v>
      </c>
      <c r="K999" s="582"/>
      <c r="L999" s="21">
        <f t="shared" si="164"/>
        <v>0</v>
      </c>
      <c r="M999" s="21">
        <f t="shared" si="170"/>
        <v>0</v>
      </c>
      <c r="N999" s="71" t="s">
        <v>85</v>
      </c>
      <c r="O999" s="2678"/>
      <c r="P999" s="2172"/>
      <c r="R999" s="18" t="str">
        <f t="shared" si="165"/>
        <v>11 kV Dharmik Para</v>
      </c>
      <c r="S999" s="2672">
        <f t="shared" si="166"/>
        <v>0</v>
      </c>
      <c r="T999" s="2672">
        <v>0</v>
      </c>
      <c r="U999" s="33">
        <f t="shared" si="167"/>
        <v>0</v>
      </c>
      <c r="V999" s="1104" t="e">
        <f t="shared" si="168"/>
        <v>#DIV/0!</v>
      </c>
      <c r="W999" s="33" t="e">
        <f t="shared" si="169"/>
        <v>#DIV/0!</v>
      </c>
    </row>
    <row r="1000" spans="1:23" ht="15.6" x14ac:dyDescent="0.3">
      <c r="A1000" s="521">
        <v>41</v>
      </c>
      <c r="B1000" s="98" t="s">
        <v>2522</v>
      </c>
      <c r="C1000" s="72">
        <v>11</v>
      </c>
      <c r="D1000" s="946"/>
      <c r="E1000" s="1145" t="s">
        <v>2523</v>
      </c>
      <c r="F1000" s="3">
        <v>1</v>
      </c>
      <c r="G1000" s="2220">
        <v>14288.8</v>
      </c>
      <c r="H1000" s="2217">
        <v>15118.7</v>
      </c>
      <c r="I1000" s="19">
        <f t="shared" si="163"/>
        <v>829.90000000000146</v>
      </c>
      <c r="J1000" s="507">
        <v>4000</v>
      </c>
      <c r="K1000" s="582"/>
      <c r="L1000" s="21">
        <f t="shared" si="164"/>
        <v>3319600.0000000056</v>
      </c>
      <c r="M1000" s="21">
        <f t="shared" si="170"/>
        <v>3359798.9198485748</v>
      </c>
      <c r="N1000" s="71" t="s">
        <v>85</v>
      </c>
      <c r="O1000" s="13"/>
      <c r="P1000" s="2173"/>
      <c r="R1000" s="18" t="str">
        <f t="shared" si="165"/>
        <v>11 kV Sheikhdi Feeder</v>
      </c>
      <c r="S1000" s="2672">
        <f t="shared" si="166"/>
        <v>3359798.9198485748</v>
      </c>
      <c r="T1000" s="2672">
        <v>3415699.9978817101</v>
      </c>
      <c r="U1000" s="33">
        <f t="shared" si="167"/>
        <v>-55901.078033135273</v>
      </c>
      <c r="V1000" s="1104">
        <f t="shared" si="168"/>
        <v>-1.6365921500074081</v>
      </c>
      <c r="W1000" s="33" t="str">
        <f t="shared" si="169"/>
        <v>OK</v>
      </c>
    </row>
    <row r="1001" spans="1:23" ht="15.6" x14ac:dyDescent="0.3">
      <c r="A1001" s="521">
        <v>43</v>
      </c>
      <c r="B1001" s="98" t="s">
        <v>1673</v>
      </c>
      <c r="C1001" s="72">
        <v>11</v>
      </c>
      <c r="D1001" s="946"/>
      <c r="E1001" s="1145"/>
      <c r="F1001" s="3">
        <v>1</v>
      </c>
      <c r="G1001" s="2220">
        <v>0</v>
      </c>
      <c r="H1001" s="2220">
        <v>0</v>
      </c>
      <c r="I1001" s="19">
        <f t="shared" si="163"/>
        <v>0</v>
      </c>
      <c r="J1001" s="507">
        <v>1000</v>
      </c>
      <c r="K1001" s="581"/>
      <c r="L1001" s="21">
        <f t="shared" si="164"/>
        <v>0</v>
      </c>
      <c r="M1001" s="21">
        <f t="shared" si="170"/>
        <v>0</v>
      </c>
      <c r="N1001" s="71" t="s">
        <v>85</v>
      </c>
      <c r="O1001" s="14"/>
      <c r="R1001" s="18" t="str">
        <f t="shared" si="165"/>
        <v>11 kV Spare Feeder</v>
      </c>
      <c r="S1001" s="2672">
        <f t="shared" si="166"/>
        <v>0</v>
      </c>
      <c r="T1001" s="2672">
        <v>0</v>
      </c>
      <c r="U1001" s="33">
        <f t="shared" si="167"/>
        <v>0</v>
      </c>
      <c r="V1001" s="1104" t="e">
        <f t="shared" si="168"/>
        <v>#DIV/0!</v>
      </c>
      <c r="W1001" s="33" t="e">
        <f t="shared" si="169"/>
        <v>#DIV/0!</v>
      </c>
    </row>
    <row r="1002" spans="1:23" ht="15.6" x14ac:dyDescent="0.3">
      <c r="A1002" s="521">
        <v>44</v>
      </c>
      <c r="B1002" s="98" t="s">
        <v>2524</v>
      </c>
      <c r="C1002" s="72">
        <v>11</v>
      </c>
      <c r="D1002" s="946"/>
      <c r="E1002" s="1145">
        <v>61903661</v>
      </c>
      <c r="F1002" s="3">
        <v>1</v>
      </c>
      <c r="G1002" s="2220">
        <v>20864.400000000001</v>
      </c>
      <c r="H1002" s="2217">
        <v>21474.6</v>
      </c>
      <c r="I1002" s="19">
        <f t="shared" si="163"/>
        <v>610.19999999999709</v>
      </c>
      <c r="J1002" s="507">
        <v>1000</v>
      </c>
      <c r="K1002" s="582"/>
      <c r="L1002" s="21">
        <f t="shared" si="164"/>
        <v>610199.99999999709</v>
      </c>
      <c r="M1002" s="21">
        <f t="shared" si="170"/>
        <v>617589.25801047927</v>
      </c>
      <c r="N1002" s="71" t="s">
        <v>85</v>
      </c>
      <c r="O1002" s="9"/>
      <c r="R1002" s="18" t="str">
        <f t="shared" si="165"/>
        <v>11 kV Jenith Feeder</v>
      </c>
      <c r="S1002" s="2672">
        <f t="shared" si="166"/>
        <v>617589.25801047927</v>
      </c>
      <c r="T1002" s="2672">
        <v>551840.39411279303</v>
      </c>
      <c r="U1002" s="33">
        <f t="shared" si="167"/>
        <v>65748.863897686242</v>
      </c>
      <c r="V1002" s="1104">
        <f t="shared" si="168"/>
        <v>11.91447103168159</v>
      </c>
      <c r="W1002" s="33" t="str">
        <f t="shared" si="169"/>
        <v>OK</v>
      </c>
    </row>
    <row r="1003" spans="1:23" ht="15.6" x14ac:dyDescent="0.3">
      <c r="A1003" s="521">
        <v>45</v>
      </c>
      <c r="B1003" s="99" t="s">
        <v>2525</v>
      </c>
      <c r="C1003" s="72">
        <v>11</v>
      </c>
      <c r="D1003" s="946"/>
      <c r="E1003" s="1145">
        <v>61903675</v>
      </c>
      <c r="F1003" s="3">
        <v>1</v>
      </c>
      <c r="G1003" s="2220">
        <v>17718.5</v>
      </c>
      <c r="H1003" s="2217">
        <v>18394.599999999999</v>
      </c>
      <c r="I1003" s="19">
        <f t="shared" si="163"/>
        <v>676.09999999999854</v>
      </c>
      <c r="J1003" s="507">
        <v>2000</v>
      </c>
      <c r="K1003" s="581"/>
      <c r="L1003" s="21">
        <f t="shared" si="164"/>
        <v>1352199.9999999972</v>
      </c>
      <c r="M1003" s="21">
        <f t="shared" si="170"/>
        <v>1368574.5570006103</v>
      </c>
      <c r="N1003" s="71" t="s">
        <v>85</v>
      </c>
      <c r="O1003" s="12"/>
      <c r="R1003" s="18" t="str">
        <f t="shared" si="165"/>
        <v>11 KV Samad Nagor Gate</v>
      </c>
      <c r="S1003" s="2672">
        <f t="shared" si="166"/>
        <v>1368574.5570006103</v>
      </c>
      <c r="T1003" s="2672">
        <v>1134163.5940134332</v>
      </c>
      <c r="U1003" s="33">
        <f t="shared" si="167"/>
        <v>234410.96298717707</v>
      </c>
      <c r="V1003" s="1104">
        <f t="shared" si="168"/>
        <v>20.668179107889848</v>
      </c>
      <c r="W1003" s="33" t="str">
        <f t="shared" si="169"/>
        <v>OK</v>
      </c>
    </row>
    <row r="1004" spans="1:23" ht="15.75" customHeight="1" x14ac:dyDescent="0.3">
      <c r="A1004" s="521">
        <v>46</v>
      </c>
      <c r="B1004" s="98" t="s">
        <v>2526</v>
      </c>
      <c r="C1004" s="72">
        <v>11</v>
      </c>
      <c r="D1004" s="946"/>
      <c r="E1004" s="1145">
        <v>61903557</v>
      </c>
      <c r="F1004" s="3">
        <v>1</v>
      </c>
      <c r="G1004" s="2220">
        <v>36323.699999999997</v>
      </c>
      <c r="H1004" s="2217">
        <v>37044.1</v>
      </c>
      <c r="I1004" s="19">
        <f t="shared" si="163"/>
        <v>720.40000000000146</v>
      </c>
      <c r="J1004" s="507">
        <v>2000</v>
      </c>
      <c r="K1004" s="583"/>
      <c r="L1004" s="21">
        <f t="shared" si="164"/>
        <v>1440800.0000000028</v>
      </c>
      <c r="M1004" s="21">
        <f t="shared" si="170"/>
        <v>1458247.4646697878</v>
      </c>
      <c r="N1004" s="71" t="s">
        <v>92</v>
      </c>
      <c r="O1004" s="29"/>
      <c r="R1004" s="18" t="str">
        <f t="shared" si="165"/>
        <v>11 KV Bibir Bagicha</v>
      </c>
      <c r="S1004" s="2672">
        <f t="shared" si="166"/>
        <v>1458247.4646697878</v>
      </c>
      <c r="T1004" s="2672">
        <v>1460126.3972382257</v>
      </c>
      <c r="U1004" s="33">
        <f t="shared" si="167"/>
        <v>-1878.9325684378855</v>
      </c>
      <c r="V1004" s="1104">
        <f t="shared" si="168"/>
        <v>-0.12868287101663362</v>
      </c>
      <c r="W1004" s="33" t="str">
        <f t="shared" si="169"/>
        <v>OK</v>
      </c>
    </row>
    <row r="1005" spans="1:23" ht="15.6" x14ac:dyDescent="0.3">
      <c r="A1005" s="521">
        <v>47</v>
      </c>
      <c r="B1005" s="99" t="s">
        <v>2527</v>
      </c>
      <c r="C1005" s="73">
        <v>0.41499999999999998</v>
      </c>
      <c r="D1005" s="946"/>
      <c r="E1005" s="1145">
        <v>503043</v>
      </c>
      <c r="F1005" s="3">
        <v>1</v>
      </c>
      <c r="G1005" s="2220">
        <v>96204</v>
      </c>
      <c r="H1005" s="2220">
        <v>96204</v>
      </c>
      <c r="I1005" s="19">
        <f t="shared" si="163"/>
        <v>0</v>
      </c>
      <c r="J1005" s="507">
        <v>10</v>
      </c>
      <c r="K1005" s="574"/>
      <c r="L1005" s="21">
        <f t="shared" si="164"/>
        <v>0</v>
      </c>
      <c r="M1005" s="21">
        <f t="shared" si="170"/>
        <v>0</v>
      </c>
      <c r="N1005" s="71" t="s">
        <v>85</v>
      </c>
      <c r="O1005" s="507"/>
      <c r="R1005" s="18" t="str">
        <f t="shared" si="165"/>
        <v>33/0.4 kV AT-1</v>
      </c>
      <c r="S1005" s="2672">
        <f t="shared" si="166"/>
        <v>0</v>
      </c>
      <c r="T1005" s="2672">
        <v>0</v>
      </c>
      <c r="U1005" s="33">
        <f t="shared" si="167"/>
        <v>0</v>
      </c>
      <c r="V1005" s="1104" t="e">
        <f t="shared" si="168"/>
        <v>#DIV/0!</v>
      </c>
      <c r="W1005" s="33" t="e">
        <f t="shared" si="169"/>
        <v>#DIV/0!</v>
      </c>
    </row>
    <row r="1006" spans="1:23" ht="15.6" x14ac:dyDescent="0.3">
      <c r="A1006" s="521">
        <v>48</v>
      </c>
      <c r="B1006" s="99" t="s">
        <v>2528</v>
      </c>
      <c r="C1006" s="73">
        <v>0.41499999999999998</v>
      </c>
      <c r="D1006" s="946"/>
      <c r="E1006" s="1145">
        <v>503044</v>
      </c>
      <c r="F1006" s="3">
        <v>1</v>
      </c>
      <c r="G1006" s="2220">
        <v>93994</v>
      </c>
      <c r="H1006" s="2220">
        <v>93994</v>
      </c>
      <c r="I1006" s="19">
        <f t="shared" si="163"/>
        <v>0</v>
      </c>
      <c r="J1006" s="507">
        <v>10</v>
      </c>
      <c r="K1006" s="583"/>
      <c r="L1006" s="21">
        <v>6000</v>
      </c>
      <c r="M1006" s="21">
        <f t="shared" si="170"/>
        <v>6072.657404232863</v>
      </c>
      <c r="N1006" s="71" t="s">
        <v>85</v>
      </c>
      <c r="O1006" s="12"/>
      <c r="R1006" s="18" t="str">
        <f t="shared" si="165"/>
        <v>33/0.4 kV AT-2</v>
      </c>
      <c r="S1006" s="2672">
        <f t="shared" si="166"/>
        <v>6072.657404232863</v>
      </c>
      <c r="T1006" s="2672">
        <v>6096.5611575708799</v>
      </c>
      <c r="U1006" s="33">
        <f t="shared" si="167"/>
        <v>-23.903753338016941</v>
      </c>
      <c r="V1006" s="1104">
        <f t="shared" si="168"/>
        <v>-0.39208584512159927</v>
      </c>
      <c r="W1006" s="33" t="str">
        <f t="shared" si="169"/>
        <v>OK</v>
      </c>
    </row>
    <row r="1007" spans="1:23" ht="15.6" x14ac:dyDescent="0.3">
      <c r="A1007" s="521">
        <v>23</v>
      </c>
      <c r="B1007" s="98" t="s">
        <v>1138</v>
      </c>
      <c r="C1007" s="73">
        <v>0.41499999999999998</v>
      </c>
      <c r="D1007" s="947"/>
      <c r="E1007" s="1145">
        <v>41901920685</v>
      </c>
      <c r="F1007" s="3">
        <v>1</v>
      </c>
      <c r="G1007" s="2220">
        <v>2407.9899999999998</v>
      </c>
      <c r="H1007" s="2220">
        <v>2519.17</v>
      </c>
      <c r="I1007" s="19">
        <f>H1007-G1007</f>
        <v>111.18000000000029</v>
      </c>
      <c r="J1007" s="507">
        <v>160</v>
      </c>
      <c r="K1007" s="583"/>
      <c r="L1007" s="21"/>
      <c r="M1007" s="21">
        <f t="shared" si="170"/>
        <v>0</v>
      </c>
      <c r="N1007" s="71" t="s">
        <v>85</v>
      </c>
      <c r="O1007" s="12"/>
      <c r="R1007" s="18" t="str">
        <f t="shared" si="165"/>
        <v>Auxiliary Transformer</v>
      </c>
      <c r="S1007" s="2672">
        <f t="shared" si="166"/>
        <v>0</v>
      </c>
      <c r="T1007" s="2672">
        <v>0</v>
      </c>
      <c r="U1007" s="33">
        <f t="shared" si="167"/>
        <v>0</v>
      </c>
      <c r="V1007" s="1104" t="e">
        <f t="shared" si="168"/>
        <v>#DIV/0!</v>
      </c>
      <c r="W1007" s="33" t="e">
        <f t="shared" si="169"/>
        <v>#DIV/0!</v>
      </c>
    </row>
    <row r="1008" spans="1:23" ht="20.399999999999999" x14ac:dyDescent="0.3">
      <c r="A1008" s="524"/>
      <c r="B1008" s="94"/>
      <c r="C1008" s="88"/>
      <c r="D1008" s="88"/>
      <c r="E1008" s="949"/>
      <c r="F1008" s="659"/>
      <c r="G1008" s="37"/>
      <c r="H1008" s="37"/>
      <c r="I1008" s="37"/>
      <c r="J1008" s="94" t="s">
        <v>27</v>
      </c>
      <c r="K1008" s="1005">
        <f>M977*0.98</f>
        <v>38779503.965994909</v>
      </c>
      <c r="L1008" s="541">
        <f>SUM(L979:L1007)</f>
        <v>38315519.600000009</v>
      </c>
      <c r="M1008" s="42">
        <f>SUM(M979:M1007)</f>
        <v>38779503.965994902</v>
      </c>
      <c r="N1008" s="82">
        <f>(M1008-L1008)/L1008*100</f>
        <v>1.2109567372143712</v>
      </c>
      <c r="O1008" s="12"/>
    </row>
    <row r="1009" spans="1:20" x14ac:dyDescent="0.3">
      <c r="D1009" s="600"/>
      <c r="K1009" s="33"/>
    </row>
    <row r="1010" spans="1:20" ht="15.6" x14ac:dyDescent="0.3">
      <c r="A1010" s="511"/>
      <c r="B1010" s="523"/>
      <c r="C1010" s="520"/>
      <c r="D1010" s="596"/>
      <c r="F1010" s="3107" t="s">
        <v>815</v>
      </c>
      <c r="G1010" s="3108"/>
      <c r="H1010" s="3109"/>
      <c r="I1010" s="555" t="s">
        <v>14</v>
      </c>
      <c r="J1010" s="511"/>
      <c r="L1010" s="511"/>
      <c r="M1010" s="511"/>
      <c r="N1010" s="520"/>
      <c r="O1010" s="511"/>
    </row>
    <row r="1011" spans="1:20" ht="15.6" x14ac:dyDescent="0.3">
      <c r="A1011" s="511"/>
      <c r="B1011" s="523"/>
      <c r="C1011" s="520"/>
      <c r="D1011" s="596"/>
      <c r="F1011" s="2728" t="s">
        <v>110</v>
      </c>
      <c r="G1011" s="3298" t="s">
        <v>4068</v>
      </c>
      <c r="H1011" s="3298"/>
      <c r="I1011" s="1643">
        <f>M993</f>
        <v>322767.81369237951</v>
      </c>
      <c r="J1011" s="511"/>
      <c r="L1011" s="511"/>
      <c r="M1011" s="511"/>
      <c r="N1011" s="520"/>
      <c r="O1011" s="511"/>
    </row>
    <row r="1012" spans="1:20" ht="15.6" x14ac:dyDescent="0.3">
      <c r="A1012" s="511"/>
      <c r="B1012" s="523"/>
      <c r="C1012" s="520"/>
      <c r="D1012" s="596"/>
      <c r="F1012" s="77" t="s">
        <v>93</v>
      </c>
      <c r="G1012" s="3298" t="s">
        <v>4068</v>
      </c>
      <c r="H1012" s="3298"/>
      <c r="I1012" s="1643">
        <f>M984+M986+M991+M994</f>
        <v>8712842.3732415698</v>
      </c>
      <c r="J1012" s="511"/>
      <c r="L1012" s="511"/>
      <c r="M1012" s="511"/>
      <c r="N1012" s="520"/>
      <c r="O1012" s="511"/>
      <c r="S1012" s="2671"/>
      <c r="T1012" s="2671"/>
    </row>
    <row r="1013" spans="1:20" ht="15.6" x14ac:dyDescent="0.3">
      <c r="A1013" s="511"/>
      <c r="B1013" s="523"/>
      <c r="C1013" s="520"/>
      <c r="D1013" s="596"/>
      <c r="E1013" s="1727"/>
      <c r="F1013" s="77" t="s">
        <v>95</v>
      </c>
      <c r="G1013" s="3298" t="s">
        <v>4068</v>
      </c>
      <c r="H1013" s="3298"/>
      <c r="I1013" s="1643">
        <f>M990</f>
        <v>2106094.7503064233</v>
      </c>
      <c r="J1013" s="511"/>
      <c r="L1013" s="511"/>
      <c r="M1013" s="511"/>
      <c r="N1013" s="520"/>
      <c r="O1013" s="511"/>
    </row>
    <row r="1014" spans="1:20" ht="15.6" x14ac:dyDescent="0.3">
      <c r="A1014" s="511"/>
      <c r="B1014" s="523"/>
      <c r="C1014" s="520"/>
      <c r="D1014" s="596"/>
      <c r="F1014" s="77" t="s">
        <v>92</v>
      </c>
      <c r="G1014" s="3298" t="s">
        <v>4068</v>
      </c>
      <c r="H1014" s="3298"/>
      <c r="I1014" s="1643">
        <f>M982+M1004</f>
        <v>2689305.0753762401</v>
      </c>
      <c r="J1014" s="511"/>
      <c r="L1014" s="511"/>
      <c r="M1014" s="511"/>
      <c r="N1014" s="520"/>
      <c r="O1014" s="511"/>
    </row>
    <row r="1015" spans="1:20" ht="15.6" x14ac:dyDescent="0.3">
      <c r="A1015" s="511"/>
      <c r="B1015" s="523"/>
      <c r="C1015" s="520"/>
      <c r="D1015" s="596"/>
      <c r="E1015" s="1727"/>
      <c r="F1015" s="2728" t="s">
        <v>94</v>
      </c>
      <c r="G1015" s="3298" t="s">
        <v>4068</v>
      </c>
      <c r="H1015" s="3298"/>
      <c r="I1015" s="1643">
        <f>M992</f>
        <v>2822437.5630245409</v>
      </c>
      <c r="J1015" s="511"/>
      <c r="L1015" s="511"/>
      <c r="M1015" s="511"/>
      <c r="N1015" s="520"/>
      <c r="O1015" s="511"/>
      <c r="S1015" s="2673"/>
      <c r="T1015" s="2673"/>
    </row>
    <row r="1016" spans="1:20" ht="15.6" x14ac:dyDescent="0.3">
      <c r="A1016" s="511"/>
      <c r="B1016" s="523"/>
      <c r="C1016" s="520"/>
      <c r="D1016" s="596"/>
      <c r="F1016" s="77" t="s">
        <v>85</v>
      </c>
      <c r="G1016" s="3298" t="s">
        <v>4068</v>
      </c>
      <c r="H1016" s="3298"/>
      <c r="I1016" s="1643">
        <f>SUM(M979:M981,M983,M985,M987:M989,M995:M1003,M1005:M1007)</f>
        <v>22126056.39035375</v>
      </c>
      <c r="J1016" s="511"/>
      <c r="L1016" s="511"/>
      <c r="M1016" s="511"/>
      <c r="N1016" s="520"/>
      <c r="O1016" s="511" t="s">
        <v>222</v>
      </c>
    </row>
    <row r="1017" spans="1:20" ht="15.6" x14ac:dyDescent="0.3">
      <c r="F1017" s="3175" t="s">
        <v>199</v>
      </c>
      <c r="G1017" s="3176"/>
      <c r="H1017" s="3177"/>
      <c r="I1017" s="540">
        <f>SUM(I1011:I1016)</f>
        <v>38779503.965994909</v>
      </c>
      <c r="J1017" s="42">
        <f>I1017-M1008</f>
        <v>0</v>
      </c>
    </row>
    <row r="1018" spans="1:20" x14ac:dyDescent="0.3">
      <c r="F1018" s="528"/>
      <c r="G1018" s="2214"/>
      <c r="H1018" s="2214"/>
      <c r="I1018" s="511"/>
      <c r="J1018" s="511"/>
    </row>
    <row r="1024" spans="1:20" x14ac:dyDescent="0.3">
      <c r="A1024" s="511"/>
      <c r="B1024" s="523"/>
      <c r="C1024" s="520"/>
      <c r="D1024" s="596"/>
      <c r="E1024" s="1727"/>
      <c r="F1024" s="528"/>
      <c r="G1024" s="2214"/>
      <c r="H1024" s="2214"/>
      <c r="I1024" s="511"/>
      <c r="J1024" s="511"/>
      <c r="K1024" s="580"/>
      <c r="L1024" s="511"/>
      <c r="M1024" s="511"/>
      <c r="N1024" s="520"/>
      <c r="O1024" s="511"/>
    </row>
    <row r="1025" spans="1:23" x14ac:dyDescent="0.3">
      <c r="A1025" s="511"/>
      <c r="B1025" s="523"/>
      <c r="C1025" s="520"/>
      <c r="D1025" s="596"/>
      <c r="E1025" s="1727"/>
      <c r="F1025" s="528"/>
      <c r="G1025" s="2214"/>
      <c r="H1025" s="2214"/>
      <c r="I1025" s="511"/>
      <c r="J1025" s="511"/>
      <c r="K1025" s="580"/>
      <c r="L1025" s="511"/>
      <c r="M1025" s="511"/>
      <c r="N1025" s="520"/>
      <c r="O1025" s="511"/>
    </row>
    <row r="1026" spans="1:23" ht="24.6" x14ac:dyDescent="0.3">
      <c r="A1026" s="45"/>
      <c r="B1026" s="3128"/>
      <c r="C1026" s="3128"/>
      <c r="D1026" s="3128"/>
      <c r="E1026" s="3128"/>
      <c r="F1026" s="3128"/>
      <c r="G1026" s="3128"/>
      <c r="H1026" s="3128"/>
      <c r="I1026" s="3128"/>
      <c r="J1026" s="3128"/>
      <c r="K1026" s="3128"/>
      <c r="L1026" s="3128"/>
      <c r="M1026" s="3128"/>
      <c r="N1026" s="74"/>
      <c r="O1026" s="27"/>
    </row>
    <row r="1027" spans="1:23" x14ac:dyDescent="0.3">
      <c r="A1027" s="511"/>
      <c r="B1027" s="523"/>
      <c r="C1027" s="520"/>
      <c r="D1027" s="596"/>
      <c r="E1027" s="1727"/>
      <c r="F1027" s="528"/>
      <c r="G1027" s="2214"/>
      <c r="H1027" s="2214"/>
      <c r="I1027" s="511"/>
      <c r="J1027" s="511"/>
      <c r="K1027" s="580"/>
      <c r="L1027" s="511"/>
      <c r="M1027" s="511"/>
      <c r="N1027" s="520"/>
      <c r="O1027" s="511"/>
    </row>
    <row r="1028" spans="1:23" x14ac:dyDescent="0.3">
      <c r="A1028" s="511"/>
      <c r="B1028" s="523"/>
      <c r="C1028" s="520"/>
      <c r="D1028" s="596"/>
      <c r="E1028" s="1727"/>
      <c r="F1028" s="528"/>
      <c r="G1028" s="2214"/>
      <c r="H1028" s="2214"/>
      <c r="I1028" s="511"/>
      <c r="J1028" s="511"/>
      <c r="K1028" s="580"/>
      <c r="L1028" s="511"/>
      <c r="M1028" s="511"/>
      <c r="N1028" s="520"/>
      <c r="O1028" s="511"/>
    </row>
    <row r="1029" spans="1:23" ht="28.8" x14ac:dyDescent="0.3">
      <c r="A1029" s="3086" t="s">
        <v>1030</v>
      </c>
      <c r="B1029" s="3086"/>
      <c r="C1029" s="3086"/>
      <c r="D1029" s="3086"/>
      <c r="E1029" s="3086"/>
      <c r="F1029" s="3086"/>
      <c r="G1029" s="3086"/>
      <c r="H1029" s="3086"/>
      <c r="I1029" s="3086"/>
      <c r="J1029" s="3086"/>
      <c r="K1029" s="3086"/>
      <c r="L1029" s="3086"/>
      <c r="M1029" s="3086"/>
      <c r="N1029" s="3086"/>
      <c r="O1029" s="629" t="str">
        <f>O6</f>
        <v>Month August-2023</v>
      </c>
      <c r="R1029" s="2083" t="s">
        <v>4084</v>
      </c>
      <c r="S1029" s="2672" t="str">
        <f>O1029</f>
        <v>Month August-2023</v>
      </c>
      <c r="T1029" s="2672" t="s">
        <v>5037</v>
      </c>
      <c r="U1029" s="1103" t="s">
        <v>15</v>
      </c>
      <c r="V1029" s="1103" t="s">
        <v>4085</v>
      </c>
      <c r="W1029" s="1103" t="s">
        <v>17</v>
      </c>
    </row>
    <row r="1030" spans="1:23" ht="15.6" x14ac:dyDescent="0.3">
      <c r="A1030" s="3087" t="s">
        <v>0</v>
      </c>
      <c r="B1030" s="3089" t="s">
        <v>1</v>
      </c>
      <c r="C1030" s="3091" t="s">
        <v>2</v>
      </c>
      <c r="D1030" s="3092"/>
      <c r="E1030" s="3093"/>
      <c r="F1030" s="3223" t="s">
        <v>3</v>
      </c>
      <c r="G1030" s="3091" t="s">
        <v>4</v>
      </c>
      <c r="H1030" s="3093"/>
      <c r="I1030" s="3068"/>
      <c r="J1030" s="3096" t="s">
        <v>5</v>
      </c>
      <c r="K1030" s="3091" t="s">
        <v>6</v>
      </c>
      <c r="L1030" s="3093"/>
      <c r="M1030" s="95" t="s">
        <v>805</v>
      </c>
      <c r="N1030" s="96"/>
      <c r="O1030" s="3067" t="s">
        <v>7</v>
      </c>
    </row>
    <row r="1031" spans="1:23" ht="46.8" x14ac:dyDescent="0.3">
      <c r="A1031" s="3088"/>
      <c r="B1031" s="3090"/>
      <c r="C1031" s="3084" t="s">
        <v>824</v>
      </c>
      <c r="D1031" s="3085"/>
      <c r="E1031" s="1728" t="s">
        <v>9</v>
      </c>
      <c r="F1031" s="3224"/>
      <c r="G1031" s="2218" t="str">
        <f>'NORTH-1'!G8</f>
        <v>Reading at 00.00hr 
01.08.2023</v>
      </c>
      <c r="H1031" s="2218" t="str">
        <f>'NORTH-1'!H8</f>
        <v>Reading at 00.00hr 
01.09.2023</v>
      </c>
      <c r="I1031" s="1" t="s">
        <v>10</v>
      </c>
      <c r="J1031" s="3088"/>
      <c r="K1031" s="1" t="s">
        <v>11</v>
      </c>
      <c r="L1031" s="1" t="s">
        <v>12</v>
      </c>
      <c r="M1031" s="508" t="s">
        <v>30</v>
      </c>
      <c r="N1031" s="75" t="s">
        <v>41</v>
      </c>
      <c r="O1031" s="3068"/>
      <c r="S1031" s="2672">
        <v>15283200.000000071</v>
      </c>
      <c r="T1031" s="2672">
        <v>15283200.000000071</v>
      </c>
      <c r="U1031" s="33">
        <f>S1031-T1031</f>
        <v>0</v>
      </c>
      <c r="V1031" s="1104">
        <f>U1031/T1031*100</f>
        <v>0</v>
      </c>
      <c r="W1031" s="33" t="str">
        <f>IF(V1031&gt;40,"FAULT",IF(V1031&lt;-40,"CHECK","OK"))</f>
        <v>OK</v>
      </c>
    </row>
    <row r="1032" spans="1:23" ht="15.6" x14ac:dyDescent="0.3">
      <c r="A1032" s="594">
        <v>1</v>
      </c>
      <c r="B1032" s="551">
        <v>2</v>
      </c>
      <c r="C1032" s="551">
        <v>3</v>
      </c>
      <c r="D1032" s="551">
        <v>4</v>
      </c>
      <c r="E1032" s="551">
        <v>5</v>
      </c>
      <c r="F1032" s="2727">
        <v>6</v>
      </c>
      <c r="G1032" s="2618">
        <f>'PDB Bill AMR'!$H$5</f>
        <v>8</v>
      </c>
      <c r="H1032" s="2618">
        <f>'PDB Bill AMR'!$H$5</f>
        <v>8</v>
      </c>
      <c r="I1032" s="594" t="s">
        <v>2021</v>
      </c>
      <c r="J1032" s="594">
        <v>10</v>
      </c>
      <c r="K1032" s="2623" t="s">
        <v>2022</v>
      </c>
      <c r="L1032" s="2623" t="s">
        <v>5041</v>
      </c>
      <c r="M1032" s="594">
        <v>13</v>
      </c>
      <c r="N1032" s="594">
        <v>14</v>
      </c>
      <c r="O1032" s="594">
        <v>15</v>
      </c>
    </row>
    <row r="1033" spans="1:23" ht="15.6" x14ac:dyDescent="0.3">
      <c r="A1033" s="10"/>
      <c r="B1033" s="513" t="s">
        <v>4031</v>
      </c>
      <c r="C1033" s="514"/>
      <c r="D1033" s="514"/>
      <c r="E1033" s="1729"/>
      <c r="F1033" s="654"/>
      <c r="G1033" s="2211"/>
      <c r="H1033" s="2211"/>
      <c r="I1033" s="514"/>
      <c r="J1033" s="514"/>
      <c r="K1033" s="573"/>
      <c r="L1033" s="514"/>
      <c r="M1033" s="515"/>
      <c r="N1033" s="516"/>
      <c r="O1033" s="7"/>
    </row>
    <row r="1034" spans="1:23" ht="15.6" x14ac:dyDescent="0.3">
      <c r="A1034" s="519"/>
      <c r="B1034" s="3077" t="s">
        <v>4860</v>
      </c>
      <c r="C1034" s="51">
        <v>132</v>
      </c>
      <c r="D1034" s="934"/>
      <c r="E1034" s="3431">
        <v>8993532</v>
      </c>
      <c r="F1034" s="3">
        <v>1</v>
      </c>
      <c r="G1034" s="1156">
        <f>'PDB Bill AMR'!I8</f>
        <v>2227.6170000000002</v>
      </c>
      <c r="H1034" s="1156">
        <f>'PDB Bill AMR'!J8</f>
        <v>2227.6170000000002</v>
      </c>
      <c r="I1034" s="1156">
        <f>'PDB Bill AMR'!K8</f>
        <v>0</v>
      </c>
      <c r="J1034" s="1161">
        <f>'PDB Bill AMR'!H8</f>
        <v>960000</v>
      </c>
      <c r="K1034" s="1151">
        <f>'PDB Bill AMR'!L8</f>
        <v>0</v>
      </c>
      <c r="L1034" s="1151">
        <f>'PDB Bill AMR'!M8</f>
        <v>0</v>
      </c>
      <c r="M1034" s="6"/>
      <c r="N1034" s="76"/>
      <c r="O1034" s="507"/>
    </row>
    <row r="1035" spans="1:23" ht="15.6" x14ac:dyDescent="0.3">
      <c r="A1035" s="519"/>
      <c r="B1035" s="3079"/>
      <c r="C1035" s="51">
        <v>132</v>
      </c>
      <c r="D1035" s="935"/>
      <c r="E1035" s="3432"/>
      <c r="F1035" s="3">
        <v>1</v>
      </c>
      <c r="G1035" s="1156">
        <f>'PDB Bill AMR'!I9</f>
        <v>666.54600000000005</v>
      </c>
      <c r="H1035" s="1156">
        <f>'PDB Bill AMR'!J9</f>
        <v>666.62</v>
      </c>
      <c r="I1035" s="1156">
        <f>'PDB Bill AMR'!K9</f>
        <v>7.3999999999955435E-2</v>
      </c>
      <c r="J1035" s="1161">
        <f>'PDB Bill AMR'!H9</f>
        <v>960000</v>
      </c>
      <c r="K1035" s="1151">
        <f>'PDB Bill AMR'!L9</f>
        <v>71039.999999957217</v>
      </c>
      <c r="L1035" s="1151">
        <f>'PDB Bill AMR'!M9</f>
        <v>0</v>
      </c>
      <c r="M1035" s="15"/>
      <c r="N1035" s="77"/>
      <c r="O1035" s="507"/>
    </row>
    <row r="1036" spans="1:23" ht="15.6" x14ac:dyDescent="0.3">
      <c r="A1036" s="519">
        <v>1</v>
      </c>
      <c r="B1036" s="3357" t="s">
        <v>4110</v>
      </c>
      <c r="C1036" s="51">
        <v>132</v>
      </c>
      <c r="D1036" s="934"/>
      <c r="E1036" s="1145">
        <v>38992560</v>
      </c>
      <c r="F1036" s="3">
        <v>1</v>
      </c>
      <c r="G1036" s="1156">
        <f>'PDB Bill AMR'!I59</f>
        <v>1441.0229999999999</v>
      </c>
      <c r="H1036" s="1156">
        <f>'PDB Bill AMR'!J59</f>
        <v>1475.8679999999999</v>
      </c>
      <c r="I1036" s="1156">
        <f>'PDB Bill AMR'!K59</f>
        <v>34.845000000000027</v>
      </c>
      <c r="J1036" s="1161">
        <f>'PDB Bill AMR'!H59</f>
        <v>1920000</v>
      </c>
      <c r="K1036" s="1151">
        <f>'PDB Bill AMR'!L59</f>
        <v>0</v>
      </c>
      <c r="L1036" s="1158">
        <f>'PDB Bill AMR'!M59</f>
        <v>66902400.000000052</v>
      </c>
      <c r="M1036" s="6"/>
      <c r="N1036" s="76"/>
      <c r="O1036" s="507"/>
    </row>
    <row r="1037" spans="1:23" ht="15.6" x14ac:dyDescent="0.3">
      <c r="A1037" s="519"/>
      <c r="B1037" s="3358"/>
      <c r="C1037" s="51">
        <v>132</v>
      </c>
      <c r="D1037" s="935"/>
      <c r="E1037" s="1145" t="s">
        <v>401</v>
      </c>
      <c r="F1037" s="3">
        <v>1</v>
      </c>
      <c r="G1037" s="1156">
        <f>'PDB Bill AMR'!I60</f>
        <v>0.245</v>
      </c>
      <c r="H1037" s="1156">
        <f>'PDB Bill AMR'!J60</f>
        <v>0.245</v>
      </c>
      <c r="I1037" s="1156">
        <f>'PDB Bill AMR'!K60</f>
        <v>0</v>
      </c>
      <c r="J1037" s="1161">
        <f>'PDB Bill AMR'!H60</f>
        <v>1920000</v>
      </c>
      <c r="K1037" s="1151">
        <f>'PDB Bill AMR'!L60</f>
        <v>0</v>
      </c>
      <c r="L1037" s="1152">
        <f>'PDB Bill AMR'!M60</f>
        <v>0</v>
      </c>
      <c r="M1037" s="15"/>
      <c r="N1037" s="77"/>
      <c r="O1037" s="507"/>
    </row>
    <row r="1038" spans="1:23" ht="15.6" x14ac:dyDescent="0.3">
      <c r="A1038" s="519">
        <v>2</v>
      </c>
      <c r="B1038" s="3357" t="s">
        <v>4109</v>
      </c>
      <c r="C1038" s="51">
        <v>132</v>
      </c>
      <c r="D1038" s="935"/>
      <c r="E1038" s="1145">
        <v>38992559</v>
      </c>
      <c r="F1038" s="3">
        <v>1</v>
      </c>
      <c r="G1038" s="1156">
        <f>'PDB Bill AMR'!I61</f>
        <v>0.216</v>
      </c>
      <c r="H1038" s="1156">
        <f>'PDB Bill AMR'!J61</f>
        <v>0.216</v>
      </c>
      <c r="I1038" s="1156">
        <f>'PDB Bill AMR'!K61</f>
        <v>0</v>
      </c>
      <c r="J1038" s="1161">
        <f>'PDB Bill AMR'!H61</f>
        <v>1920000</v>
      </c>
      <c r="K1038" s="1151">
        <f>'PDB Bill AMR'!L61</f>
        <v>0</v>
      </c>
      <c r="L1038" s="1158">
        <f>'PDB Bill AMR'!M61</f>
        <v>0</v>
      </c>
      <c r="M1038" s="6"/>
      <c r="N1038" s="76"/>
      <c r="O1038" s="507"/>
    </row>
    <row r="1039" spans="1:23" ht="15.6" x14ac:dyDescent="0.3">
      <c r="A1039" s="519"/>
      <c r="B1039" s="3358"/>
      <c r="C1039" s="51">
        <v>132</v>
      </c>
      <c r="D1039" s="936"/>
      <c r="E1039" s="1145">
        <v>38992559</v>
      </c>
      <c r="F1039" s="3">
        <v>1</v>
      </c>
      <c r="G1039" s="1156">
        <f>'PDB Bill AMR'!I62</f>
        <v>1532.0229999999999</v>
      </c>
      <c r="H1039" s="1156">
        <f>'PDB Bill AMR'!J62</f>
        <v>1566.65</v>
      </c>
      <c r="I1039" s="1156">
        <f>'PDB Bill AMR'!K62</f>
        <v>34.62700000000018</v>
      </c>
      <c r="J1039" s="1161">
        <f>'PDB Bill AMR'!H62</f>
        <v>1920000</v>
      </c>
      <c r="K1039" s="1159">
        <f>'PDB Bill AMR'!L62</f>
        <v>0</v>
      </c>
      <c r="L1039" s="1160">
        <f>'PDB Bill AMR'!M62</f>
        <v>66483840.000000343</v>
      </c>
      <c r="M1039" s="16"/>
      <c r="N1039" s="78"/>
      <c r="O1039" s="507"/>
    </row>
    <row r="1040" spans="1:23" ht="15.6" x14ac:dyDescent="0.3">
      <c r="A1040" s="519"/>
      <c r="B1040" s="3181" t="s">
        <v>440</v>
      </c>
      <c r="C1040" s="51">
        <v>132</v>
      </c>
      <c r="D1040" s="925"/>
      <c r="E1040" s="3423" t="s">
        <v>439</v>
      </c>
      <c r="F1040" s="3">
        <v>1</v>
      </c>
      <c r="G1040" s="1174">
        <f>'PDB Bill AMR'!I14</f>
        <v>363.87099999999998</v>
      </c>
      <c r="H1040" s="1174">
        <f>'PDB Bill AMR'!J14</f>
        <v>363.87099999999998</v>
      </c>
      <c r="I1040" s="1174">
        <f>'PDB Bill AMR'!K14</f>
        <v>0</v>
      </c>
      <c r="J1040" s="1752">
        <f>'PDB Bill AMR'!H14</f>
        <v>960000</v>
      </c>
      <c r="K1040" s="1159">
        <f>'PDB Bill AMR'!L14</f>
        <v>0</v>
      </c>
      <c r="L1040" s="1160">
        <f>'PDB Bill AMR'!M14</f>
        <v>0</v>
      </c>
      <c r="M1040" s="665"/>
      <c r="N1040" s="666"/>
      <c r="O1040" s="507"/>
    </row>
    <row r="1041" spans="1:15" ht="15.6" x14ac:dyDescent="0.3">
      <c r="A1041" s="519"/>
      <c r="B1041" s="3182"/>
      <c r="C1041" s="51">
        <v>132</v>
      </c>
      <c r="D1041" s="925"/>
      <c r="E1041" s="3424"/>
      <c r="F1041" s="3">
        <v>1</v>
      </c>
      <c r="G1041" s="1174">
        <f>'PDB Bill AMR'!I15</f>
        <v>5.4189999999999996</v>
      </c>
      <c r="H1041" s="1174">
        <f>'PDB Bill AMR'!J15</f>
        <v>5.4189999999999996</v>
      </c>
      <c r="I1041" s="1174">
        <f>'PDB Bill AMR'!K15</f>
        <v>0</v>
      </c>
      <c r="J1041" s="1752">
        <f>'PDB Bill AMR'!H15</f>
        <v>960000</v>
      </c>
      <c r="K1041" s="1159">
        <f>'PDB Bill AMR'!L15</f>
        <v>0</v>
      </c>
      <c r="L1041" s="1160">
        <f>'PDB Bill AMR'!M15</f>
        <v>0</v>
      </c>
      <c r="M1041" s="665"/>
      <c r="N1041" s="666"/>
      <c r="O1041" s="507"/>
    </row>
    <row r="1042" spans="1:15" ht="15.6" x14ac:dyDescent="0.3">
      <c r="A1042" s="519"/>
      <c r="B1042" s="100" t="s">
        <v>4092</v>
      </c>
      <c r="C1042" s="51">
        <v>132</v>
      </c>
      <c r="D1042" s="925"/>
      <c r="E1042" s="1746">
        <v>38992544</v>
      </c>
      <c r="F1042" s="3">
        <v>1</v>
      </c>
      <c r="G1042" s="1174">
        <f>'PDB Bill AMR'!I73</f>
        <v>32.177</v>
      </c>
      <c r="H1042" s="1174">
        <f>'PDB Bill AMR'!J73</f>
        <v>32.186999999999998</v>
      </c>
      <c r="I1042" s="1174">
        <f>'PDB Bill AMR'!K73</f>
        <v>9.9999999999980105E-3</v>
      </c>
      <c r="J1042" s="1175">
        <f>'PDB Bill AMR'!H73</f>
        <v>960000</v>
      </c>
      <c r="K1042" s="1159">
        <f>'PDB Bill AMR'!L73</f>
        <v>0</v>
      </c>
      <c r="L1042" s="1160">
        <f>'PDB Bill AMR'!M73</f>
        <v>9599.9999999980901</v>
      </c>
      <c r="M1042" s="665"/>
      <c r="N1042" s="666"/>
      <c r="O1042" s="507"/>
    </row>
    <row r="1043" spans="1:15" ht="15.6" x14ac:dyDescent="0.3">
      <c r="A1043" s="519"/>
      <c r="B1043" s="100" t="s">
        <v>4093</v>
      </c>
      <c r="C1043" s="51">
        <v>132</v>
      </c>
      <c r="D1043" s="925"/>
      <c r="E1043" s="1746">
        <v>38992544</v>
      </c>
      <c r="F1043" s="3">
        <v>1</v>
      </c>
      <c r="G1043" s="1174">
        <f>'PDB Bill AMR'!I74</f>
        <v>18.041</v>
      </c>
      <c r="H1043" s="1174">
        <f>'PDB Bill AMR'!J74</f>
        <v>18.041</v>
      </c>
      <c r="I1043" s="1174">
        <f>'PDB Bill AMR'!K74</f>
        <v>0</v>
      </c>
      <c r="J1043" s="1175">
        <f>'PDB Bill AMR'!H74</f>
        <v>960000</v>
      </c>
      <c r="K1043" s="1159">
        <f>'PDB Bill AMR'!L74</f>
        <v>0</v>
      </c>
      <c r="L1043" s="1160">
        <f>'PDB Bill AMR'!M74</f>
        <v>0</v>
      </c>
      <c r="M1043" s="665"/>
      <c r="N1043" s="666"/>
      <c r="O1043" s="507"/>
    </row>
    <row r="1044" spans="1:15" ht="15.6" x14ac:dyDescent="0.3">
      <c r="A1044" s="519"/>
      <c r="B1044" s="100"/>
      <c r="C1044" s="89"/>
      <c r="D1044" s="925"/>
      <c r="E1044" s="1746"/>
      <c r="F1044" s="46"/>
      <c r="G1044" s="1174"/>
      <c r="H1044" s="1174"/>
      <c r="I1044" s="1174"/>
      <c r="J1044" s="1752"/>
      <c r="K1044" s="1159"/>
      <c r="L1044" s="1160"/>
      <c r="M1044" s="665"/>
      <c r="N1044" s="666"/>
      <c r="O1044" s="507"/>
    </row>
    <row r="1045" spans="1:15" ht="15.6" x14ac:dyDescent="0.3">
      <c r="A1045" s="519"/>
      <c r="B1045" s="93"/>
      <c r="C1045" s="87"/>
      <c r="D1045" s="87"/>
      <c r="E1045" s="948"/>
      <c r="F1045" s="655"/>
      <c r="G1045" s="36"/>
      <c r="H1045" s="36"/>
      <c r="I1045" s="3157" t="s">
        <v>221</v>
      </c>
      <c r="J1045" s="3158"/>
      <c r="K1045" s="576">
        <f>SUM(K1034:K1044)</f>
        <v>71039.999999957217</v>
      </c>
      <c r="L1045" s="92">
        <f>SUM(L1034:L1044)</f>
        <v>133395840.00000039</v>
      </c>
      <c r="M1045" s="17"/>
      <c r="N1045" s="79"/>
      <c r="O1045" s="507"/>
    </row>
    <row r="1046" spans="1:15" ht="15.6" x14ac:dyDescent="0.3">
      <c r="A1046" s="519"/>
      <c r="B1046" s="93"/>
      <c r="C1046" s="87"/>
      <c r="D1046" s="87"/>
      <c r="E1046" s="948"/>
      <c r="F1046" s="655"/>
      <c r="G1046" s="36"/>
      <c r="H1046" s="36"/>
      <c r="I1046" s="545"/>
      <c r="J1046" s="545" t="s">
        <v>28</v>
      </c>
      <c r="K1046" s="577">
        <f>L1045-K1045</f>
        <v>133324800.00000043</v>
      </c>
      <c r="L1046" s="39"/>
      <c r="M1046" s="40"/>
      <c r="N1046" s="520"/>
      <c r="O1046" s="507"/>
    </row>
    <row r="1047" spans="1:15" ht="15.6" x14ac:dyDescent="0.3">
      <c r="A1047" s="519"/>
      <c r="B1047" s="513" t="s">
        <v>4032</v>
      </c>
      <c r="C1047" s="514"/>
      <c r="D1047" s="514"/>
      <c r="E1047" s="1731"/>
      <c r="F1047" s="654"/>
      <c r="G1047" s="2211"/>
      <c r="H1047" s="2211"/>
      <c r="I1047" s="514"/>
      <c r="J1047" s="514"/>
      <c r="K1047" s="573"/>
      <c r="L1047" s="514"/>
      <c r="M1047" s="515"/>
      <c r="N1047" s="516"/>
      <c r="O1047" s="507"/>
    </row>
    <row r="1048" spans="1:15" ht="15.6" x14ac:dyDescent="0.3">
      <c r="A1048" s="519">
        <v>3</v>
      </c>
      <c r="B1048" s="98" t="s">
        <v>2529</v>
      </c>
      <c r="C1048" s="51">
        <v>132</v>
      </c>
      <c r="D1048" s="934" t="s">
        <v>290</v>
      </c>
      <c r="E1048" s="3416" t="s">
        <v>2530</v>
      </c>
      <c r="F1048" s="3">
        <v>1</v>
      </c>
      <c r="G1048" s="4">
        <v>9070.4689999999991</v>
      </c>
      <c r="H1048" s="4">
        <v>9139.0370000000003</v>
      </c>
      <c r="I1048" s="4">
        <f>SUM(H1048-G1048)</f>
        <v>68.56800000000112</v>
      </c>
      <c r="J1048" s="507">
        <v>720000</v>
      </c>
      <c r="K1048" s="574">
        <f>F1048*I1048*J1048</f>
        <v>49368960.000000805</v>
      </c>
      <c r="L1048" s="15"/>
      <c r="M1048" s="15"/>
      <c r="N1048" s="77"/>
      <c r="O1048" s="507"/>
    </row>
    <row r="1049" spans="1:15" ht="15.6" x14ac:dyDescent="0.3">
      <c r="A1049" s="519"/>
      <c r="B1049" s="98"/>
      <c r="C1049" s="51">
        <v>132</v>
      </c>
      <c r="D1049" s="935" t="s">
        <v>284</v>
      </c>
      <c r="E1049" s="3417" t="s">
        <v>2530</v>
      </c>
      <c r="F1049" s="3">
        <v>1</v>
      </c>
      <c r="G1049" s="4">
        <v>1.333</v>
      </c>
      <c r="H1049" s="4">
        <v>1.333</v>
      </c>
      <c r="I1049" s="4">
        <f>SUM(H1049-G1049)</f>
        <v>0</v>
      </c>
      <c r="J1049" s="507">
        <v>720000</v>
      </c>
      <c r="K1049" s="574"/>
      <c r="L1049" s="15">
        <f>F1049*I1049*J1049</f>
        <v>0</v>
      </c>
      <c r="M1049" s="15"/>
      <c r="N1049" s="77"/>
      <c r="O1049" s="507"/>
    </row>
    <row r="1050" spans="1:15" ht="15.6" x14ac:dyDescent="0.3">
      <c r="A1050" s="519">
        <v>4</v>
      </c>
      <c r="B1050" s="98" t="s">
        <v>2531</v>
      </c>
      <c r="C1050" s="51">
        <v>132</v>
      </c>
      <c r="D1050" s="935" t="s">
        <v>290</v>
      </c>
      <c r="E1050" s="3416" t="s">
        <v>2532</v>
      </c>
      <c r="F1050" s="3">
        <v>1</v>
      </c>
      <c r="G1050" s="4">
        <v>6822.2650000000003</v>
      </c>
      <c r="H1050" s="4">
        <v>6883.01</v>
      </c>
      <c r="I1050" s="4">
        <f>SUM(H1050-G1050)</f>
        <v>60.744999999999891</v>
      </c>
      <c r="J1050" s="507">
        <v>720000</v>
      </c>
      <c r="K1050" s="574">
        <f>F1050*I1050*J1050</f>
        <v>43736399.999999918</v>
      </c>
      <c r="L1050" s="15"/>
      <c r="M1050" s="15"/>
      <c r="N1050" s="77"/>
      <c r="O1050" s="507"/>
    </row>
    <row r="1051" spans="1:15" ht="15.6" x14ac:dyDescent="0.3">
      <c r="A1051" s="519"/>
      <c r="B1051" s="98"/>
      <c r="C1051" s="51">
        <v>132</v>
      </c>
      <c r="D1051" s="936" t="s">
        <v>284</v>
      </c>
      <c r="E1051" s="3417" t="s">
        <v>2532</v>
      </c>
      <c r="F1051" s="3">
        <v>1</v>
      </c>
      <c r="G1051" s="4">
        <v>118.73</v>
      </c>
      <c r="H1051" s="4">
        <v>118.73</v>
      </c>
      <c r="I1051" s="4">
        <f>SUM(H1051-G1051)</f>
        <v>0</v>
      </c>
      <c r="J1051" s="507">
        <v>720000</v>
      </c>
      <c r="K1051" s="575"/>
      <c r="L1051" s="16">
        <f>F1051*I1051*J1051</f>
        <v>0</v>
      </c>
      <c r="M1051" s="16"/>
      <c r="N1051" s="78"/>
      <c r="O1051" s="507"/>
    </row>
    <row r="1052" spans="1:15" ht="15.6" x14ac:dyDescent="0.3">
      <c r="A1052" s="519"/>
      <c r="B1052" s="93"/>
      <c r="C1052" s="87"/>
      <c r="D1052" s="87"/>
      <c r="E1052" s="948"/>
      <c r="F1052" s="655"/>
      <c r="G1052" s="36">
        <v>0</v>
      </c>
      <c r="H1052" s="36">
        <v>0</v>
      </c>
      <c r="I1052" s="3157" t="s">
        <v>272</v>
      </c>
      <c r="J1052" s="3158"/>
      <c r="K1052" s="576">
        <f>SUM(K1048:K1051)</f>
        <v>93105360.000000715</v>
      </c>
      <c r="L1052" s="92">
        <f>SUM(L1048:L1051)</f>
        <v>0</v>
      </c>
      <c r="M1052" s="17"/>
      <c r="N1052" s="79"/>
      <c r="O1052" s="521"/>
    </row>
    <row r="1053" spans="1:15" ht="15.6" x14ac:dyDescent="0.3">
      <c r="A1053" s="519"/>
      <c r="B1053" s="93"/>
      <c r="C1053" s="87"/>
      <c r="D1053" s="87"/>
      <c r="E1053" s="948"/>
      <c r="F1053" s="655"/>
      <c r="G1053" s="36">
        <v>0</v>
      </c>
      <c r="H1053" s="36">
        <v>0</v>
      </c>
      <c r="I1053" s="3157" t="s">
        <v>28</v>
      </c>
      <c r="J1053" s="3158"/>
      <c r="K1053" s="577">
        <f>K1052-L1052</f>
        <v>93105360.000000715</v>
      </c>
      <c r="L1053" s="39"/>
      <c r="M1053" s="41"/>
      <c r="N1053" s="522"/>
      <c r="O1053" s="521"/>
    </row>
    <row r="1054" spans="1:15" ht="15.6" x14ac:dyDescent="0.3">
      <c r="A1054" s="10"/>
      <c r="B1054" s="532" t="s">
        <v>4033</v>
      </c>
      <c r="C1054" s="533"/>
      <c r="D1054" s="533"/>
      <c r="E1054" s="1732"/>
      <c r="F1054" s="656"/>
      <c r="G1054" s="2216">
        <v>0</v>
      </c>
      <c r="H1054" s="2216">
        <v>0</v>
      </c>
      <c r="I1054" s="533"/>
      <c r="J1054" s="533"/>
      <c r="K1054" s="578"/>
      <c r="L1054" s="533"/>
      <c r="M1054" s="536"/>
      <c r="N1054" s="534"/>
      <c r="O1054" s="7"/>
    </row>
    <row r="1055" spans="1:15" ht="15.6" x14ac:dyDescent="0.3">
      <c r="A1055" s="519"/>
      <c r="B1055" s="98"/>
      <c r="C1055" s="51">
        <v>132</v>
      </c>
      <c r="D1055" s="3132"/>
      <c r="E1055" s="1730"/>
      <c r="F1055" s="3"/>
      <c r="G1055" s="4">
        <v>0</v>
      </c>
      <c r="H1055" s="4">
        <v>0</v>
      </c>
      <c r="I1055" s="4"/>
      <c r="J1055" s="507"/>
      <c r="K1055" s="574"/>
      <c r="L1055" s="15"/>
      <c r="M1055" s="6"/>
      <c r="N1055" s="76"/>
      <c r="O1055" s="507"/>
    </row>
    <row r="1056" spans="1:15" ht="15.6" x14ac:dyDescent="0.3">
      <c r="A1056" s="519"/>
      <c r="B1056" s="98"/>
      <c r="C1056" s="51">
        <v>132</v>
      </c>
      <c r="D1056" s="3133"/>
      <c r="E1056" s="1730"/>
      <c r="F1056" s="3"/>
      <c r="G1056" s="4">
        <v>0</v>
      </c>
      <c r="H1056" s="4">
        <v>0</v>
      </c>
      <c r="I1056" s="4"/>
      <c r="J1056" s="507"/>
      <c r="K1056" s="574"/>
      <c r="L1056" s="15"/>
      <c r="M1056" s="15"/>
      <c r="N1056" s="77"/>
      <c r="O1056" s="507"/>
    </row>
    <row r="1057" spans="1:20" ht="15.6" x14ac:dyDescent="0.3">
      <c r="A1057" s="519"/>
      <c r="B1057" s="100"/>
      <c r="C1057" s="89"/>
      <c r="D1057" s="1173"/>
      <c r="E1057" s="1745"/>
      <c r="F1057" s="46"/>
      <c r="G1057" s="663">
        <v>0</v>
      </c>
      <c r="H1057" s="663">
        <v>0</v>
      </c>
      <c r="I1057" s="663"/>
      <c r="J1057" s="667"/>
      <c r="K1057" s="574"/>
      <c r="L1057" s="15"/>
      <c r="M1057" s="15"/>
      <c r="N1057" s="77"/>
      <c r="O1057" s="507"/>
    </row>
    <row r="1058" spans="1:20" ht="15.6" x14ac:dyDescent="0.3">
      <c r="A1058" s="519"/>
      <c r="B1058" s="100"/>
      <c r="C1058" s="89"/>
      <c r="D1058" s="1173"/>
      <c r="E1058" s="1745"/>
      <c r="F1058" s="46"/>
      <c r="G1058" s="663">
        <v>0</v>
      </c>
      <c r="H1058" s="663">
        <v>0</v>
      </c>
      <c r="I1058" s="663"/>
      <c r="J1058" s="667"/>
      <c r="K1058" s="574"/>
      <c r="L1058" s="15"/>
      <c r="M1058" s="15"/>
      <c r="N1058" s="77"/>
      <c r="O1058" s="507"/>
    </row>
    <row r="1059" spans="1:20" ht="15.6" x14ac:dyDescent="0.3">
      <c r="A1059" s="519"/>
      <c r="B1059" s="93"/>
      <c r="C1059" s="87"/>
      <c r="D1059" s="87"/>
      <c r="E1059" s="948"/>
      <c r="F1059" s="655"/>
      <c r="G1059" s="36">
        <v>0</v>
      </c>
      <c r="H1059" s="36">
        <v>0</v>
      </c>
      <c r="I1059" s="36"/>
      <c r="J1059" s="93" t="s">
        <v>262</v>
      </c>
      <c r="K1059" s="577"/>
      <c r="L1059" s="54">
        <f>'SOUTH-1'!$L$722</f>
        <v>40248000.00000003</v>
      </c>
      <c r="M1059" s="521"/>
      <c r="N1059" s="522"/>
      <c r="O1059" s="507"/>
    </row>
    <row r="1060" spans="1:20" ht="15.6" x14ac:dyDescent="0.3">
      <c r="A1060" s="10"/>
      <c r="B1060" s="532" t="s">
        <v>4034</v>
      </c>
      <c r="C1060" s="533"/>
      <c r="D1060" s="533"/>
      <c r="E1060" s="1732"/>
      <c r="F1060" s="656"/>
      <c r="G1060" s="2216">
        <v>0</v>
      </c>
      <c r="H1060" s="2216">
        <v>0</v>
      </c>
      <c r="I1060" s="533"/>
      <c r="J1060" s="533"/>
      <c r="K1060" s="578"/>
      <c r="L1060" s="533"/>
      <c r="M1060" s="536"/>
      <c r="N1060" s="534"/>
      <c r="O1060" s="7"/>
    </row>
    <row r="1061" spans="1:20" ht="15.6" x14ac:dyDescent="0.3">
      <c r="A1061" s="519">
        <v>5</v>
      </c>
      <c r="B1061" s="98" t="s">
        <v>2533</v>
      </c>
      <c r="C1061" s="51">
        <v>132</v>
      </c>
      <c r="D1061" s="934" t="s">
        <v>284</v>
      </c>
      <c r="E1061" s="3416" t="s">
        <v>2075</v>
      </c>
      <c r="F1061" s="3">
        <v>1</v>
      </c>
      <c r="G1061" s="4">
        <v>0</v>
      </c>
      <c r="H1061" s="4">
        <v>0</v>
      </c>
      <c r="I1061" s="4">
        <f>SUM(H1061-G1061)</f>
        <v>0</v>
      </c>
      <c r="J1061" s="507"/>
      <c r="K1061" s="574"/>
      <c r="L1061" s="15">
        <f>F1061*I1061*J1061</f>
        <v>0</v>
      </c>
      <c r="M1061" s="15"/>
      <c r="N1061" s="77"/>
      <c r="O1061" s="507"/>
    </row>
    <row r="1062" spans="1:20" ht="15.6" x14ac:dyDescent="0.3">
      <c r="A1062" s="519">
        <v>6</v>
      </c>
      <c r="B1062" s="98" t="s">
        <v>2534</v>
      </c>
      <c r="C1062" s="51">
        <v>132</v>
      </c>
      <c r="D1062" s="935" t="s">
        <v>284</v>
      </c>
      <c r="E1062" s="3417" t="s">
        <v>2075</v>
      </c>
      <c r="F1062" s="3">
        <v>1</v>
      </c>
      <c r="G1062" s="4">
        <v>0</v>
      </c>
      <c r="H1062" s="4">
        <v>0</v>
      </c>
      <c r="I1062" s="4">
        <f>SUM(H1062-G1062)</f>
        <v>0</v>
      </c>
      <c r="J1062" s="507"/>
      <c r="K1062" s="574"/>
      <c r="L1062" s="15">
        <f>F1062*I1062*J1062</f>
        <v>0</v>
      </c>
      <c r="M1062" s="15"/>
      <c r="N1062" s="77"/>
      <c r="O1062" s="507"/>
    </row>
    <row r="1063" spans="1:20" ht="15.6" x14ac:dyDescent="0.3">
      <c r="A1063" s="519">
        <v>7</v>
      </c>
      <c r="B1063" s="98" t="s">
        <v>2535</v>
      </c>
      <c r="C1063" s="51">
        <v>132</v>
      </c>
      <c r="D1063" s="935" t="s">
        <v>284</v>
      </c>
      <c r="E1063" s="3416" t="s">
        <v>2075</v>
      </c>
      <c r="F1063" s="3">
        <v>1</v>
      </c>
      <c r="G1063" s="4">
        <v>0</v>
      </c>
      <c r="H1063" s="4">
        <v>0</v>
      </c>
      <c r="I1063" s="4">
        <f>SUM(H1063-G1063)</f>
        <v>0</v>
      </c>
      <c r="J1063" s="507"/>
      <c r="K1063" s="574"/>
      <c r="L1063" s="15">
        <f>F1063*I1063*J1063</f>
        <v>0</v>
      </c>
      <c r="M1063" s="15"/>
      <c r="N1063" s="77"/>
      <c r="O1063" s="507"/>
      <c r="S1063" s="2671"/>
      <c r="T1063" s="2671"/>
    </row>
    <row r="1064" spans="1:20" ht="15.6" x14ac:dyDescent="0.3">
      <c r="A1064" s="519">
        <v>8</v>
      </c>
      <c r="B1064" s="98" t="s">
        <v>2536</v>
      </c>
      <c r="C1064" s="51">
        <v>132</v>
      </c>
      <c r="D1064" s="936" t="s">
        <v>284</v>
      </c>
      <c r="E1064" s="3417" t="s">
        <v>2537</v>
      </c>
      <c r="F1064" s="3">
        <v>1</v>
      </c>
      <c r="G1064" s="4">
        <v>1883170.2</v>
      </c>
      <c r="H1064" s="4">
        <v>2196733.6</v>
      </c>
      <c r="I1064" s="4">
        <f>SUM(H1064-G1064)</f>
        <v>313563.40000000014</v>
      </c>
      <c r="J1064" s="507">
        <v>1300</v>
      </c>
      <c r="K1064" s="575"/>
      <c r="L1064" s="16">
        <f>F1064*I1064*J1064</f>
        <v>407632420.00000018</v>
      </c>
      <c r="M1064" s="16"/>
      <c r="N1064" s="78"/>
      <c r="O1064" s="507"/>
    </row>
    <row r="1065" spans="1:20" ht="15.6" x14ac:dyDescent="0.3">
      <c r="A1065" s="519"/>
      <c r="B1065" s="93"/>
      <c r="C1065" s="87"/>
      <c r="D1065" s="87"/>
      <c r="E1065" s="951"/>
      <c r="F1065" s="657"/>
      <c r="G1065" s="64"/>
      <c r="H1065" s="64"/>
      <c r="I1065" s="64"/>
      <c r="J1065" s="93" t="s">
        <v>27</v>
      </c>
      <c r="K1065" s="579"/>
      <c r="L1065" s="42">
        <f>K1053-L1059</f>
        <v>52857360.000000685</v>
      </c>
      <c r="M1065" s="54"/>
      <c r="N1065" s="76"/>
      <c r="O1065" s="507"/>
    </row>
    <row r="1066" spans="1:20" ht="15" thickBot="1" x14ac:dyDescent="0.35">
      <c r="A1066" s="511"/>
      <c r="B1066" s="523"/>
      <c r="C1066" s="520"/>
      <c r="D1066" s="596"/>
      <c r="K1066" s="580"/>
      <c r="L1066" s="511"/>
      <c r="M1066" s="511"/>
      <c r="N1066" s="520"/>
      <c r="O1066" s="511"/>
      <c r="S1066" s="2673"/>
      <c r="T1066" s="2673"/>
    </row>
    <row r="1067" spans="1:20" s="511" customFormat="1" x14ac:dyDescent="0.3">
      <c r="B1067" s="3099" t="s">
        <v>807</v>
      </c>
      <c r="C1067" s="3100"/>
      <c r="D1067" s="561" t="s">
        <v>14</v>
      </c>
      <c r="E1067" s="1642"/>
      <c r="F1067" s="3101" t="s">
        <v>4014</v>
      </c>
      <c r="G1067" s="3102"/>
      <c r="H1067" s="3103"/>
      <c r="I1067" s="561" t="s">
        <v>14</v>
      </c>
      <c r="K1067" s="3105" t="s">
        <v>809</v>
      </c>
      <c r="L1067" s="3106"/>
      <c r="M1067" s="562" t="s">
        <v>14</v>
      </c>
      <c r="N1067" s="520"/>
      <c r="R1067" s="521"/>
      <c r="S1067" s="2672"/>
      <c r="T1067" s="2672"/>
    </row>
    <row r="1068" spans="1:20" s="511" customFormat="1" x14ac:dyDescent="0.3">
      <c r="B1068" s="3112" t="str">
        <f>B1033</f>
        <v xml:space="preserve"> 132 KV SIDE (SENDNG)</v>
      </c>
      <c r="C1068" s="3113"/>
      <c r="D1068" s="567">
        <f>K1046</f>
        <v>133324800.00000043</v>
      </c>
      <c r="E1068" s="1642"/>
      <c r="F1068" s="3114" t="s">
        <v>810</v>
      </c>
      <c r="G1068" s="3115"/>
      <c r="H1068" s="3116"/>
      <c r="I1068" s="567">
        <f>L1059</f>
        <v>40248000.00000003</v>
      </c>
      <c r="K1068" s="3167" t="s">
        <v>4014</v>
      </c>
      <c r="L1068" s="3168"/>
      <c r="M1068" s="565">
        <f>I1069</f>
        <v>93076800.000000402</v>
      </c>
      <c r="N1068" s="520"/>
      <c r="R1068" s="521"/>
      <c r="S1068" s="2672"/>
      <c r="T1068" s="2672"/>
    </row>
    <row r="1069" spans="1:20" s="511" customFormat="1" x14ac:dyDescent="0.3">
      <c r="B1069" s="3112" t="s">
        <v>832</v>
      </c>
      <c r="C1069" s="3113"/>
      <c r="D1069" s="567"/>
      <c r="E1069" s="1642"/>
      <c r="F1069" s="3114" t="s">
        <v>4014</v>
      </c>
      <c r="G1069" s="3115"/>
      <c r="H1069" s="3116"/>
      <c r="I1069" s="565">
        <f>D1072-I1068</f>
        <v>93076800.000000402</v>
      </c>
      <c r="K1069" s="3121" t="s">
        <v>2034</v>
      </c>
      <c r="L1069" s="3122"/>
      <c r="M1069" s="1045">
        <f>K1088</f>
        <v>92938511.999999821</v>
      </c>
      <c r="N1069" s="520"/>
      <c r="R1069" s="521"/>
      <c r="S1069" s="2672"/>
      <c r="T1069" s="2672"/>
    </row>
    <row r="1070" spans="1:20" s="511" customFormat="1" x14ac:dyDescent="0.3">
      <c r="B1070" s="3112" t="s">
        <v>833</v>
      </c>
      <c r="C1070" s="3113"/>
      <c r="D1070" s="567"/>
      <c r="E1070" s="1642"/>
      <c r="F1070" s="658"/>
      <c r="G1070" s="2027"/>
      <c r="H1070" s="2027"/>
      <c r="I1070"/>
      <c r="K1070" s="3167" t="s">
        <v>4012</v>
      </c>
      <c r="L1070" s="3168"/>
      <c r="M1070" s="567">
        <f>M1068-M1069</f>
        <v>138288.00000058115</v>
      </c>
      <c r="N1070" s="520"/>
      <c r="R1070" s="521"/>
      <c r="S1070" s="2672"/>
      <c r="T1070" s="2672"/>
    </row>
    <row r="1071" spans="1:20" s="511" customFormat="1" ht="15" thickBot="1" x14ac:dyDescent="0.35">
      <c r="B1071" s="3112" t="s">
        <v>834</v>
      </c>
      <c r="C1071" s="3113"/>
      <c r="D1071" s="598"/>
      <c r="E1071" s="1642"/>
      <c r="F1071" s="658"/>
      <c r="G1071" s="2027"/>
      <c r="H1071" s="2027"/>
      <c r="I1071"/>
      <c r="K1071" s="3123" t="s">
        <v>268</v>
      </c>
      <c r="L1071" s="3124"/>
      <c r="M1071" s="1042">
        <f>M1070/M1068</f>
        <v>1.4857408075973878E-3</v>
      </c>
      <c r="N1071" s="520"/>
      <c r="R1071" s="521"/>
      <c r="S1071" s="2672"/>
      <c r="T1071" s="2672"/>
    </row>
    <row r="1072" spans="1:20" s="511" customFormat="1" x14ac:dyDescent="0.3">
      <c r="B1072" s="3147" t="s">
        <v>4011</v>
      </c>
      <c r="C1072" s="3148"/>
      <c r="D1072" s="690">
        <f>SUM(D1068:D1071)</f>
        <v>133324800.00000043</v>
      </c>
      <c r="E1072" s="1642"/>
      <c r="F1072" s="658"/>
      <c r="G1072" s="2027"/>
      <c r="H1072" s="2027"/>
      <c r="I1072"/>
      <c r="K1072" s="580"/>
      <c r="N1072" s="520"/>
      <c r="R1072" s="521"/>
      <c r="S1072" s="2672"/>
      <c r="T1072" s="2672"/>
    </row>
    <row r="1073" spans="1:23" s="511" customFormat="1" x14ac:dyDescent="0.3">
      <c r="B1073"/>
      <c r="C1073"/>
      <c r="D1073"/>
      <c r="E1073" s="1642"/>
      <c r="F1073" s="658"/>
      <c r="G1073" s="2027"/>
      <c r="H1073" s="2027"/>
      <c r="I1073"/>
      <c r="J1073"/>
      <c r="K1073" s="580"/>
      <c r="N1073" s="520"/>
      <c r="R1073" s="521"/>
      <c r="S1073" s="2672"/>
      <c r="T1073" s="2672"/>
    </row>
    <row r="1074" spans="1:23" s="511" customFormat="1" x14ac:dyDescent="0.3">
      <c r="B1074"/>
      <c r="C1074"/>
      <c r="D1074"/>
      <c r="E1074" s="1642"/>
      <c r="F1074" s="658"/>
      <c r="G1074" s="2027"/>
      <c r="H1074" s="2027"/>
      <c r="I1074"/>
      <c r="J1074"/>
      <c r="K1074" s="580"/>
      <c r="N1074" s="520"/>
      <c r="R1074" s="521"/>
      <c r="S1074" s="2672"/>
      <c r="T1074" s="2672"/>
    </row>
    <row r="1075" spans="1:23" s="511" customFormat="1" x14ac:dyDescent="0.3">
      <c r="B1075"/>
      <c r="C1075"/>
      <c r="D1075"/>
      <c r="E1075" s="1642"/>
      <c r="F1075" s="658"/>
      <c r="G1075" s="2213"/>
      <c r="H1075" s="2213"/>
      <c r="I1075" s="556"/>
      <c r="J1075" s="557"/>
      <c r="K1075" s="580"/>
      <c r="N1075" s="520"/>
      <c r="R1075" s="521"/>
      <c r="S1075" s="2672"/>
      <c r="T1075" s="2672"/>
    </row>
    <row r="1076" spans="1:23" x14ac:dyDescent="0.3">
      <c r="A1076" s="511"/>
      <c r="B1076" s="523"/>
      <c r="C1076" s="520"/>
      <c r="D1076" s="596"/>
      <c r="G1076" s="2213"/>
      <c r="H1076" s="2213"/>
      <c r="I1076" s="556"/>
      <c r="J1076" s="557"/>
      <c r="K1076" s="580"/>
      <c r="L1076" s="511"/>
      <c r="M1076" s="511"/>
      <c r="N1076" s="520"/>
      <c r="O1076" s="511"/>
    </row>
    <row r="1077" spans="1:23" x14ac:dyDescent="0.3">
      <c r="A1077" s="511"/>
      <c r="B1077" s="523"/>
      <c r="C1077" s="520"/>
      <c r="D1077" s="596"/>
      <c r="G1077" s="2213"/>
      <c r="H1077" s="2213"/>
      <c r="I1077" s="556"/>
      <c r="J1077" s="557"/>
      <c r="K1077" s="580"/>
      <c r="L1077" s="511"/>
      <c r="M1077" s="511"/>
      <c r="N1077" s="520"/>
      <c r="O1077" s="511"/>
    </row>
    <row r="1078" spans="1:23" x14ac:dyDescent="0.3">
      <c r="A1078" s="511"/>
      <c r="B1078" s="523"/>
      <c r="C1078" s="520"/>
      <c r="D1078" s="596"/>
      <c r="E1078" s="1727"/>
      <c r="F1078" s="528"/>
      <c r="G1078" s="2214"/>
      <c r="H1078" s="2214"/>
      <c r="I1078" s="511"/>
      <c r="J1078" s="511"/>
      <c r="K1078" s="580"/>
      <c r="L1078" s="511"/>
      <c r="M1078" s="511"/>
      <c r="N1078" s="520"/>
      <c r="O1078" s="511"/>
    </row>
    <row r="1079" spans="1:23" ht="28.8" x14ac:dyDescent="0.3">
      <c r="A1079" s="3086" t="s">
        <v>1031</v>
      </c>
      <c r="B1079" s="3086"/>
      <c r="C1079" s="3086"/>
      <c r="D1079" s="3086"/>
      <c r="E1079" s="3086"/>
      <c r="F1079" s="3086"/>
      <c r="G1079" s="3086"/>
      <c r="H1079" s="3086"/>
      <c r="I1079" s="3086"/>
      <c r="J1079" s="3086"/>
      <c r="K1079" s="3086"/>
      <c r="L1079" s="3086"/>
      <c r="M1079" s="3086"/>
      <c r="N1079" s="3086"/>
      <c r="O1079" s="629" t="str">
        <f>$O$6</f>
        <v>Month August-2023</v>
      </c>
      <c r="R1079" s="2083" t="s">
        <v>4084</v>
      </c>
      <c r="S1079" s="2672" t="str">
        <f>O1079</f>
        <v>Month August-2023</v>
      </c>
      <c r="T1079" s="2672" t="s">
        <v>5037</v>
      </c>
      <c r="U1079" s="1103" t="s">
        <v>15</v>
      </c>
      <c r="V1079" s="1103" t="s">
        <v>4085</v>
      </c>
      <c r="W1079" s="1103" t="s">
        <v>17</v>
      </c>
    </row>
    <row r="1080" spans="1:23" ht="15.6" x14ac:dyDescent="0.3">
      <c r="A1080" s="3087" t="s">
        <v>0</v>
      </c>
      <c r="B1080" s="3089" t="s">
        <v>1</v>
      </c>
      <c r="C1080" s="3091" t="s">
        <v>2</v>
      </c>
      <c r="D1080" s="3092"/>
      <c r="E1080" s="3093"/>
      <c r="F1080" s="3223" t="s">
        <v>3</v>
      </c>
      <c r="G1080" s="3091" t="s">
        <v>4</v>
      </c>
      <c r="H1080" s="3093"/>
      <c r="I1080" s="3068"/>
      <c r="J1080" s="3096" t="s">
        <v>5</v>
      </c>
      <c r="K1080" s="3091" t="s">
        <v>6</v>
      </c>
      <c r="L1080" s="3068"/>
      <c r="M1080" s="95" t="s">
        <v>29</v>
      </c>
      <c r="N1080" s="96"/>
      <c r="O1080" s="3067" t="s">
        <v>7</v>
      </c>
    </row>
    <row r="1081" spans="1:23" ht="46.8" x14ac:dyDescent="0.3">
      <c r="A1081" s="3149"/>
      <c r="B1081" s="3151"/>
      <c r="C1081" s="3084" t="s">
        <v>824</v>
      </c>
      <c r="D1081" s="3085"/>
      <c r="E1081" s="1734" t="s">
        <v>9</v>
      </c>
      <c r="F1081" s="3257"/>
      <c r="G1081" s="2218" t="str">
        <f>'NORTH-1'!G8</f>
        <v>Reading at 00.00hr 
01.08.2023</v>
      </c>
      <c r="H1081" s="2218" t="str">
        <f>'NORTH-1'!H8</f>
        <v>Reading at 00.00hr 
01.09.2023</v>
      </c>
      <c r="I1081" s="554" t="s">
        <v>10</v>
      </c>
      <c r="J1081" s="3149"/>
      <c r="K1081" s="554" t="s">
        <v>11</v>
      </c>
      <c r="L1081" s="554" t="s">
        <v>12</v>
      </c>
      <c r="M1081" s="592" t="s">
        <v>30</v>
      </c>
      <c r="N1081" s="593" t="s">
        <v>41</v>
      </c>
      <c r="O1081" s="3069"/>
      <c r="S1081" s="2672">
        <v>15283200.000000071</v>
      </c>
      <c r="T1081" s="2672">
        <v>15283200.000000071</v>
      </c>
      <c r="U1081" s="33">
        <f>S1081-T1081</f>
        <v>0</v>
      </c>
      <c r="V1081" s="1104">
        <f>U1081/T1081*100</f>
        <v>0</v>
      </c>
      <c r="W1081" s="33" t="str">
        <f>IF(V1081&gt;40,"FAULT",IF(V1081&lt;-40,"CHECK","OK"))</f>
        <v>OK</v>
      </c>
    </row>
    <row r="1082" spans="1:23" ht="15.6" x14ac:dyDescent="0.3">
      <c r="A1082" s="594">
        <v>1</v>
      </c>
      <c r="B1082" s="551">
        <v>2</v>
      </c>
      <c r="C1082" s="551">
        <v>3</v>
      </c>
      <c r="D1082" s="551">
        <v>4</v>
      </c>
      <c r="E1082" s="551">
        <v>5</v>
      </c>
      <c r="F1082" s="2727">
        <v>6</v>
      </c>
      <c r="G1082" s="2618">
        <f>'PDB Bill AMR'!$H$5</f>
        <v>8</v>
      </c>
      <c r="H1082" s="2618">
        <f>'PDB Bill AMR'!$H$5</f>
        <v>8</v>
      </c>
      <c r="I1082" s="594" t="s">
        <v>2021</v>
      </c>
      <c r="J1082" s="594">
        <v>10</v>
      </c>
      <c r="K1082" s="2623" t="s">
        <v>2022</v>
      </c>
      <c r="L1082" s="2623" t="s">
        <v>5041</v>
      </c>
      <c r="M1082" s="594">
        <v>13</v>
      </c>
      <c r="N1082" s="594">
        <v>14</v>
      </c>
      <c r="O1082" s="594">
        <v>15</v>
      </c>
    </row>
    <row r="1083" spans="1:23" ht="15.6" x14ac:dyDescent="0.3">
      <c r="A1083" s="10"/>
      <c r="B1083" s="513" t="s">
        <v>4650</v>
      </c>
      <c r="C1083" s="514"/>
      <c r="D1083" s="514"/>
      <c r="E1083" s="1731"/>
      <c r="F1083" s="654"/>
      <c r="G1083" s="2211"/>
      <c r="H1083" s="2211"/>
      <c r="I1083" s="514"/>
      <c r="J1083" s="514"/>
      <c r="K1083" s="573"/>
      <c r="L1083" s="514"/>
      <c r="M1083" s="515"/>
      <c r="N1083" s="516"/>
      <c r="O1083" s="7"/>
    </row>
    <row r="1084" spans="1:23" ht="15.6" x14ac:dyDescent="0.3">
      <c r="A1084" s="519">
        <v>3</v>
      </c>
      <c r="B1084" s="98" t="s">
        <v>2538</v>
      </c>
      <c r="C1084" s="51">
        <v>33</v>
      </c>
      <c r="D1084" s="3072" t="s">
        <v>290</v>
      </c>
      <c r="E1084" s="1145" t="s">
        <v>2539</v>
      </c>
      <c r="F1084" s="3">
        <v>1</v>
      </c>
      <c r="G1084" s="4">
        <v>3379.2838999999999</v>
      </c>
      <c r="H1084" s="4">
        <v>3424.8038999999999</v>
      </c>
      <c r="I1084" s="4">
        <f>H1084-G1084</f>
        <v>45.519999999999982</v>
      </c>
      <c r="J1084" s="507">
        <v>480000</v>
      </c>
      <c r="K1084" s="574">
        <f>F1084*I1084*J1084</f>
        <v>21849599.999999993</v>
      </c>
      <c r="L1084" s="6"/>
      <c r="M1084" s="6"/>
      <c r="N1084" s="76"/>
      <c r="O1084" s="507"/>
    </row>
    <row r="1085" spans="1:23" ht="15.6" x14ac:dyDescent="0.3">
      <c r="A1085" s="519">
        <v>9</v>
      </c>
      <c r="B1085" s="98" t="s">
        <v>2540</v>
      </c>
      <c r="C1085" s="51">
        <v>33</v>
      </c>
      <c r="D1085" s="3127" t="s">
        <v>290</v>
      </c>
      <c r="E1085" s="1145" t="s">
        <v>2541</v>
      </c>
      <c r="F1085" s="3">
        <v>1</v>
      </c>
      <c r="G1085" s="4">
        <v>3436.3240000000001</v>
      </c>
      <c r="H1085" s="4">
        <v>3481.9499000000001</v>
      </c>
      <c r="I1085" s="4">
        <f>H1085-G1085</f>
        <v>45.625900000000001</v>
      </c>
      <c r="J1085" s="507">
        <v>480000</v>
      </c>
      <c r="K1085" s="574">
        <f>F1085*I1085*J1085</f>
        <v>21900432</v>
      </c>
      <c r="L1085" s="6"/>
      <c r="M1085" s="6"/>
      <c r="N1085" s="76"/>
      <c r="O1085" s="507"/>
    </row>
    <row r="1086" spans="1:23" ht="15.6" x14ac:dyDescent="0.3">
      <c r="A1086" s="519">
        <v>15</v>
      </c>
      <c r="B1086" s="98" t="s">
        <v>2542</v>
      </c>
      <c r="C1086" s="51">
        <v>33</v>
      </c>
      <c r="D1086" s="3127" t="s">
        <v>290</v>
      </c>
      <c r="E1086" s="1145" t="s">
        <v>2543</v>
      </c>
      <c r="F1086" s="3">
        <v>1</v>
      </c>
      <c r="G1086" s="4">
        <v>2926.9819000000002</v>
      </c>
      <c r="H1086" s="4">
        <v>2977.3119999999999</v>
      </c>
      <c r="I1086" s="4">
        <f>H1086-G1086</f>
        <v>50.330099999999675</v>
      </c>
      <c r="J1086" s="507">
        <v>480000</v>
      </c>
      <c r="K1086" s="574">
        <f>F1086*I1086*J1086</f>
        <v>24158447.999999844</v>
      </c>
      <c r="L1086" s="6"/>
      <c r="M1086" s="6"/>
      <c r="N1086" s="76"/>
      <c r="O1086" s="507"/>
      <c r="S1086" s="2674"/>
      <c r="T1086" s="2674"/>
    </row>
    <row r="1087" spans="1:23" ht="15.6" x14ac:dyDescent="0.3">
      <c r="A1087" s="519">
        <v>21</v>
      </c>
      <c r="B1087" s="98" t="s">
        <v>2544</v>
      </c>
      <c r="C1087" s="51">
        <v>33</v>
      </c>
      <c r="D1087" s="3073" t="s">
        <v>290</v>
      </c>
      <c r="E1087" s="1145" t="s">
        <v>2545</v>
      </c>
      <c r="F1087" s="3">
        <v>1</v>
      </c>
      <c r="G1087" s="4">
        <v>3807.42</v>
      </c>
      <c r="H1087" s="4">
        <v>3859.5659000000001</v>
      </c>
      <c r="I1087" s="4">
        <f>H1087-G1087</f>
        <v>52.145899999999983</v>
      </c>
      <c r="J1087" s="507">
        <v>480000</v>
      </c>
      <c r="K1087" s="574">
        <f>F1087*I1087*J1087</f>
        <v>25030031.999999993</v>
      </c>
      <c r="L1087" s="6"/>
      <c r="M1087" s="6"/>
      <c r="N1087" s="76"/>
      <c r="O1087" s="507"/>
      <c r="S1087" s="2674"/>
      <c r="T1087" s="2674"/>
    </row>
    <row r="1088" spans="1:23" ht="15.6" x14ac:dyDescent="0.3">
      <c r="A1088" s="519"/>
      <c r="B1088" s="93"/>
      <c r="C1088" s="87"/>
      <c r="D1088" s="87"/>
      <c r="E1088" s="948"/>
      <c r="F1088" s="655"/>
      <c r="G1088" s="36">
        <v>0</v>
      </c>
      <c r="H1088" s="36">
        <v>0</v>
      </c>
      <c r="I1088" s="36"/>
      <c r="J1088" s="93" t="s">
        <v>27</v>
      </c>
      <c r="K1088" s="1045">
        <f>SUM(K1084:K1087)</f>
        <v>92938511.999999821</v>
      </c>
      <c r="L1088" s="39"/>
      <c r="M1088" s="39"/>
      <c r="N1088" s="76"/>
      <c r="O1088" s="507"/>
      <c r="S1088" s="2674"/>
      <c r="T1088" s="2674"/>
    </row>
    <row r="1089" spans="1:23" ht="15.6" x14ac:dyDescent="0.3">
      <c r="A1089" s="519"/>
      <c r="B1089" s="532" t="s">
        <v>4651</v>
      </c>
      <c r="C1089" s="533"/>
      <c r="D1089" s="533"/>
      <c r="E1089" s="1732"/>
      <c r="F1089" s="656"/>
      <c r="G1089" s="2216">
        <v>0</v>
      </c>
      <c r="H1089" s="2216">
        <v>0</v>
      </c>
      <c r="I1089" s="533"/>
      <c r="J1089" s="533"/>
      <c r="K1089" s="578"/>
      <c r="L1089" s="533"/>
      <c r="M1089" s="536"/>
      <c r="N1089" s="534"/>
      <c r="O1089" s="507"/>
      <c r="S1089" s="2674"/>
      <c r="T1089" s="2674"/>
    </row>
    <row r="1090" spans="1:23" ht="15.6" x14ac:dyDescent="0.3">
      <c r="A1090" s="519"/>
      <c r="B1090" s="544" t="s">
        <v>822</v>
      </c>
      <c r="C1090" s="51"/>
      <c r="D1090" s="941" t="s">
        <v>800</v>
      </c>
      <c r="E1090" s="1145"/>
      <c r="F1090" s="3"/>
      <c r="G1090" s="4">
        <v>0</v>
      </c>
      <c r="H1090" s="4">
        <v>0</v>
      </c>
      <c r="I1090" s="5"/>
      <c r="J1090" s="507"/>
      <c r="K1090" s="574"/>
      <c r="L1090" s="6"/>
      <c r="M1090" s="6"/>
      <c r="N1090" s="76"/>
      <c r="O1090" s="507"/>
      <c r="R1090" s="18" t="str">
        <f t="shared" ref="R1090:R1114" si="172">B1090</f>
        <v>33/11 KV Transforfers</v>
      </c>
      <c r="S1090" s="2674">
        <f t="shared" ref="S1090:S1114" si="173">M1090</f>
        <v>0</v>
      </c>
      <c r="T1090" s="2674">
        <v>0</v>
      </c>
      <c r="U1090" s="33">
        <f t="shared" ref="U1090:U1114" si="174">S1090-T1090</f>
        <v>0</v>
      </c>
      <c r="V1090" s="1104" t="e">
        <f t="shared" ref="V1090:V1114" si="175">U1090/T1090*100</f>
        <v>#DIV/0!</v>
      </c>
      <c r="W1090" s="33" t="e">
        <f t="shared" ref="W1090:W1114" si="176">IF(V1090&gt;40,"FAULT",IF(V1090&lt;-40,"CHECK","OK"))</f>
        <v>#DIV/0!</v>
      </c>
    </row>
    <row r="1091" spans="1:23" ht="15.6" x14ac:dyDescent="0.3">
      <c r="A1091" s="10">
        <v>4</v>
      </c>
      <c r="B1091" s="98" t="s">
        <v>2546</v>
      </c>
      <c r="C1091" s="543">
        <v>33</v>
      </c>
      <c r="D1091" s="937" t="s">
        <v>284</v>
      </c>
      <c r="E1091" s="1735" t="s">
        <v>2547</v>
      </c>
      <c r="F1091" s="3">
        <v>1</v>
      </c>
      <c r="G1091" s="20">
        <v>2115.75</v>
      </c>
      <c r="H1091" s="20">
        <v>2148.6419999999998</v>
      </c>
      <c r="I1091" s="20">
        <f>H1091-G1091</f>
        <v>32.891999999999825</v>
      </c>
      <c r="J1091" s="507">
        <v>240000</v>
      </c>
      <c r="K1091" s="574" t="s">
        <v>4675</v>
      </c>
      <c r="L1091" s="652">
        <f t="shared" ref="L1091:L1092" si="177">K1133</f>
        <v>7894400.0000000233</v>
      </c>
      <c r="M1091" s="21">
        <f>L1091*$K$1115/$L$1115</f>
        <v>7895191.8305897331</v>
      </c>
      <c r="N1091" s="80"/>
      <c r="O1091" s="3074">
        <f>SUM(M1091:M1094)</f>
        <v>26903818.258222718</v>
      </c>
      <c r="P1091" s="2895" t="s">
        <v>4312</v>
      </c>
      <c r="Q1091" s="3408"/>
      <c r="R1091" s="18" t="str">
        <f t="shared" si="172"/>
        <v>33 kV 20/28 MVA Transformer-1 (T-1)</v>
      </c>
      <c r="S1091" s="2674">
        <f t="shared" si="173"/>
        <v>7895191.8305897331</v>
      </c>
      <c r="T1091" s="2674">
        <v>6833454.0489123045</v>
      </c>
      <c r="U1091" s="33">
        <f t="shared" si="174"/>
        <v>1061737.7816774286</v>
      </c>
      <c r="V1091" s="1104">
        <f>U1091/T1091*100</f>
        <v>15.53735159522186</v>
      </c>
      <c r="W1091" s="33" t="str">
        <f t="shared" si="176"/>
        <v>OK</v>
      </c>
    </row>
    <row r="1092" spans="1:23" ht="15.6" x14ac:dyDescent="0.3">
      <c r="A1092" s="519">
        <v>10</v>
      </c>
      <c r="B1092" s="98" t="s">
        <v>2548</v>
      </c>
      <c r="C1092" s="543">
        <v>33</v>
      </c>
      <c r="D1092" s="937" t="s">
        <v>284</v>
      </c>
      <c r="E1092" s="1735" t="s">
        <v>2549</v>
      </c>
      <c r="F1092" s="3">
        <v>1</v>
      </c>
      <c r="G1092" s="20">
        <v>1928.0170000000001</v>
      </c>
      <c r="H1092" s="20">
        <v>1960.749</v>
      </c>
      <c r="I1092" s="20">
        <f>H1092-G1092</f>
        <v>32.731999999999971</v>
      </c>
      <c r="J1092" s="507">
        <v>240000</v>
      </c>
      <c r="K1092" s="574" t="s">
        <v>4675</v>
      </c>
      <c r="L1092" s="652">
        <f t="shared" si="177"/>
        <v>7844799.999999959</v>
      </c>
      <c r="M1092" s="21">
        <f>L1092*$K$1115/$L$1115</f>
        <v>7845586.8555697501</v>
      </c>
      <c r="N1092" s="80"/>
      <c r="O1092" s="3285"/>
      <c r="P1092" s="2895"/>
      <c r="Q1092" s="3409"/>
      <c r="R1092" s="18" t="str">
        <f t="shared" si="172"/>
        <v>33 kV 20/28 MVA Transformer-2 (T-2)</v>
      </c>
      <c r="S1092" s="2674">
        <f t="shared" si="173"/>
        <v>7845586.8555697501</v>
      </c>
      <c r="T1092" s="2674">
        <v>6797037.0910839969</v>
      </c>
      <c r="U1092" s="33">
        <f t="shared" si="174"/>
        <v>1048549.7644857531</v>
      </c>
      <c r="V1092" s="1104">
        <f t="shared" si="175"/>
        <v>15.426571172624417</v>
      </c>
      <c r="W1092" s="33" t="str">
        <f t="shared" si="176"/>
        <v>OK</v>
      </c>
    </row>
    <row r="1093" spans="1:23" ht="15.6" x14ac:dyDescent="0.3">
      <c r="A1093" s="507">
        <v>16</v>
      </c>
      <c r="B1093" s="98" t="s">
        <v>2550</v>
      </c>
      <c r="C1093" s="543">
        <v>33</v>
      </c>
      <c r="D1093" s="937" t="s">
        <v>284</v>
      </c>
      <c r="E1093" s="1735" t="s">
        <v>2551</v>
      </c>
      <c r="F1093" s="3">
        <v>1</v>
      </c>
      <c r="G1093" s="20">
        <v>1422.0830000000001</v>
      </c>
      <c r="H1093" s="20">
        <v>1448.779</v>
      </c>
      <c r="I1093" s="20">
        <f>H1093-G1093</f>
        <v>26.695999999999913</v>
      </c>
      <c r="J1093" s="507">
        <v>240000</v>
      </c>
      <c r="K1093" s="574"/>
      <c r="L1093" s="21">
        <f>F1093*I1093*J1093</f>
        <v>6407039.9999999795</v>
      </c>
      <c r="M1093" s="21">
        <f>L1093*$K$1115/$L$1115</f>
        <v>6407682.6441859212</v>
      </c>
      <c r="N1093" s="80"/>
      <c r="O1093" s="3285"/>
      <c r="P1093" s="2895"/>
      <c r="Q1093" s="3409"/>
      <c r="R1093" s="18" t="str">
        <f t="shared" si="172"/>
        <v>33 kV 20/28 MVA Transformer-3 (T-3)</v>
      </c>
      <c r="S1093" s="2674">
        <f t="shared" si="173"/>
        <v>6407682.6441859212</v>
      </c>
      <c r="T1093" s="2674">
        <v>5617199.69098718</v>
      </c>
      <c r="U1093" s="33">
        <f t="shared" si="174"/>
        <v>790482.95319874119</v>
      </c>
      <c r="V1093" s="1104">
        <f t="shared" si="175"/>
        <v>14.072544981213225</v>
      </c>
      <c r="W1093" s="33" t="str">
        <f t="shared" si="176"/>
        <v>OK</v>
      </c>
    </row>
    <row r="1094" spans="1:23" ht="15.6" x14ac:dyDescent="0.3">
      <c r="A1094" s="507">
        <v>22</v>
      </c>
      <c r="B1094" s="98" t="s">
        <v>2552</v>
      </c>
      <c r="C1094" s="543">
        <v>33</v>
      </c>
      <c r="D1094" s="937" t="s">
        <v>284</v>
      </c>
      <c r="E1094" s="1735" t="s">
        <v>2553</v>
      </c>
      <c r="F1094" s="3">
        <v>1</v>
      </c>
      <c r="G1094" s="20">
        <v>1282.6969999999999</v>
      </c>
      <c r="H1094" s="20">
        <v>1302.509</v>
      </c>
      <c r="I1094" s="20">
        <f>H1094-G1094</f>
        <v>19.812000000000126</v>
      </c>
      <c r="J1094" s="507">
        <v>240000</v>
      </c>
      <c r="K1094" s="574"/>
      <c r="L1094" s="21">
        <f>F1094*I1094*J1094</f>
        <v>4754880.0000000298</v>
      </c>
      <c r="M1094" s="21">
        <f>L1094*$K$1115/$L$1115</f>
        <v>4755356.9278773107</v>
      </c>
      <c r="N1094" s="80"/>
      <c r="O1094" s="3286"/>
      <c r="P1094" s="2895"/>
      <c r="Q1094" s="3410"/>
      <c r="R1094" s="18" t="str">
        <f t="shared" si="172"/>
        <v>33 kV 20/28 MVA Transformer-4 (T-4)</v>
      </c>
      <c r="S1094" s="2674">
        <f t="shared" si="173"/>
        <v>4755356.9278773107</v>
      </c>
      <c r="T1094" s="2674">
        <v>5181876.9797155205</v>
      </c>
      <c r="U1094" s="33">
        <f t="shared" si="174"/>
        <v>-426520.05183820985</v>
      </c>
      <c r="V1094" s="1104">
        <f t="shared" si="175"/>
        <v>-8.2309953228882975</v>
      </c>
      <c r="W1094" s="33" t="str">
        <f t="shared" si="176"/>
        <v>OK</v>
      </c>
    </row>
    <row r="1095" spans="1:23" ht="15.6" x14ac:dyDescent="0.3">
      <c r="A1095" s="507"/>
      <c r="B1095" s="544" t="s">
        <v>823</v>
      </c>
      <c r="C1095" s="87"/>
      <c r="D1095" s="937"/>
      <c r="E1095" s="948"/>
      <c r="F1095" s="655"/>
      <c r="G1095" s="36">
        <v>0</v>
      </c>
      <c r="H1095" s="36">
        <v>0</v>
      </c>
      <c r="I1095" s="36"/>
      <c r="J1095" s="93" t="s">
        <v>27</v>
      </c>
      <c r="K1095" s="574"/>
      <c r="L1095" s="42">
        <f>SUM(L1091:L1094)</f>
        <v>26901119.999999993</v>
      </c>
      <c r="M1095" s="42">
        <f>SUM(M1091:M1094)</f>
        <v>26903818.258222718</v>
      </c>
      <c r="N1095" s="81"/>
      <c r="O1095" s="11"/>
      <c r="P1095" s="18"/>
      <c r="Q1095" s="2153"/>
      <c r="R1095" s="18" t="str">
        <f t="shared" si="172"/>
        <v>33 KV Feeders</v>
      </c>
      <c r="S1095" s="2672">
        <f t="shared" si="173"/>
        <v>26903818.258222718</v>
      </c>
      <c r="T1095" s="2672">
        <v>24429567.810699001</v>
      </c>
      <c r="U1095" s="33">
        <f t="shared" si="174"/>
        <v>2474250.4475237168</v>
      </c>
      <c r="V1095" s="1104">
        <f t="shared" si="175"/>
        <v>10.128097503387316</v>
      </c>
      <c r="W1095" s="33" t="str">
        <f t="shared" si="176"/>
        <v>OK</v>
      </c>
    </row>
    <row r="1096" spans="1:23" ht="15.6" x14ac:dyDescent="0.3">
      <c r="A1096" s="524">
        <v>1</v>
      </c>
      <c r="B1096" s="98" t="s">
        <v>2580</v>
      </c>
      <c r="C1096" s="543">
        <v>33</v>
      </c>
      <c r="D1096" s="1753" t="s">
        <v>284</v>
      </c>
      <c r="E1096" s="1735" t="s">
        <v>2581</v>
      </c>
      <c r="F1096" s="3">
        <v>1</v>
      </c>
      <c r="G1096" s="2220">
        <v>725.51890000000003</v>
      </c>
      <c r="H1096" s="2220">
        <v>736.89800000000002</v>
      </c>
      <c r="I1096" s="19">
        <f>H1096-G1096</f>
        <v>11.379099999999994</v>
      </c>
      <c r="J1096" s="507">
        <v>240000</v>
      </c>
      <c r="K1096" s="581"/>
      <c r="L1096" s="21">
        <f t="shared" ref="L1096:L1111" si="178">F1096*I1096*J1096</f>
        <v>2730983.9999999986</v>
      </c>
      <c r="M1096" s="21">
        <f t="shared" ref="M1096:M1111" si="179">L1096*$K$1115/$L$1115</f>
        <v>2731257.9253991689</v>
      </c>
      <c r="N1096" s="71" t="s">
        <v>94</v>
      </c>
      <c r="O1096" s="14"/>
      <c r="P1096" s="18"/>
      <c r="Q1096" s="2153"/>
      <c r="R1096" s="18" t="str">
        <f t="shared" si="172"/>
        <v>33 kV Rani RRM Feeder</v>
      </c>
      <c r="S1096" s="2672">
        <f t="shared" si="173"/>
        <v>2731257.9253991689</v>
      </c>
      <c r="T1096" s="2672">
        <v>2448780.2928316654</v>
      </c>
      <c r="U1096" s="33">
        <f t="shared" si="174"/>
        <v>282477.63256750349</v>
      </c>
      <c r="V1096" s="1104">
        <f t="shared" si="175"/>
        <v>11.535442089043373</v>
      </c>
      <c r="W1096" s="33" t="str">
        <f t="shared" si="176"/>
        <v>OK</v>
      </c>
    </row>
    <row r="1097" spans="1:23" ht="15.6" x14ac:dyDescent="0.3">
      <c r="A1097" s="524">
        <v>2</v>
      </c>
      <c r="B1097" s="2725" t="s">
        <v>2582</v>
      </c>
      <c r="C1097" s="543">
        <v>33</v>
      </c>
      <c r="D1097" s="1753" t="s">
        <v>284</v>
      </c>
      <c r="E1097" s="1741" t="s">
        <v>2583</v>
      </c>
      <c r="F1097" s="3">
        <v>1</v>
      </c>
      <c r="G1097" s="2220">
        <v>1564.5418999999999</v>
      </c>
      <c r="H1097" s="2220">
        <v>1564.5418999999999</v>
      </c>
      <c r="I1097" s="19">
        <f>H1097-G1097</f>
        <v>0</v>
      </c>
      <c r="J1097" s="507">
        <v>240000</v>
      </c>
      <c r="K1097" s="582"/>
      <c r="L1097" s="21">
        <f t="shared" si="178"/>
        <v>0</v>
      </c>
      <c r="M1097" s="21">
        <f t="shared" si="179"/>
        <v>0</v>
      </c>
      <c r="N1097" s="80"/>
      <c r="O1097" s="3061">
        <f>M1097+M1101</f>
        <v>456.04573813560199</v>
      </c>
      <c r="P1097" s="2895" t="s">
        <v>4311</v>
      </c>
      <c r="Q1097" s="3411" t="s">
        <v>5080</v>
      </c>
      <c r="R1097" s="18" t="str">
        <f t="shared" si="172"/>
        <v>33 kV Postogola  Feeder-1.</v>
      </c>
      <c r="S1097" s="2672">
        <f t="shared" si="173"/>
        <v>0</v>
      </c>
      <c r="T1097" s="2672">
        <v>216.10062887209341</v>
      </c>
      <c r="U1097" s="33">
        <f t="shared" si="174"/>
        <v>-216.10062887209341</v>
      </c>
      <c r="V1097" s="1104">
        <f t="shared" si="175"/>
        <v>-100</v>
      </c>
      <c r="W1097" s="33" t="str">
        <f t="shared" si="176"/>
        <v>CHECK</v>
      </c>
    </row>
    <row r="1098" spans="1:23" ht="26.25" customHeight="1" x14ac:dyDescent="0.3">
      <c r="A1098" s="524">
        <v>5</v>
      </c>
      <c r="B1098" s="98" t="s">
        <v>2554</v>
      </c>
      <c r="C1098" s="543">
        <v>33</v>
      </c>
      <c r="D1098" s="1753" t="s">
        <v>284</v>
      </c>
      <c r="E1098" s="1735" t="s">
        <v>2555</v>
      </c>
      <c r="F1098" s="3">
        <v>1</v>
      </c>
      <c r="G1098" s="2220">
        <v>510.63650000000001</v>
      </c>
      <c r="H1098" s="2220">
        <v>510.63650000000001</v>
      </c>
      <c r="I1098" s="19">
        <f t="shared" ref="I1098:I1111" si="180">H1098-G1098</f>
        <v>0</v>
      </c>
      <c r="J1098" s="507">
        <v>240000</v>
      </c>
      <c r="K1098" s="581"/>
      <c r="L1098" s="21">
        <f t="shared" si="178"/>
        <v>0</v>
      </c>
      <c r="M1098" s="21">
        <f t="shared" si="179"/>
        <v>0</v>
      </c>
      <c r="N1098" s="71" t="s">
        <v>98</v>
      </c>
      <c r="O1098" s="3062"/>
      <c r="P1098" s="2895"/>
      <c r="Q1098" s="3412"/>
      <c r="R1098" s="18" t="str">
        <f t="shared" si="172"/>
        <v>33 kV Prime Textile Feeder.</v>
      </c>
      <c r="S1098" s="2671">
        <f t="shared" si="173"/>
        <v>0</v>
      </c>
      <c r="T1098" s="2671">
        <v>0</v>
      </c>
      <c r="U1098" s="33">
        <f t="shared" si="174"/>
        <v>0</v>
      </c>
      <c r="V1098" s="1104" t="e">
        <f t="shared" si="175"/>
        <v>#DIV/0!</v>
      </c>
      <c r="W1098" s="33" t="e">
        <f t="shared" si="176"/>
        <v>#DIV/0!</v>
      </c>
    </row>
    <row r="1099" spans="1:23" ht="15.6" x14ac:dyDescent="0.3">
      <c r="A1099" s="524">
        <v>6</v>
      </c>
      <c r="B1099" s="98" t="s">
        <v>2556</v>
      </c>
      <c r="C1099" s="543">
        <v>33</v>
      </c>
      <c r="D1099" s="1753" t="s">
        <v>284</v>
      </c>
      <c r="E1099" s="1741" t="s">
        <v>2557</v>
      </c>
      <c r="F1099" s="3">
        <v>1</v>
      </c>
      <c r="G1099" s="2220">
        <v>1278.1529</v>
      </c>
      <c r="H1099" s="2220">
        <v>1307.8</v>
      </c>
      <c r="I1099" s="19">
        <f t="shared" si="180"/>
        <v>29.647099999999909</v>
      </c>
      <c r="J1099" s="507">
        <v>240000</v>
      </c>
      <c r="K1099" s="582" t="s">
        <v>4675</v>
      </c>
      <c r="L1099" s="21">
        <f t="shared" si="178"/>
        <v>7115303.9999999786</v>
      </c>
      <c r="M1099" s="21">
        <f t="shared" si="179"/>
        <v>7116017.6850630976</v>
      </c>
      <c r="N1099" s="80"/>
      <c r="O1099" s="3061">
        <f>M1099+M1100</f>
        <v>13193403.202838171</v>
      </c>
      <c r="P1099" s="2895" t="s">
        <v>4313</v>
      </c>
      <c r="Q1099" s="3408"/>
      <c r="R1099" s="18" t="str">
        <f t="shared" si="172"/>
        <v xml:space="preserve">33 kV Nondolalpur -1 feeder </v>
      </c>
      <c r="S1099" s="2672">
        <f t="shared" si="173"/>
        <v>7116017.6850630976</v>
      </c>
      <c r="T1099" s="2672">
        <v>7238410.619963984</v>
      </c>
      <c r="U1099" s="33">
        <f t="shared" si="174"/>
        <v>-122392.93490088638</v>
      </c>
      <c r="V1099" s="1104">
        <f t="shared" si="175"/>
        <v>-1.6908813457379595</v>
      </c>
      <c r="W1099" s="33" t="str">
        <f t="shared" si="176"/>
        <v>OK</v>
      </c>
    </row>
    <row r="1100" spans="1:23" ht="15.6" x14ac:dyDescent="0.3">
      <c r="A1100" s="524">
        <v>7</v>
      </c>
      <c r="B1100" s="98" t="s">
        <v>2558</v>
      </c>
      <c r="C1100" s="543">
        <v>33</v>
      </c>
      <c r="D1100" s="1753" t="s">
        <v>284</v>
      </c>
      <c r="E1100" s="1741" t="s">
        <v>2559</v>
      </c>
      <c r="F1100" s="3">
        <v>1</v>
      </c>
      <c r="G1100" s="2220">
        <v>1108.057</v>
      </c>
      <c r="H1100" s="2220">
        <v>1133.3769</v>
      </c>
      <c r="I1100" s="19">
        <f t="shared" si="180"/>
        <v>25.319899999999961</v>
      </c>
      <c r="J1100" s="507">
        <v>240000</v>
      </c>
      <c r="K1100" s="582"/>
      <c r="L1100" s="21">
        <f t="shared" si="178"/>
        <v>6076775.9999999907</v>
      </c>
      <c r="M1100" s="21">
        <f t="shared" si="179"/>
        <v>6077385.5177750736</v>
      </c>
      <c r="N1100" s="80"/>
      <c r="O1100" s="3062"/>
      <c r="P1100" s="2895"/>
      <c r="Q1100" s="3410"/>
      <c r="R1100" s="18" t="str">
        <f t="shared" si="172"/>
        <v xml:space="preserve">33 kV Nondolalpur -2 feeder </v>
      </c>
      <c r="S1100" s="2672">
        <f t="shared" si="173"/>
        <v>6077385.5177750736</v>
      </c>
      <c r="T1100" s="2672">
        <v>5427487.35001879</v>
      </c>
      <c r="U1100" s="33">
        <f t="shared" si="174"/>
        <v>649898.16775628366</v>
      </c>
      <c r="V1100" s="1104">
        <f t="shared" si="175"/>
        <v>11.974199585265429</v>
      </c>
      <c r="W1100" s="33" t="str">
        <f t="shared" si="176"/>
        <v>OK</v>
      </c>
    </row>
    <row r="1101" spans="1:23" ht="15.6" x14ac:dyDescent="0.3">
      <c r="A1101" s="524">
        <v>8</v>
      </c>
      <c r="B1101" s="98" t="s">
        <v>2560</v>
      </c>
      <c r="C1101" s="543">
        <v>33</v>
      </c>
      <c r="D1101" s="1753" t="s">
        <v>284</v>
      </c>
      <c r="E1101" s="1735" t="s">
        <v>2561</v>
      </c>
      <c r="F1101" s="3">
        <v>1</v>
      </c>
      <c r="G1101" s="2220">
        <v>2131.8939999999998</v>
      </c>
      <c r="H1101" s="2220">
        <v>2131.8959</v>
      </c>
      <c r="I1101" s="19">
        <f t="shared" si="180"/>
        <v>1.900000000205182E-3</v>
      </c>
      <c r="J1101" s="507">
        <v>240000</v>
      </c>
      <c r="K1101" s="582"/>
      <c r="L1101" s="21">
        <f t="shared" si="178"/>
        <v>456.00000004924368</v>
      </c>
      <c r="M1101" s="21">
        <f t="shared" si="179"/>
        <v>456.04573813560199</v>
      </c>
      <c r="N1101" s="80"/>
      <c r="O1101" s="1784"/>
      <c r="P1101" s="18"/>
      <c r="Q1101" s="2153"/>
      <c r="R1101" s="18" t="str">
        <f t="shared" si="172"/>
        <v>33 kV Postogola Feeder-2.</v>
      </c>
      <c r="S1101" s="2673">
        <f t="shared" si="173"/>
        <v>456.04573813560199</v>
      </c>
      <c r="T1101" s="2673">
        <v>0</v>
      </c>
      <c r="U1101" s="33">
        <f t="shared" si="174"/>
        <v>456.04573813560199</v>
      </c>
      <c r="V1101" s="1104" t="e">
        <f t="shared" si="175"/>
        <v>#DIV/0!</v>
      </c>
      <c r="W1101" s="33" t="e">
        <f t="shared" si="176"/>
        <v>#DIV/0!</v>
      </c>
    </row>
    <row r="1102" spans="1:23" ht="15.6" x14ac:dyDescent="0.3">
      <c r="A1102" s="524">
        <v>11</v>
      </c>
      <c r="B1102" s="98" t="s">
        <v>2562</v>
      </c>
      <c r="C1102" s="543">
        <v>33</v>
      </c>
      <c r="D1102" s="1753" t="s">
        <v>284</v>
      </c>
      <c r="E1102" s="1735" t="s">
        <v>2563</v>
      </c>
      <c r="F1102" s="3">
        <v>1</v>
      </c>
      <c r="G1102" s="2220">
        <v>637.05999999999995</v>
      </c>
      <c r="H1102" s="2220">
        <v>647.09439999999995</v>
      </c>
      <c r="I1102" s="19">
        <f t="shared" si="180"/>
        <v>10.034400000000005</v>
      </c>
      <c r="J1102" s="507">
        <v>240000</v>
      </c>
      <c r="K1102" s="581"/>
      <c r="L1102" s="21">
        <f t="shared" si="178"/>
        <v>2408256.0000000014</v>
      </c>
      <c r="M1102" s="21">
        <f t="shared" si="179"/>
        <v>2408497.5548703717</v>
      </c>
      <c r="N1102" s="71" t="s">
        <v>94</v>
      </c>
      <c r="O1102" s="1784"/>
      <c r="P1102" s="18"/>
      <c r="Q1102" s="2153"/>
      <c r="R1102" s="18" t="str">
        <f t="shared" si="172"/>
        <v>33 kV Rahima Steel feeder</v>
      </c>
      <c r="S1102" s="2672">
        <f t="shared" si="173"/>
        <v>2408497.5548703717</v>
      </c>
      <c r="T1102" s="2672">
        <v>1851141.9980963294</v>
      </c>
      <c r="U1102" s="33">
        <f t="shared" si="174"/>
        <v>557355.55677404231</v>
      </c>
      <c r="V1102" s="1104">
        <f t="shared" si="175"/>
        <v>30.108741379495118</v>
      </c>
      <c r="W1102" s="33" t="str">
        <f t="shared" si="176"/>
        <v>OK</v>
      </c>
    </row>
    <row r="1103" spans="1:23" ht="15.6" x14ac:dyDescent="0.3">
      <c r="A1103" s="524">
        <v>12</v>
      </c>
      <c r="B1103" s="98" t="s">
        <v>2564</v>
      </c>
      <c r="C1103" s="543">
        <v>33</v>
      </c>
      <c r="D1103" s="1753" t="s">
        <v>284</v>
      </c>
      <c r="E1103" s="1735" t="s">
        <v>2565</v>
      </c>
      <c r="F1103" s="3">
        <v>1</v>
      </c>
      <c r="G1103" s="2220">
        <v>1143.578</v>
      </c>
      <c r="H1103" s="2220">
        <v>1183.3889999999999</v>
      </c>
      <c r="I1103" s="19">
        <f t="shared" si="180"/>
        <v>39.810999999999922</v>
      </c>
      <c r="J1103" s="507">
        <v>240000</v>
      </c>
      <c r="K1103" s="581"/>
      <c r="L1103" s="21">
        <f t="shared" si="178"/>
        <v>9554639.9999999814</v>
      </c>
      <c r="M1103" s="21">
        <f t="shared" si="179"/>
        <v>9555598.3573451452</v>
      </c>
      <c r="N1103" s="71" t="s">
        <v>94</v>
      </c>
      <c r="O1103" s="1784"/>
      <c r="P1103" s="18"/>
      <c r="Q1103" s="2153"/>
      <c r="R1103" s="18" t="str">
        <f t="shared" si="172"/>
        <v>33 kV Salam Steel Feeder</v>
      </c>
      <c r="S1103" s="2672">
        <f t="shared" si="173"/>
        <v>9555598.3573451452</v>
      </c>
      <c r="T1103" s="2672">
        <v>9761265.4061366823</v>
      </c>
      <c r="U1103" s="33">
        <f t="shared" si="174"/>
        <v>-205667.04879153706</v>
      </c>
      <c r="V1103" s="1104">
        <f t="shared" si="175"/>
        <v>-2.1069711787801504</v>
      </c>
      <c r="W1103" s="33" t="str">
        <f t="shared" si="176"/>
        <v>OK</v>
      </c>
    </row>
    <row r="1104" spans="1:23" ht="15.6" x14ac:dyDescent="0.3">
      <c r="A1104" s="524">
        <v>13</v>
      </c>
      <c r="B1104" s="98" t="s">
        <v>2566</v>
      </c>
      <c r="C1104" s="543">
        <v>33</v>
      </c>
      <c r="D1104" s="1753" t="s">
        <v>284</v>
      </c>
      <c r="E1104" s="1735" t="s">
        <v>2567</v>
      </c>
      <c r="F1104" s="3">
        <v>1</v>
      </c>
      <c r="G1104" s="2221">
        <v>1604.13</v>
      </c>
      <c r="H1104" s="2221">
        <v>1604.13</v>
      </c>
      <c r="I1104" s="1759">
        <f t="shared" si="180"/>
        <v>0</v>
      </c>
      <c r="J1104" s="507">
        <v>240000</v>
      </c>
      <c r="K1104" s="581"/>
      <c r="L1104" s="21">
        <f t="shared" si="178"/>
        <v>0</v>
      </c>
      <c r="M1104" s="21">
        <f t="shared" si="179"/>
        <v>0</v>
      </c>
      <c r="N1104" s="80"/>
      <c r="O1104" s="3061">
        <f>M1104+M1106</f>
        <v>1167285.0702429244</v>
      </c>
      <c r="P1104" s="2895" t="s">
        <v>4314</v>
      </c>
      <c r="Q1104" s="3408"/>
      <c r="R1104" s="18" t="str">
        <f t="shared" si="172"/>
        <v>33 kV Fatullah Feeder-2.</v>
      </c>
      <c r="S1104" s="2672">
        <f t="shared" si="173"/>
        <v>0</v>
      </c>
      <c r="T1104" s="2672">
        <v>0</v>
      </c>
      <c r="U1104" s="33">
        <f t="shared" si="174"/>
        <v>0</v>
      </c>
      <c r="V1104" s="1104" t="e">
        <f t="shared" si="175"/>
        <v>#DIV/0!</v>
      </c>
      <c r="W1104" s="33" t="e">
        <f t="shared" si="176"/>
        <v>#DIV/0!</v>
      </c>
    </row>
    <row r="1105" spans="1:23" ht="15.6" x14ac:dyDescent="0.3">
      <c r="A1105" s="524">
        <v>14</v>
      </c>
      <c r="B1105" s="98" t="s">
        <v>2568</v>
      </c>
      <c r="C1105" s="543">
        <v>33</v>
      </c>
      <c r="D1105" s="1753" t="s">
        <v>284</v>
      </c>
      <c r="E1105" s="1735" t="s">
        <v>2569</v>
      </c>
      <c r="F1105" s="3">
        <v>1.02</v>
      </c>
      <c r="G1105" s="2220">
        <v>2542.8119999999999</v>
      </c>
      <c r="H1105" s="2220">
        <v>2577.9229999999998</v>
      </c>
      <c r="I1105" s="19">
        <f t="shared" si="180"/>
        <v>35.110999999999876</v>
      </c>
      <c r="J1105" s="507">
        <v>240000</v>
      </c>
      <c r="K1105" s="581"/>
      <c r="L1105" s="21">
        <f t="shared" si="178"/>
        <v>8595172.7999999691</v>
      </c>
      <c r="M1105" s="21">
        <f t="shared" si="179"/>
        <v>8596034.9200783651</v>
      </c>
      <c r="N1105" s="80"/>
      <c r="O1105" s="3062"/>
      <c r="P1105" s="2895"/>
      <c r="Q1105" s="3410"/>
      <c r="R1105" s="18" t="str">
        <f t="shared" si="172"/>
        <v>33 kV Shyampur BSCIC-1.</v>
      </c>
      <c r="S1105" s="2672">
        <f t="shared" si="173"/>
        <v>8596034.9200783651</v>
      </c>
      <c r="T1105" s="2672">
        <v>7895073.6800221028</v>
      </c>
      <c r="U1105" s="33">
        <f t="shared" si="174"/>
        <v>700961.24005626235</v>
      </c>
      <c r="V1105" s="1104">
        <f t="shared" si="175"/>
        <v>8.878463564310902</v>
      </c>
      <c r="W1105" s="33" t="str">
        <f t="shared" si="176"/>
        <v>OK</v>
      </c>
    </row>
    <row r="1106" spans="1:23" ht="15.6" x14ac:dyDescent="0.3">
      <c r="A1106" s="524">
        <v>17</v>
      </c>
      <c r="B1106" s="98" t="s">
        <v>4883</v>
      </c>
      <c r="C1106" s="543">
        <v>33</v>
      </c>
      <c r="D1106" s="1753" t="s">
        <v>284</v>
      </c>
      <c r="E1106" s="1735" t="s">
        <v>1766</v>
      </c>
      <c r="F1106" s="3">
        <v>1</v>
      </c>
      <c r="G1106" s="2220">
        <v>677.31280000000004</v>
      </c>
      <c r="H1106" s="2220">
        <v>682.17600000000004</v>
      </c>
      <c r="I1106" s="19">
        <f t="shared" si="180"/>
        <v>4.8632000000000062</v>
      </c>
      <c r="J1106" s="507">
        <v>240000</v>
      </c>
      <c r="K1106" s="581" t="s">
        <v>4885</v>
      </c>
      <c r="L1106" s="21">
        <f t="shared" si="178"/>
        <v>1167168.0000000014</v>
      </c>
      <c r="M1106" s="21">
        <f>L1106*$K$1115/$L$1115</f>
        <v>1167285.0702429244</v>
      </c>
      <c r="N1106" s="71" t="s">
        <v>98</v>
      </c>
      <c r="O1106" s="3061">
        <f>M1105+M1110</f>
        <v>18516469.867892645</v>
      </c>
      <c r="P1106" s="2895" t="s">
        <v>4315</v>
      </c>
      <c r="Q1106" s="3408" t="s">
        <v>4884</v>
      </c>
      <c r="R1106" s="18" t="str">
        <f t="shared" si="172"/>
        <v>33 kV Akhter Steel Feeder</v>
      </c>
      <c r="S1106" s="2672">
        <f t="shared" si="173"/>
        <v>1167285.0702429244</v>
      </c>
      <c r="T1106" s="2672">
        <v>1147950.5517477111</v>
      </c>
      <c r="U1106" s="33">
        <f t="shared" si="174"/>
        <v>19334.51849521324</v>
      </c>
      <c r="V1106" s="1104">
        <f t="shared" si="175"/>
        <v>1.6842640535149507</v>
      </c>
      <c r="W1106" s="33" t="str">
        <f t="shared" si="176"/>
        <v>OK</v>
      </c>
    </row>
    <row r="1107" spans="1:23" ht="15.6" x14ac:dyDescent="0.3">
      <c r="A1107" s="524">
        <v>18</v>
      </c>
      <c r="B1107" s="98" t="s">
        <v>2570</v>
      </c>
      <c r="C1107" s="543">
        <v>33</v>
      </c>
      <c r="D1107" s="1753" t="s">
        <v>284</v>
      </c>
      <c r="E1107" s="1735" t="s">
        <v>2571</v>
      </c>
      <c r="F1107" s="3">
        <v>1</v>
      </c>
      <c r="G1107" s="2220">
        <v>135.58600000000001</v>
      </c>
      <c r="H1107" s="2220">
        <v>143.09389999999999</v>
      </c>
      <c r="I1107" s="19">
        <f t="shared" si="180"/>
        <v>7.507899999999978</v>
      </c>
      <c r="J1107" s="507">
        <v>240000</v>
      </c>
      <c r="K1107" s="581"/>
      <c r="L1107" s="21">
        <f t="shared" si="178"/>
        <v>1801895.9999999946</v>
      </c>
      <c r="M1107" s="21">
        <f t="shared" si="179"/>
        <v>1802076.7352518537</v>
      </c>
      <c r="N1107" s="71" t="s">
        <v>94</v>
      </c>
      <c r="O1107" s="3062"/>
      <c r="P1107" s="2895"/>
      <c r="Q1107" s="3410"/>
      <c r="R1107" s="18" t="str">
        <f t="shared" si="172"/>
        <v>33 kV  Steel Famus feeder</v>
      </c>
      <c r="S1107" s="2672">
        <f t="shared" si="173"/>
        <v>1802076.7352518537</v>
      </c>
      <c r="T1107" s="2672">
        <v>1343089.4196188771</v>
      </c>
      <c r="U1107" s="33">
        <f t="shared" si="174"/>
        <v>458987.31563297659</v>
      </c>
      <c r="V1107" s="1104">
        <f t="shared" si="175"/>
        <v>34.173995337050719</v>
      </c>
      <c r="W1107" s="33" t="str">
        <f t="shared" si="176"/>
        <v>OK</v>
      </c>
    </row>
    <row r="1108" spans="1:23" ht="15.6" x14ac:dyDescent="0.3">
      <c r="A1108" s="524">
        <v>19</v>
      </c>
      <c r="B1108" s="98" t="s">
        <v>2572</v>
      </c>
      <c r="C1108" s="543">
        <v>33</v>
      </c>
      <c r="D1108" s="1753" t="s">
        <v>284</v>
      </c>
      <c r="E1108" s="1735" t="s">
        <v>2573</v>
      </c>
      <c r="F1108" s="3">
        <v>1</v>
      </c>
      <c r="G1108" s="2220">
        <v>1544.89</v>
      </c>
      <c r="H1108" s="2220">
        <v>1544.89</v>
      </c>
      <c r="I1108" s="19">
        <f t="shared" si="180"/>
        <v>0</v>
      </c>
      <c r="J1108" s="507">
        <v>240000</v>
      </c>
      <c r="K1108" s="581"/>
      <c r="L1108" s="21">
        <f t="shared" si="178"/>
        <v>0</v>
      </c>
      <c r="M1108" s="21">
        <f t="shared" si="179"/>
        <v>0</v>
      </c>
      <c r="N1108" s="80"/>
      <c r="O1108" s="3061">
        <f>M1108</f>
        <v>0</v>
      </c>
      <c r="P1108" s="2895" t="s">
        <v>4316</v>
      </c>
      <c r="Q1108" s="3408"/>
      <c r="R1108" s="18" t="str">
        <f t="shared" si="172"/>
        <v>33 kV IG Gate Feeder.</v>
      </c>
      <c r="S1108" s="2672">
        <f t="shared" si="173"/>
        <v>0</v>
      </c>
      <c r="T1108" s="2672">
        <v>0</v>
      </c>
      <c r="U1108" s="33">
        <f t="shared" si="174"/>
        <v>0</v>
      </c>
      <c r="V1108" s="1104" t="e">
        <f t="shared" si="175"/>
        <v>#DIV/0!</v>
      </c>
      <c r="W1108" s="33" t="e">
        <f t="shared" si="176"/>
        <v>#DIV/0!</v>
      </c>
    </row>
    <row r="1109" spans="1:23" ht="15.6" x14ac:dyDescent="0.3">
      <c r="A1109" s="524">
        <v>20</v>
      </c>
      <c r="B1109" s="98" t="s">
        <v>2574</v>
      </c>
      <c r="C1109" s="543">
        <v>33</v>
      </c>
      <c r="D1109" s="1753" t="s">
        <v>284</v>
      </c>
      <c r="E1109" s="1735" t="s">
        <v>2575</v>
      </c>
      <c r="F1109" s="3">
        <v>1</v>
      </c>
      <c r="G1109" s="2220">
        <v>1511.0519999999999</v>
      </c>
      <c r="H1109" s="2220">
        <v>1541.9069</v>
      </c>
      <c r="I1109" s="19">
        <f t="shared" si="180"/>
        <v>30.854900000000043</v>
      </c>
      <c r="J1109" s="507">
        <v>240000</v>
      </c>
      <c r="K1109" s="581"/>
      <c r="L1109" s="21">
        <f t="shared" si="178"/>
        <v>7405176.0000000102</v>
      </c>
      <c r="M1109" s="21">
        <f t="shared" si="179"/>
        <v>7405918.7600424439</v>
      </c>
      <c r="N1109" s="71" t="s">
        <v>94</v>
      </c>
      <c r="O1109" s="3062"/>
      <c r="P1109" s="2895"/>
      <c r="Q1109" s="3410"/>
      <c r="R1109" s="18" t="str">
        <f t="shared" si="172"/>
        <v xml:space="preserve">33 kV Rani Kamal  Steel Feeder </v>
      </c>
      <c r="S1109" s="2672">
        <f t="shared" si="173"/>
        <v>7405918.7600424439</v>
      </c>
      <c r="T1109" s="2672">
        <v>5422228.9013828663</v>
      </c>
      <c r="U1109" s="33">
        <f t="shared" si="174"/>
        <v>1983689.8586595776</v>
      </c>
      <c r="V1109" s="1104">
        <f t="shared" si="175"/>
        <v>36.584399049506459</v>
      </c>
      <c r="W1109" s="33" t="str">
        <f t="shared" si="176"/>
        <v>OK</v>
      </c>
    </row>
    <row r="1110" spans="1:23" ht="15.6" x14ac:dyDescent="0.3">
      <c r="A1110" s="524">
        <v>23</v>
      </c>
      <c r="B1110" s="98" t="s">
        <v>2576</v>
      </c>
      <c r="C1110" s="543">
        <v>33</v>
      </c>
      <c r="D1110" s="1753" t="s">
        <v>284</v>
      </c>
      <c r="E1110" s="1735" t="s">
        <v>2577</v>
      </c>
      <c r="F1110" s="3">
        <v>1</v>
      </c>
      <c r="G1110" s="2220">
        <v>2462.895</v>
      </c>
      <c r="H1110" s="2220">
        <v>2504.2260000000001</v>
      </c>
      <c r="I1110" s="19">
        <f t="shared" si="180"/>
        <v>41.331000000000131</v>
      </c>
      <c r="J1110" s="507">
        <v>240000</v>
      </c>
      <c r="K1110" s="582"/>
      <c r="L1110" s="21">
        <f t="shared" si="178"/>
        <v>9919440.0000000317</v>
      </c>
      <c r="M1110" s="21">
        <f t="shared" si="179"/>
        <v>9920434.9478142783</v>
      </c>
      <c r="N1110" s="80"/>
      <c r="O1110" s="9"/>
      <c r="P1110" s="18"/>
      <c r="Q1110" s="2153"/>
      <c r="R1110" s="18" t="str">
        <f t="shared" si="172"/>
        <v>33 kV Shyampur BSCIC-2.</v>
      </c>
      <c r="S1110" s="2672">
        <f t="shared" si="173"/>
        <v>9920434.9478142783</v>
      </c>
      <c r="T1110" s="2672">
        <v>9538945.8813896384</v>
      </c>
      <c r="U1110" s="33">
        <f t="shared" si="174"/>
        <v>381489.0664246399</v>
      </c>
      <c r="V1110" s="1104">
        <f t="shared" si="175"/>
        <v>3.9992790730569103</v>
      </c>
      <c r="W1110" s="33" t="str">
        <f t="shared" si="176"/>
        <v>OK</v>
      </c>
    </row>
    <row r="1111" spans="1:23" ht="15.6" x14ac:dyDescent="0.3">
      <c r="A1111" s="524">
        <v>24</v>
      </c>
      <c r="B1111" s="98" t="s">
        <v>2578</v>
      </c>
      <c r="C1111" s="543">
        <v>33</v>
      </c>
      <c r="D1111" s="1753" t="s">
        <v>284</v>
      </c>
      <c r="E1111" s="1735" t="s">
        <v>2579</v>
      </c>
      <c r="F1111" s="3">
        <v>1</v>
      </c>
      <c r="G1111" s="2220">
        <v>2365.3870000000002</v>
      </c>
      <c r="H1111" s="2220">
        <v>2403.8438999999998</v>
      </c>
      <c r="I1111" s="19">
        <f t="shared" si="180"/>
        <v>38.456899999999678</v>
      </c>
      <c r="J1111" s="507">
        <v>240000</v>
      </c>
      <c r="K1111" s="581"/>
      <c r="L1111" s="21">
        <f t="shared" si="178"/>
        <v>9229655.9999999218</v>
      </c>
      <c r="M1111" s="21">
        <f t="shared" si="179"/>
        <v>9230581.7605331242</v>
      </c>
      <c r="N1111" s="71" t="s">
        <v>94</v>
      </c>
      <c r="O1111" s="12"/>
      <c r="P1111" s="18"/>
      <c r="Q1111" s="2153"/>
      <c r="R1111" s="18" t="str">
        <f t="shared" si="172"/>
        <v>33 kV  Chakda Steel Feeder</v>
      </c>
      <c r="S1111" s="2672">
        <f t="shared" si="173"/>
        <v>9230581.7605331242</v>
      </c>
      <c r="T1111" s="2672">
        <v>8256580.7384837866</v>
      </c>
      <c r="U1111" s="33">
        <f t="shared" si="174"/>
        <v>974001.02204933763</v>
      </c>
      <c r="V1111" s="1104">
        <f t="shared" si="175"/>
        <v>11.796663205987134</v>
      </c>
      <c r="W1111" s="33" t="str">
        <f t="shared" si="176"/>
        <v>OK</v>
      </c>
    </row>
    <row r="1112" spans="1:23" ht="15.6" x14ac:dyDescent="0.3">
      <c r="A1112" s="1862">
        <v>23</v>
      </c>
      <c r="B1112" s="1342" t="s">
        <v>338</v>
      </c>
      <c r="C1112" s="1863" t="s">
        <v>333</v>
      </c>
      <c r="D1112" s="1753" t="s">
        <v>284</v>
      </c>
      <c r="E1112" s="1864" t="s">
        <v>336</v>
      </c>
      <c r="F1112" s="3">
        <f>'PDB Bill AMR'!G128</f>
        <v>1.0249999999999999</v>
      </c>
      <c r="G1112" s="2226">
        <f>'PDB Bill AMR'!I128</f>
        <v>343.416</v>
      </c>
      <c r="H1112" s="2226">
        <f>'PDB Bill AMR'!J128</f>
        <v>345.49</v>
      </c>
      <c r="I1112" s="1179">
        <f>'PDB Bill AMR'!K128</f>
        <v>2.0740000000000123</v>
      </c>
      <c r="J1112" s="1863">
        <f>'PDB Bill AMR'!H128</f>
        <v>2400</v>
      </c>
      <c r="K1112" s="1151"/>
      <c r="L1112" s="1180">
        <f>'PDB Bill AMR'!M128</f>
        <v>5102.04000000003</v>
      </c>
      <c r="M1112" s="1180">
        <f>'PDB Bill AMR'!M128</f>
        <v>5102.04000000003</v>
      </c>
      <c r="N1112" s="71" t="s">
        <v>98</v>
      </c>
      <c r="O1112" s="12"/>
      <c r="P1112" s="18"/>
      <c r="Q1112" s="2153"/>
      <c r="U1112" s="33"/>
      <c r="V1112" s="1104"/>
      <c r="W1112" s="33"/>
    </row>
    <row r="1113" spans="1:23" ht="15.6" x14ac:dyDescent="0.3">
      <c r="A1113" s="1862">
        <v>24</v>
      </c>
      <c r="B1113" s="1342" t="s">
        <v>335</v>
      </c>
      <c r="C1113" s="1863" t="s">
        <v>333</v>
      </c>
      <c r="D1113" s="1753" t="s">
        <v>284</v>
      </c>
      <c r="E1113" s="1864" t="s">
        <v>332</v>
      </c>
      <c r="F1113" s="3">
        <f>'PDB Bill AMR'!G129</f>
        <v>1.0249999999999999</v>
      </c>
      <c r="G1113" s="2226">
        <f>'PDB Bill AMR'!I129</f>
        <v>95.379000000000005</v>
      </c>
      <c r="H1113" s="2226">
        <f>'PDB Bill AMR'!J129</f>
        <v>102.714</v>
      </c>
      <c r="I1113" s="1179">
        <f>'PDB Bill AMR'!K129</f>
        <v>7.3349999999999937</v>
      </c>
      <c r="J1113" s="1863">
        <f>'PDB Bill AMR'!H129</f>
        <v>2400</v>
      </c>
      <c r="K1113" s="1151"/>
      <c r="L1113" s="1180">
        <f>'PDB Bill AMR'!M129</f>
        <v>18044.099999999984</v>
      </c>
      <c r="M1113" s="1180">
        <f>'PDB Bill AMR'!M129</f>
        <v>18044.099999999984</v>
      </c>
      <c r="N1113" s="71" t="s">
        <v>98</v>
      </c>
      <c r="O1113" s="12"/>
      <c r="P1113" s="18"/>
      <c r="Q1113" s="2153"/>
      <c r="U1113" s="33"/>
      <c r="V1113" s="1104"/>
      <c r="W1113" s="33"/>
    </row>
    <row r="1114" spans="1:23" ht="15.6" x14ac:dyDescent="0.3">
      <c r="A1114" s="524"/>
      <c r="B1114" s="94"/>
      <c r="C1114" s="88"/>
      <c r="D1114" s="88"/>
      <c r="E1114" s="949"/>
      <c r="F1114" s="659"/>
      <c r="G1114" s="37"/>
      <c r="H1114" s="37"/>
      <c r="I1114" s="37"/>
      <c r="J1114" s="93" t="s">
        <v>27</v>
      </c>
      <c r="K1114" s="574"/>
      <c r="L1114" s="42">
        <f>SUM(L1096:L1113)</f>
        <v>66028070.939999923</v>
      </c>
      <c r="M1114" s="42">
        <f>SUM(M1096:M1113)</f>
        <v>66034691.420153983</v>
      </c>
      <c r="N1114" s="81"/>
      <c r="O1114" s="12"/>
      <c r="P1114" s="18"/>
      <c r="Q1114" s="2153"/>
      <c r="R1114" s="18">
        <f t="shared" si="172"/>
        <v>0</v>
      </c>
      <c r="S1114" s="2672">
        <f t="shared" si="173"/>
        <v>66034691.420153983</v>
      </c>
      <c r="T1114" s="2672">
        <v>60356132.560321301</v>
      </c>
      <c r="U1114" s="33">
        <f t="shared" si="174"/>
        <v>5678558.8598326817</v>
      </c>
      <c r="V1114" s="1104">
        <f t="shared" si="175"/>
        <v>9.4084206839419338</v>
      </c>
      <c r="W1114" s="33" t="str">
        <f t="shared" si="176"/>
        <v>OK</v>
      </c>
    </row>
    <row r="1115" spans="1:23" ht="20.399999999999999" x14ac:dyDescent="0.3">
      <c r="A1115" s="524"/>
      <c r="B1115" s="94"/>
      <c r="C1115" s="88"/>
      <c r="D1115" s="88"/>
      <c r="E1115" s="949"/>
      <c r="F1115" s="659"/>
      <c r="G1115" s="37"/>
      <c r="H1115" s="37"/>
      <c r="I1115" s="3159" t="s">
        <v>38</v>
      </c>
      <c r="J1115" s="3160"/>
      <c r="K1115" s="576">
        <f>K1088</f>
        <v>92938511.999999821</v>
      </c>
      <c r="L1115" s="43">
        <f>L1095+L1114</f>
        <v>92929190.939999908</v>
      </c>
      <c r="M1115" s="43">
        <f>M1114+M1095</f>
        <v>92938509.678376704</v>
      </c>
      <c r="N1115" s="1110">
        <f>(M1115-L1115)/L1115*100</f>
        <v>1.002778382393636E-2</v>
      </c>
      <c r="O1115" s="28"/>
      <c r="P1115" s="18"/>
      <c r="Q1115" s="2153"/>
    </row>
    <row r="1116" spans="1:23" x14ac:dyDescent="0.3">
      <c r="A1116" s="511"/>
      <c r="B1116" s="523"/>
      <c r="C1116" s="520"/>
      <c r="D1116" s="596"/>
      <c r="K1116" s="580"/>
      <c r="L1116" s="511"/>
      <c r="M1116" s="511"/>
      <c r="N1116" s="520"/>
      <c r="O1116" s="511"/>
    </row>
    <row r="1117" spans="1:23" ht="15.6" x14ac:dyDescent="0.3">
      <c r="A1117" s="511"/>
      <c r="D1117" s="600"/>
      <c r="F1117" s="3107" t="s">
        <v>815</v>
      </c>
      <c r="G1117" s="3108"/>
      <c r="H1117" s="3109"/>
      <c r="I1117" s="555" t="s">
        <v>14</v>
      </c>
      <c r="J1117" s="511"/>
      <c r="N1117" s="520"/>
      <c r="O1117" s="511"/>
    </row>
    <row r="1118" spans="1:23" ht="15.6" x14ac:dyDescent="0.3">
      <c r="A1118" s="511"/>
      <c r="D1118" s="600"/>
      <c r="F1118" s="77" t="s">
        <v>94</v>
      </c>
      <c r="G1118" s="3298" t="s">
        <v>4068</v>
      </c>
      <c r="H1118" s="3298"/>
      <c r="I1118" s="1643">
        <f>M1096+M1102+M1103+M1107+M1109+M1111</f>
        <v>33133931.093442105</v>
      </c>
      <c r="J1118" s="511"/>
      <c r="N1118" s="520"/>
      <c r="O1118" s="511"/>
    </row>
    <row r="1119" spans="1:23" ht="15.6" x14ac:dyDescent="0.3">
      <c r="A1119" s="511"/>
      <c r="D1119" s="600"/>
      <c r="F1119" s="77" t="s">
        <v>98</v>
      </c>
      <c r="G1119" s="3298" t="s">
        <v>4068</v>
      </c>
      <c r="H1119" s="3298"/>
      <c r="I1119" s="1643">
        <f>M1098+M1112+M1113+M1106</f>
        <v>1190431.2102429243</v>
      </c>
      <c r="J1119" s="511"/>
      <c r="N1119" s="520"/>
      <c r="O1119" s="511"/>
    </row>
    <row r="1120" spans="1:23" ht="15.6" x14ac:dyDescent="0.3">
      <c r="A1120" s="511"/>
      <c r="D1120" s="600"/>
      <c r="F1120" s="77"/>
      <c r="G1120" s="3298" t="s">
        <v>4676</v>
      </c>
      <c r="H1120" s="3298"/>
      <c r="I1120" s="530">
        <f>SUM(M1095,M1097,M1099:M1101,M1104:M1105,M1108,M1110)</f>
        <v>58614147.374691673</v>
      </c>
      <c r="J1120" s="511"/>
      <c r="N1120" s="520"/>
      <c r="O1120" s="511"/>
    </row>
    <row r="1121" spans="1:23" ht="15.6" x14ac:dyDescent="0.3">
      <c r="A1121" s="511"/>
      <c r="D1121" s="600"/>
      <c r="E1121" s="1727"/>
      <c r="F1121" s="77"/>
      <c r="G1121" s="3298"/>
      <c r="H1121" s="3298"/>
      <c r="I1121" s="530"/>
      <c r="J1121" s="511"/>
      <c r="N1121" s="520"/>
      <c r="O1121" s="511"/>
    </row>
    <row r="1122" spans="1:23" ht="15.6" x14ac:dyDescent="0.3">
      <c r="A1122" s="511"/>
      <c r="B1122" s="523"/>
      <c r="C1122" s="520"/>
      <c r="D1122" s="596"/>
      <c r="E1122" s="1727"/>
      <c r="F1122" s="2728"/>
      <c r="G1122" s="3298"/>
      <c r="H1122" s="3298"/>
      <c r="I1122" s="530"/>
      <c r="J1122" s="511"/>
      <c r="N1122" s="520"/>
      <c r="O1122" s="511"/>
    </row>
    <row r="1123" spans="1:23" ht="15.6" x14ac:dyDescent="0.3">
      <c r="A1123" s="511"/>
      <c r="B1123" s="523"/>
      <c r="C1123" s="520"/>
      <c r="D1123" s="596"/>
      <c r="F1123" s="2728"/>
      <c r="G1123" s="3298"/>
      <c r="H1123" s="3298"/>
      <c r="I1123" s="530"/>
      <c r="J1123" s="511"/>
      <c r="N1123" s="520"/>
      <c r="O1123" s="511"/>
    </row>
    <row r="1124" spans="1:23" ht="15.6" x14ac:dyDescent="0.3">
      <c r="A1124" s="511"/>
      <c r="B1124" s="523"/>
      <c r="C1124" s="520"/>
      <c r="D1124" s="596"/>
      <c r="F1124" s="3175" t="s">
        <v>199</v>
      </c>
      <c r="G1124" s="3176"/>
      <c r="H1124" s="3177"/>
      <c r="I1124" s="540">
        <f>SUM(I1118:I1123)</f>
        <v>92938509.678376704</v>
      </c>
      <c r="J1124" s="42">
        <f>I1124-M1115</f>
        <v>0</v>
      </c>
      <c r="N1124" s="520"/>
      <c r="O1124" s="511"/>
    </row>
    <row r="1125" spans="1:23" x14ac:dyDescent="0.3">
      <c r="A1125" s="511"/>
      <c r="B1125" s="523"/>
      <c r="C1125" s="520"/>
      <c r="D1125" s="596"/>
      <c r="F1125" s="528"/>
      <c r="G1125" s="2214"/>
      <c r="H1125" s="2214"/>
      <c r="I1125" s="511"/>
      <c r="J1125" s="511"/>
      <c r="N1125" s="520"/>
      <c r="O1125" s="511"/>
    </row>
    <row r="1126" spans="1:23" x14ac:dyDescent="0.3">
      <c r="A1126" s="511"/>
      <c r="B1126" s="523"/>
      <c r="C1126" s="520"/>
      <c r="D1126" s="596"/>
      <c r="E1126" s="1727"/>
      <c r="N1126" s="520"/>
      <c r="O1126" s="511"/>
    </row>
    <row r="1127" spans="1:23" x14ac:dyDescent="0.3">
      <c r="A1127" s="511"/>
      <c r="B1127" s="523"/>
      <c r="C1127" s="520"/>
      <c r="D1127" s="596"/>
      <c r="E1127" s="1727"/>
      <c r="F1127" s="528"/>
      <c r="G1127" s="2214"/>
      <c r="H1127" s="2214"/>
      <c r="I1127" s="511"/>
      <c r="J1127" s="511"/>
      <c r="K1127" s="580"/>
      <c r="L1127" s="511"/>
      <c r="M1127" s="511"/>
      <c r="N1127" s="520"/>
      <c r="O1127" s="511"/>
    </row>
    <row r="1128" spans="1:23" ht="28.8" x14ac:dyDescent="0.3">
      <c r="A1128" s="3086" t="s">
        <v>1032</v>
      </c>
      <c r="B1128" s="3086"/>
      <c r="C1128" s="3086"/>
      <c r="D1128" s="3086"/>
      <c r="E1128" s="3086"/>
      <c r="F1128" s="3086"/>
      <c r="G1128" s="3086"/>
      <c r="H1128" s="3086"/>
      <c r="I1128" s="3086"/>
      <c r="J1128" s="3086"/>
      <c r="K1128" s="3086"/>
      <c r="L1128" s="3086"/>
      <c r="M1128" s="3086"/>
      <c r="N1128" s="3086"/>
      <c r="O1128" s="629" t="str">
        <f>$O$6</f>
        <v>Month August-2023</v>
      </c>
      <c r="R1128" s="2083" t="s">
        <v>4084</v>
      </c>
      <c r="S1128" s="2672" t="str">
        <f>O1128</f>
        <v>Month August-2023</v>
      </c>
      <c r="T1128" s="2672" t="s">
        <v>5037</v>
      </c>
      <c r="U1128" s="1103" t="s">
        <v>15</v>
      </c>
      <c r="V1128" s="1103" t="s">
        <v>4085</v>
      </c>
      <c r="W1128" s="1103" t="s">
        <v>17</v>
      </c>
    </row>
    <row r="1129" spans="1:23" ht="15.6" x14ac:dyDescent="0.3">
      <c r="A1129" s="3087" t="s">
        <v>0</v>
      </c>
      <c r="B1129" s="3089" t="s">
        <v>1</v>
      </c>
      <c r="C1129" s="3091" t="s">
        <v>2</v>
      </c>
      <c r="D1129" s="3092"/>
      <c r="E1129" s="3093"/>
      <c r="F1129" s="3223" t="s">
        <v>3</v>
      </c>
      <c r="G1129" s="3091" t="s">
        <v>4</v>
      </c>
      <c r="H1129" s="3093"/>
      <c r="I1129" s="3068"/>
      <c r="J1129" s="3096" t="s">
        <v>5</v>
      </c>
      <c r="K1129" s="3091" t="s">
        <v>6</v>
      </c>
      <c r="L1129" s="3068"/>
      <c r="M1129" s="95" t="s">
        <v>29</v>
      </c>
      <c r="N1129" s="96"/>
      <c r="O1129" s="3067" t="s">
        <v>7</v>
      </c>
    </row>
    <row r="1130" spans="1:23" ht="46.8" x14ac:dyDescent="0.3">
      <c r="A1130" s="3088"/>
      <c r="B1130" s="3090"/>
      <c r="C1130" s="3084" t="s">
        <v>824</v>
      </c>
      <c r="D1130" s="3085"/>
      <c r="E1130" s="1728" t="s">
        <v>9</v>
      </c>
      <c r="F1130" s="3224"/>
      <c r="G1130" s="2218" t="str">
        <f>'NORTH-1'!G8</f>
        <v>Reading at 00.00hr 
01.08.2023</v>
      </c>
      <c r="H1130" s="2218" t="str">
        <f>'NORTH-1'!H8</f>
        <v>Reading at 00.00hr 
01.09.2023</v>
      </c>
      <c r="I1130" s="1" t="s">
        <v>10</v>
      </c>
      <c r="J1130" s="3088"/>
      <c r="K1130" s="1" t="s">
        <v>11</v>
      </c>
      <c r="L1130" s="1" t="s">
        <v>12</v>
      </c>
      <c r="M1130" s="508" t="s">
        <v>30</v>
      </c>
      <c r="N1130" s="75" t="s">
        <v>41</v>
      </c>
      <c r="O1130" s="3068"/>
      <c r="S1130" s="2672">
        <v>15283200.000000071</v>
      </c>
      <c r="T1130" s="2672">
        <v>15283200.000000071</v>
      </c>
      <c r="U1130" s="33">
        <f>S1130-T1130</f>
        <v>0</v>
      </c>
      <c r="V1130" s="1104">
        <f>U1130/T1130*100</f>
        <v>0</v>
      </c>
      <c r="W1130" s="33" t="str">
        <f>IF(V1130&gt;40,"FAULT",IF(V1130&lt;-40,"CHECK","OK"))</f>
        <v>OK</v>
      </c>
    </row>
    <row r="1131" spans="1:23" ht="15.6" x14ac:dyDescent="0.3">
      <c r="A1131" s="594">
        <v>1</v>
      </c>
      <c r="B1131" s="551">
        <v>2</v>
      </c>
      <c r="C1131" s="551">
        <v>3</v>
      </c>
      <c r="D1131" s="551">
        <v>4</v>
      </c>
      <c r="E1131" s="551">
        <v>5</v>
      </c>
      <c r="F1131" s="2727">
        <v>6</v>
      </c>
      <c r="G1131" s="2618">
        <f>'PDB Bill AMR'!$H$5</f>
        <v>8</v>
      </c>
      <c r="H1131" s="2618">
        <f>'PDB Bill AMR'!$H$5</f>
        <v>8</v>
      </c>
      <c r="I1131" s="594" t="s">
        <v>2021</v>
      </c>
      <c r="J1131" s="594">
        <v>10</v>
      </c>
      <c r="K1131" s="2623" t="s">
        <v>2022</v>
      </c>
      <c r="L1131" s="2623" t="s">
        <v>5041</v>
      </c>
      <c r="M1131" s="594">
        <v>13</v>
      </c>
      <c r="N1131" s="594">
        <v>14</v>
      </c>
      <c r="O1131" s="594">
        <v>15</v>
      </c>
    </row>
    <row r="1132" spans="1:23" ht="15.6" x14ac:dyDescent="0.3">
      <c r="A1132" s="524"/>
      <c r="B1132" s="513" t="s">
        <v>4648</v>
      </c>
      <c r="C1132" s="514"/>
      <c r="D1132" s="514"/>
      <c r="E1132" s="1731"/>
      <c r="F1132" s="654"/>
      <c r="G1132" s="2211"/>
      <c r="H1132" s="2211"/>
      <c r="I1132" s="514"/>
      <c r="J1132" s="514"/>
      <c r="K1132" s="573"/>
      <c r="L1132" s="514"/>
      <c r="M1132" s="515"/>
      <c r="N1132" s="516"/>
      <c r="O1132" s="11"/>
    </row>
    <row r="1133" spans="1:23" ht="15.75" customHeight="1" x14ac:dyDescent="0.3">
      <c r="A1133" s="507">
        <v>9</v>
      </c>
      <c r="B1133" s="98" t="s">
        <v>2587</v>
      </c>
      <c r="C1133" s="72">
        <v>11</v>
      </c>
      <c r="D1133" s="3193" t="s">
        <v>290</v>
      </c>
      <c r="E1133" s="1145" t="s">
        <v>2588</v>
      </c>
      <c r="F1133" s="3">
        <v>1</v>
      </c>
      <c r="G1133" s="4">
        <v>2862.73</v>
      </c>
      <c r="H1133" s="4">
        <v>2912.07</v>
      </c>
      <c r="I1133" s="20">
        <f>H1133-G1133</f>
        <v>49.340000000000146</v>
      </c>
      <c r="J1133" s="507">
        <v>160000</v>
      </c>
      <c r="K1133" s="585">
        <f>F1133*I1133*J1133</f>
        <v>7894400.0000000233</v>
      </c>
      <c r="L1133" s="21"/>
      <c r="M1133" s="21">
        <f>K1133*$M$1095/$K$1137</f>
        <v>7900544.0060369261</v>
      </c>
      <c r="N1133" s="81"/>
      <c r="O1133" s="11">
        <f>K1133+K1140</f>
        <v>7894400.0000000233</v>
      </c>
    </row>
    <row r="1134" spans="1:23" ht="31.5" customHeight="1" x14ac:dyDescent="0.3">
      <c r="A1134" s="507">
        <v>16</v>
      </c>
      <c r="B1134" s="98" t="s">
        <v>2589</v>
      </c>
      <c r="C1134" s="72">
        <v>11</v>
      </c>
      <c r="D1134" s="3194"/>
      <c r="E1134" s="1145" t="s">
        <v>2590</v>
      </c>
      <c r="F1134" s="3">
        <v>1</v>
      </c>
      <c r="G1134" s="4">
        <v>2875.42</v>
      </c>
      <c r="H1134" s="4">
        <v>2924.45</v>
      </c>
      <c r="I1134" s="20">
        <f>H1134-G1134</f>
        <v>49.029999999999745</v>
      </c>
      <c r="J1134" s="507">
        <v>160000</v>
      </c>
      <c r="K1134" s="585">
        <f>F1134*I1134*J1134</f>
        <v>7844799.999999959</v>
      </c>
      <c r="L1134" s="21"/>
      <c r="M1134" s="21">
        <f t="shared" ref="M1134:M1136" si="181">K1134*$M$1095/$K$1137</f>
        <v>7850905.4036478978</v>
      </c>
      <c r="N1134" s="81"/>
      <c r="O1134" s="11"/>
    </row>
    <row r="1135" spans="1:23" ht="31.5" customHeight="1" x14ac:dyDescent="0.3">
      <c r="A1135" s="507">
        <v>27</v>
      </c>
      <c r="B1135" s="98" t="s">
        <v>2591</v>
      </c>
      <c r="C1135" s="72">
        <v>11</v>
      </c>
      <c r="D1135" s="3194"/>
      <c r="E1135" s="1145" t="s">
        <v>2592</v>
      </c>
      <c r="F1135" s="3">
        <v>1</v>
      </c>
      <c r="G1135" s="4">
        <v>1997.67</v>
      </c>
      <c r="H1135" s="4">
        <v>2037.6981000000001</v>
      </c>
      <c r="I1135" s="20">
        <f>H1135-G1135</f>
        <v>40.028099999999995</v>
      </c>
      <c r="J1135" s="507">
        <v>160000</v>
      </c>
      <c r="K1135" s="585">
        <f>F1135*I1135*J1135</f>
        <v>6404495.9999999991</v>
      </c>
      <c r="L1135" s="21"/>
      <c r="M1135" s="21">
        <f t="shared" si="181"/>
        <v>6409480.4525343673</v>
      </c>
      <c r="N1135" s="81"/>
      <c r="O1135" s="11">
        <f>SUM(L1131:L1139)</f>
        <v>1665599.9999999995</v>
      </c>
    </row>
    <row r="1136" spans="1:23" ht="31.5" customHeight="1" x14ac:dyDescent="0.3">
      <c r="A1136" s="507">
        <v>36</v>
      </c>
      <c r="B1136" s="98" t="s">
        <v>2593</v>
      </c>
      <c r="C1136" s="72">
        <v>11</v>
      </c>
      <c r="D1136" s="3422"/>
      <c r="E1136" s="1145" t="s">
        <v>2592</v>
      </c>
      <c r="F1136" s="3">
        <v>1</v>
      </c>
      <c r="G1136" s="4">
        <v>1919.54</v>
      </c>
      <c r="H1136" s="4">
        <v>1949.16</v>
      </c>
      <c r="I1136" s="20">
        <f>H1136-G1136</f>
        <v>29.620000000000118</v>
      </c>
      <c r="J1136" s="507">
        <v>160000</v>
      </c>
      <c r="K1136" s="585">
        <f>F1136*I1136*J1136</f>
        <v>4739200.0000000186</v>
      </c>
      <c r="L1136" s="21"/>
      <c r="M1136" s="21">
        <f t="shared" si="181"/>
        <v>4742888.3960035257</v>
      </c>
      <c r="N1136" s="81"/>
      <c r="O1136" s="11">
        <f>SUM(L1132:L1140)</f>
        <v>1665599.9999999995</v>
      </c>
      <c r="S1136" s="2671"/>
      <c r="T1136" s="2671"/>
    </row>
    <row r="1137" spans="1:23" ht="15.6" x14ac:dyDescent="0.3">
      <c r="A1137" s="524"/>
      <c r="B1137" s="94"/>
      <c r="C1137" s="88"/>
      <c r="D1137" s="88"/>
      <c r="E1137" s="949"/>
      <c r="F1137" s="659"/>
      <c r="G1137" s="37">
        <v>0</v>
      </c>
      <c r="H1137" s="37">
        <v>0</v>
      </c>
      <c r="I1137" s="37"/>
      <c r="J1137" s="94" t="s">
        <v>27</v>
      </c>
      <c r="K1137" s="586">
        <f>SUM(K1133:K1136)</f>
        <v>26882896</v>
      </c>
      <c r="L1137" s="42"/>
      <c r="M1137" s="42">
        <f>SUM(M1133:M1136)</f>
        <v>26903818.258222718</v>
      </c>
      <c r="N1137" s="81"/>
      <c r="O1137" s="11"/>
    </row>
    <row r="1138" spans="1:23" ht="15.6" x14ac:dyDescent="0.3">
      <c r="A1138" s="519"/>
      <c r="B1138" s="532" t="s">
        <v>4649</v>
      </c>
      <c r="C1138" s="533"/>
      <c r="D1138" s="533"/>
      <c r="E1138" s="1732"/>
      <c r="F1138" s="656"/>
      <c r="G1138" s="2216">
        <v>0</v>
      </c>
      <c r="H1138" s="2216">
        <v>0</v>
      </c>
      <c r="I1138" s="533"/>
      <c r="J1138" s="533"/>
      <c r="K1138" s="578"/>
      <c r="L1138" s="533"/>
      <c r="M1138" s="536"/>
      <c r="N1138" s="534"/>
      <c r="O1138" s="507"/>
    </row>
    <row r="1139" spans="1:23" ht="15" customHeight="1" x14ac:dyDescent="0.3">
      <c r="A1139" s="519">
        <v>5</v>
      </c>
      <c r="B1139" s="98" t="s">
        <v>2594</v>
      </c>
      <c r="C1139" s="72">
        <v>11</v>
      </c>
      <c r="D1139" s="945" t="s">
        <v>2506</v>
      </c>
      <c r="E1139" s="1145"/>
      <c r="F1139" s="3">
        <v>1</v>
      </c>
      <c r="G1139" s="2220">
        <v>625.64</v>
      </c>
      <c r="H1139" s="2220">
        <v>667.28</v>
      </c>
      <c r="I1139" s="19">
        <f>H1139-G1139</f>
        <v>41.639999999999986</v>
      </c>
      <c r="J1139" s="507">
        <v>40000</v>
      </c>
      <c r="K1139" s="581"/>
      <c r="L1139" s="21">
        <f>F1139*I1139*J1139</f>
        <v>1665599.9999999995</v>
      </c>
      <c r="M1139" s="21">
        <f>L1139*$K$1175/$L$1175</f>
        <v>1658511.8395671055</v>
      </c>
      <c r="N1139" s="71" t="s">
        <v>94</v>
      </c>
      <c r="O1139" s="14"/>
      <c r="R1139" s="18" t="str">
        <f t="shared" ref="R1139:R1174" si="182">B1139</f>
        <v>11 kV HR (Hajrat_Rahima) Steel Express</v>
      </c>
      <c r="S1139" s="2673">
        <f t="shared" ref="S1139:S1174" si="183">M1139</f>
        <v>1658511.8395671055</v>
      </c>
      <c r="T1139" s="2673">
        <v>1848660.4462607284</v>
      </c>
      <c r="U1139" s="33">
        <f t="shared" ref="U1139:U1174" si="184">S1139-T1139</f>
        <v>-190148.60669362289</v>
      </c>
      <c r="V1139" s="1104">
        <f t="shared" ref="V1139:V1174" si="185">U1139/T1139*100</f>
        <v>-10.285750802871076</v>
      </c>
      <c r="W1139" s="33" t="str">
        <f t="shared" ref="W1139:W1174" si="186">IF(V1139&gt;40,"FAULT",IF(V1139&lt;-40,"CHECK","OK"))</f>
        <v>OK</v>
      </c>
    </row>
    <row r="1140" spans="1:23" ht="15" customHeight="1" x14ac:dyDescent="0.3">
      <c r="A1140" s="519">
        <v>6</v>
      </c>
      <c r="B1140" s="98" t="s">
        <v>1673</v>
      </c>
      <c r="C1140" s="72">
        <v>11</v>
      </c>
      <c r="D1140" s="946"/>
      <c r="E1140" s="1145"/>
      <c r="F1140" s="3">
        <v>1</v>
      </c>
      <c r="G1140" s="2220">
        <v>0</v>
      </c>
      <c r="H1140" s="2220">
        <v>0</v>
      </c>
      <c r="I1140" s="19">
        <f t="shared" ref="I1140:I1170" si="187">H1140-G1140</f>
        <v>0</v>
      </c>
      <c r="J1140" s="507">
        <v>40000</v>
      </c>
      <c r="K1140" s="581"/>
      <c r="L1140" s="21">
        <f t="shared" ref="L1140:L1170" si="188">F1140*I1140*J1140</f>
        <v>0</v>
      </c>
      <c r="M1140" s="21">
        <f t="shared" ref="M1140:M1174" si="189">L1140*$K$1175/$L$1175</f>
        <v>0</v>
      </c>
      <c r="N1140" s="71" t="s">
        <v>94</v>
      </c>
      <c r="O1140" s="14"/>
      <c r="R1140" s="18" t="str">
        <f t="shared" si="182"/>
        <v>11 kV Spare Feeder</v>
      </c>
      <c r="S1140" s="2672">
        <f t="shared" si="183"/>
        <v>0</v>
      </c>
      <c r="T1140" s="2672">
        <v>0</v>
      </c>
      <c r="U1140" s="33">
        <f t="shared" si="184"/>
        <v>0</v>
      </c>
      <c r="V1140" s="1104" t="e">
        <f t="shared" si="185"/>
        <v>#DIV/0!</v>
      </c>
      <c r="W1140" s="33" t="e">
        <f t="shared" si="186"/>
        <v>#DIV/0!</v>
      </c>
    </row>
    <row r="1141" spans="1:23" ht="15" customHeight="1" x14ac:dyDescent="0.3">
      <c r="A1141" s="519">
        <v>7</v>
      </c>
      <c r="B1141" s="98" t="s">
        <v>2595</v>
      </c>
      <c r="C1141" s="72">
        <v>11</v>
      </c>
      <c r="D1141" s="946"/>
      <c r="E1141" s="1145" t="s">
        <v>2596</v>
      </c>
      <c r="F1141" s="3">
        <v>1</v>
      </c>
      <c r="G1141" s="2220">
        <v>1043.7</v>
      </c>
      <c r="H1141" s="2220">
        <v>1058.93</v>
      </c>
      <c r="I1141" s="19">
        <f t="shared" si="187"/>
        <v>15.230000000000018</v>
      </c>
      <c r="J1141" s="507">
        <v>40000</v>
      </c>
      <c r="K1141" s="581"/>
      <c r="L1141" s="21">
        <f t="shared" si="188"/>
        <v>609200.0000000007</v>
      </c>
      <c r="M1141" s="21">
        <f t="shared" si="189"/>
        <v>606607.47638345463</v>
      </c>
      <c r="N1141" s="71" t="s">
        <v>94</v>
      </c>
      <c r="O1141" s="14"/>
      <c r="R1141" s="18" t="str">
        <f t="shared" si="182"/>
        <v>11 kV Road No.-21 Feeder</v>
      </c>
      <c r="S1141" s="2672">
        <f t="shared" si="183"/>
        <v>606607.47638345463</v>
      </c>
      <c r="T1141" s="2672">
        <v>536986.55784395337</v>
      </c>
      <c r="U1141" s="33">
        <f t="shared" si="184"/>
        <v>69620.918539501261</v>
      </c>
      <c r="V1141" s="1104">
        <f t="shared" si="185"/>
        <v>12.965113841775697</v>
      </c>
      <c r="W1141" s="33" t="str">
        <f t="shared" si="186"/>
        <v>OK</v>
      </c>
    </row>
    <row r="1142" spans="1:23" ht="15" customHeight="1" x14ac:dyDescent="0.3">
      <c r="A1142" s="519">
        <v>8</v>
      </c>
      <c r="B1142" s="98" t="s">
        <v>2597</v>
      </c>
      <c r="C1142" s="72">
        <v>11</v>
      </c>
      <c r="D1142" s="946" t="s">
        <v>2506</v>
      </c>
      <c r="E1142" s="1145" t="s">
        <v>2598</v>
      </c>
      <c r="F1142" s="3">
        <v>1</v>
      </c>
      <c r="G1142" s="2220">
        <v>1527.03</v>
      </c>
      <c r="H1142" s="2220">
        <v>1547.42</v>
      </c>
      <c r="I1142" s="19">
        <f t="shared" si="187"/>
        <v>20.3900000000001</v>
      </c>
      <c r="J1142" s="507">
        <v>40000</v>
      </c>
      <c r="K1142" s="581"/>
      <c r="L1142" s="21">
        <f t="shared" si="188"/>
        <v>815600.00000000396</v>
      </c>
      <c r="M1142" s="21">
        <f t="shared" si="189"/>
        <v>812129.11644508771</v>
      </c>
      <c r="N1142" s="71" t="s">
        <v>94</v>
      </c>
      <c r="O1142" s="14"/>
      <c r="R1142" s="18" t="str">
        <f t="shared" si="182"/>
        <v>11 kV New Chakda Feeder</v>
      </c>
      <c r="S1142" s="2672">
        <f t="shared" si="183"/>
        <v>812129.11644508771</v>
      </c>
      <c r="T1142" s="2672">
        <v>684264.50870326941</v>
      </c>
      <c r="U1142" s="33">
        <f t="shared" si="184"/>
        <v>127864.6077418183</v>
      </c>
      <c r="V1142" s="1104">
        <f t="shared" si="185"/>
        <v>18.686429898889678</v>
      </c>
      <c r="W1142" s="33" t="str">
        <f t="shared" si="186"/>
        <v>OK</v>
      </c>
    </row>
    <row r="1143" spans="1:23" ht="15" customHeight="1" x14ac:dyDescent="0.3">
      <c r="A1143" s="519">
        <v>10</v>
      </c>
      <c r="B1143" s="98" t="s">
        <v>2599</v>
      </c>
      <c r="C1143" s="72">
        <v>11</v>
      </c>
      <c r="D1143" s="946" t="s">
        <v>2506</v>
      </c>
      <c r="E1143" s="1145" t="s">
        <v>2600</v>
      </c>
      <c r="F1143" s="3">
        <v>1</v>
      </c>
      <c r="G1143" s="2220">
        <v>1416.53</v>
      </c>
      <c r="H1143" s="2220">
        <v>1435.24</v>
      </c>
      <c r="I1143" s="19">
        <f t="shared" si="187"/>
        <v>18.710000000000036</v>
      </c>
      <c r="J1143" s="507">
        <v>40000</v>
      </c>
      <c r="K1143" s="581"/>
      <c r="L1143" s="21">
        <f t="shared" si="188"/>
        <v>748400.0000000014</v>
      </c>
      <c r="M1143" s="21">
        <f t="shared" si="189"/>
        <v>745215.09409943817</v>
      </c>
      <c r="N1143" s="71" t="s">
        <v>94</v>
      </c>
      <c r="O1143" s="14"/>
      <c r="R1143" s="18" t="str">
        <f t="shared" si="182"/>
        <v>11 kV Burigonga Feeder</v>
      </c>
      <c r="S1143" s="2672">
        <f t="shared" si="183"/>
        <v>745215.09409943817</v>
      </c>
      <c r="T1143" s="2672">
        <v>653846.04941141664</v>
      </c>
      <c r="U1143" s="33">
        <f t="shared" si="184"/>
        <v>91369.044688021531</v>
      </c>
      <c r="V1143" s="1104">
        <f t="shared" si="185"/>
        <v>13.97409141957357</v>
      </c>
      <c r="W1143" s="33" t="str">
        <f t="shared" si="186"/>
        <v>OK</v>
      </c>
    </row>
    <row r="1144" spans="1:23" s="1076" customFormat="1" ht="15" customHeight="1" x14ac:dyDescent="0.3">
      <c r="A1144" s="1068">
        <v>11</v>
      </c>
      <c r="B1144" s="1049" t="s">
        <v>2601</v>
      </c>
      <c r="C1144" s="1069">
        <v>11</v>
      </c>
      <c r="D1144" s="1070" t="s">
        <v>2602</v>
      </c>
      <c r="E1144" s="1747" t="s">
        <v>2603</v>
      </c>
      <c r="F1144" s="2731">
        <v>1</v>
      </c>
      <c r="G1144" s="2277">
        <v>1313.82</v>
      </c>
      <c r="H1144" s="2277">
        <v>1338.71</v>
      </c>
      <c r="I1144" s="1071">
        <f t="shared" si="187"/>
        <v>24.8900000000001</v>
      </c>
      <c r="J1144" s="1072">
        <v>40000</v>
      </c>
      <c r="K1144" s="1073"/>
      <c r="L1144" s="1074">
        <f t="shared" si="188"/>
        <v>995600.00000000396</v>
      </c>
      <c r="M1144" s="21">
        <f>L1144*$K$1175/$L$1175</f>
        <v>991363.10487092775</v>
      </c>
      <c r="N1144" s="1064" t="s">
        <v>98</v>
      </c>
      <c r="O1144" s="1075"/>
      <c r="R1144" s="2156" t="str">
        <f t="shared" si="182"/>
        <v>11 kV Dapa-Pagla Feeder</v>
      </c>
      <c r="S1144" s="2672">
        <f t="shared" si="183"/>
        <v>991363.10487092775</v>
      </c>
      <c r="T1144" s="2672">
        <v>1100803.942335522</v>
      </c>
      <c r="U1144" s="33">
        <f t="shared" si="184"/>
        <v>-109440.83746459428</v>
      </c>
      <c r="V1144" s="1104">
        <f t="shared" si="185"/>
        <v>-9.9419009376364507</v>
      </c>
      <c r="W1144" s="33" t="str">
        <f t="shared" si="186"/>
        <v>OK</v>
      </c>
    </row>
    <row r="1145" spans="1:23" ht="15" customHeight="1" x14ac:dyDescent="0.3">
      <c r="A1145" s="519">
        <v>12</v>
      </c>
      <c r="B1145" s="98" t="s">
        <v>2604</v>
      </c>
      <c r="C1145" s="72">
        <v>11</v>
      </c>
      <c r="D1145" s="946" t="s">
        <v>2506</v>
      </c>
      <c r="E1145" s="1145" t="s">
        <v>2605</v>
      </c>
      <c r="F1145" s="3">
        <v>1</v>
      </c>
      <c r="G1145" s="2220">
        <v>3283.24</v>
      </c>
      <c r="H1145" s="2220">
        <v>3340.76</v>
      </c>
      <c r="I1145" s="19">
        <f t="shared" si="187"/>
        <v>57.520000000000437</v>
      </c>
      <c r="J1145" s="507">
        <v>40000</v>
      </c>
      <c r="K1145" s="581"/>
      <c r="L1145" s="21">
        <f t="shared" si="188"/>
        <v>2300800.0000000177</v>
      </c>
      <c r="M1145" s="21">
        <f t="shared" si="189"/>
        <v>2291008.6698343097</v>
      </c>
      <c r="N1145" s="71" t="s">
        <v>94</v>
      </c>
      <c r="O1145" s="14"/>
      <c r="R1145" s="18" t="str">
        <f t="shared" si="182"/>
        <v xml:space="preserve">11 kV S. R. Steel Feeder. </v>
      </c>
      <c r="S1145" s="2672">
        <f t="shared" si="183"/>
        <v>2291008.6698343097</v>
      </c>
      <c r="T1145" s="2672">
        <v>1731865.3068483023</v>
      </c>
      <c r="U1145" s="33">
        <f t="shared" si="184"/>
        <v>559143.36298600747</v>
      </c>
      <c r="V1145" s="1104">
        <f t="shared" si="185"/>
        <v>32.285614867102595</v>
      </c>
      <c r="W1145" s="33" t="str">
        <f t="shared" si="186"/>
        <v>OK</v>
      </c>
    </row>
    <row r="1146" spans="1:23" ht="15" customHeight="1" x14ac:dyDescent="0.3">
      <c r="A1146" s="519">
        <v>13</v>
      </c>
      <c r="B1146" s="98" t="s">
        <v>2606</v>
      </c>
      <c r="C1146" s="72">
        <v>11</v>
      </c>
      <c r="D1146" s="946" t="s">
        <v>2506</v>
      </c>
      <c r="E1146" s="1145" t="s">
        <v>2607</v>
      </c>
      <c r="F1146" s="3">
        <v>1</v>
      </c>
      <c r="G1146" s="2220">
        <v>191.09</v>
      </c>
      <c r="H1146" s="2220">
        <v>191.09</v>
      </c>
      <c r="I1146" s="19">
        <f t="shared" si="187"/>
        <v>0</v>
      </c>
      <c r="J1146" s="507">
        <v>40000</v>
      </c>
      <c r="K1146" s="581"/>
      <c r="L1146" s="21">
        <f t="shared" si="188"/>
        <v>0</v>
      </c>
      <c r="M1146" s="21">
        <f t="shared" si="189"/>
        <v>0</v>
      </c>
      <c r="N1146" s="71" t="s">
        <v>94</v>
      </c>
      <c r="O1146" s="14"/>
      <c r="R1146" s="18" t="str">
        <f t="shared" si="182"/>
        <v>11 kV Rahima Steel Feeder.</v>
      </c>
      <c r="S1146" s="2672">
        <f t="shared" si="183"/>
        <v>0</v>
      </c>
      <c r="T1146" s="2672">
        <v>0</v>
      </c>
      <c r="U1146" s="33">
        <f t="shared" si="184"/>
        <v>0</v>
      </c>
      <c r="V1146" s="1104" t="e">
        <f t="shared" si="185"/>
        <v>#DIV/0!</v>
      </c>
      <c r="W1146" s="33" t="e">
        <f t="shared" si="186"/>
        <v>#DIV/0!</v>
      </c>
    </row>
    <row r="1147" spans="1:23" ht="15" customHeight="1" x14ac:dyDescent="0.3">
      <c r="A1147" s="519">
        <v>14</v>
      </c>
      <c r="B1147" s="98" t="s">
        <v>2608</v>
      </c>
      <c r="C1147" s="72">
        <v>11</v>
      </c>
      <c r="D1147" s="946" t="s">
        <v>2506</v>
      </c>
      <c r="E1147" s="1145" t="s">
        <v>2609</v>
      </c>
      <c r="F1147" s="3">
        <v>1</v>
      </c>
      <c r="G1147" s="2220">
        <v>2133.5</v>
      </c>
      <c r="H1147" s="2220">
        <v>2175.85</v>
      </c>
      <c r="I1147" s="19">
        <f t="shared" si="187"/>
        <v>42.349999999999909</v>
      </c>
      <c r="J1147" s="507">
        <v>40000</v>
      </c>
      <c r="K1147" s="581"/>
      <c r="L1147" s="21">
        <f t="shared" si="188"/>
        <v>1693999.9999999963</v>
      </c>
      <c r="M1147" s="21">
        <f t="shared" si="189"/>
        <v>1686790.9799631794</v>
      </c>
      <c r="N1147" s="71" t="s">
        <v>94</v>
      </c>
      <c r="O1147" s="14"/>
      <c r="R1147" s="18" t="str">
        <f t="shared" si="182"/>
        <v>11 kV Chand Textile Feeder</v>
      </c>
      <c r="S1147" s="2672">
        <f t="shared" si="183"/>
        <v>1686790.9799631794</v>
      </c>
      <c r="T1147" s="2672">
        <v>1265223.698497219</v>
      </c>
      <c r="U1147" s="33">
        <f t="shared" si="184"/>
        <v>421567.28146596043</v>
      </c>
      <c r="V1147" s="1104">
        <f t="shared" si="185"/>
        <v>33.31958466844091</v>
      </c>
      <c r="W1147" s="33" t="str">
        <f t="shared" si="186"/>
        <v>OK</v>
      </c>
    </row>
    <row r="1148" spans="1:23" s="1076" customFormat="1" ht="15" customHeight="1" x14ac:dyDescent="0.3">
      <c r="A1148" s="1068">
        <v>15</v>
      </c>
      <c r="B1148" s="1049" t="s">
        <v>2610</v>
      </c>
      <c r="C1148" s="1069">
        <v>11</v>
      </c>
      <c r="D1148" s="1070" t="s">
        <v>2602</v>
      </c>
      <c r="E1148" s="1747" t="s">
        <v>2611</v>
      </c>
      <c r="F1148" s="2731">
        <v>1</v>
      </c>
      <c r="G1148" s="2277">
        <v>486.4</v>
      </c>
      <c r="H1148" s="2277">
        <v>489.6</v>
      </c>
      <c r="I1148" s="1071">
        <f t="shared" si="187"/>
        <v>3.2000000000000455</v>
      </c>
      <c r="J1148" s="1072">
        <v>40000</v>
      </c>
      <c r="K1148" s="1073"/>
      <c r="L1148" s="1074">
        <f t="shared" si="188"/>
        <v>128000.00000000182</v>
      </c>
      <c r="M1148" s="21">
        <f t="shared" si="189"/>
        <v>127455.2806583769</v>
      </c>
      <c r="N1148" s="1064" t="s">
        <v>98</v>
      </c>
      <c r="O1148" s="1075"/>
      <c r="R1148" s="2156" t="str">
        <f t="shared" si="182"/>
        <v>11 kV Kamalpur Feeder</v>
      </c>
      <c r="S1148" s="2672">
        <f t="shared" si="183"/>
        <v>127455.2806583769</v>
      </c>
      <c r="T1148" s="2672">
        <v>91577.138650822948</v>
      </c>
      <c r="U1148" s="33">
        <f t="shared" si="184"/>
        <v>35878.14200755395</v>
      </c>
      <c r="V1148" s="1104">
        <f t="shared" si="185"/>
        <v>39.178055283376708</v>
      </c>
      <c r="W1148" s="33" t="str">
        <f t="shared" si="186"/>
        <v>OK</v>
      </c>
    </row>
    <row r="1149" spans="1:23" ht="15" customHeight="1" x14ac:dyDescent="0.3">
      <c r="A1149" s="519">
        <v>17</v>
      </c>
      <c r="B1149" s="98" t="s">
        <v>2612</v>
      </c>
      <c r="C1149" s="72">
        <v>11</v>
      </c>
      <c r="D1149" s="946" t="s">
        <v>2506</v>
      </c>
      <c r="E1149" s="1145" t="s">
        <v>2613</v>
      </c>
      <c r="F1149" s="3">
        <v>1</v>
      </c>
      <c r="G1149" s="2220">
        <v>3122.73</v>
      </c>
      <c r="H1149" s="2220">
        <v>3177.03</v>
      </c>
      <c r="I1149" s="19">
        <f t="shared" si="187"/>
        <v>54.300000000000182</v>
      </c>
      <c r="J1149" s="507">
        <v>40000</v>
      </c>
      <c r="K1149" s="581"/>
      <c r="L1149" s="21">
        <f t="shared" si="188"/>
        <v>2172000.0000000075</v>
      </c>
      <c r="M1149" s="21">
        <f t="shared" si="189"/>
        <v>2162756.7936718101</v>
      </c>
      <c r="N1149" s="71" t="s">
        <v>94</v>
      </c>
      <c r="O1149" s="14"/>
      <c r="R1149" s="18" t="str">
        <f t="shared" si="182"/>
        <v xml:space="preserve">11 kV Alizan Steel Feeder </v>
      </c>
      <c r="S1149" s="2672">
        <f t="shared" si="183"/>
        <v>2162756.7936718101</v>
      </c>
      <c r="T1149" s="2672">
        <v>1853587.4081320099</v>
      </c>
      <c r="U1149" s="33">
        <f t="shared" si="184"/>
        <v>309169.38553980016</v>
      </c>
      <c r="V1149" s="1104">
        <f t="shared" si="185"/>
        <v>16.679514771379022</v>
      </c>
      <c r="W1149" s="33" t="str">
        <f t="shared" si="186"/>
        <v>OK</v>
      </c>
    </row>
    <row r="1150" spans="1:23" ht="15" customHeight="1" x14ac:dyDescent="0.3">
      <c r="A1150" s="519">
        <v>18</v>
      </c>
      <c r="B1150" s="98" t="s">
        <v>2614</v>
      </c>
      <c r="C1150" s="72">
        <v>11</v>
      </c>
      <c r="D1150" s="946" t="s">
        <v>2506</v>
      </c>
      <c r="E1150" s="1145" t="s">
        <v>2609</v>
      </c>
      <c r="F1150" s="3">
        <v>1</v>
      </c>
      <c r="G1150" s="2220">
        <v>1944.14</v>
      </c>
      <c r="H1150" s="2220">
        <v>1979.03</v>
      </c>
      <c r="I1150" s="19">
        <f t="shared" si="187"/>
        <v>34.889999999999873</v>
      </c>
      <c r="J1150" s="507">
        <v>40000</v>
      </c>
      <c r="K1150" s="581"/>
      <c r="L1150" s="21">
        <f t="shared" si="188"/>
        <v>1395599.9999999949</v>
      </c>
      <c r="M1150" s="21">
        <f t="shared" si="189"/>
        <v>1389660.8569283409</v>
      </c>
      <c r="N1150" s="71" t="s">
        <v>94</v>
      </c>
      <c r="O1150" s="14"/>
      <c r="R1150" s="18" t="str">
        <f t="shared" si="182"/>
        <v>11 kV Redwan Steel Feeder</v>
      </c>
      <c r="S1150" s="2672">
        <f t="shared" si="183"/>
        <v>1389660.8569283409</v>
      </c>
      <c r="T1150" s="2672">
        <v>915888.02478928957</v>
      </c>
      <c r="U1150" s="33">
        <f t="shared" si="184"/>
        <v>473772.83213905129</v>
      </c>
      <c r="V1150" s="1104">
        <f t="shared" si="185"/>
        <v>51.728248357439554</v>
      </c>
      <c r="W1150" s="33" t="str">
        <f t="shared" si="186"/>
        <v>FAULT</v>
      </c>
    </row>
    <row r="1151" spans="1:23" ht="41.25" customHeight="1" x14ac:dyDescent="0.3">
      <c r="A1151" s="519">
        <v>19</v>
      </c>
      <c r="B1151" s="2725" t="s">
        <v>2615</v>
      </c>
      <c r="C1151" s="72">
        <v>11</v>
      </c>
      <c r="D1151" s="946" t="s">
        <v>2506</v>
      </c>
      <c r="E1151" s="1145" t="s">
        <v>2616</v>
      </c>
      <c r="F1151" s="3">
        <v>1</v>
      </c>
      <c r="G1151" s="2221">
        <v>1444.14</v>
      </c>
      <c r="H1151" s="2221">
        <v>1487.49</v>
      </c>
      <c r="I1151" s="19">
        <f t="shared" si="187"/>
        <v>43.349999999999909</v>
      </c>
      <c r="J1151" s="507">
        <v>40000</v>
      </c>
      <c r="K1151" s="581"/>
      <c r="L1151" s="21">
        <f t="shared" si="188"/>
        <v>1733999.9999999963</v>
      </c>
      <c r="M1151" s="21">
        <f t="shared" si="189"/>
        <v>1726620.7551689215</v>
      </c>
      <c r="N1151" s="71" t="s">
        <v>94</v>
      </c>
      <c r="O1151" s="2022"/>
      <c r="R1151" s="18" t="str">
        <f t="shared" si="182"/>
        <v>11 kV Kadamtolly Steel Feeder</v>
      </c>
      <c r="S1151" s="2672">
        <f t="shared" si="183"/>
        <v>1726620.7551689215</v>
      </c>
      <c r="T1151" s="2672">
        <v>1517234.7817061213</v>
      </c>
      <c r="U1151" s="33">
        <f t="shared" si="184"/>
        <v>209385.97346280026</v>
      </c>
      <c r="V1151" s="1104">
        <f t="shared" si="185"/>
        <v>13.800499170428127</v>
      </c>
      <c r="W1151" s="33" t="str">
        <f t="shared" si="186"/>
        <v>OK</v>
      </c>
    </row>
    <row r="1152" spans="1:23" ht="15" customHeight="1" x14ac:dyDescent="0.3">
      <c r="A1152" s="519">
        <v>20</v>
      </c>
      <c r="B1152" s="98" t="s">
        <v>1673</v>
      </c>
      <c r="C1152" s="72">
        <v>11</v>
      </c>
      <c r="D1152" s="946"/>
      <c r="E1152" s="1145"/>
      <c r="F1152" s="3">
        <v>1</v>
      </c>
      <c r="G1152" s="2220">
        <v>0</v>
      </c>
      <c r="H1152" s="2220">
        <v>0</v>
      </c>
      <c r="I1152" s="19">
        <f t="shared" si="187"/>
        <v>0</v>
      </c>
      <c r="J1152" s="507">
        <v>40000</v>
      </c>
      <c r="K1152" s="581"/>
      <c r="L1152" s="21">
        <f t="shared" si="188"/>
        <v>0</v>
      </c>
      <c r="M1152" s="21">
        <f t="shared" si="189"/>
        <v>0</v>
      </c>
      <c r="N1152" s="71" t="s">
        <v>94</v>
      </c>
      <c r="O1152" s="14"/>
      <c r="R1152" s="18" t="str">
        <f t="shared" si="182"/>
        <v>11 kV Spare Feeder</v>
      </c>
      <c r="S1152" s="2672">
        <f t="shared" si="183"/>
        <v>0</v>
      </c>
      <c r="T1152" s="2672">
        <v>0</v>
      </c>
      <c r="U1152" s="33">
        <f t="shared" si="184"/>
        <v>0</v>
      </c>
      <c r="V1152" s="1104" t="e">
        <f t="shared" si="185"/>
        <v>#DIV/0!</v>
      </c>
      <c r="W1152" s="33" t="e">
        <f t="shared" si="186"/>
        <v>#DIV/0!</v>
      </c>
    </row>
    <row r="1153" spans="1:23" ht="15" customHeight="1" x14ac:dyDescent="0.3">
      <c r="A1153" s="519">
        <v>21</v>
      </c>
      <c r="B1153" s="98" t="s">
        <v>2617</v>
      </c>
      <c r="C1153" s="72">
        <v>11</v>
      </c>
      <c r="D1153" s="946" t="s">
        <v>2506</v>
      </c>
      <c r="E1153" s="1145" t="s">
        <v>2618</v>
      </c>
      <c r="F1153" s="3">
        <v>1</v>
      </c>
      <c r="G1153" s="2220">
        <v>820.21</v>
      </c>
      <c r="H1153" s="2220">
        <v>839.09</v>
      </c>
      <c r="I1153" s="19">
        <f t="shared" si="187"/>
        <v>18.879999999999995</v>
      </c>
      <c r="J1153" s="507">
        <v>40000</v>
      </c>
      <c r="K1153" s="581"/>
      <c r="L1153" s="21">
        <f t="shared" si="188"/>
        <v>755199.99999999977</v>
      </c>
      <c r="M1153" s="21">
        <f t="shared" si="189"/>
        <v>751986.15588441282</v>
      </c>
      <c r="N1153" s="71" t="s">
        <v>94</v>
      </c>
      <c r="O1153" s="14"/>
      <c r="R1153" s="18" t="str">
        <f t="shared" si="182"/>
        <v>11 kV Orient-Al-Islam  Feeder</v>
      </c>
      <c r="S1153" s="2672">
        <f t="shared" si="183"/>
        <v>751986.15588441282</v>
      </c>
      <c r="T1153" s="2672">
        <v>501987.02951422689</v>
      </c>
      <c r="U1153" s="33">
        <f t="shared" si="184"/>
        <v>249999.12637018593</v>
      </c>
      <c r="V1153" s="1104">
        <f t="shared" si="185"/>
        <v>49.801909545772574</v>
      </c>
      <c r="W1153" s="33" t="str">
        <f t="shared" si="186"/>
        <v>FAULT</v>
      </c>
    </row>
    <row r="1154" spans="1:23" ht="15" customHeight="1" x14ac:dyDescent="0.3">
      <c r="A1154" s="519">
        <v>22</v>
      </c>
      <c r="B1154" s="98" t="s">
        <v>2619</v>
      </c>
      <c r="C1154" s="72">
        <v>11</v>
      </c>
      <c r="D1154" s="946" t="s">
        <v>2506</v>
      </c>
      <c r="E1154" s="1145" t="s">
        <v>2620</v>
      </c>
      <c r="F1154" s="3">
        <v>1</v>
      </c>
      <c r="G1154" s="2220">
        <v>1313.8</v>
      </c>
      <c r="H1154" s="2220">
        <v>1332.96</v>
      </c>
      <c r="I1154" s="19">
        <f t="shared" si="187"/>
        <v>19.160000000000082</v>
      </c>
      <c r="J1154" s="507">
        <v>40000</v>
      </c>
      <c r="K1154" s="581"/>
      <c r="L1154" s="21">
        <f t="shared" si="188"/>
        <v>766400.00000000326</v>
      </c>
      <c r="M1154" s="21">
        <f t="shared" si="189"/>
        <v>763138.49294202426</v>
      </c>
      <c r="N1154" s="71" t="s">
        <v>94</v>
      </c>
      <c r="O1154" s="14"/>
      <c r="R1154" s="18" t="str">
        <f t="shared" si="182"/>
        <v>11 kV Delpara  Feeder</v>
      </c>
      <c r="S1154" s="2672">
        <f t="shared" si="183"/>
        <v>763138.49294202426</v>
      </c>
      <c r="T1154" s="2672">
        <v>788989.59703346656</v>
      </c>
      <c r="U1154" s="33">
        <f t="shared" si="184"/>
        <v>-25851.104091442307</v>
      </c>
      <c r="V1154" s="1104">
        <f t="shared" si="185"/>
        <v>-3.2764822487698506</v>
      </c>
      <c r="W1154" s="33" t="str">
        <f t="shared" si="186"/>
        <v>OK</v>
      </c>
    </row>
    <row r="1155" spans="1:23" ht="15" customHeight="1" x14ac:dyDescent="0.3">
      <c r="A1155" s="519">
        <v>23</v>
      </c>
      <c r="B1155" s="98" t="s">
        <v>2621</v>
      </c>
      <c r="C1155" s="72">
        <v>11</v>
      </c>
      <c r="D1155" s="946" t="s">
        <v>2506</v>
      </c>
      <c r="E1155" s="1145" t="s">
        <v>2622</v>
      </c>
      <c r="F1155" s="3">
        <v>1</v>
      </c>
      <c r="G1155" s="2220">
        <v>2984.83</v>
      </c>
      <c r="H1155" s="2220">
        <v>3058.77</v>
      </c>
      <c r="I1155" s="19">
        <f t="shared" si="187"/>
        <v>73.940000000000055</v>
      </c>
      <c r="J1155" s="507">
        <v>40000</v>
      </c>
      <c r="K1155" s="581"/>
      <c r="L1155" s="21">
        <f t="shared" si="188"/>
        <v>2957600.0000000023</v>
      </c>
      <c r="M1155" s="21">
        <f t="shared" si="189"/>
        <v>2945013.5787125821</v>
      </c>
      <c r="N1155" s="71" t="s">
        <v>94</v>
      </c>
      <c r="O1155" s="14"/>
      <c r="R1155" s="18" t="str">
        <f t="shared" si="182"/>
        <v>11 kV Wasa Feeder</v>
      </c>
      <c r="S1155" s="2672">
        <f t="shared" si="183"/>
        <v>2945013.5787125821</v>
      </c>
      <c r="T1155" s="2672">
        <v>2827927.2997583207</v>
      </c>
      <c r="U1155" s="33">
        <f t="shared" si="184"/>
        <v>117086.27895426145</v>
      </c>
      <c r="V1155" s="1104">
        <f t="shared" si="185"/>
        <v>4.1403567540179633</v>
      </c>
      <c r="W1155" s="33" t="str">
        <f t="shared" si="186"/>
        <v>OK</v>
      </c>
    </row>
    <row r="1156" spans="1:23" ht="15" customHeight="1" x14ac:dyDescent="0.3">
      <c r="A1156" s="519">
        <v>24</v>
      </c>
      <c r="B1156" s="98" t="s">
        <v>1673</v>
      </c>
      <c r="C1156" s="72">
        <v>11</v>
      </c>
      <c r="D1156" s="946"/>
      <c r="E1156" s="1145"/>
      <c r="F1156" s="3">
        <v>1</v>
      </c>
      <c r="G1156" s="2220">
        <v>0</v>
      </c>
      <c r="H1156" s="2220">
        <v>0</v>
      </c>
      <c r="I1156" s="19">
        <f t="shared" si="187"/>
        <v>0</v>
      </c>
      <c r="J1156" s="507">
        <v>40000</v>
      </c>
      <c r="K1156" s="581"/>
      <c r="L1156" s="21">
        <f t="shared" si="188"/>
        <v>0</v>
      </c>
      <c r="M1156" s="21">
        <f t="shared" si="189"/>
        <v>0</v>
      </c>
      <c r="N1156" s="71" t="s">
        <v>94</v>
      </c>
      <c r="O1156" s="14"/>
      <c r="R1156" s="18" t="str">
        <f t="shared" si="182"/>
        <v>11 kV Spare Feeder</v>
      </c>
      <c r="S1156" s="2672">
        <f t="shared" si="183"/>
        <v>0</v>
      </c>
      <c r="T1156" s="2672">
        <v>0</v>
      </c>
      <c r="U1156" s="33">
        <f t="shared" si="184"/>
        <v>0</v>
      </c>
      <c r="V1156" s="1104" t="e">
        <f t="shared" si="185"/>
        <v>#DIV/0!</v>
      </c>
      <c r="W1156" s="33" t="e">
        <f t="shared" si="186"/>
        <v>#DIV/0!</v>
      </c>
    </row>
    <row r="1157" spans="1:23" ht="15" customHeight="1" x14ac:dyDescent="0.3">
      <c r="A1157" s="519">
        <v>25</v>
      </c>
      <c r="B1157" s="98" t="s">
        <v>2623</v>
      </c>
      <c r="C1157" s="72">
        <v>11</v>
      </c>
      <c r="D1157" s="946" t="s">
        <v>2506</v>
      </c>
      <c r="E1157" s="1145" t="s">
        <v>2624</v>
      </c>
      <c r="F1157" s="3">
        <v>1</v>
      </c>
      <c r="G1157" s="2220">
        <v>1102.6300000000001</v>
      </c>
      <c r="H1157" s="2220">
        <v>1108.33</v>
      </c>
      <c r="I1157" s="19">
        <f t="shared" si="187"/>
        <v>5.6999999999998181</v>
      </c>
      <c r="J1157" s="507">
        <v>40000</v>
      </c>
      <c r="K1157" s="581"/>
      <c r="L1157" s="21">
        <f t="shared" si="188"/>
        <v>227999.99999999272</v>
      </c>
      <c r="M1157" s="21">
        <f t="shared" si="189"/>
        <v>227029.71867272339</v>
      </c>
      <c r="N1157" s="71" t="s">
        <v>94</v>
      </c>
      <c r="O1157" s="14"/>
      <c r="R1157" s="18" t="str">
        <f t="shared" si="182"/>
        <v>11 kV Al Noor-Femous Steel Feeder</v>
      </c>
      <c r="S1157" s="2672">
        <f t="shared" si="183"/>
        <v>227029.71867272339</v>
      </c>
      <c r="T1157" s="2672">
        <v>174848.82729006218</v>
      </c>
      <c r="U1157" s="33">
        <f t="shared" si="184"/>
        <v>52180.891382661212</v>
      </c>
      <c r="V1157" s="1104">
        <f t="shared" si="185"/>
        <v>29.843432290281651</v>
      </c>
      <c r="W1157" s="33" t="str">
        <f t="shared" si="186"/>
        <v>OK</v>
      </c>
    </row>
    <row r="1158" spans="1:23" ht="15" customHeight="1" x14ac:dyDescent="0.3">
      <c r="A1158" s="519">
        <v>26</v>
      </c>
      <c r="B1158" s="98" t="s">
        <v>2625</v>
      </c>
      <c r="C1158" s="72">
        <v>11</v>
      </c>
      <c r="D1158" s="946" t="s">
        <v>2506</v>
      </c>
      <c r="E1158" s="1145" t="s">
        <v>2626</v>
      </c>
      <c r="F1158" s="3">
        <v>1</v>
      </c>
      <c r="G1158" s="2220">
        <v>1946.25</v>
      </c>
      <c r="H1158" s="2220">
        <v>1984.95</v>
      </c>
      <c r="I1158" s="19">
        <f t="shared" si="187"/>
        <v>38.700000000000045</v>
      </c>
      <c r="J1158" s="507">
        <v>40000</v>
      </c>
      <c r="K1158" s="581"/>
      <c r="L1158" s="21">
        <f t="shared" si="188"/>
        <v>1548000.0000000019</v>
      </c>
      <c r="M1158" s="21">
        <f t="shared" si="189"/>
        <v>1541412.3004622257</v>
      </c>
      <c r="N1158" s="71" t="s">
        <v>94</v>
      </c>
      <c r="O1158" s="14"/>
      <c r="R1158" s="18" t="str">
        <f t="shared" si="182"/>
        <v>11 kV Shyampur Bazar Feeder</v>
      </c>
      <c r="S1158" s="2672">
        <f t="shared" si="183"/>
        <v>1541412.3004622257</v>
      </c>
      <c r="T1158" s="2672">
        <v>1200352.7041935946</v>
      </c>
      <c r="U1158" s="33">
        <f t="shared" si="184"/>
        <v>341059.59626863105</v>
      </c>
      <c r="V1158" s="1104">
        <f t="shared" si="185"/>
        <v>28.413281786019489</v>
      </c>
      <c r="W1158" s="33" t="str">
        <f t="shared" si="186"/>
        <v>OK</v>
      </c>
    </row>
    <row r="1159" spans="1:23" ht="15" customHeight="1" x14ac:dyDescent="0.3">
      <c r="A1159" s="519">
        <v>28</v>
      </c>
      <c r="B1159" s="98" t="s">
        <v>1673</v>
      </c>
      <c r="C1159" s="72">
        <v>11</v>
      </c>
      <c r="D1159" s="946" t="s">
        <v>2506</v>
      </c>
      <c r="E1159" s="1145"/>
      <c r="F1159" s="3">
        <v>1</v>
      </c>
      <c r="G1159" s="2220">
        <v>0</v>
      </c>
      <c r="H1159" s="2220">
        <v>0</v>
      </c>
      <c r="I1159" s="19">
        <f t="shared" si="187"/>
        <v>0</v>
      </c>
      <c r="J1159" s="507">
        <v>40000</v>
      </c>
      <c r="K1159" s="581"/>
      <c r="L1159" s="21">
        <f t="shared" si="188"/>
        <v>0</v>
      </c>
      <c r="M1159" s="21">
        <f t="shared" si="189"/>
        <v>0</v>
      </c>
      <c r="N1159" s="71" t="s">
        <v>94</v>
      </c>
      <c r="O1159" s="14"/>
      <c r="R1159" s="18" t="str">
        <f t="shared" si="182"/>
        <v>11 kV Spare Feeder</v>
      </c>
      <c r="S1159" s="2672">
        <f t="shared" si="183"/>
        <v>0</v>
      </c>
      <c r="T1159" s="2672">
        <v>0</v>
      </c>
      <c r="U1159" s="33">
        <f t="shared" si="184"/>
        <v>0</v>
      </c>
      <c r="V1159" s="1104" t="e">
        <f t="shared" si="185"/>
        <v>#DIV/0!</v>
      </c>
      <c r="W1159" s="33" t="e">
        <f t="shared" si="186"/>
        <v>#DIV/0!</v>
      </c>
    </row>
    <row r="1160" spans="1:23" ht="15" customHeight="1" x14ac:dyDescent="0.3">
      <c r="A1160" s="519">
        <v>29</v>
      </c>
      <c r="B1160" s="98" t="s">
        <v>2627</v>
      </c>
      <c r="C1160" s="72">
        <v>11</v>
      </c>
      <c r="D1160" s="946" t="s">
        <v>2506</v>
      </c>
      <c r="E1160" s="1145" t="s">
        <v>2628</v>
      </c>
      <c r="F1160" s="3">
        <v>1</v>
      </c>
      <c r="G1160" s="2220">
        <v>1349.95</v>
      </c>
      <c r="H1160" s="2220">
        <v>1370.24</v>
      </c>
      <c r="I1160" s="19">
        <f t="shared" si="187"/>
        <v>20.289999999999964</v>
      </c>
      <c r="J1160" s="507">
        <v>40000</v>
      </c>
      <c r="K1160" s="581"/>
      <c r="L1160" s="21">
        <f t="shared" si="188"/>
        <v>811599.9999999986</v>
      </c>
      <c r="M1160" s="21">
        <f t="shared" si="189"/>
        <v>808146.13892450812</v>
      </c>
      <c r="N1160" s="71" t="s">
        <v>94</v>
      </c>
      <c r="O1160" s="14"/>
      <c r="R1160" s="18" t="str">
        <f t="shared" si="182"/>
        <v xml:space="preserve">11 kV Binimoy Feeder </v>
      </c>
      <c r="S1160" s="2672">
        <f t="shared" si="183"/>
        <v>808146.13892450812</v>
      </c>
      <c r="T1160" s="2672">
        <v>598969.74918954517</v>
      </c>
      <c r="U1160" s="33">
        <f t="shared" si="184"/>
        <v>209176.38973496296</v>
      </c>
      <c r="V1160" s="1104">
        <f t="shared" si="185"/>
        <v>34.922696850382785</v>
      </c>
      <c r="W1160" s="33" t="str">
        <f t="shared" si="186"/>
        <v>OK</v>
      </c>
    </row>
    <row r="1161" spans="1:23" ht="15" customHeight="1" x14ac:dyDescent="0.3">
      <c r="A1161" s="519">
        <v>30</v>
      </c>
      <c r="B1161" s="99" t="s">
        <v>2629</v>
      </c>
      <c r="C1161" s="72">
        <v>11</v>
      </c>
      <c r="D1161" s="946" t="s">
        <v>2506</v>
      </c>
      <c r="E1161" s="1145" t="s">
        <v>2630</v>
      </c>
      <c r="F1161" s="3">
        <v>1</v>
      </c>
      <c r="G1161" s="2220">
        <v>1323.77</v>
      </c>
      <c r="H1161" s="2220">
        <v>1347.53</v>
      </c>
      <c r="I1161" s="19">
        <f t="shared" si="187"/>
        <v>23.759999999999991</v>
      </c>
      <c r="J1161" s="507">
        <v>40000</v>
      </c>
      <c r="K1161" s="581"/>
      <c r="L1161" s="21">
        <f t="shared" si="188"/>
        <v>950399.99999999965</v>
      </c>
      <c r="M1161" s="21">
        <f t="shared" si="189"/>
        <v>946355.4588884348</v>
      </c>
      <c r="N1161" s="71" t="s">
        <v>94</v>
      </c>
      <c r="O1161" s="14"/>
      <c r="R1161" s="18" t="str">
        <f t="shared" si="182"/>
        <v xml:space="preserve">11 kV Akbar-Nabi Steel </v>
      </c>
      <c r="S1161" s="2672">
        <f t="shared" si="183"/>
        <v>946355.4588884348</v>
      </c>
      <c r="T1161" s="2672">
        <v>931203.83769201953</v>
      </c>
      <c r="U1161" s="33">
        <f t="shared" si="184"/>
        <v>15151.621196415275</v>
      </c>
      <c r="V1161" s="1104">
        <f t="shared" si="185"/>
        <v>1.6271003815843836</v>
      </c>
      <c r="W1161" s="33" t="str">
        <f t="shared" si="186"/>
        <v>OK</v>
      </c>
    </row>
    <row r="1162" spans="1:23" ht="15" customHeight="1" x14ac:dyDescent="0.3">
      <c r="A1162" s="519">
        <v>31</v>
      </c>
      <c r="B1162" s="98" t="s">
        <v>1673</v>
      </c>
      <c r="C1162" s="72">
        <v>11</v>
      </c>
      <c r="D1162" s="946"/>
      <c r="E1162" s="1145"/>
      <c r="F1162" s="3">
        <v>1</v>
      </c>
      <c r="G1162" s="2220">
        <v>0</v>
      </c>
      <c r="H1162" s="2220">
        <v>0</v>
      </c>
      <c r="I1162" s="19">
        <f t="shared" si="187"/>
        <v>0</v>
      </c>
      <c r="J1162" s="507">
        <v>40000</v>
      </c>
      <c r="K1162" s="581"/>
      <c r="L1162" s="21">
        <f t="shared" si="188"/>
        <v>0</v>
      </c>
      <c r="M1162" s="21">
        <f t="shared" si="189"/>
        <v>0</v>
      </c>
      <c r="N1162" s="71" t="s">
        <v>94</v>
      </c>
      <c r="O1162" s="14"/>
      <c r="R1162" s="18" t="str">
        <f t="shared" si="182"/>
        <v>11 kV Spare Feeder</v>
      </c>
      <c r="S1162" s="2672">
        <f t="shared" si="183"/>
        <v>0</v>
      </c>
      <c r="T1162" s="2672">
        <v>0</v>
      </c>
      <c r="U1162" s="33">
        <f t="shared" si="184"/>
        <v>0</v>
      </c>
      <c r="V1162" s="1104" t="e">
        <f t="shared" si="185"/>
        <v>#DIV/0!</v>
      </c>
      <c r="W1162" s="33" t="e">
        <f t="shared" si="186"/>
        <v>#DIV/0!</v>
      </c>
    </row>
    <row r="1163" spans="1:23" ht="15" customHeight="1" x14ac:dyDescent="0.3">
      <c r="A1163" s="519">
        <v>32</v>
      </c>
      <c r="B1163" s="98" t="s">
        <v>1673</v>
      </c>
      <c r="C1163" s="72">
        <v>11</v>
      </c>
      <c r="D1163" s="946"/>
      <c r="E1163" s="1145"/>
      <c r="F1163" s="3">
        <v>1</v>
      </c>
      <c r="G1163" s="2220">
        <v>0</v>
      </c>
      <c r="H1163" s="2220">
        <v>0</v>
      </c>
      <c r="I1163" s="19">
        <f t="shared" si="187"/>
        <v>0</v>
      </c>
      <c r="J1163" s="507">
        <v>40000</v>
      </c>
      <c r="K1163" s="581"/>
      <c r="L1163" s="21">
        <f t="shared" si="188"/>
        <v>0</v>
      </c>
      <c r="M1163" s="21">
        <f t="shared" si="189"/>
        <v>0</v>
      </c>
      <c r="N1163" s="71" t="s">
        <v>94</v>
      </c>
      <c r="O1163" s="14"/>
      <c r="R1163" s="18" t="str">
        <f t="shared" si="182"/>
        <v>11 kV Spare Feeder</v>
      </c>
      <c r="S1163" s="2672">
        <f t="shared" si="183"/>
        <v>0</v>
      </c>
      <c r="T1163" s="2672">
        <v>0</v>
      </c>
      <c r="U1163" s="33">
        <f t="shared" si="184"/>
        <v>0</v>
      </c>
      <c r="V1163" s="1104" t="e">
        <f t="shared" si="185"/>
        <v>#DIV/0!</v>
      </c>
      <c r="W1163" s="33" t="e">
        <f t="shared" si="186"/>
        <v>#DIV/0!</v>
      </c>
    </row>
    <row r="1164" spans="1:23" ht="15" customHeight="1" x14ac:dyDescent="0.3">
      <c r="A1164" s="519">
        <v>33</v>
      </c>
      <c r="B1164" s="98" t="s">
        <v>1673</v>
      </c>
      <c r="C1164" s="72">
        <v>11</v>
      </c>
      <c r="D1164" s="946"/>
      <c r="E1164" s="1145"/>
      <c r="F1164" s="3">
        <v>1</v>
      </c>
      <c r="G1164" s="2220">
        <v>0</v>
      </c>
      <c r="H1164" s="2220">
        <v>0</v>
      </c>
      <c r="I1164" s="19">
        <f t="shared" si="187"/>
        <v>0</v>
      </c>
      <c r="J1164" s="507">
        <v>40000</v>
      </c>
      <c r="K1164" s="581"/>
      <c r="L1164" s="21">
        <f t="shared" si="188"/>
        <v>0</v>
      </c>
      <c r="M1164" s="21">
        <f t="shared" si="189"/>
        <v>0</v>
      </c>
      <c r="N1164" s="71" t="s">
        <v>94</v>
      </c>
      <c r="O1164" s="14"/>
      <c r="R1164" s="18" t="str">
        <f t="shared" si="182"/>
        <v>11 kV Spare Feeder</v>
      </c>
      <c r="S1164" s="2672">
        <f t="shared" si="183"/>
        <v>0</v>
      </c>
      <c r="T1164" s="2672">
        <v>0</v>
      </c>
      <c r="U1164" s="33">
        <f t="shared" si="184"/>
        <v>0</v>
      </c>
      <c r="V1164" s="1104" t="e">
        <f t="shared" si="185"/>
        <v>#DIV/0!</v>
      </c>
      <c r="W1164" s="33" t="e">
        <f t="shared" si="186"/>
        <v>#DIV/0!</v>
      </c>
    </row>
    <row r="1165" spans="1:23" ht="15" customHeight="1" x14ac:dyDescent="0.3">
      <c r="A1165" s="519">
        <v>34</v>
      </c>
      <c r="B1165" s="98" t="s">
        <v>2631</v>
      </c>
      <c r="C1165" s="72">
        <v>11</v>
      </c>
      <c r="D1165" s="946" t="s">
        <v>2506</v>
      </c>
      <c r="E1165" s="1145" t="s">
        <v>2596</v>
      </c>
      <c r="F1165" s="3">
        <v>1</v>
      </c>
      <c r="G1165" s="2220">
        <v>2236.38</v>
      </c>
      <c r="H1165" s="2220">
        <v>2276.0300000000002</v>
      </c>
      <c r="I1165" s="19">
        <f t="shared" si="187"/>
        <v>39.650000000000091</v>
      </c>
      <c r="J1165" s="507">
        <v>40000</v>
      </c>
      <c r="K1165" s="581"/>
      <c r="L1165" s="647">
        <f t="shared" si="188"/>
        <v>1586000.0000000037</v>
      </c>
      <c r="M1165" s="21">
        <f t="shared" si="189"/>
        <v>1579250.5869076825</v>
      </c>
      <c r="N1165" s="71" t="s">
        <v>94</v>
      </c>
      <c r="O1165" s="14"/>
      <c r="R1165" s="18" t="str">
        <f t="shared" si="182"/>
        <v>11 kV Rasulpur Feeder</v>
      </c>
      <c r="S1165" s="2672">
        <f t="shared" si="183"/>
        <v>1579250.5869076825</v>
      </c>
      <c r="T1165" s="2672">
        <v>1494594.8891563651</v>
      </c>
      <c r="U1165" s="33">
        <f t="shared" si="184"/>
        <v>84655.697751317406</v>
      </c>
      <c r="V1165" s="1104">
        <f t="shared" si="185"/>
        <v>5.66412332636183</v>
      </c>
      <c r="W1165" s="33" t="str">
        <f t="shared" si="186"/>
        <v>OK</v>
      </c>
    </row>
    <row r="1166" spans="1:23" ht="15" customHeight="1" x14ac:dyDescent="0.3">
      <c r="A1166" s="521">
        <v>35</v>
      </c>
      <c r="B1166" s="98" t="s">
        <v>2632</v>
      </c>
      <c r="C1166" s="72">
        <v>11</v>
      </c>
      <c r="D1166" s="946" t="s">
        <v>2506</v>
      </c>
      <c r="E1166" s="1145" t="s">
        <v>2633</v>
      </c>
      <c r="F1166" s="3">
        <v>1</v>
      </c>
      <c r="G1166" s="2220">
        <v>172.64</v>
      </c>
      <c r="H1166" s="2220">
        <v>174.71</v>
      </c>
      <c r="I1166" s="19">
        <f t="shared" si="187"/>
        <v>2.0700000000000216</v>
      </c>
      <c r="J1166" s="507">
        <v>40000</v>
      </c>
      <c r="K1166" s="582"/>
      <c r="L1166" s="21">
        <f t="shared" si="188"/>
        <v>82800.000000000859</v>
      </c>
      <c r="M1166" s="21">
        <f t="shared" si="189"/>
        <v>82447.634675887253</v>
      </c>
      <c r="N1166" s="71" t="s">
        <v>94</v>
      </c>
      <c r="O1166" s="13"/>
      <c r="R1166" s="18" t="str">
        <f t="shared" si="182"/>
        <v xml:space="preserve"> 11 Kv  Pioneer Steel Feeder</v>
      </c>
      <c r="S1166" s="2672">
        <f t="shared" si="183"/>
        <v>82447.634675887253</v>
      </c>
      <c r="T1166" s="2672">
        <v>75834.992720860886</v>
      </c>
      <c r="U1166" s="33">
        <f t="shared" si="184"/>
        <v>6612.6419550263672</v>
      </c>
      <c r="V1166" s="1104">
        <f t="shared" si="185"/>
        <v>8.7197766067792415</v>
      </c>
      <c r="W1166" s="33" t="str">
        <f t="shared" si="186"/>
        <v>OK</v>
      </c>
    </row>
    <row r="1167" spans="1:23" ht="15" customHeight="1" x14ac:dyDescent="0.3">
      <c r="A1167" s="521">
        <v>37</v>
      </c>
      <c r="B1167" s="98" t="s">
        <v>1673</v>
      </c>
      <c r="C1167" s="72">
        <v>11</v>
      </c>
      <c r="D1167" s="946"/>
      <c r="E1167" s="1145"/>
      <c r="F1167" s="3">
        <v>1</v>
      </c>
      <c r="G1167" s="2220">
        <v>0</v>
      </c>
      <c r="H1167" s="2220">
        <v>0</v>
      </c>
      <c r="I1167" s="19">
        <f t="shared" si="187"/>
        <v>0</v>
      </c>
      <c r="J1167" s="507">
        <v>40000</v>
      </c>
      <c r="K1167" s="582"/>
      <c r="L1167" s="21">
        <f t="shared" si="188"/>
        <v>0</v>
      </c>
      <c r="M1167" s="21">
        <f t="shared" si="189"/>
        <v>0</v>
      </c>
      <c r="N1167" s="71" t="s">
        <v>94</v>
      </c>
      <c r="O1167" s="13"/>
      <c r="R1167" s="18" t="str">
        <f t="shared" si="182"/>
        <v>11 kV Spare Feeder</v>
      </c>
      <c r="S1167" s="2672">
        <f t="shared" si="183"/>
        <v>0</v>
      </c>
      <c r="T1167" s="2672">
        <v>0</v>
      </c>
      <c r="U1167" s="33">
        <f t="shared" si="184"/>
        <v>0</v>
      </c>
      <c r="V1167" s="1104" t="e">
        <f t="shared" si="185"/>
        <v>#DIV/0!</v>
      </c>
      <c r="W1167" s="33" t="e">
        <f t="shared" si="186"/>
        <v>#DIV/0!</v>
      </c>
    </row>
    <row r="1168" spans="1:23" ht="15" customHeight="1" x14ac:dyDescent="0.3">
      <c r="A1168" s="521">
        <v>38</v>
      </c>
      <c r="B1168" s="98" t="s">
        <v>2634</v>
      </c>
      <c r="C1168" s="72">
        <v>11</v>
      </c>
      <c r="D1168" s="946" t="s">
        <v>2506</v>
      </c>
      <c r="E1168" s="1145" t="s">
        <v>2635</v>
      </c>
      <c r="F1168" s="3">
        <v>1</v>
      </c>
      <c r="G1168" s="2220">
        <v>1189.74</v>
      </c>
      <c r="H1168" s="2220">
        <v>1212.54</v>
      </c>
      <c r="I1168" s="19">
        <f t="shared" si="187"/>
        <v>22.799999999999955</v>
      </c>
      <c r="J1168" s="507">
        <v>40000</v>
      </c>
      <c r="K1168" s="582"/>
      <c r="L1168" s="21">
        <f t="shared" si="188"/>
        <v>911999.99999999814</v>
      </c>
      <c r="M1168" s="21">
        <f t="shared" si="189"/>
        <v>908118.87469092081</v>
      </c>
      <c r="N1168" s="71" t="s">
        <v>94</v>
      </c>
      <c r="O1168" s="13"/>
      <c r="R1168" s="18" t="str">
        <f t="shared" si="182"/>
        <v>11 kV Sun Steel Feeder</v>
      </c>
      <c r="S1168" s="2672">
        <f t="shared" si="183"/>
        <v>908118.87469092081</v>
      </c>
      <c r="T1168" s="2672">
        <v>695610.59804114525</v>
      </c>
      <c r="U1168" s="33">
        <f t="shared" si="184"/>
        <v>212508.27664977557</v>
      </c>
      <c r="V1168" s="1104">
        <f t="shared" si="185"/>
        <v>30.549890592265783</v>
      </c>
      <c r="W1168" s="33" t="str">
        <f t="shared" si="186"/>
        <v>OK</v>
      </c>
    </row>
    <row r="1169" spans="1:23" ht="15" customHeight="1" x14ac:dyDescent="0.3">
      <c r="A1169" s="521">
        <v>39</v>
      </c>
      <c r="B1169" s="98" t="s">
        <v>2636</v>
      </c>
      <c r="C1169" s="72">
        <v>11</v>
      </c>
      <c r="D1169" s="946" t="s">
        <v>2506</v>
      </c>
      <c r="E1169" s="1145" t="s">
        <v>2628</v>
      </c>
      <c r="F1169" s="3">
        <v>1</v>
      </c>
      <c r="G1169" s="2220">
        <v>3687.08</v>
      </c>
      <c r="H1169" s="2220">
        <v>3727.77</v>
      </c>
      <c r="I1169" s="19">
        <f t="shared" si="187"/>
        <v>40.690000000000055</v>
      </c>
      <c r="J1169" s="507">
        <v>40000</v>
      </c>
      <c r="K1169" s="581"/>
      <c r="L1169" s="21">
        <f t="shared" si="188"/>
        <v>1627600.0000000021</v>
      </c>
      <c r="M1169" s="21">
        <f t="shared" si="189"/>
        <v>1620673.5531216529</v>
      </c>
      <c r="N1169" s="71" t="s">
        <v>94</v>
      </c>
      <c r="O1169" s="14"/>
      <c r="R1169" s="18" t="str">
        <f t="shared" si="182"/>
        <v>11 kV Taher Steel Feeder</v>
      </c>
      <c r="S1169" s="2672">
        <f t="shared" si="183"/>
        <v>1620673.5531216529</v>
      </c>
      <c r="T1169" s="2672">
        <v>2160897.1025803164</v>
      </c>
      <c r="U1169" s="33">
        <f t="shared" si="184"/>
        <v>-540223.54945866344</v>
      </c>
      <c r="V1169" s="1104">
        <f t="shared" si="185"/>
        <v>-24.999966394215868</v>
      </c>
      <c r="W1169" s="33" t="str">
        <f t="shared" si="186"/>
        <v>OK</v>
      </c>
    </row>
    <row r="1170" spans="1:23" ht="15" customHeight="1" x14ac:dyDescent="0.3">
      <c r="A1170" s="521">
        <v>40</v>
      </c>
      <c r="B1170" s="98" t="s">
        <v>2637</v>
      </c>
      <c r="C1170" s="72">
        <v>11</v>
      </c>
      <c r="D1170" s="946" t="s">
        <v>2506</v>
      </c>
      <c r="E1170" s="1145" t="s">
        <v>2628</v>
      </c>
      <c r="F1170" s="3">
        <v>1</v>
      </c>
      <c r="G1170" s="2220">
        <v>1095.43</v>
      </c>
      <c r="H1170" s="2220">
        <v>1108.79</v>
      </c>
      <c r="I1170" s="19">
        <f t="shared" si="187"/>
        <v>13.3599999999999</v>
      </c>
      <c r="J1170" s="507">
        <v>40000</v>
      </c>
      <c r="K1170" s="582"/>
      <c r="L1170" s="21">
        <f t="shared" si="188"/>
        <v>534399.99999999604</v>
      </c>
      <c r="M1170" s="21">
        <f t="shared" si="189"/>
        <v>532125.79674871208</v>
      </c>
      <c r="N1170" s="71" t="s">
        <v>94</v>
      </c>
      <c r="O1170" s="9"/>
      <c r="R1170" s="18" t="str">
        <f t="shared" si="182"/>
        <v>11 kV Igloo Feeder</v>
      </c>
      <c r="S1170" s="2672">
        <f t="shared" si="183"/>
        <v>532125.79674871208</v>
      </c>
      <c r="T1170" s="2672">
        <v>778413.32035042276</v>
      </c>
      <c r="U1170" s="33">
        <f t="shared" si="184"/>
        <v>-246287.52360171068</v>
      </c>
      <c r="V1170" s="1104">
        <f t="shared" si="185"/>
        <v>-31.639685134221239</v>
      </c>
      <c r="W1170" s="33" t="str">
        <f t="shared" si="186"/>
        <v>OK</v>
      </c>
    </row>
    <row r="1171" spans="1:23" ht="15" customHeight="1" x14ac:dyDescent="0.3">
      <c r="A1171" s="521">
        <v>41</v>
      </c>
      <c r="B1171" s="99" t="s">
        <v>2638</v>
      </c>
      <c r="C1171" s="72">
        <v>0.41499999999999998</v>
      </c>
      <c r="D1171" s="946" t="s">
        <v>391</v>
      </c>
      <c r="E1171" s="1145" t="s">
        <v>2586</v>
      </c>
      <c r="F1171" s="3">
        <v>1</v>
      </c>
      <c r="G1171" s="2220">
        <v>504582.2</v>
      </c>
      <c r="H1171" s="2220">
        <v>504582.2</v>
      </c>
      <c r="I1171" s="19">
        <f>SUM(H1171-G1171)</f>
        <v>0</v>
      </c>
      <c r="J1171" s="507">
        <v>1</v>
      </c>
      <c r="K1171" s="581"/>
      <c r="L1171" s="21"/>
      <c r="M1171" s="21">
        <f t="shared" si="189"/>
        <v>0</v>
      </c>
      <c r="N1171" s="71" t="s">
        <v>94</v>
      </c>
      <c r="O1171" s="12"/>
      <c r="R1171" s="18" t="str">
        <f t="shared" si="182"/>
        <v>11/0.4 kV Aux Transformer, T-1</v>
      </c>
      <c r="S1171" s="2672">
        <f t="shared" si="183"/>
        <v>0</v>
      </c>
      <c r="T1171" s="2672">
        <v>0</v>
      </c>
      <c r="U1171" s="33">
        <f t="shared" si="184"/>
        <v>0</v>
      </c>
      <c r="V1171" s="1104" t="e">
        <f t="shared" si="185"/>
        <v>#DIV/0!</v>
      </c>
      <c r="W1171" s="33" t="e">
        <f t="shared" si="186"/>
        <v>#DIV/0!</v>
      </c>
    </row>
    <row r="1172" spans="1:23" ht="15" customHeight="1" x14ac:dyDescent="0.3">
      <c r="A1172" s="521">
        <v>42</v>
      </c>
      <c r="B1172" s="98" t="s">
        <v>2639</v>
      </c>
      <c r="C1172" s="72">
        <v>0.41499999999999998</v>
      </c>
      <c r="D1172" s="946" t="s">
        <v>391</v>
      </c>
      <c r="E1172" s="1145" t="s">
        <v>2640</v>
      </c>
      <c r="F1172" s="3">
        <v>1</v>
      </c>
      <c r="G1172" s="2220">
        <v>63890</v>
      </c>
      <c r="H1172" s="2220">
        <v>64345</v>
      </c>
      <c r="I1172" s="19">
        <f>SUM(H1172-G1172)</f>
        <v>455</v>
      </c>
      <c r="J1172" s="507">
        <v>1</v>
      </c>
      <c r="K1172" s="583"/>
      <c r="L1172" s="21"/>
      <c r="M1172" s="21">
        <f t="shared" si="189"/>
        <v>0</v>
      </c>
      <c r="N1172" s="71" t="s">
        <v>94</v>
      </c>
      <c r="O1172" s="29"/>
      <c r="R1172" s="18" t="str">
        <f t="shared" si="182"/>
        <v>33/0.4 kV Aux TR, GT-4 (At 11 kV)</v>
      </c>
      <c r="S1172" s="2672">
        <f t="shared" si="183"/>
        <v>0</v>
      </c>
      <c r="T1172" s="2672">
        <v>0</v>
      </c>
      <c r="U1172" s="33">
        <f t="shared" si="184"/>
        <v>0</v>
      </c>
      <c r="V1172" s="1104" t="e">
        <f t="shared" si="185"/>
        <v>#DIV/0!</v>
      </c>
      <c r="W1172" s="33" t="e">
        <f t="shared" si="186"/>
        <v>#DIV/0!</v>
      </c>
    </row>
    <row r="1173" spans="1:23" ht="15" customHeight="1" x14ac:dyDescent="0.3">
      <c r="A1173" s="521">
        <v>25</v>
      </c>
      <c r="B1173" s="99" t="s">
        <v>2584</v>
      </c>
      <c r="C1173" s="72">
        <v>0.41499999999999998</v>
      </c>
      <c r="D1173" s="946"/>
      <c r="E1173" s="1145"/>
      <c r="F1173" s="3">
        <v>1</v>
      </c>
      <c r="G1173" s="2220">
        <v>594876</v>
      </c>
      <c r="H1173" s="2220">
        <v>603513</v>
      </c>
      <c r="I1173" s="19">
        <f>H1173-G1173</f>
        <v>8637</v>
      </c>
      <c r="J1173" s="507">
        <v>1</v>
      </c>
      <c r="K1173" s="583"/>
      <c r="L1173" s="21"/>
      <c r="M1173" s="21">
        <f t="shared" si="189"/>
        <v>0</v>
      </c>
      <c r="N1173" s="71" t="s">
        <v>94</v>
      </c>
      <c r="O1173" s="12"/>
      <c r="R1173" s="18" t="str">
        <f t="shared" si="182"/>
        <v>33/0.4 kV Aux TR, GT-3 (At-33 kV)</v>
      </c>
      <c r="S1173" s="2672">
        <f t="shared" si="183"/>
        <v>0</v>
      </c>
      <c r="T1173" s="2672">
        <v>0</v>
      </c>
      <c r="U1173" s="33">
        <f t="shared" si="184"/>
        <v>0</v>
      </c>
      <c r="V1173" s="1104" t="e">
        <f t="shared" si="185"/>
        <v>#DIV/0!</v>
      </c>
      <c r="W1173" s="33" t="e">
        <f t="shared" si="186"/>
        <v>#DIV/0!</v>
      </c>
    </row>
    <row r="1174" spans="1:23" ht="15" customHeight="1" x14ac:dyDescent="0.3">
      <c r="A1174" s="521">
        <v>26</v>
      </c>
      <c r="B1174" s="98" t="s">
        <v>2585</v>
      </c>
      <c r="C1174" s="72">
        <v>0.41499999999999998</v>
      </c>
      <c r="D1174" s="947"/>
      <c r="E1174" s="1145" t="s">
        <v>2586</v>
      </c>
      <c r="F1174" s="3">
        <v>1</v>
      </c>
      <c r="G1174" s="2220">
        <v>0</v>
      </c>
      <c r="H1174" s="2220">
        <v>0</v>
      </c>
      <c r="I1174" s="19">
        <f>H1174-G1174</f>
        <v>0</v>
      </c>
      <c r="J1174" s="507">
        <v>1</v>
      </c>
      <c r="K1174" s="583">
        <f>F1174*I1174*J1174</f>
        <v>0</v>
      </c>
      <c r="L1174" s="21"/>
      <c r="M1174" s="21">
        <f t="shared" si="189"/>
        <v>0</v>
      </c>
      <c r="N1174" s="71" t="s">
        <v>94</v>
      </c>
      <c r="O1174" s="12"/>
      <c r="R1174" s="18" t="str">
        <f t="shared" si="182"/>
        <v>11/0.4 kV Aux Transformer, T-2</v>
      </c>
      <c r="S1174" s="2672">
        <f t="shared" si="183"/>
        <v>0</v>
      </c>
      <c r="T1174" s="2672">
        <v>0</v>
      </c>
      <c r="U1174" s="33">
        <f t="shared" si="184"/>
        <v>0</v>
      </c>
      <c r="V1174" s="1104" t="e">
        <f t="shared" si="185"/>
        <v>#DIV/0!</v>
      </c>
      <c r="W1174" s="33" t="e">
        <f t="shared" si="186"/>
        <v>#DIV/0!</v>
      </c>
    </row>
    <row r="1175" spans="1:23" ht="20.399999999999999" x14ac:dyDescent="0.3">
      <c r="A1175" s="524"/>
      <c r="B1175" s="94"/>
      <c r="C1175" s="88"/>
      <c r="D1175" s="88"/>
      <c r="E1175" s="949"/>
      <c r="F1175" s="659"/>
      <c r="G1175" s="37"/>
      <c r="H1175" s="37"/>
      <c r="I1175" s="37"/>
      <c r="J1175" s="94" t="s">
        <v>27</v>
      </c>
      <c r="K1175" s="42">
        <f>M1137</f>
        <v>26903818.258222718</v>
      </c>
      <c r="L1175" s="42">
        <f>SUM(L1139:L1174)</f>
        <v>27018800.000000022</v>
      </c>
      <c r="M1175" s="42">
        <f>SUM(M1139:M1174)</f>
        <v>26903818.258222718</v>
      </c>
      <c r="N1175" s="82">
        <f>(M1175-L1175)/L1175*100</f>
        <v>-0.42556198564445669</v>
      </c>
      <c r="O1175" s="12"/>
    </row>
    <row r="1176" spans="1:23" x14ac:dyDescent="0.3">
      <c r="D1176" s="600"/>
      <c r="K1176" s="33"/>
    </row>
    <row r="1177" spans="1:23" ht="15.6" x14ac:dyDescent="0.3">
      <c r="A1177" s="511"/>
      <c r="B1177" s="523"/>
      <c r="C1177" s="520"/>
      <c r="D1177" s="596"/>
      <c r="F1177" s="3107" t="s">
        <v>815</v>
      </c>
      <c r="G1177" s="3108"/>
      <c r="H1177" s="3109"/>
      <c r="I1177" s="555" t="s">
        <v>14</v>
      </c>
      <c r="J1177" s="511"/>
      <c r="L1177" s="511"/>
      <c r="M1177" s="511"/>
      <c r="N1177" s="520"/>
      <c r="O1177" s="511"/>
    </row>
    <row r="1178" spans="1:23" ht="15.6" x14ac:dyDescent="0.3">
      <c r="A1178" s="511"/>
      <c r="B1178" s="523"/>
      <c r="C1178" s="520"/>
      <c r="D1178" s="596"/>
      <c r="F1178" s="77" t="s">
        <v>98</v>
      </c>
      <c r="G1178" s="3298" t="s">
        <v>4068</v>
      </c>
      <c r="H1178" s="3298"/>
      <c r="I1178" s="1643">
        <f>M1144+M1148</f>
        <v>1118818.3855293046</v>
      </c>
      <c r="J1178" s="511"/>
      <c r="L1178" s="511"/>
      <c r="M1178" s="511"/>
      <c r="N1178" s="520"/>
      <c r="O1178" s="511"/>
    </row>
    <row r="1179" spans="1:23" ht="15.6" x14ac:dyDescent="0.3">
      <c r="A1179" s="511"/>
      <c r="B1179" s="523"/>
      <c r="C1179" s="520"/>
      <c r="D1179" s="596"/>
      <c r="F1179" s="77" t="s">
        <v>94</v>
      </c>
      <c r="G1179" s="3298" t="s">
        <v>4068</v>
      </c>
      <c r="H1179" s="3298"/>
      <c r="I1179" s="1643">
        <f>SUM(M1139:M1143,M1145:M1147,M1149:M1174)</f>
        <v>25784999.872693412</v>
      </c>
      <c r="J1179" s="511"/>
      <c r="L1179" s="1108"/>
      <c r="M1179" s="511"/>
      <c r="N1179" s="520"/>
      <c r="O1179" s="511" t="s">
        <v>222</v>
      </c>
    </row>
    <row r="1180" spans="1:23" ht="15.6" x14ac:dyDescent="0.3">
      <c r="A1180" s="511"/>
      <c r="B1180" s="523"/>
      <c r="C1180" s="520"/>
      <c r="D1180" s="596"/>
      <c r="F1180" s="77"/>
      <c r="G1180" s="3298"/>
      <c r="H1180" s="3298"/>
      <c r="I1180" s="530"/>
      <c r="J1180" s="511"/>
      <c r="L1180" s="511"/>
      <c r="M1180" s="511"/>
      <c r="N1180" s="520"/>
      <c r="O1180" s="511"/>
    </row>
    <row r="1181" spans="1:23" ht="15.6" x14ac:dyDescent="0.3">
      <c r="A1181" s="511"/>
      <c r="B1181" s="523"/>
      <c r="C1181" s="520"/>
      <c r="D1181" s="596"/>
      <c r="E1181" s="1727"/>
      <c r="F1181" s="77"/>
      <c r="G1181" s="3298"/>
      <c r="H1181" s="3298"/>
      <c r="I1181" s="530"/>
      <c r="J1181" s="511"/>
      <c r="L1181" s="1108"/>
      <c r="M1181" s="511"/>
      <c r="N1181" s="520"/>
      <c r="O1181" s="511"/>
    </row>
    <row r="1182" spans="1:23" ht="15.6" x14ac:dyDescent="0.3">
      <c r="A1182" s="511"/>
      <c r="B1182" s="523"/>
      <c r="C1182" s="520"/>
      <c r="D1182" s="596"/>
      <c r="E1182" s="1727"/>
      <c r="F1182" s="2728"/>
      <c r="G1182" s="3298"/>
      <c r="H1182" s="3298"/>
      <c r="I1182" s="530"/>
      <c r="J1182" s="511"/>
      <c r="L1182" s="511"/>
      <c r="M1182" s="511"/>
      <c r="N1182" s="520"/>
      <c r="O1182" s="511"/>
    </row>
    <row r="1183" spans="1:23" ht="15.6" x14ac:dyDescent="0.3">
      <c r="F1183" s="2728"/>
      <c r="G1183" s="3298"/>
      <c r="H1183" s="3298"/>
      <c r="I1183" s="530"/>
      <c r="J1183" s="511"/>
    </row>
    <row r="1184" spans="1:23" ht="15.6" x14ac:dyDescent="0.3">
      <c r="F1184" s="3175" t="s">
        <v>199</v>
      </c>
      <c r="G1184" s="3176"/>
      <c r="H1184" s="3177"/>
      <c r="I1184" s="540">
        <f>SUM(I1178:I1183)</f>
        <v>26903818.258222718</v>
      </c>
      <c r="J1184" s="42">
        <f>I1184-M1175</f>
        <v>0</v>
      </c>
    </row>
    <row r="1185" spans="1:23" x14ac:dyDescent="0.3">
      <c r="F1185" s="528"/>
      <c r="G1185" s="2214"/>
      <c r="H1185" s="2214"/>
      <c r="I1185" s="511"/>
      <c r="J1185" s="511"/>
    </row>
    <row r="1186" spans="1:23" x14ac:dyDescent="0.3">
      <c r="A1186" s="511"/>
      <c r="B1186" s="523"/>
      <c r="C1186" s="520"/>
      <c r="D1186" s="596"/>
      <c r="E1186" s="1727"/>
      <c r="F1186" s="528"/>
      <c r="G1186" s="2214"/>
      <c r="H1186" s="2214"/>
      <c r="I1186" s="511"/>
      <c r="J1186" s="511"/>
      <c r="K1186" s="580"/>
      <c r="L1186" s="511"/>
      <c r="M1186" s="511"/>
      <c r="N1186" s="520"/>
      <c r="O1186" s="511"/>
    </row>
    <row r="1187" spans="1:23" x14ac:dyDescent="0.3">
      <c r="A1187" s="511"/>
      <c r="B1187" s="523"/>
      <c r="C1187" s="520"/>
      <c r="D1187" s="596"/>
      <c r="E1187" s="1727"/>
      <c r="F1187" s="528"/>
      <c r="G1187" s="2214"/>
      <c r="H1187" s="2214"/>
      <c r="I1187" s="511"/>
      <c r="J1187" s="511"/>
      <c r="K1187" s="580"/>
      <c r="L1187" s="511"/>
      <c r="M1187" s="511"/>
      <c r="N1187" s="520"/>
      <c r="O1187" s="511"/>
    </row>
    <row r="1188" spans="1:23" x14ac:dyDescent="0.3">
      <c r="A1188" s="511"/>
      <c r="B1188" s="523"/>
      <c r="C1188" s="520"/>
      <c r="D1188" s="596"/>
      <c r="E1188" s="1727"/>
      <c r="F1188" s="528"/>
      <c r="G1188" s="2214"/>
      <c r="H1188" s="2214"/>
      <c r="I1188" s="511"/>
      <c r="J1188" s="511"/>
      <c r="K1188" s="580"/>
      <c r="L1188" s="511"/>
      <c r="M1188" s="511"/>
      <c r="N1188" s="520"/>
      <c r="O1188" s="511"/>
    </row>
    <row r="1189" spans="1:23" x14ac:dyDescent="0.3">
      <c r="A1189" s="511"/>
      <c r="B1189" s="523"/>
      <c r="C1189" s="520"/>
      <c r="D1189" s="596"/>
      <c r="E1189" s="1727"/>
      <c r="F1189" s="528"/>
      <c r="G1189" s="2214"/>
      <c r="H1189" s="2214"/>
      <c r="I1189" s="511"/>
      <c r="J1189" s="511"/>
      <c r="K1189" s="580"/>
      <c r="L1189" s="511"/>
      <c r="M1189" s="511"/>
      <c r="N1189" s="520"/>
      <c r="O1189" s="511"/>
    </row>
    <row r="1190" spans="1:23" x14ac:dyDescent="0.3">
      <c r="A1190" s="511"/>
      <c r="B1190" s="523"/>
      <c r="C1190" s="520"/>
      <c r="D1190" s="596"/>
      <c r="E1190" s="1727"/>
      <c r="F1190" s="528"/>
      <c r="G1190" s="2214"/>
      <c r="H1190" s="2214"/>
      <c r="I1190" s="511"/>
      <c r="J1190" s="511"/>
      <c r="K1190" s="580"/>
      <c r="L1190" s="511"/>
      <c r="M1190" s="511"/>
      <c r="N1190" s="520"/>
      <c r="O1190" s="511"/>
    </row>
    <row r="1191" spans="1:23" x14ac:dyDescent="0.3">
      <c r="A1191" s="511"/>
      <c r="B1191" s="520"/>
      <c r="C1191" s="520"/>
      <c r="D1191" s="596"/>
      <c r="E1191" s="1727"/>
      <c r="F1191" s="528"/>
      <c r="G1191" s="2214"/>
      <c r="H1191" s="2214"/>
      <c r="I1191" s="511"/>
      <c r="J1191" s="511"/>
      <c r="K1191" s="580"/>
      <c r="L1191" s="511"/>
      <c r="M1191" s="511"/>
      <c r="N1191" s="520"/>
      <c r="O1191" s="511"/>
    </row>
    <row r="1192" spans="1:23" x14ac:dyDescent="0.3">
      <c r="A1192" s="511"/>
      <c r="B1192" s="520"/>
      <c r="C1192" s="520"/>
      <c r="D1192" s="596"/>
      <c r="E1192" s="1727"/>
      <c r="F1192" s="528"/>
      <c r="G1192" s="2214"/>
      <c r="H1192" s="2214"/>
      <c r="I1192" s="511"/>
      <c r="J1192" s="511"/>
      <c r="K1192" s="580"/>
      <c r="L1192" s="511"/>
      <c r="M1192" s="511"/>
      <c r="N1192" s="520"/>
      <c r="O1192" s="511"/>
    </row>
    <row r="1193" spans="1:23" x14ac:dyDescent="0.3">
      <c r="A1193" s="511"/>
      <c r="B1193" s="523"/>
      <c r="C1193" s="520"/>
      <c r="D1193" s="596"/>
      <c r="E1193" s="1727"/>
      <c r="F1193" s="528"/>
      <c r="G1193" s="2214"/>
      <c r="H1193" s="2214"/>
      <c r="I1193" s="511"/>
      <c r="J1193" s="511"/>
      <c r="K1193" s="580"/>
      <c r="L1193" s="511"/>
      <c r="M1193" s="511"/>
      <c r="N1193" s="520"/>
      <c r="O1193" s="511"/>
    </row>
    <row r="1194" spans="1:23" x14ac:dyDescent="0.3">
      <c r="A1194" s="511"/>
      <c r="B1194" s="523"/>
      <c r="C1194" s="520"/>
      <c r="D1194" s="596"/>
      <c r="E1194" s="1727"/>
      <c r="F1194" s="528"/>
      <c r="G1194" s="2214"/>
      <c r="H1194" s="2214"/>
      <c r="I1194" s="511"/>
      <c r="J1194" s="511"/>
      <c r="K1194" s="580"/>
      <c r="L1194" s="511"/>
      <c r="M1194" s="511"/>
      <c r="N1194" s="520"/>
      <c r="O1194" s="511"/>
    </row>
    <row r="1195" spans="1:23" x14ac:dyDescent="0.3">
      <c r="A1195" s="511"/>
      <c r="B1195" s="523"/>
      <c r="C1195" s="520"/>
      <c r="D1195" s="596"/>
      <c r="E1195" s="1727"/>
      <c r="F1195" s="528"/>
      <c r="G1195" s="2214"/>
      <c r="H1195" s="2214"/>
      <c r="I1195" s="511"/>
      <c r="J1195" s="511"/>
      <c r="K1195" s="580"/>
      <c r="L1195" s="511"/>
      <c r="M1195" s="511"/>
      <c r="N1195" s="520"/>
      <c r="O1195" s="511"/>
    </row>
    <row r="1196" spans="1:23" ht="24.6" x14ac:dyDescent="0.3">
      <c r="A1196" s="27"/>
      <c r="B1196" s="3128"/>
      <c r="C1196" s="3128"/>
      <c r="D1196" s="3128"/>
      <c r="E1196" s="3128"/>
      <c r="F1196" s="3128"/>
      <c r="G1196" s="3128"/>
      <c r="H1196" s="3128"/>
      <c r="I1196" s="3128"/>
      <c r="J1196" s="3128"/>
      <c r="K1196" s="3128"/>
      <c r="L1196" s="3128"/>
      <c r="M1196" s="3128"/>
      <c r="N1196" s="520"/>
      <c r="O1196" s="511"/>
    </row>
    <row r="1197" spans="1:23" x14ac:dyDescent="0.3">
      <c r="A1197" s="511"/>
      <c r="B1197" s="523"/>
      <c r="C1197" s="520"/>
      <c r="D1197" s="596"/>
      <c r="E1197" s="1727"/>
      <c r="F1197" s="528"/>
      <c r="G1197" s="2214"/>
      <c r="H1197" s="2214"/>
      <c r="I1197" s="511"/>
      <c r="J1197" s="511"/>
      <c r="K1197" s="580"/>
      <c r="L1197" s="511"/>
      <c r="M1197" s="511"/>
      <c r="N1197" s="520"/>
      <c r="O1197" s="511"/>
      <c r="S1197" s="2671"/>
      <c r="T1197" s="2671"/>
    </row>
    <row r="1198" spans="1:23" x14ac:dyDescent="0.3">
      <c r="A1198" s="511"/>
      <c r="B1198" s="523"/>
      <c r="C1198" s="520"/>
      <c r="D1198" s="596"/>
      <c r="E1198" s="1727"/>
      <c r="F1198" s="528"/>
      <c r="G1198" s="2214"/>
      <c r="H1198" s="2214"/>
      <c r="I1198" s="511"/>
      <c r="J1198" s="511"/>
      <c r="K1198" s="580"/>
      <c r="L1198" s="511"/>
      <c r="M1198" s="511"/>
      <c r="N1198" s="520"/>
      <c r="O1198" s="511"/>
    </row>
    <row r="1199" spans="1:23" ht="28.8" x14ac:dyDescent="0.3">
      <c r="A1199" s="3086" t="s">
        <v>1033</v>
      </c>
      <c r="B1199" s="3086"/>
      <c r="C1199" s="3086"/>
      <c r="D1199" s="3086"/>
      <c r="E1199" s="3086"/>
      <c r="F1199" s="3086"/>
      <c r="G1199" s="3086"/>
      <c r="H1199" s="3086"/>
      <c r="I1199" s="3086"/>
      <c r="J1199" s="3086"/>
      <c r="K1199" s="3086"/>
      <c r="L1199" s="3086"/>
      <c r="M1199" s="3086"/>
      <c r="N1199" s="3086"/>
      <c r="O1199" s="629" t="str">
        <f>$O$6</f>
        <v>Month August-2023</v>
      </c>
      <c r="R1199" s="2083" t="s">
        <v>4084</v>
      </c>
      <c r="S1199" s="2672" t="str">
        <f>O1199</f>
        <v>Month August-2023</v>
      </c>
      <c r="T1199" s="2672" t="s">
        <v>5037</v>
      </c>
      <c r="U1199" s="1103" t="s">
        <v>15</v>
      </c>
      <c r="V1199" s="1103" t="s">
        <v>4085</v>
      </c>
      <c r="W1199" s="1103" t="s">
        <v>17</v>
      </c>
    </row>
    <row r="1200" spans="1:23" ht="15.6" x14ac:dyDescent="0.3">
      <c r="A1200" s="3087" t="s">
        <v>0</v>
      </c>
      <c r="B1200" s="3089" t="s">
        <v>1</v>
      </c>
      <c r="C1200" s="3091" t="s">
        <v>2</v>
      </c>
      <c r="D1200" s="3092"/>
      <c r="E1200" s="3093"/>
      <c r="F1200" s="3223" t="s">
        <v>3</v>
      </c>
      <c r="G1200" s="3091" t="s">
        <v>4</v>
      </c>
      <c r="H1200" s="3093"/>
      <c r="I1200" s="3068"/>
      <c r="J1200" s="3096" t="s">
        <v>5</v>
      </c>
      <c r="K1200" s="3091" t="s">
        <v>6</v>
      </c>
      <c r="L1200" s="3068"/>
      <c r="M1200" s="95" t="s">
        <v>29</v>
      </c>
      <c r="N1200" s="96"/>
      <c r="O1200" s="3067" t="s">
        <v>7</v>
      </c>
      <c r="S1200" s="2673"/>
      <c r="T1200" s="2673"/>
    </row>
    <row r="1201" spans="1:23" ht="46.8" x14ac:dyDescent="0.3">
      <c r="A1201" s="3088"/>
      <c r="B1201" s="3090"/>
      <c r="C1201" s="3084" t="s">
        <v>824</v>
      </c>
      <c r="D1201" s="3085"/>
      <c r="E1201" s="1728" t="s">
        <v>9</v>
      </c>
      <c r="F1201" s="3224"/>
      <c r="G1201" s="2218" t="str">
        <f>'NORTH-1'!G8</f>
        <v>Reading at 00.00hr 
01.08.2023</v>
      </c>
      <c r="H1201" s="2218" t="str">
        <f>'NORTH-1'!H8</f>
        <v>Reading at 00.00hr 
01.09.2023</v>
      </c>
      <c r="I1201" s="1" t="s">
        <v>10</v>
      </c>
      <c r="J1201" s="3088"/>
      <c r="K1201" s="1" t="s">
        <v>11</v>
      </c>
      <c r="L1201" s="1" t="s">
        <v>12</v>
      </c>
      <c r="M1201" s="508" t="s">
        <v>30</v>
      </c>
      <c r="N1201" s="75" t="s">
        <v>41</v>
      </c>
      <c r="O1201" s="3068"/>
      <c r="S1201" s="2672">
        <v>15283200.000000071</v>
      </c>
      <c r="T1201" s="2672">
        <v>15283200.000000071</v>
      </c>
      <c r="U1201" s="33">
        <f>S1201-T1201</f>
        <v>0</v>
      </c>
      <c r="V1201" s="1104">
        <f>U1201/T1201*100</f>
        <v>0</v>
      </c>
      <c r="W1201" s="33" t="str">
        <f>IF(V1201&gt;40,"FAULT",IF(V1201&lt;-40,"CHECK","OK"))</f>
        <v>OK</v>
      </c>
    </row>
    <row r="1202" spans="1:23" ht="15.6" x14ac:dyDescent="0.3">
      <c r="A1202" s="594">
        <v>1</v>
      </c>
      <c r="B1202" s="551">
        <v>2</v>
      </c>
      <c r="C1202" s="551">
        <v>3</v>
      </c>
      <c r="D1202" s="551">
        <v>4</v>
      </c>
      <c r="E1202" s="551">
        <v>5</v>
      </c>
      <c r="F1202" s="2727">
        <v>6</v>
      </c>
      <c r="G1202" s="2618">
        <f>'PDB Bill AMR'!$H$5</f>
        <v>8</v>
      </c>
      <c r="H1202" s="2618">
        <f>'PDB Bill AMR'!$H$5</f>
        <v>8</v>
      </c>
      <c r="I1202" s="594" t="s">
        <v>2021</v>
      </c>
      <c r="J1202" s="594">
        <v>10</v>
      </c>
      <c r="K1202" s="2623" t="s">
        <v>2022</v>
      </c>
      <c r="L1202" s="2623" t="s">
        <v>5041</v>
      </c>
      <c r="M1202" s="594">
        <v>13</v>
      </c>
      <c r="N1202" s="594">
        <v>14</v>
      </c>
      <c r="O1202" s="594">
        <v>15</v>
      </c>
    </row>
    <row r="1203" spans="1:23" ht="15.6" x14ac:dyDescent="0.3">
      <c r="A1203" s="519"/>
      <c r="B1203" s="513" t="s">
        <v>2924</v>
      </c>
      <c r="C1203" s="514"/>
      <c r="D1203" s="514"/>
      <c r="E1203" s="1731"/>
      <c r="F1203" s="654"/>
      <c r="G1203" s="2211"/>
      <c r="H1203" s="2211"/>
      <c r="I1203" s="514"/>
      <c r="J1203" s="514"/>
      <c r="K1203" s="573"/>
      <c r="L1203" s="514"/>
      <c r="M1203" s="515"/>
      <c r="N1203" s="516"/>
      <c r="O1203" s="507"/>
    </row>
    <row r="1204" spans="1:23" ht="15.6" x14ac:dyDescent="0.3">
      <c r="A1204" s="1341">
        <f t="shared" ref="A1204:M1204" si="190">A1105</f>
        <v>14</v>
      </c>
      <c r="B1204" s="1342" t="str">
        <f t="shared" si="190"/>
        <v>33 kV Shyampur BSCIC-1.</v>
      </c>
      <c r="C1204" s="1157">
        <f t="shared" si="190"/>
        <v>33</v>
      </c>
      <c r="D1204" s="3141" t="str">
        <f t="shared" si="190"/>
        <v>Export</v>
      </c>
      <c r="E1204" s="1738" t="str">
        <f t="shared" si="190"/>
        <v>BD001805</v>
      </c>
      <c r="F1204" s="1343">
        <f t="shared" si="190"/>
        <v>1.02</v>
      </c>
      <c r="G1204" s="1359">
        <f t="shared" ref="G1204" si="191">G1105</f>
        <v>2542.8119999999999</v>
      </c>
      <c r="H1204" s="1359">
        <f t="shared" si="190"/>
        <v>2577.9229999999998</v>
      </c>
      <c r="I1204" s="1359">
        <f t="shared" si="190"/>
        <v>35.110999999999876</v>
      </c>
      <c r="J1204" s="1157">
        <f t="shared" si="190"/>
        <v>240000</v>
      </c>
      <c r="K1204" s="1151">
        <f t="shared" si="190"/>
        <v>0</v>
      </c>
      <c r="L1204" s="1180">
        <f t="shared" si="190"/>
        <v>8595172.7999999691</v>
      </c>
      <c r="M1204" s="1180">
        <f t="shared" si="190"/>
        <v>8596034.9200783651</v>
      </c>
      <c r="N1204" s="80"/>
      <c r="O1204" s="8"/>
    </row>
    <row r="1205" spans="1:23" ht="15.6" x14ac:dyDescent="0.3">
      <c r="A1205" s="1345">
        <f>A1110</f>
        <v>23</v>
      </c>
      <c r="B1205" s="1342" t="str">
        <f>B1110</f>
        <v>33 kV Shyampur BSCIC-2.</v>
      </c>
      <c r="C1205" s="1157">
        <f>C1110</f>
        <v>33</v>
      </c>
      <c r="D1205" s="3142"/>
      <c r="E1205" s="1738" t="str">
        <f t="shared" ref="E1205:M1205" si="192">E1110</f>
        <v>BD001827</v>
      </c>
      <c r="F1205" s="1343">
        <f t="shared" si="192"/>
        <v>1</v>
      </c>
      <c r="G1205" s="1359">
        <f t="shared" ref="G1205" si="193">G1110</f>
        <v>2462.895</v>
      </c>
      <c r="H1205" s="1359">
        <f t="shared" si="192"/>
        <v>2504.2260000000001</v>
      </c>
      <c r="I1205" s="1359">
        <f t="shared" si="192"/>
        <v>41.331000000000131</v>
      </c>
      <c r="J1205" s="1157">
        <f t="shared" si="192"/>
        <v>240000</v>
      </c>
      <c r="K1205" s="1151">
        <f t="shared" si="192"/>
        <v>0</v>
      </c>
      <c r="L1205" s="1180">
        <f t="shared" si="192"/>
        <v>9919440.0000000317</v>
      </c>
      <c r="M1205" s="1180">
        <f t="shared" si="192"/>
        <v>9920434.9478142783</v>
      </c>
      <c r="N1205" s="80"/>
      <c r="O1205" s="507"/>
    </row>
    <row r="1206" spans="1:23" ht="15.6" x14ac:dyDescent="0.3">
      <c r="A1206" s="519"/>
      <c r="B1206" s="100"/>
      <c r="C1206" s="89"/>
      <c r="D1206" s="601"/>
      <c r="E1206" s="1739"/>
      <c r="F1206" s="46"/>
      <c r="G1206" s="47"/>
      <c r="H1206" s="47"/>
      <c r="I1206" s="47"/>
      <c r="J1206" s="94" t="s">
        <v>27</v>
      </c>
      <c r="K1206" s="541">
        <f>SUM(K1204:K1205)</f>
        <v>0</v>
      </c>
      <c r="L1206" s="42">
        <f>SUM(L1204:L1205)</f>
        <v>18514612.800000001</v>
      </c>
      <c r="M1206" s="42">
        <f>SUM(M1204:M1205)</f>
        <v>18516469.867892645</v>
      </c>
      <c r="N1206" s="531"/>
      <c r="O1206" s="507"/>
    </row>
    <row r="1207" spans="1:23" ht="15.6" x14ac:dyDescent="0.3">
      <c r="A1207" s="507"/>
      <c r="B1207" s="513" t="s">
        <v>4646</v>
      </c>
      <c r="C1207" s="514"/>
      <c r="D1207" s="514"/>
      <c r="E1207" s="1731"/>
      <c r="F1207" s="654"/>
      <c r="G1207" s="2211"/>
      <c r="H1207" s="2211"/>
      <c r="I1207" s="514"/>
      <c r="J1207" s="607"/>
      <c r="K1207" s="608"/>
      <c r="L1207" s="609"/>
      <c r="M1207" s="609"/>
      <c r="N1207" s="516"/>
      <c r="O1207" s="11"/>
    </row>
    <row r="1208" spans="1:23" ht="15.6" x14ac:dyDescent="0.3">
      <c r="A1208" s="507">
        <v>1</v>
      </c>
      <c r="B1208" s="98" t="s">
        <v>2641</v>
      </c>
      <c r="C1208" s="51">
        <v>33</v>
      </c>
      <c r="D1208" s="3072" t="s">
        <v>290</v>
      </c>
      <c r="E1208" s="1145" t="s">
        <v>2642</v>
      </c>
      <c r="F1208" s="3">
        <v>1</v>
      </c>
      <c r="G1208" s="20">
        <v>916104.6</v>
      </c>
      <c r="H1208" s="20">
        <v>916104.6</v>
      </c>
      <c r="I1208" s="19">
        <f>H1208-G1208</f>
        <v>0</v>
      </c>
      <c r="J1208" s="507">
        <v>270</v>
      </c>
      <c r="K1208" s="574">
        <f>F1208*I1208*J1208</f>
        <v>0</v>
      </c>
      <c r="L1208" s="21"/>
      <c r="M1208" s="21"/>
      <c r="N1208" s="80"/>
      <c r="O1208" s="11"/>
    </row>
    <row r="1209" spans="1:23" ht="15.6" x14ac:dyDescent="0.3">
      <c r="A1209" s="507">
        <v>5</v>
      </c>
      <c r="B1209" s="98" t="s">
        <v>2643</v>
      </c>
      <c r="C1209" s="51">
        <v>33</v>
      </c>
      <c r="D1209" s="3127" t="s">
        <v>290</v>
      </c>
      <c r="E1209" s="1145" t="s">
        <v>2644</v>
      </c>
      <c r="F1209" s="3">
        <v>1</v>
      </c>
      <c r="G1209" s="20">
        <v>710976.9</v>
      </c>
      <c r="H1209" s="20">
        <v>710976.9</v>
      </c>
      <c r="I1209" s="19">
        <f>H1209-G1209</f>
        <v>0</v>
      </c>
      <c r="J1209" s="507">
        <v>270</v>
      </c>
      <c r="K1209" s="574">
        <f>F1209*I1209*J1209</f>
        <v>0</v>
      </c>
      <c r="L1209" s="21"/>
      <c r="M1209" s="21"/>
      <c r="N1209" s="80"/>
      <c r="O1209" s="11"/>
    </row>
    <row r="1210" spans="1:23" ht="15.6" x14ac:dyDescent="0.3">
      <c r="A1210" s="507"/>
      <c r="B1210" s="100"/>
      <c r="C1210" s="89"/>
      <c r="D1210" s="601"/>
      <c r="E1210" s="1739"/>
      <c r="F1210" s="46"/>
      <c r="G1210" s="47">
        <v>0</v>
      </c>
      <c r="H1210" s="47">
        <v>0</v>
      </c>
      <c r="I1210" s="35"/>
      <c r="J1210" s="94" t="s">
        <v>27</v>
      </c>
      <c r="K1210" s="541">
        <f>SUM(K1208:K1209)</f>
        <v>0</v>
      </c>
      <c r="L1210" s="42">
        <f>SUM(L1208:L1209)</f>
        <v>0</v>
      </c>
      <c r="M1210" s="42">
        <f>SUM(M1208:M1209)</f>
        <v>0</v>
      </c>
      <c r="N1210" s="42"/>
      <c r="O1210" s="42"/>
    </row>
    <row r="1211" spans="1:23" ht="15.6" x14ac:dyDescent="0.3">
      <c r="A1211" s="507"/>
      <c r="B1211" s="532" t="s">
        <v>4647</v>
      </c>
      <c r="C1211" s="533"/>
      <c r="D1211" s="533"/>
      <c r="E1211" s="1732"/>
      <c r="F1211" s="656"/>
      <c r="G1211" s="2216">
        <v>0</v>
      </c>
      <c r="H1211" s="2216">
        <v>0</v>
      </c>
      <c r="I1211" s="533"/>
      <c r="J1211" s="533"/>
      <c r="K1211" s="578"/>
      <c r="L1211" s="533"/>
      <c r="M1211" s="536"/>
      <c r="N1211" s="534"/>
      <c r="O1211" s="7"/>
    </row>
    <row r="1212" spans="1:23" ht="15.6" x14ac:dyDescent="0.3">
      <c r="A1212" s="507"/>
      <c r="B1212" s="98" t="s">
        <v>796</v>
      </c>
      <c r="C1212" s="51">
        <v>33</v>
      </c>
      <c r="D1212" s="3132" t="s">
        <v>800</v>
      </c>
      <c r="E1212" s="1730"/>
      <c r="F1212" s="3"/>
      <c r="G1212" s="4">
        <v>0</v>
      </c>
      <c r="H1212" s="4">
        <v>0</v>
      </c>
      <c r="I1212" s="4"/>
      <c r="J1212" s="507"/>
      <c r="K1212" s="574"/>
      <c r="L1212" s="15">
        <f>J1212*I1212*F1212</f>
        <v>0</v>
      </c>
      <c r="M1212" s="6"/>
      <c r="N1212" s="76"/>
      <c r="O1212" s="507"/>
    </row>
    <row r="1213" spans="1:23" ht="15.6" x14ac:dyDescent="0.3">
      <c r="A1213" s="507"/>
      <c r="B1213" s="98" t="s">
        <v>795</v>
      </c>
      <c r="C1213" s="51">
        <v>33</v>
      </c>
      <c r="D1213" s="3133"/>
      <c r="E1213" s="1730"/>
      <c r="F1213" s="3"/>
      <c r="G1213" s="4">
        <v>0</v>
      </c>
      <c r="H1213" s="4">
        <v>0</v>
      </c>
      <c r="I1213" s="4"/>
      <c r="J1213" s="507"/>
      <c r="K1213" s="574"/>
      <c r="L1213" s="15">
        <f>J1213*I1213*F1213</f>
        <v>0</v>
      </c>
      <c r="M1213" s="15"/>
      <c r="N1213" s="77"/>
      <c r="O1213" s="507"/>
    </row>
    <row r="1214" spans="1:23" ht="15.6" x14ac:dyDescent="0.3">
      <c r="A1214" s="507"/>
      <c r="B1214" s="93"/>
      <c r="C1214" s="87"/>
      <c r="D1214" s="87"/>
      <c r="E1214" s="948"/>
      <c r="F1214" s="655"/>
      <c r="G1214" s="36">
        <v>0</v>
      </c>
      <c r="H1214" s="36">
        <v>0</v>
      </c>
      <c r="I1214" s="36"/>
      <c r="J1214" s="93" t="s">
        <v>262</v>
      </c>
      <c r="K1214" s="577"/>
      <c r="L1214" s="54">
        <f>SUM(L1212:L1213)</f>
        <v>0</v>
      </c>
      <c r="M1214" s="521"/>
      <c r="N1214" s="522"/>
      <c r="O1214" s="507"/>
    </row>
    <row r="1215" spans="1:23" ht="15.6" x14ac:dyDescent="0.3">
      <c r="A1215" s="507"/>
      <c r="B1215" s="100"/>
      <c r="C1215" s="89"/>
      <c r="D1215" s="601"/>
      <c r="E1215" s="1739"/>
      <c r="F1215" s="46"/>
      <c r="G1215" s="47">
        <v>0</v>
      </c>
      <c r="H1215" s="47">
        <v>0</v>
      </c>
      <c r="I1215" s="35"/>
      <c r="J1215" s="94"/>
      <c r="K1215" s="584"/>
      <c r="L1215" s="42"/>
      <c r="M1215" s="42"/>
      <c r="N1215" s="83"/>
      <c r="O1215" s="11"/>
    </row>
    <row r="1216" spans="1:23" ht="15.6" x14ac:dyDescent="0.3">
      <c r="A1216" s="524"/>
      <c r="B1216" s="532" t="s">
        <v>4645</v>
      </c>
      <c r="C1216" s="533"/>
      <c r="D1216" s="533"/>
      <c r="E1216" s="1732"/>
      <c r="F1216" s="656"/>
      <c r="G1216" s="2216">
        <v>0</v>
      </c>
      <c r="H1216" s="2216">
        <v>0</v>
      </c>
      <c r="I1216" s="533"/>
      <c r="J1216" s="49"/>
      <c r="K1216" s="587"/>
      <c r="L1216" s="50"/>
      <c r="M1216" s="50"/>
      <c r="N1216" s="534"/>
      <c r="O1216" s="11"/>
    </row>
    <row r="1217" spans="1:23" ht="15.75" customHeight="1" x14ac:dyDescent="0.3">
      <c r="A1217" s="507">
        <v>2</v>
      </c>
      <c r="B1217" s="98" t="s">
        <v>2645</v>
      </c>
      <c r="C1217" s="51">
        <v>33</v>
      </c>
      <c r="D1217" s="938" t="s">
        <v>284</v>
      </c>
      <c r="E1217" s="1145" t="s">
        <v>2646</v>
      </c>
      <c r="F1217" s="3">
        <v>1</v>
      </c>
      <c r="G1217" s="20">
        <v>887669.7</v>
      </c>
      <c r="H1217" s="20">
        <v>887669.7</v>
      </c>
      <c r="I1217" s="20">
        <f>H1217-G1217</f>
        <v>0</v>
      </c>
      <c r="J1217" s="30">
        <v>180</v>
      </c>
      <c r="K1217" s="585"/>
      <c r="L1217" s="21">
        <f>F1217*I1217*J1217</f>
        <v>0</v>
      </c>
      <c r="M1217" s="21"/>
      <c r="N1217" s="81"/>
      <c r="O1217" s="11"/>
    </row>
    <row r="1218" spans="1:23" ht="15.6" x14ac:dyDescent="0.3">
      <c r="A1218" s="507">
        <v>3</v>
      </c>
      <c r="B1218" s="98" t="s">
        <v>2647</v>
      </c>
      <c r="C1218" s="51">
        <v>33</v>
      </c>
      <c r="D1218" s="940" t="s">
        <v>284</v>
      </c>
      <c r="E1218" s="1145" t="s">
        <v>2648</v>
      </c>
      <c r="F1218" s="3">
        <v>1</v>
      </c>
      <c r="G1218" s="20">
        <v>560787.9</v>
      </c>
      <c r="H1218" s="20">
        <v>560787.9</v>
      </c>
      <c r="I1218" s="20">
        <f>H1218-G1218</f>
        <v>0</v>
      </c>
      <c r="J1218" s="30">
        <v>180</v>
      </c>
      <c r="K1218" s="585"/>
      <c r="L1218" s="21">
        <f>F1218*I1218*J1218</f>
        <v>0</v>
      </c>
      <c r="M1218" s="21"/>
      <c r="N1218" s="81"/>
      <c r="O1218" s="11"/>
    </row>
    <row r="1219" spans="1:23" ht="15.6" x14ac:dyDescent="0.3">
      <c r="A1219" s="524"/>
      <c r="B1219" s="94"/>
      <c r="C1219" s="88"/>
      <c r="D1219" s="88"/>
      <c r="E1219" s="949"/>
      <c r="F1219" s="659"/>
      <c r="G1219" s="37"/>
      <c r="H1219" s="37"/>
      <c r="I1219" s="37"/>
      <c r="J1219" s="94" t="s">
        <v>27</v>
      </c>
      <c r="K1219" s="586"/>
      <c r="L1219" s="42">
        <f>SUM(L1217:L1218)</f>
        <v>0</v>
      </c>
      <c r="M1219" s="42">
        <f>SUM(M1217:M1218)</f>
        <v>0</v>
      </c>
      <c r="N1219" s="535"/>
      <c r="O1219" s="11"/>
    </row>
    <row r="1220" spans="1:23" ht="16.2" thickBot="1" x14ac:dyDescent="0.35">
      <c r="A1220" s="580"/>
      <c r="B1220" s="611"/>
      <c r="C1220" s="90"/>
      <c r="D1220" s="90"/>
      <c r="E1220" s="950"/>
      <c r="F1220" s="661"/>
      <c r="G1220" s="612"/>
      <c r="H1220" s="612"/>
      <c r="I1220" s="612"/>
      <c r="J1220" s="611"/>
      <c r="K1220" s="613"/>
      <c r="L1220" s="614"/>
      <c r="M1220" s="614"/>
      <c r="N1220" s="531"/>
      <c r="O1220" s="615"/>
    </row>
    <row r="1221" spans="1:23" ht="15.6" x14ac:dyDescent="0.3">
      <c r="A1221" s="580"/>
      <c r="B1221" s="3099" t="s">
        <v>4857</v>
      </c>
      <c r="C1221" s="3100"/>
      <c r="D1221" s="561" t="s">
        <v>14</v>
      </c>
      <c r="F1221" s="3101" t="s">
        <v>2024</v>
      </c>
      <c r="G1221" s="3102"/>
      <c r="H1221" s="3103"/>
      <c r="I1221" s="561" t="s">
        <v>14</v>
      </c>
      <c r="J1221" s="511"/>
      <c r="K1221" s="3105" t="s">
        <v>4714</v>
      </c>
      <c r="L1221" s="3106"/>
      <c r="M1221" s="562" t="s">
        <v>14</v>
      </c>
      <c r="N1221" s="531"/>
      <c r="O1221" s="615"/>
    </row>
    <row r="1222" spans="1:23" ht="15.6" x14ac:dyDescent="0.3">
      <c r="A1222" s="580"/>
      <c r="B1222" s="3112" t="str">
        <f>B1203</f>
        <v xml:space="preserve"> 33 KV SIDE</v>
      </c>
      <c r="C1222" s="3113"/>
      <c r="D1222" s="567">
        <f>M1206</f>
        <v>18516469.867892645</v>
      </c>
      <c r="F1222" s="3114" t="s">
        <v>810</v>
      </c>
      <c r="G1222" s="3115"/>
      <c r="H1222" s="3116"/>
      <c r="I1222" s="563">
        <f>L1214</f>
        <v>0</v>
      </c>
      <c r="J1222" s="511"/>
      <c r="K1222" s="3117" t="str">
        <f>F1223</f>
        <v>33 KV NET IMPORT</v>
      </c>
      <c r="L1222" s="3118"/>
      <c r="M1222" s="565">
        <f>I1223</f>
        <v>18516469.867892645</v>
      </c>
      <c r="N1222" s="531"/>
      <c r="O1222" s="615"/>
    </row>
    <row r="1223" spans="1:23" ht="15.6" x14ac:dyDescent="0.3">
      <c r="A1223" s="580"/>
      <c r="B1223" s="3112" t="s">
        <v>832</v>
      </c>
      <c r="C1223" s="3113"/>
      <c r="D1223" s="616"/>
      <c r="F1223" s="3114" t="s">
        <v>2024</v>
      </c>
      <c r="G1223" s="3115"/>
      <c r="H1223" s="3116"/>
      <c r="I1223" s="563">
        <f>D1226-I1222</f>
        <v>18516469.867892645</v>
      </c>
      <c r="J1223" s="511"/>
      <c r="K1223" s="3119" t="s">
        <v>4715</v>
      </c>
      <c r="L1223" s="3120"/>
      <c r="M1223" s="563">
        <f>L1219</f>
        <v>0</v>
      </c>
      <c r="N1223" s="531"/>
      <c r="O1223" s="615"/>
    </row>
    <row r="1224" spans="1:23" ht="15.6" x14ac:dyDescent="0.3">
      <c r="A1224" s="580"/>
      <c r="B1224" s="3112" t="s">
        <v>833</v>
      </c>
      <c r="C1224" s="3113"/>
      <c r="D1224" s="597"/>
      <c r="J1224" s="511"/>
      <c r="K1224" s="3121" t="s">
        <v>267</v>
      </c>
      <c r="L1224" s="3122"/>
      <c r="M1224" s="563">
        <f>M1222-M1223</f>
        <v>18516469.867892645</v>
      </c>
      <c r="N1224" s="531"/>
      <c r="O1224" s="615"/>
    </row>
    <row r="1225" spans="1:23" ht="16.2" thickBot="1" x14ac:dyDescent="0.35">
      <c r="A1225" s="580"/>
      <c r="B1225" s="3112" t="s">
        <v>834</v>
      </c>
      <c r="C1225" s="3113"/>
      <c r="D1225" s="598"/>
      <c r="J1225" s="511"/>
      <c r="K1225" s="3123" t="s">
        <v>268</v>
      </c>
      <c r="L1225" s="3124"/>
      <c r="M1225" s="566">
        <f>M1224/M1222</f>
        <v>1</v>
      </c>
      <c r="N1225" s="531"/>
      <c r="O1225" s="615"/>
    </row>
    <row r="1226" spans="1:23" ht="16.2" thickBot="1" x14ac:dyDescent="0.35">
      <c r="A1226" s="580"/>
      <c r="B1226" s="3125" t="s">
        <v>799</v>
      </c>
      <c r="C1226" s="3126"/>
      <c r="D1226" s="564">
        <f>SUM(D1222:D1224)</f>
        <v>18516469.867892645</v>
      </c>
      <c r="F1226" s="528"/>
      <c r="G1226" s="2214"/>
      <c r="H1226" s="2214"/>
      <c r="I1226" s="511"/>
      <c r="J1226" s="511"/>
      <c r="K1226" s="580"/>
      <c r="L1226" s="511"/>
      <c r="M1226" s="511"/>
      <c r="N1226" s="531"/>
      <c r="O1226" s="615"/>
    </row>
    <row r="1227" spans="1:23" ht="15.6" x14ac:dyDescent="0.3">
      <c r="A1227" s="580"/>
      <c r="B1227" s="611"/>
      <c r="C1227" s="90"/>
      <c r="D1227" s="90"/>
      <c r="E1227" s="950"/>
      <c r="F1227" s="661"/>
      <c r="G1227" s="612"/>
      <c r="H1227" s="612"/>
      <c r="I1227" s="612"/>
      <c r="J1227" s="611"/>
      <c r="K1227" s="613"/>
      <c r="L1227" s="614"/>
      <c r="M1227" s="614"/>
      <c r="N1227" s="531"/>
      <c r="O1227" s="615"/>
    </row>
    <row r="1228" spans="1:23" x14ac:dyDescent="0.3">
      <c r="A1228" s="511"/>
      <c r="B1228" s="520"/>
      <c r="C1228" s="511"/>
      <c r="D1228" s="603"/>
      <c r="E1228" s="1740"/>
      <c r="F1228" s="528"/>
      <c r="G1228" s="2214"/>
      <c r="H1228" s="2214"/>
      <c r="I1228" s="511"/>
      <c r="J1228" s="511"/>
      <c r="K1228" s="580"/>
      <c r="L1228" s="511"/>
      <c r="M1228" s="511"/>
      <c r="N1228" s="511"/>
      <c r="O1228" s="511"/>
    </row>
    <row r="1229" spans="1:23" x14ac:dyDescent="0.3">
      <c r="A1229" s="511"/>
      <c r="B1229" s="520"/>
      <c r="C1229" s="511"/>
      <c r="D1229" s="603"/>
      <c r="E1229" s="1740"/>
      <c r="F1229" s="528"/>
      <c r="G1229" s="2214"/>
      <c r="H1229" s="2214"/>
      <c r="I1229" s="511"/>
      <c r="J1229" s="511"/>
      <c r="K1229" s="580"/>
      <c r="L1229" s="511"/>
      <c r="M1229" s="511"/>
      <c r="N1229" s="511"/>
      <c r="O1229" s="511"/>
    </row>
    <row r="1230" spans="1:23" ht="28.8" x14ac:dyDescent="0.3">
      <c r="A1230" s="3086" t="s">
        <v>1034</v>
      </c>
      <c r="B1230" s="3086"/>
      <c r="C1230" s="3086"/>
      <c r="D1230" s="3086"/>
      <c r="E1230" s="3086"/>
      <c r="F1230" s="3086"/>
      <c r="G1230" s="3086"/>
      <c r="H1230" s="3086"/>
      <c r="I1230" s="3086"/>
      <c r="J1230" s="3086"/>
      <c r="K1230" s="3086"/>
      <c r="L1230" s="3086"/>
      <c r="M1230" s="3086"/>
      <c r="N1230" s="3086"/>
      <c r="O1230" s="629" t="str">
        <f>$O$6</f>
        <v>Month August-2023</v>
      </c>
      <c r="R1230" s="2083" t="s">
        <v>4084</v>
      </c>
      <c r="S1230" s="2672" t="str">
        <f>O1230</f>
        <v>Month August-2023</v>
      </c>
      <c r="T1230" s="2672" t="s">
        <v>5037</v>
      </c>
      <c r="U1230" s="1103" t="s">
        <v>15</v>
      </c>
      <c r="V1230" s="1103" t="s">
        <v>4085</v>
      </c>
      <c r="W1230" s="1103" t="s">
        <v>17</v>
      </c>
    </row>
    <row r="1231" spans="1:23" ht="15.6" x14ac:dyDescent="0.3">
      <c r="A1231" s="3087" t="s">
        <v>0</v>
      </c>
      <c r="B1231" s="3089" t="s">
        <v>1</v>
      </c>
      <c r="C1231" s="3091" t="s">
        <v>2</v>
      </c>
      <c r="D1231" s="3092"/>
      <c r="E1231" s="3093"/>
      <c r="F1231" s="3223" t="s">
        <v>3</v>
      </c>
      <c r="G1231" s="3091" t="s">
        <v>4</v>
      </c>
      <c r="H1231" s="3093"/>
      <c r="I1231" s="3068"/>
      <c r="J1231" s="3096" t="s">
        <v>5</v>
      </c>
      <c r="K1231" s="3091" t="s">
        <v>6</v>
      </c>
      <c r="L1231" s="3068"/>
      <c r="M1231" s="95" t="s">
        <v>29</v>
      </c>
      <c r="N1231" s="96"/>
      <c r="O1231" s="3067" t="s">
        <v>7</v>
      </c>
    </row>
    <row r="1232" spans="1:23" ht="46.8" x14ac:dyDescent="0.3">
      <c r="A1232" s="3088"/>
      <c r="B1232" s="3090"/>
      <c r="C1232" s="3084" t="s">
        <v>824</v>
      </c>
      <c r="D1232" s="3085"/>
      <c r="E1232" s="1728" t="s">
        <v>9</v>
      </c>
      <c r="F1232" s="3224"/>
      <c r="G1232" s="2218" t="str">
        <f>'NORTH-1'!G8</f>
        <v>Reading at 00.00hr 
01.08.2023</v>
      </c>
      <c r="H1232" s="2218" t="str">
        <f>'NORTH-1'!H8</f>
        <v>Reading at 00.00hr 
01.09.2023</v>
      </c>
      <c r="I1232" s="1" t="s">
        <v>10</v>
      </c>
      <c r="J1232" s="3088"/>
      <c r="K1232" s="1" t="s">
        <v>11</v>
      </c>
      <c r="L1232" s="1" t="s">
        <v>12</v>
      </c>
      <c r="M1232" s="508" t="s">
        <v>30</v>
      </c>
      <c r="N1232" s="75" t="s">
        <v>41</v>
      </c>
      <c r="O1232" s="3068"/>
      <c r="S1232" s="2671">
        <v>15283200.000000071</v>
      </c>
      <c r="T1232" s="2671">
        <v>15283200.000000071</v>
      </c>
      <c r="U1232" s="33">
        <f>S1232-T1232</f>
        <v>0</v>
      </c>
      <c r="V1232" s="1104">
        <f>U1232/T1232*100</f>
        <v>0</v>
      </c>
      <c r="W1232" s="33" t="str">
        <f>IF(V1232&gt;40,"FAULT",IF(V1232&lt;-40,"CHECK","OK"))</f>
        <v>OK</v>
      </c>
    </row>
    <row r="1233" spans="1:23" ht="15.6" x14ac:dyDescent="0.3">
      <c r="A1233" s="594">
        <v>1</v>
      </c>
      <c r="B1233" s="551">
        <v>2</v>
      </c>
      <c r="C1233" s="551">
        <v>3</v>
      </c>
      <c r="D1233" s="551">
        <v>4</v>
      </c>
      <c r="E1233" s="551">
        <v>5</v>
      </c>
      <c r="F1233" s="2727">
        <v>6</v>
      </c>
      <c r="G1233" s="2618">
        <f>'PDB Bill AMR'!$H$5</f>
        <v>8</v>
      </c>
      <c r="H1233" s="2618">
        <f>'PDB Bill AMR'!$H$5</f>
        <v>8</v>
      </c>
      <c r="I1233" s="594" t="s">
        <v>2021</v>
      </c>
      <c r="J1233" s="594">
        <v>10</v>
      </c>
      <c r="K1233" s="2623" t="s">
        <v>2022</v>
      </c>
      <c r="L1233" s="2623" t="s">
        <v>5041</v>
      </c>
      <c r="M1233" s="594">
        <v>13</v>
      </c>
      <c r="N1233" s="594">
        <v>14</v>
      </c>
      <c r="O1233" s="594">
        <v>15</v>
      </c>
    </row>
    <row r="1234" spans="1:23" ht="15.6" x14ac:dyDescent="0.3">
      <c r="A1234" s="519"/>
      <c r="B1234" s="513" t="s">
        <v>4644</v>
      </c>
      <c r="C1234" s="514"/>
      <c r="D1234" s="514"/>
      <c r="E1234" s="1731"/>
      <c r="F1234" s="654"/>
      <c r="G1234" s="2211"/>
      <c r="H1234" s="2211"/>
      <c r="I1234" s="514"/>
      <c r="J1234" s="514"/>
      <c r="K1234" s="573"/>
      <c r="L1234" s="514"/>
      <c r="M1234" s="515"/>
      <c r="N1234" s="516"/>
      <c r="O1234" s="507"/>
    </row>
    <row r="1235" spans="1:23" ht="15.6" x14ac:dyDescent="0.3">
      <c r="A1235" s="519">
        <v>10</v>
      </c>
      <c r="B1235" s="98" t="s">
        <v>2393</v>
      </c>
      <c r="C1235" s="51">
        <v>11</v>
      </c>
      <c r="D1235" s="934"/>
      <c r="E1235" s="1145" t="s">
        <v>2649</v>
      </c>
      <c r="F1235" s="3">
        <v>1.05</v>
      </c>
      <c r="G1235" s="20">
        <v>987931.5</v>
      </c>
      <c r="H1235" s="20">
        <v>1019950.7</v>
      </c>
      <c r="I1235" s="20">
        <f>H1235-G1235</f>
        <v>32019.199999999953</v>
      </c>
      <c r="J1235" s="507">
        <v>180</v>
      </c>
      <c r="K1235" s="574">
        <f>F1235*I1235*J1235</f>
        <v>6051628.7999999914</v>
      </c>
      <c r="L1235" s="21"/>
      <c r="M1235" s="21">
        <f>K1235*$I$1223/$K$1237</f>
        <v>6992516.4701102553</v>
      </c>
      <c r="N1235" s="80"/>
      <c r="O1235" s="507">
        <f>SUM(L1225:L1234)</f>
        <v>0</v>
      </c>
      <c r="S1235" s="2673"/>
      <c r="T1235" s="2673"/>
    </row>
    <row r="1236" spans="1:23" ht="15.6" x14ac:dyDescent="0.3">
      <c r="A1236" s="519">
        <v>11</v>
      </c>
      <c r="B1236" s="98" t="s">
        <v>2473</v>
      </c>
      <c r="C1236" s="51">
        <v>11</v>
      </c>
      <c r="D1236" s="936"/>
      <c r="E1236" s="1145" t="s">
        <v>2650</v>
      </c>
      <c r="F1236" s="3">
        <v>1</v>
      </c>
      <c r="G1236" s="20">
        <v>683096.1</v>
      </c>
      <c r="H1236" s="20">
        <v>738503.5</v>
      </c>
      <c r="I1236" s="20">
        <f>H1236-G1236</f>
        <v>55407.400000000023</v>
      </c>
      <c r="J1236" s="507">
        <v>180</v>
      </c>
      <c r="K1236" s="574">
        <f>F1236*I1236*J1236</f>
        <v>9973332.0000000037</v>
      </c>
      <c r="L1236" s="21"/>
      <c r="M1236" s="21">
        <f>K1236*$I$1223/$K$1237</f>
        <v>11523953.397782391</v>
      </c>
      <c r="N1236" s="80"/>
      <c r="O1236" s="507"/>
    </row>
    <row r="1237" spans="1:23" ht="15.6" x14ac:dyDescent="0.3">
      <c r="A1237" s="519"/>
      <c r="B1237" s="100"/>
      <c r="C1237" s="89"/>
      <c r="D1237" s="601"/>
      <c r="E1237" s="1739"/>
      <c r="F1237" s="46"/>
      <c r="G1237" s="47">
        <v>0</v>
      </c>
      <c r="H1237" s="47">
        <v>0</v>
      </c>
      <c r="I1237" s="47"/>
      <c r="J1237" s="38" t="s">
        <v>27</v>
      </c>
      <c r="K1237" s="42">
        <f>SUM(K1235:K1236)</f>
        <v>16024960.799999995</v>
      </c>
      <c r="L1237" s="48"/>
      <c r="M1237" s="42">
        <f>SUM(M1235:M1236)</f>
        <v>18516469.867892645</v>
      </c>
      <c r="N1237" s="83"/>
      <c r="O1237" s="507"/>
    </row>
    <row r="1238" spans="1:23" ht="15.6" x14ac:dyDescent="0.3">
      <c r="A1238" s="519"/>
      <c r="B1238" s="532" t="s">
        <v>4644</v>
      </c>
      <c r="C1238" s="533"/>
      <c r="D1238" s="533"/>
      <c r="E1238" s="1732"/>
      <c r="F1238" s="656"/>
      <c r="G1238" s="2216">
        <v>0</v>
      </c>
      <c r="H1238" s="2216">
        <v>0</v>
      </c>
      <c r="I1238" s="533"/>
      <c r="J1238" s="49"/>
      <c r="K1238" s="587"/>
      <c r="L1238" s="50"/>
      <c r="M1238" s="50"/>
      <c r="N1238" s="534"/>
      <c r="O1238" s="507"/>
    </row>
    <row r="1239" spans="1:23" ht="15.75" customHeight="1" x14ac:dyDescent="0.3">
      <c r="A1239" s="519">
        <v>1</v>
      </c>
      <c r="B1239" s="98" t="s">
        <v>2651</v>
      </c>
      <c r="C1239" s="72">
        <v>11</v>
      </c>
      <c r="D1239" s="945" t="s">
        <v>2506</v>
      </c>
      <c r="E1239" s="1145" t="s">
        <v>2652</v>
      </c>
      <c r="F1239" s="3">
        <v>1</v>
      </c>
      <c r="G1239" s="2220">
        <v>37882493</v>
      </c>
      <c r="H1239" s="2220">
        <v>40168290</v>
      </c>
      <c r="I1239" s="19">
        <f t="shared" ref="I1239:I1254" si="194">H1239-G1239</f>
        <v>2285797</v>
      </c>
      <c r="J1239" s="507">
        <v>1</v>
      </c>
      <c r="K1239" s="581"/>
      <c r="L1239" s="21">
        <f>F1239*I1239*J1239</f>
        <v>2285797</v>
      </c>
      <c r="M1239" s="21">
        <f>L1239*$K$1255/$L$1255</f>
        <v>2242087.5526551255</v>
      </c>
      <c r="N1239" s="1064" t="s">
        <v>94</v>
      </c>
      <c r="O1239" s="14"/>
      <c r="R1239" s="18" t="str">
        <f t="shared" ref="R1239:R1254" si="195">B1239</f>
        <v>11 kV Nama shyampur Feeder</v>
      </c>
      <c r="S1239" s="2672">
        <f t="shared" ref="S1239:S1254" si="196">M1239</f>
        <v>2242087.5526551255</v>
      </c>
      <c r="T1239" s="2672">
        <v>2142439.5507122651</v>
      </c>
      <c r="U1239" s="33">
        <f t="shared" ref="U1239:U1254" si="197">S1239-T1239</f>
        <v>99648.001942860428</v>
      </c>
      <c r="V1239" s="1104">
        <f t="shared" ref="V1239:V1254" si="198">U1239/T1239*100</f>
        <v>4.6511464890447867</v>
      </c>
      <c r="W1239" s="33" t="str">
        <f t="shared" ref="W1239:W1254" si="199">IF(V1239&gt;40,"FAULT",IF(V1239&lt;-40,"CHECK","OK"))</f>
        <v>OK</v>
      </c>
    </row>
    <row r="1240" spans="1:23" ht="15.6" x14ac:dyDescent="0.3">
      <c r="A1240" s="519">
        <v>2</v>
      </c>
      <c r="B1240" s="98" t="s">
        <v>2653</v>
      </c>
      <c r="C1240" s="72">
        <v>11</v>
      </c>
      <c r="D1240" s="946" t="s">
        <v>93</v>
      </c>
      <c r="E1240" s="1145" t="s">
        <v>2654</v>
      </c>
      <c r="F1240" s="3">
        <v>1</v>
      </c>
      <c r="G1240" s="2220">
        <v>21288823</v>
      </c>
      <c r="H1240" s="2220">
        <v>22086911</v>
      </c>
      <c r="I1240" s="19">
        <f t="shared" si="194"/>
        <v>798088</v>
      </c>
      <c r="J1240" s="507">
        <v>1</v>
      </c>
      <c r="K1240" s="581"/>
      <c r="L1240" s="21">
        <f t="shared" ref="L1240:L1254" si="200">F1240*I1240*J1240</f>
        <v>798088</v>
      </c>
      <c r="M1240" s="21">
        <f t="shared" ref="M1240:M1254" si="201">L1240*$K$1255/$L$1255</f>
        <v>782826.80864636006</v>
      </c>
      <c r="N1240" s="1064" t="s">
        <v>93</v>
      </c>
      <c r="O1240" s="14"/>
      <c r="R1240" s="18" t="str">
        <f t="shared" si="195"/>
        <v>11 kV  Bombay SweetsFeeder</v>
      </c>
      <c r="S1240" s="2672">
        <f t="shared" si="196"/>
        <v>782826.80864636006</v>
      </c>
      <c r="T1240" s="2672">
        <v>745206.37577834446</v>
      </c>
      <c r="U1240" s="33">
        <f t="shared" si="197"/>
        <v>37620.432868015603</v>
      </c>
      <c r="V1240" s="1104">
        <f t="shared" si="198"/>
        <v>5.0483240738140829</v>
      </c>
      <c r="W1240" s="33" t="str">
        <f t="shared" si="199"/>
        <v>OK</v>
      </c>
    </row>
    <row r="1241" spans="1:23" ht="15.75" customHeight="1" x14ac:dyDescent="0.3">
      <c r="A1241" s="519">
        <v>3</v>
      </c>
      <c r="B1241" s="98" t="s">
        <v>2655</v>
      </c>
      <c r="C1241" s="72">
        <v>11</v>
      </c>
      <c r="D1241" s="946" t="s">
        <v>2506</v>
      </c>
      <c r="E1241" s="1145" t="s">
        <v>2656</v>
      </c>
      <c r="F1241" s="3">
        <v>1</v>
      </c>
      <c r="G1241" s="2220">
        <v>24410033</v>
      </c>
      <c r="H1241" s="2220">
        <v>24410033</v>
      </c>
      <c r="I1241" s="19">
        <f t="shared" si="194"/>
        <v>0</v>
      </c>
      <c r="J1241" s="507">
        <v>1</v>
      </c>
      <c r="K1241" s="581"/>
      <c r="L1241" s="21">
        <f t="shared" si="200"/>
        <v>0</v>
      </c>
      <c r="M1241" s="21">
        <f t="shared" si="201"/>
        <v>0</v>
      </c>
      <c r="N1241" s="71" t="s">
        <v>94</v>
      </c>
      <c r="O1241" s="14"/>
      <c r="R1241" s="18" t="str">
        <f t="shared" si="195"/>
        <v>11 kV  H. R Steel</v>
      </c>
      <c r="S1241" s="2672">
        <f t="shared" si="196"/>
        <v>0</v>
      </c>
      <c r="T1241" s="2672">
        <v>0</v>
      </c>
      <c r="U1241" s="33">
        <f t="shared" si="197"/>
        <v>0</v>
      </c>
      <c r="V1241" s="1104" t="e">
        <f t="shared" si="198"/>
        <v>#DIV/0!</v>
      </c>
      <c r="W1241" s="33" t="e">
        <f t="shared" si="199"/>
        <v>#DIV/0!</v>
      </c>
    </row>
    <row r="1242" spans="1:23" ht="15" customHeight="1" x14ac:dyDescent="0.3">
      <c r="A1242" s="519">
        <v>4</v>
      </c>
      <c r="B1242" s="98" t="s">
        <v>2657</v>
      </c>
      <c r="C1242" s="72">
        <v>11</v>
      </c>
      <c r="D1242" s="946" t="s">
        <v>290</v>
      </c>
      <c r="E1242" s="1145" t="s">
        <v>2658</v>
      </c>
      <c r="F1242" s="3">
        <v>1</v>
      </c>
      <c r="G1242" s="2220">
        <v>9697.2000000000007</v>
      </c>
      <c r="H1242" s="2220">
        <v>9697.2000000000007</v>
      </c>
      <c r="I1242" s="19">
        <f t="shared" si="194"/>
        <v>0</v>
      </c>
      <c r="J1242" s="507">
        <v>60</v>
      </c>
      <c r="K1242" s="581">
        <f>F1242*I1242*J1242</f>
        <v>0</v>
      </c>
      <c r="L1242" s="21">
        <f t="shared" si="200"/>
        <v>0</v>
      </c>
      <c r="M1242" s="21">
        <f t="shared" si="201"/>
        <v>0</v>
      </c>
      <c r="N1242" s="71" t="s">
        <v>93</v>
      </c>
      <c r="O1242" s="14"/>
      <c r="R1242" s="18" t="str">
        <f t="shared" si="195"/>
        <v>11 kV Shyampur Incoming (F1)</v>
      </c>
      <c r="S1242" s="2672">
        <f t="shared" si="196"/>
        <v>0</v>
      </c>
      <c r="T1242" s="2672">
        <v>0</v>
      </c>
      <c r="U1242" s="33">
        <f t="shared" si="197"/>
        <v>0</v>
      </c>
      <c r="V1242" s="1104" t="e">
        <f t="shared" si="198"/>
        <v>#DIV/0!</v>
      </c>
      <c r="W1242" s="33" t="e">
        <f t="shared" si="199"/>
        <v>#DIV/0!</v>
      </c>
    </row>
    <row r="1243" spans="1:23" ht="15.6" x14ac:dyDescent="0.3">
      <c r="A1243" s="519">
        <v>5</v>
      </c>
      <c r="B1243" s="98" t="s">
        <v>2659</v>
      </c>
      <c r="C1243" s="72">
        <v>11</v>
      </c>
      <c r="D1243" s="946" t="s">
        <v>93</v>
      </c>
      <c r="E1243" s="1145" t="s">
        <v>2660</v>
      </c>
      <c r="F1243" s="3">
        <v>1</v>
      </c>
      <c r="G1243" s="2220">
        <v>437001.6</v>
      </c>
      <c r="H1243" s="2220">
        <v>469630.5</v>
      </c>
      <c r="I1243" s="19">
        <f t="shared" si="194"/>
        <v>32628.900000000023</v>
      </c>
      <c r="J1243" s="507">
        <v>60</v>
      </c>
      <c r="K1243" s="581"/>
      <c r="L1243" s="21">
        <f t="shared" si="200"/>
        <v>1957734.0000000014</v>
      </c>
      <c r="M1243" s="21">
        <f t="shared" si="201"/>
        <v>1920297.836076315</v>
      </c>
      <c r="N1243" s="71" t="s">
        <v>93</v>
      </c>
      <c r="O1243" s="14"/>
      <c r="R1243" s="18" t="str">
        <f t="shared" si="195"/>
        <v>11 kV Ali Bahar Feeder (F2)</v>
      </c>
      <c r="S1243" s="2672">
        <f t="shared" si="196"/>
        <v>1920297.836076315</v>
      </c>
      <c r="T1243" s="2672">
        <v>1596859.7470484851</v>
      </c>
      <c r="U1243" s="33">
        <f t="shared" si="197"/>
        <v>323438.08902782993</v>
      </c>
      <c r="V1243" s="1104">
        <f t="shared" si="198"/>
        <v>20.254633484603044</v>
      </c>
      <c r="W1243" s="33" t="str">
        <f t="shared" si="199"/>
        <v>OK</v>
      </c>
    </row>
    <row r="1244" spans="1:23" ht="15.6" x14ac:dyDescent="0.3">
      <c r="A1244" s="519">
        <v>6</v>
      </c>
      <c r="B1244" s="98" t="s">
        <v>2661</v>
      </c>
      <c r="C1244" s="72">
        <v>11</v>
      </c>
      <c r="D1244" s="946" t="s">
        <v>93</v>
      </c>
      <c r="E1244" s="1145" t="s">
        <v>2662</v>
      </c>
      <c r="F1244" s="3">
        <v>1</v>
      </c>
      <c r="G1244" s="2220">
        <v>593952.19999999995</v>
      </c>
      <c r="H1244" s="2220">
        <v>619977.80000000005</v>
      </c>
      <c r="I1244" s="19">
        <f t="shared" si="194"/>
        <v>26025.600000000093</v>
      </c>
      <c r="J1244" s="507">
        <v>60</v>
      </c>
      <c r="K1244" s="581"/>
      <c r="L1244" s="21">
        <f t="shared" si="200"/>
        <v>1561536.0000000056</v>
      </c>
      <c r="M1244" s="21">
        <f t="shared" si="201"/>
        <v>1531676.009996901</v>
      </c>
      <c r="N1244" s="71" t="s">
        <v>93</v>
      </c>
      <c r="O1244" s="14"/>
      <c r="R1244" s="18" t="str">
        <f t="shared" si="195"/>
        <v>11 kV Mosjid Road Feeder (F3)</v>
      </c>
      <c r="S1244" s="2672">
        <f t="shared" si="196"/>
        <v>1531676.009996901</v>
      </c>
      <c r="T1244" s="2672">
        <v>1098969.8090254546</v>
      </c>
      <c r="U1244" s="33">
        <f t="shared" si="197"/>
        <v>432706.20097144647</v>
      </c>
      <c r="V1244" s="1104">
        <f t="shared" si="198"/>
        <v>39.373802393640098</v>
      </c>
      <c r="W1244" s="33" t="str">
        <f t="shared" si="199"/>
        <v>OK</v>
      </c>
    </row>
    <row r="1245" spans="1:23" ht="15.6" x14ac:dyDescent="0.3">
      <c r="A1245" s="519">
        <v>7</v>
      </c>
      <c r="B1245" s="98" t="s">
        <v>2663</v>
      </c>
      <c r="C1245" s="72">
        <v>11</v>
      </c>
      <c r="D1245" s="946" t="s">
        <v>93</v>
      </c>
      <c r="E1245" s="1145" t="s">
        <v>2664</v>
      </c>
      <c r="F1245" s="3">
        <v>1</v>
      </c>
      <c r="G1245" s="2220">
        <v>615565.9</v>
      </c>
      <c r="H1245" s="2220">
        <v>639408.30000000005</v>
      </c>
      <c r="I1245" s="19">
        <f t="shared" si="194"/>
        <v>23842.400000000023</v>
      </c>
      <c r="J1245" s="507">
        <v>60</v>
      </c>
      <c r="K1245" s="581"/>
      <c r="L1245" s="21">
        <f t="shared" si="200"/>
        <v>1430544.0000000014</v>
      </c>
      <c r="M1245" s="21">
        <f t="shared" si="201"/>
        <v>1403188.8640703775</v>
      </c>
      <c r="N1245" s="71" t="s">
        <v>93</v>
      </c>
      <c r="O1245" s="14"/>
      <c r="R1245" s="18" t="str">
        <f t="shared" si="195"/>
        <v>11 kV Shyampur O/H Feeder (F4)</v>
      </c>
      <c r="S1245" s="2672">
        <f t="shared" si="196"/>
        <v>1403188.8640703775</v>
      </c>
      <c r="T1245" s="2672">
        <v>1231235.1281986644</v>
      </c>
      <c r="U1245" s="33">
        <f t="shared" si="197"/>
        <v>171953.73587171314</v>
      </c>
      <c r="V1245" s="1104">
        <f t="shared" si="198"/>
        <v>13.965954344016065</v>
      </c>
      <c r="W1245" s="33" t="str">
        <f t="shared" si="199"/>
        <v>OK</v>
      </c>
    </row>
    <row r="1246" spans="1:23" ht="15.75" customHeight="1" x14ac:dyDescent="0.3">
      <c r="A1246" s="519">
        <v>8</v>
      </c>
      <c r="B1246" s="98" t="s">
        <v>2665</v>
      </c>
      <c r="C1246" s="72">
        <v>11</v>
      </c>
      <c r="D1246" s="946" t="s">
        <v>2506</v>
      </c>
      <c r="E1246" s="1145" t="s">
        <v>2666</v>
      </c>
      <c r="F1246" s="3">
        <v>1</v>
      </c>
      <c r="G1246" s="2220">
        <v>351956.3</v>
      </c>
      <c r="H1246" s="2220">
        <v>371675.9</v>
      </c>
      <c r="I1246" s="19">
        <f t="shared" si="194"/>
        <v>19719.600000000035</v>
      </c>
      <c r="J1246" s="507">
        <v>60</v>
      </c>
      <c r="K1246" s="581"/>
      <c r="L1246" s="21">
        <f t="shared" si="200"/>
        <v>1183176.0000000021</v>
      </c>
      <c r="M1246" s="21">
        <f t="shared" si="201"/>
        <v>1160551.0822703352</v>
      </c>
      <c r="N1246" s="71" t="s">
        <v>94</v>
      </c>
      <c r="O1246" s="14"/>
      <c r="R1246" s="18" t="str">
        <f t="shared" si="195"/>
        <v>11 kV Road No-11 Feeder (F5)</v>
      </c>
      <c r="S1246" s="2672">
        <f t="shared" si="196"/>
        <v>1160551.0822703352</v>
      </c>
      <c r="T1246" s="2672">
        <v>887582.28388397524</v>
      </c>
      <c r="U1246" s="33">
        <f t="shared" si="197"/>
        <v>272968.79838635994</v>
      </c>
      <c r="V1246" s="1104">
        <f t="shared" si="198"/>
        <v>30.754196353703065</v>
      </c>
      <c r="W1246" s="33" t="str">
        <f t="shared" si="199"/>
        <v>OK</v>
      </c>
    </row>
    <row r="1247" spans="1:23" ht="15.6" x14ac:dyDescent="0.3">
      <c r="A1247" s="519">
        <v>9</v>
      </c>
      <c r="B1247" s="98" t="s">
        <v>2667</v>
      </c>
      <c r="C1247" s="72">
        <v>11</v>
      </c>
      <c r="D1247" s="946" t="s">
        <v>93</v>
      </c>
      <c r="E1247" s="1145" t="s">
        <v>2668</v>
      </c>
      <c r="F1247" s="3">
        <v>1</v>
      </c>
      <c r="G1247" s="2220">
        <v>518004.2</v>
      </c>
      <c r="H1247" s="2220">
        <v>518057.4</v>
      </c>
      <c r="I1247" s="19">
        <f t="shared" si="194"/>
        <v>53.200000000011642</v>
      </c>
      <c r="J1247" s="507">
        <v>60</v>
      </c>
      <c r="K1247" s="581"/>
      <c r="L1247" s="21">
        <f t="shared" si="200"/>
        <v>3192.0000000006985</v>
      </c>
      <c r="M1247" s="21">
        <f t="shared" si="201"/>
        <v>3130.9619655974375</v>
      </c>
      <c r="N1247" s="71" t="s">
        <v>93</v>
      </c>
      <c r="O1247" s="14"/>
      <c r="R1247" s="18" t="str">
        <f t="shared" si="195"/>
        <v>11 kV Hanif Express Feeder (F6)</v>
      </c>
      <c r="S1247" s="2672">
        <f t="shared" si="196"/>
        <v>3130.9619655974375</v>
      </c>
      <c r="T1247" s="2672">
        <v>385792.2070207026</v>
      </c>
      <c r="U1247" s="33">
        <f t="shared" si="197"/>
        <v>-382661.24505510519</v>
      </c>
      <c r="V1247" s="1104">
        <f t="shared" si="198"/>
        <v>-99.188433071321896</v>
      </c>
      <c r="W1247" s="33" t="str">
        <f t="shared" si="199"/>
        <v>CHECK</v>
      </c>
    </row>
    <row r="1248" spans="1:23" ht="15.6" x14ac:dyDescent="0.3">
      <c r="A1248" s="519">
        <v>12</v>
      </c>
      <c r="B1248" s="98" t="s">
        <v>2669</v>
      </c>
      <c r="C1248" s="72">
        <v>11</v>
      </c>
      <c r="D1248" s="946" t="s">
        <v>93</v>
      </c>
      <c r="E1248" s="1145" t="s">
        <v>2670</v>
      </c>
      <c r="F1248" s="3">
        <v>1</v>
      </c>
      <c r="G1248" s="2220">
        <v>871854.9</v>
      </c>
      <c r="H1248" s="2220">
        <v>919765.2</v>
      </c>
      <c r="I1248" s="19">
        <f t="shared" si="194"/>
        <v>47910.29999999993</v>
      </c>
      <c r="J1248" s="507">
        <v>60</v>
      </c>
      <c r="K1248" s="581"/>
      <c r="L1248" s="21">
        <f t="shared" si="200"/>
        <v>2874617.9999999958</v>
      </c>
      <c r="M1248" s="21">
        <f t="shared" si="201"/>
        <v>2819649.0048934184</v>
      </c>
      <c r="N1248" s="71" t="s">
        <v>93</v>
      </c>
      <c r="O1248" s="14"/>
      <c r="R1248" s="18" t="str">
        <f t="shared" si="195"/>
        <v>11 kV  Zia Sharani Road Feeder(F7)</v>
      </c>
      <c r="S1248" s="2672">
        <f t="shared" si="196"/>
        <v>2819649.0048934184</v>
      </c>
      <c r="T1248" s="2672">
        <v>2794077.3283855566</v>
      </c>
      <c r="U1248" s="33">
        <f t="shared" si="197"/>
        <v>25571.676507861819</v>
      </c>
      <c r="V1248" s="1104">
        <f t="shared" si="198"/>
        <v>0.9152100497747272</v>
      </c>
      <c r="W1248" s="33" t="str">
        <f t="shared" si="199"/>
        <v>OK</v>
      </c>
    </row>
    <row r="1249" spans="1:23" ht="15.75" customHeight="1" x14ac:dyDescent="0.3">
      <c r="A1249" s="519">
        <v>13</v>
      </c>
      <c r="B1249" s="98" t="s">
        <v>2671</v>
      </c>
      <c r="C1249" s="72">
        <v>11</v>
      </c>
      <c r="D1249" s="946" t="s">
        <v>2506</v>
      </c>
      <c r="E1249" s="1145" t="s">
        <v>2672</v>
      </c>
      <c r="F1249" s="3">
        <v>1</v>
      </c>
      <c r="G1249" s="2220">
        <v>256885.3</v>
      </c>
      <c r="H1249" s="2220">
        <v>282858.7</v>
      </c>
      <c r="I1249" s="19">
        <f t="shared" si="194"/>
        <v>25973.400000000023</v>
      </c>
      <c r="J1249" s="507">
        <v>60</v>
      </c>
      <c r="K1249" s="581"/>
      <c r="L1249" s="21">
        <f t="shared" si="200"/>
        <v>1558404.0000000014</v>
      </c>
      <c r="M1249" s="21">
        <f t="shared" si="201"/>
        <v>1528603.9006998264</v>
      </c>
      <c r="N1249" s="71" t="s">
        <v>94</v>
      </c>
      <c r="O1249" s="14"/>
      <c r="R1249" s="18" t="str">
        <f t="shared" si="195"/>
        <v>11 kV Road-12 &amp; 13 Feeder(F8)</v>
      </c>
      <c r="S1249" s="2672">
        <f t="shared" si="196"/>
        <v>1528603.9006998264</v>
      </c>
      <c r="T1249" s="2672">
        <v>1237892.1590740771</v>
      </c>
      <c r="U1249" s="33">
        <f t="shared" si="197"/>
        <v>290711.74162574927</v>
      </c>
      <c r="V1249" s="1104">
        <f t="shared" si="198"/>
        <v>23.484415786525123</v>
      </c>
      <c r="W1249" s="33" t="str">
        <f t="shared" si="199"/>
        <v>OK</v>
      </c>
    </row>
    <row r="1250" spans="1:23" ht="15.6" x14ac:dyDescent="0.3">
      <c r="A1250" s="519">
        <v>14</v>
      </c>
      <c r="B1250" s="98" t="s">
        <v>2673</v>
      </c>
      <c r="C1250" s="72">
        <v>11</v>
      </c>
      <c r="D1250" s="946" t="s">
        <v>93</v>
      </c>
      <c r="E1250" s="1145" t="s">
        <v>2674</v>
      </c>
      <c r="F1250" s="3">
        <v>1</v>
      </c>
      <c r="G1250" s="2220">
        <v>455733.9</v>
      </c>
      <c r="H1250" s="2220">
        <v>466710.5</v>
      </c>
      <c r="I1250" s="19">
        <f t="shared" si="194"/>
        <v>10976.599999999977</v>
      </c>
      <c r="J1250" s="507">
        <v>60</v>
      </c>
      <c r="K1250" s="581"/>
      <c r="L1250" s="21">
        <f t="shared" si="200"/>
        <v>658595.9999999986</v>
      </c>
      <c r="M1250" s="21">
        <f t="shared" si="201"/>
        <v>646002.20134528656</v>
      </c>
      <c r="N1250" s="71" t="s">
        <v>93</v>
      </c>
      <c r="O1250" s="14"/>
      <c r="R1250" s="18" t="str">
        <f t="shared" si="195"/>
        <v>11 kV Rahman and Baset (F9).</v>
      </c>
      <c r="S1250" s="2672">
        <f t="shared" si="196"/>
        <v>646002.20134528656</v>
      </c>
      <c r="T1250" s="2672">
        <v>711159.05686454033</v>
      </c>
      <c r="U1250" s="33">
        <f t="shared" si="197"/>
        <v>-65156.855519253761</v>
      </c>
      <c r="V1250" s="1104">
        <f t="shared" si="198"/>
        <v>-9.1620650669242139</v>
      </c>
      <c r="W1250" s="33" t="str">
        <f t="shared" si="199"/>
        <v>OK</v>
      </c>
    </row>
    <row r="1251" spans="1:23" ht="15.6" x14ac:dyDescent="0.3">
      <c r="A1251" s="519">
        <v>15</v>
      </c>
      <c r="B1251" s="98" t="s">
        <v>2675</v>
      </c>
      <c r="C1251" s="72">
        <v>11</v>
      </c>
      <c r="D1251" s="946" t="s">
        <v>93</v>
      </c>
      <c r="E1251" s="1145" t="s">
        <v>2658</v>
      </c>
      <c r="F1251" s="3">
        <v>1</v>
      </c>
      <c r="G1251" s="2220">
        <v>526918.19999999995</v>
      </c>
      <c r="H1251" s="2220">
        <v>571905.4</v>
      </c>
      <c r="I1251" s="19">
        <f t="shared" si="194"/>
        <v>44987.20000000007</v>
      </c>
      <c r="J1251" s="507">
        <v>60</v>
      </c>
      <c r="K1251" s="581"/>
      <c r="L1251" s="21">
        <f t="shared" si="200"/>
        <v>2699232.0000000042</v>
      </c>
      <c r="M1251" s="21">
        <f t="shared" si="201"/>
        <v>2647616.7695243317</v>
      </c>
      <c r="N1251" s="71" t="s">
        <v>93</v>
      </c>
      <c r="O1251" s="14"/>
      <c r="R1251" s="18" t="str">
        <f t="shared" si="195"/>
        <v>11 kV Sabujbagh Feeder (F10)</v>
      </c>
      <c r="S1251" s="2672">
        <f t="shared" si="196"/>
        <v>2647616.7695243317</v>
      </c>
      <c r="T1251" s="2672">
        <v>2636452.1751350709</v>
      </c>
      <c r="U1251" s="33">
        <f t="shared" si="197"/>
        <v>11164.594389260747</v>
      </c>
      <c r="V1251" s="1104">
        <f t="shared" si="198"/>
        <v>0.4234703930743125</v>
      </c>
      <c r="W1251" s="33" t="str">
        <f t="shared" si="199"/>
        <v>OK</v>
      </c>
    </row>
    <row r="1252" spans="1:23" ht="15.6" x14ac:dyDescent="0.3">
      <c r="A1252" s="519">
        <v>16</v>
      </c>
      <c r="B1252" s="98" t="s">
        <v>2676</v>
      </c>
      <c r="C1252" s="72">
        <v>11</v>
      </c>
      <c r="D1252" s="946" t="s">
        <v>93</v>
      </c>
      <c r="E1252" s="1145" t="s">
        <v>2677</v>
      </c>
      <c r="F1252" s="3">
        <v>1</v>
      </c>
      <c r="G1252" s="2220">
        <v>856542.9</v>
      </c>
      <c r="H1252" s="2220">
        <v>869895.1</v>
      </c>
      <c r="I1252" s="19">
        <f t="shared" si="194"/>
        <v>13352.199999999953</v>
      </c>
      <c r="J1252" s="507">
        <v>60</v>
      </c>
      <c r="K1252" s="581"/>
      <c r="L1252" s="21">
        <f t="shared" si="200"/>
        <v>801131.99999999721</v>
      </c>
      <c r="M1252" s="21">
        <f t="shared" si="201"/>
        <v>785812.60069625592</v>
      </c>
      <c r="N1252" s="71" t="s">
        <v>93</v>
      </c>
      <c r="O1252" s="14"/>
      <c r="R1252" s="18" t="str">
        <f t="shared" si="195"/>
        <v>11 kV Road No-7 &amp; 8 Feeder(F11)</v>
      </c>
      <c r="S1252" s="2672">
        <f t="shared" si="196"/>
        <v>785812.60069625592</v>
      </c>
      <c r="T1252" s="2672">
        <v>661368.27673910756</v>
      </c>
      <c r="U1252" s="33">
        <f t="shared" si="197"/>
        <v>124444.32395714836</v>
      </c>
      <c r="V1252" s="1104">
        <f t="shared" si="198"/>
        <v>18.816191875837188</v>
      </c>
      <c r="W1252" s="33" t="str">
        <f t="shared" si="199"/>
        <v>OK</v>
      </c>
    </row>
    <row r="1253" spans="1:23" ht="15.75" customHeight="1" x14ac:dyDescent="0.3">
      <c r="A1253" s="519">
        <v>17</v>
      </c>
      <c r="B1253" s="98" t="s">
        <v>2678</v>
      </c>
      <c r="C1253" s="72">
        <v>11</v>
      </c>
      <c r="D1253" s="946" t="s">
        <v>2506</v>
      </c>
      <c r="E1253" s="1145" t="s">
        <v>2679</v>
      </c>
      <c r="F1253" s="3">
        <v>1</v>
      </c>
      <c r="G1253" s="2220">
        <v>960702.2</v>
      </c>
      <c r="H1253" s="2220">
        <v>984688.2</v>
      </c>
      <c r="I1253" s="19">
        <f t="shared" si="194"/>
        <v>23986</v>
      </c>
      <c r="J1253" s="507">
        <v>60</v>
      </c>
      <c r="K1253" s="581"/>
      <c r="L1253" s="21">
        <f t="shared" si="200"/>
        <v>1439160</v>
      </c>
      <c r="M1253" s="21">
        <f t="shared" si="201"/>
        <v>1411640.1072707463</v>
      </c>
      <c r="N1253" s="71" t="s">
        <v>94</v>
      </c>
      <c r="O1253" s="14"/>
      <c r="R1253" s="18" t="str">
        <f t="shared" si="195"/>
        <v>11 kV Hossain Express Feeder(F12)</v>
      </c>
      <c r="S1253" s="2672">
        <f t="shared" si="196"/>
        <v>1411640.1072707463</v>
      </c>
      <c r="T1253" s="2672">
        <v>1301431.6729126938</v>
      </c>
      <c r="U1253" s="33">
        <f t="shared" si="197"/>
        <v>110208.43435805244</v>
      </c>
      <c r="V1253" s="1104">
        <f t="shared" si="198"/>
        <v>8.4682459057876134</v>
      </c>
      <c r="W1253" s="33" t="str">
        <f t="shared" si="199"/>
        <v>OK</v>
      </c>
    </row>
    <row r="1254" spans="1:23" ht="15.6" x14ac:dyDescent="0.3">
      <c r="A1254" s="519">
        <v>18</v>
      </c>
      <c r="B1254" s="98" t="s">
        <v>2680</v>
      </c>
      <c r="C1254" s="72">
        <v>0.41499999999999998</v>
      </c>
      <c r="D1254" s="947"/>
      <c r="E1254" s="1145" t="s">
        <v>1676</v>
      </c>
      <c r="F1254" s="3">
        <v>1</v>
      </c>
      <c r="G1254" s="2220">
        <v>608485</v>
      </c>
      <c r="H1254" s="2220">
        <v>612273</v>
      </c>
      <c r="I1254" s="19">
        <f t="shared" si="194"/>
        <v>3788</v>
      </c>
      <c r="J1254" s="507">
        <v>1</v>
      </c>
      <c r="K1254" s="581"/>
      <c r="L1254" s="21">
        <f t="shared" si="200"/>
        <v>3788</v>
      </c>
      <c r="M1254" s="21">
        <f t="shared" si="201"/>
        <v>3715.565139624216</v>
      </c>
      <c r="N1254" s="71" t="s">
        <v>94</v>
      </c>
      <c r="O1254" s="14"/>
      <c r="R1254" s="18" t="str">
        <f t="shared" si="195"/>
        <v>11/0.415  kV, 200 kVA AT-1+2</v>
      </c>
      <c r="S1254" s="2672">
        <f t="shared" si="196"/>
        <v>3715.565139624216</v>
      </c>
      <c r="T1254" s="2672">
        <v>3553.790632806842</v>
      </c>
      <c r="U1254" s="33">
        <f t="shared" si="197"/>
        <v>161.774506817374</v>
      </c>
      <c r="V1254" s="1104">
        <f t="shared" si="198"/>
        <v>4.5521676297965215</v>
      </c>
      <c r="W1254" s="33" t="str">
        <f t="shared" si="199"/>
        <v>OK</v>
      </c>
    </row>
    <row r="1255" spans="1:23" ht="27.6" x14ac:dyDescent="0.3">
      <c r="A1255" s="524"/>
      <c r="B1255" s="94"/>
      <c r="C1255" s="88"/>
      <c r="D1255" s="88"/>
      <c r="E1255" s="949"/>
      <c r="F1255" s="659"/>
      <c r="G1255" s="37"/>
      <c r="H1255" s="37"/>
      <c r="I1255" s="37"/>
      <c r="J1255" s="52" t="s">
        <v>38</v>
      </c>
      <c r="K1255" s="42">
        <f>M1237*1.02</f>
        <v>18886799.2652505</v>
      </c>
      <c r="L1255" s="42">
        <f>SUM(L1239:L1254)</f>
        <v>19254997.000000007</v>
      </c>
      <c r="M1255" s="42">
        <f>SUM(M1239:M1254)</f>
        <v>18886799.265250504</v>
      </c>
      <c r="N1255" s="82">
        <f>(M1255-L1255)/L1255*100</f>
        <v>-1.9122191229087353</v>
      </c>
      <c r="O1255" s="28"/>
    </row>
    <row r="1257" spans="1:23" ht="15.6" x14ac:dyDescent="0.3">
      <c r="A1257" s="511"/>
      <c r="B1257" s="523"/>
      <c r="C1257" s="520"/>
      <c r="D1257" s="596"/>
      <c r="F1257" s="3107" t="s">
        <v>815</v>
      </c>
      <c r="G1257" s="3108"/>
      <c r="H1257" s="3109"/>
      <c r="I1257" s="555" t="s">
        <v>14</v>
      </c>
      <c r="J1257" s="511"/>
      <c r="L1257" s="1108"/>
      <c r="M1257" s="511"/>
      <c r="N1257" s="520"/>
      <c r="O1257" s="511"/>
    </row>
    <row r="1258" spans="1:23" ht="15.6" x14ac:dyDescent="0.3">
      <c r="A1258" s="511"/>
      <c r="B1258" s="523"/>
      <c r="C1258" s="520"/>
      <c r="D1258" s="596"/>
      <c r="F1258" s="77" t="s">
        <v>94</v>
      </c>
      <c r="G1258" s="3298" t="s">
        <v>4068</v>
      </c>
      <c r="H1258" s="3298"/>
      <c r="I1258" s="1643">
        <f>SUM(M1239,M1241,M1246,M1249,M1253:M1254)</f>
        <v>6346598.2080356572</v>
      </c>
      <c r="J1258" s="511"/>
      <c r="L1258" s="511"/>
      <c r="M1258" s="511"/>
      <c r="N1258" s="520"/>
      <c r="O1258" s="511" t="s">
        <v>222</v>
      </c>
    </row>
    <row r="1259" spans="1:23" ht="15.6" x14ac:dyDescent="0.3">
      <c r="A1259" s="511"/>
      <c r="B1259" s="523"/>
      <c r="C1259" s="520"/>
      <c r="D1259" s="596"/>
      <c r="F1259" s="77" t="s">
        <v>93</v>
      </c>
      <c r="G1259" s="3298" t="s">
        <v>4068</v>
      </c>
      <c r="H1259" s="3298"/>
      <c r="I1259" s="1643">
        <f>SUM(M1240,M1242:M1245,M1247:M1248,M1250:M1252)</f>
        <v>12540201.057214845</v>
      </c>
      <c r="J1259" s="511"/>
      <c r="L1259" s="511"/>
      <c r="M1259" s="511"/>
      <c r="N1259" s="520"/>
      <c r="O1259" s="511"/>
    </row>
    <row r="1260" spans="1:23" ht="15.6" x14ac:dyDescent="0.3">
      <c r="A1260" s="511"/>
      <c r="B1260" s="523"/>
      <c r="C1260" s="520"/>
      <c r="D1260" s="596"/>
      <c r="F1260" s="77"/>
      <c r="G1260" s="3298"/>
      <c r="H1260" s="3298"/>
      <c r="I1260" s="530"/>
      <c r="J1260" s="511"/>
      <c r="L1260" s="1108"/>
      <c r="M1260" s="511"/>
      <c r="N1260" s="520"/>
      <c r="O1260" s="511"/>
    </row>
    <row r="1261" spans="1:23" ht="15.6" x14ac:dyDescent="0.3">
      <c r="A1261" s="511"/>
      <c r="B1261" s="523"/>
      <c r="C1261" s="520"/>
      <c r="D1261" s="596"/>
      <c r="E1261" s="1727"/>
      <c r="F1261" s="77"/>
      <c r="G1261" s="3298"/>
      <c r="H1261" s="3298"/>
      <c r="I1261" s="530"/>
      <c r="J1261" s="511"/>
      <c r="L1261" s="511"/>
      <c r="M1261" s="511"/>
      <c r="N1261" s="520"/>
      <c r="O1261" s="511"/>
    </row>
    <row r="1262" spans="1:23" ht="15.6" x14ac:dyDescent="0.3">
      <c r="E1262" s="1727"/>
      <c r="F1262" s="2728"/>
      <c r="G1262" s="3298"/>
      <c r="H1262" s="3298"/>
      <c r="I1262" s="530"/>
      <c r="J1262" s="511"/>
    </row>
    <row r="1263" spans="1:23" ht="15.6" x14ac:dyDescent="0.3">
      <c r="F1263" s="2728"/>
      <c r="G1263" s="3298"/>
      <c r="H1263" s="3298"/>
      <c r="I1263" s="530"/>
      <c r="J1263" s="511"/>
    </row>
    <row r="1264" spans="1:23" ht="15.6" x14ac:dyDescent="0.3">
      <c r="F1264" s="3175" t="s">
        <v>199</v>
      </c>
      <c r="G1264" s="3176"/>
      <c r="H1264" s="3177"/>
      <c r="I1264" s="540">
        <f>SUM(I1258:I1263)</f>
        <v>18886799.265250504</v>
      </c>
      <c r="J1264" s="42">
        <f>I1264-M1255</f>
        <v>0</v>
      </c>
    </row>
    <row r="1265" spans="1:23" x14ac:dyDescent="0.3">
      <c r="A1265" s="511"/>
      <c r="B1265" s="523"/>
      <c r="C1265" s="520"/>
      <c r="D1265" s="596"/>
      <c r="F1265" s="528"/>
      <c r="G1265" s="2214"/>
      <c r="H1265" s="2214"/>
      <c r="I1265" s="511"/>
      <c r="J1265" s="511"/>
      <c r="L1265" s="511"/>
      <c r="M1265" s="511"/>
      <c r="N1265" s="520"/>
      <c r="O1265" s="511"/>
    </row>
    <row r="1266" spans="1:23" x14ac:dyDescent="0.3">
      <c r="A1266" s="511"/>
      <c r="B1266" s="523"/>
      <c r="C1266" s="520"/>
      <c r="D1266" s="596"/>
      <c r="E1266" s="1727"/>
      <c r="F1266" s="528"/>
      <c r="G1266" s="2214"/>
      <c r="H1266" s="2214"/>
      <c r="I1266" s="511"/>
      <c r="J1266" s="511"/>
      <c r="K1266" s="580"/>
      <c r="L1266" s="511"/>
      <c r="M1266" s="511"/>
      <c r="N1266" s="520"/>
      <c r="O1266" s="511"/>
    </row>
    <row r="1267" spans="1:23" x14ac:dyDescent="0.3">
      <c r="A1267" s="511"/>
      <c r="B1267" s="523"/>
      <c r="C1267" s="520"/>
      <c r="D1267" s="596"/>
      <c r="E1267" s="1727"/>
      <c r="F1267" s="528"/>
      <c r="G1267" s="2214"/>
      <c r="H1267" s="2214"/>
      <c r="I1267" s="511"/>
      <c r="J1267" s="511"/>
      <c r="K1267" s="580"/>
      <c r="L1267" s="511"/>
      <c r="M1267" s="511"/>
      <c r="N1267" s="520"/>
      <c r="O1267" s="511"/>
    </row>
    <row r="1268" spans="1:23" x14ac:dyDescent="0.3">
      <c r="A1268" s="511"/>
      <c r="B1268" s="523"/>
      <c r="C1268" s="520"/>
      <c r="D1268" s="596"/>
      <c r="E1268" s="1727"/>
      <c r="F1268" s="528"/>
      <c r="G1268" s="2214"/>
      <c r="H1268" s="2214"/>
      <c r="I1268" s="511"/>
      <c r="J1268" s="511"/>
      <c r="K1268" s="580"/>
      <c r="L1268" s="511"/>
      <c r="M1268" s="511"/>
      <c r="N1268" s="520"/>
      <c r="O1268" s="511"/>
    </row>
    <row r="1269" spans="1:23" x14ac:dyDescent="0.3">
      <c r="A1269" s="511"/>
      <c r="B1269" s="523"/>
      <c r="C1269" s="520"/>
      <c r="D1269" s="596"/>
      <c r="E1269" s="1727"/>
      <c r="F1269" s="528"/>
      <c r="G1269" s="2214"/>
      <c r="H1269" s="2214"/>
      <c r="I1269" s="511"/>
      <c r="J1269" s="511"/>
      <c r="K1269" s="580"/>
      <c r="L1269" s="511"/>
      <c r="M1269" s="511"/>
      <c r="N1269" s="520"/>
      <c r="O1269" s="511"/>
    </row>
    <row r="1270" spans="1:23" x14ac:dyDescent="0.3">
      <c r="A1270" s="511"/>
      <c r="B1270" s="520"/>
      <c r="C1270" s="520"/>
      <c r="D1270" s="596"/>
      <c r="E1270" s="1727"/>
      <c r="F1270" s="528"/>
      <c r="G1270" s="2214"/>
      <c r="H1270" s="2214"/>
      <c r="I1270" s="511"/>
      <c r="J1270" s="511"/>
      <c r="K1270" s="580"/>
      <c r="L1270" s="511"/>
      <c r="M1270" s="511"/>
      <c r="N1270" s="520"/>
      <c r="O1270" s="511"/>
    </row>
    <row r="1271" spans="1:23" x14ac:dyDescent="0.3">
      <c r="A1271" s="511"/>
      <c r="B1271" s="520"/>
      <c r="C1271" s="520"/>
      <c r="D1271" s="596"/>
      <c r="E1271" s="1727"/>
      <c r="F1271" s="528"/>
      <c r="G1271" s="2214"/>
      <c r="H1271" s="2214"/>
      <c r="I1271" s="511"/>
      <c r="J1271" s="511"/>
      <c r="K1271" s="580"/>
      <c r="L1271" s="511"/>
      <c r="M1271" s="511"/>
      <c r="N1271" s="520"/>
      <c r="O1271" s="511"/>
    </row>
    <row r="1272" spans="1:23" x14ac:dyDescent="0.3">
      <c r="A1272" s="511"/>
      <c r="B1272" s="523"/>
      <c r="C1272" s="520"/>
      <c r="D1272" s="596"/>
      <c r="E1272" s="1727"/>
      <c r="F1272" s="528"/>
      <c r="G1272" s="2214"/>
      <c r="H1272" s="2214"/>
      <c r="I1272" s="511"/>
      <c r="J1272" s="511"/>
      <c r="K1272" s="580"/>
      <c r="L1272" s="511"/>
      <c r="M1272" s="511"/>
      <c r="N1272" s="520"/>
      <c r="O1272" s="511"/>
    </row>
    <row r="1273" spans="1:23" x14ac:dyDescent="0.3">
      <c r="A1273" s="511"/>
      <c r="B1273" s="523"/>
      <c r="C1273" s="520"/>
      <c r="D1273" s="596"/>
      <c r="E1273" s="1727"/>
      <c r="F1273" s="528"/>
      <c r="G1273" s="2214"/>
      <c r="H1273" s="2214"/>
      <c r="I1273" s="511"/>
      <c r="J1273" s="511"/>
      <c r="K1273" s="580"/>
      <c r="L1273" s="511"/>
      <c r="M1273" s="511"/>
      <c r="N1273" s="520"/>
      <c r="O1273" s="511"/>
    </row>
    <row r="1274" spans="1:23" x14ac:dyDescent="0.3">
      <c r="A1274" s="511"/>
      <c r="B1274" s="523"/>
      <c r="C1274" s="520"/>
      <c r="D1274" s="596"/>
      <c r="E1274" s="1727"/>
      <c r="F1274" s="528"/>
      <c r="G1274" s="2214"/>
      <c r="H1274" s="2214"/>
      <c r="I1274" s="511"/>
      <c r="J1274" s="511"/>
      <c r="K1274" s="580"/>
      <c r="L1274" s="511"/>
      <c r="M1274" s="511"/>
      <c r="N1274" s="520"/>
      <c r="O1274" s="511"/>
    </row>
    <row r="1275" spans="1:23" ht="24.6" x14ac:dyDescent="0.3">
      <c r="A1275" s="27"/>
      <c r="B1275" s="3128"/>
      <c r="C1275" s="3128"/>
      <c r="D1275" s="3128"/>
      <c r="E1275" s="3128"/>
      <c r="F1275" s="3128"/>
      <c r="G1275" s="3128"/>
      <c r="H1275" s="3128"/>
      <c r="I1275" s="3128"/>
      <c r="J1275" s="3128"/>
      <c r="K1275" s="3128"/>
      <c r="L1275" s="3128"/>
      <c r="M1275" s="3128"/>
      <c r="N1275" s="520"/>
      <c r="O1275" s="511"/>
    </row>
    <row r="1276" spans="1:23" x14ac:dyDescent="0.3">
      <c r="A1276" s="511"/>
      <c r="B1276" s="523"/>
      <c r="C1276" s="520"/>
      <c r="D1276" s="596"/>
      <c r="E1276" s="1727"/>
      <c r="F1276" s="528"/>
      <c r="G1276" s="2214"/>
      <c r="H1276" s="2214"/>
      <c r="I1276" s="511"/>
      <c r="J1276" s="511"/>
      <c r="K1276" s="580"/>
      <c r="L1276" s="511"/>
      <c r="M1276" s="511"/>
      <c r="N1276" s="520"/>
      <c r="O1276" s="511"/>
    </row>
    <row r="1277" spans="1:23" x14ac:dyDescent="0.3">
      <c r="A1277" s="511"/>
      <c r="B1277" s="523"/>
      <c r="C1277" s="520"/>
      <c r="D1277" s="596"/>
      <c r="E1277" s="1727"/>
      <c r="F1277" s="528"/>
      <c r="G1277" s="2214"/>
      <c r="H1277" s="2214"/>
      <c r="I1277" s="511"/>
      <c r="J1277" s="511"/>
      <c r="K1277" s="580"/>
      <c r="L1277" s="511"/>
      <c r="M1277" s="511"/>
      <c r="N1277" s="520"/>
      <c r="O1277" s="511"/>
    </row>
    <row r="1278" spans="1:23" ht="28.8" x14ac:dyDescent="0.3">
      <c r="A1278" s="3086" t="s">
        <v>1035</v>
      </c>
      <c r="B1278" s="3086"/>
      <c r="C1278" s="3086"/>
      <c r="D1278" s="3086"/>
      <c r="E1278" s="3086"/>
      <c r="F1278" s="3086"/>
      <c r="G1278" s="3086"/>
      <c r="H1278" s="3086"/>
      <c r="I1278" s="3086"/>
      <c r="J1278" s="3086"/>
      <c r="K1278" s="3086"/>
      <c r="L1278" s="3086"/>
      <c r="M1278" s="3086"/>
      <c r="N1278" s="3086"/>
      <c r="O1278" s="629" t="str">
        <f>$O$6</f>
        <v>Month August-2023</v>
      </c>
      <c r="R1278" s="2083" t="s">
        <v>4084</v>
      </c>
      <c r="S1278" s="2672" t="str">
        <f>O1278</f>
        <v>Month August-2023</v>
      </c>
      <c r="T1278" s="2672" t="s">
        <v>5037</v>
      </c>
      <c r="U1278" s="1103" t="s">
        <v>15</v>
      </c>
      <c r="V1278" s="1103" t="s">
        <v>4085</v>
      </c>
      <c r="W1278" s="1103" t="s">
        <v>17</v>
      </c>
    </row>
    <row r="1279" spans="1:23" ht="15.6" x14ac:dyDescent="0.3">
      <c r="A1279" s="3087" t="s">
        <v>0</v>
      </c>
      <c r="B1279" s="3089" t="s">
        <v>1</v>
      </c>
      <c r="C1279" s="3091" t="s">
        <v>2</v>
      </c>
      <c r="D1279" s="3092"/>
      <c r="E1279" s="3093"/>
      <c r="F1279" s="3223" t="s">
        <v>3</v>
      </c>
      <c r="G1279" s="3091" t="s">
        <v>4</v>
      </c>
      <c r="H1279" s="3093"/>
      <c r="I1279" s="3068"/>
      <c r="J1279" s="3096" t="s">
        <v>5</v>
      </c>
      <c r="K1279" s="3091" t="s">
        <v>6</v>
      </c>
      <c r="L1279" s="3068"/>
      <c r="M1279" s="95" t="s">
        <v>29</v>
      </c>
      <c r="N1279" s="96"/>
      <c r="O1279" s="3067" t="s">
        <v>7</v>
      </c>
    </row>
    <row r="1280" spans="1:23" ht="46.8" x14ac:dyDescent="0.3">
      <c r="A1280" s="3088"/>
      <c r="B1280" s="3090"/>
      <c r="C1280" s="3084" t="s">
        <v>824</v>
      </c>
      <c r="D1280" s="3085"/>
      <c r="E1280" s="1728" t="s">
        <v>9</v>
      </c>
      <c r="F1280" s="3224"/>
      <c r="G1280" s="2218" t="str">
        <f>'NORTH-1'!G8</f>
        <v>Reading at 00.00hr 
01.08.2023</v>
      </c>
      <c r="H1280" s="2218" t="str">
        <f>'NORTH-1'!H8</f>
        <v>Reading at 00.00hr 
01.09.2023</v>
      </c>
      <c r="I1280" s="1" t="s">
        <v>10</v>
      </c>
      <c r="J1280" s="3088"/>
      <c r="K1280" s="1" t="s">
        <v>11</v>
      </c>
      <c r="L1280" s="1" t="s">
        <v>12</v>
      </c>
      <c r="M1280" s="508" t="s">
        <v>30</v>
      </c>
      <c r="N1280" s="75" t="s">
        <v>41</v>
      </c>
      <c r="O1280" s="3068"/>
      <c r="S1280" s="2671">
        <v>15283200.000000071</v>
      </c>
      <c r="T1280" s="2671">
        <v>15283200.000000071</v>
      </c>
      <c r="U1280" s="33">
        <f>S1280-T1280</f>
        <v>0</v>
      </c>
      <c r="V1280" s="1104">
        <f>U1280/T1280*100</f>
        <v>0</v>
      </c>
      <c r="W1280" s="33" t="str">
        <f>IF(V1280&gt;40,"FAULT",IF(V1280&lt;-40,"CHECK","OK"))</f>
        <v>OK</v>
      </c>
    </row>
    <row r="1281" spans="1:20" ht="15.6" x14ac:dyDescent="0.3">
      <c r="A1281" s="594">
        <v>1</v>
      </c>
      <c r="B1281" s="551">
        <v>2</v>
      </c>
      <c r="C1281" s="551">
        <v>3</v>
      </c>
      <c r="D1281" s="551">
        <v>4</v>
      </c>
      <c r="E1281" s="551">
        <v>5</v>
      </c>
      <c r="F1281" s="2727">
        <v>6</v>
      </c>
      <c r="G1281" s="2618">
        <f>'PDB Bill AMR'!$H$5</f>
        <v>8</v>
      </c>
      <c r="H1281" s="2618">
        <f>'PDB Bill AMR'!$H$5</f>
        <v>8</v>
      </c>
      <c r="I1281" s="594" t="s">
        <v>2021</v>
      </c>
      <c r="J1281" s="594">
        <v>10</v>
      </c>
      <c r="K1281" s="2623" t="s">
        <v>2022</v>
      </c>
      <c r="L1281" s="2623" t="s">
        <v>5041</v>
      </c>
      <c r="M1281" s="594">
        <v>13</v>
      </c>
      <c r="N1281" s="594">
        <v>14</v>
      </c>
      <c r="O1281" s="594">
        <v>15</v>
      </c>
    </row>
    <row r="1282" spans="1:20" ht="15.6" x14ac:dyDescent="0.3">
      <c r="A1282" s="519"/>
      <c r="B1282" s="513" t="s">
        <v>4317</v>
      </c>
      <c r="C1282" s="514"/>
      <c r="D1282" s="514"/>
      <c r="E1282" s="1731"/>
      <c r="F1282" s="654"/>
      <c r="G1282" s="2211"/>
      <c r="H1282" s="2211"/>
      <c r="I1282" s="514"/>
      <c r="J1282" s="514"/>
      <c r="K1282" s="573"/>
      <c r="L1282" s="514"/>
      <c r="M1282" s="515"/>
      <c r="N1282" s="516"/>
      <c r="O1282" s="507"/>
    </row>
    <row r="1283" spans="1:20" ht="15.6" x14ac:dyDescent="0.3">
      <c r="A1283" s="1341">
        <f t="shared" ref="A1283:M1283" si="202">A1099</f>
        <v>6</v>
      </c>
      <c r="B1283" s="1342" t="str">
        <f t="shared" si="202"/>
        <v xml:space="preserve">33 kV Nondolalpur -1 feeder </v>
      </c>
      <c r="C1283" s="1157">
        <f t="shared" si="202"/>
        <v>33</v>
      </c>
      <c r="D1283" s="3141" t="str">
        <f t="shared" si="202"/>
        <v>Export</v>
      </c>
      <c r="E1283" s="1738" t="str">
        <f t="shared" si="202"/>
        <v>BD001801</v>
      </c>
      <c r="F1283" s="1343">
        <f t="shared" si="202"/>
        <v>1</v>
      </c>
      <c r="G1283" s="1359">
        <f t="shared" ref="G1283" si="203">G1099</f>
        <v>1278.1529</v>
      </c>
      <c r="H1283" s="1359">
        <f t="shared" si="202"/>
        <v>1307.8</v>
      </c>
      <c r="I1283" s="1359">
        <f t="shared" si="202"/>
        <v>29.647099999999909</v>
      </c>
      <c r="J1283" s="1157">
        <f t="shared" si="202"/>
        <v>240000</v>
      </c>
      <c r="K1283" s="1151" t="str">
        <f t="shared" si="202"/>
        <v>From Downstream</v>
      </c>
      <c r="L1283" s="1180">
        <f t="shared" si="202"/>
        <v>7115303.9999999786</v>
      </c>
      <c r="M1283" s="1180">
        <f t="shared" si="202"/>
        <v>7116017.6850630976</v>
      </c>
      <c r="N1283" s="80"/>
      <c r="O1283" s="8"/>
      <c r="S1283" s="2673"/>
      <c r="T1283" s="2673"/>
    </row>
    <row r="1284" spans="1:20" ht="15.6" x14ac:dyDescent="0.3">
      <c r="A1284" s="1345">
        <f>A1100</f>
        <v>7</v>
      </c>
      <c r="B1284" s="1342" t="str">
        <f>B1100</f>
        <v xml:space="preserve">33 kV Nondolalpur -2 feeder </v>
      </c>
      <c r="C1284" s="1157">
        <f>C1100</f>
        <v>33</v>
      </c>
      <c r="D1284" s="3142"/>
      <c r="E1284" s="1738" t="str">
        <f t="shared" ref="E1284:M1284" si="204">E1100</f>
        <v>BD001807</v>
      </c>
      <c r="F1284" s="1343">
        <f t="shared" si="204"/>
        <v>1</v>
      </c>
      <c r="G1284" s="1359">
        <f t="shared" ref="G1284" si="205">G1100</f>
        <v>1108.057</v>
      </c>
      <c r="H1284" s="1359">
        <f t="shared" si="204"/>
        <v>1133.3769</v>
      </c>
      <c r="I1284" s="1359">
        <f t="shared" si="204"/>
        <v>25.319899999999961</v>
      </c>
      <c r="J1284" s="1157">
        <f t="shared" si="204"/>
        <v>240000</v>
      </c>
      <c r="K1284" s="1151">
        <f t="shared" si="204"/>
        <v>0</v>
      </c>
      <c r="L1284" s="1180">
        <f t="shared" si="204"/>
        <v>6076775.9999999907</v>
      </c>
      <c r="M1284" s="1180">
        <f t="shared" si="204"/>
        <v>6077385.5177750736</v>
      </c>
      <c r="N1284" s="80"/>
      <c r="O1284" s="507"/>
    </row>
    <row r="1285" spans="1:20" ht="15.6" x14ac:dyDescent="0.3">
      <c r="A1285" s="519"/>
      <c r="B1285" s="100"/>
      <c r="C1285" s="89"/>
      <c r="D1285" s="601"/>
      <c r="E1285" s="1739"/>
      <c r="F1285" s="46"/>
      <c r="G1285" s="47"/>
      <c r="H1285" s="47"/>
      <c r="I1285" s="47"/>
      <c r="J1285" s="94" t="s">
        <v>27</v>
      </c>
      <c r="K1285" s="42">
        <f>SUM(K1283:K1284)</f>
        <v>0</v>
      </c>
      <c r="L1285" s="42">
        <f>SUM(L1283:L1284)</f>
        <v>13192079.99999997</v>
      </c>
      <c r="M1285" s="42">
        <f>SUM(M1283:M1284)</f>
        <v>13193403.202838171</v>
      </c>
      <c r="N1285" s="531"/>
      <c r="O1285" s="507"/>
    </row>
    <row r="1286" spans="1:20" ht="15.6" x14ac:dyDescent="0.3">
      <c r="A1286" s="507"/>
      <c r="B1286" s="513" t="s">
        <v>4641</v>
      </c>
      <c r="C1286" s="514"/>
      <c r="D1286" s="514"/>
      <c r="E1286" s="1731"/>
      <c r="F1286" s="654"/>
      <c r="G1286" s="2211"/>
      <c r="H1286" s="2211"/>
      <c r="I1286" s="514"/>
      <c r="J1286" s="607"/>
      <c r="K1286" s="608"/>
      <c r="L1286" s="609"/>
      <c r="M1286" s="609"/>
      <c r="N1286" s="516"/>
      <c r="O1286" s="11"/>
    </row>
    <row r="1287" spans="1:20" ht="15.6" x14ac:dyDescent="0.3">
      <c r="A1287" s="507">
        <v>3</v>
      </c>
      <c r="B1287" s="98" t="s">
        <v>2681</v>
      </c>
      <c r="C1287" s="51">
        <v>33</v>
      </c>
      <c r="D1287" s="3072" t="s">
        <v>290</v>
      </c>
      <c r="E1287" s="1145" t="s">
        <v>2682</v>
      </c>
      <c r="F1287" s="3">
        <v>1</v>
      </c>
      <c r="G1287" s="20">
        <v>306721216</v>
      </c>
      <c r="H1287" s="20">
        <v>313854016</v>
      </c>
      <c r="I1287" s="19">
        <f>H1287-G1287</f>
        <v>7132800</v>
      </c>
      <c r="J1287" s="507">
        <v>1</v>
      </c>
      <c r="K1287" s="574">
        <f>F1287*I1287*J1287</f>
        <v>7132800</v>
      </c>
      <c r="L1287" s="21"/>
      <c r="M1287" s="21"/>
      <c r="N1287" s="80"/>
      <c r="O1287" s="11"/>
    </row>
    <row r="1288" spans="1:20" ht="15.6" x14ac:dyDescent="0.3">
      <c r="A1288" s="507">
        <v>6</v>
      </c>
      <c r="B1288" s="98" t="s">
        <v>2683</v>
      </c>
      <c r="C1288" s="51">
        <v>33</v>
      </c>
      <c r="D1288" s="3127" t="s">
        <v>290</v>
      </c>
      <c r="E1288" s="1145" t="s">
        <v>2684</v>
      </c>
      <c r="F1288" s="3">
        <v>1</v>
      </c>
      <c r="G1288" s="20">
        <v>286460160</v>
      </c>
      <c r="H1288" s="20">
        <v>292555456</v>
      </c>
      <c r="I1288" s="19">
        <f>H1288-G1288</f>
        <v>6095296</v>
      </c>
      <c r="J1288" s="507">
        <v>1</v>
      </c>
      <c r="K1288" s="574">
        <f>F1288*I1288*J1288</f>
        <v>6095296</v>
      </c>
      <c r="L1288" s="21"/>
      <c r="M1288" s="21"/>
      <c r="N1288" s="80"/>
      <c r="O1288" s="11"/>
    </row>
    <row r="1289" spans="1:20" ht="15.6" x14ac:dyDescent="0.3">
      <c r="A1289" s="507"/>
      <c r="B1289" s="100"/>
      <c r="C1289" s="89"/>
      <c r="D1289" s="601"/>
      <c r="E1289" s="1739"/>
      <c r="F1289" s="46"/>
      <c r="G1289" s="47">
        <v>0</v>
      </c>
      <c r="H1289" s="47">
        <v>0</v>
      </c>
      <c r="I1289" s="35"/>
      <c r="J1289" s="94" t="s">
        <v>27</v>
      </c>
      <c r="K1289" s="42">
        <f>SUM(K1287:K1288)</f>
        <v>13228096</v>
      </c>
      <c r="L1289" s="42">
        <f>SUM(L1287:L1288)</f>
        <v>0</v>
      </c>
      <c r="M1289" s="42">
        <f>SUM(M1287:M1288)</f>
        <v>0</v>
      </c>
      <c r="N1289" s="83"/>
      <c r="O1289" s="11"/>
    </row>
    <row r="1290" spans="1:20" ht="15.6" x14ac:dyDescent="0.3">
      <c r="A1290" s="507"/>
      <c r="B1290" s="532" t="s">
        <v>4642</v>
      </c>
      <c r="C1290" s="533"/>
      <c r="D1290" s="533"/>
      <c r="E1290" s="1732"/>
      <c r="F1290" s="656"/>
      <c r="G1290" s="2216">
        <v>0</v>
      </c>
      <c r="H1290" s="2216">
        <v>0</v>
      </c>
      <c r="I1290" s="533"/>
      <c r="J1290" s="533"/>
      <c r="K1290" s="578"/>
      <c r="L1290" s="533"/>
      <c r="M1290" s="536"/>
      <c r="N1290" s="534"/>
      <c r="O1290" s="7"/>
    </row>
    <row r="1291" spans="1:20" ht="15.6" x14ac:dyDescent="0.3">
      <c r="A1291" s="507"/>
      <c r="B1291" s="98" t="s">
        <v>796</v>
      </c>
      <c r="C1291" s="51">
        <v>33</v>
      </c>
      <c r="D1291" s="3132" t="s">
        <v>800</v>
      </c>
      <c r="E1291" s="1730"/>
      <c r="F1291" s="3"/>
      <c r="G1291" s="4">
        <v>0</v>
      </c>
      <c r="H1291" s="4">
        <v>0</v>
      </c>
      <c r="I1291" s="4"/>
      <c r="J1291" s="507"/>
      <c r="K1291" s="574"/>
      <c r="L1291" s="15">
        <f>J1291*I1291*F1291</f>
        <v>0</v>
      </c>
      <c r="M1291" s="6"/>
      <c r="N1291" s="76"/>
      <c r="O1291" s="507"/>
    </row>
    <row r="1292" spans="1:20" ht="15.6" x14ac:dyDescent="0.3">
      <c r="A1292" s="507"/>
      <c r="B1292" s="98" t="s">
        <v>795</v>
      </c>
      <c r="C1292" s="51">
        <v>33</v>
      </c>
      <c r="D1292" s="3133"/>
      <c r="E1292" s="1730"/>
      <c r="F1292" s="3"/>
      <c r="G1292" s="4">
        <v>0</v>
      </c>
      <c r="H1292" s="4">
        <v>0</v>
      </c>
      <c r="I1292" s="4"/>
      <c r="J1292" s="507"/>
      <c r="K1292" s="574"/>
      <c r="L1292" s="15">
        <f>J1292*I1292*F1292</f>
        <v>0</v>
      </c>
      <c r="M1292" s="15"/>
      <c r="N1292" s="77"/>
      <c r="O1292" s="507"/>
    </row>
    <row r="1293" spans="1:20" ht="15.6" x14ac:dyDescent="0.3">
      <c r="A1293" s="507"/>
      <c r="B1293" s="93"/>
      <c r="C1293" s="87"/>
      <c r="D1293" s="87"/>
      <c r="E1293" s="948"/>
      <c r="F1293" s="655"/>
      <c r="G1293" s="36">
        <v>0</v>
      </c>
      <c r="H1293" s="36">
        <v>0</v>
      </c>
      <c r="I1293" s="36"/>
      <c r="J1293" s="93" t="s">
        <v>262</v>
      </c>
      <c r="K1293" s="577"/>
      <c r="L1293" s="54">
        <f>SUM(L1291:L1292)</f>
        <v>0</v>
      </c>
      <c r="M1293" s="521"/>
      <c r="N1293" s="522"/>
      <c r="O1293" s="507"/>
    </row>
    <row r="1294" spans="1:20" ht="15.6" x14ac:dyDescent="0.3">
      <c r="A1294" s="507"/>
      <c r="B1294" s="100"/>
      <c r="C1294" s="89"/>
      <c r="D1294" s="601"/>
      <c r="E1294" s="1739"/>
      <c r="F1294" s="46"/>
      <c r="G1294" s="47">
        <v>0</v>
      </c>
      <c r="H1294" s="47">
        <v>0</v>
      </c>
      <c r="I1294" s="35"/>
      <c r="J1294" s="94"/>
      <c r="K1294" s="584"/>
      <c r="L1294" s="42"/>
      <c r="M1294" s="42"/>
      <c r="N1294" s="83"/>
      <c r="O1294" s="11"/>
    </row>
    <row r="1295" spans="1:20" ht="15.6" x14ac:dyDescent="0.3">
      <c r="A1295" s="524"/>
      <c r="B1295" s="532" t="s">
        <v>4643</v>
      </c>
      <c r="C1295" s="533"/>
      <c r="D1295" s="533"/>
      <c r="E1295" s="1732"/>
      <c r="F1295" s="656"/>
      <c r="G1295" s="2216">
        <v>0</v>
      </c>
      <c r="H1295" s="2216">
        <v>0</v>
      </c>
      <c r="I1295" s="533"/>
      <c r="J1295" s="49"/>
      <c r="K1295" s="587"/>
      <c r="L1295" s="50"/>
      <c r="M1295" s="50"/>
      <c r="N1295" s="534"/>
      <c r="O1295" s="11"/>
    </row>
    <row r="1296" spans="1:20" ht="15.75" customHeight="1" x14ac:dyDescent="0.3">
      <c r="A1296" s="507">
        <v>4</v>
      </c>
      <c r="B1296" s="98" t="s">
        <v>2685</v>
      </c>
      <c r="C1296" s="51">
        <v>33</v>
      </c>
      <c r="D1296" s="938" t="s">
        <v>284</v>
      </c>
      <c r="E1296" s="1145" t="s">
        <v>2686</v>
      </c>
      <c r="F1296" s="3">
        <v>1</v>
      </c>
      <c r="G1296" s="20">
        <v>306919264</v>
      </c>
      <c r="H1296" s="20">
        <v>314048064</v>
      </c>
      <c r="I1296" s="20">
        <f>H1296-G1296</f>
        <v>7128800</v>
      </c>
      <c r="J1296" s="30">
        <v>1</v>
      </c>
      <c r="K1296" s="585"/>
      <c r="L1296" s="21">
        <f>J1296*I1296*F1296</f>
        <v>7128800</v>
      </c>
      <c r="M1296" s="21"/>
      <c r="N1296" s="81"/>
      <c r="O1296" s="11"/>
    </row>
    <row r="1297" spans="1:23" ht="15.6" x14ac:dyDescent="0.3">
      <c r="A1297" s="507">
        <v>5</v>
      </c>
      <c r="B1297" s="98" t="s">
        <v>2687</v>
      </c>
      <c r="C1297" s="51">
        <v>33</v>
      </c>
      <c r="D1297" s="940" t="s">
        <v>284</v>
      </c>
      <c r="E1297" s="1145" t="s">
        <v>2688</v>
      </c>
      <c r="F1297" s="3">
        <v>1</v>
      </c>
      <c r="G1297" s="20">
        <v>285906784</v>
      </c>
      <c r="H1297" s="20">
        <v>291998784</v>
      </c>
      <c r="I1297" s="20">
        <f>H1297-G1297</f>
        <v>6092000</v>
      </c>
      <c r="J1297" s="30">
        <v>1</v>
      </c>
      <c r="K1297" s="585"/>
      <c r="L1297" s="21">
        <f>J1297*I1297*F1297</f>
        <v>6092000</v>
      </c>
      <c r="M1297" s="21"/>
      <c r="N1297" s="81"/>
      <c r="O1297" s="11"/>
    </row>
    <row r="1298" spans="1:23" ht="15.6" x14ac:dyDescent="0.3">
      <c r="A1298" s="524"/>
      <c r="B1298" s="94"/>
      <c r="C1298" s="88"/>
      <c r="D1298" s="88"/>
      <c r="E1298" s="949"/>
      <c r="F1298" s="659"/>
      <c r="G1298" s="37"/>
      <c r="H1298" s="37"/>
      <c r="I1298" s="37"/>
      <c r="J1298" s="94" t="s">
        <v>27</v>
      </c>
      <c r="K1298" s="586"/>
      <c r="L1298" s="42">
        <f>SUM(L1296:L1297)</f>
        <v>13220800</v>
      </c>
      <c r="M1298" s="42">
        <f>SUM(M1296:M1297)</f>
        <v>0</v>
      </c>
      <c r="N1298" s="535"/>
      <c r="O1298" s="11"/>
    </row>
    <row r="1299" spans="1:23" ht="16.2" thickBot="1" x14ac:dyDescent="0.35">
      <c r="A1299" s="580"/>
      <c r="B1299" s="611"/>
      <c r="C1299" s="90"/>
      <c r="D1299" s="90"/>
      <c r="E1299" s="950"/>
      <c r="F1299" s="661"/>
      <c r="G1299" s="612"/>
      <c r="H1299" s="612"/>
      <c r="I1299" s="612"/>
      <c r="J1299" s="611"/>
      <c r="K1299" s="613"/>
      <c r="L1299" s="614"/>
      <c r="M1299" s="614"/>
      <c r="N1299" s="531"/>
      <c r="O1299" s="615"/>
    </row>
    <row r="1300" spans="1:23" ht="15.6" x14ac:dyDescent="0.3">
      <c r="A1300" s="580"/>
      <c r="B1300" s="3099" t="s">
        <v>4857</v>
      </c>
      <c r="C1300" s="3100"/>
      <c r="D1300" s="561" t="s">
        <v>14</v>
      </c>
      <c r="F1300" s="3101" t="s">
        <v>2024</v>
      </c>
      <c r="G1300" s="3102"/>
      <c r="H1300" s="3103"/>
      <c r="I1300" s="561" t="s">
        <v>14</v>
      </c>
      <c r="J1300" s="511"/>
      <c r="K1300" s="3105" t="s">
        <v>809</v>
      </c>
      <c r="L1300" s="3106"/>
      <c r="M1300" s="562" t="s">
        <v>14</v>
      </c>
      <c r="N1300" s="531"/>
      <c r="O1300" s="615"/>
    </row>
    <row r="1301" spans="1:23" ht="15.6" x14ac:dyDescent="0.3">
      <c r="A1301" s="580"/>
      <c r="B1301" s="3112" t="str">
        <f>B1282</f>
        <v>SHYAMPUR 33 KV SIDE</v>
      </c>
      <c r="C1301" s="3113"/>
      <c r="D1301" s="567">
        <f>M1285</f>
        <v>13193403.202838171</v>
      </c>
      <c r="F1301" s="3114" t="s">
        <v>810</v>
      </c>
      <c r="G1301" s="3115"/>
      <c r="H1301" s="3116"/>
      <c r="I1301" s="563">
        <f>L1293</f>
        <v>0</v>
      </c>
      <c r="J1301" s="511"/>
      <c r="K1301" s="3117" t="str">
        <f>F1302</f>
        <v>33 KV NET IMPORT</v>
      </c>
      <c r="L1301" s="3118"/>
      <c r="M1301" s="565">
        <f>I1302</f>
        <v>13193403.202838171</v>
      </c>
      <c r="N1301" s="531"/>
      <c r="O1301" s="615"/>
    </row>
    <row r="1302" spans="1:23" ht="15.6" x14ac:dyDescent="0.3">
      <c r="A1302" s="580"/>
      <c r="B1302" s="3112" t="s">
        <v>832</v>
      </c>
      <c r="C1302" s="3113"/>
      <c r="D1302" s="616"/>
      <c r="F1302" s="3114" t="s">
        <v>2024</v>
      </c>
      <c r="G1302" s="3115"/>
      <c r="H1302" s="3116"/>
      <c r="I1302" s="563">
        <f>D1305-I1301</f>
        <v>13193403.202838171</v>
      </c>
      <c r="J1302" s="511"/>
      <c r="K1302" s="3119" t="s">
        <v>4715</v>
      </c>
      <c r="L1302" s="3120"/>
      <c r="M1302" s="563">
        <f>L1298</f>
        <v>13220800</v>
      </c>
      <c r="N1302" s="531"/>
      <c r="O1302" s="615"/>
    </row>
    <row r="1303" spans="1:23" ht="15.6" x14ac:dyDescent="0.3">
      <c r="A1303" s="580"/>
      <c r="B1303" s="3112" t="s">
        <v>833</v>
      </c>
      <c r="C1303" s="3113"/>
      <c r="D1303" s="597"/>
      <c r="J1303" s="511"/>
      <c r="K1303" s="3121" t="s">
        <v>267</v>
      </c>
      <c r="L1303" s="3122"/>
      <c r="M1303" s="563">
        <f>M1301-M1302</f>
        <v>-27396.797161828727</v>
      </c>
      <c r="N1303" s="531"/>
      <c r="O1303" s="615"/>
    </row>
    <row r="1304" spans="1:23" ht="16.2" thickBot="1" x14ac:dyDescent="0.35">
      <c r="A1304" s="580"/>
      <c r="B1304" s="3112" t="s">
        <v>834</v>
      </c>
      <c r="C1304" s="3113"/>
      <c r="D1304" s="598"/>
      <c r="J1304" s="511"/>
      <c r="K1304" s="3123" t="s">
        <v>268</v>
      </c>
      <c r="L1304" s="3124"/>
      <c r="M1304" s="566">
        <f>M1303/M1301</f>
        <v>-2.076552709003475E-3</v>
      </c>
      <c r="N1304" s="531"/>
      <c r="O1304" s="615"/>
    </row>
    <row r="1305" spans="1:23" ht="16.2" thickBot="1" x14ac:dyDescent="0.35">
      <c r="A1305" s="580"/>
      <c r="B1305" s="3125" t="s">
        <v>799</v>
      </c>
      <c r="C1305" s="3126"/>
      <c r="D1305" s="564">
        <f>SUM(D1301:D1303)</f>
        <v>13193403.202838171</v>
      </c>
      <c r="F1305" s="528"/>
      <c r="G1305" s="2214"/>
      <c r="H1305" s="2214"/>
      <c r="I1305" s="511"/>
      <c r="J1305" s="511"/>
      <c r="K1305" s="580"/>
      <c r="L1305" s="511"/>
      <c r="M1305" s="511"/>
      <c r="N1305" s="531"/>
      <c r="O1305" s="615"/>
    </row>
    <row r="1306" spans="1:23" ht="15.6" x14ac:dyDescent="0.3">
      <c r="A1306" s="580"/>
      <c r="B1306" s="611"/>
      <c r="C1306" s="90"/>
      <c r="D1306" s="90"/>
      <c r="E1306" s="950"/>
      <c r="F1306" s="661"/>
      <c r="G1306" s="612"/>
      <c r="H1306" s="612"/>
      <c r="I1306" s="612"/>
      <c r="J1306" s="611"/>
      <c r="K1306" s="613"/>
      <c r="L1306" s="614"/>
      <c r="M1306" s="614"/>
      <c r="N1306" s="531"/>
      <c r="O1306" s="615"/>
    </row>
    <row r="1307" spans="1:23" x14ac:dyDescent="0.3">
      <c r="A1307" s="511"/>
      <c r="B1307" s="520"/>
      <c r="C1307" s="511"/>
      <c r="D1307" s="603"/>
      <c r="E1307" s="1740"/>
      <c r="F1307" s="528"/>
      <c r="G1307" s="2214"/>
      <c r="H1307" s="2214"/>
      <c r="I1307" s="511"/>
      <c r="J1307" s="511"/>
      <c r="K1307" s="580"/>
      <c r="L1307" s="511"/>
      <c r="M1307" s="511"/>
      <c r="N1307" s="511"/>
      <c r="O1307" s="511"/>
    </row>
    <row r="1308" spans="1:23" x14ac:dyDescent="0.3">
      <c r="A1308" s="511"/>
      <c r="B1308" s="520"/>
      <c r="C1308" s="511"/>
      <c r="D1308" s="603"/>
      <c r="E1308" s="1740"/>
      <c r="F1308" s="528"/>
      <c r="G1308" s="2214"/>
      <c r="H1308" s="2214"/>
      <c r="I1308" s="511"/>
      <c r="J1308" s="511"/>
      <c r="K1308" s="580"/>
      <c r="L1308" s="511"/>
      <c r="M1308" s="511"/>
      <c r="N1308" s="511"/>
      <c r="O1308" s="511"/>
    </row>
    <row r="1309" spans="1:23" ht="28.8" x14ac:dyDescent="0.3">
      <c r="A1309" s="3086" t="s">
        <v>1036</v>
      </c>
      <c r="B1309" s="3086"/>
      <c r="C1309" s="3086"/>
      <c r="D1309" s="3086"/>
      <c r="E1309" s="3086"/>
      <c r="F1309" s="3086"/>
      <c r="G1309" s="3086"/>
      <c r="H1309" s="3086"/>
      <c r="I1309" s="3086"/>
      <c r="J1309" s="3086"/>
      <c r="K1309" s="3086"/>
      <c r="L1309" s="3086"/>
      <c r="M1309" s="3086"/>
      <c r="N1309" s="3086"/>
      <c r="O1309" s="629" t="str">
        <f>$O$6</f>
        <v>Month August-2023</v>
      </c>
      <c r="R1309" s="2083" t="s">
        <v>4084</v>
      </c>
      <c r="S1309" s="2672" t="str">
        <f>O1309</f>
        <v>Month August-2023</v>
      </c>
      <c r="T1309" s="2672" t="s">
        <v>5037</v>
      </c>
      <c r="U1309" s="1103" t="s">
        <v>15</v>
      </c>
      <c r="V1309" s="1103" t="s">
        <v>4085</v>
      </c>
      <c r="W1309" s="1103" t="s">
        <v>17</v>
      </c>
    </row>
    <row r="1310" spans="1:23" ht="15.6" x14ac:dyDescent="0.3">
      <c r="A1310" s="3087" t="s">
        <v>0</v>
      </c>
      <c r="B1310" s="3089" t="s">
        <v>1</v>
      </c>
      <c r="C1310" s="3091" t="s">
        <v>2</v>
      </c>
      <c r="D1310" s="3092"/>
      <c r="E1310" s="3093"/>
      <c r="F1310" s="3223" t="s">
        <v>3</v>
      </c>
      <c r="G1310" s="3091" t="s">
        <v>4</v>
      </c>
      <c r="H1310" s="3093"/>
      <c r="I1310" s="3068"/>
      <c r="J1310" s="3096" t="s">
        <v>5</v>
      </c>
      <c r="K1310" s="3091" t="s">
        <v>6</v>
      </c>
      <c r="L1310" s="3068"/>
      <c r="M1310" s="95" t="s">
        <v>29</v>
      </c>
      <c r="N1310" s="96"/>
      <c r="O1310" s="3067" t="s">
        <v>7</v>
      </c>
    </row>
    <row r="1311" spans="1:23" ht="46.8" x14ac:dyDescent="0.3">
      <c r="A1311" s="3088"/>
      <c r="B1311" s="3090"/>
      <c r="C1311" s="3084" t="s">
        <v>824</v>
      </c>
      <c r="D1311" s="3085"/>
      <c r="E1311" s="1728" t="s">
        <v>9</v>
      </c>
      <c r="F1311" s="3224"/>
      <c r="G1311" s="2218" t="str">
        <f>'NORTH-1'!G8</f>
        <v>Reading at 00.00hr 
01.08.2023</v>
      </c>
      <c r="H1311" s="2218" t="str">
        <f>'NORTH-1'!H8</f>
        <v>Reading at 00.00hr 
01.09.2023</v>
      </c>
      <c r="I1311" s="1" t="s">
        <v>10</v>
      </c>
      <c r="J1311" s="3088"/>
      <c r="K1311" s="1" t="s">
        <v>11</v>
      </c>
      <c r="L1311" s="1" t="s">
        <v>12</v>
      </c>
      <c r="M1311" s="508" t="s">
        <v>30</v>
      </c>
      <c r="N1311" s="75" t="s">
        <v>41</v>
      </c>
      <c r="O1311" s="3068"/>
      <c r="S1311" s="2672">
        <v>15283200.000000071</v>
      </c>
      <c r="T1311" s="2672">
        <v>15283200.000000071</v>
      </c>
      <c r="U1311" s="33">
        <f>S1311-T1311</f>
        <v>0</v>
      </c>
      <c r="V1311" s="1104">
        <f>U1311/T1311*100</f>
        <v>0</v>
      </c>
      <c r="W1311" s="33" t="str">
        <f>IF(V1311&gt;40,"FAULT",IF(V1311&lt;-40,"CHECK","OK"))</f>
        <v>OK</v>
      </c>
    </row>
    <row r="1312" spans="1:23" ht="15.6" x14ac:dyDescent="0.3">
      <c r="A1312" s="594">
        <v>1</v>
      </c>
      <c r="B1312" s="551">
        <v>2</v>
      </c>
      <c r="C1312" s="551">
        <v>3</v>
      </c>
      <c r="D1312" s="551">
        <v>4</v>
      </c>
      <c r="E1312" s="551">
        <v>5</v>
      </c>
      <c r="F1312" s="2727">
        <v>6</v>
      </c>
      <c r="G1312" s="2618">
        <f>'PDB Bill AMR'!$H$5</f>
        <v>8</v>
      </c>
      <c r="H1312" s="2618">
        <f>'PDB Bill AMR'!$H$5</f>
        <v>8</v>
      </c>
      <c r="I1312" s="594" t="s">
        <v>2021</v>
      </c>
      <c r="J1312" s="594">
        <v>10</v>
      </c>
      <c r="K1312" s="2623" t="s">
        <v>2022</v>
      </c>
      <c r="L1312" s="2623" t="s">
        <v>5041</v>
      </c>
      <c r="M1312" s="594">
        <v>13</v>
      </c>
      <c r="N1312" s="594">
        <v>14</v>
      </c>
      <c r="O1312" s="594">
        <v>15</v>
      </c>
    </row>
    <row r="1313" spans="1:23" ht="15.6" x14ac:dyDescent="0.3">
      <c r="A1313" s="519"/>
      <c r="B1313" s="513" t="s">
        <v>4640</v>
      </c>
      <c r="C1313" s="514"/>
      <c r="D1313" s="514"/>
      <c r="E1313" s="1731"/>
      <c r="F1313" s="654"/>
      <c r="G1313" s="2211"/>
      <c r="H1313" s="2211"/>
      <c r="I1313" s="514"/>
      <c r="J1313" s="514"/>
      <c r="K1313" s="573"/>
      <c r="L1313" s="514"/>
      <c r="M1313" s="515"/>
      <c r="N1313" s="516"/>
      <c r="O1313" s="507"/>
    </row>
    <row r="1314" spans="1:23" ht="15.6" x14ac:dyDescent="0.3">
      <c r="A1314" s="519">
        <v>16</v>
      </c>
      <c r="B1314" s="98" t="s">
        <v>2689</v>
      </c>
      <c r="C1314" s="51">
        <v>11</v>
      </c>
      <c r="D1314" s="3072"/>
      <c r="E1314" s="1145" t="s">
        <v>2690</v>
      </c>
      <c r="F1314" s="3">
        <v>1</v>
      </c>
      <c r="G1314" s="20">
        <v>305067744</v>
      </c>
      <c r="H1314" s="20">
        <v>312165152</v>
      </c>
      <c r="I1314" s="20">
        <f>H1314-G1314</f>
        <v>7097408</v>
      </c>
      <c r="J1314" s="507">
        <v>1</v>
      </c>
      <c r="K1314" s="574">
        <f>F1314*I1314*J1314</f>
        <v>7097408</v>
      </c>
      <c r="L1314" s="21"/>
      <c r="M1314" s="21">
        <f>K1314*$I$1302/$K$1316</f>
        <v>7113364.5704228794</v>
      </c>
      <c r="N1314" s="80"/>
      <c r="O1314" s="507">
        <f>SUM(L1306:L1313)</f>
        <v>0</v>
      </c>
    </row>
    <row r="1315" spans="1:23" ht="15.6" x14ac:dyDescent="0.3">
      <c r="A1315" s="519">
        <v>17</v>
      </c>
      <c r="B1315" s="98" t="s">
        <v>2691</v>
      </c>
      <c r="C1315" s="51">
        <v>11</v>
      </c>
      <c r="D1315" s="3073"/>
      <c r="E1315" s="1145" t="s">
        <v>2692</v>
      </c>
      <c r="F1315" s="3">
        <v>1</v>
      </c>
      <c r="G1315" s="20">
        <v>284663936</v>
      </c>
      <c r="H1315" s="20">
        <v>290730336</v>
      </c>
      <c r="I1315" s="20">
        <f>H1315-G1315</f>
        <v>6066400</v>
      </c>
      <c r="J1315" s="507">
        <v>1</v>
      </c>
      <c r="K1315" s="574">
        <f>F1315*I1315*J1315</f>
        <v>6066400</v>
      </c>
      <c r="L1315" s="21"/>
      <c r="M1315" s="21">
        <f>K1315*$I$1302/$K$1316</f>
        <v>6080038.6324152928</v>
      </c>
      <c r="N1315" s="80"/>
      <c r="O1315" s="507"/>
    </row>
    <row r="1316" spans="1:23" ht="15.6" x14ac:dyDescent="0.3">
      <c r="A1316" s="519"/>
      <c r="B1316" s="100"/>
      <c r="C1316" s="89"/>
      <c r="D1316" s="601"/>
      <c r="E1316" s="1739"/>
      <c r="F1316" s="46"/>
      <c r="G1316" s="47">
        <v>0</v>
      </c>
      <c r="H1316" s="47">
        <v>0</v>
      </c>
      <c r="I1316" s="47"/>
      <c r="J1316" s="38" t="s">
        <v>27</v>
      </c>
      <c r="K1316" s="541">
        <f>SUM(K1314:K1315)</f>
        <v>13163808</v>
      </c>
      <c r="L1316" s="48"/>
      <c r="M1316" s="42">
        <f>SUM(M1314:M1315)</f>
        <v>13193403.202838171</v>
      </c>
      <c r="N1316" s="83"/>
      <c r="O1316" s="507"/>
    </row>
    <row r="1317" spans="1:23" ht="15.6" x14ac:dyDescent="0.3">
      <c r="A1317" s="519"/>
      <c r="B1317" s="532" t="s">
        <v>4640</v>
      </c>
      <c r="C1317" s="533"/>
      <c r="D1317" s="533"/>
      <c r="E1317" s="1732"/>
      <c r="F1317" s="656"/>
      <c r="G1317" s="2216">
        <v>0</v>
      </c>
      <c r="H1317" s="2216">
        <v>0</v>
      </c>
      <c r="I1317" s="533"/>
      <c r="J1317" s="49"/>
      <c r="K1317" s="587"/>
      <c r="L1317" s="50"/>
      <c r="M1317" s="50"/>
      <c r="N1317" s="534"/>
      <c r="O1317" s="507"/>
      <c r="P1317">
        <v>75</v>
      </c>
    </row>
    <row r="1318" spans="1:23" ht="15.75" customHeight="1" x14ac:dyDescent="0.3">
      <c r="A1318" s="519">
        <v>8</v>
      </c>
      <c r="B1318" s="98" t="s">
        <v>1874</v>
      </c>
      <c r="C1318" s="72">
        <v>11</v>
      </c>
      <c r="D1318" s="945"/>
      <c r="E1318" s="1145" t="s">
        <v>2693</v>
      </c>
      <c r="F1318" s="3">
        <v>1</v>
      </c>
      <c r="G1318" s="2220">
        <v>0</v>
      </c>
      <c r="H1318" s="2220">
        <v>0</v>
      </c>
      <c r="I1318" s="19">
        <f t="shared" ref="I1318:I1335" si="206">H1318-G1318</f>
        <v>0</v>
      </c>
      <c r="J1318" s="507">
        <v>1</v>
      </c>
      <c r="K1318" s="581"/>
      <c r="L1318" s="21">
        <f t="shared" ref="L1318:L1335" si="207">J1318*I1318*F1318</f>
        <v>0</v>
      </c>
      <c r="M1318" s="21">
        <f>L1318*$K$1336/$L$1336</f>
        <v>0</v>
      </c>
      <c r="N1318" s="71"/>
      <c r="O1318" s="14"/>
      <c r="P1318">
        <v>50</v>
      </c>
      <c r="R1318" s="18" t="str">
        <f t="shared" ref="R1318:R1335" si="208">B1318</f>
        <v>11 kV Spare</v>
      </c>
      <c r="S1318" s="2671">
        <f t="shared" ref="S1318:S1335" si="209">M1318</f>
        <v>0</v>
      </c>
      <c r="T1318" s="2671">
        <v>0</v>
      </c>
      <c r="U1318" s="33">
        <f t="shared" ref="U1318:U1335" si="210">S1318-T1318</f>
        <v>0</v>
      </c>
      <c r="V1318" s="1104" t="e">
        <f t="shared" ref="V1318:V1335" si="211">U1318/T1318*100</f>
        <v>#DIV/0!</v>
      </c>
      <c r="W1318" s="33" t="e">
        <f t="shared" ref="W1318:W1335" si="212">IF(V1318&gt;40,"FAULT",IF(V1318&lt;-40,"CHECK","OK"))</f>
        <v>#DIV/0!</v>
      </c>
    </row>
    <row r="1319" spans="1:23" ht="15" customHeight="1" x14ac:dyDescent="0.3">
      <c r="A1319" s="519">
        <v>9</v>
      </c>
      <c r="B1319" s="98" t="s">
        <v>2694</v>
      </c>
      <c r="C1319" s="72">
        <v>11</v>
      </c>
      <c r="D1319" s="1097"/>
      <c r="E1319" s="1145" t="s">
        <v>2695</v>
      </c>
      <c r="F1319" s="3">
        <v>1</v>
      </c>
      <c r="G1319" s="2220">
        <v>5408547</v>
      </c>
      <c r="H1319" s="2220">
        <v>6089905</v>
      </c>
      <c r="I1319" s="19">
        <f t="shared" si="206"/>
        <v>681358</v>
      </c>
      <c r="J1319" s="507">
        <v>1</v>
      </c>
      <c r="K1319" s="581"/>
      <c r="L1319" s="21">
        <f t="shared" si="207"/>
        <v>681358</v>
      </c>
      <c r="M1319" s="21">
        <f t="shared" ref="M1319:M1335" si="213">L1319*$K$1336/$L$1336</f>
        <v>682477.64621421602</v>
      </c>
      <c r="N1319" s="1064" t="s">
        <v>98</v>
      </c>
      <c r="O1319" s="14"/>
      <c r="P1319">
        <f>P1317-P1318</f>
        <v>25</v>
      </c>
      <c r="R1319" s="18" t="str">
        <f t="shared" si="208"/>
        <v>11 kV Khaza Moinuddin</v>
      </c>
      <c r="S1319" s="2672">
        <f t="shared" si="209"/>
        <v>682477.64621421602</v>
      </c>
      <c r="T1319" s="2672">
        <v>727695.41913764225</v>
      </c>
      <c r="U1319" s="33">
        <f t="shared" si="210"/>
        <v>-45217.772923426237</v>
      </c>
      <c r="V1319" s="1104">
        <f t="shared" si="211"/>
        <v>-6.2138322894778835</v>
      </c>
      <c r="W1319" s="33" t="str">
        <f t="shared" si="212"/>
        <v>OK</v>
      </c>
    </row>
    <row r="1320" spans="1:23" ht="15" customHeight="1" x14ac:dyDescent="0.3">
      <c r="A1320" s="519">
        <v>10</v>
      </c>
      <c r="B1320" s="98" t="s">
        <v>2696</v>
      </c>
      <c r="C1320" s="72">
        <v>11</v>
      </c>
      <c r="D1320" s="1097"/>
      <c r="E1320" s="1145" t="s">
        <v>2697</v>
      </c>
      <c r="F1320" s="3">
        <v>1</v>
      </c>
      <c r="G1320" s="2220">
        <v>33243638</v>
      </c>
      <c r="H1320" s="2220">
        <v>33982516</v>
      </c>
      <c r="I1320" s="19">
        <f t="shared" si="206"/>
        <v>738878</v>
      </c>
      <c r="J1320" s="507">
        <v>1</v>
      </c>
      <c r="K1320" s="581"/>
      <c r="L1320" s="21">
        <f t="shared" si="207"/>
        <v>738878</v>
      </c>
      <c r="M1320" s="21">
        <f t="shared" si="213"/>
        <v>740092.16634936037</v>
      </c>
      <c r="N1320" s="1064" t="s">
        <v>94</v>
      </c>
      <c r="O1320" s="14"/>
      <c r="P1320" s="1105">
        <f>P1319/3</f>
        <v>8.3333333333333339</v>
      </c>
      <c r="R1320" s="18" t="str">
        <f t="shared" si="208"/>
        <v>11 kV Chitashal</v>
      </c>
      <c r="S1320" s="2672">
        <f t="shared" si="209"/>
        <v>740092.16634936037</v>
      </c>
      <c r="T1320" s="2672">
        <v>801503.50576574809</v>
      </c>
      <c r="U1320" s="33">
        <f t="shared" si="210"/>
        <v>-61411.339416387724</v>
      </c>
      <c r="V1320" s="1104">
        <f t="shared" si="211"/>
        <v>-7.6620175675608513</v>
      </c>
      <c r="W1320" s="33" t="str">
        <f t="shared" si="212"/>
        <v>OK</v>
      </c>
    </row>
    <row r="1321" spans="1:23" ht="15" customHeight="1" x14ac:dyDescent="0.3">
      <c r="A1321" s="519">
        <v>11</v>
      </c>
      <c r="B1321" s="98" t="s">
        <v>1385</v>
      </c>
      <c r="C1321" s="72">
        <v>11</v>
      </c>
      <c r="D1321" s="1097"/>
      <c r="E1321" s="1145" t="s">
        <v>2698</v>
      </c>
      <c r="F1321" s="3">
        <v>1.5</v>
      </c>
      <c r="G1321" s="2220">
        <v>18439474</v>
      </c>
      <c r="H1321" s="2220">
        <v>18644914</v>
      </c>
      <c r="I1321" s="19">
        <f t="shared" si="206"/>
        <v>205440</v>
      </c>
      <c r="J1321" s="507">
        <v>1</v>
      </c>
      <c r="K1321" s="581" t="s">
        <v>292</v>
      </c>
      <c r="L1321" s="652">
        <f>1.73*10.5*O1321*0.9*24*31</f>
        <v>668980.61999999988</v>
      </c>
      <c r="M1321" s="21">
        <f t="shared" si="213"/>
        <v>670079.92699950212</v>
      </c>
      <c r="N1321" s="71" t="s">
        <v>94</v>
      </c>
      <c r="O1321" s="14">
        <v>55</v>
      </c>
      <c r="P1321" s="2160">
        <f>P1318+P1320</f>
        <v>58.333333333333336</v>
      </c>
      <c r="R1321" s="18" t="str">
        <f t="shared" si="208"/>
        <v>11 kV Local Feeder</v>
      </c>
      <c r="S1321" s="2673">
        <f t="shared" si="209"/>
        <v>670079.92699950212</v>
      </c>
      <c r="T1321" s="2673">
        <v>673810.77189213771</v>
      </c>
      <c r="U1321" s="33">
        <f t="shared" si="210"/>
        <v>-3730.8448926355923</v>
      </c>
      <c r="V1321" s="1104">
        <f t="shared" si="211"/>
        <v>-0.55369326942621488</v>
      </c>
      <c r="W1321" s="33" t="str">
        <f t="shared" si="212"/>
        <v>OK</v>
      </c>
    </row>
    <row r="1322" spans="1:23" ht="15" customHeight="1" x14ac:dyDescent="0.3">
      <c r="A1322" s="519">
        <v>12</v>
      </c>
      <c r="B1322" s="98" t="s">
        <v>2699</v>
      </c>
      <c r="C1322" s="72">
        <v>11</v>
      </c>
      <c r="D1322" s="1097"/>
      <c r="E1322" s="1145" t="s">
        <v>2700</v>
      </c>
      <c r="F1322" s="3">
        <v>1</v>
      </c>
      <c r="G1322" s="2220">
        <v>0</v>
      </c>
      <c r="H1322" s="2220">
        <v>0</v>
      </c>
      <c r="I1322" s="19">
        <f t="shared" si="206"/>
        <v>0</v>
      </c>
      <c r="J1322" s="507">
        <v>1</v>
      </c>
      <c r="K1322" s="581"/>
      <c r="L1322" s="21">
        <f t="shared" si="207"/>
        <v>0</v>
      </c>
      <c r="M1322" s="21">
        <f t="shared" si="213"/>
        <v>0</v>
      </c>
      <c r="N1322" s="71" t="s">
        <v>98</v>
      </c>
      <c r="O1322" s="14"/>
      <c r="R1322" s="18" t="str">
        <f t="shared" si="208"/>
        <v>11 kV Rasel Germants</v>
      </c>
      <c r="S1322" s="2672">
        <f t="shared" si="209"/>
        <v>0</v>
      </c>
      <c r="T1322" s="2672">
        <v>0</v>
      </c>
      <c r="U1322" s="33">
        <f t="shared" si="210"/>
        <v>0</v>
      </c>
      <c r="V1322" s="1104" t="e">
        <f t="shared" si="211"/>
        <v>#DIV/0!</v>
      </c>
      <c r="W1322" s="33" t="e">
        <f t="shared" si="212"/>
        <v>#DIV/0!</v>
      </c>
    </row>
    <row r="1323" spans="1:23" ht="15" customHeight="1" x14ac:dyDescent="0.3">
      <c r="A1323" s="519">
        <v>13</v>
      </c>
      <c r="B1323" s="98" t="s">
        <v>2701</v>
      </c>
      <c r="C1323" s="72">
        <v>11</v>
      </c>
      <c r="D1323" s="1097"/>
      <c r="E1323" s="1145" t="s">
        <v>2702</v>
      </c>
      <c r="F1323" s="3">
        <v>1</v>
      </c>
      <c r="G1323" s="2220">
        <v>73062544</v>
      </c>
      <c r="H1323" s="2220">
        <v>75768256</v>
      </c>
      <c r="I1323" s="19">
        <f t="shared" si="206"/>
        <v>2705712</v>
      </c>
      <c r="J1323" s="507">
        <v>1</v>
      </c>
      <c r="K1323" s="581"/>
      <c r="L1323" s="21">
        <f t="shared" si="207"/>
        <v>2705712</v>
      </c>
      <c r="M1323" s="21">
        <f t="shared" si="213"/>
        <v>2710158.1798313935</v>
      </c>
      <c r="N1323" s="1064" t="s">
        <v>110</v>
      </c>
      <c r="O1323" s="14"/>
      <c r="R1323" s="18" t="str">
        <f t="shared" si="208"/>
        <v>11 kV Matuail Medical (Adorsho nagar)</v>
      </c>
      <c r="S1323" s="2672">
        <f t="shared" si="209"/>
        <v>2710158.1798313935</v>
      </c>
      <c r="T1323" s="2672">
        <v>2342109.1990620387</v>
      </c>
      <c r="U1323" s="33">
        <f t="shared" si="210"/>
        <v>368048.98076935485</v>
      </c>
      <c r="V1323" s="1104">
        <f t="shared" si="211"/>
        <v>15.7144244562444</v>
      </c>
      <c r="W1323" s="33" t="str">
        <f t="shared" si="212"/>
        <v>OK</v>
      </c>
    </row>
    <row r="1324" spans="1:23" ht="15" customHeight="1" x14ac:dyDescent="0.3">
      <c r="A1324" s="519">
        <v>14</v>
      </c>
      <c r="B1324" s="98" t="s">
        <v>2703</v>
      </c>
      <c r="C1324" s="72">
        <v>11</v>
      </c>
      <c r="D1324" s="1097"/>
      <c r="E1324" s="1145" t="s">
        <v>2704</v>
      </c>
      <c r="F1324" s="3">
        <v>1</v>
      </c>
      <c r="G1324" s="2220">
        <v>83856192</v>
      </c>
      <c r="H1324" s="2220">
        <v>84598432</v>
      </c>
      <c r="I1324" s="19">
        <f t="shared" si="206"/>
        <v>742240</v>
      </c>
      <c r="J1324" s="507">
        <v>1</v>
      </c>
      <c r="K1324" s="581"/>
      <c r="L1324" s="21">
        <f t="shared" si="207"/>
        <v>742240</v>
      </c>
      <c r="M1324" s="21">
        <f t="shared" si="213"/>
        <v>743459.69097895618</v>
      </c>
      <c r="N1324" s="71" t="s">
        <v>98</v>
      </c>
      <c r="O1324" s="14"/>
      <c r="R1324" s="18" t="str">
        <f t="shared" si="208"/>
        <v xml:space="preserve">11 kV Nandalalpur </v>
      </c>
      <c r="S1324" s="2672">
        <f t="shared" si="209"/>
        <v>743459.69097895618</v>
      </c>
      <c r="T1324" s="2672">
        <v>869061.79125672881</v>
      </c>
      <c r="U1324" s="33">
        <f t="shared" si="210"/>
        <v>-125602.10027777264</v>
      </c>
      <c r="V1324" s="1104">
        <f t="shared" si="211"/>
        <v>-14.452608726031155</v>
      </c>
      <c r="W1324" s="33" t="str">
        <f t="shared" si="212"/>
        <v>OK</v>
      </c>
    </row>
    <row r="1325" spans="1:23" ht="15" customHeight="1" x14ac:dyDescent="0.3">
      <c r="A1325" s="519">
        <v>15</v>
      </c>
      <c r="B1325" s="98" t="s">
        <v>2705</v>
      </c>
      <c r="C1325" s="72">
        <v>11</v>
      </c>
      <c r="D1325" s="1097"/>
      <c r="E1325" s="1145" t="s">
        <v>2706</v>
      </c>
      <c r="F1325" s="3">
        <v>1</v>
      </c>
      <c r="G1325" s="2220">
        <v>71968184</v>
      </c>
      <c r="H1325" s="2220">
        <v>73572944</v>
      </c>
      <c r="I1325" s="19">
        <f t="shared" si="206"/>
        <v>1604760</v>
      </c>
      <c r="J1325" s="507">
        <v>1</v>
      </c>
      <c r="K1325" s="581"/>
      <c r="L1325" s="21">
        <f t="shared" si="207"/>
        <v>1604760</v>
      </c>
      <c r="M1325" s="21">
        <f t="shared" si="213"/>
        <v>1607397.0328941983</v>
      </c>
      <c r="N1325" s="71" t="s">
        <v>94</v>
      </c>
      <c r="O1325" s="14"/>
      <c r="R1325" s="18" t="str">
        <f t="shared" si="208"/>
        <v>11 kV  Sharif Bagh</v>
      </c>
      <c r="S1325" s="2672">
        <f t="shared" si="209"/>
        <v>1607397.0328941983</v>
      </c>
      <c r="T1325" s="2672">
        <v>1797879.9405897448</v>
      </c>
      <c r="U1325" s="33">
        <f t="shared" si="210"/>
        <v>-190482.90769554651</v>
      </c>
      <c r="V1325" s="1104">
        <f t="shared" si="211"/>
        <v>-10.594862504170543</v>
      </c>
      <c r="W1325" s="33" t="str">
        <f t="shared" si="212"/>
        <v>OK</v>
      </c>
    </row>
    <row r="1326" spans="1:23" ht="15" customHeight="1" x14ac:dyDescent="0.3">
      <c r="A1326" s="519">
        <v>18</v>
      </c>
      <c r="B1326" s="98" t="s">
        <v>1874</v>
      </c>
      <c r="C1326" s="72">
        <v>11</v>
      </c>
      <c r="D1326" s="1097"/>
      <c r="E1326" s="1145" t="s">
        <v>1889</v>
      </c>
      <c r="F1326" s="3">
        <v>1</v>
      </c>
      <c r="G1326" s="2220">
        <v>0</v>
      </c>
      <c r="H1326" s="2220">
        <v>0</v>
      </c>
      <c r="I1326" s="19">
        <f t="shared" si="206"/>
        <v>0</v>
      </c>
      <c r="J1326" s="507">
        <v>1</v>
      </c>
      <c r="K1326" s="581"/>
      <c r="L1326" s="21">
        <f t="shared" si="207"/>
        <v>0</v>
      </c>
      <c r="M1326" s="21">
        <f t="shared" si="213"/>
        <v>0</v>
      </c>
      <c r="N1326" s="71"/>
      <c r="O1326" s="14"/>
      <c r="R1326" s="18" t="str">
        <f t="shared" si="208"/>
        <v>11 kV Spare</v>
      </c>
      <c r="S1326" s="2672">
        <f t="shared" si="209"/>
        <v>0</v>
      </c>
      <c r="T1326" s="2672">
        <v>0</v>
      </c>
      <c r="U1326" s="33">
        <f t="shared" si="210"/>
        <v>0</v>
      </c>
      <c r="V1326" s="1104" t="e">
        <f t="shared" si="211"/>
        <v>#DIV/0!</v>
      </c>
      <c r="W1326" s="33" t="e">
        <f t="shared" si="212"/>
        <v>#DIV/0!</v>
      </c>
    </row>
    <row r="1327" spans="1:23" ht="15" customHeight="1" x14ac:dyDescent="0.3">
      <c r="A1327" s="519">
        <v>19</v>
      </c>
      <c r="B1327" s="98" t="s">
        <v>2707</v>
      </c>
      <c r="C1327" s="72">
        <v>11</v>
      </c>
      <c r="D1327" s="1097"/>
      <c r="E1327" s="1145" t="s">
        <v>2708</v>
      </c>
      <c r="F1327" s="3">
        <v>1</v>
      </c>
      <c r="G1327" s="2220">
        <v>65089840</v>
      </c>
      <c r="H1327" s="2220">
        <v>66248080</v>
      </c>
      <c r="I1327" s="19">
        <f t="shared" si="206"/>
        <v>1158240</v>
      </c>
      <c r="J1327" s="507">
        <v>1</v>
      </c>
      <c r="K1327" s="581"/>
      <c r="L1327" s="21">
        <f t="shared" si="207"/>
        <v>1158240</v>
      </c>
      <c r="M1327" s="21">
        <f t="shared" si="213"/>
        <v>1160143.285836746</v>
      </c>
      <c r="N1327" s="71" t="s">
        <v>98</v>
      </c>
      <c r="O1327" s="14"/>
      <c r="R1327" s="18" t="str">
        <f t="shared" si="208"/>
        <v>11 KV Nayamati</v>
      </c>
      <c r="S1327" s="2672">
        <f t="shared" si="209"/>
        <v>1160143.285836746</v>
      </c>
      <c r="T1327" s="2672">
        <v>1059913.8974077408</v>
      </c>
      <c r="U1327" s="33">
        <f t="shared" si="210"/>
        <v>100229.38842900516</v>
      </c>
      <c r="V1327" s="1104">
        <f t="shared" si="211"/>
        <v>9.4563708122083128</v>
      </c>
      <c r="W1327" s="33" t="str">
        <f t="shared" si="212"/>
        <v>OK</v>
      </c>
    </row>
    <row r="1328" spans="1:23" ht="15" customHeight="1" x14ac:dyDescent="0.3">
      <c r="A1328" s="519">
        <v>20</v>
      </c>
      <c r="B1328" s="98" t="s">
        <v>2709</v>
      </c>
      <c r="C1328" s="72">
        <v>11</v>
      </c>
      <c r="D1328" s="1097"/>
      <c r="E1328" s="1145" t="s">
        <v>2710</v>
      </c>
      <c r="F1328" s="3">
        <v>1</v>
      </c>
      <c r="G1328" s="2220">
        <v>7628741</v>
      </c>
      <c r="H1328" s="2220">
        <v>8533019</v>
      </c>
      <c r="I1328" s="19">
        <f t="shared" si="206"/>
        <v>904278</v>
      </c>
      <c r="J1328" s="507">
        <v>1</v>
      </c>
      <c r="K1328" s="581"/>
      <c r="L1328" s="21">
        <f t="shared" si="207"/>
        <v>904278</v>
      </c>
      <c r="M1328" s="21">
        <f t="shared" si="213"/>
        <v>905763.96103560657</v>
      </c>
      <c r="N1328" s="71" t="s">
        <v>98</v>
      </c>
      <c r="O1328" s="14"/>
      <c r="R1328" s="18" t="str">
        <f t="shared" si="208"/>
        <v>11 kV Pulpar</v>
      </c>
      <c r="S1328" s="2672">
        <f t="shared" si="209"/>
        <v>905763.96103560657</v>
      </c>
      <c r="T1328" s="2672">
        <v>653442.14119565906</v>
      </c>
      <c r="U1328" s="33">
        <f t="shared" si="210"/>
        <v>252321.81983994751</v>
      </c>
      <c r="V1328" s="1104">
        <f t="shared" si="211"/>
        <v>38.614255789847384</v>
      </c>
      <c r="W1328" s="33" t="str">
        <f t="shared" si="212"/>
        <v>OK</v>
      </c>
    </row>
    <row r="1329" spans="1:23" ht="15" customHeight="1" x14ac:dyDescent="0.3">
      <c r="A1329" s="519">
        <v>21</v>
      </c>
      <c r="B1329" s="98" t="s">
        <v>2711</v>
      </c>
      <c r="C1329" s="72">
        <v>11</v>
      </c>
      <c r="D1329" s="1097"/>
      <c r="E1329" s="1145" t="s">
        <v>2712</v>
      </c>
      <c r="F1329" s="3">
        <v>1</v>
      </c>
      <c r="G1329" s="2220">
        <v>40882420</v>
      </c>
      <c r="H1329" s="2220">
        <v>41765220</v>
      </c>
      <c r="I1329" s="19">
        <f t="shared" si="206"/>
        <v>882800</v>
      </c>
      <c r="J1329" s="507">
        <v>1</v>
      </c>
      <c r="K1329" s="581"/>
      <c r="L1329" s="21">
        <f t="shared" si="207"/>
        <v>882800</v>
      </c>
      <c r="M1329" s="21">
        <f t="shared" si="213"/>
        <v>884250.66716455936</v>
      </c>
      <c r="N1329" s="71" t="s">
        <v>94</v>
      </c>
      <c r="O1329" s="14"/>
      <c r="R1329" s="18" t="str">
        <f t="shared" si="208"/>
        <v>11 kV Shahi Bazar</v>
      </c>
      <c r="S1329" s="2672">
        <f t="shared" si="209"/>
        <v>884250.66716455936</v>
      </c>
      <c r="T1329" s="2672">
        <v>830388.56571908831</v>
      </c>
      <c r="U1329" s="33">
        <f t="shared" si="210"/>
        <v>53862.101445471053</v>
      </c>
      <c r="V1329" s="1104">
        <f t="shared" si="211"/>
        <v>6.4863732075631733</v>
      </c>
      <c r="W1329" s="33" t="str">
        <f t="shared" si="212"/>
        <v>OK</v>
      </c>
    </row>
    <row r="1330" spans="1:23" ht="15" customHeight="1" x14ac:dyDescent="0.3">
      <c r="A1330" s="519">
        <v>22</v>
      </c>
      <c r="B1330" s="98" t="s">
        <v>2713</v>
      </c>
      <c r="C1330" s="72">
        <v>11</v>
      </c>
      <c r="D1330" s="1097"/>
      <c r="E1330" s="1145" t="s">
        <v>2714</v>
      </c>
      <c r="F1330" s="3">
        <v>1</v>
      </c>
      <c r="G1330" s="2220">
        <v>50196196</v>
      </c>
      <c r="H1330" s="2220">
        <v>50898636</v>
      </c>
      <c r="I1330" s="19">
        <f t="shared" si="206"/>
        <v>702440</v>
      </c>
      <c r="J1330" s="507">
        <v>1</v>
      </c>
      <c r="K1330" s="581"/>
      <c r="L1330" s="21">
        <f t="shared" si="207"/>
        <v>702440</v>
      </c>
      <c r="M1330" s="21">
        <f t="shared" si="213"/>
        <v>703594.28935554274</v>
      </c>
      <c r="N1330" s="71" t="s">
        <v>98</v>
      </c>
      <c r="O1330" s="14"/>
      <c r="R1330" s="18" t="str">
        <f t="shared" si="208"/>
        <v>11 kV Pagla Bazar</v>
      </c>
      <c r="S1330" s="2672">
        <f t="shared" si="209"/>
        <v>703594.28935554274</v>
      </c>
      <c r="T1330" s="2672">
        <v>679748.71752111206</v>
      </c>
      <c r="U1330" s="33">
        <f t="shared" si="210"/>
        <v>23845.571834430681</v>
      </c>
      <c r="V1330" s="1104">
        <f t="shared" si="211"/>
        <v>3.5079980616057682</v>
      </c>
      <c r="W1330" s="33" t="str">
        <f t="shared" si="212"/>
        <v>OK</v>
      </c>
    </row>
    <row r="1331" spans="1:23" ht="15" customHeight="1" x14ac:dyDescent="0.3">
      <c r="A1331" s="519">
        <v>23</v>
      </c>
      <c r="B1331" s="98" t="s">
        <v>2715</v>
      </c>
      <c r="C1331" s="72">
        <v>11</v>
      </c>
      <c r="D1331" s="1097"/>
      <c r="E1331" s="1145" t="s">
        <v>2716</v>
      </c>
      <c r="F1331" s="3">
        <v>1</v>
      </c>
      <c r="G1331" s="2220">
        <v>79142768</v>
      </c>
      <c r="H1331" s="2220">
        <v>80808200</v>
      </c>
      <c r="I1331" s="19">
        <f t="shared" si="206"/>
        <v>1665432</v>
      </c>
      <c r="J1331" s="507">
        <v>1</v>
      </c>
      <c r="K1331" s="581"/>
      <c r="L1331" s="21">
        <f t="shared" si="207"/>
        <v>1665432</v>
      </c>
      <c r="M1331" s="21">
        <f t="shared" si="213"/>
        <v>1668168.7325749961</v>
      </c>
      <c r="N1331" s="71" t="s">
        <v>94</v>
      </c>
      <c r="O1331" s="14"/>
      <c r="R1331" s="18" t="str">
        <f t="shared" si="208"/>
        <v>11 kV Delpara bazar</v>
      </c>
      <c r="S1331" s="2672">
        <f t="shared" si="209"/>
        <v>1668168.7325749961</v>
      </c>
      <c r="T1331" s="2672">
        <v>1521265.0516468014</v>
      </c>
      <c r="U1331" s="33">
        <f t="shared" si="210"/>
        <v>146903.68092819466</v>
      </c>
      <c r="V1331" s="1104">
        <f t="shared" si="211"/>
        <v>9.656678878487897</v>
      </c>
      <c r="W1331" s="33" t="str">
        <f t="shared" si="212"/>
        <v>OK</v>
      </c>
    </row>
    <row r="1332" spans="1:23" ht="15" customHeight="1" x14ac:dyDescent="0.3">
      <c r="A1332" s="519">
        <v>24</v>
      </c>
      <c r="B1332" s="98" t="s">
        <v>2717</v>
      </c>
      <c r="C1332" s="72">
        <v>11</v>
      </c>
      <c r="D1332" s="1097"/>
      <c r="E1332" s="1145" t="s">
        <v>2718</v>
      </c>
      <c r="F1332" s="3">
        <v>1</v>
      </c>
      <c r="G1332" s="2220">
        <v>43749012</v>
      </c>
      <c r="H1332" s="2220">
        <v>44459652</v>
      </c>
      <c r="I1332" s="19">
        <f t="shared" si="206"/>
        <v>710640</v>
      </c>
      <c r="J1332" s="507">
        <v>1</v>
      </c>
      <c r="K1332" s="581"/>
      <c r="L1332" s="21">
        <f t="shared" si="207"/>
        <v>710640</v>
      </c>
      <c r="M1332" s="21">
        <f t="shared" si="213"/>
        <v>711807.76406187413</v>
      </c>
      <c r="N1332" s="71" t="s">
        <v>110</v>
      </c>
      <c r="O1332" s="14"/>
      <c r="R1332" s="18" t="str">
        <f t="shared" si="208"/>
        <v>11 kV Bhuighor (Board mill)</v>
      </c>
      <c r="S1332" s="2672">
        <f t="shared" si="209"/>
        <v>711807.76406187413</v>
      </c>
      <c r="T1332" s="2672">
        <v>702632.7597186116</v>
      </c>
      <c r="U1332" s="33">
        <f t="shared" si="210"/>
        <v>9175.0043432625243</v>
      </c>
      <c r="V1332" s="1104">
        <f t="shared" si="211"/>
        <v>1.3058036671869533</v>
      </c>
      <c r="W1332" s="33" t="str">
        <f t="shared" si="212"/>
        <v>OK</v>
      </c>
    </row>
    <row r="1333" spans="1:23" ht="15.6" x14ac:dyDescent="0.3">
      <c r="A1333" s="519">
        <v>25</v>
      </c>
      <c r="B1333" s="98" t="s">
        <v>1874</v>
      </c>
      <c r="C1333" s="72">
        <v>11</v>
      </c>
      <c r="D1333" s="1097"/>
      <c r="E1333" s="1145" t="s">
        <v>2719</v>
      </c>
      <c r="F1333" s="3">
        <v>1</v>
      </c>
      <c r="G1333" s="2220">
        <v>0</v>
      </c>
      <c r="H1333" s="2220">
        <v>0</v>
      </c>
      <c r="I1333" s="19">
        <f t="shared" si="206"/>
        <v>0</v>
      </c>
      <c r="J1333" s="507">
        <v>1</v>
      </c>
      <c r="K1333" s="581"/>
      <c r="L1333" s="21">
        <f t="shared" si="207"/>
        <v>0</v>
      </c>
      <c r="M1333" s="21">
        <f t="shared" si="213"/>
        <v>0</v>
      </c>
      <c r="N1333" s="71"/>
      <c r="O1333" s="14"/>
      <c r="R1333" s="18" t="str">
        <f t="shared" si="208"/>
        <v>11 kV Spare</v>
      </c>
      <c r="S1333" s="2672">
        <f t="shared" si="209"/>
        <v>0</v>
      </c>
      <c r="T1333" s="2672">
        <v>0</v>
      </c>
      <c r="U1333" s="33">
        <f t="shared" si="210"/>
        <v>0</v>
      </c>
      <c r="V1333" s="1104" t="e">
        <f t="shared" si="211"/>
        <v>#DIV/0!</v>
      </c>
      <c r="W1333" s="33" t="e">
        <f t="shared" si="212"/>
        <v>#DIV/0!</v>
      </c>
    </row>
    <row r="1334" spans="1:23" ht="15.6" x14ac:dyDescent="0.3">
      <c r="A1334" s="519">
        <v>26</v>
      </c>
      <c r="B1334" s="98" t="s">
        <v>2720</v>
      </c>
      <c r="C1334" s="72">
        <v>11</v>
      </c>
      <c r="D1334" s="1097"/>
      <c r="E1334" s="1145">
        <v>7803</v>
      </c>
      <c r="F1334" s="3">
        <v>1</v>
      </c>
      <c r="G1334" s="2220">
        <v>2435</v>
      </c>
      <c r="H1334" s="2220">
        <v>2494</v>
      </c>
      <c r="I1334" s="19">
        <f t="shared" si="206"/>
        <v>59</v>
      </c>
      <c r="J1334" s="507">
        <v>100</v>
      </c>
      <c r="K1334" s="581"/>
      <c r="L1334" s="21">
        <f t="shared" si="207"/>
        <v>5900</v>
      </c>
      <c r="M1334" s="21">
        <f t="shared" si="213"/>
        <v>5909.6952155311519</v>
      </c>
      <c r="N1334" s="71" t="s">
        <v>94</v>
      </c>
      <c r="O1334" s="14"/>
      <c r="R1334" s="18" t="str">
        <f t="shared" si="208"/>
        <v>33/0.415  kV, 200 kVA AT-1</v>
      </c>
      <c r="S1334" s="2672">
        <f t="shared" si="209"/>
        <v>5909.6952155311519</v>
      </c>
      <c r="T1334" s="2672">
        <v>6446.2090697181657</v>
      </c>
      <c r="U1334" s="33">
        <f t="shared" si="210"/>
        <v>-536.51385418701375</v>
      </c>
      <c r="V1334" s="1104">
        <f t="shared" si="211"/>
        <v>-8.3229359827522735</v>
      </c>
      <c r="W1334" s="33" t="str">
        <f t="shared" si="212"/>
        <v>OK</v>
      </c>
    </row>
    <row r="1335" spans="1:23" ht="15.6" x14ac:dyDescent="0.3">
      <c r="A1335" s="519">
        <v>27</v>
      </c>
      <c r="B1335" s="98" t="s">
        <v>2721</v>
      </c>
      <c r="C1335" s="72">
        <v>11</v>
      </c>
      <c r="D1335" s="1102"/>
      <c r="E1335" s="1145">
        <v>7805</v>
      </c>
      <c r="F1335" s="3">
        <v>1</v>
      </c>
      <c r="G1335" s="2220">
        <v>51</v>
      </c>
      <c r="H1335" s="2220">
        <v>52</v>
      </c>
      <c r="I1335" s="19">
        <f t="shared" si="206"/>
        <v>1</v>
      </c>
      <c r="J1335" s="507">
        <v>100</v>
      </c>
      <c r="K1335" s="581">
        <f>F1335*I1335*J1335</f>
        <v>100</v>
      </c>
      <c r="L1335" s="21">
        <f t="shared" si="207"/>
        <v>100</v>
      </c>
      <c r="M1335" s="21">
        <f t="shared" si="213"/>
        <v>100.16432568696867</v>
      </c>
      <c r="N1335" s="71" t="s">
        <v>94</v>
      </c>
      <c r="O1335" s="14"/>
      <c r="R1335" s="18" t="str">
        <f t="shared" si="208"/>
        <v>33/0.415  kV, 200 kVA AT-2</v>
      </c>
      <c r="S1335" s="2672">
        <f t="shared" si="209"/>
        <v>100.16432568696867</v>
      </c>
      <c r="T1335" s="2672">
        <v>0</v>
      </c>
      <c r="U1335" s="33">
        <f t="shared" si="210"/>
        <v>100.16432568696867</v>
      </c>
      <c r="V1335" s="1104" t="e">
        <f t="shared" si="211"/>
        <v>#DIV/0!</v>
      </c>
      <c r="W1335" s="33" t="e">
        <f t="shared" si="212"/>
        <v>#DIV/0!</v>
      </c>
    </row>
    <row r="1336" spans="1:23" ht="27.6" x14ac:dyDescent="0.3">
      <c r="A1336" s="524"/>
      <c r="B1336" s="94"/>
      <c r="C1336" s="88"/>
      <c r="D1336" s="88"/>
      <c r="E1336" s="949"/>
      <c r="F1336" s="659"/>
      <c r="G1336" s="37"/>
      <c r="H1336" s="37"/>
      <c r="I1336" s="37"/>
      <c r="J1336" s="52" t="s">
        <v>38</v>
      </c>
      <c r="K1336" s="541">
        <f>M1316</f>
        <v>13193403.202838171</v>
      </c>
      <c r="L1336" s="541">
        <f>SUM(L1318:L1335)</f>
        <v>13171758.620000001</v>
      </c>
      <c r="M1336" s="42">
        <f>SUM(M1318:M1335)</f>
        <v>13193403.202838166</v>
      </c>
      <c r="N1336" s="82">
        <f>(M1336-L1336)/L1336*100</f>
        <v>0.16432568696862926</v>
      </c>
      <c r="O1336" s="28"/>
    </row>
    <row r="1338" spans="1:23" ht="15.6" x14ac:dyDescent="0.3">
      <c r="A1338" s="511"/>
      <c r="B1338" s="523"/>
      <c r="C1338" s="520"/>
      <c r="D1338" s="596"/>
      <c r="F1338" s="3107" t="s">
        <v>815</v>
      </c>
      <c r="G1338" s="3108"/>
      <c r="H1338" s="3109"/>
      <c r="I1338" s="555" t="s">
        <v>14</v>
      </c>
      <c r="J1338" s="511"/>
      <c r="L1338" s="511"/>
      <c r="M1338" s="511"/>
      <c r="N1338" s="520"/>
      <c r="O1338" s="511"/>
    </row>
    <row r="1339" spans="1:23" ht="15.6" x14ac:dyDescent="0.3">
      <c r="A1339" s="511"/>
      <c r="B1339" s="523"/>
      <c r="C1339" s="520"/>
      <c r="D1339" s="596"/>
      <c r="F1339" s="77" t="s">
        <v>94</v>
      </c>
      <c r="G1339" s="3298" t="s">
        <v>4068</v>
      </c>
      <c r="H1339" s="3298"/>
      <c r="I1339" s="1643">
        <f>SUM(M1320:M1321,M1325,M1329,M1331,M1334:M1335)</f>
        <v>5575998.3855238343</v>
      </c>
      <c r="J1339" s="511"/>
      <c r="L1339" s="511"/>
      <c r="M1339" s="511"/>
      <c r="N1339" s="520"/>
      <c r="O1339" s="511"/>
    </row>
    <row r="1340" spans="1:23" ht="15.6" x14ac:dyDescent="0.3">
      <c r="A1340" s="511"/>
      <c r="B1340" s="523"/>
      <c r="C1340" s="520"/>
      <c r="D1340" s="596"/>
      <c r="F1340" s="77" t="s">
        <v>98</v>
      </c>
      <c r="G1340" s="3298" t="s">
        <v>4068</v>
      </c>
      <c r="H1340" s="3298"/>
      <c r="I1340" s="1643">
        <f>SUM(M1319,M1322,M1324,M1327,M1328,M1330)</f>
        <v>4195438.8734210674</v>
      </c>
      <c r="J1340" s="511"/>
      <c r="L1340" s="511"/>
      <c r="M1340" s="511"/>
      <c r="N1340" s="520"/>
      <c r="O1340" s="511" t="s">
        <v>222</v>
      </c>
    </row>
    <row r="1341" spans="1:23" ht="15.6" x14ac:dyDescent="0.3">
      <c r="A1341" s="511"/>
      <c r="B1341" s="523"/>
      <c r="C1341" s="520"/>
      <c r="D1341" s="596"/>
      <c r="F1341" s="77" t="s">
        <v>110</v>
      </c>
      <c r="G1341" s="3298" t="s">
        <v>4068</v>
      </c>
      <c r="H1341" s="3298"/>
      <c r="I1341" s="1643">
        <f>M1323+M1332</f>
        <v>3421965.9438932678</v>
      </c>
      <c r="J1341" s="511"/>
      <c r="L1341" s="511"/>
      <c r="M1341" s="511"/>
      <c r="N1341" s="520"/>
      <c r="O1341" s="511"/>
    </row>
    <row r="1342" spans="1:23" ht="15.6" x14ac:dyDescent="0.3">
      <c r="A1342" s="511"/>
      <c r="B1342" s="523"/>
      <c r="C1342" s="520"/>
      <c r="D1342" s="596"/>
      <c r="E1342" s="1727"/>
      <c r="F1342" s="77"/>
      <c r="G1342" s="3298"/>
      <c r="H1342" s="3298"/>
      <c r="I1342" s="530"/>
      <c r="J1342" s="511"/>
      <c r="L1342" s="511"/>
      <c r="M1342" s="511"/>
      <c r="N1342" s="520"/>
      <c r="O1342" s="511"/>
    </row>
    <row r="1343" spans="1:23" ht="15.6" x14ac:dyDescent="0.3">
      <c r="E1343" s="1727"/>
      <c r="F1343" s="2728"/>
      <c r="G1343" s="3298"/>
      <c r="H1343" s="3298"/>
      <c r="I1343" s="530"/>
      <c r="J1343" s="511"/>
    </row>
    <row r="1344" spans="1:23" ht="15.6" x14ac:dyDescent="0.3">
      <c r="F1344" s="2728"/>
      <c r="G1344" s="3298"/>
      <c r="H1344" s="3298"/>
      <c r="I1344" s="530"/>
      <c r="J1344" s="511"/>
    </row>
    <row r="1345" spans="1:23" ht="15.6" x14ac:dyDescent="0.3">
      <c r="F1345" s="3175" t="s">
        <v>199</v>
      </c>
      <c r="G1345" s="3176"/>
      <c r="H1345" s="3177"/>
      <c r="I1345" s="540">
        <f>SUM(I1339:I1344)</f>
        <v>13193403.202838171</v>
      </c>
      <c r="J1345" s="42">
        <f>I1345-M1336</f>
        <v>0</v>
      </c>
    </row>
    <row r="1346" spans="1:23" x14ac:dyDescent="0.3">
      <c r="F1346" s="528"/>
      <c r="G1346" s="2214"/>
      <c r="H1346" s="2214"/>
      <c r="I1346" s="511"/>
      <c r="J1346" s="511"/>
    </row>
    <row r="1351" spans="1:23" x14ac:dyDescent="0.3">
      <c r="A1351" s="511"/>
      <c r="B1351" s="523"/>
      <c r="C1351" s="520"/>
      <c r="D1351" s="596"/>
      <c r="E1351" s="1727"/>
      <c r="F1351" s="528"/>
      <c r="G1351" s="2214"/>
      <c r="H1351" s="2214"/>
      <c r="I1351" s="511"/>
      <c r="J1351" s="511"/>
      <c r="K1351" s="580"/>
      <c r="L1351" s="511"/>
      <c r="M1351" s="511"/>
      <c r="N1351" s="520"/>
      <c r="O1351" s="511"/>
    </row>
    <row r="1352" spans="1:23" x14ac:dyDescent="0.3">
      <c r="A1352" s="511"/>
      <c r="B1352" s="523"/>
      <c r="C1352" s="520"/>
      <c r="D1352" s="596"/>
      <c r="E1352" s="1727"/>
      <c r="F1352" s="528"/>
      <c r="G1352" s="2214"/>
      <c r="H1352" s="2214"/>
      <c r="I1352" s="511"/>
      <c r="J1352" s="511"/>
      <c r="K1352" s="580"/>
      <c r="L1352" s="511"/>
      <c r="M1352" s="511"/>
      <c r="N1352" s="520"/>
      <c r="O1352" s="511"/>
    </row>
    <row r="1353" spans="1:23" ht="24.6" x14ac:dyDescent="0.3">
      <c r="A1353" s="45"/>
      <c r="B1353" s="3128"/>
      <c r="C1353" s="3128"/>
      <c r="D1353" s="3128"/>
      <c r="E1353" s="3128"/>
      <c r="F1353" s="3128"/>
      <c r="G1353" s="3128"/>
      <c r="H1353" s="3128"/>
      <c r="I1353" s="3128"/>
      <c r="J1353" s="3128"/>
      <c r="K1353" s="3128"/>
      <c r="L1353" s="3128"/>
      <c r="M1353" s="3128"/>
      <c r="N1353" s="74"/>
      <c r="O1353" s="27"/>
    </row>
    <row r="1354" spans="1:23" x14ac:dyDescent="0.3">
      <c r="A1354" s="511"/>
      <c r="B1354" s="523"/>
      <c r="C1354" s="520"/>
      <c r="D1354" s="596"/>
      <c r="E1354" s="1727"/>
      <c r="F1354" s="528"/>
      <c r="G1354" s="2214"/>
      <c r="H1354" s="2214"/>
      <c r="I1354" s="511"/>
      <c r="J1354" s="511"/>
      <c r="K1354" s="580"/>
      <c r="L1354" s="511"/>
      <c r="M1354" s="511"/>
      <c r="N1354" s="520"/>
      <c r="O1354" s="511"/>
    </row>
    <row r="1355" spans="1:23" x14ac:dyDescent="0.3">
      <c r="A1355" s="511"/>
      <c r="B1355" s="523"/>
      <c r="C1355" s="520"/>
      <c r="D1355" s="596"/>
      <c r="E1355" s="1727"/>
      <c r="F1355" s="528"/>
      <c r="G1355" s="2214"/>
      <c r="H1355" s="2214"/>
      <c r="I1355" s="511"/>
      <c r="J1355" s="511"/>
      <c r="K1355" s="580"/>
      <c r="L1355" s="511"/>
      <c r="M1355" s="511"/>
      <c r="N1355" s="520"/>
      <c r="O1355" s="511"/>
    </row>
    <row r="1356" spans="1:23" ht="28.8" x14ac:dyDescent="0.3">
      <c r="A1356" s="3086" t="s">
        <v>1037</v>
      </c>
      <c r="B1356" s="3086"/>
      <c r="C1356" s="3086"/>
      <c r="D1356" s="3086"/>
      <c r="E1356" s="3086"/>
      <c r="F1356" s="3086"/>
      <c r="G1356" s="3086"/>
      <c r="H1356" s="3086"/>
      <c r="I1356" s="3086"/>
      <c r="J1356" s="3086"/>
      <c r="K1356" s="3086"/>
      <c r="L1356" s="3086"/>
      <c r="M1356" s="3086"/>
      <c r="N1356" s="3086"/>
      <c r="O1356" s="629" t="str">
        <f>O6</f>
        <v>Month August-2023</v>
      </c>
      <c r="R1356" s="2083" t="s">
        <v>4084</v>
      </c>
      <c r="S1356" s="2672" t="str">
        <f>O1356</f>
        <v>Month August-2023</v>
      </c>
      <c r="T1356" s="2672" t="s">
        <v>5037</v>
      </c>
      <c r="U1356" s="1103" t="s">
        <v>15</v>
      </c>
      <c r="V1356" s="1103" t="s">
        <v>4085</v>
      </c>
      <c r="W1356" s="1103" t="s">
        <v>17</v>
      </c>
    </row>
    <row r="1357" spans="1:23" ht="15.6" x14ac:dyDescent="0.3">
      <c r="A1357" s="3087" t="s">
        <v>0</v>
      </c>
      <c r="B1357" s="3089" t="s">
        <v>1</v>
      </c>
      <c r="C1357" s="3091" t="s">
        <v>2</v>
      </c>
      <c r="D1357" s="3092"/>
      <c r="E1357" s="3093"/>
      <c r="F1357" s="3223" t="s">
        <v>3</v>
      </c>
      <c r="G1357" s="3091" t="s">
        <v>4</v>
      </c>
      <c r="H1357" s="3093"/>
      <c r="I1357" s="3068"/>
      <c r="J1357" s="3096" t="s">
        <v>5</v>
      </c>
      <c r="K1357" s="3091" t="s">
        <v>6</v>
      </c>
      <c r="L1357" s="3093"/>
      <c r="M1357" s="95" t="s">
        <v>805</v>
      </c>
      <c r="N1357" s="96"/>
      <c r="O1357" s="3067" t="s">
        <v>7</v>
      </c>
    </row>
    <row r="1358" spans="1:23" ht="46.8" x14ac:dyDescent="0.3">
      <c r="A1358" s="3088"/>
      <c r="B1358" s="3090"/>
      <c r="C1358" s="3084" t="s">
        <v>824</v>
      </c>
      <c r="D1358" s="3085"/>
      <c r="E1358" s="1728" t="s">
        <v>9</v>
      </c>
      <c r="F1358" s="3224"/>
      <c r="G1358" s="2218" t="str">
        <f>'NORTH-1'!G8</f>
        <v>Reading at 00.00hr 
01.08.2023</v>
      </c>
      <c r="H1358" s="2218" t="str">
        <f>'NORTH-1'!H8</f>
        <v>Reading at 00.00hr 
01.09.2023</v>
      </c>
      <c r="I1358" s="1" t="s">
        <v>10</v>
      </c>
      <c r="J1358" s="3088"/>
      <c r="K1358" s="1" t="s">
        <v>11</v>
      </c>
      <c r="L1358" s="1" t="s">
        <v>12</v>
      </c>
      <c r="M1358" s="508" t="s">
        <v>30</v>
      </c>
      <c r="N1358" s="75" t="s">
        <v>41</v>
      </c>
      <c r="O1358" s="3068"/>
      <c r="S1358" s="2672">
        <v>15283200.000000071</v>
      </c>
      <c r="T1358" s="2672">
        <v>15283200.000000071</v>
      </c>
      <c r="U1358" s="33">
        <f>S1358-T1358</f>
        <v>0</v>
      </c>
      <c r="V1358" s="1104">
        <f>U1358/T1358*100</f>
        <v>0</v>
      </c>
      <c r="W1358" s="33" t="str">
        <f>IF(V1358&gt;40,"FAULT",IF(V1358&lt;-40,"CHECK","OK"))</f>
        <v>OK</v>
      </c>
    </row>
    <row r="1359" spans="1:23" ht="15.6" x14ac:dyDescent="0.3">
      <c r="A1359" s="594">
        <v>1</v>
      </c>
      <c r="B1359" s="551">
        <v>2</v>
      </c>
      <c r="C1359" s="551">
        <v>3</v>
      </c>
      <c r="D1359" s="551">
        <v>4</v>
      </c>
      <c r="E1359" s="551">
        <v>5</v>
      </c>
      <c r="F1359" s="2727">
        <v>6</v>
      </c>
      <c r="G1359" s="2618">
        <f>'PDB Bill AMR'!$H$5</f>
        <v>8</v>
      </c>
      <c r="H1359" s="2618">
        <f>'PDB Bill AMR'!$H$5</f>
        <v>8</v>
      </c>
      <c r="I1359" s="594" t="s">
        <v>2021</v>
      </c>
      <c r="J1359" s="594">
        <v>10</v>
      </c>
      <c r="K1359" s="2623" t="s">
        <v>2022</v>
      </c>
      <c r="L1359" s="2623" t="s">
        <v>5041</v>
      </c>
      <c r="M1359" s="594">
        <v>13</v>
      </c>
      <c r="N1359" s="594">
        <v>14</v>
      </c>
      <c r="O1359" s="594">
        <v>15</v>
      </c>
    </row>
    <row r="1360" spans="1:23" ht="15.6" x14ac:dyDescent="0.3">
      <c r="A1360" s="10"/>
      <c r="B1360" s="513" t="s">
        <v>4017</v>
      </c>
      <c r="C1360" s="514"/>
      <c r="D1360" s="934"/>
      <c r="E1360" s="1729"/>
      <c r="F1360" s="654"/>
      <c r="G1360" s="2211"/>
      <c r="H1360" s="2211"/>
      <c r="I1360" s="514"/>
      <c r="J1360" s="514"/>
      <c r="K1360" s="573"/>
      <c r="L1360" s="514"/>
      <c r="M1360" s="515"/>
      <c r="N1360" s="516"/>
      <c r="O1360" s="7"/>
    </row>
    <row r="1361" spans="1:20" ht="15.6" x14ac:dyDescent="0.3">
      <c r="A1361" s="519">
        <v>1</v>
      </c>
      <c r="B1361" s="3172" t="str">
        <f>'PDB Bill AMR'!B10</f>
        <v>Hasnabad to Postogola-1</v>
      </c>
      <c r="C1361" s="3357">
        <v>132</v>
      </c>
      <c r="D1361" s="3072" t="s">
        <v>290</v>
      </c>
      <c r="E1361" s="3419" t="str">
        <f>'PDB Bill AMR'!F10</f>
        <v>4262
7826</v>
      </c>
      <c r="F1361" s="3">
        <v>1</v>
      </c>
      <c r="G1361" s="1156">
        <f>'PDB Bill AMR'!I10</f>
        <v>289.54199999999997</v>
      </c>
      <c r="H1361" s="1156">
        <f>'PDB Bill AMR'!J10</f>
        <v>319.57900000000001</v>
      </c>
      <c r="I1361" s="1156">
        <f>'PDB Bill AMR'!K10</f>
        <v>30.037000000000035</v>
      </c>
      <c r="J1361" s="1157">
        <f>'PDB Bill AMR'!H10</f>
        <v>960000</v>
      </c>
      <c r="K1361" s="1151">
        <f>'PDB Bill AMR'!L10</f>
        <v>0</v>
      </c>
      <c r="L1361" s="1158">
        <f>'PDB Bill AMR'!M10</f>
        <v>28835520.000000034</v>
      </c>
      <c r="M1361" s="6"/>
      <c r="N1361" s="76"/>
      <c r="O1361" s="507"/>
    </row>
    <row r="1362" spans="1:20" ht="15.6" x14ac:dyDescent="0.3">
      <c r="A1362" s="519"/>
      <c r="B1362" s="3173"/>
      <c r="C1362" s="3358"/>
      <c r="D1362" s="3127"/>
      <c r="E1362" s="3420"/>
      <c r="F1362" s="3">
        <v>1</v>
      </c>
      <c r="G1362" s="1156">
        <f>'PDB Bill AMR'!I11</f>
        <v>0</v>
      </c>
      <c r="H1362" s="1156">
        <f>'PDB Bill AMR'!J11</f>
        <v>0</v>
      </c>
      <c r="I1362" s="1156">
        <f>'PDB Bill AMR'!K11</f>
        <v>0</v>
      </c>
      <c r="J1362" s="1157">
        <f>'PDB Bill AMR'!H11</f>
        <v>960000</v>
      </c>
      <c r="K1362" s="1151">
        <f>'PDB Bill AMR'!L11</f>
        <v>0</v>
      </c>
      <c r="L1362" s="1158">
        <f>'PDB Bill AMR'!M11</f>
        <v>0</v>
      </c>
      <c r="M1362" s="6"/>
      <c r="N1362" s="76"/>
      <c r="O1362" s="507"/>
    </row>
    <row r="1363" spans="1:20" ht="15.6" x14ac:dyDescent="0.3">
      <c r="A1363" s="519"/>
      <c r="B1363" s="3172" t="str">
        <f>'PDB Bill AMR'!B12</f>
        <v>Hasnabad to Postogola-2</v>
      </c>
      <c r="C1363" s="3357">
        <v>132</v>
      </c>
      <c r="D1363" s="3127"/>
      <c r="E1363" s="3420" t="str">
        <f>'PDB Bill AMR'!F12</f>
        <v>4262
7815</v>
      </c>
      <c r="F1363" s="3">
        <v>1</v>
      </c>
      <c r="G1363" s="1156">
        <f>'PDB Bill AMR'!I12</f>
        <v>133.648</v>
      </c>
      <c r="H1363" s="1156">
        <f>'PDB Bill AMR'!J12</f>
        <v>142.53100000000001</v>
      </c>
      <c r="I1363" s="1156">
        <f>'PDB Bill AMR'!K12</f>
        <v>8.8830000000000098</v>
      </c>
      <c r="J1363" s="1157">
        <f>'PDB Bill AMR'!H12</f>
        <v>960000</v>
      </c>
      <c r="K1363" s="1151">
        <f>'PDB Bill AMR'!L12</f>
        <v>0</v>
      </c>
      <c r="L1363" s="1158">
        <f>'PDB Bill AMR'!M12</f>
        <v>8527680.0000000093</v>
      </c>
      <c r="M1363" s="6"/>
      <c r="N1363" s="76"/>
      <c r="O1363" s="507"/>
    </row>
    <row r="1364" spans="1:20" ht="15.6" x14ac:dyDescent="0.3">
      <c r="A1364" s="519">
        <v>2</v>
      </c>
      <c r="B1364" s="3173"/>
      <c r="C1364" s="3358"/>
      <c r="D1364" s="3073"/>
      <c r="E1364" s="3421"/>
      <c r="F1364" s="3">
        <v>1</v>
      </c>
      <c r="G1364" s="1156">
        <f>'PDB Bill AMR'!I13</f>
        <v>0</v>
      </c>
      <c r="H1364" s="1156">
        <f>'PDB Bill AMR'!J13</f>
        <v>0</v>
      </c>
      <c r="I1364" s="1156">
        <f>'PDB Bill AMR'!K13</f>
        <v>0</v>
      </c>
      <c r="J1364" s="1157">
        <f>'PDB Bill AMR'!H13</f>
        <v>960000</v>
      </c>
      <c r="K1364" s="1151">
        <f>'PDB Bill AMR'!L13</f>
        <v>0</v>
      </c>
      <c r="L1364" s="1152">
        <f>'PDB Bill AMR'!M13</f>
        <v>0</v>
      </c>
      <c r="M1364" s="15"/>
      <c r="N1364" s="77"/>
      <c r="O1364" s="507"/>
    </row>
    <row r="1365" spans="1:20" ht="15.6" x14ac:dyDescent="0.3">
      <c r="A1365" s="519"/>
      <c r="B1365" s="93"/>
      <c r="C1365" s="87"/>
      <c r="D1365" s="87"/>
      <c r="E1365" s="948"/>
      <c r="F1365" s="655"/>
      <c r="G1365" s="36"/>
      <c r="H1365" s="36"/>
      <c r="I1365" s="3157" t="s">
        <v>221</v>
      </c>
      <c r="J1365" s="3158"/>
      <c r="K1365" s="576">
        <f>SUM(K1361:K1364)</f>
        <v>0</v>
      </c>
      <c r="L1365" s="92">
        <f>SUM(L1361:L1364)</f>
        <v>37363200.000000045</v>
      </c>
      <c r="M1365" s="17"/>
      <c r="N1365" s="79"/>
      <c r="O1365" s="507"/>
    </row>
    <row r="1366" spans="1:20" ht="15.6" x14ac:dyDescent="0.3">
      <c r="A1366" s="519"/>
      <c r="B1366" s="93"/>
      <c r="C1366" s="87"/>
      <c r="D1366" s="87"/>
      <c r="E1366" s="948"/>
      <c r="F1366" s="655"/>
      <c r="G1366" s="36"/>
      <c r="H1366" s="36"/>
      <c r="I1366" s="545"/>
      <c r="J1366" s="545" t="s">
        <v>28</v>
      </c>
      <c r="K1366" s="577">
        <f>L1365-K1365</f>
        <v>37363200.000000045</v>
      </c>
      <c r="L1366" s="39"/>
      <c r="M1366" s="40"/>
      <c r="N1366" s="520"/>
      <c r="O1366" s="507"/>
    </row>
    <row r="1367" spans="1:20" ht="15.6" x14ac:dyDescent="0.3">
      <c r="A1367" s="519"/>
      <c r="B1367" s="513" t="s">
        <v>4037</v>
      </c>
      <c r="C1367" s="514"/>
      <c r="D1367" s="514"/>
      <c r="E1367" s="1731"/>
      <c r="F1367" s="654"/>
      <c r="G1367" s="2211"/>
      <c r="H1367" s="2211"/>
      <c r="I1367" s="514"/>
      <c r="J1367" s="514"/>
      <c r="K1367" s="573"/>
      <c r="L1367" s="514"/>
      <c r="M1367" s="515"/>
      <c r="N1367" s="516"/>
      <c r="O1367" s="507"/>
    </row>
    <row r="1368" spans="1:20" ht="15.6" x14ac:dyDescent="0.3">
      <c r="A1368" s="519">
        <v>1</v>
      </c>
      <c r="B1368" s="98" t="s">
        <v>2722</v>
      </c>
      <c r="C1368" s="51">
        <v>132</v>
      </c>
      <c r="D1368" s="934" t="s">
        <v>1294</v>
      </c>
      <c r="E1368" s="3416">
        <v>41808902823</v>
      </c>
      <c r="F1368" s="3">
        <v>1</v>
      </c>
      <c r="G1368" s="4">
        <v>231.42</v>
      </c>
      <c r="H1368" s="4">
        <v>255.47</v>
      </c>
      <c r="I1368" s="4">
        <f>H1368-G1368</f>
        <v>24.050000000000011</v>
      </c>
      <c r="J1368" s="507">
        <v>1200000</v>
      </c>
      <c r="K1368" s="574">
        <f>I1368*F1368*J1368</f>
        <v>28860000.000000015</v>
      </c>
      <c r="L1368" s="15"/>
      <c r="M1368" s="15"/>
      <c r="N1368" s="77"/>
      <c r="O1368" s="507"/>
      <c r="S1368" s="2671"/>
      <c r="T1368" s="2671"/>
    </row>
    <row r="1369" spans="1:20" ht="15.6" x14ac:dyDescent="0.3">
      <c r="A1369" s="519"/>
      <c r="B1369" s="98"/>
      <c r="C1369" s="51">
        <v>132</v>
      </c>
      <c r="D1369" s="935" t="s">
        <v>1295</v>
      </c>
      <c r="E1369" s="3417">
        <v>41808904269</v>
      </c>
      <c r="F1369" s="3">
        <v>1</v>
      </c>
      <c r="G1369" s="4">
        <v>231.42</v>
      </c>
      <c r="H1369" s="4">
        <v>255.47</v>
      </c>
      <c r="I1369" s="4">
        <f>H1369-G1369</f>
        <v>24.050000000000011</v>
      </c>
      <c r="J1369" s="507">
        <v>1200000</v>
      </c>
      <c r="K1369" s="574">
        <f>I1369*F1369*J1369</f>
        <v>28860000.000000015</v>
      </c>
      <c r="L1369" s="15"/>
      <c r="M1369" s="15"/>
      <c r="N1369" s="77"/>
      <c r="O1369" s="507"/>
    </row>
    <row r="1370" spans="1:20" ht="15.6" x14ac:dyDescent="0.3">
      <c r="A1370" s="519">
        <v>4</v>
      </c>
      <c r="B1370" s="98" t="s">
        <v>2723</v>
      </c>
      <c r="C1370" s="51">
        <v>132</v>
      </c>
      <c r="D1370" s="935" t="s">
        <v>2178</v>
      </c>
      <c r="E1370" s="3416">
        <v>41808902845</v>
      </c>
      <c r="F1370" s="3">
        <v>1</v>
      </c>
      <c r="G1370" s="4">
        <v>106.82</v>
      </c>
      <c r="H1370" s="4">
        <v>113.93</v>
      </c>
      <c r="I1370" s="4">
        <f>H1370-G1370</f>
        <v>7.1100000000000136</v>
      </c>
      <c r="J1370" s="507">
        <v>1200000</v>
      </c>
      <c r="K1370" s="574">
        <f>I1370*F1370*J1370</f>
        <v>8532000.0000000168</v>
      </c>
      <c r="L1370" s="15"/>
      <c r="M1370" s="15"/>
      <c r="N1370" s="77"/>
      <c r="O1370" s="507"/>
    </row>
    <row r="1371" spans="1:20" ht="15.6" x14ac:dyDescent="0.3">
      <c r="A1371" s="519"/>
      <c r="B1371" s="98"/>
      <c r="C1371" s="51">
        <v>132</v>
      </c>
      <c r="D1371" s="936" t="s">
        <v>2179</v>
      </c>
      <c r="E1371" s="3417">
        <v>41808904256</v>
      </c>
      <c r="F1371" s="3">
        <v>1</v>
      </c>
      <c r="G1371" s="4">
        <v>106.82</v>
      </c>
      <c r="H1371" s="4">
        <v>113.93</v>
      </c>
      <c r="I1371" s="4">
        <f>H1371-G1371</f>
        <v>7.1100000000000136</v>
      </c>
      <c r="J1371" s="507">
        <v>1200000</v>
      </c>
      <c r="K1371" s="575">
        <f>I1371*F1371*J1371</f>
        <v>8532000.0000000168</v>
      </c>
      <c r="L1371" s="16"/>
      <c r="M1371" s="16"/>
      <c r="N1371" s="78"/>
      <c r="O1371" s="507"/>
      <c r="S1371" s="2673"/>
      <c r="T1371" s="2673"/>
    </row>
    <row r="1372" spans="1:20" ht="15.6" x14ac:dyDescent="0.3">
      <c r="A1372" s="519"/>
      <c r="B1372" s="93"/>
      <c r="C1372" s="87"/>
      <c r="D1372" s="87"/>
      <c r="E1372" s="948"/>
      <c r="F1372" s="655"/>
      <c r="G1372" s="36">
        <v>0</v>
      </c>
      <c r="H1372" s="36">
        <v>0</v>
      </c>
      <c r="I1372" s="3157" t="s">
        <v>272</v>
      </c>
      <c r="J1372" s="3158"/>
      <c r="K1372" s="576">
        <f>K1368+K1370</f>
        <v>37392000.00000003</v>
      </c>
      <c r="L1372" s="92">
        <f>SUM(L1368:L1371)</f>
        <v>0</v>
      </c>
      <c r="M1372" s="17"/>
      <c r="N1372" s="79"/>
      <c r="O1372" s="521"/>
    </row>
    <row r="1373" spans="1:20" ht="15.6" x14ac:dyDescent="0.3">
      <c r="A1373" s="519"/>
      <c r="B1373" s="93"/>
      <c r="C1373" s="87"/>
      <c r="D1373" s="87"/>
      <c r="E1373" s="948"/>
      <c r="F1373" s="655"/>
      <c r="G1373" s="36">
        <v>0</v>
      </c>
      <c r="H1373" s="36">
        <v>0</v>
      </c>
      <c r="I1373" s="3157" t="s">
        <v>28</v>
      </c>
      <c r="J1373" s="3158"/>
      <c r="K1373" s="577">
        <f>K1372-L1372</f>
        <v>37392000.00000003</v>
      </c>
      <c r="L1373" s="39"/>
      <c r="M1373" s="41"/>
      <c r="N1373" s="522"/>
      <c r="O1373" s="521"/>
    </row>
    <row r="1374" spans="1:20" ht="15.6" x14ac:dyDescent="0.3">
      <c r="A1374" s="10"/>
      <c r="B1374" s="532" t="s">
        <v>4035</v>
      </c>
      <c r="C1374" s="533"/>
      <c r="D1374" s="533"/>
      <c r="E1374" s="1732"/>
      <c r="F1374" s="656"/>
      <c r="G1374" s="2216">
        <v>0</v>
      </c>
      <c r="H1374" s="2216">
        <v>0</v>
      </c>
      <c r="I1374" s="533"/>
      <c r="J1374" s="533"/>
      <c r="K1374" s="578"/>
      <c r="L1374" s="533"/>
      <c r="M1374" s="536"/>
      <c r="N1374" s="534"/>
      <c r="O1374" s="7"/>
    </row>
    <row r="1375" spans="1:20" ht="15.6" x14ac:dyDescent="0.3">
      <c r="A1375" s="519"/>
      <c r="B1375" s="98" t="s">
        <v>796</v>
      </c>
      <c r="C1375" s="51">
        <v>132</v>
      </c>
      <c r="D1375" s="3132" t="s">
        <v>800</v>
      </c>
      <c r="E1375" s="1730"/>
      <c r="F1375" s="3"/>
      <c r="G1375" s="4">
        <v>0</v>
      </c>
      <c r="H1375" s="4">
        <v>0</v>
      </c>
      <c r="I1375" s="4"/>
      <c r="J1375" s="507"/>
      <c r="K1375" s="574"/>
      <c r="L1375" s="15">
        <f>J1375*I1375*F1375</f>
        <v>0</v>
      </c>
      <c r="M1375" s="6"/>
      <c r="N1375" s="76"/>
      <c r="O1375" s="507"/>
    </row>
    <row r="1376" spans="1:20" ht="15.6" x14ac:dyDescent="0.3">
      <c r="A1376" s="519"/>
      <c r="B1376" s="98" t="s">
        <v>795</v>
      </c>
      <c r="C1376" s="51">
        <v>132</v>
      </c>
      <c r="D1376" s="3133"/>
      <c r="E1376" s="1730"/>
      <c r="F1376" s="3"/>
      <c r="G1376" s="4">
        <v>0</v>
      </c>
      <c r="H1376" s="4">
        <v>0</v>
      </c>
      <c r="I1376" s="4"/>
      <c r="J1376" s="507"/>
      <c r="K1376" s="574"/>
      <c r="L1376" s="15">
        <f>J1376*I1376*F1376</f>
        <v>0</v>
      </c>
      <c r="M1376" s="15"/>
      <c r="N1376" s="77"/>
      <c r="O1376" s="507"/>
    </row>
    <row r="1377" spans="1:20" ht="15.6" x14ac:dyDescent="0.3">
      <c r="A1377" s="519"/>
      <c r="B1377" s="93"/>
      <c r="C1377" s="87"/>
      <c r="D1377" s="87"/>
      <c r="E1377" s="948"/>
      <c r="F1377" s="655"/>
      <c r="G1377" s="36">
        <v>0</v>
      </c>
      <c r="H1377" s="36">
        <v>0</v>
      </c>
      <c r="I1377" s="36"/>
      <c r="J1377" s="93" t="s">
        <v>262</v>
      </c>
      <c r="K1377" s="577"/>
      <c r="L1377" s="54">
        <f>SUM(L1375:L1376)</f>
        <v>0</v>
      </c>
      <c r="M1377" s="521"/>
      <c r="N1377" s="522"/>
      <c r="O1377" s="507"/>
    </row>
    <row r="1378" spans="1:20" ht="15.6" x14ac:dyDescent="0.3">
      <c r="A1378" s="10"/>
      <c r="B1378" s="532" t="s">
        <v>4036</v>
      </c>
      <c r="C1378" s="533"/>
      <c r="D1378" s="533"/>
      <c r="E1378" s="1732"/>
      <c r="F1378" s="656"/>
      <c r="G1378" s="2216">
        <v>0</v>
      </c>
      <c r="H1378" s="2216">
        <v>0</v>
      </c>
      <c r="I1378" s="533"/>
      <c r="J1378" s="533"/>
      <c r="K1378" s="578"/>
      <c r="L1378" s="533"/>
      <c r="M1378" s="536"/>
      <c r="N1378" s="534"/>
      <c r="O1378" s="7"/>
    </row>
    <row r="1379" spans="1:20" ht="15.6" x14ac:dyDescent="0.3">
      <c r="A1379" s="519">
        <v>2</v>
      </c>
      <c r="B1379" s="98" t="s">
        <v>2455</v>
      </c>
      <c r="C1379" s="51">
        <v>132</v>
      </c>
      <c r="D1379" s="934" t="s">
        <v>2182</v>
      </c>
      <c r="E1379" s="3416">
        <v>41808902871</v>
      </c>
      <c r="F1379" s="3">
        <v>1</v>
      </c>
      <c r="G1379" s="4">
        <v>242.57</v>
      </c>
      <c r="H1379" s="4">
        <v>266.61</v>
      </c>
      <c r="I1379" s="4">
        <f>H1379-G1379</f>
        <v>24.04000000000002</v>
      </c>
      <c r="J1379" s="507">
        <v>1200000</v>
      </c>
      <c r="K1379" s="574"/>
      <c r="L1379" s="15">
        <f>I1379*F1379*J1379</f>
        <v>28848000.000000026</v>
      </c>
      <c r="M1379" s="15"/>
      <c r="N1379" s="77"/>
      <c r="O1379" s="507"/>
    </row>
    <row r="1380" spans="1:20" ht="15.6" x14ac:dyDescent="0.3">
      <c r="A1380" s="519"/>
      <c r="B1380" s="98"/>
      <c r="C1380" s="51">
        <v>132</v>
      </c>
      <c r="D1380" s="935" t="s">
        <v>2183</v>
      </c>
      <c r="E1380" s="3417">
        <v>41808904257</v>
      </c>
      <c r="F1380" s="3">
        <v>1</v>
      </c>
      <c r="G1380" s="4">
        <v>242.57</v>
      </c>
      <c r="H1380" s="4">
        <v>266.61</v>
      </c>
      <c r="I1380" s="4">
        <f>H1380-G1380</f>
        <v>24.04000000000002</v>
      </c>
      <c r="J1380" s="507">
        <v>1200000</v>
      </c>
      <c r="K1380" s="574"/>
      <c r="L1380" s="15">
        <f>I1380*F1380*J1380</f>
        <v>28848000.000000026</v>
      </c>
      <c r="M1380" s="15"/>
      <c r="N1380" s="77"/>
      <c r="O1380" s="507"/>
    </row>
    <row r="1381" spans="1:20" ht="15.6" x14ac:dyDescent="0.3">
      <c r="A1381" s="519">
        <v>5</v>
      </c>
      <c r="B1381" s="98" t="s">
        <v>2456</v>
      </c>
      <c r="C1381" s="51">
        <v>132</v>
      </c>
      <c r="D1381" s="935" t="s">
        <v>2182</v>
      </c>
      <c r="E1381" s="3416">
        <v>41808902846</v>
      </c>
      <c r="F1381" s="3">
        <v>1</v>
      </c>
      <c r="G1381" s="4">
        <v>95.54</v>
      </c>
      <c r="H1381" s="4">
        <v>102.63</v>
      </c>
      <c r="I1381" s="4">
        <f>H1381-G1381</f>
        <v>7.0899999999999892</v>
      </c>
      <c r="J1381" s="507">
        <v>1200000</v>
      </c>
      <c r="K1381" s="574"/>
      <c r="L1381" s="15">
        <f>I1381*F1381*J1381</f>
        <v>8507999.999999987</v>
      </c>
      <c r="M1381" s="15"/>
      <c r="N1381" s="77"/>
      <c r="O1381" s="507"/>
    </row>
    <row r="1382" spans="1:20" ht="15.6" x14ac:dyDescent="0.3">
      <c r="A1382" s="519"/>
      <c r="B1382" s="98"/>
      <c r="C1382" s="51">
        <v>132</v>
      </c>
      <c r="D1382" s="936" t="s">
        <v>2183</v>
      </c>
      <c r="E1382" s="3417">
        <v>41808904243</v>
      </c>
      <c r="F1382" s="3">
        <v>1</v>
      </c>
      <c r="G1382" s="4">
        <v>95.54</v>
      </c>
      <c r="H1382" s="4">
        <v>102.63</v>
      </c>
      <c r="I1382" s="4">
        <f>H1382-G1382</f>
        <v>7.0899999999999892</v>
      </c>
      <c r="J1382" s="507">
        <v>1200000</v>
      </c>
      <c r="K1382" s="575"/>
      <c r="L1382" s="16">
        <f>I1382*F1382*J1382</f>
        <v>8507999.999999987</v>
      </c>
      <c r="M1382" s="16"/>
      <c r="N1382" s="78"/>
      <c r="O1382" s="507"/>
    </row>
    <row r="1383" spans="1:20" ht="15.6" x14ac:dyDescent="0.3">
      <c r="A1383" s="519"/>
      <c r="B1383" s="93"/>
      <c r="C1383" s="87"/>
      <c r="D1383" s="87"/>
      <c r="E1383" s="951"/>
      <c r="F1383" s="657"/>
      <c r="G1383" s="64"/>
      <c r="H1383" s="64"/>
      <c r="I1383" s="64"/>
      <c r="J1383" s="93" t="s">
        <v>27</v>
      </c>
      <c r="K1383" s="579"/>
      <c r="L1383" s="577">
        <f>L1379+L1381</f>
        <v>37356000.000000015</v>
      </c>
      <c r="M1383" s="54"/>
      <c r="N1383" s="76"/>
      <c r="O1383" s="507"/>
    </row>
    <row r="1384" spans="1:20" ht="15" thickBot="1" x14ac:dyDescent="0.35">
      <c r="A1384" s="511"/>
      <c r="B1384" s="523"/>
      <c r="C1384" s="520"/>
      <c r="D1384" s="596"/>
      <c r="K1384" s="580"/>
      <c r="L1384" s="511"/>
      <c r="M1384" s="511"/>
      <c r="N1384" s="520"/>
      <c r="O1384" s="511"/>
    </row>
    <row r="1385" spans="1:20" s="511" customFormat="1" x14ac:dyDescent="0.3">
      <c r="B1385" s="3099" t="s">
        <v>807</v>
      </c>
      <c r="C1385" s="3100"/>
      <c r="D1385" s="561" t="s">
        <v>14</v>
      </c>
      <c r="E1385" s="1642"/>
      <c r="F1385" s="3101" t="s">
        <v>4014</v>
      </c>
      <c r="G1385" s="3102"/>
      <c r="H1385" s="3103"/>
      <c r="I1385" s="561" t="s">
        <v>14</v>
      </c>
      <c r="K1385" s="3105" t="s">
        <v>809</v>
      </c>
      <c r="L1385" s="3106"/>
      <c r="M1385" s="562" t="s">
        <v>14</v>
      </c>
      <c r="N1385" s="520"/>
      <c r="R1385" s="521"/>
      <c r="S1385" s="2672"/>
      <c r="T1385" s="2672"/>
    </row>
    <row r="1386" spans="1:20" s="511" customFormat="1" x14ac:dyDescent="0.3">
      <c r="B1386" s="3112" t="str">
        <f>B1360</f>
        <v>132 KV SIDE (SENDING)</v>
      </c>
      <c r="C1386" s="3113"/>
      <c r="D1386" s="567">
        <f>K1366</f>
        <v>37363200.000000045</v>
      </c>
      <c r="E1386" s="1642"/>
      <c r="F1386" s="3114" t="s">
        <v>810</v>
      </c>
      <c r="G1386" s="3115"/>
      <c r="H1386" s="3116"/>
      <c r="I1386" s="567">
        <f>L1377</f>
        <v>0</v>
      </c>
      <c r="K1386" s="3167" t="s">
        <v>4014</v>
      </c>
      <c r="L1386" s="3168"/>
      <c r="M1386" s="565">
        <f>I1387</f>
        <v>37363200.000000045</v>
      </c>
      <c r="N1386" s="520"/>
      <c r="R1386" s="521"/>
      <c r="S1386" s="2672"/>
      <c r="T1386" s="2672"/>
    </row>
    <row r="1387" spans="1:20" s="511" customFormat="1" x14ac:dyDescent="0.3">
      <c r="B1387" s="3112"/>
      <c r="C1387" s="3113"/>
      <c r="D1387" s="567"/>
      <c r="E1387" s="1642"/>
      <c r="F1387" s="3114" t="s">
        <v>4014</v>
      </c>
      <c r="G1387" s="3115"/>
      <c r="H1387" s="3116"/>
      <c r="I1387" s="565">
        <f>D1390-I1386</f>
        <v>37363200.000000045</v>
      </c>
      <c r="K1387" s="3121" t="s">
        <v>2034</v>
      </c>
      <c r="L1387" s="3122"/>
      <c r="M1387" s="1045">
        <f>K1406</f>
        <v>37238400</v>
      </c>
      <c r="N1387" s="520"/>
      <c r="R1387" s="521"/>
      <c r="S1387" s="2672"/>
      <c r="T1387" s="2672"/>
    </row>
    <row r="1388" spans="1:20" s="511" customFormat="1" x14ac:dyDescent="0.3">
      <c r="B1388" s="3112"/>
      <c r="C1388" s="3113"/>
      <c r="D1388" s="567"/>
      <c r="E1388" s="1642"/>
      <c r="F1388" s="658"/>
      <c r="G1388" s="2027"/>
      <c r="H1388" s="2027"/>
      <c r="I1388"/>
      <c r="K1388" s="3167" t="s">
        <v>4012</v>
      </c>
      <c r="L1388" s="3168"/>
      <c r="M1388" s="567">
        <f>M1386-M1387</f>
        <v>124800.0000000447</v>
      </c>
      <c r="N1388" s="520"/>
      <c r="R1388" s="521"/>
      <c r="S1388" s="2672"/>
      <c r="T1388" s="2672"/>
    </row>
    <row r="1389" spans="1:20" s="511" customFormat="1" ht="15" thickBot="1" x14ac:dyDescent="0.35">
      <c r="B1389" s="3112"/>
      <c r="C1389" s="3113"/>
      <c r="D1389" s="598"/>
      <c r="E1389" s="1642"/>
      <c r="F1389" s="658"/>
      <c r="G1389" s="2027"/>
      <c r="H1389" s="2027"/>
      <c r="I1389"/>
      <c r="K1389" s="3123" t="s">
        <v>268</v>
      </c>
      <c r="L1389" s="3124"/>
      <c r="M1389" s="1042">
        <f>M1388/M1386</f>
        <v>3.3401849948624463E-3</v>
      </c>
      <c r="N1389" s="520"/>
      <c r="R1389" s="521"/>
      <c r="S1389" s="2672"/>
      <c r="T1389" s="2672"/>
    </row>
    <row r="1390" spans="1:20" s="511" customFormat="1" x14ac:dyDescent="0.3">
      <c r="B1390" s="3147" t="s">
        <v>4011</v>
      </c>
      <c r="C1390" s="3148"/>
      <c r="D1390" s="690">
        <f>SUM(D1386:D1389)</f>
        <v>37363200.000000045</v>
      </c>
      <c r="E1390" s="1642"/>
      <c r="F1390" s="658"/>
      <c r="G1390" s="2027"/>
      <c r="H1390" s="2027"/>
      <c r="I1390"/>
      <c r="K1390" s="580"/>
      <c r="N1390" s="520"/>
      <c r="R1390" s="521"/>
      <c r="S1390" s="2672"/>
      <c r="T1390" s="2672"/>
    </row>
    <row r="1391" spans="1:20" s="511" customFormat="1" x14ac:dyDescent="0.3">
      <c r="B1391"/>
      <c r="C1391"/>
      <c r="D1391"/>
      <c r="E1391" s="1642"/>
      <c r="F1391" s="658"/>
      <c r="G1391" s="2027"/>
      <c r="H1391" s="2027"/>
      <c r="I1391"/>
      <c r="J1391"/>
      <c r="K1391" s="580"/>
      <c r="N1391" s="520"/>
      <c r="R1391" s="521"/>
      <c r="S1391" s="2672"/>
      <c r="T1391" s="2672"/>
    </row>
    <row r="1392" spans="1:20" s="511" customFormat="1" x14ac:dyDescent="0.3">
      <c r="B1392"/>
      <c r="C1392"/>
      <c r="D1392"/>
      <c r="E1392" s="1642"/>
      <c r="F1392" s="658"/>
      <c r="G1392" s="2027"/>
      <c r="H1392" s="2027"/>
      <c r="I1392"/>
      <c r="J1392"/>
      <c r="K1392" s="580"/>
      <c r="N1392" s="520"/>
      <c r="R1392" s="521"/>
      <c r="S1392" s="2672"/>
      <c r="T1392" s="2672"/>
    </row>
    <row r="1393" spans="1:23" s="511" customFormat="1" x14ac:dyDescent="0.3">
      <c r="B1393"/>
      <c r="C1393"/>
      <c r="D1393"/>
      <c r="E1393" s="1642"/>
      <c r="F1393" s="658"/>
      <c r="G1393" s="2213"/>
      <c r="H1393" s="2213"/>
      <c r="I1393" s="556"/>
      <c r="J1393" s="557"/>
      <c r="K1393" s="580"/>
      <c r="N1393" s="520"/>
      <c r="R1393" s="521"/>
      <c r="S1393" s="2672"/>
      <c r="T1393" s="2672"/>
    </row>
    <row r="1394" spans="1:23" x14ac:dyDescent="0.3">
      <c r="A1394" s="511"/>
      <c r="B1394" s="523"/>
      <c r="C1394" s="520"/>
      <c r="D1394" s="596"/>
      <c r="G1394" s="2213"/>
      <c r="H1394" s="2213"/>
      <c r="I1394" s="556"/>
      <c r="J1394" s="557"/>
      <c r="K1394" s="580"/>
      <c r="L1394" s="511"/>
      <c r="M1394" s="511"/>
      <c r="N1394" s="520"/>
      <c r="O1394" s="511"/>
    </row>
    <row r="1395" spans="1:23" x14ac:dyDescent="0.3">
      <c r="A1395" s="511"/>
      <c r="B1395" s="523"/>
      <c r="C1395" s="520"/>
      <c r="D1395" s="596"/>
      <c r="G1395" s="2213"/>
      <c r="H1395" s="2213"/>
      <c r="I1395" s="556"/>
      <c r="J1395" s="557"/>
      <c r="K1395" s="580"/>
      <c r="L1395" s="511"/>
      <c r="M1395" s="511"/>
      <c r="N1395" s="520"/>
      <c r="O1395" s="511"/>
      <c r="S1395" s="2674"/>
      <c r="T1395" s="2674"/>
    </row>
    <row r="1396" spans="1:23" x14ac:dyDescent="0.3">
      <c r="A1396" s="511"/>
      <c r="B1396" s="523"/>
      <c r="C1396" s="520"/>
      <c r="D1396" s="596"/>
      <c r="E1396" s="1727"/>
      <c r="F1396" s="528"/>
      <c r="G1396" s="2214"/>
      <c r="H1396" s="2214"/>
      <c r="I1396" s="511"/>
      <c r="J1396" s="511"/>
      <c r="K1396" s="580"/>
      <c r="L1396" s="511"/>
      <c r="M1396" s="511"/>
      <c r="N1396" s="520"/>
      <c r="O1396" s="511"/>
      <c r="S1396" s="2674"/>
      <c r="T1396" s="2674"/>
    </row>
    <row r="1397" spans="1:23" ht="28.8" x14ac:dyDescent="0.3">
      <c r="A1397" s="3086" t="s">
        <v>1038</v>
      </c>
      <c r="B1397" s="3086"/>
      <c r="C1397" s="3086"/>
      <c r="D1397" s="3086"/>
      <c r="E1397" s="3086"/>
      <c r="F1397" s="3086"/>
      <c r="G1397" s="3086"/>
      <c r="H1397" s="3086"/>
      <c r="I1397" s="3086"/>
      <c r="J1397" s="3086"/>
      <c r="K1397" s="3086"/>
      <c r="L1397" s="3086"/>
      <c r="M1397" s="3086"/>
      <c r="N1397" s="3086"/>
      <c r="O1397" s="629" t="str">
        <f>$O$6</f>
        <v>Month August-2023</v>
      </c>
      <c r="R1397" s="2083" t="s">
        <v>4084</v>
      </c>
      <c r="S1397" s="2674" t="str">
        <f>O1397</f>
        <v>Month August-2023</v>
      </c>
      <c r="T1397" s="2674" t="s">
        <v>5037</v>
      </c>
      <c r="U1397" s="1103" t="s">
        <v>15</v>
      </c>
      <c r="V1397" s="1103" t="s">
        <v>4085</v>
      </c>
      <c r="W1397" s="1103" t="s">
        <v>17</v>
      </c>
    </row>
    <row r="1398" spans="1:23" ht="15.6" x14ac:dyDescent="0.3">
      <c r="A1398" s="3087" t="s">
        <v>0</v>
      </c>
      <c r="B1398" s="3089" t="s">
        <v>1</v>
      </c>
      <c r="C1398" s="3091" t="s">
        <v>2</v>
      </c>
      <c r="D1398" s="3092"/>
      <c r="E1398" s="3093"/>
      <c r="F1398" s="3223" t="s">
        <v>3</v>
      </c>
      <c r="G1398" s="3091" t="s">
        <v>4</v>
      </c>
      <c r="H1398" s="3093"/>
      <c r="I1398" s="3068"/>
      <c r="J1398" s="3096" t="s">
        <v>5</v>
      </c>
      <c r="K1398" s="3091" t="s">
        <v>6</v>
      </c>
      <c r="L1398" s="3068"/>
      <c r="M1398" s="95" t="s">
        <v>29</v>
      </c>
      <c r="N1398" s="96"/>
      <c r="O1398" s="3067" t="s">
        <v>7</v>
      </c>
      <c r="S1398" s="2674"/>
      <c r="T1398" s="2674"/>
    </row>
    <row r="1399" spans="1:23" ht="46.8" x14ac:dyDescent="0.3">
      <c r="A1399" s="3149"/>
      <c r="B1399" s="3151"/>
      <c r="C1399" s="3084" t="s">
        <v>824</v>
      </c>
      <c r="D1399" s="3085"/>
      <c r="E1399" s="1734" t="s">
        <v>9</v>
      </c>
      <c r="F1399" s="3257"/>
      <c r="G1399" s="2218" t="str">
        <f>'NORTH-1'!G8</f>
        <v>Reading at 00.00hr 
01.08.2023</v>
      </c>
      <c r="H1399" s="2218" t="str">
        <f>'NORTH-1'!H8</f>
        <v>Reading at 00.00hr 
01.09.2023</v>
      </c>
      <c r="I1399" s="554" t="s">
        <v>10</v>
      </c>
      <c r="J1399" s="3149"/>
      <c r="K1399" s="554" t="s">
        <v>11</v>
      </c>
      <c r="L1399" s="554" t="s">
        <v>12</v>
      </c>
      <c r="M1399" s="592" t="s">
        <v>30</v>
      </c>
      <c r="N1399" s="593" t="s">
        <v>41</v>
      </c>
      <c r="O1399" s="3069"/>
      <c r="S1399" s="2674">
        <v>15283200.000000071</v>
      </c>
      <c r="T1399" s="2674">
        <v>15283200.000000071</v>
      </c>
      <c r="U1399" s="33">
        <f>S1399-T1399</f>
        <v>0</v>
      </c>
      <c r="V1399" s="1104">
        <f>U1399/T1399*100</f>
        <v>0</v>
      </c>
      <c r="W1399" s="33" t="str">
        <f>IF(V1399&gt;40,"FAULT",IF(V1399&lt;-40,"CHECK","OK"))</f>
        <v>OK</v>
      </c>
    </row>
    <row r="1400" spans="1:23" ht="15.6" x14ac:dyDescent="0.3">
      <c r="A1400" s="594">
        <v>1</v>
      </c>
      <c r="B1400" s="551">
        <v>2</v>
      </c>
      <c r="C1400" s="551">
        <v>3</v>
      </c>
      <c r="D1400" s="551">
        <v>4</v>
      </c>
      <c r="E1400" s="551">
        <v>5</v>
      </c>
      <c r="F1400" s="2727">
        <v>6</v>
      </c>
      <c r="G1400" s="2618">
        <f>'PDB Bill AMR'!$H$5</f>
        <v>8</v>
      </c>
      <c r="H1400" s="2618">
        <f>'PDB Bill AMR'!$H$5</f>
        <v>8</v>
      </c>
      <c r="I1400" s="594" t="s">
        <v>2021</v>
      </c>
      <c r="J1400" s="594">
        <v>10</v>
      </c>
      <c r="K1400" s="2623" t="s">
        <v>2022</v>
      </c>
      <c r="L1400" s="2623" t="s">
        <v>5041</v>
      </c>
      <c r="M1400" s="594">
        <v>13</v>
      </c>
      <c r="N1400" s="594">
        <v>14</v>
      </c>
      <c r="O1400" s="594">
        <v>15</v>
      </c>
      <c r="S1400" s="2674"/>
      <c r="T1400" s="2674"/>
    </row>
    <row r="1401" spans="1:23" ht="15.6" x14ac:dyDescent="0.3">
      <c r="A1401" s="519"/>
      <c r="B1401" s="513" t="s">
        <v>2744</v>
      </c>
      <c r="C1401" s="87"/>
      <c r="D1401" s="87"/>
      <c r="E1401" s="948"/>
      <c r="F1401" s="655"/>
      <c r="G1401" s="36"/>
      <c r="H1401" s="36"/>
      <c r="I1401" s="36"/>
      <c r="J1401" s="93" t="s">
        <v>27</v>
      </c>
      <c r="L1401" s="39"/>
      <c r="M1401" s="39"/>
      <c r="N1401" s="76"/>
      <c r="O1401" s="507"/>
      <c r="S1401" s="2674"/>
      <c r="T1401" s="2674"/>
    </row>
    <row r="1402" spans="1:23" ht="15.6" x14ac:dyDescent="0.3">
      <c r="A1402" s="519">
        <v>11</v>
      </c>
      <c r="B1402" s="98" t="s">
        <v>2187</v>
      </c>
      <c r="C1402" s="51">
        <v>33</v>
      </c>
      <c r="D1402" s="934" t="s">
        <v>1294</v>
      </c>
      <c r="E1402" s="1145">
        <v>41808902807</v>
      </c>
      <c r="F1402" s="3">
        <v>1</v>
      </c>
      <c r="G1402" s="4">
        <v>402.85</v>
      </c>
      <c r="H1402" s="4">
        <v>442.79</v>
      </c>
      <c r="I1402" s="4">
        <f>H1402-G1402</f>
        <v>39.94</v>
      </c>
      <c r="J1402" s="507">
        <v>720000</v>
      </c>
      <c r="K1402" s="574">
        <f>I1402*F1402*J1402</f>
        <v>28756800</v>
      </c>
      <c r="L1402" s="6"/>
      <c r="M1402" s="6"/>
      <c r="N1402" s="76"/>
      <c r="O1402" s="507"/>
      <c r="S1402" s="2674"/>
      <c r="T1402" s="2674"/>
    </row>
    <row r="1403" spans="1:23" ht="15.6" x14ac:dyDescent="0.3">
      <c r="A1403" s="519"/>
      <c r="B1403" s="98"/>
      <c r="C1403" s="51">
        <v>33</v>
      </c>
      <c r="D1403" s="935" t="s">
        <v>1295</v>
      </c>
      <c r="E1403" s="1145">
        <v>41808904286</v>
      </c>
      <c r="F1403" s="3">
        <v>1</v>
      </c>
      <c r="G1403" s="4">
        <v>402.85</v>
      </c>
      <c r="H1403" s="4">
        <v>442.79</v>
      </c>
      <c r="I1403" s="4">
        <f>H1403-G1403</f>
        <v>39.94</v>
      </c>
      <c r="J1403" s="507">
        <v>720000</v>
      </c>
      <c r="K1403" s="574">
        <f>I1403*F1403*J1403</f>
        <v>28756800</v>
      </c>
      <c r="L1403" s="6"/>
      <c r="M1403" s="6"/>
      <c r="N1403" s="76"/>
      <c r="O1403" s="507"/>
      <c r="S1403" s="2674"/>
      <c r="T1403" s="2674"/>
    </row>
    <row r="1404" spans="1:23" ht="15.6" x14ac:dyDescent="0.3">
      <c r="A1404" s="519">
        <v>12</v>
      </c>
      <c r="B1404" s="98" t="s">
        <v>2188</v>
      </c>
      <c r="C1404" s="51">
        <v>33</v>
      </c>
      <c r="D1404" s="935" t="s">
        <v>1294</v>
      </c>
      <c r="E1404" s="1145">
        <v>41808902869</v>
      </c>
      <c r="F1404" s="3">
        <v>1</v>
      </c>
      <c r="G1404" s="4">
        <v>158.13999999999999</v>
      </c>
      <c r="H1404" s="4">
        <v>169.92</v>
      </c>
      <c r="I1404" s="4">
        <f>H1404-G1404</f>
        <v>11.780000000000001</v>
      </c>
      <c r="J1404" s="507">
        <v>720000</v>
      </c>
      <c r="K1404" s="574">
        <f>I1404*F1404*J1404</f>
        <v>8481600</v>
      </c>
      <c r="L1404" s="6"/>
      <c r="M1404" s="6"/>
      <c r="N1404" s="76"/>
      <c r="O1404" s="507"/>
    </row>
    <row r="1405" spans="1:23" ht="15.6" x14ac:dyDescent="0.3">
      <c r="A1405" s="519"/>
      <c r="B1405" s="98"/>
      <c r="C1405" s="51">
        <v>33</v>
      </c>
      <c r="D1405" s="936" t="s">
        <v>1295</v>
      </c>
      <c r="E1405" s="1145">
        <v>41808904268</v>
      </c>
      <c r="F1405" s="3">
        <v>1</v>
      </c>
      <c r="G1405" s="4">
        <v>158.13999999999999</v>
      </c>
      <c r="H1405" s="4">
        <v>169.92</v>
      </c>
      <c r="I1405" s="4">
        <f>H1405-G1405</f>
        <v>11.780000000000001</v>
      </c>
      <c r="J1405" s="507">
        <v>720000</v>
      </c>
      <c r="K1405" s="574">
        <f>I1405*F1405*J1405</f>
        <v>8481600</v>
      </c>
      <c r="L1405" s="6"/>
      <c r="M1405" s="6"/>
      <c r="N1405" s="76"/>
      <c r="O1405" s="507"/>
    </row>
    <row r="1406" spans="1:23" ht="15.6" x14ac:dyDescent="0.3">
      <c r="A1406" s="519"/>
      <c r="B1406" s="93"/>
      <c r="C1406" s="87"/>
      <c r="D1406" s="87"/>
      <c r="E1406" s="948"/>
      <c r="F1406" s="655"/>
      <c r="G1406" s="36">
        <v>0</v>
      </c>
      <c r="H1406" s="36">
        <v>0</v>
      </c>
      <c r="I1406" s="36"/>
      <c r="J1406" s="93" t="s">
        <v>27</v>
      </c>
      <c r="K1406" s="1045">
        <f>K1402+K1404</f>
        <v>37238400</v>
      </c>
      <c r="L1406" s="39"/>
      <c r="M1406" s="39">
        <f>SUM(M1402:M1405)</f>
        <v>0</v>
      </c>
      <c r="N1406" s="76"/>
      <c r="O1406" s="507"/>
    </row>
    <row r="1407" spans="1:23" ht="15.6" x14ac:dyDescent="0.3">
      <c r="A1407" s="519"/>
      <c r="B1407" s="532" t="s">
        <v>4324</v>
      </c>
      <c r="C1407" s="533"/>
      <c r="D1407" s="533"/>
      <c r="E1407" s="1732"/>
      <c r="F1407" s="656"/>
      <c r="G1407" s="2216">
        <v>0</v>
      </c>
      <c r="H1407" s="2216">
        <v>0</v>
      </c>
      <c r="I1407" s="533"/>
      <c r="J1407" s="533"/>
      <c r="K1407" s="578"/>
      <c r="L1407" s="533"/>
      <c r="M1407" s="536"/>
      <c r="N1407" s="534"/>
      <c r="O1407" s="507"/>
      <c r="S1407" s="2671"/>
      <c r="T1407" s="2671"/>
    </row>
    <row r="1408" spans="1:23" ht="15.6" x14ac:dyDescent="0.3">
      <c r="A1408" s="519"/>
      <c r="B1408" s="544" t="s">
        <v>822</v>
      </c>
      <c r="C1408" s="51"/>
      <c r="D1408" s="941" t="s">
        <v>800</v>
      </c>
      <c r="E1408" s="1145"/>
      <c r="F1408" s="3"/>
      <c r="G1408" s="4">
        <v>0</v>
      </c>
      <c r="H1408" s="4">
        <v>0</v>
      </c>
      <c r="I1408" s="5"/>
      <c r="J1408" s="507"/>
      <c r="K1408" s="574"/>
      <c r="L1408" s="6"/>
      <c r="M1408" s="6"/>
      <c r="N1408" s="76"/>
      <c r="O1408" s="507"/>
      <c r="R1408" s="18" t="str">
        <f t="shared" ref="R1408:R1428" si="214">B1408</f>
        <v>33/11 KV Transforfers</v>
      </c>
      <c r="S1408" s="2672">
        <f t="shared" ref="S1408:S1428" si="215">M1408</f>
        <v>0</v>
      </c>
      <c r="T1408" s="2672">
        <v>0</v>
      </c>
      <c r="U1408" s="33">
        <f t="shared" ref="U1408:U1428" si="216">S1408-T1408</f>
        <v>0</v>
      </c>
      <c r="V1408" s="1104" t="e">
        <f t="shared" ref="V1408:V1428" si="217">U1408/T1408*100</f>
        <v>#DIV/0!</v>
      </c>
      <c r="W1408" s="33" t="e">
        <f t="shared" ref="W1408:W1428" si="218">IF(V1408&gt;40,"FAULT",IF(V1408&lt;-40,"CHECK","OK"))</f>
        <v>#DIV/0!</v>
      </c>
    </row>
    <row r="1409" spans="1:23" ht="15.6" x14ac:dyDescent="0.3">
      <c r="A1409" s="10">
        <v>10</v>
      </c>
      <c r="B1409" s="98" t="s">
        <v>2724</v>
      </c>
      <c r="C1409" s="543">
        <v>33</v>
      </c>
      <c r="D1409" s="937" t="s">
        <v>1294</v>
      </c>
      <c r="E1409" s="1735">
        <v>41812909528</v>
      </c>
      <c r="F1409" s="3">
        <v>1</v>
      </c>
      <c r="G1409" s="20">
        <v>0.01</v>
      </c>
      <c r="H1409" s="20">
        <v>0.01</v>
      </c>
      <c r="I1409" s="20">
        <f>H1409-G1409</f>
        <v>0</v>
      </c>
      <c r="J1409" s="507">
        <v>360000</v>
      </c>
      <c r="K1409" s="574"/>
      <c r="L1409" s="21">
        <f>I1409*F1409*J1409</f>
        <v>0</v>
      </c>
      <c r="M1409" s="21">
        <f>L1409*$K$1429/$L$1429</f>
        <v>0</v>
      </c>
      <c r="N1409" s="80"/>
      <c r="O1409" s="3399">
        <f>M1413</f>
        <v>0</v>
      </c>
      <c r="P1409" s="3390" t="s">
        <v>4554</v>
      </c>
      <c r="Q1409" s="3402"/>
      <c r="R1409" s="18" t="str">
        <f t="shared" si="214"/>
        <v>33 kV  28/35 MVA Transformer-1</v>
      </c>
      <c r="S1409" s="2672">
        <f t="shared" si="215"/>
        <v>0</v>
      </c>
      <c r="T1409" s="2672">
        <v>0</v>
      </c>
      <c r="U1409" s="33">
        <f t="shared" si="216"/>
        <v>0</v>
      </c>
      <c r="V1409" s="1104" t="e">
        <f t="shared" si="217"/>
        <v>#DIV/0!</v>
      </c>
      <c r="W1409" s="33" t="e">
        <f t="shared" si="218"/>
        <v>#DIV/0!</v>
      </c>
    </row>
    <row r="1410" spans="1:23" ht="15.6" x14ac:dyDescent="0.3">
      <c r="A1410" s="519"/>
      <c r="B1410" s="98"/>
      <c r="C1410" s="543">
        <v>33</v>
      </c>
      <c r="D1410" s="937" t="s">
        <v>1295</v>
      </c>
      <c r="E1410" s="1735">
        <v>41808904284</v>
      </c>
      <c r="F1410" s="3">
        <v>1</v>
      </c>
      <c r="G1410" s="20">
        <v>0.01</v>
      </c>
      <c r="H1410" s="20">
        <v>0.01</v>
      </c>
      <c r="I1410" s="20">
        <f>H1410-G1410</f>
        <v>0</v>
      </c>
      <c r="J1410" s="507">
        <v>360000</v>
      </c>
      <c r="K1410" s="574"/>
      <c r="L1410" s="21">
        <f>I1410*F1410*J1410</f>
        <v>0</v>
      </c>
      <c r="M1410" s="21">
        <f t="shared" ref="M1410:M1427" si="219">L1410*$K$1429/$L$1429</f>
        <v>0</v>
      </c>
      <c r="N1410" s="80"/>
      <c r="O1410" s="3400"/>
      <c r="P1410" s="3391"/>
      <c r="Q1410" s="3403"/>
      <c r="R1410" s="18">
        <f t="shared" si="214"/>
        <v>0</v>
      </c>
      <c r="S1410" s="2673">
        <f t="shared" si="215"/>
        <v>0</v>
      </c>
      <c r="T1410" s="2673">
        <v>0</v>
      </c>
      <c r="U1410" s="33">
        <f t="shared" si="216"/>
        <v>0</v>
      </c>
      <c r="V1410" s="1104" t="e">
        <f t="shared" si="217"/>
        <v>#DIV/0!</v>
      </c>
      <c r="W1410" s="33" t="e">
        <f t="shared" si="218"/>
        <v>#DIV/0!</v>
      </c>
    </row>
    <row r="1411" spans="1:23" ht="15.6" x14ac:dyDescent="0.3">
      <c r="A1411" s="507">
        <v>13</v>
      </c>
      <c r="B1411" s="98" t="s">
        <v>2198</v>
      </c>
      <c r="C1411" s="543">
        <v>33</v>
      </c>
      <c r="D1411" s="937" t="s">
        <v>1294</v>
      </c>
      <c r="E1411" s="1735">
        <v>41808902809</v>
      </c>
      <c r="F1411" s="3">
        <v>1</v>
      </c>
      <c r="G1411" s="20">
        <v>0.02</v>
      </c>
      <c r="H1411" s="20">
        <v>0.02</v>
      </c>
      <c r="I1411" s="20">
        <f>H1411-G1411</f>
        <v>0</v>
      </c>
      <c r="J1411" s="507">
        <v>240000</v>
      </c>
      <c r="K1411" s="574"/>
      <c r="L1411" s="21">
        <f>I1411*F1411*J1411</f>
        <v>0</v>
      </c>
      <c r="M1411" s="21">
        <f t="shared" si="219"/>
        <v>0</v>
      </c>
      <c r="N1411" s="80"/>
      <c r="O1411" s="3400"/>
      <c r="P1411" s="3391"/>
      <c r="Q1411" s="3403"/>
      <c r="R1411" s="18" t="str">
        <f t="shared" si="214"/>
        <v>33 kV  28/35 MVA Transformer-2</v>
      </c>
      <c r="S1411" s="2672">
        <f t="shared" si="215"/>
        <v>0</v>
      </c>
      <c r="T1411" s="2672">
        <v>0</v>
      </c>
      <c r="U1411" s="33">
        <f t="shared" si="216"/>
        <v>0</v>
      </c>
      <c r="V1411" s="1104" t="e">
        <f t="shared" si="217"/>
        <v>#DIV/0!</v>
      </c>
      <c r="W1411" s="33" t="e">
        <f t="shared" si="218"/>
        <v>#DIV/0!</v>
      </c>
    </row>
    <row r="1412" spans="1:23" ht="15.6" x14ac:dyDescent="0.3">
      <c r="A1412" s="507"/>
      <c r="B1412" s="98"/>
      <c r="C1412" s="543">
        <v>33</v>
      </c>
      <c r="D1412" s="937" t="s">
        <v>1295</v>
      </c>
      <c r="E1412" s="1735">
        <v>41808904275</v>
      </c>
      <c r="F1412" s="3">
        <v>1</v>
      </c>
      <c r="G1412" s="20">
        <v>0.02</v>
      </c>
      <c r="H1412" s="20">
        <v>0.02</v>
      </c>
      <c r="I1412" s="20">
        <f>H1412-G1412</f>
        <v>0</v>
      </c>
      <c r="J1412" s="507">
        <v>240000</v>
      </c>
      <c r="K1412" s="574"/>
      <c r="L1412" s="21">
        <f>I1412*F1412*J1412</f>
        <v>0</v>
      </c>
      <c r="M1412" s="21">
        <f t="shared" si="219"/>
        <v>0</v>
      </c>
      <c r="N1412" s="80"/>
      <c r="O1412" s="3401"/>
      <c r="P1412" s="3392"/>
      <c r="Q1412" s="3404"/>
      <c r="R1412" s="18">
        <f t="shared" si="214"/>
        <v>0</v>
      </c>
      <c r="S1412" s="2672">
        <f t="shared" si="215"/>
        <v>0</v>
      </c>
      <c r="T1412" s="2672">
        <v>0</v>
      </c>
      <c r="U1412" s="33">
        <f t="shared" si="216"/>
        <v>0</v>
      </c>
      <c r="V1412" s="1104" t="e">
        <f t="shared" si="217"/>
        <v>#DIV/0!</v>
      </c>
      <c r="W1412" s="33" t="e">
        <f t="shared" si="218"/>
        <v>#DIV/0!</v>
      </c>
    </row>
    <row r="1413" spans="1:23" ht="15.6" x14ac:dyDescent="0.3">
      <c r="A1413" s="507"/>
      <c r="B1413" s="544" t="s">
        <v>823</v>
      </c>
      <c r="C1413" s="87"/>
      <c r="D1413" s="937"/>
      <c r="E1413" s="948"/>
      <c r="F1413" s="655"/>
      <c r="G1413" s="36">
        <v>0</v>
      </c>
      <c r="H1413" s="36">
        <v>0</v>
      </c>
      <c r="I1413" s="36"/>
      <c r="J1413" s="93" t="s">
        <v>27</v>
      </c>
      <c r="K1413" s="574"/>
      <c r="L1413" s="42">
        <f>L1409+L1411</f>
        <v>0</v>
      </c>
      <c r="M1413" s="42">
        <f>M1409+M1411</f>
        <v>0</v>
      </c>
      <c r="N1413" s="81"/>
      <c r="O1413" s="629"/>
      <c r="R1413" s="18" t="str">
        <f t="shared" si="214"/>
        <v>33 KV Feeders</v>
      </c>
      <c r="S1413" s="2672">
        <f t="shared" si="215"/>
        <v>0</v>
      </c>
      <c r="T1413" s="2672">
        <v>0</v>
      </c>
      <c r="U1413" s="33">
        <f t="shared" si="216"/>
        <v>0</v>
      </c>
      <c r="V1413" s="1104" t="e">
        <f t="shared" si="217"/>
        <v>#DIV/0!</v>
      </c>
      <c r="W1413" s="33" t="e">
        <f t="shared" si="218"/>
        <v>#DIV/0!</v>
      </c>
    </row>
    <row r="1414" spans="1:23" ht="15.6" x14ac:dyDescent="0.3">
      <c r="A1414" s="1346">
        <v>7</v>
      </c>
      <c r="B1414" s="649" t="s">
        <v>2725</v>
      </c>
      <c r="C1414" s="1347">
        <v>33</v>
      </c>
      <c r="D1414" s="1348" t="s">
        <v>1294</v>
      </c>
      <c r="E1414" s="1737">
        <v>41808902815</v>
      </c>
      <c r="F1414" s="660">
        <v>1</v>
      </c>
      <c r="G1414" s="2217">
        <v>391.16</v>
      </c>
      <c r="H1414" s="2217">
        <v>419.45</v>
      </c>
      <c r="I1414" s="644">
        <f t="shared" ref="I1414:I1427" si="220">H1414-G1414</f>
        <v>28.289999999999964</v>
      </c>
      <c r="J1414" s="645">
        <v>360000</v>
      </c>
      <c r="K1414" s="646"/>
      <c r="L1414" s="647">
        <f t="shared" ref="L1414:L1427" si="221">I1414*F1414*J1414</f>
        <v>10184399.999999987</v>
      </c>
      <c r="M1414" s="647">
        <f t="shared" si="219"/>
        <v>10179479.524591738</v>
      </c>
      <c r="N1414" s="80"/>
      <c r="O1414" s="3061">
        <f>M1414+M1426</f>
        <v>18667776.519470464</v>
      </c>
      <c r="P1414" s="3390" t="s">
        <v>4555</v>
      </c>
      <c r="Q1414" s="3393"/>
      <c r="R1414" s="18" t="str">
        <f t="shared" si="214"/>
        <v>33 kV IG Gate Ckt-2</v>
      </c>
      <c r="S1414" s="2672">
        <f t="shared" si="215"/>
        <v>10179479.524591738</v>
      </c>
      <c r="T1414" s="2672">
        <v>9983380.2237677705</v>
      </c>
      <c r="U1414" s="33">
        <f t="shared" si="216"/>
        <v>196099.3008239679</v>
      </c>
      <c r="V1414" s="1104">
        <f t="shared" si="217"/>
        <v>1.9642575603512296</v>
      </c>
      <c r="W1414" s="33" t="str">
        <f t="shared" si="218"/>
        <v>OK</v>
      </c>
    </row>
    <row r="1415" spans="1:23" ht="15.6" x14ac:dyDescent="0.3">
      <c r="A1415" s="524"/>
      <c r="B1415" s="98"/>
      <c r="C1415" s="543">
        <v>33</v>
      </c>
      <c r="D1415" s="937" t="s">
        <v>1295</v>
      </c>
      <c r="E1415" s="1741">
        <v>41808904225</v>
      </c>
      <c r="F1415" s="660">
        <v>1</v>
      </c>
      <c r="G1415" s="2220">
        <v>391.16</v>
      </c>
      <c r="H1415" s="2220">
        <v>419.45</v>
      </c>
      <c r="I1415" s="19">
        <f t="shared" si="220"/>
        <v>28.289999999999964</v>
      </c>
      <c r="J1415" s="507">
        <v>360000</v>
      </c>
      <c r="K1415" s="582"/>
      <c r="L1415" s="21">
        <f t="shared" si="221"/>
        <v>10184399.999999987</v>
      </c>
      <c r="M1415" s="21">
        <f t="shared" si="219"/>
        <v>10179479.524591738</v>
      </c>
      <c r="N1415" s="80"/>
      <c r="O1415" s="3418"/>
      <c r="P1415" s="3391"/>
      <c r="Q1415" s="3394"/>
      <c r="R1415" s="18">
        <f t="shared" si="214"/>
        <v>0</v>
      </c>
      <c r="S1415" s="2672">
        <f t="shared" si="215"/>
        <v>10179479.524591738</v>
      </c>
      <c r="T1415" s="2672">
        <v>9983380.2237677705</v>
      </c>
      <c r="U1415" s="33">
        <f t="shared" si="216"/>
        <v>196099.3008239679</v>
      </c>
      <c r="V1415" s="1104">
        <f t="shared" si="217"/>
        <v>1.9642575603512296</v>
      </c>
      <c r="W1415" s="33" t="str">
        <f t="shared" si="218"/>
        <v>OK</v>
      </c>
    </row>
    <row r="1416" spans="1:23" ht="15.6" x14ac:dyDescent="0.3">
      <c r="A1416" s="524">
        <v>8</v>
      </c>
      <c r="B1416" s="98" t="s">
        <v>2190</v>
      </c>
      <c r="C1416" s="543">
        <v>33</v>
      </c>
      <c r="D1416" s="937" t="s">
        <v>1294</v>
      </c>
      <c r="E1416" s="1741">
        <v>41808902814</v>
      </c>
      <c r="F1416" s="3">
        <v>1</v>
      </c>
      <c r="G1416" s="2220">
        <v>0.01</v>
      </c>
      <c r="H1416" s="2220">
        <v>0.01</v>
      </c>
      <c r="I1416" s="19">
        <f t="shared" si="220"/>
        <v>0</v>
      </c>
      <c r="J1416" s="507">
        <v>360000</v>
      </c>
      <c r="K1416" s="582"/>
      <c r="L1416" s="21">
        <f t="shared" si="221"/>
        <v>0</v>
      </c>
      <c r="M1416" s="21">
        <f t="shared" si="219"/>
        <v>0</v>
      </c>
      <c r="N1416" s="80"/>
      <c r="O1416" s="3062"/>
      <c r="P1416" s="3392"/>
      <c r="Q1416" s="3395"/>
      <c r="R1416" s="18" t="str">
        <f t="shared" si="214"/>
        <v>33 kV Spare Feeder 2</v>
      </c>
      <c r="S1416" s="2672">
        <f t="shared" si="215"/>
        <v>0</v>
      </c>
      <c r="T1416" s="2672">
        <v>0</v>
      </c>
      <c r="U1416" s="33">
        <f t="shared" si="216"/>
        <v>0</v>
      </c>
      <c r="V1416" s="1104" t="e">
        <f t="shared" si="217"/>
        <v>#DIV/0!</v>
      </c>
      <c r="W1416" s="33" t="e">
        <f t="shared" si="218"/>
        <v>#DIV/0!</v>
      </c>
    </row>
    <row r="1417" spans="1:23" ht="15.6" x14ac:dyDescent="0.3">
      <c r="A1417" s="524"/>
      <c r="B1417" s="98"/>
      <c r="C1417" s="543">
        <v>33</v>
      </c>
      <c r="D1417" s="937" t="s">
        <v>1295</v>
      </c>
      <c r="E1417" s="1735">
        <v>41808904226</v>
      </c>
      <c r="F1417" s="3">
        <v>1</v>
      </c>
      <c r="G1417" s="2220">
        <v>0.01</v>
      </c>
      <c r="H1417" s="2220">
        <v>0.01</v>
      </c>
      <c r="I1417" s="19">
        <f t="shared" si="220"/>
        <v>0</v>
      </c>
      <c r="J1417" s="507">
        <v>360000</v>
      </c>
      <c r="K1417" s="582"/>
      <c r="L1417" s="21">
        <f t="shared" si="221"/>
        <v>0</v>
      </c>
      <c r="M1417" s="21">
        <f t="shared" si="219"/>
        <v>0</v>
      </c>
      <c r="N1417" s="80"/>
      <c r="O1417" s="629"/>
      <c r="R1417" s="18">
        <f t="shared" si="214"/>
        <v>0</v>
      </c>
      <c r="S1417" s="2672">
        <f t="shared" si="215"/>
        <v>0</v>
      </c>
      <c r="T1417" s="2672">
        <v>0</v>
      </c>
      <c r="U1417" s="33">
        <f t="shared" si="216"/>
        <v>0</v>
      </c>
      <c r="V1417" s="1104" t="e">
        <f t="shared" si="217"/>
        <v>#DIV/0!</v>
      </c>
      <c r="W1417" s="33" t="e">
        <f t="shared" si="218"/>
        <v>#DIV/0!</v>
      </c>
    </row>
    <row r="1418" spans="1:23" ht="15.6" x14ac:dyDescent="0.3">
      <c r="A1418" s="524">
        <v>9</v>
      </c>
      <c r="B1418" s="98" t="s">
        <v>2726</v>
      </c>
      <c r="C1418" s="543">
        <v>33</v>
      </c>
      <c r="D1418" s="937" t="s">
        <v>1294</v>
      </c>
      <c r="E1418" s="1735">
        <v>41808902810</v>
      </c>
      <c r="F1418" s="3">
        <v>1</v>
      </c>
      <c r="G1418" s="2220">
        <v>415.21</v>
      </c>
      <c r="H1418" s="2220">
        <v>466.82</v>
      </c>
      <c r="I1418" s="19">
        <f t="shared" si="220"/>
        <v>51.610000000000014</v>
      </c>
      <c r="J1418" s="507">
        <v>360000</v>
      </c>
      <c r="K1418" s="582"/>
      <c r="L1418" s="21">
        <f t="shared" si="221"/>
        <v>18579600.000000004</v>
      </c>
      <c r="M1418" s="21">
        <f t="shared" si="219"/>
        <v>18570623.480529532</v>
      </c>
      <c r="N1418" s="80"/>
      <c r="O1418" s="629"/>
      <c r="R1418" s="18" t="str">
        <f t="shared" si="214"/>
        <v>33kV Postogola circuit-1</v>
      </c>
      <c r="S1418" s="2672">
        <f t="shared" si="215"/>
        <v>18570623.480529532</v>
      </c>
      <c r="T1418" s="2672">
        <v>17760627.759298451</v>
      </c>
      <c r="U1418" s="33">
        <f t="shared" si="216"/>
        <v>809995.72123108059</v>
      </c>
      <c r="V1418" s="1104">
        <f t="shared" si="217"/>
        <v>4.5606255150920161</v>
      </c>
      <c r="W1418" s="33" t="str">
        <f t="shared" si="218"/>
        <v>OK</v>
      </c>
    </row>
    <row r="1419" spans="1:23" ht="15.6" x14ac:dyDescent="0.3">
      <c r="A1419" s="524"/>
      <c r="B1419" s="98"/>
      <c r="C1419" s="543">
        <v>33</v>
      </c>
      <c r="D1419" s="937" t="s">
        <v>1295</v>
      </c>
      <c r="E1419" s="1735">
        <v>41808904252</v>
      </c>
      <c r="F1419" s="3">
        <v>1</v>
      </c>
      <c r="G1419" s="2220">
        <v>415.21</v>
      </c>
      <c r="H1419" s="2220">
        <v>466.82</v>
      </c>
      <c r="I1419" s="19">
        <f t="shared" si="220"/>
        <v>51.610000000000014</v>
      </c>
      <c r="J1419" s="507">
        <v>360000</v>
      </c>
      <c r="K1419" s="582"/>
      <c r="L1419" s="21">
        <f t="shared" si="221"/>
        <v>18579600.000000004</v>
      </c>
      <c r="M1419" s="21">
        <f t="shared" si="219"/>
        <v>18570623.480529532</v>
      </c>
      <c r="N1419" s="80"/>
      <c r="O1419" s="629"/>
      <c r="R1419" s="18">
        <f t="shared" si="214"/>
        <v>0</v>
      </c>
      <c r="S1419" s="2672">
        <f t="shared" si="215"/>
        <v>18570623.480529532</v>
      </c>
      <c r="T1419" s="2672">
        <v>17760627.759298451</v>
      </c>
      <c r="U1419" s="33">
        <f t="shared" si="216"/>
        <v>809995.72123108059</v>
      </c>
      <c r="V1419" s="1104">
        <f t="shared" si="217"/>
        <v>4.5606255150920161</v>
      </c>
      <c r="W1419" s="33" t="str">
        <f t="shared" si="218"/>
        <v>OK</v>
      </c>
    </row>
    <row r="1420" spans="1:23" ht="15.6" x14ac:dyDescent="0.3">
      <c r="A1420" s="524">
        <v>14</v>
      </c>
      <c r="B1420" s="98" t="s">
        <v>2727</v>
      </c>
      <c r="C1420" s="543">
        <v>33</v>
      </c>
      <c r="D1420" s="937" t="s">
        <v>1294</v>
      </c>
      <c r="E1420" s="1735">
        <v>41808902750</v>
      </c>
      <c r="F1420" s="3">
        <v>1</v>
      </c>
      <c r="G1420" s="2220">
        <v>0.01</v>
      </c>
      <c r="H1420" s="2220">
        <v>0.01</v>
      </c>
      <c r="I1420" s="19">
        <f t="shared" si="220"/>
        <v>0</v>
      </c>
      <c r="J1420" s="507">
        <v>360000</v>
      </c>
      <c r="K1420" s="582"/>
      <c r="L1420" s="21">
        <f t="shared" si="221"/>
        <v>0</v>
      </c>
      <c r="M1420" s="21">
        <f t="shared" si="219"/>
        <v>0</v>
      </c>
      <c r="N1420" s="80"/>
      <c r="O1420" s="629"/>
      <c r="R1420" s="18" t="str">
        <f t="shared" si="214"/>
        <v>31 kV Spare Feeder 4</v>
      </c>
      <c r="S1420" s="2672">
        <f t="shared" si="215"/>
        <v>0</v>
      </c>
      <c r="T1420" s="2672">
        <v>0</v>
      </c>
      <c r="U1420" s="33">
        <f t="shared" si="216"/>
        <v>0</v>
      </c>
      <c r="V1420" s="1104" t="e">
        <f t="shared" si="217"/>
        <v>#DIV/0!</v>
      </c>
      <c r="W1420" s="33" t="e">
        <f t="shared" si="218"/>
        <v>#DIV/0!</v>
      </c>
    </row>
    <row r="1421" spans="1:23" ht="15.6" x14ac:dyDescent="0.3">
      <c r="A1421" s="524"/>
      <c r="B1421" s="98"/>
      <c r="C1421" s="543">
        <v>33</v>
      </c>
      <c r="D1421" s="937" t="s">
        <v>1295</v>
      </c>
      <c r="E1421" s="1735">
        <v>41808904289</v>
      </c>
      <c r="F1421" s="3">
        <v>1</v>
      </c>
      <c r="G1421" s="2220">
        <v>0.01</v>
      </c>
      <c r="H1421" s="2220">
        <v>0.01</v>
      </c>
      <c r="I1421" s="19">
        <f t="shared" si="220"/>
        <v>0</v>
      </c>
      <c r="J1421" s="507">
        <v>360000</v>
      </c>
      <c r="K1421" s="581"/>
      <c r="L1421" s="21">
        <f t="shared" si="221"/>
        <v>0</v>
      </c>
      <c r="M1421" s="21">
        <f t="shared" si="219"/>
        <v>0</v>
      </c>
      <c r="N1421" s="80"/>
      <c r="O1421" s="629"/>
      <c r="R1421" s="18">
        <f t="shared" si="214"/>
        <v>0</v>
      </c>
      <c r="S1421" s="2672">
        <f t="shared" si="215"/>
        <v>0</v>
      </c>
      <c r="T1421" s="2672">
        <v>0</v>
      </c>
      <c r="U1421" s="33">
        <f t="shared" si="216"/>
        <v>0</v>
      </c>
      <c r="V1421" s="1104" t="e">
        <f t="shared" si="217"/>
        <v>#DIV/0!</v>
      </c>
      <c r="W1421" s="33" t="e">
        <f t="shared" si="218"/>
        <v>#DIV/0!</v>
      </c>
    </row>
    <row r="1422" spans="1:23" ht="15.6" x14ac:dyDescent="0.3">
      <c r="A1422" s="524">
        <v>15</v>
      </c>
      <c r="B1422" s="98" t="s">
        <v>2728</v>
      </c>
      <c r="C1422" s="543">
        <v>33</v>
      </c>
      <c r="D1422" s="937" t="s">
        <v>1294</v>
      </c>
      <c r="E1422" s="1735">
        <v>41808902831</v>
      </c>
      <c r="F1422" s="3">
        <v>1</v>
      </c>
      <c r="G1422" s="2220">
        <v>0.01</v>
      </c>
      <c r="H1422" s="2220">
        <v>0.01</v>
      </c>
      <c r="I1422" s="19">
        <f t="shared" si="220"/>
        <v>0</v>
      </c>
      <c r="J1422" s="507">
        <v>360000</v>
      </c>
      <c r="K1422" s="582"/>
      <c r="L1422" s="21">
        <f t="shared" si="221"/>
        <v>0</v>
      </c>
      <c r="M1422" s="21">
        <f t="shared" si="219"/>
        <v>0</v>
      </c>
      <c r="N1422" s="80"/>
      <c r="O1422" s="629"/>
      <c r="R1422" s="18" t="str">
        <f t="shared" si="214"/>
        <v>32 kV Spare Feeder 5</v>
      </c>
      <c r="S1422" s="2672">
        <f t="shared" si="215"/>
        <v>0</v>
      </c>
      <c r="T1422" s="2672">
        <v>0</v>
      </c>
      <c r="U1422" s="33">
        <f t="shared" si="216"/>
        <v>0</v>
      </c>
      <c r="V1422" s="1104" t="e">
        <f t="shared" si="217"/>
        <v>#DIV/0!</v>
      </c>
      <c r="W1422" s="33" t="e">
        <f t="shared" si="218"/>
        <v>#DIV/0!</v>
      </c>
    </row>
    <row r="1423" spans="1:23" ht="15.6" x14ac:dyDescent="0.3">
      <c r="A1423" s="524"/>
      <c r="B1423" s="98"/>
      <c r="C1423" s="543">
        <v>33</v>
      </c>
      <c r="D1423" s="937" t="s">
        <v>1295</v>
      </c>
      <c r="E1423" s="1735">
        <v>41808904265</v>
      </c>
      <c r="F1423" s="3">
        <v>1</v>
      </c>
      <c r="G1423" s="2220">
        <v>0.01</v>
      </c>
      <c r="H1423" s="2220">
        <v>0.01</v>
      </c>
      <c r="I1423" s="19">
        <f t="shared" si="220"/>
        <v>0</v>
      </c>
      <c r="J1423" s="507">
        <v>360000</v>
      </c>
      <c r="K1423" s="581"/>
      <c r="L1423" s="21">
        <f t="shared" si="221"/>
        <v>0</v>
      </c>
      <c r="M1423" s="21">
        <f t="shared" si="219"/>
        <v>0</v>
      </c>
      <c r="N1423" s="80"/>
      <c r="O1423" s="629"/>
      <c r="R1423" s="18">
        <f t="shared" si="214"/>
        <v>0</v>
      </c>
      <c r="S1423" s="2672">
        <f t="shared" si="215"/>
        <v>0</v>
      </c>
      <c r="T1423" s="2672">
        <v>0</v>
      </c>
      <c r="U1423" s="33">
        <f t="shared" si="216"/>
        <v>0</v>
      </c>
      <c r="V1423" s="1104" t="e">
        <f t="shared" si="217"/>
        <v>#DIV/0!</v>
      </c>
      <c r="W1423" s="33" t="e">
        <f t="shared" si="218"/>
        <v>#DIV/0!</v>
      </c>
    </row>
    <row r="1424" spans="1:23" ht="15.6" x14ac:dyDescent="0.3">
      <c r="A1424" s="524">
        <v>16</v>
      </c>
      <c r="B1424" s="99" t="s">
        <v>2729</v>
      </c>
      <c r="C1424" s="543">
        <v>33</v>
      </c>
      <c r="D1424" s="937" t="s">
        <v>1294</v>
      </c>
      <c r="E1424" s="1735">
        <v>41812909525</v>
      </c>
      <c r="F1424" s="3">
        <v>1</v>
      </c>
      <c r="G1424" s="2220">
        <v>0.01</v>
      </c>
      <c r="H1424" s="2220">
        <v>0.01</v>
      </c>
      <c r="I1424" s="19">
        <f t="shared" si="220"/>
        <v>0</v>
      </c>
      <c r="J1424" s="507">
        <v>360000</v>
      </c>
      <c r="K1424" s="583"/>
      <c r="L1424" s="21">
        <f t="shared" si="221"/>
        <v>0</v>
      </c>
      <c r="M1424" s="21">
        <f t="shared" si="219"/>
        <v>0</v>
      </c>
      <c r="N1424" s="80"/>
      <c r="O1424" s="629"/>
      <c r="R1424" s="18" t="str">
        <f t="shared" si="214"/>
        <v>33 kV Spare Feeder 7</v>
      </c>
      <c r="S1424" s="2672">
        <f t="shared" si="215"/>
        <v>0</v>
      </c>
      <c r="T1424" s="2672">
        <v>0</v>
      </c>
      <c r="U1424" s="33">
        <f t="shared" si="216"/>
        <v>0</v>
      </c>
      <c r="V1424" s="1104" t="e">
        <f t="shared" si="217"/>
        <v>#DIV/0!</v>
      </c>
      <c r="W1424" s="33" t="e">
        <f t="shared" si="218"/>
        <v>#DIV/0!</v>
      </c>
    </row>
    <row r="1425" spans="1:23" ht="15.6" x14ac:dyDescent="0.3">
      <c r="A1425" s="524"/>
      <c r="B1425" s="98"/>
      <c r="C1425" s="543">
        <v>33</v>
      </c>
      <c r="D1425" s="937" t="s">
        <v>1295</v>
      </c>
      <c r="E1425" s="1735">
        <v>41812909577</v>
      </c>
      <c r="F1425" s="3">
        <v>1</v>
      </c>
      <c r="G1425" s="2220">
        <v>0.01</v>
      </c>
      <c r="H1425" s="2220">
        <v>0.01</v>
      </c>
      <c r="I1425" s="19">
        <f t="shared" si="220"/>
        <v>0</v>
      </c>
      <c r="J1425" s="507">
        <v>360000</v>
      </c>
      <c r="K1425" s="574"/>
      <c r="L1425" s="21">
        <f t="shared" si="221"/>
        <v>0</v>
      </c>
      <c r="M1425" s="21">
        <f t="shared" si="219"/>
        <v>0</v>
      </c>
      <c r="N1425" s="80"/>
      <c r="O1425" s="629"/>
      <c r="R1425" s="18">
        <f t="shared" si="214"/>
        <v>0</v>
      </c>
      <c r="S1425" s="2672">
        <f t="shared" si="215"/>
        <v>0</v>
      </c>
      <c r="T1425" s="2672">
        <v>0</v>
      </c>
      <c r="U1425" s="33">
        <f t="shared" si="216"/>
        <v>0</v>
      </c>
      <c r="V1425" s="1104" t="e">
        <f t="shared" si="217"/>
        <v>#DIV/0!</v>
      </c>
      <c r="W1425" s="33" t="e">
        <f t="shared" si="218"/>
        <v>#DIV/0!</v>
      </c>
    </row>
    <row r="1426" spans="1:23" ht="15.6" x14ac:dyDescent="0.3">
      <c r="A1426" s="1346">
        <v>17</v>
      </c>
      <c r="B1426" s="641" t="s">
        <v>2730</v>
      </c>
      <c r="C1426" s="1347">
        <v>33</v>
      </c>
      <c r="D1426" s="1348" t="s">
        <v>1294</v>
      </c>
      <c r="E1426" s="1737">
        <v>41812909470</v>
      </c>
      <c r="F1426" s="660">
        <v>1</v>
      </c>
      <c r="G1426" s="2217">
        <v>315.79000000000002</v>
      </c>
      <c r="H1426" s="2217">
        <v>339.38</v>
      </c>
      <c r="I1426" s="644">
        <f t="shared" si="220"/>
        <v>23.589999999999975</v>
      </c>
      <c r="J1426" s="645">
        <v>360000</v>
      </c>
      <c r="K1426" s="650"/>
      <c r="L1426" s="647">
        <f t="shared" si="221"/>
        <v>8492399.9999999907</v>
      </c>
      <c r="M1426" s="647">
        <f t="shared" si="219"/>
        <v>8488296.9948787261</v>
      </c>
      <c r="N1426" s="80"/>
      <c r="O1426" s="629"/>
      <c r="R1426" s="18" t="str">
        <f t="shared" si="214"/>
        <v>33 kV IG Gate Ckt-1</v>
      </c>
      <c r="S1426" s="2672">
        <f t="shared" si="215"/>
        <v>8488296.9948787261</v>
      </c>
      <c r="T1426" s="2672">
        <v>7960792.0169337802</v>
      </c>
      <c r="U1426" s="33">
        <f t="shared" si="216"/>
        <v>527504.97794494592</v>
      </c>
      <c r="V1426" s="1104">
        <f t="shared" si="217"/>
        <v>6.6262876460390485</v>
      </c>
      <c r="W1426" s="33" t="str">
        <f t="shared" si="218"/>
        <v>OK</v>
      </c>
    </row>
    <row r="1427" spans="1:23" ht="15.6" x14ac:dyDescent="0.3">
      <c r="A1427" s="524"/>
      <c r="B1427" s="98"/>
      <c r="C1427" s="543">
        <v>33</v>
      </c>
      <c r="D1427" s="1003" t="s">
        <v>1295</v>
      </c>
      <c r="E1427" s="1735">
        <v>41812909573</v>
      </c>
      <c r="F1427" s="660">
        <v>1</v>
      </c>
      <c r="G1427" s="2220">
        <v>315.79000000000002</v>
      </c>
      <c r="H1427" s="2220">
        <v>339.38</v>
      </c>
      <c r="I1427" s="19">
        <f t="shared" si="220"/>
        <v>23.589999999999975</v>
      </c>
      <c r="J1427" s="507">
        <v>360000</v>
      </c>
      <c r="K1427" s="574"/>
      <c r="L1427" s="21">
        <f t="shared" si="221"/>
        <v>8492399.9999999907</v>
      </c>
      <c r="M1427" s="21">
        <f t="shared" si="219"/>
        <v>8488296.9948787261</v>
      </c>
      <c r="N1427" s="80"/>
      <c r="O1427" s="629"/>
      <c r="R1427" s="18">
        <f t="shared" si="214"/>
        <v>0</v>
      </c>
      <c r="S1427" s="2672">
        <f t="shared" si="215"/>
        <v>8488296.9948787261</v>
      </c>
      <c r="T1427" s="2672">
        <v>7960792.0169337802</v>
      </c>
      <c r="U1427" s="33">
        <f t="shared" si="216"/>
        <v>527504.97794494592</v>
      </c>
      <c r="V1427" s="1104">
        <f t="shared" si="217"/>
        <v>6.6262876460390485</v>
      </c>
      <c r="W1427" s="33" t="str">
        <f t="shared" si="218"/>
        <v>OK</v>
      </c>
    </row>
    <row r="1428" spans="1:23" ht="15.6" x14ac:dyDescent="0.3">
      <c r="A1428" s="524"/>
      <c r="B1428" s="94"/>
      <c r="C1428" s="88"/>
      <c r="D1428" s="88"/>
      <c r="E1428" s="949"/>
      <c r="F1428" s="659"/>
      <c r="G1428" s="37"/>
      <c r="H1428" s="37"/>
      <c r="I1428" s="37"/>
      <c r="J1428" s="93" t="s">
        <v>27</v>
      </c>
      <c r="K1428" s="574"/>
      <c r="L1428" s="42">
        <f>L1414+L1416+L1418+L1420+L1422+L1424+L1426</f>
        <v>37256399.999999985</v>
      </c>
      <c r="M1428" s="42">
        <f>M1414+M1416+M1418+M1420+M1422+M1424+M1426</f>
        <v>37238399.999999993</v>
      </c>
      <c r="N1428" s="81"/>
      <c r="O1428" s="629"/>
      <c r="R1428" s="18">
        <f t="shared" si="214"/>
        <v>0</v>
      </c>
      <c r="S1428" s="2672">
        <f t="shared" si="215"/>
        <v>37238399.999999993</v>
      </c>
      <c r="T1428" s="2672">
        <v>35704800</v>
      </c>
      <c r="U1428" s="33">
        <f t="shared" si="216"/>
        <v>1533599.9999999925</v>
      </c>
      <c r="V1428" s="1104">
        <f t="shared" si="217"/>
        <v>4.2952208106472867</v>
      </c>
      <c r="W1428" s="33" t="str">
        <f t="shared" si="218"/>
        <v>OK</v>
      </c>
    </row>
    <row r="1429" spans="1:23" ht="20.399999999999999" x14ac:dyDescent="0.3">
      <c r="A1429" s="524"/>
      <c r="B1429" s="94"/>
      <c r="C1429" s="88"/>
      <c r="D1429" s="88"/>
      <c r="E1429" s="949"/>
      <c r="F1429" s="659"/>
      <c r="G1429" s="37"/>
      <c r="H1429" s="37"/>
      <c r="I1429" s="3159" t="s">
        <v>38</v>
      </c>
      <c r="J1429" s="3160"/>
      <c r="K1429" s="576">
        <f>K1406</f>
        <v>37238400</v>
      </c>
      <c r="L1429" s="43">
        <f>L1413+L1428</f>
        <v>37256399.999999985</v>
      </c>
      <c r="M1429" s="43">
        <f>M1428+M1413</f>
        <v>37238399.999999993</v>
      </c>
      <c r="N1429" s="82">
        <f>(M1429-L1429)/L1429*100</f>
        <v>-4.8313846748458136E-2</v>
      </c>
      <c r="O1429" s="28"/>
    </row>
    <row r="1430" spans="1:23" x14ac:dyDescent="0.3">
      <c r="A1430" s="511"/>
      <c r="B1430" s="523"/>
      <c r="C1430" s="520"/>
      <c r="D1430" s="596"/>
      <c r="K1430" s="580"/>
      <c r="L1430" s="511"/>
      <c r="M1430" s="511"/>
      <c r="N1430" s="520"/>
      <c r="O1430" s="511"/>
    </row>
    <row r="1431" spans="1:23" x14ac:dyDescent="0.3">
      <c r="A1431" s="511"/>
      <c r="D1431" s="600"/>
      <c r="O1431" s="511"/>
    </row>
    <row r="1432" spans="1:23" x14ac:dyDescent="0.3">
      <c r="A1432" s="511"/>
      <c r="D1432" s="600"/>
      <c r="O1432" s="511"/>
    </row>
    <row r="1433" spans="1:23" x14ac:dyDescent="0.3">
      <c r="A1433" s="511"/>
      <c r="D1433" s="600"/>
      <c r="O1433" s="511"/>
    </row>
    <row r="1434" spans="1:23" x14ac:dyDescent="0.3">
      <c r="A1434" s="511"/>
      <c r="D1434" s="600"/>
      <c r="O1434" s="511"/>
    </row>
    <row r="1435" spans="1:23" x14ac:dyDescent="0.3">
      <c r="A1435" s="511"/>
      <c r="D1435" s="600"/>
      <c r="O1435" s="511"/>
    </row>
    <row r="1436" spans="1:23" x14ac:dyDescent="0.3">
      <c r="A1436" s="511"/>
      <c r="B1436" s="523"/>
      <c r="C1436" s="520"/>
      <c r="D1436" s="596"/>
      <c r="O1436" s="511"/>
    </row>
    <row r="1437" spans="1:23" x14ac:dyDescent="0.3">
      <c r="A1437" s="511"/>
      <c r="B1437" s="523"/>
      <c r="C1437" s="520"/>
      <c r="D1437" s="596"/>
      <c r="O1437" s="511"/>
    </row>
    <row r="1438" spans="1:23" x14ac:dyDescent="0.3">
      <c r="A1438" s="511"/>
      <c r="B1438" s="523"/>
      <c r="C1438" s="520"/>
      <c r="D1438" s="596"/>
      <c r="O1438" s="511"/>
    </row>
    <row r="1439" spans="1:23" x14ac:dyDescent="0.3">
      <c r="A1439" s="511"/>
      <c r="B1439" s="523"/>
      <c r="C1439" s="520"/>
      <c r="D1439" s="596"/>
      <c r="E1439" s="1727"/>
      <c r="O1439" s="511"/>
    </row>
    <row r="1440" spans="1:23" x14ac:dyDescent="0.3">
      <c r="A1440" s="511"/>
      <c r="B1440" s="523"/>
      <c r="C1440" s="520"/>
      <c r="D1440" s="596"/>
      <c r="E1440" s="1727"/>
      <c r="O1440" s="511"/>
    </row>
    <row r="1441" spans="1:23" x14ac:dyDescent="0.3">
      <c r="A1441" s="511"/>
      <c r="B1441" s="523"/>
      <c r="C1441" s="520"/>
      <c r="D1441" s="596"/>
      <c r="E1441" s="1727"/>
      <c r="F1441" s="528"/>
      <c r="G1441" s="2214"/>
      <c r="H1441" s="2214"/>
      <c r="I1441" s="511"/>
      <c r="J1441" s="511"/>
      <c r="K1441" s="580"/>
      <c r="L1441" s="511"/>
      <c r="M1441" s="511"/>
      <c r="N1441" s="520"/>
      <c r="O1441" s="511"/>
      <c r="S1441" s="2671"/>
      <c r="T1441" s="2671"/>
    </row>
    <row r="1442" spans="1:23" ht="28.8" x14ac:dyDescent="0.3">
      <c r="A1442" s="3086" t="s">
        <v>2734</v>
      </c>
      <c r="B1442" s="3086"/>
      <c r="C1442" s="3086"/>
      <c r="D1442" s="3086"/>
      <c r="E1442" s="3086"/>
      <c r="F1442" s="3086"/>
      <c r="G1442" s="3086"/>
      <c r="H1442" s="3086"/>
      <c r="I1442" s="3086"/>
      <c r="J1442" s="3086"/>
      <c r="K1442" s="3086"/>
      <c r="L1442" s="3086"/>
      <c r="M1442" s="3086"/>
      <c r="N1442" s="3086"/>
      <c r="O1442" s="629" t="str">
        <f>$O$6</f>
        <v>Month August-2023</v>
      </c>
      <c r="R1442" s="2083" t="s">
        <v>4084</v>
      </c>
      <c r="S1442" s="2672" t="str">
        <f>O1442</f>
        <v>Month August-2023</v>
      </c>
      <c r="T1442" s="2672" t="s">
        <v>5037</v>
      </c>
      <c r="U1442" s="1103" t="s">
        <v>15</v>
      </c>
      <c r="V1442" s="1103" t="s">
        <v>4085</v>
      </c>
      <c r="W1442" s="1103" t="s">
        <v>17</v>
      </c>
    </row>
    <row r="1443" spans="1:23" ht="15.6" x14ac:dyDescent="0.3">
      <c r="A1443" s="3087" t="s">
        <v>0</v>
      </c>
      <c r="B1443" s="3089" t="s">
        <v>1</v>
      </c>
      <c r="C1443" s="3091" t="s">
        <v>2</v>
      </c>
      <c r="D1443" s="3092"/>
      <c r="E1443" s="3093"/>
      <c r="F1443" s="3223" t="s">
        <v>3</v>
      </c>
      <c r="G1443" s="3091" t="s">
        <v>4</v>
      </c>
      <c r="H1443" s="3093"/>
      <c r="I1443" s="3068"/>
      <c r="J1443" s="3096" t="s">
        <v>5</v>
      </c>
      <c r="K1443" s="3091" t="s">
        <v>6</v>
      </c>
      <c r="L1443" s="3068"/>
      <c r="M1443" s="95" t="s">
        <v>29</v>
      </c>
      <c r="N1443" s="96"/>
      <c r="O1443" s="3067" t="s">
        <v>7</v>
      </c>
    </row>
    <row r="1444" spans="1:23" ht="46.8" x14ac:dyDescent="0.3">
      <c r="A1444" s="3088"/>
      <c r="B1444" s="3090"/>
      <c r="C1444" s="3084" t="s">
        <v>824</v>
      </c>
      <c r="D1444" s="3085"/>
      <c r="E1444" s="1728" t="s">
        <v>9</v>
      </c>
      <c r="F1444" s="3224"/>
      <c r="G1444" s="2218" t="str">
        <f>'NORTH-1'!G8</f>
        <v>Reading at 00.00hr 
01.08.2023</v>
      </c>
      <c r="H1444" s="2218" t="str">
        <f>'NORTH-1'!H8</f>
        <v>Reading at 00.00hr 
01.09.2023</v>
      </c>
      <c r="I1444" s="1" t="s">
        <v>10</v>
      </c>
      <c r="J1444" s="3088"/>
      <c r="K1444" s="1" t="s">
        <v>11</v>
      </c>
      <c r="L1444" s="1" t="s">
        <v>12</v>
      </c>
      <c r="M1444" s="508" t="s">
        <v>30</v>
      </c>
      <c r="N1444" s="75" t="s">
        <v>41</v>
      </c>
      <c r="O1444" s="3068"/>
      <c r="S1444" s="2673">
        <v>15283200.000000071</v>
      </c>
      <c r="T1444" s="2673">
        <v>15283200.000000071</v>
      </c>
      <c r="U1444" s="33">
        <f>S1444-T1444</f>
        <v>0</v>
      </c>
      <c r="V1444" s="1104">
        <f>U1444/T1444*100</f>
        <v>0</v>
      </c>
      <c r="W1444" s="33" t="str">
        <f>IF(V1444&gt;40,"FAULT",IF(V1444&lt;-40,"CHECK","OK"))</f>
        <v>OK</v>
      </c>
    </row>
    <row r="1445" spans="1:23" ht="15.6" x14ac:dyDescent="0.3">
      <c r="A1445" s="594">
        <v>1</v>
      </c>
      <c r="B1445" s="551">
        <v>2</v>
      </c>
      <c r="C1445" s="551">
        <v>3</v>
      </c>
      <c r="D1445" s="551">
        <v>4</v>
      </c>
      <c r="E1445" s="551">
        <v>5</v>
      </c>
      <c r="F1445" s="2727">
        <v>6</v>
      </c>
      <c r="G1445" s="2618">
        <f>'PDB Bill AMR'!$H$5</f>
        <v>8</v>
      </c>
      <c r="H1445" s="2618">
        <f>'PDB Bill AMR'!$H$5</f>
        <v>8</v>
      </c>
      <c r="I1445" s="594" t="s">
        <v>2021</v>
      </c>
      <c r="J1445" s="594">
        <v>10</v>
      </c>
      <c r="K1445" s="2623" t="s">
        <v>2022</v>
      </c>
      <c r="L1445" s="2623" t="s">
        <v>5041</v>
      </c>
      <c r="M1445" s="594">
        <v>13</v>
      </c>
      <c r="N1445" s="594">
        <v>14</v>
      </c>
      <c r="O1445" s="594">
        <v>15</v>
      </c>
    </row>
    <row r="1446" spans="1:23" ht="15.6" x14ac:dyDescent="0.3">
      <c r="A1446" s="10"/>
      <c r="B1446" s="513" t="s">
        <v>2733</v>
      </c>
      <c r="C1446" s="514"/>
      <c r="D1446" s="514"/>
      <c r="E1446" s="1729"/>
      <c r="F1446" s="654"/>
      <c r="G1446" s="2211"/>
      <c r="H1446" s="2211"/>
      <c r="I1446" s="514"/>
      <c r="J1446" s="514"/>
      <c r="K1446" s="573"/>
      <c r="L1446" s="514"/>
      <c r="M1446" s="515"/>
      <c r="N1446" s="516"/>
      <c r="O1446" s="7"/>
    </row>
    <row r="1447" spans="1:23" ht="15.6" x14ac:dyDescent="0.3">
      <c r="A1447" s="519">
        <v>1</v>
      </c>
      <c r="B1447" s="98" t="s">
        <v>2731</v>
      </c>
      <c r="C1447" s="51">
        <v>33</v>
      </c>
      <c r="D1447" s="3072" t="s">
        <v>290</v>
      </c>
      <c r="E1447" s="1748" t="s">
        <v>2583</v>
      </c>
      <c r="F1447" s="3">
        <v>1</v>
      </c>
      <c r="G1447" s="4">
        <v>415.21</v>
      </c>
      <c r="H1447" s="4">
        <v>466.82</v>
      </c>
      <c r="I1447" s="4">
        <f>SUM(H1447-G1447)</f>
        <v>51.610000000000014</v>
      </c>
      <c r="J1447" s="507">
        <f>J1415</f>
        <v>360000</v>
      </c>
      <c r="K1447" s="574">
        <f>J1447*I1447*F1447</f>
        <v>18579600.000000004</v>
      </c>
      <c r="L1447" s="6"/>
      <c r="M1447" s="15">
        <f>M1419</f>
        <v>18570623.480529532</v>
      </c>
      <c r="N1447" s="76"/>
      <c r="O1447" s="507"/>
    </row>
    <row r="1448" spans="1:23" ht="15.6" x14ac:dyDescent="0.3">
      <c r="A1448" s="519">
        <v>2</v>
      </c>
      <c r="B1448" s="98" t="s">
        <v>2732</v>
      </c>
      <c r="C1448" s="51">
        <v>33</v>
      </c>
      <c r="D1448" s="3127" t="s">
        <v>290</v>
      </c>
      <c r="E1448" s="1749" t="s">
        <v>2561</v>
      </c>
      <c r="F1448" s="3">
        <v>1</v>
      </c>
      <c r="G1448" s="4">
        <v>2131.8939999999998</v>
      </c>
      <c r="H1448" s="4">
        <v>2131.8959</v>
      </c>
      <c r="I1448" s="4">
        <f>SUM(H1448-G1448)</f>
        <v>1.900000000205182E-3</v>
      </c>
      <c r="J1448" s="507">
        <v>240000</v>
      </c>
      <c r="K1448" s="574">
        <f>J1448*I1448*F1448</f>
        <v>456.00000004924368</v>
      </c>
      <c r="L1448" s="15"/>
      <c r="M1448" s="574">
        <f>$M$1101</f>
        <v>456.04573813560199</v>
      </c>
      <c r="N1448" s="77"/>
      <c r="O1448" s="507"/>
    </row>
    <row r="1449" spans="1:23" ht="15.6" x14ac:dyDescent="0.3">
      <c r="A1449" s="519"/>
      <c r="B1449" s="93"/>
      <c r="C1449" s="87"/>
      <c r="D1449" s="87"/>
      <c r="E1449" s="948"/>
      <c r="F1449" s="655"/>
      <c r="G1449" s="36">
        <v>0</v>
      </c>
      <c r="H1449" s="36">
        <v>0</v>
      </c>
      <c r="I1449" s="545"/>
      <c r="J1449" s="1002" t="s">
        <v>27</v>
      </c>
      <c r="K1449" s="577">
        <f>SUM(K1447:K1448)</f>
        <v>18580056.000000052</v>
      </c>
      <c r="L1449" s="39"/>
      <c r="M1449" s="577">
        <f>SUM(M1447:M1448)</f>
        <v>18571079.526267666</v>
      </c>
      <c r="N1449" s="520"/>
      <c r="O1449" s="507"/>
    </row>
    <row r="1450" spans="1:23" ht="15.6" x14ac:dyDescent="0.3">
      <c r="A1450" s="519"/>
      <c r="B1450" s="513" t="s">
        <v>2735</v>
      </c>
      <c r="C1450" s="514"/>
      <c r="D1450" s="514"/>
      <c r="E1450" s="1731"/>
      <c r="F1450" s="654"/>
      <c r="G1450" s="2211">
        <v>0</v>
      </c>
      <c r="H1450" s="2211">
        <v>0</v>
      </c>
      <c r="I1450" s="514"/>
      <c r="J1450" s="573"/>
      <c r="K1450" s="573"/>
      <c r="L1450" s="514"/>
      <c r="M1450" s="515"/>
      <c r="N1450" s="516"/>
      <c r="O1450" s="507"/>
    </row>
    <row r="1451" spans="1:23" ht="15.6" x14ac:dyDescent="0.3">
      <c r="A1451" s="519">
        <v>1</v>
      </c>
      <c r="B1451" s="98" t="s">
        <v>2736</v>
      </c>
      <c r="C1451" s="51">
        <v>33</v>
      </c>
      <c r="D1451" s="934" t="s">
        <v>284</v>
      </c>
      <c r="E1451" s="1748" t="s">
        <v>2737</v>
      </c>
      <c r="F1451" s="3">
        <v>1</v>
      </c>
      <c r="G1451" s="4">
        <v>1016684.5</v>
      </c>
      <c r="H1451" s="4">
        <v>1016684.5</v>
      </c>
      <c r="I1451" s="4">
        <f>H1451-G1451</f>
        <v>0</v>
      </c>
      <c r="J1451" s="507">
        <v>270</v>
      </c>
      <c r="K1451" s="574">
        <f>J1451*I1451*F1451</f>
        <v>0</v>
      </c>
      <c r="L1451" s="15"/>
      <c r="M1451" s="15"/>
      <c r="N1451" s="77"/>
      <c r="O1451" s="507"/>
    </row>
    <row r="1452" spans="1:23" ht="15.6" x14ac:dyDescent="0.3">
      <c r="A1452" s="519">
        <v>5</v>
      </c>
      <c r="B1452" s="98" t="s">
        <v>4663</v>
      </c>
      <c r="C1452" s="51">
        <v>33</v>
      </c>
      <c r="D1452" s="935" t="s">
        <v>290</v>
      </c>
      <c r="E1452" s="1749" t="s">
        <v>4664</v>
      </c>
      <c r="F1452" s="3">
        <v>1</v>
      </c>
      <c r="G1452" s="4">
        <v>101410</v>
      </c>
      <c r="H1452" s="4">
        <v>101410</v>
      </c>
      <c r="I1452" s="4">
        <f t="shared" ref="I1452:I1453" si="222">H1452-G1452</f>
        <v>0</v>
      </c>
      <c r="J1452" s="507">
        <v>270</v>
      </c>
      <c r="K1452" s="574">
        <f t="shared" ref="K1452:K1453" si="223">J1452*I1452*F1452</f>
        <v>0</v>
      </c>
      <c r="L1452" s="15"/>
      <c r="M1452" s="15"/>
      <c r="N1452" s="77"/>
      <c r="O1452" s="507"/>
    </row>
    <row r="1453" spans="1:23" ht="15.6" x14ac:dyDescent="0.3">
      <c r="A1453" s="519"/>
      <c r="B1453" s="100" t="s">
        <v>2738</v>
      </c>
      <c r="C1453" s="89"/>
      <c r="D1453" s="548"/>
      <c r="E1453" s="1746" t="s">
        <v>2739</v>
      </c>
      <c r="F1453" s="3">
        <v>1</v>
      </c>
      <c r="G1453" s="663">
        <v>309310.3</v>
      </c>
      <c r="H1453" s="663">
        <v>309310.3</v>
      </c>
      <c r="I1453" s="4">
        <f t="shared" si="222"/>
        <v>0</v>
      </c>
      <c r="J1453" s="507">
        <v>270</v>
      </c>
      <c r="K1453" s="574">
        <f t="shared" si="223"/>
        <v>0</v>
      </c>
      <c r="L1453" s="15"/>
      <c r="M1453" s="17"/>
      <c r="N1453" s="77"/>
      <c r="O1453" s="507"/>
    </row>
    <row r="1454" spans="1:23" ht="15.6" x14ac:dyDescent="0.3">
      <c r="A1454" s="519"/>
      <c r="B1454" s="93"/>
      <c r="C1454" s="87"/>
      <c r="D1454" s="87"/>
      <c r="E1454" s="948"/>
      <c r="F1454" s="655"/>
      <c r="G1454" s="36">
        <v>0</v>
      </c>
      <c r="H1454" s="36">
        <v>0</v>
      </c>
      <c r="I1454" s="545"/>
      <c r="J1454" s="1002" t="s">
        <v>27</v>
      </c>
      <c r="K1454" s="577">
        <f>SUM(K1451:K1453)</f>
        <v>0</v>
      </c>
      <c r="L1454" s="39"/>
      <c r="M1454" s="41"/>
      <c r="N1454" s="522"/>
      <c r="O1454" s="521"/>
    </row>
    <row r="1455" spans="1:23" ht="15.6" x14ac:dyDescent="0.3">
      <c r="A1455" s="10"/>
      <c r="B1455" s="532" t="s">
        <v>2744</v>
      </c>
      <c r="C1455" s="533"/>
      <c r="D1455" s="533"/>
      <c r="E1455" s="1732"/>
      <c r="F1455" s="656"/>
      <c r="G1455" s="2216">
        <v>0</v>
      </c>
      <c r="H1455" s="2216">
        <v>0</v>
      </c>
      <c r="I1455" s="533"/>
      <c r="J1455" s="578"/>
      <c r="K1455" s="578"/>
      <c r="L1455" s="533"/>
      <c r="M1455" s="536"/>
      <c r="N1455" s="534"/>
      <c r="O1455" s="7"/>
    </row>
    <row r="1456" spans="1:23" ht="15.6" x14ac:dyDescent="0.3">
      <c r="A1456" s="519">
        <v>3</v>
      </c>
      <c r="B1456" s="98" t="s">
        <v>2740</v>
      </c>
      <c r="C1456" s="51">
        <v>33</v>
      </c>
      <c r="D1456" s="934" t="s">
        <v>284</v>
      </c>
      <c r="E1456" s="3416" t="s">
        <v>2741</v>
      </c>
      <c r="F1456" s="3">
        <v>1</v>
      </c>
      <c r="G1456" s="4">
        <v>244625.8</v>
      </c>
      <c r="H1456" s="4">
        <v>288675.59999999998</v>
      </c>
      <c r="I1456" s="4">
        <f>H1456-G1456</f>
        <v>44049.799999999988</v>
      </c>
      <c r="J1456" s="507">
        <v>180</v>
      </c>
      <c r="K1456" s="574"/>
      <c r="L1456" s="15">
        <f>J1456*I1456*F1456</f>
        <v>7928963.9999999981</v>
      </c>
      <c r="M1456" s="15"/>
      <c r="N1456" s="77"/>
      <c r="O1456" s="507" t="e">
        <f>(K1463-L1463)/K1463*100</f>
        <v>#DIV/0!</v>
      </c>
    </row>
    <row r="1457" spans="1:23" ht="15.6" x14ac:dyDescent="0.3">
      <c r="A1457" s="519">
        <v>4</v>
      </c>
      <c r="B1457" s="98" t="s">
        <v>2742</v>
      </c>
      <c r="C1457" s="51">
        <v>33</v>
      </c>
      <c r="D1457" s="935" t="s">
        <v>284</v>
      </c>
      <c r="E1457" s="3417" t="s">
        <v>2743</v>
      </c>
      <c r="F1457" s="3">
        <v>1</v>
      </c>
      <c r="G1457" s="4">
        <v>671327.3</v>
      </c>
      <c r="H1457" s="4">
        <v>729592.8</v>
      </c>
      <c r="I1457" s="4">
        <f>H1457-G1457</f>
        <v>58265.5</v>
      </c>
      <c r="J1457" s="507">
        <v>180</v>
      </c>
      <c r="K1457" s="574"/>
      <c r="L1457" s="15">
        <f>J1457*I1457*F1457</f>
        <v>10487790</v>
      </c>
      <c r="M1457" s="15"/>
      <c r="N1457" s="77"/>
      <c r="O1457" s="507"/>
    </row>
    <row r="1458" spans="1:23" ht="15.6" x14ac:dyDescent="0.3">
      <c r="A1458" s="519"/>
      <c r="B1458" s="93"/>
      <c r="C1458" s="87"/>
      <c r="D1458" s="87"/>
      <c r="E1458" s="951"/>
      <c r="F1458" s="657"/>
      <c r="G1458" s="64">
        <v>0</v>
      </c>
      <c r="H1458" s="64">
        <v>0</v>
      </c>
      <c r="I1458" s="64"/>
      <c r="J1458" s="93" t="s">
        <v>27</v>
      </c>
      <c r="K1458" s="579"/>
      <c r="L1458" s="577">
        <f>SUM(L1456:L1457)</f>
        <v>18416754</v>
      </c>
      <c r="M1458" s="54"/>
      <c r="N1458" s="76"/>
      <c r="O1458" s="507"/>
    </row>
    <row r="1459" spans="1:23" ht="15.6" x14ac:dyDescent="0.3">
      <c r="A1459" s="519"/>
      <c r="B1459" s="513" t="s">
        <v>2746</v>
      </c>
      <c r="C1459" s="514"/>
      <c r="D1459" s="514"/>
      <c r="E1459" s="1731"/>
      <c r="F1459" s="654"/>
      <c r="G1459" s="2211">
        <v>0</v>
      </c>
      <c r="H1459" s="2211">
        <v>0</v>
      </c>
      <c r="I1459" s="514"/>
      <c r="J1459" s="514"/>
      <c r="K1459" s="573"/>
      <c r="L1459" s="514"/>
      <c r="M1459" s="515"/>
      <c r="N1459" s="516"/>
      <c r="O1459" s="507"/>
    </row>
    <row r="1460" spans="1:23" ht="15.6" x14ac:dyDescent="0.3">
      <c r="A1460" s="519">
        <v>8</v>
      </c>
      <c r="B1460" s="98" t="s">
        <v>2747</v>
      </c>
      <c r="C1460" s="51">
        <v>11</v>
      </c>
      <c r="D1460" s="3072"/>
      <c r="E1460" s="1145" t="s">
        <v>2748</v>
      </c>
      <c r="F1460" s="3">
        <v>1.165</v>
      </c>
      <c r="G1460" s="20">
        <v>837889.7</v>
      </c>
      <c r="H1460" s="20">
        <v>877082.3</v>
      </c>
      <c r="I1460" s="20">
        <f>H1460-G1460</f>
        <v>39192.600000000093</v>
      </c>
      <c r="J1460" s="507">
        <v>180</v>
      </c>
      <c r="K1460" s="574">
        <f>J1460*I1460*F1460</f>
        <v>8218688.2200000202</v>
      </c>
      <c r="L1460" s="21"/>
      <c r="M1460" s="21">
        <f>K1460*$M$1449/$K$1462</f>
        <v>8205108.1928465404</v>
      </c>
      <c r="N1460" s="80"/>
      <c r="O1460" s="507">
        <f>SUM(L1452:L1459)</f>
        <v>36833508</v>
      </c>
    </row>
    <row r="1461" spans="1:23" ht="15.6" x14ac:dyDescent="0.3">
      <c r="A1461" s="519">
        <v>9</v>
      </c>
      <c r="B1461" s="98" t="s">
        <v>2749</v>
      </c>
      <c r="C1461" s="51">
        <v>11</v>
      </c>
      <c r="D1461" s="3073"/>
      <c r="E1461" s="1145" t="s">
        <v>2750</v>
      </c>
      <c r="F1461" s="3">
        <v>1.165</v>
      </c>
      <c r="G1461" s="20">
        <v>889449.5</v>
      </c>
      <c r="H1461" s="20">
        <v>938963.7</v>
      </c>
      <c r="I1461" s="20">
        <f>H1461-G1461</f>
        <v>49514.199999999953</v>
      </c>
      <c r="J1461" s="507">
        <v>180</v>
      </c>
      <c r="K1461" s="574">
        <f>J1461*I1461*F1461</f>
        <v>10383127.739999991</v>
      </c>
      <c r="L1461" s="21"/>
      <c r="M1461" s="21">
        <f>K1461*$M$1449/$K$1462</f>
        <v>10365971.333421124</v>
      </c>
      <c r="N1461" s="80"/>
      <c r="O1461" s="507"/>
    </row>
    <row r="1462" spans="1:23" ht="15.6" x14ac:dyDescent="0.3">
      <c r="A1462" s="519"/>
      <c r="B1462" s="100"/>
      <c r="C1462" s="89"/>
      <c r="D1462" s="601"/>
      <c r="E1462" s="1739"/>
      <c r="F1462" s="46"/>
      <c r="G1462" s="47">
        <v>0</v>
      </c>
      <c r="H1462" s="47">
        <v>0</v>
      </c>
      <c r="I1462" s="47"/>
      <c r="J1462" s="38" t="s">
        <v>27</v>
      </c>
      <c r="K1462" s="541">
        <f>SUM(K1460:K1461)</f>
        <v>18601815.960000012</v>
      </c>
      <c r="L1462" s="48"/>
      <c r="M1462" s="42">
        <f>SUM(M1460:M1461)</f>
        <v>18571079.526267663</v>
      </c>
      <c r="N1462" s="83"/>
      <c r="O1462" s="507"/>
    </row>
    <row r="1463" spans="1:23" ht="15.6" x14ac:dyDescent="0.3">
      <c r="A1463" s="519"/>
      <c r="B1463" s="532" t="s">
        <v>2745</v>
      </c>
      <c r="C1463" s="533"/>
      <c r="D1463" s="533"/>
      <c r="E1463" s="1732"/>
      <c r="F1463" s="656"/>
      <c r="G1463" s="2216">
        <v>0</v>
      </c>
      <c r="H1463" s="2216">
        <v>0</v>
      </c>
      <c r="I1463" s="533"/>
      <c r="J1463" s="533"/>
      <c r="K1463" s="578"/>
      <c r="L1463" s="533"/>
      <c r="M1463" s="536"/>
      <c r="N1463" s="534"/>
      <c r="O1463" s="507"/>
    </row>
    <row r="1464" spans="1:23" ht="15.75" customHeight="1" x14ac:dyDescent="0.3">
      <c r="A1464" s="519">
        <v>1</v>
      </c>
      <c r="B1464" s="98" t="s">
        <v>2751</v>
      </c>
      <c r="C1464" s="72">
        <v>11</v>
      </c>
      <c r="D1464" s="945" t="s">
        <v>86</v>
      </c>
      <c r="E1464" s="1145" t="s">
        <v>2752</v>
      </c>
      <c r="F1464" s="3">
        <v>1</v>
      </c>
      <c r="G1464" s="2220">
        <v>62369777</v>
      </c>
      <c r="H1464" s="2220">
        <v>63585293</v>
      </c>
      <c r="I1464" s="19">
        <f t="shared" ref="I1464:I1478" si="224">H1464-G1464</f>
        <v>1215516</v>
      </c>
      <c r="J1464" s="507">
        <v>1</v>
      </c>
      <c r="K1464" s="581"/>
      <c r="L1464" s="21">
        <f>J1464*I1464*F1464</f>
        <v>1215516</v>
      </c>
      <c r="M1464" s="21">
        <f>L1464*$K$1479/$L$1479</f>
        <v>1219095.1393790983</v>
      </c>
      <c r="N1464" s="1064" t="s">
        <v>86</v>
      </c>
      <c r="O1464" s="14"/>
      <c r="R1464" s="18" t="str">
        <f t="shared" ref="R1464:R1478" si="225">B1464</f>
        <v>11 kV Station Road Feeder</v>
      </c>
      <c r="S1464" s="2672">
        <f t="shared" ref="S1464:S1478" si="226">M1464</f>
        <v>1219095.1393790983</v>
      </c>
      <c r="T1464" s="2672">
        <v>1335055.4691040001</v>
      </c>
      <c r="U1464" s="33">
        <f t="shared" ref="U1464:U1478" si="227">S1464-T1464</f>
        <v>-115960.32972490182</v>
      </c>
      <c r="V1464" s="1104">
        <f t="shared" ref="V1464:V1478" si="228">U1464/T1464*100</f>
        <v>-8.6858061262972566</v>
      </c>
      <c r="W1464" s="33" t="str">
        <f t="shared" ref="W1464:W1478" si="229">IF(V1464&gt;40,"FAULT",IF(V1464&lt;-40,"CHECK","OK"))</f>
        <v>OK</v>
      </c>
    </row>
    <row r="1465" spans="1:23" ht="31.2" x14ac:dyDescent="0.3">
      <c r="A1465" s="519">
        <v>2</v>
      </c>
      <c r="B1465" s="98" t="s">
        <v>2753</v>
      </c>
      <c r="C1465" s="72">
        <v>11</v>
      </c>
      <c r="D1465" s="946" t="s">
        <v>93</v>
      </c>
      <c r="E1465" s="1145" t="s">
        <v>2754</v>
      </c>
      <c r="F1465" s="3">
        <v>1</v>
      </c>
      <c r="G1465" s="2220">
        <v>9710567</v>
      </c>
      <c r="H1465" s="2220">
        <v>10944921</v>
      </c>
      <c r="I1465" s="19">
        <f t="shared" si="224"/>
        <v>1234354</v>
      </c>
      <c r="J1465" s="507">
        <v>1</v>
      </c>
      <c r="K1465" s="2092" t="s">
        <v>5092</v>
      </c>
      <c r="L1465" s="21">
        <f>O1465/29*31</f>
        <v>1319481.8620689656</v>
      </c>
      <c r="M1465" s="21">
        <f t="shared" ref="M1465:M1478" si="230">L1465*$K$1479/$L$1479</f>
        <v>1323367.1334208334</v>
      </c>
      <c r="N1465" s="1064" t="s">
        <v>93</v>
      </c>
      <c r="O1465" s="14">
        <v>1234354</v>
      </c>
      <c r="R1465" s="18" t="str">
        <f t="shared" si="225"/>
        <v>11 kV Samon &amp; Sons Feeder.</v>
      </c>
      <c r="S1465" s="2672">
        <f t="shared" si="226"/>
        <v>1323367.1334208334</v>
      </c>
      <c r="T1465" s="2672">
        <v>1374189.6942208272</v>
      </c>
      <c r="U1465" s="33">
        <f t="shared" si="227"/>
        <v>-50822.560799993807</v>
      </c>
      <c r="V1465" s="1104">
        <f t="shared" si="228"/>
        <v>-3.6983657360936966</v>
      </c>
      <c r="W1465" s="33" t="str">
        <f t="shared" si="229"/>
        <v>OK</v>
      </c>
    </row>
    <row r="1466" spans="1:23" ht="15.75" customHeight="1" x14ac:dyDescent="0.3">
      <c r="A1466" s="519">
        <v>3</v>
      </c>
      <c r="B1466" s="98" t="s">
        <v>2755</v>
      </c>
      <c r="C1466" s="72">
        <v>11</v>
      </c>
      <c r="D1466" s="946" t="s">
        <v>86</v>
      </c>
      <c r="E1466" s="1145" t="s">
        <v>2756</v>
      </c>
      <c r="F1466" s="3">
        <v>1</v>
      </c>
      <c r="G1466" s="2220">
        <v>24070248</v>
      </c>
      <c r="H1466" s="2220">
        <v>24605728</v>
      </c>
      <c r="I1466" s="19">
        <f t="shared" si="224"/>
        <v>535480</v>
      </c>
      <c r="J1466" s="507">
        <v>1</v>
      </c>
      <c r="K1466" s="581"/>
      <c r="L1466" s="21">
        <f t="shared" ref="L1466:L1478" si="231">J1466*I1466*F1466</f>
        <v>535480</v>
      </c>
      <c r="M1466" s="21">
        <f t="shared" si="230"/>
        <v>537056.74399573472</v>
      </c>
      <c r="N1466" s="71" t="s">
        <v>93</v>
      </c>
      <c r="O1466" s="14"/>
      <c r="R1466" s="18" t="str">
        <f t="shared" si="225"/>
        <v>11 kV Alam Bagh Feeder.</v>
      </c>
      <c r="S1466" s="2672">
        <f t="shared" si="226"/>
        <v>537056.74399573472</v>
      </c>
      <c r="T1466" s="2672">
        <v>474949.555986255</v>
      </c>
      <c r="U1466" s="33">
        <f t="shared" si="227"/>
        <v>62107.188009479723</v>
      </c>
      <c r="V1466" s="1104">
        <f t="shared" si="228"/>
        <v>13.076586181981209</v>
      </c>
      <c r="W1466" s="33" t="str">
        <f t="shared" si="229"/>
        <v>OK</v>
      </c>
    </row>
    <row r="1467" spans="1:23" ht="14.25" customHeight="1" x14ac:dyDescent="0.3">
      <c r="A1467" s="519">
        <v>4</v>
      </c>
      <c r="B1467" s="98" t="s">
        <v>2757</v>
      </c>
      <c r="C1467" s="72">
        <v>11</v>
      </c>
      <c r="D1467" s="946" t="s">
        <v>86</v>
      </c>
      <c r="E1467" s="1145" t="s">
        <v>2758</v>
      </c>
      <c r="F1467" s="3">
        <v>1</v>
      </c>
      <c r="G1467" s="2220">
        <v>74369662</v>
      </c>
      <c r="H1467" s="2220">
        <v>75922520</v>
      </c>
      <c r="I1467" s="19">
        <f t="shared" si="224"/>
        <v>1552858</v>
      </c>
      <c r="J1467" s="507">
        <v>1</v>
      </c>
      <c r="K1467" s="581"/>
      <c r="L1467" s="21">
        <f t="shared" si="231"/>
        <v>1552858</v>
      </c>
      <c r="M1467" s="21">
        <f t="shared" si="230"/>
        <v>1557430.4574731619</v>
      </c>
      <c r="N1467" s="71" t="s">
        <v>86</v>
      </c>
      <c r="O1467" s="14"/>
      <c r="R1467" s="18" t="str">
        <f t="shared" si="225"/>
        <v>11 kV Majar O/H Feeder</v>
      </c>
      <c r="S1467" s="2672">
        <f t="shared" si="226"/>
        <v>1557430.4574731619</v>
      </c>
      <c r="T1467" s="2672">
        <v>1587221.6201327888</v>
      </c>
      <c r="U1467" s="33">
        <f t="shared" si="227"/>
        <v>-29791.16265962692</v>
      </c>
      <c r="V1467" s="1104">
        <f t="shared" si="228"/>
        <v>-1.8769378064000011</v>
      </c>
      <c r="W1467" s="33" t="str">
        <f t="shared" si="229"/>
        <v>OK</v>
      </c>
    </row>
    <row r="1468" spans="1:23" ht="19.350000000000001" customHeight="1" x14ac:dyDescent="0.3">
      <c r="A1468" s="519">
        <v>5</v>
      </c>
      <c r="B1468" s="98" t="s">
        <v>2759</v>
      </c>
      <c r="C1468" s="72">
        <v>11</v>
      </c>
      <c r="D1468" s="946" t="s">
        <v>86</v>
      </c>
      <c r="E1468" s="1145" t="s">
        <v>2760</v>
      </c>
      <c r="F1468" s="3">
        <v>1</v>
      </c>
      <c r="G1468" s="2220">
        <v>428700.2</v>
      </c>
      <c r="H1468" s="2220">
        <v>439711.4</v>
      </c>
      <c r="I1468" s="19">
        <f t="shared" si="224"/>
        <v>11011.200000000012</v>
      </c>
      <c r="J1468" s="507">
        <v>60</v>
      </c>
      <c r="K1468" s="581"/>
      <c r="L1468" s="21">
        <f t="shared" si="231"/>
        <v>660672.0000000007</v>
      </c>
      <c r="M1468" s="21">
        <f t="shared" si="230"/>
        <v>662617.37724873098</v>
      </c>
      <c r="N1468" s="71" t="s">
        <v>86</v>
      </c>
      <c r="O1468" s="14"/>
      <c r="R1468" s="18" t="str">
        <f t="shared" si="225"/>
        <v>11 kV Cyca Feeder</v>
      </c>
      <c r="S1468" s="2672">
        <f t="shared" si="226"/>
        <v>662617.37724873098</v>
      </c>
      <c r="T1468" s="2672">
        <v>636891.4703324032</v>
      </c>
      <c r="U1468" s="33">
        <f t="shared" si="227"/>
        <v>25725.906916327775</v>
      </c>
      <c r="V1468" s="1104">
        <f t="shared" si="228"/>
        <v>4.0392921109307744</v>
      </c>
      <c r="W1468" s="33" t="str">
        <f t="shared" si="229"/>
        <v>OK</v>
      </c>
    </row>
    <row r="1469" spans="1:23" ht="19.350000000000001" customHeight="1" x14ac:dyDescent="0.3">
      <c r="A1469" s="519">
        <v>6</v>
      </c>
      <c r="B1469" s="98" t="s">
        <v>2761</v>
      </c>
      <c r="C1469" s="72">
        <v>11</v>
      </c>
      <c r="D1469" s="946" t="s">
        <v>86</v>
      </c>
      <c r="E1469" s="1145" t="s">
        <v>2762</v>
      </c>
      <c r="F1469" s="3">
        <v>1</v>
      </c>
      <c r="G1469" s="2220">
        <v>866598.9</v>
      </c>
      <c r="H1469" s="2220">
        <v>885538.7</v>
      </c>
      <c r="I1469" s="19">
        <f t="shared" si="224"/>
        <v>18939.79999999993</v>
      </c>
      <c r="J1469" s="507">
        <v>60</v>
      </c>
      <c r="K1469" s="581"/>
      <c r="L1469" s="21">
        <f t="shared" si="231"/>
        <v>1136387.9999999958</v>
      </c>
      <c r="M1469" s="21">
        <f t="shared" si="230"/>
        <v>1139734.1435643213</v>
      </c>
      <c r="N1469" s="71" t="s">
        <v>86</v>
      </c>
      <c r="O1469" s="14"/>
      <c r="R1469" s="18" t="str">
        <f t="shared" si="225"/>
        <v>11 kV Housing O/H Feeder.</v>
      </c>
      <c r="S1469" s="2672">
        <f t="shared" si="226"/>
        <v>1139734.1435643213</v>
      </c>
      <c r="T1469" s="2672">
        <v>1267305.3442840476</v>
      </c>
      <c r="U1469" s="33">
        <f t="shared" si="227"/>
        <v>-127571.20071972627</v>
      </c>
      <c r="V1469" s="1104">
        <f t="shared" si="228"/>
        <v>-10.066334944069572</v>
      </c>
      <c r="W1469" s="33" t="str">
        <f t="shared" si="229"/>
        <v>OK</v>
      </c>
    </row>
    <row r="1470" spans="1:23" ht="19.350000000000001" customHeight="1" x14ac:dyDescent="0.3">
      <c r="A1470" s="519">
        <v>7</v>
      </c>
      <c r="B1470" s="98" t="s">
        <v>2763</v>
      </c>
      <c r="C1470" s="72">
        <v>11</v>
      </c>
      <c r="D1470" s="946" t="s">
        <v>86</v>
      </c>
      <c r="E1470" s="1145" t="s">
        <v>2764</v>
      </c>
      <c r="F1470" s="3">
        <v>1</v>
      </c>
      <c r="G1470" s="2220">
        <v>747895</v>
      </c>
      <c r="H1470" s="2220">
        <v>771487.6</v>
      </c>
      <c r="I1470" s="19">
        <f t="shared" si="224"/>
        <v>23592.599999999977</v>
      </c>
      <c r="J1470" s="507">
        <v>60</v>
      </c>
      <c r="K1470" s="581"/>
      <c r="L1470" s="21">
        <f t="shared" si="231"/>
        <v>1415555.9999999986</v>
      </c>
      <c r="M1470" s="21">
        <f t="shared" si="230"/>
        <v>1419724.1658019449</v>
      </c>
      <c r="N1470" s="71" t="s">
        <v>86</v>
      </c>
      <c r="O1470" s="14"/>
      <c r="R1470" s="18" t="str">
        <f t="shared" si="225"/>
        <v xml:space="preserve">11 kV Munshi Bari </v>
      </c>
      <c r="S1470" s="2672">
        <f t="shared" si="226"/>
        <v>1419724.1658019449</v>
      </c>
      <c r="T1470" s="2672">
        <v>1247409.4400801824</v>
      </c>
      <c r="U1470" s="33">
        <f t="shared" si="227"/>
        <v>172314.72572176252</v>
      </c>
      <c r="V1470" s="1104">
        <f t="shared" si="228"/>
        <v>13.813806452409585</v>
      </c>
      <c r="W1470" s="33" t="str">
        <f t="shared" si="229"/>
        <v>OK</v>
      </c>
    </row>
    <row r="1471" spans="1:23" ht="15.6" x14ac:dyDescent="0.3">
      <c r="A1471" s="519">
        <v>8</v>
      </c>
      <c r="B1471" s="98" t="s">
        <v>2765</v>
      </c>
      <c r="C1471" s="72">
        <v>11</v>
      </c>
      <c r="D1471" s="946" t="s">
        <v>93</v>
      </c>
      <c r="E1471" s="1145" t="s">
        <v>2766</v>
      </c>
      <c r="F1471" s="3">
        <v>1</v>
      </c>
      <c r="G1471" s="2220">
        <v>520016</v>
      </c>
      <c r="H1471" s="2220">
        <v>522254.7</v>
      </c>
      <c r="I1471" s="19">
        <f t="shared" si="224"/>
        <v>2238.7000000000116</v>
      </c>
      <c r="J1471" s="507">
        <v>60</v>
      </c>
      <c r="K1471" s="581"/>
      <c r="L1471" s="21">
        <f t="shared" si="231"/>
        <v>134322.0000000007</v>
      </c>
      <c r="M1471" s="21">
        <f t="shared" si="230"/>
        <v>134717.5169324633</v>
      </c>
      <c r="N1471" s="71" t="s">
        <v>86</v>
      </c>
      <c r="O1471" s="14"/>
      <c r="R1471" s="18" t="str">
        <f t="shared" si="225"/>
        <v xml:space="preserve">11 kV Cantonment Feeder  </v>
      </c>
      <c r="S1471" s="2672">
        <f t="shared" si="226"/>
        <v>134717.5169324633</v>
      </c>
      <c r="T1471" s="2672">
        <v>129509.82624599907</v>
      </c>
      <c r="U1471" s="33">
        <f t="shared" si="227"/>
        <v>5207.6906864642369</v>
      </c>
      <c r="V1471" s="1104">
        <f t="shared" si="228"/>
        <v>4.021077656742758</v>
      </c>
      <c r="W1471" s="33" t="str">
        <f t="shared" si="229"/>
        <v>OK</v>
      </c>
    </row>
    <row r="1472" spans="1:23" ht="16.5" customHeight="1" x14ac:dyDescent="0.3">
      <c r="A1472" s="519">
        <v>9</v>
      </c>
      <c r="B1472" s="98" t="s">
        <v>2767</v>
      </c>
      <c r="C1472" s="72">
        <v>11</v>
      </c>
      <c r="D1472" s="946" t="s">
        <v>86</v>
      </c>
      <c r="E1472" s="1145" t="s">
        <v>2768</v>
      </c>
      <c r="F1472" s="3">
        <v>1</v>
      </c>
      <c r="G1472" s="2220">
        <v>837075.6</v>
      </c>
      <c r="H1472" s="2220">
        <v>859898.8</v>
      </c>
      <c r="I1472" s="19">
        <f t="shared" si="224"/>
        <v>22823.20000000007</v>
      </c>
      <c r="J1472" s="507">
        <v>60</v>
      </c>
      <c r="K1472" s="581"/>
      <c r="L1472" s="21">
        <f t="shared" si="231"/>
        <v>1369392.0000000042</v>
      </c>
      <c r="M1472" s="21">
        <f t="shared" si="230"/>
        <v>1373424.2339094074</v>
      </c>
      <c r="N1472" s="71" t="s">
        <v>86</v>
      </c>
      <c r="O1472" s="14"/>
      <c r="R1472" s="18" t="str">
        <f t="shared" si="225"/>
        <v>11 kV DIT Feeder.</v>
      </c>
      <c r="S1472" s="2672">
        <f t="shared" si="226"/>
        <v>1373424.2339094074</v>
      </c>
      <c r="T1472" s="2672">
        <v>1052907.1286990736</v>
      </c>
      <c r="U1472" s="33">
        <f t="shared" si="227"/>
        <v>320517.10521033383</v>
      </c>
      <c r="V1472" s="1104">
        <f t="shared" si="228"/>
        <v>30.44115634456297</v>
      </c>
      <c r="W1472" s="33" t="str">
        <f t="shared" si="229"/>
        <v>OK</v>
      </c>
    </row>
    <row r="1473" spans="1:23" ht="15.6" x14ac:dyDescent="0.3">
      <c r="A1473" s="519">
        <v>10</v>
      </c>
      <c r="B1473" s="98" t="s">
        <v>2769</v>
      </c>
      <c r="C1473" s="72">
        <v>11</v>
      </c>
      <c r="D1473" s="946" t="s">
        <v>93</v>
      </c>
      <c r="E1473" s="1145" t="s">
        <v>2770</v>
      </c>
      <c r="F1473" s="3">
        <v>1</v>
      </c>
      <c r="G1473" s="2220">
        <v>324272.2</v>
      </c>
      <c r="H1473" s="2220">
        <v>364927.9</v>
      </c>
      <c r="I1473" s="19">
        <f t="shared" si="224"/>
        <v>40655.700000000012</v>
      </c>
      <c r="J1473" s="507">
        <v>60</v>
      </c>
      <c r="K1473" s="581"/>
      <c r="L1473" s="21">
        <f t="shared" si="231"/>
        <v>2439342.0000000009</v>
      </c>
      <c r="M1473" s="21">
        <f t="shared" si="230"/>
        <v>2446524.747912236</v>
      </c>
      <c r="N1473" s="71" t="s">
        <v>93</v>
      </c>
      <c r="O1473" s="14"/>
      <c r="R1473" s="18" t="str">
        <f t="shared" si="225"/>
        <v>11 kV Jurain WASA Road Feeder</v>
      </c>
      <c r="S1473" s="2672">
        <f t="shared" si="226"/>
        <v>2446524.747912236</v>
      </c>
      <c r="T1473" s="2672">
        <v>2443876.2233868758</v>
      </c>
      <c r="U1473" s="33">
        <f t="shared" si="227"/>
        <v>2648.5245253602043</v>
      </c>
      <c r="V1473" s="1104">
        <f t="shared" si="228"/>
        <v>0.10837392254218646</v>
      </c>
      <c r="W1473" s="33" t="str">
        <f t="shared" si="229"/>
        <v>OK</v>
      </c>
    </row>
    <row r="1474" spans="1:23" ht="15.6" x14ac:dyDescent="0.3">
      <c r="A1474" s="519">
        <v>11</v>
      </c>
      <c r="B1474" s="98" t="s">
        <v>2771</v>
      </c>
      <c r="C1474" s="72">
        <v>11</v>
      </c>
      <c r="D1474" s="946" t="s">
        <v>93</v>
      </c>
      <c r="E1474" s="1145" t="s">
        <v>2772</v>
      </c>
      <c r="F1474" s="3">
        <v>1</v>
      </c>
      <c r="G1474" s="2220">
        <v>38603647</v>
      </c>
      <c r="H1474" s="2220">
        <v>40818183</v>
      </c>
      <c r="I1474" s="19">
        <f t="shared" si="224"/>
        <v>2214536</v>
      </c>
      <c r="J1474" s="507">
        <v>1</v>
      </c>
      <c r="K1474" s="581"/>
      <c r="L1474" s="21">
        <f t="shared" si="231"/>
        <v>2214536</v>
      </c>
      <c r="M1474" s="21">
        <f t="shared" si="230"/>
        <v>2221056.7969323569</v>
      </c>
      <c r="N1474" s="71" t="s">
        <v>93</v>
      </c>
      <c r="O1474" s="14"/>
      <c r="R1474" s="18" t="str">
        <f t="shared" si="225"/>
        <v>11 kV Khorshed Ali O/H Feeder.</v>
      </c>
      <c r="S1474" s="2672">
        <f t="shared" si="226"/>
        <v>2221056.7969323569</v>
      </c>
      <c r="T1474" s="2672">
        <v>2061497.554211295</v>
      </c>
      <c r="U1474" s="33">
        <f t="shared" si="227"/>
        <v>159559.24272106192</v>
      </c>
      <c r="V1474" s="1104">
        <f t="shared" si="228"/>
        <v>7.739967597589871</v>
      </c>
      <c r="W1474" s="33" t="str">
        <f t="shared" si="229"/>
        <v>OK</v>
      </c>
    </row>
    <row r="1475" spans="1:23" ht="15.6" x14ac:dyDescent="0.3">
      <c r="A1475" s="519">
        <v>12</v>
      </c>
      <c r="B1475" s="98" t="s">
        <v>2773</v>
      </c>
      <c r="C1475" s="72">
        <v>11</v>
      </c>
      <c r="D1475" s="946" t="s">
        <v>93</v>
      </c>
      <c r="E1475" s="1145" t="s">
        <v>2774</v>
      </c>
      <c r="F1475" s="3">
        <v>1</v>
      </c>
      <c r="G1475" s="2220">
        <v>8284</v>
      </c>
      <c r="H1475" s="2220">
        <v>10753.8</v>
      </c>
      <c r="I1475" s="19">
        <f t="shared" si="224"/>
        <v>2469.7999999999993</v>
      </c>
      <c r="J1475" s="507">
        <v>1000</v>
      </c>
      <c r="K1475" s="581"/>
      <c r="L1475" s="21">
        <f t="shared" si="231"/>
        <v>2469799.9999999991</v>
      </c>
      <c r="M1475" s="21">
        <f t="shared" si="230"/>
        <v>2477072.4328091904</v>
      </c>
      <c r="N1475" s="71" t="s">
        <v>93</v>
      </c>
      <c r="O1475" s="14"/>
      <c r="R1475" s="18" t="str">
        <f t="shared" si="225"/>
        <v xml:space="preserve">11 kV Murad pur Feeder. </v>
      </c>
      <c r="S1475" s="2672">
        <f t="shared" si="226"/>
        <v>2477072.4328091904</v>
      </c>
      <c r="T1475" s="2672">
        <v>2360182.7110033161</v>
      </c>
      <c r="U1475" s="33">
        <f t="shared" si="227"/>
        <v>116889.72180587426</v>
      </c>
      <c r="V1475" s="1104">
        <f t="shared" si="228"/>
        <v>4.9525708861829738</v>
      </c>
      <c r="W1475" s="33" t="str">
        <f t="shared" si="229"/>
        <v>OK</v>
      </c>
    </row>
    <row r="1476" spans="1:23" ht="18.75" customHeight="1" x14ac:dyDescent="0.3">
      <c r="A1476" s="519">
        <v>13</v>
      </c>
      <c r="B1476" s="98" t="s">
        <v>2775</v>
      </c>
      <c r="C1476" s="72">
        <v>11</v>
      </c>
      <c r="D1476" s="946" t="s">
        <v>86</v>
      </c>
      <c r="E1476" s="1145" t="s">
        <v>2776</v>
      </c>
      <c r="F1476" s="3">
        <v>1</v>
      </c>
      <c r="G1476" s="2220">
        <v>56071015</v>
      </c>
      <c r="H1476" s="2220">
        <v>57721254</v>
      </c>
      <c r="I1476" s="19">
        <f t="shared" si="224"/>
        <v>1650239</v>
      </c>
      <c r="J1476" s="507">
        <v>1</v>
      </c>
      <c r="K1476" s="581"/>
      <c r="L1476" s="21">
        <f t="shared" si="231"/>
        <v>1650239</v>
      </c>
      <c r="M1476" s="21">
        <f t="shared" si="230"/>
        <v>1655098.2000350663</v>
      </c>
      <c r="N1476" s="71" t="s">
        <v>86</v>
      </c>
      <c r="O1476" s="14"/>
      <c r="R1476" s="18" t="str">
        <f t="shared" si="225"/>
        <v>11 kV Habib Oil Feeder.</v>
      </c>
      <c r="S1476" s="2672">
        <f t="shared" si="226"/>
        <v>1655098.2000350663</v>
      </c>
      <c r="T1476" s="2672">
        <v>1632466.5582699073</v>
      </c>
      <c r="U1476" s="33">
        <f t="shared" si="227"/>
        <v>22631.641765159089</v>
      </c>
      <c r="V1476" s="1104">
        <f t="shared" si="228"/>
        <v>1.3863464247098678</v>
      </c>
      <c r="W1476" s="33" t="str">
        <f t="shared" si="229"/>
        <v>OK</v>
      </c>
    </row>
    <row r="1477" spans="1:23" ht="31.2" x14ac:dyDescent="0.3">
      <c r="A1477" s="519">
        <v>14</v>
      </c>
      <c r="B1477" s="98" t="s">
        <v>2777</v>
      </c>
      <c r="C1477" s="72">
        <v>11</v>
      </c>
      <c r="D1477" s="946" t="s">
        <v>86</v>
      </c>
      <c r="E1477" s="1145" t="s">
        <v>2778</v>
      </c>
      <c r="F1477" s="3">
        <v>1</v>
      </c>
      <c r="G1477" s="2220">
        <v>53216071</v>
      </c>
      <c r="H1477" s="2220">
        <v>53444745</v>
      </c>
      <c r="I1477" s="19">
        <f t="shared" si="224"/>
        <v>228674</v>
      </c>
      <c r="J1477" s="507">
        <v>1</v>
      </c>
      <c r="K1477" s="2092" t="s">
        <v>5092</v>
      </c>
      <c r="L1477" s="21">
        <f>O1477/29*31</f>
        <v>244444.62068965516</v>
      </c>
      <c r="M1477" s="21">
        <f t="shared" si="230"/>
        <v>245164.39843665238</v>
      </c>
      <c r="N1477" s="71" t="s">
        <v>86</v>
      </c>
      <c r="O1477" s="14">
        <v>228674</v>
      </c>
      <c r="R1477" s="18" t="str">
        <f t="shared" si="225"/>
        <v>11 kV Rajabari Feeder.</v>
      </c>
      <c r="S1477" s="2672">
        <f t="shared" si="226"/>
        <v>245164.39843665238</v>
      </c>
      <c r="T1477" s="2672">
        <v>245637.43155681406</v>
      </c>
      <c r="U1477" s="33">
        <f t="shared" si="227"/>
        <v>-473.03312016167911</v>
      </c>
      <c r="V1477" s="1104">
        <f t="shared" si="228"/>
        <v>-0.19257371206157975</v>
      </c>
      <c r="W1477" s="33" t="str">
        <f t="shared" si="229"/>
        <v>OK</v>
      </c>
    </row>
    <row r="1478" spans="1:23" ht="31.2" x14ac:dyDescent="0.3">
      <c r="A1478" s="519">
        <v>15</v>
      </c>
      <c r="B1478" s="99" t="s">
        <v>2680</v>
      </c>
      <c r="C1478" s="72">
        <v>11</v>
      </c>
      <c r="D1478" s="946"/>
      <c r="E1478" s="1145" t="s">
        <v>2779</v>
      </c>
      <c r="F1478" s="3">
        <v>1</v>
      </c>
      <c r="G1478" s="2220">
        <v>368.64</v>
      </c>
      <c r="H1478" s="2220">
        <v>426.85</v>
      </c>
      <c r="I1478" s="19">
        <f t="shared" si="224"/>
        <v>58.210000000000036</v>
      </c>
      <c r="J1478" s="507">
        <v>80</v>
      </c>
      <c r="K1478" s="581"/>
      <c r="L1478" s="21">
        <f t="shared" si="231"/>
        <v>4656.8000000000029</v>
      </c>
      <c r="M1478" s="21">
        <f t="shared" si="230"/>
        <v>4670.5121487998413</v>
      </c>
      <c r="N1478" s="71" t="s">
        <v>86</v>
      </c>
      <c r="O1478" s="14"/>
      <c r="R1478" s="18" t="str">
        <f t="shared" si="225"/>
        <v>11/0.415  kV, 200 kVA AT-1+2</v>
      </c>
      <c r="S1478" s="2672">
        <f t="shared" si="226"/>
        <v>4670.5121487998413</v>
      </c>
      <c r="T1478" s="2672">
        <v>4307.9724862212133</v>
      </c>
      <c r="U1478" s="33">
        <f t="shared" si="227"/>
        <v>362.53966257862794</v>
      </c>
      <c r="V1478" s="1104">
        <f t="shared" si="228"/>
        <v>8.4155519502083376</v>
      </c>
      <c r="W1478" s="33" t="str">
        <f t="shared" si="229"/>
        <v>OK</v>
      </c>
    </row>
    <row r="1479" spans="1:23" ht="20.399999999999999" x14ac:dyDescent="0.3">
      <c r="A1479" s="524"/>
      <c r="B1479" s="94"/>
      <c r="C1479" s="88"/>
      <c r="D1479" s="88"/>
      <c r="E1479" s="949"/>
      <c r="F1479" s="659"/>
      <c r="G1479" s="37"/>
      <c r="H1479" s="37"/>
      <c r="I1479" s="37"/>
      <c r="J1479" s="94" t="s">
        <v>27</v>
      </c>
      <c r="K1479" s="586">
        <f>L1458</f>
        <v>18416754</v>
      </c>
      <c r="L1479" s="42">
        <f>SUM(L1464:L1478)</f>
        <v>18362684.282758623</v>
      </c>
      <c r="M1479" s="42">
        <f>SUM(M1464:M1478)</f>
        <v>18416753.999999996</v>
      </c>
      <c r="N1479" s="82">
        <f>(M1479-L1479)/L1479*100</f>
        <v>0.29445432055998966</v>
      </c>
      <c r="O1479" s="12"/>
    </row>
    <row r="1480" spans="1:23" x14ac:dyDescent="0.3">
      <c r="D1480" s="600"/>
      <c r="K1480" s="33"/>
    </row>
    <row r="1481" spans="1:23" ht="15.6" x14ac:dyDescent="0.3">
      <c r="A1481" s="511"/>
      <c r="B1481" s="523"/>
      <c r="C1481" s="520"/>
      <c r="D1481" s="596"/>
      <c r="F1481" s="3107" t="s">
        <v>815</v>
      </c>
      <c r="G1481" s="3108"/>
      <c r="H1481" s="3109"/>
      <c r="I1481" s="555" t="s">
        <v>14</v>
      </c>
      <c r="J1481" s="511"/>
      <c r="L1481" s="511"/>
      <c r="M1481" s="511"/>
      <c r="N1481" s="520"/>
      <c r="O1481" s="511"/>
    </row>
    <row r="1482" spans="1:23" ht="15.6" x14ac:dyDescent="0.3">
      <c r="A1482" s="511"/>
      <c r="B1482" s="523"/>
      <c r="C1482" s="520"/>
      <c r="D1482" s="596"/>
      <c r="F1482" s="77" t="s">
        <v>86</v>
      </c>
      <c r="G1482" s="3298" t="s">
        <v>4068</v>
      </c>
      <c r="H1482" s="3298"/>
      <c r="I1482" s="1643">
        <f>SUM(M1464,M1467:M1472,M1476:M1478)</f>
        <v>9411676.1449296474</v>
      </c>
      <c r="J1482" s="511"/>
      <c r="L1482" s="511"/>
      <c r="M1482" s="511"/>
      <c r="N1482" s="520"/>
      <c r="O1482" s="511" t="s">
        <v>222</v>
      </c>
    </row>
    <row r="1483" spans="1:23" ht="15.6" x14ac:dyDescent="0.3">
      <c r="A1483" s="511"/>
      <c r="B1483" s="523"/>
      <c r="C1483" s="520"/>
      <c r="D1483" s="596"/>
      <c r="F1483" s="77" t="s">
        <v>93</v>
      </c>
      <c r="G1483" s="3298" t="s">
        <v>4068</v>
      </c>
      <c r="H1483" s="3298"/>
      <c r="I1483" s="1643">
        <f>SUM(M1465:M1466,M1473:M1475)</f>
        <v>9005077.8550703526</v>
      </c>
      <c r="J1483" s="511"/>
      <c r="L1483" s="1108"/>
      <c r="M1483" s="511"/>
      <c r="N1483" s="520"/>
      <c r="O1483" s="511"/>
    </row>
    <row r="1484" spans="1:23" ht="15.6" x14ac:dyDescent="0.3">
      <c r="A1484" s="511"/>
      <c r="B1484" s="523"/>
      <c r="C1484" s="520"/>
      <c r="D1484" s="596"/>
      <c r="F1484" s="77"/>
      <c r="G1484" s="3298"/>
      <c r="H1484" s="3298"/>
      <c r="I1484" s="530"/>
      <c r="J1484" s="511"/>
      <c r="L1484" s="511"/>
      <c r="M1484" s="511"/>
      <c r="N1484" s="520"/>
      <c r="O1484" s="511"/>
    </row>
    <row r="1485" spans="1:23" ht="15.6" x14ac:dyDescent="0.3">
      <c r="A1485" s="511"/>
      <c r="B1485" s="523"/>
      <c r="C1485" s="520"/>
      <c r="D1485" s="596"/>
      <c r="E1485" s="1727"/>
      <c r="F1485" s="77"/>
      <c r="G1485" s="3298"/>
      <c r="H1485" s="3298"/>
      <c r="I1485" s="530"/>
      <c r="J1485" s="511"/>
      <c r="L1485" s="511"/>
      <c r="M1485" s="511"/>
      <c r="N1485" s="520"/>
      <c r="O1485" s="511"/>
    </row>
    <row r="1486" spans="1:23" ht="15.6" x14ac:dyDescent="0.3">
      <c r="A1486" s="511"/>
      <c r="B1486" s="523"/>
      <c r="C1486" s="520"/>
      <c r="D1486" s="596"/>
      <c r="E1486" s="1727"/>
      <c r="F1486" s="2728"/>
      <c r="G1486" s="3298"/>
      <c r="H1486" s="3298"/>
      <c r="I1486" s="530"/>
      <c r="J1486" s="511"/>
      <c r="L1486" s="511"/>
      <c r="M1486" s="511"/>
      <c r="N1486" s="520"/>
      <c r="O1486" s="511"/>
    </row>
    <row r="1487" spans="1:23" ht="15.6" x14ac:dyDescent="0.3">
      <c r="F1487" s="2728"/>
      <c r="G1487" s="3298"/>
      <c r="H1487" s="3298"/>
      <c r="I1487" s="530"/>
      <c r="J1487" s="511"/>
    </row>
    <row r="1488" spans="1:23" ht="15.6" x14ac:dyDescent="0.3">
      <c r="F1488" s="3175" t="s">
        <v>199</v>
      </c>
      <c r="G1488" s="3176"/>
      <c r="H1488" s="3177"/>
      <c r="I1488" s="540">
        <f>SUM(I1482:I1487)</f>
        <v>18416754</v>
      </c>
      <c r="J1488" s="42">
        <f>I1488-M1479</f>
        <v>0</v>
      </c>
      <c r="S1488" s="2671"/>
      <c r="T1488" s="2671"/>
    </row>
    <row r="1489" spans="1:23" x14ac:dyDescent="0.3">
      <c r="F1489" s="528"/>
      <c r="G1489" s="2214"/>
      <c r="H1489" s="2214"/>
      <c r="I1489" s="511"/>
      <c r="J1489" s="511"/>
    </row>
    <row r="1490" spans="1:23" x14ac:dyDescent="0.3">
      <c r="A1490" s="511"/>
      <c r="B1490" s="523"/>
      <c r="C1490" s="520"/>
      <c r="D1490" s="596"/>
      <c r="E1490" s="1727"/>
      <c r="F1490" s="528"/>
      <c r="G1490" s="2214"/>
      <c r="H1490" s="2214"/>
      <c r="I1490" s="511"/>
      <c r="J1490" s="511"/>
      <c r="K1490" s="580"/>
      <c r="L1490" s="511"/>
      <c r="M1490" s="511"/>
      <c r="N1490" s="520"/>
      <c r="O1490" s="511"/>
    </row>
    <row r="1491" spans="1:23" x14ac:dyDescent="0.3">
      <c r="A1491" s="511"/>
      <c r="B1491" s="523"/>
      <c r="C1491" s="520"/>
      <c r="D1491" s="596"/>
      <c r="E1491" s="1727"/>
      <c r="F1491" s="528"/>
      <c r="G1491" s="2214"/>
      <c r="H1491" s="2214"/>
      <c r="I1491" s="511"/>
      <c r="J1491" s="511"/>
      <c r="K1491" s="580"/>
      <c r="L1491" s="511"/>
      <c r="M1491" s="511"/>
      <c r="N1491" s="520"/>
      <c r="O1491" s="511"/>
      <c r="S1491" s="2673"/>
      <c r="T1491" s="2673"/>
    </row>
    <row r="1492" spans="1:23" x14ac:dyDescent="0.3">
      <c r="A1492" s="511"/>
      <c r="B1492" s="523"/>
      <c r="C1492" s="520"/>
      <c r="D1492" s="596"/>
      <c r="E1492" s="1727"/>
      <c r="F1492" s="528"/>
      <c r="G1492" s="2214"/>
      <c r="H1492" s="2214"/>
      <c r="I1492" s="511"/>
      <c r="J1492" s="511"/>
      <c r="K1492" s="580"/>
      <c r="L1492" s="511"/>
      <c r="M1492" s="511"/>
      <c r="N1492" s="520"/>
      <c r="O1492" s="511"/>
    </row>
    <row r="1493" spans="1:23" x14ac:dyDescent="0.3">
      <c r="A1493" s="511"/>
      <c r="B1493" s="523"/>
      <c r="C1493" s="520"/>
      <c r="D1493" s="596"/>
      <c r="E1493" s="1727"/>
      <c r="F1493" s="528"/>
      <c r="G1493" s="2214"/>
      <c r="H1493" s="2214"/>
      <c r="I1493" s="511"/>
      <c r="J1493" s="511"/>
      <c r="K1493" s="580"/>
      <c r="L1493" s="511"/>
      <c r="M1493" s="511"/>
      <c r="N1493" s="520"/>
      <c r="O1493" s="511"/>
    </row>
    <row r="1494" spans="1:23" x14ac:dyDescent="0.3">
      <c r="A1494" s="511"/>
      <c r="B1494" s="523"/>
      <c r="C1494" s="520"/>
      <c r="D1494" s="596"/>
      <c r="E1494" s="1727"/>
      <c r="F1494" s="528"/>
      <c r="G1494" s="2214"/>
      <c r="H1494" s="2214"/>
      <c r="I1494" s="511"/>
      <c r="J1494" s="511"/>
      <c r="K1494" s="580"/>
      <c r="L1494" s="511"/>
      <c r="M1494" s="511"/>
      <c r="N1494" s="520"/>
      <c r="O1494" s="511"/>
    </row>
    <row r="1495" spans="1:23" x14ac:dyDescent="0.3">
      <c r="A1495" s="511"/>
      <c r="B1495" s="520"/>
      <c r="C1495" s="520"/>
      <c r="D1495" s="596"/>
      <c r="E1495" s="1727"/>
      <c r="F1495" s="528"/>
      <c r="G1495" s="2214"/>
      <c r="H1495" s="2214"/>
      <c r="I1495" s="511"/>
      <c r="J1495" s="511"/>
      <c r="K1495" s="580"/>
      <c r="L1495" s="511"/>
      <c r="M1495" s="511"/>
      <c r="N1495" s="520"/>
      <c r="O1495" s="511"/>
      <c r="S1495" s="2675"/>
      <c r="T1495" s="2675"/>
    </row>
    <row r="1496" spans="1:23" x14ac:dyDescent="0.3">
      <c r="A1496" s="511"/>
      <c r="B1496" s="520"/>
      <c r="C1496" s="520"/>
      <c r="D1496" s="596"/>
      <c r="E1496" s="1727"/>
      <c r="F1496" s="528"/>
      <c r="G1496" s="2214"/>
      <c r="H1496" s="2214"/>
      <c r="I1496" s="511"/>
      <c r="J1496" s="511"/>
      <c r="K1496" s="580"/>
      <c r="L1496" s="511"/>
      <c r="M1496" s="511"/>
      <c r="N1496" s="520"/>
      <c r="O1496" s="511"/>
    </row>
    <row r="1497" spans="1:23" x14ac:dyDescent="0.3">
      <c r="A1497" s="511"/>
      <c r="B1497" s="523"/>
      <c r="C1497" s="520"/>
      <c r="D1497" s="596"/>
      <c r="E1497" s="1727"/>
      <c r="F1497" s="528"/>
      <c r="G1497" s="2214"/>
      <c r="H1497" s="2214"/>
      <c r="I1497" s="511"/>
      <c r="J1497" s="511"/>
      <c r="K1497" s="580"/>
      <c r="L1497" s="511"/>
      <c r="M1497" s="511"/>
      <c r="N1497" s="520"/>
      <c r="O1497" s="511"/>
    </row>
    <row r="1498" spans="1:23" x14ac:dyDescent="0.3">
      <c r="A1498" s="511"/>
      <c r="B1498" s="523"/>
      <c r="C1498" s="520"/>
      <c r="D1498" s="596"/>
      <c r="E1498" s="1727"/>
      <c r="F1498" s="528"/>
      <c r="G1498" s="2214"/>
      <c r="H1498" s="2214"/>
      <c r="I1498" s="511"/>
      <c r="J1498" s="511"/>
      <c r="K1498" s="580"/>
      <c r="L1498" s="511"/>
      <c r="M1498" s="511"/>
      <c r="N1498" s="520"/>
      <c r="O1498" s="511"/>
    </row>
    <row r="1499" spans="1:23" x14ac:dyDescent="0.3">
      <c r="A1499" s="511"/>
      <c r="B1499" s="523"/>
      <c r="C1499" s="520"/>
      <c r="D1499" s="596"/>
      <c r="E1499" s="1727"/>
      <c r="F1499" s="528"/>
      <c r="G1499" s="2214"/>
      <c r="H1499" s="2214"/>
      <c r="I1499" s="511"/>
      <c r="J1499" s="511"/>
      <c r="K1499" s="580"/>
      <c r="L1499" s="511"/>
      <c r="M1499" s="511"/>
      <c r="N1499" s="520"/>
      <c r="O1499" s="511"/>
    </row>
    <row r="1500" spans="1:23" ht="24.6" x14ac:dyDescent="0.3">
      <c r="A1500" s="27"/>
      <c r="B1500" s="3128"/>
      <c r="C1500" s="3128"/>
      <c r="D1500" s="3128"/>
      <c r="E1500" s="3128"/>
      <c r="F1500" s="3128"/>
      <c r="G1500" s="3128"/>
      <c r="H1500" s="3128"/>
      <c r="I1500" s="3128"/>
      <c r="J1500" s="3128"/>
      <c r="K1500" s="3128"/>
      <c r="L1500" s="3128"/>
      <c r="M1500" s="3128"/>
      <c r="N1500" s="520"/>
      <c r="O1500" s="511"/>
    </row>
    <row r="1501" spans="1:23" x14ac:dyDescent="0.3">
      <c r="A1501" s="511"/>
      <c r="B1501" s="523"/>
      <c r="C1501" s="520"/>
      <c r="D1501" s="596"/>
      <c r="E1501" s="1727"/>
      <c r="F1501" s="528"/>
      <c r="G1501" s="2214"/>
      <c r="H1501" s="2214"/>
      <c r="I1501" s="511"/>
      <c r="J1501" s="511"/>
      <c r="K1501" s="580"/>
      <c r="L1501" s="511"/>
      <c r="M1501" s="511"/>
      <c r="N1501" s="520"/>
      <c r="O1501" s="511"/>
    </row>
    <row r="1502" spans="1:23" x14ac:dyDescent="0.3">
      <c r="A1502" s="511"/>
      <c r="B1502" s="523"/>
      <c r="C1502" s="520"/>
      <c r="D1502" s="596"/>
      <c r="E1502" s="1727"/>
      <c r="F1502" s="528"/>
      <c r="G1502" s="2214"/>
      <c r="H1502" s="2214"/>
      <c r="I1502" s="511"/>
      <c r="J1502" s="511"/>
      <c r="K1502" s="580"/>
      <c r="L1502" s="511"/>
      <c r="M1502" s="511"/>
      <c r="N1502" s="520"/>
      <c r="O1502" s="511"/>
    </row>
    <row r="1503" spans="1:23" ht="28.8" x14ac:dyDescent="0.3">
      <c r="A1503" s="3086" t="s">
        <v>1039</v>
      </c>
      <c r="B1503" s="3086"/>
      <c r="C1503" s="3086"/>
      <c r="D1503" s="3086"/>
      <c r="E1503" s="3086"/>
      <c r="F1503" s="3086"/>
      <c r="G1503" s="3086"/>
      <c r="H1503" s="3086"/>
      <c r="I1503" s="3086"/>
      <c r="J1503" s="3086"/>
      <c r="K1503" s="3086"/>
      <c r="L1503" s="3086"/>
      <c r="M1503" s="3086"/>
      <c r="N1503" s="3086"/>
      <c r="O1503" s="629" t="str">
        <f>$O$6</f>
        <v>Month August-2023</v>
      </c>
      <c r="R1503" s="2083" t="s">
        <v>4084</v>
      </c>
      <c r="S1503" s="2672" t="str">
        <f>O1503</f>
        <v>Month August-2023</v>
      </c>
      <c r="T1503" s="2672" t="s">
        <v>5037</v>
      </c>
      <c r="U1503" s="1103" t="s">
        <v>15</v>
      </c>
      <c r="V1503" s="1103" t="s">
        <v>4085</v>
      </c>
      <c r="W1503" s="1103" t="s">
        <v>17</v>
      </c>
    </row>
    <row r="1504" spans="1:23" ht="15.6" x14ac:dyDescent="0.3">
      <c r="A1504" s="3087" t="s">
        <v>0</v>
      </c>
      <c r="B1504" s="3089" t="s">
        <v>1</v>
      </c>
      <c r="C1504" s="3091" t="s">
        <v>2</v>
      </c>
      <c r="D1504" s="3092"/>
      <c r="E1504" s="3093"/>
      <c r="F1504" s="3223" t="s">
        <v>3</v>
      </c>
      <c r="G1504" s="3091" t="s">
        <v>4</v>
      </c>
      <c r="H1504" s="3093"/>
      <c r="I1504" s="3068"/>
      <c r="J1504" s="3096" t="s">
        <v>5</v>
      </c>
      <c r="K1504" s="3091" t="s">
        <v>6</v>
      </c>
      <c r="L1504" s="3068"/>
      <c r="M1504" s="95" t="s">
        <v>29</v>
      </c>
      <c r="N1504" s="96"/>
      <c r="O1504" s="3067" t="s">
        <v>7</v>
      </c>
    </row>
    <row r="1505" spans="1:23" ht="46.8" x14ac:dyDescent="0.3">
      <c r="A1505" s="3088"/>
      <c r="B1505" s="3090"/>
      <c r="C1505" s="3084" t="s">
        <v>824</v>
      </c>
      <c r="D1505" s="3085"/>
      <c r="E1505" s="1728" t="s">
        <v>9</v>
      </c>
      <c r="F1505" s="3224"/>
      <c r="G1505" s="2218" t="str">
        <f>'NORTH-1'!G8</f>
        <v>Reading at 00.00hr 
01.08.2023</v>
      </c>
      <c r="H1505" s="2218" t="str">
        <f>'NORTH-1'!H8</f>
        <v>Reading at 00.00hr 
01.09.2023</v>
      </c>
      <c r="I1505" s="1" t="s">
        <v>10</v>
      </c>
      <c r="J1505" s="3088"/>
      <c r="K1505" s="1" t="s">
        <v>11</v>
      </c>
      <c r="L1505" s="1" t="s">
        <v>12</v>
      </c>
      <c r="M1505" s="508" t="s">
        <v>30</v>
      </c>
      <c r="N1505" s="75" t="s">
        <v>41</v>
      </c>
      <c r="O1505" s="3068"/>
      <c r="S1505" s="2672">
        <v>15283200.000000071</v>
      </c>
      <c r="T1505" s="2672">
        <v>15283200.000000071</v>
      </c>
      <c r="U1505" s="33">
        <f>S1505-T1505</f>
        <v>0</v>
      </c>
      <c r="V1505" s="1104">
        <f>U1505/T1505*100</f>
        <v>0</v>
      </c>
      <c r="W1505" s="33" t="str">
        <f>IF(V1505&gt;40,"FAULT",IF(V1505&lt;-40,"CHECK","OK"))</f>
        <v>OK</v>
      </c>
    </row>
    <row r="1506" spans="1:23" ht="15.6" x14ac:dyDescent="0.3">
      <c r="A1506" s="594">
        <v>1</v>
      </c>
      <c r="B1506" s="551">
        <v>2</v>
      </c>
      <c r="C1506" s="551">
        <v>3</v>
      </c>
      <c r="D1506" s="551">
        <v>4</v>
      </c>
      <c r="E1506" s="551">
        <v>5</v>
      </c>
      <c r="F1506" s="2727">
        <v>6</v>
      </c>
      <c r="G1506" s="2618">
        <f>'PDB Bill AMR'!$H$5</f>
        <v>8</v>
      </c>
      <c r="H1506" s="2618">
        <f>'PDB Bill AMR'!$H$5</f>
        <v>8</v>
      </c>
      <c r="I1506" s="594" t="s">
        <v>2021</v>
      </c>
      <c r="J1506" s="594">
        <v>10</v>
      </c>
      <c r="K1506" s="2623" t="s">
        <v>2022</v>
      </c>
      <c r="L1506" s="2623" t="s">
        <v>5041</v>
      </c>
      <c r="M1506" s="594">
        <v>13</v>
      </c>
      <c r="N1506" s="594">
        <v>14</v>
      </c>
      <c r="O1506" s="594">
        <v>15</v>
      </c>
    </row>
    <row r="1507" spans="1:23" ht="15.6" x14ac:dyDescent="0.3">
      <c r="A1507" s="519"/>
      <c r="B1507" s="513" t="s">
        <v>4319</v>
      </c>
      <c r="C1507" s="514"/>
      <c r="D1507" s="514"/>
      <c r="E1507" s="1731"/>
      <c r="F1507" s="654"/>
      <c r="G1507" s="2211"/>
      <c r="H1507" s="2211"/>
      <c r="I1507" s="514"/>
      <c r="J1507" s="514"/>
      <c r="K1507" s="573"/>
      <c r="L1507" s="514"/>
      <c r="M1507" s="515"/>
      <c r="N1507" s="516"/>
      <c r="O1507" s="507"/>
    </row>
    <row r="1508" spans="1:23" ht="15.6" x14ac:dyDescent="0.3">
      <c r="A1508" s="1341">
        <f t="shared" ref="A1508:M1508" si="232">A1108</f>
        <v>19</v>
      </c>
      <c r="B1508" s="1342" t="str">
        <f t="shared" si="232"/>
        <v>33 kV IG Gate Feeder.</v>
      </c>
      <c r="C1508" s="1157">
        <f t="shared" si="232"/>
        <v>33</v>
      </c>
      <c r="D1508" s="1357" t="str">
        <f t="shared" si="232"/>
        <v>Export</v>
      </c>
      <c r="E1508" s="1738" t="str">
        <f t="shared" si="232"/>
        <v>BD001802</v>
      </c>
      <c r="F1508" s="1343">
        <f t="shared" si="232"/>
        <v>1</v>
      </c>
      <c r="G1508" s="1359">
        <f t="shared" ref="G1508" si="233">G1108</f>
        <v>1544.89</v>
      </c>
      <c r="H1508" s="1359">
        <f t="shared" si="232"/>
        <v>1544.89</v>
      </c>
      <c r="I1508" s="1359">
        <f t="shared" si="232"/>
        <v>0</v>
      </c>
      <c r="J1508" s="1157">
        <f t="shared" si="232"/>
        <v>240000</v>
      </c>
      <c r="K1508" s="1151">
        <f t="shared" si="232"/>
        <v>0</v>
      </c>
      <c r="L1508" s="1180">
        <f t="shared" si="232"/>
        <v>0</v>
      </c>
      <c r="M1508" s="1180">
        <f t="shared" si="232"/>
        <v>0</v>
      </c>
      <c r="N1508" s="80"/>
      <c r="O1508" s="8"/>
    </row>
    <row r="1509" spans="1:23" ht="15.6" x14ac:dyDescent="0.3">
      <c r="A1509" s="519"/>
      <c r="B1509" s="513" t="s">
        <v>4320</v>
      </c>
      <c r="C1509" s="51"/>
      <c r="D1509" s="936"/>
      <c r="E1509" s="1145"/>
      <c r="F1509" s="3"/>
      <c r="G1509" s="20"/>
      <c r="H1509" s="20"/>
      <c r="I1509" s="20"/>
      <c r="J1509" s="622" t="s">
        <v>27</v>
      </c>
      <c r="K1509" s="624">
        <f>SUM(K1508)</f>
        <v>0</v>
      </c>
      <c r="L1509" s="624">
        <f>SUM(L1508)</f>
        <v>0</v>
      </c>
      <c r="M1509" s="624">
        <f>SUM(M1508)</f>
        <v>0</v>
      </c>
      <c r="N1509" s="80"/>
      <c r="O1509" s="507"/>
    </row>
    <row r="1510" spans="1:23" ht="15.6" x14ac:dyDescent="0.3">
      <c r="A1510" s="1345">
        <f t="shared" ref="A1510:M1510" si="234">A1414</f>
        <v>7</v>
      </c>
      <c r="B1510" s="1342" t="str">
        <f t="shared" si="234"/>
        <v>33 kV IG Gate Ckt-2</v>
      </c>
      <c r="C1510" s="1157">
        <f t="shared" si="234"/>
        <v>33</v>
      </c>
      <c r="D1510" s="1371" t="str">
        <f t="shared" si="234"/>
        <v>Main</v>
      </c>
      <c r="E1510" s="1738">
        <f t="shared" si="234"/>
        <v>41808902815</v>
      </c>
      <c r="F1510" s="1343">
        <f t="shared" si="234"/>
        <v>1</v>
      </c>
      <c r="G1510" s="1359">
        <f t="shared" ref="G1510" si="235">G1414</f>
        <v>391.16</v>
      </c>
      <c r="H1510" s="1359">
        <f t="shared" si="234"/>
        <v>419.45</v>
      </c>
      <c r="I1510" s="1359">
        <f t="shared" si="234"/>
        <v>28.289999999999964</v>
      </c>
      <c r="J1510" s="1157">
        <f t="shared" si="234"/>
        <v>360000</v>
      </c>
      <c r="K1510" s="1151">
        <f t="shared" si="234"/>
        <v>0</v>
      </c>
      <c r="L1510" s="1180">
        <f t="shared" si="234"/>
        <v>10184399.999999987</v>
      </c>
      <c r="M1510" s="1180">
        <f t="shared" si="234"/>
        <v>10179479.524591738</v>
      </c>
      <c r="N1510" s="80"/>
      <c r="O1510" s="507"/>
    </row>
    <row r="1511" spans="1:23" ht="15.6" x14ac:dyDescent="0.3">
      <c r="A1511" s="1345">
        <f t="shared" ref="A1511:M1511" si="236">A1426</f>
        <v>17</v>
      </c>
      <c r="B1511" s="1342" t="str">
        <f t="shared" si="236"/>
        <v>33 kV IG Gate Ckt-1</v>
      </c>
      <c r="C1511" s="1157">
        <f t="shared" si="236"/>
        <v>33</v>
      </c>
      <c r="D1511" s="1371" t="str">
        <f t="shared" si="236"/>
        <v>Main</v>
      </c>
      <c r="E1511" s="1738">
        <f t="shared" si="236"/>
        <v>41812909470</v>
      </c>
      <c r="F1511" s="1343">
        <f t="shared" si="236"/>
        <v>1</v>
      </c>
      <c r="G1511" s="1359">
        <f t="shared" ref="G1511" si="237">G1426</f>
        <v>315.79000000000002</v>
      </c>
      <c r="H1511" s="1359">
        <f t="shared" si="236"/>
        <v>339.38</v>
      </c>
      <c r="I1511" s="1359">
        <f t="shared" si="236"/>
        <v>23.589999999999975</v>
      </c>
      <c r="J1511" s="1157">
        <f t="shared" si="236"/>
        <v>360000</v>
      </c>
      <c r="K1511" s="1151">
        <f t="shared" si="236"/>
        <v>0</v>
      </c>
      <c r="L1511" s="1180">
        <f t="shared" si="236"/>
        <v>8492399.9999999907</v>
      </c>
      <c r="M1511" s="1180">
        <f t="shared" si="236"/>
        <v>8488296.9948787261</v>
      </c>
      <c r="N1511" s="80"/>
      <c r="O1511" s="507"/>
    </row>
    <row r="1512" spans="1:23" ht="15.6" x14ac:dyDescent="0.3">
      <c r="A1512" s="1397"/>
      <c r="B1512" s="1398"/>
      <c r="C1512" s="619"/>
      <c r="D1512" s="1399"/>
      <c r="E1512" s="1750"/>
      <c r="F1512" s="620"/>
      <c r="G1512" s="621"/>
      <c r="H1512" s="621"/>
      <c r="I1512" s="621"/>
      <c r="J1512" s="622" t="s">
        <v>27</v>
      </c>
      <c r="K1512" s="1400">
        <f>SUM(K1510:K1511)</f>
        <v>0</v>
      </c>
      <c r="L1512" s="1400">
        <f t="shared" ref="L1512:M1512" si="238">SUM(L1510:L1511)</f>
        <v>18676799.999999978</v>
      </c>
      <c r="M1512" s="1400">
        <f t="shared" si="238"/>
        <v>18667776.519470464</v>
      </c>
      <c r="N1512" s="531"/>
      <c r="O1512" s="507"/>
    </row>
    <row r="1513" spans="1:23" ht="15.6" x14ac:dyDescent="0.3">
      <c r="A1513" s="507"/>
      <c r="B1513" s="513" t="s">
        <v>4321</v>
      </c>
      <c r="C1513" s="514"/>
      <c r="D1513" s="514"/>
      <c r="E1513" s="1731"/>
      <c r="F1513" s="654"/>
      <c r="G1513" s="2211"/>
      <c r="H1513" s="2211"/>
      <c r="I1513" s="514"/>
      <c r="J1513" s="607"/>
      <c r="K1513" s="608"/>
      <c r="L1513" s="609"/>
      <c r="M1513" s="609"/>
      <c r="N1513" s="516"/>
      <c r="O1513" s="11"/>
    </row>
    <row r="1514" spans="1:23" ht="15.6" x14ac:dyDescent="0.3">
      <c r="A1514" s="507">
        <v>3</v>
      </c>
      <c r="B1514" s="98" t="s">
        <v>2780</v>
      </c>
      <c r="C1514" s="51">
        <v>33</v>
      </c>
      <c r="D1514" s="3072" t="s">
        <v>290</v>
      </c>
      <c r="E1514" s="1145" t="s">
        <v>2781</v>
      </c>
      <c r="F1514" s="3">
        <v>1</v>
      </c>
      <c r="G1514" s="20">
        <v>264626</v>
      </c>
      <c r="H1514" s="20">
        <v>280426.90000000002</v>
      </c>
      <c r="I1514" s="19">
        <f>H1514-G1514</f>
        <v>15800.900000000023</v>
      </c>
      <c r="J1514" s="507">
        <v>540</v>
      </c>
      <c r="K1514" s="574">
        <f>J1514*I1514*F1514</f>
        <v>8532486.000000013</v>
      </c>
      <c r="L1514" s="21"/>
      <c r="M1514" s="21"/>
      <c r="N1514" s="80"/>
      <c r="O1514" s="11"/>
    </row>
    <row r="1515" spans="1:23" ht="15.6" x14ac:dyDescent="0.3">
      <c r="A1515" s="507">
        <v>6</v>
      </c>
      <c r="B1515" s="98" t="s">
        <v>2782</v>
      </c>
      <c r="C1515" s="51">
        <v>33</v>
      </c>
      <c r="D1515" s="3127" t="s">
        <v>290</v>
      </c>
      <c r="E1515" s="1145" t="s">
        <v>2783</v>
      </c>
      <c r="F1515" s="3">
        <v>1</v>
      </c>
      <c r="G1515" s="20">
        <v>443595.2</v>
      </c>
      <c r="H1515" s="20">
        <v>462550.7</v>
      </c>
      <c r="I1515" s="19">
        <f>H1515-G1515</f>
        <v>18955.5</v>
      </c>
      <c r="J1515" s="507">
        <v>540</v>
      </c>
      <c r="K1515" s="574">
        <f>J1515*I1515*F1515</f>
        <v>10235970</v>
      </c>
      <c r="L1515" s="21"/>
      <c r="M1515" s="21"/>
      <c r="N1515" s="80"/>
      <c r="O1515" s="11"/>
    </row>
    <row r="1516" spans="1:23" ht="15.6" x14ac:dyDescent="0.3">
      <c r="A1516" s="507"/>
      <c r="B1516" s="100"/>
      <c r="C1516" s="89"/>
      <c r="D1516" s="601"/>
      <c r="E1516" s="1739"/>
      <c r="F1516" s="46"/>
      <c r="G1516" s="47">
        <v>0</v>
      </c>
      <c r="H1516" s="47">
        <v>0</v>
      </c>
      <c r="I1516" s="35"/>
      <c r="J1516" s="94" t="s">
        <v>27</v>
      </c>
      <c r="K1516" s="541">
        <f>SUM(K1514:K1515)</f>
        <v>18768456.000000015</v>
      </c>
      <c r="L1516" s="42">
        <f>SUM(L1514:L1515)</f>
        <v>0</v>
      </c>
      <c r="M1516" s="42">
        <f>SUM(M1514:M1515)</f>
        <v>0</v>
      </c>
      <c r="N1516" s="83"/>
      <c r="O1516" s="11"/>
    </row>
    <row r="1517" spans="1:23" ht="15.6" x14ac:dyDescent="0.3">
      <c r="A1517" s="507"/>
      <c r="B1517" s="532" t="s">
        <v>4322</v>
      </c>
      <c r="C1517" s="533"/>
      <c r="D1517" s="533"/>
      <c r="E1517" s="1732"/>
      <c r="F1517" s="656"/>
      <c r="G1517" s="2216">
        <v>0</v>
      </c>
      <c r="H1517" s="2216">
        <v>0</v>
      </c>
      <c r="I1517" s="533"/>
      <c r="J1517" s="533"/>
      <c r="K1517" s="578"/>
      <c r="L1517" s="533"/>
      <c r="M1517" s="536"/>
      <c r="N1517" s="534"/>
      <c r="O1517" s="7"/>
    </row>
    <row r="1518" spans="1:23" ht="15.6" x14ac:dyDescent="0.3">
      <c r="A1518" s="507"/>
      <c r="B1518" s="98" t="s">
        <v>796</v>
      </c>
      <c r="C1518" s="51">
        <v>33</v>
      </c>
      <c r="D1518" s="3132" t="s">
        <v>800</v>
      </c>
      <c r="E1518" s="1730"/>
      <c r="F1518" s="3"/>
      <c r="G1518" s="4">
        <v>0</v>
      </c>
      <c r="H1518" s="4">
        <v>0</v>
      </c>
      <c r="I1518" s="4"/>
      <c r="J1518" s="507"/>
      <c r="K1518" s="574"/>
      <c r="L1518" s="15">
        <f>J1518*I1518*F1518</f>
        <v>0</v>
      </c>
      <c r="M1518" s="6"/>
      <c r="N1518" s="76"/>
      <c r="O1518" s="507"/>
    </row>
    <row r="1519" spans="1:23" ht="15.6" x14ac:dyDescent="0.3">
      <c r="A1519" s="507"/>
      <c r="B1519" s="98" t="s">
        <v>795</v>
      </c>
      <c r="C1519" s="51">
        <v>33</v>
      </c>
      <c r="D1519" s="3133"/>
      <c r="E1519" s="1730"/>
      <c r="F1519" s="3"/>
      <c r="G1519" s="4">
        <v>0</v>
      </c>
      <c r="H1519" s="4">
        <v>0</v>
      </c>
      <c r="I1519" s="4"/>
      <c r="J1519" s="507"/>
      <c r="K1519" s="574"/>
      <c r="L1519" s="15">
        <f>J1519*I1519*F1519</f>
        <v>0</v>
      </c>
      <c r="M1519" s="15"/>
      <c r="N1519" s="77"/>
      <c r="O1519" s="507"/>
    </row>
    <row r="1520" spans="1:23" ht="15.6" x14ac:dyDescent="0.3">
      <c r="A1520" s="507"/>
      <c r="B1520" s="93"/>
      <c r="C1520" s="87"/>
      <c r="D1520" s="87"/>
      <c r="E1520" s="948"/>
      <c r="F1520" s="655"/>
      <c r="G1520" s="36">
        <v>0</v>
      </c>
      <c r="H1520" s="36">
        <v>0</v>
      </c>
      <c r="I1520" s="36"/>
      <c r="J1520" s="93" t="s">
        <v>262</v>
      </c>
      <c r="K1520" s="577"/>
      <c r="L1520" s="54">
        <f>SUM(L1518:L1519)</f>
        <v>0</v>
      </c>
      <c r="M1520" s="521"/>
      <c r="N1520" s="522"/>
      <c r="O1520" s="507"/>
      <c r="S1520" s="2671"/>
      <c r="T1520" s="2671"/>
    </row>
    <row r="1521" spans="1:23" ht="15.6" x14ac:dyDescent="0.3">
      <c r="A1521" s="507"/>
      <c r="B1521" s="100"/>
      <c r="C1521" s="89"/>
      <c r="D1521" s="601"/>
      <c r="E1521" s="1739"/>
      <c r="F1521" s="46"/>
      <c r="G1521" s="47">
        <v>0</v>
      </c>
      <c r="H1521" s="47">
        <v>0</v>
      </c>
      <c r="I1521" s="35"/>
      <c r="J1521" s="94"/>
      <c r="K1521" s="584"/>
      <c r="L1521" s="42"/>
      <c r="M1521" s="42"/>
      <c r="N1521" s="83"/>
      <c r="O1521" s="11"/>
    </row>
    <row r="1522" spans="1:23" ht="15.6" x14ac:dyDescent="0.3">
      <c r="A1522" s="524"/>
      <c r="B1522" s="532" t="s">
        <v>4323</v>
      </c>
      <c r="C1522" s="533"/>
      <c r="D1522" s="533"/>
      <c r="E1522" s="1732"/>
      <c r="F1522" s="656"/>
      <c r="G1522" s="2216">
        <v>0</v>
      </c>
      <c r="H1522" s="2216">
        <v>0</v>
      </c>
      <c r="I1522" s="533"/>
      <c r="J1522" s="49"/>
      <c r="K1522" s="587"/>
      <c r="L1522" s="50"/>
      <c r="M1522" s="50"/>
      <c r="N1522" s="534"/>
      <c r="O1522" s="11"/>
    </row>
    <row r="1523" spans="1:23" ht="15.75" customHeight="1" x14ac:dyDescent="0.3">
      <c r="A1523" s="507">
        <v>4</v>
      </c>
      <c r="B1523" s="98" t="s">
        <v>2740</v>
      </c>
      <c r="C1523" s="51">
        <v>33</v>
      </c>
      <c r="D1523" s="938" t="s">
        <v>284</v>
      </c>
      <c r="E1523" s="1145" t="s">
        <v>2784</v>
      </c>
      <c r="F1523" s="3">
        <v>1</v>
      </c>
      <c r="G1523" s="20">
        <v>758595.6</v>
      </c>
      <c r="H1523" s="20">
        <v>805945.3</v>
      </c>
      <c r="I1523" s="20">
        <f>H1523-G1523</f>
        <v>47349.70000000007</v>
      </c>
      <c r="J1523" s="30">
        <v>180</v>
      </c>
      <c r="K1523" s="585"/>
      <c r="L1523" s="21">
        <f>J1523*I1523*F1523</f>
        <v>8522946.000000013</v>
      </c>
      <c r="M1523" s="21"/>
      <c r="N1523" s="81"/>
      <c r="O1523" s="11"/>
      <c r="S1523" s="2673"/>
      <c r="T1523" s="2673"/>
    </row>
    <row r="1524" spans="1:23" ht="15.6" x14ac:dyDescent="0.3">
      <c r="A1524" s="507">
        <v>5</v>
      </c>
      <c r="B1524" s="98" t="s">
        <v>2742</v>
      </c>
      <c r="C1524" s="51">
        <v>33</v>
      </c>
      <c r="D1524" s="940" t="s">
        <v>284</v>
      </c>
      <c r="E1524" s="1145" t="s">
        <v>2785</v>
      </c>
      <c r="F1524" s="3">
        <v>1</v>
      </c>
      <c r="G1524" s="20">
        <v>364510.9</v>
      </c>
      <c r="H1524" s="20">
        <v>421347.7</v>
      </c>
      <c r="I1524" s="20">
        <f>H1524-G1524</f>
        <v>56836.799999999988</v>
      </c>
      <c r="J1524" s="30">
        <v>180</v>
      </c>
      <c r="K1524" s="585"/>
      <c r="L1524" s="21">
        <f>J1524*I1524*F1524</f>
        <v>10230623.999999998</v>
      </c>
      <c r="M1524" s="21"/>
      <c r="N1524" s="81"/>
      <c r="O1524" s="11"/>
    </row>
    <row r="1525" spans="1:23" ht="15.6" x14ac:dyDescent="0.3">
      <c r="A1525" s="524"/>
      <c r="B1525" s="94"/>
      <c r="C1525" s="88"/>
      <c r="D1525" s="88"/>
      <c r="E1525" s="949"/>
      <c r="F1525" s="659"/>
      <c r="G1525" s="37"/>
      <c r="H1525" s="37"/>
      <c r="I1525" s="37"/>
      <c r="J1525" s="94" t="s">
        <v>27</v>
      </c>
      <c r="K1525" s="586"/>
      <c r="L1525" s="541">
        <f>SUM(L1523:L1524)</f>
        <v>18753570.000000011</v>
      </c>
      <c r="M1525" s="42"/>
      <c r="N1525" s="535"/>
      <c r="O1525" s="11"/>
    </row>
    <row r="1526" spans="1:23" ht="16.2" thickBot="1" x14ac:dyDescent="0.35">
      <c r="A1526" s="580"/>
      <c r="B1526" s="611"/>
      <c r="C1526" s="90"/>
      <c r="D1526" s="90"/>
      <c r="E1526" s="950"/>
      <c r="F1526" s="661"/>
      <c r="G1526" s="612"/>
      <c r="H1526" s="612"/>
      <c r="I1526" s="612"/>
      <c r="J1526" s="611"/>
      <c r="K1526" s="613"/>
      <c r="L1526" s="614"/>
      <c r="M1526" s="614"/>
      <c r="N1526" s="531"/>
      <c r="O1526" s="615"/>
    </row>
    <row r="1527" spans="1:23" ht="15.6" x14ac:dyDescent="0.3">
      <c r="A1527" s="580"/>
      <c r="B1527" s="3099" t="s">
        <v>4723</v>
      </c>
      <c r="C1527" s="3100"/>
      <c r="D1527" s="561" t="s">
        <v>14</v>
      </c>
      <c r="F1527" s="3101" t="s">
        <v>2024</v>
      </c>
      <c r="G1527" s="3102"/>
      <c r="H1527" s="3103"/>
      <c r="I1527" s="561" t="s">
        <v>14</v>
      </c>
      <c r="J1527" s="511"/>
      <c r="K1527" s="3105" t="s">
        <v>4714</v>
      </c>
      <c r="L1527" s="3106"/>
      <c r="M1527" s="562" t="s">
        <v>14</v>
      </c>
      <c r="N1527" s="531"/>
      <c r="O1527" s="615"/>
    </row>
    <row r="1528" spans="1:23" ht="15.6" x14ac:dyDescent="0.3">
      <c r="A1528" s="580"/>
      <c r="B1528" s="3112" t="str">
        <f>B1507</f>
        <v>Shyampur 33 KV SIDE</v>
      </c>
      <c r="C1528" s="3113"/>
      <c r="D1528" s="567">
        <f>M1512</f>
        <v>18667776.519470464</v>
      </c>
      <c r="F1528" s="3114" t="s">
        <v>810</v>
      </c>
      <c r="G1528" s="3115"/>
      <c r="H1528" s="3116"/>
      <c r="I1528" s="563">
        <f>L1520</f>
        <v>0</v>
      </c>
      <c r="J1528" s="511"/>
      <c r="K1528" s="3117" t="str">
        <f>F1529</f>
        <v>33 KV NET IMPORT</v>
      </c>
      <c r="L1528" s="3118"/>
      <c r="M1528" s="565">
        <f>I1529</f>
        <v>18667776.519470464</v>
      </c>
      <c r="N1528" s="531"/>
      <c r="O1528" s="615"/>
    </row>
    <row r="1529" spans="1:23" ht="15.6" x14ac:dyDescent="0.3">
      <c r="A1529" s="580"/>
      <c r="B1529" s="3112" t="s">
        <v>832</v>
      </c>
      <c r="C1529" s="3113"/>
      <c r="D1529" s="616"/>
      <c r="F1529" s="3114" t="s">
        <v>2024</v>
      </c>
      <c r="G1529" s="3115"/>
      <c r="H1529" s="3116"/>
      <c r="I1529" s="563">
        <f>D1532-I1528</f>
        <v>18667776.519470464</v>
      </c>
      <c r="J1529" s="511"/>
      <c r="K1529" s="3119" t="s">
        <v>4715</v>
      </c>
      <c r="L1529" s="3120"/>
      <c r="M1529" s="563">
        <f>L1525</f>
        <v>18753570.000000011</v>
      </c>
      <c r="N1529" s="531"/>
      <c r="O1529" s="615"/>
    </row>
    <row r="1530" spans="1:23" ht="15.6" x14ac:dyDescent="0.3">
      <c r="A1530" s="580"/>
      <c r="B1530" s="3112" t="s">
        <v>833</v>
      </c>
      <c r="C1530" s="3113"/>
      <c r="D1530" s="597"/>
      <c r="J1530" s="511"/>
      <c r="K1530" s="3121" t="s">
        <v>267</v>
      </c>
      <c r="L1530" s="3122"/>
      <c r="M1530" s="563">
        <f>M1528-M1529</f>
        <v>-85793.480529546738</v>
      </c>
      <c r="N1530" s="531"/>
      <c r="O1530" s="615"/>
    </row>
    <row r="1531" spans="1:23" ht="16.2" thickBot="1" x14ac:dyDescent="0.35">
      <c r="A1531" s="580"/>
      <c r="B1531" s="3112" t="s">
        <v>834</v>
      </c>
      <c r="C1531" s="3113"/>
      <c r="D1531" s="598"/>
      <c r="J1531" s="511"/>
      <c r="K1531" s="3123" t="s">
        <v>268</v>
      </c>
      <c r="L1531" s="3124"/>
      <c r="M1531" s="566">
        <f>M1530/M1528</f>
        <v>-4.5958060639982624E-3</v>
      </c>
      <c r="N1531" s="531"/>
      <c r="O1531" s="615"/>
    </row>
    <row r="1532" spans="1:23" ht="16.2" thickBot="1" x14ac:dyDescent="0.35">
      <c r="A1532" s="580"/>
      <c r="B1532" s="3125" t="s">
        <v>799</v>
      </c>
      <c r="C1532" s="3126"/>
      <c r="D1532" s="564">
        <f>SUM(D1528:D1530)</f>
        <v>18667776.519470464</v>
      </c>
      <c r="F1532" s="528"/>
      <c r="G1532" s="2214"/>
      <c r="H1532" s="2214"/>
      <c r="I1532" s="511"/>
      <c r="J1532" s="511"/>
      <c r="K1532" s="580"/>
      <c r="L1532" s="511"/>
      <c r="M1532" s="511"/>
      <c r="N1532" s="531"/>
      <c r="O1532" s="615"/>
    </row>
    <row r="1533" spans="1:23" ht="15.6" x14ac:dyDescent="0.3">
      <c r="A1533" s="580"/>
      <c r="B1533" s="611"/>
      <c r="C1533" s="90"/>
      <c r="D1533" s="90"/>
      <c r="E1533" s="950"/>
      <c r="F1533" s="661"/>
      <c r="G1533" s="612"/>
      <c r="H1533" s="612"/>
      <c r="I1533" s="612"/>
      <c r="J1533" s="611"/>
      <c r="K1533" s="613"/>
      <c r="L1533" s="614"/>
      <c r="M1533" s="614"/>
      <c r="N1533" s="531"/>
      <c r="O1533" s="615"/>
    </row>
    <row r="1534" spans="1:23" x14ac:dyDescent="0.3">
      <c r="A1534" s="511"/>
      <c r="B1534" s="520"/>
      <c r="C1534" s="511"/>
      <c r="D1534" s="603"/>
      <c r="E1534" s="1740"/>
      <c r="F1534" s="528"/>
      <c r="G1534" s="2214"/>
      <c r="H1534" s="2214"/>
      <c r="I1534" s="511"/>
      <c r="J1534" s="511"/>
      <c r="K1534" s="580"/>
      <c r="L1534" s="511"/>
      <c r="M1534" s="511"/>
      <c r="N1534" s="511"/>
      <c r="O1534" s="511"/>
    </row>
    <row r="1535" spans="1:23" x14ac:dyDescent="0.3">
      <c r="A1535" s="511"/>
      <c r="B1535" s="520"/>
      <c r="C1535" s="511"/>
      <c r="D1535" s="603"/>
      <c r="E1535" s="1740"/>
      <c r="F1535" s="528"/>
      <c r="G1535" s="2214"/>
      <c r="H1535" s="2214"/>
      <c r="I1535" s="511"/>
      <c r="J1535" s="511"/>
      <c r="K1535" s="580"/>
      <c r="L1535" s="511"/>
      <c r="M1535" s="511"/>
      <c r="N1535" s="511"/>
      <c r="O1535" s="511"/>
    </row>
    <row r="1536" spans="1:23" ht="28.8" x14ac:dyDescent="0.3">
      <c r="A1536" s="3086" t="s">
        <v>1040</v>
      </c>
      <c r="B1536" s="3086"/>
      <c r="C1536" s="3086"/>
      <c r="D1536" s="3086"/>
      <c r="E1536" s="3086"/>
      <c r="F1536" s="3086"/>
      <c r="G1536" s="3086"/>
      <c r="H1536" s="3086"/>
      <c r="I1536" s="3086"/>
      <c r="J1536" s="3086"/>
      <c r="K1536" s="3086"/>
      <c r="L1536" s="3086"/>
      <c r="M1536" s="3086"/>
      <c r="N1536" s="3086"/>
      <c r="O1536" s="629" t="str">
        <f>$O$6</f>
        <v>Month August-2023</v>
      </c>
      <c r="R1536" s="2083" t="s">
        <v>4084</v>
      </c>
      <c r="S1536" s="2672" t="str">
        <f>O1536</f>
        <v>Month August-2023</v>
      </c>
      <c r="T1536" s="2672" t="s">
        <v>5037</v>
      </c>
      <c r="U1536" s="1103" t="s">
        <v>15</v>
      </c>
      <c r="V1536" s="1103" t="s">
        <v>4085</v>
      </c>
      <c r="W1536" s="1103" t="s">
        <v>17</v>
      </c>
    </row>
    <row r="1537" spans="1:23" ht="15.6" x14ac:dyDescent="0.3">
      <c r="A1537" s="3087" t="s">
        <v>0</v>
      </c>
      <c r="B1537" s="3089" t="s">
        <v>1</v>
      </c>
      <c r="C1537" s="3091" t="s">
        <v>2</v>
      </c>
      <c r="D1537" s="3092"/>
      <c r="E1537" s="3093"/>
      <c r="F1537" s="3223" t="s">
        <v>3</v>
      </c>
      <c r="G1537" s="3091" t="s">
        <v>4</v>
      </c>
      <c r="H1537" s="3093"/>
      <c r="I1537" s="3068"/>
      <c r="J1537" s="3096" t="s">
        <v>5</v>
      </c>
      <c r="K1537" s="3091" t="s">
        <v>6</v>
      </c>
      <c r="L1537" s="3068"/>
      <c r="M1537" s="95" t="s">
        <v>29</v>
      </c>
      <c r="N1537" s="96"/>
      <c r="O1537" s="3067" t="s">
        <v>7</v>
      </c>
    </row>
    <row r="1538" spans="1:23" ht="46.8" x14ac:dyDescent="0.3">
      <c r="A1538" s="3088"/>
      <c r="B1538" s="3090"/>
      <c r="C1538" s="3084" t="s">
        <v>824</v>
      </c>
      <c r="D1538" s="3085"/>
      <c r="E1538" s="1728" t="s">
        <v>9</v>
      </c>
      <c r="F1538" s="3224"/>
      <c r="G1538" s="2218" t="str">
        <f>'NORTH-1'!G8</f>
        <v>Reading at 00.00hr 
01.08.2023</v>
      </c>
      <c r="H1538" s="2218" t="str">
        <f>'NORTH-1'!H8</f>
        <v>Reading at 00.00hr 
01.09.2023</v>
      </c>
      <c r="I1538" s="1" t="s">
        <v>10</v>
      </c>
      <c r="J1538" s="3088"/>
      <c r="K1538" s="1" t="s">
        <v>11</v>
      </c>
      <c r="L1538" s="1" t="s">
        <v>12</v>
      </c>
      <c r="M1538" s="508" t="s">
        <v>30</v>
      </c>
      <c r="N1538" s="75" t="s">
        <v>41</v>
      </c>
      <c r="O1538" s="3068"/>
      <c r="S1538" s="2672">
        <v>15283200.000000071</v>
      </c>
      <c r="T1538" s="2672">
        <v>15283200.000000071</v>
      </c>
      <c r="U1538" s="33">
        <f>S1538-T1538</f>
        <v>0</v>
      </c>
      <c r="V1538" s="1104">
        <f>U1538/T1538*100</f>
        <v>0</v>
      </c>
      <c r="W1538" s="33" t="str">
        <f>IF(V1538&gt;40,"FAULT",IF(V1538&lt;-40,"CHECK","OK"))</f>
        <v>OK</v>
      </c>
    </row>
    <row r="1539" spans="1:23" ht="15.6" x14ac:dyDescent="0.3">
      <c r="A1539" s="594">
        <v>1</v>
      </c>
      <c r="B1539" s="551">
        <v>2</v>
      </c>
      <c r="C1539" s="551">
        <v>3</v>
      </c>
      <c r="D1539" s="551">
        <v>4</v>
      </c>
      <c r="E1539" s="551">
        <v>5</v>
      </c>
      <c r="F1539" s="2727">
        <v>6</v>
      </c>
      <c r="G1539" s="2618">
        <f>'PDB Bill AMR'!$H$5</f>
        <v>8</v>
      </c>
      <c r="H1539" s="2618">
        <f>'PDB Bill AMR'!$H$5</f>
        <v>8</v>
      </c>
      <c r="I1539" s="594" t="s">
        <v>2021</v>
      </c>
      <c r="J1539" s="594">
        <v>10</v>
      </c>
      <c r="K1539" s="2623" t="s">
        <v>2022</v>
      </c>
      <c r="L1539" s="2623" t="s">
        <v>5041</v>
      </c>
      <c r="M1539" s="594">
        <v>13</v>
      </c>
      <c r="N1539" s="594">
        <v>14</v>
      </c>
      <c r="O1539" s="594">
        <v>15</v>
      </c>
    </row>
    <row r="1540" spans="1:23" ht="15.6" x14ac:dyDescent="0.3">
      <c r="A1540" s="519"/>
      <c r="B1540" s="513" t="s">
        <v>4639</v>
      </c>
      <c r="C1540" s="514"/>
      <c r="D1540" s="514"/>
      <c r="E1540" s="1731"/>
      <c r="F1540" s="654"/>
      <c r="G1540" s="2211"/>
      <c r="H1540" s="2211"/>
      <c r="I1540" s="514"/>
      <c r="J1540" s="514"/>
      <c r="K1540" s="573"/>
      <c r="L1540" s="514"/>
      <c r="M1540" s="515"/>
      <c r="N1540" s="516"/>
      <c r="O1540" s="507"/>
    </row>
    <row r="1541" spans="1:23" ht="15.6" x14ac:dyDescent="0.3">
      <c r="A1541" s="519">
        <v>8</v>
      </c>
      <c r="B1541" s="98" t="s">
        <v>2786</v>
      </c>
      <c r="C1541" s="51">
        <v>11</v>
      </c>
      <c r="D1541" s="3072"/>
      <c r="E1541" s="1145" t="s">
        <v>2787</v>
      </c>
      <c r="F1541" s="3">
        <v>1</v>
      </c>
      <c r="G1541" s="20">
        <v>3699.05</v>
      </c>
      <c r="H1541" s="20">
        <v>3745.62</v>
      </c>
      <c r="I1541" s="20">
        <f>H1541-G1541</f>
        <v>46.569999999999709</v>
      </c>
      <c r="J1541" s="507">
        <v>180000</v>
      </c>
      <c r="K1541" s="574">
        <f>J1541*I1541*F1541</f>
        <v>8382599.9999999478</v>
      </c>
      <c r="L1541" s="21"/>
      <c r="M1541" s="21">
        <f>K1541*$I$1529/$K$1543</f>
        <v>8644310.9526870511</v>
      </c>
      <c r="N1541" s="80"/>
      <c r="O1541" s="507">
        <f>SUM(L1534:L1540)</f>
        <v>0</v>
      </c>
    </row>
    <row r="1542" spans="1:23" ht="15.6" x14ac:dyDescent="0.3">
      <c r="A1542" s="519">
        <v>9</v>
      </c>
      <c r="B1542" s="98" t="s">
        <v>2788</v>
      </c>
      <c r="C1542" s="51">
        <v>11</v>
      </c>
      <c r="D1542" s="3073"/>
      <c r="E1542" s="1145" t="s">
        <v>2789</v>
      </c>
      <c r="F1542" s="3">
        <v>1</v>
      </c>
      <c r="G1542" s="20">
        <v>4321.03</v>
      </c>
      <c r="H1542" s="20">
        <v>4375.03</v>
      </c>
      <c r="I1542" s="20">
        <f>H1542-G1542</f>
        <v>54</v>
      </c>
      <c r="J1542" s="507">
        <v>180000</v>
      </c>
      <c r="K1542" s="574">
        <f>J1542*I1542*F1542</f>
        <v>9720000</v>
      </c>
      <c r="L1542" s="21"/>
      <c r="M1542" s="21">
        <f>K1542*$I$1529/$K$1543</f>
        <v>10023465.566783413</v>
      </c>
      <c r="N1542" s="80"/>
      <c r="O1542" s="507"/>
    </row>
    <row r="1543" spans="1:23" ht="15.6" x14ac:dyDescent="0.3">
      <c r="A1543" s="519"/>
      <c r="B1543" s="100"/>
      <c r="C1543" s="89"/>
      <c r="D1543" s="601"/>
      <c r="E1543" s="1739"/>
      <c r="F1543" s="46"/>
      <c r="G1543" s="47">
        <v>0</v>
      </c>
      <c r="H1543" s="47">
        <v>0</v>
      </c>
      <c r="I1543" s="47"/>
      <c r="J1543" s="38" t="s">
        <v>27</v>
      </c>
      <c r="K1543" s="541">
        <f>SUM(K1541:K1542)</f>
        <v>18102599.999999948</v>
      </c>
      <c r="L1543" s="48"/>
      <c r="M1543" s="42">
        <f>SUM(M1541:M1542)</f>
        <v>18667776.519470464</v>
      </c>
      <c r="N1543" s="83"/>
      <c r="O1543" s="507"/>
    </row>
    <row r="1544" spans="1:23" ht="15.6" x14ac:dyDescent="0.3">
      <c r="A1544" s="519"/>
      <c r="B1544" s="532" t="s">
        <v>4639</v>
      </c>
      <c r="C1544" s="533"/>
      <c r="D1544" s="533"/>
      <c r="E1544" s="1732"/>
      <c r="F1544" s="656"/>
      <c r="G1544" s="2216">
        <v>0</v>
      </c>
      <c r="H1544" s="2216">
        <v>0</v>
      </c>
      <c r="I1544" s="533"/>
      <c r="J1544" s="49"/>
      <c r="K1544" s="587"/>
      <c r="L1544" s="50"/>
      <c r="M1544" s="50"/>
      <c r="N1544" s="534"/>
      <c r="O1544" s="507"/>
    </row>
    <row r="1545" spans="1:23" ht="18" customHeight="1" x14ac:dyDescent="0.3">
      <c r="A1545" s="519">
        <v>1</v>
      </c>
      <c r="B1545" s="98" t="s">
        <v>2790</v>
      </c>
      <c r="C1545" s="72">
        <v>11</v>
      </c>
      <c r="D1545" s="945"/>
      <c r="E1545" s="1145" t="s">
        <v>2791</v>
      </c>
      <c r="F1545" s="3">
        <v>1</v>
      </c>
      <c r="G1545" s="2220">
        <v>0</v>
      </c>
      <c r="H1545" s="2220">
        <v>0</v>
      </c>
      <c r="I1545" s="19">
        <f>H1545-G1545</f>
        <v>0</v>
      </c>
      <c r="J1545" s="507">
        <v>60</v>
      </c>
      <c r="K1545" s="581"/>
      <c r="L1545" s="21">
        <f t="shared" ref="L1545:L1559" si="239">J1545*I1545*F1545</f>
        <v>0</v>
      </c>
      <c r="M1545" s="21">
        <f>L1545*$K$1560/$L$1560</f>
        <v>0</v>
      </c>
      <c r="N1545" s="71"/>
      <c r="O1545" s="14"/>
      <c r="R1545" s="18" t="str">
        <f t="shared" ref="R1545:R1559" si="240">B1545</f>
        <v>11 kV Feeder-1</v>
      </c>
      <c r="S1545" s="2672">
        <f t="shared" ref="S1545:S1559" si="241">M1545</f>
        <v>0</v>
      </c>
      <c r="T1545" s="2672">
        <v>0</v>
      </c>
      <c r="U1545" s="33">
        <f t="shared" ref="U1545:U1559" si="242">S1545-T1545</f>
        <v>0</v>
      </c>
      <c r="V1545" s="1104" t="e">
        <f t="shared" ref="V1545:V1559" si="243">U1545/T1545*100</f>
        <v>#DIV/0!</v>
      </c>
      <c r="W1545" s="33" t="e">
        <f t="shared" ref="W1545:W1559" si="244">IF(V1545&gt;40,"FAULT",IF(V1545&lt;-40,"CHECK","OK"))</f>
        <v>#DIV/0!</v>
      </c>
    </row>
    <row r="1546" spans="1:23" ht="18" customHeight="1" x14ac:dyDescent="0.3">
      <c r="A1546" s="519">
        <v>2</v>
      </c>
      <c r="B1546" s="98" t="s">
        <v>2792</v>
      </c>
      <c r="C1546" s="72">
        <v>11</v>
      </c>
      <c r="D1546" s="946"/>
      <c r="E1546" s="1145" t="s">
        <v>2793</v>
      </c>
      <c r="F1546" s="3">
        <v>1</v>
      </c>
      <c r="G1546" s="2220">
        <v>0</v>
      </c>
      <c r="H1546" s="2220">
        <v>0</v>
      </c>
      <c r="I1546" s="19">
        <f t="shared" ref="I1546:I1559" si="245">H1546-G1546</f>
        <v>0</v>
      </c>
      <c r="J1546" s="507">
        <v>60</v>
      </c>
      <c r="K1546" s="581"/>
      <c r="L1546" s="21">
        <f t="shared" si="239"/>
        <v>0</v>
      </c>
      <c r="M1546" s="21">
        <f t="shared" ref="M1546:M1559" si="246">L1546*$K$1560/$L$1560</f>
        <v>0</v>
      </c>
      <c r="N1546" s="71"/>
      <c r="O1546" s="14"/>
      <c r="R1546" s="18" t="str">
        <f t="shared" si="240"/>
        <v>11 kV Feeder-2</v>
      </c>
      <c r="S1546" s="2672">
        <f t="shared" si="241"/>
        <v>0</v>
      </c>
      <c r="T1546" s="2672">
        <v>0</v>
      </c>
      <c r="U1546" s="33">
        <f t="shared" si="242"/>
        <v>0</v>
      </c>
      <c r="V1546" s="1104" t="e">
        <f t="shared" si="243"/>
        <v>#DIV/0!</v>
      </c>
      <c r="W1546" s="33" t="e">
        <f t="shared" si="244"/>
        <v>#DIV/0!</v>
      </c>
    </row>
    <row r="1547" spans="1:23" ht="18" customHeight="1" x14ac:dyDescent="0.3">
      <c r="A1547" s="519">
        <v>3</v>
      </c>
      <c r="B1547" s="98" t="s">
        <v>2794</v>
      </c>
      <c r="C1547" s="72">
        <v>11</v>
      </c>
      <c r="D1547" s="946"/>
      <c r="E1547" s="1145" t="s">
        <v>2795</v>
      </c>
      <c r="F1547" s="3">
        <v>1</v>
      </c>
      <c r="G1547" s="2220">
        <v>223582.9</v>
      </c>
      <c r="H1547" s="2220">
        <v>261150.8</v>
      </c>
      <c r="I1547" s="19">
        <f t="shared" si="245"/>
        <v>37567.899999999994</v>
      </c>
      <c r="J1547" s="507">
        <v>60</v>
      </c>
      <c r="K1547" s="581"/>
      <c r="L1547" s="21">
        <f t="shared" si="239"/>
        <v>2254073.9999999995</v>
      </c>
      <c r="M1547" s="21">
        <f t="shared" si="246"/>
        <v>2258178.5413889727</v>
      </c>
      <c r="N1547" s="1064" t="s">
        <v>87</v>
      </c>
      <c r="O1547" s="14"/>
      <c r="R1547" s="18" t="str">
        <f t="shared" si="240"/>
        <v>11 kV Dholaikal RMU</v>
      </c>
      <c r="S1547" s="2672">
        <f t="shared" si="241"/>
        <v>2258178.5413889727</v>
      </c>
      <c r="T1547" s="2672">
        <v>2013206.2604965395</v>
      </c>
      <c r="U1547" s="33">
        <f t="shared" si="242"/>
        <v>244972.28089243313</v>
      </c>
      <c r="V1547" s="1104">
        <f t="shared" si="243"/>
        <v>12.168265403268361</v>
      </c>
      <c r="W1547" s="33" t="str">
        <f t="shared" si="244"/>
        <v>OK</v>
      </c>
    </row>
    <row r="1548" spans="1:23" ht="18" customHeight="1" x14ac:dyDescent="0.3">
      <c r="A1548" s="519">
        <v>4</v>
      </c>
      <c r="B1548" s="98" t="s">
        <v>2796</v>
      </c>
      <c r="C1548" s="72">
        <v>11</v>
      </c>
      <c r="D1548" s="946"/>
      <c r="E1548" s="1145" t="s">
        <v>2797</v>
      </c>
      <c r="F1548" s="3">
        <v>1</v>
      </c>
      <c r="G1548" s="2220">
        <v>479815.2</v>
      </c>
      <c r="H1548" s="2220">
        <v>491074.8</v>
      </c>
      <c r="I1548" s="19">
        <f t="shared" si="245"/>
        <v>11259.599999999977</v>
      </c>
      <c r="J1548" s="507">
        <v>60</v>
      </c>
      <c r="K1548" s="581"/>
      <c r="L1548" s="21">
        <f t="shared" si="239"/>
        <v>675575.9999999986</v>
      </c>
      <c r="M1548" s="21">
        <f t="shared" si="246"/>
        <v>676806.18572300358</v>
      </c>
      <c r="N1548" s="1064" t="s">
        <v>86</v>
      </c>
      <c r="O1548" s="14"/>
      <c r="R1548" s="18" t="str">
        <f t="shared" si="240"/>
        <v>11 kV Alom Gonj</v>
      </c>
      <c r="S1548" s="2672">
        <f t="shared" si="241"/>
        <v>676806.18572300358</v>
      </c>
      <c r="T1548" s="2672">
        <v>596654.23008494219</v>
      </c>
      <c r="U1548" s="33">
        <f t="shared" si="242"/>
        <v>80151.955638061394</v>
      </c>
      <c r="V1548" s="1104">
        <f t="shared" si="243"/>
        <v>13.433568656112707</v>
      </c>
      <c r="W1548" s="33" t="str">
        <f t="shared" si="244"/>
        <v>OK</v>
      </c>
    </row>
    <row r="1549" spans="1:23" ht="18" customHeight="1" x14ac:dyDescent="0.3">
      <c r="A1549" s="519">
        <v>5</v>
      </c>
      <c r="B1549" s="98" t="s">
        <v>2798</v>
      </c>
      <c r="C1549" s="72">
        <v>11</v>
      </c>
      <c r="D1549" s="946"/>
      <c r="E1549" s="1145" t="s">
        <v>2799</v>
      </c>
      <c r="F1549" s="3">
        <v>1</v>
      </c>
      <c r="G1549" s="2220">
        <v>536337.9</v>
      </c>
      <c r="H1549" s="2220">
        <v>567540.5</v>
      </c>
      <c r="I1549" s="19">
        <f t="shared" si="245"/>
        <v>31202.599999999977</v>
      </c>
      <c r="J1549" s="507">
        <v>60</v>
      </c>
      <c r="K1549" s="581"/>
      <c r="L1549" s="21">
        <f t="shared" si="239"/>
        <v>1872155.9999999986</v>
      </c>
      <c r="M1549" s="21">
        <f t="shared" si="246"/>
        <v>1875565.090291007</v>
      </c>
      <c r="N1549" s="71" t="s">
        <v>86</v>
      </c>
      <c r="O1549" s="14"/>
      <c r="R1549" s="18" t="str">
        <f t="shared" si="240"/>
        <v>11 kV Dhalka Nagar Feeder (F-5)</v>
      </c>
      <c r="S1549" s="2672">
        <f t="shared" si="241"/>
        <v>1875565.090291007</v>
      </c>
      <c r="T1549" s="2672">
        <v>1850628.018119198</v>
      </c>
      <c r="U1549" s="33">
        <f t="shared" si="242"/>
        <v>24937.072171808919</v>
      </c>
      <c r="V1549" s="1104">
        <f t="shared" si="243"/>
        <v>1.3474924148804677</v>
      </c>
      <c r="W1549" s="33" t="str">
        <f t="shared" si="244"/>
        <v>OK</v>
      </c>
    </row>
    <row r="1550" spans="1:23" ht="18" customHeight="1" x14ac:dyDescent="0.3">
      <c r="A1550" s="519">
        <v>6</v>
      </c>
      <c r="B1550" s="98" t="s">
        <v>2800</v>
      </c>
      <c r="C1550" s="72">
        <v>11</v>
      </c>
      <c r="D1550" s="946"/>
      <c r="E1550" s="1145" t="s">
        <v>2801</v>
      </c>
      <c r="F1550" s="3">
        <v>1</v>
      </c>
      <c r="G1550" s="2220">
        <v>3589.15</v>
      </c>
      <c r="H1550" s="2220">
        <v>3623.21</v>
      </c>
      <c r="I1550" s="19">
        <f t="shared" si="245"/>
        <v>34.059999999999945</v>
      </c>
      <c r="J1550" s="507">
        <v>60000</v>
      </c>
      <c r="K1550" s="581"/>
      <c r="L1550" s="21">
        <f t="shared" si="239"/>
        <v>2043599.9999999967</v>
      </c>
      <c r="M1550" s="21">
        <f t="shared" si="246"/>
        <v>2047321.2801276702</v>
      </c>
      <c r="N1550" s="71" t="s">
        <v>87</v>
      </c>
      <c r="O1550" s="14"/>
      <c r="R1550" s="18" t="str">
        <f t="shared" si="240"/>
        <v>11 kV Farashgonj Feeder (F-6)</v>
      </c>
      <c r="S1550" s="2672">
        <f t="shared" si="241"/>
        <v>2047321.2801276702</v>
      </c>
      <c r="T1550" s="2672">
        <v>1803939.5948908466</v>
      </c>
      <c r="U1550" s="33">
        <f t="shared" si="242"/>
        <v>243381.68523682351</v>
      </c>
      <c r="V1550" s="1104">
        <f t="shared" si="243"/>
        <v>13.491675992152615</v>
      </c>
      <c r="W1550" s="33" t="str">
        <f t="shared" si="244"/>
        <v>OK</v>
      </c>
    </row>
    <row r="1551" spans="1:23" ht="18" customHeight="1" x14ac:dyDescent="0.3">
      <c r="A1551" s="519">
        <v>7</v>
      </c>
      <c r="B1551" s="2725" t="s">
        <v>2802</v>
      </c>
      <c r="C1551" s="72">
        <v>11</v>
      </c>
      <c r="D1551" s="946"/>
      <c r="E1551" s="1145" t="s">
        <v>2803</v>
      </c>
      <c r="F1551" s="3">
        <v>1</v>
      </c>
      <c r="G1551" s="2221">
        <v>2380.4180000000001</v>
      </c>
      <c r="H1551" s="2221">
        <v>2414.1799999999998</v>
      </c>
      <c r="I1551" s="19">
        <f t="shared" si="245"/>
        <v>33.761999999999716</v>
      </c>
      <c r="J1551" s="507">
        <v>60000</v>
      </c>
      <c r="K1551" s="2161" t="s">
        <v>292</v>
      </c>
      <c r="L1551" s="21">
        <f>1.73*10.5*O1551*0.9*24*31</f>
        <v>1642043.34</v>
      </c>
      <c r="M1551" s="21">
        <f t="shared" si="246"/>
        <v>1645033.4081395187</v>
      </c>
      <c r="N1551" s="1064" t="s">
        <v>95</v>
      </c>
      <c r="O1551" s="2082">
        <v>135</v>
      </c>
      <c r="R1551" s="18" t="str">
        <f t="shared" si="240"/>
        <v>11 kV Doyaganj</v>
      </c>
      <c r="S1551" s="2672">
        <f t="shared" si="241"/>
        <v>1645033.4081395187</v>
      </c>
      <c r="T1551" s="2672">
        <v>1687142.9696452185</v>
      </c>
      <c r="U1551" s="33">
        <f t="shared" si="242"/>
        <v>-42109.561505699763</v>
      </c>
      <c r="V1551" s="1104">
        <f t="shared" si="243"/>
        <v>-2.495909490975432</v>
      </c>
      <c r="W1551" s="33" t="str">
        <f>IF(V1551&gt;40,"FAULT",IF(V1551&lt;-40,"CHECK","OK"))</f>
        <v>OK</v>
      </c>
    </row>
    <row r="1552" spans="1:23" ht="18" customHeight="1" x14ac:dyDescent="0.3">
      <c r="A1552" s="519">
        <v>10</v>
      </c>
      <c r="B1552" s="98" t="s">
        <v>2804</v>
      </c>
      <c r="C1552" s="72">
        <v>11</v>
      </c>
      <c r="D1552" s="946"/>
      <c r="E1552" s="1145" t="s">
        <v>2805</v>
      </c>
      <c r="F1552" s="3">
        <v>1</v>
      </c>
      <c r="G1552" s="2220">
        <v>772.95</v>
      </c>
      <c r="H1552" s="2220">
        <v>796.44</v>
      </c>
      <c r="I1552" s="19">
        <f t="shared" si="245"/>
        <v>23.490000000000009</v>
      </c>
      <c r="J1552" s="507">
        <v>60000</v>
      </c>
      <c r="K1552" s="581"/>
      <c r="L1552" s="21">
        <f t="shared" si="239"/>
        <v>1409400.0000000005</v>
      </c>
      <c r="M1552" s="21">
        <f t="shared" si="246"/>
        <v>1411966.437762744</v>
      </c>
      <c r="N1552" s="71" t="s">
        <v>86</v>
      </c>
      <c r="O1552" s="1972"/>
      <c r="Q1552" s="2172"/>
      <c r="R1552" s="18" t="str">
        <f t="shared" si="240"/>
        <v xml:space="preserve">11 kV Faridabad </v>
      </c>
      <c r="S1552" s="2672">
        <f t="shared" si="241"/>
        <v>1411966.437762744</v>
      </c>
      <c r="T1552" s="2672">
        <v>1296128.1807794792</v>
      </c>
      <c r="U1552" s="33">
        <f t="shared" si="242"/>
        <v>115838.25698326482</v>
      </c>
      <c r="V1552" s="1104">
        <f t="shared" si="243"/>
        <v>8.9372531745741988</v>
      </c>
      <c r="W1552" s="33" t="str">
        <f t="shared" si="244"/>
        <v>OK</v>
      </c>
    </row>
    <row r="1553" spans="1:23" ht="18" customHeight="1" x14ac:dyDescent="0.3">
      <c r="A1553" s="519">
        <v>11</v>
      </c>
      <c r="B1553" s="98" t="s">
        <v>2806</v>
      </c>
      <c r="C1553" s="72">
        <v>11</v>
      </c>
      <c r="D1553" s="946"/>
      <c r="E1553" s="1145" t="s">
        <v>2807</v>
      </c>
      <c r="F1553" s="3">
        <v>1</v>
      </c>
      <c r="G1553" s="2220">
        <v>372411.9</v>
      </c>
      <c r="H1553" s="2220">
        <v>407296.5</v>
      </c>
      <c r="I1553" s="19">
        <f t="shared" si="245"/>
        <v>34884.599999999977</v>
      </c>
      <c r="J1553" s="507">
        <v>60</v>
      </c>
      <c r="K1553" s="581"/>
      <c r="L1553" s="21">
        <f t="shared" si="239"/>
        <v>2093075.9999999986</v>
      </c>
      <c r="M1553" s="21">
        <f t="shared" si="246"/>
        <v>2096887.3731280616</v>
      </c>
      <c r="N1553" s="71" t="s">
        <v>86</v>
      </c>
      <c r="O1553" s="14"/>
      <c r="R1553" s="18" t="str">
        <f t="shared" si="240"/>
        <v>11 kV Gandaria</v>
      </c>
      <c r="S1553" s="2672">
        <f t="shared" si="241"/>
        <v>2096887.3731280616</v>
      </c>
      <c r="T1553" s="2672">
        <v>2186472.7240661322</v>
      </c>
      <c r="U1553" s="33">
        <f t="shared" si="242"/>
        <v>-89585.350938070565</v>
      </c>
      <c r="V1553" s="1104">
        <f t="shared" si="243"/>
        <v>-4.0972544478611557</v>
      </c>
      <c r="W1553" s="33" t="str">
        <f t="shared" si="244"/>
        <v>OK</v>
      </c>
    </row>
    <row r="1554" spans="1:23" ht="18" customHeight="1" x14ac:dyDescent="0.3">
      <c r="A1554" s="519">
        <v>12</v>
      </c>
      <c r="B1554" s="98" t="s">
        <v>2808</v>
      </c>
      <c r="C1554" s="72">
        <v>11</v>
      </c>
      <c r="D1554" s="946"/>
      <c r="E1554" s="1145" t="s">
        <v>2809</v>
      </c>
      <c r="F1554" s="3">
        <v>1</v>
      </c>
      <c r="G1554" s="2220">
        <v>973.45</v>
      </c>
      <c r="H1554" s="2220">
        <v>998.43</v>
      </c>
      <c r="I1554" s="19">
        <f t="shared" si="245"/>
        <v>24.979999999999905</v>
      </c>
      <c r="J1554" s="507">
        <v>60000</v>
      </c>
      <c r="K1554" s="581"/>
      <c r="L1554" s="21">
        <f t="shared" si="239"/>
        <v>1498799.9999999942</v>
      </c>
      <c r="M1554" s="21">
        <f t="shared" si="246"/>
        <v>1501529.2301112472</v>
      </c>
      <c r="N1554" s="71" t="s">
        <v>87</v>
      </c>
      <c r="O1554" s="1972"/>
      <c r="R1554" s="18" t="str">
        <f t="shared" si="240"/>
        <v>11 kV Walter Road</v>
      </c>
      <c r="S1554" s="2672">
        <f t="shared" si="241"/>
        <v>1501529.2301112472</v>
      </c>
      <c r="T1554" s="2672">
        <v>1391040.5522264799</v>
      </c>
      <c r="U1554" s="33">
        <f t="shared" si="242"/>
        <v>110488.6778847673</v>
      </c>
      <c r="V1554" s="1104">
        <f t="shared" si="243"/>
        <v>7.942879717483482</v>
      </c>
      <c r="W1554" s="33" t="str">
        <f t="shared" si="244"/>
        <v>OK</v>
      </c>
    </row>
    <row r="1555" spans="1:23" ht="18" customHeight="1" x14ac:dyDescent="0.3">
      <c r="A1555" s="519">
        <v>13</v>
      </c>
      <c r="B1555" s="98" t="s">
        <v>2810</v>
      </c>
      <c r="C1555" s="72">
        <v>11</v>
      </c>
      <c r="D1555" s="946"/>
      <c r="E1555" s="1145" t="s">
        <v>2811</v>
      </c>
      <c r="F1555" s="3">
        <v>1</v>
      </c>
      <c r="G1555" s="2220">
        <v>3890.75</v>
      </c>
      <c r="H1555" s="2220">
        <v>3930.95</v>
      </c>
      <c r="I1555" s="19">
        <f t="shared" si="245"/>
        <v>40.199999999999818</v>
      </c>
      <c r="J1555" s="507">
        <v>60000</v>
      </c>
      <c r="K1555" s="581"/>
      <c r="L1555" s="21">
        <f t="shared" si="239"/>
        <v>2411999.9999999893</v>
      </c>
      <c r="M1555" s="21">
        <f t="shared" si="246"/>
        <v>2416392.1157114534</v>
      </c>
      <c r="N1555" s="71" t="s">
        <v>95</v>
      </c>
      <c r="O1555" s="14"/>
      <c r="R1555" s="18" t="str">
        <f t="shared" si="240"/>
        <v>11 kV Murgitola Feeder (F-11)</v>
      </c>
      <c r="S1555" s="2672">
        <f t="shared" si="241"/>
        <v>2416392.1157114534</v>
      </c>
      <c r="T1555" s="2672">
        <v>2307519.2472179425</v>
      </c>
      <c r="U1555" s="33">
        <f t="shared" si="242"/>
        <v>108872.86849351088</v>
      </c>
      <c r="V1555" s="1104">
        <f t="shared" si="243"/>
        <v>4.7181781311151925</v>
      </c>
      <c r="W1555" s="33" t="str">
        <f t="shared" si="244"/>
        <v>OK</v>
      </c>
    </row>
    <row r="1556" spans="1:23" ht="18" customHeight="1" x14ac:dyDescent="0.3">
      <c r="A1556" s="519">
        <v>14</v>
      </c>
      <c r="B1556" s="98" t="s">
        <v>2812</v>
      </c>
      <c r="C1556" s="72">
        <v>11</v>
      </c>
      <c r="D1556" s="946"/>
      <c r="E1556" s="1145" t="s">
        <v>2813</v>
      </c>
      <c r="F1556" s="3">
        <v>1</v>
      </c>
      <c r="G1556" s="2220">
        <v>0</v>
      </c>
      <c r="H1556" s="2220">
        <v>0</v>
      </c>
      <c r="I1556" s="19">
        <f t="shared" si="245"/>
        <v>0</v>
      </c>
      <c r="J1556" s="507">
        <v>60</v>
      </c>
      <c r="K1556" s="581"/>
      <c r="L1556" s="21">
        <f t="shared" si="239"/>
        <v>0</v>
      </c>
      <c r="M1556" s="21">
        <f t="shared" si="246"/>
        <v>0</v>
      </c>
      <c r="N1556" s="71"/>
      <c r="O1556" s="1870"/>
      <c r="R1556" s="18" t="str">
        <f t="shared" si="240"/>
        <v xml:space="preserve">11 kV Feeder-12 </v>
      </c>
      <c r="S1556" s="2672">
        <f t="shared" si="241"/>
        <v>0</v>
      </c>
      <c r="T1556" s="2672">
        <v>0</v>
      </c>
      <c r="U1556" s="33">
        <f t="shared" si="242"/>
        <v>0</v>
      </c>
      <c r="V1556" s="1104" t="e">
        <f t="shared" si="243"/>
        <v>#DIV/0!</v>
      </c>
      <c r="W1556" s="33" t="e">
        <f t="shared" si="244"/>
        <v>#DIV/0!</v>
      </c>
    </row>
    <row r="1557" spans="1:23" ht="18" customHeight="1" x14ac:dyDescent="0.3">
      <c r="A1557" s="519">
        <v>15</v>
      </c>
      <c r="B1557" s="98" t="s">
        <v>2814</v>
      </c>
      <c r="C1557" s="72">
        <v>11</v>
      </c>
      <c r="D1557" s="946"/>
      <c r="E1557" s="1145" t="s">
        <v>2815</v>
      </c>
      <c r="F1557" s="3">
        <v>1</v>
      </c>
      <c r="G1557" s="2220">
        <v>667472.19999999995</v>
      </c>
      <c r="H1557" s="2220">
        <v>696216.8</v>
      </c>
      <c r="I1557" s="19">
        <f t="shared" si="245"/>
        <v>28744.600000000093</v>
      </c>
      <c r="J1557" s="507">
        <v>60</v>
      </c>
      <c r="K1557" s="581"/>
      <c r="L1557" s="21">
        <f t="shared" si="239"/>
        <v>1724676.0000000056</v>
      </c>
      <c r="M1557" s="21">
        <f t="shared" si="246"/>
        <v>1727816.537544278</v>
      </c>
      <c r="N1557" s="71" t="s">
        <v>95</v>
      </c>
      <c r="O1557" s="14"/>
      <c r="R1557" s="18" t="str">
        <f t="shared" si="240"/>
        <v>11 kV Begumgonj Feeder (F-13)</v>
      </c>
      <c r="S1557" s="2672">
        <f t="shared" si="241"/>
        <v>1727816.537544278</v>
      </c>
      <c r="T1557" s="2672">
        <v>1778252.8008603698</v>
      </c>
      <c r="U1557" s="33">
        <f t="shared" si="242"/>
        <v>-50436.263316091849</v>
      </c>
      <c r="V1557" s="1104">
        <f t="shared" si="243"/>
        <v>-2.836281955618984</v>
      </c>
      <c r="W1557" s="33" t="str">
        <f t="shared" si="244"/>
        <v>OK</v>
      </c>
    </row>
    <row r="1558" spans="1:23" ht="18" customHeight="1" x14ac:dyDescent="0.3">
      <c r="A1558" s="519">
        <v>16</v>
      </c>
      <c r="B1558" s="98" t="s">
        <v>2816</v>
      </c>
      <c r="C1558" s="72">
        <v>11</v>
      </c>
      <c r="D1558" s="946"/>
      <c r="E1558" s="1145" t="s">
        <v>2817</v>
      </c>
      <c r="F1558" s="3">
        <v>1</v>
      </c>
      <c r="G1558" s="2220">
        <v>166011.29999999999</v>
      </c>
      <c r="H1558" s="2220">
        <v>182818.7</v>
      </c>
      <c r="I1558" s="19">
        <f t="shared" si="245"/>
        <v>16807.400000000023</v>
      </c>
      <c r="J1558" s="507">
        <v>60</v>
      </c>
      <c r="K1558" s="581"/>
      <c r="L1558" s="21">
        <f t="shared" si="239"/>
        <v>1008444.0000000014</v>
      </c>
      <c r="M1558" s="21">
        <f t="shared" si="246"/>
        <v>1010280.3195425103</v>
      </c>
      <c r="N1558" s="71" t="s">
        <v>86</v>
      </c>
      <c r="O1558" s="14"/>
      <c r="R1558" s="18" t="str">
        <f t="shared" si="240"/>
        <v>11 kV Lohar Pool Feeder (F-14)</v>
      </c>
      <c r="S1558" s="2672">
        <f t="shared" si="241"/>
        <v>1010280.3195425103</v>
      </c>
      <c r="T1558" s="2672">
        <v>1031522.1617835911</v>
      </c>
      <c r="U1558" s="33">
        <f t="shared" si="242"/>
        <v>-21241.842241080827</v>
      </c>
      <c r="V1558" s="1104">
        <f t="shared" si="243"/>
        <v>-2.0592715336674727</v>
      </c>
      <c r="W1558" s="33" t="str">
        <f t="shared" si="244"/>
        <v>OK</v>
      </c>
    </row>
    <row r="1559" spans="1:23" ht="18" customHeight="1" x14ac:dyDescent="0.3">
      <c r="A1559" s="519">
        <v>18</v>
      </c>
      <c r="B1559" s="98" t="s">
        <v>2680</v>
      </c>
      <c r="C1559" s="72">
        <v>0.41499999999999998</v>
      </c>
      <c r="D1559" s="947"/>
      <c r="E1559" s="1145" t="s">
        <v>2818</v>
      </c>
      <c r="F1559" s="3">
        <v>1</v>
      </c>
      <c r="G1559" s="2220">
        <v>279327</v>
      </c>
      <c r="H1559" s="2220">
        <v>279327</v>
      </c>
      <c r="I1559" s="19">
        <f t="shared" si="245"/>
        <v>0</v>
      </c>
      <c r="J1559" s="507">
        <v>1</v>
      </c>
      <c r="K1559" s="581"/>
      <c r="L1559" s="21">
        <f t="shared" si="239"/>
        <v>0</v>
      </c>
      <c r="M1559" s="21">
        <f t="shared" si="246"/>
        <v>0</v>
      </c>
      <c r="N1559" s="71" t="s">
        <v>86</v>
      </c>
      <c r="O1559" s="14"/>
      <c r="R1559" s="18" t="str">
        <f t="shared" si="240"/>
        <v>11/0.415  kV, 200 kVA AT-1+2</v>
      </c>
      <c r="S1559" s="2672">
        <f t="shared" si="241"/>
        <v>0</v>
      </c>
      <c r="T1559" s="2672">
        <v>1665.5005308057164</v>
      </c>
      <c r="U1559" s="33">
        <f t="shared" si="242"/>
        <v>-1665.5005308057164</v>
      </c>
      <c r="V1559" s="1104">
        <f t="shared" si="243"/>
        <v>-100</v>
      </c>
      <c r="W1559" s="33" t="str">
        <f t="shared" si="244"/>
        <v>CHECK</v>
      </c>
    </row>
    <row r="1560" spans="1:23" ht="27.6" x14ac:dyDescent="0.3">
      <c r="A1560" s="524"/>
      <c r="B1560" s="94"/>
      <c r="C1560" s="88"/>
      <c r="D1560" s="88"/>
      <c r="E1560" s="949"/>
      <c r="F1560" s="659"/>
      <c r="G1560" s="37"/>
      <c r="H1560" s="37"/>
      <c r="I1560" s="37"/>
      <c r="J1560" s="52" t="s">
        <v>38</v>
      </c>
      <c r="K1560" s="541">
        <f>M1543</f>
        <v>18667776.519470464</v>
      </c>
      <c r="L1560" s="541">
        <f>SUM(L1545:L1559)</f>
        <v>18633845.339999981</v>
      </c>
      <c r="M1560" s="42">
        <f>SUM(M1545:M1559)</f>
        <v>18667776.519470464</v>
      </c>
      <c r="N1560" s="82">
        <f>(M1560-L1560)/L1560*100</f>
        <v>0.1820943495631871</v>
      </c>
      <c r="O1560" s="28"/>
    </row>
    <row r="1562" spans="1:23" ht="15.6" x14ac:dyDescent="0.3">
      <c r="A1562" s="511"/>
      <c r="B1562" s="523"/>
      <c r="C1562" s="520"/>
      <c r="D1562" s="596"/>
      <c r="F1562" s="3107" t="s">
        <v>815</v>
      </c>
      <c r="G1562" s="3108"/>
      <c r="H1562" s="3109"/>
      <c r="I1562" s="555" t="s">
        <v>14</v>
      </c>
      <c r="J1562" s="511"/>
      <c r="L1562" s="511"/>
      <c r="M1562" s="511"/>
      <c r="N1562" s="520"/>
      <c r="O1562" s="1815"/>
    </row>
    <row r="1563" spans="1:23" ht="15.6" x14ac:dyDescent="0.3">
      <c r="A1563" s="511"/>
      <c r="B1563" s="523"/>
      <c r="C1563" s="520"/>
      <c r="D1563" s="596"/>
      <c r="F1563" s="77" t="s">
        <v>95</v>
      </c>
      <c r="G1563" s="3298" t="s">
        <v>4068</v>
      </c>
      <c r="H1563" s="3298"/>
      <c r="I1563" s="1643">
        <f>SUM(M1551,M1555,M1557)</f>
        <v>5789242.0613952503</v>
      </c>
      <c r="J1563" s="511"/>
      <c r="L1563" s="511"/>
      <c r="M1563" s="511"/>
      <c r="N1563" s="520"/>
      <c r="O1563" s="511"/>
    </row>
    <row r="1564" spans="1:23" ht="15.6" x14ac:dyDescent="0.3">
      <c r="A1564" s="511"/>
      <c r="B1564" s="523"/>
      <c r="C1564" s="520"/>
      <c r="D1564" s="596"/>
      <c r="F1564" s="77" t="s">
        <v>87</v>
      </c>
      <c r="G1564" s="3298" t="s">
        <v>4068</v>
      </c>
      <c r="H1564" s="3298"/>
      <c r="I1564" s="1643">
        <f>SUM(M1547,M1550,M1554)</f>
        <v>5807029.0516278893</v>
      </c>
      <c r="J1564" s="511"/>
      <c r="L1564" s="1006"/>
      <c r="M1564" s="511"/>
      <c r="N1564" s="520"/>
      <c r="O1564" s="511" t="s">
        <v>222</v>
      </c>
      <c r="S1564" s="2671"/>
      <c r="T1564" s="2671"/>
    </row>
    <row r="1565" spans="1:23" ht="15.6" x14ac:dyDescent="0.3">
      <c r="A1565" s="511"/>
      <c r="B1565" s="523"/>
      <c r="C1565" s="520"/>
      <c r="D1565" s="596"/>
      <c r="F1565" s="77" t="s">
        <v>86</v>
      </c>
      <c r="G1565" s="3298" t="s">
        <v>4068</v>
      </c>
      <c r="H1565" s="3298"/>
      <c r="I1565" s="1643">
        <f>SUM(M1548,M1549,M1552,M1553,M1558:M1559)</f>
        <v>7071505.4064473268</v>
      </c>
      <c r="J1565" s="511"/>
      <c r="L1565" s="511"/>
      <c r="M1565" s="511"/>
      <c r="N1565" s="520"/>
      <c r="O1565" s="511"/>
    </row>
    <row r="1566" spans="1:23" ht="15.6" x14ac:dyDescent="0.3">
      <c r="A1566" s="511"/>
      <c r="B1566" s="523"/>
      <c r="C1566" s="520"/>
      <c r="D1566" s="596"/>
      <c r="E1566" s="1727"/>
      <c r="F1566" s="77"/>
      <c r="G1566" s="3298"/>
      <c r="H1566" s="3298"/>
      <c r="I1566" s="530"/>
      <c r="J1566" s="511"/>
      <c r="L1566" s="511"/>
      <c r="M1566" s="511"/>
      <c r="N1566" s="520"/>
      <c r="O1566" s="511"/>
    </row>
    <row r="1567" spans="1:23" ht="15.6" x14ac:dyDescent="0.3">
      <c r="E1567" s="1727"/>
      <c r="F1567" s="2728"/>
      <c r="G1567" s="3298"/>
      <c r="H1567" s="3298"/>
      <c r="I1567" s="530"/>
      <c r="J1567" s="511"/>
      <c r="S1567" s="2673"/>
      <c r="T1567" s="2673"/>
    </row>
    <row r="1568" spans="1:23" ht="15.6" x14ac:dyDescent="0.3">
      <c r="F1568" s="2728"/>
      <c r="G1568" s="3298"/>
      <c r="H1568" s="3298"/>
      <c r="I1568" s="530"/>
      <c r="J1568" s="511"/>
    </row>
    <row r="1569" spans="6:10" ht="15.6" x14ac:dyDescent="0.3">
      <c r="F1569" s="3175" t="s">
        <v>199</v>
      </c>
      <c r="G1569" s="3176"/>
      <c r="H1569" s="3177"/>
      <c r="I1569" s="540">
        <f>SUM(I1563:I1568)</f>
        <v>18667776.519470468</v>
      </c>
      <c r="J1569" s="42">
        <f>I1569-M1560</f>
        <v>0</v>
      </c>
    </row>
    <row r="1570" spans="6:10" x14ac:dyDescent="0.3">
      <c r="F1570" s="528"/>
      <c r="G1570" s="2214"/>
      <c r="H1570" s="2214"/>
      <c r="I1570" s="511"/>
      <c r="J1570" s="511"/>
    </row>
    <row r="1591" spans="19:20" x14ac:dyDescent="0.3">
      <c r="S1591" s="2674"/>
      <c r="T1591" s="2674"/>
    </row>
    <row r="1592" spans="19:20" x14ac:dyDescent="0.3">
      <c r="S1592" s="2674"/>
      <c r="T1592" s="2674"/>
    </row>
    <row r="1593" spans="19:20" x14ac:dyDescent="0.3">
      <c r="S1593" s="2674"/>
      <c r="T1593" s="2674"/>
    </row>
    <row r="1594" spans="19:20" x14ac:dyDescent="0.3">
      <c r="S1594" s="2674"/>
      <c r="T1594" s="2674"/>
    </row>
    <row r="1595" spans="19:20" x14ac:dyDescent="0.3">
      <c r="S1595" s="2674"/>
      <c r="T1595" s="2674"/>
    </row>
    <row r="1596" spans="19:20" x14ac:dyDescent="0.3">
      <c r="S1596" s="2674"/>
      <c r="T1596" s="2674"/>
    </row>
    <row r="1597" spans="19:20" x14ac:dyDescent="0.3">
      <c r="S1597" s="2674"/>
      <c r="T1597" s="2674"/>
    </row>
    <row r="1598" spans="19:20" x14ac:dyDescent="0.3">
      <c r="S1598" s="2674"/>
      <c r="T1598" s="2674"/>
    </row>
    <row r="1599" spans="19:20" x14ac:dyDescent="0.3">
      <c r="S1599" s="2674"/>
      <c r="T1599" s="2674"/>
    </row>
    <row r="1603" spans="19:20" x14ac:dyDescent="0.3">
      <c r="S1603" s="2671"/>
      <c r="T1603" s="2671"/>
    </row>
    <row r="1606" spans="19:20" x14ac:dyDescent="0.3">
      <c r="S1606" s="2673"/>
      <c r="T1606" s="2673"/>
    </row>
    <row r="1641" spans="19:20" x14ac:dyDescent="0.3">
      <c r="S1641" s="2671"/>
      <c r="T1641" s="2671"/>
    </row>
    <row r="1644" spans="19:20" x14ac:dyDescent="0.3">
      <c r="S1644" s="2673"/>
      <c r="T1644" s="2673"/>
    </row>
    <row r="1688" spans="19:20" x14ac:dyDescent="0.3">
      <c r="S1688" s="2671"/>
      <c r="T1688" s="2671"/>
    </row>
    <row r="1691" spans="19:20" x14ac:dyDescent="0.3">
      <c r="S1691" s="2673"/>
      <c r="T1691" s="2673"/>
    </row>
    <row r="1724" spans="19:20" x14ac:dyDescent="0.3">
      <c r="S1724" s="2671"/>
      <c r="T1724" s="2671"/>
    </row>
    <row r="1727" spans="19:20" x14ac:dyDescent="0.3">
      <c r="S1727" s="2673"/>
      <c r="T1727" s="2673"/>
    </row>
    <row r="1763" spans="19:20" x14ac:dyDescent="0.3">
      <c r="S1763" s="2671"/>
      <c r="T1763" s="2671"/>
    </row>
    <row r="1766" spans="19:20" x14ac:dyDescent="0.3">
      <c r="S1766" s="2673"/>
      <c r="T1766" s="2673"/>
    </row>
    <row r="1798" spans="19:20" x14ac:dyDescent="0.3">
      <c r="S1798" s="2671"/>
      <c r="T1798" s="2671"/>
    </row>
    <row r="1801" spans="19:20" x14ac:dyDescent="0.3">
      <c r="S1801" s="2673"/>
      <c r="T1801" s="2673"/>
    </row>
    <row r="1845" spans="19:20" x14ac:dyDescent="0.3">
      <c r="S1845" s="2671"/>
      <c r="T1845" s="2671"/>
    </row>
    <row r="1848" spans="19:20" x14ac:dyDescent="0.3">
      <c r="S1848" s="2673"/>
      <c r="T1848" s="2673"/>
    </row>
    <row r="1876" spans="19:20" x14ac:dyDescent="0.3">
      <c r="S1876" s="2671"/>
      <c r="T1876" s="2671"/>
    </row>
    <row r="1879" spans="19:20" x14ac:dyDescent="0.3">
      <c r="S1879" s="2673"/>
      <c r="T1879" s="2673"/>
    </row>
    <row r="1923" spans="19:20" x14ac:dyDescent="0.3">
      <c r="S1923" s="2671"/>
      <c r="T1923" s="2671"/>
    </row>
    <row r="1926" spans="19:20" x14ac:dyDescent="0.3">
      <c r="S1926" s="2673"/>
      <c r="T1926" s="2673"/>
    </row>
    <row r="1956" spans="19:20" x14ac:dyDescent="0.3">
      <c r="S1956" s="2671"/>
      <c r="T1956" s="2671"/>
    </row>
    <row r="1959" spans="19:20" x14ac:dyDescent="0.3">
      <c r="S1959" s="2673"/>
      <c r="T1959" s="2673"/>
    </row>
    <row r="2012" spans="19:20" x14ac:dyDescent="0.3">
      <c r="S2012" s="2671"/>
      <c r="T2012" s="2671"/>
    </row>
    <row r="2015" spans="19:20" x14ac:dyDescent="0.3">
      <c r="S2015" s="2673"/>
      <c r="T2015" s="2673"/>
    </row>
    <row r="2040" spans="19:20" x14ac:dyDescent="0.3">
      <c r="S2040" s="2671"/>
      <c r="T2040" s="2671"/>
    </row>
    <row r="2043" spans="19:20" x14ac:dyDescent="0.3">
      <c r="S2043" s="2673"/>
      <c r="T2043" s="2673"/>
    </row>
  </sheetData>
  <mergeCells count="886">
    <mergeCell ref="D635:D636"/>
    <mergeCell ref="I651:J651"/>
    <mergeCell ref="O643:O644"/>
    <mergeCell ref="O645:O646"/>
    <mergeCell ref="O647:O648"/>
    <mergeCell ref="O649:O650"/>
    <mergeCell ref="G699:H699"/>
    <mergeCell ref="A664:N664"/>
    <mergeCell ref="A665:A666"/>
    <mergeCell ref="O665:O666"/>
    <mergeCell ref="G694:H694"/>
    <mergeCell ref="G696:H696"/>
    <mergeCell ref="B665:B666"/>
    <mergeCell ref="C666:D666"/>
    <mergeCell ref="D669:D670"/>
    <mergeCell ref="F693:H693"/>
    <mergeCell ref="O57:O59"/>
    <mergeCell ref="P57:P59"/>
    <mergeCell ref="Q57:Q59"/>
    <mergeCell ref="O61:O63"/>
    <mergeCell ref="P61:P63"/>
    <mergeCell ref="Q61:Q63"/>
    <mergeCell ref="O64:O66"/>
    <mergeCell ref="P64:P66"/>
    <mergeCell ref="Q64:Q66"/>
    <mergeCell ref="Q67:Q68"/>
    <mergeCell ref="Q69:Q70"/>
    <mergeCell ref="O258:O261"/>
    <mergeCell ref="P258:P261"/>
    <mergeCell ref="O247:O248"/>
    <mergeCell ref="O206:O207"/>
    <mergeCell ref="O134:O135"/>
    <mergeCell ref="O164:O165"/>
    <mergeCell ref="Q258:Q261"/>
    <mergeCell ref="G1181:H1181"/>
    <mergeCell ref="E1050:E1051"/>
    <mergeCell ref="G1182:H1182"/>
    <mergeCell ref="O67:O68"/>
    <mergeCell ref="O69:O70"/>
    <mergeCell ref="P67:P68"/>
    <mergeCell ref="P69:P70"/>
    <mergeCell ref="G855:H855"/>
    <mergeCell ref="G698:H698"/>
    <mergeCell ref="F700:H700"/>
    <mergeCell ref="G780:H780"/>
    <mergeCell ref="G779:H779"/>
    <mergeCell ref="G782:H782"/>
    <mergeCell ref="G783:H783"/>
    <mergeCell ref="G784:H784"/>
    <mergeCell ref="F785:H785"/>
    <mergeCell ref="G854:H854"/>
    <mergeCell ref="E1034:E1035"/>
    <mergeCell ref="G695:H695"/>
    <mergeCell ref="F665:F666"/>
    <mergeCell ref="G665:I665"/>
    <mergeCell ref="J665:J666"/>
    <mergeCell ref="K665:L665"/>
    <mergeCell ref="C665:E665"/>
    <mergeCell ref="G1567:H1567"/>
    <mergeCell ref="G1568:H1568"/>
    <mergeCell ref="F1569:H1569"/>
    <mergeCell ref="G1014:H1014"/>
    <mergeCell ref="G1012:H1012"/>
    <mergeCell ref="G1013:H1013"/>
    <mergeCell ref="G1011:H1011"/>
    <mergeCell ref="F1017:H1017"/>
    <mergeCell ref="G1015:H1015"/>
    <mergeCell ref="F1177:H1177"/>
    <mergeCell ref="G1179:H1179"/>
    <mergeCell ref="G1178:H1178"/>
    <mergeCell ref="G1180:H1180"/>
    <mergeCell ref="B1196:M1196"/>
    <mergeCell ref="A1199:N1199"/>
    <mergeCell ref="A1200:A1201"/>
    <mergeCell ref="B1200:B1201"/>
    <mergeCell ref="C1200:E1200"/>
    <mergeCell ref="F1200:F1201"/>
    <mergeCell ref="B1034:B1035"/>
    <mergeCell ref="I1052:J1052"/>
    <mergeCell ref="I1053:J1053"/>
    <mergeCell ref="D1055:D1056"/>
    <mergeCell ref="B1067:C1067"/>
    <mergeCell ref="B621:C621"/>
    <mergeCell ref="K621:L621"/>
    <mergeCell ref="B622:C622"/>
    <mergeCell ref="K622:L622"/>
    <mergeCell ref="B623:C623"/>
    <mergeCell ref="A630:N630"/>
    <mergeCell ref="A631:A632"/>
    <mergeCell ref="B631:B632"/>
    <mergeCell ref="C631:E631"/>
    <mergeCell ref="F631:F632"/>
    <mergeCell ref="G631:I631"/>
    <mergeCell ref="J631:J632"/>
    <mergeCell ref="K631:L631"/>
    <mergeCell ref="C632:D632"/>
    <mergeCell ref="D610:D611"/>
    <mergeCell ref="D614:D615"/>
    <mergeCell ref="B618:C618"/>
    <mergeCell ref="F618:H618"/>
    <mergeCell ref="K618:L618"/>
    <mergeCell ref="B619:C619"/>
    <mergeCell ref="F619:H619"/>
    <mergeCell ref="K619:L619"/>
    <mergeCell ref="B620:C620"/>
    <mergeCell ref="F620:H620"/>
    <mergeCell ref="K620:L620"/>
    <mergeCell ref="D598:D599"/>
    <mergeCell ref="E598:E599"/>
    <mergeCell ref="I600:J600"/>
    <mergeCell ref="D603:D606"/>
    <mergeCell ref="E603:E604"/>
    <mergeCell ref="E605:E606"/>
    <mergeCell ref="I607:J607"/>
    <mergeCell ref="I608:J608"/>
    <mergeCell ref="A594:A595"/>
    <mergeCell ref="B594:B595"/>
    <mergeCell ref="C594:E594"/>
    <mergeCell ref="F594:F595"/>
    <mergeCell ref="G594:I594"/>
    <mergeCell ref="J594:J595"/>
    <mergeCell ref="K594:L594"/>
    <mergeCell ref="O594:O595"/>
    <mergeCell ref="C595:D595"/>
    <mergeCell ref="D549:D550"/>
    <mergeCell ref="F577:H577"/>
    <mergeCell ref="G581:H581"/>
    <mergeCell ref="G578:H578"/>
    <mergeCell ref="G579:H579"/>
    <mergeCell ref="G580:H580"/>
    <mergeCell ref="B590:M590"/>
    <mergeCell ref="A593:N593"/>
    <mergeCell ref="B537:C537"/>
    <mergeCell ref="A544:N544"/>
    <mergeCell ref="A545:A546"/>
    <mergeCell ref="B545:B546"/>
    <mergeCell ref="C545:E545"/>
    <mergeCell ref="F545:F546"/>
    <mergeCell ref="G545:I545"/>
    <mergeCell ref="J545:J546"/>
    <mergeCell ref="K545:L545"/>
    <mergeCell ref="C546:D546"/>
    <mergeCell ref="B534:C534"/>
    <mergeCell ref="F534:H534"/>
    <mergeCell ref="K534:L534"/>
    <mergeCell ref="B535:C535"/>
    <mergeCell ref="K535:L535"/>
    <mergeCell ref="B536:C536"/>
    <mergeCell ref="K536:L536"/>
    <mergeCell ref="C512:D512"/>
    <mergeCell ref="D523:D524"/>
    <mergeCell ref="D528:D529"/>
    <mergeCell ref="B532:C532"/>
    <mergeCell ref="F532:H532"/>
    <mergeCell ref="K532:L532"/>
    <mergeCell ref="B533:C533"/>
    <mergeCell ref="F533:H533"/>
    <mergeCell ref="K533:L533"/>
    <mergeCell ref="D515:D516"/>
    <mergeCell ref="D519:D520"/>
    <mergeCell ref="C464:D464"/>
    <mergeCell ref="F491:H491"/>
    <mergeCell ref="B457:C457"/>
    <mergeCell ref="K457:L457"/>
    <mergeCell ref="B458:C458"/>
    <mergeCell ref="A462:N462"/>
    <mergeCell ref="A463:A464"/>
    <mergeCell ref="B463:B464"/>
    <mergeCell ref="C463:E463"/>
    <mergeCell ref="F463:F464"/>
    <mergeCell ref="G463:I463"/>
    <mergeCell ref="J463:J464"/>
    <mergeCell ref="K463:L463"/>
    <mergeCell ref="B454:C454"/>
    <mergeCell ref="F454:H454"/>
    <mergeCell ref="K454:L454"/>
    <mergeCell ref="B455:C455"/>
    <mergeCell ref="F455:H455"/>
    <mergeCell ref="K455:L455"/>
    <mergeCell ref="B456:C456"/>
    <mergeCell ref="K456:L456"/>
    <mergeCell ref="C432:D432"/>
    <mergeCell ref="D449:D450"/>
    <mergeCell ref="B453:C453"/>
    <mergeCell ref="F453:H453"/>
    <mergeCell ref="K453:L453"/>
    <mergeCell ref="B427:M427"/>
    <mergeCell ref="A430:N430"/>
    <mergeCell ref="A431:A432"/>
    <mergeCell ref="B431:B432"/>
    <mergeCell ref="C431:E431"/>
    <mergeCell ref="F431:F432"/>
    <mergeCell ref="G431:I431"/>
    <mergeCell ref="J431:J432"/>
    <mergeCell ref="K431:L431"/>
    <mergeCell ref="C384:D384"/>
    <mergeCell ref="D387:D388"/>
    <mergeCell ref="F411:H411"/>
    <mergeCell ref="B377:C377"/>
    <mergeCell ref="K377:L377"/>
    <mergeCell ref="B378:C378"/>
    <mergeCell ref="A382:N382"/>
    <mergeCell ref="A383:A384"/>
    <mergeCell ref="B383:B384"/>
    <mergeCell ref="C383:E383"/>
    <mergeCell ref="F383:F384"/>
    <mergeCell ref="G383:I383"/>
    <mergeCell ref="J383:J384"/>
    <mergeCell ref="K383:L383"/>
    <mergeCell ref="B374:C374"/>
    <mergeCell ref="F374:H374"/>
    <mergeCell ref="K374:L374"/>
    <mergeCell ref="B375:C375"/>
    <mergeCell ref="F375:H375"/>
    <mergeCell ref="K375:L375"/>
    <mergeCell ref="B376:C376"/>
    <mergeCell ref="K376:L376"/>
    <mergeCell ref="B373:C373"/>
    <mergeCell ref="F373:H373"/>
    <mergeCell ref="K373:L373"/>
    <mergeCell ref="G322:I322"/>
    <mergeCell ref="H326:I326"/>
    <mergeCell ref="H327:I327"/>
    <mergeCell ref="O343:O344"/>
    <mergeCell ref="C344:D344"/>
    <mergeCell ref="D364:D365"/>
    <mergeCell ref="D369:D370"/>
    <mergeCell ref="B339:M339"/>
    <mergeCell ref="A342:N342"/>
    <mergeCell ref="A343:A344"/>
    <mergeCell ref="B343:B344"/>
    <mergeCell ref="C343:E343"/>
    <mergeCell ref="F343:F344"/>
    <mergeCell ref="G343:I343"/>
    <mergeCell ref="J343:J344"/>
    <mergeCell ref="K343:L343"/>
    <mergeCell ref="A294:N294"/>
    <mergeCell ref="A295:A296"/>
    <mergeCell ref="B295:B296"/>
    <mergeCell ref="C295:E295"/>
    <mergeCell ref="F295:F296"/>
    <mergeCell ref="G295:I295"/>
    <mergeCell ref="J295:J296"/>
    <mergeCell ref="K295:L295"/>
    <mergeCell ref="O295:O296"/>
    <mergeCell ref="C296:D296"/>
    <mergeCell ref="C248:D248"/>
    <mergeCell ref="I281:J281"/>
    <mergeCell ref="B239:C239"/>
    <mergeCell ref="A246:N246"/>
    <mergeCell ref="A247:A248"/>
    <mergeCell ref="B247:B248"/>
    <mergeCell ref="C247:E247"/>
    <mergeCell ref="F247:F248"/>
    <mergeCell ref="G247:I247"/>
    <mergeCell ref="J247:J248"/>
    <mergeCell ref="K247:L247"/>
    <mergeCell ref="F236:H236"/>
    <mergeCell ref="K236:L236"/>
    <mergeCell ref="B237:C237"/>
    <mergeCell ref="K237:L237"/>
    <mergeCell ref="B238:C238"/>
    <mergeCell ref="K238:L238"/>
    <mergeCell ref="C207:D207"/>
    <mergeCell ref="D210:D211"/>
    <mergeCell ref="I212:J212"/>
    <mergeCell ref="E215:E216"/>
    <mergeCell ref="E217:E218"/>
    <mergeCell ref="I219:J219"/>
    <mergeCell ref="B235:C235"/>
    <mergeCell ref="F235:H235"/>
    <mergeCell ref="A6:N6"/>
    <mergeCell ref="A7:A8"/>
    <mergeCell ref="B7:B8"/>
    <mergeCell ref="C7:E7"/>
    <mergeCell ref="F7:F8"/>
    <mergeCell ref="G7:I7"/>
    <mergeCell ref="J7:J8"/>
    <mergeCell ref="K7:L7"/>
    <mergeCell ref="I13:J13"/>
    <mergeCell ref="D16:D19"/>
    <mergeCell ref="E16:E17"/>
    <mergeCell ref="E18:E19"/>
    <mergeCell ref="I20:J20"/>
    <mergeCell ref="I21:J21"/>
    <mergeCell ref="J48:J49"/>
    <mergeCell ref="K48:L48"/>
    <mergeCell ref="I72:J72"/>
    <mergeCell ref="O7:O8"/>
    <mergeCell ref="C8:D8"/>
    <mergeCell ref="D11:D12"/>
    <mergeCell ref="B37:C37"/>
    <mergeCell ref="F37:H37"/>
    <mergeCell ref="K37:L37"/>
    <mergeCell ref="B38:C38"/>
    <mergeCell ref="K38:L38"/>
    <mergeCell ref="B35:C35"/>
    <mergeCell ref="F35:H35"/>
    <mergeCell ref="K35:L35"/>
    <mergeCell ref="B36:C36"/>
    <mergeCell ref="F36:H36"/>
    <mergeCell ref="K36:L36"/>
    <mergeCell ref="O48:O49"/>
    <mergeCell ref="C49:D49"/>
    <mergeCell ref="B39:C39"/>
    <mergeCell ref="K39:L39"/>
    <mergeCell ref="B40:C40"/>
    <mergeCell ref="A47:N47"/>
    <mergeCell ref="A48:A49"/>
    <mergeCell ref="B48:B49"/>
    <mergeCell ref="C48:E48"/>
    <mergeCell ref="F48:F49"/>
    <mergeCell ref="G48:I48"/>
    <mergeCell ref="F74:H74"/>
    <mergeCell ref="G75:H75"/>
    <mergeCell ref="G76:H76"/>
    <mergeCell ref="G77:H77"/>
    <mergeCell ref="G78:H78"/>
    <mergeCell ref="G79:H79"/>
    <mergeCell ref="F80:H80"/>
    <mergeCell ref="O86:O87"/>
    <mergeCell ref="C87:D87"/>
    <mergeCell ref="A85:N85"/>
    <mergeCell ref="A86:A87"/>
    <mergeCell ref="B86:B87"/>
    <mergeCell ref="C86:E86"/>
    <mergeCell ref="F86:F87"/>
    <mergeCell ref="G86:I86"/>
    <mergeCell ref="J86:J87"/>
    <mergeCell ref="K86:L86"/>
    <mergeCell ref="C135:D135"/>
    <mergeCell ref="A133:N133"/>
    <mergeCell ref="A134:A135"/>
    <mergeCell ref="B134:B135"/>
    <mergeCell ref="C134:E134"/>
    <mergeCell ref="F134:F135"/>
    <mergeCell ref="G134:I134"/>
    <mergeCell ref="J134:J135"/>
    <mergeCell ref="K134:L134"/>
    <mergeCell ref="B158:C158"/>
    <mergeCell ref="K158:L158"/>
    <mergeCell ref="B159:C159"/>
    <mergeCell ref="A163:N163"/>
    <mergeCell ref="A164:A165"/>
    <mergeCell ref="B164:B165"/>
    <mergeCell ref="C164:E164"/>
    <mergeCell ref="F164:F165"/>
    <mergeCell ref="G164:I164"/>
    <mergeCell ref="B3:M3"/>
    <mergeCell ref="F190:H190"/>
    <mergeCell ref="J164:J165"/>
    <mergeCell ref="K164:L164"/>
    <mergeCell ref="B156:C156"/>
    <mergeCell ref="F156:H156"/>
    <mergeCell ref="K156:L156"/>
    <mergeCell ref="B157:C157"/>
    <mergeCell ref="K157:L157"/>
    <mergeCell ref="B154:C154"/>
    <mergeCell ref="F154:H154"/>
    <mergeCell ref="K154:L154"/>
    <mergeCell ref="B155:C155"/>
    <mergeCell ref="F155:H155"/>
    <mergeCell ref="K155:L155"/>
    <mergeCell ref="B130:M130"/>
    <mergeCell ref="F114:H114"/>
    <mergeCell ref="G115:H115"/>
    <mergeCell ref="G116:H116"/>
    <mergeCell ref="G117:H117"/>
    <mergeCell ref="G118:H118"/>
    <mergeCell ref="G119:H119"/>
    <mergeCell ref="F120:H120"/>
    <mergeCell ref="C165:D165"/>
    <mergeCell ref="O716:O717"/>
    <mergeCell ref="C717:D717"/>
    <mergeCell ref="D733:D734"/>
    <mergeCell ref="B742:C742"/>
    <mergeCell ref="F742:H742"/>
    <mergeCell ref="K742:L742"/>
    <mergeCell ref="B712:M712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743:C743"/>
    <mergeCell ref="F743:H743"/>
    <mergeCell ref="K743:L743"/>
    <mergeCell ref="B744:C744"/>
    <mergeCell ref="F744:H744"/>
    <mergeCell ref="K744:L744"/>
    <mergeCell ref="B745:C745"/>
    <mergeCell ref="K745:L745"/>
    <mergeCell ref="O752:O753"/>
    <mergeCell ref="C753:D753"/>
    <mergeCell ref="D756:D757"/>
    <mergeCell ref="F778:H778"/>
    <mergeCell ref="B746:C746"/>
    <mergeCell ref="K746:L746"/>
    <mergeCell ref="B747:C747"/>
    <mergeCell ref="A751:N751"/>
    <mergeCell ref="A752:A753"/>
    <mergeCell ref="B752:B753"/>
    <mergeCell ref="C752:E752"/>
    <mergeCell ref="F752:F753"/>
    <mergeCell ref="G752:I752"/>
    <mergeCell ref="J752:J753"/>
    <mergeCell ref="K752:L752"/>
    <mergeCell ref="O800:O801"/>
    <mergeCell ref="C801:D801"/>
    <mergeCell ref="D804:D805"/>
    <mergeCell ref="D812:D813"/>
    <mergeCell ref="B821:C821"/>
    <mergeCell ref="F821:H821"/>
    <mergeCell ref="K821:L821"/>
    <mergeCell ref="B796:M796"/>
    <mergeCell ref="A799:N799"/>
    <mergeCell ref="A800:A801"/>
    <mergeCell ref="B800:B801"/>
    <mergeCell ref="C800:E800"/>
    <mergeCell ref="F800:F801"/>
    <mergeCell ref="G800:I800"/>
    <mergeCell ref="J800:J801"/>
    <mergeCell ref="K800:L800"/>
    <mergeCell ref="B822:C822"/>
    <mergeCell ref="F822:H822"/>
    <mergeCell ref="K822:L822"/>
    <mergeCell ref="B823:C823"/>
    <mergeCell ref="F823:H823"/>
    <mergeCell ref="K823:L823"/>
    <mergeCell ref="B824:C824"/>
    <mergeCell ref="K824:L824"/>
    <mergeCell ref="O831:O832"/>
    <mergeCell ref="C832:D832"/>
    <mergeCell ref="D835:D836"/>
    <mergeCell ref="F853:H853"/>
    <mergeCell ref="B825:C825"/>
    <mergeCell ref="K825:L825"/>
    <mergeCell ref="B826:C826"/>
    <mergeCell ref="A830:N830"/>
    <mergeCell ref="A831:A832"/>
    <mergeCell ref="B831:B832"/>
    <mergeCell ref="C831:E831"/>
    <mergeCell ref="F831:F832"/>
    <mergeCell ref="G831:I831"/>
    <mergeCell ref="J831:J832"/>
    <mergeCell ref="K831:L831"/>
    <mergeCell ref="G856:H856"/>
    <mergeCell ref="O871:O872"/>
    <mergeCell ref="C872:D872"/>
    <mergeCell ref="D875:D876"/>
    <mergeCell ref="E875:E876"/>
    <mergeCell ref="I877:J877"/>
    <mergeCell ref="E880:E881"/>
    <mergeCell ref="E882:E883"/>
    <mergeCell ref="B867:M867"/>
    <mergeCell ref="A870:N870"/>
    <mergeCell ref="A871:A872"/>
    <mergeCell ref="B871:B872"/>
    <mergeCell ref="C871:E871"/>
    <mergeCell ref="F871:F872"/>
    <mergeCell ref="G871:I871"/>
    <mergeCell ref="J871:J872"/>
    <mergeCell ref="K871:L871"/>
    <mergeCell ref="G857:H857"/>
    <mergeCell ref="G858:H858"/>
    <mergeCell ref="F859:H859"/>
    <mergeCell ref="I884:J884"/>
    <mergeCell ref="I885:J885"/>
    <mergeCell ref="D887:D888"/>
    <mergeCell ref="B897:C897"/>
    <mergeCell ref="F897:H897"/>
    <mergeCell ref="K897:L897"/>
    <mergeCell ref="B898:C898"/>
    <mergeCell ref="F898:H898"/>
    <mergeCell ref="K898:L898"/>
    <mergeCell ref="E891:E892"/>
    <mergeCell ref="E893:E894"/>
    <mergeCell ref="B899:C899"/>
    <mergeCell ref="F899:H899"/>
    <mergeCell ref="K899:L899"/>
    <mergeCell ref="B900:C900"/>
    <mergeCell ref="K900:L900"/>
    <mergeCell ref="B901:C901"/>
    <mergeCell ref="K901:L901"/>
    <mergeCell ref="O910:O911"/>
    <mergeCell ref="C911:D911"/>
    <mergeCell ref="B902:C902"/>
    <mergeCell ref="A909:N909"/>
    <mergeCell ref="A910:A911"/>
    <mergeCell ref="B910:B911"/>
    <mergeCell ref="C910:E910"/>
    <mergeCell ref="F910:F911"/>
    <mergeCell ref="G910:I910"/>
    <mergeCell ref="J910:J911"/>
    <mergeCell ref="K910:L910"/>
    <mergeCell ref="J968:J969"/>
    <mergeCell ref="K968:L968"/>
    <mergeCell ref="F1010:H1010"/>
    <mergeCell ref="G1016:H1016"/>
    <mergeCell ref="O927:O936"/>
    <mergeCell ref="G958:I958"/>
    <mergeCell ref="G959:I959"/>
    <mergeCell ref="G960:I960"/>
    <mergeCell ref="G961:I961"/>
    <mergeCell ref="G962:I962"/>
    <mergeCell ref="G963:I963"/>
    <mergeCell ref="G964:I964"/>
    <mergeCell ref="A967:N967"/>
    <mergeCell ref="I954:J954"/>
    <mergeCell ref="G956:I956"/>
    <mergeCell ref="G957:I957"/>
    <mergeCell ref="O1030:O1031"/>
    <mergeCell ref="C1031:D1031"/>
    <mergeCell ref="I1045:J1045"/>
    <mergeCell ref="E1048:E1049"/>
    <mergeCell ref="O968:O969"/>
    <mergeCell ref="C969:D969"/>
    <mergeCell ref="B1026:M1026"/>
    <mergeCell ref="A1029:N1029"/>
    <mergeCell ref="A1030:A1031"/>
    <mergeCell ref="B1030:B1031"/>
    <mergeCell ref="C1030:E1030"/>
    <mergeCell ref="F1030:F1031"/>
    <mergeCell ref="G1030:I1030"/>
    <mergeCell ref="J1030:J1031"/>
    <mergeCell ref="K1030:L1030"/>
    <mergeCell ref="B1036:B1037"/>
    <mergeCell ref="B1038:B1039"/>
    <mergeCell ref="B1040:B1041"/>
    <mergeCell ref="E1040:E1041"/>
    <mergeCell ref="A968:A969"/>
    <mergeCell ref="B968:B969"/>
    <mergeCell ref="C968:E968"/>
    <mergeCell ref="F968:F969"/>
    <mergeCell ref="G968:I968"/>
    <mergeCell ref="F1067:H1067"/>
    <mergeCell ref="K1067:L1067"/>
    <mergeCell ref="B1068:C1068"/>
    <mergeCell ref="F1068:H1068"/>
    <mergeCell ref="K1068:L1068"/>
    <mergeCell ref="E1061:E1062"/>
    <mergeCell ref="E1063:E1064"/>
    <mergeCell ref="B1069:C1069"/>
    <mergeCell ref="F1069:H1069"/>
    <mergeCell ref="K1069:L1069"/>
    <mergeCell ref="B1070:C1070"/>
    <mergeCell ref="K1070:L1070"/>
    <mergeCell ref="B1071:C1071"/>
    <mergeCell ref="K1071:L1071"/>
    <mergeCell ref="O1080:O1081"/>
    <mergeCell ref="C1081:D1081"/>
    <mergeCell ref="D1084:D1087"/>
    <mergeCell ref="I1115:J1115"/>
    <mergeCell ref="B1072:C1072"/>
    <mergeCell ref="A1079:N1079"/>
    <mergeCell ref="A1080:A1081"/>
    <mergeCell ref="B1080:B1081"/>
    <mergeCell ref="C1080:E1080"/>
    <mergeCell ref="F1080:F1081"/>
    <mergeCell ref="G1080:I1080"/>
    <mergeCell ref="J1080:J1081"/>
    <mergeCell ref="K1080:L1080"/>
    <mergeCell ref="O1097:O1098"/>
    <mergeCell ref="O1099:O1100"/>
    <mergeCell ref="O1104:O1105"/>
    <mergeCell ref="O1106:O1107"/>
    <mergeCell ref="O1091:O1094"/>
    <mergeCell ref="O1129:O1130"/>
    <mergeCell ref="C1130:D1130"/>
    <mergeCell ref="D1133:D1136"/>
    <mergeCell ref="A1128:N1128"/>
    <mergeCell ref="A1129:A1130"/>
    <mergeCell ref="B1129:B1130"/>
    <mergeCell ref="C1129:E1129"/>
    <mergeCell ref="F1129:F1130"/>
    <mergeCell ref="G1129:I1129"/>
    <mergeCell ref="J1129:J1130"/>
    <mergeCell ref="K1129:L1129"/>
    <mergeCell ref="G1183:H1183"/>
    <mergeCell ref="F1184:H1184"/>
    <mergeCell ref="O1200:O1201"/>
    <mergeCell ref="C1201:D1201"/>
    <mergeCell ref="D1204:D1205"/>
    <mergeCell ref="D1208:D1209"/>
    <mergeCell ref="D1212:D1213"/>
    <mergeCell ref="B1221:C1221"/>
    <mergeCell ref="F1221:H1221"/>
    <mergeCell ref="K1221:L1221"/>
    <mergeCell ref="G1200:I1200"/>
    <mergeCell ref="J1200:J1201"/>
    <mergeCell ref="K1200:L1200"/>
    <mergeCell ref="B1222:C1222"/>
    <mergeCell ref="F1222:H1222"/>
    <mergeCell ref="K1222:L1222"/>
    <mergeCell ref="B1223:C1223"/>
    <mergeCell ref="F1223:H1223"/>
    <mergeCell ref="K1223:L1223"/>
    <mergeCell ref="B1224:C1224"/>
    <mergeCell ref="K1224:L1224"/>
    <mergeCell ref="O1231:O1232"/>
    <mergeCell ref="C1232:D1232"/>
    <mergeCell ref="F1257:H1257"/>
    <mergeCell ref="B1225:C1225"/>
    <mergeCell ref="K1225:L1225"/>
    <mergeCell ref="B1226:C1226"/>
    <mergeCell ref="A1230:N1230"/>
    <mergeCell ref="A1231:A1232"/>
    <mergeCell ref="B1231:B1232"/>
    <mergeCell ref="C1231:E1231"/>
    <mergeCell ref="F1231:F1232"/>
    <mergeCell ref="G1231:I1231"/>
    <mergeCell ref="J1231:J1232"/>
    <mergeCell ref="K1231:L1231"/>
    <mergeCell ref="G1258:H1258"/>
    <mergeCell ref="G1259:H1259"/>
    <mergeCell ref="G1260:H1260"/>
    <mergeCell ref="B1275:M1275"/>
    <mergeCell ref="A1278:N1278"/>
    <mergeCell ref="A1279:A1280"/>
    <mergeCell ref="B1279:B1280"/>
    <mergeCell ref="C1279:E1279"/>
    <mergeCell ref="F1279:F1280"/>
    <mergeCell ref="G1279:I1279"/>
    <mergeCell ref="J1279:J1280"/>
    <mergeCell ref="K1279:L1279"/>
    <mergeCell ref="G1261:H1261"/>
    <mergeCell ref="G1262:H1262"/>
    <mergeCell ref="G1263:H1263"/>
    <mergeCell ref="F1264:H1264"/>
    <mergeCell ref="O1279:O1280"/>
    <mergeCell ref="C1280:D1280"/>
    <mergeCell ref="D1283:D1284"/>
    <mergeCell ref="D1287:D1288"/>
    <mergeCell ref="D1291:D1292"/>
    <mergeCell ref="B1300:C1300"/>
    <mergeCell ref="F1300:H1300"/>
    <mergeCell ref="K1300:L1300"/>
    <mergeCell ref="B1301:C1301"/>
    <mergeCell ref="F1301:H1301"/>
    <mergeCell ref="K1301:L1301"/>
    <mergeCell ref="B1302:C1302"/>
    <mergeCell ref="F1302:H1302"/>
    <mergeCell ref="K1302:L1302"/>
    <mergeCell ref="B1303:C1303"/>
    <mergeCell ref="K1303:L1303"/>
    <mergeCell ref="O1310:O1311"/>
    <mergeCell ref="C1311:D1311"/>
    <mergeCell ref="D1314:D1315"/>
    <mergeCell ref="F1338:H1338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G1340:H1340"/>
    <mergeCell ref="G1339:H1339"/>
    <mergeCell ref="G1341:H1341"/>
    <mergeCell ref="O1357:O1358"/>
    <mergeCell ref="C1358:D1358"/>
    <mergeCell ref="D1361:D1364"/>
    <mergeCell ref="I1365:J1365"/>
    <mergeCell ref="E1368:E1369"/>
    <mergeCell ref="G1342:H1342"/>
    <mergeCell ref="G1343:H1343"/>
    <mergeCell ref="G1344:H1344"/>
    <mergeCell ref="F1345:H1345"/>
    <mergeCell ref="E1370:E1371"/>
    <mergeCell ref="B1353:M1353"/>
    <mergeCell ref="A1356:N1356"/>
    <mergeCell ref="A1357:A1358"/>
    <mergeCell ref="B1357:B1358"/>
    <mergeCell ref="C1357:E1357"/>
    <mergeCell ref="F1357:F1358"/>
    <mergeCell ref="G1357:I1357"/>
    <mergeCell ref="J1357:J1358"/>
    <mergeCell ref="K1357:L1357"/>
    <mergeCell ref="B1361:B1362"/>
    <mergeCell ref="B1363:B1364"/>
    <mergeCell ref="C1361:C1362"/>
    <mergeCell ref="C1363:C1364"/>
    <mergeCell ref="E1361:E1362"/>
    <mergeCell ref="E1363:E1364"/>
    <mergeCell ref="B1387:C1387"/>
    <mergeCell ref="F1387:H1387"/>
    <mergeCell ref="K1387:L1387"/>
    <mergeCell ref="B1388:C1388"/>
    <mergeCell ref="K1388:L1388"/>
    <mergeCell ref="B1389:C1389"/>
    <mergeCell ref="K1389:L1389"/>
    <mergeCell ref="I1372:J1372"/>
    <mergeCell ref="I1373:J1373"/>
    <mergeCell ref="D1375:D1376"/>
    <mergeCell ref="B1385:C1385"/>
    <mergeCell ref="F1385:H1385"/>
    <mergeCell ref="K1385:L1385"/>
    <mergeCell ref="B1386:C1386"/>
    <mergeCell ref="F1386:H1386"/>
    <mergeCell ref="K1386:L1386"/>
    <mergeCell ref="E1379:E1380"/>
    <mergeCell ref="E1381:E1382"/>
    <mergeCell ref="O1398:O1399"/>
    <mergeCell ref="C1399:D1399"/>
    <mergeCell ref="I1429:J1429"/>
    <mergeCell ref="B1390:C1390"/>
    <mergeCell ref="A1397:N1397"/>
    <mergeCell ref="A1398:A1399"/>
    <mergeCell ref="B1398:B1399"/>
    <mergeCell ref="C1398:E1398"/>
    <mergeCell ref="F1398:F1399"/>
    <mergeCell ref="G1398:I1398"/>
    <mergeCell ref="J1398:J1399"/>
    <mergeCell ref="K1398:L1398"/>
    <mergeCell ref="O1414:O1416"/>
    <mergeCell ref="O1443:O1444"/>
    <mergeCell ref="C1444:D1444"/>
    <mergeCell ref="D1447:D1448"/>
    <mergeCell ref="E1456:E1457"/>
    <mergeCell ref="D1460:D1461"/>
    <mergeCell ref="F1481:H1481"/>
    <mergeCell ref="G1482:H1482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B1504:B1505"/>
    <mergeCell ref="C1504:E1504"/>
    <mergeCell ref="F1504:F1505"/>
    <mergeCell ref="G1504:I1504"/>
    <mergeCell ref="J1504:J1505"/>
    <mergeCell ref="K1504:L1504"/>
    <mergeCell ref="G1485:H1485"/>
    <mergeCell ref="G1486:H1486"/>
    <mergeCell ref="G1487:H1487"/>
    <mergeCell ref="F1488:H1488"/>
    <mergeCell ref="G1565:H1565"/>
    <mergeCell ref="G1563:H1563"/>
    <mergeCell ref="G1566:H1566"/>
    <mergeCell ref="B1531:C1531"/>
    <mergeCell ref="K1531:L1531"/>
    <mergeCell ref="B1532:C1532"/>
    <mergeCell ref="A1536:N1536"/>
    <mergeCell ref="A1537:A1538"/>
    <mergeCell ref="B1537:B1538"/>
    <mergeCell ref="C1537:E1537"/>
    <mergeCell ref="F1537:F1538"/>
    <mergeCell ref="G1537:I1537"/>
    <mergeCell ref="J1537:J1538"/>
    <mergeCell ref="K1537:L1537"/>
    <mergeCell ref="O1537:O1538"/>
    <mergeCell ref="C1538:D1538"/>
    <mergeCell ref="D1541:D1542"/>
    <mergeCell ref="F1562:H1562"/>
    <mergeCell ref="G1564:H1564"/>
    <mergeCell ref="B1528:C1528"/>
    <mergeCell ref="F1528:H1528"/>
    <mergeCell ref="K1528:L1528"/>
    <mergeCell ref="B1529:C1529"/>
    <mergeCell ref="F1529:H1529"/>
    <mergeCell ref="K1529:L1529"/>
    <mergeCell ref="B1530:C1530"/>
    <mergeCell ref="K1530:L1530"/>
    <mergeCell ref="O1504:O1505"/>
    <mergeCell ref="C1505:D1505"/>
    <mergeCell ref="D1514:D1515"/>
    <mergeCell ref="D1518:D1519"/>
    <mergeCell ref="B1527:C1527"/>
    <mergeCell ref="G495:H495"/>
    <mergeCell ref="F1527:H1527"/>
    <mergeCell ref="G496:H496"/>
    <mergeCell ref="F497:H497"/>
    <mergeCell ref="F1117:H1117"/>
    <mergeCell ref="G1118:H1118"/>
    <mergeCell ref="G1119:H1119"/>
    <mergeCell ref="G1120:H1120"/>
    <mergeCell ref="G1121:H1121"/>
    <mergeCell ref="G1122:H1122"/>
    <mergeCell ref="G1123:H1123"/>
    <mergeCell ref="F1124:H1124"/>
    <mergeCell ref="O1108:O1109"/>
    <mergeCell ref="K1527:L1527"/>
    <mergeCell ref="G1483:H1483"/>
    <mergeCell ref="G1484:H1484"/>
    <mergeCell ref="B1500:M1500"/>
    <mergeCell ref="A1503:N1503"/>
    <mergeCell ref="A1504:A1505"/>
    <mergeCell ref="G191:H191"/>
    <mergeCell ref="G192:H192"/>
    <mergeCell ref="G193:H193"/>
    <mergeCell ref="G194:H194"/>
    <mergeCell ref="G195:H195"/>
    <mergeCell ref="F196:H196"/>
    <mergeCell ref="H323:I323"/>
    <mergeCell ref="H324:I324"/>
    <mergeCell ref="H325:I325"/>
    <mergeCell ref="B202:M202"/>
    <mergeCell ref="A205:N205"/>
    <mergeCell ref="A206:A207"/>
    <mergeCell ref="B206:B207"/>
    <mergeCell ref="C206:E206"/>
    <mergeCell ref="F206:F207"/>
    <mergeCell ref="G206:I206"/>
    <mergeCell ref="J206:J207"/>
    <mergeCell ref="K206:L206"/>
    <mergeCell ref="I220:J220"/>
    <mergeCell ref="B234:C234"/>
    <mergeCell ref="F234:H234"/>
    <mergeCell ref="K234:L234"/>
    <mergeCell ref="K235:L235"/>
    <mergeCell ref="B236:C236"/>
    <mergeCell ref="Q1104:Q1105"/>
    <mergeCell ref="Q1106:Q1107"/>
    <mergeCell ref="Q1108:Q1109"/>
    <mergeCell ref="G582:H582"/>
    <mergeCell ref="F583:H583"/>
    <mergeCell ref="G328:I328"/>
    <mergeCell ref="G412:H412"/>
    <mergeCell ref="G413:H413"/>
    <mergeCell ref="G414:H414"/>
    <mergeCell ref="G415:H415"/>
    <mergeCell ref="G416:H416"/>
    <mergeCell ref="F417:H417"/>
    <mergeCell ref="G493:H493"/>
    <mergeCell ref="G492:H492"/>
    <mergeCell ref="G494:H494"/>
    <mergeCell ref="B507:M507"/>
    <mergeCell ref="A510:N510"/>
    <mergeCell ref="A511:A512"/>
    <mergeCell ref="B511:B512"/>
    <mergeCell ref="C511:E511"/>
    <mergeCell ref="F511:F512"/>
    <mergeCell ref="G511:I511"/>
    <mergeCell ref="J511:J512"/>
    <mergeCell ref="K511:L511"/>
    <mergeCell ref="Q640:Q641"/>
    <mergeCell ref="O267:O269"/>
    <mergeCell ref="P267:P269"/>
    <mergeCell ref="Q267:Q269"/>
    <mergeCell ref="O270:O272"/>
    <mergeCell ref="P270:P272"/>
    <mergeCell ref="Q270:Q272"/>
    <mergeCell ref="O640:O641"/>
    <mergeCell ref="P640:P641"/>
    <mergeCell ref="O383:O384"/>
    <mergeCell ref="O431:O432"/>
    <mergeCell ref="O463:O464"/>
    <mergeCell ref="O511:O512"/>
    <mergeCell ref="O545:O546"/>
    <mergeCell ref="O631:O632"/>
    <mergeCell ref="O273:O274"/>
    <mergeCell ref="P1414:P1416"/>
    <mergeCell ref="Q1414:Q1416"/>
    <mergeCell ref="P927:P936"/>
    <mergeCell ref="Q927:Q936"/>
    <mergeCell ref="O1409:O1412"/>
    <mergeCell ref="P1409:P1412"/>
    <mergeCell ref="Q1409:Q1412"/>
    <mergeCell ref="P643:P644"/>
    <mergeCell ref="Q643:Q644"/>
    <mergeCell ref="P645:P646"/>
    <mergeCell ref="P647:P648"/>
    <mergeCell ref="P649:P650"/>
    <mergeCell ref="Q645:Q646"/>
    <mergeCell ref="Q647:Q648"/>
    <mergeCell ref="Q649:Q650"/>
    <mergeCell ref="P1091:P1094"/>
    <mergeCell ref="Q1091:Q1094"/>
    <mergeCell ref="P1097:P1098"/>
    <mergeCell ref="P1099:P1100"/>
    <mergeCell ref="P1104:P1105"/>
    <mergeCell ref="P1106:P1107"/>
    <mergeCell ref="P1108:P1109"/>
    <mergeCell ref="Q1097:Q1098"/>
    <mergeCell ref="Q1099:Q1100"/>
  </mergeCells>
  <phoneticPr fontId="3" type="noConversion"/>
  <pageMargins left="0.7" right="0.7" top="0.75" bottom="0.75" header="0.3" footer="0.3"/>
  <pageSetup orientation="portrait" r:id="rId1"/>
  <ignoredErrors>
    <ignoredError sqref="I101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Sheet2!$B$1:$B$38</xm:f>
          </x14:formula1>
          <xm:sqref>N1:N5 N346:N365 N1513:N1519 N1203:N1205 N1450:N1453 N1401:N1428 N1286:N1292 N1211:N1213 N1207:N1209 N73:N84 N1360:N1365 N719:N724 N834:N850 N807:N813 N726:N734 N514:N516 N597:N600 N532:N540 N548:N574 N518:N524 N1282:N1284 N250:N280 N209:N212 N167:N187 N1455:N1478 N10:N13 N613:N629 N1507:N1511 N1446:N1448 N1521:N1524 N1501:N1502 N1490:N1499 N1313:N1335 N1374:N1376 N1060:N1078 N1481:N1486 N1367:N1372 N913 N1351:N1355 N137:N139 N1234:N1254 N1294:N1297 N1276:N1277 N1265:N1274 N1562:N1566 N1257:N1261 N1132:N1174 N1215:N1218 N1197:N1198 N1186:N1195 N1054:N1058 N890:N908 N971:N1007 N1047:N1052 N1116:N1127 N1024:N1028 N920:N953 N886:N888 N30:N46 N879:N884 N955:N966 N865:N869 N227:N245 N853:N857 N755:N775 N815:N818 N797:N798 N786:N795 N634:N650 N668:N690 N736:N739 N713:N714 N702:N711 N609:N611 N602:N607 N652:N663 N588:N592 N803:N805 N466:N488 N526:N529 N508:N509 N497:N506 N1441 N386:N408 N447:N450 N428:N429 N417:N426 N411:N415 N298:N319 N367:N370 N340:N341 N329:N338 N221:N225 N1378:N1396 N322:N327 N214:N219 N282:N293 N200:N204 N434:N438 N22:N28 N190:N194 N89:N111 N148:N151 N131:N132 N114:N129 N15:N20 N1083:N1114 N874:N877 N51:N71 N491:N495 N577:N581 N698:N699 N693:N696 N782:N783 N778:N780 N1010:N1016 N1177:N1182 N1338:N1342 N1430 N1033:N1045 N7:N8 N48:N49 N86:N87 N134:N135 N164:N165 N206:N207 N247:N248 N295:N296 N343:N344 N383:N384 N431:N432 N463:N464 N511:N512 N545:N546 N594:N595 N631:N632 N665:N666 N716:N717 N752:N753 N800:N801 N831:N832 N871:N872 N910:N911 N968:N969 N1030:N1031 N1080:N1081 N1129:N1130 N1200:N1201 N1231:N1232 N1279:N1280 N1310:N1311 N1357:N1358 N1398:N1399 N1443:N1444 N1504:N1505 N1537:N1538 N1540:N1559 N141:N146 N440:N445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43"/>
  <sheetViews>
    <sheetView workbookViewId="0"/>
  </sheetViews>
  <sheetFormatPr defaultRowHeight="14.4" x14ac:dyDescent="0.3"/>
  <cols>
    <col min="1" max="1" width="4.5546875" style="33" customWidth="1"/>
    <col min="2" max="2" width="19.5546875" style="33" customWidth="1"/>
    <col min="3" max="3" width="22.44140625" style="33" customWidth="1"/>
    <col min="4" max="4" width="23.5546875" style="33" customWidth="1"/>
    <col min="5" max="5" width="22.5546875" style="33" customWidth="1"/>
    <col min="6" max="6" width="27.5546875" customWidth="1"/>
  </cols>
  <sheetData>
    <row r="3" spans="1:6" ht="15" thickBot="1" x14ac:dyDescent="0.35"/>
    <row r="4" spans="1:6" ht="15" thickBot="1" x14ac:dyDescent="0.35">
      <c r="A4" s="630" t="s">
        <v>39</v>
      </c>
      <c r="B4" s="631" t="s">
        <v>213</v>
      </c>
      <c r="C4" s="632" t="s">
        <v>214</v>
      </c>
      <c r="D4" s="631" t="s">
        <v>215</v>
      </c>
      <c r="E4" s="631" t="s">
        <v>216</v>
      </c>
    </row>
    <row r="5" spans="1:6" ht="15" thickBot="1" x14ac:dyDescent="0.35">
      <c r="A5" s="24"/>
      <c r="B5" s="633"/>
      <c r="C5" s="634"/>
      <c r="D5" s="634"/>
      <c r="E5" s="634"/>
    </row>
    <row r="6" spans="1:6" ht="29.4" thickBot="1" x14ac:dyDescent="0.35">
      <c r="A6" s="635">
        <v>1</v>
      </c>
      <c r="B6" s="636" t="s">
        <v>927</v>
      </c>
      <c r="C6" s="637" t="s">
        <v>928</v>
      </c>
      <c r="D6" s="636" t="s">
        <v>929</v>
      </c>
      <c r="E6" s="636" t="s">
        <v>930</v>
      </c>
      <c r="F6" s="34"/>
    </row>
    <row r="7" spans="1:6" ht="29.4" thickBot="1" x14ac:dyDescent="0.35">
      <c r="A7" s="633">
        <v>2</v>
      </c>
      <c r="B7" s="636" t="s">
        <v>931</v>
      </c>
      <c r="C7" s="637" t="s">
        <v>932</v>
      </c>
      <c r="D7" s="636" t="s">
        <v>933</v>
      </c>
      <c r="E7" s="636" t="s">
        <v>934</v>
      </c>
    </row>
    <row r="8" spans="1:6" ht="29.4" thickBot="1" x14ac:dyDescent="0.35">
      <c r="A8" s="633">
        <v>3</v>
      </c>
      <c r="B8" s="636" t="s">
        <v>935</v>
      </c>
      <c r="C8" s="637" t="s">
        <v>936</v>
      </c>
      <c r="D8" s="636" t="s">
        <v>937</v>
      </c>
      <c r="E8" s="636" t="s">
        <v>938</v>
      </c>
    </row>
    <row r="9" spans="1:6" ht="29.4" thickBot="1" x14ac:dyDescent="0.35">
      <c r="A9" s="633">
        <v>4</v>
      </c>
      <c r="B9" s="636" t="s">
        <v>939</v>
      </c>
      <c r="C9" s="637" t="s">
        <v>940</v>
      </c>
      <c r="D9" s="636" t="s">
        <v>941</v>
      </c>
      <c r="E9" s="636" t="s">
        <v>942</v>
      </c>
    </row>
    <row r="10" spans="1:6" ht="30" customHeight="1" thickBot="1" x14ac:dyDescent="0.35">
      <c r="A10" s="633">
        <v>5</v>
      </c>
      <c r="B10" s="636" t="s">
        <v>943</v>
      </c>
      <c r="C10" s="637" t="s">
        <v>944</v>
      </c>
      <c r="D10" s="636" t="s">
        <v>945</v>
      </c>
      <c r="E10" s="636" t="s">
        <v>946</v>
      </c>
    </row>
    <row r="11" spans="1:6" ht="29.4" thickBot="1" x14ac:dyDescent="0.35">
      <c r="A11" s="633">
        <v>6</v>
      </c>
      <c r="B11" s="636" t="s">
        <v>947</v>
      </c>
      <c r="C11" s="637" t="s">
        <v>948</v>
      </c>
      <c r="D11" s="636" t="s">
        <v>949</v>
      </c>
      <c r="E11" s="636" t="s">
        <v>188</v>
      </c>
    </row>
    <row r="12" spans="1:6" ht="29.4" thickBot="1" x14ac:dyDescent="0.35">
      <c r="A12" s="633">
        <v>7</v>
      </c>
      <c r="B12" s="636" t="s">
        <v>950</v>
      </c>
      <c r="C12" s="637" t="s">
        <v>951</v>
      </c>
      <c r="D12" s="636" t="s">
        <v>952</v>
      </c>
      <c r="E12" s="636" t="s">
        <v>953</v>
      </c>
    </row>
    <row r="13" spans="1:6" ht="29.4" thickBot="1" x14ac:dyDescent="0.35">
      <c r="A13" s="633">
        <v>8</v>
      </c>
      <c r="B13" s="636" t="s">
        <v>954</v>
      </c>
      <c r="C13" s="636" t="s">
        <v>955</v>
      </c>
      <c r="D13" s="636" t="s">
        <v>956</v>
      </c>
      <c r="E13" s="636" t="s">
        <v>957</v>
      </c>
    </row>
    <row r="14" spans="1:6" ht="29.4" thickBot="1" x14ac:dyDescent="0.35">
      <c r="A14" s="633">
        <v>9</v>
      </c>
      <c r="B14" s="636" t="s">
        <v>958</v>
      </c>
      <c r="C14" s="636" t="s">
        <v>959</v>
      </c>
      <c r="D14" s="636" t="s">
        <v>960</v>
      </c>
      <c r="E14" s="636" t="s">
        <v>961</v>
      </c>
    </row>
    <row r="15" spans="1:6" ht="29.4" thickBot="1" x14ac:dyDescent="0.35">
      <c r="A15" s="633">
        <v>10</v>
      </c>
      <c r="B15" s="636" t="s">
        <v>962</v>
      </c>
      <c r="C15" s="636" t="s">
        <v>963</v>
      </c>
      <c r="D15" s="636" t="s">
        <v>964</v>
      </c>
      <c r="E15" s="636" t="s">
        <v>965</v>
      </c>
    </row>
    <row r="16" spans="1:6" ht="29.4" thickBot="1" x14ac:dyDescent="0.35">
      <c r="A16" s="633">
        <v>11</v>
      </c>
      <c r="B16" s="636" t="s">
        <v>966</v>
      </c>
      <c r="C16" s="636" t="s">
        <v>967</v>
      </c>
      <c r="D16" s="636" t="s">
        <v>968</v>
      </c>
      <c r="E16" s="636" t="s">
        <v>969</v>
      </c>
    </row>
    <row r="17" spans="1:6" ht="29.4" thickBot="1" x14ac:dyDescent="0.35">
      <c r="A17" s="633">
        <v>12</v>
      </c>
      <c r="B17" s="636" t="s">
        <v>970</v>
      </c>
      <c r="C17" s="636" t="s">
        <v>971</v>
      </c>
      <c r="D17" s="636" t="s">
        <v>972</v>
      </c>
      <c r="E17" s="636" t="s">
        <v>973</v>
      </c>
    </row>
    <row r="18" spans="1:6" ht="29.4" thickBot="1" x14ac:dyDescent="0.35">
      <c r="A18" s="633">
        <v>13</v>
      </c>
      <c r="B18" s="636" t="s">
        <v>974</v>
      </c>
      <c r="C18" s="636" t="s">
        <v>975</v>
      </c>
      <c r="D18" s="636" t="s">
        <v>976</v>
      </c>
      <c r="E18" s="636" t="s">
        <v>977</v>
      </c>
    </row>
    <row r="19" spans="1:6" ht="43.8" thickBot="1" x14ac:dyDescent="0.35">
      <c r="A19" s="633">
        <v>14</v>
      </c>
      <c r="B19" s="636" t="s">
        <v>150</v>
      </c>
      <c r="C19" s="636" t="s">
        <v>978</v>
      </c>
      <c r="D19" s="636" t="s">
        <v>979</v>
      </c>
      <c r="E19" s="636" t="s">
        <v>980</v>
      </c>
    </row>
    <row r="20" spans="1:6" ht="29.4" thickBot="1" x14ac:dyDescent="0.35">
      <c r="A20" s="633">
        <v>15</v>
      </c>
      <c r="B20" s="636" t="s">
        <v>981</v>
      </c>
      <c r="C20" s="636" t="s">
        <v>982</v>
      </c>
      <c r="D20" s="636" t="s">
        <v>983</v>
      </c>
      <c r="E20" s="636" t="s">
        <v>984</v>
      </c>
    </row>
    <row r="21" spans="1:6" ht="38.25" customHeight="1" thickBot="1" x14ac:dyDescent="0.35">
      <c r="A21" s="633">
        <v>16</v>
      </c>
      <c r="B21" s="636" t="s">
        <v>985</v>
      </c>
      <c r="C21" s="636" t="s">
        <v>986</v>
      </c>
      <c r="D21" s="636" t="s">
        <v>987</v>
      </c>
      <c r="E21" s="636" t="s">
        <v>988</v>
      </c>
    </row>
    <row r="22" spans="1:6" ht="38.25" customHeight="1" thickBot="1" x14ac:dyDescent="0.35">
      <c r="A22" s="633">
        <v>17</v>
      </c>
      <c r="B22" s="636" t="s">
        <v>989</v>
      </c>
      <c r="C22" s="636" t="s">
        <v>990</v>
      </c>
      <c r="D22" s="636" t="s">
        <v>991</v>
      </c>
      <c r="E22" s="636" t="s">
        <v>992</v>
      </c>
    </row>
    <row r="23" spans="1:6" ht="29.4" thickBot="1" x14ac:dyDescent="0.35">
      <c r="A23" s="633">
        <v>18</v>
      </c>
      <c r="B23" s="636" t="s">
        <v>993</v>
      </c>
      <c r="C23" s="636" t="s">
        <v>994</v>
      </c>
      <c r="D23" s="636" t="s">
        <v>995</v>
      </c>
      <c r="E23" s="636" t="s">
        <v>996</v>
      </c>
    </row>
    <row r="24" spans="1:6" ht="29.4" thickBot="1" x14ac:dyDescent="0.35">
      <c r="A24" s="633">
        <v>19</v>
      </c>
      <c r="B24" s="636" t="s">
        <v>997</v>
      </c>
      <c r="C24" s="636" t="s">
        <v>998</v>
      </c>
      <c r="D24" s="636" t="s">
        <v>999</v>
      </c>
      <c r="E24" s="636" t="s">
        <v>1000</v>
      </c>
    </row>
    <row r="25" spans="1:6" ht="29.4" thickBot="1" x14ac:dyDescent="0.35">
      <c r="A25" s="633">
        <v>20</v>
      </c>
      <c r="B25" s="636" t="s">
        <v>1001</v>
      </c>
      <c r="C25" s="638"/>
      <c r="D25" s="636" t="s">
        <v>1002</v>
      </c>
      <c r="E25" s="636" t="s">
        <v>1003</v>
      </c>
    </row>
    <row r="26" spans="1:6" ht="29.4" thickBot="1" x14ac:dyDescent="0.35">
      <c r="A26" s="633">
        <v>21</v>
      </c>
      <c r="B26" s="636" t="s">
        <v>1004</v>
      </c>
      <c r="C26" s="638"/>
      <c r="D26" s="634"/>
      <c r="E26" s="636" t="s">
        <v>1005</v>
      </c>
    </row>
    <row r="27" spans="1:6" ht="29.4" thickBot="1" x14ac:dyDescent="0.35">
      <c r="A27" s="633">
        <v>22</v>
      </c>
      <c r="B27" s="636" t="s">
        <v>1006</v>
      </c>
      <c r="C27" s="634"/>
      <c r="D27" s="634"/>
      <c r="E27" s="638"/>
      <c r="F27" s="18"/>
    </row>
    <row r="28" spans="1:6" ht="29.4" thickBot="1" x14ac:dyDescent="0.35">
      <c r="A28" s="633">
        <v>23</v>
      </c>
      <c r="B28" s="636" t="s">
        <v>1007</v>
      </c>
      <c r="C28" s="634"/>
      <c r="D28" s="634"/>
      <c r="E28" s="638"/>
      <c r="F28" s="18"/>
    </row>
    <row r="29" spans="1:6" ht="29.4" thickBot="1" x14ac:dyDescent="0.35">
      <c r="A29" s="633">
        <v>24</v>
      </c>
      <c r="B29" s="636" t="s">
        <v>1008</v>
      </c>
      <c r="C29" s="634"/>
      <c r="D29" s="634"/>
      <c r="E29" s="638"/>
      <c r="F29" s="18"/>
    </row>
    <row r="30" spans="1:6" ht="30" customHeight="1" thickBot="1" x14ac:dyDescent="0.35">
      <c r="A30" s="633">
        <v>25</v>
      </c>
      <c r="B30" s="636" t="s">
        <v>1009</v>
      </c>
      <c r="C30" s="634"/>
      <c r="D30" s="634"/>
      <c r="E30" s="638"/>
      <c r="F30" s="18"/>
    </row>
    <row r="31" spans="1:6" ht="29.4" thickBot="1" x14ac:dyDescent="0.35">
      <c r="A31" s="633">
        <v>26</v>
      </c>
      <c r="B31" s="636" t="s">
        <v>1010</v>
      </c>
      <c r="C31" s="634"/>
      <c r="D31" s="634"/>
      <c r="E31" s="638"/>
      <c r="F31" s="18"/>
    </row>
    <row r="32" spans="1:6" ht="29.4" thickBot="1" x14ac:dyDescent="0.35">
      <c r="A32" s="633">
        <v>27</v>
      </c>
      <c r="B32" s="636" t="s">
        <v>1011</v>
      </c>
      <c r="C32" s="634"/>
      <c r="D32" s="634"/>
      <c r="E32" s="638"/>
    </row>
    <row r="33" spans="1:5" x14ac:dyDescent="0.3">
      <c r="A33" s="32"/>
      <c r="B33" s="32"/>
      <c r="C33" s="32"/>
      <c r="D33" s="32"/>
      <c r="E33" s="32"/>
    </row>
    <row r="34" spans="1:5" x14ac:dyDescent="0.3">
      <c r="A34" s="32"/>
      <c r="B34" s="32"/>
      <c r="C34" s="32"/>
      <c r="D34" s="32"/>
      <c r="E34" s="32"/>
    </row>
    <row r="35" spans="1:5" x14ac:dyDescent="0.3">
      <c r="A35" s="32"/>
      <c r="B35" s="32"/>
      <c r="C35" s="32"/>
      <c r="D35" s="32"/>
      <c r="E35" s="32"/>
    </row>
    <row r="36" spans="1:5" x14ac:dyDescent="0.3">
      <c r="A36" s="32"/>
      <c r="B36" s="32"/>
      <c r="C36" s="32"/>
      <c r="D36" s="32"/>
      <c r="E36" s="32"/>
    </row>
    <row r="37" spans="1:5" x14ac:dyDescent="0.3">
      <c r="A37" s="32"/>
      <c r="B37" s="32"/>
      <c r="C37" s="32"/>
      <c r="D37" s="32"/>
      <c r="E37" s="32"/>
    </row>
    <row r="38" spans="1:5" x14ac:dyDescent="0.3">
      <c r="A38" s="32"/>
      <c r="B38" s="32"/>
      <c r="C38" s="32"/>
      <c r="D38" s="32"/>
      <c r="E38" s="32"/>
    </row>
    <row r="39" spans="1:5" x14ac:dyDescent="0.3">
      <c r="A39" s="32"/>
      <c r="B39" s="32"/>
      <c r="C39" s="32"/>
      <c r="D39" s="32"/>
      <c r="E39" s="32"/>
    </row>
    <row r="40" spans="1:5" x14ac:dyDescent="0.3">
      <c r="A40" s="32"/>
      <c r="B40" s="32"/>
      <c r="C40" s="32"/>
      <c r="D40" s="32"/>
      <c r="E40" s="32"/>
    </row>
    <row r="41" spans="1:5" x14ac:dyDescent="0.3">
      <c r="A41" s="32"/>
      <c r="B41" s="32"/>
      <c r="C41" s="32"/>
      <c r="D41" s="32"/>
      <c r="E41" s="32"/>
    </row>
    <row r="42" spans="1:5" x14ac:dyDescent="0.3">
      <c r="A42" s="32"/>
      <c r="B42" s="32"/>
      <c r="C42" s="32"/>
      <c r="D42" s="32"/>
      <c r="E42" s="32"/>
    </row>
    <row r="43" spans="1:5" x14ac:dyDescent="0.3">
      <c r="A43" s="32"/>
      <c r="B43" s="32"/>
      <c r="C43" s="32"/>
      <c r="D43" s="32"/>
      <c r="E43" s="32"/>
    </row>
  </sheetData>
  <phoneticPr fontId="3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dimension ref="B5:C85"/>
  <sheetViews>
    <sheetView workbookViewId="0"/>
  </sheetViews>
  <sheetFormatPr defaultRowHeight="14.4" x14ac:dyDescent="0.3"/>
  <cols>
    <col min="2" max="2" width="9.109375" style="33"/>
    <col min="3" max="3" width="49.44140625" style="33" customWidth="1"/>
  </cols>
  <sheetData>
    <row r="5" spans="2:3" x14ac:dyDescent="0.3">
      <c r="B5" s="33">
        <v>1</v>
      </c>
      <c r="C5" s="33" t="s">
        <v>4115</v>
      </c>
    </row>
    <row r="6" spans="2:3" x14ac:dyDescent="0.3">
      <c r="B6" s="33">
        <v>2</v>
      </c>
      <c r="C6" s="33" t="s">
        <v>4116</v>
      </c>
    </row>
    <row r="7" spans="2:3" x14ac:dyDescent="0.3">
      <c r="B7" s="33">
        <v>3</v>
      </c>
      <c r="C7" s="33" t="s">
        <v>4117</v>
      </c>
    </row>
    <row r="8" spans="2:3" x14ac:dyDescent="0.3">
      <c r="B8" s="33">
        <v>4</v>
      </c>
      <c r="C8" s="33" t="s">
        <v>4118</v>
      </c>
    </row>
    <row r="9" spans="2:3" x14ac:dyDescent="0.3">
      <c r="B9" s="33">
        <v>5</v>
      </c>
      <c r="C9" s="33" t="s">
        <v>4119</v>
      </c>
    </row>
    <row r="10" spans="2:3" x14ac:dyDescent="0.3">
      <c r="B10" s="33">
        <v>6</v>
      </c>
      <c r="C10" s="33" t="s">
        <v>4120</v>
      </c>
    </row>
    <row r="11" spans="2:3" x14ac:dyDescent="0.3">
      <c r="B11" s="33">
        <v>7</v>
      </c>
      <c r="C11" s="33" t="s">
        <v>4121</v>
      </c>
    </row>
    <row r="12" spans="2:3" x14ac:dyDescent="0.3">
      <c r="B12" s="33">
        <v>8</v>
      </c>
      <c r="C12" s="33" t="s">
        <v>4122</v>
      </c>
    </row>
    <row r="13" spans="2:3" x14ac:dyDescent="0.3">
      <c r="B13" s="33">
        <v>9</v>
      </c>
      <c r="C13" s="33" t="s">
        <v>4123</v>
      </c>
    </row>
    <row r="14" spans="2:3" x14ac:dyDescent="0.3">
      <c r="B14" s="33">
        <v>10</v>
      </c>
      <c r="C14" s="33" t="s">
        <v>4124</v>
      </c>
    </row>
    <row r="15" spans="2:3" x14ac:dyDescent="0.3">
      <c r="B15" s="33">
        <v>11</v>
      </c>
      <c r="C15" s="33" t="s">
        <v>4125</v>
      </c>
    </row>
    <row r="16" spans="2:3" x14ac:dyDescent="0.3">
      <c r="B16" s="33">
        <v>12</v>
      </c>
      <c r="C16" s="33" t="s">
        <v>4126</v>
      </c>
    </row>
    <row r="17" spans="2:3" x14ac:dyDescent="0.3">
      <c r="B17" s="33">
        <v>13</v>
      </c>
      <c r="C17" s="33" t="s">
        <v>4127</v>
      </c>
    </row>
    <row r="18" spans="2:3" x14ac:dyDescent="0.3">
      <c r="B18" s="33">
        <v>14</v>
      </c>
      <c r="C18" s="33" t="s">
        <v>4128</v>
      </c>
    </row>
    <row r="19" spans="2:3" x14ac:dyDescent="0.3">
      <c r="B19" s="33">
        <v>15</v>
      </c>
      <c r="C19" s="33" t="s">
        <v>4129</v>
      </c>
    </row>
    <row r="20" spans="2:3" x14ac:dyDescent="0.3">
      <c r="B20" s="33">
        <v>16</v>
      </c>
      <c r="C20" s="33" t="s">
        <v>4130</v>
      </c>
    </row>
    <row r="21" spans="2:3" x14ac:dyDescent="0.3">
      <c r="B21" s="33">
        <v>17</v>
      </c>
      <c r="C21" s="33" t="s">
        <v>4131</v>
      </c>
    </row>
    <row r="22" spans="2:3" x14ac:dyDescent="0.3">
      <c r="B22" s="33">
        <v>18</v>
      </c>
      <c r="C22" s="33" t="s">
        <v>4132</v>
      </c>
    </row>
    <row r="23" spans="2:3" x14ac:dyDescent="0.3">
      <c r="B23" s="33">
        <v>19</v>
      </c>
      <c r="C23" s="33" t="s">
        <v>4133</v>
      </c>
    </row>
    <row r="24" spans="2:3" x14ac:dyDescent="0.3">
      <c r="B24" s="33">
        <v>20</v>
      </c>
      <c r="C24" s="33" t="s">
        <v>4134</v>
      </c>
    </row>
    <row r="25" spans="2:3" x14ac:dyDescent="0.3">
      <c r="B25" s="33">
        <v>21</v>
      </c>
      <c r="C25" s="33" t="s">
        <v>4135</v>
      </c>
    </row>
    <row r="26" spans="2:3" x14ac:dyDescent="0.3">
      <c r="B26" s="33">
        <v>22</v>
      </c>
      <c r="C26" s="33" t="s">
        <v>4136</v>
      </c>
    </row>
    <row r="27" spans="2:3" x14ac:dyDescent="0.3">
      <c r="B27" s="33">
        <v>23</v>
      </c>
      <c r="C27" s="33" t="s">
        <v>4137</v>
      </c>
    </row>
    <row r="28" spans="2:3" x14ac:dyDescent="0.3">
      <c r="B28" s="33">
        <v>24</v>
      </c>
      <c r="C28" s="33" t="s">
        <v>4138</v>
      </c>
    </row>
    <row r="29" spans="2:3" x14ac:dyDescent="0.3">
      <c r="B29" s="33">
        <v>25</v>
      </c>
      <c r="C29" s="33" t="s">
        <v>198</v>
      </c>
    </row>
    <row r="30" spans="2:3" x14ac:dyDescent="0.3">
      <c r="B30" s="33">
        <v>26</v>
      </c>
      <c r="C30" s="33" t="s">
        <v>196</v>
      </c>
    </row>
    <row r="31" spans="2:3" x14ac:dyDescent="0.3">
      <c r="B31" s="33">
        <v>27</v>
      </c>
      <c r="C31" s="33" t="s">
        <v>4139</v>
      </c>
    </row>
    <row r="32" spans="2:3" x14ac:dyDescent="0.3">
      <c r="B32" s="33">
        <v>28</v>
      </c>
      <c r="C32" s="33" t="s">
        <v>4140</v>
      </c>
    </row>
    <row r="33" spans="2:3" x14ac:dyDescent="0.3">
      <c r="B33" s="33">
        <v>29</v>
      </c>
      <c r="C33" s="33" t="s">
        <v>4141</v>
      </c>
    </row>
    <row r="34" spans="2:3" x14ac:dyDescent="0.3">
      <c r="B34" s="33">
        <v>30</v>
      </c>
      <c r="C34" s="33" t="s">
        <v>139</v>
      </c>
    </row>
    <row r="35" spans="2:3" x14ac:dyDescent="0.3">
      <c r="B35" s="33">
        <v>31</v>
      </c>
      <c r="C35" s="33" t="s">
        <v>4142</v>
      </c>
    </row>
    <row r="36" spans="2:3" x14ac:dyDescent="0.3">
      <c r="B36" s="33">
        <v>32</v>
      </c>
      <c r="C36" s="33" t="s">
        <v>4183</v>
      </c>
    </row>
    <row r="37" spans="2:3" x14ac:dyDescent="0.3">
      <c r="B37" s="33">
        <v>33</v>
      </c>
      <c r="C37" s="33" t="s">
        <v>143</v>
      </c>
    </row>
    <row r="38" spans="2:3" x14ac:dyDescent="0.3">
      <c r="B38" s="33">
        <v>34</v>
      </c>
      <c r="C38" s="33" t="s">
        <v>4143</v>
      </c>
    </row>
    <row r="39" spans="2:3" x14ac:dyDescent="0.3">
      <c r="B39" s="33">
        <v>35</v>
      </c>
      <c r="C39" s="33" t="s">
        <v>145</v>
      </c>
    </row>
    <row r="40" spans="2:3" x14ac:dyDescent="0.3">
      <c r="B40" s="33">
        <v>36</v>
      </c>
      <c r="C40" s="33" t="s">
        <v>4144</v>
      </c>
    </row>
    <row r="41" spans="2:3" x14ac:dyDescent="0.3">
      <c r="B41" s="33">
        <v>37</v>
      </c>
      <c r="C41" s="33" t="s">
        <v>4145</v>
      </c>
    </row>
    <row r="42" spans="2:3" x14ac:dyDescent="0.3">
      <c r="B42" s="33">
        <v>38</v>
      </c>
      <c r="C42" s="33" t="s">
        <v>4146</v>
      </c>
    </row>
    <row r="43" spans="2:3" x14ac:dyDescent="0.3">
      <c r="B43" s="33">
        <v>39</v>
      </c>
      <c r="C43" s="33" t="s">
        <v>4147</v>
      </c>
    </row>
    <row r="44" spans="2:3" x14ac:dyDescent="0.3">
      <c r="B44" s="33">
        <v>40</v>
      </c>
      <c r="C44" s="33" t="s">
        <v>4148</v>
      </c>
    </row>
    <row r="45" spans="2:3" x14ac:dyDescent="0.3">
      <c r="B45" s="33">
        <v>41</v>
      </c>
      <c r="C45" s="33" t="s">
        <v>4149</v>
      </c>
    </row>
    <row r="46" spans="2:3" x14ac:dyDescent="0.3">
      <c r="B46" s="33">
        <v>42</v>
      </c>
      <c r="C46" s="33" t="s">
        <v>4150</v>
      </c>
    </row>
    <row r="47" spans="2:3" x14ac:dyDescent="0.3">
      <c r="B47" s="33">
        <v>43</v>
      </c>
      <c r="C47" s="33" t="s">
        <v>271</v>
      </c>
    </row>
    <row r="48" spans="2:3" x14ac:dyDescent="0.3">
      <c r="B48" s="33">
        <v>44</v>
      </c>
      <c r="C48" s="33" t="s">
        <v>4151</v>
      </c>
    </row>
    <row r="49" spans="2:3" x14ac:dyDescent="0.3">
      <c r="B49" s="33">
        <v>45</v>
      </c>
      <c r="C49" s="33" t="s">
        <v>4152</v>
      </c>
    </row>
    <row r="50" spans="2:3" x14ac:dyDescent="0.3">
      <c r="B50" s="33">
        <v>46</v>
      </c>
      <c r="C50" s="33" t="s">
        <v>4153</v>
      </c>
    </row>
    <row r="51" spans="2:3" x14ac:dyDescent="0.3">
      <c r="B51" s="33">
        <v>47</v>
      </c>
      <c r="C51" s="33" t="s">
        <v>4154</v>
      </c>
    </row>
    <row r="52" spans="2:3" x14ac:dyDescent="0.3">
      <c r="B52" s="33">
        <v>48</v>
      </c>
      <c r="C52" s="33" t="s">
        <v>4155</v>
      </c>
    </row>
    <row r="53" spans="2:3" x14ac:dyDescent="0.3">
      <c r="B53" s="33">
        <v>49</v>
      </c>
      <c r="C53" s="33" t="s">
        <v>4156</v>
      </c>
    </row>
    <row r="54" spans="2:3" x14ac:dyDescent="0.3">
      <c r="B54" s="33">
        <v>50</v>
      </c>
      <c r="C54" s="33" t="s">
        <v>4157</v>
      </c>
    </row>
    <row r="55" spans="2:3" x14ac:dyDescent="0.3">
      <c r="B55" s="33">
        <v>51</v>
      </c>
      <c r="C55" s="33" t="s">
        <v>163</v>
      </c>
    </row>
    <row r="56" spans="2:3" x14ac:dyDescent="0.3">
      <c r="B56" s="33">
        <v>52</v>
      </c>
      <c r="C56" s="33" t="s">
        <v>164</v>
      </c>
    </row>
    <row r="57" spans="2:3" x14ac:dyDescent="0.3">
      <c r="B57" s="33">
        <v>53</v>
      </c>
      <c r="C57" s="33" t="s">
        <v>4158</v>
      </c>
    </row>
    <row r="58" spans="2:3" x14ac:dyDescent="0.3">
      <c r="B58" s="33">
        <v>54</v>
      </c>
      <c r="C58" s="33" t="s">
        <v>4159</v>
      </c>
    </row>
    <row r="59" spans="2:3" x14ac:dyDescent="0.3">
      <c r="B59" s="33">
        <v>55</v>
      </c>
      <c r="C59" s="33" t="s">
        <v>4160</v>
      </c>
    </row>
    <row r="60" spans="2:3" x14ac:dyDescent="0.3">
      <c r="B60" s="33">
        <v>56</v>
      </c>
      <c r="C60" s="33" t="s">
        <v>4160</v>
      </c>
    </row>
    <row r="61" spans="2:3" x14ac:dyDescent="0.3">
      <c r="B61" s="33">
        <v>57</v>
      </c>
      <c r="C61" s="33" t="s">
        <v>4161</v>
      </c>
    </row>
    <row r="62" spans="2:3" x14ac:dyDescent="0.3">
      <c r="B62" s="33">
        <v>58</v>
      </c>
      <c r="C62" s="33" t="s">
        <v>4162</v>
      </c>
    </row>
    <row r="63" spans="2:3" x14ac:dyDescent="0.3">
      <c r="B63" s="33">
        <v>59</v>
      </c>
      <c r="C63" s="33" t="s">
        <v>4163</v>
      </c>
    </row>
    <row r="64" spans="2:3" x14ac:dyDescent="0.3">
      <c r="B64" s="33">
        <v>60</v>
      </c>
      <c r="C64" s="33" t="s">
        <v>4164</v>
      </c>
    </row>
    <row r="65" spans="2:3" x14ac:dyDescent="0.3">
      <c r="B65" s="33">
        <v>61</v>
      </c>
      <c r="C65" s="33" t="s">
        <v>4165</v>
      </c>
    </row>
    <row r="66" spans="2:3" x14ac:dyDescent="0.3">
      <c r="B66" s="33">
        <v>62</v>
      </c>
      <c r="C66" s="33" t="s">
        <v>4166</v>
      </c>
    </row>
    <row r="67" spans="2:3" x14ac:dyDescent="0.3">
      <c r="B67" s="33">
        <v>63</v>
      </c>
      <c r="C67" s="33" t="s">
        <v>4167</v>
      </c>
    </row>
    <row r="68" spans="2:3" x14ac:dyDescent="0.3">
      <c r="B68" s="33">
        <v>64</v>
      </c>
      <c r="C68" s="33" t="s">
        <v>4168</v>
      </c>
    </row>
    <row r="69" spans="2:3" x14ac:dyDescent="0.3">
      <c r="B69" s="33">
        <v>65</v>
      </c>
      <c r="C69" s="33" t="s">
        <v>4169</v>
      </c>
    </row>
    <row r="70" spans="2:3" x14ac:dyDescent="0.3">
      <c r="B70" s="33">
        <v>66</v>
      </c>
      <c r="C70" s="33" t="s">
        <v>4170</v>
      </c>
    </row>
    <row r="71" spans="2:3" x14ac:dyDescent="0.3">
      <c r="B71" s="33">
        <v>67</v>
      </c>
      <c r="C71" s="33" t="s">
        <v>4171</v>
      </c>
    </row>
    <row r="72" spans="2:3" x14ac:dyDescent="0.3">
      <c r="B72" s="33">
        <v>68</v>
      </c>
      <c r="C72" s="33" t="s">
        <v>4172</v>
      </c>
    </row>
    <row r="73" spans="2:3" x14ac:dyDescent="0.3">
      <c r="B73" s="33">
        <v>69</v>
      </c>
      <c r="C73" s="33" t="s">
        <v>4173</v>
      </c>
    </row>
    <row r="74" spans="2:3" x14ac:dyDescent="0.3">
      <c r="B74" s="33">
        <v>70</v>
      </c>
      <c r="C74" s="33" t="s">
        <v>4174</v>
      </c>
    </row>
    <row r="75" spans="2:3" x14ac:dyDescent="0.3">
      <c r="B75" s="33">
        <v>71</v>
      </c>
      <c r="C75" s="33" t="s">
        <v>4175</v>
      </c>
    </row>
    <row r="76" spans="2:3" x14ac:dyDescent="0.3">
      <c r="B76" s="33">
        <v>72</v>
      </c>
      <c r="C76" s="33" t="s">
        <v>4182</v>
      </c>
    </row>
    <row r="77" spans="2:3" x14ac:dyDescent="0.3">
      <c r="B77" s="33">
        <v>73</v>
      </c>
      <c r="C77" s="33" t="s">
        <v>183</v>
      </c>
    </row>
    <row r="78" spans="2:3" x14ac:dyDescent="0.3">
      <c r="B78" s="33">
        <v>74</v>
      </c>
      <c r="C78" s="33" t="s">
        <v>4176</v>
      </c>
    </row>
    <row r="79" spans="2:3" x14ac:dyDescent="0.3">
      <c r="B79" s="33">
        <v>75</v>
      </c>
      <c r="C79" s="33" t="s">
        <v>4177</v>
      </c>
    </row>
    <row r="80" spans="2:3" x14ac:dyDescent="0.3">
      <c r="B80" s="33">
        <v>76</v>
      </c>
      <c r="C80" s="33" t="s">
        <v>187</v>
      </c>
    </row>
    <row r="81" spans="2:3" x14ac:dyDescent="0.3">
      <c r="B81" s="33">
        <v>77</v>
      </c>
      <c r="C81" s="33" t="s">
        <v>4178</v>
      </c>
    </row>
    <row r="82" spans="2:3" x14ac:dyDescent="0.3">
      <c r="B82" s="33">
        <v>78</v>
      </c>
      <c r="C82" s="33" t="s">
        <v>4179</v>
      </c>
    </row>
    <row r="83" spans="2:3" x14ac:dyDescent="0.3">
      <c r="B83" s="33">
        <v>79</v>
      </c>
      <c r="C83" s="33" t="s">
        <v>192</v>
      </c>
    </row>
    <row r="84" spans="2:3" x14ac:dyDescent="0.3">
      <c r="B84" s="33">
        <v>80</v>
      </c>
      <c r="C84" s="33" t="s">
        <v>4180</v>
      </c>
    </row>
    <row r="85" spans="2:3" x14ac:dyDescent="0.3">
      <c r="B85" s="33">
        <v>81</v>
      </c>
      <c r="C85" s="33" t="s">
        <v>4181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dimension ref="A1:R1157"/>
  <sheetViews>
    <sheetView topLeftCell="H207" workbookViewId="0">
      <selection activeCell="N1156" sqref="N1156"/>
    </sheetView>
  </sheetViews>
  <sheetFormatPr defaultRowHeight="14.4" x14ac:dyDescent="0.3"/>
  <cols>
    <col min="1" max="1" width="6.5546875" customWidth="1"/>
    <col min="2" max="2" width="24.88671875" customWidth="1"/>
    <col min="3" max="3" width="9.33203125" style="33" customWidth="1"/>
    <col min="4" max="4" width="7" style="33" customWidth="1"/>
    <col min="5" max="5" width="15" style="33" bestFit="1" customWidth="1"/>
    <col min="6" max="6" width="6" style="33" bestFit="1" customWidth="1"/>
    <col min="7" max="7" width="17.77734375" style="33" customWidth="1"/>
    <col min="8" max="8" width="16.6640625" style="33" customWidth="1"/>
    <col min="9" max="9" width="12.44140625" style="33" customWidth="1"/>
    <col min="10" max="10" width="12" style="33" bestFit="1" customWidth="1"/>
    <col min="11" max="11" width="13.44140625" customWidth="1"/>
    <col min="12" max="12" width="14.21875" customWidth="1"/>
    <col min="13" max="13" width="23.44140625" customWidth="1"/>
    <col min="14" max="14" width="13.5546875" bestFit="1" customWidth="1"/>
    <col min="15" max="17" width="24.6640625" customWidth="1"/>
    <col min="18" max="18" width="21.5546875" bestFit="1" customWidth="1"/>
  </cols>
  <sheetData>
    <row r="1" spans="1:18" s="33" customFormat="1" ht="29.4" customHeight="1" x14ac:dyDescent="0.3">
      <c r="A1" s="2753" t="s">
        <v>39</v>
      </c>
      <c r="B1" s="2753" t="s">
        <v>4902</v>
      </c>
      <c r="C1" s="2754" t="s">
        <v>4903</v>
      </c>
      <c r="D1" s="2753" t="s">
        <v>4904</v>
      </c>
      <c r="E1" s="2753" t="s">
        <v>4905</v>
      </c>
      <c r="F1" s="2753" t="s">
        <v>3</v>
      </c>
      <c r="G1" s="2753" t="s">
        <v>4906</v>
      </c>
      <c r="H1" s="2753" t="s">
        <v>4907</v>
      </c>
      <c r="I1" s="2753" t="s">
        <v>10</v>
      </c>
      <c r="J1" s="2753" t="s">
        <v>5</v>
      </c>
      <c r="K1" s="2753" t="s">
        <v>4908</v>
      </c>
      <c r="L1" s="2753" t="s">
        <v>4762</v>
      </c>
      <c r="M1" s="2753" t="s">
        <v>4909</v>
      </c>
      <c r="N1" s="2753" t="s">
        <v>41</v>
      </c>
      <c r="O1" s="2753" t="s">
        <v>40</v>
      </c>
      <c r="P1" s="3549" t="s">
        <v>5081</v>
      </c>
      <c r="Q1" s="3549" t="s">
        <v>5042</v>
      </c>
      <c r="R1" s="3549" t="s">
        <v>4922</v>
      </c>
    </row>
    <row r="2" spans="1:18" hidden="1" x14ac:dyDescent="0.3">
      <c r="A2">
        <v>1</v>
      </c>
      <c r="B2" t="str">
        <f>'NORTH-1'!B104</f>
        <v>11 kV Balaka Feeder</v>
      </c>
      <c r="C2" s="33">
        <f>'NORTH-1'!C104</f>
        <v>11</v>
      </c>
      <c r="D2" s="33" t="str">
        <f>'NORTH-1'!D104</f>
        <v>EXPORT</v>
      </c>
      <c r="E2" s="33" t="str">
        <f>'NORTH-1'!E104</f>
        <v>HA021100901-02</v>
      </c>
      <c r="F2" s="33">
        <f>'NORTH-1'!F104</f>
        <v>1</v>
      </c>
      <c r="G2" s="33">
        <f>'NORTH-1'!G104</f>
        <v>6440974</v>
      </c>
      <c r="H2" s="33">
        <f>'NORTH-1'!H104</f>
        <v>7753091</v>
      </c>
      <c r="I2" s="33">
        <f>'NORTH-1'!I104</f>
        <v>1312117</v>
      </c>
      <c r="J2" s="33">
        <f>'NORTH-1'!J104</f>
        <v>1</v>
      </c>
      <c r="K2">
        <f>'NORTH-1'!K104</f>
        <v>0</v>
      </c>
      <c r="L2">
        <f>'NORTH-1'!L104</f>
        <v>1312117</v>
      </c>
      <c r="M2" s="1384">
        <f>'NORTH-1'!M104</f>
        <v>1314371.1615555484</v>
      </c>
      <c r="N2" t="str">
        <f>'NORTH-1'!N104</f>
        <v>Paribag</v>
      </c>
      <c r="O2" t="s">
        <v>120</v>
      </c>
      <c r="P2">
        <v>1273734.3862943186</v>
      </c>
      <c r="Q2">
        <v>1257653.9222088766</v>
      </c>
      <c r="R2">
        <v>1137299.4890769694</v>
      </c>
    </row>
    <row r="3" spans="1:18" hidden="1" x14ac:dyDescent="0.3">
      <c r="A3">
        <v>2</v>
      </c>
      <c r="B3" t="str">
        <f>'NORTH-1'!B105</f>
        <v>11 kV Mogbazar O/H</v>
      </c>
      <c r="C3" s="33">
        <f>'NORTH-1'!C105</f>
        <v>11</v>
      </c>
      <c r="D3" s="33">
        <f>'NORTH-1'!D105</f>
        <v>0</v>
      </c>
      <c r="E3" s="33" t="str">
        <f>'NORTH-1'!E105</f>
        <v>HA021100463-02</v>
      </c>
      <c r="F3" s="33">
        <f>'NORTH-1'!F105</f>
        <v>1</v>
      </c>
      <c r="G3" s="33">
        <f>'NORTH-1'!G105</f>
        <v>47694141</v>
      </c>
      <c r="H3" s="33">
        <f>'NORTH-1'!H105</f>
        <v>49253485</v>
      </c>
      <c r="I3" s="33">
        <f>'NORTH-1'!I105</f>
        <v>1559344</v>
      </c>
      <c r="J3" s="33">
        <f>'NORTH-1'!J105</f>
        <v>1</v>
      </c>
      <c r="K3">
        <f>'NORTH-1'!K105</f>
        <v>0</v>
      </c>
      <c r="L3">
        <f>'NORTH-1'!L105</f>
        <v>1559344</v>
      </c>
      <c r="M3" s="1384">
        <f>'NORTH-1'!M105</f>
        <v>1562022.8870936625</v>
      </c>
      <c r="N3" t="str">
        <f>'NORTH-1'!N105</f>
        <v>Paribag</v>
      </c>
      <c r="O3" t="s">
        <v>120</v>
      </c>
      <c r="P3">
        <v>1571851.4764350287</v>
      </c>
      <c r="Q3">
        <v>1518772.8572945753</v>
      </c>
      <c r="R3">
        <v>1477894.3769006804</v>
      </c>
    </row>
    <row r="4" spans="1:18" hidden="1" x14ac:dyDescent="0.3">
      <c r="A4">
        <v>3</v>
      </c>
      <c r="B4" t="str">
        <f>'NORTH-1'!B106</f>
        <v>11 kV Panthopath Feeder</v>
      </c>
      <c r="C4" s="33">
        <f>'NORTH-1'!C106</f>
        <v>11</v>
      </c>
      <c r="D4" s="33">
        <f>'NORTH-1'!D106</f>
        <v>0</v>
      </c>
      <c r="E4" s="33" t="str">
        <f>'NORTH-1'!E106</f>
        <v>HA021101078-02</v>
      </c>
      <c r="F4" s="33">
        <f>'NORTH-1'!F106</f>
        <v>1</v>
      </c>
      <c r="G4" s="33">
        <f>'NORTH-1'!G106</f>
        <v>61262551</v>
      </c>
      <c r="H4" s="33">
        <f>'NORTH-1'!H106</f>
        <v>63457175</v>
      </c>
      <c r="I4" s="33">
        <f>'NORTH-1'!I106</f>
        <v>2194624</v>
      </c>
      <c r="J4" s="33">
        <f>'NORTH-1'!J106</f>
        <v>1</v>
      </c>
      <c r="K4">
        <f>'NORTH-1'!K106</f>
        <v>0</v>
      </c>
      <c r="L4">
        <f>'NORTH-1'!L106</f>
        <v>2194624</v>
      </c>
      <c r="M4" s="1384">
        <f>'NORTH-1'!M106</f>
        <v>2198394.2712865421</v>
      </c>
      <c r="N4" t="str">
        <f>'NORTH-1'!N106</f>
        <v>Paribag</v>
      </c>
      <c r="O4" t="s">
        <v>120</v>
      </c>
      <c r="P4">
        <v>2202528.7234291867</v>
      </c>
      <c r="Q4">
        <v>2146238.9144179844</v>
      </c>
      <c r="R4">
        <v>2162610.3184760618</v>
      </c>
    </row>
    <row r="5" spans="1:18" hidden="1" x14ac:dyDescent="0.3">
      <c r="A5">
        <v>4</v>
      </c>
      <c r="B5" t="str">
        <f>'NORTH-1'!B107</f>
        <v>11 kV Shahbagh Feeder ( old University O/H)</v>
      </c>
      <c r="C5" s="33">
        <f>'NORTH-1'!C107</f>
        <v>11</v>
      </c>
      <c r="D5" s="33">
        <f>'NORTH-1'!D107</f>
        <v>0</v>
      </c>
      <c r="E5" s="33" t="str">
        <f>'NORTH-1'!E107</f>
        <v>DHK60882</v>
      </c>
      <c r="F5" s="33">
        <f>'NORTH-1'!F107</f>
        <v>1</v>
      </c>
      <c r="G5" s="33">
        <f>'NORTH-1'!G107</f>
        <v>215574</v>
      </c>
      <c r="H5" s="33">
        <f>'NORTH-1'!H107</f>
        <v>222720.32</v>
      </c>
      <c r="I5" s="33">
        <f>'NORTH-1'!I107</f>
        <v>7146.320000000007</v>
      </c>
      <c r="J5" s="33">
        <f>'NORTH-1'!J107</f>
        <v>60</v>
      </c>
      <c r="K5">
        <f>'NORTH-1'!K107</f>
        <v>0</v>
      </c>
      <c r="L5">
        <f>'NORTH-1'!L107</f>
        <v>428779.20000000042</v>
      </c>
      <c r="M5" s="1384">
        <f>'NORTH-1'!M107</f>
        <v>429515.82454526494</v>
      </c>
      <c r="N5" t="str">
        <f>'NORTH-1'!N107</f>
        <v>Paribag</v>
      </c>
      <c r="O5" t="s">
        <v>120</v>
      </c>
      <c r="P5">
        <v>406161.33934499155</v>
      </c>
      <c r="Q5">
        <v>416714.2185202596</v>
      </c>
      <c r="R5">
        <v>395540.60762408923</v>
      </c>
    </row>
    <row r="6" spans="1:18" hidden="1" x14ac:dyDescent="0.3">
      <c r="A6">
        <v>5</v>
      </c>
      <c r="B6" t="str">
        <f>'NORTH-1'!B108</f>
        <v>11 kV P G Hospital Feeder</v>
      </c>
      <c r="C6" s="33">
        <f>'NORTH-1'!C108</f>
        <v>11</v>
      </c>
      <c r="D6" s="33">
        <f>'NORTH-1'!D108</f>
        <v>0</v>
      </c>
      <c r="E6" s="33" t="str">
        <f>'NORTH-1'!E108</f>
        <v>DHK60889</v>
      </c>
      <c r="F6" s="33">
        <f>'NORTH-1'!F108</f>
        <v>1</v>
      </c>
      <c r="G6" s="33">
        <f>'NORTH-1'!G108</f>
        <v>283084.59999999998</v>
      </c>
      <c r="H6" s="33">
        <f>'NORTH-1'!H108</f>
        <v>287093.96999999997</v>
      </c>
      <c r="I6" s="33">
        <f>'NORTH-1'!I108</f>
        <v>4009.3699999999953</v>
      </c>
      <c r="J6" s="33">
        <f>'NORTH-1'!J108</f>
        <v>60</v>
      </c>
      <c r="K6">
        <f>'NORTH-1'!K108</f>
        <v>0</v>
      </c>
      <c r="L6">
        <f>'NORTH-1'!L108</f>
        <v>240562.19999999972</v>
      </c>
      <c r="M6" s="1384">
        <f>'NORTH-1'!M108</f>
        <v>240975.47569337016</v>
      </c>
      <c r="N6" t="str">
        <f>'NORTH-1'!N108</f>
        <v>Paribag</v>
      </c>
      <c r="O6" t="s">
        <v>120</v>
      </c>
      <c r="P6">
        <v>236479.85486389278</v>
      </c>
      <c r="Q6">
        <v>217917.4597268597</v>
      </c>
      <c r="R6">
        <v>226732.97132759658</v>
      </c>
    </row>
    <row r="7" spans="1:18" hidden="1" x14ac:dyDescent="0.3">
      <c r="A7">
        <v>6</v>
      </c>
      <c r="B7" t="str">
        <f>'NORTH-1'!B109</f>
        <v>11 kV Abdul Monem Ltd</v>
      </c>
      <c r="C7" s="33">
        <f>'NORTH-1'!C109</f>
        <v>11</v>
      </c>
      <c r="D7" s="33">
        <f>'NORTH-1'!D109</f>
        <v>0</v>
      </c>
      <c r="E7" s="33" t="str">
        <f>'NORTH-1'!E109</f>
        <v>DHK60890</v>
      </c>
      <c r="F7" s="33">
        <f>'NORTH-1'!F109</f>
        <v>1</v>
      </c>
      <c r="G7" s="33">
        <f>'NORTH-1'!G109</f>
        <v>699.41</v>
      </c>
      <c r="H7" s="33">
        <f>'NORTH-1'!H109</f>
        <v>706.8</v>
      </c>
      <c r="I7" s="33">
        <f>'NORTH-1'!I109</f>
        <v>7.3899999999999864</v>
      </c>
      <c r="J7" s="33">
        <f>'NORTH-1'!J109</f>
        <v>60000</v>
      </c>
      <c r="K7">
        <f>'NORTH-1'!K109</f>
        <v>0</v>
      </c>
      <c r="L7">
        <f>'NORTH-1'!L109</f>
        <v>443399.99999999919</v>
      </c>
      <c r="M7" s="1384">
        <f>'NORTH-1'!M109</f>
        <v>444161.74246178439</v>
      </c>
      <c r="N7" t="str">
        <f>'NORTH-1'!N109</f>
        <v>Paribag</v>
      </c>
      <c r="O7" t="s">
        <v>120</v>
      </c>
      <c r="P7">
        <v>451511.41067337297</v>
      </c>
      <c r="Q7">
        <v>418508.08266162151</v>
      </c>
      <c r="R7">
        <v>415788.2922743957</v>
      </c>
    </row>
    <row r="8" spans="1:18" hidden="1" x14ac:dyDescent="0.3">
      <c r="A8">
        <v>7</v>
      </c>
      <c r="B8" t="str">
        <f>'NORTH-1'!B110</f>
        <v>11 kV Surjasen Hall Feeder</v>
      </c>
      <c r="C8" s="33">
        <f>'NORTH-1'!C110</f>
        <v>11</v>
      </c>
      <c r="D8" s="33">
        <f>'NORTH-1'!D110</f>
        <v>0</v>
      </c>
      <c r="E8" s="33" t="str">
        <f>'NORTH-1'!E110</f>
        <v>DHK60880</v>
      </c>
      <c r="F8" s="33">
        <f>'NORTH-1'!F110</f>
        <v>1</v>
      </c>
      <c r="G8" s="33">
        <f>'NORTH-1'!G110</f>
        <v>552176.6</v>
      </c>
      <c r="H8" s="33">
        <f>'NORTH-1'!H110</f>
        <v>564493.18999999994</v>
      </c>
      <c r="I8" s="33">
        <f>'NORTH-1'!I110</f>
        <v>12316.589999999967</v>
      </c>
      <c r="J8" s="33">
        <f>'NORTH-1'!J110</f>
        <v>60</v>
      </c>
      <c r="K8">
        <f>'NORTH-1'!K110</f>
        <v>0</v>
      </c>
      <c r="L8">
        <f>'NORTH-1'!L110</f>
        <v>738995.39999999804</v>
      </c>
      <c r="M8" s="1384">
        <f>'NORTH-1'!M110</f>
        <v>740264.96286703437</v>
      </c>
      <c r="N8" t="str">
        <f>'NORTH-1'!N110</f>
        <v>Ramna</v>
      </c>
      <c r="O8" t="s">
        <v>120</v>
      </c>
      <c r="P8">
        <v>797710.34678781533</v>
      </c>
      <c r="Q8">
        <v>762400.08828905376</v>
      </c>
      <c r="R8">
        <v>500947.76044947118</v>
      </c>
    </row>
    <row r="9" spans="1:18" hidden="1" x14ac:dyDescent="0.3">
      <c r="A9">
        <v>8</v>
      </c>
      <c r="B9" t="str">
        <f>'NORTH-1'!B111</f>
        <v>11 kV Azimpur-1 Feeder</v>
      </c>
      <c r="C9" s="33">
        <f>'NORTH-1'!C111</f>
        <v>11</v>
      </c>
      <c r="D9" s="33">
        <f>'NORTH-1'!D111</f>
        <v>0</v>
      </c>
      <c r="E9" s="33" t="str">
        <f>'NORTH-1'!E111</f>
        <v>DHK60872</v>
      </c>
      <c r="F9" s="33">
        <f>'NORTH-1'!F111</f>
        <v>1</v>
      </c>
      <c r="G9" s="33">
        <f>'NORTH-1'!G111</f>
        <v>0</v>
      </c>
      <c r="H9" s="33">
        <f>'NORTH-1'!H111</f>
        <v>0</v>
      </c>
      <c r="I9" s="33">
        <f>'NORTH-1'!I111</f>
        <v>0</v>
      </c>
      <c r="J9" s="33">
        <f>'NORTH-1'!J111</f>
        <v>60</v>
      </c>
      <c r="K9">
        <f>'NORTH-1'!K111</f>
        <v>0</v>
      </c>
      <c r="L9">
        <f>'NORTH-1'!L111</f>
        <v>0</v>
      </c>
      <c r="M9" s="1384">
        <f>'NORTH-1'!M111</f>
        <v>0</v>
      </c>
      <c r="N9" t="str">
        <f>'NORTH-1'!N111</f>
        <v>Azimpur</v>
      </c>
      <c r="O9" t="s">
        <v>120</v>
      </c>
      <c r="P9">
        <v>0</v>
      </c>
      <c r="Q9">
        <v>0</v>
      </c>
      <c r="R9">
        <v>0</v>
      </c>
    </row>
    <row r="10" spans="1:18" hidden="1" x14ac:dyDescent="0.3">
      <c r="A10">
        <v>9</v>
      </c>
      <c r="B10" t="str">
        <f>'NORTH-1'!B112</f>
        <v>11 kV TSC Feeder</v>
      </c>
      <c r="C10" s="33">
        <f>'NORTH-1'!C112</f>
        <v>11</v>
      </c>
      <c r="D10" s="33">
        <f>'NORTH-1'!D112</f>
        <v>0</v>
      </c>
      <c r="E10" s="33" t="str">
        <f>'NORTH-1'!E112</f>
        <v>DHK60873</v>
      </c>
      <c r="F10" s="33">
        <f>'NORTH-1'!F112</f>
        <v>1</v>
      </c>
      <c r="G10" s="33">
        <f>'NORTH-1'!G112</f>
        <v>928405.7</v>
      </c>
      <c r="H10" s="33">
        <f>'NORTH-1'!H112</f>
        <v>938763.25</v>
      </c>
      <c r="I10" s="33">
        <f>'NORTH-1'!I112</f>
        <v>10357.550000000047</v>
      </c>
      <c r="J10" s="33">
        <f>'NORTH-1'!J112</f>
        <v>60</v>
      </c>
      <c r="K10">
        <f>'NORTH-1'!K112</f>
        <v>0</v>
      </c>
      <c r="L10">
        <f>'NORTH-1'!L112</f>
        <v>621453.00000000279</v>
      </c>
      <c r="M10" s="1384">
        <f>'NORTH-1'!M112</f>
        <v>622520.62999121565</v>
      </c>
      <c r="N10" t="str">
        <f>'NORTH-1'!N112</f>
        <v>Ramna</v>
      </c>
      <c r="O10" t="s">
        <v>120</v>
      </c>
      <c r="P10">
        <v>596411.00718012324</v>
      </c>
      <c r="Q10">
        <v>501019.20929550059</v>
      </c>
      <c r="R10">
        <v>594864.69420661335</v>
      </c>
    </row>
    <row r="11" spans="1:18" hidden="1" x14ac:dyDescent="0.3">
      <c r="A11">
        <v>10</v>
      </c>
      <c r="B11" t="str">
        <f>'NORTH-1'!B113</f>
        <v>11 kV SCADA Bhaban</v>
      </c>
      <c r="C11" s="33">
        <f>'NORTH-1'!C113</f>
        <v>11</v>
      </c>
      <c r="D11" s="33">
        <f>'NORTH-1'!D113</f>
        <v>0</v>
      </c>
      <c r="E11" s="33" t="str">
        <f>'NORTH-1'!E113</f>
        <v>DHK60883</v>
      </c>
      <c r="F11" s="33">
        <f>'NORTH-1'!F113</f>
        <v>1</v>
      </c>
      <c r="G11" s="33">
        <f>'NORTH-1'!G113</f>
        <v>28176.9</v>
      </c>
      <c r="H11" s="33">
        <f>'NORTH-1'!H113</f>
        <v>28300.61</v>
      </c>
      <c r="I11" s="33">
        <f>'NORTH-1'!I113</f>
        <v>123.70999999999913</v>
      </c>
      <c r="J11" s="33">
        <f>'NORTH-1'!J113</f>
        <v>60</v>
      </c>
      <c r="K11">
        <f>'NORTH-1'!K113</f>
        <v>0</v>
      </c>
      <c r="L11">
        <f>'NORTH-1'!L113</f>
        <v>7422.5999999999476</v>
      </c>
      <c r="M11" s="1384">
        <f>'NORTH-1'!M113</f>
        <v>7435.3517131186818</v>
      </c>
      <c r="N11" t="str">
        <f>'NORTH-1'!N113</f>
        <v>Paribag</v>
      </c>
      <c r="O11" t="s">
        <v>120</v>
      </c>
      <c r="P11">
        <v>6184.922661560614</v>
      </c>
      <c r="Q11">
        <v>6569.6736429327684</v>
      </c>
      <c r="R11">
        <v>7038.2713822680098</v>
      </c>
    </row>
    <row r="12" spans="1:18" hidden="1" x14ac:dyDescent="0.3">
      <c r="A12">
        <v>11</v>
      </c>
      <c r="B12" t="str">
        <f>'NORTH-1'!B114</f>
        <v>11 kV DPH Sw/S-2</v>
      </c>
      <c r="C12" s="33">
        <f>'NORTH-1'!C114</f>
        <v>11</v>
      </c>
      <c r="D12" s="33">
        <f>'NORTH-1'!D114</f>
        <v>0</v>
      </c>
      <c r="E12" s="33" t="str">
        <f>'NORTH-1'!E114</f>
        <v>DHK60871</v>
      </c>
      <c r="F12" s="33">
        <f>'NORTH-1'!F114</f>
        <v>1</v>
      </c>
      <c r="G12" s="33">
        <f>'NORTH-1'!G114</f>
        <v>493864.3</v>
      </c>
      <c r="H12" s="33">
        <f>'NORTH-1'!H114</f>
        <v>513287.05</v>
      </c>
      <c r="I12" s="33">
        <f>'NORTH-1'!I114</f>
        <v>19422.75</v>
      </c>
      <c r="J12" s="33">
        <f>'NORTH-1'!J114</f>
        <v>60</v>
      </c>
      <c r="K12">
        <f>'NORTH-1'!K114</f>
        <v>0</v>
      </c>
      <c r="L12">
        <f>'NORTH-1'!L114</f>
        <v>1165365</v>
      </c>
      <c r="M12" s="1384">
        <f>'NORTH-1'!M114</f>
        <v>1167367.0478213313</v>
      </c>
      <c r="N12" t="str">
        <f>'NORTH-1'!N114</f>
        <v>Paribag</v>
      </c>
      <c r="O12" t="s">
        <v>120</v>
      </c>
      <c r="P12">
        <v>1168612.8044101279</v>
      </c>
      <c r="Q12">
        <v>1138030.0608298108</v>
      </c>
      <c r="R12">
        <v>1225995.7689671989</v>
      </c>
    </row>
    <row r="13" spans="1:18" hidden="1" x14ac:dyDescent="0.3">
      <c r="A13">
        <v>12</v>
      </c>
      <c r="B13" t="str">
        <f>'NORTH-1'!B115</f>
        <v>11 kV New Elephant Road Feeder</v>
      </c>
      <c r="C13" s="33">
        <f>'NORTH-1'!C115</f>
        <v>11</v>
      </c>
      <c r="D13" s="33">
        <f>'NORTH-1'!D115</f>
        <v>0</v>
      </c>
      <c r="E13" s="33" t="str">
        <f>'NORTH-1'!E115</f>
        <v>DHK60981</v>
      </c>
      <c r="F13" s="33">
        <f>'NORTH-1'!F115</f>
        <v>1</v>
      </c>
      <c r="G13" s="33">
        <f>'NORTH-1'!G115</f>
        <v>82214.7</v>
      </c>
      <c r="H13" s="33">
        <f>'NORTH-1'!H115</f>
        <v>100470.64</v>
      </c>
      <c r="I13" s="33">
        <f>'NORTH-1'!I115</f>
        <v>18255.940000000002</v>
      </c>
      <c r="J13" s="33">
        <f>'NORTH-1'!J115</f>
        <v>60</v>
      </c>
      <c r="K13">
        <f>'NORTH-1'!K115</f>
        <v>0</v>
      </c>
      <c r="L13">
        <f>'NORTH-1'!L115</f>
        <v>1095356.4000000001</v>
      </c>
      <c r="M13" s="1384">
        <f>'NORTH-1'!M115</f>
        <v>1097238.1760051155</v>
      </c>
      <c r="N13" t="str">
        <f>'NORTH-1'!N115</f>
        <v>Paribag</v>
      </c>
      <c r="O13" t="s">
        <v>120</v>
      </c>
      <c r="P13">
        <v>1271574.2849748975</v>
      </c>
      <c r="Q13">
        <v>1340854.1319352121</v>
      </c>
      <c r="R13">
        <v>1236853.266721112</v>
      </c>
    </row>
    <row r="14" spans="1:18" hidden="1" x14ac:dyDescent="0.3">
      <c r="A14">
        <v>13</v>
      </c>
      <c r="B14" t="str">
        <f>'NORTH-1'!B116</f>
        <v>11 kV Dhanmondi O/H Feeder</v>
      </c>
      <c r="C14" s="33">
        <f>'NORTH-1'!C116</f>
        <v>11</v>
      </c>
      <c r="D14" s="33">
        <f>'NORTH-1'!D116</f>
        <v>0</v>
      </c>
      <c r="E14" s="33" t="str">
        <f>'NORTH-1'!E116</f>
        <v>DHK61110</v>
      </c>
      <c r="F14" s="33">
        <f>'NORTH-1'!F116</f>
        <v>1</v>
      </c>
      <c r="G14" s="33">
        <f>'NORTH-1'!G116</f>
        <v>404842.1</v>
      </c>
      <c r="H14" s="33">
        <f>'NORTH-1'!H116</f>
        <v>430127.06</v>
      </c>
      <c r="I14" s="33">
        <f>'NORTH-1'!I116</f>
        <v>25284.960000000021</v>
      </c>
      <c r="J14" s="33">
        <f>'NORTH-1'!J116</f>
        <v>60</v>
      </c>
      <c r="K14">
        <f>'NORTH-1'!K116</f>
        <v>0</v>
      </c>
      <c r="L14">
        <f>'NORTH-1'!L116</f>
        <v>1517097.6000000013</v>
      </c>
      <c r="M14" s="1384">
        <f>'NORTH-1'!M116</f>
        <v>1519703.9095638092</v>
      </c>
      <c r="N14" t="str">
        <f>'NORTH-1'!N116</f>
        <v>Paribag</v>
      </c>
      <c r="O14" t="s">
        <v>120</v>
      </c>
      <c r="P14">
        <v>1444426.597253243</v>
      </c>
      <c r="Q14">
        <v>1452129.1083309555</v>
      </c>
      <c r="R14">
        <v>1368507.5074401151</v>
      </c>
    </row>
    <row r="15" spans="1:18" hidden="1" x14ac:dyDescent="0.3">
      <c r="A15">
        <v>14</v>
      </c>
      <c r="B15" t="str">
        <f>'NORTH-1'!B117</f>
        <v>11 kV Sonargaon Feeder</v>
      </c>
      <c r="C15" s="33">
        <f>'NORTH-1'!C117</f>
        <v>11</v>
      </c>
      <c r="D15" s="33">
        <f>'NORTH-1'!D117</f>
        <v>0</v>
      </c>
      <c r="E15" s="33" t="str">
        <f>'NORTH-1'!E117</f>
        <v>DHK61115</v>
      </c>
      <c r="F15" s="33">
        <f>'NORTH-1'!F117</f>
        <v>1</v>
      </c>
      <c r="G15" s="33">
        <f>'NORTH-1'!G117</f>
        <v>340916.2</v>
      </c>
      <c r="H15" s="33">
        <f>'NORTH-1'!H117</f>
        <v>369960.07</v>
      </c>
      <c r="I15" s="33">
        <f>'NORTH-1'!I117</f>
        <v>29043.869999999995</v>
      </c>
      <c r="J15" s="33">
        <f>'NORTH-1'!J117</f>
        <v>60</v>
      </c>
      <c r="K15">
        <f>'NORTH-1'!K117</f>
        <v>0</v>
      </c>
      <c r="L15">
        <f>'NORTH-1'!L117</f>
        <v>1742632.1999999997</v>
      </c>
      <c r="M15" s="1384">
        <f>'NORTH-1'!M117</f>
        <v>1745625.9684754489</v>
      </c>
      <c r="N15" t="str">
        <f>'NORTH-1'!N117</f>
        <v>Paribag</v>
      </c>
      <c r="O15" t="s">
        <v>120</v>
      </c>
      <c r="P15">
        <v>1732224.4312768539</v>
      </c>
      <c r="Q15">
        <v>1700265.2603055981</v>
      </c>
      <c r="R15">
        <v>1714907.3622429187</v>
      </c>
    </row>
    <row r="16" spans="1:18" hidden="1" x14ac:dyDescent="0.3">
      <c r="A16">
        <v>15</v>
      </c>
      <c r="B16" t="str">
        <f>'NORTH-1'!B118</f>
        <v>11 kV Museum Feeder</v>
      </c>
      <c r="C16" s="33">
        <f>'NORTH-1'!C118</f>
        <v>11</v>
      </c>
      <c r="D16" s="33">
        <f>'NORTH-1'!D118</f>
        <v>0</v>
      </c>
      <c r="E16" s="33" t="str">
        <f>'NORTH-1'!E118</f>
        <v>DHK61107</v>
      </c>
      <c r="F16" s="33">
        <f>'NORTH-1'!F118</f>
        <v>1</v>
      </c>
      <c r="G16" s="33">
        <f>'NORTH-1'!G118</f>
        <v>547755.5</v>
      </c>
      <c r="H16" s="33">
        <f>'NORTH-1'!H118</f>
        <v>550080.6</v>
      </c>
      <c r="I16" s="33">
        <f>'NORTH-1'!I118</f>
        <v>2325.0999999999767</v>
      </c>
      <c r="J16" s="33">
        <f>'NORTH-1'!J118</f>
        <v>60</v>
      </c>
      <c r="K16">
        <f>'NORTH-1'!K118</f>
        <v>0</v>
      </c>
      <c r="L16">
        <f>'NORTH-1'!L118</f>
        <v>139505.9999999986</v>
      </c>
      <c r="M16" s="1384">
        <f>'NORTH-1'!M118</f>
        <v>139745.66541243388</v>
      </c>
      <c r="N16" t="str">
        <f>'NORTH-1'!N118</f>
        <v>Ramna</v>
      </c>
      <c r="O16" t="s">
        <v>120</v>
      </c>
      <c r="P16">
        <v>147111.94213715734</v>
      </c>
      <c r="Q16">
        <v>139723.28912837873</v>
      </c>
      <c r="R16">
        <v>145373.44658886999</v>
      </c>
    </row>
    <row r="17" spans="1:18" hidden="1" x14ac:dyDescent="0.3">
      <c r="A17">
        <v>16</v>
      </c>
      <c r="B17" t="str">
        <f>'NORTH-1'!B119</f>
        <v>11 kV Shanta property</v>
      </c>
      <c r="C17" s="33">
        <f>'NORTH-1'!C119</f>
        <v>11</v>
      </c>
      <c r="D17" s="33">
        <f>'NORTH-1'!D119</f>
        <v>0</v>
      </c>
      <c r="E17" s="33" t="str">
        <f>'NORTH-1'!E119</f>
        <v>DHK61112</v>
      </c>
      <c r="F17" s="33">
        <f>'NORTH-1'!F119</f>
        <v>1</v>
      </c>
      <c r="G17" s="33">
        <f>'NORTH-1'!G119</f>
        <v>342098.2</v>
      </c>
      <c r="H17" s="33">
        <f>'NORTH-1'!H119</f>
        <v>345525.51</v>
      </c>
      <c r="I17" s="33">
        <f>'NORTH-1'!I119</f>
        <v>3427.3099999999977</v>
      </c>
      <c r="J17" s="33">
        <f>'NORTH-1'!J119</f>
        <v>60</v>
      </c>
      <c r="K17">
        <f>'NORTH-1'!K119</f>
        <v>0</v>
      </c>
      <c r="L17">
        <f>'NORTH-1'!L119</f>
        <v>205638.59999999986</v>
      </c>
      <c r="M17" s="1384">
        <f>'NORTH-1'!M119</f>
        <v>205991.87842445195</v>
      </c>
      <c r="N17" t="str">
        <f>'NORTH-1'!N119</f>
        <v>Paribag</v>
      </c>
      <c r="O17" t="s">
        <v>120</v>
      </c>
      <c r="P17">
        <v>207014.06347041976</v>
      </c>
      <c r="Q17">
        <v>222651.11733520858</v>
      </c>
      <c r="R17">
        <v>196910.10412041753</v>
      </c>
    </row>
    <row r="18" spans="1:18" hidden="1" x14ac:dyDescent="0.3">
      <c r="A18">
        <v>17</v>
      </c>
      <c r="B18" t="str">
        <f>'NORTH-1'!B120</f>
        <v>11 kV BIRDEM RMU Feeder</v>
      </c>
      <c r="C18" s="33">
        <f>'NORTH-1'!C120</f>
        <v>11</v>
      </c>
      <c r="D18" s="33">
        <f>'NORTH-1'!D120</f>
        <v>0</v>
      </c>
      <c r="E18" s="33" t="str">
        <f>'NORTH-1'!E120</f>
        <v>DHK61108</v>
      </c>
      <c r="F18" s="33">
        <f>'NORTH-1'!F120</f>
        <v>1</v>
      </c>
      <c r="G18" s="33">
        <f>'NORTH-1'!G120</f>
        <v>701416.8</v>
      </c>
      <c r="H18" s="33">
        <f>'NORTH-1'!H120</f>
        <v>716987.97</v>
      </c>
      <c r="I18" s="33">
        <f>'NORTH-1'!I120</f>
        <v>15571.169999999925</v>
      </c>
      <c r="J18" s="33">
        <f>'NORTH-1'!J120</f>
        <v>60</v>
      </c>
      <c r="K18">
        <f>'NORTH-1'!K120</f>
        <v>0</v>
      </c>
      <c r="L18">
        <f>'NORTH-1'!L120</f>
        <v>934270.19999999553</v>
      </c>
      <c r="M18">
        <f>'NORTH-1'!M120</f>
        <v>935875.23672106129</v>
      </c>
      <c r="N18" t="str">
        <f>'NORTH-1'!N120</f>
        <v>Kakrail</v>
      </c>
      <c r="O18" t="s">
        <v>120</v>
      </c>
      <c r="P18">
        <v>955769.4814721389</v>
      </c>
      <c r="Q18">
        <v>767058.47465951391</v>
      </c>
      <c r="R18">
        <v>1048103.4597803743</v>
      </c>
    </row>
    <row r="19" spans="1:18" hidden="1" x14ac:dyDescent="0.3">
      <c r="A19">
        <v>18</v>
      </c>
      <c r="B19" t="str">
        <f>'NORTH-1'!B121</f>
        <v>11 kV Azimpur-2 Feeder</v>
      </c>
      <c r="C19" s="33">
        <f>'NORTH-1'!C121</f>
        <v>11</v>
      </c>
      <c r="D19" s="33">
        <f>'NORTH-1'!D121</f>
        <v>0</v>
      </c>
      <c r="E19" s="33" t="str">
        <f>'NORTH-1'!E121</f>
        <v>DHK61109</v>
      </c>
      <c r="F19" s="33">
        <f>'NORTH-1'!F121</f>
        <v>1</v>
      </c>
      <c r="G19" s="33">
        <f>'NORTH-1'!G121</f>
        <v>0</v>
      </c>
      <c r="H19" s="33">
        <f>'NORTH-1'!H121</f>
        <v>0</v>
      </c>
      <c r="I19" s="33">
        <f>'NORTH-1'!I121</f>
        <v>0</v>
      </c>
      <c r="J19" s="33">
        <f>'NORTH-1'!J121</f>
        <v>60</v>
      </c>
      <c r="K19">
        <f>'NORTH-1'!K121</f>
        <v>0</v>
      </c>
      <c r="L19">
        <f>'NORTH-1'!L121</f>
        <v>0</v>
      </c>
      <c r="M19" s="1384">
        <f>'NORTH-1'!M121</f>
        <v>0</v>
      </c>
      <c r="N19" t="str">
        <f>'NORTH-1'!N121</f>
        <v>Azimpur</v>
      </c>
      <c r="O19" t="s">
        <v>120</v>
      </c>
      <c r="P19">
        <v>0</v>
      </c>
      <c r="Q19">
        <v>0</v>
      </c>
      <c r="R19">
        <v>0</v>
      </c>
    </row>
    <row r="20" spans="1:18" hidden="1" x14ac:dyDescent="0.3">
      <c r="A20">
        <v>19</v>
      </c>
      <c r="B20" t="str">
        <f>'NORTH-1'!B122</f>
        <v>11 kV DPH Sw/S-1</v>
      </c>
      <c r="C20" s="33">
        <f>'NORTH-1'!C122</f>
        <v>11</v>
      </c>
      <c r="D20" s="33">
        <f>'NORTH-1'!D122</f>
        <v>0</v>
      </c>
      <c r="E20" s="33" t="str">
        <f>'NORTH-1'!E122</f>
        <v>DHK60978</v>
      </c>
      <c r="F20" s="33">
        <f>'NORTH-1'!F122</f>
        <v>1</v>
      </c>
      <c r="G20" s="33">
        <f>'NORTH-1'!G122</f>
        <v>782449.9</v>
      </c>
      <c r="H20" s="33">
        <f>'NORTH-1'!H122</f>
        <v>797585.77</v>
      </c>
      <c r="I20" s="33">
        <f>'NORTH-1'!I122</f>
        <v>15135.869999999995</v>
      </c>
      <c r="J20" s="33">
        <f>'NORTH-1'!J122</f>
        <v>60</v>
      </c>
      <c r="K20">
        <f>'NORTH-1'!K122</f>
        <v>0</v>
      </c>
      <c r="L20">
        <f>'NORTH-1'!L122</f>
        <v>908152.19999999972</v>
      </c>
      <c r="M20">
        <f>'NORTH-1'!M122</f>
        <v>909712.36710081971</v>
      </c>
      <c r="N20" t="str">
        <f>'NORTH-1'!N122</f>
        <v>Kakrail</v>
      </c>
      <c r="O20" t="s">
        <v>120</v>
      </c>
      <c r="P20">
        <v>894673.77857261105</v>
      </c>
      <c r="Q20">
        <v>964542.5030641359</v>
      </c>
      <c r="R20">
        <v>717844.62700200372</v>
      </c>
    </row>
    <row r="21" spans="1:18" hidden="1" x14ac:dyDescent="0.3">
      <c r="A21">
        <v>20</v>
      </c>
      <c r="B21" t="str">
        <f>'NORTH-1'!B188</f>
        <v xml:space="preserve"> WASA Bhaban</v>
      </c>
      <c r="C21" s="33">
        <f>'NORTH-1'!C188</f>
        <v>11</v>
      </c>
      <c r="D21" s="33">
        <f>'NORTH-1'!D188</f>
        <v>0</v>
      </c>
      <c r="E21" s="33">
        <f>'NORTH-1'!E188</f>
        <v>8536188</v>
      </c>
      <c r="F21" s="33">
        <f>'NORTH-1'!F188</f>
        <v>1.18</v>
      </c>
      <c r="G21" s="33">
        <f>'NORTH-1'!G188</f>
        <v>2503.3000000000002</v>
      </c>
      <c r="H21" s="33">
        <f>'NORTH-1'!H188</f>
        <v>271216</v>
      </c>
      <c r="I21" s="33">
        <f>'NORTH-1'!I188</f>
        <v>268712.7</v>
      </c>
      <c r="J21" s="33">
        <f>'NORTH-1'!J188</f>
        <v>1000</v>
      </c>
      <c r="K21">
        <f>'NORTH-1'!K188</f>
        <v>1024440.0000000014</v>
      </c>
      <c r="L21">
        <f>'NORTH-1'!L188</f>
        <v>1024440.0000000014</v>
      </c>
      <c r="M21">
        <f>'NORTH-1'!M188</f>
        <v>1031848.2658305326</v>
      </c>
      <c r="N21" t="str">
        <f>'NORTH-1'!N188</f>
        <v>Shere b.nagar</v>
      </c>
      <c r="O21" t="s">
        <v>121</v>
      </c>
      <c r="P21">
        <v>1051553.1772067021</v>
      </c>
      <c r="Q21">
        <v>992894.46872374357</v>
      </c>
      <c r="R21">
        <v>967717.45665341103</v>
      </c>
    </row>
    <row r="22" spans="1:18" hidden="1" x14ac:dyDescent="0.3">
      <c r="A22">
        <v>21</v>
      </c>
      <c r="B22" t="str">
        <f>'NORTH-1'!B189</f>
        <v xml:space="preserve"> Sangsad Bhaban</v>
      </c>
      <c r="C22" s="33">
        <f>'NORTH-1'!C189</f>
        <v>11</v>
      </c>
      <c r="D22" s="33">
        <f>'NORTH-1'!D189</f>
        <v>0</v>
      </c>
      <c r="E22" s="33">
        <f>'NORTH-1'!E189</f>
        <v>8536178</v>
      </c>
      <c r="F22" s="33">
        <f>'NORTH-1'!F189</f>
        <v>1.18</v>
      </c>
      <c r="G22" s="33">
        <f>'NORTH-1'!G189</f>
        <v>572139</v>
      </c>
      <c r="H22" s="33">
        <f>'NORTH-1'!H189</f>
        <v>576073</v>
      </c>
      <c r="I22" s="33">
        <f>'NORTH-1'!I189</f>
        <v>3934</v>
      </c>
      <c r="J22" s="33">
        <f>'NORTH-1'!J189</f>
        <v>44</v>
      </c>
      <c r="K22">
        <f>'NORTH-1'!K189</f>
        <v>0</v>
      </c>
      <c r="L22">
        <f>'NORTH-1'!L189</f>
        <v>204253.28</v>
      </c>
      <c r="M22">
        <f>'NORTH-1'!M189</f>
        <v>205730.34317109632</v>
      </c>
      <c r="N22" t="str">
        <f>'NORTH-1'!N189</f>
        <v>Shere b.nagar</v>
      </c>
      <c r="O22" t="s">
        <v>121</v>
      </c>
      <c r="P22">
        <v>203697.42715716449</v>
      </c>
      <c r="Q22">
        <v>26163.500297668204</v>
      </c>
      <c r="R22">
        <v>291323.98375893495</v>
      </c>
    </row>
    <row r="23" spans="1:18" hidden="1" x14ac:dyDescent="0.3">
      <c r="A23">
        <v>22</v>
      </c>
      <c r="B23" t="str">
        <f>'NORTH-1'!B190</f>
        <v>Air Port Road (West)</v>
      </c>
      <c r="C23" s="33">
        <f>'NORTH-1'!C190</f>
        <v>11</v>
      </c>
      <c r="D23" s="33">
        <f>'NORTH-1'!D190</f>
        <v>0</v>
      </c>
      <c r="E23" s="33">
        <f>'NORTH-1'!E190</f>
        <v>8536182</v>
      </c>
      <c r="F23" s="33">
        <f>'NORTH-1'!F190</f>
        <v>1.18</v>
      </c>
      <c r="G23" s="33">
        <f>'NORTH-1'!G190</f>
        <v>1503.6</v>
      </c>
      <c r="H23" s="33">
        <f>'NORTH-1'!H190</f>
        <v>2353.1999999999998</v>
      </c>
      <c r="I23" s="33">
        <f>'NORTH-1'!I190</f>
        <v>849.59999999999991</v>
      </c>
      <c r="J23" s="33">
        <f>'NORTH-1'!J190</f>
        <v>1000</v>
      </c>
      <c r="K23">
        <f>'NORTH-1'!K190</f>
        <v>0</v>
      </c>
      <c r="L23">
        <f>'NORTH-1'!L190</f>
        <v>1002527.9999999998</v>
      </c>
      <c r="M23">
        <f>'NORTH-1'!M190</f>
        <v>1009777.8086042623</v>
      </c>
      <c r="N23" t="str">
        <f>'NORTH-1'!N190</f>
        <v>Shere b.nagar</v>
      </c>
      <c r="O23" t="s">
        <v>121</v>
      </c>
      <c r="P23">
        <v>1128128.4372441177</v>
      </c>
      <c r="Q23">
        <v>1054483.6509932505</v>
      </c>
      <c r="R23">
        <v>1142492.7317975822</v>
      </c>
    </row>
    <row r="24" spans="1:18" hidden="1" x14ac:dyDescent="0.3">
      <c r="A24">
        <v>23</v>
      </c>
      <c r="B24" t="str">
        <f>'NORTH-1'!B191</f>
        <v>ICC (PM Office)</v>
      </c>
      <c r="C24" s="33">
        <f>'NORTH-1'!C191</f>
        <v>11</v>
      </c>
      <c r="D24" s="33">
        <f>'NORTH-1'!D191</f>
        <v>0</v>
      </c>
      <c r="E24" s="33">
        <f>'NORTH-1'!E191</f>
        <v>8536193</v>
      </c>
      <c r="F24" s="33">
        <f>'NORTH-1'!F191</f>
        <v>1.18</v>
      </c>
      <c r="G24" s="33">
        <f>'NORTH-1'!G191</f>
        <v>32421.4</v>
      </c>
      <c r="H24" s="33">
        <f>'NORTH-1'!H191</f>
        <v>32421.4</v>
      </c>
      <c r="I24" s="33">
        <f>'NORTH-1'!I191</f>
        <v>0</v>
      </c>
      <c r="J24" s="33">
        <f>'NORTH-1'!J191</f>
        <v>1000</v>
      </c>
      <c r="K24">
        <f>'NORTH-1'!K191</f>
        <v>0</v>
      </c>
      <c r="L24">
        <f>'NORTH-1'!L191</f>
        <v>0</v>
      </c>
      <c r="M24">
        <f>'NORTH-1'!M191</f>
        <v>0</v>
      </c>
      <c r="N24" t="str">
        <f>'NORTH-1'!N191</f>
        <v>Shere b.nagar</v>
      </c>
      <c r="O24" t="s">
        <v>121</v>
      </c>
      <c r="P24">
        <v>0</v>
      </c>
      <c r="Q24">
        <v>0</v>
      </c>
      <c r="R24">
        <v>0</v>
      </c>
    </row>
    <row r="25" spans="1:18" hidden="1" x14ac:dyDescent="0.3">
      <c r="A25">
        <v>24</v>
      </c>
      <c r="B25" t="str">
        <f>'NORTH-1'!B192</f>
        <v xml:space="preserve">(UTC) Tower </v>
      </c>
      <c r="C25" s="33">
        <f>'NORTH-1'!C192</f>
        <v>11</v>
      </c>
      <c r="D25" s="33">
        <f>'NORTH-1'!D192</f>
        <v>0</v>
      </c>
      <c r="E25" s="33" t="str">
        <f>'NORTH-1'!E192</f>
        <v>DHK00183</v>
      </c>
      <c r="F25" s="33">
        <f>'NORTH-1'!F192</f>
        <v>1.18</v>
      </c>
      <c r="G25" s="33">
        <f>'NORTH-1'!G192</f>
        <v>15757.4</v>
      </c>
      <c r="H25" s="33">
        <f>'NORTH-1'!H192</f>
        <v>16418.400000000001</v>
      </c>
      <c r="I25" s="33">
        <f>'NORTH-1'!I192</f>
        <v>661.00000000000182</v>
      </c>
      <c r="J25" s="33">
        <f>'NORTH-1'!J192</f>
        <v>444.44</v>
      </c>
      <c r="K25">
        <f>'NORTH-1'!K192</f>
        <v>0</v>
      </c>
      <c r="L25">
        <f>'NORTH-1'!L192</f>
        <v>346654.31120000093</v>
      </c>
      <c r="M25">
        <f>'NORTH-1'!M192</f>
        <v>349161.1513162296</v>
      </c>
      <c r="N25" t="str">
        <f>'NORTH-1'!N192</f>
        <v>Shere b.nagar</v>
      </c>
      <c r="O25" t="s">
        <v>121</v>
      </c>
      <c r="P25">
        <v>363430.72318133077</v>
      </c>
      <c r="Q25">
        <v>289733.30284559057</v>
      </c>
      <c r="R25">
        <v>306081.94351748418</v>
      </c>
    </row>
    <row r="26" spans="1:18" hidden="1" x14ac:dyDescent="0.3">
      <c r="A26">
        <v>25</v>
      </c>
      <c r="B26" t="str">
        <f>'NORTH-1'!B193</f>
        <v>Sonargaon Hotel</v>
      </c>
      <c r="C26" s="33">
        <f>'NORTH-1'!C193</f>
        <v>11</v>
      </c>
      <c r="D26" s="33">
        <f>'NORTH-1'!D193</f>
        <v>0</v>
      </c>
      <c r="E26" s="33">
        <f>'NORTH-1'!E193</f>
        <v>8536190</v>
      </c>
      <c r="F26" s="33">
        <f>'NORTH-1'!F193</f>
        <v>1.18</v>
      </c>
      <c r="G26" s="33">
        <f>'NORTH-1'!G193</f>
        <v>51744.1</v>
      </c>
      <c r="H26" s="33">
        <f>'NORTH-1'!H193</f>
        <v>51744.1</v>
      </c>
      <c r="I26" s="33">
        <f>'NORTH-1'!I193</f>
        <v>0</v>
      </c>
      <c r="J26" s="33">
        <f>'NORTH-1'!J193</f>
        <v>1000</v>
      </c>
      <c r="K26">
        <f>'NORTH-1'!K193</f>
        <v>40</v>
      </c>
      <c r="L26">
        <f>'NORTH-1'!L193</f>
        <v>109995.2784</v>
      </c>
      <c r="M26">
        <f>'NORTH-1'!M193</f>
        <v>110790.71225897709</v>
      </c>
      <c r="N26" t="str">
        <f>'NORTH-1'!N193</f>
        <v>Kakrail</v>
      </c>
      <c r="O26" t="s">
        <v>121</v>
      </c>
      <c r="P26">
        <v>63163.982349964957</v>
      </c>
      <c r="Q26">
        <v>0</v>
      </c>
      <c r="R26">
        <v>0</v>
      </c>
    </row>
    <row r="27" spans="1:18" hidden="1" x14ac:dyDescent="0.3">
      <c r="A27">
        <v>26</v>
      </c>
      <c r="B27" t="str">
        <f>'NORTH-1'!B194</f>
        <v>Panthopath</v>
      </c>
      <c r="C27" s="33">
        <f>'NORTH-1'!C194</f>
        <v>11</v>
      </c>
      <c r="D27" s="33">
        <f>'NORTH-1'!D194</f>
        <v>0</v>
      </c>
      <c r="E27" s="33">
        <f>'NORTH-1'!E194</f>
        <v>8536184</v>
      </c>
      <c r="F27" s="33">
        <f>'NORTH-1'!F194</f>
        <v>1.18</v>
      </c>
      <c r="G27" s="33">
        <f>'NORTH-1'!G194</f>
        <v>35309.1</v>
      </c>
      <c r="H27" s="33">
        <f>'NORTH-1'!H194</f>
        <v>36316</v>
      </c>
      <c r="I27" s="33">
        <f>'NORTH-1'!I194</f>
        <v>1006.9000000000015</v>
      </c>
      <c r="J27" s="33">
        <f>'NORTH-1'!J194</f>
        <v>1000</v>
      </c>
      <c r="K27">
        <f>'NORTH-1'!K194</f>
        <v>0</v>
      </c>
      <c r="L27">
        <f>'NORTH-1'!L194</f>
        <v>1188142.0000000016</v>
      </c>
      <c r="M27">
        <f>'NORTH-1'!M194</f>
        <v>1196734.0813131279</v>
      </c>
      <c r="N27" t="str">
        <f>'NORTH-1'!N194</f>
        <v>Shere b.nagar</v>
      </c>
      <c r="O27" t="s">
        <v>121</v>
      </c>
      <c r="P27">
        <v>1204221.3334387753</v>
      </c>
      <c r="Q27">
        <v>1027392.6275189999</v>
      </c>
      <c r="R27">
        <v>1044641.4249398621</v>
      </c>
    </row>
    <row r="28" spans="1:18" hidden="1" x14ac:dyDescent="0.3">
      <c r="A28">
        <v>27</v>
      </c>
      <c r="B28" t="str">
        <f>'NORTH-1'!B195</f>
        <v>Titas Bhaban</v>
      </c>
      <c r="C28" s="33">
        <f>'NORTH-1'!C195</f>
        <v>11</v>
      </c>
      <c r="D28" s="33">
        <f>'NORTH-1'!D195</f>
        <v>0</v>
      </c>
      <c r="E28" s="33" t="str">
        <f>'NORTH-1'!E195</f>
        <v>DHK00190</v>
      </c>
      <c r="F28" s="33">
        <f>'NORTH-1'!F195</f>
        <v>1.18</v>
      </c>
      <c r="G28" s="33">
        <f>'NORTH-1'!G195</f>
        <v>55753.9</v>
      </c>
      <c r="H28" s="33">
        <f>'NORTH-1'!H195</f>
        <v>56134</v>
      </c>
      <c r="I28" s="33">
        <f>'NORTH-1'!I195</f>
        <v>380.09999999999854</v>
      </c>
      <c r="J28" s="33">
        <f>'NORTH-1'!J195</f>
        <v>444.44</v>
      </c>
      <c r="K28">
        <f>'NORTH-1'!K195</f>
        <v>0</v>
      </c>
      <c r="L28">
        <f>'NORTH-1'!L195</f>
        <v>199339.33991999924</v>
      </c>
      <c r="M28">
        <f>'NORTH-1'!M195</f>
        <v>200780.86779924057</v>
      </c>
      <c r="N28" t="str">
        <f>'NORTH-1'!N195</f>
        <v>Kakrail</v>
      </c>
      <c r="O28" t="s">
        <v>121</v>
      </c>
      <c r="P28">
        <v>155748.36772820255</v>
      </c>
      <c r="Q28">
        <v>190247.48834499245</v>
      </c>
      <c r="R28">
        <v>258497.99361925604</v>
      </c>
    </row>
    <row r="29" spans="1:18" hidden="1" x14ac:dyDescent="0.3">
      <c r="A29">
        <v>28</v>
      </c>
      <c r="B29" t="str">
        <f>'NORTH-1'!B196</f>
        <v xml:space="preserve"> Green Road Dormatory s/s</v>
      </c>
      <c r="C29" s="33">
        <f>'NORTH-1'!C196</f>
        <v>11</v>
      </c>
      <c r="D29" s="33">
        <f>'NORTH-1'!D196</f>
        <v>0</v>
      </c>
      <c r="E29" s="33" t="str">
        <f>'NORTH-1'!E196</f>
        <v>DHK00021</v>
      </c>
      <c r="F29" s="33">
        <f>'NORTH-1'!F196</f>
        <v>1.18</v>
      </c>
      <c r="G29" s="33">
        <f>'NORTH-1'!G196</f>
        <v>0</v>
      </c>
      <c r="H29" s="33">
        <f>'NORTH-1'!H196</f>
        <v>0</v>
      </c>
      <c r="I29" s="33">
        <f>'NORTH-1'!I196</f>
        <v>0</v>
      </c>
      <c r="J29" s="33">
        <f>'NORTH-1'!J196</f>
        <v>444.44</v>
      </c>
      <c r="K29">
        <f>'NORTH-1'!K196</f>
        <v>0</v>
      </c>
      <c r="L29">
        <f>'NORTH-1'!L196</f>
        <v>0</v>
      </c>
      <c r="M29">
        <f>'NORTH-1'!M196</f>
        <v>0</v>
      </c>
      <c r="N29">
        <f>'NORTH-1'!N196</f>
        <v>0</v>
      </c>
      <c r="O29" t="s">
        <v>121</v>
      </c>
      <c r="P29">
        <v>0</v>
      </c>
      <c r="Q29">
        <v>0</v>
      </c>
      <c r="R29">
        <v>0</v>
      </c>
    </row>
    <row r="30" spans="1:18" hidden="1" x14ac:dyDescent="0.3">
      <c r="A30">
        <v>29</v>
      </c>
      <c r="B30" t="str">
        <f>'NORTH-1'!B197</f>
        <v>Aux. Transformer, AT-1</v>
      </c>
      <c r="C30" s="33">
        <f>'NORTH-1'!C197</f>
        <v>11</v>
      </c>
      <c r="D30" s="33">
        <f>'NORTH-1'!D197</f>
        <v>0</v>
      </c>
      <c r="E30" s="33" t="str">
        <f>'NORTH-1'!E197</f>
        <v>85-12906</v>
      </c>
      <c r="F30" s="33">
        <f>'NORTH-1'!F197</f>
        <v>1.18</v>
      </c>
      <c r="G30" s="33">
        <f>'NORTH-1'!G197</f>
        <v>68557</v>
      </c>
      <c r="H30" s="33">
        <f>'NORTH-1'!H197</f>
        <v>68801</v>
      </c>
      <c r="I30" s="33">
        <f>'NORTH-1'!I197</f>
        <v>244</v>
      </c>
      <c r="J30" s="33">
        <f>'NORTH-1'!J197</f>
        <v>10</v>
      </c>
      <c r="K30">
        <f>'NORTH-1'!K197</f>
        <v>0</v>
      </c>
      <c r="L30">
        <f>'NORTH-1'!L197</f>
        <v>2879.2</v>
      </c>
      <c r="M30">
        <f>'NORTH-1'!M197</f>
        <v>2900.0210134114882</v>
      </c>
      <c r="N30" t="str">
        <f>'NORTH-1'!N197</f>
        <v>Shere b.nagar</v>
      </c>
      <c r="O30" t="s">
        <v>121</v>
      </c>
      <c r="P30">
        <v>3641.8470128030312</v>
      </c>
      <c r="Q30">
        <v>3397.8571815153518</v>
      </c>
      <c r="R30">
        <v>0</v>
      </c>
    </row>
    <row r="31" spans="1:18" hidden="1" x14ac:dyDescent="0.3">
      <c r="A31">
        <v>30</v>
      </c>
      <c r="B31" t="str">
        <f>'NORTH-1'!B198</f>
        <v>Aux. Transformer, AT-2</v>
      </c>
      <c r="C31" s="33">
        <f>'NORTH-1'!C198</f>
        <v>11</v>
      </c>
      <c r="D31" s="33">
        <f>'NORTH-1'!D198</f>
        <v>0</v>
      </c>
      <c r="E31" s="33" t="str">
        <f>'NORTH-1'!E198</f>
        <v>85-12909</v>
      </c>
      <c r="F31" s="33">
        <f>'NORTH-1'!F198</f>
        <v>1.18</v>
      </c>
      <c r="G31" s="33">
        <f>'NORTH-1'!G198</f>
        <v>58961</v>
      </c>
      <c r="H31" s="33">
        <f>'NORTH-1'!H198</f>
        <v>58961</v>
      </c>
      <c r="I31" s="33">
        <f>'NORTH-1'!I198</f>
        <v>0</v>
      </c>
      <c r="J31" s="33">
        <f>'NORTH-1'!J198</f>
        <v>10</v>
      </c>
      <c r="K31">
        <f>'NORTH-1'!K198</f>
        <v>0</v>
      </c>
      <c r="L31">
        <f>'NORTH-1'!L198</f>
        <v>0</v>
      </c>
      <c r="M31">
        <f>'NORTH-1'!M198</f>
        <v>0</v>
      </c>
      <c r="N31" t="str">
        <f>'NORTH-1'!N198</f>
        <v>Shere b.nagar</v>
      </c>
      <c r="O31" t="s">
        <v>121</v>
      </c>
      <c r="P31">
        <v>0</v>
      </c>
      <c r="Q31">
        <v>0</v>
      </c>
      <c r="R31">
        <v>0</v>
      </c>
    </row>
    <row r="32" spans="1:18" hidden="1" x14ac:dyDescent="0.3">
      <c r="A32">
        <v>31</v>
      </c>
      <c r="B32" t="str">
        <f>'NORTH-1'!B264</f>
        <v>Police Bhaban</v>
      </c>
      <c r="C32" s="33">
        <f>'NORTH-1'!C264</f>
        <v>11</v>
      </c>
      <c r="D32" s="33">
        <f>'NORTH-1'!D264</f>
        <v>0</v>
      </c>
      <c r="E32" s="33" t="str">
        <f>'NORTH-1'!E264</f>
        <v>DHK 00005</v>
      </c>
      <c r="F32" s="33">
        <f>'NORTH-1'!F264</f>
        <v>1</v>
      </c>
      <c r="G32" s="33">
        <f>'NORTH-1'!G264</f>
        <v>73369.399999999994</v>
      </c>
      <c r="H32" s="33">
        <f>'NORTH-1'!H264</f>
        <v>73629.899999999994</v>
      </c>
      <c r="I32" s="33">
        <f>'NORTH-1'!I264</f>
        <v>260.5</v>
      </c>
      <c r="J32" s="33">
        <f>'NORTH-1'!J264</f>
        <v>444.44</v>
      </c>
      <c r="K32">
        <f>'NORTH-1'!K264</f>
        <v>0</v>
      </c>
      <c r="L32">
        <f>'NORTH-1'!L264</f>
        <v>115776.62</v>
      </c>
      <c r="M32" s="1384">
        <f>'NORTH-1'!M264</f>
        <v>117855.61072335091</v>
      </c>
      <c r="N32" t="str">
        <f>'NORTH-1'!N264</f>
        <v>Ramna</v>
      </c>
      <c r="O32" t="s">
        <v>122</v>
      </c>
      <c r="P32">
        <v>121266.94627225713</v>
      </c>
      <c r="Q32">
        <v>121013.05377141458</v>
      </c>
      <c r="R32">
        <v>111715.20774453742</v>
      </c>
    </row>
    <row r="33" spans="1:18" hidden="1" x14ac:dyDescent="0.3">
      <c r="A33">
        <v>32</v>
      </c>
      <c r="B33" t="str">
        <f>'NORTH-1'!B265</f>
        <v>Water Works</v>
      </c>
      <c r="C33" s="33">
        <f>'NORTH-1'!C265</f>
        <v>11</v>
      </c>
      <c r="D33" s="33">
        <f>'NORTH-1'!D265</f>
        <v>0</v>
      </c>
      <c r="E33" s="33" t="str">
        <f>'NORTH-1'!E265</f>
        <v>DHK 00010</v>
      </c>
      <c r="F33" s="33">
        <f>'NORTH-1'!F265</f>
        <v>1</v>
      </c>
      <c r="G33" s="33">
        <f>'NORTH-1'!G265</f>
        <v>0</v>
      </c>
      <c r="H33" s="33">
        <f>'NORTH-1'!H265</f>
        <v>0</v>
      </c>
      <c r="I33" s="33">
        <f>'NORTH-1'!I265</f>
        <v>0</v>
      </c>
      <c r="J33" s="33">
        <f>'NORTH-1'!J265</f>
        <v>444.44</v>
      </c>
      <c r="K33">
        <f>'NORTH-1'!K265</f>
        <v>0</v>
      </c>
      <c r="L33">
        <f>'NORTH-1'!L265</f>
        <v>0</v>
      </c>
      <c r="M33" s="1384">
        <f>'NORTH-1'!M265</f>
        <v>0</v>
      </c>
      <c r="N33" t="str">
        <f>'NORTH-1'!N265</f>
        <v>Lalbag</v>
      </c>
      <c r="O33" t="s">
        <v>122</v>
      </c>
      <c r="P33">
        <v>0</v>
      </c>
      <c r="Q33">
        <v>0</v>
      </c>
      <c r="R33">
        <v>0</v>
      </c>
    </row>
    <row r="34" spans="1:18" hidden="1" x14ac:dyDescent="0.3">
      <c r="A34">
        <v>33</v>
      </c>
      <c r="B34" t="str">
        <f>'NORTH-1'!B266</f>
        <v>GPO</v>
      </c>
      <c r="C34" s="33">
        <f>'NORTH-1'!C266</f>
        <v>11</v>
      </c>
      <c r="D34" s="33">
        <f>'NORTH-1'!D266</f>
        <v>0</v>
      </c>
      <c r="E34" s="33" t="str">
        <f>'NORTH-1'!E266</f>
        <v>DHK 00060</v>
      </c>
      <c r="F34" s="33">
        <f>'NORTH-1'!F266</f>
        <v>1</v>
      </c>
      <c r="G34" s="33">
        <f>'NORTH-1'!G266</f>
        <v>98412.6</v>
      </c>
      <c r="H34" s="33">
        <f>'NORTH-1'!H266</f>
        <v>98961</v>
      </c>
      <c r="I34" s="33">
        <f>'NORTH-1'!I266</f>
        <v>548.39999999999418</v>
      </c>
      <c r="J34" s="33">
        <f>'NORTH-1'!J266</f>
        <v>444.44</v>
      </c>
      <c r="K34">
        <f>'NORTH-1'!K266</f>
        <v>0</v>
      </c>
      <c r="L34">
        <f>'NORTH-1'!L266</f>
        <v>243730.89599999742</v>
      </c>
      <c r="M34" s="1384">
        <f>'NORTH-1'!M266</f>
        <v>248107.55055925125</v>
      </c>
      <c r="N34" t="str">
        <f>'NORTH-1'!N266</f>
        <v>Ramna</v>
      </c>
      <c r="O34" t="s">
        <v>122</v>
      </c>
      <c r="P34">
        <v>224260.17143523833</v>
      </c>
      <c r="Q34">
        <v>278965.49078699527</v>
      </c>
      <c r="R34">
        <v>233730.72099597543</v>
      </c>
    </row>
    <row r="35" spans="1:18" hidden="1" x14ac:dyDescent="0.3">
      <c r="A35">
        <v>34</v>
      </c>
      <c r="B35" t="str">
        <f>'NORTH-1'!B267</f>
        <v>Culvert Road</v>
      </c>
      <c r="C35" s="33">
        <f>'NORTH-1'!C267</f>
        <v>11</v>
      </c>
      <c r="D35" s="33">
        <f>'NORTH-1'!D267</f>
        <v>0</v>
      </c>
      <c r="E35" s="33">
        <f>'NORTH-1'!E267</f>
        <v>8536184</v>
      </c>
      <c r="F35" s="33">
        <f>'NORTH-1'!F267</f>
        <v>1</v>
      </c>
      <c r="G35" s="33">
        <f>'NORTH-1'!G267</f>
        <v>39940.400000000001</v>
      </c>
      <c r="H35" s="33">
        <f>'NORTH-1'!H267</f>
        <v>39940.400000000001</v>
      </c>
      <c r="I35" s="33">
        <f>'NORTH-1'!I267</f>
        <v>0</v>
      </c>
      <c r="J35" s="33">
        <f>'NORTH-1'!J267</f>
        <v>444.44</v>
      </c>
      <c r="K35">
        <f>'NORTH-1'!K267</f>
        <v>85</v>
      </c>
      <c r="L35">
        <f>'NORTH-1'!L267</f>
        <v>1033879.1400000001</v>
      </c>
      <c r="M35" s="1384">
        <f>'NORTH-1'!M267</f>
        <v>1052444.4180425447</v>
      </c>
      <c r="N35" t="str">
        <f>'NORTH-1'!N267</f>
        <v>Ramna</v>
      </c>
      <c r="O35" t="s">
        <v>122</v>
      </c>
      <c r="P35">
        <v>990314.92112013814</v>
      </c>
      <c r="Q35">
        <v>787025.68317327998</v>
      </c>
      <c r="R35">
        <v>769934.26290374307</v>
      </c>
    </row>
    <row r="36" spans="1:18" hidden="1" x14ac:dyDescent="0.3">
      <c r="A36">
        <v>35</v>
      </c>
      <c r="B36" t="str">
        <f>'NORTH-1'!B268</f>
        <v>Secretariat (East)</v>
      </c>
      <c r="C36" s="33">
        <f>'NORTH-1'!C268</f>
        <v>11</v>
      </c>
      <c r="D36" s="33">
        <f>'NORTH-1'!D268</f>
        <v>0</v>
      </c>
      <c r="E36" s="33" t="str">
        <f>'NORTH-1'!E268</f>
        <v>DHK00059</v>
      </c>
      <c r="F36" s="33">
        <f>'NORTH-1'!F268</f>
        <v>1</v>
      </c>
      <c r="G36" s="33">
        <f>'NORTH-1'!G268</f>
        <v>81723.100000000006</v>
      </c>
      <c r="H36" s="33">
        <f>'NORTH-1'!H268</f>
        <v>81725.2</v>
      </c>
      <c r="I36" s="33">
        <f>'NORTH-1'!I268</f>
        <v>2.0999999999912689</v>
      </c>
      <c r="J36" s="33">
        <f>'NORTH-1'!J268</f>
        <v>444.44</v>
      </c>
      <c r="K36">
        <f>'NORTH-1'!K268</f>
        <v>0</v>
      </c>
      <c r="L36">
        <f>'NORTH-1'!L268</f>
        <v>933.32399999611948</v>
      </c>
      <c r="M36" s="1384">
        <f>'NORTH-1'!M268</f>
        <v>950.08361811135478</v>
      </c>
      <c r="N36" t="str">
        <f>'NORTH-1'!N268</f>
        <v>Ramna</v>
      </c>
      <c r="O36" t="s">
        <v>122</v>
      </c>
      <c r="P36">
        <v>1673.583368924945</v>
      </c>
      <c r="Q36">
        <v>2240.1358650518837</v>
      </c>
      <c r="R36">
        <v>29358.139484447209</v>
      </c>
    </row>
    <row r="37" spans="1:18" hidden="1" x14ac:dyDescent="0.3">
      <c r="A37">
        <v>36</v>
      </c>
      <c r="B37" t="str">
        <f>'NORTH-1'!B269</f>
        <v>Siddik Bazar</v>
      </c>
      <c r="C37" s="33">
        <f>'NORTH-1'!C269</f>
        <v>11</v>
      </c>
      <c r="D37" s="33">
        <f>'NORTH-1'!D269</f>
        <v>0</v>
      </c>
      <c r="E37" s="33" t="str">
        <f>'NORTH-1'!E269</f>
        <v>DHK00076</v>
      </c>
      <c r="F37" s="33">
        <f>'NORTH-1'!F269</f>
        <v>1</v>
      </c>
      <c r="G37" s="33">
        <f>'NORTH-1'!G269</f>
        <v>30335.3</v>
      </c>
      <c r="H37" s="33">
        <f>'NORTH-1'!H269</f>
        <v>33421.199999999997</v>
      </c>
      <c r="I37" s="33">
        <f>'NORTH-1'!I269</f>
        <v>3085.8999999999978</v>
      </c>
      <c r="J37" s="33">
        <f>'NORTH-1'!J269</f>
        <v>444.44</v>
      </c>
      <c r="K37">
        <f>'NORTH-1'!K269</f>
        <v>0</v>
      </c>
      <c r="L37">
        <f>'NORTH-1'!L269</f>
        <v>1371497.395999999</v>
      </c>
      <c r="M37">
        <f>'NORTH-1'!M269</f>
        <v>1396125.2557819129</v>
      </c>
      <c r="N37" t="str">
        <f>'NORTH-1'!N269</f>
        <v>Bangshal</v>
      </c>
      <c r="O37" t="s">
        <v>122</v>
      </c>
      <c r="P37">
        <v>499406.32368222036</v>
      </c>
      <c r="Q37">
        <v>894134.2295660564</v>
      </c>
      <c r="R37">
        <v>765262.78578860045</v>
      </c>
    </row>
    <row r="38" spans="1:18" hidden="1" x14ac:dyDescent="0.3">
      <c r="A38">
        <v>37</v>
      </c>
      <c r="B38" t="str">
        <f>'NORTH-1'!B270</f>
        <v>Bokshi Bazar</v>
      </c>
      <c r="C38" s="33">
        <f>'NORTH-1'!C270</f>
        <v>11</v>
      </c>
      <c r="D38" s="33">
        <f>'NORTH-1'!D270</f>
        <v>0</v>
      </c>
      <c r="E38" s="33" t="str">
        <f>'NORTH-1'!E270</f>
        <v>DHK 00206</v>
      </c>
      <c r="F38" s="33">
        <f>'NORTH-1'!F270</f>
        <v>1</v>
      </c>
      <c r="G38" s="33">
        <f>'NORTH-1'!G270</f>
        <v>86520.6</v>
      </c>
      <c r="H38" s="33">
        <f>'NORTH-1'!H270</f>
        <v>87765.4</v>
      </c>
      <c r="I38" s="33">
        <f>'NORTH-1'!I270</f>
        <v>1244.7999999999884</v>
      </c>
      <c r="J38" s="33">
        <f>'NORTH-1'!J270</f>
        <v>444.44</v>
      </c>
      <c r="K38">
        <f>'NORTH-1'!K270</f>
        <v>0</v>
      </c>
      <c r="L38">
        <f>'NORTH-1'!L270</f>
        <v>553238.91199999477</v>
      </c>
      <c r="M38" s="1384">
        <f>'NORTH-1'!M270</f>
        <v>563173.37515710492</v>
      </c>
      <c r="N38" t="str">
        <f>'NORTH-1'!N270</f>
        <v>Ramna</v>
      </c>
      <c r="O38" t="s">
        <v>122</v>
      </c>
      <c r="P38">
        <v>477921.13178393047</v>
      </c>
      <c r="Q38">
        <v>520717.29597900534</v>
      </c>
      <c r="R38">
        <v>447450.71631553123</v>
      </c>
    </row>
    <row r="39" spans="1:18" hidden="1" x14ac:dyDescent="0.3">
      <c r="A39">
        <v>38</v>
      </c>
      <c r="B39" t="str">
        <f>'NORTH-1'!B271</f>
        <v>Ramna 11 kV Sw/S Circuit-1</v>
      </c>
      <c r="C39" s="33">
        <f>'NORTH-1'!C271</f>
        <v>11</v>
      </c>
      <c r="D39" s="33">
        <f>'NORTH-1'!D271</f>
        <v>0</v>
      </c>
      <c r="E39" s="33" t="str">
        <f>'NORTH-1'!E271</f>
        <v>DHK00198</v>
      </c>
      <c r="F39" s="33">
        <f>'NORTH-1'!F271</f>
        <v>1</v>
      </c>
      <c r="G39" s="33">
        <f>'NORTH-1'!G271</f>
        <v>46678.5</v>
      </c>
      <c r="H39" s="33">
        <f>'NORTH-1'!H271</f>
        <v>47830.6</v>
      </c>
      <c r="I39" s="33">
        <f>'NORTH-1'!I271</f>
        <v>1152.0999999999985</v>
      </c>
      <c r="J39" s="33">
        <f>'NORTH-1'!J271</f>
        <v>444.44</v>
      </c>
      <c r="K39">
        <f>'NORTH-1'!K271</f>
        <v>0</v>
      </c>
      <c r="L39">
        <f>'NORTH-1'!L271</f>
        <v>512039.32399999932</v>
      </c>
      <c r="M39" s="1384">
        <f>'NORTH-1'!M271</f>
        <v>521233.96972887678</v>
      </c>
      <c r="N39" t="str">
        <f>'NORTH-1'!N271</f>
        <v>Ramna</v>
      </c>
      <c r="O39" t="s">
        <v>122</v>
      </c>
      <c r="P39">
        <v>36728.370150344075</v>
      </c>
      <c r="Q39">
        <v>1058898.5082937439</v>
      </c>
      <c r="R39">
        <v>1085933.5303583022</v>
      </c>
    </row>
    <row r="40" spans="1:18" hidden="1" x14ac:dyDescent="0.3">
      <c r="A40">
        <v>39</v>
      </c>
      <c r="B40" t="str">
        <f>'NORTH-1'!B272</f>
        <v>TNT RMU</v>
      </c>
      <c r="C40" s="33">
        <f>'NORTH-1'!C272</f>
        <v>11</v>
      </c>
      <c r="D40" s="33">
        <f>'NORTH-1'!D272</f>
        <v>0</v>
      </c>
      <c r="E40" s="33" t="str">
        <f>'NORTH-1'!E272</f>
        <v>DHK 00207</v>
      </c>
      <c r="F40" s="33">
        <f>'NORTH-1'!F272</f>
        <v>1</v>
      </c>
      <c r="G40" s="33">
        <f>'NORTH-1'!G272</f>
        <v>61321.1</v>
      </c>
      <c r="H40" s="33">
        <f>'NORTH-1'!H272</f>
        <v>62258.6</v>
      </c>
      <c r="I40" s="33">
        <f>'NORTH-1'!I272</f>
        <v>937.5</v>
      </c>
      <c r="J40" s="33">
        <f>'NORTH-1'!J272</f>
        <v>444.44</v>
      </c>
      <c r="K40">
        <f>'NORTH-1'!K272</f>
        <v>0</v>
      </c>
      <c r="L40">
        <f>'NORTH-1'!L272</f>
        <v>416662.5</v>
      </c>
      <c r="M40" s="1384">
        <f>'NORTH-1'!M272</f>
        <v>424144.47237290395</v>
      </c>
      <c r="N40" t="str">
        <f>'NORTH-1'!N272</f>
        <v>Ramna</v>
      </c>
      <c r="O40" t="s">
        <v>122</v>
      </c>
      <c r="P40">
        <v>438569.30662284285</v>
      </c>
      <c r="Q40">
        <v>426631.58964671323</v>
      </c>
      <c r="R40">
        <v>435698.38536271424</v>
      </c>
    </row>
    <row r="41" spans="1:18" hidden="1" x14ac:dyDescent="0.3">
      <c r="A41">
        <v>40</v>
      </c>
      <c r="B41" t="str">
        <f>'NORTH-1'!B273</f>
        <v>DIT 11 kV Sw/S Circuit-1</v>
      </c>
      <c r="C41" s="33">
        <f>'NORTH-1'!C273</f>
        <v>11</v>
      </c>
      <c r="D41" s="33">
        <f>'NORTH-1'!D273</f>
        <v>0</v>
      </c>
      <c r="E41" s="33" t="str">
        <f>'NORTH-1'!E273</f>
        <v>DHK 00052</v>
      </c>
      <c r="F41" s="33">
        <f>'NORTH-1'!F273</f>
        <v>1</v>
      </c>
      <c r="G41" s="33">
        <f>'NORTH-1'!G273</f>
        <v>2799.1</v>
      </c>
      <c r="H41" s="33">
        <f>'NORTH-1'!H273</f>
        <v>2799.1</v>
      </c>
      <c r="I41" s="33">
        <f>'NORTH-1'!I273</f>
        <v>0</v>
      </c>
      <c r="J41" s="33">
        <f>'NORTH-1'!J273</f>
        <v>444.44</v>
      </c>
      <c r="K41">
        <f>'NORTH-1'!K273</f>
        <v>0</v>
      </c>
      <c r="L41">
        <f>'NORTH-1'!L273</f>
        <v>0</v>
      </c>
      <c r="M41" s="1384">
        <f>'NORTH-1'!M273</f>
        <v>0</v>
      </c>
      <c r="N41" t="str">
        <f>'NORTH-1'!N273</f>
        <v>Motijheel</v>
      </c>
      <c r="O41" t="s">
        <v>122</v>
      </c>
      <c r="P41">
        <v>0</v>
      </c>
      <c r="Q41">
        <v>0</v>
      </c>
      <c r="R41">
        <v>35665.375015110541</v>
      </c>
    </row>
    <row r="42" spans="1:18" hidden="1" x14ac:dyDescent="0.3">
      <c r="A42">
        <v>41</v>
      </c>
      <c r="B42" t="str">
        <f>'NORTH-1'!B274</f>
        <v>Secretariat (West)</v>
      </c>
      <c r="C42" s="33">
        <f>'NORTH-1'!C274</f>
        <v>11</v>
      </c>
      <c r="D42" s="33">
        <f>'NORTH-1'!D274</f>
        <v>0</v>
      </c>
      <c r="E42" s="33" t="str">
        <f>'NORTH-1'!E274</f>
        <v>DHK 00006</v>
      </c>
      <c r="F42" s="33">
        <f>'NORTH-1'!F274</f>
        <v>1</v>
      </c>
      <c r="G42" s="33">
        <f>'NORTH-1'!G274</f>
        <v>69075.5</v>
      </c>
      <c r="H42" s="33">
        <f>'NORTH-1'!H274</f>
        <v>70229.899999999994</v>
      </c>
      <c r="I42" s="33">
        <f>'NORTH-1'!I274</f>
        <v>1154.3999999999942</v>
      </c>
      <c r="J42" s="33">
        <f>'NORTH-1'!J274</f>
        <v>444.44</v>
      </c>
      <c r="K42">
        <f>'NORTH-1'!K274</f>
        <v>0</v>
      </c>
      <c r="L42">
        <f>'NORTH-1'!L274</f>
        <v>513061.5359999974</v>
      </c>
      <c r="M42" s="1384">
        <f>'NORTH-1'!M274</f>
        <v>522274.53750109643</v>
      </c>
      <c r="N42" t="str">
        <f>'NORTH-1'!N274</f>
        <v>Ramna</v>
      </c>
      <c r="O42" t="s">
        <v>122</v>
      </c>
      <c r="P42">
        <v>534325.41451481672</v>
      </c>
      <c r="Q42">
        <v>379223.00001280499</v>
      </c>
      <c r="R42">
        <v>77048.100223484478</v>
      </c>
    </row>
    <row r="43" spans="1:18" hidden="1" x14ac:dyDescent="0.3">
      <c r="A43">
        <v>42</v>
      </c>
      <c r="B43" t="str">
        <f>'NORTH-1'!B275</f>
        <v>Ramna 11 kV Sw/S Circuit-2</v>
      </c>
      <c r="C43" s="33">
        <f>'NORTH-1'!C275</f>
        <v>11</v>
      </c>
      <c r="D43" s="33">
        <f>'NORTH-1'!D275</f>
        <v>0</v>
      </c>
      <c r="E43" s="33" t="str">
        <f>'NORTH-1'!E275</f>
        <v>DHK00197</v>
      </c>
      <c r="F43" s="33">
        <f>'NORTH-1'!F275</f>
        <v>1</v>
      </c>
      <c r="G43" s="33">
        <f>'NORTH-1'!G275</f>
        <v>86438.2</v>
      </c>
      <c r="H43" s="33">
        <f>'NORTH-1'!H275</f>
        <v>89193.3</v>
      </c>
      <c r="I43" s="33">
        <f>'NORTH-1'!I275</f>
        <v>2755.1000000000058</v>
      </c>
      <c r="J43" s="33">
        <f>'NORTH-1'!J275</f>
        <v>444.44</v>
      </c>
      <c r="K43">
        <f>'NORTH-1'!K275</f>
        <v>0</v>
      </c>
      <c r="L43">
        <f>'NORTH-1'!L275</f>
        <v>1224476.6440000026</v>
      </c>
      <c r="M43" s="1384">
        <f>'NORTH-1'!M275</f>
        <v>1246464.4648902295</v>
      </c>
      <c r="N43" t="str">
        <f>'NORTH-1'!N275</f>
        <v>Ramna</v>
      </c>
      <c r="O43" t="s">
        <v>122</v>
      </c>
      <c r="P43">
        <v>757545.25034234696</v>
      </c>
      <c r="Q43">
        <v>868.62411093685614</v>
      </c>
      <c r="R43">
        <v>952.89169887964158</v>
      </c>
    </row>
    <row r="44" spans="1:18" hidden="1" x14ac:dyDescent="0.3">
      <c r="A44">
        <v>43</v>
      </c>
      <c r="B44" t="str">
        <f>'NORTH-1'!B276</f>
        <v>Sayed Nazrul Islam Road</v>
      </c>
      <c r="C44" s="33">
        <f>'NORTH-1'!C276</f>
        <v>11</v>
      </c>
      <c r="D44" s="33">
        <f>'NORTH-1'!D276</f>
        <v>0</v>
      </c>
      <c r="E44" s="33" t="str">
        <f>'NORTH-1'!E276</f>
        <v>DHK00186</v>
      </c>
      <c r="F44" s="33">
        <f>'NORTH-1'!F276</f>
        <v>1</v>
      </c>
      <c r="G44" s="33">
        <f>'NORTH-1'!G276</f>
        <v>27519.200000000001</v>
      </c>
      <c r="H44" s="33">
        <f>'NORTH-1'!H276</f>
        <v>30378.400000000001</v>
      </c>
      <c r="I44" s="33">
        <f>'NORTH-1'!I276</f>
        <v>2859.2000000000007</v>
      </c>
      <c r="J44" s="33">
        <f>'NORTH-1'!J276</f>
        <v>444.44</v>
      </c>
      <c r="K44">
        <f>'NORTH-1'!K276</f>
        <v>0</v>
      </c>
      <c r="L44">
        <f>'NORTH-1'!L276</f>
        <v>1270742.8480000002</v>
      </c>
      <c r="M44" s="1384">
        <f>'NORTH-1'!M276</f>
        <v>1293561.4671025146</v>
      </c>
      <c r="N44" t="str">
        <f>'NORTH-1'!N276</f>
        <v>Ramna</v>
      </c>
      <c r="O44" t="s">
        <v>122</v>
      </c>
      <c r="P44">
        <v>1334026.8729607593</v>
      </c>
      <c r="Q44">
        <v>1329086.3238544029</v>
      </c>
      <c r="R44">
        <v>1287356.6851828282</v>
      </c>
    </row>
    <row r="45" spans="1:18" hidden="1" x14ac:dyDescent="0.3">
      <c r="A45">
        <v>44</v>
      </c>
      <c r="B45" t="str">
        <f>'NORTH-1'!B277</f>
        <v>Gulistan Complex</v>
      </c>
      <c r="C45" s="33">
        <f>'NORTH-1'!C277</f>
        <v>11</v>
      </c>
      <c r="D45" s="33">
        <f>'NORTH-1'!D277</f>
        <v>0</v>
      </c>
      <c r="E45" s="33" t="str">
        <f>'NORTH-1'!E277</f>
        <v>DHK00030</v>
      </c>
      <c r="F45" s="33">
        <f>'NORTH-1'!F277</f>
        <v>1</v>
      </c>
      <c r="G45" s="33">
        <f>'NORTH-1'!G277</f>
        <v>54911.6</v>
      </c>
      <c r="H45" s="33">
        <f>'NORTH-1'!H277</f>
        <v>55416.5</v>
      </c>
      <c r="I45" s="33">
        <f>'NORTH-1'!I277</f>
        <v>504.90000000000146</v>
      </c>
      <c r="J45" s="33">
        <f>'NORTH-1'!J277</f>
        <v>444.44</v>
      </c>
      <c r="K45">
        <f>'NORTH-1'!K277</f>
        <v>0</v>
      </c>
      <c r="L45">
        <f>'NORTH-1'!L277</f>
        <v>224397.75600000063</v>
      </c>
      <c r="M45" s="1384">
        <f>'NORTH-1'!M277</f>
        <v>228427.2470411518</v>
      </c>
      <c r="N45" t="str">
        <f>'NORTH-1'!N277</f>
        <v>Ramna</v>
      </c>
      <c r="O45" t="s">
        <v>122</v>
      </c>
      <c r="P45">
        <v>210464.41663738363</v>
      </c>
      <c r="Q45">
        <v>215693.08186382463</v>
      </c>
      <c r="R45">
        <v>200288.75994490916</v>
      </c>
    </row>
    <row r="46" spans="1:18" hidden="1" x14ac:dyDescent="0.3">
      <c r="A46">
        <v>45</v>
      </c>
      <c r="B46" t="str">
        <f>'NORTH-1'!B278</f>
        <v>Mohanagor Nattomanso</v>
      </c>
      <c r="C46" s="33">
        <f>'NORTH-1'!C278</f>
        <v>11</v>
      </c>
      <c r="D46" s="33">
        <f>'NORTH-1'!D278</f>
        <v>0</v>
      </c>
      <c r="E46" s="33" t="str">
        <f>'NORTH-1'!E278</f>
        <v>DHK 00008</v>
      </c>
      <c r="F46" s="33">
        <f>'NORTH-1'!F278</f>
        <v>1</v>
      </c>
      <c r="G46" s="33">
        <f>'NORTH-1'!G278</f>
        <v>99993.3</v>
      </c>
      <c r="H46" s="33">
        <f>'NORTH-1'!H278</f>
        <v>100150.39999999999</v>
      </c>
      <c r="I46" s="33">
        <f>'NORTH-1'!I278</f>
        <v>157.09999999999127</v>
      </c>
      <c r="J46" s="33">
        <f>'NORTH-1'!J278</f>
        <v>444.44</v>
      </c>
      <c r="K46">
        <f>'NORTH-1'!K278</f>
        <v>0</v>
      </c>
      <c r="L46">
        <f>'NORTH-1'!L278</f>
        <v>69821.52399999612</v>
      </c>
      <c r="M46" s="1384">
        <f>'NORTH-1'!M278</f>
        <v>71075.303050431467</v>
      </c>
      <c r="N46" t="str">
        <f>'NORTH-1'!N278</f>
        <v>Ramna</v>
      </c>
      <c r="O46" t="s">
        <v>122</v>
      </c>
      <c r="P46">
        <v>68978.773989257053</v>
      </c>
      <c r="Q46">
        <v>72827.27414350929</v>
      </c>
      <c r="R46">
        <v>40429.833509498225</v>
      </c>
    </row>
    <row r="47" spans="1:18" hidden="1" x14ac:dyDescent="0.3">
      <c r="A47">
        <v>46</v>
      </c>
      <c r="B47" t="str">
        <f>'NORTH-1'!B279</f>
        <v>DIT 11 kV Sw/S Circuit-2</v>
      </c>
      <c r="C47" s="33">
        <f>'NORTH-1'!C279</f>
        <v>11</v>
      </c>
      <c r="D47" s="33">
        <f>'NORTH-1'!D279</f>
        <v>0</v>
      </c>
      <c r="E47" s="33" t="str">
        <f>'NORTH-1'!E279</f>
        <v>DHK00196</v>
      </c>
      <c r="F47" s="33">
        <f>'NORTH-1'!F279</f>
        <v>1</v>
      </c>
      <c r="G47" s="33">
        <f>'NORTH-1'!G279</f>
        <v>26040.2</v>
      </c>
      <c r="H47" s="33">
        <f>'NORTH-1'!H279</f>
        <v>27096.1</v>
      </c>
      <c r="I47" s="33">
        <f>'NORTH-1'!I279</f>
        <v>1055.8999999999978</v>
      </c>
      <c r="J47" s="33">
        <f>'NORTH-1'!J279</f>
        <v>444.44</v>
      </c>
      <c r="K47">
        <f>'NORTH-1'!K279</f>
        <v>0</v>
      </c>
      <c r="L47">
        <f>'NORTH-1'!L279</f>
        <v>469284.19599999901</v>
      </c>
      <c r="M47" s="1384">
        <f>'NORTH-1'!M279</f>
        <v>477711.09160378494</v>
      </c>
      <c r="N47" t="str">
        <f>'NORTH-1'!N279</f>
        <v>Motijheel</v>
      </c>
      <c r="O47" t="s">
        <v>122</v>
      </c>
      <c r="P47">
        <v>494476.03754134988</v>
      </c>
      <c r="Q47">
        <v>481492.05981131596</v>
      </c>
      <c r="R47">
        <v>701782.0483253178</v>
      </c>
    </row>
    <row r="48" spans="1:18" hidden="1" x14ac:dyDescent="0.3">
      <c r="A48">
        <v>47</v>
      </c>
      <c r="B48" t="str">
        <f>'NORTH-1'!B280</f>
        <v>Jail</v>
      </c>
      <c r="C48" s="33">
        <f>'NORTH-1'!C280</f>
        <v>11</v>
      </c>
      <c r="D48" s="33">
        <f>'NORTH-1'!D280</f>
        <v>0</v>
      </c>
      <c r="E48" s="33" t="str">
        <f>'NORTH-1'!E280</f>
        <v>DHK00009</v>
      </c>
      <c r="F48" s="33">
        <f>'NORTH-1'!F280</f>
        <v>1</v>
      </c>
      <c r="G48" s="33">
        <f>'NORTH-1'!G280</f>
        <v>0</v>
      </c>
      <c r="H48" s="33">
        <f>'NORTH-1'!H280</f>
        <v>0</v>
      </c>
      <c r="I48" s="33">
        <f>'NORTH-1'!I280</f>
        <v>0</v>
      </c>
      <c r="J48" s="33">
        <f>'NORTH-1'!J280</f>
        <v>444.44</v>
      </c>
      <c r="K48">
        <f>'NORTH-1'!K280</f>
        <v>0</v>
      </c>
      <c r="L48">
        <f>'NORTH-1'!L280</f>
        <v>0</v>
      </c>
      <c r="M48">
        <f>'NORTH-1'!M280</f>
        <v>0</v>
      </c>
      <c r="N48" t="str">
        <f>'NORTH-1'!N280</f>
        <v>Bangshal</v>
      </c>
      <c r="O48" t="s">
        <v>122</v>
      </c>
      <c r="P48">
        <v>0</v>
      </c>
      <c r="Q48">
        <v>0</v>
      </c>
      <c r="R48">
        <v>0</v>
      </c>
    </row>
    <row r="49" spans="1:18" hidden="1" x14ac:dyDescent="0.3">
      <c r="A49">
        <v>48</v>
      </c>
      <c r="B49" t="str">
        <f>'NORTH-1'!B281</f>
        <v>Kosturi Bazar</v>
      </c>
      <c r="C49" s="33">
        <f>'NORTH-1'!C281</f>
        <v>11</v>
      </c>
      <c r="D49" s="33">
        <f>'NORTH-1'!D281</f>
        <v>0</v>
      </c>
      <c r="E49" s="33" t="str">
        <f>'NORTH-1'!E281</f>
        <v>HA021100713-02</v>
      </c>
      <c r="F49" s="33">
        <f>'NORTH-1'!F281</f>
        <v>1</v>
      </c>
      <c r="G49" s="33">
        <f>'NORTH-1'!G281</f>
        <v>76731766</v>
      </c>
      <c r="H49" s="33">
        <f>'NORTH-1'!H281</f>
        <v>76840413</v>
      </c>
      <c r="I49" s="33">
        <f>'NORTH-1'!I281</f>
        <v>108647</v>
      </c>
      <c r="J49" s="33">
        <f>'NORTH-1'!J281</f>
        <v>1</v>
      </c>
      <c r="K49">
        <f>'NORTH-1'!K281</f>
        <v>0</v>
      </c>
      <c r="L49">
        <f>'NORTH-1'!L281</f>
        <v>108647</v>
      </c>
      <c r="M49" s="1384">
        <f>'NORTH-1'!M281</f>
        <v>110597.96475540492</v>
      </c>
      <c r="N49" t="str">
        <f>'NORTH-1'!N281</f>
        <v>Ramna</v>
      </c>
      <c r="O49" t="s">
        <v>122</v>
      </c>
      <c r="P49">
        <v>782852.00540259725</v>
      </c>
      <c r="Q49">
        <v>108530.18191669541</v>
      </c>
      <c r="R49">
        <v>101993.66948650662</v>
      </c>
    </row>
    <row r="50" spans="1:18" hidden="1" x14ac:dyDescent="0.3">
      <c r="A50">
        <v>49</v>
      </c>
      <c r="B50" t="str">
        <f>'NORTH-1'!B282</f>
        <v>Kaptan Bazar</v>
      </c>
      <c r="C50" s="33">
        <f>'NORTH-1'!C282</f>
        <v>11</v>
      </c>
      <c r="D50" s="33">
        <f>'NORTH-1'!D282</f>
        <v>0</v>
      </c>
      <c r="E50" s="33" t="str">
        <f>'NORTH-1'!E282</f>
        <v>HA021101251-02</v>
      </c>
      <c r="F50" s="33">
        <f>'NORTH-1'!F282</f>
        <v>1</v>
      </c>
      <c r="G50" s="33">
        <f>'NORTH-1'!G282</f>
        <v>6664226</v>
      </c>
      <c r="H50" s="33">
        <f>'NORTH-1'!H282</f>
        <v>7099755</v>
      </c>
      <c r="I50" s="33">
        <f>'NORTH-1'!I282</f>
        <v>435529</v>
      </c>
      <c r="J50" s="33">
        <f>'NORTH-1'!J282</f>
        <v>1</v>
      </c>
      <c r="K50">
        <f>'NORTH-1'!K282</f>
        <v>0</v>
      </c>
      <c r="L50">
        <f>'NORTH-1'!L282</f>
        <v>435529</v>
      </c>
      <c r="M50">
        <f>'NORTH-1'!M282</f>
        <v>443349.75647700112</v>
      </c>
      <c r="N50" t="str">
        <f>'NORTH-1'!N282</f>
        <v>Narinda</v>
      </c>
      <c r="O50" t="s">
        <v>122</v>
      </c>
      <c r="P50">
        <v>434935.98683441611</v>
      </c>
      <c r="Q50">
        <v>427872.74339106784</v>
      </c>
      <c r="R50">
        <v>409490.35810148227</v>
      </c>
    </row>
    <row r="51" spans="1:18" hidden="1" x14ac:dyDescent="0.3">
      <c r="A51">
        <v>50</v>
      </c>
      <c r="B51" t="str">
        <f>'NORTH-1'!B283</f>
        <v>G.T.V</v>
      </c>
      <c r="C51" s="33">
        <f>'NORTH-1'!C283</f>
        <v>11</v>
      </c>
      <c r="D51" s="33">
        <f>'NORTH-1'!D283</f>
        <v>0</v>
      </c>
      <c r="E51" s="33" t="str">
        <f>'NORTH-1'!E283</f>
        <v>HA-021101054-02</v>
      </c>
      <c r="F51" s="33">
        <f>'NORTH-1'!F283</f>
        <v>1</v>
      </c>
      <c r="G51" s="33">
        <f>'NORTH-1'!G283</f>
        <v>71762722</v>
      </c>
      <c r="H51" s="33">
        <f>'NORTH-1'!H283</f>
        <v>72361607</v>
      </c>
      <c r="I51" s="33">
        <f>'NORTH-1'!I283</f>
        <v>598885</v>
      </c>
      <c r="J51" s="33">
        <f>'NORTH-1'!J283</f>
        <v>1</v>
      </c>
      <c r="K51">
        <f>'NORTH-1'!K283</f>
        <v>0</v>
      </c>
      <c r="L51">
        <f>'NORTH-1'!L283</f>
        <v>598885</v>
      </c>
      <c r="M51" s="1384">
        <f>'NORTH-1'!M283</f>
        <v>609639.12600017188</v>
      </c>
      <c r="N51" t="str">
        <f>'NORTH-1'!N283</f>
        <v>Ramna</v>
      </c>
      <c r="O51" t="s">
        <v>122</v>
      </c>
      <c r="P51">
        <v>653967.7220793874</v>
      </c>
      <c r="Q51">
        <v>639660.27755746664</v>
      </c>
      <c r="R51">
        <v>603518.51795558422</v>
      </c>
    </row>
    <row r="52" spans="1:18" hidden="1" x14ac:dyDescent="0.3">
      <c r="A52">
        <v>51</v>
      </c>
      <c r="B52" t="str">
        <f>'NORTH-1'!B284</f>
        <v>Kazi Alauddin Road</v>
      </c>
      <c r="C52" s="33">
        <f>'NORTH-1'!C284</f>
        <v>11</v>
      </c>
      <c r="D52" s="33">
        <f>'NORTH-1'!D284</f>
        <v>0</v>
      </c>
      <c r="E52" s="33" t="str">
        <f>'NORTH-1'!E284</f>
        <v>HA021100951-02</v>
      </c>
      <c r="F52" s="33">
        <f>'NORTH-1'!F284</f>
        <v>1</v>
      </c>
      <c r="G52" s="33">
        <f>'NORTH-1'!G284</f>
        <v>6674283</v>
      </c>
      <c r="H52" s="33">
        <f>'NORTH-1'!H284</f>
        <v>7041683</v>
      </c>
      <c r="I52" s="33">
        <f>'NORTH-1'!I284</f>
        <v>367400</v>
      </c>
      <c r="J52" s="33">
        <f>'NORTH-1'!J284</f>
        <v>1</v>
      </c>
      <c r="K52">
        <f>'NORTH-1'!K284</f>
        <v>0</v>
      </c>
      <c r="L52">
        <f>'NORTH-1'!L284</f>
        <v>367400</v>
      </c>
      <c r="M52">
        <f>'NORTH-1'!M284</f>
        <v>373997.36993323115</v>
      </c>
      <c r="N52" t="str">
        <f>'NORTH-1'!N284</f>
        <v>Bangshal</v>
      </c>
      <c r="O52" t="s">
        <v>122</v>
      </c>
      <c r="P52">
        <v>641935.10273044824</v>
      </c>
      <c r="Q52">
        <v>386345.35234812408</v>
      </c>
      <c r="R52">
        <v>300171.48730682163</v>
      </c>
    </row>
    <row r="53" spans="1:18" hidden="1" x14ac:dyDescent="0.3">
      <c r="A53">
        <v>52</v>
      </c>
      <c r="B53" t="str">
        <f>'NORTH-1'!B285</f>
        <v>11/0.4 kV Aux. Transformer, AT-1</v>
      </c>
      <c r="C53" s="33">
        <f>'NORTH-1'!C285</f>
        <v>0.4</v>
      </c>
      <c r="D53" s="33">
        <f>'NORTH-1'!D285</f>
        <v>0</v>
      </c>
      <c r="E53" s="33">
        <f>'NORTH-1'!E285</f>
        <v>2436</v>
      </c>
      <c r="F53" s="33">
        <f>'NORTH-1'!F285</f>
        <v>1</v>
      </c>
      <c r="G53" s="33">
        <f>'NORTH-1'!G285</f>
        <v>67423</v>
      </c>
      <c r="H53" s="33">
        <f>'NORTH-1'!H285</f>
        <v>67423</v>
      </c>
      <c r="I53" s="33">
        <f>'NORTH-1'!I285</f>
        <v>0</v>
      </c>
      <c r="J53" s="33">
        <f>'NORTH-1'!J285</f>
        <v>10</v>
      </c>
      <c r="K53">
        <f>'NORTH-1'!K285</f>
        <v>0</v>
      </c>
      <c r="L53">
        <f>'NORTH-1'!L285</f>
        <v>0</v>
      </c>
      <c r="M53" s="1384">
        <f>'NORTH-1'!M285</f>
        <v>0</v>
      </c>
      <c r="N53" t="str">
        <f>'NORTH-1'!N285</f>
        <v>Ramna</v>
      </c>
      <c r="O53" t="s">
        <v>122</v>
      </c>
      <c r="P53">
        <v>0</v>
      </c>
      <c r="Q53">
        <v>0</v>
      </c>
      <c r="R53">
        <v>10.209656013099419</v>
      </c>
    </row>
    <row r="54" spans="1:18" hidden="1" x14ac:dyDescent="0.3">
      <c r="A54">
        <v>53</v>
      </c>
      <c r="B54" t="str">
        <f>'NORTH-1'!B286</f>
        <v>11/0.4 kV Aux. Transformer, AT-2</v>
      </c>
      <c r="C54" s="33">
        <f>'NORTH-1'!C286</f>
        <v>0.4</v>
      </c>
      <c r="D54" s="33">
        <f>'NORTH-1'!D286</f>
        <v>0</v>
      </c>
      <c r="E54" s="33">
        <f>'NORTH-1'!E286</f>
        <v>2437</v>
      </c>
      <c r="F54" s="33">
        <f>'NORTH-1'!F286</f>
        <v>1</v>
      </c>
      <c r="G54" s="33">
        <f>'NORTH-1'!G286</f>
        <v>88807</v>
      </c>
      <c r="H54" s="33">
        <f>'NORTH-1'!H286</f>
        <v>89174</v>
      </c>
      <c r="I54" s="33">
        <f>'NORTH-1'!I286</f>
        <v>367</v>
      </c>
      <c r="J54" s="33">
        <f>'NORTH-1'!J286</f>
        <v>10</v>
      </c>
      <c r="K54">
        <f>'NORTH-1'!K286</f>
        <v>0</v>
      </c>
      <c r="L54">
        <f>'NORTH-1'!L286</f>
        <v>3670</v>
      </c>
      <c r="M54" s="1384">
        <f>'NORTH-1'!M286</f>
        <v>3735.9018716792548</v>
      </c>
      <c r="N54" t="str">
        <f>'NORTH-1'!N286</f>
        <v>Ramna</v>
      </c>
      <c r="O54" t="s">
        <v>122</v>
      </c>
      <c r="P54">
        <v>3663.8272567183517</v>
      </c>
      <c r="Q54">
        <v>3672.2594442374279</v>
      </c>
      <c r="R54">
        <v>3624.4278846502943</v>
      </c>
    </row>
    <row r="55" spans="1:18" hidden="1" x14ac:dyDescent="0.3">
      <c r="A55">
        <v>54</v>
      </c>
      <c r="B55" t="str">
        <f>'NORTH-1'!B357</f>
        <v>Pioneer</v>
      </c>
      <c r="C55" s="33">
        <f>'NORTH-1'!C357</f>
        <v>11</v>
      </c>
      <c r="D55" s="33">
        <f>'NORTH-1'!D357</f>
        <v>0</v>
      </c>
      <c r="E55" s="33" t="str">
        <f>'NORTH-1'!E357</f>
        <v>06604395</v>
      </c>
      <c r="F55" s="33">
        <f>'NORTH-1'!F357</f>
        <v>1</v>
      </c>
      <c r="G55" s="33">
        <f>'NORTH-1'!G357</f>
        <v>23854.78</v>
      </c>
      <c r="H55" s="33">
        <f>'NORTH-1'!H357</f>
        <v>23959.84</v>
      </c>
      <c r="I55" s="33">
        <f>'NORTH-1'!I357</f>
        <v>105.06000000000131</v>
      </c>
      <c r="J55" s="33">
        <f>'NORTH-1'!J357</f>
        <v>8000</v>
      </c>
      <c r="K55">
        <f>'NORTH-1'!K357</f>
        <v>0</v>
      </c>
      <c r="L55">
        <f>'NORTH-1'!L357</f>
        <v>840480.00000001048</v>
      </c>
      <c r="M55" s="1384">
        <f>'NORTH-1'!M357</f>
        <v>850072.05547200772</v>
      </c>
      <c r="N55" t="str">
        <f>'NORTH-1'!N357</f>
        <v>Ramna</v>
      </c>
      <c r="O55" t="s">
        <v>125</v>
      </c>
      <c r="P55">
        <v>872559.19999998354</v>
      </c>
      <c r="Q55">
        <v>859758.16458606406</v>
      </c>
      <c r="R55">
        <v>826396.25239246211</v>
      </c>
    </row>
    <row r="56" spans="1:18" hidden="1" x14ac:dyDescent="0.3">
      <c r="A56">
        <v>55</v>
      </c>
      <c r="B56" t="str">
        <f>'NORTH-1'!B358</f>
        <v>Pir Saheber Goli</v>
      </c>
      <c r="C56" s="33">
        <f>'NORTH-1'!C358</f>
        <v>11</v>
      </c>
      <c r="D56" s="33">
        <f>'NORTH-1'!D358</f>
        <v>0</v>
      </c>
      <c r="E56" s="33" t="str">
        <f>'NORTH-1'!E358</f>
        <v>DHK-00102</v>
      </c>
      <c r="F56" s="33">
        <f>'NORTH-1'!F358</f>
        <v>1</v>
      </c>
      <c r="G56" s="33">
        <f>'NORTH-1'!G358</f>
        <v>83183.5</v>
      </c>
      <c r="H56" s="33">
        <f>'NORTH-1'!H358</f>
        <v>86508.9</v>
      </c>
      <c r="I56" s="33">
        <f>'NORTH-1'!I358</f>
        <v>3325.3999999999942</v>
      </c>
      <c r="J56" s="33">
        <f>'NORTH-1'!J358</f>
        <v>444.44400000000002</v>
      </c>
      <c r="K56">
        <f>'NORTH-1'!K358</f>
        <v>0</v>
      </c>
      <c r="L56">
        <f>'NORTH-1'!L358</f>
        <v>1477954.0775999974</v>
      </c>
      <c r="M56" s="1384">
        <f>'NORTH-1'!M358</f>
        <v>1494821.3647423487</v>
      </c>
      <c r="N56" t="str">
        <f>'NORTH-1'!N358</f>
        <v>Rajarbag</v>
      </c>
      <c r="O56" t="s">
        <v>125</v>
      </c>
      <c r="P56">
        <v>1589289.5218199999</v>
      </c>
      <c r="Q56">
        <v>1570646.0564742177</v>
      </c>
      <c r="R56">
        <v>1456807.5340249846</v>
      </c>
    </row>
    <row r="57" spans="1:18" hidden="1" x14ac:dyDescent="0.3">
      <c r="A57">
        <v>56</v>
      </c>
      <c r="B57" t="str">
        <f>'NORTH-1'!B359</f>
        <v>Montri Para</v>
      </c>
      <c r="C57" s="33">
        <f>'NORTH-1'!C359</f>
        <v>11</v>
      </c>
      <c r="D57" s="33">
        <f>'NORTH-1'!D359</f>
        <v>0</v>
      </c>
      <c r="E57" s="33" t="str">
        <f>'NORTH-1'!E359</f>
        <v>DHK-00110</v>
      </c>
      <c r="F57" s="33">
        <f>'NORTH-1'!F359</f>
        <v>1</v>
      </c>
      <c r="G57" s="33">
        <f>'NORTH-1'!G359</f>
        <v>12700.2</v>
      </c>
      <c r="H57" s="33">
        <f>'NORTH-1'!H359</f>
        <v>12787.7</v>
      </c>
      <c r="I57" s="33">
        <f>'NORTH-1'!I359</f>
        <v>87.5</v>
      </c>
      <c r="J57" s="33">
        <f>'NORTH-1'!J359</f>
        <v>2222.2199999999998</v>
      </c>
      <c r="K57">
        <f>'NORTH-1'!K359</f>
        <v>0</v>
      </c>
      <c r="L57">
        <f>'NORTH-1'!L359</f>
        <v>194444.24999999997</v>
      </c>
      <c r="M57">
        <f>'NORTH-1'!M359</f>
        <v>196663.36292619794</v>
      </c>
      <c r="N57" t="str">
        <f>'NORTH-1'!N359</f>
        <v>Kakrail</v>
      </c>
      <c r="O57" t="s">
        <v>125</v>
      </c>
      <c r="P57">
        <v>206488.68239999999</v>
      </c>
      <c r="Q57">
        <v>233752.68352368302</v>
      </c>
      <c r="R57">
        <v>183436.86506664159</v>
      </c>
    </row>
    <row r="58" spans="1:18" hidden="1" x14ac:dyDescent="0.3">
      <c r="A58">
        <v>57</v>
      </c>
      <c r="B58" t="str">
        <f>'NORTH-1'!B360</f>
        <v>Baily Road 11 kV Sw/S-2</v>
      </c>
      <c r="C58" s="33">
        <f>'NORTH-1'!C360</f>
        <v>11</v>
      </c>
      <c r="D58" s="33">
        <f>'NORTH-1'!D360</f>
        <v>0</v>
      </c>
      <c r="E58" s="33">
        <f>'NORTH-1'!E360</f>
        <v>9119865</v>
      </c>
      <c r="F58" s="33">
        <f>'NORTH-1'!F360</f>
        <v>1</v>
      </c>
      <c r="G58" s="33">
        <f>'NORTH-1'!G360</f>
        <v>65421.2</v>
      </c>
      <c r="H58" s="33">
        <f>'NORTH-1'!H360</f>
        <v>67803.199999999997</v>
      </c>
      <c r="I58" s="33">
        <f>'NORTH-1'!I360</f>
        <v>2382</v>
      </c>
      <c r="J58" s="33">
        <f>'NORTH-1'!J360</f>
        <v>1000</v>
      </c>
      <c r="K58">
        <f>'NORTH-1'!K360</f>
        <v>0</v>
      </c>
      <c r="L58">
        <f>'NORTH-1'!L360</f>
        <v>2382000</v>
      </c>
      <c r="M58">
        <f>'NORTH-1'!M360</f>
        <v>2409184.7945629843</v>
      </c>
      <c r="N58" t="str">
        <f>'NORTH-1'!N360</f>
        <v>Kakrail</v>
      </c>
      <c r="O58" t="s">
        <v>125</v>
      </c>
      <c r="P58">
        <v>2711345</v>
      </c>
      <c r="Q58">
        <v>2187071.9465344064</v>
      </c>
      <c r="R58">
        <v>2272508.865024819</v>
      </c>
    </row>
    <row r="59" spans="1:18" hidden="1" x14ac:dyDescent="0.3">
      <c r="A59">
        <v>58</v>
      </c>
      <c r="B59" t="str">
        <f>'NORTH-1'!B361</f>
        <v>Jamuna U/G
11 KV Jonaki O/H</v>
      </c>
      <c r="C59" s="33">
        <f>'NORTH-1'!C361</f>
        <v>11</v>
      </c>
      <c r="D59" s="33">
        <f>'NORTH-1'!D361</f>
        <v>0</v>
      </c>
      <c r="E59" s="33" t="str">
        <f>'NORTH-1'!E361</f>
        <v>D0086136</v>
      </c>
      <c r="F59" s="33">
        <f>'NORTH-1'!F361</f>
        <v>1</v>
      </c>
      <c r="G59" s="33">
        <f>'NORTH-1'!G361</f>
        <v>54118.1</v>
      </c>
      <c r="H59" s="33">
        <f>'NORTH-1'!H361</f>
        <v>54118.1</v>
      </c>
      <c r="I59" s="33">
        <f>'NORTH-1'!I361</f>
        <v>0</v>
      </c>
      <c r="J59" s="33">
        <f>'NORTH-1'!J361</f>
        <v>1000</v>
      </c>
      <c r="K59">
        <f>'NORTH-1'!K361</f>
        <v>0</v>
      </c>
      <c r="L59">
        <f>'NORTH-1'!L361</f>
        <v>0</v>
      </c>
      <c r="M59" s="1384">
        <f>'NORTH-1'!M361</f>
        <v>0</v>
      </c>
      <c r="N59" t="str">
        <f>'NORTH-1'!N361</f>
        <v>Rajarbag</v>
      </c>
      <c r="O59" t="s">
        <v>125</v>
      </c>
      <c r="P59">
        <v>0</v>
      </c>
      <c r="Q59">
        <v>0</v>
      </c>
      <c r="R59">
        <v>0</v>
      </c>
    </row>
    <row r="60" spans="1:18" hidden="1" x14ac:dyDescent="0.3">
      <c r="A60">
        <v>59</v>
      </c>
      <c r="B60" t="str">
        <f>'NORTH-1'!B362</f>
        <v>High Court</v>
      </c>
      <c r="C60" s="33">
        <f>'NORTH-1'!C362</f>
        <v>11</v>
      </c>
      <c r="D60" s="33">
        <f>'NORTH-1'!D362</f>
        <v>0</v>
      </c>
      <c r="E60" s="33">
        <f>'NORTH-1'!E362</f>
        <v>1025651</v>
      </c>
      <c r="F60" s="33">
        <f>'NORTH-1'!F362</f>
        <v>1</v>
      </c>
      <c r="G60" s="33">
        <f>'NORTH-1'!G362</f>
        <v>29238.400000000001</v>
      </c>
      <c r="H60" s="33">
        <f>'NORTH-1'!H362</f>
        <v>29559.9</v>
      </c>
      <c r="I60" s="33">
        <f>'NORTH-1'!I362</f>
        <v>321.5</v>
      </c>
      <c r="J60" s="33">
        <f>'NORTH-1'!J362</f>
        <v>1000</v>
      </c>
      <c r="K60">
        <f>'NORTH-1'!K362</f>
        <v>0</v>
      </c>
      <c r="L60">
        <f>'NORTH-1'!L362</f>
        <v>321500</v>
      </c>
      <c r="M60" s="1384">
        <f>'NORTH-1'!M362</f>
        <v>325169.14838455059</v>
      </c>
      <c r="N60" t="str">
        <f>'NORTH-1'!N362</f>
        <v>Ramna</v>
      </c>
      <c r="O60" t="s">
        <v>125</v>
      </c>
      <c r="P60">
        <v>265125</v>
      </c>
      <c r="Q60">
        <v>281963.04218054825</v>
      </c>
      <c r="R60">
        <v>304725.53516427218</v>
      </c>
    </row>
    <row r="61" spans="1:18" hidden="1" x14ac:dyDescent="0.3">
      <c r="A61">
        <v>60</v>
      </c>
      <c r="B61" t="str">
        <f>'NORTH-1'!B363</f>
        <v>Secretaiat</v>
      </c>
      <c r="C61" s="33">
        <f>'NORTH-1'!C363</f>
        <v>11</v>
      </c>
      <c r="D61" s="33">
        <f>'NORTH-1'!D363</f>
        <v>0</v>
      </c>
      <c r="E61" s="33" t="str">
        <f>'NORTH-1'!E363</f>
        <v>DHK00150</v>
      </c>
      <c r="F61" s="33">
        <f>'NORTH-1'!F363</f>
        <v>1</v>
      </c>
      <c r="G61" s="33">
        <f>'NORTH-1'!G363</f>
        <v>16809.5</v>
      </c>
      <c r="H61" s="33">
        <f>'NORTH-1'!H363</f>
        <v>16809.5</v>
      </c>
      <c r="I61" s="33">
        <f>'NORTH-1'!I363</f>
        <v>0</v>
      </c>
      <c r="J61" s="33">
        <f>'NORTH-1'!J363</f>
        <v>2222.2199999999998</v>
      </c>
      <c r="K61">
        <f>'NORTH-1'!K363</f>
        <v>0</v>
      </c>
      <c r="L61">
        <f>'NORTH-1'!L363</f>
        <v>0</v>
      </c>
      <c r="M61" s="1384">
        <f>'NORTH-1'!M363</f>
        <v>0</v>
      </c>
      <c r="N61" t="str">
        <f>'NORTH-1'!N363</f>
        <v>Ramna</v>
      </c>
      <c r="O61" t="s">
        <v>125</v>
      </c>
      <c r="P61">
        <v>0</v>
      </c>
      <c r="Q61">
        <v>0</v>
      </c>
      <c r="R61">
        <v>0</v>
      </c>
    </row>
    <row r="62" spans="1:18" hidden="1" x14ac:dyDescent="0.3">
      <c r="A62">
        <v>61</v>
      </c>
      <c r="B62" t="str">
        <f>'NORTH-1'!B364</f>
        <v>Shanti Nagar Bazar</v>
      </c>
      <c r="C62" s="33">
        <f>'NORTH-1'!C364</f>
        <v>11</v>
      </c>
      <c r="D62" s="33">
        <f>'NORTH-1'!D364</f>
        <v>0</v>
      </c>
      <c r="E62" s="33" t="str">
        <f>'NORTH-1'!E364</f>
        <v>06604402</v>
      </c>
      <c r="F62" s="33">
        <f>'NORTH-1'!F364</f>
        <v>1</v>
      </c>
      <c r="G62" s="33">
        <f>'NORTH-1'!G364</f>
        <v>5671.14</v>
      </c>
      <c r="H62" s="33">
        <f>'NORTH-1'!H364</f>
        <v>5708.48</v>
      </c>
      <c r="I62" s="33">
        <f>'NORTH-1'!I364</f>
        <v>37.339999999999236</v>
      </c>
      <c r="J62" s="33">
        <f>'NORTH-1'!J364</f>
        <v>40000</v>
      </c>
      <c r="K62">
        <f>'NORTH-1'!K364</f>
        <v>0</v>
      </c>
      <c r="L62">
        <f>'NORTH-1'!L364</f>
        <v>1493599.9999999695</v>
      </c>
      <c r="M62" s="1384">
        <f>'NORTH-1'!M364</f>
        <v>1510645.8476738874</v>
      </c>
      <c r="N62" t="str">
        <f>'NORTH-1'!N364</f>
        <v>Rajarbag</v>
      </c>
      <c r="O62" t="s">
        <v>125</v>
      </c>
      <c r="P62">
        <v>1601052.0000000044</v>
      </c>
      <c r="Q62">
        <v>1588931.4951915045</v>
      </c>
      <c r="R62">
        <v>1455327.1248362814</v>
      </c>
    </row>
    <row r="63" spans="1:18" hidden="1" x14ac:dyDescent="0.3">
      <c r="A63">
        <v>62</v>
      </c>
      <c r="B63" t="str">
        <f>'NORTH-1'!B365</f>
        <v>Tottho Bhovon</v>
      </c>
      <c r="C63" s="33">
        <f>'NORTH-1'!C365</f>
        <v>11</v>
      </c>
      <c r="D63" s="33">
        <f>'NORTH-1'!D365</f>
        <v>0</v>
      </c>
      <c r="E63" s="33">
        <f>'NORTH-1'!E365</f>
        <v>9119867</v>
      </c>
      <c r="F63" s="33">
        <f>'NORTH-1'!F365</f>
        <v>1</v>
      </c>
      <c r="G63" s="33">
        <f>'NORTH-1'!G365</f>
        <v>32298</v>
      </c>
      <c r="H63" s="33">
        <f>'NORTH-1'!H365</f>
        <v>32532.2</v>
      </c>
      <c r="I63" s="33">
        <f>'NORTH-1'!I365</f>
        <v>234.20000000000073</v>
      </c>
      <c r="J63" s="33">
        <f>'NORTH-1'!J365</f>
        <v>1000</v>
      </c>
      <c r="K63">
        <f>'NORTH-1'!K365</f>
        <v>0</v>
      </c>
      <c r="L63">
        <f>'NORTH-1'!L365</f>
        <v>234200.00000000073</v>
      </c>
      <c r="M63">
        <f>'NORTH-1'!M365</f>
        <v>236872.82908759557</v>
      </c>
      <c r="N63" t="str">
        <f>'NORTH-1'!N365</f>
        <v>Kakrail</v>
      </c>
      <c r="O63" t="s">
        <v>125</v>
      </c>
      <c r="P63">
        <v>224220</v>
      </c>
      <c r="Q63">
        <v>214756.2498948274</v>
      </c>
      <c r="R63">
        <v>266523.7033189116</v>
      </c>
    </row>
    <row r="64" spans="1:18" hidden="1" x14ac:dyDescent="0.3">
      <c r="A64">
        <v>63</v>
      </c>
      <c r="B64" t="str">
        <f>'NORTH-1'!B366</f>
        <v>Central Police Hospital/ PNT (Circuit House)</v>
      </c>
      <c r="C64" s="33">
        <f>'NORTH-1'!C366</f>
        <v>11</v>
      </c>
      <c r="D64" s="33">
        <f>'NORTH-1'!D366</f>
        <v>0</v>
      </c>
      <c r="E64" s="33" t="str">
        <f>'NORTH-1'!E366</f>
        <v>DHK00199</v>
      </c>
      <c r="F64" s="33">
        <f>'NORTH-1'!F366</f>
        <v>1</v>
      </c>
      <c r="G64" s="33">
        <f>'NORTH-1'!G366</f>
        <v>78681.8</v>
      </c>
      <c r="H64" s="33">
        <f>'NORTH-1'!H366</f>
        <v>78985.3</v>
      </c>
      <c r="I64" s="33">
        <f>'NORTH-1'!I366</f>
        <v>303.5</v>
      </c>
      <c r="J64" s="33">
        <f>'NORTH-1'!J366</f>
        <v>2222.2199999999998</v>
      </c>
      <c r="K64">
        <f>'NORTH-1'!K366</f>
        <v>0</v>
      </c>
      <c r="L64">
        <f>'NORTH-1'!L366</f>
        <v>674443.7699999999</v>
      </c>
      <c r="M64">
        <f>'NORTH-1'!M366</f>
        <v>682140.92169258371</v>
      </c>
      <c r="N64" t="str">
        <f>'NORTH-1'!N366</f>
        <v>Kakrail</v>
      </c>
      <c r="O64" t="s">
        <v>125</v>
      </c>
      <c r="P64">
        <v>703183.74126000644</v>
      </c>
      <c r="Q64">
        <v>652674.60318231897</v>
      </c>
      <c r="R64">
        <v>659362.35207005765</v>
      </c>
    </row>
    <row r="65" spans="1:18" hidden="1" x14ac:dyDescent="0.3">
      <c r="A65">
        <v>64</v>
      </c>
      <c r="B65" t="str">
        <f>'NORTH-1'!B367</f>
        <v>Baily Road 11 kV Sw/S-1</v>
      </c>
      <c r="C65" s="33">
        <f>'NORTH-1'!C367</f>
        <v>11</v>
      </c>
      <c r="D65" s="33">
        <f>'NORTH-1'!D367</f>
        <v>0</v>
      </c>
      <c r="E65" s="33" t="str">
        <f>'NORTH-1'!E367</f>
        <v>DHK00027</v>
      </c>
      <c r="F65" s="33">
        <f>'NORTH-1'!F367</f>
        <v>1</v>
      </c>
      <c r="G65" s="33">
        <f>'NORTH-1'!G367</f>
        <v>55889.599999999999</v>
      </c>
      <c r="H65" s="33">
        <f>'NORTH-1'!H367</f>
        <v>56427.3</v>
      </c>
      <c r="I65" s="33">
        <f>'NORTH-1'!I367</f>
        <v>537.70000000000437</v>
      </c>
      <c r="J65" s="33">
        <f>'NORTH-1'!J367</f>
        <v>2222.2199999999998</v>
      </c>
      <c r="K65">
        <f>'NORTH-1'!K367</f>
        <v>0</v>
      </c>
      <c r="L65">
        <f>'NORTH-1'!L367</f>
        <v>1194887.6940000097</v>
      </c>
      <c r="M65">
        <f>'NORTH-1'!M367</f>
        <v>1208524.4599476284</v>
      </c>
      <c r="N65" t="str">
        <f>'NORTH-1'!N367</f>
        <v>Kakrail</v>
      </c>
      <c r="O65" t="s">
        <v>125</v>
      </c>
      <c r="P65">
        <v>1467416.3103599902</v>
      </c>
      <c r="Q65">
        <v>1045890.5162114827</v>
      </c>
      <c r="R65">
        <v>1203453.6068019732</v>
      </c>
    </row>
    <row r="66" spans="1:18" hidden="1" x14ac:dyDescent="0.3">
      <c r="A66">
        <v>65</v>
      </c>
      <c r="B66" t="str">
        <f>'NORTH-1'!B368</f>
        <v>Bijoy Nagar</v>
      </c>
      <c r="C66" s="33">
        <f>'NORTH-1'!C368</f>
        <v>11</v>
      </c>
      <c r="D66" s="33">
        <f>'NORTH-1'!D368</f>
        <v>0</v>
      </c>
      <c r="E66" s="33" t="str">
        <f>'NORTH-1'!E368</f>
        <v>D1025656</v>
      </c>
      <c r="F66" s="33">
        <f>'NORTH-1'!F368</f>
        <v>1</v>
      </c>
      <c r="G66" s="33">
        <f>'NORTH-1'!G368</f>
        <v>66935.360000000001</v>
      </c>
      <c r="H66" s="33">
        <f>'NORTH-1'!H368</f>
        <v>67951.3</v>
      </c>
      <c r="I66" s="33">
        <f>'NORTH-1'!I368</f>
        <v>1015.9400000000023</v>
      </c>
      <c r="J66" s="33">
        <f>'NORTH-1'!J368</f>
        <v>1000</v>
      </c>
      <c r="K66">
        <f>'NORTH-1'!K368</f>
        <v>0</v>
      </c>
      <c r="L66">
        <f>'NORTH-1'!L368</f>
        <v>1015940.0000000023</v>
      </c>
      <c r="M66" s="1384">
        <f>'NORTH-1'!M368</f>
        <v>1027534.5088951821</v>
      </c>
      <c r="N66" t="str">
        <f>'NORTH-1'!N368</f>
        <v>Ramna</v>
      </c>
      <c r="O66" t="s">
        <v>125</v>
      </c>
      <c r="P66">
        <v>1059146.6000000036</v>
      </c>
      <c r="Q66">
        <v>1027245.6372399215</v>
      </c>
      <c r="R66">
        <v>1033096.3518085869</v>
      </c>
    </row>
    <row r="67" spans="1:18" hidden="1" x14ac:dyDescent="0.3">
      <c r="A67">
        <v>66</v>
      </c>
      <c r="B67" t="str">
        <f>'NORTH-1'!B369</f>
        <v>Shilpakala Academy</v>
      </c>
      <c r="C67" s="33">
        <f>'NORTH-1'!C369</f>
        <v>11</v>
      </c>
      <c r="D67" s="33">
        <f>'NORTH-1'!D369</f>
        <v>0</v>
      </c>
      <c r="E67" s="33" t="str">
        <f>'NORTH-1'!E369</f>
        <v>D0086137</v>
      </c>
      <c r="F67" s="33">
        <f>'NORTH-1'!F369</f>
        <v>1</v>
      </c>
      <c r="G67" s="33">
        <f>'NORTH-1'!G369</f>
        <v>25965.1</v>
      </c>
      <c r="H67" s="33">
        <f>'NORTH-1'!H369</f>
        <v>26476.799999999999</v>
      </c>
      <c r="I67" s="33">
        <f>'NORTH-1'!I369</f>
        <v>511.70000000000073</v>
      </c>
      <c r="J67" s="33">
        <f>'NORTH-1'!J369</f>
        <v>1000</v>
      </c>
      <c r="K67">
        <f>'NORTH-1'!K369</f>
        <v>0</v>
      </c>
      <c r="L67">
        <f>'NORTH-1'!L369</f>
        <v>511700.0000000007</v>
      </c>
      <c r="M67" s="1384">
        <f>'NORTH-1'!M369</f>
        <v>517539.82341640664</v>
      </c>
      <c r="N67" t="str">
        <f>'NORTH-1'!N369</f>
        <v>Ramna</v>
      </c>
      <c r="O67" t="s">
        <v>125</v>
      </c>
      <c r="P67">
        <v>576507.9999999993</v>
      </c>
      <c r="Q67">
        <v>916863.57233428536</v>
      </c>
      <c r="R67">
        <v>907912.35377525515</v>
      </c>
    </row>
    <row r="68" spans="1:18" hidden="1" x14ac:dyDescent="0.3">
      <c r="A68">
        <v>67</v>
      </c>
      <c r="B68" t="str">
        <f>'NORTH-1'!B370</f>
        <v>Judges Complex</v>
      </c>
      <c r="C68" s="33">
        <f>'NORTH-1'!C370</f>
        <v>11</v>
      </c>
      <c r="D68" s="33">
        <f>'NORTH-1'!D370</f>
        <v>0</v>
      </c>
      <c r="E68" s="33" t="str">
        <f>'NORTH-1'!E370</f>
        <v>06604344</v>
      </c>
      <c r="F68" s="33">
        <f>'NORTH-1'!F370</f>
        <v>1</v>
      </c>
      <c r="G68" s="33">
        <f>'NORTH-1'!G370</f>
        <v>674.7</v>
      </c>
      <c r="H68" s="33">
        <f>'NORTH-1'!H370</f>
        <v>678.06</v>
      </c>
      <c r="I68" s="33">
        <f>'NORTH-1'!I370</f>
        <v>3.3599999999999</v>
      </c>
      <c r="J68" s="33">
        <f>'NORTH-1'!J370</f>
        <v>40000</v>
      </c>
      <c r="K68">
        <f>'NORTH-1'!K370</f>
        <v>0</v>
      </c>
      <c r="L68">
        <f>'NORTH-1'!L370</f>
        <v>134399.99999999598</v>
      </c>
      <c r="M68">
        <f>'NORTH-1'!M370</f>
        <v>135933.85238843635</v>
      </c>
      <c r="N68" t="str">
        <f>'NORTH-1'!N370</f>
        <v>Kakrail</v>
      </c>
      <c r="O68" t="s">
        <v>125</v>
      </c>
      <c r="P68">
        <v>151903.99999999965</v>
      </c>
      <c r="Q68">
        <v>129118.503967115</v>
      </c>
      <c r="R68">
        <v>137005.24724229221</v>
      </c>
    </row>
    <row r="69" spans="1:18" hidden="1" x14ac:dyDescent="0.3">
      <c r="A69">
        <v>68</v>
      </c>
      <c r="B69" t="str">
        <f>'NORTH-1'!B371</f>
        <v>Auxiliary Transformer, AT-1</v>
      </c>
      <c r="C69" s="33">
        <f>'NORTH-1'!C371</f>
        <v>11</v>
      </c>
      <c r="D69" s="33">
        <f>'NORTH-1'!D371</f>
        <v>0</v>
      </c>
      <c r="E69" s="33">
        <f>'NORTH-1'!E371</f>
        <v>39333</v>
      </c>
      <c r="F69" s="33">
        <f>'NORTH-1'!F371</f>
        <v>1</v>
      </c>
      <c r="G69" s="33">
        <f>'NORTH-1'!G371</f>
        <v>492441</v>
      </c>
      <c r="H69" s="33">
        <f>'NORTH-1'!H371</f>
        <v>492441</v>
      </c>
      <c r="I69" s="33">
        <f>'NORTH-1'!I371</f>
        <v>0</v>
      </c>
      <c r="J69" s="33">
        <f>'NORTH-1'!J371</f>
        <v>1</v>
      </c>
      <c r="K69">
        <f>'NORTH-1'!K371</f>
        <v>0</v>
      </c>
      <c r="L69">
        <f>'NORTH-1'!L371</f>
        <v>0</v>
      </c>
      <c r="M69">
        <f>'NORTH-1'!M371</f>
        <v>0</v>
      </c>
      <c r="N69" t="str">
        <f>'NORTH-1'!N371</f>
        <v>Kakrail</v>
      </c>
      <c r="O69" t="s">
        <v>125</v>
      </c>
      <c r="P69">
        <v>0</v>
      </c>
      <c r="Q69">
        <v>0</v>
      </c>
      <c r="R69">
        <v>0</v>
      </c>
    </row>
    <row r="70" spans="1:18" hidden="1" x14ac:dyDescent="0.3">
      <c r="A70">
        <v>69</v>
      </c>
      <c r="B70" t="str">
        <f>'NORTH-1'!B372</f>
        <v>Auxiliary Transformer, AT-2</v>
      </c>
      <c r="C70" s="33">
        <f>'NORTH-1'!C372</f>
        <v>11</v>
      </c>
      <c r="D70" s="33">
        <f>'NORTH-1'!D372</f>
        <v>0</v>
      </c>
      <c r="E70" s="33">
        <f>'NORTH-1'!E372</f>
        <v>39254</v>
      </c>
      <c r="F70" s="33">
        <f>'NORTH-1'!F372</f>
        <v>1</v>
      </c>
      <c r="G70" s="33">
        <f>'NORTH-1'!G372</f>
        <v>1195010</v>
      </c>
      <c r="H70" s="33">
        <f>'NORTH-1'!H372</f>
        <v>1220636</v>
      </c>
      <c r="I70" s="33">
        <f>'NORTH-1'!I372</f>
        <v>25626</v>
      </c>
      <c r="J70" s="33">
        <f>'NORTH-1'!J372</f>
        <v>1</v>
      </c>
      <c r="K70">
        <f>'NORTH-1'!K372</f>
        <v>0</v>
      </c>
      <c r="L70">
        <f>'NORTH-1'!L372</f>
        <v>25626</v>
      </c>
      <c r="M70">
        <f>'NORTH-1'!M372</f>
        <v>25918.459087099513</v>
      </c>
      <c r="N70" t="str">
        <f>'NORTH-1'!N372</f>
        <v>Kakrail</v>
      </c>
      <c r="O70" t="s">
        <v>125</v>
      </c>
      <c r="P70">
        <v>0</v>
      </c>
      <c r="Q70">
        <v>0</v>
      </c>
      <c r="R70">
        <v>0</v>
      </c>
    </row>
    <row r="71" spans="1:18" hidden="1" x14ac:dyDescent="0.3">
      <c r="A71">
        <v>70</v>
      </c>
      <c r="B71" t="str">
        <f>'NORTH-1'!B432</f>
        <v>11 kV Jamuna  (F1)</v>
      </c>
      <c r="C71" s="33">
        <f>'NORTH-1'!C432</f>
        <v>11</v>
      </c>
      <c r="D71" s="33">
        <f>'NORTH-1'!D432</f>
        <v>0</v>
      </c>
      <c r="E71" s="33" t="str">
        <f>'NORTH-1'!E432</f>
        <v>BD017073</v>
      </c>
      <c r="F71" s="33">
        <f>'NORTH-1'!F432</f>
        <v>1</v>
      </c>
      <c r="G71" s="33">
        <f>'NORTH-1'!G432</f>
        <v>0.37480000000000002</v>
      </c>
      <c r="H71" s="33">
        <f>'NORTH-1'!H432</f>
        <v>0.38569999999999999</v>
      </c>
      <c r="I71" s="33">
        <f>'NORTH-1'!I432</f>
        <v>1.0899999999999965E-2</v>
      </c>
      <c r="J71" s="33">
        <f>'NORTH-1'!J432</f>
        <v>2000</v>
      </c>
      <c r="K71">
        <f>'NORTH-1'!K432</f>
        <v>0</v>
      </c>
      <c r="L71">
        <f>'NORTH-1'!L432</f>
        <v>21.79999999999993</v>
      </c>
      <c r="M71">
        <f>'NORTH-1'!M432</f>
        <v>22.065392135821597</v>
      </c>
      <c r="N71" t="str">
        <f>'NORTH-1'!N432</f>
        <v>Kakrail</v>
      </c>
      <c r="O71" t="s">
        <v>145</v>
      </c>
      <c r="P71">
        <v>24.725847788608192</v>
      </c>
      <c r="Q71">
        <v>22.802655404122351</v>
      </c>
      <c r="R71">
        <v>22.547342120810814</v>
      </c>
    </row>
    <row r="72" spans="1:18" hidden="1" x14ac:dyDescent="0.3">
      <c r="A72">
        <v>71</v>
      </c>
      <c r="B72" t="str">
        <f>'NORTH-1'!B433</f>
        <v>11 kV Pukur Par (F2)</v>
      </c>
      <c r="C72" s="33">
        <f>'NORTH-1'!C433</f>
        <v>11</v>
      </c>
      <c r="D72" s="33">
        <f>'NORTH-1'!D433</f>
        <v>0</v>
      </c>
      <c r="E72" s="33" t="str">
        <f>'NORTH-1'!E433</f>
        <v>BD017074</v>
      </c>
      <c r="F72" s="33">
        <f>'NORTH-1'!F433</f>
        <v>1</v>
      </c>
      <c r="G72" s="33">
        <f>'NORTH-1'!G433</f>
        <v>2928.46</v>
      </c>
      <c r="H72" s="33">
        <f>'NORTH-1'!H433</f>
        <v>2949.81</v>
      </c>
      <c r="I72" s="33">
        <f>'NORTH-1'!I433</f>
        <v>21.349999999999909</v>
      </c>
      <c r="J72" s="33">
        <f>'NORTH-1'!J433</f>
        <v>2000</v>
      </c>
      <c r="K72">
        <f>'NORTH-1'!K433</f>
        <v>0</v>
      </c>
      <c r="L72">
        <f>'NORTH-1'!L433</f>
        <v>42699.999999999818</v>
      </c>
      <c r="M72">
        <f>'NORTH-1'!M433</f>
        <v>43219.827715577114</v>
      </c>
      <c r="N72" t="str">
        <f>'NORTH-1'!N433</f>
        <v>Kakrail</v>
      </c>
      <c r="O72" t="s">
        <v>145</v>
      </c>
      <c r="P72">
        <v>44627.139911146012</v>
      </c>
      <c r="Q72">
        <v>45645.669490376691</v>
      </c>
      <c r="R72">
        <v>45879.814904756982</v>
      </c>
    </row>
    <row r="73" spans="1:18" hidden="1" x14ac:dyDescent="0.3">
      <c r="A73">
        <v>72</v>
      </c>
      <c r="B73" t="str">
        <f>'NORTH-1'!B434</f>
        <v xml:space="preserve">11 kV BSMMU Convention center (F3) </v>
      </c>
      <c r="C73" s="33">
        <f>'NORTH-1'!C434</f>
        <v>11</v>
      </c>
      <c r="D73" s="33">
        <f>'NORTH-1'!D434</f>
        <v>0</v>
      </c>
      <c r="E73" s="33" t="str">
        <f>'NORTH-1'!E434</f>
        <v>BD017075</v>
      </c>
      <c r="F73" s="33">
        <f>'NORTH-1'!F434</f>
        <v>1</v>
      </c>
      <c r="G73" s="33">
        <f>'NORTH-1'!G434</f>
        <v>1753.43</v>
      </c>
      <c r="H73" s="33">
        <f>'NORTH-1'!H434</f>
        <v>1769.15</v>
      </c>
      <c r="I73" s="33">
        <f>'NORTH-1'!I434</f>
        <v>15.720000000000027</v>
      </c>
      <c r="J73" s="33">
        <f>'NORTH-1'!J434</f>
        <v>2000</v>
      </c>
      <c r="K73">
        <f>'NORTH-1'!K434</f>
        <v>0</v>
      </c>
      <c r="L73">
        <f>'NORTH-1'!L434</f>
        <v>31440.000000000055</v>
      </c>
      <c r="M73">
        <f>'NORTH-1'!M434</f>
        <v>31822.749025240115</v>
      </c>
      <c r="N73" t="str">
        <f>'NORTH-1'!N434</f>
        <v>Kakrail</v>
      </c>
      <c r="O73" t="s">
        <v>145</v>
      </c>
      <c r="P73">
        <v>77353.709179320416</v>
      </c>
      <c r="Q73">
        <v>38986.486938729497</v>
      </c>
      <c r="R73">
        <v>53187.569538555712</v>
      </c>
    </row>
    <row r="74" spans="1:18" hidden="1" x14ac:dyDescent="0.3">
      <c r="A74">
        <v>73</v>
      </c>
      <c r="B74" t="str">
        <f>'NORTH-1'!B435</f>
        <v>11 kV Unique Tower Sw/S-1  (F4)</v>
      </c>
      <c r="C74" s="33">
        <f>'NORTH-1'!C435</f>
        <v>11</v>
      </c>
      <c r="D74" s="33">
        <f>'NORTH-1'!D435</f>
        <v>0</v>
      </c>
      <c r="E74" s="33" t="str">
        <f>'NORTH-1'!E435</f>
        <v>BD017076</v>
      </c>
      <c r="F74" s="33">
        <f>'NORTH-1'!F435</f>
        <v>1</v>
      </c>
      <c r="G74" s="33">
        <f>'NORTH-1'!G435</f>
        <v>3017.58</v>
      </c>
      <c r="H74" s="33">
        <f>'NORTH-1'!H435</f>
        <v>3106.11</v>
      </c>
      <c r="I74" s="33">
        <f>'NORTH-1'!I435</f>
        <v>88.5300000000002</v>
      </c>
      <c r="J74" s="33">
        <f>'NORTH-1'!J435</f>
        <v>2000</v>
      </c>
      <c r="K74">
        <f>'NORTH-1'!K435</f>
        <v>0</v>
      </c>
      <c r="L74">
        <f>'NORTH-1'!L435</f>
        <v>177060.00000000041</v>
      </c>
      <c r="M74">
        <f>'NORTH-1'!M435</f>
        <v>179215.51979672446</v>
      </c>
      <c r="N74" t="str">
        <f>'NORTH-1'!N435</f>
        <v>Kakrail</v>
      </c>
      <c r="O74" t="s">
        <v>145</v>
      </c>
      <c r="P74">
        <v>177543.64851137094</v>
      </c>
      <c r="Q74">
        <v>176710.48971141613</v>
      </c>
      <c r="R74">
        <v>172426.77255780806</v>
      </c>
    </row>
    <row r="75" spans="1:18" hidden="1" x14ac:dyDescent="0.3">
      <c r="A75">
        <v>74</v>
      </c>
      <c r="B75" t="str">
        <f>'NORTH-1'!B436</f>
        <v>11 kV Holi Family Feeder (F5)</v>
      </c>
      <c r="C75" s="33">
        <f>'NORTH-1'!C436</f>
        <v>11</v>
      </c>
      <c r="D75" s="33">
        <f>'NORTH-1'!D436</f>
        <v>0</v>
      </c>
      <c r="E75" s="33" t="str">
        <f>'NORTH-1'!E436</f>
        <v>BD017077</v>
      </c>
      <c r="F75" s="33">
        <f>'NORTH-1'!F436</f>
        <v>1</v>
      </c>
      <c r="G75" s="33">
        <f>'NORTH-1'!G436</f>
        <v>14405.79</v>
      </c>
      <c r="H75" s="33">
        <f>'NORTH-1'!H436</f>
        <v>14750.36</v>
      </c>
      <c r="I75" s="33">
        <f>'NORTH-1'!I436</f>
        <v>344.56999999999971</v>
      </c>
      <c r="J75" s="33">
        <f>'NORTH-1'!J436</f>
        <v>2000</v>
      </c>
      <c r="K75">
        <f>'NORTH-1'!K436</f>
        <v>0</v>
      </c>
      <c r="L75">
        <f>'NORTH-1'!L436</f>
        <v>689139.99999999942</v>
      </c>
      <c r="M75">
        <f>'NORTH-1'!M436</f>
        <v>697529.55671927205</v>
      </c>
      <c r="N75" t="str">
        <f>'NORTH-1'!N436</f>
        <v>Kakrail</v>
      </c>
      <c r="O75" t="s">
        <v>145</v>
      </c>
      <c r="P75">
        <v>750881.78247795196</v>
      </c>
      <c r="Q75">
        <v>742559.39253176551</v>
      </c>
      <c r="R75">
        <v>663133.43701742159</v>
      </c>
    </row>
    <row r="76" spans="1:18" hidden="1" x14ac:dyDescent="0.3">
      <c r="A76">
        <v>75</v>
      </c>
      <c r="B76" t="str">
        <f>'NORTH-1'!B437</f>
        <v>11 kV Navy House Feeder (F6)</v>
      </c>
      <c r="C76" s="33">
        <f>'NORTH-1'!C437</f>
        <v>11</v>
      </c>
      <c r="D76" s="33">
        <f>'NORTH-1'!D437</f>
        <v>0</v>
      </c>
      <c r="E76" s="33" t="str">
        <f>'NORTH-1'!E437</f>
        <v>BD017078</v>
      </c>
      <c r="F76" s="33">
        <f>'NORTH-1'!F437</f>
        <v>1</v>
      </c>
      <c r="G76" s="33">
        <f>'NORTH-1'!G437</f>
        <v>26649.82</v>
      </c>
      <c r="H76" s="33">
        <f>'NORTH-1'!H437</f>
        <v>26964.47</v>
      </c>
      <c r="I76" s="33">
        <f>'NORTH-1'!I437</f>
        <v>314.65000000000146</v>
      </c>
      <c r="J76" s="33">
        <f>'NORTH-1'!J437</f>
        <v>2000</v>
      </c>
      <c r="K76">
        <f>'NORTH-1'!K437</f>
        <v>0</v>
      </c>
      <c r="L76">
        <f>'NORTH-1'!L437</f>
        <v>629300.00000000291</v>
      </c>
      <c r="M76">
        <f>'NORTH-1'!M437</f>
        <v>636961.06748039625</v>
      </c>
      <c r="N76" t="str">
        <f>'NORTH-1'!N437</f>
        <v>Kakrail</v>
      </c>
      <c r="O76" t="s">
        <v>145</v>
      </c>
      <c r="P76">
        <v>681006.13458103954</v>
      </c>
      <c r="Q76">
        <v>662407.04981921962</v>
      </c>
      <c r="R76">
        <v>617092.56966894655</v>
      </c>
    </row>
    <row r="77" spans="1:18" hidden="1" x14ac:dyDescent="0.3">
      <c r="A77">
        <v>76</v>
      </c>
      <c r="B77" t="str">
        <f>'NORTH-1'!B438</f>
        <v>11 kV Paribagh Feeder (F7)</v>
      </c>
      <c r="C77" s="33">
        <f>'NORTH-1'!C438</f>
        <v>11</v>
      </c>
      <c r="D77" s="33">
        <f>'NORTH-1'!D438</f>
        <v>0</v>
      </c>
      <c r="E77" s="33" t="str">
        <f>'NORTH-1'!E438</f>
        <v>BD017079</v>
      </c>
      <c r="F77" s="33">
        <f>'NORTH-1'!F438</f>
        <v>1</v>
      </c>
      <c r="G77" s="33">
        <f>'NORTH-1'!G438</f>
        <v>31963.13</v>
      </c>
      <c r="H77" s="33">
        <f>'NORTH-1'!H438</f>
        <v>32752.23</v>
      </c>
      <c r="I77" s="33">
        <f>'NORTH-1'!I438</f>
        <v>789.09999999999854</v>
      </c>
      <c r="J77" s="33">
        <f>'NORTH-1'!J438</f>
        <v>2000</v>
      </c>
      <c r="K77">
        <f>'NORTH-1'!K438</f>
        <v>0</v>
      </c>
      <c r="L77">
        <f>'NORTH-1'!L438</f>
        <v>1578199.9999999972</v>
      </c>
      <c r="M77" s="1384">
        <f>'NORTH-1'!M438</f>
        <v>1597412.9297593436</v>
      </c>
      <c r="N77" t="str">
        <f>'NORTH-1'!N438</f>
        <v>Paribag</v>
      </c>
      <c r="O77" t="s">
        <v>145</v>
      </c>
      <c r="P77">
        <v>1675286.7504122166</v>
      </c>
      <c r="Q77">
        <v>1691331.4714128512</v>
      </c>
      <c r="R77">
        <v>1532172.4233309526</v>
      </c>
    </row>
    <row r="78" spans="1:18" hidden="1" x14ac:dyDescent="0.3">
      <c r="A78">
        <v>77</v>
      </c>
      <c r="B78" t="str">
        <f>'NORTH-1'!B439</f>
        <v>11 kV BSMMU C BLOCK Feeder (F8)</v>
      </c>
      <c r="C78" s="33">
        <f>'NORTH-1'!C439</f>
        <v>11</v>
      </c>
      <c r="D78" s="33">
        <f>'NORTH-1'!D439</f>
        <v>0</v>
      </c>
      <c r="E78" s="33" t="str">
        <f>'NORTH-1'!E439</f>
        <v>BD017080</v>
      </c>
      <c r="F78" s="33">
        <f>'NORTH-1'!F439</f>
        <v>1</v>
      </c>
      <c r="G78" s="33">
        <f>'NORTH-1'!G439</f>
        <v>6399.81</v>
      </c>
      <c r="H78" s="33">
        <f>'NORTH-1'!H439</f>
        <v>6611.65</v>
      </c>
      <c r="I78" s="33">
        <f>'NORTH-1'!I439</f>
        <v>211.83999999999924</v>
      </c>
      <c r="J78" s="33">
        <f>'NORTH-1'!J439</f>
        <v>2000</v>
      </c>
      <c r="K78">
        <f>'NORTH-1'!K439</f>
        <v>0</v>
      </c>
      <c r="L78">
        <f>'NORTH-1'!L439</f>
        <v>423679.99999999849</v>
      </c>
      <c r="M78" s="1384">
        <f>'NORTH-1'!M439</f>
        <v>428837.85963783902</v>
      </c>
      <c r="N78" t="str">
        <f>'NORTH-1'!N439</f>
        <v>Paribag</v>
      </c>
      <c r="O78" t="s">
        <v>145</v>
      </c>
      <c r="P78">
        <v>457910.63965585729</v>
      </c>
      <c r="Q78">
        <v>432100.23023758689</v>
      </c>
      <c r="R78">
        <v>400577.69064276345</v>
      </c>
    </row>
    <row r="79" spans="1:18" hidden="1" x14ac:dyDescent="0.3">
      <c r="A79">
        <v>78</v>
      </c>
      <c r="B79" t="str">
        <f>'NORTH-1'!B440</f>
        <v>11 kV Oncology Bhaban (F9)</v>
      </c>
      <c r="C79" s="33">
        <f>'NORTH-1'!C440</f>
        <v>11</v>
      </c>
      <c r="D79" s="33">
        <f>'NORTH-1'!D440</f>
        <v>0</v>
      </c>
      <c r="E79" s="33" t="str">
        <f>'NORTH-1'!E440</f>
        <v>BD017083</v>
      </c>
      <c r="F79" s="33">
        <f>'NORTH-1'!F440</f>
        <v>1</v>
      </c>
      <c r="G79" s="33">
        <f>'NORTH-1'!G440</f>
        <v>2293.7199999999998</v>
      </c>
      <c r="H79" s="33">
        <f>'NORTH-1'!H440</f>
        <v>2364.5300000000002</v>
      </c>
      <c r="I79" s="33">
        <f>'NORTH-1'!I440</f>
        <v>70.8100000000004</v>
      </c>
      <c r="J79" s="33">
        <f>'NORTH-1'!J440</f>
        <v>2000</v>
      </c>
      <c r="K79">
        <f>'NORTH-1'!K440</f>
        <v>0</v>
      </c>
      <c r="L79">
        <f>'NORTH-1'!L440</f>
        <v>141620.00000000081</v>
      </c>
      <c r="M79" s="1384">
        <f>'NORTH-1'!M440</f>
        <v>143344.07496674691</v>
      </c>
      <c r="N79" t="str">
        <f>'NORTH-1'!N440</f>
        <v>Paribag</v>
      </c>
      <c r="O79" t="s">
        <v>145</v>
      </c>
      <c r="P79">
        <v>137962.18973432251</v>
      </c>
      <c r="Q79">
        <v>128058.09840226622</v>
      </c>
      <c r="R79">
        <v>129888.7958602424</v>
      </c>
    </row>
    <row r="80" spans="1:18" hidden="1" x14ac:dyDescent="0.3">
      <c r="A80">
        <v>79</v>
      </c>
      <c r="B80" t="str">
        <f>'NORTH-1'!B441</f>
        <v>Rupayan Trade Center</v>
      </c>
      <c r="C80" s="33">
        <f>'NORTH-1'!C441</f>
        <v>11</v>
      </c>
      <c r="D80" s="33">
        <f>'NORTH-1'!D441</f>
        <v>0</v>
      </c>
      <c r="E80" s="33" t="str">
        <f>'NORTH-1'!E441</f>
        <v>BD017084</v>
      </c>
      <c r="F80" s="33">
        <f>'NORTH-1'!F441</f>
        <v>1</v>
      </c>
      <c r="G80" s="33">
        <f>'NORTH-1'!G441</f>
        <v>1218.74</v>
      </c>
      <c r="H80" s="33">
        <f>'NORTH-1'!H441</f>
        <v>1358.01</v>
      </c>
      <c r="I80" s="33">
        <f>'NORTH-1'!I441</f>
        <v>139.26999999999998</v>
      </c>
      <c r="J80" s="33">
        <f>'NORTH-1'!J441</f>
        <v>2000</v>
      </c>
      <c r="K80">
        <f>'NORTH-1'!K441</f>
        <v>0</v>
      </c>
      <c r="L80">
        <f>'NORTH-1'!L441</f>
        <v>278539.99999999994</v>
      </c>
      <c r="M80">
        <f>'NORTH-1'!M441</f>
        <v>281930.93236292503</v>
      </c>
      <c r="N80" t="str">
        <f>'NORTH-1'!N441</f>
        <v>Kakrail</v>
      </c>
      <c r="O80" t="s">
        <v>145</v>
      </c>
      <c r="P80">
        <v>302057.38932652492</v>
      </c>
      <c r="Q80">
        <v>282490.59557726502</v>
      </c>
      <c r="R80">
        <v>277634.28141794837</v>
      </c>
    </row>
    <row r="81" spans="1:18" hidden="1" x14ac:dyDescent="0.3">
      <c r="A81">
        <v>80</v>
      </c>
      <c r="B81" t="str">
        <f>'NORTH-1'!B442</f>
        <v>11 kV Unique Tower Sw/S-2 (Secretary Qtr.)  (F11)</v>
      </c>
      <c r="C81" s="33">
        <f>'NORTH-1'!C442</f>
        <v>11</v>
      </c>
      <c r="D81" s="33">
        <f>'NORTH-1'!D442</f>
        <v>0</v>
      </c>
      <c r="E81" s="33" t="str">
        <f>'NORTH-1'!E442</f>
        <v>BD017085</v>
      </c>
      <c r="F81" s="33">
        <f>'NORTH-1'!F442</f>
        <v>1</v>
      </c>
      <c r="G81" s="33">
        <f>'NORTH-1'!G442</f>
        <v>2119.1</v>
      </c>
      <c r="H81" s="33">
        <f>'NORTH-1'!H442</f>
        <v>2175.83</v>
      </c>
      <c r="I81" s="33">
        <f>'NORTH-1'!I442</f>
        <v>56.730000000000018</v>
      </c>
      <c r="J81" s="33">
        <f>'NORTH-1'!J442</f>
        <v>2000</v>
      </c>
      <c r="K81">
        <f>'NORTH-1'!K442</f>
        <v>0</v>
      </c>
      <c r="L81">
        <f>'NORTH-1'!L442</f>
        <v>113460.00000000003</v>
      </c>
      <c r="M81">
        <f>'NORTH-1'!M442</f>
        <v>114841.25650139115</v>
      </c>
      <c r="N81" t="str">
        <f>'NORTH-1'!N442</f>
        <v>Kakrail</v>
      </c>
      <c r="O81" t="s">
        <v>145</v>
      </c>
      <c r="P81">
        <v>122402.9977112476</v>
      </c>
      <c r="Q81">
        <v>124143.30623554067</v>
      </c>
      <c r="R81">
        <v>110824.21283487817</v>
      </c>
    </row>
    <row r="82" spans="1:18" hidden="1" x14ac:dyDescent="0.3">
      <c r="A82">
        <v>81</v>
      </c>
      <c r="B82" t="str">
        <f>'NORTH-1'!B443</f>
        <v>11 kV BSMMU RMU (F12)</v>
      </c>
      <c r="C82" s="33">
        <f>'NORTH-1'!C443</f>
        <v>11</v>
      </c>
      <c r="D82" s="33">
        <f>'NORTH-1'!D443</f>
        <v>0</v>
      </c>
      <c r="E82" s="33" t="str">
        <f>'NORTH-1'!E443</f>
        <v>BD017086</v>
      </c>
      <c r="F82" s="33">
        <f>'NORTH-1'!F443</f>
        <v>1</v>
      </c>
      <c r="G82" s="33">
        <f>'NORTH-1'!G443</f>
        <v>2052.2199999999998</v>
      </c>
      <c r="H82" s="33">
        <f>'NORTH-1'!H443</f>
        <v>2138.0100000000002</v>
      </c>
      <c r="I82" s="33">
        <f>'NORTH-1'!I443</f>
        <v>85.790000000000418</v>
      </c>
      <c r="J82" s="33">
        <f>'NORTH-1'!J443</f>
        <v>2000</v>
      </c>
      <c r="K82">
        <f>'NORTH-1'!K443</f>
        <v>0</v>
      </c>
      <c r="L82">
        <f>'NORTH-1'!L443</f>
        <v>171580.00000000084</v>
      </c>
      <c r="M82" s="1384">
        <f>'NORTH-1'!M443</f>
        <v>173668.80654423396</v>
      </c>
      <c r="N82" t="str">
        <f>'NORTH-1'!N443</f>
        <v>Paribag</v>
      </c>
      <c r="O82" t="s">
        <v>145</v>
      </c>
      <c r="P82">
        <v>174287.07343677399</v>
      </c>
      <c r="Q82">
        <v>168699.29130837438</v>
      </c>
      <c r="R82">
        <v>166467.83214016512</v>
      </c>
    </row>
    <row r="83" spans="1:18" hidden="1" x14ac:dyDescent="0.3">
      <c r="A83">
        <v>82</v>
      </c>
      <c r="B83" t="str">
        <f>'NORTH-1'!B444</f>
        <v>11 kV  BSMMU Hospital  D BLOCK (F13)</v>
      </c>
      <c r="C83" s="33">
        <f>'NORTH-1'!C444</f>
        <v>11</v>
      </c>
      <c r="D83" s="33">
        <f>'NORTH-1'!D444</f>
        <v>0</v>
      </c>
      <c r="E83" s="33" t="str">
        <f>'NORTH-1'!E444</f>
        <v>BD017087</v>
      </c>
      <c r="F83" s="33">
        <f>'NORTH-1'!F444</f>
        <v>1</v>
      </c>
      <c r="G83" s="33">
        <f>'NORTH-1'!G444</f>
        <v>4149.43</v>
      </c>
      <c r="H83" s="33">
        <f>'NORTH-1'!H444</f>
        <v>4268.96</v>
      </c>
      <c r="I83" s="33">
        <f>'NORTH-1'!I444</f>
        <v>119.52999999999975</v>
      </c>
      <c r="J83" s="33">
        <f>'NORTH-1'!J444</f>
        <v>2000</v>
      </c>
      <c r="K83">
        <f>'NORTH-1'!K444</f>
        <v>0</v>
      </c>
      <c r="L83">
        <f>'NORTH-1'!L444</f>
        <v>239059.99999999948</v>
      </c>
      <c r="M83" s="1384">
        <f>'NORTH-1'!M444</f>
        <v>241970.30477016128</v>
      </c>
      <c r="N83" t="str">
        <f>'NORTH-1'!N444</f>
        <v>Paribag</v>
      </c>
      <c r="O83" t="s">
        <v>145</v>
      </c>
      <c r="P83">
        <v>234654.32620847461</v>
      </c>
      <c r="Q83">
        <v>236945.82279221623</v>
      </c>
      <c r="R83">
        <v>229298.4167464604</v>
      </c>
    </row>
    <row r="84" spans="1:18" hidden="1" x14ac:dyDescent="0.3">
      <c r="A84">
        <v>83</v>
      </c>
      <c r="B84" t="str">
        <f>'NORTH-1'!B445</f>
        <v>11 kV BCS Academy RMU (F14)</v>
      </c>
      <c r="C84" s="33">
        <f>'NORTH-1'!C445</f>
        <v>11</v>
      </c>
      <c r="D84" s="33">
        <f>'NORTH-1'!D445</f>
        <v>0</v>
      </c>
      <c r="E84" s="33" t="str">
        <f>'NORTH-1'!E445</f>
        <v>BD017088</v>
      </c>
      <c r="F84" s="33">
        <f>'NORTH-1'!F445</f>
        <v>1</v>
      </c>
      <c r="G84" s="33">
        <f>'NORTH-1'!G445</f>
        <v>1022.96</v>
      </c>
      <c r="H84" s="33">
        <f>'NORTH-1'!H445</f>
        <v>1055.98</v>
      </c>
      <c r="I84" s="33">
        <f>'NORTH-1'!I445</f>
        <v>33.019999999999982</v>
      </c>
      <c r="J84" s="33">
        <f>'NORTH-1'!J445</f>
        <v>2000</v>
      </c>
      <c r="K84">
        <f>'NORTH-1'!K445</f>
        <v>0</v>
      </c>
      <c r="L84">
        <f>'NORTH-1'!L445</f>
        <v>66039.999999999971</v>
      </c>
      <c r="M84" s="1384">
        <f>'NORTH-1'!M445</f>
        <v>66843.967736223043</v>
      </c>
      <c r="N84" t="str">
        <f>'NORTH-1'!N445</f>
        <v>Paribag</v>
      </c>
      <c r="O84" t="s">
        <v>145</v>
      </c>
      <c r="P84">
        <v>56065.357302787015</v>
      </c>
      <c r="Q84">
        <v>59004.393275799914</v>
      </c>
      <c r="R84">
        <v>75292.017439136354</v>
      </c>
    </row>
    <row r="85" spans="1:18" hidden="1" x14ac:dyDescent="0.3">
      <c r="A85">
        <v>84</v>
      </c>
      <c r="B85" t="str">
        <f>'NORTH-1'!B446</f>
        <v>Spare</v>
      </c>
      <c r="C85" s="33">
        <f>'NORTH-1'!C446</f>
        <v>11</v>
      </c>
      <c r="D85" s="33">
        <f>'NORTH-1'!D446</f>
        <v>0</v>
      </c>
      <c r="E85" s="33" t="str">
        <f>'NORTH-1'!E446</f>
        <v>BD017089</v>
      </c>
      <c r="F85" s="33">
        <f>'NORTH-1'!F446</f>
        <v>1</v>
      </c>
      <c r="G85" s="33">
        <f>'NORTH-1'!G446</f>
        <v>0.05</v>
      </c>
      <c r="H85" s="33">
        <f>'NORTH-1'!H446</f>
        <v>0.05</v>
      </c>
      <c r="I85" s="33">
        <f>'NORTH-1'!I446</f>
        <v>0</v>
      </c>
      <c r="J85" s="33">
        <f>'NORTH-1'!J446</f>
        <v>2000</v>
      </c>
      <c r="K85">
        <f>'NORTH-1'!K446</f>
        <v>0</v>
      </c>
      <c r="L85">
        <f>'NORTH-1'!L446</f>
        <v>0</v>
      </c>
      <c r="M85" s="1384">
        <f>'NORTH-1'!M446</f>
        <v>0</v>
      </c>
      <c r="N85" t="str">
        <f>'NORTH-1'!N446</f>
        <v>Paribag</v>
      </c>
      <c r="O85" t="s">
        <v>145</v>
      </c>
      <c r="P85">
        <v>0</v>
      </c>
      <c r="Q85">
        <v>0</v>
      </c>
      <c r="R85">
        <v>0</v>
      </c>
    </row>
    <row r="86" spans="1:18" hidden="1" x14ac:dyDescent="0.3">
      <c r="A86">
        <v>85</v>
      </c>
      <c r="B86" t="str">
        <f>'NORTH-1'!B447</f>
        <v>BSMMU Super Specialist Hospital RMU</v>
      </c>
      <c r="C86" s="33">
        <f>'NORTH-1'!C447</f>
        <v>11</v>
      </c>
      <c r="D86" s="33">
        <f>'NORTH-1'!D447</f>
        <v>0</v>
      </c>
      <c r="E86" s="33" t="str">
        <f>'NORTH-1'!E447</f>
        <v>BD017090</v>
      </c>
      <c r="F86" s="33">
        <f>'NORTH-1'!F447</f>
        <v>1</v>
      </c>
      <c r="G86" s="33">
        <f>'NORTH-1'!G447</f>
        <v>1402.07</v>
      </c>
      <c r="H86" s="33">
        <f>'NORTH-1'!H447</f>
        <v>1664.04</v>
      </c>
      <c r="I86" s="33">
        <f>'NORTH-1'!I447</f>
        <v>261.97000000000003</v>
      </c>
      <c r="J86" s="33">
        <f>'NORTH-1'!J447</f>
        <v>2000</v>
      </c>
      <c r="K86">
        <f>'NORTH-1'!K447</f>
        <v>0</v>
      </c>
      <c r="L86">
        <f>'NORTH-1'!L447</f>
        <v>523940.00000000006</v>
      </c>
      <c r="M86" s="1384">
        <f>'NORTH-1'!M447</f>
        <v>530318.41998359654</v>
      </c>
      <c r="N86" t="str">
        <f>'NORTH-1'!N447</f>
        <v>Paribag</v>
      </c>
      <c r="O86" t="s">
        <v>145</v>
      </c>
      <c r="P86">
        <v>510819.93346042349</v>
      </c>
      <c r="Q86">
        <v>355842.50035070308</v>
      </c>
      <c r="R86">
        <v>253677.7304145869</v>
      </c>
    </row>
    <row r="87" spans="1:18" hidden="1" x14ac:dyDescent="0.3">
      <c r="A87">
        <v>86</v>
      </c>
      <c r="B87" t="str">
        <f>'NORTH-1'!B448</f>
        <v>11/0.4 kV Aux. Transformer, AT-1</v>
      </c>
      <c r="C87" s="33">
        <f>'NORTH-1'!C448</f>
        <v>0.41499999999999998</v>
      </c>
      <c r="D87" s="33">
        <f>'NORTH-1'!D448</f>
        <v>0</v>
      </c>
      <c r="E87" s="33" t="str">
        <f>'NORTH-1'!E448</f>
        <v>DHKD4418</v>
      </c>
      <c r="F87" s="33">
        <f>'NORTH-1'!F448</f>
        <v>1</v>
      </c>
      <c r="G87" s="33">
        <f>'NORTH-1'!G448</f>
        <v>2759.07</v>
      </c>
      <c r="H87" s="33">
        <f>'NORTH-1'!H448</f>
        <v>2905.71</v>
      </c>
      <c r="I87" s="33">
        <f>'NORTH-1'!I448</f>
        <v>146.63999999999987</v>
      </c>
      <c r="J87" s="33">
        <f>'NORTH-1'!J448</f>
        <v>100</v>
      </c>
      <c r="K87">
        <f>'NORTH-1'!K448</f>
        <v>0</v>
      </c>
      <c r="L87">
        <f>'NORTH-1'!L448</f>
        <v>14663.999999999987</v>
      </c>
      <c r="M87" s="1384">
        <f>'NORTH-1'!M448</f>
        <v>14842.518820169204</v>
      </c>
      <c r="N87" t="str">
        <f>'NORTH-1'!N448</f>
        <v>Paribag</v>
      </c>
      <c r="O87" t="s">
        <v>145</v>
      </c>
      <c r="P87">
        <v>15407.419542746906</v>
      </c>
      <c r="Q87">
        <v>14685.515460486811</v>
      </c>
      <c r="R87">
        <v>15087.594243251489</v>
      </c>
    </row>
    <row r="88" spans="1:18" hidden="1" x14ac:dyDescent="0.3">
      <c r="A88">
        <v>87</v>
      </c>
      <c r="B88" t="str">
        <f>'NORTH-1'!B449</f>
        <v>11/0.4 kV Aux. Transformer, AT-2</v>
      </c>
      <c r="C88" s="33">
        <f>'NORTH-1'!C449</f>
        <v>0.41499999999999998</v>
      </c>
      <c r="D88" s="33">
        <f>'NORTH-1'!D449</f>
        <v>0</v>
      </c>
      <c r="E88" s="33" t="str">
        <f>'NORTH-1'!E449</f>
        <v>DHKH4413</v>
      </c>
      <c r="F88" s="33">
        <f>'NORTH-1'!F449</f>
        <v>1</v>
      </c>
      <c r="G88" s="33">
        <f>'NORTH-1'!G449</f>
        <v>1666.67</v>
      </c>
      <c r="H88" s="33">
        <f>'NORTH-1'!H449</f>
        <v>1671.49</v>
      </c>
      <c r="I88" s="33">
        <f>'NORTH-1'!I449</f>
        <v>4.8199999999999363</v>
      </c>
      <c r="J88" s="33">
        <f>'NORTH-1'!J449</f>
        <v>100</v>
      </c>
      <c r="K88">
        <f>'NORTH-1'!K449</f>
        <v>0</v>
      </c>
      <c r="L88">
        <f>'NORTH-1'!L449</f>
        <v>481.99999999999363</v>
      </c>
      <c r="M88" s="1384">
        <f>'NORTH-1'!M449</f>
        <v>487.86784447091304</v>
      </c>
      <c r="N88" t="str">
        <f>'NORTH-1'!N449</f>
        <v>Paribag</v>
      </c>
      <c r="O88" t="s">
        <v>145</v>
      </c>
      <c r="P88">
        <v>0</v>
      </c>
      <c r="Q88">
        <v>0</v>
      </c>
      <c r="R88">
        <v>0</v>
      </c>
    </row>
    <row r="89" spans="1:18" hidden="1" x14ac:dyDescent="0.3">
      <c r="A89">
        <v>88</v>
      </c>
      <c r="B89" t="str">
        <f>'NORTH-1'!B559</f>
        <v>Chata Mosjid</v>
      </c>
      <c r="C89" s="33">
        <f>'NORTH-1'!C559</f>
        <v>11</v>
      </c>
      <c r="D89" s="33">
        <f>'NORTH-1'!D559</f>
        <v>0</v>
      </c>
      <c r="E89" s="33">
        <f>'NORTH-1'!E559</f>
        <v>0</v>
      </c>
      <c r="F89" s="33">
        <f>'NORTH-1'!F559</f>
        <v>1</v>
      </c>
      <c r="G89" s="33">
        <f>'NORTH-1'!G559</f>
        <v>171770.43528999999</v>
      </c>
      <c r="H89" s="33">
        <f>'NORTH-1'!H559</f>
        <v>174270.4</v>
      </c>
      <c r="I89" s="33">
        <f>'NORTH-1'!I559</f>
        <v>2499.9647100000002</v>
      </c>
      <c r="J89" s="33">
        <f>'NORTH-1'!J559</f>
        <v>1000</v>
      </c>
      <c r="K89">
        <f>'NORTH-1'!K559</f>
        <v>0</v>
      </c>
      <c r="L89">
        <f>'NORTH-1'!L559</f>
        <v>2499964.71</v>
      </c>
      <c r="M89" s="1384">
        <f>'NORTH-1'!M559</f>
        <v>2543835.8741714563</v>
      </c>
      <c r="N89" t="str">
        <f>'NORTH-1'!N559</f>
        <v>Kamrangirchar</v>
      </c>
      <c r="O89" t="s">
        <v>4886</v>
      </c>
      <c r="P89">
        <v>2199148.6226242678</v>
      </c>
      <c r="Q89">
        <v>2319503.7750916644</v>
      </c>
      <c r="R89">
        <v>2426211.3577252529</v>
      </c>
    </row>
    <row r="90" spans="1:18" hidden="1" x14ac:dyDescent="0.3">
      <c r="A90">
        <v>89</v>
      </c>
      <c r="B90" t="str">
        <f>'NORTH-1'!B560</f>
        <v>AC mosjid</v>
      </c>
      <c r="C90" s="33">
        <f>'NORTH-1'!C560</f>
        <v>11</v>
      </c>
      <c r="D90" s="33">
        <f>'NORTH-1'!D560</f>
        <v>0</v>
      </c>
      <c r="E90" s="33">
        <f>'NORTH-1'!E560</f>
        <v>0</v>
      </c>
      <c r="F90" s="33">
        <f>'NORTH-1'!F560</f>
        <v>1</v>
      </c>
      <c r="G90" s="33">
        <f>'NORTH-1'!G560</f>
        <v>6488.7556000000004</v>
      </c>
      <c r="H90" s="33">
        <f>'NORTH-1'!H560</f>
        <v>7869.7</v>
      </c>
      <c r="I90" s="33">
        <f>'NORTH-1'!I560</f>
        <v>1380.9443999999994</v>
      </c>
      <c r="J90" s="33">
        <f>'NORTH-1'!J560</f>
        <v>1000</v>
      </c>
      <c r="K90">
        <f>'NORTH-1'!K560</f>
        <v>0</v>
      </c>
      <c r="L90">
        <f>'NORTH-1'!L560</f>
        <v>1380944.3999999994</v>
      </c>
      <c r="M90" s="1384">
        <f>'NORTH-1'!M560</f>
        <v>1405178.197477906</v>
      </c>
      <c r="N90" t="str">
        <f>'NORTH-1'!N560</f>
        <v>Lalbag</v>
      </c>
      <c r="O90" t="s">
        <v>4886</v>
      </c>
      <c r="P90">
        <v>1152835.6866059906</v>
      </c>
      <c r="Q90">
        <v>1275218.6299635305</v>
      </c>
      <c r="R90">
        <v>1340177.0112642169</v>
      </c>
    </row>
    <row r="91" spans="1:18" hidden="1" x14ac:dyDescent="0.3">
      <c r="A91">
        <v>90</v>
      </c>
      <c r="B91" t="str">
        <f>'NORTH-1'!B561</f>
        <v>Kazi Reaz Uddin Road</v>
      </c>
      <c r="C91" s="33">
        <f>'NORTH-1'!C561</f>
        <v>11</v>
      </c>
      <c r="D91" s="33">
        <f>'NORTH-1'!D561</f>
        <v>0</v>
      </c>
      <c r="E91" s="33">
        <f>'NORTH-1'!E561</f>
        <v>0</v>
      </c>
      <c r="F91" s="33">
        <f>'NORTH-1'!F561</f>
        <v>1</v>
      </c>
      <c r="G91" s="33">
        <f>'NORTH-1'!G561</f>
        <v>20836.008000000002</v>
      </c>
      <c r="H91" s="33">
        <f>'NORTH-1'!H561</f>
        <v>23184.964</v>
      </c>
      <c r="I91" s="33">
        <f>'NORTH-1'!I561</f>
        <v>2348.9559999999983</v>
      </c>
      <c r="J91" s="33">
        <f>'NORTH-1'!J561</f>
        <v>1000</v>
      </c>
      <c r="K91">
        <f>'NORTH-1'!K561</f>
        <v>0</v>
      </c>
      <c r="L91">
        <f>'NORTH-1'!L561</f>
        <v>2348955.9999999981</v>
      </c>
      <c r="M91" s="1384">
        <f>'NORTH-1'!M561</f>
        <v>2390177.1556008416</v>
      </c>
      <c r="N91" t="str">
        <f>'NORTH-1'!N561</f>
        <v>Lalbag</v>
      </c>
      <c r="O91" t="s">
        <v>4886</v>
      </c>
      <c r="P91">
        <v>2000565.9386581217</v>
      </c>
      <c r="Q91">
        <v>2224217.6099505997</v>
      </c>
      <c r="R91">
        <v>2267338.6868274091</v>
      </c>
    </row>
    <row r="92" spans="1:18" hidden="1" x14ac:dyDescent="0.3">
      <c r="A92">
        <v>91</v>
      </c>
      <c r="B92" t="str">
        <f>'NORTH-1'!B562</f>
        <v xml:space="preserve">Nazimuddin </v>
      </c>
      <c r="C92" s="33">
        <f>'NORTH-1'!C562</f>
        <v>11</v>
      </c>
      <c r="D92" s="33">
        <f>'NORTH-1'!D562</f>
        <v>0</v>
      </c>
      <c r="E92" s="33">
        <f>'NORTH-1'!E562</f>
        <v>0</v>
      </c>
      <c r="F92" s="33">
        <f>'NORTH-1'!F562</f>
        <v>1</v>
      </c>
      <c r="G92" s="33">
        <f>'NORTH-1'!G562</f>
        <v>4687.9236000000001</v>
      </c>
      <c r="H92" s="33">
        <f>'NORTH-1'!H562</f>
        <v>5597.3047999999999</v>
      </c>
      <c r="I92" s="33">
        <f>'NORTH-1'!I562</f>
        <v>909.38119999999981</v>
      </c>
      <c r="J92" s="33">
        <f>'NORTH-1'!J562</f>
        <v>1000</v>
      </c>
      <c r="K92">
        <f>'NORTH-1'!K562</f>
        <v>0</v>
      </c>
      <c r="L92">
        <f>'NORTH-1'!L562</f>
        <v>909381.19999999984</v>
      </c>
      <c r="M92" s="1384">
        <f>'NORTH-1'!M562</f>
        <v>925339.67003761732</v>
      </c>
      <c r="N92" t="str">
        <f>'NORTH-1'!N562</f>
        <v>Lalbag</v>
      </c>
      <c r="O92" t="s">
        <v>4886</v>
      </c>
      <c r="P92">
        <v>477977.07926144614</v>
      </c>
      <c r="Q92">
        <v>0</v>
      </c>
      <c r="R92">
        <v>0</v>
      </c>
    </row>
    <row r="93" spans="1:18" hidden="1" x14ac:dyDescent="0.3">
      <c r="A93">
        <v>92</v>
      </c>
      <c r="B93" t="str">
        <f>'NORTH-1'!B563</f>
        <v>Kamal Bagh</v>
      </c>
      <c r="C93" s="33">
        <f>'NORTH-1'!C563</f>
        <v>11</v>
      </c>
      <c r="D93" s="33">
        <f>'NORTH-1'!D563</f>
        <v>0</v>
      </c>
      <c r="E93" s="33">
        <f>'NORTH-1'!E563</f>
        <v>0</v>
      </c>
      <c r="F93" s="33">
        <f>'NORTH-1'!F563</f>
        <v>1</v>
      </c>
      <c r="G93" s="33">
        <f>'NORTH-1'!G563</f>
        <v>14900.121999999999</v>
      </c>
      <c r="H93" s="33">
        <f>'NORTH-1'!H563</f>
        <v>16557.14</v>
      </c>
      <c r="I93" s="33">
        <f>'NORTH-1'!I563</f>
        <v>1657.018</v>
      </c>
      <c r="J93" s="33">
        <f>'NORTH-1'!J563</f>
        <v>1000</v>
      </c>
      <c r="K93">
        <f>'NORTH-1'!K563</f>
        <v>0</v>
      </c>
      <c r="L93">
        <f>'NORTH-1'!L563</f>
        <v>1657018</v>
      </c>
      <c r="M93" s="1384">
        <f>'NORTH-1'!M563</f>
        <v>1686096.5339578087</v>
      </c>
      <c r="N93" t="str">
        <f>'NORTH-1'!N563</f>
        <v>Lalbag</v>
      </c>
      <c r="O93" t="s">
        <v>4886</v>
      </c>
      <c r="P93">
        <v>1618577.126818442</v>
      </c>
      <c r="Q93">
        <v>1589844.4628580122</v>
      </c>
      <c r="R93">
        <v>1583845.5587668018</v>
      </c>
    </row>
    <row r="94" spans="1:18" hidden="1" x14ac:dyDescent="0.3">
      <c r="A94">
        <v>93</v>
      </c>
      <c r="B94" t="str">
        <f>'NORTH-1'!B564</f>
        <v>Rahamatganj</v>
      </c>
      <c r="C94" s="33">
        <f>'NORTH-1'!C564</f>
        <v>11</v>
      </c>
      <c r="D94" s="33">
        <f>'NORTH-1'!D564</f>
        <v>0</v>
      </c>
      <c r="E94" s="33">
        <f>'NORTH-1'!E564</f>
        <v>0</v>
      </c>
      <c r="F94" s="33">
        <f>'NORTH-1'!F564</f>
        <v>1</v>
      </c>
      <c r="G94" s="33">
        <f>'NORTH-1'!G564</f>
        <v>10837.383</v>
      </c>
      <c r="H94" s="33">
        <f>'NORTH-1'!H564</f>
        <v>13289.972</v>
      </c>
      <c r="I94" s="33">
        <f>'NORTH-1'!I564</f>
        <v>2452.5889999999999</v>
      </c>
      <c r="J94" s="33">
        <f>'NORTH-1'!J564</f>
        <v>1000</v>
      </c>
      <c r="K94">
        <f>'NORTH-1'!K564</f>
        <v>0</v>
      </c>
      <c r="L94">
        <f>'NORTH-1'!L564</f>
        <v>2452589</v>
      </c>
      <c r="M94" s="1384">
        <f>'NORTH-1'!M564</f>
        <v>2495628.7814151975</v>
      </c>
      <c r="N94" t="str">
        <f>'NORTH-1'!N564</f>
        <v>Lalbag</v>
      </c>
      <c r="O94" t="s">
        <v>4886</v>
      </c>
      <c r="P94">
        <v>2157043.53860053</v>
      </c>
      <c r="Q94">
        <v>2473091.3866680199</v>
      </c>
      <c r="R94">
        <v>2558519.7487771418</v>
      </c>
    </row>
    <row r="95" spans="1:18" hidden="1" x14ac:dyDescent="0.3">
      <c r="A95">
        <v>94</v>
      </c>
      <c r="B95" t="str">
        <f>'NORTH-1'!B565</f>
        <v>Water Works 11kV Sw/S-1</v>
      </c>
      <c r="C95" s="33">
        <f>'NORTH-1'!C565</f>
        <v>11</v>
      </c>
      <c r="D95" s="33">
        <f>'NORTH-1'!D565</f>
        <v>0</v>
      </c>
      <c r="E95" s="33">
        <f>'NORTH-1'!E565</f>
        <v>0</v>
      </c>
      <c r="F95" s="33">
        <f>'NORTH-1'!F565</f>
        <v>1</v>
      </c>
      <c r="G95" s="33">
        <f>'NORTH-1'!G565</f>
        <v>22372.9274</v>
      </c>
      <c r="H95" s="33">
        <f>'NORTH-1'!H565</f>
        <v>646.49720000000002</v>
      </c>
      <c r="I95" s="33">
        <f>'NORTH-1'!I565</f>
        <v>-21726.430199999999</v>
      </c>
      <c r="J95" s="33">
        <f>'NORTH-1'!J565</f>
        <v>1000</v>
      </c>
      <c r="K95" t="str">
        <f>'NORTH-1'!K565</f>
        <v>Estimated</v>
      </c>
      <c r="L95">
        <f>'NORTH-1'!L565</f>
        <v>1946125.4399999997</v>
      </c>
      <c r="M95" s="1384">
        <f>'NORTH-1'!M565</f>
        <v>1980277.4375601925</v>
      </c>
      <c r="N95" t="str">
        <f>'NORTH-1'!N565</f>
        <v>Lalbag</v>
      </c>
      <c r="O95" t="s">
        <v>4886</v>
      </c>
      <c r="P95">
        <v>1747210.9882875967</v>
      </c>
      <c r="Q95">
        <v>1862323.2759663595</v>
      </c>
      <c r="R95">
        <v>1854345.868355064</v>
      </c>
    </row>
    <row r="96" spans="1:18" hidden="1" x14ac:dyDescent="0.3">
      <c r="A96">
        <v>95</v>
      </c>
      <c r="B96" t="str">
        <f>'NORTH-1'!B566</f>
        <v>City Colony</v>
      </c>
      <c r="C96" s="33">
        <f>'NORTH-1'!C566</f>
        <v>11</v>
      </c>
      <c r="D96" s="33">
        <f>'NORTH-1'!D566</f>
        <v>0</v>
      </c>
      <c r="E96" s="33">
        <f>'NORTH-1'!E566</f>
        <v>0</v>
      </c>
      <c r="F96" s="33">
        <f>'NORTH-1'!F566</f>
        <v>1</v>
      </c>
      <c r="G96" s="33">
        <f>'NORTH-1'!G566</f>
        <v>24326.884999999998</v>
      </c>
      <c r="H96" s="33">
        <f>'NORTH-1'!H566</f>
        <v>26507.919999999998</v>
      </c>
      <c r="I96" s="33">
        <f>'NORTH-1'!I566</f>
        <v>2181.0349999999999</v>
      </c>
      <c r="J96" s="33">
        <f>'NORTH-1'!J566</f>
        <v>1000</v>
      </c>
      <c r="K96">
        <f>'NORTH-1'!K566</f>
        <v>0</v>
      </c>
      <c r="L96">
        <f>'NORTH-1'!L566</f>
        <v>2181035</v>
      </c>
      <c r="M96" s="1384">
        <f>'NORTH-1'!M566</f>
        <v>2219309.358100316</v>
      </c>
      <c r="N96" t="str">
        <f>'NORTH-1'!N566</f>
        <v>Lalbag</v>
      </c>
      <c r="O96" t="s">
        <v>4886</v>
      </c>
      <c r="P96">
        <v>1859682.1078576914</v>
      </c>
      <c r="Q96">
        <v>2050289.3435417155</v>
      </c>
      <c r="R96">
        <v>2080353.5363795788</v>
      </c>
    </row>
    <row r="97" spans="1:18" hidden="1" x14ac:dyDescent="0.3">
      <c r="A97">
        <v>96</v>
      </c>
      <c r="B97" t="str">
        <f>'NORTH-1'!B567</f>
        <v>Water Works 11kV Sw/S-2</v>
      </c>
      <c r="C97" s="33">
        <f>'NORTH-1'!C567</f>
        <v>11</v>
      </c>
      <c r="D97" s="33">
        <f>'NORTH-1'!D567</f>
        <v>0</v>
      </c>
      <c r="E97" s="33">
        <f>'NORTH-1'!E567</f>
        <v>0</v>
      </c>
      <c r="F97" s="33">
        <f>'NORTH-1'!F567</f>
        <v>1</v>
      </c>
      <c r="G97" s="33">
        <f>'NORTH-1'!G567</f>
        <v>35515.332000000002</v>
      </c>
      <c r="H97" s="33">
        <f>'NORTH-1'!H567</f>
        <v>1663.5993000000001</v>
      </c>
      <c r="I97" s="33">
        <f>'NORTH-1'!I567</f>
        <v>-33851.7327</v>
      </c>
      <c r="J97" s="33">
        <f>'NORTH-1'!J567</f>
        <v>1000</v>
      </c>
      <c r="K97" t="str">
        <f>'NORTH-1'!K567</f>
        <v>Estimated</v>
      </c>
      <c r="L97">
        <f>'NORTH-1'!L567</f>
        <v>2554289.64</v>
      </c>
      <c r="M97" s="1384">
        <f>'NORTH-1'!M567</f>
        <v>2599114.1367977532</v>
      </c>
      <c r="N97" t="str">
        <f>'NORTH-1'!N567</f>
        <v>Lalbag</v>
      </c>
      <c r="O97" t="s">
        <v>4886</v>
      </c>
      <c r="P97">
        <v>2790703.3917251625</v>
      </c>
      <c r="Q97">
        <v>2997202.1127817007</v>
      </c>
      <c r="R97">
        <v>3092062.2371109021</v>
      </c>
    </row>
    <row r="98" spans="1:18" hidden="1" x14ac:dyDescent="0.3">
      <c r="A98">
        <v>97</v>
      </c>
      <c r="B98" t="str">
        <f>'NORTH-1'!B568</f>
        <v>Chun Goli</v>
      </c>
      <c r="C98" s="33">
        <f>'NORTH-1'!C568</f>
        <v>11</v>
      </c>
      <c r="D98" s="33">
        <f>'NORTH-1'!D568</f>
        <v>0</v>
      </c>
      <c r="E98" s="33">
        <f>'NORTH-1'!E568</f>
        <v>0</v>
      </c>
      <c r="F98" s="33">
        <f>'NORTH-1'!F568</f>
        <v>1</v>
      </c>
      <c r="G98" s="33">
        <f>'NORTH-1'!G568</f>
        <v>7124.165</v>
      </c>
      <c r="H98" s="33">
        <f>'NORTH-1'!H568</f>
        <v>8090.5631999999996</v>
      </c>
      <c r="I98" s="33">
        <f>'NORTH-1'!I568</f>
        <v>966.39819999999963</v>
      </c>
      <c r="J98" s="33">
        <f>'NORTH-1'!J568</f>
        <v>1000</v>
      </c>
      <c r="K98">
        <f>'NORTH-1'!K568</f>
        <v>0</v>
      </c>
      <c r="L98">
        <f>'NORTH-1'!L568</f>
        <v>966398.1999999996</v>
      </c>
      <c r="M98" s="1384">
        <f>'NORTH-1'!M568</f>
        <v>983357.24502875924</v>
      </c>
      <c r="N98" t="str">
        <f>'NORTH-1'!N568</f>
        <v>Lalbag</v>
      </c>
      <c r="O98" t="s">
        <v>4886</v>
      </c>
      <c r="P98">
        <v>754718.44481075078</v>
      </c>
      <c r="Q98">
        <v>841380.84013445349</v>
      </c>
      <c r="R98">
        <v>894878.34016106313</v>
      </c>
    </row>
    <row r="99" spans="1:18" hidden="1" x14ac:dyDescent="0.3">
      <c r="A99">
        <v>98</v>
      </c>
      <c r="B99" t="str">
        <f>'NORTH-1'!B569</f>
        <v>Alir Ghat</v>
      </c>
      <c r="C99" s="33">
        <f>'NORTH-1'!C569</f>
        <v>11</v>
      </c>
      <c r="D99" s="33">
        <f>'NORTH-1'!D569</f>
        <v>0</v>
      </c>
      <c r="E99" s="33">
        <f>'NORTH-1'!E569</f>
        <v>0</v>
      </c>
      <c r="F99" s="33">
        <f>'NORTH-1'!F569</f>
        <v>1</v>
      </c>
      <c r="G99" s="33">
        <f>'NORTH-1'!G569</f>
        <v>121324.8</v>
      </c>
      <c r="H99" s="33">
        <f>'NORTH-1'!H569</f>
        <v>123425.3</v>
      </c>
      <c r="I99" s="33">
        <f>'NORTH-1'!I569</f>
        <v>2100.5</v>
      </c>
      <c r="J99" s="33">
        <f>'NORTH-1'!J569</f>
        <v>1000</v>
      </c>
      <c r="K99">
        <f>'NORTH-1'!K569</f>
        <v>0</v>
      </c>
      <c r="L99">
        <f>'NORTH-1'!L569</f>
        <v>2100500</v>
      </c>
      <c r="M99" s="1384">
        <f>'NORTH-1'!M569</f>
        <v>2137361.0724677569</v>
      </c>
      <c r="N99" t="str">
        <f>'NORTH-1'!N569</f>
        <v>Lalbag</v>
      </c>
      <c r="O99" t="s">
        <v>4886</v>
      </c>
      <c r="P99">
        <v>1734165.9910421388</v>
      </c>
      <c r="Q99">
        <v>1904122.5272623298</v>
      </c>
      <c r="R99">
        <v>2096766.6729115332</v>
      </c>
    </row>
    <row r="100" spans="1:18" hidden="1" x14ac:dyDescent="0.3">
      <c r="A100">
        <v>99</v>
      </c>
      <c r="B100" t="str">
        <f>'NORTH-1'!B570</f>
        <v>Club Ghat</v>
      </c>
      <c r="C100" s="33">
        <f>'NORTH-1'!C570</f>
        <v>11</v>
      </c>
      <c r="D100" s="33">
        <f>'NORTH-1'!D570</f>
        <v>0</v>
      </c>
      <c r="E100" s="33">
        <f>'NORTH-1'!E570</f>
        <v>0</v>
      </c>
      <c r="F100" s="33">
        <f>'NORTH-1'!F570</f>
        <v>1</v>
      </c>
      <c r="G100" s="33">
        <f>'NORTH-1'!G570</f>
        <v>16270.968999999999</v>
      </c>
      <c r="H100" s="33">
        <f>'NORTH-1'!H570</f>
        <v>19197.12</v>
      </c>
      <c r="I100" s="33">
        <f>'NORTH-1'!I570</f>
        <v>2926.1509999999998</v>
      </c>
      <c r="J100" s="33">
        <f>'NORTH-1'!J570</f>
        <v>1000</v>
      </c>
      <c r="K100">
        <f>'NORTH-1'!K570</f>
        <v>0</v>
      </c>
      <c r="L100">
        <f>'NORTH-1'!L570</f>
        <v>2926151</v>
      </c>
      <c r="M100" s="1384">
        <f>'NORTH-1'!M570</f>
        <v>2977501.1852238034</v>
      </c>
      <c r="N100" t="str">
        <f>'NORTH-1'!N570</f>
        <v>Lalbag</v>
      </c>
      <c r="O100" t="s">
        <v>4886</v>
      </c>
      <c r="P100">
        <v>2317579.0304481904</v>
      </c>
      <c r="Q100">
        <v>2539875.5428866548</v>
      </c>
      <c r="R100">
        <v>2741271.1594040804</v>
      </c>
    </row>
    <row r="101" spans="1:18" hidden="1" x14ac:dyDescent="0.3">
      <c r="A101">
        <v>100</v>
      </c>
      <c r="B101" t="str">
        <f>'NORTH-1'!B571</f>
        <v>Debidas Ghat</v>
      </c>
      <c r="C101" s="33">
        <f>'NORTH-1'!C571</f>
        <v>11</v>
      </c>
      <c r="D101" s="33">
        <f>'NORTH-1'!D571</f>
        <v>0</v>
      </c>
      <c r="E101" s="33">
        <f>'NORTH-1'!E571</f>
        <v>0</v>
      </c>
      <c r="F101" s="33">
        <f>'NORTH-1'!F571</f>
        <v>1</v>
      </c>
      <c r="G101" s="33">
        <f>'NORTH-1'!G571</f>
        <v>29072.95</v>
      </c>
      <c r="H101" s="33">
        <f>'NORTH-1'!H571</f>
        <v>31744.333999999999</v>
      </c>
      <c r="I101" s="33">
        <f>'NORTH-1'!I571</f>
        <v>2671.3839999999982</v>
      </c>
      <c r="J101" s="33">
        <f>'NORTH-1'!J571</f>
        <v>1000</v>
      </c>
      <c r="K101">
        <f>'NORTH-1'!K571</f>
        <v>0</v>
      </c>
      <c r="L101">
        <f>'NORTH-1'!L571</f>
        <v>2671383.9999999981</v>
      </c>
      <c r="M101" s="1384">
        <f>'NORTH-1'!M571</f>
        <v>2718263.3521605339</v>
      </c>
      <c r="N101" t="str">
        <f>'NORTH-1'!N571</f>
        <v>Lalbag</v>
      </c>
      <c r="O101" t="s">
        <v>4886</v>
      </c>
      <c r="P101">
        <v>2261609.1863902393</v>
      </c>
      <c r="Q101">
        <v>2437761.509715619</v>
      </c>
      <c r="R101">
        <v>2619436.885652788</v>
      </c>
    </row>
    <row r="102" spans="1:18" hidden="1" x14ac:dyDescent="0.3">
      <c r="A102">
        <v>101</v>
      </c>
      <c r="B102" t="str">
        <f>'NORTH-1'!B572</f>
        <v>Spare</v>
      </c>
      <c r="C102" s="33">
        <f>'NORTH-1'!C572</f>
        <v>11</v>
      </c>
      <c r="D102" s="33">
        <f>'NORTH-1'!D572</f>
        <v>0</v>
      </c>
      <c r="E102" s="33">
        <f>'NORTH-1'!E572</f>
        <v>0</v>
      </c>
      <c r="F102" s="33">
        <f>'NORTH-1'!F572</f>
        <v>1</v>
      </c>
      <c r="G102" s="33">
        <f>'NORTH-1'!G572</f>
        <v>0</v>
      </c>
      <c r="H102" s="33">
        <f>'NORTH-1'!H572</f>
        <v>0</v>
      </c>
      <c r="I102" s="33">
        <f>'NORTH-1'!I572</f>
        <v>0</v>
      </c>
      <c r="J102" s="33">
        <f>'NORTH-1'!J572</f>
        <v>1000</v>
      </c>
      <c r="K102">
        <f>'NORTH-1'!K572</f>
        <v>0</v>
      </c>
      <c r="L102">
        <f>'NORTH-1'!L572</f>
        <v>0</v>
      </c>
      <c r="M102" s="1384">
        <f>'NORTH-1'!M572</f>
        <v>0</v>
      </c>
      <c r="N102" t="str">
        <f>'NORTH-1'!N572</f>
        <v>Lalbag</v>
      </c>
      <c r="O102" t="s">
        <v>4886</v>
      </c>
      <c r="P102">
        <v>0</v>
      </c>
      <c r="Q102">
        <v>0</v>
      </c>
      <c r="R102">
        <v>0</v>
      </c>
    </row>
    <row r="103" spans="1:18" hidden="1" x14ac:dyDescent="0.3">
      <c r="A103">
        <v>102</v>
      </c>
      <c r="B103" t="str">
        <f>'NORTH-1'!B640</f>
        <v>Spare</v>
      </c>
      <c r="C103" s="33">
        <f>'NORTH-1'!C640</f>
        <v>11</v>
      </c>
      <c r="D103" s="33">
        <f>'NORTH-1'!D640</f>
        <v>0</v>
      </c>
      <c r="E103" s="33">
        <f>'NORTH-1'!E640</f>
        <v>0</v>
      </c>
      <c r="F103" s="33">
        <f>'NORTH-1'!F640</f>
        <v>1</v>
      </c>
      <c r="G103" s="33">
        <f>'NORTH-1'!G640</f>
        <v>0</v>
      </c>
      <c r="H103" s="33">
        <f>'NORTH-1'!H640</f>
        <v>0</v>
      </c>
      <c r="I103" s="33">
        <f>'NORTH-1'!I640</f>
        <v>0</v>
      </c>
      <c r="J103" s="33">
        <f>'NORTH-1'!J640</f>
        <v>0</v>
      </c>
      <c r="K103">
        <f>'NORTH-1'!K640</f>
        <v>0</v>
      </c>
      <c r="L103">
        <f>'NORTH-1'!L640</f>
        <v>0</v>
      </c>
      <c r="M103" s="1384">
        <f>'NORTH-1'!M640</f>
        <v>0</v>
      </c>
      <c r="N103" t="str">
        <f>'NORTH-1'!N640</f>
        <v>Lalbag</v>
      </c>
      <c r="O103" t="s">
        <v>4887</v>
      </c>
      <c r="P103">
        <v>0</v>
      </c>
      <c r="Q103">
        <v>0</v>
      </c>
      <c r="R103">
        <v>0</v>
      </c>
    </row>
    <row r="104" spans="1:18" hidden="1" x14ac:dyDescent="0.3">
      <c r="A104">
        <v>103</v>
      </c>
      <c r="B104" t="str">
        <f>'NORTH-1'!B641</f>
        <v>Sowari Ghat</v>
      </c>
      <c r="C104" s="33">
        <f>'NORTH-1'!C641</f>
        <v>11</v>
      </c>
      <c r="D104" s="33">
        <f>'NORTH-1'!D641</f>
        <v>0</v>
      </c>
      <c r="E104" s="33">
        <f>'NORTH-1'!E641</f>
        <v>8838019</v>
      </c>
      <c r="F104" s="33">
        <f>'NORTH-1'!F641</f>
        <v>1</v>
      </c>
      <c r="G104" s="33">
        <f>'NORTH-1'!G641</f>
        <v>77211.8</v>
      </c>
      <c r="H104" s="33">
        <f>'NORTH-1'!H641</f>
        <v>80010.7</v>
      </c>
      <c r="I104" s="33">
        <f>'NORTH-1'!I641</f>
        <v>2798.8999999999942</v>
      </c>
      <c r="J104" s="33">
        <f>'NORTH-1'!J641</f>
        <v>1000</v>
      </c>
      <c r="K104">
        <f>'NORTH-1'!K641</f>
        <v>0</v>
      </c>
      <c r="L104">
        <f>'NORTH-1'!L641</f>
        <v>2798899.9999999944</v>
      </c>
      <c r="M104" s="1384">
        <f>'NORTH-1'!M641</f>
        <v>2802348.4469186286</v>
      </c>
      <c r="N104" t="str">
        <f>'NORTH-1'!N641</f>
        <v>Lalbag</v>
      </c>
      <c r="O104" t="s">
        <v>4887</v>
      </c>
      <c r="P104">
        <v>2329233.6446979293</v>
      </c>
      <c r="Q104">
        <v>2612060.9950141339</v>
      </c>
      <c r="R104">
        <v>2829205.990784971</v>
      </c>
    </row>
    <row r="105" spans="1:18" hidden="1" x14ac:dyDescent="0.3">
      <c r="A105">
        <v>104</v>
      </c>
      <c r="B105" t="str">
        <f>'NORTH-1'!B642</f>
        <v>Novo Kumar  (Kara Odidoptor)</v>
      </c>
      <c r="C105" s="33">
        <f>'NORTH-1'!C642</f>
        <v>11</v>
      </c>
      <c r="D105" s="33">
        <f>'NORTH-1'!D642</f>
        <v>0</v>
      </c>
      <c r="E105" s="33">
        <f>'NORTH-1'!E642</f>
        <v>8838014</v>
      </c>
      <c r="F105" s="33">
        <f>'NORTH-1'!F642</f>
        <v>1</v>
      </c>
      <c r="G105" s="33">
        <f>'NORTH-1'!G642</f>
        <v>81145.3</v>
      </c>
      <c r="H105" s="33">
        <f>'NORTH-1'!H642</f>
        <v>81727.199999999997</v>
      </c>
      <c r="I105" s="33">
        <f>'NORTH-1'!I642</f>
        <v>581.89999999999418</v>
      </c>
      <c r="J105" s="33">
        <f>'NORTH-1'!J642</f>
        <v>1000</v>
      </c>
      <c r="K105" t="str">
        <f>'NORTH-1'!K642</f>
        <v>Estimated</v>
      </c>
      <c r="L105">
        <f>'NORTH-1'!L642</f>
        <v>559511.06400000001</v>
      </c>
      <c r="M105" s="1384">
        <f>'NORTH-1'!M642</f>
        <v>560200.42203515396</v>
      </c>
      <c r="N105" t="str">
        <f>'NORTH-1'!N642</f>
        <v>Lalbag</v>
      </c>
      <c r="O105" t="s">
        <v>4887</v>
      </c>
      <c r="P105">
        <v>121854.32396910107</v>
      </c>
      <c r="Q105">
        <v>118483.08673384109</v>
      </c>
      <c r="R105">
        <v>132959.88604306601</v>
      </c>
    </row>
    <row r="106" spans="1:18" hidden="1" x14ac:dyDescent="0.3">
      <c r="A106">
        <v>105</v>
      </c>
      <c r="B106" t="str">
        <f>'NORTH-1'!B643</f>
        <v>Spare</v>
      </c>
      <c r="C106" s="33">
        <f>'NORTH-1'!C643</f>
        <v>11</v>
      </c>
      <c r="D106" s="33">
        <f>'NORTH-1'!D643</f>
        <v>0</v>
      </c>
      <c r="E106" s="33">
        <f>'NORTH-1'!E643</f>
        <v>0</v>
      </c>
      <c r="F106" s="33">
        <f>'NORTH-1'!F643</f>
        <v>1</v>
      </c>
      <c r="G106" s="33">
        <f>'NORTH-1'!G643</f>
        <v>0</v>
      </c>
      <c r="H106" s="33">
        <f>'NORTH-1'!H643</f>
        <v>0</v>
      </c>
      <c r="I106" s="33">
        <f>'NORTH-1'!I643</f>
        <v>0</v>
      </c>
      <c r="J106" s="33">
        <f>'NORTH-1'!J643</f>
        <v>0</v>
      </c>
      <c r="K106">
        <f>'NORTH-1'!K643</f>
        <v>0</v>
      </c>
      <c r="L106">
        <f>'NORTH-1'!L643</f>
        <v>0</v>
      </c>
      <c r="M106" s="1384">
        <f>'NORTH-1'!M643</f>
        <v>0</v>
      </c>
      <c r="N106" t="str">
        <f>'NORTH-1'!N643</f>
        <v>Lalbag</v>
      </c>
      <c r="O106" t="s">
        <v>4887</v>
      </c>
      <c r="P106">
        <v>0</v>
      </c>
      <c r="Q106">
        <v>0</v>
      </c>
      <c r="R106">
        <v>0</v>
      </c>
    </row>
    <row r="107" spans="1:18" hidden="1" x14ac:dyDescent="0.3">
      <c r="A107">
        <v>106</v>
      </c>
      <c r="B107" t="str">
        <f>'NORTH-1'!B644</f>
        <v>Spare</v>
      </c>
      <c r="C107" s="33">
        <f>'NORTH-1'!C644</f>
        <v>11</v>
      </c>
      <c r="D107" s="33">
        <f>'NORTH-1'!D644</f>
        <v>0</v>
      </c>
      <c r="E107" s="33">
        <f>'NORTH-1'!E644</f>
        <v>0</v>
      </c>
      <c r="F107" s="33">
        <f>'NORTH-1'!F644</f>
        <v>1</v>
      </c>
      <c r="G107" s="33">
        <f>'NORTH-1'!G644</f>
        <v>0</v>
      </c>
      <c r="H107" s="33">
        <f>'NORTH-1'!H644</f>
        <v>0</v>
      </c>
      <c r="I107" s="33">
        <f>'NORTH-1'!I644</f>
        <v>0</v>
      </c>
      <c r="J107" s="33">
        <f>'NORTH-1'!J644</f>
        <v>0</v>
      </c>
      <c r="K107">
        <f>'NORTH-1'!K644</f>
        <v>0</v>
      </c>
      <c r="L107">
        <f>'NORTH-1'!L644</f>
        <v>0</v>
      </c>
      <c r="M107" s="1384">
        <f>'NORTH-1'!M644</f>
        <v>0</v>
      </c>
      <c r="N107" t="str">
        <f>'NORTH-1'!N644</f>
        <v>Lalbag</v>
      </c>
      <c r="O107" t="s">
        <v>4887</v>
      </c>
      <c r="P107">
        <v>0</v>
      </c>
      <c r="Q107">
        <v>0</v>
      </c>
      <c r="R107">
        <v>0</v>
      </c>
    </row>
    <row r="108" spans="1:18" hidden="1" x14ac:dyDescent="0.3">
      <c r="A108">
        <v>107</v>
      </c>
      <c r="B108" t="str">
        <f>'NORTH-1'!B645</f>
        <v>Eidgah</v>
      </c>
      <c r="C108" s="33">
        <f>'NORTH-1'!C645</f>
        <v>11</v>
      </c>
      <c r="D108" s="33">
        <f>'NORTH-1'!D645</f>
        <v>0</v>
      </c>
      <c r="E108" s="33" t="str">
        <f>'NORTH-1'!E645</f>
        <v>06604339</v>
      </c>
      <c r="F108" s="33">
        <f>'NORTH-1'!F645</f>
        <v>1</v>
      </c>
      <c r="G108" s="33">
        <f>'NORTH-1'!G645</f>
        <v>18579.25</v>
      </c>
      <c r="H108" s="33">
        <f>'NORTH-1'!H645</f>
        <v>18579.25</v>
      </c>
      <c r="I108" s="33">
        <f>'NORTH-1'!I645</f>
        <v>0</v>
      </c>
      <c r="J108" s="33">
        <f>'NORTH-1'!J645</f>
        <v>8000</v>
      </c>
      <c r="K108" t="str">
        <f>'NORTH-1'!K645</f>
        <v>Estimated</v>
      </c>
      <c r="L108">
        <f>'NORTH-1'!L645</f>
        <v>1429861.608</v>
      </c>
      <c r="M108" s="1384">
        <f>'NORTH-1'!M645</f>
        <v>1431623.3007565048</v>
      </c>
      <c r="N108" t="str">
        <f>'NORTH-1'!N645</f>
        <v>Lalbag</v>
      </c>
      <c r="O108" t="s">
        <v>4887</v>
      </c>
      <c r="P108">
        <v>1096688.9157219101</v>
      </c>
      <c r="Q108">
        <v>1303313.9540722519</v>
      </c>
      <c r="R108">
        <v>1329598.8604306595</v>
      </c>
    </row>
    <row r="109" spans="1:18" hidden="1" x14ac:dyDescent="0.3">
      <c r="A109">
        <v>108</v>
      </c>
      <c r="B109" t="str">
        <f>'NORTH-1'!B646</f>
        <v>Spare</v>
      </c>
      <c r="C109" s="33">
        <f>'NORTH-1'!C646</f>
        <v>11</v>
      </c>
      <c r="D109" s="33">
        <f>'NORTH-1'!D646</f>
        <v>0</v>
      </c>
      <c r="E109" s="33">
        <f>'NORTH-1'!E646</f>
        <v>0</v>
      </c>
      <c r="F109" s="33">
        <f>'NORTH-1'!F646</f>
        <v>1</v>
      </c>
      <c r="G109" s="33">
        <f>'NORTH-1'!G646</f>
        <v>0</v>
      </c>
      <c r="H109" s="33">
        <f>'NORTH-1'!H646</f>
        <v>0</v>
      </c>
      <c r="I109" s="33">
        <f>'NORTH-1'!I646</f>
        <v>0</v>
      </c>
      <c r="J109" s="33">
        <f>'NORTH-1'!J646</f>
        <v>0</v>
      </c>
      <c r="K109">
        <f>'NORTH-1'!K646</f>
        <v>0</v>
      </c>
      <c r="L109">
        <f>'NORTH-1'!L646</f>
        <v>0</v>
      </c>
      <c r="M109" s="1384">
        <f>'NORTH-1'!M646</f>
        <v>0</v>
      </c>
      <c r="N109" t="str">
        <f>'NORTH-1'!N646</f>
        <v>Lalbag</v>
      </c>
      <c r="O109" t="s">
        <v>4887</v>
      </c>
      <c r="P109">
        <v>0</v>
      </c>
      <c r="Q109">
        <v>0</v>
      </c>
      <c r="R109">
        <v>0</v>
      </c>
    </row>
    <row r="110" spans="1:18" hidden="1" x14ac:dyDescent="0.3">
      <c r="A110">
        <v>109</v>
      </c>
      <c r="B110" t="str">
        <f>'NORTH-1'!B647</f>
        <v>Modumoti</v>
      </c>
      <c r="C110" s="33">
        <f>'NORTH-1'!C647</f>
        <v>11</v>
      </c>
      <c r="D110" s="33">
        <f>'NORTH-1'!D647</f>
        <v>0</v>
      </c>
      <c r="E110" s="33">
        <f>'NORTH-1'!E647</f>
        <v>0</v>
      </c>
      <c r="F110" s="33">
        <f>'NORTH-1'!F647</f>
        <v>1</v>
      </c>
      <c r="G110" s="33">
        <f>'NORTH-1'!G647</f>
        <v>91067.8</v>
      </c>
      <c r="H110" s="33">
        <f>'NORTH-1'!H647</f>
        <v>96407.8</v>
      </c>
      <c r="I110" s="33">
        <f>'NORTH-1'!I647</f>
        <v>5340</v>
      </c>
      <c r="J110" s="33">
        <f>'NORTH-1'!J647</f>
        <v>444.44</v>
      </c>
      <c r="K110" t="str">
        <f>'NORTH-1'!K647</f>
        <v>Estimated</v>
      </c>
      <c r="L110">
        <f>'NORTH-1'!L647</f>
        <v>2113708.4640000002</v>
      </c>
      <c r="M110" s="1384">
        <f>'NORTH-1'!M647</f>
        <v>2116312.7054661373</v>
      </c>
      <c r="N110" t="str">
        <f>'NORTH-1'!N647</f>
        <v>Lalbag</v>
      </c>
      <c r="O110" t="s">
        <v>4887</v>
      </c>
      <c r="P110">
        <v>1584106.2115983139</v>
      </c>
      <c r="Q110">
        <v>1954970.9311083781</v>
      </c>
      <c r="R110">
        <v>2054834.6024837473</v>
      </c>
    </row>
    <row r="111" spans="1:18" hidden="1" x14ac:dyDescent="0.3">
      <c r="A111">
        <v>110</v>
      </c>
      <c r="B111" t="str">
        <f>'NORTH-1'!B648</f>
        <v>Lalbagh O/H</v>
      </c>
      <c r="C111" s="33">
        <f>'NORTH-1'!C648</f>
        <v>11</v>
      </c>
      <c r="D111" s="33">
        <f>'NORTH-1'!D648</f>
        <v>0</v>
      </c>
      <c r="E111" s="33">
        <f>'NORTH-1'!E648</f>
        <v>61389152</v>
      </c>
      <c r="F111" s="33">
        <f>'NORTH-1'!F648</f>
        <v>1</v>
      </c>
      <c r="G111" s="33">
        <f>'NORTH-1'!G648</f>
        <v>440978</v>
      </c>
      <c r="H111" s="33">
        <f>'NORTH-1'!H648</f>
        <v>441573</v>
      </c>
      <c r="I111" s="33">
        <f>'NORTH-1'!I648</f>
        <v>595</v>
      </c>
      <c r="J111" s="33">
        <f>'NORTH-1'!J648</f>
        <v>1000</v>
      </c>
      <c r="K111" t="str">
        <f>'NORTH-1'!K648</f>
        <v>Estimated</v>
      </c>
      <c r="L111">
        <f>'NORTH-1'!L648</f>
        <v>1243357.92</v>
      </c>
      <c r="M111" s="1384">
        <f>'NORTH-1'!M648</f>
        <v>1244889.8267447867</v>
      </c>
      <c r="N111" t="str">
        <f>'NORTH-1'!N648</f>
        <v>Lalbag</v>
      </c>
      <c r="O111" t="s">
        <v>4887</v>
      </c>
      <c r="P111">
        <v>1181986.9425002804</v>
      </c>
      <c r="Q111">
        <v>1066347.7806045699</v>
      </c>
      <c r="R111">
        <v>1087853.6130796308</v>
      </c>
    </row>
    <row r="112" spans="1:18" hidden="1" x14ac:dyDescent="0.3">
      <c r="A112">
        <v>111</v>
      </c>
      <c r="B112" t="str">
        <f>'NORTH-1'!B649</f>
        <v>Spare</v>
      </c>
      <c r="C112" s="33">
        <f>'NORTH-1'!C649</f>
        <v>11</v>
      </c>
      <c r="D112" s="33">
        <f>'NORTH-1'!D649</f>
        <v>0</v>
      </c>
      <c r="E112" s="33">
        <f>'NORTH-1'!E649</f>
        <v>0</v>
      </c>
      <c r="F112" s="33">
        <f>'NORTH-1'!F649</f>
        <v>1</v>
      </c>
      <c r="G112" s="33">
        <f>'NORTH-1'!G649</f>
        <v>0</v>
      </c>
      <c r="H112" s="33">
        <f>'NORTH-1'!H649</f>
        <v>0</v>
      </c>
      <c r="I112" s="33">
        <f>'NORTH-1'!I649</f>
        <v>0</v>
      </c>
      <c r="J112" s="33">
        <f>'NORTH-1'!J649</f>
        <v>0</v>
      </c>
      <c r="K112">
        <f>'NORTH-1'!K649</f>
        <v>0</v>
      </c>
      <c r="L112">
        <f>'NORTH-1'!L649</f>
        <v>0</v>
      </c>
      <c r="M112" s="1384">
        <f>'NORTH-1'!M649</f>
        <v>0</v>
      </c>
      <c r="N112" t="str">
        <f>'NORTH-1'!N649</f>
        <v>Lalbag</v>
      </c>
      <c r="O112" t="s">
        <v>4887</v>
      </c>
      <c r="P112">
        <v>0</v>
      </c>
      <c r="Q112">
        <v>0</v>
      </c>
      <c r="R112">
        <v>0</v>
      </c>
    </row>
    <row r="113" spans="1:18" hidden="1" x14ac:dyDescent="0.3">
      <c r="A113">
        <v>112</v>
      </c>
      <c r="B113" t="str">
        <f>'NORTH-1'!B650</f>
        <v>Spare</v>
      </c>
      <c r="C113" s="33">
        <f>'NORTH-1'!C650</f>
        <v>11</v>
      </c>
      <c r="D113" s="33">
        <f>'NORTH-1'!D650</f>
        <v>0</v>
      </c>
      <c r="E113" s="33">
        <f>'NORTH-1'!E650</f>
        <v>0</v>
      </c>
      <c r="F113" s="33">
        <f>'NORTH-1'!F650</f>
        <v>1</v>
      </c>
      <c r="G113" s="33">
        <f>'NORTH-1'!G650</f>
        <v>0</v>
      </c>
      <c r="H113" s="33">
        <f>'NORTH-1'!H650</f>
        <v>0</v>
      </c>
      <c r="I113" s="33">
        <f>'NORTH-1'!I650</f>
        <v>0</v>
      </c>
      <c r="J113" s="33">
        <f>'NORTH-1'!J650</f>
        <v>0</v>
      </c>
      <c r="K113">
        <f>'NORTH-1'!K650</f>
        <v>0</v>
      </c>
      <c r="L113">
        <f>'NORTH-1'!L650</f>
        <v>0</v>
      </c>
      <c r="M113" s="1384">
        <f>'NORTH-1'!M650</f>
        <v>0</v>
      </c>
      <c r="N113" t="str">
        <f>'NORTH-1'!N650</f>
        <v>Lalbag</v>
      </c>
      <c r="O113" t="s">
        <v>4887</v>
      </c>
      <c r="P113">
        <v>0</v>
      </c>
      <c r="Q113">
        <v>0</v>
      </c>
      <c r="R113">
        <v>0</v>
      </c>
    </row>
    <row r="114" spans="1:18" hidden="1" x14ac:dyDescent="0.3">
      <c r="A114">
        <v>113</v>
      </c>
      <c r="B114" t="str">
        <f>'NORTH-1'!B651</f>
        <v>Water Works 11 kV Sw/S-2</v>
      </c>
      <c r="C114" s="33">
        <f>'NORTH-1'!C651</f>
        <v>11</v>
      </c>
      <c r="D114" s="33">
        <f>'NORTH-1'!D651</f>
        <v>0</v>
      </c>
      <c r="E114" s="33">
        <f>'NORTH-1'!E651</f>
        <v>61389109</v>
      </c>
      <c r="F114" s="33">
        <f>'NORTH-1'!F651</f>
        <v>1</v>
      </c>
      <c r="G114" s="33">
        <f>'NORTH-1'!G651</f>
        <v>401739</v>
      </c>
      <c r="H114" s="33">
        <f>'NORTH-1'!H651</f>
        <v>402783</v>
      </c>
      <c r="I114" s="33">
        <f>'NORTH-1'!I651</f>
        <v>1044</v>
      </c>
      <c r="J114" s="33">
        <f>'NORTH-1'!J651</f>
        <v>1000</v>
      </c>
      <c r="K114">
        <f>'NORTH-1'!K651</f>
        <v>0</v>
      </c>
      <c r="L114">
        <f>'NORTH-1'!L651</f>
        <v>1044000</v>
      </c>
      <c r="M114" s="1384">
        <f>'NORTH-1'!M651</f>
        <v>1045286.2833909943</v>
      </c>
      <c r="N114" t="str">
        <f>'NORTH-1'!N651</f>
        <v>Lalbag</v>
      </c>
      <c r="O114" t="s">
        <v>4887</v>
      </c>
      <c r="P114">
        <v>874589.66529948043</v>
      </c>
      <c r="Q114">
        <v>951212.9635022569</v>
      </c>
      <c r="R114">
        <v>980831.16013514809</v>
      </c>
    </row>
    <row r="115" spans="1:18" hidden="1" x14ac:dyDescent="0.3">
      <c r="A115">
        <v>114</v>
      </c>
      <c r="B115" t="str">
        <f>'NORTH-1'!B652</f>
        <v>Islambagh</v>
      </c>
      <c r="C115" s="33">
        <f>'NORTH-1'!C652</f>
        <v>11</v>
      </c>
      <c r="D115" s="33">
        <f>'NORTH-1'!D652</f>
        <v>0</v>
      </c>
      <c r="E115" s="33">
        <f>'NORTH-1'!E652</f>
        <v>61389186</v>
      </c>
      <c r="F115" s="33">
        <f>'NORTH-1'!F652</f>
        <v>1</v>
      </c>
      <c r="G115" s="33">
        <f>'NORTH-1'!G652</f>
        <v>500001</v>
      </c>
      <c r="H115" s="33">
        <f>'NORTH-1'!H652</f>
        <v>500941</v>
      </c>
      <c r="I115" s="33">
        <f>'NORTH-1'!I652</f>
        <v>940</v>
      </c>
      <c r="J115" s="33">
        <f>'NORTH-1'!J652</f>
        <v>1000</v>
      </c>
      <c r="K115">
        <f>'NORTH-1'!K652</f>
        <v>0</v>
      </c>
      <c r="L115">
        <f>'NORTH-1'!L652</f>
        <v>940000</v>
      </c>
      <c r="M115" s="1384">
        <f>'NORTH-1'!M652</f>
        <v>941158.14788078028</v>
      </c>
      <c r="N115" t="str">
        <f>'NORTH-1'!N652</f>
        <v>Lalbag</v>
      </c>
      <c r="O115" t="s">
        <v>4887</v>
      </c>
      <c r="P115">
        <v>774407.57305440819</v>
      </c>
      <c r="Q115">
        <v>861627.82725707069</v>
      </c>
      <c r="R115">
        <v>876487.41969523882</v>
      </c>
    </row>
    <row r="116" spans="1:18" hidden="1" x14ac:dyDescent="0.3">
      <c r="A116">
        <v>115</v>
      </c>
      <c r="B116" t="str">
        <f>'NORTH-1'!B653</f>
        <v>Spare</v>
      </c>
      <c r="C116" s="33">
        <f>'NORTH-1'!C653</f>
        <v>11</v>
      </c>
      <c r="D116" s="33">
        <f>'NORTH-1'!D653</f>
        <v>0</v>
      </c>
      <c r="E116" s="33">
        <f>'NORTH-1'!E653</f>
        <v>0</v>
      </c>
      <c r="F116" s="33">
        <f>'NORTH-1'!F653</f>
        <v>1</v>
      </c>
      <c r="G116" s="33">
        <f>'NORTH-1'!G653</f>
        <v>0</v>
      </c>
      <c r="H116" s="33">
        <f>'NORTH-1'!H653</f>
        <v>0</v>
      </c>
      <c r="I116" s="33">
        <f>'NORTH-1'!I653</f>
        <v>0</v>
      </c>
      <c r="J116" s="33">
        <f>'NORTH-1'!J653</f>
        <v>0</v>
      </c>
      <c r="K116">
        <f>'NORTH-1'!K653</f>
        <v>0</v>
      </c>
      <c r="L116">
        <f>'NORTH-1'!L653</f>
        <v>0</v>
      </c>
      <c r="M116" s="1384">
        <f>'NORTH-1'!M653</f>
        <v>0</v>
      </c>
      <c r="N116" t="str">
        <f>'NORTH-1'!N653</f>
        <v>Lalbag</v>
      </c>
      <c r="O116" t="s">
        <v>4887</v>
      </c>
      <c r="P116">
        <v>0</v>
      </c>
      <c r="Q116">
        <v>0</v>
      </c>
      <c r="R116">
        <v>0</v>
      </c>
    </row>
    <row r="117" spans="1:18" hidden="1" x14ac:dyDescent="0.3">
      <c r="A117">
        <v>116</v>
      </c>
      <c r="B117" t="str">
        <f>'NORTH-1'!B654</f>
        <v>WASA Low Lift Pump</v>
      </c>
      <c r="C117" s="33">
        <f>'NORTH-1'!C654</f>
        <v>11</v>
      </c>
      <c r="D117" s="33">
        <f>'NORTH-1'!D654</f>
        <v>0</v>
      </c>
      <c r="E117" s="33">
        <f>'NORTH-1'!E654</f>
        <v>61389202</v>
      </c>
      <c r="F117" s="33">
        <f>'NORTH-1'!F654</f>
        <v>1</v>
      </c>
      <c r="G117" s="33">
        <f>'NORTH-1'!G654</f>
        <v>15534</v>
      </c>
      <c r="H117" s="33">
        <f>'NORTH-1'!H654</f>
        <v>15590</v>
      </c>
      <c r="I117" s="33">
        <f>'NORTH-1'!I654</f>
        <v>56</v>
      </c>
      <c r="J117" s="33">
        <f>'NORTH-1'!J654</f>
        <v>1000</v>
      </c>
      <c r="K117">
        <f>'NORTH-1'!K654</f>
        <v>0</v>
      </c>
      <c r="L117">
        <f>'NORTH-1'!L654</f>
        <v>56000</v>
      </c>
      <c r="M117" s="1384">
        <f>'NORTH-1'!M654</f>
        <v>56068.996043961379</v>
      </c>
      <c r="N117" t="str">
        <f>'NORTH-1'!N654</f>
        <v>Lalbag</v>
      </c>
      <c r="O117" t="s">
        <v>4887</v>
      </c>
      <c r="P117">
        <v>57103.792579691166</v>
      </c>
      <c r="Q117">
        <v>61401.048437711812</v>
      </c>
      <c r="R117">
        <v>45712.495811769819</v>
      </c>
    </row>
    <row r="118" spans="1:18" hidden="1" x14ac:dyDescent="0.3">
      <c r="A118">
        <v>117</v>
      </c>
      <c r="B118" t="str">
        <f>'NORTH-1'!B655</f>
        <v>Shahi Mosjid</v>
      </c>
      <c r="C118" s="33">
        <f>'NORTH-1'!C655</f>
        <v>11</v>
      </c>
      <c r="D118" s="33">
        <f>'NORTH-1'!D655</f>
        <v>0</v>
      </c>
      <c r="E118" s="33" t="str">
        <f>'NORTH-1'!E655</f>
        <v>06604459</v>
      </c>
      <c r="F118" s="33">
        <f>'NORTH-1'!F655</f>
        <v>1</v>
      </c>
      <c r="G118" s="33">
        <f>'NORTH-1'!G655</f>
        <v>35827.5</v>
      </c>
      <c r="H118" s="33">
        <f>'NORTH-1'!H655</f>
        <v>36034.94</v>
      </c>
      <c r="I118" s="33">
        <f>'NORTH-1'!I655</f>
        <v>207.44000000000233</v>
      </c>
      <c r="J118" s="33">
        <f>'NORTH-1'!J655</f>
        <v>8000</v>
      </c>
      <c r="K118">
        <f>'NORTH-1'!K655</f>
        <v>0</v>
      </c>
      <c r="L118">
        <f>'NORTH-1'!L655</f>
        <v>1659520.0000000186</v>
      </c>
      <c r="M118" s="1384">
        <f>'NORTH-1'!M655</f>
        <v>1661564.6484799257</v>
      </c>
      <c r="N118" t="str">
        <f>'NORTH-1'!N655</f>
        <v>Azimpur</v>
      </c>
      <c r="O118" t="s">
        <v>4887</v>
      </c>
      <c r="P118">
        <v>1773623.7611067817</v>
      </c>
      <c r="Q118">
        <v>1752245.001973246</v>
      </c>
      <c r="R118">
        <v>1250534.8854245553</v>
      </c>
    </row>
    <row r="119" spans="1:18" hidden="1" x14ac:dyDescent="0.3">
      <c r="A119">
        <v>118</v>
      </c>
      <c r="B119" t="str">
        <f>'NORTH-1'!B656</f>
        <v>Spare</v>
      </c>
      <c r="C119" s="33">
        <f>'NORTH-1'!C656</f>
        <v>11</v>
      </c>
      <c r="D119" s="33">
        <f>'NORTH-1'!D656</f>
        <v>0</v>
      </c>
      <c r="E119" s="33">
        <f>'NORTH-1'!E656</f>
        <v>0</v>
      </c>
      <c r="F119" s="33">
        <f>'NORTH-1'!F656</f>
        <v>1</v>
      </c>
      <c r="G119" s="33">
        <f>'NORTH-1'!G656</f>
        <v>0</v>
      </c>
      <c r="H119" s="33">
        <f>'NORTH-1'!H656</f>
        <v>0</v>
      </c>
      <c r="I119" s="33">
        <f>'NORTH-1'!I656</f>
        <v>0</v>
      </c>
      <c r="J119" s="33">
        <f>'NORTH-1'!J656</f>
        <v>0</v>
      </c>
      <c r="K119">
        <f>'NORTH-1'!K656</f>
        <v>0</v>
      </c>
      <c r="L119">
        <f>'NORTH-1'!L656</f>
        <v>0</v>
      </c>
      <c r="M119" s="1384">
        <f>'NORTH-1'!M656</f>
        <v>0</v>
      </c>
      <c r="N119" t="str">
        <f>'NORTH-1'!N656</f>
        <v>Lalbag</v>
      </c>
      <c r="O119" t="s">
        <v>4887</v>
      </c>
      <c r="P119">
        <v>0</v>
      </c>
      <c r="Q119">
        <v>0</v>
      </c>
      <c r="R119">
        <v>0</v>
      </c>
    </row>
    <row r="120" spans="1:18" hidden="1" x14ac:dyDescent="0.3">
      <c r="A120">
        <v>119</v>
      </c>
      <c r="B120" t="str">
        <f>'NORTH-1'!B657</f>
        <v>33/0.4 kV Auxiliary Transformer</v>
      </c>
      <c r="C120" s="33">
        <f>'NORTH-1'!C657</f>
        <v>0.41499999999999998</v>
      </c>
      <c r="D120" s="33">
        <f>'NORTH-1'!D657</f>
        <v>0</v>
      </c>
      <c r="E120" s="33">
        <f>'NORTH-1'!E657</f>
        <v>5395822</v>
      </c>
      <c r="F120" s="33">
        <f>'NORTH-1'!F657</f>
        <v>1</v>
      </c>
      <c r="G120" s="33">
        <f>'NORTH-1'!G657</f>
        <v>28617</v>
      </c>
      <c r="H120" s="33">
        <f>'NORTH-1'!H657</f>
        <v>38472.5</v>
      </c>
      <c r="I120" s="33">
        <f>'NORTH-1'!I657</f>
        <v>9855.5</v>
      </c>
      <c r="J120" s="33">
        <f>'NORTH-1'!J657</f>
        <v>1</v>
      </c>
      <c r="K120">
        <f>'NORTH-1'!K657</f>
        <v>0</v>
      </c>
      <c r="L120">
        <f>'NORTH-1'!L657</f>
        <v>9855.5</v>
      </c>
      <c r="M120" s="1384">
        <f>'NORTH-1'!M657</f>
        <v>9867.6426877010963</v>
      </c>
      <c r="N120" t="str">
        <f>'NORTH-1'!N657</f>
        <v>Lalbag</v>
      </c>
      <c r="O120" t="s">
        <v>4887</v>
      </c>
      <c r="P120">
        <v>0</v>
      </c>
      <c r="Q120">
        <v>0</v>
      </c>
      <c r="R120">
        <v>0</v>
      </c>
    </row>
    <row r="121" spans="1:18" hidden="1" x14ac:dyDescent="0.3">
      <c r="A121">
        <v>120</v>
      </c>
      <c r="B121" t="str">
        <f>'NORTH-1'!B718</f>
        <v>Spare</v>
      </c>
      <c r="C121" s="33">
        <f>'NORTH-1'!C718</f>
        <v>11</v>
      </c>
      <c r="D121" s="33">
        <f>'NORTH-1'!D718</f>
        <v>0</v>
      </c>
      <c r="E121" s="33" t="str">
        <f>'NORTH-1'!E718</f>
        <v>DHK-66483</v>
      </c>
      <c r="F121" s="33">
        <f>'NORTH-1'!F718</f>
        <v>1</v>
      </c>
      <c r="G121" s="33">
        <f>'NORTH-1'!G718</f>
        <v>0</v>
      </c>
      <c r="H121" s="33">
        <f>'NORTH-1'!H718</f>
        <v>0</v>
      </c>
      <c r="I121" s="33">
        <f>'NORTH-1'!I718</f>
        <v>0</v>
      </c>
      <c r="J121" s="33">
        <f>'NORTH-1'!J718</f>
        <v>60000</v>
      </c>
      <c r="K121">
        <f>'NORTH-1'!K718</f>
        <v>0</v>
      </c>
      <c r="L121">
        <f>'NORTH-1'!L718</f>
        <v>0</v>
      </c>
      <c r="M121">
        <f>'NORTH-1'!M718</f>
        <v>0</v>
      </c>
      <c r="N121">
        <f>'NORTH-1'!N718</f>
        <v>0</v>
      </c>
      <c r="O121" t="s">
        <v>180</v>
      </c>
      <c r="P121">
        <v>0</v>
      </c>
      <c r="Q121">
        <v>0</v>
      </c>
      <c r="R121">
        <v>0</v>
      </c>
    </row>
    <row r="122" spans="1:18" hidden="1" x14ac:dyDescent="0.3">
      <c r="A122">
        <v>121</v>
      </c>
      <c r="B122" t="str">
        <f>'NORTH-1'!B719</f>
        <v>Spare</v>
      </c>
      <c r="C122" s="33">
        <f>'NORTH-1'!C719</f>
        <v>11</v>
      </c>
      <c r="D122" s="33">
        <f>'NORTH-1'!D719</f>
        <v>0</v>
      </c>
      <c r="E122" s="33" t="str">
        <f>'NORTH-1'!E719</f>
        <v>DHK-66478</v>
      </c>
      <c r="F122" s="33">
        <f>'NORTH-1'!F719</f>
        <v>1</v>
      </c>
      <c r="G122" s="33">
        <f>'NORTH-1'!G719</f>
        <v>0</v>
      </c>
      <c r="H122" s="33">
        <f>'NORTH-1'!H719</f>
        <v>0</v>
      </c>
      <c r="I122" s="33">
        <f>'NORTH-1'!I719</f>
        <v>0</v>
      </c>
      <c r="J122" s="33">
        <f>'NORTH-1'!J719</f>
        <v>60000</v>
      </c>
      <c r="K122">
        <f>'NORTH-1'!K719</f>
        <v>0</v>
      </c>
      <c r="L122">
        <f>'NORTH-1'!L719</f>
        <v>0</v>
      </c>
      <c r="M122">
        <f>'NORTH-1'!M719</f>
        <v>0</v>
      </c>
      <c r="N122">
        <f>'NORTH-1'!N719</f>
        <v>0</v>
      </c>
      <c r="O122" t="s">
        <v>180</v>
      </c>
      <c r="P122">
        <v>0</v>
      </c>
      <c r="Q122">
        <v>0</v>
      </c>
      <c r="R122">
        <v>0</v>
      </c>
    </row>
    <row r="123" spans="1:18" hidden="1" x14ac:dyDescent="0.3">
      <c r="A123">
        <v>122</v>
      </c>
      <c r="B123" t="str">
        <f>'NORTH-1'!B720</f>
        <v>Chawk Bazar</v>
      </c>
      <c r="C123" s="33">
        <f>'NORTH-1'!C720</f>
        <v>11</v>
      </c>
      <c r="D123" s="33">
        <f>'NORTH-1'!D720</f>
        <v>0</v>
      </c>
      <c r="E123" s="33" t="str">
        <f>'NORTH-1'!E720</f>
        <v>DHK-60904</v>
      </c>
      <c r="F123" s="33">
        <f>'NORTH-1'!F720</f>
        <v>1</v>
      </c>
      <c r="G123" s="33">
        <f>'NORTH-1'!G720</f>
        <v>971432</v>
      </c>
      <c r="H123" s="33">
        <f>'NORTH-1'!H720</f>
        <v>980258.2</v>
      </c>
      <c r="I123" s="33">
        <f>'NORTH-1'!I720</f>
        <v>8826.1999999999534</v>
      </c>
      <c r="J123" s="33">
        <f>'NORTH-1'!J720</f>
        <v>60</v>
      </c>
      <c r="K123">
        <f>'NORTH-1'!K720</f>
        <v>0</v>
      </c>
      <c r="L123">
        <f>'NORTH-1'!L720</f>
        <v>529571.99999999721</v>
      </c>
      <c r="M123" s="1384">
        <f>'NORTH-1'!M720</f>
        <v>526171.14743567049</v>
      </c>
      <c r="N123" t="str">
        <f>'NORTH-1'!N720</f>
        <v>Lalbag</v>
      </c>
      <c r="O123" t="s">
        <v>180</v>
      </c>
      <c r="P123">
        <v>480516.92760183295</v>
      </c>
      <c r="Q123">
        <v>522405.38754706329</v>
      </c>
      <c r="R123">
        <v>508276.29758662172</v>
      </c>
    </row>
    <row r="124" spans="1:18" hidden="1" x14ac:dyDescent="0.3">
      <c r="A124">
        <v>123</v>
      </c>
      <c r="B124" t="str">
        <f>'NORTH-1'!B721</f>
        <v>Spare</v>
      </c>
      <c r="C124" s="33">
        <f>'NORTH-1'!C721</f>
        <v>11</v>
      </c>
      <c r="D124" s="33">
        <f>'NORTH-1'!D721</f>
        <v>0</v>
      </c>
      <c r="E124" s="33" t="str">
        <f>'NORTH-1'!E721</f>
        <v>DHK-66482</v>
      </c>
      <c r="F124" s="33">
        <f>'NORTH-1'!F721</f>
        <v>1</v>
      </c>
      <c r="G124" s="33">
        <f>'NORTH-1'!G721</f>
        <v>0</v>
      </c>
      <c r="H124" s="33">
        <f>'NORTH-1'!H721</f>
        <v>0</v>
      </c>
      <c r="I124" s="33">
        <f>'NORTH-1'!I721</f>
        <v>0</v>
      </c>
      <c r="J124" s="33">
        <f>'NORTH-1'!J721</f>
        <v>0</v>
      </c>
      <c r="K124">
        <f>'NORTH-1'!K721</f>
        <v>0</v>
      </c>
      <c r="L124">
        <f>'NORTH-1'!L721</f>
        <v>0</v>
      </c>
      <c r="M124">
        <f>'NORTH-1'!M721</f>
        <v>0</v>
      </c>
      <c r="N124">
        <f>'NORTH-1'!N721</f>
        <v>0</v>
      </c>
      <c r="O124" t="s">
        <v>180</v>
      </c>
      <c r="P124">
        <v>0</v>
      </c>
      <c r="Q124">
        <v>0</v>
      </c>
      <c r="R124">
        <v>0</v>
      </c>
    </row>
    <row r="125" spans="1:18" hidden="1" x14ac:dyDescent="0.3">
      <c r="A125">
        <v>124</v>
      </c>
      <c r="B125" t="str">
        <f>'NORTH-1'!B722</f>
        <v>Chatrabas</v>
      </c>
      <c r="C125" s="33">
        <f>'NORTH-1'!C722</f>
        <v>11</v>
      </c>
      <c r="D125" s="33">
        <f>'NORTH-1'!D722</f>
        <v>0</v>
      </c>
      <c r="E125" s="33" t="str">
        <f>'NORTH-1'!E722</f>
        <v>DHK-66485</v>
      </c>
      <c r="F125" s="33">
        <f>'NORTH-1'!F722</f>
        <v>1</v>
      </c>
      <c r="G125" s="33">
        <f>'NORTH-1'!G722</f>
        <v>816427</v>
      </c>
      <c r="H125" s="33">
        <f>'NORTH-1'!H722</f>
        <v>839123</v>
      </c>
      <c r="I125" s="33">
        <f>'NORTH-1'!I722</f>
        <v>22696</v>
      </c>
      <c r="J125" s="33">
        <f>'NORTH-1'!J722</f>
        <v>60</v>
      </c>
      <c r="K125">
        <f>'NORTH-1'!K722</f>
        <v>0</v>
      </c>
      <c r="L125">
        <f>'NORTH-1'!L722</f>
        <v>1361760</v>
      </c>
      <c r="M125">
        <f>'NORTH-1'!M722</f>
        <v>1353014.928530969</v>
      </c>
      <c r="N125" t="str">
        <f>'NORTH-1'!N722</f>
        <v>Bangshal</v>
      </c>
      <c r="O125" t="s">
        <v>180</v>
      </c>
      <c r="P125">
        <v>1237900.3837407222</v>
      </c>
      <c r="Q125">
        <v>762976.12342674728</v>
      </c>
      <c r="R125">
        <v>353557.54824370408</v>
      </c>
    </row>
    <row r="126" spans="1:18" hidden="1" x14ac:dyDescent="0.3">
      <c r="A126">
        <v>125</v>
      </c>
      <c r="B126" t="str">
        <f>'NORTH-1'!B723</f>
        <v>Begum Bazar</v>
      </c>
      <c r="C126" s="33">
        <f>'NORTH-1'!C723</f>
        <v>11</v>
      </c>
      <c r="D126" s="33">
        <f>'NORTH-1'!D723</f>
        <v>0</v>
      </c>
      <c r="E126" s="33" t="str">
        <f>'NORTH-1'!E723</f>
        <v>DHK-66481</v>
      </c>
      <c r="F126" s="33">
        <f>'NORTH-1'!F723</f>
        <v>1</v>
      </c>
      <c r="G126" s="33">
        <f>'NORTH-1'!G723</f>
        <v>3667458</v>
      </c>
      <c r="H126" s="33">
        <f>'NORTH-1'!H723</f>
        <v>3708499</v>
      </c>
      <c r="I126" s="33">
        <f>'NORTH-1'!I723</f>
        <v>41041</v>
      </c>
      <c r="J126" s="33">
        <f>'NORTH-1'!J723</f>
        <v>60</v>
      </c>
      <c r="K126">
        <f>'NORTH-1'!K723</f>
        <v>0</v>
      </c>
      <c r="L126">
        <f>'NORTH-1'!L723</f>
        <v>2462460</v>
      </c>
      <c r="M126">
        <f>'NORTH-1'!M723</f>
        <v>2446646.3553859489</v>
      </c>
      <c r="N126" t="str">
        <f>'NORTH-1'!N723</f>
        <v>Bangshal</v>
      </c>
      <c r="O126" t="s">
        <v>180</v>
      </c>
      <c r="P126">
        <v>2397460.0979736806</v>
      </c>
      <c r="Q126">
        <v>2421237.7603624505</v>
      </c>
      <c r="R126">
        <v>2357293.0662510199</v>
      </c>
    </row>
    <row r="127" spans="1:18" hidden="1" x14ac:dyDescent="0.3">
      <c r="A127">
        <v>126</v>
      </c>
      <c r="B127" t="str">
        <f>'NORTH-1'!B724</f>
        <v>SCC ROAD</v>
      </c>
      <c r="C127" s="33">
        <f>'NORTH-1'!C724</f>
        <v>11</v>
      </c>
      <c r="D127" s="33">
        <f>'NORTH-1'!D724</f>
        <v>0</v>
      </c>
      <c r="E127" s="33" t="str">
        <f>'NORTH-1'!E724</f>
        <v>DHK-60901</v>
      </c>
      <c r="F127" s="33">
        <f>'NORTH-1'!F724</f>
        <v>1</v>
      </c>
      <c r="G127" s="33">
        <f>'NORTH-1'!G724</f>
        <v>74915</v>
      </c>
      <c r="H127" s="33">
        <f>'NORTH-1'!H724</f>
        <v>103137</v>
      </c>
      <c r="I127" s="33">
        <f>'NORTH-1'!I724</f>
        <v>28222</v>
      </c>
      <c r="J127" s="33">
        <f>'NORTH-1'!J724</f>
        <v>60</v>
      </c>
      <c r="K127">
        <f>'NORTH-1'!K724</f>
        <v>0</v>
      </c>
      <c r="L127">
        <f>'NORTH-1'!L724</f>
        <v>1693320</v>
      </c>
      <c r="M127">
        <f>'NORTH-1'!M724</f>
        <v>1682445.6870374077</v>
      </c>
      <c r="N127" t="str">
        <f>'NORTH-1'!N724</f>
        <v>Bangshal</v>
      </c>
      <c r="O127" t="s">
        <v>180</v>
      </c>
      <c r="P127">
        <v>1526989.2347761756</v>
      </c>
      <c r="Q127">
        <v>1650255.6547332765</v>
      </c>
      <c r="R127">
        <v>1574186.7644922778</v>
      </c>
    </row>
    <row r="128" spans="1:18" hidden="1" x14ac:dyDescent="0.3">
      <c r="A128">
        <v>127</v>
      </c>
      <c r="B128" t="str">
        <f>'NORTH-1'!B725</f>
        <v>Spare</v>
      </c>
      <c r="C128" s="33">
        <f>'NORTH-1'!C725</f>
        <v>11</v>
      </c>
      <c r="D128" s="33">
        <f>'NORTH-1'!D725</f>
        <v>0</v>
      </c>
      <c r="E128" s="33" t="str">
        <f>'NORTH-1'!E725</f>
        <v>DHK-66483</v>
      </c>
      <c r="F128" s="33">
        <f>'NORTH-1'!F725</f>
        <v>1</v>
      </c>
      <c r="G128" s="33">
        <f>'NORTH-1'!G725</f>
        <v>0</v>
      </c>
      <c r="H128" s="33">
        <f>'NORTH-1'!H725</f>
        <v>0</v>
      </c>
      <c r="I128" s="33">
        <f>'NORTH-1'!I725</f>
        <v>0</v>
      </c>
      <c r="J128" s="33">
        <f>'NORTH-1'!J725</f>
        <v>0</v>
      </c>
      <c r="K128">
        <f>'NORTH-1'!K725</f>
        <v>0</v>
      </c>
      <c r="L128">
        <f>'NORTH-1'!L725</f>
        <v>0</v>
      </c>
      <c r="M128">
        <f>'NORTH-1'!M725</f>
        <v>0</v>
      </c>
      <c r="N128">
        <f>'NORTH-1'!N725</f>
        <v>0</v>
      </c>
      <c r="O128" t="s">
        <v>180</v>
      </c>
      <c r="P128">
        <v>0</v>
      </c>
      <c r="Q128">
        <v>0</v>
      </c>
      <c r="R128">
        <v>0</v>
      </c>
    </row>
    <row r="129" spans="1:18" hidden="1" x14ac:dyDescent="0.3">
      <c r="A129">
        <v>128</v>
      </c>
      <c r="B129" t="str">
        <f>'NORTH-1'!B726</f>
        <v>Armanitola</v>
      </c>
      <c r="C129" s="33">
        <f>'NORTH-1'!C726</f>
        <v>11</v>
      </c>
      <c r="D129" s="33">
        <f>'NORTH-1'!D726</f>
        <v>0</v>
      </c>
      <c r="E129" s="33" t="str">
        <f>'NORTH-1'!E726</f>
        <v>DHK-61104</v>
      </c>
      <c r="F129" s="33">
        <f>'NORTH-1'!F726</f>
        <v>1</v>
      </c>
      <c r="G129" s="33">
        <f>'NORTH-1'!G726</f>
        <v>684884</v>
      </c>
      <c r="H129" s="33">
        <f>'NORTH-1'!H726</f>
        <v>701514.5</v>
      </c>
      <c r="I129" s="33">
        <f>'NORTH-1'!I726</f>
        <v>16630.5</v>
      </c>
      <c r="J129" s="33">
        <f>'NORTH-1'!J726</f>
        <v>60</v>
      </c>
      <c r="K129">
        <f>'NORTH-1'!K726</f>
        <v>0</v>
      </c>
      <c r="L129">
        <f>'NORTH-1'!L726</f>
        <v>997830</v>
      </c>
      <c r="M129">
        <f>'NORTH-1'!M726</f>
        <v>991422.04656918743</v>
      </c>
      <c r="N129" t="str">
        <f>'NORTH-1'!N726</f>
        <v>Bangshal</v>
      </c>
      <c r="O129" t="s">
        <v>180</v>
      </c>
      <c r="P129">
        <v>974917.23550665542</v>
      </c>
      <c r="Q129">
        <v>956708.85365448485</v>
      </c>
      <c r="R129">
        <v>952602.73709081649</v>
      </c>
    </row>
    <row r="130" spans="1:18" hidden="1" x14ac:dyDescent="0.3">
      <c r="A130">
        <v>129</v>
      </c>
      <c r="B130" t="str">
        <f>'NORTH-1'!B727</f>
        <v>Mitford Hospital (RMU)</v>
      </c>
      <c r="C130" s="33">
        <f>'NORTH-1'!C727</f>
        <v>11</v>
      </c>
      <c r="D130" s="33">
        <f>'NORTH-1'!D727</f>
        <v>0</v>
      </c>
      <c r="E130" s="33" t="str">
        <f>'NORTH-1'!E727</f>
        <v>DHK-61101</v>
      </c>
      <c r="F130" s="33">
        <f>'NORTH-1'!F727</f>
        <v>1</v>
      </c>
      <c r="G130" s="33">
        <f>'NORTH-1'!G727</f>
        <v>392201</v>
      </c>
      <c r="H130" s="33">
        <f>'NORTH-1'!H727</f>
        <v>401444.2</v>
      </c>
      <c r="I130" s="33">
        <f>'NORTH-1'!I727</f>
        <v>9243.2000000000116</v>
      </c>
      <c r="J130" s="33">
        <f>'NORTH-1'!J727</f>
        <v>60</v>
      </c>
      <c r="K130">
        <f>'NORTH-1'!K727</f>
        <v>0</v>
      </c>
      <c r="L130">
        <f>'NORTH-1'!L727</f>
        <v>554592.0000000007</v>
      </c>
      <c r="M130">
        <f>'NORTH-1'!M727</f>
        <v>551030.4717746505</v>
      </c>
      <c r="N130" t="str">
        <f>'NORTH-1'!N727</f>
        <v>Bangshal</v>
      </c>
      <c r="O130" t="s">
        <v>180</v>
      </c>
      <c r="P130">
        <v>539101.61173147196</v>
      </c>
      <c r="Q130">
        <v>513839.58854401304</v>
      </c>
      <c r="R130">
        <v>528540.0121307458</v>
      </c>
    </row>
    <row r="131" spans="1:18" hidden="1" x14ac:dyDescent="0.3">
      <c r="A131">
        <v>130</v>
      </c>
      <c r="B131" t="str">
        <f>'NORTH-1'!B728</f>
        <v>Emamganj</v>
      </c>
      <c r="C131" s="33">
        <f>'NORTH-1'!C728</f>
        <v>11</v>
      </c>
      <c r="D131" s="33">
        <f>'NORTH-1'!D728</f>
        <v>0</v>
      </c>
      <c r="E131" s="33" t="str">
        <f>'NORTH-1'!E728</f>
        <v>DHK-68130</v>
      </c>
      <c r="F131" s="33">
        <f>'NORTH-1'!F728</f>
        <v>1</v>
      </c>
      <c r="G131" s="33">
        <f>'NORTH-1'!G728</f>
        <v>1450.67</v>
      </c>
      <c r="H131" s="33">
        <f>'NORTH-1'!H728</f>
        <v>1453.5</v>
      </c>
      <c r="I131" s="33">
        <f>'NORTH-1'!I728</f>
        <v>2.8299999999999272</v>
      </c>
      <c r="J131" s="33">
        <f>'NORTH-1'!J728</f>
        <v>60000</v>
      </c>
      <c r="K131">
        <f>'NORTH-1'!K728</f>
        <v>0</v>
      </c>
      <c r="L131">
        <f>'NORTH-1'!L728</f>
        <v>169799.99999999563</v>
      </c>
      <c r="M131">
        <f>'NORTH-1'!M728</f>
        <v>168709.56325971728</v>
      </c>
      <c r="N131" t="str">
        <f>'NORTH-1'!N728</f>
        <v>Bangshal</v>
      </c>
      <c r="O131" t="s">
        <v>180</v>
      </c>
      <c r="P131">
        <v>161982.58732808268</v>
      </c>
      <c r="Q131">
        <v>733781.37629760092</v>
      </c>
      <c r="R131">
        <v>1159712.4522720957</v>
      </c>
    </row>
    <row r="132" spans="1:18" hidden="1" x14ac:dyDescent="0.3">
      <c r="A132">
        <v>131</v>
      </c>
      <c r="B132" t="str">
        <f>'NORTH-1'!B729</f>
        <v>Kamal Dho Road</v>
      </c>
      <c r="C132" s="33">
        <f>'NORTH-1'!C729</f>
        <v>11</v>
      </c>
      <c r="D132" s="33">
        <f>'NORTH-1'!D729</f>
        <v>0</v>
      </c>
      <c r="E132" s="33" t="str">
        <f>'NORTH-1'!E729</f>
        <v>DHK-68129</v>
      </c>
      <c r="F132" s="33">
        <f>'NORTH-1'!F729</f>
        <v>1</v>
      </c>
      <c r="G132" s="33">
        <f>'NORTH-1'!G729</f>
        <v>1225.4000000000001</v>
      </c>
      <c r="H132" s="33">
        <f>'NORTH-1'!H729</f>
        <v>1226.82</v>
      </c>
      <c r="I132" s="33">
        <f>'NORTH-1'!I729</f>
        <v>1.4199999999998454</v>
      </c>
      <c r="J132" s="33">
        <f>'NORTH-1'!J729</f>
        <v>60000</v>
      </c>
      <c r="K132">
        <f>'NORTH-1'!K729</f>
        <v>0</v>
      </c>
      <c r="L132">
        <f>'NORTH-1'!L729</f>
        <v>85199.999999990716</v>
      </c>
      <c r="M132" s="1384">
        <f>'NORTH-1'!M729</f>
        <v>84652.855063172654</v>
      </c>
      <c r="N132" t="str">
        <f>'NORTH-1'!N729</f>
        <v>Lalbag</v>
      </c>
      <c r="O132" t="s">
        <v>180</v>
      </c>
      <c r="P132">
        <v>538371.21751952439</v>
      </c>
      <c r="Q132">
        <v>628439.50521304016</v>
      </c>
      <c r="R132">
        <v>594724.33449850406</v>
      </c>
    </row>
    <row r="133" spans="1:18" hidden="1" x14ac:dyDescent="0.3">
      <c r="A133">
        <v>132</v>
      </c>
      <c r="B133" t="str">
        <f>'NORTH-1'!B730</f>
        <v>Spare</v>
      </c>
      <c r="C133" s="33">
        <f>'NORTH-1'!C730</f>
        <v>11</v>
      </c>
      <c r="D133" s="33">
        <f>'NORTH-1'!D730</f>
        <v>0</v>
      </c>
      <c r="E133" s="33" t="str">
        <f>'NORTH-1'!E730</f>
        <v>DHK-68128</v>
      </c>
      <c r="F133" s="33">
        <f>'NORTH-1'!F730</f>
        <v>1</v>
      </c>
      <c r="G133" s="33">
        <f>'NORTH-1'!G730</f>
        <v>0</v>
      </c>
      <c r="H133" s="33">
        <f>'NORTH-1'!H730</f>
        <v>0</v>
      </c>
      <c r="I133" s="33">
        <f>'NORTH-1'!I730</f>
        <v>0</v>
      </c>
      <c r="J133" s="33">
        <f>'NORTH-1'!J730</f>
        <v>0</v>
      </c>
      <c r="K133">
        <f>'NORTH-1'!K730</f>
        <v>0</v>
      </c>
      <c r="L133">
        <f>'NORTH-1'!L730</f>
        <v>0</v>
      </c>
      <c r="M133">
        <f>'NORTH-1'!M730</f>
        <v>0</v>
      </c>
      <c r="N133">
        <f>'NORTH-1'!N730</f>
        <v>0</v>
      </c>
      <c r="O133" t="s">
        <v>180</v>
      </c>
      <c r="P133">
        <v>0</v>
      </c>
      <c r="Q133">
        <v>0</v>
      </c>
      <c r="R133">
        <v>0</v>
      </c>
    </row>
    <row r="134" spans="1:18" hidden="1" x14ac:dyDescent="0.3">
      <c r="A134">
        <v>133</v>
      </c>
      <c r="B134" t="str">
        <f>'NORTH-1'!B731</f>
        <v>Panghat</v>
      </c>
      <c r="C134" s="33">
        <f>'NORTH-1'!C731</f>
        <v>11</v>
      </c>
      <c r="D134" s="33">
        <f>'NORTH-1'!D731</f>
        <v>0</v>
      </c>
      <c r="E134" s="33" t="str">
        <f>'NORTH-1'!E731</f>
        <v>DHK-68127</v>
      </c>
      <c r="F134" s="33">
        <f>'NORTH-1'!F731</f>
        <v>1</v>
      </c>
      <c r="G134" s="33">
        <f>'NORTH-1'!G731</f>
        <v>1528.54</v>
      </c>
      <c r="H134" s="33">
        <f>'NORTH-1'!H731</f>
        <v>1552.36</v>
      </c>
      <c r="I134" s="33">
        <f>'NORTH-1'!I731</f>
        <v>23.819999999999936</v>
      </c>
      <c r="J134" s="33">
        <f>'NORTH-1'!J731</f>
        <v>60000</v>
      </c>
      <c r="K134">
        <f>'NORTH-1'!K731</f>
        <v>0</v>
      </c>
      <c r="L134">
        <f>'NORTH-1'!L731</f>
        <v>1429199.9999999963</v>
      </c>
      <c r="M134">
        <f>'NORTH-1'!M731</f>
        <v>1420021.8363415403</v>
      </c>
      <c r="N134" t="str">
        <f>'NORTH-1'!N731</f>
        <v>Bangshal</v>
      </c>
      <c r="O134" t="s">
        <v>180</v>
      </c>
      <c r="P134">
        <v>1363598.8715073064</v>
      </c>
      <c r="Q134">
        <v>1411581.0725331171</v>
      </c>
      <c r="R134">
        <v>1500768.6522600085</v>
      </c>
    </row>
    <row r="135" spans="1:18" hidden="1" x14ac:dyDescent="0.3">
      <c r="A135">
        <v>134</v>
      </c>
      <c r="B135" t="str">
        <f>'NORTH-1'!B732</f>
        <v>11/0.4 kV Auxiliary Transformer</v>
      </c>
      <c r="C135" s="33">
        <f>'NORTH-1'!C732</f>
        <v>0.41499999999999998</v>
      </c>
      <c r="D135" s="33">
        <f>'NORTH-1'!D732</f>
        <v>0</v>
      </c>
      <c r="E135" s="33" t="str">
        <f>'NORTH-1'!E732</f>
        <v>U0004460</v>
      </c>
      <c r="F135" s="33">
        <f>'NORTH-1'!F732</f>
        <v>1</v>
      </c>
      <c r="G135" s="33">
        <f>'NORTH-1'!G732</f>
        <v>5594.68</v>
      </c>
      <c r="H135" s="33">
        <f>'NORTH-1'!H732</f>
        <v>5633.99</v>
      </c>
      <c r="I135" s="33">
        <f>'NORTH-1'!I732</f>
        <v>39.309999999999491</v>
      </c>
      <c r="J135" s="33">
        <f>'NORTH-1'!J732</f>
        <v>100</v>
      </c>
      <c r="K135">
        <f>'NORTH-1'!K732</f>
        <v>0</v>
      </c>
      <c r="L135">
        <f>'NORTH-1'!L732</f>
        <v>3930.9999999999491</v>
      </c>
      <c r="M135">
        <f>'NORTH-1'!M732</f>
        <v>3905.7555546169442</v>
      </c>
      <c r="N135" t="str">
        <f>'NORTH-1'!N732</f>
        <v>Bangshal</v>
      </c>
      <c r="O135" t="s">
        <v>180</v>
      </c>
      <c r="P135">
        <v>3927.8323145434083</v>
      </c>
      <c r="Q135">
        <v>4152.4762325619095</v>
      </c>
      <c r="R135">
        <v>4434.1351742201741</v>
      </c>
    </row>
    <row r="136" spans="1:18" hidden="1" x14ac:dyDescent="0.3">
      <c r="A136">
        <v>135</v>
      </c>
      <c r="B136" t="str">
        <f>'NORTH-1'!B800</f>
        <v>Chadni chwok</v>
      </c>
      <c r="C136" s="33">
        <f>'NORTH-1'!C800</f>
        <v>11</v>
      </c>
      <c r="D136" s="33">
        <f>'NORTH-1'!D800</f>
        <v>0</v>
      </c>
      <c r="E136" s="33" t="str">
        <f>'NORTH-1'!E800</f>
        <v>DHK60916</v>
      </c>
      <c r="F136" s="33">
        <f>'NORTH-1'!F800</f>
        <v>1</v>
      </c>
      <c r="G136" s="33">
        <f>'NORTH-1'!G800</f>
        <v>409665</v>
      </c>
      <c r="H136" s="33">
        <f>'NORTH-1'!H800</f>
        <v>421688</v>
      </c>
      <c r="I136" s="33">
        <f>'NORTH-1'!I800</f>
        <v>12023</v>
      </c>
      <c r="J136" s="33">
        <f>'NORTH-1'!J800</f>
        <v>60</v>
      </c>
      <c r="K136">
        <f>'NORTH-1'!K800</f>
        <v>0</v>
      </c>
      <c r="L136">
        <f>'NORTH-1'!L800</f>
        <v>721380</v>
      </c>
      <c r="M136" s="1384">
        <f>'NORTH-1'!M800</f>
        <v>735452.54781533382</v>
      </c>
      <c r="N136" t="str">
        <f>'NORTH-1'!N800</f>
        <v>Paribag</v>
      </c>
      <c r="O136" t="s">
        <v>198</v>
      </c>
      <c r="P136">
        <v>623153.8647833016</v>
      </c>
      <c r="Q136">
        <v>792142.01467969199</v>
      </c>
      <c r="R136">
        <v>648152.12383232976</v>
      </c>
    </row>
    <row r="137" spans="1:18" x14ac:dyDescent="0.3">
      <c r="A137">
        <v>136</v>
      </c>
      <c r="B137" t="str">
        <f>'NORTH-1'!B801</f>
        <v>BGB</v>
      </c>
      <c r="C137" s="33">
        <f>'NORTH-1'!C801</f>
        <v>11</v>
      </c>
      <c r="D137" s="33">
        <f>'NORTH-1'!D801</f>
        <v>0</v>
      </c>
      <c r="E137" s="33" t="str">
        <f>'NORTH-1'!E801</f>
        <v>DHK61090</v>
      </c>
      <c r="F137" s="33">
        <f>'NORTH-1'!F801</f>
        <v>1</v>
      </c>
      <c r="G137" s="33">
        <f>'NORTH-1'!G801</f>
        <v>676712</v>
      </c>
      <c r="H137" s="33">
        <f>'NORTH-1'!H801</f>
        <v>689645</v>
      </c>
      <c r="I137" s="33">
        <f>'NORTH-1'!I801</f>
        <v>12933</v>
      </c>
      <c r="J137" s="33">
        <f>'NORTH-1'!J801</f>
        <v>60</v>
      </c>
      <c r="K137">
        <f>'NORTH-1'!K801</f>
        <v>0</v>
      </c>
      <c r="L137">
        <f>'NORTH-1'!L801</f>
        <v>775980</v>
      </c>
      <c r="M137" s="1384">
        <f>'NORTH-1'!M801</f>
        <v>791117.67453178996</v>
      </c>
      <c r="N137" t="str">
        <f>'NORTH-1'!N801</f>
        <v>Jigatola</v>
      </c>
      <c r="O137" t="s">
        <v>198</v>
      </c>
      <c r="P137">
        <v>677536.87484931806</v>
      </c>
      <c r="Q137">
        <v>266970.37149106467</v>
      </c>
      <c r="R137">
        <v>253340.19976535908</v>
      </c>
    </row>
    <row r="138" spans="1:18" hidden="1" x14ac:dyDescent="0.3">
      <c r="A138">
        <v>137</v>
      </c>
      <c r="B138" t="str">
        <f>'NORTH-1'!B802</f>
        <v>Pari Bibi Mazar</v>
      </c>
      <c r="C138" s="33">
        <f>'NORTH-1'!C802</f>
        <v>11</v>
      </c>
      <c r="D138" s="33">
        <f>'NORTH-1'!D802</f>
        <v>0</v>
      </c>
      <c r="E138" s="33" t="str">
        <f>'NORTH-1'!E802</f>
        <v>DHK61091</v>
      </c>
      <c r="F138" s="33">
        <f>'NORTH-1'!F802</f>
        <v>1</v>
      </c>
      <c r="G138" s="33">
        <f>'NORTH-1'!G802</f>
        <v>780093</v>
      </c>
      <c r="H138" s="33">
        <f>'NORTH-1'!H802</f>
        <v>817084</v>
      </c>
      <c r="I138" s="33">
        <f>'NORTH-1'!I802</f>
        <v>36991</v>
      </c>
      <c r="J138" s="33">
        <f>'NORTH-1'!J802</f>
        <v>60</v>
      </c>
      <c r="K138">
        <f>'NORTH-1'!K802</f>
        <v>0</v>
      </c>
      <c r="L138">
        <f>'NORTH-1'!L802</f>
        <v>2219460</v>
      </c>
      <c r="M138" s="1384">
        <f>'NORTH-1'!M802</f>
        <v>2262756.8157894877</v>
      </c>
      <c r="N138" t="str">
        <f>'NORTH-1'!N802</f>
        <v>Azimpur</v>
      </c>
      <c r="O138" t="s">
        <v>198</v>
      </c>
      <c r="P138">
        <v>2133225.2762808297</v>
      </c>
      <c r="Q138">
        <v>2225341.7621801957</v>
      </c>
      <c r="R138">
        <v>2144033.6462034998</v>
      </c>
    </row>
    <row r="139" spans="1:18" hidden="1" x14ac:dyDescent="0.3">
      <c r="A139">
        <v>138</v>
      </c>
      <c r="B139" t="str">
        <f>'NORTH-1'!B803</f>
        <v>Azimpur</v>
      </c>
      <c r="C139" s="33">
        <f>'NORTH-1'!C803</f>
        <v>11</v>
      </c>
      <c r="D139" s="33">
        <f>'NORTH-1'!D803</f>
        <v>0</v>
      </c>
      <c r="E139" s="33" t="str">
        <f>'NORTH-1'!E803</f>
        <v>DHK61086</v>
      </c>
      <c r="F139" s="33">
        <f>'NORTH-1'!F803</f>
        <v>1</v>
      </c>
      <c r="G139" s="33">
        <f>'NORTH-1'!G803</f>
        <v>301821</v>
      </c>
      <c r="H139" s="33">
        <f>'NORTH-1'!H803</f>
        <v>320730</v>
      </c>
      <c r="I139" s="33">
        <f>'NORTH-1'!I803</f>
        <v>18909</v>
      </c>
      <c r="J139" s="33">
        <f>'NORTH-1'!J803</f>
        <v>60</v>
      </c>
      <c r="K139">
        <f>'NORTH-1'!K803</f>
        <v>0</v>
      </c>
      <c r="L139">
        <f>'NORTH-1'!L803</f>
        <v>1134540</v>
      </c>
      <c r="M139" s="1384">
        <f>'NORTH-1'!M803</f>
        <v>1156672.396792826</v>
      </c>
      <c r="N139" t="str">
        <f>'NORTH-1'!N803</f>
        <v>Azimpur</v>
      </c>
      <c r="O139" t="s">
        <v>198</v>
      </c>
      <c r="P139">
        <v>1153479.4595881458</v>
      </c>
      <c r="Q139">
        <v>1136633.6642063693</v>
      </c>
      <c r="R139">
        <v>1104066.6214303467</v>
      </c>
    </row>
    <row r="140" spans="1:18" hidden="1" x14ac:dyDescent="0.3">
      <c r="A140">
        <v>139</v>
      </c>
      <c r="B140" t="str">
        <f>'NORTH-1'!B804</f>
        <v>Aazd</v>
      </c>
      <c r="C140" s="33">
        <f>'NORTH-1'!C804</f>
        <v>11</v>
      </c>
      <c r="D140" s="33">
        <f>'NORTH-1'!D804</f>
        <v>0</v>
      </c>
      <c r="E140" s="33" t="str">
        <f>'NORTH-1'!E804</f>
        <v>DHK61089</v>
      </c>
      <c r="F140" s="33">
        <f>'NORTH-1'!F804</f>
        <v>1</v>
      </c>
      <c r="G140" s="33">
        <f>'NORTH-1'!G804</f>
        <v>982542</v>
      </c>
      <c r="H140" s="33">
        <f>'NORTH-1'!H804</f>
        <v>1004577</v>
      </c>
      <c r="I140" s="33">
        <f>'NORTH-1'!I804</f>
        <v>22035</v>
      </c>
      <c r="J140" s="33">
        <f>'NORTH-1'!J804</f>
        <v>60</v>
      </c>
      <c r="K140">
        <f>'NORTH-1'!K804</f>
        <v>0</v>
      </c>
      <c r="L140">
        <f>'NORTH-1'!L804</f>
        <v>1322100</v>
      </c>
      <c r="M140" s="1384">
        <f>'NORTH-1'!M804</f>
        <v>1347891.282634191</v>
      </c>
      <c r="N140" t="str">
        <f>'NORTH-1'!N804</f>
        <v>Azimpur</v>
      </c>
      <c r="O140" t="s">
        <v>198</v>
      </c>
      <c r="P140">
        <v>1333174.551014334</v>
      </c>
      <c r="Q140">
        <v>1318714.2779742258</v>
      </c>
      <c r="R140">
        <v>1257709.9294483529</v>
      </c>
    </row>
    <row r="141" spans="1:18" hidden="1" x14ac:dyDescent="0.3">
      <c r="A141">
        <v>140</v>
      </c>
      <c r="B141" t="str">
        <f>'NORTH-1'!B805</f>
        <v>Dayra Sharif</v>
      </c>
      <c r="C141" s="33">
        <f>'NORTH-1'!C805</f>
        <v>11</v>
      </c>
      <c r="D141" s="33">
        <f>'NORTH-1'!D805</f>
        <v>0</v>
      </c>
      <c r="E141" s="33" t="str">
        <f>'NORTH-1'!E805</f>
        <v>DHK61088</v>
      </c>
      <c r="F141" s="33">
        <f>'NORTH-1'!F805</f>
        <v>1</v>
      </c>
      <c r="G141" s="33">
        <f>'NORTH-1'!G805</f>
        <v>515887</v>
      </c>
      <c r="H141" s="33">
        <f>'NORTH-1'!H805</f>
        <v>532893</v>
      </c>
      <c r="I141" s="33">
        <f>'NORTH-1'!I805</f>
        <v>17006</v>
      </c>
      <c r="J141" s="33">
        <f>'NORTH-1'!J805</f>
        <v>60</v>
      </c>
      <c r="K141">
        <f>'NORTH-1'!K805</f>
        <v>0</v>
      </c>
      <c r="L141">
        <f>'NORTH-1'!L805</f>
        <v>1020360</v>
      </c>
      <c r="M141" s="1384">
        <f>'NORTH-1'!M805</f>
        <v>1040264.9944396212</v>
      </c>
      <c r="N141" t="str">
        <f>'NORTH-1'!N805</f>
        <v>Azimpur</v>
      </c>
      <c r="O141" t="s">
        <v>198</v>
      </c>
      <c r="P141">
        <v>1036318.7466271307</v>
      </c>
      <c r="Q141">
        <v>1007533.0283575879</v>
      </c>
      <c r="R141">
        <v>980271.21719927795</v>
      </c>
    </row>
    <row r="142" spans="1:18" hidden="1" x14ac:dyDescent="0.3">
      <c r="A142">
        <v>141</v>
      </c>
      <c r="B142" t="str">
        <f>'NORTH-1'!B806</f>
        <v>Naya palton</v>
      </c>
      <c r="C142" s="33">
        <f>'NORTH-1'!C806</f>
        <v>11</v>
      </c>
      <c r="D142" s="33">
        <f>'NORTH-1'!D806</f>
        <v>0</v>
      </c>
      <c r="E142" s="33" t="str">
        <f>'NORTH-1'!E806</f>
        <v>DHK86065</v>
      </c>
      <c r="F142" s="33">
        <f>'NORTH-1'!F806</f>
        <v>1</v>
      </c>
      <c r="G142" s="33">
        <f>'NORTH-1'!G806</f>
        <v>1899.17</v>
      </c>
      <c r="H142" s="33">
        <f>'NORTH-1'!H806</f>
        <v>1928.02</v>
      </c>
      <c r="I142" s="33">
        <f>'NORTH-1'!I806</f>
        <v>28.849999999999909</v>
      </c>
      <c r="J142" s="33">
        <f>'NORTH-1'!J806</f>
        <v>60000</v>
      </c>
      <c r="K142">
        <f>'NORTH-1'!K806</f>
        <v>0</v>
      </c>
      <c r="L142">
        <f>'NORTH-1'!L806</f>
        <v>1730999.9999999946</v>
      </c>
      <c r="M142" s="1384">
        <f>'NORTH-1'!M806</f>
        <v>1764768.0283184156</v>
      </c>
      <c r="N142" t="str">
        <f>'NORTH-1'!N806</f>
        <v>Azimpur</v>
      </c>
      <c r="O142" t="s">
        <v>198</v>
      </c>
      <c r="P142">
        <v>1711787.3638229375</v>
      </c>
      <c r="Q142">
        <v>1744076.5144854148</v>
      </c>
      <c r="R142">
        <v>1689342.4233508562</v>
      </c>
    </row>
    <row r="143" spans="1:18" hidden="1" x14ac:dyDescent="0.3">
      <c r="A143">
        <v>142</v>
      </c>
      <c r="B143" t="str">
        <f>'NORTH-1'!B807</f>
        <v>Viqarunnisa Noon School</v>
      </c>
      <c r="C143" s="33">
        <f>'NORTH-1'!C807</f>
        <v>11</v>
      </c>
      <c r="D143" s="33">
        <f>'NORTH-1'!D807</f>
        <v>0</v>
      </c>
      <c r="E143" s="33" t="str">
        <f>'NORTH-1'!E807</f>
        <v>DHK66477</v>
      </c>
      <c r="F143" s="33">
        <f>'NORTH-1'!F807</f>
        <v>1</v>
      </c>
      <c r="G143" s="33">
        <f>'NORTH-1'!G807</f>
        <v>1609302</v>
      </c>
      <c r="H143" s="33">
        <f>'NORTH-1'!H807</f>
        <v>1633628</v>
      </c>
      <c r="I143" s="33">
        <f>'NORTH-1'!I807</f>
        <v>24326</v>
      </c>
      <c r="J143" s="33">
        <f>'NORTH-1'!J807</f>
        <v>60</v>
      </c>
      <c r="K143">
        <f>'NORTH-1'!K807</f>
        <v>0</v>
      </c>
      <c r="L143">
        <f>'NORTH-1'!L807</f>
        <v>1459560</v>
      </c>
      <c r="M143" s="1384">
        <f>'NORTH-1'!M807</f>
        <v>1488032.8269280386</v>
      </c>
      <c r="N143" t="str">
        <f>'NORTH-1'!N807</f>
        <v>Azimpur</v>
      </c>
      <c r="O143" t="s">
        <v>198</v>
      </c>
      <c r="P143">
        <v>1499973.447659767</v>
      </c>
      <c r="Q143">
        <v>1460116.0121444475</v>
      </c>
      <c r="R143">
        <v>1388906.1458888878</v>
      </c>
    </row>
    <row r="144" spans="1:18" hidden="1" x14ac:dyDescent="0.3">
      <c r="A144">
        <v>143</v>
      </c>
      <c r="B144" t="str">
        <f>'NORTH-1'!B808</f>
        <v>Subal Das Lane</v>
      </c>
      <c r="C144" s="33">
        <f>'NORTH-1'!C808</f>
        <v>11</v>
      </c>
      <c r="D144" s="33">
        <f>'NORTH-1'!D808</f>
        <v>0</v>
      </c>
      <c r="E144" s="33" t="str">
        <f>'NORTH-1'!E808</f>
        <v>DHK66480</v>
      </c>
      <c r="F144" s="33">
        <f>'NORTH-1'!F808</f>
        <v>1</v>
      </c>
      <c r="G144" s="33">
        <f>'NORTH-1'!G808</f>
        <v>4005845</v>
      </c>
      <c r="H144" s="33">
        <f>'NORTH-1'!H808</f>
        <v>4031972</v>
      </c>
      <c r="I144" s="33">
        <f>'NORTH-1'!I808</f>
        <v>26127</v>
      </c>
      <c r="J144" s="33">
        <f>'NORTH-1'!J808</f>
        <v>60</v>
      </c>
      <c r="K144">
        <f>'NORTH-1'!K808</f>
        <v>0</v>
      </c>
      <c r="L144">
        <f>'NORTH-1'!L808</f>
        <v>1567620</v>
      </c>
      <c r="M144" s="1384">
        <f>'NORTH-1'!M808</f>
        <v>1598200.8414514866</v>
      </c>
      <c r="N144" t="str">
        <f>'NORTH-1'!N808</f>
        <v>Azimpur</v>
      </c>
      <c r="O144" t="s">
        <v>198</v>
      </c>
      <c r="P144">
        <v>1506117.3895128625</v>
      </c>
      <c r="Q144">
        <v>1034936.465212282</v>
      </c>
      <c r="R144">
        <v>1287496.6694980222</v>
      </c>
    </row>
    <row r="145" spans="1:18" hidden="1" x14ac:dyDescent="0.3">
      <c r="A145">
        <v>144</v>
      </c>
      <c r="B145" t="str">
        <f>'NORTH-1'!B809</f>
        <v>Lalbagh</v>
      </c>
      <c r="C145" s="33">
        <f>'NORTH-1'!C809</f>
        <v>11</v>
      </c>
      <c r="D145" s="33">
        <f>'NORTH-1'!D809</f>
        <v>0</v>
      </c>
      <c r="E145" s="33" t="str">
        <f>'NORTH-1'!E809</f>
        <v>DHK61093</v>
      </c>
      <c r="F145" s="33">
        <f>'NORTH-1'!F809</f>
        <v>1</v>
      </c>
      <c r="G145" s="33">
        <f>'NORTH-1'!G809</f>
        <v>726292</v>
      </c>
      <c r="H145" s="33">
        <f>'NORTH-1'!H809</f>
        <v>766602</v>
      </c>
      <c r="I145" s="33">
        <f>'NORTH-1'!I809</f>
        <v>40310</v>
      </c>
      <c r="J145" s="33">
        <f>'NORTH-1'!J809</f>
        <v>60</v>
      </c>
      <c r="K145">
        <f>'NORTH-1'!K809</f>
        <v>0</v>
      </c>
      <c r="L145">
        <f>'NORTH-1'!L809</f>
        <v>2418600</v>
      </c>
      <c r="M145" s="1384">
        <f>'NORTH-1'!M809</f>
        <v>2465781.6021322552</v>
      </c>
      <c r="N145" t="str">
        <f>'NORTH-1'!N809</f>
        <v>Azimpur</v>
      </c>
      <c r="O145" t="s">
        <v>198</v>
      </c>
      <c r="P145">
        <v>2471750.3892756631</v>
      </c>
      <c r="Q145">
        <v>2403281.4121566759</v>
      </c>
      <c r="R145">
        <v>2365446.3751147985</v>
      </c>
    </row>
    <row r="146" spans="1:18" hidden="1" x14ac:dyDescent="0.3">
      <c r="A146">
        <v>145</v>
      </c>
      <c r="B146" t="str">
        <f>'NORTH-1'!B810</f>
        <v>Zahrul Haque Hall</v>
      </c>
      <c r="C146" s="33">
        <f>'NORTH-1'!C810</f>
        <v>11</v>
      </c>
      <c r="D146" s="33">
        <f>'NORTH-1'!D810</f>
        <v>0</v>
      </c>
      <c r="E146" s="33" t="str">
        <f>'NORTH-1'!E810</f>
        <v>DHK66497</v>
      </c>
      <c r="F146" s="33">
        <f>'NORTH-1'!F810</f>
        <v>1</v>
      </c>
      <c r="G146" s="33">
        <f>'NORTH-1'!G810</f>
        <v>1239080</v>
      </c>
      <c r="H146" s="33">
        <f>'NORTH-1'!H810</f>
        <v>1251280</v>
      </c>
      <c r="I146" s="33">
        <f>'NORTH-1'!I810</f>
        <v>12200</v>
      </c>
      <c r="J146" s="33">
        <f>'NORTH-1'!J810</f>
        <v>60</v>
      </c>
      <c r="K146">
        <f>'NORTH-1'!K810</f>
        <v>0</v>
      </c>
      <c r="L146">
        <f>'NORTH-1'!L810</f>
        <v>732000</v>
      </c>
      <c r="M146" s="1384">
        <f>'NORTH-1'!M810</f>
        <v>746279.7208140291</v>
      </c>
      <c r="N146" t="str">
        <f>'NORTH-1'!N810</f>
        <v>Ramna</v>
      </c>
      <c r="O146" t="s">
        <v>198</v>
      </c>
      <c r="P146">
        <v>668533.87094577157</v>
      </c>
      <c r="Q146">
        <v>616760.01880964951</v>
      </c>
      <c r="R146">
        <v>675859.29681487626</v>
      </c>
    </row>
    <row r="147" spans="1:18" hidden="1" x14ac:dyDescent="0.3">
      <c r="A147">
        <v>146</v>
      </c>
      <c r="B147" t="str">
        <f>'NORTH-1'!B811</f>
        <v>Eden College</v>
      </c>
      <c r="C147" s="33">
        <f>'NORTH-1'!C811</f>
        <v>11</v>
      </c>
      <c r="D147" s="33">
        <f>'NORTH-1'!D811</f>
        <v>0</v>
      </c>
      <c r="E147" s="33" t="str">
        <f>'NORTH-1'!E811</f>
        <v>DHK60917</v>
      </c>
      <c r="F147" s="33">
        <f>'NORTH-1'!F811</f>
        <v>1</v>
      </c>
      <c r="G147" s="33">
        <f>'NORTH-1'!G811</f>
        <v>933261</v>
      </c>
      <c r="H147" s="33">
        <f>'NORTH-1'!H811</f>
        <v>941486</v>
      </c>
      <c r="I147" s="33">
        <f>'NORTH-1'!I811</f>
        <v>8225</v>
      </c>
      <c r="J147" s="33">
        <f>'NORTH-1'!J811</f>
        <v>60</v>
      </c>
      <c r="K147">
        <f>'NORTH-1'!K811</f>
        <v>0</v>
      </c>
      <c r="L147">
        <f>'NORTH-1'!L811</f>
        <v>493500</v>
      </c>
      <c r="M147" s="1384">
        <f>'NORTH-1'!M811</f>
        <v>503127.10686027777</v>
      </c>
      <c r="N147" t="str">
        <f>'NORTH-1'!N811</f>
        <v>Azimpur</v>
      </c>
      <c r="O147" t="s">
        <v>198</v>
      </c>
      <c r="P147">
        <v>450271.85739222943</v>
      </c>
      <c r="Q147">
        <v>455566.91357770417</v>
      </c>
      <c r="R147">
        <v>455119.36901352886</v>
      </c>
    </row>
    <row r="148" spans="1:18" hidden="1" x14ac:dyDescent="0.3">
      <c r="A148">
        <v>147</v>
      </c>
      <c r="B148" t="str">
        <f>'NORTH-1'!B812</f>
        <v>Nilkhet/ PWD-01</v>
      </c>
      <c r="C148" s="33">
        <f>'NORTH-1'!C812</f>
        <v>11</v>
      </c>
      <c r="D148" s="33">
        <f>'NORTH-1'!D812</f>
        <v>0</v>
      </c>
      <c r="E148" s="33" t="str">
        <f>'NORTH-1'!E812</f>
        <v>DHK60918</v>
      </c>
      <c r="F148" s="33">
        <f>'NORTH-1'!F812</f>
        <v>1</v>
      </c>
      <c r="G148" s="33">
        <f>'NORTH-1'!G812</f>
        <v>478017</v>
      </c>
      <c r="H148" s="33">
        <f>'NORTH-1'!H812</f>
        <v>489152</v>
      </c>
      <c r="I148" s="33">
        <f>'NORTH-1'!I812</f>
        <v>11135</v>
      </c>
      <c r="J148" s="33">
        <f>'NORTH-1'!J812</f>
        <v>60</v>
      </c>
      <c r="K148">
        <f>'NORTH-1'!K812</f>
        <v>0</v>
      </c>
      <c r="L148">
        <f>'NORTH-1'!L812</f>
        <v>668100</v>
      </c>
      <c r="M148" s="1384">
        <f>'NORTH-1'!M812</f>
        <v>681133.17141509952</v>
      </c>
      <c r="N148" t="str">
        <f>'NORTH-1'!N812</f>
        <v>Azimpur</v>
      </c>
      <c r="O148" t="s">
        <v>198</v>
      </c>
      <c r="P148">
        <v>683984.97223969584</v>
      </c>
      <c r="Q148">
        <v>653358.83114225208</v>
      </c>
      <c r="R148">
        <v>648152.12383232976</v>
      </c>
    </row>
    <row r="149" spans="1:18" hidden="1" x14ac:dyDescent="0.3">
      <c r="A149">
        <v>148</v>
      </c>
      <c r="B149" t="str">
        <f>'NORTH-1'!B813</f>
        <v>BUET</v>
      </c>
      <c r="C149" s="33">
        <f>'NORTH-1'!C813</f>
        <v>11</v>
      </c>
      <c r="D149" s="33">
        <f>'NORTH-1'!D813</f>
        <v>0</v>
      </c>
      <c r="E149" s="33" t="str">
        <f>'NORTH-1'!E813</f>
        <v>DHK66496</v>
      </c>
      <c r="F149" s="33">
        <f>'NORTH-1'!F813</f>
        <v>1</v>
      </c>
      <c r="G149" s="33">
        <f>'NORTH-1'!G813</f>
        <v>962739</v>
      </c>
      <c r="H149" s="33">
        <f>'NORTH-1'!H813</f>
        <v>976076</v>
      </c>
      <c r="I149" s="33">
        <f>'NORTH-1'!I813</f>
        <v>13337</v>
      </c>
      <c r="J149" s="33">
        <f>'NORTH-1'!J813</f>
        <v>60</v>
      </c>
      <c r="K149">
        <f>'NORTH-1'!K813</f>
        <v>0</v>
      </c>
      <c r="L149">
        <f>'NORTH-1'!L813</f>
        <v>800220</v>
      </c>
      <c r="M149" s="1384">
        <f>'NORTH-1'!M813</f>
        <v>815830.54397513974</v>
      </c>
      <c r="N149" t="str">
        <f>'NORTH-1'!N813</f>
        <v>Ramna</v>
      </c>
      <c r="O149" t="s">
        <v>198</v>
      </c>
      <c r="P149">
        <v>798043.29872043489</v>
      </c>
      <c r="Q149">
        <v>718091.83864567406</v>
      </c>
      <c r="R149">
        <v>902348.61591944529</v>
      </c>
    </row>
    <row r="150" spans="1:18" hidden="1" x14ac:dyDescent="0.3">
      <c r="A150">
        <v>149</v>
      </c>
      <c r="B150" t="str">
        <f>'NORTH-1'!B814</f>
        <v>11/0.4 kV Auxiliary Transformer</v>
      </c>
      <c r="C150" s="33">
        <f>'NORTH-1'!C814</f>
        <v>0.41499999999999998</v>
      </c>
      <c r="D150" s="33">
        <f>'NORTH-1'!D814</f>
        <v>0</v>
      </c>
      <c r="E150" s="33" t="str">
        <f>'NORTH-1'!E814</f>
        <v>ELIG2780</v>
      </c>
      <c r="F150" s="33">
        <f>'NORTH-1'!F814</f>
        <v>1</v>
      </c>
      <c r="G150" s="33">
        <f>'NORTH-1'!G814</f>
        <v>389374</v>
      </c>
      <c r="H150" s="33">
        <f>'NORTH-1'!H814</f>
        <v>393284</v>
      </c>
      <c r="I150" s="33">
        <f>'NORTH-1'!I814</f>
        <v>3910</v>
      </c>
      <c r="J150" s="33">
        <f>'NORTH-1'!J814</f>
        <v>1</v>
      </c>
      <c r="K150">
        <f>'NORTH-1'!K814</f>
        <v>0</v>
      </c>
      <c r="L150">
        <f>'NORTH-1'!L814</f>
        <v>3910</v>
      </c>
      <c r="M150" s="1384">
        <f>'NORTH-1'!M814</f>
        <v>3986.2755579000736</v>
      </c>
      <c r="N150" t="str">
        <f>'NORTH-1'!N814</f>
        <v>Azimpur</v>
      </c>
      <c r="O150" t="s">
        <v>198</v>
      </c>
      <c r="P150">
        <v>4092.9196800243863</v>
      </c>
      <c r="Q150">
        <v>4399.774028337004</v>
      </c>
      <c r="R150">
        <v>2203.9333329016026</v>
      </c>
    </row>
    <row r="151" spans="1:18" hidden="1" x14ac:dyDescent="0.3">
      <c r="A151">
        <v>150</v>
      </c>
      <c r="B151" t="str">
        <f>'NORTH-1'!B924</f>
        <v>Rasulpur</v>
      </c>
      <c r="C151" s="33">
        <f>'NORTH-1'!C924</f>
        <v>11</v>
      </c>
      <c r="D151" s="33">
        <f>'NORTH-1'!D924</f>
        <v>0</v>
      </c>
      <c r="E151" s="33" t="str">
        <f>'NORTH-1'!E924</f>
        <v>HA-021101042-02</v>
      </c>
      <c r="F151" s="33">
        <f>'NORTH-1'!F924</f>
        <v>1</v>
      </c>
      <c r="G151" s="33">
        <f>'NORTH-1'!G924</f>
        <v>91923561</v>
      </c>
      <c r="H151" s="33">
        <f>'NORTH-1'!H924</f>
        <v>93474113</v>
      </c>
      <c r="I151" s="33">
        <f>'NORTH-1'!I924</f>
        <v>1550552</v>
      </c>
      <c r="J151" s="33">
        <f>'NORTH-1'!J924</f>
        <v>1</v>
      </c>
      <c r="K151">
        <f>'NORTH-1'!K924</f>
        <v>0</v>
      </c>
      <c r="L151">
        <f>'NORTH-1'!L924</f>
        <v>1550552</v>
      </c>
      <c r="M151" s="1384">
        <f>'NORTH-1'!M924</f>
        <v>1584215.5272246213</v>
      </c>
      <c r="N151" t="str">
        <f>'NORTH-1'!N924</f>
        <v>Kamrangirchar</v>
      </c>
      <c r="O151" t="s">
        <v>133</v>
      </c>
      <c r="P151">
        <v>1403442.4135284405</v>
      </c>
      <c r="Q151">
        <v>1475786.8820372331</v>
      </c>
      <c r="R151">
        <v>1248201.2259411456</v>
      </c>
    </row>
    <row r="152" spans="1:18" hidden="1" x14ac:dyDescent="0.3">
      <c r="A152">
        <v>151</v>
      </c>
      <c r="B152" t="str">
        <f>'NORTH-1'!B925</f>
        <v>Bheribadh</v>
      </c>
      <c r="C152" s="33">
        <f>'NORTH-1'!C925</f>
        <v>11</v>
      </c>
      <c r="D152" s="33">
        <f>'NORTH-1'!D925</f>
        <v>0</v>
      </c>
      <c r="E152" s="33" t="str">
        <f>'NORTH-1'!E925</f>
        <v>HA-021101105-02</v>
      </c>
      <c r="F152" s="33">
        <f>'NORTH-1'!F925</f>
        <v>1</v>
      </c>
      <c r="G152" s="33">
        <f>'NORTH-1'!G925</f>
        <v>64458541</v>
      </c>
      <c r="H152" s="33">
        <f>'NORTH-1'!H925</f>
        <v>67023775</v>
      </c>
      <c r="I152" s="33">
        <f>'NORTH-1'!I925</f>
        <v>2565234</v>
      </c>
      <c r="J152" s="33">
        <f>'NORTH-1'!J925</f>
        <v>1</v>
      </c>
      <c r="K152">
        <f>'NORTH-1'!K925</f>
        <v>0</v>
      </c>
      <c r="L152">
        <f>'NORTH-1'!L925</f>
        <v>2565234</v>
      </c>
      <c r="M152" s="1384">
        <f>'NORTH-1'!M925</f>
        <v>2620926.9561836845</v>
      </c>
      <c r="N152" t="str">
        <f>'NORTH-1'!N925</f>
        <v>Kamrangirchar</v>
      </c>
      <c r="O152" t="s">
        <v>133</v>
      </c>
      <c r="P152">
        <v>2327005.5404194151</v>
      </c>
      <c r="Q152">
        <v>2450676.7877974175</v>
      </c>
      <c r="R152">
        <v>2398606.8547442015</v>
      </c>
    </row>
    <row r="153" spans="1:18" hidden="1" x14ac:dyDescent="0.3">
      <c r="A153">
        <v>152</v>
      </c>
      <c r="B153" t="str">
        <f>'NORTH-1'!B926</f>
        <v>Panna Tower
11 KV Faridpur Tower Express</v>
      </c>
      <c r="C153" s="33">
        <f>'NORTH-1'!C926</f>
        <v>11</v>
      </c>
      <c r="D153" s="33">
        <f>'NORTH-1'!D926</f>
        <v>0</v>
      </c>
      <c r="E153" s="33">
        <f>'NORTH-1'!E926</f>
        <v>30799521</v>
      </c>
      <c r="F153" s="33">
        <f>'NORTH-1'!F926</f>
        <v>1</v>
      </c>
      <c r="G153" s="33">
        <f>'NORTH-1'!G926</f>
        <v>2634.51</v>
      </c>
      <c r="H153" s="33">
        <f>'NORTH-1'!H926</f>
        <v>2640.43</v>
      </c>
      <c r="I153" s="33">
        <f>'NORTH-1'!I926</f>
        <v>5.919999999999618</v>
      </c>
      <c r="J153" s="33">
        <f>'NORTH-1'!J926</f>
        <v>60000</v>
      </c>
      <c r="K153">
        <f>'NORTH-1'!K926</f>
        <v>0</v>
      </c>
      <c r="L153">
        <f>'NORTH-1'!L926</f>
        <v>355199.99999997707</v>
      </c>
      <c r="M153" s="1384">
        <f>'NORTH-1'!M926</f>
        <v>362911.63099989505</v>
      </c>
      <c r="N153" t="str">
        <f>'NORTH-1'!N926</f>
        <v>Kamrangirchar</v>
      </c>
      <c r="O153" t="s">
        <v>133</v>
      </c>
      <c r="P153">
        <v>314576.43031269591</v>
      </c>
      <c r="Q153">
        <v>364934.87385762122</v>
      </c>
      <c r="R153">
        <v>488122.70185741928</v>
      </c>
    </row>
    <row r="154" spans="1:18" hidden="1" x14ac:dyDescent="0.3">
      <c r="A154">
        <v>153</v>
      </c>
      <c r="B154" t="str">
        <f>'NORTH-1'!B927</f>
        <v>Panna Battery Express</v>
      </c>
      <c r="C154" s="33">
        <f>'NORTH-1'!C927</f>
        <v>11</v>
      </c>
      <c r="D154" s="33">
        <f>'NORTH-1'!D927</f>
        <v>0</v>
      </c>
      <c r="E154" s="33" t="str">
        <f>'NORTH-1'!E927</f>
        <v>DHK15431</v>
      </c>
      <c r="F154" s="33">
        <f>'NORTH-1'!F927</f>
        <v>1</v>
      </c>
      <c r="G154" s="33">
        <f>'NORTH-1'!G927</f>
        <v>5278.8</v>
      </c>
      <c r="H154" s="33">
        <f>'NORTH-1'!H927</f>
        <v>5298.71</v>
      </c>
      <c r="I154" s="33">
        <f>'NORTH-1'!I927</f>
        <v>19.909999999999854</v>
      </c>
      <c r="J154" s="33">
        <f>'NORTH-1'!J927</f>
        <v>60000</v>
      </c>
      <c r="K154">
        <f>'NORTH-1'!K927</f>
        <v>0</v>
      </c>
      <c r="L154">
        <f>'NORTH-1'!L927</f>
        <v>1194599.9999999912</v>
      </c>
      <c r="M154" s="1384">
        <f>'NORTH-1'!M927</f>
        <v>1220535.5697987033</v>
      </c>
      <c r="N154" t="str">
        <f>'NORTH-1'!N927</f>
        <v>Kamrangirchar</v>
      </c>
      <c r="O154" t="s">
        <v>133</v>
      </c>
      <c r="P154">
        <v>1068349.9537157444</v>
      </c>
      <c r="Q154">
        <v>1060687.1709284971</v>
      </c>
      <c r="R154">
        <v>1118589.0702138718</v>
      </c>
    </row>
    <row r="155" spans="1:18" hidden="1" x14ac:dyDescent="0.3">
      <c r="A155">
        <v>154</v>
      </c>
      <c r="B155" t="str">
        <f>'NORTH-1'!B928</f>
        <v>Eidgah</v>
      </c>
      <c r="C155" s="33">
        <f>'NORTH-1'!C928</f>
        <v>11</v>
      </c>
      <c r="D155" s="33">
        <f>'NORTH-1'!D928</f>
        <v>0</v>
      </c>
      <c r="E155" s="33">
        <f>'NORTH-1'!E928</f>
        <v>30799460</v>
      </c>
      <c r="F155" s="33">
        <f>'NORTH-1'!F928</f>
        <v>1</v>
      </c>
      <c r="G155" s="33">
        <f>'NORTH-1'!G928</f>
        <v>5369.43</v>
      </c>
      <c r="H155" s="33">
        <f>'NORTH-1'!H928</f>
        <v>5409.9</v>
      </c>
      <c r="I155" s="33">
        <f>'NORTH-1'!I928</f>
        <v>40.469999999999345</v>
      </c>
      <c r="J155" s="33">
        <f>'NORTH-1'!J928</f>
        <v>60000</v>
      </c>
      <c r="K155">
        <f>'NORTH-1'!K928</f>
        <v>0</v>
      </c>
      <c r="L155">
        <f>'NORTH-1'!L928</f>
        <v>2428199.9999999609</v>
      </c>
      <c r="M155" s="1384">
        <f>'NORTH-1'!M928</f>
        <v>2480917.8558389293</v>
      </c>
      <c r="N155" t="str">
        <f>'NORTH-1'!N928</f>
        <v>Kamrangirchar</v>
      </c>
      <c r="O155" t="s">
        <v>133</v>
      </c>
      <c r="P155">
        <v>2121576.0405895887</v>
      </c>
      <c r="Q155">
        <v>2271856.6688065408</v>
      </c>
      <c r="R155">
        <v>2848456.9490904394</v>
      </c>
    </row>
    <row r="156" spans="1:18" x14ac:dyDescent="0.3">
      <c r="A156">
        <v>155</v>
      </c>
      <c r="B156" t="str">
        <f>'NORTH-1'!B929</f>
        <v>Bot Tola Mazar</v>
      </c>
      <c r="C156" s="33">
        <f>'NORTH-1'!C929</f>
        <v>11</v>
      </c>
      <c r="D156" s="33">
        <f>'NORTH-1'!D929</f>
        <v>0</v>
      </c>
      <c r="E156" s="33">
        <f>'NORTH-1'!E929</f>
        <v>0</v>
      </c>
      <c r="F156" s="33">
        <f>'NORTH-1'!F929</f>
        <v>1</v>
      </c>
      <c r="G156" s="33">
        <f>'NORTH-1'!G929</f>
        <v>0</v>
      </c>
      <c r="H156" s="33">
        <f>'NORTH-1'!H929</f>
        <v>0</v>
      </c>
      <c r="I156" s="33">
        <f>'NORTH-1'!I929</f>
        <v>0</v>
      </c>
      <c r="J156" s="33">
        <f>'NORTH-1'!J929</f>
        <v>1</v>
      </c>
      <c r="K156">
        <f>'NORTH-1'!K929</f>
        <v>0</v>
      </c>
      <c r="L156">
        <f>'NORTH-1'!L929</f>
        <v>0</v>
      </c>
      <c r="M156" s="1384">
        <f>'NORTH-1'!M929</f>
        <v>0</v>
      </c>
      <c r="N156" t="str">
        <f>'NORTH-1'!N929</f>
        <v>Jigatola</v>
      </c>
      <c r="O156" t="s">
        <v>133</v>
      </c>
      <c r="P156">
        <v>0</v>
      </c>
      <c r="Q156">
        <v>0</v>
      </c>
      <c r="R156">
        <v>0</v>
      </c>
    </row>
    <row r="157" spans="1:18" hidden="1" x14ac:dyDescent="0.3">
      <c r="A157">
        <v>156</v>
      </c>
      <c r="B157" t="str">
        <f>'NORTH-1'!B930</f>
        <v>Huzur Para</v>
      </c>
      <c r="C157" s="33">
        <f>'NORTH-1'!C930</f>
        <v>11</v>
      </c>
      <c r="D157" s="33">
        <f>'NORTH-1'!D930</f>
        <v>0</v>
      </c>
      <c r="E157" s="33" t="str">
        <f>'NORTH-1'!E930</f>
        <v>HA-021101055-02</v>
      </c>
      <c r="F157" s="33">
        <f>'NORTH-1'!F930</f>
        <v>1</v>
      </c>
      <c r="G157" s="33">
        <f>'NORTH-1'!G930</f>
        <v>1275461</v>
      </c>
      <c r="H157" s="33">
        <f>'NORTH-1'!H930</f>
        <v>3393397</v>
      </c>
      <c r="I157" s="33">
        <f>'NORTH-1'!I930</f>
        <v>2117936</v>
      </c>
      <c r="J157" s="33">
        <f>'NORTH-1'!J930</f>
        <v>1</v>
      </c>
      <c r="K157">
        <f>'NORTH-1'!K930</f>
        <v>0</v>
      </c>
      <c r="L157">
        <f>'NORTH-1'!L930</f>
        <v>2117936</v>
      </c>
      <c r="M157" s="1384">
        <f>'NORTH-1'!M930</f>
        <v>2163917.815634694</v>
      </c>
      <c r="N157" t="str">
        <f>'NORTH-1'!N930</f>
        <v>Kamrangirchar</v>
      </c>
      <c r="O157" t="s">
        <v>133</v>
      </c>
      <c r="P157">
        <v>1832748.4977041963</v>
      </c>
      <c r="Q157">
        <v>1797702.2906730354</v>
      </c>
      <c r="R157">
        <v>1901795.8946161477</v>
      </c>
    </row>
    <row r="158" spans="1:18" hidden="1" x14ac:dyDescent="0.3">
      <c r="A158">
        <v>157</v>
      </c>
      <c r="B158" t="str">
        <f>'NORTH-1'!B931</f>
        <v>Kamrangirchar</v>
      </c>
      <c r="C158" s="33">
        <f>'NORTH-1'!C931</f>
        <v>11</v>
      </c>
      <c r="D158" s="33">
        <f>'NORTH-1'!D931</f>
        <v>0</v>
      </c>
      <c r="E158" s="33" t="str">
        <f>'NORTH-1'!E931</f>
        <v>HA-021101015-02</v>
      </c>
      <c r="F158" s="33">
        <f>'NORTH-1'!F931</f>
        <v>1</v>
      </c>
      <c r="G158" s="33">
        <f>'NORTH-1'!G931</f>
        <v>21147055</v>
      </c>
      <c r="H158" s="33">
        <f>'NORTH-1'!H931</f>
        <v>23145473</v>
      </c>
      <c r="I158" s="33">
        <f>'NORTH-1'!I931</f>
        <v>1998418</v>
      </c>
      <c r="J158" s="33">
        <f>'NORTH-1'!J931</f>
        <v>1</v>
      </c>
      <c r="K158">
        <f>'NORTH-1'!K931</f>
        <v>0</v>
      </c>
      <c r="L158">
        <f>'NORTH-1'!L931</f>
        <v>1998418</v>
      </c>
      <c r="M158" s="1384">
        <f>'NORTH-1'!M931</f>
        <v>2041804.9994357966</v>
      </c>
      <c r="N158" t="str">
        <f>'NORTH-1'!N931</f>
        <v>Kamrangirchar</v>
      </c>
      <c r="O158" t="s">
        <v>133</v>
      </c>
      <c r="P158">
        <v>1873617.2189423186</v>
      </c>
      <c r="Q158">
        <v>1726065.7983228518</v>
      </c>
      <c r="R158">
        <v>1737567.1439415789</v>
      </c>
    </row>
    <row r="159" spans="1:18" hidden="1" x14ac:dyDescent="0.3">
      <c r="A159">
        <v>158</v>
      </c>
      <c r="B159" t="str">
        <f>'NORTH-1'!B932</f>
        <v>Munshihati</v>
      </c>
      <c r="C159" s="33">
        <f>'NORTH-1'!C932</f>
        <v>11</v>
      </c>
      <c r="D159" s="33">
        <f>'NORTH-1'!D932</f>
        <v>0</v>
      </c>
      <c r="E159" s="33" t="str">
        <f>'NORTH-1'!E932</f>
        <v>HA-021100854-02</v>
      </c>
      <c r="F159" s="33">
        <f>'NORTH-1'!F932</f>
        <v>1</v>
      </c>
      <c r="G159" s="33">
        <f>'NORTH-1'!G932</f>
        <v>51488293</v>
      </c>
      <c r="H159" s="33">
        <f>'NORTH-1'!H932</f>
        <v>52835781</v>
      </c>
      <c r="I159" s="33">
        <f>'NORTH-1'!I932</f>
        <v>1347488</v>
      </c>
      <c r="J159" s="33">
        <f>'NORTH-1'!J932</f>
        <v>1</v>
      </c>
      <c r="K159">
        <f>'NORTH-1'!K932</f>
        <v>0</v>
      </c>
      <c r="L159">
        <f>'NORTH-1'!L932</f>
        <v>1347488</v>
      </c>
      <c r="M159" s="1384">
        <f>'NORTH-1'!M932</f>
        <v>1376742.8711509518</v>
      </c>
      <c r="N159" t="str">
        <f>'NORTH-1'!N932</f>
        <v>Kamrangirchar</v>
      </c>
      <c r="O159" t="s">
        <v>133</v>
      </c>
      <c r="P159">
        <v>1392932.334331071</v>
      </c>
      <c r="Q159">
        <v>1212171.6979907735</v>
      </c>
      <c r="R159">
        <v>1205376.9607817368</v>
      </c>
    </row>
    <row r="160" spans="1:18" hidden="1" x14ac:dyDescent="0.3">
      <c r="A160">
        <v>159</v>
      </c>
      <c r="B160" t="str">
        <f>'NORTH-1'!B933</f>
        <v>Jhawchar</v>
      </c>
      <c r="C160" s="33">
        <f>'NORTH-1'!C933</f>
        <v>11</v>
      </c>
      <c r="D160" s="33">
        <f>'NORTH-1'!D933</f>
        <v>0</v>
      </c>
      <c r="E160" s="33" t="str">
        <f>'NORTH-1'!E933</f>
        <v>HA-021101028-02</v>
      </c>
      <c r="F160" s="33">
        <f>'NORTH-1'!F933</f>
        <v>1</v>
      </c>
      <c r="G160" s="33">
        <f>'NORTH-1'!G933</f>
        <v>250925</v>
      </c>
      <c r="H160" s="33">
        <f>'NORTH-1'!H933</f>
        <v>1779953</v>
      </c>
      <c r="I160" s="33">
        <f>'NORTH-1'!I933</f>
        <v>1529028</v>
      </c>
      <c r="J160" s="33">
        <f>'NORTH-1'!J933</f>
        <v>1</v>
      </c>
      <c r="K160">
        <f>'NORTH-1'!K933</f>
        <v>0</v>
      </c>
      <c r="L160">
        <f>'NORTH-1'!L933</f>
        <v>1529028</v>
      </c>
      <c r="M160" s="1384">
        <f>'NORTH-1'!M933</f>
        <v>1562224.22670198</v>
      </c>
      <c r="N160" t="str">
        <f>'NORTH-1'!N933</f>
        <v>Kamrangirchar</v>
      </c>
      <c r="O160" t="s">
        <v>133</v>
      </c>
      <c r="P160">
        <v>1438582.2140068298</v>
      </c>
      <c r="Q160">
        <v>1425641.3373921041</v>
      </c>
      <c r="R160">
        <v>1328999.0750925692</v>
      </c>
    </row>
    <row r="161" spans="1:18" hidden="1" x14ac:dyDescent="0.3">
      <c r="A161">
        <v>160</v>
      </c>
      <c r="B161" t="str">
        <f>'NORTH-1'!B934</f>
        <v>RMU Express</v>
      </c>
      <c r="C161" s="33">
        <f>'NORTH-1'!C934</f>
        <v>11</v>
      </c>
      <c r="D161" s="33">
        <f>'NORTH-1'!D934</f>
        <v>0</v>
      </c>
      <c r="E161" s="33" t="str">
        <f>'NORTH-1'!E934</f>
        <v>HA-021101248-02</v>
      </c>
      <c r="F161" s="33">
        <f>'NORTH-1'!F934</f>
        <v>1</v>
      </c>
      <c r="G161" s="33">
        <f>'NORTH-1'!G934</f>
        <v>5919945</v>
      </c>
      <c r="H161" s="33">
        <f>'NORTH-1'!H934</f>
        <v>6564561</v>
      </c>
      <c r="I161" s="33">
        <f>'NORTH-1'!I934</f>
        <v>644616</v>
      </c>
      <c r="J161" s="33">
        <f>'NORTH-1'!J934</f>
        <v>1</v>
      </c>
      <c r="K161">
        <f>'NORTH-1'!K934</f>
        <v>0</v>
      </c>
      <c r="L161">
        <f>'NORTH-1'!L934</f>
        <v>644616</v>
      </c>
      <c r="M161" s="1384">
        <f>'NORTH-1'!M934</f>
        <v>658611.04709640611</v>
      </c>
      <c r="N161" t="str">
        <f>'NORTH-1'!N934</f>
        <v>Kamrangirchar</v>
      </c>
      <c r="O161" t="s">
        <v>133</v>
      </c>
      <c r="P161">
        <v>606779.62027715892</v>
      </c>
      <c r="Q161">
        <v>633839.27815430099</v>
      </c>
      <c r="R161">
        <v>704501.36605665565</v>
      </c>
    </row>
    <row r="162" spans="1:18" hidden="1" x14ac:dyDescent="0.3">
      <c r="A162">
        <v>161</v>
      </c>
      <c r="B162" t="str">
        <f>'NORTH-1'!B935</f>
        <v>Koyla Ghat</v>
      </c>
      <c r="C162" s="33">
        <f>'NORTH-1'!C935</f>
        <v>11</v>
      </c>
      <c r="D162" s="33">
        <f>'NORTH-1'!D935</f>
        <v>0</v>
      </c>
      <c r="E162" s="33" t="str">
        <f>'NORTH-1'!E935</f>
        <v>HA-021101259-02</v>
      </c>
      <c r="F162" s="33">
        <f>'NORTH-1'!F935</f>
        <v>1</v>
      </c>
      <c r="G162" s="33">
        <f>'NORTH-1'!G935</f>
        <v>15254118</v>
      </c>
      <c r="H162" s="33">
        <f>'NORTH-1'!H935</f>
        <v>15254118</v>
      </c>
      <c r="I162" s="33">
        <f>'NORTH-1'!I935</f>
        <v>0</v>
      </c>
      <c r="J162" s="33">
        <f>'NORTH-1'!J935</f>
        <v>1</v>
      </c>
      <c r="K162" t="str">
        <f>'NORTH-1'!K935</f>
        <v>ESTIMATED</v>
      </c>
      <c r="L162">
        <f>'NORTH-1'!L935</f>
        <v>2136683.5559999999</v>
      </c>
      <c r="M162" s="1384">
        <f>'NORTH-1'!M935</f>
        <v>2183072.3936899365</v>
      </c>
      <c r="N162" t="str">
        <f>'NORTH-1'!N935</f>
        <v>Kamrangirchar</v>
      </c>
      <c r="O162" t="s">
        <v>133</v>
      </c>
      <c r="P162">
        <v>1900877.5049612049</v>
      </c>
      <c r="Q162">
        <v>2223108.4368453682</v>
      </c>
      <c r="R162">
        <v>1816011.9443570983</v>
      </c>
    </row>
    <row r="163" spans="1:18" hidden="1" x14ac:dyDescent="0.3">
      <c r="A163">
        <v>162</v>
      </c>
      <c r="B163" t="str">
        <f>'NORTH-1'!B936</f>
        <v>Muslimbagh</v>
      </c>
      <c r="C163" s="33">
        <f>'NORTH-1'!C936</f>
        <v>11</v>
      </c>
      <c r="D163" s="33">
        <f>'NORTH-1'!D936</f>
        <v>0</v>
      </c>
      <c r="E163" s="33" t="str">
        <f>'NORTH-1'!E936</f>
        <v>HA-021100908-02</v>
      </c>
      <c r="F163" s="33">
        <f>'NORTH-1'!F936</f>
        <v>1</v>
      </c>
      <c r="G163" s="33">
        <f>'NORTH-1'!G936</f>
        <v>26159019</v>
      </c>
      <c r="H163" s="33">
        <f>'NORTH-1'!H936</f>
        <v>27875253</v>
      </c>
      <c r="I163" s="33">
        <f>'NORTH-1'!I936</f>
        <v>1716234</v>
      </c>
      <c r="J163" s="33">
        <f>'NORTH-1'!J936</f>
        <v>1</v>
      </c>
      <c r="K163">
        <f>'NORTH-1'!K936</f>
        <v>0</v>
      </c>
      <c r="L163">
        <f>'NORTH-1'!L936</f>
        <v>1716234</v>
      </c>
      <c r="M163" s="1384">
        <f>'NORTH-1'!M936</f>
        <v>1753494.5949254336</v>
      </c>
      <c r="N163" t="str">
        <f>'NORTH-1'!N936</f>
        <v>Kamrangirchar</v>
      </c>
      <c r="O163" t="s">
        <v>133</v>
      </c>
      <c r="P163">
        <v>1596522.7719529527</v>
      </c>
      <c r="Q163">
        <v>1696945.1326373671</v>
      </c>
      <c r="R163">
        <v>1737474.4881929995</v>
      </c>
    </row>
    <row r="164" spans="1:18" hidden="1" x14ac:dyDescent="0.3">
      <c r="A164">
        <v>163</v>
      </c>
      <c r="B164" t="str">
        <f>'NORTH-1'!B937</f>
        <v>Noyagaon</v>
      </c>
      <c r="C164" s="33">
        <f>'NORTH-1'!C937</f>
        <v>11</v>
      </c>
      <c r="D164" s="33">
        <f>'NORTH-1'!D937</f>
        <v>0</v>
      </c>
      <c r="E164" s="33" t="str">
        <f>'NORTH-1'!E937</f>
        <v>HA-021101087-02</v>
      </c>
      <c r="F164" s="33">
        <f>'NORTH-1'!F937</f>
        <v>1</v>
      </c>
      <c r="G164" s="33">
        <f>'NORTH-1'!G937</f>
        <v>5869693</v>
      </c>
      <c r="H164" s="33">
        <f>'NORTH-1'!H937</f>
        <v>8700121</v>
      </c>
      <c r="I164" s="33">
        <f>'NORTH-1'!I937</f>
        <v>2830428</v>
      </c>
      <c r="J164" s="33">
        <f>'NORTH-1'!J937</f>
        <v>1</v>
      </c>
      <c r="K164">
        <f>'NORTH-1'!K937</f>
        <v>0</v>
      </c>
      <c r="L164">
        <f>'NORTH-1'!L937</f>
        <v>2830428</v>
      </c>
      <c r="M164" s="1384">
        <f>'NORTH-1'!M937</f>
        <v>2891878.4963621539</v>
      </c>
      <c r="N164" t="str">
        <f>'NORTH-1'!N937</f>
        <v>Kamrangirchar</v>
      </c>
      <c r="O164" t="s">
        <v>133</v>
      </c>
      <c r="P164">
        <v>2674100.3009578781</v>
      </c>
      <c r="Q164">
        <v>2742632.8100860594</v>
      </c>
      <c r="R164">
        <v>2660587.4201701684</v>
      </c>
    </row>
    <row r="165" spans="1:18" hidden="1" x14ac:dyDescent="0.3">
      <c r="A165">
        <v>164</v>
      </c>
      <c r="B165" t="str">
        <f>'NORTH-1'!B938</f>
        <v>Nurbagh</v>
      </c>
      <c r="C165" s="33">
        <f>'NORTH-1'!C938</f>
        <v>11</v>
      </c>
      <c r="D165" s="33">
        <f>'NORTH-1'!D938</f>
        <v>0</v>
      </c>
      <c r="E165" s="33" t="str">
        <f>'NORTH-1'!E938</f>
        <v>HA-021100982-02</v>
      </c>
      <c r="F165" s="33">
        <f>'NORTH-1'!F938</f>
        <v>1</v>
      </c>
      <c r="G165" s="33">
        <f>'NORTH-1'!G938</f>
        <v>23098305</v>
      </c>
      <c r="H165" s="33">
        <f>'NORTH-1'!H938</f>
        <v>25365051</v>
      </c>
      <c r="I165" s="33">
        <f>'NORTH-1'!I938</f>
        <v>2266746</v>
      </c>
      <c r="J165" s="33">
        <f>'NORTH-1'!J938</f>
        <v>1</v>
      </c>
      <c r="K165">
        <f>'NORTH-1'!K938</f>
        <v>0</v>
      </c>
      <c r="L165">
        <f>'NORTH-1'!L938</f>
        <v>2266746</v>
      </c>
      <c r="M165" s="1384">
        <f>'NORTH-1'!M938</f>
        <v>2315958.5808630097</v>
      </c>
      <c r="N165" t="str">
        <f>'NORTH-1'!N938</f>
        <v>Kamrangirchar</v>
      </c>
      <c r="O165" t="s">
        <v>133</v>
      </c>
      <c r="P165">
        <v>1868573.9134794211</v>
      </c>
      <c r="Q165">
        <v>2159293.4512874503</v>
      </c>
      <c r="R165">
        <v>2300317.4330120347</v>
      </c>
    </row>
    <row r="166" spans="1:18" hidden="1" x14ac:dyDescent="0.3">
      <c r="A166">
        <v>165</v>
      </c>
      <c r="B166" t="str">
        <f>'NORTH-1'!B939</f>
        <v>Ali Nagar</v>
      </c>
      <c r="C166" s="33">
        <f>'NORTH-1'!C939</f>
        <v>11</v>
      </c>
      <c r="D166" s="33">
        <f>'NORTH-1'!D939</f>
        <v>0</v>
      </c>
      <c r="E166" s="33" t="str">
        <f>'NORTH-1'!E939</f>
        <v>HA-021101022-02</v>
      </c>
      <c r="F166" s="33">
        <f>'NORTH-1'!F939</f>
        <v>1</v>
      </c>
      <c r="G166" s="33">
        <f>'NORTH-1'!G939</f>
        <v>22030169</v>
      </c>
      <c r="H166" s="33">
        <f>'NORTH-1'!H939</f>
        <v>24482441</v>
      </c>
      <c r="I166" s="33">
        <f>'NORTH-1'!I939</f>
        <v>2452272</v>
      </c>
      <c r="J166" s="33">
        <f>'NORTH-1'!J939</f>
        <v>1</v>
      </c>
      <c r="K166">
        <f>'NORTH-1'!K939</f>
        <v>0</v>
      </c>
      <c r="L166">
        <f>'NORTH-1'!L939</f>
        <v>2452272</v>
      </c>
      <c r="M166" s="1384">
        <f>'NORTH-1'!M939</f>
        <v>2505512.4751560586</v>
      </c>
      <c r="N166" t="str">
        <f>'NORTH-1'!N939</f>
        <v>Kamrangirchar</v>
      </c>
      <c r="O166" t="s">
        <v>133</v>
      </c>
      <c r="P166">
        <v>2290198.0815572529</v>
      </c>
      <c r="Q166">
        <v>2360084.802333226</v>
      </c>
      <c r="R166">
        <v>2402380.2855599788</v>
      </c>
    </row>
    <row r="167" spans="1:18" hidden="1" x14ac:dyDescent="0.3">
      <c r="A167">
        <v>166</v>
      </c>
      <c r="B167" t="str">
        <f>'NORTH-1'!B1016</f>
        <v>Spare</v>
      </c>
      <c r="C167" s="33">
        <f>'NORTH-1'!C1016</f>
        <v>11</v>
      </c>
      <c r="D167" s="33">
        <f>'NORTH-1'!D1016</f>
        <v>0</v>
      </c>
      <c r="E167" s="33">
        <f>'NORTH-1'!E1016</f>
        <v>0</v>
      </c>
      <c r="F167" s="33">
        <f>'NORTH-1'!F1016</f>
        <v>1</v>
      </c>
      <c r="G167" s="33">
        <f>'NORTH-1'!G1016</f>
        <v>0</v>
      </c>
      <c r="H167" s="33">
        <f>'NORTH-1'!H1016</f>
        <v>0</v>
      </c>
      <c r="I167" s="33">
        <f>'NORTH-1'!I1016</f>
        <v>0</v>
      </c>
      <c r="J167" s="33">
        <f>'NORTH-1'!J1016</f>
        <v>1</v>
      </c>
      <c r="K167">
        <f>'NORTH-1'!K1016</f>
        <v>0</v>
      </c>
      <c r="L167">
        <f>'NORTH-1'!L1016</f>
        <v>0</v>
      </c>
      <c r="M167">
        <f>'NORTH-1'!M1016</f>
        <v>0</v>
      </c>
      <c r="N167">
        <f>'NORTH-1'!N1016</f>
        <v>0</v>
      </c>
      <c r="O167" t="s">
        <v>150</v>
      </c>
      <c r="P167">
        <v>0</v>
      </c>
      <c r="Q167">
        <v>0</v>
      </c>
      <c r="R167">
        <v>0</v>
      </c>
    </row>
    <row r="168" spans="1:18" hidden="1" x14ac:dyDescent="0.3">
      <c r="A168">
        <v>167</v>
      </c>
      <c r="B168" t="str">
        <f>'NORTH-1'!B1017</f>
        <v>Spare</v>
      </c>
      <c r="C168" s="33">
        <f>'NORTH-1'!C1017</f>
        <v>11</v>
      </c>
      <c r="D168" s="33">
        <f>'NORTH-1'!D1017</f>
        <v>0</v>
      </c>
      <c r="E168" s="33">
        <f>'NORTH-1'!E1017</f>
        <v>0</v>
      </c>
      <c r="F168" s="33">
        <f>'NORTH-1'!F1017</f>
        <v>1</v>
      </c>
      <c r="G168" s="33">
        <f>'NORTH-1'!G1017</f>
        <v>0</v>
      </c>
      <c r="H168" s="33">
        <f>'NORTH-1'!H1017</f>
        <v>0</v>
      </c>
      <c r="I168" s="33">
        <f>'NORTH-1'!I1017</f>
        <v>0</v>
      </c>
      <c r="J168" s="33">
        <f>'NORTH-1'!J1017</f>
        <v>1</v>
      </c>
      <c r="K168">
        <f>'NORTH-1'!K1017</f>
        <v>0</v>
      </c>
      <c r="L168">
        <f>'NORTH-1'!L1017</f>
        <v>0</v>
      </c>
      <c r="M168">
        <f>'NORTH-1'!M1017</f>
        <v>0</v>
      </c>
      <c r="N168">
        <f>'NORTH-1'!N1017</f>
        <v>0</v>
      </c>
      <c r="O168" t="s">
        <v>150</v>
      </c>
      <c r="P168">
        <v>0</v>
      </c>
      <c r="Q168">
        <v>0</v>
      </c>
      <c r="R168">
        <v>0</v>
      </c>
    </row>
    <row r="169" spans="1:18" hidden="1" x14ac:dyDescent="0.3">
      <c r="A169">
        <v>168</v>
      </c>
      <c r="B169" t="str">
        <f>'NORTH-1'!B1018</f>
        <v>Spare</v>
      </c>
      <c r="C169" s="33">
        <f>'NORTH-1'!C1018</f>
        <v>11</v>
      </c>
      <c r="D169" s="33">
        <f>'NORTH-1'!D1018</f>
        <v>0</v>
      </c>
      <c r="E169" s="33">
        <f>'NORTH-1'!E1018</f>
        <v>0</v>
      </c>
      <c r="F169" s="33">
        <f>'NORTH-1'!F1018</f>
        <v>1</v>
      </c>
      <c r="G169" s="33">
        <f>'NORTH-1'!G1018</f>
        <v>0</v>
      </c>
      <c r="H169" s="33">
        <f>'NORTH-1'!H1018</f>
        <v>0</v>
      </c>
      <c r="I169" s="33">
        <f>'NORTH-1'!I1018</f>
        <v>0</v>
      </c>
      <c r="J169" s="33">
        <f>'NORTH-1'!J1018</f>
        <v>1</v>
      </c>
      <c r="K169">
        <f>'NORTH-1'!K1018</f>
        <v>0</v>
      </c>
      <c r="L169">
        <f>'NORTH-1'!L1018</f>
        <v>0</v>
      </c>
      <c r="M169">
        <f>'NORTH-1'!M1018</f>
        <v>0</v>
      </c>
      <c r="N169">
        <f>'NORTH-1'!N1018</f>
        <v>0</v>
      </c>
      <c r="O169" t="s">
        <v>150</v>
      </c>
      <c r="P169">
        <v>0</v>
      </c>
      <c r="Q169">
        <v>0</v>
      </c>
      <c r="R169">
        <v>0</v>
      </c>
    </row>
    <row r="170" spans="1:18" hidden="1" x14ac:dyDescent="0.3">
      <c r="A170">
        <v>169</v>
      </c>
      <c r="B170" t="str">
        <f>'NORTH-1'!B1019</f>
        <v>Nababgonj Park</v>
      </c>
      <c r="C170" s="33">
        <f>'NORTH-1'!C1019</f>
        <v>11</v>
      </c>
      <c r="D170" s="33">
        <f>'NORTH-1'!D1019</f>
        <v>0</v>
      </c>
      <c r="E170" s="33">
        <f>'NORTH-1'!E1019</f>
        <v>0</v>
      </c>
      <c r="F170" s="33">
        <f>'NORTH-1'!F1019</f>
        <v>1</v>
      </c>
      <c r="G170" s="33">
        <f>'NORTH-1'!G1019</f>
        <v>9205025</v>
      </c>
      <c r="H170" s="33">
        <f>'NORTH-1'!H1019</f>
        <v>10229090</v>
      </c>
      <c r="I170" s="33">
        <f>'NORTH-1'!I1019</f>
        <v>1024065</v>
      </c>
      <c r="J170" s="33">
        <f>'NORTH-1'!J1019</f>
        <v>1</v>
      </c>
      <c r="K170">
        <f>'NORTH-1'!K1019</f>
        <v>0</v>
      </c>
      <c r="L170">
        <f>'NORTH-1'!L1019</f>
        <v>1024065</v>
      </c>
      <c r="M170" s="1384">
        <f>'NORTH-1'!M1019</f>
        <v>1042273.5833046017</v>
      </c>
      <c r="N170" t="str">
        <f>'NORTH-1'!N1019</f>
        <v>Azimpur</v>
      </c>
      <c r="O170" t="s">
        <v>150</v>
      </c>
      <c r="P170">
        <v>1021134.236728403</v>
      </c>
      <c r="Q170">
        <v>1444952.9564522456</v>
      </c>
      <c r="R170">
        <v>1573011.5867986514</v>
      </c>
    </row>
    <row r="171" spans="1:18" hidden="1" x14ac:dyDescent="0.3">
      <c r="A171">
        <v>170</v>
      </c>
      <c r="B171" t="str">
        <f>'NORTH-1'!B1020</f>
        <v>Kholamura Ghat</v>
      </c>
      <c r="C171" s="33">
        <f>'NORTH-1'!C1020</f>
        <v>11</v>
      </c>
      <c r="D171" s="33">
        <f>'NORTH-1'!D1020</f>
        <v>0</v>
      </c>
      <c r="E171" s="33">
        <f>'NORTH-1'!E1020</f>
        <v>0</v>
      </c>
      <c r="F171" s="33">
        <f>'NORTH-1'!F1020</f>
        <v>1</v>
      </c>
      <c r="G171" s="33">
        <f>'NORTH-1'!G1020</f>
        <v>77275264</v>
      </c>
      <c r="H171" s="33">
        <f>'NORTH-1'!H1020</f>
        <v>80077104</v>
      </c>
      <c r="I171" s="33">
        <f>'NORTH-1'!I1020</f>
        <v>2801840</v>
      </c>
      <c r="J171" s="33">
        <f>'NORTH-1'!J1020</f>
        <v>1</v>
      </c>
      <c r="K171">
        <f>'NORTH-1'!K1020</f>
        <v>0</v>
      </c>
      <c r="L171">
        <f>'NORTH-1'!L1020</f>
        <v>2801840</v>
      </c>
      <c r="M171" s="1384">
        <f>'NORTH-1'!M1020</f>
        <v>2851658.651204919</v>
      </c>
      <c r="N171" t="str">
        <f>'NORTH-1'!N1020</f>
        <v>Kamrangirchar</v>
      </c>
      <c r="O171" t="s">
        <v>150</v>
      </c>
      <c r="P171">
        <v>2502740.2728203512</v>
      </c>
      <c r="Q171">
        <v>2762472.0541539416</v>
      </c>
      <c r="R171">
        <v>2841690.4191415268</v>
      </c>
    </row>
    <row r="172" spans="1:18" hidden="1" x14ac:dyDescent="0.3">
      <c r="A172">
        <v>171</v>
      </c>
      <c r="B172" t="str">
        <f>'NORTH-1'!B1021</f>
        <v>Khalpar</v>
      </c>
      <c r="C172" s="33">
        <f>'NORTH-1'!C1021</f>
        <v>11</v>
      </c>
      <c r="D172" s="33">
        <f>'NORTH-1'!D1021</f>
        <v>0</v>
      </c>
      <c r="E172" s="33">
        <f>'NORTH-1'!E1021</f>
        <v>0</v>
      </c>
      <c r="F172" s="33">
        <f>'NORTH-1'!F1021</f>
        <v>1</v>
      </c>
      <c r="G172" s="33">
        <f>'NORTH-1'!G1021</f>
        <v>84269168</v>
      </c>
      <c r="H172" s="33">
        <f>'NORTH-1'!H1021</f>
        <v>85938304</v>
      </c>
      <c r="I172" s="33">
        <f>'NORTH-1'!I1021</f>
        <v>1669136</v>
      </c>
      <c r="J172" s="33">
        <f>'NORTH-1'!J1021</f>
        <v>1</v>
      </c>
      <c r="K172">
        <f>'NORTH-1'!K1021</f>
        <v>0</v>
      </c>
      <c r="L172">
        <f>'NORTH-1'!L1021</f>
        <v>1669136</v>
      </c>
      <c r="M172" s="1384">
        <f>'NORTH-1'!M1021</f>
        <v>1698814.3914133476</v>
      </c>
      <c r="N172" t="str">
        <f>'NORTH-1'!N1021</f>
        <v>Kamrangirchar</v>
      </c>
      <c r="O172" t="s">
        <v>150</v>
      </c>
      <c r="P172">
        <v>1298185.7875430097</v>
      </c>
      <c r="Q172">
        <v>1375644.182818572</v>
      </c>
      <c r="R172">
        <v>1437529.7991677697</v>
      </c>
    </row>
    <row r="173" spans="1:18" hidden="1" x14ac:dyDescent="0.3">
      <c r="A173">
        <v>172</v>
      </c>
      <c r="B173" t="str">
        <f>'NORTH-1'!B1022</f>
        <v>Shahidnagar</v>
      </c>
      <c r="C173" s="33">
        <f>'NORTH-1'!C1022</f>
        <v>11</v>
      </c>
      <c r="D173" s="33">
        <f>'NORTH-1'!D1022</f>
        <v>0</v>
      </c>
      <c r="E173" s="33">
        <f>'NORTH-1'!E1022</f>
        <v>0</v>
      </c>
      <c r="F173" s="33">
        <f>'NORTH-1'!F1022</f>
        <v>1</v>
      </c>
      <c r="G173" s="33">
        <f>'NORTH-1'!G1022</f>
        <v>16043430</v>
      </c>
      <c r="H173" s="33">
        <f>'NORTH-1'!H1022</f>
        <v>17993510</v>
      </c>
      <c r="I173" s="33">
        <f>'NORTH-1'!I1022</f>
        <v>1950080</v>
      </c>
      <c r="J173" s="33">
        <f>'NORTH-1'!J1022</f>
        <v>1</v>
      </c>
      <c r="K173">
        <f>'NORTH-1'!K1022</f>
        <v>0</v>
      </c>
      <c r="L173">
        <f>'NORTH-1'!L1022</f>
        <v>1950080</v>
      </c>
      <c r="M173" s="1384">
        <f>'NORTH-1'!M1022</f>
        <v>1984753.7698589812</v>
      </c>
      <c r="N173" t="str">
        <f>'NORTH-1'!N1022</f>
        <v>Azimpur</v>
      </c>
      <c r="O173" t="s">
        <v>150</v>
      </c>
      <c r="P173">
        <v>1856790.3940888424</v>
      </c>
      <c r="Q173">
        <v>1877497.3089103857</v>
      </c>
      <c r="R173">
        <v>1808709.9158635293</v>
      </c>
    </row>
    <row r="174" spans="1:18" hidden="1" x14ac:dyDescent="0.3">
      <c r="A174">
        <v>173</v>
      </c>
      <c r="B174" t="str">
        <f>'NORTH-1'!B1023</f>
        <v>BGB 1  No Gate</v>
      </c>
      <c r="C174" s="33">
        <f>'NORTH-1'!C1023</f>
        <v>11</v>
      </c>
      <c r="D174" s="33">
        <f>'NORTH-1'!D1023</f>
        <v>0</v>
      </c>
      <c r="E174" s="33">
        <f>'NORTH-1'!E1023</f>
        <v>0</v>
      </c>
      <c r="F174" s="33">
        <f>'NORTH-1'!F1023</f>
        <v>1</v>
      </c>
      <c r="G174" s="33">
        <f>'NORTH-1'!G1023</f>
        <v>32661410</v>
      </c>
      <c r="H174" s="33">
        <f>'NORTH-1'!H1023</f>
        <v>34102440</v>
      </c>
      <c r="I174" s="33">
        <f>'NORTH-1'!I1023</f>
        <v>1441030</v>
      </c>
      <c r="J174" s="33">
        <f>'NORTH-1'!J1023</f>
        <v>1</v>
      </c>
      <c r="K174">
        <f>'NORTH-1'!K1023</f>
        <v>0</v>
      </c>
      <c r="L174">
        <f>'NORTH-1'!L1023</f>
        <v>1441030</v>
      </c>
      <c r="M174" s="1384">
        <f>'NORTH-1'!M1023</f>
        <v>1466652.5091175172</v>
      </c>
      <c r="N174" t="str">
        <f>'NORTH-1'!N1023</f>
        <v>Azimpur</v>
      </c>
      <c r="O174" t="s">
        <v>150</v>
      </c>
      <c r="P174">
        <v>1458588.0730049165</v>
      </c>
      <c r="Q174">
        <v>1375749.2129437071</v>
      </c>
      <c r="R174">
        <v>1318685.5994729584</v>
      </c>
    </row>
    <row r="175" spans="1:18" x14ac:dyDescent="0.3">
      <c r="A175">
        <v>174</v>
      </c>
      <c r="B175" t="str">
        <f>'NORTH-1'!B1024</f>
        <v>Ganaktuli</v>
      </c>
      <c r="C175" s="33">
        <f>'NORTH-1'!C1024</f>
        <v>11</v>
      </c>
      <c r="D175" s="33">
        <f>'NORTH-1'!D1024</f>
        <v>0</v>
      </c>
      <c r="E175" s="33">
        <f>'NORTH-1'!E1024</f>
        <v>0</v>
      </c>
      <c r="F175" s="33">
        <f>'NORTH-1'!F1024</f>
        <v>1</v>
      </c>
      <c r="G175" s="33">
        <f>'NORTH-1'!G1024</f>
        <v>23467080</v>
      </c>
      <c r="H175" s="33">
        <f>'NORTH-1'!H1024</f>
        <v>24390290</v>
      </c>
      <c r="I175" s="33">
        <f>'NORTH-1'!I1024</f>
        <v>923210</v>
      </c>
      <c r="J175" s="33">
        <f>'NORTH-1'!J1024</f>
        <v>1</v>
      </c>
      <c r="K175">
        <f>'NORTH-1'!K1024</f>
        <v>0</v>
      </c>
      <c r="L175">
        <f>'NORTH-1'!L1024</f>
        <v>923210</v>
      </c>
      <c r="M175" s="1384">
        <f>'NORTH-1'!M1024</f>
        <v>939625.31171619124</v>
      </c>
      <c r="N175" t="str">
        <f>'NORTH-1'!N1024</f>
        <v>Jigatola</v>
      </c>
      <c r="O175" t="s">
        <v>150</v>
      </c>
      <c r="P175">
        <v>882817.45976365684</v>
      </c>
      <c r="Q175">
        <v>725654.14446398662</v>
      </c>
      <c r="R175">
        <v>693078.49188226019</v>
      </c>
    </row>
    <row r="176" spans="1:18" hidden="1" x14ac:dyDescent="0.3">
      <c r="A176">
        <v>175</v>
      </c>
      <c r="B176" t="str">
        <f>'NORTH-1'!B1025</f>
        <v>Thana</v>
      </c>
      <c r="C176" s="33">
        <f>'NORTH-1'!C1025</f>
        <v>11</v>
      </c>
      <c r="D176" s="33">
        <f>'NORTH-1'!D1025</f>
        <v>0</v>
      </c>
      <c r="E176" s="33">
        <f>'NORTH-1'!E1025</f>
        <v>0</v>
      </c>
      <c r="F176" s="33">
        <f>'NORTH-1'!F1025</f>
        <v>1</v>
      </c>
      <c r="G176" s="33">
        <f>'NORTH-1'!G1025</f>
        <v>0</v>
      </c>
      <c r="H176" s="33">
        <f>'NORTH-1'!H1025</f>
        <v>0</v>
      </c>
      <c r="I176" s="33">
        <f>'NORTH-1'!I1025</f>
        <v>0</v>
      </c>
      <c r="J176" s="33">
        <f>'NORTH-1'!J1025</f>
        <v>1</v>
      </c>
      <c r="K176">
        <f>'NORTH-1'!K1025</f>
        <v>0</v>
      </c>
      <c r="L176">
        <f>'NORTH-1'!L1025</f>
        <v>0</v>
      </c>
      <c r="M176">
        <f>'NORTH-1'!M1025</f>
        <v>0</v>
      </c>
      <c r="N176">
        <f>'NORTH-1'!N1025</f>
        <v>0</v>
      </c>
      <c r="O176" t="s">
        <v>150</v>
      </c>
      <c r="P176">
        <v>0</v>
      </c>
      <c r="Q176">
        <v>0</v>
      </c>
      <c r="R176">
        <v>0</v>
      </c>
    </row>
    <row r="177" spans="1:18" x14ac:dyDescent="0.3">
      <c r="A177">
        <v>176</v>
      </c>
      <c r="B177" t="str">
        <f>'NORTH-1'!B1026</f>
        <v>Bot Tola Mazar</v>
      </c>
      <c r="C177" s="33">
        <f>'NORTH-1'!C1026</f>
        <v>11</v>
      </c>
      <c r="D177" s="33">
        <f>'NORTH-1'!D1026</f>
        <v>0</v>
      </c>
      <c r="E177" s="33">
        <f>'NORTH-1'!E1026</f>
        <v>0</v>
      </c>
      <c r="F177" s="33">
        <f>'NORTH-1'!F1026</f>
        <v>1</v>
      </c>
      <c r="G177" s="33">
        <f>'NORTH-1'!G1026</f>
        <v>32354152</v>
      </c>
      <c r="H177" s="33">
        <f>'NORTH-1'!H1026</f>
        <v>34382472</v>
      </c>
      <c r="I177" s="33">
        <f>'NORTH-1'!I1026</f>
        <v>2028320</v>
      </c>
      <c r="J177" s="33">
        <f>'NORTH-1'!J1026</f>
        <v>1</v>
      </c>
      <c r="K177">
        <f>'NORTH-1'!K1026</f>
        <v>0</v>
      </c>
      <c r="L177">
        <f>'NORTH-1'!L1026</f>
        <v>2028320</v>
      </c>
      <c r="M177" s="1384">
        <f>'NORTH-1'!M1026</f>
        <v>2064384.9311209638</v>
      </c>
      <c r="N177" t="str">
        <f>'NORTH-1'!N1026</f>
        <v>Jigatola</v>
      </c>
      <c r="O177" t="s">
        <v>150</v>
      </c>
      <c r="P177">
        <v>2207948.9743934888</v>
      </c>
      <c r="Q177">
        <v>2074198.5351875843</v>
      </c>
      <c r="R177">
        <v>1909183.466379666</v>
      </c>
    </row>
    <row r="178" spans="1:18" x14ac:dyDescent="0.3">
      <c r="A178">
        <v>177</v>
      </c>
      <c r="B178" t="str">
        <f>'NORTH-1'!B1027</f>
        <v>Sikder Medical</v>
      </c>
      <c r="C178" s="33">
        <f>'NORTH-1'!C1027</f>
        <v>11</v>
      </c>
      <c r="D178" s="33">
        <f>'NORTH-1'!D1027</f>
        <v>0</v>
      </c>
      <c r="E178" s="33">
        <f>'NORTH-1'!E1027</f>
        <v>0</v>
      </c>
      <c r="F178" s="33">
        <f>'NORTH-1'!F1027</f>
        <v>1</v>
      </c>
      <c r="G178" s="33">
        <f>'NORTH-1'!G1027</f>
        <v>35690888</v>
      </c>
      <c r="H178" s="33">
        <f>'NORTH-1'!H1027</f>
        <v>36890712</v>
      </c>
      <c r="I178" s="33">
        <f>'NORTH-1'!I1027</f>
        <v>1199824</v>
      </c>
      <c r="J178" s="33">
        <f>'NORTH-1'!J1027</f>
        <v>1</v>
      </c>
      <c r="K178">
        <f>'NORTH-1'!K1027</f>
        <v>0</v>
      </c>
      <c r="L178">
        <f>'NORTH-1'!L1027</f>
        <v>1199824</v>
      </c>
      <c r="M178" s="1384">
        <f>'NORTH-1'!M1027</f>
        <v>1221157.6997698979</v>
      </c>
      <c r="N178" t="str">
        <f>'NORTH-1'!N1027</f>
        <v>Jigatola</v>
      </c>
      <c r="O178" t="s">
        <v>150</v>
      </c>
      <c r="P178">
        <v>1181050.1988912821</v>
      </c>
      <c r="Q178">
        <v>1134381.9061426758</v>
      </c>
      <c r="R178">
        <v>1138392.2282984511</v>
      </c>
    </row>
    <row r="179" spans="1:18" hidden="1" x14ac:dyDescent="0.3">
      <c r="A179">
        <v>178</v>
      </c>
      <c r="B179" t="str">
        <f>'NORTH-1'!B1028</f>
        <v>Gas Field</v>
      </c>
      <c r="C179" s="33">
        <f>'NORTH-1'!C1028</f>
        <v>11</v>
      </c>
      <c r="D179" s="33">
        <f>'NORTH-1'!D1028</f>
        <v>0</v>
      </c>
      <c r="E179" s="33">
        <f>'NORTH-1'!E1028</f>
        <v>0</v>
      </c>
      <c r="F179" s="33">
        <f>'NORTH-1'!F1028</f>
        <v>1</v>
      </c>
      <c r="G179" s="33">
        <f>'NORTH-1'!G1028</f>
        <v>53961540</v>
      </c>
      <c r="H179" s="33">
        <f>'NORTH-1'!H1028</f>
        <v>56136408</v>
      </c>
      <c r="I179" s="33">
        <f>'NORTH-1'!I1028</f>
        <v>2174868</v>
      </c>
      <c r="J179" s="33">
        <f>'NORTH-1'!J1028</f>
        <v>1</v>
      </c>
      <c r="K179">
        <f>'NORTH-1'!K1028</f>
        <v>0</v>
      </c>
      <c r="L179">
        <f>'NORTH-1'!L1028</f>
        <v>2174868</v>
      </c>
      <c r="M179" s="1384">
        <f>'NORTH-1'!M1028</f>
        <v>2213538.6558221523</v>
      </c>
      <c r="N179" t="str">
        <f>'NORTH-1'!N1028</f>
        <v>Kamrangirchar</v>
      </c>
      <c r="O179" t="s">
        <v>150</v>
      </c>
      <c r="P179">
        <v>2063276.8361346328</v>
      </c>
      <c r="Q179">
        <v>2061072.7992608354</v>
      </c>
      <c r="R179">
        <v>1985612.167203258</v>
      </c>
    </row>
    <row r="180" spans="1:18" x14ac:dyDescent="0.3">
      <c r="A180">
        <v>179</v>
      </c>
      <c r="B180" t="str">
        <f>'NORTH-1'!B1029</f>
        <v>Hazaribagh</v>
      </c>
      <c r="C180" s="33">
        <f>'NORTH-1'!C1029</f>
        <v>11</v>
      </c>
      <c r="D180" s="33">
        <f>'NORTH-1'!D1029</f>
        <v>0</v>
      </c>
      <c r="E180" s="33">
        <f>'NORTH-1'!E1029</f>
        <v>0</v>
      </c>
      <c r="F180" s="33">
        <f>'NORTH-1'!F1029</f>
        <v>1</v>
      </c>
      <c r="G180" s="33">
        <f>'NORTH-1'!G1029</f>
        <v>39936160</v>
      </c>
      <c r="H180" s="33">
        <f>'NORTH-1'!H1029</f>
        <v>41443472</v>
      </c>
      <c r="I180" s="33">
        <f>'NORTH-1'!I1029</f>
        <v>1507312</v>
      </c>
      <c r="J180" s="33">
        <f>'NORTH-1'!J1029</f>
        <v>1</v>
      </c>
      <c r="K180">
        <f>'NORTH-1'!K1029</f>
        <v>0</v>
      </c>
      <c r="L180">
        <f>'NORTH-1'!L1029</f>
        <v>1507312</v>
      </c>
      <c r="M180" s="1384">
        <f>'NORTH-1'!M1029</f>
        <v>1534113.0488768055</v>
      </c>
      <c r="N180" t="str">
        <f>'NORTH-1'!N1029</f>
        <v>Jigatola</v>
      </c>
      <c r="O180" t="s">
        <v>150</v>
      </c>
      <c r="P180">
        <v>1525507.7666314354</v>
      </c>
      <c r="Q180">
        <v>1485016.8996660688</v>
      </c>
      <c r="R180">
        <v>1465699.7946339692</v>
      </c>
    </row>
    <row r="181" spans="1:18" hidden="1" x14ac:dyDescent="0.3">
      <c r="A181">
        <v>180</v>
      </c>
      <c r="B181" t="str">
        <f>'NORTH-1'!B1030</f>
        <v>Spare</v>
      </c>
      <c r="C181" s="33">
        <f>'NORTH-1'!C1030</f>
        <v>11</v>
      </c>
      <c r="D181" s="33">
        <f>'NORTH-1'!D1030</f>
        <v>0</v>
      </c>
      <c r="E181" s="33">
        <f>'NORTH-1'!E1030</f>
        <v>0</v>
      </c>
      <c r="F181" s="33">
        <f>'NORTH-1'!F1030</f>
        <v>1</v>
      </c>
      <c r="G181" s="33">
        <f>'NORTH-1'!G1030</f>
        <v>0</v>
      </c>
      <c r="H181" s="33">
        <f>'NORTH-1'!H1030</f>
        <v>0</v>
      </c>
      <c r="I181" s="33">
        <f>'NORTH-1'!I1030</f>
        <v>0</v>
      </c>
      <c r="J181" s="33">
        <f>'NORTH-1'!J1030</f>
        <v>1</v>
      </c>
      <c r="K181">
        <f>'NORTH-1'!K1030</f>
        <v>0</v>
      </c>
      <c r="L181">
        <f>'NORTH-1'!L1030</f>
        <v>0</v>
      </c>
      <c r="M181">
        <f>'NORTH-1'!M1030</f>
        <v>0</v>
      </c>
      <c r="N181">
        <f>'NORTH-1'!N1030</f>
        <v>0</v>
      </c>
      <c r="O181" t="s">
        <v>150</v>
      </c>
      <c r="P181">
        <v>0</v>
      </c>
      <c r="Q181">
        <v>0</v>
      </c>
      <c r="R181">
        <v>0</v>
      </c>
    </row>
    <row r="182" spans="1:18" hidden="1" x14ac:dyDescent="0.3">
      <c r="A182">
        <v>181</v>
      </c>
      <c r="B182" t="str">
        <f>'NORTH-1'!B1031</f>
        <v>Spare</v>
      </c>
      <c r="C182" s="33">
        <f>'NORTH-1'!C1031</f>
        <v>11</v>
      </c>
      <c r="D182" s="33">
        <f>'NORTH-1'!D1031</f>
        <v>0</v>
      </c>
      <c r="E182" s="33">
        <f>'NORTH-1'!E1031</f>
        <v>0</v>
      </c>
      <c r="F182" s="33">
        <f>'NORTH-1'!F1031</f>
        <v>1</v>
      </c>
      <c r="G182" s="33">
        <f>'NORTH-1'!G1031</f>
        <v>0</v>
      </c>
      <c r="H182" s="33">
        <f>'NORTH-1'!H1031</f>
        <v>0</v>
      </c>
      <c r="I182" s="33">
        <f>'NORTH-1'!I1031</f>
        <v>0</v>
      </c>
      <c r="J182" s="33">
        <f>'NORTH-1'!J1031</f>
        <v>1</v>
      </c>
      <c r="K182">
        <f>'NORTH-1'!K1031</f>
        <v>0</v>
      </c>
      <c r="L182">
        <f>'NORTH-1'!L1031</f>
        <v>0</v>
      </c>
      <c r="M182">
        <f>'NORTH-1'!M1031</f>
        <v>0</v>
      </c>
      <c r="N182">
        <f>'NORTH-1'!N1031</f>
        <v>0</v>
      </c>
      <c r="O182" t="s">
        <v>150</v>
      </c>
      <c r="P182">
        <v>0</v>
      </c>
      <c r="Q182">
        <v>0</v>
      </c>
      <c r="R182">
        <v>0</v>
      </c>
    </row>
    <row r="183" spans="1:18" hidden="1" x14ac:dyDescent="0.3">
      <c r="A183">
        <v>182</v>
      </c>
      <c r="B183" t="str">
        <f>'NORTH-1'!B1032</f>
        <v>11/0.4 kV Aux. Transformer AT-1</v>
      </c>
      <c r="C183" s="33">
        <f>'NORTH-1'!C1032</f>
        <v>0.41499999999999998</v>
      </c>
      <c r="D183" s="33">
        <f>'NORTH-1'!D1032</f>
        <v>0</v>
      </c>
      <c r="E183" s="33">
        <f>'NORTH-1'!E1032</f>
        <v>0</v>
      </c>
      <c r="F183" s="33">
        <f>'NORTH-1'!F1032</f>
        <v>1</v>
      </c>
      <c r="G183" s="33">
        <f>'NORTH-1'!G1032</f>
        <v>2117.04</v>
      </c>
      <c r="H183" s="33">
        <f>'NORTH-1'!H1032</f>
        <v>2177.16</v>
      </c>
      <c r="I183" s="33">
        <f>'NORTH-1'!I1032</f>
        <v>60.119999999999891</v>
      </c>
      <c r="J183" s="33">
        <f>'NORTH-1'!J1032</f>
        <v>10</v>
      </c>
      <c r="K183">
        <f>'NORTH-1'!K1032</f>
        <v>0</v>
      </c>
      <c r="L183">
        <f>'NORTH-1'!L1032</f>
        <v>601.19999999999891</v>
      </c>
      <c r="M183" s="1384">
        <f>'NORTH-1'!M1032</f>
        <v>611.88975141492529</v>
      </c>
      <c r="N183" t="str">
        <f>'NORTH-1'!N1032</f>
        <v>Azimpur</v>
      </c>
      <c r="O183" t="s">
        <v>150</v>
      </c>
      <c r="P183">
        <v>0</v>
      </c>
      <c r="Q183">
        <v>0</v>
      </c>
      <c r="R183">
        <v>0</v>
      </c>
    </row>
    <row r="184" spans="1:18" hidden="1" x14ac:dyDescent="0.3">
      <c r="A184">
        <v>183</v>
      </c>
      <c r="B184" t="str">
        <f>'NORTH-1'!B1033</f>
        <v>11/0.4 kV Aux. Transformer AT-2</v>
      </c>
      <c r="C184" s="33">
        <f>'NORTH-1'!C1033</f>
        <v>0.41499999999999998</v>
      </c>
      <c r="D184" s="33">
        <f>'NORTH-1'!D1033</f>
        <v>0</v>
      </c>
      <c r="E184" s="33">
        <f>'NORTH-1'!E1033</f>
        <v>0</v>
      </c>
      <c r="F184" s="33">
        <f>'NORTH-1'!F1033</f>
        <v>1</v>
      </c>
      <c r="G184" s="33">
        <f>'NORTH-1'!G1033</f>
        <v>1699.35</v>
      </c>
      <c r="H184" s="33">
        <f>'NORTH-1'!H1033</f>
        <v>1754.23</v>
      </c>
      <c r="I184" s="33">
        <f>'NORTH-1'!I1033</f>
        <v>54.880000000000109</v>
      </c>
      <c r="J184" s="33">
        <f>'NORTH-1'!J1033</f>
        <v>10</v>
      </c>
      <c r="K184">
        <f>'NORTH-1'!K1033</f>
        <v>0</v>
      </c>
      <c r="L184">
        <f>'NORTH-1'!L1033</f>
        <v>548.80000000000109</v>
      </c>
      <c r="M184" s="1384">
        <f>'NORTH-1'!M1033</f>
        <v>558.55804320777156</v>
      </c>
      <c r="N184" t="str">
        <f>'NORTH-1'!N1033</f>
        <v>Azimpur</v>
      </c>
      <c r="O184" t="s">
        <v>150</v>
      </c>
      <c r="P184">
        <v>0</v>
      </c>
      <c r="Q184">
        <v>0</v>
      </c>
      <c r="R184">
        <v>0</v>
      </c>
    </row>
    <row r="185" spans="1:18" x14ac:dyDescent="0.3">
      <c r="A185">
        <v>184</v>
      </c>
      <c r="B185" t="str">
        <f>'NORTH-1'!B1140</f>
        <v>Salek Garden</v>
      </c>
      <c r="C185" s="33">
        <f>'NORTH-1'!C1140</f>
        <v>11</v>
      </c>
      <c r="D185" s="33">
        <f>'NORTH-1'!D1140</f>
        <v>0</v>
      </c>
      <c r="E185" s="33">
        <f>'NORTH-1'!E1140</f>
        <v>2761</v>
      </c>
      <c r="F185" s="33">
        <f>'NORTH-1'!F1140</f>
        <v>1</v>
      </c>
      <c r="G185" s="33">
        <f>'NORTH-1'!G1140</f>
        <v>593.11</v>
      </c>
      <c r="H185" s="33">
        <f>'NORTH-1'!H1140</f>
        <v>635.73</v>
      </c>
      <c r="I185" s="33">
        <f>'NORTH-1'!I1140</f>
        <v>42.620000000000005</v>
      </c>
      <c r="J185" s="33">
        <f>'NORTH-1'!J1140</f>
        <v>60000</v>
      </c>
      <c r="K185">
        <f>'NORTH-1'!K1140</f>
        <v>0</v>
      </c>
      <c r="L185">
        <f>'NORTH-1'!L1140</f>
        <v>2557200.0000000005</v>
      </c>
      <c r="M185" s="1384">
        <f>'NORTH-1'!M1140</f>
        <v>2553649.2192859608</v>
      </c>
      <c r="N185" t="str">
        <f>'NORTH-1'!N1140</f>
        <v>Jigatola</v>
      </c>
      <c r="O185" t="s">
        <v>153</v>
      </c>
      <c r="P185">
        <v>2650896.5461805244</v>
      </c>
      <c r="Q185">
        <v>2562123.5191379194</v>
      </c>
      <c r="R185">
        <v>2460950.9042043504</v>
      </c>
    </row>
    <row r="186" spans="1:18" x14ac:dyDescent="0.3">
      <c r="A186">
        <v>185</v>
      </c>
      <c r="B186" t="str">
        <f>'NORTH-1'!B1141</f>
        <v>Jigatola Local</v>
      </c>
      <c r="C186" s="33">
        <f>'NORTH-1'!C1141</f>
        <v>11</v>
      </c>
      <c r="D186" s="33">
        <f>'NORTH-1'!D1141</f>
        <v>0</v>
      </c>
      <c r="E186" s="33">
        <f>'NORTH-1'!E1141</f>
        <v>2850</v>
      </c>
      <c r="F186" s="33">
        <f>'NORTH-1'!F1141</f>
        <v>1</v>
      </c>
      <c r="G186" s="33">
        <f>'NORTH-1'!G1141</f>
        <v>469.67</v>
      </c>
      <c r="H186" s="33">
        <f>'NORTH-1'!H1141</f>
        <v>499.39</v>
      </c>
      <c r="I186" s="33">
        <f>'NORTH-1'!I1141</f>
        <v>29.71999999999997</v>
      </c>
      <c r="J186" s="33">
        <f>'NORTH-1'!J1141</f>
        <v>60000</v>
      </c>
      <c r="K186">
        <f>'NORTH-1'!K1141</f>
        <v>0</v>
      </c>
      <c r="L186">
        <f>'NORTH-1'!L1141</f>
        <v>1783199.9999999981</v>
      </c>
      <c r="M186" s="1384">
        <f>'NORTH-1'!M1141</f>
        <v>1780723.9511304239</v>
      </c>
      <c r="N186" t="str">
        <f>'NORTH-1'!N1141</f>
        <v>Jigatola</v>
      </c>
      <c r="O186" t="s">
        <v>153</v>
      </c>
      <c r="P186">
        <v>1886527.6034168147</v>
      </c>
      <c r="Q186">
        <v>1807426.7226939173</v>
      </c>
      <c r="R186">
        <v>1737565.9216208435</v>
      </c>
    </row>
    <row r="187" spans="1:18" x14ac:dyDescent="0.3">
      <c r="A187">
        <v>186</v>
      </c>
      <c r="B187" t="str">
        <f>'NORTH-1'!B1143</f>
        <v>City College</v>
      </c>
      <c r="C187" s="33">
        <f>'NORTH-1'!C1143</f>
        <v>11</v>
      </c>
      <c r="D187" s="33">
        <f>'NORTH-1'!D1143</f>
        <v>0</v>
      </c>
      <c r="E187" s="33">
        <f>'NORTH-1'!E1143</f>
        <v>2784</v>
      </c>
      <c r="F187" s="33">
        <f>'NORTH-1'!F1143</f>
        <v>1</v>
      </c>
      <c r="G187" s="33">
        <f>'NORTH-1'!G1143</f>
        <v>510.17</v>
      </c>
      <c r="H187" s="33">
        <f>'NORTH-1'!H1143</f>
        <v>539.42999999999995</v>
      </c>
      <c r="I187" s="33">
        <f>'NORTH-1'!I1143</f>
        <v>29.259999999999934</v>
      </c>
      <c r="J187" s="33">
        <f>'NORTH-1'!J1143</f>
        <v>60000</v>
      </c>
      <c r="K187">
        <f>'NORTH-1'!K1143</f>
        <v>0</v>
      </c>
      <c r="L187">
        <f>'NORTH-1'!L1143</f>
        <v>1755599.999999996</v>
      </c>
      <c r="M187" s="1384">
        <f>'NORTH-1'!M1143</f>
        <v>1753162.2749016196</v>
      </c>
      <c r="N187" t="str">
        <f>'NORTH-1'!N1143</f>
        <v>Jigatola</v>
      </c>
      <c r="O187" t="s">
        <v>153</v>
      </c>
      <c r="P187">
        <v>1830510.0213230234</v>
      </c>
      <c r="Q187">
        <v>1777383.0604150919</v>
      </c>
      <c r="R187">
        <v>2346194.6486616204</v>
      </c>
    </row>
    <row r="188" spans="1:18" x14ac:dyDescent="0.3">
      <c r="A188">
        <v>187</v>
      </c>
      <c r="B188" t="str">
        <f>'NORTH-1'!B1144</f>
        <v>Spare</v>
      </c>
      <c r="C188" s="33">
        <f>'NORTH-1'!C1144</f>
        <v>11</v>
      </c>
      <c r="D188" s="33">
        <f>'NORTH-1'!D1144</f>
        <v>0</v>
      </c>
      <c r="E188" s="33">
        <f>'NORTH-1'!E1144</f>
        <v>2799</v>
      </c>
      <c r="F188" s="33">
        <f>'NORTH-1'!F1144</f>
        <v>1</v>
      </c>
      <c r="G188" s="33">
        <f>'NORTH-1'!G1144</f>
        <v>0</v>
      </c>
      <c r="H188" s="33">
        <f>'NORTH-1'!H1144</f>
        <v>0</v>
      </c>
      <c r="I188" s="33">
        <f>'NORTH-1'!I1144</f>
        <v>0</v>
      </c>
      <c r="J188" s="33">
        <f>'NORTH-1'!J1144</f>
        <v>60000</v>
      </c>
      <c r="K188">
        <f>'NORTH-1'!K1144</f>
        <v>0</v>
      </c>
      <c r="L188">
        <f>'NORTH-1'!L1144</f>
        <v>0</v>
      </c>
      <c r="M188" s="1384">
        <f>'NORTH-1'!M1144</f>
        <v>0</v>
      </c>
      <c r="N188" t="str">
        <f>'NORTH-1'!N1144</f>
        <v>Jigatola</v>
      </c>
      <c r="O188" t="s">
        <v>153</v>
      </c>
      <c r="P188">
        <v>0</v>
      </c>
      <c r="Q188">
        <v>0</v>
      </c>
      <c r="R188">
        <v>0</v>
      </c>
    </row>
    <row r="189" spans="1:18" x14ac:dyDescent="0.3">
      <c r="A189">
        <v>188</v>
      </c>
      <c r="B189" t="str">
        <f>'NORTH-1'!B1145</f>
        <v>Spare</v>
      </c>
      <c r="C189" s="33">
        <f>'NORTH-1'!C1145</f>
        <v>11</v>
      </c>
      <c r="D189" s="33">
        <f>'NORTH-1'!D1145</f>
        <v>0</v>
      </c>
      <c r="E189" s="33">
        <f>'NORTH-1'!E1145</f>
        <v>2775</v>
      </c>
      <c r="F189" s="33">
        <f>'NORTH-1'!F1145</f>
        <v>1</v>
      </c>
      <c r="G189" s="33">
        <f>'NORTH-1'!G1145</f>
        <v>0</v>
      </c>
      <c r="H189" s="33">
        <f>'NORTH-1'!H1145</f>
        <v>0</v>
      </c>
      <c r="I189" s="33">
        <f>'NORTH-1'!I1145</f>
        <v>0</v>
      </c>
      <c r="J189" s="33">
        <f>'NORTH-1'!J1145</f>
        <v>60000</v>
      </c>
      <c r="K189">
        <f>'NORTH-1'!K1145</f>
        <v>0</v>
      </c>
      <c r="L189">
        <f>'NORTH-1'!L1145</f>
        <v>0</v>
      </c>
      <c r="M189" s="1384">
        <f>'NORTH-1'!M1145</f>
        <v>0</v>
      </c>
      <c r="N189" t="str">
        <f>'NORTH-1'!N1145</f>
        <v>Jigatola</v>
      </c>
      <c r="O189" t="s">
        <v>153</v>
      </c>
      <c r="P189">
        <v>0</v>
      </c>
      <c r="Q189">
        <v>0</v>
      </c>
      <c r="R189">
        <v>0</v>
      </c>
    </row>
    <row r="190" spans="1:18" x14ac:dyDescent="0.3">
      <c r="A190">
        <v>189</v>
      </c>
      <c r="B190" t="str">
        <f>'NORTH-1'!B1146</f>
        <v xml:space="preserve">Post Office </v>
      </c>
      <c r="C190" s="33">
        <f>'NORTH-1'!C1146</f>
        <v>11</v>
      </c>
      <c r="D190" s="33">
        <f>'NORTH-1'!D1146</f>
        <v>0</v>
      </c>
      <c r="E190" s="33">
        <f>'NORTH-1'!E1146</f>
        <v>2836</v>
      </c>
      <c r="F190" s="33">
        <f>'NORTH-1'!F1146</f>
        <v>1</v>
      </c>
      <c r="G190" s="33">
        <f>'NORTH-1'!G1146</f>
        <v>386.41</v>
      </c>
      <c r="H190" s="33">
        <f>'NORTH-1'!H1146</f>
        <v>413.89</v>
      </c>
      <c r="I190" s="33">
        <f>'NORTH-1'!I1146</f>
        <v>27.479999999999961</v>
      </c>
      <c r="J190" s="33">
        <f>'NORTH-1'!J1146</f>
        <v>60000</v>
      </c>
      <c r="K190">
        <f>'NORTH-1'!K1146</f>
        <v>0</v>
      </c>
      <c r="L190">
        <f>'NORTH-1'!L1146</f>
        <v>1648799.9999999977</v>
      </c>
      <c r="M190" s="1384">
        <f>'NORTH-1'!M1146</f>
        <v>1646510.5712336481</v>
      </c>
      <c r="N190" t="str">
        <f>'NORTH-1'!N1146</f>
        <v>Jigatola</v>
      </c>
      <c r="O190" t="s">
        <v>153</v>
      </c>
      <c r="P190">
        <v>1676311.0856669873</v>
      </c>
      <c r="Q190">
        <v>1671629.3691936401</v>
      </c>
      <c r="R190">
        <v>1589764.6710265405</v>
      </c>
    </row>
    <row r="191" spans="1:18" x14ac:dyDescent="0.3">
      <c r="A191">
        <v>190</v>
      </c>
      <c r="B191" t="str">
        <f>'NORTH-1'!B1147</f>
        <v>Leather Institute</v>
      </c>
      <c r="C191" s="33">
        <f>'NORTH-1'!C1147</f>
        <v>11</v>
      </c>
      <c r="D191" s="33">
        <f>'NORTH-1'!D1147</f>
        <v>0</v>
      </c>
      <c r="E191" s="33">
        <f>'NORTH-1'!E1147</f>
        <v>2835</v>
      </c>
      <c r="F191" s="33">
        <f>'NORTH-1'!F1147</f>
        <v>1</v>
      </c>
      <c r="G191" s="33">
        <f>'NORTH-1'!G1147</f>
        <v>58.33</v>
      </c>
      <c r="H191" s="33">
        <f>'NORTH-1'!H1147</f>
        <v>58.33</v>
      </c>
      <c r="I191" s="33">
        <f>'NORTH-1'!I1147</f>
        <v>0</v>
      </c>
      <c r="J191" s="33">
        <f>'NORTH-1'!J1147</f>
        <v>60000</v>
      </c>
      <c r="K191">
        <f>'NORTH-1'!K1147</f>
        <v>0</v>
      </c>
      <c r="L191">
        <f>'NORTH-1'!L1147</f>
        <v>0</v>
      </c>
      <c r="M191" s="1384">
        <f>'NORTH-1'!M1147</f>
        <v>0</v>
      </c>
      <c r="N191" t="str">
        <f>'NORTH-1'!N1147</f>
        <v>Jigatola</v>
      </c>
      <c r="O191" t="s">
        <v>153</v>
      </c>
      <c r="P191">
        <v>57222.261278606849</v>
      </c>
      <c r="Q191">
        <v>189875.94560215352</v>
      </c>
      <c r="R191">
        <v>195265.87985019883</v>
      </c>
    </row>
    <row r="192" spans="1:18" x14ac:dyDescent="0.3">
      <c r="A192">
        <v>191</v>
      </c>
      <c r="B192" t="str">
        <f>'NORTH-1'!B1148</f>
        <v>Mina Bazar</v>
      </c>
      <c r="C192" s="33">
        <f>'NORTH-1'!C1148</f>
        <v>11</v>
      </c>
      <c r="D192" s="33">
        <f>'NORTH-1'!D1148</f>
        <v>0</v>
      </c>
      <c r="E192" s="33">
        <f>'NORTH-1'!E1148</f>
        <v>2853</v>
      </c>
      <c r="F192" s="33">
        <f>'NORTH-1'!F1148</f>
        <v>1</v>
      </c>
      <c r="G192" s="33">
        <f>'NORTH-1'!G1148</f>
        <v>194.57</v>
      </c>
      <c r="H192" s="33">
        <f>'NORTH-1'!H1148</f>
        <v>206.27</v>
      </c>
      <c r="I192" s="33">
        <f>'NORTH-1'!I1148</f>
        <v>11.700000000000017</v>
      </c>
      <c r="J192" s="33">
        <f>'NORTH-1'!J1148</f>
        <v>60000</v>
      </c>
      <c r="K192">
        <f>'NORTH-1'!K1148</f>
        <v>0</v>
      </c>
      <c r="L192">
        <f>'NORTH-1'!L1148</f>
        <v>702000.00000000105</v>
      </c>
      <c r="M192" s="1384">
        <f>'NORTH-1'!M1148</f>
        <v>701025.2432108348</v>
      </c>
      <c r="N192" t="str">
        <f>'NORTH-1'!N1148</f>
        <v>Jigatola</v>
      </c>
      <c r="O192" t="s">
        <v>153</v>
      </c>
      <c r="P192">
        <v>763766.60317130364</v>
      </c>
      <c r="Q192">
        <v>746284.57100593077</v>
      </c>
      <c r="R192">
        <v>706562.07601179578</v>
      </c>
    </row>
    <row r="193" spans="1:18" x14ac:dyDescent="0.3">
      <c r="A193">
        <v>192</v>
      </c>
      <c r="B193" t="str">
        <f>'NORTH-1'!B1150</f>
        <v>Road-2</v>
      </c>
      <c r="C193" s="33">
        <f>'NORTH-1'!C1150</f>
        <v>11</v>
      </c>
      <c r="D193" s="33">
        <f>'NORTH-1'!D1150</f>
        <v>0</v>
      </c>
      <c r="E193" s="33">
        <f>'NORTH-1'!E1150</f>
        <v>2839</v>
      </c>
      <c r="F193" s="33">
        <f>'NORTH-1'!F1150</f>
        <v>1</v>
      </c>
      <c r="G193" s="33">
        <f>'NORTH-1'!G1150</f>
        <v>624.12</v>
      </c>
      <c r="H193" s="33">
        <f>'NORTH-1'!H1150</f>
        <v>663.52</v>
      </c>
      <c r="I193" s="33">
        <f>'NORTH-1'!I1150</f>
        <v>39.399999999999977</v>
      </c>
      <c r="J193" s="33">
        <f>'NORTH-1'!J1150</f>
        <v>60000</v>
      </c>
      <c r="K193">
        <f>'NORTH-1'!K1150</f>
        <v>0</v>
      </c>
      <c r="L193">
        <f>'NORTH-1'!L1150</f>
        <v>2363999.9999999986</v>
      </c>
      <c r="M193" s="1384">
        <f>'NORTH-1'!M1150</f>
        <v>2360717.485684345</v>
      </c>
      <c r="N193" t="str">
        <f>'NORTH-1'!N1150</f>
        <v>Jigatola</v>
      </c>
      <c r="O193" t="s">
        <v>153</v>
      </c>
      <c r="P193">
        <v>2376832.0316356192</v>
      </c>
      <c r="Q193">
        <v>2301945.4038033169</v>
      </c>
      <c r="R193">
        <v>2450136.1785511118</v>
      </c>
    </row>
    <row r="194" spans="1:18" x14ac:dyDescent="0.3">
      <c r="A194">
        <v>193</v>
      </c>
      <c r="B194" t="str">
        <f>'NORTH-1'!B1151</f>
        <v>SS-2</v>
      </c>
      <c r="C194" s="33">
        <f>'NORTH-1'!C1151</f>
        <v>11</v>
      </c>
      <c r="D194" s="33">
        <f>'NORTH-1'!D1151</f>
        <v>0</v>
      </c>
      <c r="E194" s="33">
        <f>'NORTH-1'!E1151</f>
        <v>2838</v>
      </c>
      <c r="F194" s="33">
        <f>'NORTH-1'!F1151</f>
        <v>1</v>
      </c>
      <c r="G194" s="33">
        <f>'NORTH-1'!G1151</f>
        <v>291.23</v>
      </c>
      <c r="H194" s="33">
        <f>'NORTH-1'!H1151</f>
        <v>312</v>
      </c>
      <c r="I194" s="33">
        <f>'NORTH-1'!I1151</f>
        <v>20.769999999999982</v>
      </c>
      <c r="J194" s="33">
        <f>'NORTH-1'!J1151</f>
        <v>60000</v>
      </c>
      <c r="K194">
        <f>'NORTH-1'!K1151</f>
        <v>0</v>
      </c>
      <c r="L194">
        <f>'NORTH-1'!L1151</f>
        <v>1246199.9999999988</v>
      </c>
      <c r="M194" s="1384">
        <f>'NORTH-1'!M1151</f>
        <v>1244469.5984178635</v>
      </c>
      <c r="N194" t="str">
        <f>'NORTH-1'!N1151</f>
        <v>Jigatola</v>
      </c>
      <c r="O194" t="s">
        <v>153</v>
      </c>
      <c r="P194">
        <v>1139024.1692404859</v>
      </c>
      <c r="Q194">
        <v>1127238.2087013903</v>
      </c>
      <c r="R194">
        <v>1112715.1061002107</v>
      </c>
    </row>
    <row r="195" spans="1:18" x14ac:dyDescent="0.3">
      <c r="A195">
        <v>194</v>
      </c>
      <c r="B195" t="str">
        <f>'NORTH-1'!B1152</f>
        <v>Spare</v>
      </c>
      <c r="C195" s="33">
        <f>'NORTH-1'!C1152</f>
        <v>11</v>
      </c>
      <c r="D195" s="33">
        <f>'NORTH-1'!D1152</f>
        <v>0</v>
      </c>
      <c r="E195" s="33">
        <f>'NORTH-1'!E1152</f>
        <v>2772</v>
      </c>
      <c r="F195" s="33">
        <f>'NORTH-1'!F1152</f>
        <v>1</v>
      </c>
      <c r="G195" s="33">
        <f>'NORTH-1'!G1152</f>
        <v>0</v>
      </c>
      <c r="H195" s="33">
        <f>'NORTH-1'!H1152</f>
        <v>0</v>
      </c>
      <c r="I195" s="33">
        <f>'NORTH-1'!I1152</f>
        <v>0</v>
      </c>
      <c r="J195" s="33">
        <f>'NORTH-1'!J1152</f>
        <v>60000</v>
      </c>
      <c r="K195">
        <f>'NORTH-1'!K1152</f>
        <v>0</v>
      </c>
      <c r="L195">
        <f>'NORTH-1'!L1152</f>
        <v>0</v>
      </c>
      <c r="M195" s="1384">
        <f>'NORTH-1'!M1152</f>
        <v>0</v>
      </c>
      <c r="N195" t="str">
        <f>'NORTH-1'!N1152</f>
        <v>Jigatola</v>
      </c>
      <c r="O195" t="s">
        <v>153</v>
      </c>
      <c r="P195">
        <v>0</v>
      </c>
      <c r="Q195">
        <v>0</v>
      </c>
      <c r="R195">
        <v>0</v>
      </c>
    </row>
    <row r="196" spans="1:18" x14ac:dyDescent="0.3">
      <c r="A196">
        <v>195</v>
      </c>
      <c r="B196" t="str">
        <f>'NORTH-1'!B1153</f>
        <v>Bou Bazar</v>
      </c>
      <c r="C196" s="33">
        <f>'NORTH-1'!C1153</f>
        <v>11</v>
      </c>
      <c r="D196" s="33">
        <f>'NORTH-1'!D1153</f>
        <v>0</v>
      </c>
      <c r="E196" s="33">
        <f>'NORTH-1'!E1153</f>
        <v>2843</v>
      </c>
      <c r="F196" s="33">
        <f>'NORTH-1'!F1153</f>
        <v>1</v>
      </c>
      <c r="G196" s="33">
        <f>'NORTH-1'!G1153</f>
        <v>502.69</v>
      </c>
      <c r="H196" s="33">
        <f>'NORTH-1'!H1153</f>
        <v>534.72</v>
      </c>
      <c r="I196" s="33">
        <f>'NORTH-1'!I1153</f>
        <v>32.03000000000003</v>
      </c>
      <c r="J196" s="33">
        <f>'NORTH-1'!J1153</f>
        <v>60000</v>
      </c>
      <c r="K196">
        <f>'NORTH-1'!K1153</f>
        <v>0</v>
      </c>
      <c r="L196">
        <f>'NORTH-1'!L1153</f>
        <v>1921800.0000000019</v>
      </c>
      <c r="M196" s="1384">
        <f>'NORTH-1'!M1153</f>
        <v>1919131.4991489768</v>
      </c>
      <c r="N196" t="str">
        <f>'NORTH-1'!N1153</f>
        <v>Jigatola</v>
      </c>
      <c r="O196" t="s">
        <v>153</v>
      </c>
      <c r="P196">
        <v>1882311.2262699706</v>
      </c>
      <c r="Q196">
        <v>1850088.7231298429</v>
      </c>
      <c r="R196">
        <v>1774816.6433153434</v>
      </c>
    </row>
    <row r="197" spans="1:18" x14ac:dyDescent="0.3">
      <c r="A197">
        <v>196</v>
      </c>
      <c r="B197" t="str">
        <f>'NORTH-1'!B1154</f>
        <v>BGB</v>
      </c>
      <c r="C197" s="33">
        <f>'NORTH-1'!C1154</f>
        <v>11</v>
      </c>
      <c r="D197" s="33">
        <f>'NORTH-1'!D1154</f>
        <v>0</v>
      </c>
      <c r="E197" s="33">
        <f>'NORTH-1'!E1154</f>
        <v>2764</v>
      </c>
      <c r="F197" s="33">
        <f>'NORTH-1'!F1154</f>
        <v>1</v>
      </c>
      <c r="G197" s="33">
        <f>'NORTH-1'!G1154</f>
        <v>179.28</v>
      </c>
      <c r="H197" s="33">
        <f>'NORTH-1'!H1154</f>
        <v>186.72</v>
      </c>
      <c r="I197" s="33">
        <f>'NORTH-1'!I1154</f>
        <v>7.4399999999999977</v>
      </c>
      <c r="J197" s="33">
        <f>'NORTH-1'!J1154</f>
        <v>60000</v>
      </c>
      <c r="K197">
        <f>'NORTH-1'!K1154</f>
        <v>0</v>
      </c>
      <c r="L197">
        <f>'NORTH-1'!L1154</f>
        <v>446399.99999999988</v>
      </c>
      <c r="M197" s="1384">
        <f>'NORTH-1'!M1154</f>
        <v>445780.1546571455</v>
      </c>
      <c r="N197" t="str">
        <f>'NORTH-1'!N1154</f>
        <v>Jigatola</v>
      </c>
      <c r="O197" t="s">
        <v>153</v>
      </c>
      <c r="P197">
        <v>580655.36707976134</v>
      </c>
      <c r="Q197">
        <v>1007063.5595861034</v>
      </c>
      <c r="R197">
        <v>934872.95091356745</v>
      </c>
    </row>
    <row r="198" spans="1:18" hidden="1" x14ac:dyDescent="0.3">
      <c r="A198">
        <v>197</v>
      </c>
      <c r="B198" t="str">
        <f>'NORTH-1'!B1155</f>
        <v>Dhamondi-12</v>
      </c>
      <c r="C198" s="33">
        <f>'NORTH-1'!C1155</f>
        <v>11</v>
      </c>
      <c r="D198" s="33">
        <f>'NORTH-1'!D1155</f>
        <v>0</v>
      </c>
      <c r="E198" s="33">
        <f>'NORTH-1'!E1155</f>
        <v>2763</v>
      </c>
      <c r="F198" s="33">
        <f>'NORTH-1'!F1155</f>
        <v>1</v>
      </c>
      <c r="G198" s="33">
        <f>'NORTH-1'!G1155</f>
        <v>400.32</v>
      </c>
      <c r="H198" s="33">
        <f>'NORTH-1'!H1155</f>
        <v>427.72</v>
      </c>
      <c r="I198" s="33">
        <f>'NORTH-1'!I1155</f>
        <v>27.400000000000034</v>
      </c>
      <c r="J198" s="33">
        <f>'NORTH-1'!J1155</f>
        <v>60000</v>
      </c>
      <c r="K198">
        <f>'NORTH-1'!K1155</f>
        <v>0</v>
      </c>
      <c r="L198">
        <f>'NORTH-1'!L1155</f>
        <v>1644000.0000000021</v>
      </c>
      <c r="M198">
        <f>'NORTH-1'!M1155</f>
        <v>1641717.2362373394</v>
      </c>
      <c r="N198" t="str">
        <f>'NORTH-1'!N1155</f>
        <v>Dhanmondi</v>
      </c>
      <c r="O198" t="s">
        <v>153</v>
      </c>
      <c r="P198">
        <v>1520907.4708261362</v>
      </c>
      <c r="Q198">
        <v>1213163.0828188208</v>
      </c>
      <c r="R198">
        <v>1602982.669047171</v>
      </c>
    </row>
    <row r="199" spans="1:18" x14ac:dyDescent="0.3">
      <c r="A199">
        <v>198</v>
      </c>
      <c r="B199" t="str">
        <f>'NORTH-1'!B1234</f>
        <v>Mitali Road</v>
      </c>
      <c r="C199" s="33">
        <f>'NORTH-1'!C1234</f>
        <v>11</v>
      </c>
      <c r="D199" s="33">
        <f>'NORTH-1'!D1234</f>
        <v>0</v>
      </c>
      <c r="E199" s="33" t="str">
        <f>'NORTH-1'!E1234</f>
        <v>DHK66479</v>
      </c>
      <c r="F199" s="33">
        <f>'NORTH-1'!F1234</f>
        <v>1</v>
      </c>
      <c r="G199" s="33">
        <f>'NORTH-1'!G1234</f>
        <v>0</v>
      </c>
      <c r="H199" s="33">
        <f>'NORTH-1'!H1234</f>
        <v>0</v>
      </c>
      <c r="I199" s="33">
        <f>'NORTH-1'!I1234</f>
        <v>0</v>
      </c>
      <c r="J199" s="33">
        <f>'NORTH-1'!J1234</f>
        <v>60</v>
      </c>
      <c r="K199">
        <f>'NORTH-1'!K1234</f>
        <v>0</v>
      </c>
      <c r="L199">
        <f>'NORTH-1'!L1234</f>
        <v>0</v>
      </c>
      <c r="M199" s="1384">
        <f>'NORTH-1'!M1234</f>
        <v>0</v>
      </c>
      <c r="N199" t="str">
        <f>'NORTH-1'!N1234</f>
        <v>Jigatola</v>
      </c>
      <c r="O199" t="s">
        <v>4888</v>
      </c>
      <c r="P199">
        <v>0</v>
      </c>
      <c r="Q199">
        <v>0</v>
      </c>
      <c r="R199">
        <v>0</v>
      </c>
    </row>
    <row r="200" spans="1:18" x14ac:dyDescent="0.3">
      <c r="A200">
        <v>199</v>
      </c>
      <c r="B200" t="str">
        <f>'NORTH-1'!B1235</f>
        <v>Bou Bazar</v>
      </c>
      <c r="C200" s="33">
        <f>'NORTH-1'!C1235</f>
        <v>11</v>
      </c>
      <c r="D200" s="33">
        <f>'NORTH-1'!D1235</f>
        <v>0</v>
      </c>
      <c r="E200" s="33">
        <f>'NORTH-1'!E1235</f>
        <v>0</v>
      </c>
      <c r="F200" s="33">
        <f>'NORTH-1'!F1235</f>
        <v>1</v>
      </c>
      <c r="G200" s="33">
        <f>'NORTH-1'!G1235</f>
        <v>0</v>
      </c>
      <c r="H200" s="33">
        <f>'NORTH-1'!H1235</f>
        <v>0</v>
      </c>
      <c r="I200" s="33">
        <f>'NORTH-1'!I1235</f>
        <v>0</v>
      </c>
      <c r="J200" s="33">
        <f>'NORTH-1'!J1235</f>
        <v>60000</v>
      </c>
      <c r="K200">
        <f>'NORTH-1'!K1235</f>
        <v>0</v>
      </c>
      <c r="L200">
        <f>'NORTH-1'!L1235</f>
        <v>0</v>
      </c>
      <c r="M200" s="1384">
        <f>'NORTH-1'!M1235</f>
        <v>0</v>
      </c>
      <c r="N200" t="str">
        <f>'NORTH-1'!N1235</f>
        <v>Jigatola</v>
      </c>
      <c r="O200" t="s">
        <v>4888</v>
      </c>
      <c r="P200">
        <v>0</v>
      </c>
      <c r="Q200">
        <v>0</v>
      </c>
      <c r="R200">
        <v>0</v>
      </c>
    </row>
    <row r="201" spans="1:18" x14ac:dyDescent="0.3">
      <c r="A201">
        <v>200</v>
      </c>
      <c r="B201" t="str">
        <f>'NORTH-1'!B1236</f>
        <v>Mina Bazar</v>
      </c>
      <c r="C201" s="33">
        <f>'NORTH-1'!C1236</f>
        <v>11</v>
      </c>
      <c r="D201" s="33">
        <f>'NORTH-1'!D1236</f>
        <v>0</v>
      </c>
      <c r="E201" s="33" t="str">
        <f>'NORTH-1'!E1236</f>
        <v>DHK</v>
      </c>
      <c r="F201" s="33">
        <f>'NORTH-1'!F1236</f>
        <v>1</v>
      </c>
      <c r="G201" s="33">
        <f>'NORTH-1'!G1236</f>
        <v>0</v>
      </c>
      <c r="H201" s="33">
        <f>'NORTH-1'!H1236</f>
        <v>0</v>
      </c>
      <c r="I201" s="33">
        <f>'NORTH-1'!I1236</f>
        <v>0</v>
      </c>
      <c r="J201" s="33">
        <f>'NORTH-1'!J1236</f>
        <v>60</v>
      </c>
      <c r="K201">
        <f>'NORTH-1'!K1236</f>
        <v>0</v>
      </c>
      <c r="L201">
        <f>'NORTH-1'!L1236</f>
        <v>0</v>
      </c>
      <c r="M201" s="1384">
        <f>'NORTH-1'!M1236</f>
        <v>0</v>
      </c>
      <c r="N201" t="str">
        <f>'NORTH-1'!N1236</f>
        <v>Jigatola</v>
      </c>
      <c r="O201" t="s">
        <v>4888</v>
      </c>
      <c r="P201">
        <v>0</v>
      </c>
      <c r="Q201">
        <v>0</v>
      </c>
      <c r="R201">
        <v>0</v>
      </c>
    </row>
    <row r="202" spans="1:18" x14ac:dyDescent="0.3">
      <c r="A202">
        <v>201</v>
      </c>
      <c r="B202" t="str">
        <f>'NORTH-1'!B1237</f>
        <v>Spare</v>
      </c>
      <c r="C202" s="33">
        <f>'NORTH-1'!C1237</f>
        <v>11</v>
      </c>
      <c r="D202" s="33">
        <f>'NORTH-1'!D1237</f>
        <v>0</v>
      </c>
      <c r="E202" s="33">
        <f>'NORTH-1'!E1237</f>
        <v>0</v>
      </c>
      <c r="F202" s="33">
        <f>'NORTH-1'!F1237</f>
        <v>1</v>
      </c>
      <c r="G202" s="33">
        <f>'NORTH-1'!G1237</f>
        <v>0</v>
      </c>
      <c r="H202" s="33">
        <f>'NORTH-1'!H1237</f>
        <v>0</v>
      </c>
      <c r="I202" s="33">
        <f>'NORTH-1'!I1237</f>
        <v>0</v>
      </c>
      <c r="J202" s="33">
        <f>'NORTH-1'!J1237</f>
        <v>60000</v>
      </c>
      <c r="K202">
        <f>'NORTH-1'!K1237</f>
        <v>0</v>
      </c>
      <c r="L202">
        <f>'NORTH-1'!L1237</f>
        <v>0</v>
      </c>
      <c r="M202" s="1384">
        <f>'NORTH-1'!M1237</f>
        <v>0</v>
      </c>
      <c r="N202" t="str">
        <f>'NORTH-1'!N1237</f>
        <v>Jigatola</v>
      </c>
      <c r="O202" t="s">
        <v>4888</v>
      </c>
      <c r="P202">
        <v>0</v>
      </c>
      <c r="Q202">
        <v>0</v>
      </c>
      <c r="R202">
        <v>0</v>
      </c>
    </row>
    <row r="203" spans="1:18" x14ac:dyDescent="0.3">
      <c r="A203">
        <v>202</v>
      </c>
      <c r="B203" t="str">
        <f>'NORTH-1'!B1238</f>
        <v>Simanto Square</v>
      </c>
      <c r="C203" s="33">
        <f>'NORTH-1'!C1238</f>
        <v>11</v>
      </c>
      <c r="D203" s="33">
        <f>'NORTH-1'!D1238</f>
        <v>0</v>
      </c>
      <c r="E203" s="33" t="str">
        <f>'NORTH-1'!E1238</f>
        <v>DHK60946</v>
      </c>
      <c r="F203" s="33">
        <f>'NORTH-1'!F1238</f>
        <v>1</v>
      </c>
      <c r="G203" s="33">
        <f>'NORTH-1'!G1238</f>
        <v>1141.6600000000001</v>
      </c>
      <c r="H203" s="33">
        <f>'NORTH-1'!H1238</f>
        <v>1157</v>
      </c>
      <c r="I203" s="33">
        <f>'NORTH-1'!I1238</f>
        <v>15.339999999999918</v>
      </c>
      <c r="J203" s="33">
        <f>'NORTH-1'!J1238</f>
        <v>60000</v>
      </c>
      <c r="K203">
        <f>'NORTH-1'!K1238</f>
        <v>0</v>
      </c>
      <c r="L203">
        <f>'NORTH-1'!L1238</f>
        <v>920399.99999999511</v>
      </c>
      <c r="M203" s="1384">
        <f>'NORTH-1'!M1238</f>
        <v>922404.69935974746</v>
      </c>
      <c r="N203" t="str">
        <f>'NORTH-1'!N1238</f>
        <v>Jigatola</v>
      </c>
      <c r="O203" t="s">
        <v>4888</v>
      </c>
      <c r="P203">
        <v>967800.0000000064</v>
      </c>
      <c r="Q203">
        <v>852145.37314969616</v>
      </c>
      <c r="R203">
        <v>901151.34276430833</v>
      </c>
    </row>
    <row r="204" spans="1:18" x14ac:dyDescent="0.3">
      <c r="A204">
        <v>203</v>
      </c>
      <c r="B204" t="str">
        <f>'NORTH-1'!B1239</f>
        <v>Post Office</v>
      </c>
      <c r="C204" s="33">
        <f>'NORTH-1'!C1239</f>
        <v>11</v>
      </c>
      <c r="D204" s="33">
        <f>'NORTH-1'!D1239</f>
        <v>0</v>
      </c>
      <c r="E204" s="33" t="str">
        <f>'NORTH-1'!E1239</f>
        <v>DHK61074</v>
      </c>
      <c r="F204" s="33">
        <f>'NORTH-1'!F1239</f>
        <v>1</v>
      </c>
      <c r="G204" s="33">
        <f>'NORTH-1'!G1239</f>
        <v>0</v>
      </c>
      <c r="H204" s="33">
        <f>'NORTH-1'!H1239</f>
        <v>0</v>
      </c>
      <c r="I204" s="33">
        <f>'NORTH-1'!I1239</f>
        <v>0</v>
      </c>
      <c r="J204" s="33">
        <f>'NORTH-1'!J1239</f>
        <v>60000</v>
      </c>
      <c r="K204">
        <f>'NORTH-1'!K1239</f>
        <v>0</v>
      </c>
      <c r="L204">
        <f>'NORTH-1'!L1239</f>
        <v>0</v>
      </c>
      <c r="M204" s="1384">
        <f>'NORTH-1'!M1239</f>
        <v>0</v>
      </c>
      <c r="N204" t="str">
        <f>'NORTH-1'!N1239</f>
        <v>Jigatola</v>
      </c>
      <c r="O204" t="s">
        <v>4888</v>
      </c>
      <c r="P204">
        <v>0</v>
      </c>
      <c r="Q204">
        <v>0</v>
      </c>
      <c r="R204">
        <v>0</v>
      </c>
    </row>
    <row r="205" spans="1:18" x14ac:dyDescent="0.3">
      <c r="A205">
        <v>204</v>
      </c>
      <c r="B205" t="str">
        <f>'NORTH-1'!B1240</f>
        <v>Hazaribagh Sw/S-2</v>
      </c>
      <c r="C205" s="33">
        <f>'NORTH-1'!C1240</f>
        <v>11</v>
      </c>
      <c r="D205" s="33">
        <f>'NORTH-1'!D1240</f>
        <v>0</v>
      </c>
      <c r="E205" s="33">
        <f>'NORTH-1'!E1240</f>
        <v>0</v>
      </c>
      <c r="F205" s="33">
        <f>'NORTH-1'!F1240</f>
        <v>1</v>
      </c>
      <c r="G205" s="33">
        <f>'NORTH-1'!G1240</f>
        <v>0</v>
      </c>
      <c r="H205" s="33">
        <f>'NORTH-1'!H1240</f>
        <v>0</v>
      </c>
      <c r="I205" s="33">
        <f>'NORTH-1'!I1240</f>
        <v>0</v>
      </c>
      <c r="J205" s="33">
        <f>'NORTH-1'!J1240</f>
        <v>60000</v>
      </c>
      <c r="K205">
        <f>'NORTH-1'!K1240</f>
        <v>0</v>
      </c>
      <c r="L205">
        <f>'NORTH-1'!L1240</f>
        <v>0</v>
      </c>
      <c r="M205" s="1384">
        <f>'NORTH-1'!M1240</f>
        <v>0</v>
      </c>
      <c r="N205" t="str">
        <f>'NORTH-1'!N1240</f>
        <v>Jigatola</v>
      </c>
      <c r="O205" t="s">
        <v>4888</v>
      </c>
      <c r="P205">
        <v>0</v>
      </c>
      <c r="Q205">
        <v>0</v>
      </c>
      <c r="R205">
        <v>0</v>
      </c>
    </row>
    <row r="206" spans="1:18" x14ac:dyDescent="0.3">
      <c r="A206">
        <v>205</v>
      </c>
      <c r="B206" t="str">
        <f>'NORTH-1'!B1241</f>
        <v>Green Road Via Park</v>
      </c>
      <c r="C206" s="33">
        <f>'NORTH-1'!C1241</f>
        <v>11</v>
      </c>
      <c r="D206" s="33">
        <f>'NORTH-1'!D1241</f>
        <v>0</v>
      </c>
      <c r="E206" s="33" t="str">
        <f>'NORTH-1'!E1241</f>
        <v>DHK61070</v>
      </c>
      <c r="F206" s="33">
        <f>'NORTH-1'!F1241</f>
        <v>1</v>
      </c>
      <c r="G206" s="33">
        <f>'NORTH-1'!G1241</f>
        <v>3437.43</v>
      </c>
      <c r="H206" s="33">
        <f>'NORTH-1'!H1241</f>
        <v>3458.66</v>
      </c>
      <c r="I206" s="33">
        <f>'NORTH-1'!I1241</f>
        <v>21.230000000000018</v>
      </c>
      <c r="J206" s="33">
        <f>'NORTH-1'!J1241</f>
        <v>60000</v>
      </c>
      <c r="K206">
        <f>'NORTH-1'!K1241</f>
        <v>0</v>
      </c>
      <c r="L206">
        <f>'NORTH-1'!L1241</f>
        <v>1273800.0000000012</v>
      </c>
      <c r="M206" s="1384">
        <f>'NORTH-1'!M1241</f>
        <v>1276574.4307306102</v>
      </c>
      <c r="N206" t="str">
        <f>'NORTH-1'!N1241</f>
        <v>Jigatola</v>
      </c>
      <c r="O206" t="s">
        <v>4888</v>
      </c>
      <c r="P206">
        <v>1342799.9999999793</v>
      </c>
      <c r="Q206">
        <v>1229862.9154237751</v>
      </c>
      <c r="R206">
        <v>476757.77120570873</v>
      </c>
    </row>
    <row r="207" spans="1:18" x14ac:dyDescent="0.3">
      <c r="A207">
        <v>206</v>
      </c>
      <c r="B207" t="str">
        <f>'NORTH-1'!B1242</f>
        <v>PWD Quarters 
11 kV Saleq Grand</v>
      </c>
      <c r="C207" s="33">
        <f>'NORTH-1'!C1242</f>
        <v>11</v>
      </c>
      <c r="D207" s="33">
        <f>'NORTH-1'!D1242</f>
        <v>0</v>
      </c>
      <c r="E207" s="33" t="str">
        <f>'NORTH-1'!E1242</f>
        <v>DHK61028</v>
      </c>
      <c r="F207" s="33">
        <f>'NORTH-1'!F1242</f>
        <v>1</v>
      </c>
      <c r="G207" s="33">
        <f>'NORTH-1'!G1242</f>
        <v>3630.54</v>
      </c>
      <c r="H207" s="33">
        <f>'NORTH-1'!H1242</f>
        <v>3631.76</v>
      </c>
      <c r="I207" s="33">
        <f>'NORTH-1'!I1242</f>
        <v>1.2200000000002547</v>
      </c>
      <c r="J207" s="33">
        <f>'NORTH-1'!J1242</f>
        <v>60000</v>
      </c>
      <c r="K207">
        <f>'NORTH-1'!K1242</f>
        <v>0</v>
      </c>
      <c r="L207">
        <f>'NORTH-1'!L1242</f>
        <v>73200.00000001528</v>
      </c>
      <c r="M207" s="1384">
        <f>'NORTH-1'!M1242</f>
        <v>73359.435020803954</v>
      </c>
      <c r="N207" t="str">
        <f>'NORTH-1'!N1242</f>
        <v>Jigatola</v>
      </c>
      <c r="O207" t="s">
        <v>4888</v>
      </c>
      <c r="P207">
        <v>68399.99999999236</v>
      </c>
      <c r="Q207">
        <v>74813.619484235722</v>
      </c>
      <c r="R207">
        <v>63933.034452884487</v>
      </c>
    </row>
    <row r="208" spans="1:18" x14ac:dyDescent="0.3">
      <c r="A208">
        <v>207</v>
      </c>
      <c r="B208" t="str">
        <f>'NORTH-1'!B1243</f>
        <v>Road No.-2</v>
      </c>
      <c r="C208" s="33">
        <f>'NORTH-1'!C1243</f>
        <v>11</v>
      </c>
      <c r="D208" s="33">
        <f>'NORTH-1'!D1243</f>
        <v>0</v>
      </c>
      <c r="E208" s="33" t="str">
        <f>'NORTH-1'!E1243</f>
        <v>DHK61035</v>
      </c>
      <c r="F208" s="33">
        <f>'NORTH-1'!F1243</f>
        <v>1</v>
      </c>
      <c r="G208" s="33">
        <f>'NORTH-1'!G1243</f>
        <v>0</v>
      </c>
      <c r="H208" s="33">
        <f>'NORTH-1'!H1243</f>
        <v>0</v>
      </c>
      <c r="I208" s="33">
        <f>'NORTH-1'!I1243</f>
        <v>0</v>
      </c>
      <c r="J208" s="33">
        <f>'NORTH-1'!J1243</f>
        <v>60000</v>
      </c>
      <c r="K208">
        <f>'NORTH-1'!K1243</f>
        <v>0</v>
      </c>
      <c r="L208">
        <f>'NORTH-1'!L1243</f>
        <v>0</v>
      </c>
      <c r="M208" s="1384">
        <f>'NORTH-1'!M1243</f>
        <v>0</v>
      </c>
      <c r="N208" t="str">
        <f>'NORTH-1'!N1243</f>
        <v>Jigatola</v>
      </c>
      <c r="O208" t="s">
        <v>4888</v>
      </c>
      <c r="P208">
        <v>0</v>
      </c>
      <c r="Q208">
        <v>0</v>
      </c>
      <c r="R208">
        <v>0</v>
      </c>
    </row>
    <row r="209" spans="1:18" x14ac:dyDescent="0.3">
      <c r="A209">
        <v>208</v>
      </c>
      <c r="B209" t="str">
        <f>'NORTH-1'!B1244</f>
        <v>Hzaribagh O/H</v>
      </c>
      <c r="C209" s="33">
        <f>'NORTH-1'!C1244</f>
        <v>11</v>
      </c>
      <c r="D209" s="33">
        <f>'NORTH-1'!D1244</f>
        <v>0</v>
      </c>
      <c r="E209" s="33" t="str">
        <f>'NORTH-1'!E1244</f>
        <v>DHK61033</v>
      </c>
      <c r="F209" s="33">
        <f>'NORTH-1'!F1244</f>
        <v>1</v>
      </c>
      <c r="G209" s="33">
        <f>'NORTH-1'!G1244</f>
        <v>0</v>
      </c>
      <c r="H209" s="33">
        <f>'NORTH-1'!H1244</f>
        <v>0</v>
      </c>
      <c r="I209" s="33">
        <f>'NORTH-1'!I1244</f>
        <v>0</v>
      </c>
      <c r="J209" s="33">
        <f>'NORTH-1'!J1244</f>
        <v>60000</v>
      </c>
      <c r="K209">
        <f>'NORTH-1'!K1244</f>
        <v>0</v>
      </c>
      <c r="L209">
        <f>'NORTH-1'!L1244</f>
        <v>0</v>
      </c>
      <c r="M209" s="1384">
        <f>'NORTH-1'!M1244</f>
        <v>0</v>
      </c>
      <c r="N209" t="str">
        <f>'NORTH-1'!N1244</f>
        <v>Jigatola</v>
      </c>
      <c r="O209" t="s">
        <v>4888</v>
      </c>
      <c r="P209">
        <v>0</v>
      </c>
      <c r="Q209">
        <v>0</v>
      </c>
      <c r="R209">
        <v>0</v>
      </c>
    </row>
    <row r="210" spans="1:18" x14ac:dyDescent="0.3">
      <c r="A210">
        <v>209</v>
      </c>
      <c r="B210" t="str">
        <f>'NORTH-1'!B1245</f>
        <v>B.G.B</v>
      </c>
      <c r="C210" s="33">
        <f>'NORTH-1'!C1245</f>
        <v>11</v>
      </c>
      <c r="D210" s="33">
        <f>'NORTH-1'!D1245</f>
        <v>0</v>
      </c>
      <c r="E210" s="33" t="str">
        <f>'NORTH-1'!E1245</f>
        <v>DHK61030</v>
      </c>
      <c r="F210" s="33">
        <f>'NORTH-1'!F1245</f>
        <v>1</v>
      </c>
      <c r="G210" s="33">
        <f>'NORTH-1'!G1245</f>
        <v>0</v>
      </c>
      <c r="H210" s="33">
        <f>'NORTH-1'!H1245</f>
        <v>0</v>
      </c>
      <c r="I210" s="33">
        <f>'NORTH-1'!I1245</f>
        <v>0</v>
      </c>
      <c r="J210" s="33">
        <f>'NORTH-1'!J1245</f>
        <v>60000</v>
      </c>
      <c r="K210">
        <f>'NORTH-1'!K1245</f>
        <v>0</v>
      </c>
      <c r="L210">
        <f>'NORTH-1'!L1245</f>
        <v>0</v>
      </c>
      <c r="M210" s="1384">
        <f>'NORTH-1'!M1245</f>
        <v>0</v>
      </c>
      <c r="N210" t="str">
        <f>'NORTH-1'!N1245</f>
        <v>Jigatola</v>
      </c>
      <c r="O210" t="s">
        <v>4888</v>
      </c>
      <c r="P210">
        <v>0</v>
      </c>
      <c r="Q210">
        <v>0</v>
      </c>
      <c r="R210">
        <v>0</v>
      </c>
    </row>
    <row r="211" spans="1:18" x14ac:dyDescent="0.3">
      <c r="A211">
        <v>210</v>
      </c>
      <c r="B211" t="str">
        <f>'NORTH-1'!B1246</f>
        <v>11 kV City College</v>
      </c>
      <c r="C211" s="33">
        <f>'NORTH-1'!C1246</f>
        <v>11</v>
      </c>
      <c r="D211" s="33">
        <f>'NORTH-1'!D1246</f>
        <v>0</v>
      </c>
      <c r="E211" s="33" t="str">
        <f>'NORTH-1'!E1246</f>
        <v>DHK61031</v>
      </c>
      <c r="F211" s="33">
        <f>'NORTH-1'!F1246</f>
        <v>1</v>
      </c>
      <c r="G211" s="33">
        <f>'NORTH-1'!G1246</f>
        <v>0</v>
      </c>
      <c r="H211" s="33">
        <f>'NORTH-1'!H1246</f>
        <v>0</v>
      </c>
      <c r="I211" s="33">
        <f>'NORTH-1'!I1246</f>
        <v>0</v>
      </c>
      <c r="J211" s="33">
        <f>'NORTH-1'!J1246</f>
        <v>60000</v>
      </c>
      <c r="K211">
        <f>'NORTH-1'!K1246</f>
        <v>0</v>
      </c>
      <c r="L211">
        <f>'NORTH-1'!L1246</f>
        <v>0</v>
      </c>
      <c r="M211" s="1384">
        <f>'NORTH-1'!M1246</f>
        <v>0</v>
      </c>
      <c r="N211" t="str">
        <f>'NORTH-1'!N1246</f>
        <v>Jigatola</v>
      </c>
      <c r="O211" t="s">
        <v>4888</v>
      </c>
      <c r="P211">
        <v>0</v>
      </c>
      <c r="Q211">
        <v>0</v>
      </c>
      <c r="R211">
        <v>0</v>
      </c>
    </row>
    <row r="212" spans="1:18" x14ac:dyDescent="0.3">
      <c r="A212">
        <v>211</v>
      </c>
      <c r="B212" t="str">
        <f>'NORTH-1'!B1248</f>
        <v>Jigatala Local</v>
      </c>
      <c r="C212" s="33">
        <f>'NORTH-1'!C1248</f>
        <v>11</v>
      </c>
      <c r="D212" s="33">
        <f>'NORTH-1'!D1248</f>
        <v>0</v>
      </c>
      <c r="E212" s="33" t="str">
        <f>'NORTH-1'!E1248</f>
        <v>DHK61069</v>
      </c>
      <c r="F212" s="33">
        <f>'NORTH-1'!F1248</f>
        <v>1</v>
      </c>
      <c r="G212" s="33">
        <f>'NORTH-1'!G1248</f>
        <v>0</v>
      </c>
      <c r="H212" s="33">
        <f>'NORTH-1'!H1248</f>
        <v>0</v>
      </c>
      <c r="I212" s="33">
        <f>'NORTH-1'!I1248</f>
        <v>0</v>
      </c>
      <c r="J212" s="33">
        <f>'NORTH-1'!J1248</f>
        <v>60000</v>
      </c>
      <c r="K212">
        <f>'NORTH-1'!K1248</f>
        <v>0</v>
      </c>
      <c r="L212">
        <f>'NORTH-1'!L1248</f>
        <v>0</v>
      </c>
      <c r="M212" s="1384">
        <f>'NORTH-1'!M1248</f>
        <v>0</v>
      </c>
      <c r="N212" t="str">
        <f>'NORTH-1'!N1248</f>
        <v>Jigatola</v>
      </c>
      <c r="O212" t="s">
        <v>4888</v>
      </c>
      <c r="P212">
        <v>0</v>
      </c>
      <c r="Q212">
        <v>0</v>
      </c>
      <c r="R212">
        <v>0</v>
      </c>
    </row>
    <row r="213" spans="1:18" x14ac:dyDescent="0.3">
      <c r="A213">
        <v>212</v>
      </c>
      <c r="B213" t="str">
        <f>'NORTH-1'!B1249</f>
        <v>33/0.4 kV Aux. Transformer AT-1</v>
      </c>
      <c r="C213" s="33">
        <f>'NORTH-1'!C1249</f>
        <v>0.41499999999999998</v>
      </c>
      <c r="D213" s="33">
        <f>'NORTH-1'!D1249</f>
        <v>0</v>
      </c>
      <c r="E213" s="33">
        <f>'NORTH-1'!E1249</f>
        <v>243284</v>
      </c>
      <c r="F213" s="33">
        <f>'NORTH-1'!F1249</f>
        <v>1</v>
      </c>
      <c r="G213" s="33">
        <f>'NORTH-1'!G1249</f>
        <v>84159</v>
      </c>
      <c r="H213" s="33">
        <f>'NORTH-1'!H1249</f>
        <v>84683</v>
      </c>
      <c r="I213" s="33">
        <f>'NORTH-1'!I1249</f>
        <v>524</v>
      </c>
      <c r="J213" s="33">
        <f>'NORTH-1'!J1249</f>
        <v>10</v>
      </c>
      <c r="K213">
        <f>'NORTH-1'!K1249</f>
        <v>0</v>
      </c>
      <c r="L213">
        <f>'NORTH-1'!L1249</f>
        <v>5240</v>
      </c>
      <c r="M213" s="1384">
        <f>'NORTH-1'!M1249</f>
        <v>5251.4131080455263</v>
      </c>
      <c r="N213" t="str">
        <f>'NORTH-1'!N1249</f>
        <v>Jigatola</v>
      </c>
      <c r="O213" t="s">
        <v>4888</v>
      </c>
      <c r="P213">
        <v>3680.0000000000005</v>
      </c>
      <c r="Q213">
        <v>2585.0234374633915</v>
      </c>
      <c r="R213">
        <v>3440.2061396069985</v>
      </c>
    </row>
    <row r="214" spans="1:18" x14ac:dyDescent="0.3">
      <c r="A214">
        <v>213</v>
      </c>
      <c r="B214" t="str">
        <f>'NORTH-1'!B1250</f>
        <v>33/0.4 kV Aux. Transformer AT-2</v>
      </c>
      <c r="C214" s="33">
        <f>'NORTH-1'!C1250</f>
        <v>0.41499999999999998</v>
      </c>
      <c r="D214" s="33">
        <f>'NORTH-1'!D1250</f>
        <v>0</v>
      </c>
      <c r="E214" s="33">
        <f>'NORTH-1'!E1250</f>
        <v>412277</v>
      </c>
      <c r="F214" s="33">
        <f>'NORTH-1'!F1250</f>
        <v>1</v>
      </c>
      <c r="G214" s="33">
        <f>'NORTH-1'!G1250</f>
        <v>39663</v>
      </c>
      <c r="H214" s="33">
        <f>'NORTH-1'!H1250</f>
        <v>39664</v>
      </c>
      <c r="I214" s="33">
        <f>'NORTH-1'!I1250</f>
        <v>1</v>
      </c>
      <c r="J214" s="33">
        <f>'NORTH-1'!J1250</f>
        <v>10</v>
      </c>
      <c r="K214">
        <f>'NORTH-1'!K1250</f>
        <v>0</v>
      </c>
      <c r="L214">
        <f>'NORTH-1'!L1250</f>
        <v>10</v>
      </c>
      <c r="M214" s="1384">
        <f>'NORTH-1'!M1250</f>
        <v>10.021780740544898</v>
      </c>
      <c r="N214" t="str">
        <f>'NORTH-1'!N1250</f>
        <v>Jigatola</v>
      </c>
      <c r="O214" t="s">
        <v>4888</v>
      </c>
      <c r="P214">
        <v>1650</v>
      </c>
      <c r="Q214">
        <v>5393.0685048255846</v>
      </c>
      <c r="R214">
        <v>0</v>
      </c>
    </row>
    <row r="215" spans="1:18" hidden="1" x14ac:dyDescent="0.3">
      <c r="A215">
        <v>214</v>
      </c>
      <c r="B215" t="str">
        <f>'NORTH-1'!B1318</f>
        <v>Spare</v>
      </c>
      <c r="C215" s="33">
        <f>'NORTH-1'!C1318</f>
        <v>11</v>
      </c>
      <c r="D215" s="33">
        <f>'NORTH-1'!D1318</f>
        <v>0</v>
      </c>
      <c r="E215" s="33" t="str">
        <f>'NORTH-1'!E1318</f>
        <v>BD014030</v>
      </c>
      <c r="F215" s="33">
        <f>'NORTH-1'!F1318</f>
        <v>1</v>
      </c>
      <c r="G215" s="33">
        <f>'NORTH-1'!G1318</f>
        <v>0</v>
      </c>
      <c r="H215" s="33">
        <f>'NORTH-1'!H1318</f>
        <v>0</v>
      </c>
      <c r="I215" s="33">
        <f>'NORTH-1'!I1318</f>
        <v>0</v>
      </c>
      <c r="J215" s="33">
        <f>'NORTH-1'!J1318</f>
        <v>1000</v>
      </c>
      <c r="K215">
        <f>'NORTH-1'!K1318</f>
        <v>0</v>
      </c>
      <c r="L215">
        <f>'NORTH-1'!L1318</f>
        <v>0</v>
      </c>
      <c r="M215" s="1384">
        <f>'NORTH-1'!M1318</f>
        <v>0</v>
      </c>
      <c r="N215" t="str">
        <f>'NORTH-1'!N1318</f>
        <v>Adabor</v>
      </c>
      <c r="O215" t="s">
        <v>146</v>
      </c>
      <c r="P215">
        <v>0</v>
      </c>
      <c r="Q215">
        <v>0</v>
      </c>
      <c r="R215">
        <v>0</v>
      </c>
    </row>
    <row r="216" spans="1:18" hidden="1" x14ac:dyDescent="0.3">
      <c r="A216">
        <v>215</v>
      </c>
      <c r="B216" t="str">
        <f>'NORTH-1'!B1319</f>
        <v>D Block dhaka uddyan</v>
      </c>
      <c r="C216" s="33">
        <f>'NORTH-1'!C1319</f>
        <v>11</v>
      </c>
      <c r="D216" s="33">
        <f>'NORTH-1'!D1319</f>
        <v>0</v>
      </c>
      <c r="E216" s="33" t="str">
        <f>'NORTH-1'!E1319</f>
        <v>BD014031</v>
      </c>
      <c r="F216" s="33">
        <f>'NORTH-1'!F1319</f>
        <v>1</v>
      </c>
      <c r="G216" s="33">
        <f>'NORTH-1'!G1319</f>
        <v>48979.01</v>
      </c>
      <c r="H216" s="33">
        <f>'NORTH-1'!H1319</f>
        <v>49358.52</v>
      </c>
      <c r="I216" s="33">
        <f>'NORTH-1'!I1319</f>
        <v>379.50999999999476</v>
      </c>
      <c r="J216" s="33">
        <f>'NORTH-1'!J1319</f>
        <v>1000</v>
      </c>
      <c r="K216">
        <f>'NORTH-1'!K1319</f>
        <v>0</v>
      </c>
      <c r="L216">
        <f>'NORTH-1'!L1319</f>
        <v>379509.99999999476</v>
      </c>
      <c r="M216" s="1384">
        <f>'NORTH-1'!M1319</f>
        <v>382937.27770120581</v>
      </c>
      <c r="N216" t="str">
        <f>'NORTH-1'!N1319</f>
        <v>Adabor</v>
      </c>
      <c r="O216" t="s">
        <v>146</v>
      </c>
      <c r="P216">
        <v>364723.80546517624</v>
      </c>
      <c r="Q216">
        <v>376392.09850573452</v>
      </c>
      <c r="R216">
        <v>356370.90191848262</v>
      </c>
    </row>
    <row r="217" spans="1:18" hidden="1" x14ac:dyDescent="0.3">
      <c r="A217">
        <v>216</v>
      </c>
      <c r="B217" t="str">
        <f>'NORTH-1'!B1320</f>
        <v>Dill Mohammad O/H</v>
      </c>
      <c r="C217" s="33">
        <f>'NORTH-1'!C1320</f>
        <v>11</v>
      </c>
      <c r="D217" s="33">
        <f>'NORTH-1'!D1320</f>
        <v>0</v>
      </c>
      <c r="E217" s="33" t="str">
        <f>'NORTH-1'!E1320</f>
        <v>BD014027</v>
      </c>
      <c r="F217" s="33">
        <f>'NORTH-1'!F1320</f>
        <v>1</v>
      </c>
      <c r="G217" s="33">
        <f>'NORTH-1'!G1320</f>
        <v>17844.240000000002</v>
      </c>
      <c r="H217" s="33">
        <f>'NORTH-1'!H1320</f>
        <v>19845.66</v>
      </c>
      <c r="I217" s="33">
        <f>'NORTH-1'!I1320</f>
        <v>2001.4199999999983</v>
      </c>
      <c r="J217" s="33">
        <f>'NORTH-1'!J1320</f>
        <v>1000</v>
      </c>
      <c r="K217">
        <f>'NORTH-1'!K1320</f>
        <v>0</v>
      </c>
      <c r="L217">
        <f>'NORTH-1'!L1320</f>
        <v>2001419.9999999981</v>
      </c>
      <c r="M217" s="1384">
        <f>'NORTH-1'!M1320</f>
        <v>2019494.4173717615</v>
      </c>
      <c r="N217" t="str">
        <f>'NORTH-1'!N1320</f>
        <v>Adabor</v>
      </c>
      <c r="O217" t="s">
        <v>146</v>
      </c>
      <c r="P217">
        <v>1931376.7459989155</v>
      </c>
      <c r="Q217">
        <v>1945233.085775859</v>
      </c>
      <c r="R217">
        <v>1925614.3583566402</v>
      </c>
    </row>
    <row r="218" spans="1:18" hidden="1" x14ac:dyDescent="0.3">
      <c r="A218">
        <v>217</v>
      </c>
      <c r="B218" t="str">
        <f>'NORTH-1'!B1321</f>
        <v>Turag O/H</v>
      </c>
      <c r="C218" s="33">
        <f>'NORTH-1'!C1321</f>
        <v>11</v>
      </c>
      <c r="D218" s="33">
        <f>'NORTH-1'!D1321</f>
        <v>0</v>
      </c>
      <c r="E218" s="33" t="str">
        <f>'NORTH-1'!E1321</f>
        <v>BD014028</v>
      </c>
      <c r="F218" s="33">
        <f>'NORTH-1'!F1321</f>
        <v>1</v>
      </c>
      <c r="G218" s="33">
        <f>'NORTH-1'!G1321</f>
        <v>26177.65</v>
      </c>
      <c r="H218" s="33">
        <f>'NORTH-1'!H1321</f>
        <v>26940.95</v>
      </c>
      <c r="I218" s="33">
        <f>'NORTH-1'!I1321</f>
        <v>763.29999999999927</v>
      </c>
      <c r="J218" s="33">
        <f>'NORTH-1'!J1321</f>
        <v>1000</v>
      </c>
      <c r="K218">
        <f>'NORTH-1'!K1321</f>
        <v>0</v>
      </c>
      <c r="L218">
        <f>'NORTH-1'!L1321</f>
        <v>763299.9999999993</v>
      </c>
      <c r="M218" s="1384">
        <f>'NORTH-1'!M1321</f>
        <v>770193.20721281169</v>
      </c>
      <c r="N218" t="str">
        <f>'NORTH-1'!N1321</f>
        <v>Adabor</v>
      </c>
      <c r="O218" t="s">
        <v>146</v>
      </c>
      <c r="P218">
        <v>703573.38512062526</v>
      </c>
      <c r="Q218">
        <v>725059.13274301798</v>
      </c>
      <c r="R218">
        <v>419185.02746732481</v>
      </c>
    </row>
    <row r="219" spans="1:18" hidden="1" x14ac:dyDescent="0.3">
      <c r="A219">
        <v>218</v>
      </c>
      <c r="B219" t="str">
        <f>'NORTH-1'!B1322</f>
        <v>Nabadoy O/H</v>
      </c>
      <c r="C219" s="33">
        <f>'NORTH-1'!C1322</f>
        <v>11</v>
      </c>
      <c r="D219" s="33">
        <f>'NORTH-1'!D1322</f>
        <v>0</v>
      </c>
      <c r="E219" s="33" t="str">
        <f>'NORTH-1'!E1322</f>
        <v>BD014025</v>
      </c>
      <c r="F219" s="33">
        <f>'NORTH-1'!F1322</f>
        <v>1</v>
      </c>
      <c r="G219" s="33">
        <f>'NORTH-1'!G1322</f>
        <v>35784.32</v>
      </c>
      <c r="H219" s="33">
        <f>'NORTH-1'!H1322</f>
        <v>36623.519999999997</v>
      </c>
      <c r="I219" s="33">
        <f>'NORTH-1'!I1322</f>
        <v>839.19999999999709</v>
      </c>
      <c r="J219" s="33">
        <f>'NORTH-1'!J1322</f>
        <v>1000</v>
      </c>
      <c r="K219">
        <f>'NORTH-1'!K1322</f>
        <v>0</v>
      </c>
      <c r="L219">
        <f>'NORTH-1'!L1322</f>
        <v>839199.99999999709</v>
      </c>
      <c r="M219" s="1384">
        <f>'NORTH-1'!M1322</f>
        <v>846778.64469145797</v>
      </c>
      <c r="N219" t="str">
        <f>'NORTH-1'!N1322</f>
        <v>Adabor</v>
      </c>
      <c r="O219" t="s">
        <v>146</v>
      </c>
      <c r="P219">
        <v>874784.32474392944</v>
      </c>
      <c r="Q219">
        <v>873886.79573566618</v>
      </c>
      <c r="R219">
        <v>1264712.0240974079</v>
      </c>
    </row>
    <row r="220" spans="1:18" hidden="1" x14ac:dyDescent="0.3">
      <c r="A220">
        <v>219</v>
      </c>
      <c r="B220" t="str">
        <f>'NORTH-1'!B1323</f>
        <v>Chandrima O/H</v>
      </c>
      <c r="C220" s="33">
        <f>'NORTH-1'!C1323</f>
        <v>11</v>
      </c>
      <c r="D220" s="33">
        <f>'NORTH-1'!D1323</f>
        <v>0</v>
      </c>
      <c r="E220" s="33" t="str">
        <f>'NORTH-1'!E1323</f>
        <v>BD014024</v>
      </c>
      <c r="F220" s="33">
        <f>'NORTH-1'!F1323</f>
        <v>1</v>
      </c>
      <c r="G220" s="33">
        <f>'NORTH-1'!G1323</f>
        <v>4855.8</v>
      </c>
      <c r="H220" s="33">
        <f>'NORTH-1'!H1323</f>
        <v>5884.34</v>
      </c>
      <c r="I220" s="33">
        <f>'NORTH-1'!I1323</f>
        <v>1028.54</v>
      </c>
      <c r="J220" s="33">
        <f>'NORTH-1'!J1323</f>
        <v>1000</v>
      </c>
      <c r="K220">
        <f>'NORTH-1'!K1323</f>
        <v>0</v>
      </c>
      <c r="L220">
        <f>'NORTH-1'!L1323</f>
        <v>1028540</v>
      </c>
      <c r="M220" s="1384">
        <f>'NORTH-1'!M1323</f>
        <v>1037828.5357613862</v>
      </c>
      <c r="N220" t="str">
        <f>'NORTH-1'!N1323</f>
        <v>Adabor</v>
      </c>
      <c r="O220" t="s">
        <v>146</v>
      </c>
      <c r="P220">
        <v>998647.32704863453</v>
      </c>
      <c r="Q220">
        <v>974655.00288303848</v>
      </c>
      <c r="R220">
        <v>879754.07768278976</v>
      </c>
    </row>
    <row r="221" spans="1:18" hidden="1" x14ac:dyDescent="0.3">
      <c r="A221">
        <v>220</v>
      </c>
      <c r="B221" t="str">
        <f>'NORTH-1'!B1324</f>
        <v>Shyamoli Housing Project-2</v>
      </c>
      <c r="C221" s="33">
        <f>'NORTH-1'!C1324</f>
        <v>11</v>
      </c>
      <c r="D221" s="33">
        <f>'NORTH-1'!D1324</f>
        <v>0</v>
      </c>
      <c r="E221" s="33" t="str">
        <f>'NORTH-1'!E1324</f>
        <v>BD014029</v>
      </c>
      <c r="F221" s="33">
        <f>'NORTH-1'!F1324</f>
        <v>1</v>
      </c>
      <c r="G221" s="33">
        <f>'NORTH-1'!G1324</f>
        <v>26451.58</v>
      </c>
      <c r="H221" s="33">
        <f>'NORTH-1'!H1324</f>
        <v>27785.59</v>
      </c>
      <c r="I221" s="33">
        <f>'NORTH-1'!I1324</f>
        <v>1334.0099999999984</v>
      </c>
      <c r="J221" s="33">
        <f>'NORTH-1'!J1324</f>
        <v>1000</v>
      </c>
      <c r="K221">
        <f>'NORTH-1'!K1324</f>
        <v>0</v>
      </c>
      <c r="L221">
        <f>'NORTH-1'!L1324</f>
        <v>1334009.9999999984</v>
      </c>
      <c r="M221" s="1384">
        <f>'NORTH-1'!M1324</f>
        <v>1346057.1732660325</v>
      </c>
      <c r="N221" t="str">
        <f>'NORTH-1'!N1324</f>
        <v>Adabor</v>
      </c>
      <c r="O221" t="s">
        <v>146</v>
      </c>
      <c r="P221">
        <v>1686564.4606091152</v>
      </c>
      <c r="Q221">
        <v>1305126.5222871352</v>
      </c>
      <c r="R221">
        <v>2226602.9518495677</v>
      </c>
    </row>
    <row r="222" spans="1:18" hidden="1" x14ac:dyDescent="0.3">
      <c r="A222">
        <v>221</v>
      </c>
      <c r="B222" t="str">
        <f>'NORTH-1'!B1325</f>
        <v>Spare</v>
      </c>
      <c r="C222" s="33">
        <f>'NORTH-1'!C1325</f>
        <v>11</v>
      </c>
      <c r="D222" s="33">
        <f>'NORTH-1'!D1325</f>
        <v>0</v>
      </c>
      <c r="E222" s="33" t="str">
        <f>'NORTH-1'!E1325</f>
        <v>BD014022</v>
      </c>
      <c r="F222" s="33">
        <f>'NORTH-1'!F1325</f>
        <v>1</v>
      </c>
      <c r="G222" s="33">
        <f>'NORTH-1'!G1325</f>
        <v>0</v>
      </c>
      <c r="H222" s="33">
        <f>'NORTH-1'!H1325</f>
        <v>0</v>
      </c>
      <c r="I222" s="33">
        <f>'NORTH-1'!I1325</f>
        <v>0</v>
      </c>
      <c r="J222" s="33">
        <f>'NORTH-1'!J1325</f>
        <v>1000</v>
      </c>
      <c r="K222">
        <f>'NORTH-1'!K1325</f>
        <v>0</v>
      </c>
      <c r="L222">
        <f>'NORTH-1'!L1325</f>
        <v>0</v>
      </c>
      <c r="M222" s="1384">
        <f>'NORTH-1'!M1325</f>
        <v>0</v>
      </c>
      <c r="N222" t="str">
        <f>'NORTH-1'!N1325</f>
        <v>Adabor</v>
      </c>
      <c r="O222" t="s">
        <v>146</v>
      </c>
      <c r="P222">
        <v>0</v>
      </c>
      <c r="Q222">
        <v>0</v>
      </c>
      <c r="R222">
        <v>0</v>
      </c>
    </row>
    <row r="223" spans="1:18" hidden="1" x14ac:dyDescent="0.3">
      <c r="A223">
        <v>222</v>
      </c>
      <c r="B223" t="str">
        <f>'NORTH-1'!B1326</f>
        <v>Spare</v>
      </c>
      <c r="C223" s="33">
        <f>'NORTH-1'!C1326</f>
        <v>11</v>
      </c>
      <c r="D223" s="33">
        <f>'NORTH-1'!D1326</f>
        <v>0</v>
      </c>
      <c r="E223" s="33" t="str">
        <f>'NORTH-1'!E1326</f>
        <v>BD014026</v>
      </c>
      <c r="F223" s="33">
        <f>'NORTH-1'!F1326</f>
        <v>1</v>
      </c>
      <c r="G223" s="33">
        <f>'NORTH-1'!G1326</f>
        <v>0</v>
      </c>
      <c r="H223" s="33">
        <f>'NORTH-1'!H1326</f>
        <v>0</v>
      </c>
      <c r="I223" s="33">
        <f>'NORTH-1'!I1326</f>
        <v>0</v>
      </c>
      <c r="J223" s="33">
        <f>'NORTH-1'!J1326</f>
        <v>1000</v>
      </c>
      <c r="K223">
        <f>'NORTH-1'!K1326</f>
        <v>0</v>
      </c>
      <c r="L223">
        <f>'NORTH-1'!L1326</f>
        <v>0</v>
      </c>
      <c r="M223" s="1384">
        <f>'NORTH-1'!M1326</f>
        <v>0</v>
      </c>
      <c r="N223" t="str">
        <f>'NORTH-1'!N1326</f>
        <v>Adabor</v>
      </c>
      <c r="O223" t="s">
        <v>146</v>
      </c>
      <c r="P223">
        <v>0</v>
      </c>
      <c r="Q223">
        <v>0</v>
      </c>
      <c r="R223">
        <v>0</v>
      </c>
    </row>
    <row r="224" spans="1:18" hidden="1" x14ac:dyDescent="0.3">
      <c r="A224">
        <v>223</v>
      </c>
      <c r="B224" t="str">
        <f>'NORTH-1'!B1327</f>
        <v>Spare</v>
      </c>
      <c r="C224" s="33">
        <f>'NORTH-1'!C1327</f>
        <v>11</v>
      </c>
      <c r="D224" s="33">
        <f>'NORTH-1'!D1327</f>
        <v>0</v>
      </c>
      <c r="E224" s="33" t="str">
        <f>'NORTH-1'!E1327</f>
        <v>BD014023</v>
      </c>
      <c r="F224" s="33">
        <f>'NORTH-1'!F1327</f>
        <v>1</v>
      </c>
      <c r="G224" s="33">
        <f>'NORTH-1'!G1327</f>
        <v>0</v>
      </c>
      <c r="H224" s="33">
        <f>'NORTH-1'!H1327</f>
        <v>0</v>
      </c>
      <c r="I224" s="33">
        <f>'NORTH-1'!I1327</f>
        <v>0</v>
      </c>
      <c r="J224" s="33">
        <f>'NORTH-1'!J1327</f>
        <v>1000</v>
      </c>
      <c r="K224">
        <f>'NORTH-1'!K1327</f>
        <v>0</v>
      </c>
      <c r="L224">
        <f>'NORTH-1'!L1327</f>
        <v>0</v>
      </c>
      <c r="M224" s="1384">
        <f>'NORTH-1'!M1327</f>
        <v>0</v>
      </c>
      <c r="N224" t="str">
        <f>'NORTH-1'!N1327</f>
        <v>Adabor</v>
      </c>
      <c r="O224" t="s">
        <v>146</v>
      </c>
      <c r="P224">
        <v>0</v>
      </c>
      <c r="Q224">
        <v>0</v>
      </c>
      <c r="R224">
        <v>0</v>
      </c>
    </row>
    <row r="225" spans="1:18" hidden="1" x14ac:dyDescent="0.3">
      <c r="A225">
        <v>224</v>
      </c>
      <c r="B225" t="str">
        <f>'NORTH-1'!B1328</f>
        <v>U Lab</v>
      </c>
      <c r="C225" s="33">
        <f>'NORTH-1'!C1328</f>
        <v>11</v>
      </c>
      <c r="D225" s="33">
        <f>'NORTH-1'!D1328</f>
        <v>0</v>
      </c>
      <c r="E225" s="33" t="str">
        <f>'NORTH-1'!E1328</f>
        <v>BD013959</v>
      </c>
      <c r="F225" s="33">
        <f>'NORTH-1'!F1328</f>
        <v>1</v>
      </c>
      <c r="G225" s="33">
        <f>'NORTH-1'!G1328</f>
        <v>37965.550000000003</v>
      </c>
      <c r="H225" s="33">
        <f>'NORTH-1'!H1328</f>
        <v>39475.910000000003</v>
      </c>
      <c r="I225" s="33">
        <f>'NORTH-1'!I1328</f>
        <v>1510.3600000000006</v>
      </c>
      <c r="J225" s="33">
        <f>'NORTH-1'!J1328</f>
        <v>1000</v>
      </c>
      <c r="K225">
        <f>'NORTH-1'!K1328</f>
        <v>0</v>
      </c>
      <c r="L225">
        <f>'NORTH-1'!L1328</f>
        <v>1510360.0000000005</v>
      </c>
      <c r="M225">
        <f>'NORTH-1'!M1328</f>
        <v>1523999.7542852662</v>
      </c>
      <c r="N225" t="str">
        <f>'NORTH-1'!N1328</f>
        <v>Satmasjid</v>
      </c>
      <c r="O225" t="s">
        <v>146</v>
      </c>
      <c r="P225">
        <v>2168216.217496709</v>
      </c>
      <c r="Q225">
        <v>2766170.1300129602</v>
      </c>
      <c r="R225">
        <v>2585824.4137605522</v>
      </c>
    </row>
    <row r="226" spans="1:18" hidden="1" x14ac:dyDescent="0.3">
      <c r="A226">
        <v>225</v>
      </c>
      <c r="B226" t="str">
        <f>'NORTH-1'!B1329</f>
        <v>Akota</v>
      </c>
      <c r="C226" s="33">
        <f>'NORTH-1'!C1329</f>
        <v>11</v>
      </c>
      <c r="D226" s="33">
        <f>'NORTH-1'!D1329</f>
        <v>0</v>
      </c>
      <c r="E226" s="33" t="str">
        <f>'NORTH-1'!E1329</f>
        <v>BD014020</v>
      </c>
      <c r="F226" s="33">
        <f>'NORTH-1'!F1329</f>
        <v>1</v>
      </c>
      <c r="G226" s="33">
        <f>'NORTH-1'!G1329</f>
        <v>6085.32</v>
      </c>
      <c r="H226" s="33">
        <f>'NORTH-1'!H1329</f>
        <v>6634.04</v>
      </c>
      <c r="I226" s="33">
        <f>'NORTH-1'!I1329</f>
        <v>548.72000000000025</v>
      </c>
      <c r="J226" s="33">
        <f>'NORTH-1'!J1329</f>
        <v>1000</v>
      </c>
      <c r="K226">
        <f>'NORTH-1'!K1329</f>
        <v>0</v>
      </c>
      <c r="L226">
        <f>'NORTH-1'!L1329</f>
        <v>548720.00000000023</v>
      </c>
      <c r="M226" s="1384">
        <f>'NORTH-1'!M1329</f>
        <v>553675.3788311471</v>
      </c>
      <c r="N226" t="str">
        <f>'NORTH-1'!N1329</f>
        <v>Adabor</v>
      </c>
      <c r="O226" t="s">
        <v>146</v>
      </c>
      <c r="P226">
        <v>518552.2146756234</v>
      </c>
      <c r="Q226">
        <v>529306.72316345177</v>
      </c>
      <c r="R226">
        <v>494561.97812593007</v>
      </c>
    </row>
    <row r="227" spans="1:18" hidden="1" x14ac:dyDescent="0.3">
      <c r="A227">
        <v>226</v>
      </c>
      <c r="B227" t="str">
        <f>'NORTH-1'!B1330</f>
        <v xml:space="preserve"> Burigonga O/H</v>
      </c>
      <c r="C227" s="33">
        <f>'NORTH-1'!C1330</f>
        <v>11</v>
      </c>
      <c r="D227" s="33">
        <f>'NORTH-1'!D1330</f>
        <v>0</v>
      </c>
      <c r="E227" s="33" t="str">
        <f>'NORTH-1'!E1330</f>
        <v>BD014019</v>
      </c>
      <c r="F227" s="33">
        <f>'NORTH-1'!F1330</f>
        <v>1</v>
      </c>
      <c r="G227" s="33">
        <f>'NORTH-1'!G1330</f>
        <v>4671.2299999999996</v>
      </c>
      <c r="H227" s="33">
        <f>'NORTH-1'!H1330</f>
        <v>5080.63</v>
      </c>
      <c r="I227" s="33">
        <f>'NORTH-1'!I1330</f>
        <v>409.40000000000055</v>
      </c>
      <c r="J227" s="33">
        <f>'NORTH-1'!J1330</f>
        <v>1000</v>
      </c>
      <c r="K227">
        <f>'NORTH-1'!K1330</f>
        <v>0</v>
      </c>
      <c r="L227">
        <f>'NORTH-1'!L1330</f>
        <v>409400.00000000052</v>
      </c>
      <c r="M227" s="1384">
        <f>'NORTH-1'!M1330</f>
        <v>413097.20821816562</v>
      </c>
      <c r="N227" t="str">
        <f>'NORTH-1'!N1330</f>
        <v>Adabor</v>
      </c>
      <c r="O227" t="s">
        <v>146</v>
      </c>
      <c r="P227">
        <v>391376.35353218898</v>
      </c>
      <c r="Q227">
        <v>420977.13485195517</v>
      </c>
      <c r="R227">
        <v>372374.76016204827</v>
      </c>
    </row>
    <row r="228" spans="1:18" hidden="1" x14ac:dyDescent="0.3">
      <c r="A228">
        <v>227</v>
      </c>
      <c r="B228" t="str">
        <f>'NORTH-1'!B1331</f>
        <v>Garden City</v>
      </c>
      <c r="C228" s="33">
        <f>'NORTH-1'!C1331</f>
        <v>11</v>
      </c>
      <c r="D228" s="33">
        <f>'NORTH-1'!D1331</f>
        <v>0</v>
      </c>
      <c r="E228" s="33" t="str">
        <f>'NORTH-1'!E1331</f>
        <v>BD014021</v>
      </c>
      <c r="F228" s="33">
        <f>'NORTH-1'!F1331</f>
        <v>1</v>
      </c>
      <c r="G228" s="33">
        <f>'NORTH-1'!G1331</f>
        <v>83851.34</v>
      </c>
      <c r="H228" s="33">
        <f>'NORTH-1'!H1331</f>
        <v>86636.25</v>
      </c>
      <c r="I228" s="33">
        <f>'NORTH-1'!I1331</f>
        <v>2784.9100000000035</v>
      </c>
      <c r="J228" s="33">
        <f>'NORTH-1'!J1331</f>
        <v>1000</v>
      </c>
      <c r="K228">
        <f>'NORTH-1'!K1331</f>
        <v>0</v>
      </c>
      <c r="L228">
        <f>'NORTH-1'!L1331</f>
        <v>2784910.0000000037</v>
      </c>
      <c r="M228">
        <f>'NORTH-1'!M1331</f>
        <v>2810059.9563723779</v>
      </c>
      <c r="N228" t="str">
        <f>'NORTH-1'!N1331</f>
        <v>Satmasjid</v>
      </c>
      <c r="O228" t="s">
        <v>146</v>
      </c>
      <c r="P228">
        <v>2804225.2435900834</v>
      </c>
      <c r="Q228">
        <v>2395190.4942528587</v>
      </c>
      <c r="R228">
        <v>2278829.2831405858</v>
      </c>
    </row>
    <row r="229" spans="1:18" hidden="1" x14ac:dyDescent="0.3">
      <c r="A229">
        <v>228</v>
      </c>
      <c r="B229" t="str">
        <f>'NORTH-1'!B1332</f>
        <v xml:space="preserve"> Avenue O/H</v>
      </c>
      <c r="C229" s="33">
        <f>'NORTH-1'!C1332</f>
        <v>11</v>
      </c>
      <c r="D229" s="33">
        <f>'NORTH-1'!D1332</f>
        <v>0</v>
      </c>
      <c r="E229" s="33" t="str">
        <f>'NORTH-1'!E1332</f>
        <v>BD014017</v>
      </c>
      <c r="F229" s="33">
        <f>'NORTH-1'!F1332</f>
        <v>1</v>
      </c>
      <c r="G229" s="33">
        <f>'NORTH-1'!G1332</f>
        <v>12957.25</v>
      </c>
      <c r="H229" s="33">
        <f>'NORTH-1'!H1332</f>
        <v>13982.44</v>
      </c>
      <c r="I229" s="33">
        <f>'NORTH-1'!I1332</f>
        <v>1025.1900000000005</v>
      </c>
      <c r="J229" s="33">
        <f>'NORTH-1'!J1332</f>
        <v>1000</v>
      </c>
      <c r="K229">
        <f>'NORTH-1'!K1332</f>
        <v>0</v>
      </c>
      <c r="L229">
        <f>'NORTH-1'!L1332</f>
        <v>1025190.0000000005</v>
      </c>
      <c r="M229" s="1384">
        <f>'NORTH-1'!M1332</f>
        <v>1034448.2825920391</v>
      </c>
      <c r="N229" t="str">
        <f>'NORTH-1'!N1332</f>
        <v>Adabor</v>
      </c>
      <c r="O229" t="s">
        <v>146</v>
      </c>
      <c r="P229">
        <v>977183.59403023391</v>
      </c>
      <c r="Q229">
        <v>966250.12103128398</v>
      </c>
      <c r="R229">
        <v>894892.58735720045</v>
      </c>
    </row>
    <row r="230" spans="1:18" hidden="1" x14ac:dyDescent="0.3">
      <c r="A230">
        <v>229</v>
      </c>
      <c r="B230" t="str">
        <f>'NORTH-1'!B1333</f>
        <v>Chand Uddyan</v>
      </c>
      <c r="C230" s="33">
        <f>'NORTH-1'!C1333</f>
        <v>11</v>
      </c>
      <c r="D230" s="33">
        <f>'NORTH-1'!D1333</f>
        <v>0</v>
      </c>
      <c r="E230" s="33" t="str">
        <f>'NORTH-1'!E1333</f>
        <v>BD014018</v>
      </c>
      <c r="F230" s="33">
        <f>'NORTH-1'!F1333</f>
        <v>1</v>
      </c>
      <c r="G230" s="33">
        <f>'NORTH-1'!G1333</f>
        <v>8233.6</v>
      </c>
      <c r="H230" s="33">
        <f>'NORTH-1'!H1333</f>
        <v>8987.27</v>
      </c>
      <c r="I230" s="33">
        <f>'NORTH-1'!I1333</f>
        <v>753.67000000000007</v>
      </c>
      <c r="J230" s="33">
        <f>'NORTH-1'!J1333</f>
        <v>1000</v>
      </c>
      <c r="K230">
        <f>'NORTH-1'!K1333</f>
        <v>0</v>
      </c>
      <c r="L230">
        <f>'NORTH-1'!L1333</f>
        <v>753670.00000000012</v>
      </c>
      <c r="M230">
        <f>'NORTH-1'!M1333</f>
        <v>760476.24063943455</v>
      </c>
      <c r="N230" t="str">
        <f>'NORTH-1'!N1333</f>
        <v>Satmasjid</v>
      </c>
      <c r="O230" t="s">
        <v>146</v>
      </c>
      <c r="P230">
        <v>759432.97481705109</v>
      </c>
      <c r="Q230">
        <v>732469.88878434605</v>
      </c>
      <c r="R230">
        <v>645275.15715753357</v>
      </c>
    </row>
    <row r="231" spans="1:18" hidden="1" x14ac:dyDescent="0.3">
      <c r="A231">
        <v>230</v>
      </c>
      <c r="B231" t="str">
        <f>'NORTH-1'!B1334</f>
        <v>11/0.4 kV Aux. Transformer, AT-1</v>
      </c>
      <c r="C231" s="33">
        <f>'NORTH-1'!C1334</f>
        <v>0.41499999999999998</v>
      </c>
      <c r="D231" s="33">
        <f>'NORTH-1'!D1334</f>
        <v>0</v>
      </c>
      <c r="E231" s="33" t="str">
        <f>'NORTH-1'!E1334</f>
        <v>DHKH4416</v>
      </c>
      <c r="F231" s="33">
        <f>'NORTH-1'!F1334</f>
        <v>1</v>
      </c>
      <c r="G231" s="33">
        <f>'NORTH-1'!G1334</f>
        <v>1797.78</v>
      </c>
      <c r="H231" s="33">
        <f>'NORTH-1'!H1334</f>
        <v>1835.21</v>
      </c>
      <c r="I231" s="33">
        <f>'NORTH-1'!I1334</f>
        <v>37.430000000000064</v>
      </c>
      <c r="J231" s="33">
        <f>'NORTH-1'!J1334</f>
        <v>100</v>
      </c>
      <c r="K231">
        <f>'NORTH-1'!K1334</f>
        <v>0</v>
      </c>
      <c r="L231">
        <f>'NORTH-1'!L1334</f>
        <v>3743.0000000000064</v>
      </c>
      <c r="M231" s="1384">
        <f>'NORTH-1'!M1334</f>
        <v>3776.8022724977882</v>
      </c>
      <c r="N231" t="str">
        <f>'NORTH-1'!N1334</f>
        <v>Adabor</v>
      </c>
      <c r="O231" t="s">
        <v>146</v>
      </c>
      <c r="P231">
        <v>3734.9489859542814</v>
      </c>
      <c r="Q231">
        <v>3966.4615668373513</v>
      </c>
      <c r="R231">
        <v>1513.8509674411839</v>
      </c>
    </row>
    <row r="232" spans="1:18" hidden="1" x14ac:dyDescent="0.3">
      <c r="A232">
        <v>231</v>
      </c>
      <c r="B232" t="str">
        <f>'NORTH-1'!B1335</f>
        <v>11/0.4 kV Aux. Transformer, AT-2</v>
      </c>
      <c r="C232" s="33">
        <f>'NORTH-1'!C1335</f>
        <v>0.41499999999999998</v>
      </c>
      <c r="D232" s="33">
        <f>'NORTH-1'!D1335</f>
        <v>0</v>
      </c>
      <c r="E232" s="33" t="str">
        <f>'NORTH-1'!E1335</f>
        <v>DHKH4412</v>
      </c>
      <c r="F232" s="33">
        <f>'NORTH-1'!F1335</f>
        <v>1</v>
      </c>
      <c r="G232" s="33">
        <f>'NORTH-1'!G1335</f>
        <v>251.33</v>
      </c>
      <c r="H232" s="33">
        <f>'NORTH-1'!H1335</f>
        <v>251.33</v>
      </c>
      <c r="I232" s="33">
        <f>'NORTH-1'!I1335</f>
        <v>0</v>
      </c>
      <c r="J232" s="33">
        <f>'NORTH-1'!J1335</f>
        <v>100</v>
      </c>
      <c r="K232">
        <f>'NORTH-1'!K1335</f>
        <v>0</v>
      </c>
      <c r="L232">
        <f>'NORTH-1'!L1335</f>
        <v>0</v>
      </c>
      <c r="M232" s="1384">
        <f>'NORTH-1'!M1335</f>
        <v>0</v>
      </c>
      <c r="N232" t="str">
        <f>'NORTH-1'!N1335</f>
        <v>Adabor</v>
      </c>
      <c r="O232" t="s">
        <v>146</v>
      </c>
      <c r="P232">
        <v>0</v>
      </c>
      <c r="Q232">
        <v>0</v>
      </c>
      <c r="R232">
        <v>2409.7412507957706</v>
      </c>
    </row>
    <row r="233" spans="1:18" hidden="1" x14ac:dyDescent="0.3">
      <c r="A233">
        <v>232</v>
      </c>
      <c r="B233" t="str">
        <f>'NORTH-1'!B1441</f>
        <v>Lalmatia O/H</v>
      </c>
      <c r="C233" s="33">
        <f>'NORTH-1'!C1441</f>
        <v>11</v>
      </c>
      <c r="D233" s="33">
        <f>'NORTH-1'!D1441</f>
        <v>0</v>
      </c>
      <c r="E233" s="33" t="str">
        <f>'NORTH-1'!E1441</f>
        <v>DHK61042</v>
      </c>
      <c r="F233" s="33">
        <f>'NORTH-1'!F1441</f>
        <v>1</v>
      </c>
      <c r="G233" s="33">
        <f>'NORTH-1'!G1441</f>
        <v>3147.3</v>
      </c>
      <c r="H233" s="33">
        <f>'NORTH-1'!H1441</f>
        <v>3168.078</v>
      </c>
      <c r="I233" s="33">
        <f>'NORTH-1'!I1441</f>
        <v>20.777999999999793</v>
      </c>
      <c r="J233" s="33">
        <f>'NORTH-1'!J1441</f>
        <v>60000</v>
      </c>
      <c r="K233">
        <f>'NORTH-1'!K1441</f>
        <v>0</v>
      </c>
      <c r="L233">
        <f>'NORTH-1'!L1441</f>
        <v>1246679.9999999877</v>
      </c>
      <c r="M233">
        <f>'NORTH-1'!M1441</f>
        <v>1243685.3152481418</v>
      </c>
      <c r="N233" t="str">
        <f>'NORTH-1'!N1441</f>
        <v>Satmasjid</v>
      </c>
      <c r="O233" t="s">
        <v>129</v>
      </c>
      <c r="P233">
        <v>1300189.4978642648</v>
      </c>
      <c r="Q233">
        <v>1240075.1783280466</v>
      </c>
      <c r="R233">
        <v>1343819.187420472</v>
      </c>
    </row>
    <row r="234" spans="1:18" hidden="1" x14ac:dyDescent="0.3">
      <c r="A234">
        <v>233</v>
      </c>
      <c r="B234" t="str">
        <f>'NORTH-1'!B1442</f>
        <v>Asad Avenue (South)</v>
      </c>
      <c r="C234" s="33">
        <f>'NORTH-1'!C1442</f>
        <v>11</v>
      </c>
      <c r="D234" s="33">
        <f>'NORTH-1'!D1442</f>
        <v>0</v>
      </c>
      <c r="E234" s="33" t="str">
        <f>'NORTH-1'!E1442</f>
        <v>DHK 60999</v>
      </c>
      <c r="F234" s="33">
        <f>'NORTH-1'!F1442</f>
        <v>1</v>
      </c>
      <c r="G234" s="33">
        <f>'NORTH-1'!G1442</f>
        <v>2897.6</v>
      </c>
      <c r="H234" s="33">
        <f>'NORTH-1'!H1442</f>
        <v>2897.6</v>
      </c>
      <c r="I234" s="33">
        <f>'NORTH-1'!I1442</f>
        <v>0</v>
      </c>
      <c r="J234" s="33">
        <f>'NORTH-1'!J1442</f>
        <v>60000</v>
      </c>
      <c r="K234">
        <f>'NORTH-1'!K1442</f>
        <v>0</v>
      </c>
      <c r="L234">
        <f>'NORTH-1'!L1442</f>
        <v>0</v>
      </c>
      <c r="M234">
        <f>'NORTH-1'!M1442</f>
        <v>0</v>
      </c>
      <c r="N234" t="str">
        <f>'NORTH-1'!N1442</f>
        <v>Satmasjid</v>
      </c>
      <c r="O234" t="s">
        <v>129</v>
      </c>
      <c r="P234">
        <v>99461.500758270195</v>
      </c>
      <c r="Q234">
        <v>201384.85254627274</v>
      </c>
      <c r="R234">
        <v>143036.21046784063</v>
      </c>
    </row>
    <row r="235" spans="1:18" hidden="1" x14ac:dyDescent="0.3">
      <c r="A235">
        <v>234</v>
      </c>
      <c r="B235" t="str">
        <f>'NORTH-1'!B1443</f>
        <v>Madrasha Road</v>
      </c>
      <c r="C235" s="33">
        <f>'NORTH-1'!C1443</f>
        <v>11</v>
      </c>
      <c r="D235" s="33">
        <f>'NORTH-1'!D1443</f>
        <v>0</v>
      </c>
      <c r="E235" s="33" t="str">
        <f>'NORTH-1'!E1443</f>
        <v>DHK61004</v>
      </c>
      <c r="F235" s="33">
        <f>'NORTH-1'!F1443</f>
        <v>1</v>
      </c>
      <c r="G235" s="33">
        <f>'NORTH-1'!G1443</f>
        <v>0</v>
      </c>
      <c r="H235" s="33">
        <f>'NORTH-1'!H1443</f>
        <v>0</v>
      </c>
      <c r="I235" s="33">
        <f>'NORTH-1'!I1443</f>
        <v>0</v>
      </c>
      <c r="J235" s="33">
        <f>'NORTH-1'!J1443</f>
        <v>60000</v>
      </c>
      <c r="K235">
        <f>'NORTH-1'!K1443</f>
        <v>0</v>
      </c>
      <c r="L235">
        <f>'NORTH-1'!L1443</f>
        <v>0</v>
      </c>
      <c r="M235" s="1384">
        <f>'NORTH-1'!M1443</f>
        <v>0</v>
      </c>
      <c r="N235" t="str">
        <f>'NORTH-1'!N1443</f>
        <v>Shyamoli</v>
      </c>
      <c r="O235" t="s">
        <v>129</v>
      </c>
      <c r="P235">
        <v>0</v>
      </c>
      <c r="Q235">
        <v>0</v>
      </c>
      <c r="R235">
        <v>0</v>
      </c>
    </row>
    <row r="236" spans="1:18" hidden="1" x14ac:dyDescent="0.3">
      <c r="A236">
        <v>235</v>
      </c>
      <c r="B236" t="str">
        <f>'NORTH-1'!B1444</f>
        <v>Bashbari</v>
      </c>
      <c r="C236" s="33">
        <f>'NORTH-1'!C1444</f>
        <v>11</v>
      </c>
      <c r="D236" s="33">
        <f>'NORTH-1'!D1444</f>
        <v>0</v>
      </c>
      <c r="E236" s="33" t="str">
        <f>'NORTH-1'!E1444</f>
        <v>DHK61002</v>
      </c>
      <c r="F236" s="33">
        <f>'NORTH-1'!F1444</f>
        <v>1</v>
      </c>
      <c r="G236" s="33">
        <f>'NORTH-1'!G1444</f>
        <v>2370.58</v>
      </c>
      <c r="H236" s="33">
        <f>'NORTH-1'!H1444</f>
        <v>2398.83</v>
      </c>
      <c r="I236" s="33">
        <f>'NORTH-1'!I1444</f>
        <v>28.25</v>
      </c>
      <c r="J236" s="33">
        <f>'NORTH-1'!J1444</f>
        <v>60000</v>
      </c>
      <c r="K236">
        <f>'NORTH-1'!K1444</f>
        <v>0</v>
      </c>
      <c r="L236">
        <f>'NORTH-1'!L1444</f>
        <v>1695000</v>
      </c>
      <c r="M236">
        <f>'NORTH-1'!M1444</f>
        <v>1690928.3932890724</v>
      </c>
      <c r="N236" t="str">
        <f>'NORTH-1'!N1444</f>
        <v>Satmasjid</v>
      </c>
      <c r="O236" t="s">
        <v>129</v>
      </c>
      <c r="P236">
        <v>1784914.5226440514</v>
      </c>
      <c r="Q236">
        <v>1599091.6267661669</v>
      </c>
      <c r="R236">
        <v>1533732.8114029928</v>
      </c>
    </row>
    <row r="237" spans="1:18" hidden="1" x14ac:dyDescent="0.3">
      <c r="A237">
        <v>236</v>
      </c>
      <c r="B237" t="str">
        <f>'NORTH-1'!B1445</f>
        <v>Road-27</v>
      </c>
      <c r="C237" s="33">
        <f>'NORTH-1'!C1445</f>
        <v>11</v>
      </c>
      <c r="D237" s="33">
        <f>'NORTH-1'!D1445</f>
        <v>0</v>
      </c>
      <c r="E237" s="33" t="str">
        <f>'NORTH-1'!E1445</f>
        <v>DHK61001</v>
      </c>
      <c r="F237" s="33">
        <f>'NORTH-1'!F1445</f>
        <v>1</v>
      </c>
      <c r="G237" s="33">
        <f>'NORTH-1'!G1445</f>
        <v>1438.38</v>
      </c>
      <c r="H237" s="33">
        <f>'NORTH-1'!H1445</f>
        <v>1447.74</v>
      </c>
      <c r="I237" s="33">
        <f>'NORTH-1'!I1445</f>
        <v>9.3599999999999</v>
      </c>
      <c r="J237" s="33">
        <f>'NORTH-1'!J1445</f>
        <v>60000</v>
      </c>
      <c r="K237">
        <f>'NORTH-1'!K1445</f>
        <v>0</v>
      </c>
      <c r="L237">
        <f>'NORTH-1'!L1445</f>
        <v>561599.99999999395</v>
      </c>
      <c r="M237">
        <f>'NORTH-1'!M1445</f>
        <v>560250.96499771858</v>
      </c>
      <c r="N237" t="str">
        <f>'NORTH-1'!N1445</f>
        <v>Satmasjid</v>
      </c>
      <c r="O237" t="s">
        <v>129</v>
      </c>
      <c r="P237">
        <v>379271.86734934995</v>
      </c>
      <c r="Q237">
        <v>89903.952029582651</v>
      </c>
      <c r="R237">
        <v>435118.55621307559</v>
      </c>
    </row>
    <row r="238" spans="1:18" hidden="1" x14ac:dyDescent="0.3">
      <c r="A238">
        <v>237</v>
      </c>
      <c r="B238" t="str">
        <f>'NORTH-1'!B1446</f>
        <v>Boishakhi O/H</v>
      </c>
      <c r="C238" s="33">
        <f>'NORTH-1'!C1446</f>
        <v>11</v>
      </c>
      <c r="D238" s="33">
        <f>'NORTH-1'!D1446</f>
        <v>0</v>
      </c>
      <c r="E238" s="33" t="str">
        <f>'NORTH-1'!E1446</f>
        <v>DHK61024</v>
      </c>
      <c r="F238" s="33">
        <f>'NORTH-1'!F1446</f>
        <v>1</v>
      </c>
      <c r="G238" s="33">
        <f>'NORTH-1'!G1446</f>
        <v>4091.98</v>
      </c>
      <c r="H238" s="33">
        <f>'NORTH-1'!H1446</f>
        <v>4141.2</v>
      </c>
      <c r="I238" s="33">
        <f>'NORTH-1'!I1446</f>
        <v>49.2199999999998</v>
      </c>
      <c r="J238" s="33">
        <f>'NORTH-1'!J1446</f>
        <v>60000</v>
      </c>
      <c r="K238">
        <f>'NORTH-1'!K1446</f>
        <v>0</v>
      </c>
      <c r="L238">
        <f>'NORTH-1'!L1446</f>
        <v>2953199.9999999879</v>
      </c>
      <c r="M238">
        <f>'NORTH-1'!M1446</f>
        <v>2946106.0360243474</v>
      </c>
      <c r="N238" t="str">
        <f>'NORTH-1'!N1446</f>
        <v>Dhanmondi</v>
      </c>
      <c r="O238" t="s">
        <v>129</v>
      </c>
      <c r="P238">
        <v>2918535.9650215483</v>
      </c>
      <c r="Q238">
        <v>3026167.0253157387</v>
      </c>
      <c r="R238">
        <v>2814447.7883229931</v>
      </c>
    </row>
    <row r="239" spans="1:18" hidden="1" x14ac:dyDescent="0.3">
      <c r="A239">
        <v>238</v>
      </c>
      <c r="B239" t="str">
        <f>'NORTH-1'!B1447</f>
        <v>Katasur O/H</v>
      </c>
      <c r="C239" s="33">
        <f>'NORTH-1'!C1447</f>
        <v>11</v>
      </c>
      <c r="D239" s="33">
        <f>'NORTH-1'!D1447</f>
        <v>0</v>
      </c>
      <c r="E239" s="33" t="str">
        <f>'NORTH-1'!E1447</f>
        <v>DHK61003</v>
      </c>
      <c r="F239" s="33">
        <f>'NORTH-1'!F1447</f>
        <v>1</v>
      </c>
      <c r="G239" s="33">
        <f>'NORTH-1'!G1447</f>
        <v>3605.55</v>
      </c>
      <c r="H239" s="33">
        <f>'NORTH-1'!H1447</f>
        <v>3629.26</v>
      </c>
      <c r="I239" s="33">
        <f>'NORTH-1'!I1447</f>
        <v>23.710000000000036</v>
      </c>
      <c r="J239" s="33">
        <f>'NORTH-1'!J1447</f>
        <v>60000</v>
      </c>
      <c r="K239">
        <f>'NORTH-1'!K1447</f>
        <v>0</v>
      </c>
      <c r="L239">
        <f>'NORTH-1'!L1447</f>
        <v>1422600.0000000021</v>
      </c>
      <c r="M239">
        <f>'NORTH-1'!M1447</f>
        <v>1419182.7329162466</v>
      </c>
      <c r="N239" t="str">
        <f>'NORTH-1'!N1447</f>
        <v>Satmasjid</v>
      </c>
      <c r="O239" t="s">
        <v>129</v>
      </c>
      <c r="P239">
        <v>1436799.2699900784</v>
      </c>
      <c r="Q239">
        <v>1431270.9163109623</v>
      </c>
      <c r="R239">
        <v>1334804.3002061343</v>
      </c>
    </row>
    <row r="240" spans="1:18" hidden="1" x14ac:dyDescent="0.3">
      <c r="A240">
        <v>239</v>
      </c>
      <c r="B240" t="str">
        <f>'NORTH-1'!B1448</f>
        <v>Nurjahan Road</v>
      </c>
      <c r="C240" s="33">
        <f>'NORTH-1'!C1448</f>
        <v>11</v>
      </c>
      <c r="D240" s="33">
        <f>'NORTH-1'!D1448</f>
        <v>0</v>
      </c>
      <c r="E240" s="33" t="str">
        <f>'NORTH-1'!E1448</f>
        <v>DHK61000</v>
      </c>
      <c r="F240" s="33">
        <f>'NORTH-1'!F1448</f>
        <v>1</v>
      </c>
      <c r="G240" s="33">
        <f>'NORTH-1'!G1448</f>
        <v>1817.79</v>
      </c>
      <c r="H240" s="33">
        <f>'NORTH-1'!H1448</f>
        <v>1841.57</v>
      </c>
      <c r="I240" s="33">
        <f>'NORTH-1'!I1448</f>
        <v>23.779999999999973</v>
      </c>
      <c r="J240" s="33">
        <f>'NORTH-1'!J1448</f>
        <v>60000</v>
      </c>
      <c r="K240">
        <f>'NORTH-1'!K1448</f>
        <v>0</v>
      </c>
      <c r="L240">
        <f>'NORTH-1'!L1448</f>
        <v>1426799.9999999984</v>
      </c>
      <c r="M240" s="1384">
        <f>'NORTH-1'!M1448</f>
        <v>1423372.6439792602</v>
      </c>
      <c r="N240" t="str">
        <f>'NORTH-1'!N1448</f>
        <v>Shyamoli</v>
      </c>
      <c r="O240" t="s">
        <v>129</v>
      </c>
      <c r="P240">
        <v>1464960.0563493518</v>
      </c>
      <c r="Q240">
        <v>1437863.8727931255</v>
      </c>
      <c r="R240">
        <v>1376873.7738731334</v>
      </c>
    </row>
    <row r="241" spans="1:18" hidden="1" x14ac:dyDescent="0.3">
      <c r="A241">
        <v>240</v>
      </c>
      <c r="B241" t="str">
        <f>'NORTH-1'!B1449</f>
        <v xml:space="preserve">polpar over head </v>
      </c>
      <c r="C241" s="33">
        <f>'NORTH-1'!C1449</f>
        <v>11</v>
      </c>
      <c r="D241" s="33">
        <f>'NORTH-1'!D1449</f>
        <v>0</v>
      </c>
      <c r="E241" s="33" t="str">
        <f>'NORTH-1'!E1449</f>
        <v>DHK61003</v>
      </c>
      <c r="F241" s="33">
        <f>'NORTH-1'!F1449</f>
        <v>1</v>
      </c>
      <c r="G241" s="33">
        <f>'NORTH-1'!G1449</f>
        <v>1797.61</v>
      </c>
      <c r="H241" s="33">
        <f>'NORTH-1'!H1449</f>
        <v>1833.4</v>
      </c>
      <c r="I241" s="33">
        <f>'NORTH-1'!I1449</f>
        <v>35.790000000000191</v>
      </c>
      <c r="J241" s="33">
        <f>'NORTH-1'!J1449</f>
        <v>60000</v>
      </c>
      <c r="K241">
        <f>'NORTH-1'!K1449</f>
        <v>0</v>
      </c>
      <c r="L241">
        <f>'NORTH-1'!L1449</f>
        <v>2147400.0000000116</v>
      </c>
      <c r="M241">
        <f>'NORTH-1'!M1449</f>
        <v>2142241.6706483625</v>
      </c>
      <c r="N241" t="str">
        <f>'NORTH-1'!N1449</f>
        <v>Dhanmondi</v>
      </c>
      <c r="O241" t="s">
        <v>129</v>
      </c>
      <c r="P241">
        <v>2168380.5496639139</v>
      </c>
      <c r="Q241">
        <v>2135518.5405426929</v>
      </c>
      <c r="R241">
        <v>2016930.7660926487</v>
      </c>
    </row>
    <row r="242" spans="1:18" hidden="1" x14ac:dyDescent="0.3">
      <c r="A242">
        <v>241</v>
      </c>
      <c r="B242" t="str">
        <f>'NORTH-1'!B1450</f>
        <v>Satmosjid Housing</v>
      </c>
      <c r="C242" s="33">
        <f>'NORTH-1'!C1450</f>
        <v>11</v>
      </c>
      <c r="D242" s="33">
        <f>'NORTH-1'!D1450</f>
        <v>0</v>
      </c>
      <c r="E242" s="33" t="str">
        <f>'NORTH-1'!E1450</f>
        <v>DHK61043</v>
      </c>
      <c r="F242" s="33">
        <f>'NORTH-1'!F1450</f>
        <v>1</v>
      </c>
      <c r="G242" s="33">
        <f>'NORTH-1'!G1450</f>
        <v>2802.53</v>
      </c>
      <c r="H242" s="33">
        <f>'NORTH-1'!H1450</f>
        <v>2825.54</v>
      </c>
      <c r="I242" s="33">
        <f>'NORTH-1'!I1450</f>
        <v>23.009999999999764</v>
      </c>
      <c r="J242" s="33">
        <f>'NORTH-1'!J1450</f>
        <v>60000</v>
      </c>
      <c r="K242">
        <f>'NORTH-1'!K1450</f>
        <v>0</v>
      </c>
      <c r="L242">
        <f>'NORTH-1'!L1450</f>
        <v>1380599.9999999858</v>
      </c>
      <c r="M242">
        <f>'NORTH-1'!M1450</f>
        <v>1377283.6222860587</v>
      </c>
      <c r="N242" t="str">
        <f>'NORTH-1'!N1450</f>
        <v>Satmasjid</v>
      </c>
      <c r="O242" t="s">
        <v>129</v>
      </c>
      <c r="P242">
        <v>608153.15222683141</v>
      </c>
      <c r="Q242">
        <v>0</v>
      </c>
      <c r="R242">
        <v>0</v>
      </c>
    </row>
    <row r="243" spans="1:18" hidden="1" x14ac:dyDescent="0.3">
      <c r="A243">
        <v>242</v>
      </c>
      <c r="B243" t="str">
        <f>'NORTH-1'!B1451</f>
        <v>Physical College</v>
      </c>
      <c r="C243" s="33">
        <f>'NORTH-1'!C1451</f>
        <v>11</v>
      </c>
      <c r="D243" s="33">
        <f>'NORTH-1'!D1451</f>
        <v>0</v>
      </c>
      <c r="E243" s="33" t="str">
        <f>'NORTH-1'!E1451</f>
        <v>DHK61041</v>
      </c>
      <c r="F243" s="33">
        <f>'NORTH-1'!F1451</f>
        <v>1</v>
      </c>
      <c r="G243" s="33">
        <f>'NORTH-1'!G1451</f>
        <v>3261.37</v>
      </c>
      <c r="H243" s="33">
        <f>'NORTH-1'!H1451</f>
        <v>3305.7</v>
      </c>
      <c r="I243" s="33">
        <f>'NORTH-1'!I1451</f>
        <v>44.329999999999927</v>
      </c>
      <c r="J243" s="33">
        <f>'NORTH-1'!J1451</f>
        <v>60000</v>
      </c>
      <c r="K243">
        <f>'NORTH-1'!K1451</f>
        <v>0</v>
      </c>
      <c r="L243">
        <f>'NORTH-1'!L1451</f>
        <v>2659799.9999999958</v>
      </c>
      <c r="M243">
        <f>'NORTH-1'!M1451</f>
        <v>2653410.8203364415</v>
      </c>
      <c r="N243" t="str">
        <f>'NORTH-1'!N1451</f>
        <v>Satmasjid</v>
      </c>
      <c r="O243" t="s">
        <v>129</v>
      </c>
      <c r="P243">
        <v>2677671.3667996926</v>
      </c>
      <c r="Q243">
        <v>2636583.2331875474</v>
      </c>
      <c r="R243">
        <v>2184607.6682797293</v>
      </c>
    </row>
    <row r="244" spans="1:18" hidden="1" x14ac:dyDescent="0.3">
      <c r="A244">
        <v>243</v>
      </c>
      <c r="B244" t="str">
        <f>'NORTH-1'!B1452</f>
        <v>Asad Avenue (North)</v>
      </c>
      <c r="C244" s="33">
        <f>'NORTH-1'!C1452</f>
        <v>11</v>
      </c>
      <c r="D244" s="33">
        <f>'NORTH-1'!D1452</f>
        <v>0</v>
      </c>
      <c r="E244" s="33" t="str">
        <f>'NORTH-1'!E1452</f>
        <v>DHK61022</v>
      </c>
      <c r="F244" s="33">
        <f>'NORTH-1'!F1452</f>
        <v>1</v>
      </c>
      <c r="G244" s="33">
        <f>'NORTH-1'!G1452</f>
        <v>2725.37</v>
      </c>
      <c r="H244" s="33">
        <f>'NORTH-1'!H1452</f>
        <v>2725.37</v>
      </c>
      <c r="I244" s="33">
        <f>'NORTH-1'!I1452</f>
        <v>0</v>
      </c>
      <c r="J244" s="33">
        <f>'NORTH-1'!J1452</f>
        <v>60000</v>
      </c>
      <c r="K244">
        <f>'NORTH-1'!K1452</f>
        <v>0</v>
      </c>
      <c r="L244">
        <f>'NORTH-1'!L1452</f>
        <v>0</v>
      </c>
      <c r="M244" s="1384">
        <f>'NORTH-1'!M1452</f>
        <v>0</v>
      </c>
      <c r="N244" t="str">
        <f>'NORTH-1'!N1452</f>
        <v>Shyamoli</v>
      </c>
      <c r="O244" t="s">
        <v>129</v>
      </c>
      <c r="P244">
        <v>3594.9940033080165</v>
      </c>
      <c r="Q244">
        <v>0</v>
      </c>
      <c r="R244">
        <v>0</v>
      </c>
    </row>
    <row r="245" spans="1:18" hidden="1" x14ac:dyDescent="0.3">
      <c r="A245">
        <v>244</v>
      </c>
      <c r="B245" t="str">
        <f>'NORTH-1'!B1453</f>
        <v>Spare Feeder</v>
      </c>
      <c r="C245" s="33">
        <f>'NORTH-1'!C1453</f>
        <v>11</v>
      </c>
      <c r="D245" s="33">
        <f>'NORTH-1'!D1453</f>
        <v>0</v>
      </c>
      <c r="E245" s="33" t="str">
        <f>'NORTH-1'!E1453</f>
        <v>DHK61025</v>
      </c>
      <c r="F245" s="33">
        <f>'NORTH-1'!F1453</f>
        <v>1</v>
      </c>
      <c r="G245" s="33">
        <f>'NORTH-1'!G1453</f>
        <v>0</v>
      </c>
      <c r="H245" s="33">
        <f>'NORTH-1'!H1453</f>
        <v>0</v>
      </c>
      <c r="I245" s="33">
        <f>'NORTH-1'!I1453</f>
        <v>0</v>
      </c>
      <c r="J245" s="33">
        <f>'NORTH-1'!J1453</f>
        <v>60000</v>
      </c>
      <c r="K245">
        <f>'NORTH-1'!K1453</f>
        <v>0</v>
      </c>
      <c r="L245">
        <f>'NORTH-1'!L1453</f>
        <v>0</v>
      </c>
      <c r="M245">
        <f>'NORTH-1'!M1453</f>
        <v>0</v>
      </c>
      <c r="N245" t="str">
        <f>'NORTH-1'!N1453</f>
        <v>Satmasjid</v>
      </c>
      <c r="O245" t="s">
        <v>129</v>
      </c>
      <c r="P245">
        <v>0</v>
      </c>
      <c r="Q245">
        <v>0</v>
      </c>
      <c r="R245">
        <v>0</v>
      </c>
    </row>
    <row r="246" spans="1:18" hidden="1" x14ac:dyDescent="0.3">
      <c r="A246">
        <v>245</v>
      </c>
      <c r="B246" t="str">
        <f>'NORTH-1'!B1454</f>
        <v xml:space="preserve">Ghraphic artch college </v>
      </c>
      <c r="C246" s="33">
        <f>'NORTH-1'!C1454</f>
        <v>11</v>
      </c>
      <c r="D246" s="33">
        <f>'NORTH-1'!D1454</f>
        <v>0</v>
      </c>
      <c r="E246" s="33" t="str">
        <f>'NORTH-1'!E1454</f>
        <v>DHK61023</v>
      </c>
      <c r="F246" s="33">
        <f>'NORTH-1'!F1454</f>
        <v>1</v>
      </c>
      <c r="G246" s="33">
        <f>'NORTH-1'!G1454</f>
        <v>1069.1600000000001</v>
      </c>
      <c r="H246" s="33">
        <f>'NORTH-1'!H1454</f>
        <v>1097.82</v>
      </c>
      <c r="I246" s="33">
        <f>'NORTH-1'!I1454</f>
        <v>28.659999999999854</v>
      </c>
      <c r="J246" s="33">
        <f>'NORTH-1'!J1454</f>
        <v>60000</v>
      </c>
      <c r="K246">
        <f>'NORTH-1'!K1454</f>
        <v>0</v>
      </c>
      <c r="L246">
        <f>'NORTH-1'!L1454</f>
        <v>1719599.9999999912</v>
      </c>
      <c r="M246">
        <f>'NORTH-1'!M1454</f>
        <v>1715469.3009438787</v>
      </c>
      <c r="N246" t="str">
        <f>'NORTH-1'!N1454</f>
        <v>Dhanmondi</v>
      </c>
      <c r="O246" t="s">
        <v>129</v>
      </c>
      <c r="P246">
        <v>1620743.1298261823</v>
      </c>
      <c r="Q246">
        <v>1570921.7217969028</v>
      </c>
      <c r="R246">
        <v>1701409.7135900736</v>
      </c>
    </row>
    <row r="247" spans="1:18" hidden="1" x14ac:dyDescent="0.3">
      <c r="A247">
        <v>246</v>
      </c>
      <c r="B247" t="str">
        <f>'NORTH-1'!B1455</f>
        <v>Mohammadpur O/H</v>
      </c>
      <c r="C247" s="33">
        <f>'NORTH-1'!C1455</f>
        <v>11</v>
      </c>
      <c r="D247" s="33">
        <f>'NORTH-1'!D1455</f>
        <v>0</v>
      </c>
      <c r="E247" s="33" t="str">
        <f>'NORTH-1'!E1455</f>
        <v>DHK61025</v>
      </c>
      <c r="F247" s="33">
        <f>'NORTH-1'!F1455</f>
        <v>1</v>
      </c>
      <c r="G247" s="33">
        <f>'NORTH-1'!G1455</f>
        <v>2160.67</v>
      </c>
      <c r="H247" s="33">
        <f>'NORTH-1'!H1455</f>
        <v>2188.23</v>
      </c>
      <c r="I247" s="33">
        <f>'NORTH-1'!I1455</f>
        <v>27.559999999999945</v>
      </c>
      <c r="J247" s="33">
        <f>'NORTH-1'!J1455</f>
        <v>60000</v>
      </c>
      <c r="K247">
        <f>'NORTH-1'!K1455</f>
        <v>0</v>
      </c>
      <c r="L247">
        <f>'NORTH-1'!L1455</f>
        <v>1653599.9999999967</v>
      </c>
      <c r="M247" s="1384">
        <f>'NORTH-1'!M1455</f>
        <v>1649627.8413821859</v>
      </c>
      <c r="N247" t="str">
        <f>'NORTH-1'!N1455</f>
        <v>Shyamoli</v>
      </c>
      <c r="O247" t="s">
        <v>129</v>
      </c>
      <c r="P247">
        <v>1683655.5248841136</v>
      </c>
      <c r="Q247">
        <v>1660825.6738264922</v>
      </c>
      <c r="R247">
        <v>1343218.1949395288</v>
      </c>
    </row>
    <row r="248" spans="1:18" hidden="1" x14ac:dyDescent="0.3">
      <c r="A248">
        <v>247</v>
      </c>
      <c r="B248" t="str">
        <f>'NORTH-1'!B1456</f>
        <v>Bosila Feeder</v>
      </c>
      <c r="C248" s="33">
        <f>'NORTH-1'!C1456</f>
        <v>11</v>
      </c>
      <c r="D248" s="33">
        <f>'NORTH-1'!D1456</f>
        <v>0</v>
      </c>
      <c r="E248" s="33" t="str">
        <f>'NORTH-1'!E1456</f>
        <v>DHK60997</v>
      </c>
      <c r="F248" s="33">
        <f>'NORTH-1'!F1456</f>
        <v>1</v>
      </c>
      <c r="G248" s="33">
        <f>'NORTH-1'!G1456</f>
        <v>4059.26</v>
      </c>
      <c r="H248" s="33">
        <f>'NORTH-1'!H1456</f>
        <v>4104.49</v>
      </c>
      <c r="I248" s="33">
        <f>'NORTH-1'!I1456</f>
        <v>45.229999999999563</v>
      </c>
      <c r="J248" s="33">
        <f>'NORTH-1'!J1456</f>
        <v>60000</v>
      </c>
      <c r="K248">
        <f>'NORTH-1'!K1456</f>
        <v>0</v>
      </c>
      <c r="L248">
        <f>'NORTH-1'!L1456</f>
        <v>2713799.9999999739</v>
      </c>
      <c r="M248">
        <f>'NORTH-1'!M1456</f>
        <v>2707281.1054323548</v>
      </c>
      <c r="N248" t="str">
        <f>'NORTH-1'!N1456</f>
        <v>Satmasjid</v>
      </c>
      <c r="O248" t="s">
        <v>129</v>
      </c>
      <c r="P248">
        <v>2444595.9222516851</v>
      </c>
      <c r="Q248">
        <v>2900301.4924743287</v>
      </c>
      <c r="R248">
        <v>3015179.2769627082</v>
      </c>
    </row>
    <row r="249" spans="1:18" hidden="1" x14ac:dyDescent="0.3">
      <c r="A249">
        <v>248</v>
      </c>
      <c r="B249" t="str">
        <f>'NORTH-1'!B1457</f>
        <v>11/0.4 kV Auxiliary Transformer</v>
      </c>
      <c r="C249" s="33">
        <f>'NORTH-1'!C1457</f>
        <v>0.41499999999999998</v>
      </c>
      <c r="D249" s="33">
        <f>'NORTH-1'!D1457</f>
        <v>0</v>
      </c>
      <c r="E249" s="33" t="str">
        <f>'NORTH-1'!E1457</f>
        <v>ELIB 7375</v>
      </c>
      <c r="F249" s="33">
        <f>'NORTH-1'!F1457</f>
        <v>1</v>
      </c>
      <c r="G249" s="33">
        <f>'NORTH-1'!G1457</f>
        <v>5698.37</v>
      </c>
      <c r="H249" s="33">
        <f>'NORTH-1'!H1457</f>
        <v>5834.69</v>
      </c>
      <c r="I249" s="33">
        <f>'NORTH-1'!I1457</f>
        <v>136.31999999999971</v>
      </c>
      <c r="J249" s="33">
        <f>'NORTH-1'!J1457</f>
        <v>60</v>
      </c>
      <c r="K249">
        <f>'NORTH-1'!K1457</f>
        <v>0</v>
      </c>
      <c r="L249">
        <f>'NORTH-1'!L1457</f>
        <v>8179.1999999999825</v>
      </c>
      <c r="M249">
        <f>'NORTH-1'!M1457</f>
        <v>8159.5525158642795</v>
      </c>
      <c r="N249" t="str">
        <f>'NORTH-1'!N1457</f>
        <v>Satmasjid</v>
      </c>
      <c r="O249" t="s">
        <v>129</v>
      </c>
      <c r="P249">
        <v>8272.6803672864698</v>
      </c>
      <c r="Q249">
        <v>8691.9140822200752</v>
      </c>
      <c r="R249">
        <v>0</v>
      </c>
    </row>
    <row r="250" spans="1:18" hidden="1" x14ac:dyDescent="0.3">
      <c r="A250">
        <v>249</v>
      </c>
      <c r="B250" t="str">
        <f>'NORTH-1'!B1520</f>
        <v>Dhaka Uddyan</v>
      </c>
      <c r="C250" s="33">
        <f>'NORTH-1'!C1520</f>
        <v>11</v>
      </c>
      <c r="D250" s="33">
        <f>'NORTH-1'!D1520</f>
        <v>0</v>
      </c>
      <c r="E250" s="33" t="str">
        <f>'NORTH-1'!E1520</f>
        <v>DHK86067</v>
      </c>
      <c r="F250" s="33">
        <f>'NORTH-1'!F1520</f>
        <v>1</v>
      </c>
      <c r="G250" s="33">
        <f>'NORTH-1'!G1520</f>
        <v>3250.6</v>
      </c>
      <c r="H250" s="33">
        <f>'NORTH-1'!H1520</f>
        <v>3251.37</v>
      </c>
      <c r="I250" s="33">
        <f>'NORTH-1'!I1520</f>
        <v>0.76999999999998181</v>
      </c>
      <c r="J250" s="33">
        <f>'NORTH-1'!J1520</f>
        <v>60000</v>
      </c>
      <c r="K250">
        <f>'NORTH-1'!K1520</f>
        <v>0</v>
      </c>
      <c r="L250">
        <f>'NORTH-1'!L1520</f>
        <v>46199.999999998909</v>
      </c>
      <c r="M250" s="1384">
        <f>'NORTH-1'!M1520</f>
        <v>46170.015659147168</v>
      </c>
      <c r="N250" t="str">
        <f>'NORTH-1'!N1520</f>
        <v>Adabor</v>
      </c>
      <c r="O250" t="s">
        <v>197</v>
      </c>
      <c r="P250">
        <v>47362.511469818251</v>
      </c>
      <c r="Q250">
        <v>34177.607489859525</v>
      </c>
      <c r="R250">
        <v>0</v>
      </c>
    </row>
    <row r="251" spans="1:18" hidden="1" x14ac:dyDescent="0.3">
      <c r="A251">
        <v>250</v>
      </c>
      <c r="B251" t="str">
        <f>'NORTH-1'!B1521</f>
        <v>Shia Mosjid</v>
      </c>
      <c r="C251" s="33">
        <f>'NORTH-1'!C1521</f>
        <v>11</v>
      </c>
      <c r="D251" s="33">
        <f>'NORTH-1'!D1521</f>
        <v>0</v>
      </c>
      <c r="E251" s="33" t="str">
        <f>'NORTH-1'!E1521</f>
        <v>DHK60950</v>
      </c>
      <c r="F251" s="33">
        <f>'NORTH-1'!F1521</f>
        <v>1</v>
      </c>
      <c r="G251" s="33">
        <f>'NORTH-1'!G1521</f>
        <v>3431.26</v>
      </c>
      <c r="H251" s="33">
        <f>'NORTH-1'!H1521</f>
        <v>3469.82</v>
      </c>
      <c r="I251" s="33">
        <f>'NORTH-1'!I1521</f>
        <v>38.559999999999945</v>
      </c>
      <c r="J251" s="33">
        <f>'NORTH-1'!J1521</f>
        <v>60000</v>
      </c>
      <c r="K251">
        <f>'NORTH-1'!K1521</f>
        <v>0</v>
      </c>
      <c r="L251">
        <f>'NORTH-1'!L1521</f>
        <v>2313599.9999999967</v>
      </c>
      <c r="M251" s="1384">
        <f>'NORTH-1'!M1521</f>
        <v>2312098.4465152654</v>
      </c>
      <c r="N251" t="str">
        <f>'NORTH-1'!N1521</f>
        <v>Shyamoli</v>
      </c>
      <c r="O251" t="s">
        <v>197</v>
      </c>
      <c r="P251">
        <v>2316566.3837897177</v>
      </c>
      <c r="Q251">
        <v>2321079.2735650586</v>
      </c>
      <c r="R251">
        <v>1677029.4104944933</v>
      </c>
    </row>
    <row r="252" spans="1:18" hidden="1" x14ac:dyDescent="0.3">
      <c r="A252">
        <v>251</v>
      </c>
      <c r="B252" t="str">
        <f>'NORTH-1'!B1522</f>
        <v>Shekhar Tek</v>
      </c>
      <c r="C252" s="33">
        <f>'NORTH-1'!C1522</f>
        <v>11</v>
      </c>
      <c r="D252" s="33">
        <f>'NORTH-1'!D1522</f>
        <v>0</v>
      </c>
      <c r="E252" s="33" t="str">
        <f>'NORTH-1'!E1522</f>
        <v>DHK60977</v>
      </c>
      <c r="F252" s="33">
        <f>'NORTH-1'!F1522</f>
        <v>1</v>
      </c>
      <c r="G252" s="33">
        <f>'NORTH-1'!G1522</f>
        <v>2346.34</v>
      </c>
      <c r="H252" s="33">
        <f>'NORTH-1'!H1522</f>
        <v>2380.5300000000002</v>
      </c>
      <c r="I252" s="33">
        <f>'NORTH-1'!I1522</f>
        <v>34.190000000000055</v>
      </c>
      <c r="J252" s="33">
        <f>'NORTH-1'!J1522</f>
        <v>60000</v>
      </c>
      <c r="K252">
        <f>'NORTH-1'!K1522</f>
        <v>0</v>
      </c>
      <c r="L252">
        <f>'NORTH-1'!L1522</f>
        <v>2051400.0000000033</v>
      </c>
      <c r="M252" s="1384">
        <f>'NORTH-1'!M1522</f>
        <v>2050068.6173847811</v>
      </c>
      <c r="N252" t="str">
        <f>'NORTH-1'!N1522</f>
        <v>Adabor</v>
      </c>
      <c r="O252" t="s">
        <v>197</v>
      </c>
      <c r="P252">
        <v>2089945.7592885394</v>
      </c>
      <c r="Q252">
        <v>2160384.5576478802</v>
      </c>
      <c r="R252">
        <v>1966584.1502915116</v>
      </c>
    </row>
    <row r="253" spans="1:18" hidden="1" x14ac:dyDescent="0.3">
      <c r="A253">
        <v>252</v>
      </c>
      <c r="B253" t="str">
        <f>'NORTH-1'!B1523</f>
        <v>Madrasha Road</v>
      </c>
      <c r="C253" s="33">
        <f>'NORTH-1'!C1523</f>
        <v>11</v>
      </c>
      <c r="D253" s="33">
        <f>'NORTH-1'!D1523</f>
        <v>0</v>
      </c>
      <c r="E253" s="33" t="str">
        <f>'NORTH-1'!E1523</f>
        <v>DHK61083</v>
      </c>
      <c r="F253" s="33">
        <f>'NORTH-1'!F1523</f>
        <v>1</v>
      </c>
      <c r="G253" s="33">
        <f>'NORTH-1'!G1523</f>
        <v>1969.45</v>
      </c>
      <c r="H253" s="33">
        <f>'NORTH-1'!H1523</f>
        <v>1994.77</v>
      </c>
      <c r="I253" s="33">
        <f>'NORTH-1'!I1523</f>
        <v>25.319999999999936</v>
      </c>
      <c r="J253" s="33">
        <f>'NORTH-1'!J1523</f>
        <v>60000</v>
      </c>
      <c r="K253">
        <f>'NORTH-1'!K1523</f>
        <v>0</v>
      </c>
      <c r="L253">
        <f>'NORTH-1'!L1523</f>
        <v>1519199.9999999963</v>
      </c>
      <c r="M253" s="1384">
        <f>'NORTH-1'!M1523</f>
        <v>1518214.0214151053</v>
      </c>
      <c r="N253" t="str">
        <f>'NORTH-1'!N1523</f>
        <v>Shyamoli</v>
      </c>
      <c r="O253" t="s">
        <v>197</v>
      </c>
      <c r="P253">
        <v>1459844.4991014353</v>
      </c>
      <c r="Q253">
        <v>1147648.0830802086</v>
      </c>
      <c r="R253">
        <v>1148666.6378752021</v>
      </c>
    </row>
    <row r="254" spans="1:18" hidden="1" x14ac:dyDescent="0.3">
      <c r="A254">
        <v>253</v>
      </c>
      <c r="B254" t="str">
        <f>'NORTH-1'!B1524</f>
        <v>Baitul Aman Housing</v>
      </c>
      <c r="C254" s="33">
        <f>'NORTH-1'!C1524</f>
        <v>11</v>
      </c>
      <c r="D254" s="33">
        <f>'NORTH-1'!D1524</f>
        <v>0</v>
      </c>
      <c r="E254" s="33" t="str">
        <f>'NORTH-1'!E1524</f>
        <v>DHK668115</v>
      </c>
      <c r="F254" s="33">
        <f>'NORTH-1'!F1524</f>
        <v>1</v>
      </c>
      <c r="G254" s="33">
        <f>'NORTH-1'!G1524</f>
        <v>4071</v>
      </c>
      <c r="H254" s="33">
        <f>'NORTH-1'!H1524</f>
        <v>4117.6899999999996</v>
      </c>
      <c r="I254" s="33">
        <f>'NORTH-1'!I1524</f>
        <v>46.6899999999996</v>
      </c>
      <c r="J254" s="33">
        <f>'NORTH-1'!J1524</f>
        <v>60000</v>
      </c>
      <c r="K254">
        <f>'NORTH-1'!K1524</f>
        <v>0</v>
      </c>
      <c r="L254">
        <f>'NORTH-1'!L1524</f>
        <v>2801399.9999999758</v>
      </c>
      <c r="M254" s="1384">
        <f>'NORTH-1'!M1524</f>
        <v>2799581.8586046929</v>
      </c>
      <c r="N254" t="str">
        <f>'NORTH-1'!N1524</f>
        <v>Adabor</v>
      </c>
      <c r="O254" t="s">
        <v>197</v>
      </c>
      <c r="P254">
        <v>2963454.3569028052</v>
      </c>
      <c r="Q254">
        <v>2980047.5302553326</v>
      </c>
      <c r="R254">
        <v>2714650.3131073378</v>
      </c>
    </row>
    <row r="255" spans="1:18" hidden="1" x14ac:dyDescent="0.3">
      <c r="A255">
        <v>254</v>
      </c>
      <c r="B255" t="str">
        <f>'NORTH-1'!B1525</f>
        <v>Shyamoli Square</v>
      </c>
      <c r="C255" s="33">
        <f>'NORTH-1'!C1525</f>
        <v>11</v>
      </c>
      <c r="D255" s="33">
        <f>'NORTH-1'!D1525</f>
        <v>0</v>
      </c>
      <c r="E255" s="33" t="str">
        <f>'NORTH-1'!E1525</f>
        <v>DHK86063</v>
      </c>
      <c r="F255" s="33">
        <f>'NORTH-1'!F1525</f>
        <v>1</v>
      </c>
      <c r="G255" s="33">
        <f>'NORTH-1'!G1525</f>
        <v>458.1</v>
      </c>
      <c r="H255" s="33">
        <f>'NORTH-1'!H1525</f>
        <v>463.85</v>
      </c>
      <c r="I255" s="33">
        <f>'NORTH-1'!I1525</f>
        <v>5.75</v>
      </c>
      <c r="J255" s="33">
        <f>'NORTH-1'!J1525</f>
        <v>30000</v>
      </c>
      <c r="K255">
        <f>'NORTH-1'!K1525</f>
        <v>0</v>
      </c>
      <c r="L255">
        <f>'NORTH-1'!L1525</f>
        <v>172500</v>
      </c>
      <c r="M255" s="1384">
        <f>'NORTH-1'!M1525</f>
        <v>172388.04548058604</v>
      </c>
      <c r="N255" t="str">
        <f>'NORTH-1'!N1525</f>
        <v>Shyamoli</v>
      </c>
      <c r="O255" t="s">
        <v>197</v>
      </c>
      <c r="P255">
        <v>167267.60379848097</v>
      </c>
      <c r="Q255">
        <v>170888.03744924816</v>
      </c>
      <c r="R255">
        <v>163284.99244223803</v>
      </c>
    </row>
    <row r="256" spans="1:18" hidden="1" x14ac:dyDescent="0.3">
      <c r="A256">
        <v>255</v>
      </c>
      <c r="B256" t="str">
        <f>'NORTH-1'!B1526</f>
        <v>Mohammadi Housing</v>
      </c>
      <c r="C256" s="33">
        <f>'NORTH-1'!C1526</f>
        <v>11</v>
      </c>
      <c r="D256" s="33">
        <f>'NORTH-1'!D1526</f>
        <v>0</v>
      </c>
      <c r="E256" s="33" t="str">
        <f>'NORTH-1'!E1526</f>
        <v>DHK60948</v>
      </c>
      <c r="F256" s="33">
        <f>'NORTH-1'!F1526</f>
        <v>1</v>
      </c>
      <c r="G256" s="33">
        <f>'NORTH-1'!G1526</f>
        <v>3785.19</v>
      </c>
      <c r="H256" s="33">
        <f>'NORTH-1'!H1526</f>
        <v>3816.33</v>
      </c>
      <c r="I256" s="33">
        <f>'NORTH-1'!I1526</f>
        <v>31.139999999999873</v>
      </c>
      <c r="J256" s="33">
        <f>'NORTH-1'!J1526</f>
        <v>60000</v>
      </c>
      <c r="K256">
        <f>'NORTH-1'!K1526</f>
        <v>0</v>
      </c>
      <c r="L256">
        <f>'NORTH-1'!L1526</f>
        <v>1868399.9999999923</v>
      </c>
      <c r="M256" s="1384">
        <f>'NORTH-1'!M1526</f>
        <v>1867187.386527105</v>
      </c>
      <c r="N256" t="str">
        <f>'NORTH-1'!N1526</f>
        <v>Adabor</v>
      </c>
      <c r="O256" t="s">
        <v>197</v>
      </c>
      <c r="P256">
        <v>2007211.2455817582</v>
      </c>
      <c r="Q256">
        <v>1954719.30555982</v>
      </c>
      <c r="R256">
        <v>1343295.1846253658</v>
      </c>
    </row>
    <row r="257" spans="1:18" hidden="1" x14ac:dyDescent="0.3">
      <c r="A257">
        <v>256</v>
      </c>
      <c r="B257" t="str">
        <f>'NORTH-1'!B1527</f>
        <v>Chand Housing</v>
      </c>
      <c r="C257" s="33">
        <f>'NORTH-1'!C1527</f>
        <v>11</v>
      </c>
      <c r="D257" s="33">
        <f>'NORTH-1'!D1527</f>
        <v>0</v>
      </c>
      <c r="E257" s="33" t="str">
        <f>'NORTH-1'!E1527</f>
        <v>DHK60867</v>
      </c>
      <c r="F257" s="33">
        <f>'NORTH-1'!F1527</f>
        <v>1</v>
      </c>
      <c r="G257" s="33">
        <f>'NORTH-1'!G1527</f>
        <v>2161.88</v>
      </c>
      <c r="H257" s="33">
        <f>'NORTH-1'!H1527</f>
        <v>2175.16</v>
      </c>
      <c r="I257" s="33">
        <f>'NORTH-1'!I1527</f>
        <v>13.279999999999745</v>
      </c>
      <c r="J257" s="33">
        <f>'NORTH-1'!J1527</f>
        <v>60000</v>
      </c>
      <c r="K257">
        <f>'NORTH-1'!K1527</f>
        <v>0</v>
      </c>
      <c r="L257">
        <f>'NORTH-1'!L1527</f>
        <v>796799.99999998475</v>
      </c>
      <c r="M257">
        <f>'NORTH-1'!M1527</f>
        <v>796282.86747204827</v>
      </c>
      <c r="N257" t="str">
        <f>'NORTH-1'!N1527</f>
        <v>Satmasjid</v>
      </c>
      <c r="O257" t="s">
        <v>197</v>
      </c>
      <c r="P257">
        <v>850127.10461021203</v>
      </c>
      <c r="Q257">
        <v>960570.65260945901</v>
      </c>
      <c r="R257">
        <v>891350.98250917729</v>
      </c>
    </row>
    <row r="258" spans="1:18" hidden="1" x14ac:dyDescent="0.3">
      <c r="A258">
        <v>257</v>
      </c>
      <c r="B258" t="str">
        <f>'NORTH-1'!B1528</f>
        <v>PC Culture Housing</v>
      </c>
      <c r="C258" s="33">
        <f>'NORTH-1'!C1528</f>
        <v>11</v>
      </c>
      <c r="D258" s="33">
        <f>'NORTH-1'!D1528</f>
        <v>0</v>
      </c>
      <c r="E258" s="33" t="str">
        <f>'NORTH-1'!E1528</f>
        <v>DHK60979</v>
      </c>
      <c r="F258" s="33">
        <f>'NORTH-1'!F1528</f>
        <v>1</v>
      </c>
      <c r="G258" s="33">
        <f>'NORTH-1'!G1528</f>
        <v>4067.35</v>
      </c>
      <c r="H258" s="33">
        <f>'NORTH-1'!H1528</f>
        <v>4110.13</v>
      </c>
      <c r="I258" s="33">
        <f>'NORTH-1'!I1528</f>
        <v>42.7800000000002</v>
      </c>
      <c r="J258" s="33">
        <f>'NORTH-1'!J1528</f>
        <v>60000</v>
      </c>
      <c r="K258">
        <f>'NORTH-1'!K1528</f>
        <v>0</v>
      </c>
      <c r="L258">
        <f>'NORTH-1'!L1528</f>
        <v>2566800.0000000121</v>
      </c>
      <c r="M258" s="1384">
        <f>'NORTH-1'!M1528</f>
        <v>2565134.1167511325</v>
      </c>
      <c r="N258" t="str">
        <f>'NORTH-1'!N1528</f>
        <v>Adabor</v>
      </c>
      <c r="O258" t="s">
        <v>197</v>
      </c>
      <c r="P258">
        <v>2719447.4940140005</v>
      </c>
      <c r="Q258">
        <v>2646665.9554420384</v>
      </c>
      <c r="R258">
        <v>2456140.6175772171</v>
      </c>
    </row>
    <row r="259" spans="1:18" hidden="1" x14ac:dyDescent="0.3">
      <c r="A259">
        <v>258</v>
      </c>
      <c r="B259" t="str">
        <f>'NORTH-1'!B1529</f>
        <v>Mehedibagh</v>
      </c>
      <c r="C259" s="33">
        <f>'NORTH-1'!C1529</f>
        <v>11</v>
      </c>
      <c r="D259" s="33">
        <f>'NORTH-1'!D1529</f>
        <v>0</v>
      </c>
      <c r="E259" s="33" t="str">
        <f>'NORTH-1'!E1529</f>
        <v>DHK68121</v>
      </c>
      <c r="F259" s="33">
        <f>'NORTH-1'!F1529</f>
        <v>1</v>
      </c>
      <c r="G259" s="33">
        <f>'NORTH-1'!G1529</f>
        <v>2259.27</v>
      </c>
      <c r="H259" s="33">
        <f>'NORTH-1'!H1529</f>
        <v>2309.58</v>
      </c>
      <c r="I259" s="33">
        <f>'NORTH-1'!I1529</f>
        <v>50.309999999999945</v>
      </c>
      <c r="J259" s="33">
        <f>'NORTH-1'!J1529</f>
        <v>60000</v>
      </c>
      <c r="K259">
        <f>'NORTH-1'!K1529</f>
        <v>0</v>
      </c>
      <c r="L259">
        <f>'NORTH-1'!L1529</f>
        <v>3018599.9999999967</v>
      </c>
      <c r="M259" s="1384">
        <f>'NORTH-1'!M1529</f>
        <v>3016640.8932620082</v>
      </c>
      <c r="N259" t="str">
        <f>'NORTH-1'!N1529</f>
        <v>Adabor</v>
      </c>
      <c r="O259" t="s">
        <v>197</v>
      </c>
      <c r="P259">
        <v>3040793.1414547884</v>
      </c>
      <c r="Q259">
        <v>3013625.5305962344</v>
      </c>
      <c r="R259">
        <v>2845397.7110775434</v>
      </c>
    </row>
    <row r="260" spans="1:18" hidden="1" x14ac:dyDescent="0.3">
      <c r="A260">
        <v>259</v>
      </c>
      <c r="B260" t="str">
        <f>'NORTH-1'!B1530</f>
        <v>33/11 kV Incoming (Spare)</v>
      </c>
      <c r="C260" s="33">
        <f>'NORTH-1'!C1530</f>
        <v>11</v>
      </c>
      <c r="D260" s="33">
        <f>'NORTH-1'!D1530</f>
        <v>0</v>
      </c>
      <c r="E260" s="33">
        <f>'NORTH-1'!E1530</f>
        <v>0</v>
      </c>
      <c r="F260" s="33">
        <f>'NORTH-1'!F1530</f>
        <v>1</v>
      </c>
      <c r="G260" s="33">
        <f>'NORTH-1'!G1530</f>
        <v>0</v>
      </c>
      <c r="H260" s="33">
        <f>'NORTH-1'!H1530</f>
        <v>0</v>
      </c>
      <c r="I260" s="33">
        <f>'NORTH-1'!I1530</f>
        <v>0</v>
      </c>
      <c r="J260" s="33">
        <f>'NORTH-1'!J1530</f>
        <v>160000</v>
      </c>
      <c r="K260">
        <f>'NORTH-1'!K1530</f>
        <v>0</v>
      </c>
      <c r="L260">
        <f>'NORTH-1'!L1530</f>
        <v>0</v>
      </c>
      <c r="M260" s="1384">
        <f>'NORTH-1'!M1530</f>
        <v>0</v>
      </c>
      <c r="N260" t="str">
        <f>'NORTH-1'!N1530</f>
        <v>Adabor</v>
      </c>
      <c r="O260" t="s">
        <v>197</v>
      </c>
      <c r="P260">
        <v>0</v>
      </c>
      <c r="Q260">
        <v>0</v>
      </c>
      <c r="R260">
        <v>0</v>
      </c>
    </row>
    <row r="261" spans="1:18" hidden="1" x14ac:dyDescent="0.3">
      <c r="A261">
        <v>260</v>
      </c>
      <c r="B261" t="str">
        <f>'NORTH-1'!B1531</f>
        <v>11/0.4 kV Auxiliary Transformer</v>
      </c>
      <c r="C261" s="33">
        <f>'NORTH-1'!C1531</f>
        <v>11</v>
      </c>
      <c r="D261" s="33">
        <f>'NORTH-1'!D1531</f>
        <v>0</v>
      </c>
      <c r="E261" s="33">
        <f>'NORTH-1'!E1531</f>
        <v>0</v>
      </c>
      <c r="F261" s="33">
        <f>'NORTH-1'!F1531</f>
        <v>1</v>
      </c>
      <c r="G261" s="33">
        <f>'NORTH-1'!G1531</f>
        <v>647547</v>
      </c>
      <c r="H261" s="33">
        <f>'NORTH-1'!H1531</f>
        <v>652584</v>
      </c>
      <c r="I261" s="33">
        <f>'NORTH-1'!I1531</f>
        <v>5037</v>
      </c>
      <c r="J261" s="33">
        <f>'NORTH-1'!J1531</f>
        <v>1</v>
      </c>
      <c r="K261">
        <f>'NORTH-1'!K1531</f>
        <v>0</v>
      </c>
      <c r="L261">
        <f>'NORTH-1'!L1531</f>
        <v>5037</v>
      </c>
      <c r="M261" s="1384">
        <f>'NORTH-1'!M1531</f>
        <v>5033.7309280331119</v>
      </c>
      <c r="N261" t="str">
        <f>'NORTH-1'!N1531</f>
        <v>Adabor</v>
      </c>
      <c r="O261" t="s">
        <v>197</v>
      </c>
      <c r="P261">
        <v>5179.899988598082</v>
      </c>
      <c r="Q261">
        <v>5393.4663047578615</v>
      </c>
      <c r="R261">
        <v>0</v>
      </c>
    </row>
    <row r="262" spans="1:18" hidden="1" x14ac:dyDescent="0.3">
      <c r="A262">
        <v>261</v>
      </c>
      <c r="B262" t="str">
        <f>'NORTH-1'!B1642</f>
        <v>Mokarom Bhabon</v>
      </c>
      <c r="C262" s="33">
        <f>'NORTH-1'!C1642</f>
        <v>11</v>
      </c>
      <c r="D262" s="33">
        <f>'NORTH-1'!D1642</f>
        <v>0</v>
      </c>
      <c r="E262" s="33">
        <f>'NORTH-1'!E1642</f>
        <v>2761</v>
      </c>
      <c r="F262" s="33">
        <f>'NORTH-1'!F1642</f>
        <v>1</v>
      </c>
      <c r="G262" s="33">
        <f>'NORTH-1'!G1642</f>
        <v>50</v>
      </c>
      <c r="H262" s="33">
        <f>'NORTH-1'!H1642</f>
        <v>53.49</v>
      </c>
      <c r="I262" s="33">
        <f>'NORTH-1'!I1642</f>
        <v>3.490000000000002</v>
      </c>
      <c r="J262" s="33">
        <f>'NORTH-1'!J1642</f>
        <v>60000</v>
      </c>
      <c r="K262">
        <f>'NORTH-1'!K1642</f>
        <v>0</v>
      </c>
      <c r="L262">
        <f>'NORTH-1'!L1642</f>
        <v>209400.00000000012</v>
      </c>
      <c r="M262" s="1384">
        <f>'NORTH-1'!M1642</f>
        <v>207689.31611388354</v>
      </c>
      <c r="N262" t="str">
        <f>'NORTH-1'!N1642</f>
        <v>Ramna</v>
      </c>
      <c r="O262" t="s">
        <v>148</v>
      </c>
      <c r="P262">
        <v>186304.8566413105</v>
      </c>
      <c r="Q262">
        <v>168036.23422840543</v>
      </c>
      <c r="R262">
        <v>191876.79218751795</v>
      </c>
    </row>
    <row r="263" spans="1:18" hidden="1" x14ac:dyDescent="0.3">
      <c r="A263">
        <v>262</v>
      </c>
      <c r="B263" t="str">
        <f>'NORTH-1'!B1643</f>
        <v>11 kV Shaid Minar RMU</v>
      </c>
      <c r="C263" s="33">
        <f>'NORTH-1'!C1643</f>
        <v>11</v>
      </c>
      <c r="D263" s="33">
        <f>'NORTH-1'!D1643</f>
        <v>0</v>
      </c>
      <c r="E263" s="33">
        <f>'NORTH-1'!E1643</f>
        <v>2850</v>
      </c>
      <c r="F263" s="33">
        <f>'NORTH-1'!F1643</f>
        <v>1</v>
      </c>
      <c r="G263" s="33">
        <f>'NORTH-1'!G1643</f>
        <v>116.8</v>
      </c>
      <c r="H263" s="33">
        <f>'NORTH-1'!H1643</f>
        <v>122.87</v>
      </c>
      <c r="I263" s="33">
        <f>'NORTH-1'!I1643</f>
        <v>6.0700000000000074</v>
      </c>
      <c r="J263" s="33">
        <f>'NORTH-1'!J1643</f>
        <v>60000</v>
      </c>
      <c r="K263">
        <f>'NORTH-1'!K1643</f>
        <v>0</v>
      </c>
      <c r="L263">
        <f>'NORTH-1'!L1643</f>
        <v>364200.00000000047</v>
      </c>
      <c r="M263" s="1384">
        <f>'NORTH-1'!M1643</f>
        <v>361224.68447314436</v>
      </c>
      <c r="N263" t="str">
        <f>'NORTH-1'!N1643</f>
        <v>Ramna</v>
      </c>
      <c r="O263" t="s">
        <v>148</v>
      </c>
      <c r="P263">
        <v>367165.74019894621</v>
      </c>
      <c r="Q263">
        <v>336672.59786476888</v>
      </c>
      <c r="R263">
        <v>339844.47519105906</v>
      </c>
    </row>
    <row r="264" spans="1:18" hidden="1" x14ac:dyDescent="0.3">
      <c r="A264">
        <v>263</v>
      </c>
      <c r="B264" t="str">
        <f>'NORTH-1'!B1644</f>
        <v>11 kV Shaidulla Hall</v>
      </c>
      <c r="C264" s="33">
        <f>'NORTH-1'!C1644</f>
        <v>11</v>
      </c>
      <c r="D264" s="33">
        <f>'NORTH-1'!D1644</f>
        <v>0</v>
      </c>
      <c r="E264" s="33">
        <f>'NORTH-1'!E1644</f>
        <v>2851</v>
      </c>
      <c r="F264" s="33">
        <f>'NORTH-1'!F1644</f>
        <v>1</v>
      </c>
      <c r="G264" s="33">
        <f>'NORTH-1'!G1644</f>
        <v>0</v>
      </c>
      <c r="H264" s="33">
        <f>'NORTH-1'!H1644</f>
        <v>0</v>
      </c>
      <c r="I264" s="33">
        <f>'NORTH-1'!I1644</f>
        <v>0</v>
      </c>
      <c r="J264" s="33">
        <f>'NORTH-1'!J1644</f>
        <v>60000</v>
      </c>
      <c r="K264">
        <f>'NORTH-1'!K1644</f>
        <v>0</v>
      </c>
      <c r="L264">
        <f>'NORTH-1'!L1644</f>
        <v>0</v>
      </c>
      <c r="M264" s="1384">
        <f>'NORTH-1'!M1644</f>
        <v>0</v>
      </c>
      <c r="N264" t="str">
        <f>'NORTH-1'!N1644</f>
        <v>Ramna</v>
      </c>
      <c r="O264" t="s">
        <v>148</v>
      </c>
      <c r="P264">
        <v>0</v>
      </c>
      <c r="Q264">
        <v>0</v>
      </c>
      <c r="R264">
        <v>0</v>
      </c>
    </row>
    <row r="265" spans="1:18" hidden="1" x14ac:dyDescent="0.3">
      <c r="A265">
        <v>264</v>
      </c>
      <c r="B265" t="str">
        <f>'NORTH-1'!B1645</f>
        <v>Spare</v>
      </c>
      <c r="C265" s="33">
        <f>'NORTH-1'!C1645</f>
        <v>11</v>
      </c>
      <c r="D265" s="33">
        <f>'NORTH-1'!D1645</f>
        <v>0</v>
      </c>
      <c r="E265" s="33">
        <f>'NORTH-1'!E1645</f>
        <v>2784</v>
      </c>
      <c r="F265" s="33">
        <f>'NORTH-1'!F1645</f>
        <v>1</v>
      </c>
      <c r="G265" s="33">
        <f>'NORTH-1'!G1645</f>
        <v>0</v>
      </c>
      <c r="H265" s="33">
        <f>'NORTH-1'!H1645</f>
        <v>0</v>
      </c>
      <c r="I265" s="33">
        <f>'NORTH-1'!I1645</f>
        <v>0</v>
      </c>
      <c r="J265" s="33">
        <f>'NORTH-1'!J1645</f>
        <v>60000</v>
      </c>
      <c r="K265">
        <f>'NORTH-1'!K1645</f>
        <v>0</v>
      </c>
      <c r="L265">
        <f>'NORTH-1'!L1645</f>
        <v>0</v>
      </c>
      <c r="M265">
        <f>'NORTH-1'!M1645</f>
        <v>0</v>
      </c>
      <c r="N265">
        <f>'NORTH-1'!N1645</f>
        <v>0</v>
      </c>
      <c r="O265" t="s">
        <v>148</v>
      </c>
      <c r="P265">
        <v>0</v>
      </c>
      <c r="Q265">
        <v>0</v>
      </c>
      <c r="R265">
        <v>0</v>
      </c>
    </row>
    <row r="266" spans="1:18" hidden="1" x14ac:dyDescent="0.3">
      <c r="A266">
        <v>265</v>
      </c>
      <c r="B266" t="str">
        <f>'NORTH-1'!B1646</f>
        <v>Spare</v>
      </c>
      <c r="C266" s="33">
        <f>'NORTH-1'!C1646</f>
        <v>11</v>
      </c>
      <c r="D266" s="33">
        <f>'NORTH-1'!D1646</f>
        <v>0</v>
      </c>
      <c r="E266" s="33">
        <f>'NORTH-1'!E1646</f>
        <v>2799</v>
      </c>
      <c r="F266" s="33">
        <f>'NORTH-1'!F1646</f>
        <v>1</v>
      </c>
      <c r="G266" s="33">
        <f>'NORTH-1'!G1646</f>
        <v>0</v>
      </c>
      <c r="H266" s="33">
        <f>'NORTH-1'!H1646</f>
        <v>0</v>
      </c>
      <c r="I266" s="33">
        <f>'NORTH-1'!I1646</f>
        <v>0</v>
      </c>
      <c r="J266" s="33">
        <f>'NORTH-1'!J1646</f>
        <v>60000</v>
      </c>
      <c r="K266">
        <f>'NORTH-1'!K1646</f>
        <v>0</v>
      </c>
      <c r="L266">
        <f>'NORTH-1'!L1646</f>
        <v>0</v>
      </c>
      <c r="M266">
        <f>'NORTH-1'!M1646</f>
        <v>0</v>
      </c>
      <c r="N266">
        <f>'NORTH-1'!N1646</f>
        <v>0</v>
      </c>
      <c r="O266" t="s">
        <v>148</v>
      </c>
      <c r="P266">
        <v>0</v>
      </c>
      <c r="Q266">
        <v>0</v>
      </c>
      <c r="R266">
        <v>0</v>
      </c>
    </row>
    <row r="267" spans="1:18" hidden="1" x14ac:dyDescent="0.3">
      <c r="A267">
        <v>266</v>
      </c>
      <c r="B267" t="str">
        <f>'NORTH-1'!B1647</f>
        <v>Spare</v>
      </c>
      <c r="C267" s="33">
        <f>'NORTH-1'!C1647</f>
        <v>11</v>
      </c>
      <c r="D267" s="33">
        <f>'NORTH-1'!D1647</f>
        <v>0</v>
      </c>
      <c r="E267" s="33">
        <f>'NORTH-1'!E1647</f>
        <v>2775</v>
      </c>
      <c r="F267" s="33">
        <f>'NORTH-1'!F1647</f>
        <v>1</v>
      </c>
      <c r="G267" s="33">
        <f>'NORTH-1'!G1647</f>
        <v>0</v>
      </c>
      <c r="H267" s="33">
        <f>'NORTH-1'!H1647</f>
        <v>0</v>
      </c>
      <c r="I267" s="33">
        <f>'NORTH-1'!I1647</f>
        <v>0</v>
      </c>
      <c r="J267" s="33">
        <f>'NORTH-1'!J1647</f>
        <v>60000</v>
      </c>
      <c r="K267">
        <f>'NORTH-1'!K1647</f>
        <v>0</v>
      </c>
      <c r="L267">
        <f>'NORTH-1'!L1647</f>
        <v>0</v>
      </c>
      <c r="M267">
        <f>'NORTH-1'!M1647</f>
        <v>0</v>
      </c>
      <c r="N267">
        <f>'NORTH-1'!N1647</f>
        <v>0</v>
      </c>
      <c r="O267" t="s">
        <v>148</v>
      </c>
      <c r="P267">
        <v>0</v>
      </c>
      <c r="Q267">
        <v>0</v>
      </c>
      <c r="R267">
        <v>0</v>
      </c>
    </row>
    <row r="268" spans="1:18" hidden="1" x14ac:dyDescent="0.3">
      <c r="A268">
        <v>267</v>
      </c>
      <c r="B268" t="str">
        <f>'NORTH-1'!B1648</f>
        <v>MBA Bhabon</v>
      </c>
      <c r="C268" s="33">
        <f>'NORTH-1'!C1648</f>
        <v>11</v>
      </c>
      <c r="D268" s="33">
        <f>'NORTH-1'!D1648</f>
        <v>0</v>
      </c>
      <c r="E268" s="33">
        <f>'NORTH-1'!E1648</f>
        <v>2836</v>
      </c>
      <c r="F268" s="33">
        <f>'NORTH-1'!F1648</f>
        <v>1</v>
      </c>
      <c r="G268" s="33">
        <f>'NORTH-1'!G1648</f>
        <v>90.5</v>
      </c>
      <c r="H268" s="33">
        <f>'NORTH-1'!H1648</f>
        <v>95.21</v>
      </c>
      <c r="I268" s="33">
        <f>'NORTH-1'!I1648</f>
        <v>4.7099999999999937</v>
      </c>
      <c r="J268" s="33">
        <f>'NORTH-1'!J1648</f>
        <v>60000</v>
      </c>
      <c r="K268">
        <f>'NORTH-1'!K1648</f>
        <v>0</v>
      </c>
      <c r="L268">
        <f>'NORTH-1'!L1648</f>
        <v>282599.99999999965</v>
      </c>
      <c r="M268" s="1384">
        <f>'NORTH-1'!M1648</f>
        <v>280291.31200469617</v>
      </c>
      <c r="N268" t="str">
        <f>'NORTH-1'!N1648</f>
        <v>Ramna</v>
      </c>
      <c r="O268" t="s">
        <v>148</v>
      </c>
      <c r="P268">
        <v>263125.36571094161</v>
      </c>
      <c r="Q268">
        <v>250253.96311873209</v>
      </c>
      <c r="R268">
        <v>301348.8178242842</v>
      </c>
    </row>
    <row r="269" spans="1:18" hidden="1" x14ac:dyDescent="0.3">
      <c r="A269">
        <v>268</v>
      </c>
      <c r="B269" t="str">
        <f>'NORTH-1'!B1649</f>
        <v>Suprime Court</v>
      </c>
      <c r="C269" s="33">
        <f>'NORTH-1'!C1649</f>
        <v>11</v>
      </c>
      <c r="D269" s="33">
        <f>'NORTH-1'!D1649</f>
        <v>0</v>
      </c>
      <c r="E269" s="33">
        <f>'NORTH-1'!E1649</f>
        <v>2835</v>
      </c>
      <c r="F269" s="33">
        <f>'NORTH-1'!F1649</f>
        <v>1</v>
      </c>
      <c r="G269" s="33">
        <f>'NORTH-1'!G1649</f>
        <v>50</v>
      </c>
      <c r="H269" s="33">
        <f>'NORTH-1'!H1649</f>
        <v>55.93</v>
      </c>
      <c r="I269" s="33">
        <f>'NORTH-1'!I1649</f>
        <v>5.93</v>
      </c>
      <c r="J269" s="33">
        <f>'NORTH-1'!J1649</f>
        <v>60000</v>
      </c>
      <c r="K269">
        <f>'NORTH-1'!K1649</f>
        <v>0</v>
      </c>
      <c r="L269">
        <f>'NORTH-1'!L1649</f>
        <v>355800</v>
      </c>
      <c r="M269" s="1384">
        <f>'NORTH-1'!M1649</f>
        <v>352893.30789550964</v>
      </c>
      <c r="N269" t="str">
        <f>'NORTH-1'!N1649</f>
        <v>Ramna</v>
      </c>
      <c r="O269" t="s">
        <v>148</v>
      </c>
      <c r="P269">
        <v>353253.36454066716</v>
      </c>
      <c r="Q269">
        <v>298264.31575541914</v>
      </c>
      <c r="R269">
        <v>306762.26964148623</v>
      </c>
    </row>
    <row r="270" spans="1:18" hidden="1" x14ac:dyDescent="0.3">
      <c r="A270">
        <v>269</v>
      </c>
      <c r="B270" t="str">
        <f>'NORTH-1'!B1650</f>
        <v>Karjon Hall</v>
      </c>
      <c r="C270" s="33">
        <f>'NORTH-1'!C1650</f>
        <v>11</v>
      </c>
      <c r="D270" s="33">
        <f>'NORTH-1'!D1650</f>
        <v>0</v>
      </c>
      <c r="E270" s="33">
        <f>'NORTH-1'!E1650</f>
        <v>2853</v>
      </c>
      <c r="F270" s="33">
        <f>'NORTH-1'!F1650</f>
        <v>1</v>
      </c>
      <c r="G270" s="33">
        <f>'NORTH-1'!G1650</f>
        <v>55.9</v>
      </c>
      <c r="H270" s="33">
        <f>'NORTH-1'!H1650</f>
        <v>61.8</v>
      </c>
      <c r="I270" s="33">
        <f>'NORTH-1'!I1650</f>
        <v>5.8999999999999986</v>
      </c>
      <c r="J270" s="33">
        <f>'NORTH-1'!J1650</f>
        <v>60000</v>
      </c>
      <c r="K270">
        <f>'NORTH-1'!K1650</f>
        <v>0</v>
      </c>
      <c r="L270">
        <f>'NORTH-1'!L1650</f>
        <v>353999.99999999994</v>
      </c>
      <c r="M270" s="1384">
        <f>'NORTH-1'!M1650</f>
        <v>351108.01291458792</v>
      </c>
      <c r="N270" t="str">
        <f>'NORTH-1'!N1650</f>
        <v>Ramna</v>
      </c>
      <c r="O270" t="s">
        <v>148</v>
      </c>
      <c r="P270">
        <v>342970.30427150376</v>
      </c>
      <c r="Q270">
        <v>313267.55095438386</v>
      </c>
      <c r="R270">
        <v>333228.0340811442</v>
      </c>
    </row>
    <row r="271" spans="1:18" hidden="1" x14ac:dyDescent="0.3">
      <c r="A271">
        <v>270</v>
      </c>
      <c r="B271" t="str">
        <f>'NORTH-1'!B1651</f>
        <v>Spare</v>
      </c>
      <c r="C271" s="33">
        <f>'NORTH-1'!C1651</f>
        <v>11</v>
      </c>
      <c r="D271" s="33">
        <f>'NORTH-1'!D1651</f>
        <v>0</v>
      </c>
      <c r="E271" s="33">
        <f>'NORTH-1'!E1651</f>
        <v>2852</v>
      </c>
      <c r="F271" s="33">
        <f>'NORTH-1'!F1651</f>
        <v>1</v>
      </c>
      <c r="G271" s="33">
        <f>'NORTH-1'!G1651</f>
        <v>0</v>
      </c>
      <c r="H271" s="33">
        <f>'NORTH-1'!H1651</f>
        <v>0</v>
      </c>
      <c r="I271" s="33">
        <f>'NORTH-1'!I1651</f>
        <v>0</v>
      </c>
      <c r="J271" s="33">
        <f>'NORTH-1'!J1651</f>
        <v>60000</v>
      </c>
      <c r="K271">
        <f>'NORTH-1'!K1651</f>
        <v>0</v>
      </c>
      <c r="L271">
        <f>'NORTH-1'!L1651</f>
        <v>0</v>
      </c>
      <c r="M271">
        <f>'NORTH-1'!M1651</f>
        <v>0</v>
      </c>
      <c r="N271">
        <f>'NORTH-1'!N1651</f>
        <v>0</v>
      </c>
      <c r="O271" t="s">
        <v>148</v>
      </c>
      <c r="P271">
        <v>0</v>
      </c>
      <c r="Q271">
        <v>0</v>
      </c>
      <c r="R271">
        <v>0</v>
      </c>
    </row>
    <row r="272" spans="1:18" hidden="1" x14ac:dyDescent="0.3">
      <c r="A272">
        <v>271</v>
      </c>
      <c r="B272" t="str">
        <f>'NORTH-1'!B1652</f>
        <v>Swimming Pool</v>
      </c>
      <c r="C272" s="33">
        <f>'NORTH-1'!C1652</f>
        <v>11</v>
      </c>
      <c r="D272" s="33">
        <f>'NORTH-1'!D1652</f>
        <v>0</v>
      </c>
      <c r="E272" s="33">
        <f>'NORTH-1'!E1652</f>
        <v>2839</v>
      </c>
      <c r="F272" s="33">
        <f>'NORTH-1'!F1652</f>
        <v>1</v>
      </c>
      <c r="G272" s="33">
        <f>'NORTH-1'!G1652</f>
        <v>0.8</v>
      </c>
      <c r="H272" s="33">
        <f>'NORTH-1'!H1652</f>
        <v>0.8</v>
      </c>
      <c r="I272" s="33">
        <f>'NORTH-1'!I1652</f>
        <v>0</v>
      </c>
      <c r="J272" s="33">
        <f>'NORTH-1'!J1652</f>
        <v>60000</v>
      </c>
      <c r="K272">
        <f>'NORTH-1'!K1652</f>
        <v>0</v>
      </c>
      <c r="L272">
        <f>'NORTH-1'!L1652</f>
        <v>0</v>
      </c>
      <c r="M272" s="1384">
        <f>'NORTH-1'!M1652</f>
        <v>0</v>
      </c>
      <c r="N272" t="str">
        <f>'NORTH-1'!N1652</f>
        <v>Ramna</v>
      </c>
      <c r="O272" t="s">
        <v>148</v>
      </c>
      <c r="P272">
        <v>0</v>
      </c>
      <c r="Q272">
        <v>0</v>
      </c>
      <c r="R272">
        <v>0</v>
      </c>
    </row>
    <row r="273" spans="1:18" hidden="1" x14ac:dyDescent="0.3">
      <c r="A273">
        <v>272</v>
      </c>
      <c r="B273" t="str">
        <f>'NORTH-1'!B1653</f>
        <v>Spare</v>
      </c>
      <c r="C273" s="33">
        <f>'NORTH-1'!C1653</f>
        <v>11</v>
      </c>
      <c r="D273" s="33">
        <f>'NORTH-1'!D1653</f>
        <v>0</v>
      </c>
      <c r="E273" s="33">
        <f>'NORTH-1'!E1653</f>
        <v>2838</v>
      </c>
      <c r="F273" s="33">
        <f>'NORTH-1'!F1653</f>
        <v>1</v>
      </c>
      <c r="G273" s="33">
        <f>'NORTH-1'!G1653</f>
        <v>0</v>
      </c>
      <c r="H273" s="33">
        <f>'NORTH-1'!H1653</f>
        <v>0</v>
      </c>
      <c r="I273" s="33">
        <f>'NORTH-1'!I1653</f>
        <v>0</v>
      </c>
      <c r="J273" s="33">
        <f>'NORTH-1'!J1653</f>
        <v>60000</v>
      </c>
      <c r="K273">
        <f>'NORTH-1'!K1653</f>
        <v>0</v>
      </c>
      <c r="L273">
        <f>'NORTH-1'!L1653</f>
        <v>0</v>
      </c>
      <c r="M273">
        <f>'NORTH-1'!M1653</f>
        <v>0</v>
      </c>
      <c r="N273">
        <f>'NORTH-1'!N1653</f>
        <v>0</v>
      </c>
      <c r="O273" t="s">
        <v>148</v>
      </c>
      <c r="P273">
        <v>0</v>
      </c>
      <c r="Q273">
        <v>0</v>
      </c>
      <c r="R273">
        <v>0</v>
      </c>
    </row>
    <row r="274" spans="1:18" hidden="1" x14ac:dyDescent="0.3">
      <c r="A274">
        <v>273</v>
      </c>
      <c r="B274" t="str">
        <f>'NORTH-1'!B1654</f>
        <v>Police Head Quarter RMU</v>
      </c>
      <c r="C274" s="33">
        <f>'NORTH-1'!C1654</f>
        <v>11</v>
      </c>
      <c r="D274" s="33">
        <f>'NORTH-1'!D1654</f>
        <v>0</v>
      </c>
      <c r="E274" s="33">
        <f>'NORTH-1'!E1654</f>
        <v>2772</v>
      </c>
      <c r="F274" s="33">
        <f>'NORTH-1'!F1654</f>
        <v>1</v>
      </c>
      <c r="G274" s="33">
        <f>'NORTH-1'!G1654</f>
        <v>72.099999999999994</v>
      </c>
      <c r="H274" s="33">
        <f>'NORTH-1'!H1654</f>
        <v>80.069999999999993</v>
      </c>
      <c r="I274" s="33">
        <f>'NORTH-1'!I1654</f>
        <v>7.9699999999999989</v>
      </c>
      <c r="J274" s="33">
        <f>'NORTH-1'!J1654</f>
        <v>60000</v>
      </c>
      <c r="K274">
        <f>'NORTH-1'!K1654</f>
        <v>0</v>
      </c>
      <c r="L274">
        <f>'NORTH-1'!L1654</f>
        <v>478199.99999999994</v>
      </c>
      <c r="M274" s="1384">
        <f>'NORTH-1'!M1654</f>
        <v>474293.36659818073</v>
      </c>
      <c r="N274" t="str">
        <f>'NORTH-1'!N1654</f>
        <v>Ramna</v>
      </c>
      <c r="O274" t="s">
        <v>148</v>
      </c>
      <c r="P274">
        <v>554680.36863662908</v>
      </c>
      <c r="Q274">
        <v>488505.3380782922</v>
      </c>
      <c r="R274">
        <v>444504.54365697765</v>
      </c>
    </row>
    <row r="275" spans="1:18" hidden="1" x14ac:dyDescent="0.3">
      <c r="A275">
        <v>274</v>
      </c>
      <c r="B275" t="str">
        <f>'NORTH-1'!B1655</f>
        <v>Spare</v>
      </c>
      <c r="C275" s="33">
        <f>'NORTH-1'!C1655</f>
        <v>11</v>
      </c>
      <c r="D275" s="33">
        <f>'NORTH-1'!D1655</f>
        <v>0</v>
      </c>
      <c r="E275" s="33">
        <f>'NORTH-1'!E1655</f>
        <v>2843</v>
      </c>
      <c r="F275" s="33">
        <f>'NORTH-1'!F1655</f>
        <v>1</v>
      </c>
      <c r="G275" s="33">
        <f>'NORTH-1'!G1655</f>
        <v>0</v>
      </c>
      <c r="H275" s="33">
        <f>'NORTH-1'!H1655</f>
        <v>0</v>
      </c>
      <c r="I275" s="33">
        <f>'NORTH-1'!I1655</f>
        <v>0</v>
      </c>
      <c r="J275" s="33">
        <f>'NORTH-1'!J1655</f>
        <v>60000</v>
      </c>
      <c r="K275">
        <f>'NORTH-1'!K1655</f>
        <v>0</v>
      </c>
      <c r="L275">
        <f>'NORTH-1'!L1655</f>
        <v>0</v>
      </c>
      <c r="M275">
        <f>'NORTH-1'!M1655</f>
        <v>0</v>
      </c>
      <c r="N275">
        <f>'NORTH-1'!N1655</f>
        <v>0</v>
      </c>
      <c r="O275" t="s">
        <v>148</v>
      </c>
      <c r="P275">
        <v>0</v>
      </c>
      <c r="Q275">
        <v>0</v>
      </c>
      <c r="R275">
        <v>0</v>
      </c>
    </row>
    <row r="276" spans="1:18" hidden="1" x14ac:dyDescent="0.3">
      <c r="A276">
        <v>275</v>
      </c>
      <c r="B276" t="str">
        <f>'NORTH-1'!B1656</f>
        <v>Spare</v>
      </c>
      <c r="C276" s="33">
        <f>'NORTH-1'!C1656</f>
        <v>11</v>
      </c>
      <c r="D276" s="33">
        <f>'NORTH-1'!D1656</f>
        <v>0</v>
      </c>
      <c r="E276" s="33">
        <f>'NORTH-1'!E1656</f>
        <v>2764</v>
      </c>
      <c r="F276" s="33">
        <f>'NORTH-1'!F1656</f>
        <v>1</v>
      </c>
      <c r="G276" s="33">
        <f>'NORTH-1'!G1656</f>
        <v>0</v>
      </c>
      <c r="H276" s="33">
        <f>'NORTH-1'!H1656</f>
        <v>0</v>
      </c>
      <c r="I276" s="33">
        <f>'NORTH-1'!I1656</f>
        <v>0</v>
      </c>
      <c r="J276" s="33">
        <f>'NORTH-1'!J1656</f>
        <v>60000</v>
      </c>
      <c r="K276">
        <f>'NORTH-1'!K1656</f>
        <v>0</v>
      </c>
      <c r="L276">
        <f>'NORTH-1'!L1656</f>
        <v>0</v>
      </c>
      <c r="M276">
        <f>'NORTH-1'!M1656</f>
        <v>0</v>
      </c>
      <c r="N276">
        <f>'NORTH-1'!N1656</f>
        <v>0</v>
      </c>
      <c r="O276" t="s">
        <v>148</v>
      </c>
      <c r="P276">
        <v>0</v>
      </c>
      <c r="Q276">
        <v>0</v>
      </c>
      <c r="R276">
        <v>0</v>
      </c>
    </row>
    <row r="277" spans="1:18" hidden="1" x14ac:dyDescent="0.3">
      <c r="A277">
        <v>276</v>
      </c>
      <c r="B277" t="str">
        <f>'NORTH-1'!B1657</f>
        <v xml:space="preserve">Spare </v>
      </c>
      <c r="C277" s="33">
        <f>'NORTH-1'!C1657</f>
        <v>11</v>
      </c>
      <c r="D277" s="33">
        <f>'NORTH-1'!D1657</f>
        <v>0</v>
      </c>
      <c r="E277" s="33">
        <f>'NORTH-1'!E1657</f>
        <v>2763</v>
      </c>
      <c r="F277" s="33">
        <f>'NORTH-1'!F1657</f>
        <v>1</v>
      </c>
      <c r="G277" s="33">
        <f>'NORTH-1'!G1657</f>
        <v>0</v>
      </c>
      <c r="H277" s="33">
        <f>'NORTH-1'!H1657</f>
        <v>0</v>
      </c>
      <c r="I277" s="33">
        <f>'NORTH-1'!I1657</f>
        <v>0</v>
      </c>
      <c r="J277" s="33">
        <f>'NORTH-1'!J1657</f>
        <v>60000</v>
      </c>
      <c r="K277">
        <f>'NORTH-1'!K1657</f>
        <v>0</v>
      </c>
      <c r="L277">
        <f>'NORTH-1'!L1657</f>
        <v>0</v>
      </c>
      <c r="M277">
        <f>'NORTH-1'!M1657</f>
        <v>0</v>
      </c>
      <c r="N277">
        <f>'NORTH-1'!N1657</f>
        <v>0</v>
      </c>
      <c r="O277" t="s">
        <v>148</v>
      </c>
      <c r="P277">
        <v>0</v>
      </c>
      <c r="Q277">
        <v>0</v>
      </c>
      <c r="R277">
        <v>0</v>
      </c>
    </row>
    <row r="278" spans="1:18" hidden="1" x14ac:dyDescent="0.3">
      <c r="A278">
        <v>277</v>
      </c>
      <c r="B278" t="str">
        <f>'NORTH-1'!B1724</f>
        <v>Segunbagicha</v>
      </c>
      <c r="C278" s="33">
        <f>'NORTH-1'!C1724</f>
        <v>11</v>
      </c>
      <c r="D278" s="33">
        <f>'NORTH-1'!D1724</f>
        <v>0</v>
      </c>
      <c r="E278" s="33" t="str">
        <f>'NORTH-1'!E1724</f>
        <v>DHK-C9360</v>
      </c>
      <c r="F278" s="33">
        <f>'NORTH-1'!F1724</f>
        <v>1</v>
      </c>
      <c r="G278" s="33">
        <f>'NORTH-1'!G1724</f>
        <v>82917.41</v>
      </c>
      <c r="H278" s="33">
        <f>'NORTH-1'!H1724</f>
        <v>93600.91</v>
      </c>
      <c r="I278" s="33">
        <f>'NORTH-1'!I1724</f>
        <v>10683.5</v>
      </c>
      <c r="J278" s="33">
        <f>'NORTH-1'!J1724</f>
        <v>60</v>
      </c>
      <c r="K278">
        <f>'NORTH-1'!K1724</f>
        <v>0</v>
      </c>
      <c r="L278">
        <f>'NORTH-1'!L1724</f>
        <v>641010</v>
      </c>
      <c r="M278" s="1384">
        <f>'NORTH-1'!M1724</f>
        <v>652730.18444878445</v>
      </c>
      <c r="N278" t="str">
        <f>'NORTH-1'!N1724</f>
        <v>Ramna</v>
      </c>
      <c r="O278" t="s">
        <v>181</v>
      </c>
      <c r="P278">
        <v>660791.81445916777</v>
      </c>
      <c r="Q278">
        <v>648570.08367005887</v>
      </c>
      <c r="R278">
        <v>628132.14172483224</v>
      </c>
    </row>
    <row r="279" spans="1:18" hidden="1" x14ac:dyDescent="0.3">
      <c r="A279">
        <v>278</v>
      </c>
      <c r="B279" t="str">
        <f>'NORTH-1'!B1725</f>
        <v>Secretariat RMU</v>
      </c>
      <c r="C279" s="33">
        <f>'NORTH-1'!C1725</f>
        <v>11</v>
      </c>
      <c r="D279" s="33">
        <f>'NORTH-1'!D1725</f>
        <v>0</v>
      </c>
      <c r="E279" s="33" t="str">
        <f>'NORTH-1'!E1725</f>
        <v>DHK-C9379</v>
      </c>
      <c r="F279" s="33">
        <f>'NORTH-1'!F1725</f>
        <v>1</v>
      </c>
      <c r="G279" s="33">
        <f>'NORTH-1'!G1725</f>
        <v>71809.95</v>
      </c>
      <c r="H279" s="33">
        <f>'NORTH-1'!H1725</f>
        <v>74577.490000000005</v>
      </c>
      <c r="I279" s="33">
        <f>'NORTH-1'!I1725</f>
        <v>2767.5400000000081</v>
      </c>
      <c r="J279" s="33">
        <f>'NORTH-1'!J1725</f>
        <v>60</v>
      </c>
      <c r="K279">
        <f>'NORTH-1'!K1725</f>
        <v>0</v>
      </c>
      <c r="L279">
        <f>'NORTH-1'!L1725</f>
        <v>166052.40000000049</v>
      </c>
      <c r="M279" s="1384">
        <f>'NORTH-1'!M1725</f>
        <v>169088.49110023817</v>
      </c>
      <c r="N279" t="str">
        <f>'NORTH-1'!N1725</f>
        <v>Ramna</v>
      </c>
      <c r="O279" t="s">
        <v>181</v>
      </c>
      <c r="P279">
        <v>173479.24048878031</v>
      </c>
      <c r="Q279">
        <v>157347.36510077765</v>
      </c>
      <c r="R279">
        <v>189151.31057501261</v>
      </c>
    </row>
    <row r="280" spans="1:18" hidden="1" x14ac:dyDescent="0.3">
      <c r="A280">
        <v>279</v>
      </c>
      <c r="B280" t="str">
        <f>'NORTH-1'!B1726</f>
        <v>NBR RMU</v>
      </c>
      <c r="C280" s="33">
        <f>'NORTH-1'!C1726</f>
        <v>11</v>
      </c>
      <c r="D280" s="33">
        <f>'NORTH-1'!D1726</f>
        <v>0</v>
      </c>
      <c r="E280" s="33" t="str">
        <f>'NORTH-1'!E1726</f>
        <v>DHK-C9319</v>
      </c>
      <c r="F280" s="33">
        <f>'NORTH-1'!F1726</f>
        <v>1</v>
      </c>
      <c r="G280" s="33">
        <f>'NORTH-1'!G1726</f>
        <v>51570.080000000002</v>
      </c>
      <c r="H280" s="33">
        <f>'NORTH-1'!H1726</f>
        <v>59233.63</v>
      </c>
      <c r="I280" s="33">
        <f>'NORTH-1'!I1726</f>
        <v>7663.5499999999956</v>
      </c>
      <c r="J280" s="33">
        <f>'NORTH-1'!J1726</f>
        <v>60</v>
      </c>
      <c r="K280">
        <f>'NORTH-1'!K1726</f>
        <v>0</v>
      </c>
      <c r="L280">
        <f>'NORTH-1'!L1726</f>
        <v>459812.99999999977</v>
      </c>
      <c r="M280" s="1384">
        <f>'NORTH-1'!M1726</f>
        <v>468220.19048368791</v>
      </c>
      <c r="N280" t="str">
        <f>'NORTH-1'!N1726</f>
        <v>Ramna</v>
      </c>
      <c r="O280" t="s">
        <v>181</v>
      </c>
      <c r="P280">
        <v>479026.31461751746</v>
      </c>
      <c r="Q280">
        <v>471677.09427549149</v>
      </c>
      <c r="R280">
        <v>454185.77129122475</v>
      </c>
    </row>
    <row r="281" spans="1:18" hidden="1" x14ac:dyDescent="0.3">
      <c r="A281">
        <v>280</v>
      </c>
      <c r="B281" t="str">
        <f>'NORTH-1'!B1727</f>
        <v>Ramna 11 kV Sw/S-2</v>
      </c>
      <c r="C281" s="33">
        <f>'NORTH-1'!C1727</f>
        <v>11</v>
      </c>
      <c r="D281" s="33">
        <f>'NORTH-1'!D1727</f>
        <v>0</v>
      </c>
      <c r="E281" s="33" t="str">
        <f>'NORTH-1'!E1727</f>
        <v>DHK-C9364</v>
      </c>
      <c r="F281" s="33">
        <f>'NORTH-1'!F1727</f>
        <v>1</v>
      </c>
      <c r="G281" s="33">
        <f>'NORTH-1'!G1727</f>
        <v>8506.7900000000009</v>
      </c>
      <c r="H281" s="33">
        <f>'NORTH-1'!H1727</f>
        <v>9654.36</v>
      </c>
      <c r="I281" s="33">
        <f>'NORTH-1'!I1727</f>
        <v>1147.5699999999997</v>
      </c>
      <c r="J281" s="33">
        <f>'NORTH-1'!J1727</f>
        <v>60</v>
      </c>
      <c r="K281">
        <f>'NORTH-1'!K1727</f>
        <v>0</v>
      </c>
      <c r="L281">
        <f>'NORTH-1'!L1727</f>
        <v>68854.199999999983</v>
      </c>
      <c r="M281" s="1384">
        <f>'NORTH-1'!M1727</f>
        <v>70113.125639340244</v>
      </c>
      <c r="N281" t="str">
        <f>'NORTH-1'!N1727</f>
        <v>Ramna</v>
      </c>
      <c r="O281" t="s">
        <v>181</v>
      </c>
      <c r="P281">
        <v>552257.96995887789</v>
      </c>
      <c r="Q281">
        <v>1047973.9630712873</v>
      </c>
      <c r="R281">
        <v>1309281.2949525064</v>
      </c>
    </row>
    <row r="282" spans="1:18" hidden="1" x14ac:dyDescent="0.3">
      <c r="A282">
        <v>281</v>
      </c>
      <c r="B282" t="str">
        <f>'NORTH-1'!B1728</f>
        <v>Ramna 11 kV Sw/S-1</v>
      </c>
      <c r="C282" s="33">
        <f>'NORTH-1'!C1728</f>
        <v>11</v>
      </c>
      <c r="D282" s="33">
        <f>'NORTH-1'!D1728</f>
        <v>0</v>
      </c>
      <c r="E282" s="33" t="str">
        <f>'NORTH-1'!E1728</f>
        <v>DHK-C9375</v>
      </c>
      <c r="F282" s="33">
        <f>'NORTH-1'!F1728</f>
        <v>1</v>
      </c>
      <c r="G282" s="33">
        <f>'NORTH-1'!G1728</f>
        <v>46623.88</v>
      </c>
      <c r="H282" s="33">
        <f>'NORTH-1'!H1728</f>
        <v>51466.11</v>
      </c>
      <c r="I282" s="33">
        <f>'NORTH-1'!I1728</f>
        <v>4842.2300000000032</v>
      </c>
      <c r="J282" s="33">
        <f>'NORTH-1'!J1728</f>
        <v>60</v>
      </c>
      <c r="K282">
        <f>'NORTH-1'!K1728</f>
        <v>0</v>
      </c>
      <c r="L282">
        <f>'NORTH-1'!L1728</f>
        <v>290533.80000000016</v>
      </c>
      <c r="M282" s="1384">
        <f>'NORTH-1'!M1728</f>
        <v>295845.90078564512</v>
      </c>
      <c r="N282" t="str">
        <f>'NORTH-1'!N1728</f>
        <v>Ramna</v>
      </c>
      <c r="O282" t="s">
        <v>181</v>
      </c>
      <c r="P282">
        <v>960645.55094990565</v>
      </c>
      <c r="Q282">
        <v>37569.206351888526</v>
      </c>
      <c r="R282">
        <v>3932.0940158893295</v>
      </c>
    </row>
    <row r="283" spans="1:18" hidden="1" x14ac:dyDescent="0.3">
      <c r="A283">
        <v>282</v>
      </c>
      <c r="B283" t="str">
        <f>'NORTH-1'!B1729</f>
        <v>Family Planning</v>
      </c>
      <c r="C283" s="33">
        <f>'NORTH-1'!C1729</f>
        <v>11</v>
      </c>
      <c r="D283" s="33">
        <f>'NORTH-1'!D1729</f>
        <v>0</v>
      </c>
      <c r="E283" s="33" t="str">
        <f>'NORTH-1'!E1729</f>
        <v>DHK-C9378</v>
      </c>
      <c r="F283" s="33">
        <f>'NORTH-1'!F1729</f>
        <v>1</v>
      </c>
      <c r="G283" s="33">
        <f>'NORTH-1'!G1729</f>
        <v>49313.120000000003</v>
      </c>
      <c r="H283" s="33">
        <f>'NORTH-1'!H1729</f>
        <v>57130.46</v>
      </c>
      <c r="I283" s="33">
        <f>'NORTH-1'!I1729</f>
        <v>7817.3399999999965</v>
      </c>
      <c r="J283" s="33">
        <f>'NORTH-1'!J1729</f>
        <v>60</v>
      </c>
      <c r="K283">
        <f>'NORTH-1'!K1729</f>
        <v>0</v>
      </c>
      <c r="L283">
        <f>'NORTH-1'!L1729</f>
        <v>469040.39999999979</v>
      </c>
      <c r="M283" s="1384">
        <f>'NORTH-1'!M1729</f>
        <v>477616.30365506234</v>
      </c>
      <c r="N283" t="str">
        <f>'NORTH-1'!N1729</f>
        <v>Ramna</v>
      </c>
      <c r="O283" t="s">
        <v>181</v>
      </c>
      <c r="P283">
        <v>472965.31490465329</v>
      </c>
      <c r="Q283">
        <v>459978.38974687032</v>
      </c>
      <c r="R283">
        <v>450311.50218733394</v>
      </c>
    </row>
    <row r="284" spans="1:18" hidden="1" x14ac:dyDescent="0.3">
      <c r="A284">
        <v>283</v>
      </c>
      <c r="B284" t="str">
        <f>'NORTH-1'!B1730</f>
        <v>Muktijuddho Montranalaya</v>
      </c>
      <c r="C284" s="33">
        <f>'NORTH-1'!C1730</f>
        <v>11</v>
      </c>
      <c r="D284" s="33">
        <f>'NORTH-1'!D1730</f>
        <v>0</v>
      </c>
      <c r="E284" s="33" t="str">
        <f>'NORTH-1'!E1730</f>
        <v>DHK-C9376</v>
      </c>
      <c r="F284" s="33">
        <f>'NORTH-1'!F1730</f>
        <v>1</v>
      </c>
      <c r="G284" s="33">
        <f>'NORTH-1'!G1730</f>
        <v>42919.82</v>
      </c>
      <c r="H284" s="33">
        <f>'NORTH-1'!H1730</f>
        <v>58952.06</v>
      </c>
      <c r="I284" s="33">
        <f>'NORTH-1'!I1730</f>
        <v>16032.239999999998</v>
      </c>
      <c r="J284" s="33">
        <f>'NORTH-1'!J1730</f>
        <v>60</v>
      </c>
      <c r="K284">
        <f>'NORTH-1'!K1730</f>
        <v>0</v>
      </c>
      <c r="L284">
        <f>'NORTH-1'!L1730</f>
        <v>961934.39999999991</v>
      </c>
      <c r="M284" s="1384">
        <f>'NORTH-1'!M1730</f>
        <v>979522.34495504084</v>
      </c>
      <c r="N284" t="str">
        <f>'NORTH-1'!N1730</f>
        <v>Ramna</v>
      </c>
      <c r="O284" t="s">
        <v>181</v>
      </c>
      <c r="P284">
        <v>1003580.0431482132</v>
      </c>
      <c r="Q284">
        <v>989924.34431726194</v>
      </c>
      <c r="R284">
        <v>925250.39345764148</v>
      </c>
    </row>
    <row r="285" spans="1:18" hidden="1" x14ac:dyDescent="0.3">
      <c r="A285">
        <v>284</v>
      </c>
      <c r="B285" t="str">
        <f>'NORTH-1'!B1731</f>
        <v xml:space="preserve">Purana Palton </v>
      </c>
      <c r="C285" s="33">
        <f>'NORTH-1'!C1731</f>
        <v>11</v>
      </c>
      <c r="D285" s="33">
        <f>'NORTH-1'!D1731</f>
        <v>0</v>
      </c>
      <c r="E285" s="33" t="str">
        <f>'NORTH-1'!E1731</f>
        <v>DHK-C9318</v>
      </c>
      <c r="F285" s="33">
        <f>'NORTH-1'!F1731</f>
        <v>1</v>
      </c>
      <c r="G285" s="33">
        <f>'NORTH-1'!G1731</f>
        <v>49147.44</v>
      </c>
      <c r="H285" s="33">
        <f>'NORTH-1'!H1731</f>
        <v>54862.84</v>
      </c>
      <c r="I285" s="33">
        <f>'NORTH-1'!I1731</f>
        <v>5715.3999999999942</v>
      </c>
      <c r="J285" s="33">
        <f>'NORTH-1'!J1731</f>
        <v>60</v>
      </c>
      <c r="K285">
        <f>'NORTH-1'!K1731</f>
        <v>0</v>
      </c>
      <c r="L285">
        <f>'NORTH-1'!L1731</f>
        <v>342923.99999999965</v>
      </c>
      <c r="M285" s="1384">
        <f>'NORTH-1'!M1731</f>
        <v>349193.9997377806</v>
      </c>
      <c r="N285" t="str">
        <f>'NORTH-1'!N1731</f>
        <v>Ramna</v>
      </c>
      <c r="O285" t="s">
        <v>181</v>
      </c>
      <c r="P285">
        <v>350733.94857913005</v>
      </c>
      <c r="Q285">
        <v>318744.07327656541</v>
      </c>
      <c r="R285">
        <v>328976.76652974682</v>
      </c>
    </row>
    <row r="286" spans="1:18" hidden="1" x14ac:dyDescent="0.3">
      <c r="A286">
        <v>285</v>
      </c>
      <c r="B286" t="str">
        <f>'NORTH-1'!B1732</f>
        <v>Tip Top Feeder</v>
      </c>
      <c r="C286" s="33">
        <f>'NORTH-1'!C1732</f>
        <v>11</v>
      </c>
      <c r="D286" s="33">
        <f>'NORTH-1'!D1732</f>
        <v>0</v>
      </c>
      <c r="E286" s="33" t="str">
        <f>'NORTH-1'!E1732</f>
        <v>DHK-C9318</v>
      </c>
      <c r="F286" s="33">
        <f>'NORTH-1'!F1732</f>
        <v>1</v>
      </c>
      <c r="G286" s="33">
        <f>'NORTH-1'!G1732</f>
        <v>89567.58</v>
      </c>
      <c r="H286" s="33">
        <f>'NORTH-1'!H1732</f>
        <v>111275.28</v>
      </c>
      <c r="I286" s="33">
        <f>'NORTH-1'!I1732</f>
        <v>21707.699999999997</v>
      </c>
      <c r="J286" s="33">
        <f>'NORTH-1'!J1732</f>
        <v>60</v>
      </c>
      <c r="K286">
        <f>'NORTH-1'!K1732</f>
        <v>0</v>
      </c>
      <c r="L286">
        <f>'NORTH-1'!L1732</f>
        <v>1302461.9999999998</v>
      </c>
      <c r="M286">
        <f>'NORTH-1'!M1732</f>
        <v>1326276.1290737002</v>
      </c>
      <c r="N286" t="str">
        <f>'NORTH-1'!N1732</f>
        <v>Kakrail</v>
      </c>
      <c r="O286" t="s">
        <v>181</v>
      </c>
      <c r="P286">
        <v>1389761.4375420781</v>
      </c>
      <c r="Q286">
        <v>1427034.1548774638</v>
      </c>
      <c r="R286">
        <v>1299449.2528842827</v>
      </c>
    </row>
    <row r="287" spans="1:18" hidden="1" x14ac:dyDescent="0.3">
      <c r="A287">
        <v>286</v>
      </c>
      <c r="B287" t="str">
        <f>'NORTH-1'!B1733</f>
        <v>11/0.4 kV Auxiliary Transformer, AT</v>
      </c>
      <c r="C287" s="33">
        <f>'NORTH-1'!C1733</f>
        <v>0.41499999999999998</v>
      </c>
      <c r="D287" s="33">
        <f>'NORTH-1'!D1733</f>
        <v>0</v>
      </c>
      <c r="E287" s="33" t="str">
        <f>'NORTH-1'!E1733</f>
        <v>DHKD3784</v>
      </c>
      <c r="F287" s="33">
        <f>'NORTH-1'!F1733</f>
        <v>1</v>
      </c>
      <c r="G287" s="33">
        <f>'NORTH-1'!G1733</f>
        <v>341182</v>
      </c>
      <c r="H287" s="33">
        <f>'NORTH-1'!H1733</f>
        <v>345768</v>
      </c>
      <c r="I287" s="33">
        <f>'NORTH-1'!I1733</f>
        <v>4586</v>
      </c>
      <c r="J287" s="33">
        <f>'NORTH-1'!J1733</f>
        <v>1</v>
      </c>
      <c r="K287">
        <f>'NORTH-1'!K1733</f>
        <v>0</v>
      </c>
      <c r="L287">
        <f>'NORTH-1'!L1733</f>
        <v>4586</v>
      </c>
      <c r="M287" s="1384">
        <f>'NORTH-1'!M1733</f>
        <v>4669.8501207190611</v>
      </c>
      <c r="N287" t="str">
        <f>'NORTH-1'!N1733</f>
        <v>Ramna</v>
      </c>
      <c r="O287" t="s">
        <v>181</v>
      </c>
      <c r="P287">
        <v>4947.3653516734312</v>
      </c>
      <c r="Q287">
        <v>4696.0253123349239</v>
      </c>
      <c r="R287">
        <v>4800.6723815316345</v>
      </c>
    </row>
    <row r="288" spans="1:18" hidden="1" x14ac:dyDescent="0.3">
      <c r="A288">
        <v>287</v>
      </c>
      <c r="B288" t="str">
        <f>'NORTH-1'!B1798</f>
        <v>Nearest O/H</v>
      </c>
      <c r="C288" s="33">
        <f>'NORTH-1'!C1798</f>
        <v>11</v>
      </c>
      <c r="D288" s="33">
        <f>'NORTH-1'!D1798</f>
        <v>0</v>
      </c>
      <c r="E288" s="33" t="str">
        <f>'NORTH-1'!E1798</f>
        <v>00000126</v>
      </c>
      <c r="F288" s="33">
        <f>'NORTH-1'!F1798</f>
        <v>1</v>
      </c>
      <c r="G288" s="33">
        <f>'NORTH-1'!G1798</f>
        <v>7294622</v>
      </c>
      <c r="H288" s="33">
        <f>'NORTH-1'!H1798</f>
        <v>7520221</v>
      </c>
      <c r="I288" s="33">
        <f>'NORTH-1'!I1798</f>
        <v>225599</v>
      </c>
      <c r="J288" s="33">
        <f>'NORTH-1'!J1798</f>
        <v>1</v>
      </c>
      <c r="K288">
        <f>'NORTH-1'!K1798</f>
        <v>0</v>
      </c>
      <c r="L288">
        <f>'NORTH-1'!L1798</f>
        <v>225599</v>
      </c>
      <c r="M288" s="1384">
        <f>'NORTH-1'!M1798</f>
        <v>227289.03173077933</v>
      </c>
      <c r="N288" t="str">
        <f>'NORTH-1'!N1798</f>
        <v>Ramna</v>
      </c>
      <c r="O288" t="s">
        <v>4062</v>
      </c>
      <c r="P288">
        <v>224820.17385076787</v>
      </c>
      <c r="Q288">
        <v>210729.77405395309</v>
      </c>
      <c r="R288">
        <v>229906.92525756368</v>
      </c>
    </row>
    <row r="289" spans="1:18" hidden="1" x14ac:dyDescent="0.3">
      <c r="A289">
        <v>288</v>
      </c>
      <c r="B289" t="str">
        <f>'NORTH-1'!B1799</f>
        <v>Jagannath Hall</v>
      </c>
      <c r="C289" s="33">
        <f>'NORTH-1'!C1799</f>
        <v>11</v>
      </c>
      <c r="D289" s="33">
        <f>'NORTH-1'!D1799</f>
        <v>0</v>
      </c>
      <c r="E289" s="33" t="str">
        <f>'NORTH-1'!E1799</f>
        <v>00000002</v>
      </c>
      <c r="F289" s="33">
        <f>'NORTH-1'!F1799</f>
        <v>1</v>
      </c>
      <c r="G289" s="33">
        <f>'NORTH-1'!G1799</f>
        <v>2654153</v>
      </c>
      <c r="H289" s="33">
        <f>'NORTH-1'!H1799</f>
        <v>2759593</v>
      </c>
      <c r="I289" s="33">
        <f>'NORTH-1'!I1799</f>
        <v>105440</v>
      </c>
      <c r="J289" s="33">
        <f>'NORTH-1'!J1799</f>
        <v>1</v>
      </c>
      <c r="K289">
        <f>'NORTH-1'!K1799</f>
        <v>0</v>
      </c>
      <c r="L289">
        <f>'NORTH-1'!L1799</f>
        <v>105440</v>
      </c>
      <c r="M289" s="1384">
        <f>'NORTH-1'!M1799</f>
        <v>106229.88357968508</v>
      </c>
      <c r="N289" t="str">
        <f>'NORTH-1'!N1799</f>
        <v>Ramna</v>
      </c>
      <c r="O289" t="s">
        <v>4062</v>
      </c>
      <c r="P289">
        <v>110593.24282666636</v>
      </c>
      <c r="Q289">
        <v>113276.17106642881</v>
      </c>
      <c r="R289">
        <v>96242.859948887432</v>
      </c>
    </row>
    <row r="290" spans="1:18" hidden="1" x14ac:dyDescent="0.3">
      <c r="A290">
        <v>289</v>
      </c>
      <c r="B290" t="str">
        <f>'NORTH-1'!B1800</f>
        <v>Samsun Nahar Hall</v>
      </c>
      <c r="C290" s="33">
        <f>'NORTH-1'!C1800</f>
        <v>11</v>
      </c>
      <c r="D290" s="33">
        <f>'NORTH-1'!D1800</f>
        <v>0</v>
      </c>
      <c r="E290" s="33" t="str">
        <f>'NORTH-1'!E1800</f>
        <v>00000024</v>
      </c>
      <c r="F290" s="33">
        <f>'NORTH-1'!F1800</f>
        <v>1</v>
      </c>
      <c r="G290" s="33">
        <f>'NORTH-1'!G1800</f>
        <v>9370297</v>
      </c>
      <c r="H290" s="33">
        <f>'NORTH-1'!H1800</f>
        <v>9697616</v>
      </c>
      <c r="I290" s="33">
        <f>'NORTH-1'!I1800</f>
        <v>327319</v>
      </c>
      <c r="J290" s="33">
        <f>'NORTH-1'!J1800</f>
        <v>1</v>
      </c>
      <c r="K290">
        <f>'NORTH-1'!K1800</f>
        <v>0</v>
      </c>
      <c r="L290">
        <f>'NORTH-1'!L1800</f>
        <v>327319</v>
      </c>
      <c r="M290" s="1384">
        <f>'NORTH-1'!M1800</f>
        <v>329771.04764244059</v>
      </c>
      <c r="N290" t="str">
        <f>'NORTH-1'!N1800</f>
        <v>Ramna</v>
      </c>
      <c r="O290" t="s">
        <v>4062</v>
      </c>
      <c r="P290">
        <v>322680.61247661558</v>
      </c>
      <c r="Q290">
        <v>293593.26720087789</v>
      </c>
      <c r="R290">
        <v>312413.26782324829</v>
      </c>
    </row>
    <row r="291" spans="1:18" hidden="1" x14ac:dyDescent="0.3">
      <c r="A291">
        <v>290</v>
      </c>
      <c r="B291" t="str">
        <f>'NORTH-1'!B1801</f>
        <v>Spare, 4L</v>
      </c>
      <c r="C291" s="33">
        <f>'NORTH-1'!C1801</f>
        <v>11</v>
      </c>
      <c r="D291" s="33">
        <f>'NORTH-1'!D1801</f>
        <v>0</v>
      </c>
      <c r="E291" s="33" t="str">
        <f>'NORTH-1'!E1801</f>
        <v>00000184</v>
      </c>
      <c r="F291" s="33">
        <f>'NORTH-1'!F1801</f>
        <v>1</v>
      </c>
      <c r="G291" s="33">
        <f>'NORTH-1'!G1801</f>
        <v>0</v>
      </c>
      <c r="H291" s="33">
        <f>'NORTH-1'!H1801</f>
        <v>0</v>
      </c>
      <c r="I291" s="33">
        <f>'NORTH-1'!I1801</f>
        <v>0</v>
      </c>
      <c r="J291" s="33">
        <f>'NORTH-1'!J1801</f>
        <v>1</v>
      </c>
      <c r="K291">
        <f>'NORTH-1'!K1801</f>
        <v>0</v>
      </c>
      <c r="L291">
        <f>'NORTH-1'!L1801</f>
        <v>0</v>
      </c>
      <c r="M291">
        <f>'NORTH-1'!M1801</f>
        <v>0</v>
      </c>
      <c r="N291">
        <f>'NORTH-1'!N1801</f>
        <v>0</v>
      </c>
      <c r="O291" t="s">
        <v>4062</v>
      </c>
      <c r="P291">
        <v>0</v>
      </c>
      <c r="Q291">
        <v>0</v>
      </c>
      <c r="R291">
        <v>0</v>
      </c>
    </row>
    <row r="292" spans="1:18" hidden="1" x14ac:dyDescent="0.3">
      <c r="A292">
        <v>291</v>
      </c>
      <c r="B292" t="str">
        <f>'NORTH-1'!B1802</f>
        <v>Board Office O/H, (5L)</v>
      </c>
      <c r="C292" s="33">
        <f>'NORTH-1'!C1802</f>
        <v>11</v>
      </c>
      <c r="D292" s="33">
        <f>'NORTH-1'!D1802</f>
        <v>0</v>
      </c>
      <c r="E292" s="33" t="str">
        <f>'NORTH-1'!E1802</f>
        <v>00000023</v>
      </c>
      <c r="F292" s="33">
        <f>'NORTH-1'!F1802</f>
        <v>1</v>
      </c>
      <c r="G292" s="33">
        <f>'NORTH-1'!G1802</f>
        <v>21315228</v>
      </c>
      <c r="H292" s="33">
        <f>'NORTH-1'!H1802</f>
        <v>21866026</v>
      </c>
      <c r="I292" s="33">
        <f>'NORTH-1'!I1802</f>
        <v>550798</v>
      </c>
      <c r="J292" s="33">
        <f>'NORTH-1'!J1802</f>
        <v>1</v>
      </c>
      <c r="K292">
        <f>'NORTH-1'!K1802</f>
        <v>0</v>
      </c>
      <c r="L292">
        <f>'NORTH-1'!L1802</f>
        <v>550798</v>
      </c>
      <c r="M292" s="1384">
        <f>'NORTH-1'!M1802</f>
        <v>554924.19779896981</v>
      </c>
      <c r="N292" t="str">
        <f>'NORTH-1'!N1802</f>
        <v>Lalbag</v>
      </c>
      <c r="O292" t="s">
        <v>4062</v>
      </c>
      <c r="P292">
        <v>600144.17056465778</v>
      </c>
      <c r="Q292">
        <v>492983.29532223061</v>
      </c>
      <c r="R292">
        <v>466712.69273692719</v>
      </c>
    </row>
    <row r="293" spans="1:18" hidden="1" x14ac:dyDescent="0.3">
      <c r="A293">
        <v>292</v>
      </c>
      <c r="B293" t="str">
        <f>'NORTH-1'!B1803</f>
        <v>OT- Complex</v>
      </c>
      <c r="C293" s="33">
        <f>'NORTH-1'!C1803</f>
        <v>11</v>
      </c>
      <c r="D293" s="33">
        <f>'NORTH-1'!D1803</f>
        <v>0</v>
      </c>
      <c r="E293" s="33" t="str">
        <f>'NORTH-1'!E1803</f>
        <v>00000167</v>
      </c>
      <c r="F293" s="33">
        <f>'NORTH-1'!F1803</f>
        <v>1</v>
      </c>
      <c r="G293" s="33">
        <f>'NORTH-1'!G1803</f>
        <v>6148345</v>
      </c>
      <c r="H293" s="33">
        <f>'NORTH-1'!H1803</f>
        <v>6392704</v>
      </c>
      <c r="I293" s="33">
        <f>'NORTH-1'!I1803</f>
        <v>244359</v>
      </c>
      <c r="J293" s="33">
        <f>'NORTH-1'!J1803</f>
        <v>1</v>
      </c>
      <c r="K293">
        <f>'NORTH-1'!K1803</f>
        <v>0</v>
      </c>
      <c r="L293">
        <f>'NORTH-1'!L1803</f>
        <v>244359</v>
      </c>
      <c r="M293" s="1384">
        <f>'NORTH-1'!M1803</f>
        <v>246189.56868027564</v>
      </c>
      <c r="N293" t="str">
        <f>'NORTH-1'!N1803</f>
        <v>Ramna</v>
      </c>
      <c r="O293" t="s">
        <v>4062</v>
      </c>
      <c r="P293">
        <v>446170.51011183497</v>
      </c>
      <c r="Q293">
        <v>427837.77679984132</v>
      </c>
      <c r="R293">
        <v>405707.07327005523</v>
      </c>
    </row>
    <row r="294" spans="1:18" hidden="1" x14ac:dyDescent="0.3">
      <c r="A294">
        <v>293</v>
      </c>
      <c r="B294" t="str">
        <f>'NORTH-1'!B1804</f>
        <v>Alia Mdrasha O/H, (7L)</v>
      </c>
      <c r="C294" s="33">
        <f>'NORTH-1'!C1804</f>
        <v>11</v>
      </c>
      <c r="D294" s="33">
        <f>'NORTH-1'!D1804</f>
        <v>0</v>
      </c>
      <c r="E294" s="33" t="str">
        <f>'NORTH-1'!E1804</f>
        <v>00000148</v>
      </c>
      <c r="F294" s="33">
        <f>'NORTH-1'!F1804</f>
        <v>1</v>
      </c>
      <c r="G294" s="33">
        <f>'NORTH-1'!G1804</f>
        <v>9394377</v>
      </c>
      <c r="H294" s="33">
        <f>'NORTH-1'!H1804</f>
        <v>9536497</v>
      </c>
      <c r="I294" s="33">
        <f>'NORTH-1'!I1804</f>
        <v>142120</v>
      </c>
      <c r="J294" s="33">
        <f>'NORTH-1'!J1804</f>
        <v>1</v>
      </c>
      <c r="K294">
        <f>'NORTH-1'!K1804</f>
        <v>0</v>
      </c>
      <c r="L294">
        <f>'NORTH-1'!L1804</f>
        <v>142120</v>
      </c>
      <c r="M294" s="1384">
        <f>'NORTH-1'!M1804</f>
        <v>143184.66477944652</v>
      </c>
      <c r="N294" t="str">
        <f>'NORTH-1'!N1804</f>
        <v>Lalbag</v>
      </c>
      <c r="O294" t="s">
        <v>4062</v>
      </c>
      <c r="P294">
        <v>77701.508624407696</v>
      </c>
      <c r="Q294">
        <v>75154.322571638564</v>
      </c>
      <c r="R294">
        <v>71193.444608366946</v>
      </c>
    </row>
    <row r="295" spans="1:18" hidden="1" x14ac:dyDescent="0.3">
      <c r="A295">
        <v>294</v>
      </c>
      <c r="B295" t="str">
        <f>'NORTH-1'!B1805</f>
        <v>Majed Sordar Road</v>
      </c>
      <c r="C295" s="33">
        <f>'NORTH-1'!C1805</f>
        <v>11</v>
      </c>
      <c r="D295" s="33">
        <f>'NORTH-1'!D1805</f>
        <v>0</v>
      </c>
      <c r="E295" s="33" t="str">
        <f>'NORTH-1'!E1805</f>
        <v>00000164</v>
      </c>
      <c r="F295" s="33">
        <f>'NORTH-1'!F1805</f>
        <v>1</v>
      </c>
      <c r="G295" s="33">
        <f>'NORTH-1'!G1805</f>
        <v>55060864</v>
      </c>
      <c r="H295" s="33">
        <f>'NORTH-1'!H1805</f>
        <v>56822140</v>
      </c>
      <c r="I295" s="33">
        <f>'NORTH-1'!I1805</f>
        <v>1761276</v>
      </c>
      <c r="J295" s="33">
        <f>'NORTH-1'!J1805</f>
        <v>1</v>
      </c>
      <c r="K295">
        <f>'NORTH-1'!K1805</f>
        <v>0</v>
      </c>
      <c r="L295">
        <f>'NORTH-1'!L1805</f>
        <v>1761276</v>
      </c>
      <c r="M295">
        <f>'NORTH-1'!M1805</f>
        <v>1774470.2620608252</v>
      </c>
      <c r="N295" t="str">
        <f>'NORTH-1'!N1805</f>
        <v>Bangshal</v>
      </c>
      <c r="O295" t="s">
        <v>4062</v>
      </c>
      <c r="P295">
        <v>1602752.7728803181</v>
      </c>
      <c r="Q295">
        <v>1759301.3409346535</v>
      </c>
      <c r="R295">
        <v>1689289.813786746</v>
      </c>
    </row>
    <row r="296" spans="1:18" hidden="1" x14ac:dyDescent="0.3">
      <c r="A296">
        <v>295</v>
      </c>
      <c r="B296" t="str">
        <f>'NORTH-1'!B1806</f>
        <v>Chankharpool, 9L</v>
      </c>
      <c r="C296" s="33">
        <f>'NORTH-1'!C1806</f>
        <v>11</v>
      </c>
      <c r="D296" s="33">
        <f>'NORTH-1'!D1806</f>
        <v>0</v>
      </c>
      <c r="E296" s="33" t="str">
        <f>'NORTH-1'!E1806</f>
        <v>00000001</v>
      </c>
      <c r="F296" s="33">
        <f>'NORTH-1'!F1806</f>
        <v>1</v>
      </c>
      <c r="G296" s="33">
        <f>'NORTH-1'!G1806</f>
        <v>46801764</v>
      </c>
      <c r="H296" s="33">
        <f>'NORTH-1'!H1806</f>
        <v>48003364</v>
      </c>
      <c r="I296" s="33">
        <f>'NORTH-1'!I1806</f>
        <v>1201600</v>
      </c>
      <c r="J296" s="33">
        <f>'NORTH-1'!J1806</f>
        <v>1</v>
      </c>
      <c r="K296">
        <f>'NORTH-1'!K1806</f>
        <v>0</v>
      </c>
      <c r="L296">
        <f>'NORTH-1'!L1806</f>
        <v>1201600</v>
      </c>
      <c r="M296">
        <f>'NORTH-1'!M1806</f>
        <v>1210601.5564240285</v>
      </c>
      <c r="N296" t="str">
        <f>'NORTH-1'!N1806</f>
        <v>Bangshal</v>
      </c>
      <c r="O296" t="s">
        <v>4062</v>
      </c>
      <c r="P296">
        <v>1176945.240849294</v>
      </c>
      <c r="Q296">
        <v>1201456.0711910354</v>
      </c>
      <c r="R296">
        <v>1157798.1958735527</v>
      </c>
    </row>
    <row r="297" spans="1:18" hidden="1" x14ac:dyDescent="0.3">
      <c r="A297">
        <v>296</v>
      </c>
      <c r="B297" t="str">
        <f>'NORTH-1'!B1807</f>
        <v>Shahidullah College O/H, (10L)</v>
      </c>
      <c r="C297" s="33">
        <f>'NORTH-1'!C1807</f>
        <v>11</v>
      </c>
      <c r="D297" s="33">
        <f>'NORTH-1'!D1807</f>
        <v>0</v>
      </c>
      <c r="E297" s="33" t="str">
        <f>'NORTH-1'!E1807</f>
        <v>00000003</v>
      </c>
      <c r="F297" s="33">
        <f>'NORTH-1'!F1807</f>
        <v>1</v>
      </c>
      <c r="G297" s="33">
        <f>'NORTH-1'!G1807</f>
        <v>12842169</v>
      </c>
      <c r="H297" s="33">
        <f>'NORTH-1'!H1807</f>
        <v>13105088</v>
      </c>
      <c r="I297" s="33">
        <f>'NORTH-1'!I1807</f>
        <v>262919</v>
      </c>
      <c r="J297" s="33">
        <f>'NORTH-1'!J1807</f>
        <v>1</v>
      </c>
      <c r="K297">
        <f>'NORTH-1'!K1807</f>
        <v>0</v>
      </c>
      <c r="L297">
        <f>'NORTH-1'!L1807</f>
        <v>262919</v>
      </c>
      <c r="M297" s="1384">
        <f>'NORTH-1'!M1807</f>
        <v>264888.60736805026</v>
      </c>
      <c r="N297" t="str">
        <f>'NORTH-1'!N1807</f>
        <v>Lalbag</v>
      </c>
      <c r="O297" t="s">
        <v>4062</v>
      </c>
      <c r="P297">
        <v>263222.02238835592</v>
      </c>
      <c r="Q297">
        <v>263967.4493879978</v>
      </c>
      <c r="R297">
        <v>265403.87506159174</v>
      </c>
    </row>
    <row r="298" spans="1:18" hidden="1" x14ac:dyDescent="0.3">
      <c r="A298">
        <v>297</v>
      </c>
      <c r="B298" t="str">
        <f>'NORTH-1'!B1808</f>
        <v>Ananda Bazar</v>
      </c>
      <c r="C298" s="33">
        <f>'NORTH-1'!C1808</f>
        <v>11</v>
      </c>
      <c r="D298" s="33">
        <f>'NORTH-1'!D1808</f>
        <v>0</v>
      </c>
      <c r="E298" s="33" t="str">
        <f>'NORTH-1'!E1808</f>
        <v>00000111</v>
      </c>
      <c r="F298" s="33">
        <f>'NORTH-1'!F1808</f>
        <v>1</v>
      </c>
      <c r="G298" s="33">
        <f>'NORTH-1'!G1808</f>
        <v>14878044</v>
      </c>
      <c r="H298" s="33">
        <f>'NORTH-1'!H1808</f>
        <v>15022203</v>
      </c>
      <c r="I298" s="33">
        <f>'NORTH-1'!I1808</f>
        <v>144159</v>
      </c>
      <c r="J298" s="33">
        <f>'NORTH-1'!J1808</f>
        <v>1</v>
      </c>
      <c r="K298">
        <f>'NORTH-1'!K1808</f>
        <v>0</v>
      </c>
      <c r="L298">
        <f>'NORTH-1'!L1808</f>
        <v>144159</v>
      </c>
      <c r="M298" s="1384">
        <f>'NORTH-1'!M1808</f>
        <v>145238.93955769937</v>
      </c>
      <c r="N298" t="str">
        <f>'NORTH-1'!N1808</f>
        <v>Ramna</v>
      </c>
      <c r="O298" t="s">
        <v>4062</v>
      </c>
      <c r="P298">
        <v>167074.5673888262</v>
      </c>
      <c r="Q298">
        <v>216784.09649527736</v>
      </c>
      <c r="R298">
        <v>169141.96307749877</v>
      </c>
    </row>
    <row r="299" spans="1:18" hidden="1" x14ac:dyDescent="0.3">
      <c r="A299">
        <v>298</v>
      </c>
      <c r="B299" t="str">
        <f>'NORTH-1'!B1809</f>
        <v>Hosseni Dalan O/H, (12L)</v>
      </c>
      <c r="C299" s="33">
        <f>'NORTH-1'!C1809</f>
        <v>11</v>
      </c>
      <c r="D299" s="33">
        <f>'NORTH-1'!D1809</f>
        <v>0</v>
      </c>
      <c r="E299" s="33">
        <f>'NORTH-1'!E1809</f>
        <v>0</v>
      </c>
      <c r="F299" s="33">
        <f>'NORTH-1'!F1809</f>
        <v>1</v>
      </c>
      <c r="G299" s="33">
        <f>'NORTH-1'!G1809</f>
        <v>50.74</v>
      </c>
      <c r="H299" s="33">
        <f>'NORTH-1'!H1809</f>
        <v>54.95</v>
      </c>
      <c r="I299" s="33">
        <f>'NORTH-1'!I1809</f>
        <v>4.2100000000000009</v>
      </c>
      <c r="J299" s="33">
        <f>'NORTH-1'!J1809</f>
        <v>60000</v>
      </c>
      <c r="K299" t="str">
        <f>'NORTH-1'!K1809</f>
        <v>Estimated</v>
      </c>
      <c r="L299">
        <f>'NORTH-1'!L1809</f>
        <v>1032221.88</v>
      </c>
      <c r="M299" s="1384">
        <f>'NORTH-1'!M1809</f>
        <v>1039954.5726555733</v>
      </c>
      <c r="N299" t="str">
        <f>'NORTH-1'!N1809</f>
        <v>Lalbag</v>
      </c>
      <c r="O299" t="s">
        <v>4062</v>
      </c>
      <c r="P299">
        <v>1170127.1783251974</v>
      </c>
      <c r="Q299">
        <v>1629339.2554091869</v>
      </c>
      <c r="R299">
        <v>1651805.4358891703</v>
      </c>
    </row>
    <row r="300" spans="1:18" hidden="1" x14ac:dyDescent="0.3">
      <c r="A300">
        <v>299</v>
      </c>
      <c r="B300" t="str">
        <f>'NORTH-1'!B1810</f>
        <v>Badrun Nessa College</v>
      </c>
      <c r="C300" s="33">
        <f>'NORTH-1'!C1810</f>
        <v>11</v>
      </c>
      <c r="D300" s="33">
        <f>'NORTH-1'!D1810</f>
        <v>0</v>
      </c>
      <c r="E300" s="33" t="str">
        <f>'NORTH-1'!E1810</f>
        <v>00000006</v>
      </c>
      <c r="F300" s="33">
        <f>'NORTH-1'!F1810</f>
        <v>1</v>
      </c>
      <c r="G300" s="33">
        <f>'NORTH-1'!G1810</f>
        <v>19521592</v>
      </c>
      <c r="H300" s="33">
        <f>'NORTH-1'!H1810</f>
        <v>20028432</v>
      </c>
      <c r="I300" s="33">
        <f>'NORTH-1'!I1810</f>
        <v>506840</v>
      </c>
      <c r="J300" s="33">
        <f>'NORTH-1'!J1810</f>
        <v>1</v>
      </c>
      <c r="K300">
        <f>'NORTH-1'!K1810</f>
        <v>0</v>
      </c>
      <c r="L300">
        <f>'NORTH-1'!L1810</f>
        <v>506840</v>
      </c>
      <c r="M300" s="1384">
        <f>'NORTH-1'!M1810</f>
        <v>510636.89485515532</v>
      </c>
      <c r="N300" t="str">
        <f>'NORTH-1'!N1810</f>
        <v>Lalbag</v>
      </c>
      <c r="O300" t="s">
        <v>4062</v>
      </c>
      <c r="P300">
        <v>522687.51963549509</v>
      </c>
      <c r="Q300">
        <v>511348.07339424762</v>
      </c>
      <c r="R300">
        <v>487810.31488033815</v>
      </c>
    </row>
    <row r="301" spans="1:18" hidden="1" x14ac:dyDescent="0.3">
      <c r="A301">
        <v>300</v>
      </c>
      <c r="B301" t="str">
        <f>'NORTH-1'!B1811</f>
        <v>Dhaka Medical College, Unit-II</v>
      </c>
      <c r="C301" s="33">
        <f>'NORTH-1'!C1811</f>
        <v>11</v>
      </c>
      <c r="D301" s="33">
        <f>'NORTH-1'!D1811</f>
        <v>0</v>
      </c>
      <c r="E301" s="33" t="str">
        <f>'NORTH-1'!E1811</f>
        <v>00000125</v>
      </c>
      <c r="F301" s="33">
        <f>'NORTH-1'!F1811</f>
        <v>1</v>
      </c>
      <c r="G301" s="33">
        <f>'NORTH-1'!G1811</f>
        <v>11679371</v>
      </c>
      <c r="H301" s="33">
        <f>'NORTH-1'!H1811</f>
        <v>12004431</v>
      </c>
      <c r="I301" s="33">
        <f>'NORTH-1'!I1811</f>
        <v>325060</v>
      </c>
      <c r="J301" s="33">
        <f>'NORTH-1'!J1811</f>
        <v>1</v>
      </c>
      <c r="K301">
        <f>'NORTH-1'!K1811</f>
        <v>0</v>
      </c>
      <c r="L301">
        <f>'NORTH-1'!L1811</f>
        <v>325060</v>
      </c>
      <c r="M301" s="1384">
        <f>'NORTH-1'!M1811</f>
        <v>327495.12477629393</v>
      </c>
      <c r="N301" t="str">
        <f>'NORTH-1'!N1811</f>
        <v>Ramna</v>
      </c>
      <c r="O301" t="s">
        <v>4062</v>
      </c>
      <c r="P301">
        <v>332597.34913403739</v>
      </c>
      <c r="Q301">
        <v>314783.3957455128</v>
      </c>
      <c r="R301">
        <v>318669.3545415345</v>
      </c>
    </row>
    <row r="302" spans="1:18" hidden="1" x14ac:dyDescent="0.3">
      <c r="A302">
        <v>301</v>
      </c>
      <c r="B302" t="str">
        <f>'NORTH-1'!B1812</f>
        <v>Spare, 15L</v>
      </c>
      <c r="C302" s="33">
        <f>'NORTH-1'!C1812</f>
        <v>11</v>
      </c>
      <c r="D302" s="33">
        <f>'NORTH-1'!D1812</f>
        <v>0</v>
      </c>
      <c r="E302" s="33" t="str">
        <f>'NORTH-1'!E1812</f>
        <v>00000163</v>
      </c>
      <c r="F302" s="33">
        <f>'NORTH-1'!F1812</f>
        <v>1</v>
      </c>
      <c r="G302" s="33">
        <f>'NORTH-1'!G1812</f>
        <v>0</v>
      </c>
      <c r="H302" s="33">
        <f>'NORTH-1'!H1812</f>
        <v>0</v>
      </c>
      <c r="I302" s="33">
        <f>'NORTH-1'!I1812</f>
        <v>0</v>
      </c>
      <c r="J302" s="33">
        <f>'NORTH-1'!J1812</f>
        <v>1</v>
      </c>
      <c r="K302">
        <f>'NORTH-1'!K1812</f>
        <v>0</v>
      </c>
      <c r="L302">
        <f>'NORTH-1'!L1812</f>
        <v>0</v>
      </c>
      <c r="M302">
        <f>'NORTH-1'!M1812</f>
        <v>0</v>
      </c>
      <c r="N302">
        <f>'NORTH-1'!N1812</f>
        <v>0</v>
      </c>
      <c r="O302" t="s">
        <v>4062</v>
      </c>
      <c r="P302">
        <v>0</v>
      </c>
      <c r="Q302">
        <v>0</v>
      </c>
      <c r="R302">
        <v>0</v>
      </c>
    </row>
    <row r="303" spans="1:18" hidden="1" x14ac:dyDescent="0.3">
      <c r="A303">
        <v>302</v>
      </c>
      <c r="B303" t="str">
        <f>'NORTH-1'!B1813</f>
        <v>Sheikh Hasina National Burn Institute</v>
      </c>
      <c r="C303" s="33">
        <f>'NORTH-1'!C1813</f>
        <v>11</v>
      </c>
      <c r="D303" s="33">
        <f>'NORTH-1'!D1813</f>
        <v>0</v>
      </c>
      <c r="E303" s="33" t="str">
        <f>'NORTH-1'!E1813</f>
        <v>00000127</v>
      </c>
      <c r="F303" s="33">
        <f>'NORTH-1'!F1813</f>
        <v>1</v>
      </c>
      <c r="G303" s="33">
        <f>'NORTH-1'!G1813</f>
        <v>20301830</v>
      </c>
      <c r="H303" s="33">
        <f>'NORTH-1'!H1813</f>
        <v>20882750</v>
      </c>
      <c r="I303" s="33">
        <f>'NORTH-1'!I1813</f>
        <v>580920</v>
      </c>
      <c r="J303" s="33">
        <f>'NORTH-1'!J1813</f>
        <v>1</v>
      </c>
      <c r="K303">
        <f>'NORTH-1'!K1813</f>
        <v>0</v>
      </c>
      <c r="L303">
        <f>'NORTH-1'!L1813</f>
        <v>580920</v>
      </c>
      <c r="M303" s="1384">
        <f>'NORTH-1'!M1813</f>
        <v>585271.85099687648</v>
      </c>
      <c r="N303" t="str">
        <f>'NORTH-1'!N1813</f>
        <v>Ramna</v>
      </c>
      <c r="O303" t="s">
        <v>4062</v>
      </c>
      <c r="P303">
        <v>637362.54024189513</v>
      </c>
      <c r="Q303">
        <v>594088.46198486537</v>
      </c>
      <c r="R303">
        <v>527600.99177648069</v>
      </c>
    </row>
    <row r="304" spans="1:18" hidden="1" x14ac:dyDescent="0.3">
      <c r="A304">
        <v>303</v>
      </c>
      <c r="B304" t="str">
        <f>'NORTH-1'!B1814</f>
        <v>Aux. Transformer, AT-1</v>
      </c>
      <c r="C304" s="33">
        <f>'NORTH-1'!C1814</f>
        <v>0.41499999999999998</v>
      </c>
      <c r="D304" s="33">
        <f>'NORTH-1'!D1814</f>
        <v>0</v>
      </c>
      <c r="E304" s="33" t="str">
        <f>'NORTH-1'!E1814</f>
        <v>DHKF-7804</v>
      </c>
      <c r="F304" s="33">
        <f>'NORTH-1'!F1814</f>
        <v>1</v>
      </c>
      <c r="G304" s="33">
        <f>'NORTH-1'!G1814</f>
        <v>2637.73</v>
      </c>
      <c r="H304" s="33">
        <f>'NORTH-1'!H1814</f>
        <v>2716.51</v>
      </c>
      <c r="I304" s="33">
        <f>'NORTH-1'!I1814</f>
        <v>78.7800000000002</v>
      </c>
      <c r="J304" s="33">
        <f>'NORTH-1'!J1814</f>
        <v>100</v>
      </c>
      <c r="K304">
        <f>'NORTH-1'!K1814</f>
        <v>0</v>
      </c>
      <c r="L304">
        <f>'NORTH-1'!L1814</f>
        <v>7878.00000000002</v>
      </c>
      <c r="M304" s="1384">
        <f>'NORTH-1'!M1814</f>
        <v>7937.0165292181437</v>
      </c>
      <c r="N304" t="str">
        <f>'NORTH-1'!N1814</f>
        <v>Ramna</v>
      </c>
      <c r="O304" t="s">
        <v>4062</v>
      </c>
      <c r="P304">
        <v>8829.1603943753144</v>
      </c>
      <c r="Q304">
        <v>8254.0595950054358</v>
      </c>
      <c r="R304">
        <v>7320.9952124070105</v>
      </c>
    </row>
    <row r="305" spans="1:18" hidden="1" x14ac:dyDescent="0.3">
      <c r="A305">
        <v>304</v>
      </c>
      <c r="B305" t="str">
        <f>'NORTH-1'!B1815</f>
        <v>Aux. Transformer, AT-2</v>
      </c>
      <c r="C305" s="33">
        <f>'NORTH-1'!C1815</f>
        <v>0.41499999999999998</v>
      </c>
      <c r="D305" s="33">
        <f>'NORTH-1'!D1815</f>
        <v>0</v>
      </c>
      <c r="E305" s="33" t="str">
        <f>'NORTH-1'!E1815</f>
        <v>DHKF-7802</v>
      </c>
      <c r="F305" s="33">
        <f>'NORTH-1'!F1815</f>
        <v>1</v>
      </c>
      <c r="G305" s="33">
        <f>'NORTH-1'!G1815</f>
        <v>0</v>
      </c>
      <c r="H305" s="33">
        <f>'NORTH-1'!H1815</f>
        <v>0</v>
      </c>
      <c r="I305" s="33">
        <f>'NORTH-1'!I1815</f>
        <v>0</v>
      </c>
      <c r="J305" s="33">
        <f>'NORTH-1'!J1815</f>
        <v>100</v>
      </c>
      <c r="K305">
        <f>'NORTH-1'!K1815</f>
        <v>0</v>
      </c>
      <c r="L305">
        <f>'NORTH-1'!L1815</f>
        <v>0</v>
      </c>
      <c r="M305" s="1384">
        <f>'NORTH-1'!M1815</f>
        <v>0</v>
      </c>
      <c r="N305" t="str">
        <f>'NORTH-1'!N1815</f>
        <v>Ramna</v>
      </c>
      <c r="O305" t="s">
        <v>4062</v>
      </c>
      <c r="P305">
        <v>0</v>
      </c>
      <c r="Q305">
        <v>0</v>
      </c>
      <c r="R305">
        <v>0</v>
      </c>
    </row>
    <row r="306" spans="1:18" hidden="1" x14ac:dyDescent="0.3">
      <c r="A306">
        <v>305</v>
      </c>
      <c r="B306" t="str">
        <f>'NORTH-1'!B1876</f>
        <v>Secratariet East</v>
      </c>
      <c r="C306" s="33">
        <f>'NORTH-1'!C1876</f>
        <v>11</v>
      </c>
      <c r="D306" s="33">
        <f>'NORTH-1'!D1876</f>
        <v>0</v>
      </c>
      <c r="E306" s="33" t="str">
        <f>'NORTH-1'!E1876</f>
        <v xml:space="preserve">BD 013966 </v>
      </c>
      <c r="F306" s="33">
        <f>'NORTH-1'!F1876</f>
        <v>1</v>
      </c>
      <c r="G306" s="33">
        <f>'NORTH-1'!G1876</f>
        <v>3666.02</v>
      </c>
      <c r="H306" s="33">
        <f>'NORTH-1'!H1876</f>
        <v>3904.68</v>
      </c>
      <c r="I306" s="33">
        <f>'NORTH-1'!I1876</f>
        <v>238.65999999999985</v>
      </c>
      <c r="J306" s="33">
        <f>'NORTH-1'!J1876</f>
        <v>1000</v>
      </c>
      <c r="K306">
        <f>'NORTH-1'!K1876</f>
        <v>0</v>
      </c>
      <c r="L306">
        <f>'NORTH-1'!L1876</f>
        <v>238659.99999999985</v>
      </c>
      <c r="M306" s="1384">
        <f>'NORTH-1'!M1876</f>
        <v>241216.67681293414</v>
      </c>
      <c r="N306" t="str">
        <f>'NORTH-1'!N1876</f>
        <v>Ramna</v>
      </c>
      <c r="O306" t="s">
        <v>151</v>
      </c>
      <c r="P306">
        <v>260076.74344091356</v>
      </c>
      <c r="Q306">
        <v>245293.00091466127</v>
      </c>
      <c r="R306">
        <v>245463.37426741375</v>
      </c>
    </row>
    <row r="307" spans="1:18" hidden="1" x14ac:dyDescent="0.3">
      <c r="A307">
        <v>306</v>
      </c>
      <c r="B307" t="str">
        <f>'NORTH-1'!B1877</f>
        <v>Taher Bag O/H</v>
      </c>
      <c r="C307" s="33">
        <f>'NORTH-1'!C1877</f>
        <v>11</v>
      </c>
      <c r="D307" s="33">
        <f>'NORTH-1'!D1877</f>
        <v>0</v>
      </c>
      <c r="E307" s="33" t="str">
        <f>'NORTH-1'!E1877</f>
        <v>BD 014045</v>
      </c>
      <c r="F307" s="33">
        <f>'NORTH-1'!F1877</f>
        <v>1</v>
      </c>
      <c r="G307" s="33">
        <f>'NORTH-1'!G1877</f>
        <v>18336.98</v>
      </c>
      <c r="H307" s="33">
        <f>'NORTH-1'!H1877</f>
        <v>19122.89</v>
      </c>
      <c r="I307" s="33">
        <f>'NORTH-1'!I1877</f>
        <v>785.90999999999985</v>
      </c>
      <c r="J307" s="33">
        <f>'NORTH-1'!J1877</f>
        <v>1000</v>
      </c>
      <c r="K307">
        <f>'NORTH-1'!K1877</f>
        <v>0</v>
      </c>
      <c r="L307">
        <f>'NORTH-1'!L1877</f>
        <v>785909.99999999988</v>
      </c>
      <c r="M307">
        <f>'NORTH-1'!M1877</f>
        <v>794329.16481208894</v>
      </c>
      <c r="N307" t="str">
        <f>'NORTH-1'!N1877</f>
        <v>Narinda</v>
      </c>
      <c r="O307" t="s">
        <v>151</v>
      </c>
      <c r="P307">
        <v>678707.28696244035</v>
      </c>
      <c r="Q307">
        <v>744464.96735985298</v>
      </c>
      <c r="R307">
        <v>740283.30121637019</v>
      </c>
    </row>
    <row r="308" spans="1:18" hidden="1" x14ac:dyDescent="0.3">
      <c r="A308">
        <v>307</v>
      </c>
      <c r="B308" t="str">
        <f>'NORTH-1'!B1878</f>
        <v>Al Raji Complex</v>
      </c>
      <c r="C308" s="33">
        <f>'NORTH-1'!C1878</f>
        <v>11</v>
      </c>
      <c r="D308" s="33">
        <f>'NORTH-1'!D1878</f>
        <v>0</v>
      </c>
      <c r="E308" s="33" t="str">
        <f>'NORTH-1'!E1878</f>
        <v>BD 013983</v>
      </c>
      <c r="F308" s="33">
        <f>'NORTH-1'!F1878</f>
        <v>1</v>
      </c>
      <c r="G308" s="33">
        <f>'NORTH-1'!G1878</f>
        <v>13753.92</v>
      </c>
      <c r="H308" s="33">
        <f>'NORTH-1'!H1878</f>
        <v>14539.29</v>
      </c>
      <c r="I308" s="33">
        <f>'NORTH-1'!I1878</f>
        <v>785.3700000000008</v>
      </c>
      <c r="J308" s="33">
        <f>'NORTH-1'!J1878</f>
        <v>1000</v>
      </c>
      <c r="K308">
        <f>'NORTH-1'!K1878</f>
        <v>0</v>
      </c>
      <c r="L308">
        <f>'NORTH-1'!L1878</f>
        <v>785370.00000000081</v>
      </c>
      <c r="M308" s="1384">
        <f>'NORTH-1'!M1878</f>
        <v>793783.37999067456</v>
      </c>
      <c r="N308" t="str">
        <f>'NORTH-1'!N1878</f>
        <v>Ramna</v>
      </c>
      <c r="O308" t="s">
        <v>151</v>
      </c>
      <c r="P308">
        <v>773675.1898490868</v>
      </c>
      <c r="Q308">
        <v>784809.87783345766</v>
      </c>
      <c r="R308">
        <v>793405.36490369448</v>
      </c>
    </row>
    <row r="309" spans="1:18" hidden="1" x14ac:dyDescent="0.3">
      <c r="A309">
        <v>308</v>
      </c>
      <c r="B309" t="str">
        <f>'NORTH-1'!B1879</f>
        <v>Raduni</v>
      </c>
      <c r="C309" s="33">
        <f>'NORTH-1'!C1879</f>
        <v>11</v>
      </c>
      <c r="D309" s="33">
        <f>'NORTH-1'!D1879</f>
        <v>0</v>
      </c>
      <c r="E309" s="33" t="str">
        <f>'NORTH-1'!E1879</f>
        <v>BD 013999</v>
      </c>
      <c r="F309" s="33">
        <f>'NORTH-1'!F1879</f>
        <v>1</v>
      </c>
      <c r="G309" s="33">
        <f>'NORTH-1'!G1879</f>
        <v>27128.05</v>
      </c>
      <c r="H309" s="33">
        <f>'NORTH-1'!H1879</f>
        <v>28415.360000000001</v>
      </c>
      <c r="I309" s="33">
        <f>'NORTH-1'!I1879</f>
        <v>1287.3100000000013</v>
      </c>
      <c r="J309" s="33">
        <f>'NORTH-1'!J1879</f>
        <v>1000</v>
      </c>
      <c r="K309">
        <f>'NORTH-1'!K1879</f>
        <v>0</v>
      </c>
      <c r="L309">
        <f>'NORTH-1'!L1879</f>
        <v>1287310.0000000014</v>
      </c>
      <c r="M309" s="1384">
        <f>'NORTH-1'!M1879</f>
        <v>1301100.4786225539</v>
      </c>
      <c r="N309" t="str">
        <f>'NORTH-1'!N1879</f>
        <v>Ramna</v>
      </c>
      <c r="O309" t="s">
        <v>151</v>
      </c>
      <c r="P309">
        <v>623159.83389671275</v>
      </c>
      <c r="Q309">
        <v>1293358.4880444955</v>
      </c>
      <c r="R309">
        <v>1280815.0384221014</v>
      </c>
    </row>
    <row r="310" spans="1:18" hidden="1" x14ac:dyDescent="0.3">
      <c r="A310">
        <v>309</v>
      </c>
      <c r="B310" t="str">
        <f>'NORTH-1'!B1880</f>
        <v>Sundor Bon Square O/H</v>
      </c>
      <c r="C310" s="33">
        <f>'NORTH-1'!C1880</f>
        <v>11</v>
      </c>
      <c r="D310" s="33">
        <f>'NORTH-1'!D1880</f>
        <v>0</v>
      </c>
      <c r="E310" s="33" t="str">
        <f>'NORTH-1'!E1880</f>
        <v>BD 013954</v>
      </c>
      <c r="F310" s="33">
        <f>'NORTH-1'!F1880</f>
        <v>1</v>
      </c>
      <c r="G310" s="33">
        <f>'NORTH-1'!G1880</f>
        <v>12696.85</v>
      </c>
      <c r="H310" s="33">
        <f>'NORTH-1'!H1880</f>
        <v>13211.17</v>
      </c>
      <c r="I310" s="33">
        <f>'NORTH-1'!I1880</f>
        <v>514.31999999999971</v>
      </c>
      <c r="J310" s="33">
        <f>'NORTH-1'!J1880</f>
        <v>1000</v>
      </c>
      <c r="K310">
        <f>'NORTH-1'!K1880</f>
        <v>0</v>
      </c>
      <c r="L310">
        <f>'NORTH-1'!L1880</f>
        <v>514319.99999999971</v>
      </c>
      <c r="M310">
        <f>'NORTH-1'!M1880</f>
        <v>519829.72101914138</v>
      </c>
      <c r="N310" t="str">
        <f>'NORTH-1'!N1880</f>
        <v>Narinda</v>
      </c>
      <c r="O310" t="s">
        <v>151</v>
      </c>
      <c r="P310">
        <v>434096.02892037824</v>
      </c>
      <c r="Q310">
        <v>473931.055118736</v>
      </c>
      <c r="R310">
        <v>515871.55226400722</v>
      </c>
    </row>
    <row r="311" spans="1:18" hidden="1" x14ac:dyDescent="0.3">
      <c r="A311">
        <v>310</v>
      </c>
      <c r="B311" t="str">
        <f>'NORTH-1'!B1881</f>
        <v>Shromo Bhobon O/H</v>
      </c>
      <c r="C311" s="33">
        <f>'NORTH-1'!C1881</f>
        <v>11</v>
      </c>
      <c r="D311" s="33">
        <f>'NORTH-1'!D1881</f>
        <v>0</v>
      </c>
      <c r="E311" s="33" t="str">
        <f>'NORTH-1'!E1881</f>
        <v>BD 013985</v>
      </c>
      <c r="F311" s="33">
        <f>'NORTH-1'!F1881</f>
        <v>1</v>
      </c>
      <c r="G311" s="33">
        <f>'NORTH-1'!G1881</f>
        <v>12636.31</v>
      </c>
      <c r="H311" s="33">
        <f>'NORTH-1'!H1881</f>
        <v>13147.42</v>
      </c>
      <c r="I311" s="33">
        <f>'NORTH-1'!I1881</f>
        <v>511.11000000000058</v>
      </c>
      <c r="J311" s="33">
        <f>'NORTH-1'!J1881</f>
        <v>1000</v>
      </c>
      <c r="K311">
        <f>'NORTH-1'!K1881</f>
        <v>0</v>
      </c>
      <c r="L311">
        <f>'NORTH-1'!L1881</f>
        <v>511110.00000000058</v>
      </c>
      <c r="M311" s="1384">
        <f>'NORTH-1'!M1881</f>
        <v>516585.33346961776</v>
      </c>
      <c r="N311" t="str">
        <f>'NORTH-1'!N1881</f>
        <v>Ramna</v>
      </c>
      <c r="O311" t="s">
        <v>151</v>
      </c>
      <c r="P311">
        <v>525134.91672189732</v>
      </c>
      <c r="Q311">
        <v>505142.60771879466</v>
      </c>
      <c r="R311">
        <v>521299.6391390611</v>
      </c>
    </row>
    <row r="312" spans="1:18" hidden="1" x14ac:dyDescent="0.3">
      <c r="A312">
        <v>311</v>
      </c>
      <c r="B312" t="str">
        <f>'NORTH-1'!B1882</f>
        <v>Nawabpur Road</v>
      </c>
      <c r="C312" s="33">
        <f>'NORTH-1'!C1882</f>
        <v>11</v>
      </c>
      <c r="D312" s="33">
        <f>'NORTH-1'!D1882</f>
        <v>0</v>
      </c>
      <c r="E312" s="33" t="str">
        <f>'NORTH-1'!E1882</f>
        <v>BD 013953</v>
      </c>
      <c r="F312" s="33">
        <f>'NORTH-1'!F1882</f>
        <v>1</v>
      </c>
      <c r="G312" s="33">
        <f>'NORTH-1'!G1882</f>
        <v>19355.25</v>
      </c>
      <c r="H312" s="33">
        <f>'NORTH-1'!H1882</f>
        <v>20250.599999999999</v>
      </c>
      <c r="I312" s="33">
        <f>'NORTH-1'!I1882</f>
        <v>895.34999999999854</v>
      </c>
      <c r="J312" s="33">
        <f>'NORTH-1'!J1882</f>
        <v>1000</v>
      </c>
      <c r="K312">
        <f>'NORTH-1'!K1882</f>
        <v>0</v>
      </c>
      <c r="L312">
        <f>'NORTH-1'!L1882</f>
        <v>895349.9999999986</v>
      </c>
      <c r="M312">
        <f>'NORTH-1'!M1882</f>
        <v>904941.55528559606</v>
      </c>
      <c r="N312" t="str">
        <f>'NORTH-1'!N1882</f>
        <v>Narinda</v>
      </c>
      <c r="O312" t="s">
        <v>151</v>
      </c>
      <c r="P312">
        <v>800366.43263400788</v>
      </c>
      <c r="Q312">
        <v>843066.71212788473</v>
      </c>
      <c r="R312">
        <v>849749.71986328869</v>
      </c>
    </row>
    <row r="313" spans="1:18" hidden="1" x14ac:dyDescent="0.3">
      <c r="A313">
        <v>312</v>
      </c>
      <c r="B313" t="str">
        <f>'NORTH-1'!B1883</f>
        <v>Spair</v>
      </c>
      <c r="C313" s="33">
        <f>'NORTH-1'!C1883</f>
        <v>11</v>
      </c>
      <c r="D313" s="33">
        <f>'NORTH-1'!D1883</f>
        <v>0</v>
      </c>
      <c r="E313" s="33" t="str">
        <f>'NORTH-1'!E1883</f>
        <v>BD 013991</v>
      </c>
      <c r="F313" s="33">
        <f>'NORTH-1'!F1883</f>
        <v>1</v>
      </c>
      <c r="G313" s="33">
        <f>'NORTH-1'!G1883</f>
        <v>0</v>
      </c>
      <c r="H313" s="33">
        <f>'NORTH-1'!H1883</f>
        <v>0</v>
      </c>
      <c r="I313" s="33">
        <f>'NORTH-1'!I1883</f>
        <v>0</v>
      </c>
      <c r="J313" s="33">
        <f>'NORTH-1'!J1883</f>
        <v>1000</v>
      </c>
      <c r="K313">
        <f>'NORTH-1'!K1883</f>
        <v>0</v>
      </c>
      <c r="L313">
        <f>'NORTH-1'!L1883</f>
        <v>0</v>
      </c>
      <c r="M313">
        <f>'NORTH-1'!M1883</f>
        <v>0</v>
      </c>
      <c r="N313">
        <f>'NORTH-1'!N1883</f>
        <v>0</v>
      </c>
      <c r="O313" t="s">
        <v>151</v>
      </c>
      <c r="P313">
        <v>0</v>
      </c>
      <c r="Q313">
        <v>0</v>
      </c>
      <c r="R313">
        <v>0</v>
      </c>
    </row>
    <row r="314" spans="1:18" hidden="1" x14ac:dyDescent="0.3">
      <c r="A314">
        <v>313</v>
      </c>
      <c r="B314" t="str">
        <f>'NORTH-1'!B1884</f>
        <v>Spare</v>
      </c>
      <c r="C314" s="33">
        <f>'NORTH-1'!C1884</f>
        <v>11</v>
      </c>
      <c r="D314" s="33">
        <f>'NORTH-1'!D1884</f>
        <v>0</v>
      </c>
      <c r="E314" s="33" t="str">
        <f>'NORTH-1'!E1884</f>
        <v>BD 013942</v>
      </c>
      <c r="F314" s="33">
        <f>'NORTH-1'!F1884</f>
        <v>1</v>
      </c>
      <c r="G314" s="33">
        <f>'NORTH-1'!G1884</f>
        <v>0</v>
      </c>
      <c r="H314" s="33">
        <f>'NORTH-1'!H1884</f>
        <v>0</v>
      </c>
      <c r="I314" s="33">
        <f>'NORTH-1'!I1884</f>
        <v>0</v>
      </c>
      <c r="J314" s="33">
        <f>'NORTH-1'!J1884</f>
        <v>1000</v>
      </c>
      <c r="K314">
        <f>'NORTH-1'!K1884</f>
        <v>0</v>
      </c>
      <c r="L314">
        <f>'NORTH-1'!L1884</f>
        <v>0</v>
      </c>
      <c r="M314">
        <f>'NORTH-1'!M1884</f>
        <v>0</v>
      </c>
      <c r="N314">
        <f>'NORTH-1'!N1884</f>
        <v>0</v>
      </c>
      <c r="O314" t="s">
        <v>151</v>
      </c>
      <c r="P314">
        <v>0</v>
      </c>
      <c r="Q314">
        <v>0</v>
      </c>
      <c r="R314">
        <v>0</v>
      </c>
    </row>
    <row r="315" spans="1:18" hidden="1" x14ac:dyDescent="0.3">
      <c r="A315">
        <v>314</v>
      </c>
      <c r="B315" t="str">
        <f>'NORTH-1'!B1885</f>
        <v>Ahad Police Box</v>
      </c>
      <c r="C315" s="33">
        <f>'NORTH-1'!C1885</f>
        <v>11</v>
      </c>
      <c r="D315" s="33">
        <f>'NORTH-1'!D1885</f>
        <v>0</v>
      </c>
      <c r="E315" s="33" t="str">
        <f>'NORTH-1'!E1885</f>
        <v>BD 013984</v>
      </c>
      <c r="F315" s="33">
        <f>'NORTH-1'!F1885</f>
        <v>1</v>
      </c>
      <c r="G315" s="33">
        <f>'NORTH-1'!G1885</f>
        <v>10672.48</v>
      </c>
      <c r="H315" s="33">
        <f>'NORTH-1'!H1885</f>
        <v>11126.54</v>
      </c>
      <c r="I315" s="33">
        <f>'NORTH-1'!I1885</f>
        <v>454.06000000000131</v>
      </c>
      <c r="J315" s="33">
        <f>'NORTH-1'!J1885</f>
        <v>1000</v>
      </c>
      <c r="K315">
        <f>'NORTH-1'!K1885</f>
        <v>0</v>
      </c>
      <c r="L315">
        <f>'NORTH-1'!L1885</f>
        <v>454060.00000000128</v>
      </c>
      <c r="M315" s="1384">
        <f>'NORTH-1'!M1885</f>
        <v>458924.17779972026</v>
      </c>
      <c r="N315" t="str">
        <f>'NORTH-1'!N1885</f>
        <v>Ramna</v>
      </c>
      <c r="O315" t="s">
        <v>151</v>
      </c>
      <c r="P315">
        <v>366641.25462727755</v>
      </c>
      <c r="Q315">
        <v>470281.76673418825</v>
      </c>
      <c r="R315">
        <v>423970.17878580262</v>
      </c>
    </row>
    <row r="316" spans="1:18" hidden="1" x14ac:dyDescent="0.3">
      <c r="A316">
        <v>315</v>
      </c>
      <c r="B316" t="str">
        <f>'NORTH-1'!B1886</f>
        <v>Nearest O/H</v>
      </c>
      <c r="C316" s="33">
        <f>'NORTH-1'!C1886</f>
        <v>11</v>
      </c>
      <c r="D316" s="33">
        <f>'NORTH-1'!D1886</f>
        <v>0</v>
      </c>
      <c r="E316" s="33" t="str">
        <f>'NORTH-1'!E1886</f>
        <v>BD 013997</v>
      </c>
      <c r="F316" s="33">
        <f>'NORTH-1'!F1886</f>
        <v>1</v>
      </c>
      <c r="G316" s="33">
        <f>'NORTH-1'!G1886</f>
        <v>2505.2600000000002</v>
      </c>
      <c r="H316" s="33">
        <f>'NORTH-1'!H1886</f>
        <v>2621.4</v>
      </c>
      <c r="I316" s="33">
        <f>'NORTH-1'!I1886</f>
        <v>116.13999999999987</v>
      </c>
      <c r="J316" s="33">
        <f>'NORTH-1'!J1886</f>
        <v>1000</v>
      </c>
      <c r="K316">
        <f>'NORTH-1'!K1886</f>
        <v>0</v>
      </c>
      <c r="L316">
        <f>'NORTH-1'!L1886</f>
        <v>116139.99999999987</v>
      </c>
      <c r="M316" s="1384">
        <f>'NORTH-1'!M1886</f>
        <v>117384.16510958751</v>
      </c>
      <c r="N316" t="str">
        <f>'NORTH-1'!N1886</f>
        <v>Ramna</v>
      </c>
      <c r="O316" t="s">
        <v>151</v>
      </c>
      <c r="P316">
        <v>114763.32327726453</v>
      </c>
      <c r="Q316">
        <v>117912.56246959847</v>
      </c>
      <c r="R316">
        <v>115595.88753391731</v>
      </c>
    </row>
    <row r="317" spans="1:18" hidden="1" x14ac:dyDescent="0.3">
      <c r="A317">
        <v>316</v>
      </c>
      <c r="B317" t="str">
        <f>'NORTH-1'!B1887</f>
        <v>Natab Bhaban</v>
      </c>
      <c r="C317" s="33">
        <f>'NORTH-1'!C1887</f>
        <v>11</v>
      </c>
      <c r="D317" s="33">
        <f>'NORTH-1'!D1887</f>
        <v>0</v>
      </c>
      <c r="E317" s="33" t="str">
        <f>'NORTH-1'!E1887</f>
        <v>BD 014000</v>
      </c>
      <c r="F317" s="33">
        <f>'NORTH-1'!F1887</f>
        <v>1</v>
      </c>
      <c r="G317" s="33">
        <f>'NORTH-1'!G1887</f>
        <v>4804.84</v>
      </c>
      <c r="H317" s="33">
        <f>'NORTH-1'!H1887</f>
        <v>4980.2299999999996</v>
      </c>
      <c r="I317" s="33">
        <f>'NORTH-1'!I1887</f>
        <v>175.38999999999942</v>
      </c>
      <c r="J317" s="33">
        <f>'NORTH-1'!J1887</f>
        <v>1000</v>
      </c>
      <c r="K317">
        <f>'NORTH-1'!K1887</f>
        <v>0</v>
      </c>
      <c r="L317">
        <f>'NORTH-1'!L1887</f>
        <v>175389.99999999942</v>
      </c>
      <c r="M317" s="1384">
        <f>'NORTH-1'!M1887</f>
        <v>177268.88857043663</v>
      </c>
      <c r="N317" t="str">
        <f>'NORTH-1'!N1887</f>
        <v>Ramna</v>
      </c>
      <c r="O317" t="s">
        <v>151</v>
      </c>
      <c r="P317">
        <v>180013.0380838144</v>
      </c>
      <c r="Q317">
        <v>185708.23112474542</v>
      </c>
      <c r="R317">
        <v>177165.03023466762</v>
      </c>
    </row>
    <row r="318" spans="1:18" hidden="1" x14ac:dyDescent="0.3">
      <c r="A318">
        <v>317</v>
      </c>
      <c r="B318" t="str">
        <f>'NORTH-1'!B1888</f>
        <v>Spare</v>
      </c>
      <c r="C318" s="33">
        <f>'NORTH-1'!C1888</f>
        <v>11</v>
      </c>
      <c r="D318" s="33">
        <f>'NORTH-1'!D1888</f>
        <v>0</v>
      </c>
      <c r="E318" s="33" t="str">
        <f>'NORTH-1'!E1888</f>
        <v>BD 014043</v>
      </c>
      <c r="F318" s="33">
        <f>'NORTH-1'!F1888</f>
        <v>1</v>
      </c>
      <c r="G318" s="33">
        <f>'NORTH-1'!G1888</f>
        <v>0</v>
      </c>
      <c r="H318" s="33">
        <f>'NORTH-1'!H1888</f>
        <v>0</v>
      </c>
      <c r="I318" s="33">
        <f>'NORTH-1'!I1888</f>
        <v>0</v>
      </c>
      <c r="J318" s="33">
        <f>'NORTH-1'!J1888</f>
        <v>1000</v>
      </c>
      <c r="K318">
        <f>'NORTH-1'!K1888</f>
        <v>0</v>
      </c>
      <c r="L318">
        <f>'NORTH-1'!L1888</f>
        <v>0</v>
      </c>
      <c r="M318">
        <f>'NORTH-1'!M1888</f>
        <v>0</v>
      </c>
      <c r="N318">
        <f>'NORTH-1'!N1888</f>
        <v>0</v>
      </c>
      <c r="O318" t="s">
        <v>151</v>
      </c>
      <c r="P318">
        <v>0</v>
      </c>
      <c r="Q318">
        <v>0</v>
      </c>
      <c r="R318">
        <v>0</v>
      </c>
    </row>
    <row r="319" spans="1:18" hidden="1" x14ac:dyDescent="0.3">
      <c r="A319">
        <v>318</v>
      </c>
      <c r="B319" t="str">
        <f>'NORTH-1'!B1889</f>
        <v>Awami League Party Office</v>
      </c>
      <c r="C319" s="33">
        <f>'NORTH-1'!C1889</f>
        <v>11</v>
      </c>
      <c r="D319" s="33">
        <f>'NORTH-1'!D1889</f>
        <v>0</v>
      </c>
      <c r="E319" s="33" t="str">
        <f>'NORTH-1'!E1889</f>
        <v>BD 013956</v>
      </c>
      <c r="F319" s="33">
        <f>'NORTH-1'!F1889</f>
        <v>1</v>
      </c>
      <c r="G319" s="33">
        <f>'NORTH-1'!G1889</f>
        <v>1408.1</v>
      </c>
      <c r="H319" s="33">
        <f>'NORTH-1'!H1889</f>
        <v>1413.62</v>
      </c>
      <c r="I319" s="33">
        <f>'NORTH-1'!I1889</f>
        <v>5.5199999999999818</v>
      </c>
      <c r="J319" s="33">
        <f>'NORTH-1'!J1889</f>
        <v>1000</v>
      </c>
      <c r="K319">
        <f>'NORTH-1'!K1889</f>
        <v>0</v>
      </c>
      <c r="L319">
        <f>'NORTH-1'!L1889</f>
        <v>5519.9999999999818</v>
      </c>
      <c r="M319" s="1384">
        <f>'NORTH-1'!M1889</f>
        <v>5579.1337300234345</v>
      </c>
      <c r="N319" t="str">
        <f>'NORTH-1'!N1889</f>
        <v>Ramna</v>
      </c>
      <c r="O319" t="s">
        <v>151</v>
      </c>
      <c r="P319">
        <v>3568.1871691445886</v>
      </c>
      <c r="Q319">
        <v>9417.1914145681221</v>
      </c>
      <c r="R319">
        <v>9250.1105923200375</v>
      </c>
    </row>
    <row r="320" spans="1:18" hidden="1" x14ac:dyDescent="0.3">
      <c r="A320">
        <v>319</v>
      </c>
      <c r="B320" t="str">
        <f>'NORTH-1'!B1890</f>
        <v>Khaddar Bazar</v>
      </c>
      <c r="C320" s="33">
        <f>'NORTH-1'!C1890</f>
        <v>11</v>
      </c>
      <c r="D320" s="33">
        <f>'NORTH-1'!D1890</f>
        <v>0</v>
      </c>
      <c r="E320" s="33" t="str">
        <f>'NORTH-1'!E1890</f>
        <v>BD 014012</v>
      </c>
      <c r="F320" s="33">
        <f>'NORTH-1'!F1890</f>
        <v>1</v>
      </c>
      <c r="G320" s="33">
        <f>'NORTH-1'!G1890</f>
        <v>9709.64</v>
      </c>
      <c r="H320" s="33">
        <f>'NORTH-1'!H1890</f>
        <v>10114.75</v>
      </c>
      <c r="I320" s="33">
        <f>'NORTH-1'!I1890</f>
        <v>405.11000000000058</v>
      </c>
      <c r="J320" s="33">
        <f>'NORTH-1'!J1890</f>
        <v>1000</v>
      </c>
      <c r="K320">
        <f>'NORTH-1'!K1890</f>
        <v>0</v>
      </c>
      <c r="L320">
        <f>'NORTH-1'!L1890</f>
        <v>405110.00000000058</v>
      </c>
      <c r="M320" s="1384">
        <f>'NORTH-1'!M1890</f>
        <v>409449.79445105145</v>
      </c>
      <c r="N320" t="str">
        <f>'NORTH-1'!N1890</f>
        <v>Ramna</v>
      </c>
      <c r="O320" t="s">
        <v>151</v>
      </c>
      <c r="P320">
        <v>392931.57750555349</v>
      </c>
      <c r="Q320">
        <v>394275.19921380962</v>
      </c>
      <c r="R320">
        <v>392631.61729555775</v>
      </c>
    </row>
    <row r="321" spans="1:18" hidden="1" x14ac:dyDescent="0.3">
      <c r="A321">
        <v>320</v>
      </c>
      <c r="B321" t="str">
        <f>'NORTH-1'!B1891</f>
        <v>Bangobondu National Stidium</v>
      </c>
      <c r="C321" s="33">
        <f>'NORTH-1'!C1891</f>
        <v>11</v>
      </c>
      <c r="D321" s="33">
        <f>'NORTH-1'!D1891</f>
        <v>0</v>
      </c>
      <c r="E321" s="33" t="str">
        <f>'NORTH-1'!E1891</f>
        <v>BD 014008</v>
      </c>
      <c r="F321" s="33">
        <f>'NORTH-1'!F1891</f>
        <v>1</v>
      </c>
      <c r="G321" s="33">
        <f>'NORTH-1'!G1891</f>
        <v>6536.3</v>
      </c>
      <c r="H321" s="33">
        <f>'NORTH-1'!H1891</f>
        <v>7820.82</v>
      </c>
      <c r="I321" s="33">
        <f>'NORTH-1'!I1891</f>
        <v>1284.5199999999995</v>
      </c>
      <c r="J321" s="33">
        <f>'NORTH-1'!J1891</f>
        <v>1000</v>
      </c>
      <c r="K321">
        <f>'NORTH-1'!K1891</f>
        <v>0</v>
      </c>
      <c r="L321">
        <f>'NORTH-1'!L1891</f>
        <v>1284519.9999999995</v>
      </c>
      <c r="M321" s="1384">
        <f>'NORTH-1'!M1891</f>
        <v>1298280.5903785729</v>
      </c>
      <c r="N321" t="str">
        <f>'NORTH-1'!N1891</f>
        <v>Ramna</v>
      </c>
      <c r="O321" t="s">
        <v>151</v>
      </c>
      <c r="P321">
        <v>390265.46012636222</v>
      </c>
      <c r="Q321">
        <v>288658.71121769981</v>
      </c>
      <c r="R321">
        <v>290128.19398461666</v>
      </c>
    </row>
    <row r="322" spans="1:18" hidden="1" x14ac:dyDescent="0.3">
      <c r="A322">
        <v>321</v>
      </c>
      <c r="B322" t="str">
        <f>'NORTH-1'!B1892</f>
        <v>11/0.4 kV Aux. Transformer, AT-1</v>
      </c>
      <c r="C322" s="33">
        <f>'NORTH-1'!C1892</f>
        <v>0.41499999999999998</v>
      </c>
      <c r="D322" s="33">
        <f>'NORTH-1'!D1892</f>
        <v>0</v>
      </c>
      <c r="E322" s="33" t="str">
        <f>'NORTH-1'!E1892</f>
        <v>DHKH4418</v>
      </c>
      <c r="F322" s="33">
        <f>'NORTH-1'!F1892</f>
        <v>1</v>
      </c>
      <c r="G322" s="33">
        <f>'NORTH-1'!G1892</f>
        <v>1124.6300000000001</v>
      </c>
      <c r="H322" s="33">
        <f>'NORTH-1'!H1892</f>
        <v>1260.1099999999999</v>
      </c>
      <c r="I322" s="33">
        <f>'NORTH-1'!I1892</f>
        <v>135.47999999999979</v>
      </c>
      <c r="J322" s="33">
        <f>'NORTH-1'!J1892</f>
        <v>100</v>
      </c>
      <c r="K322">
        <f>'NORTH-1'!K1892</f>
        <v>0</v>
      </c>
      <c r="L322">
        <f>'NORTH-1'!L1892</f>
        <v>13547.999999999978</v>
      </c>
      <c r="M322" s="1384">
        <f>'NORTH-1'!M1892</f>
        <v>13693.134741731452</v>
      </c>
      <c r="N322" t="str">
        <f>'NORTH-1'!N1892</f>
        <v>Ramna</v>
      </c>
      <c r="O322" t="s">
        <v>151</v>
      </c>
      <c r="P322">
        <v>0</v>
      </c>
      <c r="Q322">
        <v>0</v>
      </c>
      <c r="R322">
        <v>1718.8941771003754</v>
      </c>
    </row>
    <row r="323" spans="1:18" hidden="1" x14ac:dyDescent="0.3">
      <c r="A323">
        <v>322</v>
      </c>
      <c r="B323" t="str">
        <f>'NORTH-1'!B1893</f>
        <v>11/0.4 kV Aux. Transformer, AT-2</v>
      </c>
      <c r="C323" s="33">
        <f>'NORTH-1'!C1893</f>
        <v>0.41499999999999998</v>
      </c>
      <c r="D323" s="33">
        <f>'NORTH-1'!D1893</f>
        <v>0</v>
      </c>
      <c r="E323" s="33" t="str">
        <f>'NORTH-1'!E1893</f>
        <v>DHKH4413</v>
      </c>
      <c r="F323" s="33">
        <f>'NORTH-1'!F1893</f>
        <v>1</v>
      </c>
      <c r="G323" s="33">
        <f>'NORTH-1'!G1893</f>
        <v>41.9</v>
      </c>
      <c r="H323" s="33">
        <f>'NORTH-1'!H1893</f>
        <v>47.81</v>
      </c>
      <c r="I323" s="33">
        <f>'NORTH-1'!I1893</f>
        <v>5.9100000000000037</v>
      </c>
      <c r="J323" s="33">
        <f>'NORTH-1'!J1893</f>
        <v>100</v>
      </c>
      <c r="K323">
        <f>'NORTH-1'!K1893</f>
        <v>0</v>
      </c>
      <c r="L323">
        <f>'NORTH-1'!L1893</f>
        <v>591.00000000000034</v>
      </c>
      <c r="M323" s="1384">
        <f>'NORTH-1'!M1893</f>
        <v>597.33116566012006</v>
      </c>
      <c r="N323" t="str">
        <f>'NORTH-1'!N1893</f>
        <v>Ramna</v>
      </c>
      <c r="O323" t="s">
        <v>151</v>
      </c>
      <c r="P323">
        <v>0</v>
      </c>
      <c r="Q323">
        <v>0</v>
      </c>
      <c r="R323">
        <v>387.28485007406209</v>
      </c>
    </row>
    <row r="324" spans="1:18" hidden="1" x14ac:dyDescent="0.3">
      <c r="A324">
        <v>323</v>
      </c>
      <c r="B324" t="str">
        <f>'NORTH-1'!B1962</f>
        <v>11 KV Ring Road Feeder</v>
      </c>
      <c r="C324" s="33">
        <f>'NORTH-1'!C1962</f>
        <v>11</v>
      </c>
      <c r="D324" s="33">
        <f>'NORTH-1'!D1962</f>
        <v>0</v>
      </c>
      <c r="E324" s="33">
        <f>'NORTH-1'!E1962</f>
        <v>77816675</v>
      </c>
      <c r="F324" s="33">
        <f>'NORTH-1'!F1962</f>
        <v>1</v>
      </c>
      <c r="G324" s="33">
        <f>'NORTH-1'!G1962</f>
        <v>41923.11</v>
      </c>
      <c r="H324" s="33">
        <f>'NORTH-1'!H1962</f>
        <v>42067.8</v>
      </c>
      <c r="I324" s="33">
        <f>'NORTH-1'!I1962</f>
        <v>144.69000000000233</v>
      </c>
      <c r="J324" s="33">
        <f>'NORTH-1'!J1962</f>
        <v>8000</v>
      </c>
      <c r="K324">
        <f>'NORTH-1'!K1962</f>
        <v>0</v>
      </c>
      <c r="L324">
        <f>'NORTH-1'!L1962</f>
        <v>1157520.0000000186</v>
      </c>
      <c r="M324" s="1384">
        <f>'NORTH-1'!M1962</f>
        <v>1186458.0000000191</v>
      </c>
      <c r="N324" t="str">
        <f>'NORTH-1'!N1962</f>
        <v>Adabor</v>
      </c>
      <c r="O324" t="s">
        <v>4063</v>
      </c>
      <c r="P324">
        <v>1209910.0000000237</v>
      </c>
      <c r="Q324">
        <v>1172681.9999999569</v>
      </c>
      <c r="R324">
        <v>1124384.0000000214</v>
      </c>
    </row>
    <row r="325" spans="1:18" hidden="1" x14ac:dyDescent="0.3">
      <c r="A325">
        <v>324</v>
      </c>
      <c r="B325" t="str">
        <f>'NORTH-1'!B1958</f>
        <v>11 KV Gano Bhavan RMU</v>
      </c>
      <c r="C325" s="33">
        <f>'NORTH-1'!C1958</f>
        <v>11</v>
      </c>
      <c r="D325" s="33">
        <f>'NORTH-1'!D1958</f>
        <v>0</v>
      </c>
      <c r="E325" s="33" t="str">
        <f>'NORTH-1'!E1958</f>
        <v>DHK14997</v>
      </c>
      <c r="F325" s="33">
        <f>'NORTH-1'!F1958</f>
        <v>1</v>
      </c>
      <c r="G325" s="33">
        <f>'NORTH-1'!G1958</f>
        <v>995.74</v>
      </c>
      <c r="H325" s="33">
        <f>'NORTH-1'!H1958</f>
        <v>995.77</v>
      </c>
      <c r="I325" s="33">
        <f>'NORTH-1'!I1958</f>
        <v>2.9999999999972715E-2</v>
      </c>
      <c r="J325" s="33">
        <f>'NORTH-1'!J1958</f>
        <v>40000</v>
      </c>
      <c r="K325">
        <f>'NORTH-1'!K1958</f>
        <v>0</v>
      </c>
      <c r="L325">
        <f>'NORTH-1'!L1958</f>
        <v>1199.9999999989086</v>
      </c>
      <c r="M325">
        <f>'NORTH-1'!M1958</f>
        <v>1229.9999999988813</v>
      </c>
      <c r="N325" t="str">
        <f>'NORTH-1'!N1958</f>
        <v>Shere b.nagar</v>
      </c>
      <c r="O325" t="s">
        <v>4063</v>
      </c>
      <c r="P325">
        <v>1229.9999999988813</v>
      </c>
      <c r="Q325">
        <v>1230.0000000035425</v>
      </c>
      <c r="R325">
        <v>1229.9999999988813</v>
      </c>
    </row>
    <row r="326" spans="1:18" hidden="1" x14ac:dyDescent="0.3">
      <c r="A326">
        <v>325</v>
      </c>
      <c r="B326" t="str">
        <f>'NORTH-1'!B1960</f>
        <v xml:space="preserve">11 KV Adabor O/H </v>
      </c>
      <c r="C326" s="33">
        <f>'NORTH-1'!C1960</f>
        <v>11</v>
      </c>
      <c r="D326" s="33">
        <f>'NORTH-1'!D1960</f>
        <v>0</v>
      </c>
      <c r="E326" s="33" t="str">
        <f>'NORTH-1'!E1960</f>
        <v>DHK14957</v>
      </c>
      <c r="F326" s="33">
        <f>'NORTH-1'!F1960</f>
        <v>1</v>
      </c>
      <c r="G326" s="33">
        <f>'NORTH-1'!G1960</f>
        <v>4419.91</v>
      </c>
      <c r="H326" s="33">
        <f>'NORTH-1'!H1960</f>
        <v>4471.1000000000004</v>
      </c>
      <c r="I326" s="33">
        <f>'NORTH-1'!I1960</f>
        <v>51.190000000000509</v>
      </c>
      <c r="J326" s="33">
        <f>'NORTH-1'!J1960</f>
        <v>40000</v>
      </c>
      <c r="K326">
        <f>'NORTH-1'!K1960</f>
        <v>0</v>
      </c>
      <c r="L326">
        <f>'NORTH-1'!L1960</f>
        <v>2047600.0000000205</v>
      </c>
      <c r="M326" s="1384">
        <f>'NORTH-1'!M1960</f>
        <v>2098790.000000021</v>
      </c>
      <c r="N326" t="str">
        <f>'NORTH-1'!N1960</f>
        <v>Adabor</v>
      </c>
      <c r="O326" t="s">
        <v>4063</v>
      </c>
      <c r="P326">
        <v>1976610.0000000012</v>
      </c>
      <c r="Q326">
        <v>2150039.9999999837</v>
      </c>
      <c r="R326">
        <v>2995460.0000000158</v>
      </c>
    </row>
    <row r="327" spans="1:18" hidden="1" x14ac:dyDescent="0.3">
      <c r="A327">
        <v>326</v>
      </c>
      <c r="B327" t="str">
        <f>'NORTH-1'!B1965</f>
        <v>11 KV Goidertek (DPDC)</v>
      </c>
      <c r="C327" s="33">
        <f>'NORTH-1'!C1965</f>
        <v>11</v>
      </c>
      <c r="D327" s="33">
        <f>'NORTH-1'!D1965</f>
        <v>0</v>
      </c>
      <c r="E327" s="33" t="str">
        <f>'NORTH-1'!E1965</f>
        <v>DHK14996</v>
      </c>
      <c r="F327" s="33">
        <f>'NORTH-1'!F1965</f>
        <v>1</v>
      </c>
      <c r="G327" s="33">
        <f>'NORTH-1'!G1965</f>
        <v>9369.92</v>
      </c>
      <c r="H327" s="33">
        <f>'NORTH-1'!H1965</f>
        <v>9384.91</v>
      </c>
      <c r="I327" s="33">
        <f>'NORTH-1'!I1965</f>
        <v>14.989999999999782</v>
      </c>
      <c r="J327" s="33">
        <f>'NORTH-1'!J1965</f>
        <v>40000</v>
      </c>
      <c r="K327">
        <f>'NORTH-1'!K1965</f>
        <v>0</v>
      </c>
      <c r="L327">
        <f>'NORTH-1'!L1965</f>
        <v>599599.99999999127</v>
      </c>
      <c r="M327" s="1384">
        <f>'NORTH-1'!M1965</f>
        <v>614589.99999999104</v>
      </c>
      <c r="N327" t="str">
        <f>'NORTH-1'!N1965</f>
        <v>Adabor</v>
      </c>
      <c r="O327" t="s">
        <v>4063</v>
      </c>
      <c r="P327">
        <v>586299.99999997008</v>
      </c>
      <c r="Q327">
        <v>591220.00000000291</v>
      </c>
      <c r="R327">
        <v>558420.00000003271</v>
      </c>
    </row>
    <row r="328" spans="1:18" hidden="1" x14ac:dyDescent="0.3">
      <c r="A328">
        <v>327</v>
      </c>
      <c r="B328" t="str">
        <f>'NORTH-1'!B1959</f>
        <v xml:space="preserve">11 KV Beribandh Feeder.            </v>
      </c>
      <c r="C328" s="33">
        <f>'NORTH-1'!C1959</f>
        <v>11</v>
      </c>
      <c r="D328" s="33">
        <f>'NORTH-1'!D1959</f>
        <v>0</v>
      </c>
      <c r="E328" s="33" t="str">
        <f>'NORTH-1'!E1959</f>
        <v>DHK14960</v>
      </c>
      <c r="F328" s="33">
        <f>'NORTH-1'!F1959</f>
        <v>1</v>
      </c>
      <c r="G328" s="33">
        <f>'NORTH-1'!G1959</f>
        <v>9646.16</v>
      </c>
      <c r="H328" s="33">
        <f>'NORTH-1'!H1959</f>
        <v>9652</v>
      </c>
      <c r="I328" s="33">
        <f>'NORTH-1'!I1959</f>
        <v>5.8400000000001455</v>
      </c>
      <c r="J328" s="33">
        <f>'NORTH-1'!J1959</f>
        <v>40000</v>
      </c>
      <c r="K328">
        <f>'NORTH-1'!K1959</f>
        <v>0</v>
      </c>
      <c r="L328">
        <f>'NORTH-1'!L1959</f>
        <v>233600.00000000582</v>
      </c>
      <c r="M328" s="1384">
        <f>'NORTH-1'!M1959</f>
        <v>239440.00000000594</v>
      </c>
      <c r="N328" t="str">
        <f>'NORTH-1'!N1959</f>
        <v>Adabor</v>
      </c>
      <c r="O328" t="s">
        <v>4063</v>
      </c>
      <c r="P328">
        <v>234929.99999998207</v>
      </c>
      <c r="Q328">
        <v>301350.0000000149</v>
      </c>
      <c r="R328">
        <v>184499.99999999997</v>
      </c>
    </row>
    <row r="329" spans="1:18" hidden="1" x14ac:dyDescent="0.3">
      <c r="A329">
        <v>328</v>
      </c>
      <c r="B329" t="str">
        <f>'NORTH-1'!B1963</f>
        <v>11 KV Sewarage Pump</v>
      </c>
      <c r="C329" s="33">
        <f>'NORTH-1'!C1963</f>
        <v>11</v>
      </c>
      <c r="D329" s="33">
        <f>'NORTH-1'!D1963</f>
        <v>0</v>
      </c>
      <c r="E329" s="33" t="str">
        <f>'NORTH-1'!E1963</f>
        <v>DHK14959</v>
      </c>
      <c r="F329" s="33">
        <f>'NORTH-1'!F1963</f>
        <v>1</v>
      </c>
      <c r="G329" s="33">
        <f>'NORTH-1'!G1963</f>
        <v>2112.81</v>
      </c>
      <c r="H329" s="33">
        <f>'NORTH-1'!H1963</f>
        <v>2184.81</v>
      </c>
      <c r="I329" s="33">
        <f>'NORTH-1'!I1963</f>
        <v>72</v>
      </c>
      <c r="J329" s="33">
        <f>'NORTH-1'!J1963</f>
        <v>40000</v>
      </c>
      <c r="K329">
        <f>'NORTH-1'!K1963</f>
        <v>0</v>
      </c>
      <c r="L329">
        <f>'NORTH-1'!L1963</f>
        <v>2880000</v>
      </c>
      <c r="M329" s="1384">
        <f>'NORTH-1'!M1963</f>
        <v>2951999.9999999995</v>
      </c>
      <c r="N329" t="str">
        <f>'NORTH-1'!N1963</f>
        <v>Adabor</v>
      </c>
      <c r="O329" t="s">
        <v>4063</v>
      </c>
      <c r="P329">
        <v>2380459.9999999972</v>
      </c>
      <c r="Q329">
        <v>2601450.0000000019</v>
      </c>
      <c r="R329">
        <v>535869.99999999732</v>
      </c>
    </row>
    <row r="330" spans="1:18" hidden="1" x14ac:dyDescent="0.3">
      <c r="A330">
        <v>329</v>
      </c>
      <c r="B330" t="str">
        <f>'NORTH-1'!B1964</f>
        <v>11 KV Technical School (DPDC)</v>
      </c>
      <c r="C330" s="33">
        <f>'NORTH-1'!C1964</f>
        <v>11</v>
      </c>
      <c r="D330" s="33">
        <f>'NORTH-1'!D1964</f>
        <v>0</v>
      </c>
      <c r="E330" s="33" t="str">
        <f>'NORTH-1'!E1964</f>
        <v>DHK15019</v>
      </c>
      <c r="F330" s="33">
        <f>'NORTH-1'!F1964</f>
        <v>1</v>
      </c>
      <c r="G330" s="33">
        <f>'NORTH-1'!G1964</f>
        <v>8192.0300000000007</v>
      </c>
      <c r="H330" s="33">
        <f>'NORTH-1'!H1964</f>
        <v>8249.67</v>
      </c>
      <c r="I330" s="33">
        <f>'NORTH-1'!I1964</f>
        <v>57.639999999999418</v>
      </c>
      <c r="J330" s="33">
        <f>'NORTH-1'!J1964</f>
        <v>40000</v>
      </c>
      <c r="K330">
        <f>'NORTH-1'!K1964</f>
        <v>0</v>
      </c>
      <c r="L330">
        <f>'NORTH-1'!L1964</f>
        <v>2305599.9999999767</v>
      </c>
      <c r="M330" s="1384">
        <f>'NORTH-1'!M1964</f>
        <v>2363239.9999999758</v>
      </c>
      <c r="N330" t="str">
        <f>'NORTH-1'!N1964</f>
        <v>Adabor</v>
      </c>
      <c r="O330" t="s">
        <v>4063</v>
      </c>
      <c r="P330">
        <v>2400960.0000000158</v>
      </c>
      <c r="Q330">
        <v>2347660.0000000088</v>
      </c>
      <c r="R330">
        <v>2184889.9999999986</v>
      </c>
    </row>
    <row r="331" spans="1:18" hidden="1" x14ac:dyDescent="0.3">
      <c r="A331">
        <v>330</v>
      </c>
      <c r="B331" t="str">
        <f>'NORTH-1'!B1961</f>
        <v xml:space="preserve">11 KV Mansurabad </v>
      </c>
      <c r="C331" s="33">
        <f>'NORTH-1'!C1961</f>
        <v>11</v>
      </c>
      <c r="D331" s="33">
        <f>'NORTH-1'!D1961</f>
        <v>0</v>
      </c>
      <c r="E331" s="33">
        <f>'NORTH-1'!E1961</f>
        <v>77816681</v>
      </c>
      <c r="F331" s="33">
        <f>'NORTH-1'!F1961</f>
        <v>1</v>
      </c>
      <c r="G331" s="33">
        <f>'NORTH-1'!G1961</f>
        <v>51898.42</v>
      </c>
      <c r="H331" s="33">
        <f>'NORTH-1'!H1961</f>
        <v>52193.9</v>
      </c>
      <c r="I331" s="33">
        <f>'NORTH-1'!I1961</f>
        <v>295.4800000000032</v>
      </c>
      <c r="J331" s="33">
        <f>'NORTH-1'!J1961</f>
        <v>8000</v>
      </c>
      <c r="K331">
        <f>'NORTH-1'!K1961</f>
        <v>0</v>
      </c>
      <c r="L331">
        <f>'NORTH-1'!L1961</f>
        <v>2363840.0000000256</v>
      </c>
      <c r="M331" s="1384">
        <f>'NORTH-1'!M1961</f>
        <v>2422936.0000000261</v>
      </c>
      <c r="N331" t="str">
        <f>'NORTH-1'!N1961</f>
        <v>Adabor</v>
      </c>
      <c r="O331" t="s">
        <v>4063</v>
      </c>
      <c r="P331">
        <v>2313630.0000000116</v>
      </c>
      <c r="Q331">
        <v>2379803.9999999497</v>
      </c>
      <c r="R331">
        <v>2220888.0000000307</v>
      </c>
    </row>
    <row r="332" spans="1:18" hidden="1" x14ac:dyDescent="0.3">
      <c r="A332">
        <v>331</v>
      </c>
      <c r="B332" t="str">
        <f>'NORTH-2'!B101</f>
        <v>11 kV Doctor's Lane</v>
      </c>
      <c r="C332" s="33">
        <f>'NORTH-2'!C101</f>
        <v>11</v>
      </c>
      <c r="D332" s="33" t="str">
        <f>'NORTH-2'!D101</f>
        <v>T-1</v>
      </c>
      <c r="E332" s="33">
        <f>'NORTH-2'!E101</f>
        <v>21100462</v>
      </c>
      <c r="F332" s="33">
        <f>'NORTH-2'!F101</f>
        <v>1</v>
      </c>
      <c r="G332" s="33">
        <f>'NORTH-2'!G101</f>
        <v>40464.9</v>
      </c>
      <c r="H332" s="33">
        <f>'NORTH-2'!H101</f>
        <v>40634.199999999997</v>
      </c>
      <c r="I332" s="33">
        <f>'NORTH-2'!I101</f>
        <v>169.29999999999563</v>
      </c>
      <c r="J332" s="33">
        <f>'NORTH-2'!J101</f>
        <v>1000</v>
      </c>
      <c r="K332">
        <f>'NORTH-2'!K101</f>
        <v>0</v>
      </c>
      <c r="L332">
        <f>'NORTH-2'!L101</f>
        <v>169299.99999999563</v>
      </c>
      <c r="M332">
        <f>'NORTH-2'!M101</f>
        <v>177316.55313841187</v>
      </c>
      <c r="N332" t="str">
        <f>'NORTH-2'!N101</f>
        <v>Moghbazar</v>
      </c>
      <c r="O332" t="s">
        <v>115</v>
      </c>
      <c r="P332">
        <v>65016.853345581461</v>
      </c>
      <c r="Q332">
        <v>1691.4448134301217</v>
      </c>
      <c r="R332">
        <v>1119.369003823168</v>
      </c>
    </row>
    <row r="333" spans="1:18" hidden="1" x14ac:dyDescent="0.3">
      <c r="A333">
        <v>332</v>
      </c>
      <c r="B333" t="str">
        <f>'NORTH-2'!B102</f>
        <v xml:space="preserve">11 kV T&amp;T O/H Feeder </v>
      </c>
      <c r="C333" s="33">
        <f>'NORTH-2'!C102</f>
        <v>11</v>
      </c>
      <c r="D333" s="33" t="str">
        <f>'NORTH-2'!D102</f>
        <v>T-1</v>
      </c>
      <c r="E333" s="33">
        <f>'NORTH-2'!E102</f>
        <v>21100473</v>
      </c>
      <c r="F333" s="33">
        <f>'NORTH-2'!F102</f>
        <v>1</v>
      </c>
      <c r="G333" s="33">
        <f>'NORTH-2'!G102</f>
        <v>80645.600000000006</v>
      </c>
      <c r="H333" s="33">
        <f>'NORTH-2'!H102</f>
        <v>80720.7</v>
      </c>
      <c r="I333" s="33">
        <f>'NORTH-2'!I102</f>
        <v>75.099999999991269</v>
      </c>
      <c r="J333" s="33">
        <f>'NORTH-2'!J102</f>
        <v>1000</v>
      </c>
      <c r="K333">
        <f>'NORTH-2'!K102</f>
        <v>0</v>
      </c>
      <c r="L333">
        <f>'NORTH-2'!L102</f>
        <v>75099.999999991269</v>
      </c>
      <c r="M333">
        <f>'NORTH-2'!M102</f>
        <v>78656.072892460274</v>
      </c>
      <c r="N333" t="str">
        <f>'NORTH-2'!N102</f>
        <v>Tejgaon</v>
      </c>
      <c r="O333" t="s">
        <v>115</v>
      </c>
      <c r="P333">
        <v>96666.971723389579</v>
      </c>
      <c r="Q333">
        <v>802696.27927051496</v>
      </c>
      <c r="R333">
        <v>1023306.7911327791</v>
      </c>
    </row>
    <row r="334" spans="1:18" hidden="1" x14ac:dyDescent="0.3">
      <c r="A334">
        <v>333</v>
      </c>
      <c r="B334" t="str">
        <f>'NORTH-2'!B103</f>
        <v>11 kV Acore Ice Feeder (TEJ)</v>
      </c>
      <c r="C334" s="33">
        <f>'NORTH-2'!C103</f>
        <v>11</v>
      </c>
      <c r="D334" s="33" t="str">
        <f>'NORTH-2'!D103</f>
        <v>T-1</v>
      </c>
      <c r="E334" s="33">
        <f>'NORTH-2'!E103</f>
        <v>21101043</v>
      </c>
      <c r="F334" s="33">
        <f>'NORTH-2'!F103</f>
        <v>1</v>
      </c>
      <c r="G334" s="33">
        <f>'NORTH-2'!G103</f>
        <v>157212.79999999999</v>
      </c>
      <c r="H334" s="33">
        <f>'NORTH-2'!H103</f>
        <v>157212.79999999999</v>
      </c>
      <c r="I334" s="33">
        <f>'NORTH-2'!I103</f>
        <v>0</v>
      </c>
      <c r="J334" s="33">
        <f>'NORTH-2'!J103</f>
        <v>1000</v>
      </c>
      <c r="K334">
        <f>'NORTH-2'!K103</f>
        <v>0</v>
      </c>
      <c r="L334">
        <f>'NORTH-2'!L103</f>
        <v>0</v>
      </c>
      <c r="M334">
        <f>'NORTH-2'!M103</f>
        <v>0</v>
      </c>
      <c r="N334" t="str">
        <f>'NORTH-2'!N103</f>
        <v>Tejgaon</v>
      </c>
      <c r="O334" t="s">
        <v>115</v>
      </c>
      <c r="P334">
        <v>0</v>
      </c>
      <c r="Q334">
        <v>0</v>
      </c>
      <c r="R334">
        <v>1589911.0287051136</v>
      </c>
    </row>
    <row r="335" spans="1:18" hidden="1" x14ac:dyDescent="0.3">
      <c r="A335">
        <v>334</v>
      </c>
      <c r="B335" t="str">
        <f>'NORTH-2'!B104</f>
        <v>11 kV Tejgaon S/S-1</v>
      </c>
      <c r="C335" s="33">
        <f>'NORTH-2'!C104</f>
        <v>11</v>
      </c>
      <c r="D335" s="33" t="str">
        <f>'NORTH-2'!D104</f>
        <v>T-1</v>
      </c>
      <c r="E335" s="33" t="str">
        <f>'NORTH-2'!E104</f>
        <v>30/11004-1101</v>
      </c>
      <c r="F335" s="33">
        <f>'NORTH-2'!F104</f>
        <v>1</v>
      </c>
      <c r="G335" s="33">
        <f>'NORTH-2'!G104</f>
        <v>119512.5</v>
      </c>
      <c r="H335" s="33">
        <f>'NORTH-2'!H104</f>
        <v>119910.2</v>
      </c>
      <c r="I335" s="33">
        <f>'NORTH-2'!I104</f>
        <v>397.69999999999709</v>
      </c>
      <c r="J335" s="33">
        <f>'NORTH-2'!J104</f>
        <v>1000</v>
      </c>
      <c r="K335">
        <f>'NORTH-2'!K104</f>
        <v>0</v>
      </c>
      <c r="L335">
        <f>'NORTH-2'!L104</f>
        <v>397699.99999999709</v>
      </c>
      <c r="M335">
        <f>'NORTH-2'!M104</f>
        <v>416531.56044387299</v>
      </c>
      <c r="N335" t="str">
        <f>'NORTH-2'!N104</f>
        <v>Tejgaon</v>
      </c>
      <c r="O335" t="s">
        <v>115</v>
      </c>
      <c r="P335">
        <v>434303.99726554775</v>
      </c>
      <c r="Q335">
        <v>326660.27959250391</v>
      </c>
      <c r="R335">
        <v>342221.63271475694</v>
      </c>
    </row>
    <row r="336" spans="1:18" hidden="1" x14ac:dyDescent="0.3">
      <c r="A336">
        <v>335</v>
      </c>
      <c r="B336" t="str">
        <f>'NORTH-2'!B107</f>
        <v xml:space="preserve">11 kV Madhubagh  </v>
      </c>
      <c r="C336" s="33">
        <f>'NORTH-2'!C107</f>
        <v>11</v>
      </c>
      <c r="D336" s="33" t="str">
        <f>'NORTH-2'!D107</f>
        <v>T-2</v>
      </c>
      <c r="E336" s="33" t="str">
        <f>'NORTH-2'!E107</f>
        <v>30/11003-1101</v>
      </c>
      <c r="F336" s="33">
        <f>'NORTH-2'!F107</f>
        <v>1.0269999999999999</v>
      </c>
      <c r="G336" s="33">
        <f>'NORTH-2'!G107</f>
        <v>23721.599999999999</v>
      </c>
      <c r="H336" s="33">
        <f>'NORTH-2'!H107</f>
        <v>23721.599999999999</v>
      </c>
      <c r="I336" s="33">
        <f>'NORTH-2'!I107</f>
        <v>0</v>
      </c>
      <c r="J336" s="33">
        <f>'NORTH-2'!J107</f>
        <v>1000</v>
      </c>
      <c r="K336">
        <f>'NORTH-2'!K107</f>
        <v>0</v>
      </c>
      <c r="L336">
        <f>'NORTH-2'!L107</f>
        <v>0</v>
      </c>
      <c r="M336">
        <f>'NORTH-2'!M107</f>
        <v>0</v>
      </c>
      <c r="N336" t="str">
        <f>'NORTH-2'!N107</f>
        <v>Moghbazar</v>
      </c>
      <c r="O336" t="s">
        <v>115</v>
      </c>
      <c r="P336">
        <v>0</v>
      </c>
      <c r="Q336">
        <v>0</v>
      </c>
      <c r="R336">
        <v>0</v>
      </c>
    </row>
    <row r="337" spans="1:18" hidden="1" x14ac:dyDescent="0.3">
      <c r="A337">
        <v>336</v>
      </c>
      <c r="B337" t="str">
        <f>'NORTH-2'!B113</f>
        <v>11 kV Iskaton</v>
      </c>
      <c r="C337" s="33">
        <f>'NORTH-2'!C113</f>
        <v>11</v>
      </c>
      <c r="D337" s="33" t="str">
        <f>'NORTH-2'!D113</f>
        <v>T-3</v>
      </c>
      <c r="E337" s="33" t="str">
        <f>'NORTH-2'!E113</f>
        <v>30/11006-1101</v>
      </c>
      <c r="F337" s="33">
        <f>'NORTH-2'!F113</f>
        <v>1</v>
      </c>
      <c r="G337" s="33">
        <f>'NORTH-2'!G113</f>
        <v>119411.5</v>
      </c>
      <c r="H337" s="33">
        <f>'NORTH-2'!H113</f>
        <v>120973.1</v>
      </c>
      <c r="I337" s="33">
        <f>'NORTH-2'!I113</f>
        <v>1561.6000000000058</v>
      </c>
      <c r="J337" s="33">
        <f>'NORTH-2'!J113</f>
        <v>1000</v>
      </c>
      <c r="K337" t="str">
        <f>'NORTH-2'!K113</f>
        <v>Estimated</v>
      </c>
      <c r="L337">
        <f>'NORTH-2'!L113</f>
        <v>1921798.8719999995</v>
      </c>
      <c r="M337">
        <f>'NORTH-2'!M113</f>
        <v>2012798.297745639</v>
      </c>
      <c r="N337" t="str">
        <f>'NORTH-2'!N113</f>
        <v>Kakrail</v>
      </c>
      <c r="O337" t="s">
        <v>115</v>
      </c>
      <c r="P337">
        <v>1909092.2251341592</v>
      </c>
      <c r="Q337">
        <v>1919578.432634529</v>
      </c>
      <c r="R337">
        <v>1819483.435307702</v>
      </c>
    </row>
    <row r="338" spans="1:18" hidden="1" x14ac:dyDescent="0.3">
      <c r="A338">
        <v>337</v>
      </c>
      <c r="B338" t="str">
        <f>'NORTH-2'!B105</f>
        <v>11KV Ambagan</v>
      </c>
      <c r="C338" s="33">
        <f>'NORTH-2'!C105</f>
        <v>11</v>
      </c>
      <c r="D338" s="33" t="str">
        <f>'NORTH-2'!D105</f>
        <v>T-1</v>
      </c>
      <c r="E338" s="33">
        <f>'NORTH-2'!E105</f>
        <v>21101054</v>
      </c>
      <c r="F338" s="33">
        <f>'NORTH-2'!F105</f>
        <v>1</v>
      </c>
      <c r="G338" s="33">
        <f>'NORTH-2'!G105</f>
        <v>125254.8</v>
      </c>
      <c r="H338" s="33">
        <f>'NORTH-2'!H105</f>
        <v>127520.1</v>
      </c>
      <c r="I338" s="33">
        <f>'NORTH-2'!I105</f>
        <v>2265.3000000000029</v>
      </c>
      <c r="J338" s="33">
        <f>'NORTH-2'!J105</f>
        <v>1000</v>
      </c>
      <c r="K338">
        <f>'NORTH-2'!K105</f>
        <v>0</v>
      </c>
      <c r="L338">
        <f>'NORTH-2'!L105</f>
        <v>2265300.0000000028</v>
      </c>
      <c r="M338">
        <f>'NORTH-2'!M105</f>
        <v>2372564.6061692568</v>
      </c>
      <c r="N338" t="str">
        <f>'NORTH-2'!N105</f>
        <v>Moghbazar</v>
      </c>
      <c r="O338" t="s">
        <v>115</v>
      </c>
      <c r="P338">
        <v>2579216.4264485408</v>
      </c>
      <c r="Q338">
        <v>2455343.5772865741</v>
      </c>
      <c r="R338">
        <v>1989016.9589778625</v>
      </c>
    </row>
    <row r="339" spans="1:18" hidden="1" x14ac:dyDescent="0.3">
      <c r="A339">
        <v>338</v>
      </c>
      <c r="B339" t="str">
        <f>'NORTH-2'!B108</f>
        <v>11 kV Moghbazar Nearest</v>
      </c>
      <c r="C339" s="33">
        <f>'NORTH-2'!C108</f>
        <v>11</v>
      </c>
      <c r="D339" s="33" t="str">
        <f>'NORTH-2'!D108</f>
        <v>T-2</v>
      </c>
      <c r="E339" s="33" t="str">
        <f>'NORTH-2'!E108</f>
        <v>30/11005-1101</v>
      </c>
      <c r="F339" s="33">
        <f>'NORTH-2'!F108</f>
        <v>1</v>
      </c>
      <c r="G339" s="33">
        <f>'NORTH-2'!G108</f>
        <v>144229.5</v>
      </c>
      <c r="H339" s="33">
        <f>'NORTH-2'!H108</f>
        <v>145820.4</v>
      </c>
      <c r="I339" s="33">
        <f>'NORTH-2'!I108</f>
        <v>1590.8999999999942</v>
      </c>
      <c r="J339" s="33">
        <f>'NORTH-2'!J108</f>
        <v>1000</v>
      </c>
      <c r="K339">
        <f>'NORTH-2'!K108</f>
        <v>0</v>
      </c>
      <c r="L339">
        <f>'NORTH-2'!L108</f>
        <v>1590899.9999999942</v>
      </c>
      <c r="M339">
        <f>'NORTH-2'!M108</f>
        <v>1666230.9768925321</v>
      </c>
      <c r="N339" t="str">
        <f>'NORTH-2'!N108</f>
        <v>Tejgaon</v>
      </c>
      <c r="O339" t="s">
        <v>115</v>
      </c>
      <c r="P339">
        <v>1593234.7725774054</v>
      </c>
      <c r="Q339">
        <v>1205154.4295645775</v>
      </c>
      <c r="R339">
        <v>1055666.7314251675</v>
      </c>
    </row>
    <row r="340" spans="1:18" hidden="1" x14ac:dyDescent="0.3">
      <c r="A340">
        <v>339</v>
      </c>
      <c r="B340" t="str">
        <f>'NORTH-2'!B118</f>
        <v xml:space="preserve">11 kV Vumi Bhaban </v>
      </c>
      <c r="C340" s="33">
        <f>'NORTH-2'!C118</f>
        <v>11</v>
      </c>
      <c r="D340" s="33" t="str">
        <f>'NORTH-2'!D118</f>
        <v>T-3</v>
      </c>
      <c r="E340" s="33">
        <f>'NORTH-2'!E118</f>
        <v>21101039</v>
      </c>
      <c r="F340" s="33">
        <f>'NORTH-2'!F118</f>
        <v>1</v>
      </c>
      <c r="G340" s="33">
        <f>'NORTH-2'!G118</f>
        <v>8577.9</v>
      </c>
      <c r="H340" s="33">
        <f>'NORTH-2'!H118</f>
        <v>8722.2000000000007</v>
      </c>
      <c r="I340" s="33">
        <f>'NORTH-2'!I118</f>
        <v>144.30000000000109</v>
      </c>
      <c r="J340" s="33">
        <f>'NORTH-2'!J118</f>
        <v>1000</v>
      </c>
      <c r="K340">
        <f>'NORTH-2'!K118</f>
        <v>0</v>
      </c>
      <c r="L340">
        <f>'NORTH-2'!L118</f>
        <v>144300.00000000111</v>
      </c>
      <c r="M340">
        <f>'NORTH-2'!M118</f>
        <v>151132.77387993908</v>
      </c>
      <c r="N340" t="str">
        <f>'NORTH-2'!N118</f>
        <v>Tejgaon</v>
      </c>
      <c r="O340" t="s">
        <v>115</v>
      </c>
      <c r="P340">
        <v>165331.6353226793</v>
      </c>
      <c r="Q340">
        <v>136267.02278146805</v>
      </c>
      <c r="R340">
        <v>122011.22141688636</v>
      </c>
    </row>
    <row r="341" spans="1:18" hidden="1" x14ac:dyDescent="0.3">
      <c r="A341">
        <v>340</v>
      </c>
      <c r="B341" t="str">
        <f>'NORTH-2'!B109</f>
        <v>11 kV MP Suite Feeder</v>
      </c>
      <c r="C341" s="33">
        <f>'NORTH-2'!C109</f>
        <v>11</v>
      </c>
      <c r="D341" s="33" t="str">
        <f>'NORTH-2'!D109</f>
        <v>T-2</v>
      </c>
      <c r="E341" s="33" t="str">
        <f>'NORTH-2'!E109</f>
        <v>30/11010-1101</v>
      </c>
      <c r="F341" s="33">
        <f>'NORTH-2'!F109</f>
        <v>1</v>
      </c>
      <c r="G341" s="33">
        <f>'NORTH-2'!G109</f>
        <v>9654.6</v>
      </c>
      <c r="H341" s="33">
        <f>'NORTH-2'!H109</f>
        <v>9811.6</v>
      </c>
      <c r="I341" s="33">
        <f>'NORTH-2'!I109</f>
        <v>157</v>
      </c>
      <c r="J341" s="33">
        <f>'NORTH-2'!J109</f>
        <v>1000</v>
      </c>
      <c r="K341">
        <f>'NORTH-2'!K109</f>
        <v>0</v>
      </c>
      <c r="L341">
        <f>'NORTH-2'!L109</f>
        <v>157000</v>
      </c>
      <c r="M341">
        <f>'NORTH-2'!M109</f>
        <v>164434.13374324501</v>
      </c>
      <c r="N341" t="str">
        <f>'NORTH-2'!N109</f>
        <v>Tejgaon</v>
      </c>
      <c r="O341" t="s">
        <v>115</v>
      </c>
      <c r="P341">
        <v>177991.68267379867</v>
      </c>
      <c r="Q341">
        <v>170095.91904994936</v>
      </c>
      <c r="R341">
        <v>154167.64007221299</v>
      </c>
    </row>
    <row r="342" spans="1:18" hidden="1" x14ac:dyDescent="0.3">
      <c r="A342">
        <v>341</v>
      </c>
      <c r="B342" t="str">
        <f>'NORTH-2'!B110</f>
        <v>11 kV Bangla Motor</v>
      </c>
      <c r="C342" s="33">
        <f>'NORTH-2'!C110</f>
        <v>11</v>
      </c>
      <c r="D342" s="33" t="str">
        <f>'NORTH-2'!D110</f>
        <v>T-2</v>
      </c>
      <c r="E342" s="33">
        <f>'NORTH-2'!E110</f>
        <v>202006983</v>
      </c>
      <c r="F342" s="33">
        <f>'NORTH-2'!F110</f>
        <v>1</v>
      </c>
      <c r="G342" s="33">
        <f>'NORTH-2'!G110</f>
        <v>122581.3</v>
      </c>
      <c r="H342" s="33">
        <f>'NORTH-2'!H110</f>
        <v>124562.5</v>
      </c>
      <c r="I342" s="33">
        <f>'NORTH-2'!I110</f>
        <v>1981.1999999999971</v>
      </c>
      <c r="J342" s="33">
        <f>'NORTH-2'!J110</f>
        <v>1000</v>
      </c>
      <c r="K342">
        <f>'NORTH-2'!K110</f>
        <v>0</v>
      </c>
      <c r="L342">
        <f>'NORTH-2'!L110</f>
        <v>1981199.9999999972</v>
      </c>
      <c r="M342">
        <f>'NORTH-2'!M110</f>
        <v>2075012.1386759013</v>
      </c>
      <c r="N342" t="str">
        <f>'NORTH-2'!N110</f>
        <v>Kakrail</v>
      </c>
      <c r="O342" t="s">
        <v>115</v>
      </c>
      <c r="P342">
        <v>2269581.7090304764</v>
      </c>
      <c r="Q342">
        <v>2138303.39007041</v>
      </c>
      <c r="R342">
        <v>1962152.102886077</v>
      </c>
    </row>
    <row r="343" spans="1:18" hidden="1" x14ac:dyDescent="0.3">
      <c r="A343">
        <v>342</v>
      </c>
      <c r="B343" t="str">
        <f>'NORTH-2'!B114</f>
        <v xml:space="preserve">11 kV Ispahani Feeder </v>
      </c>
      <c r="C343" s="33">
        <f>'NORTH-2'!C114</f>
        <v>11</v>
      </c>
      <c r="D343" s="33" t="str">
        <f>'NORTH-2'!D114</f>
        <v>T-3</v>
      </c>
      <c r="E343" s="33">
        <f>'NORTH-2'!E114</f>
        <v>21101021</v>
      </c>
      <c r="F343" s="33">
        <f>'NORTH-2'!F114</f>
        <v>1</v>
      </c>
      <c r="G343" s="33">
        <f>'NORTH-2'!G114</f>
        <v>84471.2</v>
      </c>
      <c r="H343" s="33">
        <f>'NORTH-2'!H114</f>
        <v>85985.5</v>
      </c>
      <c r="I343" s="33">
        <f>'NORTH-2'!I114</f>
        <v>1514.3000000000029</v>
      </c>
      <c r="J343" s="33">
        <f>'NORTH-2'!J114</f>
        <v>1000</v>
      </c>
      <c r="K343">
        <f>'NORTH-2'!K114</f>
        <v>0</v>
      </c>
      <c r="L343">
        <f>'NORTH-2'!L114</f>
        <v>1514300.0000000028</v>
      </c>
      <c r="M343">
        <f>'NORTH-2'!M114</f>
        <v>1586003.8772445628</v>
      </c>
      <c r="N343" t="str">
        <f>'NORTH-2'!N114</f>
        <v>Tejgaon</v>
      </c>
      <c r="O343" t="s">
        <v>115</v>
      </c>
      <c r="P343">
        <v>1603212.6065066811</v>
      </c>
      <c r="Q343">
        <v>1595983.8967663501</v>
      </c>
      <c r="R343">
        <v>78254.069449189978</v>
      </c>
    </row>
    <row r="344" spans="1:18" hidden="1" x14ac:dyDescent="0.3">
      <c r="A344">
        <v>343</v>
      </c>
      <c r="B344" t="str">
        <f>'NORTH-2'!B111</f>
        <v xml:space="preserve">11 kV Kunipara Feeder </v>
      </c>
      <c r="C344" s="33">
        <f>'NORTH-2'!C111</f>
        <v>11</v>
      </c>
      <c r="D344" s="33" t="str">
        <f>'NORTH-2'!D111</f>
        <v>T-2</v>
      </c>
      <c r="E344" s="33" t="str">
        <f>'NORTH-2'!E111</f>
        <v>30/11007-1102</v>
      </c>
      <c r="F344" s="33">
        <f>'NORTH-2'!F111</f>
        <v>1</v>
      </c>
      <c r="G344" s="33">
        <f>'NORTH-2'!G111</f>
        <v>173266.6</v>
      </c>
      <c r="H344" s="33">
        <f>'NORTH-2'!H111</f>
        <v>174312.8</v>
      </c>
      <c r="I344" s="33">
        <f>'NORTH-2'!I111</f>
        <v>1046.1999999999825</v>
      </c>
      <c r="J344" s="33">
        <f>'NORTH-2'!J111</f>
        <v>1000</v>
      </c>
      <c r="K344">
        <f>'NORTH-2'!K111</f>
        <v>0</v>
      </c>
      <c r="L344">
        <f>'NORTH-2'!L111</f>
        <v>1046199.9999999825</v>
      </c>
      <c r="M344">
        <f>'NORTH-2'!M111</f>
        <v>1095738.7944087901</v>
      </c>
      <c r="N344" t="str">
        <f>'NORTH-2'!N111</f>
        <v>Tejgaon</v>
      </c>
      <c r="O344" t="s">
        <v>115</v>
      </c>
      <c r="P344">
        <v>1085008.973405763</v>
      </c>
      <c r="Q344">
        <v>952812.00646187691</v>
      </c>
      <c r="R344">
        <v>1869447.9972056991</v>
      </c>
    </row>
    <row r="345" spans="1:18" hidden="1" x14ac:dyDescent="0.3">
      <c r="A345">
        <v>344</v>
      </c>
      <c r="B345" t="str">
        <f>'NORTH-2'!B115</f>
        <v xml:space="preserve">11 kV Nayatola Feeder </v>
      </c>
      <c r="C345" s="33">
        <f>'NORTH-2'!C115</f>
        <v>11</v>
      </c>
      <c r="D345" s="33" t="str">
        <f>'NORTH-2'!D115</f>
        <v>T-3</v>
      </c>
      <c r="E345" s="33">
        <f>'NORTH-2'!E115</f>
        <v>2110137</v>
      </c>
      <c r="F345" s="33">
        <f>'NORTH-2'!F115</f>
        <v>1</v>
      </c>
      <c r="G345" s="33">
        <f>'NORTH-2'!G115</f>
        <v>123156.6</v>
      </c>
      <c r="H345" s="33">
        <f>'NORTH-2'!H115</f>
        <v>123510.7</v>
      </c>
      <c r="I345" s="33">
        <f>'NORTH-2'!I115</f>
        <v>354.09999999999127</v>
      </c>
      <c r="J345" s="33">
        <f>'NORTH-2'!J115</f>
        <v>1000</v>
      </c>
      <c r="K345">
        <f>'NORTH-2'!K115</f>
        <v>0</v>
      </c>
      <c r="L345">
        <f>'NORTH-2'!L115</f>
        <v>354099.99999999127</v>
      </c>
      <c r="M345">
        <f>'NORTH-2'!M115</f>
        <v>370867.04941708036</v>
      </c>
      <c r="N345" t="str">
        <f>'NORTH-2'!N115</f>
        <v>Moghbazar</v>
      </c>
      <c r="O345" t="s">
        <v>115</v>
      </c>
      <c r="P345">
        <v>398147.76033904683</v>
      </c>
      <c r="Q345">
        <v>399920.98307393258</v>
      </c>
      <c r="R345">
        <v>690345.39290421386</v>
      </c>
    </row>
    <row r="346" spans="1:18" hidden="1" x14ac:dyDescent="0.3">
      <c r="A346">
        <v>345</v>
      </c>
      <c r="B346" t="str">
        <f>'NORTH-2'!B116</f>
        <v>11 kV Garden Feeder (KAK)</v>
      </c>
      <c r="C346" s="33">
        <f>'NORTH-2'!C116</f>
        <v>11</v>
      </c>
      <c r="D346" s="33" t="str">
        <f>'NORTH-2'!D116</f>
        <v>T-3</v>
      </c>
      <c r="E346" s="33">
        <f>'NORTH-2'!E116</f>
        <v>21101000</v>
      </c>
      <c r="F346" s="33">
        <f>'NORTH-2'!F116</f>
        <v>1</v>
      </c>
      <c r="G346" s="33">
        <f>'NORTH-2'!G116</f>
        <v>113333.9</v>
      </c>
      <c r="H346" s="33">
        <f>'NORTH-2'!H116</f>
        <v>114193.60000000001</v>
      </c>
      <c r="I346" s="33">
        <f>'NORTH-2'!I116</f>
        <v>859.70000000001164</v>
      </c>
      <c r="J346" s="33">
        <f>'NORTH-2'!J116</f>
        <v>1000</v>
      </c>
      <c r="K346">
        <f>'NORTH-2'!K116</f>
        <v>0</v>
      </c>
      <c r="L346">
        <f>'NORTH-2'!L116</f>
        <v>859700.00000001164</v>
      </c>
      <c r="M346">
        <f>'NORTH-2'!M116</f>
        <v>900407.80114057101</v>
      </c>
      <c r="N346" t="str">
        <f>'NORTH-2'!N116</f>
        <v>Kakrail</v>
      </c>
      <c r="O346" t="s">
        <v>115</v>
      </c>
      <c r="P346">
        <v>994564.73682104715</v>
      </c>
      <c r="Q346">
        <v>950591.98514426709</v>
      </c>
      <c r="R346">
        <v>944645.678409477</v>
      </c>
    </row>
    <row r="347" spans="1:18" hidden="1" x14ac:dyDescent="0.3">
      <c r="A347">
        <v>346</v>
      </c>
      <c r="B347" t="str">
        <f>'NORTH-2'!B117</f>
        <v xml:space="preserve">11 kV BSRS Feeder </v>
      </c>
      <c r="C347" s="33">
        <f>'NORTH-2'!C117</f>
        <v>11</v>
      </c>
      <c r="D347" s="33" t="str">
        <f>'NORTH-2'!D117</f>
        <v>T-3</v>
      </c>
      <c r="E347" s="33">
        <f>'NORTH-2'!E117</f>
        <v>21100870</v>
      </c>
      <c r="F347" s="33">
        <f>'NORTH-2'!F117</f>
        <v>1</v>
      </c>
      <c r="G347" s="33">
        <f>'NORTH-2'!G117</f>
        <v>43325.7</v>
      </c>
      <c r="H347" s="33">
        <f>'NORTH-2'!H117</f>
        <v>43654.2</v>
      </c>
      <c r="I347" s="33">
        <f>'NORTH-2'!I117</f>
        <v>328.5</v>
      </c>
      <c r="J347" s="33">
        <f>'NORTH-2'!J117</f>
        <v>1000</v>
      </c>
      <c r="K347">
        <f>'NORTH-2'!K117</f>
        <v>0</v>
      </c>
      <c r="L347">
        <f>'NORTH-2'!L117</f>
        <v>328500</v>
      </c>
      <c r="M347">
        <f>'NORTH-2'!M117</f>
        <v>344054.85945640755</v>
      </c>
      <c r="N347" t="str">
        <f>'NORTH-2'!N117</f>
        <v>Kakrail</v>
      </c>
      <c r="O347" t="s">
        <v>115</v>
      </c>
      <c r="P347">
        <v>0</v>
      </c>
      <c r="Q347">
        <v>0</v>
      </c>
      <c r="R347">
        <v>323294.12046826154</v>
      </c>
    </row>
    <row r="348" spans="1:18" hidden="1" x14ac:dyDescent="0.3">
      <c r="A348">
        <v>347</v>
      </c>
      <c r="B348" t="str">
        <f>'NORTH-2'!B119</f>
        <v>11kV Moghbazar(old.buil)</v>
      </c>
      <c r="C348" s="33">
        <f>'NORTH-2'!C119</f>
        <v>11</v>
      </c>
      <c r="D348" s="33" t="str">
        <f>'NORTH-2'!D119</f>
        <v>T-3</v>
      </c>
      <c r="E348" s="33">
        <f>'NORTH-2'!E119</f>
        <v>21101247</v>
      </c>
      <c r="F348" s="33">
        <f>'NORTH-2'!F119</f>
        <v>1</v>
      </c>
      <c r="G348" s="33">
        <f>'NORTH-2'!G119</f>
        <v>19576.2</v>
      </c>
      <c r="H348" s="33">
        <f>'NORTH-2'!H119</f>
        <v>19576.2</v>
      </c>
      <c r="I348" s="33">
        <f>'NORTH-2'!I119</f>
        <v>0</v>
      </c>
      <c r="J348" s="33">
        <f>'NORTH-2'!J119</f>
        <v>1000</v>
      </c>
      <c r="K348">
        <f>'NORTH-2'!K120</f>
        <v>13411749.495248672</v>
      </c>
      <c r="L348">
        <f>'NORTH-2'!L119</f>
        <v>0</v>
      </c>
      <c r="M348">
        <f>'NORTH-2'!M119</f>
        <v>0</v>
      </c>
      <c r="N348" t="str">
        <f>'NORTH-2'!N119</f>
        <v>Moghbazar</v>
      </c>
      <c r="O348" t="s">
        <v>115</v>
      </c>
      <c r="P348">
        <v>0</v>
      </c>
      <c r="Q348">
        <v>0</v>
      </c>
      <c r="R348">
        <v>0</v>
      </c>
    </row>
    <row r="349" spans="1:18" hidden="1" x14ac:dyDescent="0.3">
      <c r="A349">
        <v>348</v>
      </c>
      <c r="B349" t="str">
        <f>'NORTH-2'!B121</f>
        <v>11 kV TCB Feeder</v>
      </c>
      <c r="C349" s="33">
        <f>'NORTH-2'!C121</f>
        <v>11</v>
      </c>
      <c r="D349" s="33" t="str">
        <f>'NORTH-2'!D121</f>
        <v>T-4</v>
      </c>
      <c r="E349" s="33">
        <f>'NORTH-2'!E121</f>
        <v>0</v>
      </c>
      <c r="F349" s="33">
        <f>'NORTH-2'!F121</f>
        <v>1</v>
      </c>
      <c r="G349" s="33">
        <f>'NORTH-2'!G121</f>
        <v>35701.5</v>
      </c>
      <c r="H349" s="33">
        <f>'NORTH-2'!H121</f>
        <v>36240.699999999997</v>
      </c>
      <c r="I349" s="33">
        <f>'NORTH-2'!I121</f>
        <v>539.19999999999709</v>
      </c>
      <c r="J349" s="33">
        <f>'NORTH-2'!J121</f>
        <v>1000</v>
      </c>
      <c r="K349">
        <f>'NORTH-2'!K121</f>
        <v>0</v>
      </c>
      <c r="L349">
        <f>'NORTH-2'!L121</f>
        <v>539199.99999999709</v>
      </c>
      <c r="M349">
        <f>'NORTH-2'!M121</f>
        <v>593608.48523987143</v>
      </c>
      <c r="N349" t="str">
        <f>'NORTH-2'!N121</f>
        <v>Kakrail</v>
      </c>
      <c r="O349" t="s">
        <v>115</v>
      </c>
      <c r="P349">
        <v>1091208.9552340782</v>
      </c>
      <c r="Q349">
        <v>1058026.2524782943</v>
      </c>
      <c r="R349">
        <v>587067.81396541488</v>
      </c>
    </row>
    <row r="350" spans="1:18" hidden="1" x14ac:dyDescent="0.3">
      <c r="A350">
        <v>349</v>
      </c>
      <c r="B350" t="str">
        <f>'NORTH-2'!B122</f>
        <v>11 kV Tejgaon SS-2</v>
      </c>
      <c r="C350" s="33">
        <f>'NORTH-2'!C122</f>
        <v>11</v>
      </c>
      <c r="D350" s="33" t="str">
        <f>'NORTH-2'!D122</f>
        <v>T-4</v>
      </c>
      <c r="E350" s="33">
        <f>'NORTH-2'!E122</f>
        <v>0</v>
      </c>
      <c r="F350" s="33">
        <f>'NORTH-2'!F122</f>
        <v>1</v>
      </c>
      <c r="G350" s="33">
        <f>'NORTH-2'!G122</f>
        <v>30139.8</v>
      </c>
      <c r="H350" s="33">
        <f>'NORTH-2'!H122</f>
        <v>31397.9</v>
      </c>
      <c r="I350" s="33">
        <f>'NORTH-2'!I122</f>
        <v>1258.1000000000022</v>
      </c>
      <c r="J350" s="33">
        <f>'NORTH-2'!J122</f>
        <v>1000</v>
      </c>
      <c r="K350">
        <f>'NORTH-2'!K122</f>
        <v>0</v>
      </c>
      <c r="L350">
        <f>'NORTH-2'!L122</f>
        <v>1258100.0000000021</v>
      </c>
      <c r="M350">
        <f>'NORTH-2'!M122</f>
        <v>1385049.7686948953</v>
      </c>
      <c r="N350" t="str">
        <f>'NORTH-2'!N122</f>
        <v>Tejgaon</v>
      </c>
      <c r="O350" t="s">
        <v>115</v>
      </c>
      <c r="P350">
        <v>1574127.4073966069</v>
      </c>
      <c r="Q350">
        <v>1532552.8114385915</v>
      </c>
      <c r="R350">
        <v>1481122.0985171339</v>
      </c>
    </row>
    <row r="351" spans="1:18" hidden="1" x14ac:dyDescent="0.3">
      <c r="A351">
        <v>350</v>
      </c>
      <c r="B351" t="str">
        <f>'NORTH-2'!B123</f>
        <v>Holy Day Inn</v>
      </c>
      <c r="C351" s="33">
        <f>'NORTH-2'!C123</f>
        <v>11</v>
      </c>
      <c r="D351" s="33" t="str">
        <f>'NORTH-2'!D123</f>
        <v>T-4</v>
      </c>
      <c r="E351" s="33">
        <f>'NORTH-2'!E123</f>
        <v>0</v>
      </c>
      <c r="F351" s="33">
        <f>'NORTH-2'!F123</f>
        <v>1</v>
      </c>
      <c r="G351" s="33">
        <f>'NORTH-2'!G123</f>
        <v>28111.1</v>
      </c>
      <c r="H351" s="33">
        <f>'NORTH-2'!H123</f>
        <v>28111.1</v>
      </c>
      <c r="I351" s="33">
        <f>'NORTH-2'!I123</f>
        <v>0</v>
      </c>
      <c r="J351" s="33">
        <f>'NORTH-2'!J123</f>
        <v>1000</v>
      </c>
      <c r="K351" t="str">
        <f>'NORTH-2'!K123</f>
        <v>According to AMR meter reading</v>
      </c>
      <c r="L351">
        <f>'NORTH-2'!L123</f>
        <v>525839.99999999884</v>
      </c>
      <c r="M351">
        <f>'NORTH-2'!M123</f>
        <v>578900.38182220876</v>
      </c>
      <c r="N351" t="str">
        <f>'NORTH-2'!N123</f>
        <v>Tejgaon</v>
      </c>
      <c r="O351" t="s">
        <v>115</v>
      </c>
      <c r="P351">
        <v>542740.32950840751</v>
      </c>
      <c r="Q351">
        <v>522630.11411861703</v>
      </c>
      <c r="R351">
        <v>493817.32326952135</v>
      </c>
    </row>
    <row r="352" spans="1:18" hidden="1" x14ac:dyDescent="0.3">
      <c r="A352">
        <v>351</v>
      </c>
      <c r="B352" t="str">
        <f>'NORTH-2'!B124</f>
        <v>Polly Bhabon-2</v>
      </c>
      <c r="C352" s="33">
        <f>'NORTH-2'!C124</f>
        <v>11</v>
      </c>
      <c r="D352" s="33" t="str">
        <f>'NORTH-2'!D124</f>
        <v>T-4</v>
      </c>
      <c r="E352" s="33">
        <f>'NORTH-2'!E124</f>
        <v>0</v>
      </c>
      <c r="F352" s="33">
        <f>'NORTH-2'!F124</f>
        <v>1</v>
      </c>
      <c r="G352" s="33">
        <f>'NORTH-2'!G124</f>
        <v>18361.099999999999</v>
      </c>
      <c r="H352" s="33">
        <f>'NORTH-2'!H124</f>
        <v>18383</v>
      </c>
      <c r="I352" s="33">
        <f>'NORTH-2'!I124</f>
        <v>21.900000000001455</v>
      </c>
      <c r="J352" s="33">
        <f>'NORTH-2'!J124</f>
        <v>1000</v>
      </c>
      <c r="K352" t="str">
        <f>'NORTH-2'!K124</f>
        <v>Consumer meter damaged, 12 months average</v>
      </c>
      <c r="L352">
        <f>'NORTH-2'!L124</f>
        <v>25557</v>
      </c>
      <c r="M352">
        <f>'NORTH-2'!M124</f>
        <v>28135.853221950067</v>
      </c>
      <c r="N352" t="str">
        <f>'NORTH-2'!N124</f>
        <v>Kakrail</v>
      </c>
      <c r="O352" t="s">
        <v>115</v>
      </c>
      <c r="P352">
        <v>27898.691027386434</v>
      </c>
      <c r="Q352">
        <v>30058.947867591221</v>
      </c>
      <c r="R352">
        <v>29444.105303413762</v>
      </c>
    </row>
    <row r="353" spans="1:18" hidden="1" x14ac:dyDescent="0.3">
      <c r="A353">
        <v>352</v>
      </c>
      <c r="B353" t="str">
        <f>'NORTH-2'!B125</f>
        <v>Polly Bhabon-1 / ambarsaha mosjid</v>
      </c>
      <c r="C353" s="33">
        <f>'NORTH-2'!C125</f>
        <v>11</v>
      </c>
      <c r="D353" s="33" t="str">
        <f>'NORTH-2'!D125</f>
        <v>T-4</v>
      </c>
      <c r="E353" s="33">
        <f>'NORTH-2'!E125</f>
        <v>0</v>
      </c>
      <c r="F353" s="33">
        <f>'NORTH-2'!F125</f>
        <v>1</v>
      </c>
      <c r="G353" s="33">
        <f>'NORTH-2'!G125</f>
        <v>15062.1</v>
      </c>
      <c r="H353" s="33">
        <f>'NORTH-2'!H125</f>
        <v>16752.8</v>
      </c>
      <c r="I353" s="33">
        <f>'NORTH-2'!I125</f>
        <v>1690.6999999999989</v>
      </c>
      <c r="J353" s="33">
        <f>'NORTH-2'!J125</f>
        <v>1000</v>
      </c>
      <c r="K353">
        <f>'NORTH-2'!K125</f>
        <v>0</v>
      </c>
      <c r="L353">
        <f>'NORTH-2'!L125</f>
        <v>1690699.9999999988</v>
      </c>
      <c r="M353">
        <f>'NORTH-2'!M125</f>
        <v>1861301.6802578918</v>
      </c>
      <c r="N353" t="str">
        <f>'NORTH-2'!N125</f>
        <v>Kakrail</v>
      </c>
      <c r="O353" t="s">
        <v>115</v>
      </c>
      <c r="P353">
        <v>1854771.9565025757</v>
      </c>
      <c r="Q353">
        <v>1842884.7822984657</v>
      </c>
      <c r="R353">
        <v>1860061.7445464346</v>
      </c>
    </row>
    <row r="354" spans="1:18" hidden="1" x14ac:dyDescent="0.3">
      <c r="A354">
        <v>353</v>
      </c>
      <c r="B354" t="str">
        <f>'NORTH-2'!B126</f>
        <v>11 kV Tejturibazar</v>
      </c>
      <c r="C354" s="33">
        <f>'NORTH-2'!C126</f>
        <v>11</v>
      </c>
      <c r="D354" s="33" t="str">
        <f>'NORTH-2'!D126</f>
        <v>T-4</v>
      </c>
      <c r="E354" s="33">
        <f>'NORTH-2'!E126</f>
        <v>0</v>
      </c>
      <c r="F354" s="33">
        <f>'NORTH-2'!F126</f>
        <v>1</v>
      </c>
      <c r="G354" s="33">
        <f>'NORTH-2'!G126</f>
        <v>130665.9</v>
      </c>
      <c r="H354" s="33">
        <f>'NORTH-2'!H126</f>
        <v>131432.70000000001</v>
      </c>
      <c r="I354" s="33">
        <f>'NORTH-2'!I126</f>
        <v>766.80000000001746</v>
      </c>
      <c r="J354" s="33">
        <f>'NORTH-2'!J126</f>
        <v>1000</v>
      </c>
      <c r="K354">
        <f>'NORTH-2'!K126</f>
        <v>0</v>
      </c>
      <c r="L354">
        <f>'NORTH-2'!L126</f>
        <v>766800.00000001746</v>
      </c>
      <c r="M354">
        <f>'NORTH-2'!M126</f>
        <v>844174.67819352052</v>
      </c>
      <c r="N354" t="str">
        <f>'NORTH-2'!N126</f>
        <v>Kakrail</v>
      </c>
      <c r="O354" t="s">
        <v>115</v>
      </c>
      <c r="P354">
        <v>788742.32530042157</v>
      </c>
      <c r="Q354">
        <v>776669.79716555157</v>
      </c>
      <c r="R354">
        <v>731592.6735228328</v>
      </c>
    </row>
    <row r="355" spans="1:18" hidden="1" x14ac:dyDescent="0.3">
      <c r="A355">
        <v>354</v>
      </c>
      <c r="B355" t="str">
        <f>'NORTH-2'!B127</f>
        <v>Songsad</v>
      </c>
      <c r="C355" s="33">
        <f>'NORTH-2'!C127</f>
        <v>11</v>
      </c>
      <c r="D355" s="33" t="str">
        <f>'NORTH-2'!D127</f>
        <v>T-4</v>
      </c>
      <c r="E355" s="33">
        <f>'NORTH-2'!E127</f>
        <v>0</v>
      </c>
      <c r="F355" s="33">
        <f>'NORTH-2'!F127</f>
        <v>1</v>
      </c>
      <c r="G355" s="33">
        <f>'NORTH-2'!G127</f>
        <v>2920.7</v>
      </c>
      <c r="H355" s="33">
        <f>'NORTH-2'!H127</f>
        <v>3299.2</v>
      </c>
      <c r="I355" s="33">
        <f>'NORTH-2'!I127</f>
        <v>378.5</v>
      </c>
      <c r="J355" s="33">
        <f>'NORTH-2'!J127</f>
        <v>1000</v>
      </c>
      <c r="K355">
        <f>'NORTH-2'!K127</f>
        <v>0</v>
      </c>
      <c r="L355">
        <f>'NORTH-2'!L127</f>
        <v>378500</v>
      </c>
      <c r="M355">
        <f>'NORTH-2'!M127</f>
        <v>416692.8999690144</v>
      </c>
      <c r="N355" t="str">
        <f>'NORTH-2'!N127</f>
        <v>Shere b.nagar</v>
      </c>
      <c r="O355" t="s">
        <v>115</v>
      </c>
      <c r="P355">
        <v>475259.74110281514</v>
      </c>
      <c r="Q355">
        <v>544550.72153253574</v>
      </c>
      <c r="R355">
        <v>126381.93852881444</v>
      </c>
    </row>
    <row r="356" spans="1:18" hidden="1" x14ac:dyDescent="0.3">
      <c r="A356">
        <v>355</v>
      </c>
      <c r="B356" t="str">
        <f>'NORTH-2'!B128</f>
        <v>Chennel 24</v>
      </c>
      <c r="C356" s="33">
        <f>'NORTH-2'!C128</f>
        <v>11</v>
      </c>
      <c r="D356" s="33" t="str">
        <f>'NORTH-2'!D128</f>
        <v>T-4</v>
      </c>
      <c r="E356" s="33">
        <f>'NORTH-2'!E128</f>
        <v>0</v>
      </c>
      <c r="F356" s="33">
        <f>'NORTH-2'!F128</f>
        <v>1</v>
      </c>
      <c r="G356" s="33">
        <f>'NORTH-2'!G128</f>
        <v>7312.34</v>
      </c>
      <c r="H356" s="33">
        <f>'NORTH-2'!H128</f>
        <v>7319.22</v>
      </c>
      <c r="I356" s="33">
        <f>'NORTH-2'!I128</f>
        <v>6.8800000000001091</v>
      </c>
      <c r="J356" s="33">
        <f>'NORTH-2'!J128</f>
        <v>1000</v>
      </c>
      <c r="K356">
        <f>'NORTH-2'!K128</f>
        <v>0</v>
      </c>
      <c r="L356">
        <f>'NORTH-2'!L128</f>
        <v>6880.0000000001091</v>
      </c>
      <c r="M356">
        <f>'NORTH-2'!M128</f>
        <v>7574.2328977195893</v>
      </c>
      <c r="N356" t="str">
        <f>'NORTH-2'!N128</f>
        <v>Moghbazar</v>
      </c>
      <c r="O356" t="s">
        <v>115</v>
      </c>
      <c r="P356">
        <v>3766.4072197774299</v>
      </c>
      <c r="Q356">
        <v>1700.7367821142252</v>
      </c>
      <c r="R356">
        <v>1164.857997859496</v>
      </c>
    </row>
    <row r="357" spans="1:18" hidden="1" x14ac:dyDescent="0.3">
      <c r="A357">
        <v>356</v>
      </c>
      <c r="B357" t="str">
        <f>'NORTH-2'!B129</f>
        <v>Sonargaon</v>
      </c>
      <c r="C357" s="33">
        <f>'NORTH-2'!C129</f>
        <v>11</v>
      </c>
      <c r="D357" s="33" t="str">
        <f>'NORTH-2'!D129</f>
        <v>T-4</v>
      </c>
      <c r="E357" s="33">
        <f>'NORTH-2'!E129</f>
        <v>0</v>
      </c>
      <c r="F357" s="33">
        <f>'NORTH-2'!F129</f>
        <v>1</v>
      </c>
      <c r="G357" s="33">
        <f>'NORTH-2'!G129</f>
        <v>39618</v>
      </c>
      <c r="H357" s="33">
        <f>'NORTH-2'!H129</f>
        <v>40252.9</v>
      </c>
      <c r="I357" s="33">
        <f>'NORTH-2'!I129</f>
        <v>634.90000000000146</v>
      </c>
      <c r="J357" s="33">
        <f>'NORTH-2'!J129</f>
        <v>1000</v>
      </c>
      <c r="K357">
        <f>'NORTH-2'!K129</f>
        <v>0</v>
      </c>
      <c r="L357">
        <f>'NORTH-2'!L129</f>
        <v>634900.0000000014</v>
      </c>
      <c r="M357">
        <f>'NORTH-2'!M129</f>
        <v>698965.18412239838</v>
      </c>
      <c r="N357" t="str">
        <f>'NORTH-2'!N129</f>
        <v>Kakrail</v>
      </c>
      <c r="O357" t="s">
        <v>115</v>
      </c>
      <c r="P357">
        <v>733347.81243017188</v>
      </c>
      <c r="Q357">
        <v>844174.34969020879</v>
      </c>
      <c r="R357">
        <v>839625.5214659007</v>
      </c>
    </row>
    <row r="358" spans="1:18" hidden="1" x14ac:dyDescent="0.3">
      <c r="A358">
        <v>357</v>
      </c>
      <c r="B358" t="str">
        <f>'NORTH-2'!B130</f>
        <v>AT -1</v>
      </c>
      <c r="C358" s="33">
        <f>'NORTH-2'!C130</f>
        <v>0.41499999999999998</v>
      </c>
      <c r="D358" s="33" t="str">
        <f>'NORTH-2'!D130</f>
        <v>T-4</v>
      </c>
      <c r="E358" s="33">
        <f>'NORTH-2'!E130</f>
        <v>6603338</v>
      </c>
      <c r="F358" s="33">
        <f>'NORTH-2'!F130</f>
        <v>1</v>
      </c>
      <c r="G358" s="33">
        <f>'NORTH-2'!G130</f>
        <v>1565803</v>
      </c>
      <c r="H358" s="33">
        <f>'NORTH-2'!H130</f>
        <v>1565803</v>
      </c>
      <c r="I358" s="33">
        <f>'NORTH-2'!I130</f>
        <v>0</v>
      </c>
      <c r="J358" s="33">
        <f>'NORTH-2'!J130</f>
        <v>0.75</v>
      </c>
      <c r="K358">
        <f>'NORTH-2'!K130</f>
        <v>0</v>
      </c>
      <c r="L358">
        <f>'NORTH-2'!L130</f>
        <v>0</v>
      </c>
      <c r="M358">
        <f>'NORTH-2'!M130</f>
        <v>0</v>
      </c>
      <c r="N358" t="str">
        <f>'NORTH-2'!N130</f>
        <v>Moghbazar</v>
      </c>
      <c r="O358" t="s">
        <v>115</v>
      </c>
      <c r="P358">
        <v>0</v>
      </c>
      <c r="Q358">
        <v>0</v>
      </c>
      <c r="R358">
        <v>7215.9345000138801</v>
      </c>
    </row>
    <row r="359" spans="1:18" hidden="1" x14ac:dyDescent="0.3">
      <c r="A359">
        <v>358</v>
      </c>
      <c r="B359" t="str">
        <f>'NORTH-2'!B131</f>
        <v>AT -2</v>
      </c>
      <c r="C359" s="33">
        <f>'NORTH-2'!C131</f>
        <v>0.41499999999999998</v>
      </c>
      <c r="D359" s="33" t="str">
        <f>'NORTH-2'!D131</f>
        <v>T-4</v>
      </c>
      <c r="E359" s="33">
        <f>'NORTH-2'!E131</f>
        <v>6603849</v>
      </c>
      <c r="F359" s="33">
        <f>'NORTH-2'!F131</f>
        <v>1</v>
      </c>
      <c r="G359" s="33">
        <f>'NORTH-2'!G131</f>
        <v>969318</v>
      </c>
      <c r="H359" s="33">
        <f>'NORTH-2'!H131</f>
        <v>969318</v>
      </c>
      <c r="I359" s="33">
        <f>'NORTH-2'!I131</f>
        <v>0</v>
      </c>
      <c r="J359" s="33">
        <f>'NORTH-2'!J131</f>
        <v>0.75</v>
      </c>
      <c r="K359">
        <f>'NORTH-2'!K132</f>
        <v>6414403.1644194713</v>
      </c>
      <c r="L359">
        <f>'NORTH-2'!L131</f>
        <v>0</v>
      </c>
      <c r="M359">
        <f>'NORTH-2'!M131</f>
        <v>0</v>
      </c>
      <c r="N359" t="str">
        <f>'NORTH-2'!N131</f>
        <v>Moghbazar</v>
      </c>
      <c r="O359" t="s">
        <v>115</v>
      </c>
      <c r="P359">
        <v>0</v>
      </c>
      <c r="Q359">
        <v>0</v>
      </c>
      <c r="R359">
        <v>0</v>
      </c>
    </row>
    <row r="360" spans="1:18" hidden="1" x14ac:dyDescent="0.3">
      <c r="A360">
        <v>359</v>
      </c>
      <c r="B360" t="str">
        <f>'NORTH-2'!B196</f>
        <v>11 kV post office</v>
      </c>
      <c r="C360" s="33">
        <f>'NORTH-2'!C196</f>
        <v>11</v>
      </c>
      <c r="D360" s="33" t="str">
        <f>'NORTH-2'!D196</f>
        <v>Kakril</v>
      </c>
      <c r="E360" s="33" t="str">
        <f>'NORTH-2'!E196</f>
        <v>DHK60950</v>
      </c>
      <c r="F360" s="33">
        <f>'NORTH-2'!F196</f>
        <v>1</v>
      </c>
      <c r="G360" s="33">
        <f>'NORTH-2'!G196</f>
        <v>156809</v>
      </c>
      <c r="H360" s="33">
        <f>'NORTH-2'!H196</f>
        <v>179420</v>
      </c>
      <c r="I360" s="33">
        <f>'NORTH-2'!I196</f>
        <v>22611</v>
      </c>
      <c r="J360" s="33">
        <f>'NORTH-2'!J196</f>
        <v>60</v>
      </c>
      <c r="K360">
        <f>'NORTH-2'!K196</f>
        <v>0</v>
      </c>
      <c r="L360">
        <f>'NORTH-2'!L196</f>
        <v>1356660</v>
      </c>
      <c r="M360">
        <f>'NORTH-2'!M196</f>
        <v>1354639.6969936094</v>
      </c>
      <c r="N360" t="str">
        <f>'NORTH-2'!N196</f>
        <v>Kakrail</v>
      </c>
      <c r="O360" t="s">
        <v>196</v>
      </c>
      <c r="P360">
        <v>1410640.1386185172</v>
      </c>
      <c r="Q360">
        <v>1413099.3422475867</v>
      </c>
      <c r="R360">
        <v>1314936.3632614631</v>
      </c>
    </row>
    <row r="361" spans="1:18" hidden="1" x14ac:dyDescent="0.3">
      <c r="A361">
        <v>360</v>
      </c>
      <c r="B361" t="str">
        <f>'NORTH-2'!B197</f>
        <v>11 kV anarkoli</v>
      </c>
      <c r="C361" s="33">
        <f>'NORTH-2'!C197</f>
        <v>11</v>
      </c>
      <c r="D361" s="33" t="str">
        <f>'NORTH-2'!D197</f>
        <v>Kakril</v>
      </c>
      <c r="E361" s="33" t="str">
        <f>'NORTH-2'!E197</f>
        <v>DHK60977</v>
      </c>
      <c r="F361" s="33">
        <f>'NORTH-2'!F197</f>
        <v>1</v>
      </c>
      <c r="G361" s="33">
        <f>'NORTH-2'!G197</f>
        <v>423860</v>
      </c>
      <c r="H361" s="33">
        <f>'NORTH-2'!H197</f>
        <v>446690</v>
      </c>
      <c r="I361" s="33">
        <f>'NORTH-2'!I197</f>
        <v>22830</v>
      </c>
      <c r="J361" s="33">
        <f>'NORTH-2'!J197</f>
        <v>60</v>
      </c>
      <c r="K361">
        <f>'NORTH-2'!K197</f>
        <v>0</v>
      </c>
      <c r="L361">
        <f>'NORTH-2'!L197</f>
        <v>1369800</v>
      </c>
      <c r="M361">
        <f>'NORTH-2'!M197</f>
        <v>1367760.1292452393</v>
      </c>
      <c r="N361" t="str">
        <f>'NORTH-2'!N197</f>
        <v>Kakrail</v>
      </c>
      <c r="O361" t="s">
        <v>196</v>
      </c>
      <c r="P361">
        <v>1475917.0543941141</v>
      </c>
      <c r="Q361">
        <v>1466512.1688253644</v>
      </c>
      <c r="R361">
        <v>1363050.3593504003</v>
      </c>
    </row>
    <row r="362" spans="1:18" hidden="1" x14ac:dyDescent="0.3">
      <c r="A362">
        <v>361</v>
      </c>
      <c r="B362" t="str">
        <f>'NORTH-2'!B198</f>
        <v>11 kV sonalibagh</v>
      </c>
      <c r="C362" s="33">
        <f>'NORTH-2'!C198</f>
        <v>11</v>
      </c>
      <c r="D362" s="33" t="str">
        <f>'NORTH-2'!D198</f>
        <v>Mogbazar</v>
      </c>
      <c r="E362" s="33" t="str">
        <f>'NORTH-2'!E198</f>
        <v>DHK61083</v>
      </c>
      <c r="F362" s="33">
        <f>'NORTH-2'!F198</f>
        <v>1</v>
      </c>
      <c r="G362" s="33">
        <f>'NORTH-2'!G198</f>
        <v>944778</v>
      </c>
      <c r="H362" s="33">
        <f>'NORTH-2'!H198</f>
        <v>951155</v>
      </c>
      <c r="I362" s="33">
        <f>'NORTH-2'!I198</f>
        <v>6377</v>
      </c>
      <c r="J362" s="33">
        <f>'NORTH-2'!J198</f>
        <v>60</v>
      </c>
      <c r="K362">
        <f>'NORTH-2'!K198</f>
        <v>0</v>
      </c>
      <c r="L362">
        <f>'NORTH-2'!L198</f>
        <v>382620</v>
      </c>
      <c r="M362">
        <f>'NORTH-2'!M198</f>
        <v>382050.2121855843</v>
      </c>
      <c r="N362" t="str">
        <f>'NORTH-2'!N198</f>
        <v>Moghbazar</v>
      </c>
      <c r="O362" t="s">
        <v>196</v>
      </c>
      <c r="P362">
        <v>390823.07555187622</v>
      </c>
      <c r="Q362">
        <v>376350.37693173432</v>
      </c>
      <c r="R362">
        <v>416269.84675951104</v>
      </c>
    </row>
    <row r="363" spans="1:18" hidden="1" x14ac:dyDescent="0.3">
      <c r="A363">
        <v>362</v>
      </c>
      <c r="B363" t="str">
        <f>'NORTH-2'!B199</f>
        <v>11 Kv desh tv</v>
      </c>
      <c r="C363" s="33">
        <f>'NORTH-2'!C199</f>
        <v>11</v>
      </c>
      <c r="D363" s="33" t="str">
        <f>'NORTH-2'!D199</f>
        <v>Mogbazar</v>
      </c>
      <c r="E363" s="33" t="str">
        <f>'NORTH-2'!E199</f>
        <v>DHK60948</v>
      </c>
      <c r="F363" s="33">
        <f>'NORTH-2'!F199</f>
        <v>1</v>
      </c>
      <c r="G363" s="33">
        <f>'NORTH-2'!G199</f>
        <v>1943262</v>
      </c>
      <c r="H363" s="33">
        <f>'NORTH-2'!H199</f>
        <v>1958537</v>
      </c>
      <c r="I363" s="33">
        <f>'NORTH-2'!I199</f>
        <v>15275</v>
      </c>
      <c r="J363" s="33">
        <f>'NORTH-2'!J199</f>
        <v>60</v>
      </c>
      <c r="K363">
        <f>'NORTH-2'!K199</f>
        <v>0</v>
      </c>
      <c r="L363">
        <f>'NORTH-2'!L199</f>
        <v>916500</v>
      </c>
      <c r="M363">
        <f>'NORTH-2'!M199</f>
        <v>915135.171888788</v>
      </c>
      <c r="N363" t="str">
        <f>'NORTH-2'!N199</f>
        <v>Moghbazar</v>
      </c>
      <c r="O363" t="s">
        <v>196</v>
      </c>
      <c r="P363">
        <v>946635.05290354078</v>
      </c>
      <c r="Q363">
        <v>901476.48092673917</v>
      </c>
      <c r="R363">
        <v>862940.07910755463</v>
      </c>
    </row>
    <row r="364" spans="1:18" hidden="1" x14ac:dyDescent="0.3">
      <c r="A364">
        <v>363</v>
      </c>
      <c r="B364" t="str">
        <f>'NORTH-2'!B200</f>
        <v>11 Kv Btcl</v>
      </c>
      <c r="C364" s="33">
        <f>'NORTH-2'!C200</f>
        <v>11</v>
      </c>
      <c r="D364" s="33" t="str">
        <f>'NORTH-2'!D200</f>
        <v>Mogbazar</v>
      </c>
      <c r="E364" s="33" t="str">
        <f>'NORTH-2'!E200</f>
        <v>DHK86070</v>
      </c>
      <c r="F364" s="33">
        <f>'NORTH-2'!F200</f>
        <v>1</v>
      </c>
      <c r="G364" s="33">
        <f>'NORTH-2'!G200</f>
        <v>590.39</v>
      </c>
      <c r="H364" s="33">
        <f>'NORTH-2'!H200</f>
        <v>618.29999999999995</v>
      </c>
      <c r="I364" s="33">
        <f>'NORTH-2'!I200</f>
        <v>27.909999999999968</v>
      </c>
      <c r="J364" s="33">
        <f>'NORTH-2'!J200</f>
        <v>60000</v>
      </c>
      <c r="K364">
        <f>'NORTH-2'!K200</f>
        <v>0</v>
      </c>
      <c r="L364">
        <f>'NORTH-2'!L200</f>
        <v>1674599.9999999981</v>
      </c>
      <c r="M364">
        <f>'NORTH-2'!M200</f>
        <v>1672106.228963407</v>
      </c>
      <c r="N364" t="str">
        <f>'NORTH-2'!N200</f>
        <v>Moghbazar</v>
      </c>
      <c r="O364" t="s">
        <v>196</v>
      </c>
      <c r="P364">
        <v>1759482.3720064545</v>
      </c>
      <c r="Q364">
        <v>1708010.1622511835</v>
      </c>
      <c r="R364">
        <v>1630130.9122669729</v>
      </c>
    </row>
    <row r="365" spans="1:18" hidden="1" x14ac:dyDescent="0.3">
      <c r="A365">
        <v>364</v>
      </c>
      <c r="B365" t="str">
        <f>'NORTH-2'!B201</f>
        <v>11 kV century</v>
      </c>
      <c r="C365" s="33">
        <f>'NORTH-2'!C201</f>
        <v>11</v>
      </c>
      <c r="D365" s="33" t="str">
        <f>'NORTH-2'!D201</f>
        <v>Kakril</v>
      </c>
      <c r="E365" s="33" t="str">
        <f>'NORTH-2'!E201</f>
        <v>DHK60867</v>
      </c>
      <c r="F365" s="33">
        <f>'NORTH-2'!F201</f>
        <v>1</v>
      </c>
      <c r="G365" s="33">
        <f>'NORTH-2'!G201</f>
        <v>885274</v>
      </c>
      <c r="H365" s="33">
        <f>'NORTH-2'!H201</f>
        <v>895318</v>
      </c>
      <c r="I365" s="33">
        <f>'NORTH-2'!I201</f>
        <v>10044</v>
      </c>
      <c r="J365" s="33">
        <f>'NORTH-2'!J201</f>
        <v>60</v>
      </c>
      <c r="K365">
        <f>'NORTH-2'!K201</f>
        <v>0</v>
      </c>
      <c r="L365">
        <f>'NORTH-2'!L201</f>
        <v>602640</v>
      </c>
      <c r="M365">
        <f>'NORTH-2'!M201</f>
        <v>601742.56408844423</v>
      </c>
      <c r="N365" t="str">
        <f>'NORTH-2'!N201</f>
        <v>Kakrail</v>
      </c>
      <c r="O365" t="s">
        <v>196</v>
      </c>
      <c r="P365">
        <v>617435.78132697567</v>
      </c>
      <c r="Q365">
        <v>612807.15975919936</v>
      </c>
      <c r="R365">
        <v>591251.59372972534</v>
      </c>
    </row>
    <row r="366" spans="1:18" hidden="1" x14ac:dyDescent="0.3">
      <c r="A366">
        <v>365</v>
      </c>
      <c r="B366" t="str">
        <f>'NORTH-2'!B202</f>
        <v>11 kV cinema hall</v>
      </c>
      <c r="C366" s="33">
        <f>'NORTH-2'!C202</f>
        <v>11</v>
      </c>
      <c r="D366" s="33" t="str">
        <f>'NORTH-2'!D202</f>
        <v>Mogbazar</v>
      </c>
      <c r="E366" s="33" t="str">
        <f>'NORTH-2'!E202</f>
        <v>DHK60979</v>
      </c>
      <c r="F366" s="33">
        <f>'NORTH-2'!F202</f>
        <v>1</v>
      </c>
      <c r="G366" s="33">
        <f>'NORTH-2'!G202</f>
        <v>470250</v>
      </c>
      <c r="H366" s="33">
        <f>'NORTH-2'!H202</f>
        <v>488103</v>
      </c>
      <c r="I366" s="33">
        <f>'NORTH-2'!I202</f>
        <v>17853</v>
      </c>
      <c r="J366" s="33">
        <f>'NORTH-2'!J202</f>
        <v>60</v>
      </c>
      <c r="K366">
        <f>'NORTH-2'!K202</f>
        <v>0</v>
      </c>
      <c r="L366">
        <f>'NORTH-2'!L202</f>
        <v>1071180</v>
      </c>
      <c r="M366">
        <f>'NORTH-2'!M202</f>
        <v>1069584.8264308039</v>
      </c>
      <c r="N366" t="str">
        <f>'NORTH-2'!N202</f>
        <v>Moghbazar</v>
      </c>
      <c r="O366" t="s">
        <v>196</v>
      </c>
      <c r="P366">
        <v>1086052.1721013293</v>
      </c>
      <c r="Q366">
        <v>1077858.8374571756</v>
      </c>
      <c r="R366">
        <v>1046359.7283769482</v>
      </c>
    </row>
    <row r="367" spans="1:18" hidden="1" x14ac:dyDescent="0.3">
      <c r="A367">
        <v>366</v>
      </c>
      <c r="B367" t="str">
        <f>'NORTH-2'!B203</f>
        <v>11 kV malibagh bazar</v>
      </c>
      <c r="C367" s="33">
        <f>'NORTH-2'!C203</f>
        <v>11</v>
      </c>
      <c r="D367" s="33" t="str">
        <f>'NORTH-2'!D203</f>
        <v>Khailgaon</v>
      </c>
      <c r="E367" s="33" t="str">
        <f>'NORTH-2'!E203</f>
        <v>DHK61106</v>
      </c>
      <c r="F367" s="33">
        <f>'NORTH-2'!F203</f>
        <v>1</v>
      </c>
      <c r="G367" s="33">
        <f>'NORTH-2'!G203</f>
        <v>697644</v>
      </c>
      <c r="H367" s="33">
        <f>'NORTH-2'!H203</f>
        <v>726493</v>
      </c>
      <c r="I367" s="33">
        <f>'NORTH-2'!I203</f>
        <v>28849</v>
      </c>
      <c r="J367" s="33">
        <f>'NORTH-2'!J203</f>
        <v>60</v>
      </c>
      <c r="K367">
        <f>'NORTH-2'!K203</f>
        <v>0</v>
      </c>
      <c r="L367">
        <f>'NORTH-2'!L203</f>
        <v>1730940</v>
      </c>
      <c r="M367">
        <f>'NORTH-2'!M203</f>
        <v>1728362.3288916296</v>
      </c>
      <c r="N367" t="str">
        <f>TRIM('NORTH-2'!N203)</f>
        <v>Khilgaon</v>
      </c>
      <c r="O367" t="s">
        <v>196</v>
      </c>
      <c r="P367">
        <v>1686240.4747646612</v>
      </c>
      <c r="Q367">
        <v>1646555.4044807947</v>
      </c>
      <c r="R367">
        <v>1662984.8722829288</v>
      </c>
    </row>
    <row r="368" spans="1:18" hidden="1" x14ac:dyDescent="0.3">
      <c r="A368">
        <v>367</v>
      </c>
      <c r="B368" t="str">
        <f>'NORTH-2'!B204</f>
        <v>11 kv Sherebangla</v>
      </c>
      <c r="C368" s="33">
        <f>'NORTH-2'!C204</f>
        <v>11</v>
      </c>
      <c r="D368" s="33">
        <f>'NORTH-2'!D204</f>
        <v>0</v>
      </c>
      <c r="E368" s="33" t="str">
        <f>'NORTH-2'!E204</f>
        <v>DHK60915</v>
      </c>
      <c r="F368" s="33">
        <f>'NORTH-2'!F204</f>
        <v>1</v>
      </c>
      <c r="G368" s="33">
        <f>'NORTH-2'!G204</f>
        <v>694633</v>
      </c>
      <c r="H368" s="33">
        <f>'NORTH-2'!H204</f>
        <v>717945</v>
      </c>
      <c r="I368" s="33">
        <f>'NORTH-2'!I204</f>
        <v>23312</v>
      </c>
      <c r="J368" s="33">
        <f>'NORTH-2'!J204</f>
        <v>60</v>
      </c>
      <c r="K368">
        <f>'NORTH-2'!K204</f>
        <v>0</v>
      </c>
      <c r="L368">
        <f>'NORTH-2'!L204</f>
        <v>1398720</v>
      </c>
      <c r="M368">
        <f>'NORTH-2'!M204</f>
        <v>1396637.0623287349</v>
      </c>
      <c r="N368" t="str">
        <f>'NORTH-2'!N204</f>
        <v>Moghbazar</v>
      </c>
      <c r="O368" t="s">
        <v>196</v>
      </c>
      <c r="P368">
        <v>1544547.6465765308</v>
      </c>
      <c r="Q368">
        <v>1416880.2501963507</v>
      </c>
      <c r="R368">
        <v>1438632.4203707082</v>
      </c>
    </row>
    <row r="369" spans="1:18" hidden="1" x14ac:dyDescent="0.3">
      <c r="A369">
        <v>368</v>
      </c>
      <c r="B369" t="str">
        <f>'NORTH-2'!B205</f>
        <v>11 kV Nur Mosjid</v>
      </c>
      <c r="C369" s="33">
        <f>'NORTH-2'!C205</f>
        <v>11</v>
      </c>
      <c r="D369" s="33" t="str">
        <f>'NORTH-2'!D205</f>
        <v>Khailgaon</v>
      </c>
      <c r="E369" s="33" t="str">
        <f>'NORTH-2'!E205</f>
        <v>DHK60913</v>
      </c>
      <c r="F369" s="33">
        <f>'NORTH-2'!F205</f>
        <v>1</v>
      </c>
      <c r="G369" s="33">
        <f>'NORTH-2'!G205</f>
        <v>320497</v>
      </c>
      <c r="H369" s="33">
        <f>'NORTH-2'!H205</f>
        <v>332275</v>
      </c>
      <c r="I369" s="33">
        <f>'NORTH-2'!I205</f>
        <v>11778</v>
      </c>
      <c r="J369" s="33">
        <f>'NORTH-2'!J205</f>
        <v>60</v>
      </c>
      <c r="K369">
        <f>'NORTH-2'!K205</f>
        <v>0</v>
      </c>
      <c r="L369">
        <f>'NORTH-2'!L205</f>
        <v>706680</v>
      </c>
      <c r="M369">
        <f>'NORTH-2'!M205</f>
        <v>705627.6304095675</v>
      </c>
      <c r="N369" t="str">
        <f>TRIM('NORTH-2'!N205)</f>
        <v>Moghbazar</v>
      </c>
      <c r="O369" t="s">
        <v>196</v>
      </c>
      <c r="P369">
        <v>690498.0173326896</v>
      </c>
      <c r="Q369">
        <v>692746.35639021033</v>
      </c>
      <c r="R369">
        <v>708065.67378644843</v>
      </c>
    </row>
    <row r="370" spans="1:18" hidden="1" x14ac:dyDescent="0.3">
      <c r="A370">
        <v>369</v>
      </c>
      <c r="B370" t="str">
        <f>'NORTH-2'!B206</f>
        <v>Auxiliary</v>
      </c>
      <c r="C370" s="33">
        <f>'NORTH-2'!C206</f>
        <v>0</v>
      </c>
      <c r="D370" s="33" t="str">
        <f>'NORTH-2'!D206</f>
        <v>Export</v>
      </c>
      <c r="E370" s="33" t="str">
        <f>'NORTH-2'!E206</f>
        <v>U0004461</v>
      </c>
      <c r="F370" s="33">
        <f>'NORTH-2'!F206</f>
        <v>1</v>
      </c>
      <c r="G370" s="33">
        <f>'NORTH-2'!G206</f>
        <v>8095.99</v>
      </c>
      <c r="H370" s="33">
        <f>'NORTH-2'!H206</f>
        <v>8095.99</v>
      </c>
      <c r="I370" s="33">
        <f>'NORTH-2'!I206</f>
        <v>0</v>
      </c>
      <c r="J370" s="33">
        <f>'NORTH-2'!J206</f>
        <v>60</v>
      </c>
      <c r="K370">
        <f>'NORTH-2'!K206</f>
        <v>0</v>
      </c>
      <c r="L370">
        <f>'NORTH-2'!L206</f>
        <v>0</v>
      </c>
      <c r="M370">
        <f>'NORTH-2'!M206</f>
        <v>0</v>
      </c>
      <c r="N370" t="str">
        <f>'NORTH-2'!N206</f>
        <v>Moghbazar</v>
      </c>
      <c r="O370" t="s">
        <v>196</v>
      </c>
      <c r="P370">
        <v>4061.5416769733574</v>
      </c>
      <c r="Q370">
        <v>3583.4605336619152</v>
      </c>
      <c r="R370">
        <v>3045.424453937846</v>
      </c>
    </row>
    <row r="371" spans="1:18" hidden="1" x14ac:dyDescent="0.3">
      <c r="A371">
        <v>370</v>
      </c>
      <c r="B371" t="str">
        <f>'NORTH-2'!B331</f>
        <v>West Malibagh</v>
      </c>
      <c r="C371" s="33">
        <f>'NORTH-2'!C331</f>
        <v>11</v>
      </c>
      <c r="D371" s="33" t="str">
        <f>'NORTH-2'!D331</f>
        <v>Mogbazar</v>
      </c>
      <c r="E371" s="33">
        <f>'NORTH-2'!E331</f>
        <v>30799488</v>
      </c>
      <c r="F371" s="33">
        <f>'NORTH-2'!F331</f>
        <v>1</v>
      </c>
      <c r="G371" s="33">
        <f>'NORTH-2'!G331</f>
        <v>0</v>
      </c>
      <c r="H371" s="33">
        <f>'NORTH-2'!H331</f>
        <v>0</v>
      </c>
      <c r="I371" s="33">
        <f>'NORTH-2'!I331</f>
        <v>0</v>
      </c>
      <c r="J371" s="33">
        <f>'NORTH-2'!J331</f>
        <v>60000</v>
      </c>
      <c r="K371" t="str">
        <f>'NORTH-2'!K331</f>
        <v xml:space="preserve">Estimated </v>
      </c>
      <c r="L371">
        <f>'NORTH-2'!L331</f>
        <v>973062.71999999986</v>
      </c>
      <c r="M371">
        <f>'NORTH-2'!M331</f>
        <v>980334.52686038462</v>
      </c>
      <c r="N371" t="str">
        <f>'NORTH-2'!N331</f>
        <v>Moghbazar</v>
      </c>
      <c r="O371" t="s">
        <v>124</v>
      </c>
      <c r="P371">
        <v>1038100.3805585735</v>
      </c>
      <c r="Q371">
        <v>1138226.0536349039</v>
      </c>
      <c r="R371">
        <v>978294.95067593316</v>
      </c>
    </row>
    <row r="372" spans="1:18" hidden="1" x14ac:dyDescent="0.3">
      <c r="A372">
        <v>371</v>
      </c>
      <c r="B372" t="str">
        <f>'NORTH-2'!B332</f>
        <v>Ullon</v>
      </c>
      <c r="C372" s="33">
        <f>'NORTH-2'!C332</f>
        <v>11</v>
      </c>
      <c r="D372" s="33" t="str">
        <f>'NORTH-2'!D332</f>
        <v>Mogbazar</v>
      </c>
      <c r="E372" s="33">
        <f>'NORTH-2'!E332</f>
        <v>307994528</v>
      </c>
      <c r="F372" s="33">
        <f>'NORTH-2'!F332</f>
        <v>1</v>
      </c>
      <c r="G372" s="33">
        <f>'NORTH-2'!G332</f>
        <v>0</v>
      </c>
      <c r="H372" s="33">
        <f>'NORTH-2'!H332</f>
        <v>0</v>
      </c>
      <c r="I372" s="33">
        <f>'NORTH-2'!I332</f>
        <v>0</v>
      </c>
      <c r="J372" s="33">
        <f>'NORTH-2'!J332</f>
        <v>60000</v>
      </c>
      <c r="K372" t="str">
        <f>'NORTH-2'!K332</f>
        <v xml:space="preserve">Estimated </v>
      </c>
      <c r="L372">
        <f>'NORTH-2'!L332</f>
        <v>1824492.6</v>
      </c>
      <c r="M372">
        <f>'NORTH-2'!M332</f>
        <v>1838127.2378632214</v>
      </c>
      <c r="N372" t="str">
        <f>'NORTH-2'!N332</f>
        <v>Moghbazar</v>
      </c>
      <c r="O372" t="s">
        <v>124</v>
      </c>
      <c r="P372">
        <v>1648747.6632400872</v>
      </c>
      <c r="Q372">
        <v>1617479.1288496002</v>
      </c>
      <c r="R372">
        <v>1406298.9915966538</v>
      </c>
    </row>
    <row r="373" spans="1:18" hidden="1" x14ac:dyDescent="0.3">
      <c r="A373">
        <v>372</v>
      </c>
      <c r="B373" t="str">
        <f>'NORTH-2'!B333</f>
        <v>Mohanagar</v>
      </c>
      <c r="C373" s="33">
        <f>'NORTH-2'!C333</f>
        <v>11</v>
      </c>
      <c r="D373" s="33" t="str">
        <f>'NORTH-2'!D333</f>
        <v>Mogbazar</v>
      </c>
      <c r="E373" s="33">
        <f>'NORTH-2'!E333</f>
        <v>30799497</v>
      </c>
      <c r="F373" s="33">
        <f>'NORTH-2'!F333</f>
        <v>1</v>
      </c>
      <c r="G373" s="33">
        <f>'NORTH-2'!G333</f>
        <v>0</v>
      </c>
      <c r="H373" s="33">
        <f>'NORTH-2'!H333</f>
        <v>0</v>
      </c>
      <c r="I373" s="33">
        <f>'NORTH-2'!I333</f>
        <v>0</v>
      </c>
      <c r="J373" s="33">
        <f>'NORTH-2'!J333</f>
        <v>60000</v>
      </c>
      <c r="K373" t="str">
        <f>'NORTH-2'!K333</f>
        <v xml:space="preserve">Estimated </v>
      </c>
      <c r="L373">
        <f>'NORTH-2'!L333</f>
        <v>1642043.34</v>
      </c>
      <c r="M373">
        <f>'NORTH-2'!M333</f>
        <v>1654314.5140768993</v>
      </c>
      <c r="N373" t="str">
        <f>'NORTH-2'!N333</f>
        <v>Moghbazar</v>
      </c>
      <c r="O373" t="s">
        <v>124</v>
      </c>
      <c r="P373">
        <v>1770877.1197763898</v>
      </c>
      <c r="Q373">
        <v>1677385.7632514373</v>
      </c>
      <c r="R373">
        <v>1345155.5571794079</v>
      </c>
    </row>
    <row r="374" spans="1:18" hidden="1" x14ac:dyDescent="0.3">
      <c r="A374">
        <v>373</v>
      </c>
      <c r="B374" t="str">
        <f>'NORTH-2'!B334</f>
        <v>Bagichartek</v>
      </c>
      <c r="C374" s="33">
        <f>'NORTH-2'!C334</f>
        <v>11</v>
      </c>
      <c r="D374" s="33" t="str">
        <f>'NORTH-2'!D334</f>
        <v>Mogbazar</v>
      </c>
      <c r="E374" s="33">
        <f>'NORTH-2'!E334</f>
        <v>30799497</v>
      </c>
      <c r="F374" s="33">
        <f>'NORTH-2'!F334</f>
        <v>1</v>
      </c>
      <c r="G374" s="33">
        <f>'NORTH-2'!G334</f>
        <v>0</v>
      </c>
      <c r="H374" s="33">
        <f>'NORTH-2'!H334</f>
        <v>0</v>
      </c>
      <c r="I374" s="33">
        <f>'NORTH-2'!I334</f>
        <v>0</v>
      </c>
      <c r="J374" s="33">
        <f>'NORTH-2'!J334</f>
        <v>60000</v>
      </c>
      <c r="K374" t="str">
        <f>'NORTH-2'!K334</f>
        <v xml:space="preserve">Estimated </v>
      </c>
      <c r="L374">
        <f>'NORTH-2'!L334</f>
        <v>1094695.56</v>
      </c>
      <c r="M374">
        <f>'NORTH-2'!M334</f>
        <v>1102876.342717933</v>
      </c>
      <c r="N374" t="str">
        <f>'NORTH-2'!N334</f>
        <v>Moghbazar</v>
      </c>
      <c r="O374" t="s">
        <v>124</v>
      </c>
      <c r="P374">
        <v>1282359.293631179</v>
      </c>
      <c r="Q374">
        <v>1317945.9568404148</v>
      </c>
      <c r="R374">
        <v>1100581.819510425</v>
      </c>
    </row>
    <row r="375" spans="1:18" hidden="1" x14ac:dyDescent="0.3">
      <c r="A375">
        <v>374</v>
      </c>
      <c r="B375" t="str">
        <f>'NORTH-2'!B335</f>
        <v>Mirbagh</v>
      </c>
      <c r="C375" s="33">
        <f>'NORTH-2'!C335</f>
        <v>11</v>
      </c>
      <c r="D375" s="33" t="str">
        <f>'NORTH-2'!D335</f>
        <v>Mogbazar</v>
      </c>
      <c r="E375" s="33">
        <f>'NORTH-2'!E335</f>
        <v>30799487</v>
      </c>
      <c r="F375" s="33">
        <f>'NORTH-2'!F335</f>
        <v>1</v>
      </c>
      <c r="G375" s="33">
        <f>'NORTH-2'!G335</f>
        <v>0</v>
      </c>
      <c r="H375" s="33">
        <f>'NORTH-2'!H335</f>
        <v>0</v>
      </c>
      <c r="I375" s="33">
        <f>'NORTH-2'!I335</f>
        <v>0</v>
      </c>
      <c r="J375" s="33">
        <f>'NORTH-2'!J335</f>
        <v>60000</v>
      </c>
      <c r="K375" t="str">
        <f>'NORTH-2'!K335</f>
        <v xml:space="preserve">Estimated </v>
      </c>
      <c r="L375">
        <f>'NORTH-2'!L335</f>
        <v>1702859.76</v>
      </c>
      <c r="M375">
        <f>'NORTH-2'!M335</f>
        <v>1715585.4220056732</v>
      </c>
      <c r="N375" t="str">
        <f>'NORTH-2'!N335</f>
        <v>Moghbazar</v>
      </c>
      <c r="O375" t="s">
        <v>124</v>
      </c>
      <c r="P375">
        <v>1648747.6632400872</v>
      </c>
      <c r="Q375">
        <v>1557572.4944477628</v>
      </c>
      <c r="R375">
        <v>1345155.5571794079</v>
      </c>
    </row>
    <row r="376" spans="1:18" hidden="1" x14ac:dyDescent="0.3">
      <c r="A376">
        <v>375</v>
      </c>
      <c r="B376" t="str">
        <f>'NORTH-2'!B336</f>
        <v>West Rampura</v>
      </c>
      <c r="C376" s="33">
        <f>'NORTH-2'!C336</f>
        <v>11</v>
      </c>
      <c r="D376" s="33" t="str">
        <f>'NORTH-2'!D336</f>
        <v>Mogbazar</v>
      </c>
      <c r="E376" s="33" t="str">
        <f>'NORTH-2'!E336</f>
        <v xml:space="preserve">2007-75111 </v>
      </c>
      <c r="F376" s="33">
        <f>'NORTH-2'!F336</f>
        <v>1</v>
      </c>
      <c r="G376" s="33">
        <f>'NORTH-2'!G336</f>
        <v>0</v>
      </c>
      <c r="H376" s="33">
        <f>'NORTH-2'!H336</f>
        <v>0</v>
      </c>
      <c r="I376" s="33">
        <f>'NORTH-2'!I336</f>
        <v>0</v>
      </c>
      <c r="J376" s="33">
        <f>'NORTH-2'!J336</f>
        <v>60000</v>
      </c>
      <c r="K376" t="str">
        <f>'NORTH-2'!K336</f>
        <v xml:space="preserve">Estimated </v>
      </c>
      <c r="L376">
        <f>'NORTH-2'!L336</f>
        <v>1216328.4000000001</v>
      </c>
      <c r="M376">
        <f>'NORTH-2'!M336</f>
        <v>1225418.1585754813</v>
      </c>
      <c r="N376" t="str">
        <f>'NORTH-2'!N336</f>
        <v>Moghbazar</v>
      </c>
      <c r="O376" t="s">
        <v>124</v>
      </c>
      <c r="P376">
        <v>1282359.293631179</v>
      </c>
      <c r="Q376">
        <v>1377852.5912422522</v>
      </c>
      <c r="R376">
        <v>1222868.6883449168</v>
      </c>
    </row>
    <row r="377" spans="1:18" hidden="1" x14ac:dyDescent="0.3">
      <c r="A377">
        <v>376</v>
      </c>
      <c r="B377" t="str">
        <f>'NORTH-2'!B337</f>
        <v>Jilkanon</v>
      </c>
      <c r="C377" s="33">
        <f>'NORTH-2'!C337</f>
        <v>11</v>
      </c>
      <c r="D377" s="33" t="str">
        <f>'NORTH-2'!D337</f>
        <v>Mogbazar</v>
      </c>
      <c r="E377" s="33">
        <f>'NORTH-2'!E337</f>
        <v>30799461</v>
      </c>
      <c r="F377" s="33">
        <f>'NORTH-2'!F337</f>
        <v>1</v>
      </c>
      <c r="G377" s="33">
        <f>'NORTH-2'!G337</f>
        <v>0</v>
      </c>
      <c r="H377" s="33">
        <f>'NORTH-2'!H337</f>
        <v>0</v>
      </c>
      <c r="I377" s="33">
        <f>'NORTH-2'!I337</f>
        <v>0</v>
      </c>
      <c r="J377" s="33">
        <f>'NORTH-2'!J337</f>
        <v>60000</v>
      </c>
      <c r="K377">
        <f>'NORTH-2'!K337</f>
        <v>0</v>
      </c>
      <c r="L377">
        <f>'NORTH-2'!L337</f>
        <v>0</v>
      </c>
      <c r="M377">
        <f>'NORTH-2'!M337</f>
        <v>0</v>
      </c>
      <c r="N377" t="str">
        <f>'NORTH-2'!N337</f>
        <v>Moghbazar</v>
      </c>
      <c r="O377" t="s">
        <v>124</v>
      </c>
      <c r="P377">
        <v>0</v>
      </c>
      <c r="Q377">
        <v>0</v>
      </c>
      <c r="R377">
        <v>0</v>
      </c>
    </row>
    <row r="378" spans="1:18" hidden="1" x14ac:dyDescent="0.3">
      <c r="A378">
        <v>377</v>
      </c>
      <c r="B378" t="str">
        <f>'NORTH-2'!B338</f>
        <v>AT-1</v>
      </c>
      <c r="C378" s="33">
        <f>'NORTH-2'!C338</f>
        <v>11</v>
      </c>
      <c r="D378" s="33" t="str">
        <f>'NORTH-2'!D338</f>
        <v>Export</v>
      </c>
      <c r="E378" s="33">
        <f>'NORTH-2'!E338</f>
        <v>5395187</v>
      </c>
      <c r="F378" s="33">
        <f>'NORTH-2'!F338</f>
        <v>1</v>
      </c>
      <c r="G378" s="33">
        <f>'NORTH-2'!G338</f>
        <v>0</v>
      </c>
      <c r="H378" s="33">
        <f>'NORTH-2'!H338</f>
        <v>0</v>
      </c>
      <c r="I378" s="33">
        <f>'NORTH-2'!I338</f>
        <v>0</v>
      </c>
      <c r="J378" s="33">
        <f>'NORTH-2'!J338</f>
        <v>2</v>
      </c>
      <c r="K378">
        <f>'NORTH-2'!K338</f>
        <v>0</v>
      </c>
      <c r="L378">
        <f>'NORTH-2'!L338</f>
        <v>0</v>
      </c>
      <c r="M378">
        <f>'NORTH-2'!M338</f>
        <v>0</v>
      </c>
      <c r="N378" t="str">
        <f>'NORTH-2'!N338</f>
        <v>Moghbazar</v>
      </c>
      <c r="O378" t="s">
        <v>124</v>
      </c>
      <c r="P378">
        <v>0</v>
      </c>
      <c r="Q378">
        <v>0</v>
      </c>
      <c r="R378">
        <v>0</v>
      </c>
    </row>
    <row r="379" spans="1:18" hidden="1" x14ac:dyDescent="0.3">
      <c r="A379">
        <v>378</v>
      </c>
      <c r="B379" t="str">
        <f>'NORTH-2'!B339</f>
        <v>AT-2</v>
      </c>
      <c r="C379" s="33">
        <f>'NORTH-2'!C339</f>
        <v>11</v>
      </c>
      <c r="D379" s="33" t="str">
        <f>'NORTH-2'!D339</f>
        <v>Export</v>
      </c>
      <c r="E379" s="33">
        <f>'NORTH-2'!E339</f>
        <v>5379456</v>
      </c>
      <c r="F379" s="33">
        <f>'NORTH-2'!F339</f>
        <v>1</v>
      </c>
      <c r="G379" s="33">
        <f>'NORTH-2'!G339</f>
        <v>0</v>
      </c>
      <c r="H379" s="33">
        <f>'NORTH-2'!H339</f>
        <v>0</v>
      </c>
      <c r="I379" s="33">
        <f>'NORTH-2'!I339</f>
        <v>0</v>
      </c>
      <c r="J379" s="33">
        <f>'NORTH-2'!J339</f>
        <v>2</v>
      </c>
      <c r="K379">
        <f>'NORTH-2'!K339</f>
        <v>0</v>
      </c>
      <c r="L379">
        <f>'NORTH-2'!L339</f>
        <v>0</v>
      </c>
      <c r="M379">
        <f>'NORTH-2'!M339</f>
        <v>0</v>
      </c>
      <c r="N379" t="str">
        <f>'NORTH-2'!N339</f>
        <v>Moghbazar</v>
      </c>
      <c r="O379" t="s">
        <v>124</v>
      </c>
      <c r="P379">
        <v>0</v>
      </c>
      <c r="Q379">
        <v>0</v>
      </c>
      <c r="R379">
        <v>0</v>
      </c>
    </row>
    <row r="380" spans="1:18" hidden="1" x14ac:dyDescent="0.3">
      <c r="A380">
        <v>379</v>
      </c>
      <c r="B380" t="str">
        <f>'NORTH-2'!B432</f>
        <v>Sobujbagh</v>
      </c>
      <c r="C380" s="33">
        <f>'NORTH-2'!C432</f>
        <v>11</v>
      </c>
      <c r="D380" s="33" t="str">
        <f>'NORTH-2'!D432</f>
        <v>Mugdapara</v>
      </c>
      <c r="E380" s="33">
        <f>'NORTH-2'!E432</f>
        <v>34140453696</v>
      </c>
      <c r="F380" s="33">
        <f>'NORTH-2'!F432</f>
        <v>1</v>
      </c>
      <c r="G380" s="33">
        <f>'NORTH-2'!G432</f>
        <v>10.38847</v>
      </c>
      <c r="H380" s="33">
        <f>'NORTH-2'!H432</f>
        <v>12.208009000000001</v>
      </c>
      <c r="I380" s="33">
        <f>'NORTH-2'!I432</f>
        <v>1.8195390000000007</v>
      </c>
      <c r="J380" s="33">
        <f>'NORTH-2'!J432</f>
        <v>1000000</v>
      </c>
      <c r="K380">
        <f>'NORTH-2'!K432</f>
        <v>0</v>
      </c>
      <c r="L380">
        <f>'NORTH-2'!L432</f>
        <v>1819539.0000000007</v>
      </c>
      <c r="M380" s="1384">
        <f>'NORTH-2'!M432</f>
        <v>1839023.3133129438</v>
      </c>
      <c r="N380" t="str">
        <f>'NORTH-2'!N432</f>
        <v>Mugdapara</v>
      </c>
      <c r="O380" t="s">
        <v>160</v>
      </c>
      <c r="P380">
        <v>1914129.2673833121</v>
      </c>
      <c r="Q380">
        <v>1830321.6532774311</v>
      </c>
      <c r="R380">
        <v>1753548.1446468832</v>
      </c>
    </row>
    <row r="381" spans="1:18" hidden="1" x14ac:dyDescent="0.3">
      <c r="A381">
        <v>380</v>
      </c>
      <c r="B381" t="str">
        <f>'NORTH-2'!B433</f>
        <v>Madertek</v>
      </c>
      <c r="C381" s="33">
        <f>'NORTH-2'!C433</f>
        <v>11</v>
      </c>
      <c r="D381" s="33" t="str">
        <f>'NORTH-2'!D433</f>
        <v>Mugdapara</v>
      </c>
      <c r="E381" s="33" t="str">
        <f>'NORTH-2'!E433</f>
        <v>D0086134</v>
      </c>
      <c r="F381" s="33">
        <f>'NORTH-2'!F433</f>
        <v>1</v>
      </c>
      <c r="G381" s="33">
        <f>'NORTH-2'!G433</f>
        <v>99487.1</v>
      </c>
      <c r="H381" s="33">
        <f>'NORTH-2'!H433</f>
        <v>101422</v>
      </c>
      <c r="I381" s="33">
        <f>'NORTH-2'!I433</f>
        <v>1934.8999999999942</v>
      </c>
      <c r="J381" s="33">
        <f>'NORTH-2'!J433</f>
        <v>1000</v>
      </c>
      <c r="K381">
        <f>'NORTH-2'!K433</f>
        <v>0</v>
      </c>
      <c r="L381">
        <f>'NORTH-2'!L433</f>
        <v>1934899.9999999942</v>
      </c>
      <c r="M381" s="1384">
        <f>'NORTH-2'!M433</f>
        <v>1955619.6426288211</v>
      </c>
      <c r="N381" t="str">
        <f>'NORTH-2'!N433</f>
        <v>Mugdapara</v>
      </c>
      <c r="O381" t="s">
        <v>160</v>
      </c>
      <c r="P381">
        <v>2015001.2811336401</v>
      </c>
      <c r="Q381">
        <v>1947058.9925458455</v>
      </c>
      <c r="R381">
        <v>1858521.513183285</v>
      </c>
    </row>
    <row r="382" spans="1:18" hidden="1" x14ac:dyDescent="0.3">
      <c r="A382">
        <v>381</v>
      </c>
      <c r="B382" t="str">
        <f>'NORTH-2'!B434</f>
        <v>Rajarbagh</v>
      </c>
      <c r="C382" s="33">
        <f>'NORTH-2'!C434</f>
        <v>11</v>
      </c>
      <c r="D382" s="33" t="str">
        <f>'NORTH-2'!D434</f>
        <v>Mugdapara</v>
      </c>
      <c r="E382" s="33" t="str">
        <f>'NORTH-2'!E434</f>
        <v>DHKD9104</v>
      </c>
      <c r="F382" s="33">
        <f>'NORTH-2'!F434</f>
        <v>1</v>
      </c>
      <c r="G382" s="33">
        <f>'NORTH-2'!G434</f>
        <v>0.9</v>
      </c>
      <c r="H382" s="33">
        <f>'NORTH-2'!H434</f>
        <v>1970.5</v>
      </c>
      <c r="I382" s="33">
        <f>'NORTH-2'!I434</f>
        <v>1969.6</v>
      </c>
      <c r="J382" s="33">
        <f>'NORTH-2'!J434</f>
        <v>1000</v>
      </c>
      <c r="K382" t="str">
        <f>'NORTH-2'!K434</f>
        <v>29 days reading Converted</v>
      </c>
      <c r="L382">
        <f>'NORTH-2'!L434</f>
        <v>2105434.4827586208</v>
      </c>
      <c r="M382" s="1384">
        <f>'NORTH-2'!M434</f>
        <v>2127980.2732703616</v>
      </c>
      <c r="N382" t="str">
        <f>'NORTH-2'!N434</f>
        <v>Mugdapara</v>
      </c>
      <c r="O382" t="s">
        <v>160</v>
      </c>
      <c r="P382">
        <v>2037129.6550286671</v>
      </c>
      <c r="Q382">
        <v>2033626.6461791813</v>
      </c>
      <c r="R382">
        <v>1264456.5681337123</v>
      </c>
    </row>
    <row r="383" spans="1:18" hidden="1" x14ac:dyDescent="0.3">
      <c r="A383">
        <v>382</v>
      </c>
      <c r="B383" t="str">
        <f>'NORTH-2'!B435</f>
        <v>Goran</v>
      </c>
      <c r="C383" s="33">
        <f>'NORTH-2'!C435</f>
        <v>11</v>
      </c>
      <c r="D383" s="33">
        <f>'NORTH-2'!D435</f>
        <v>0</v>
      </c>
      <c r="E383" s="33" t="str">
        <f>'NORTH-2'!E435</f>
        <v>X1390296</v>
      </c>
      <c r="F383" s="33">
        <f>'NORTH-2'!F435</f>
        <v>1</v>
      </c>
      <c r="G383" s="33">
        <f>'NORTH-2'!G435</f>
        <v>28663.4</v>
      </c>
      <c r="H383" s="33">
        <f>'NORTH-2'!H435</f>
        <v>30567.9</v>
      </c>
      <c r="I383" s="33">
        <f>'NORTH-2'!I435</f>
        <v>1904.5</v>
      </c>
      <c r="J383" s="33">
        <f>'NORTH-2'!J435</f>
        <v>1000</v>
      </c>
      <c r="K383">
        <f>'NORTH-2'!K435</f>
        <v>0</v>
      </c>
      <c r="L383">
        <f>'NORTH-2'!L435</f>
        <v>1904500</v>
      </c>
      <c r="M383" s="1384">
        <f>'NORTH-2'!M435</f>
        <v>1924894.1079056286</v>
      </c>
      <c r="N383" t="str">
        <f>'NORTH-2'!N435</f>
        <v>Bashabo</v>
      </c>
      <c r="O383" t="s">
        <v>160</v>
      </c>
      <c r="P383">
        <v>2047460.5279466936</v>
      </c>
      <c r="Q383">
        <v>1968306.9598293805</v>
      </c>
      <c r="R383">
        <v>1851494.7743115223</v>
      </c>
    </row>
    <row r="384" spans="1:18" hidden="1" x14ac:dyDescent="0.3">
      <c r="A384">
        <v>383</v>
      </c>
      <c r="B384" t="str">
        <f>'NORTH-2'!B436</f>
        <v>Dhakhingaon</v>
      </c>
      <c r="C384" s="33">
        <f>'NORTH-2'!C436</f>
        <v>11</v>
      </c>
      <c r="D384" s="33" t="str">
        <f>'NORTH-2'!D436</f>
        <v>Mugdapara</v>
      </c>
      <c r="E384" s="33">
        <f>'NORTH-2'!E436</f>
        <v>34140313075</v>
      </c>
      <c r="F384" s="33">
        <f>'NORTH-2'!F436</f>
        <v>1</v>
      </c>
      <c r="G384" s="33">
        <f>'NORTH-2'!G436</f>
        <v>9771.1</v>
      </c>
      <c r="H384" s="33">
        <f>'NORTH-2'!H436</f>
        <v>11288.808999999999</v>
      </c>
      <c r="I384" s="33">
        <f>'NORTH-2'!I436</f>
        <v>1517.7089999999989</v>
      </c>
      <c r="J384" s="33">
        <f>'NORTH-2'!J436</f>
        <v>1000</v>
      </c>
      <c r="K384">
        <f>'NORTH-2'!K436</f>
        <v>0</v>
      </c>
      <c r="L384">
        <f>'NORTH-2'!L436</f>
        <v>1517708.9999999988</v>
      </c>
      <c r="M384" s="1384">
        <f>'NORTH-2'!M436</f>
        <v>1533961.2032635033</v>
      </c>
      <c r="N384" t="str">
        <f>'NORTH-2'!N436</f>
        <v>Mugdapara</v>
      </c>
      <c r="O384" t="s">
        <v>160</v>
      </c>
      <c r="P384">
        <v>1583000.861941135</v>
      </c>
      <c r="Q384">
        <v>1493157.2972020083</v>
      </c>
      <c r="R384">
        <v>2039169.8042646998</v>
      </c>
    </row>
    <row r="385" spans="1:18" hidden="1" x14ac:dyDescent="0.3">
      <c r="A385">
        <v>384</v>
      </c>
      <c r="B385" t="str">
        <f>'NORTH-2'!B437</f>
        <v>Manda</v>
      </c>
      <c r="C385" s="33">
        <f>'NORTH-2'!C437</f>
        <v>11</v>
      </c>
      <c r="D385" s="33" t="str">
        <f>'NORTH-2'!D437</f>
        <v>Maniknagar</v>
      </c>
      <c r="E385" s="33" t="str">
        <f>'NORTH-2'!E437</f>
        <v>XC570267</v>
      </c>
      <c r="F385" s="33">
        <f>'NORTH-2'!F437</f>
        <v>1</v>
      </c>
      <c r="G385" s="33">
        <f>'NORTH-2'!G437</f>
        <v>79747.100000000006</v>
      </c>
      <c r="H385" s="33">
        <f>'NORTH-2'!H437</f>
        <v>79747.100000000006</v>
      </c>
      <c r="I385" s="33">
        <f>'NORTH-2'!I437</f>
        <v>0</v>
      </c>
      <c r="J385" s="33">
        <f>'NORTH-2'!J437</f>
        <v>1000</v>
      </c>
      <c r="K385">
        <f>'NORTH-2'!K437</f>
        <v>0</v>
      </c>
      <c r="L385">
        <f>'NORTH-2'!L437</f>
        <v>0</v>
      </c>
      <c r="M385">
        <f>'NORTH-2'!M437</f>
        <v>0</v>
      </c>
      <c r="N385" t="str">
        <f>'NORTH-2'!N437</f>
        <v>Maniknagar</v>
      </c>
      <c r="O385" t="s">
        <v>160</v>
      </c>
      <c r="P385">
        <v>0</v>
      </c>
      <c r="Q385">
        <v>373198.89456296957</v>
      </c>
      <c r="R385">
        <v>881499.29962271906</v>
      </c>
    </row>
    <row r="386" spans="1:18" hidden="1" x14ac:dyDescent="0.3">
      <c r="A386">
        <v>385</v>
      </c>
      <c r="B386" t="str">
        <f>'NORTH-2'!B438</f>
        <v>Green Model Town</v>
      </c>
      <c r="C386" s="33">
        <f>'NORTH-2'!C438</f>
        <v>11</v>
      </c>
      <c r="D386" s="33" t="str">
        <f>'NORTH-2'!D438</f>
        <v>Mugdapara</v>
      </c>
      <c r="E386" s="33">
        <f>'NORTH-2'!E438</f>
        <v>34140453695</v>
      </c>
      <c r="F386" s="33">
        <f>'NORTH-2'!F438</f>
        <v>1</v>
      </c>
      <c r="G386" s="33">
        <f>'NORTH-2'!G438</f>
        <v>744.78063999999995</v>
      </c>
      <c r="H386" s="33">
        <f>'NORTH-2'!H438</f>
        <v>984.85263999999995</v>
      </c>
      <c r="I386" s="33">
        <f>'NORTH-2'!I438</f>
        <v>240.072</v>
      </c>
      <c r="J386" s="33">
        <f>'NORTH-2'!J438</f>
        <v>1000</v>
      </c>
      <c r="K386">
        <f>'NORTH-2'!K438</f>
        <v>0</v>
      </c>
      <c r="L386">
        <f>'NORTH-2'!L438</f>
        <v>240072</v>
      </c>
      <c r="M386" s="1384">
        <f>'NORTH-2'!M438</f>
        <v>242642.78197590975</v>
      </c>
      <c r="N386" t="str">
        <f>'NORTH-2'!N438</f>
        <v>Mugdapara</v>
      </c>
      <c r="O386" t="s">
        <v>160</v>
      </c>
      <c r="P386">
        <v>236939.31579833242</v>
      </c>
      <c r="Q386">
        <v>229733.50563567437</v>
      </c>
      <c r="R386">
        <v>209712.51244374455</v>
      </c>
    </row>
    <row r="387" spans="1:18" hidden="1" x14ac:dyDescent="0.3">
      <c r="A387">
        <v>386</v>
      </c>
      <c r="B387" t="str">
        <f>'NORTH-2'!B439</f>
        <v>Biswa Road</v>
      </c>
      <c r="C387" s="33">
        <f>'NORTH-2'!C439</f>
        <v>11</v>
      </c>
      <c r="D387" s="33" t="str">
        <f>'NORTH-2'!D439</f>
        <v>Mugdapara</v>
      </c>
      <c r="E387" s="33">
        <f>'NORTH-2'!E439</f>
        <v>34140313080</v>
      </c>
      <c r="F387" s="33">
        <f>'NORTH-2'!F439</f>
        <v>1</v>
      </c>
      <c r="G387" s="33">
        <f>'NORTH-2'!G439</f>
        <v>3045.3431999999998</v>
      </c>
      <c r="H387" s="33">
        <f>'NORTH-2'!H439</f>
        <v>3710.1080000000002</v>
      </c>
      <c r="I387" s="33">
        <f>'NORTH-2'!I439</f>
        <v>664.76480000000038</v>
      </c>
      <c r="J387" s="33">
        <f>'NORTH-2'!J439</f>
        <v>1000</v>
      </c>
      <c r="K387">
        <f>'NORTH-2'!K439</f>
        <v>0</v>
      </c>
      <c r="L387">
        <f>'NORTH-2'!L439</f>
        <v>664764.8000000004</v>
      </c>
      <c r="M387" s="1384">
        <f>'NORTH-2'!M439</f>
        <v>671883.35345920955</v>
      </c>
      <c r="N387" t="str">
        <f>'NORTH-2'!N439</f>
        <v>Mugdapara</v>
      </c>
      <c r="O387" t="s">
        <v>160</v>
      </c>
      <c r="P387">
        <v>576962.60650643939</v>
      </c>
      <c r="Q387">
        <v>679941.19655169838</v>
      </c>
      <c r="R387">
        <v>331641.70738809224</v>
      </c>
    </row>
    <row r="388" spans="1:18" hidden="1" x14ac:dyDescent="0.3">
      <c r="A388">
        <v>387</v>
      </c>
      <c r="B388" t="str">
        <f>'NORTH-2'!B440</f>
        <v>Mugdapara</v>
      </c>
      <c r="C388" s="33">
        <f>'NORTH-2'!C440</f>
        <v>11</v>
      </c>
      <c r="D388" s="33">
        <f>'NORTH-2'!D440</f>
        <v>0</v>
      </c>
      <c r="E388" s="33" t="str">
        <f>'NORTH-2'!E440</f>
        <v>X0854272</v>
      </c>
      <c r="F388" s="33">
        <f>'NORTH-2'!F440</f>
        <v>1</v>
      </c>
      <c r="G388" s="33">
        <f>'NORTH-2'!G440</f>
        <v>3885.1</v>
      </c>
      <c r="H388" s="33">
        <f>'NORTH-2'!H440</f>
        <v>4144.6000000000004</v>
      </c>
      <c r="I388" s="33">
        <f>'NORTH-2'!I440</f>
        <v>259.50000000000045</v>
      </c>
      <c r="J388" s="33">
        <f>'NORTH-2'!J440</f>
        <v>1000</v>
      </c>
      <c r="K388">
        <f>'NORTH-2'!K440</f>
        <v>0</v>
      </c>
      <c r="L388">
        <f>'NORTH-2'!L440</f>
        <v>259500.00000000047</v>
      </c>
      <c r="M388">
        <f>'NORTH-2'!M440</f>
        <v>262278.82436414366</v>
      </c>
      <c r="N388" t="str">
        <f>'NORTH-2'!N440</f>
        <v>Maniknagar</v>
      </c>
      <c r="O388" t="s">
        <v>160</v>
      </c>
      <c r="P388">
        <v>99804.60001399547</v>
      </c>
      <c r="Q388">
        <v>280453.02788932918</v>
      </c>
      <c r="R388">
        <v>256934.23439788664</v>
      </c>
    </row>
    <row r="389" spans="1:18" hidden="1" x14ac:dyDescent="0.3">
      <c r="A389">
        <v>388</v>
      </c>
      <c r="B389" t="str">
        <f>'NORTH-2'!B441</f>
        <v>Singapur</v>
      </c>
      <c r="C389" s="33">
        <f>'NORTH-2'!C441</f>
        <v>11</v>
      </c>
      <c r="D389" s="33">
        <f>'NORTH-2'!D441</f>
        <v>0</v>
      </c>
      <c r="E389" s="33" t="str">
        <f>'NORTH-2'!E441</f>
        <v>X1390302 (N)</v>
      </c>
      <c r="F389" s="33">
        <f>'NORTH-2'!F441</f>
        <v>1</v>
      </c>
      <c r="G389" s="33">
        <f>'NORTH-2'!G441</f>
        <v>33574.1</v>
      </c>
      <c r="H389" s="33">
        <f>'NORTH-2'!H441</f>
        <v>35882.300000000003</v>
      </c>
      <c r="I389" s="33">
        <f>'NORTH-2'!I441</f>
        <v>2308.2000000000044</v>
      </c>
      <c r="J389" s="33">
        <f>'NORTH-2'!J441</f>
        <v>1000</v>
      </c>
      <c r="K389">
        <f>'NORTH-2'!K441</f>
        <v>0</v>
      </c>
      <c r="L389">
        <f>'NORTH-2'!L441</f>
        <v>2308200.0000000042</v>
      </c>
      <c r="M389" s="1384">
        <f>'NORTH-2'!M441</f>
        <v>2332917.0805291575</v>
      </c>
      <c r="N389" t="str">
        <f>'NORTH-2'!N441</f>
        <v>Banosree</v>
      </c>
      <c r="O389" t="s">
        <v>160</v>
      </c>
      <c r="P389">
        <v>2449510.2641732809</v>
      </c>
      <c r="Q389">
        <v>2359732.7836734825</v>
      </c>
      <c r="R389">
        <v>2200082.1244280394</v>
      </c>
    </row>
    <row r="390" spans="1:18" hidden="1" x14ac:dyDescent="0.3">
      <c r="A390">
        <v>389</v>
      </c>
      <c r="B390" t="str">
        <f>'NORTH-2'!B442</f>
        <v>Trimohony</v>
      </c>
      <c r="C390" s="33">
        <f>'NORTH-2'!C442</f>
        <v>11</v>
      </c>
      <c r="D390" s="33">
        <f>'NORTH-2'!D442</f>
        <v>0</v>
      </c>
      <c r="E390" s="33" t="str">
        <f>'NORTH-2'!E442</f>
        <v>X1390308</v>
      </c>
      <c r="F390" s="33">
        <f>'NORTH-2'!F442</f>
        <v>1</v>
      </c>
      <c r="G390" s="33">
        <f>'NORTH-2'!G442</f>
        <v>26608.799999999999</v>
      </c>
      <c r="H390" s="33">
        <f>'NORTH-2'!H442</f>
        <v>28688.1</v>
      </c>
      <c r="I390" s="33">
        <f>'NORTH-2'!I442</f>
        <v>2079.2999999999993</v>
      </c>
      <c r="J390" s="33">
        <f>'NORTH-2'!J442</f>
        <v>1000</v>
      </c>
      <c r="K390">
        <f>'NORTH-2'!K442</f>
        <v>0</v>
      </c>
      <c r="L390">
        <f>'NORTH-2'!L442</f>
        <v>2079299.9999999993</v>
      </c>
      <c r="M390" s="1384">
        <f>'NORTH-2'!M442</f>
        <v>2101565.9325640178</v>
      </c>
      <c r="N390" t="str">
        <f>'NORTH-2'!N442</f>
        <v>Banosree</v>
      </c>
      <c r="O390" t="s">
        <v>160</v>
      </c>
      <c r="P390">
        <v>2104795.0854015392</v>
      </c>
      <c r="Q390">
        <v>2021980.7350053268</v>
      </c>
      <c r="R390">
        <v>1604947.893028415</v>
      </c>
    </row>
    <row r="391" spans="1:18" hidden="1" x14ac:dyDescent="0.3">
      <c r="A391">
        <v>390</v>
      </c>
      <c r="B391" t="str">
        <f>'NORTH-2'!B443</f>
        <v>Mayakanon</v>
      </c>
      <c r="C391" s="33">
        <f>'NORTH-2'!C443</f>
        <v>11</v>
      </c>
      <c r="D391" s="33" t="str">
        <f>'NORTH-2'!D443</f>
        <v>Mugdapara</v>
      </c>
      <c r="E391" s="33">
        <f>'NORTH-2'!E443</f>
        <v>34140313073</v>
      </c>
      <c r="F391" s="33">
        <f>'NORTH-2'!F443</f>
        <v>1</v>
      </c>
      <c r="G391" s="33">
        <f>'NORTH-2'!G443</f>
        <v>12357.722</v>
      </c>
      <c r="H391" s="33">
        <f>'NORTH-2'!H443</f>
        <v>14286.038</v>
      </c>
      <c r="I391" s="33">
        <f>'NORTH-2'!I443</f>
        <v>1928.3160000000007</v>
      </c>
      <c r="J391" s="33">
        <f>'NORTH-2'!J443</f>
        <v>1000</v>
      </c>
      <c r="K391">
        <f>'NORTH-2'!K443</f>
        <v>0</v>
      </c>
      <c r="L391">
        <f>'NORTH-2'!L443</f>
        <v>1928316.0000000007</v>
      </c>
      <c r="M391" s="1384">
        <f>'NORTH-2'!M443</f>
        <v>1948965.1386611455</v>
      </c>
      <c r="N391" t="str">
        <f>'NORTH-2'!N443</f>
        <v>Mugdapara</v>
      </c>
      <c r="O391" t="s">
        <v>160</v>
      </c>
      <c r="P391">
        <v>1816135.3068504219</v>
      </c>
      <c r="Q391">
        <v>1942171.9600706312</v>
      </c>
      <c r="R391">
        <v>1839386.3793571414</v>
      </c>
    </row>
    <row r="392" spans="1:18" hidden="1" x14ac:dyDescent="0.3">
      <c r="A392">
        <v>391</v>
      </c>
      <c r="B392" t="str">
        <f>'NORTH-2'!B444</f>
        <v>Ahmedbagh</v>
      </c>
      <c r="C392" s="33">
        <f>'NORTH-2'!C444</f>
        <v>11</v>
      </c>
      <c r="D392" s="33" t="str">
        <f>'NORTH-2'!D444</f>
        <v>Mugdapara</v>
      </c>
      <c r="E392" s="33">
        <f>'NORTH-2'!E444</f>
        <v>34140453691</v>
      </c>
      <c r="F392" s="33">
        <f>'NORTH-2'!F444</f>
        <v>1</v>
      </c>
      <c r="G392" s="33">
        <f>'NORTH-2'!G444</f>
        <v>4655.1844000000001</v>
      </c>
      <c r="H392" s="33">
        <f>'NORTH-2'!H444</f>
        <v>5501.0627999999997</v>
      </c>
      <c r="I392" s="33">
        <f>'NORTH-2'!I444</f>
        <v>845.8783999999996</v>
      </c>
      <c r="J392" s="33">
        <f>'NORTH-2'!J444</f>
        <v>1000</v>
      </c>
      <c r="K392">
        <f>'NORTH-2'!K444</f>
        <v>0</v>
      </c>
      <c r="L392">
        <f>'NORTH-2'!L444</f>
        <v>845878.39999999956</v>
      </c>
      <c r="M392" s="1384">
        <f>'NORTH-2'!M444</f>
        <v>854936.38653958507</v>
      </c>
      <c r="N392" t="str">
        <f>'NORTH-2'!N444</f>
        <v>Mugdapara</v>
      </c>
      <c r="O392" t="s">
        <v>160</v>
      </c>
      <c r="P392">
        <v>710891.4812401142</v>
      </c>
      <c r="Q392">
        <v>850151.1098651014</v>
      </c>
      <c r="R392">
        <v>596386.82398111036</v>
      </c>
    </row>
    <row r="393" spans="1:18" hidden="1" x14ac:dyDescent="0.3">
      <c r="A393">
        <v>392</v>
      </c>
      <c r="B393" t="str">
        <f>'NORTH-2'!B445</f>
        <v>Wasa Road</v>
      </c>
      <c r="C393" s="33">
        <f>'NORTH-2'!C445</f>
        <v>11</v>
      </c>
      <c r="D393" s="33" t="str">
        <f>'NORTH-2'!D445</f>
        <v>Mugdapara</v>
      </c>
      <c r="E393" s="33">
        <f>'NORTH-2'!E445</f>
        <v>61903686</v>
      </c>
      <c r="F393" s="33">
        <f>'NORTH-2'!F445</f>
        <v>1</v>
      </c>
      <c r="G393" s="33">
        <f>'NORTH-2'!G445</f>
        <v>720580</v>
      </c>
      <c r="H393" s="33">
        <f>'NORTH-2'!H445</f>
        <v>730251</v>
      </c>
      <c r="I393" s="33">
        <f>'NORTH-2'!I445</f>
        <v>9671</v>
      </c>
      <c r="J393" s="33">
        <f>'NORTH-2'!J445</f>
        <v>200</v>
      </c>
      <c r="K393">
        <f>'NORTH-2'!K445</f>
        <v>0</v>
      </c>
      <c r="L393">
        <f>'NORTH-2'!L445</f>
        <v>1934200</v>
      </c>
      <c r="M393" s="1384">
        <f>'NORTH-2'!M445</f>
        <v>1954912.14676349</v>
      </c>
      <c r="N393" t="str">
        <f>'NORTH-2'!N445</f>
        <v>Mugdapara</v>
      </c>
      <c r="O393" t="s">
        <v>160</v>
      </c>
      <c r="P393">
        <v>1661387.6172542537</v>
      </c>
      <c r="Q393">
        <v>1892982.4123029117</v>
      </c>
      <c r="R393">
        <v>480873.34713706694</v>
      </c>
    </row>
    <row r="394" spans="1:18" hidden="1" x14ac:dyDescent="0.3">
      <c r="A394">
        <v>393</v>
      </c>
      <c r="B394" t="str">
        <f>'NORTH-2'!B446</f>
        <v>Nandipara</v>
      </c>
      <c r="C394" s="33">
        <f>'NORTH-2'!C446</f>
        <v>11</v>
      </c>
      <c r="D394" s="33" t="str">
        <f>'NORTH-2'!D446</f>
        <v>Mugdapara</v>
      </c>
      <c r="E394" s="33">
        <f>'NORTH-2'!E446</f>
        <v>61903558</v>
      </c>
      <c r="F394" s="33">
        <f>'NORTH-2'!F446</f>
        <v>1</v>
      </c>
      <c r="G394" s="33">
        <f>'NORTH-2'!G446</f>
        <v>754033</v>
      </c>
      <c r="H394" s="33">
        <f>'NORTH-2'!H446</f>
        <v>761617</v>
      </c>
      <c r="I394" s="33">
        <f>'NORTH-2'!I446</f>
        <v>7584</v>
      </c>
      <c r="J394" s="33">
        <f>'NORTH-2'!J446</f>
        <v>200</v>
      </c>
      <c r="K394">
        <f>'NORTH-2'!K446</f>
        <v>0</v>
      </c>
      <c r="L394">
        <f>'NORTH-2'!L446</f>
        <v>1516800</v>
      </c>
      <c r="M394" s="1384">
        <f>'NORTH-2'!M446</f>
        <v>1533042.4693469456</v>
      </c>
      <c r="N394" t="str">
        <f>'NORTH-2'!N446</f>
        <v>Mugdapara</v>
      </c>
      <c r="O394" t="s">
        <v>160</v>
      </c>
      <c r="P394">
        <v>1508090.9874455228</v>
      </c>
      <c r="Q394">
        <v>1450702.4487517688</v>
      </c>
      <c r="R394">
        <v>298789.15724272648</v>
      </c>
    </row>
    <row r="395" spans="1:18" hidden="1" x14ac:dyDescent="0.3">
      <c r="A395">
        <v>394</v>
      </c>
      <c r="B395" t="str">
        <f>'NORTH-2'!B513</f>
        <v xml:space="preserve"> Nakhal Para Feeder</v>
      </c>
      <c r="C395" s="33">
        <f>'NORTH-2'!C513</f>
        <v>11</v>
      </c>
      <c r="D395" s="33">
        <f>'NORTH-2'!D513</f>
        <v>0</v>
      </c>
      <c r="E395" s="33" t="str">
        <f>'NORTH-2'!E513</f>
        <v>DHK60950</v>
      </c>
      <c r="F395" s="33">
        <f>'NORTH-2'!F513</f>
        <v>1</v>
      </c>
      <c r="G395" s="33">
        <f>'NORTH-2'!G513</f>
        <v>228050.8</v>
      </c>
      <c r="H395" s="33">
        <f>'NORTH-2'!H513</f>
        <v>254232.5</v>
      </c>
      <c r="I395" s="33">
        <f>'NORTH-2'!I513</f>
        <v>26181.700000000012</v>
      </c>
      <c r="J395" s="33">
        <f>'NORTH-2'!J513</f>
        <v>60</v>
      </c>
      <c r="K395">
        <f>'NORTH-2'!K513</f>
        <v>0</v>
      </c>
      <c r="L395">
        <f>'NORTH-2'!L513</f>
        <v>1570902.0000000007</v>
      </c>
      <c r="M395">
        <f>'NORTH-2'!M513</f>
        <v>1587033.6594656368</v>
      </c>
      <c r="N395" t="str">
        <f>'NORTH-2'!N513</f>
        <v>Tejgaon</v>
      </c>
      <c r="O395" t="s">
        <v>118</v>
      </c>
      <c r="P395">
        <v>1590100.5899430742</v>
      </c>
      <c r="Q395">
        <v>1545202.0376180792</v>
      </c>
      <c r="R395">
        <v>1536369.5555697579</v>
      </c>
    </row>
    <row r="396" spans="1:18" hidden="1" x14ac:dyDescent="0.3">
      <c r="A396">
        <v>395</v>
      </c>
      <c r="B396" t="str">
        <f>'NORTH-2'!B514</f>
        <v xml:space="preserve"> Badda-Meghna Feeder</v>
      </c>
      <c r="C396" s="33">
        <f>'NORTH-2'!C514</f>
        <v>11</v>
      </c>
      <c r="D396" s="33">
        <f>'NORTH-2'!D514</f>
        <v>0</v>
      </c>
      <c r="E396" s="33" t="str">
        <f>'NORTH-2'!E514</f>
        <v>DHK60979</v>
      </c>
      <c r="F396" s="33">
        <f>'NORTH-2'!F514</f>
        <v>1</v>
      </c>
      <c r="G396" s="33">
        <f>'NORTH-2'!G514</f>
        <v>901418.5</v>
      </c>
      <c r="H396" s="33">
        <f>'NORTH-2'!H514</f>
        <v>914102.7</v>
      </c>
      <c r="I396" s="33">
        <f>'NORTH-2'!I514</f>
        <v>12684.199999999953</v>
      </c>
      <c r="J396" s="33">
        <f>'NORTH-2'!J514</f>
        <v>60</v>
      </c>
      <c r="K396">
        <f>'NORTH-2'!K514</f>
        <v>0</v>
      </c>
      <c r="L396">
        <f>'NORTH-2'!L514</f>
        <v>761051.99999999721</v>
      </c>
      <c r="M396">
        <f>'NORTH-2'!M514</f>
        <v>768867.27536385902</v>
      </c>
      <c r="N396" t="str">
        <f>'NORTH-2'!N514</f>
        <v>Tejgaon</v>
      </c>
      <c r="O396" t="s">
        <v>118</v>
      </c>
      <c r="P396">
        <v>797427.11333231488</v>
      </c>
      <c r="Q396">
        <v>711868.04682579963</v>
      </c>
      <c r="R396">
        <v>842649.71332024387</v>
      </c>
    </row>
    <row r="397" spans="1:18" hidden="1" x14ac:dyDescent="0.3">
      <c r="A397">
        <v>396</v>
      </c>
      <c r="B397" t="str">
        <f>'NORTH-2'!B515</f>
        <v xml:space="preserve"> Rasulbagh Feeder</v>
      </c>
      <c r="C397" s="33">
        <f>'NORTH-2'!C515</f>
        <v>11</v>
      </c>
      <c r="D397" s="33">
        <f>'NORTH-2'!D515</f>
        <v>0</v>
      </c>
      <c r="E397" s="33" t="str">
        <f>'NORTH-2'!E515</f>
        <v>DHK60948</v>
      </c>
      <c r="F397" s="33">
        <f>'NORTH-2'!F515</f>
        <v>1</v>
      </c>
      <c r="G397" s="33">
        <f>'NORTH-2'!G515</f>
        <v>991762.3</v>
      </c>
      <c r="H397" s="33">
        <f>'NORTH-2'!H515</f>
        <v>1023637.7</v>
      </c>
      <c r="I397" s="33">
        <f>'NORTH-2'!I515</f>
        <v>31875.399999999907</v>
      </c>
      <c r="J397" s="33">
        <f>'NORTH-2'!J515</f>
        <v>60</v>
      </c>
      <c r="K397">
        <f>'NORTH-2'!K515</f>
        <v>0</v>
      </c>
      <c r="L397">
        <f>'NORTH-2'!L515</f>
        <v>1912523.9999999944</v>
      </c>
      <c r="M397">
        <f>'NORTH-2'!M515</f>
        <v>1932163.7903165489</v>
      </c>
      <c r="N397" t="str">
        <f>'NORTH-2'!N515</f>
        <v>Tejgaon</v>
      </c>
      <c r="O397" t="s">
        <v>118</v>
      </c>
      <c r="P397">
        <v>1821935.9992482204</v>
      </c>
      <c r="Q397">
        <v>1845073.9247039291</v>
      </c>
      <c r="R397">
        <v>1902151.6741372659</v>
      </c>
    </row>
    <row r="398" spans="1:18" hidden="1" x14ac:dyDescent="0.3">
      <c r="A398">
        <v>397</v>
      </c>
      <c r="B398" t="str">
        <f>'NORTH-2'!B516</f>
        <v>Lukas</v>
      </c>
      <c r="C398" s="33">
        <f>'NORTH-2'!C516</f>
        <v>11</v>
      </c>
      <c r="D398" s="33">
        <f>'NORTH-2'!D516</f>
        <v>0</v>
      </c>
      <c r="E398" s="33" t="str">
        <f>'NORTH-2'!E516</f>
        <v>8A021100948-02</v>
      </c>
      <c r="F398" s="33">
        <f>'NORTH-2'!F516</f>
        <v>1</v>
      </c>
      <c r="G398" s="33">
        <f>'NORTH-2'!G516</f>
        <v>66843300</v>
      </c>
      <c r="H398" s="33">
        <f>'NORTH-2'!H516</f>
        <v>69201106</v>
      </c>
      <c r="I398" s="33">
        <f>'NORTH-2'!I516</f>
        <v>2357806</v>
      </c>
      <c r="J398" s="33">
        <f>'NORTH-2'!J516</f>
        <v>1</v>
      </c>
      <c r="K398">
        <f>'NORTH-2'!K516</f>
        <v>0</v>
      </c>
      <c r="L398">
        <f>'NORTH-2'!L516</f>
        <v>2357806</v>
      </c>
      <c r="M398">
        <f>'NORTH-2'!M516</f>
        <v>2382018.4101172662</v>
      </c>
      <c r="N398" t="str">
        <f>'NORTH-2'!N516</f>
        <v>Tejgaon</v>
      </c>
      <c r="O398" t="s">
        <v>118</v>
      </c>
      <c r="P398">
        <v>2450636.3287166888</v>
      </c>
      <c r="Q398">
        <v>2356930.5125170033</v>
      </c>
      <c r="R398">
        <v>2345545.7819889239</v>
      </c>
    </row>
    <row r="399" spans="1:18" hidden="1" x14ac:dyDescent="0.3">
      <c r="A399">
        <v>398</v>
      </c>
      <c r="B399" t="str">
        <f>'NORTH-2'!B517</f>
        <v>PWD RMU</v>
      </c>
      <c r="C399" s="33">
        <f>'NORTH-2'!C517</f>
        <v>11</v>
      </c>
      <c r="D399" s="33">
        <f>'NORTH-2'!D517</f>
        <v>0</v>
      </c>
      <c r="E399" s="33">
        <f>'NORTH-2'!E517</f>
        <v>0</v>
      </c>
      <c r="F399" s="33">
        <f>'NORTH-2'!F517</f>
        <v>1</v>
      </c>
      <c r="G399" s="33">
        <f>'NORTH-2'!G517</f>
        <v>654515.19999999995</v>
      </c>
      <c r="H399" s="33">
        <f>'NORTH-2'!H517</f>
        <v>656351.30000000005</v>
      </c>
      <c r="I399" s="33">
        <f>'NORTH-2'!I517</f>
        <v>1836.1000000000931</v>
      </c>
      <c r="J399" s="33">
        <f>'NORTH-2'!J517</f>
        <v>1</v>
      </c>
      <c r="K399">
        <f>'NORTH-2'!K517</f>
        <v>0</v>
      </c>
      <c r="L399">
        <f>'NORTH-2'!L517</f>
        <v>1836.1000000000931</v>
      </c>
      <c r="M399">
        <f>'NORTH-2'!M517</f>
        <v>1854.9549890095002</v>
      </c>
      <c r="N399" t="str">
        <f>'NORTH-2'!N517</f>
        <v>Tejgaon</v>
      </c>
      <c r="O399" t="s">
        <v>118</v>
      </c>
      <c r="P399">
        <v>1876.4621754191444</v>
      </c>
      <c r="Q399">
        <v>1825.2483513677373</v>
      </c>
      <c r="R399">
        <v>1757.0538880082011</v>
      </c>
    </row>
    <row r="400" spans="1:18" hidden="1" x14ac:dyDescent="0.3">
      <c r="A400">
        <v>399</v>
      </c>
      <c r="B400" t="str">
        <f>'NORTH-2'!B518</f>
        <v xml:space="preserve"> Civil Aviation Feeder</v>
      </c>
      <c r="C400" s="33">
        <f>'NORTH-2'!C518</f>
        <v>11</v>
      </c>
      <c r="D400" s="33">
        <f>'NORTH-2'!D518</f>
        <v>0</v>
      </c>
      <c r="E400" s="33" t="str">
        <f>'NORTH-2'!E518</f>
        <v>DHK60977</v>
      </c>
      <c r="F400" s="33">
        <f>'NORTH-2'!F518</f>
        <v>1</v>
      </c>
      <c r="G400" s="33">
        <f>'NORTH-2'!G518</f>
        <v>840529.6</v>
      </c>
      <c r="H400" s="33">
        <f>'NORTH-2'!H518</f>
        <v>886999.5</v>
      </c>
      <c r="I400" s="33">
        <f>'NORTH-2'!I518</f>
        <v>46469.900000000023</v>
      </c>
      <c r="J400" s="33">
        <f>'NORTH-2'!J518</f>
        <v>60</v>
      </c>
      <c r="K400">
        <f>'NORTH-2'!K518</f>
        <v>0</v>
      </c>
      <c r="L400">
        <f>'NORTH-2'!L518</f>
        <v>2788194.0000000014</v>
      </c>
      <c r="M400">
        <f>'NORTH-2'!M518</f>
        <v>2816826.0827983744</v>
      </c>
      <c r="N400" t="str">
        <f>'NORTH-2'!N518</f>
        <v>Tejgaon</v>
      </c>
      <c r="O400" t="s">
        <v>118</v>
      </c>
      <c r="P400">
        <v>2972868.5519452305</v>
      </c>
      <c r="Q400">
        <v>2843930.4648678573</v>
      </c>
      <c r="R400">
        <v>2795399.6317459908</v>
      </c>
    </row>
    <row r="401" spans="1:18" hidden="1" x14ac:dyDescent="0.3">
      <c r="A401">
        <v>400</v>
      </c>
      <c r="B401" t="str">
        <f>'NORTH-2'!B519</f>
        <v xml:space="preserve"> Ahasanullah Eng.</v>
      </c>
      <c r="C401" s="33">
        <f>'NORTH-2'!C519</f>
        <v>11</v>
      </c>
      <c r="D401" s="33">
        <f>'NORTH-2'!D519</f>
        <v>0</v>
      </c>
      <c r="E401" s="33" t="str">
        <f>'NORTH-2'!E519</f>
        <v>DHK60867</v>
      </c>
      <c r="F401" s="33">
        <f>'NORTH-2'!F519</f>
        <v>1</v>
      </c>
      <c r="G401" s="33">
        <f>'NORTH-2'!G519</f>
        <v>870599.2</v>
      </c>
      <c r="H401" s="33">
        <f>'NORTH-2'!H519</f>
        <v>881620.2</v>
      </c>
      <c r="I401" s="33">
        <f>'NORTH-2'!I519</f>
        <v>11021</v>
      </c>
      <c r="J401" s="33">
        <f>'NORTH-2'!J519</f>
        <v>60</v>
      </c>
      <c r="K401">
        <f>'NORTH-2'!K519</f>
        <v>0</v>
      </c>
      <c r="L401">
        <f>'NORTH-2'!L519</f>
        <v>661260</v>
      </c>
      <c r="M401">
        <f>'NORTH-2'!M519</f>
        <v>668050.50707061705</v>
      </c>
      <c r="N401" t="str">
        <f>'NORTH-2'!N519</f>
        <v>Tejgaon</v>
      </c>
      <c r="O401" t="s">
        <v>118</v>
      </c>
      <c r="P401">
        <v>681476.01787263073</v>
      </c>
      <c r="Q401">
        <v>638085.189869244</v>
      </c>
      <c r="R401">
        <v>673101.42577841727</v>
      </c>
    </row>
    <row r="402" spans="1:18" hidden="1" x14ac:dyDescent="0.3">
      <c r="A402">
        <v>401</v>
      </c>
      <c r="B402" t="str">
        <f>'NORTH-2'!B520</f>
        <v>New  GMG Feeder</v>
      </c>
      <c r="C402" s="33">
        <f>'NORTH-2'!C520</f>
        <v>11</v>
      </c>
      <c r="D402" s="33">
        <f>'NORTH-2'!D520</f>
        <v>0</v>
      </c>
      <c r="E402" s="33" t="str">
        <f>'NORTH-2'!E520</f>
        <v>DHK61106</v>
      </c>
      <c r="F402" s="33">
        <f>'NORTH-2'!F520</f>
        <v>1</v>
      </c>
      <c r="G402" s="33">
        <f>'NORTH-2'!G520</f>
        <v>46250.7</v>
      </c>
      <c r="H402" s="33">
        <f>'NORTH-2'!H520</f>
        <v>86429.3</v>
      </c>
      <c r="I402" s="33">
        <f>'NORTH-2'!I520</f>
        <v>40178.600000000006</v>
      </c>
      <c r="J402" s="33">
        <f>'NORTH-2'!J520</f>
        <v>60</v>
      </c>
      <c r="K402">
        <f>'NORTH-2'!K520</f>
        <v>0</v>
      </c>
      <c r="L402">
        <f>'NORTH-2'!L520</f>
        <v>2410716.0000000005</v>
      </c>
      <c r="M402">
        <f>'NORTH-2'!M520</f>
        <v>2435471.745158107</v>
      </c>
      <c r="N402" t="str">
        <f>'NORTH-2'!N520</f>
        <v>Tejgaon</v>
      </c>
      <c r="O402" t="s">
        <v>118</v>
      </c>
      <c r="P402">
        <v>2366892.184480296</v>
      </c>
      <c r="Q402">
        <v>2233355.6796930106</v>
      </c>
      <c r="R402">
        <v>2281871.6213933513</v>
      </c>
    </row>
    <row r="403" spans="1:18" hidden="1" x14ac:dyDescent="0.3">
      <c r="A403">
        <v>402</v>
      </c>
      <c r="B403" t="str">
        <f>'NORTH-2'!B521</f>
        <v>Shikajo</v>
      </c>
      <c r="C403" s="33">
        <f>'NORTH-2'!C521</f>
        <v>11</v>
      </c>
      <c r="D403" s="33">
        <f>'NORTH-2'!D521</f>
        <v>0</v>
      </c>
      <c r="E403" s="33" t="str">
        <f>'NORTH-2'!E521</f>
        <v>HA021101036-02</v>
      </c>
      <c r="F403" s="33">
        <f>'NORTH-2'!F521</f>
        <v>1</v>
      </c>
      <c r="G403" s="33">
        <f>'NORTH-2'!G521</f>
        <v>63571582</v>
      </c>
      <c r="H403" s="33">
        <f>'NORTH-2'!H521</f>
        <v>64377118</v>
      </c>
      <c r="I403" s="33">
        <f>'NORTH-2'!I521</f>
        <v>805536</v>
      </c>
      <c r="J403" s="33">
        <f>'NORTH-2'!J521</f>
        <v>1</v>
      </c>
      <c r="K403">
        <f>'NORTH-2'!K521</f>
        <v>0</v>
      </c>
      <c r="L403">
        <f>'NORTH-2'!L521</f>
        <v>805536</v>
      </c>
      <c r="M403">
        <f>'NORTH-2'!M521</f>
        <v>813808.08345225267</v>
      </c>
      <c r="N403" t="str">
        <f>'NORTH-2'!N521</f>
        <v>Tejgaon</v>
      </c>
      <c r="O403" t="s">
        <v>118</v>
      </c>
      <c r="P403">
        <v>877169.4199284889</v>
      </c>
      <c r="Q403">
        <v>833321.88233950722</v>
      </c>
      <c r="R403">
        <v>756034.16480548389</v>
      </c>
    </row>
    <row r="404" spans="1:18" hidden="1" x14ac:dyDescent="0.3">
      <c r="A404">
        <v>403</v>
      </c>
      <c r="B404" t="str">
        <f>'NORTH-2'!B522</f>
        <v>Kahinur</v>
      </c>
      <c r="C404" s="33">
        <f>'NORTH-2'!C522</f>
        <v>11</v>
      </c>
      <c r="D404" s="33">
        <f>'NORTH-2'!D522</f>
        <v>0</v>
      </c>
      <c r="E404" s="33">
        <f>'NORTH-2'!E522</f>
        <v>0</v>
      </c>
      <c r="F404" s="33">
        <f>'NORTH-2'!F522</f>
        <v>1</v>
      </c>
      <c r="G404" s="33">
        <f>'NORTH-2'!G522</f>
        <v>518848.9</v>
      </c>
      <c r="H404" s="33">
        <f>'NORTH-2'!H522</f>
        <v>541140.5</v>
      </c>
      <c r="I404" s="33">
        <f>'NORTH-2'!I522</f>
        <v>22291.599999999977</v>
      </c>
      <c r="J404" s="33">
        <f>'NORTH-2'!J522</f>
        <v>60</v>
      </c>
      <c r="K404">
        <f>'NORTH-2'!K522</f>
        <v>0</v>
      </c>
      <c r="L404">
        <f>'NORTH-2'!L522</f>
        <v>1337495.9999999986</v>
      </c>
      <c r="M404">
        <f>'NORTH-2'!M522</f>
        <v>1351230.8033223257</v>
      </c>
      <c r="N404" t="str">
        <f>'NORTH-2'!N522</f>
        <v>Tejgaon</v>
      </c>
      <c r="O404" t="s">
        <v>118</v>
      </c>
      <c r="P404">
        <v>1347009.4431133384</v>
      </c>
      <c r="Q404">
        <v>1251045.340239865</v>
      </c>
      <c r="R404">
        <v>1294083.2245593965</v>
      </c>
    </row>
    <row r="405" spans="1:18" hidden="1" x14ac:dyDescent="0.3">
      <c r="A405">
        <v>404</v>
      </c>
      <c r="B405" t="str">
        <f>'NORTH-2'!B523</f>
        <v>Link road</v>
      </c>
      <c r="C405" s="33">
        <f>'NORTH-2'!C523</f>
        <v>11</v>
      </c>
      <c r="D405" s="33">
        <f>'NORTH-2'!D523</f>
        <v>0</v>
      </c>
      <c r="E405" s="33" t="str">
        <f>'NORTH-2'!E523</f>
        <v>8A021100380-02</v>
      </c>
      <c r="F405" s="33">
        <f>'NORTH-2'!F523</f>
        <v>1</v>
      </c>
      <c r="G405" s="33">
        <f>'NORTH-2'!G523</f>
        <v>64330013</v>
      </c>
      <c r="H405" s="33">
        <f>'NORTH-2'!H523</f>
        <v>64751580</v>
      </c>
      <c r="I405" s="33">
        <f>'NORTH-2'!I523</f>
        <v>421567</v>
      </c>
      <c r="J405" s="33">
        <f>'NORTH-2'!J523</f>
        <v>1</v>
      </c>
      <c r="K405">
        <f>'NORTH-2'!K523</f>
        <v>0</v>
      </c>
      <c r="L405">
        <f>'NORTH-2'!L523</f>
        <v>421567</v>
      </c>
      <c r="M405">
        <f>'NORTH-2'!M523</f>
        <v>425896.08945685334</v>
      </c>
      <c r="N405" t="str">
        <f>'NORTH-2'!N523</f>
        <v>Tejgaon</v>
      </c>
      <c r="O405" t="s">
        <v>118</v>
      </c>
      <c r="P405">
        <v>415317.89438447868</v>
      </c>
      <c r="Q405">
        <v>416737.62803729961</v>
      </c>
      <c r="R405">
        <v>435428.31975653453</v>
      </c>
    </row>
    <row r="406" spans="1:18" hidden="1" x14ac:dyDescent="0.3">
      <c r="A406">
        <v>405</v>
      </c>
      <c r="B406" t="str">
        <f>'NORTH-2'!B524</f>
        <v>Shanta</v>
      </c>
      <c r="C406" s="33">
        <f>'NORTH-2'!C524</f>
        <v>11</v>
      </c>
      <c r="D406" s="33">
        <f>'NORTH-2'!D524</f>
        <v>0</v>
      </c>
      <c r="E406" s="33">
        <f>'NORTH-2'!E524</f>
        <v>0</v>
      </c>
      <c r="F406" s="33">
        <f>'NORTH-2'!F524</f>
        <v>1</v>
      </c>
      <c r="G406" s="33">
        <f>'NORTH-2'!G524</f>
        <v>310614.7</v>
      </c>
      <c r="H406" s="33">
        <f>'NORTH-2'!H524</f>
        <v>321223.3</v>
      </c>
      <c r="I406" s="33">
        <f>'NORTH-2'!I524</f>
        <v>10608.599999999977</v>
      </c>
      <c r="J406" s="33">
        <f>'NORTH-2'!J524</f>
        <v>60</v>
      </c>
      <c r="K406">
        <f>'NORTH-2'!K524</f>
        <v>0</v>
      </c>
      <c r="L406">
        <f>'NORTH-2'!L524</f>
        <v>636515.9999999986</v>
      </c>
      <c r="M406">
        <f>'NORTH-2'!M524</f>
        <v>643052.40988198284</v>
      </c>
      <c r="N406" t="str">
        <f>'NORTH-2'!N524</f>
        <v>Tejgaon</v>
      </c>
      <c r="O406" t="s">
        <v>118</v>
      </c>
      <c r="P406">
        <v>671568.05474418344</v>
      </c>
      <c r="Q406">
        <v>608607.16159965692</v>
      </c>
      <c r="R406">
        <v>630895.32482003944</v>
      </c>
    </row>
    <row r="407" spans="1:18" hidden="1" x14ac:dyDescent="0.3">
      <c r="A407">
        <v>406</v>
      </c>
      <c r="B407" t="str">
        <f>'NORTH-2'!B525</f>
        <v>Karnafuly Feeder</v>
      </c>
      <c r="C407" s="33">
        <f>'NORTH-2'!C525</f>
        <v>11</v>
      </c>
      <c r="D407" s="33">
        <f>'NORTH-2'!D525</f>
        <v>0</v>
      </c>
      <c r="E407" s="33" t="str">
        <f>'NORTH-2'!E525</f>
        <v>DHK61084</v>
      </c>
      <c r="F407" s="33">
        <f>'NORTH-2'!F525</f>
        <v>1</v>
      </c>
      <c r="G407" s="33">
        <f>'NORTH-2'!G525</f>
        <v>34410.6</v>
      </c>
      <c r="H407" s="33">
        <f>'NORTH-2'!H525</f>
        <v>35120</v>
      </c>
      <c r="I407" s="33">
        <f>'NORTH-2'!I525</f>
        <v>709.40000000000146</v>
      </c>
      <c r="J407" s="33">
        <f>'NORTH-2'!J525</f>
        <v>1000</v>
      </c>
      <c r="K407">
        <f>'NORTH-2'!K525</f>
        <v>0</v>
      </c>
      <c r="L407">
        <f>'NORTH-2'!L525</f>
        <v>709400.0000000014</v>
      </c>
      <c r="M407">
        <f>'NORTH-2'!M525</f>
        <v>716684.858778539</v>
      </c>
      <c r="N407" t="str">
        <f>'NORTH-2'!N525</f>
        <v>Tejgaon</v>
      </c>
      <c r="O407" t="s">
        <v>118</v>
      </c>
      <c r="P407">
        <v>722759.19757448731</v>
      </c>
      <c r="Q407">
        <v>686952.88717520307</v>
      </c>
      <c r="R407">
        <v>738300.03638680221</v>
      </c>
    </row>
    <row r="408" spans="1:18" hidden="1" x14ac:dyDescent="0.3">
      <c r="A408">
        <v>407</v>
      </c>
      <c r="B408" t="str">
        <f>'NORTH-2'!B526</f>
        <v>Butex</v>
      </c>
      <c r="C408" s="33">
        <f>'NORTH-2'!C526</f>
        <v>11</v>
      </c>
      <c r="D408" s="33">
        <f>'NORTH-2'!D526</f>
        <v>0</v>
      </c>
      <c r="E408" s="33">
        <f>'NORTH-2'!E526</f>
        <v>0</v>
      </c>
      <c r="F408" s="33">
        <f>'NORTH-2'!F526</f>
        <v>1</v>
      </c>
      <c r="G408" s="33">
        <f>'NORTH-2'!G526</f>
        <v>991.5</v>
      </c>
      <c r="H408" s="33">
        <f>'NORTH-2'!H526</f>
        <v>1093.4000000000001</v>
      </c>
      <c r="I408" s="33">
        <f>'NORTH-2'!I526</f>
        <v>101.90000000000009</v>
      </c>
      <c r="J408" s="33">
        <f>'NORTH-2'!J526</f>
        <v>1000</v>
      </c>
      <c r="K408">
        <f>'NORTH-2'!K526</f>
        <v>0</v>
      </c>
      <c r="L408">
        <f>'NORTH-2'!L526</f>
        <v>101900.00000000009</v>
      </c>
      <c r="M408">
        <f>'NORTH-2'!M526</f>
        <v>102946.41543492112</v>
      </c>
      <c r="N408" t="str">
        <f>'NORTH-2'!N526</f>
        <v>Tejgaon</v>
      </c>
      <c r="O408" t="s">
        <v>118</v>
      </c>
      <c r="P408">
        <v>100374.78986334818</v>
      </c>
      <c r="Q408">
        <v>90006.165593460348</v>
      </c>
      <c r="R408">
        <v>91610.141615091561</v>
      </c>
    </row>
    <row r="409" spans="1:18" hidden="1" x14ac:dyDescent="0.3">
      <c r="A409">
        <v>408</v>
      </c>
      <c r="B409" t="str">
        <f>'NORTH-2'!B527</f>
        <v>OriON LAB</v>
      </c>
      <c r="C409" s="33">
        <f>'NORTH-2'!C527</f>
        <v>11</v>
      </c>
      <c r="D409" s="33">
        <f>'NORTH-2'!D527</f>
        <v>0</v>
      </c>
      <c r="E409" s="33">
        <f>'NORTH-2'!E527</f>
        <v>0</v>
      </c>
      <c r="F409" s="33">
        <f>'NORTH-2'!F527</f>
        <v>1</v>
      </c>
      <c r="G409" s="33">
        <f>'NORTH-2'!G527</f>
        <v>8102262</v>
      </c>
      <c r="H409" s="33">
        <f>'NORTH-2'!H527</f>
        <v>8195184</v>
      </c>
      <c r="I409" s="33">
        <f>'NORTH-2'!I527</f>
        <v>92922</v>
      </c>
      <c r="J409" s="33">
        <f>'NORTH-2'!J527</f>
        <v>1</v>
      </c>
      <c r="K409">
        <f>'NORTH-2'!K527</f>
        <v>0</v>
      </c>
      <c r="L409">
        <f>'NORTH-2'!L527</f>
        <v>92922</v>
      </c>
      <c r="M409">
        <f>'NORTH-2'!M527</f>
        <v>93876.219970988532</v>
      </c>
      <c r="N409" t="str">
        <f>'NORTH-2'!N527</f>
        <v>Tejgaon</v>
      </c>
      <c r="O409" t="s">
        <v>118</v>
      </c>
      <c r="P409">
        <v>95833.640096143441</v>
      </c>
      <c r="Q409">
        <v>88588.467581590332</v>
      </c>
      <c r="R409">
        <v>248723.25217512879</v>
      </c>
    </row>
    <row r="410" spans="1:18" hidden="1" x14ac:dyDescent="0.3">
      <c r="A410">
        <v>409</v>
      </c>
      <c r="B410" t="str">
        <f>'NORTH-2'!B528</f>
        <v>Nina kabbo</v>
      </c>
      <c r="C410" s="33">
        <f>'NORTH-2'!C528</f>
        <v>11</v>
      </c>
      <c r="D410" s="33">
        <f>'NORTH-2'!D528</f>
        <v>0</v>
      </c>
      <c r="E410" s="33" t="str">
        <f>'NORTH-2'!E528</f>
        <v>201101025-2</v>
      </c>
      <c r="F410" s="33">
        <f>'NORTH-2'!F528</f>
        <v>1</v>
      </c>
      <c r="G410" s="33">
        <f>'NORTH-2'!G528</f>
        <v>16842033</v>
      </c>
      <c r="H410" s="33">
        <f>'NORTH-2'!H528</f>
        <v>17125110</v>
      </c>
      <c r="I410" s="33">
        <f>'NORTH-2'!I528</f>
        <v>283077</v>
      </c>
      <c r="J410" s="33">
        <f>'NORTH-2'!J528</f>
        <v>1</v>
      </c>
      <c r="K410">
        <f>'NORTH-2'!K528</f>
        <v>0</v>
      </c>
      <c r="L410">
        <f>'NORTH-2'!L528</f>
        <v>283077</v>
      </c>
      <c r="M410">
        <f>'NORTH-2'!M528</f>
        <v>285983.9297553596</v>
      </c>
      <c r="N410" t="str">
        <f>'NORTH-2'!N528</f>
        <v>Tejgaon</v>
      </c>
      <c r="O410" t="s">
        <v>118</v>
      </c>
      <c r="P410">
        <v>281438.97103367915</v>
      </c>
      <c r="Q410">
        <v>283127.9149798234</v>
      </c>
      <c r="R410">
        <v>99489.300870051535</v>
      </c>
    </row>
    <row r="411" spans="1:18" hidden="1" x14ac:dyDescent="0.3">
      <c r="A411">
        <v>410</v>
      </c>
      <c r="B411" t="str">
        <f>'NORTH-2'!B529</f>
        <v>Satrong</v>
      </c>
      <c r="C411" s="33">
        <f>'NORTH-2'!C529</f>
        <v>11</v>
      </c>
      <c r="D411" s="33">
        <f>'NORTH-2'!D529</f>
        <v>0</v>
      </c>
      <c r="E411" s="33" t="str">
        <f>'NORTH-2'!E529</f>
        <v>HA021100515-2</v>
      </c>
      <c r="F411" s="33">
        <f>'NORTH-2'!F529</f>
        <v>1</v>
      </c>
      <c r="G411" s="33">
        <f>'NORTH-2'!G529</f>
        <v>91425148</v>
      </c>
      <c r="H411" s="33">
        <f>'NORTH-2'!H529</f>
        <v>93305530</v>
      </c>
      <c r="I411" s="33">
        <f>'NORTH-2'!I529</f>
        <v>1880382</v>
      </c>
      <c r="J411" s="33">
        <f>'NORTH-2'!J529</f>
        <v>1</v>
      </c>
      <c r="K411">
        <f>'NORTH-2'!K529</f>
        <v>0</v>
      </c>
      <c r="L411">
        <f>'NORTH-2'!L529</f>
        <v>1880382</v>
      </c>
      <c r="M411">
        <f>'NORTH-2'!M529</f>
        <v>1899691.7227512039</v>
      </c>
      <c r="N411" t="str">
        <f>'NORTH-2'!N529</f>
        <v>Tejgaon</v>
      </c>
      <c r="O411" t="s">
        <v>118</v>
      </c>
      <c r="P411">
        <v>1806807.9399412915</v>
      </c>
      <c r="Q411">
        <v>1563100.3488882235</v>
      </c>
      <c r="R411">
        <v>1367977.8869632082</v>
      </c>
    </row>
    <row r="412" spans="1:18" hidden="1" x14ac:dyDescent="0.3">
      <c r="A412">
        <v>411</v>
      </c>
      <c r="B412" t="str">
        <f>'NORTH-2'!B530</f>
        <v>South East RMU</v>
      </c>
      <c r="C412" s="33">
        <f>'NORTH-2'!C530</f>
        <v>11</v>
      </c>
      <c r="D412" s="33">
        <f>'NORTH-2'!D530</f>
        <v>0</v>
      </c>
      <c r="E412" s="33">
        <f>'NORTH-2'!E530</f>
        <v>0</v>
      </c>
      <c r="F412" s="33">
        <f>'NORTH-2'!F530</f>
        <v>1</v>
      </c>
      <c r="G412" s="33">
        <f>'NORTH-2'!G530</f>
        <v>729.2</v>
      </c>
      <c r="H412" s="33">
        <f>'NORTH-2'!H530</f>
        <v>858.1</v>
      </c>
      <c r="I412" s="33">
        <f>'NORTH-2'!I530</f>
        <v>128.89999999999998</v>
      </c>
      <c r="J412" s="33">
        <f>'NORTH-2'!J530</f>
        <v>1000</v>
      </c>
      <c r="K412">
        <f>'NORTH-2'!K530</f>
        <v>0</v>
      </c>
      <c r="L412">
        <f>'NORTH-2'!L530</f>
        <v>128899.99999999997</v>
      </c>
      <c r="M412">
        <f>'NORTH-2'!M530</f>
        <v>130223.67958352619</v>
      </c>
      <c r="N412" t="str">
        <f>'NORTH-2'!N530</f>
        <v>Tejgaon</v>
      </c>
      <c r="O412" t="s">
        <v>118</v>
      </c>
      <c r="P412">
        <v>128807.56804036519</v>
      </c>
      <c r="Q412">
        <v>139045.39931366412</v>
      </c>
      <c r="R412">
        <v>149070.96704777173</v>
      </c>
    </row>
    <row r="413" spans="1:18" hidden="1" x14ac:dyDescent="0.3">
      <c r="A413">
        <v>412</v>
      </c>
      <c r="B413" t="str">
        <f>'NORTH-2'!B531</f>
        <v>Rangs Bhaban</v>
      </c>
      <c r="C413" s="33">
        <f>'NORTH-2'!C531</f>
        <v>11</v>
      </c>
      <c r="D413" s="33">
        <f>'NORTH-2'!D531</f>
        <v>0</v>
      </c>
      <c r="E413" s="33" t="str">
        <f>'NORTH-2'!E531</f>
        <v>HA021100939-2</v>
      </c>
      <c r="F413" s="33">
        <f>'NORTH-2'!F531</f>
        <v>1</v>
      </c>
      <c r="G413" s="33">
        <f>'NORTH-2'!G531</f>
        <v>432458</v>
      </c>
      <c r="H413" s="33">
        <f>'NORTH-2'!H531</f>
        <v>583380</v>
      </c>
      <c r="I413" s="33">
        <f>'NORTH-2'!I531</f>
        <v>150922</v>
      </c>
      <c r="J413" s="33">
        <f>'NORTH-2'!J531</f>
        <v>1</v>
      </c>
      <c r="K413">
        <f>'NORTH-2'!K531</f>
        <v>0</v>
      </c>
      <c r="L413">
        <f>'NORTH-2'!L531</f>
        <v>150922</v>
      </c>
      <c r="M413">
        <f>'NORTH-2'!M531</f>
        <v>152471.82443836262</v>
      </c>
      <c r="N413" t="str">
        <f>'NORTH-2'!N531</f>
        <v>Tejgaon</v>
      </c>
      <c r="O413" t="s">
        <v>118</v>
      </c>
      <c r="P413">
        <v>163396.39683763016</v>
      </c>
      <c r="Q413">
        <v>151255.76489490259</v>
      </c>
      <c r="R413">
        <v>161670.11391383372</v>
      </c>
    </row>
    <row r="414" spans="1:18" hidden="1" x14ac:dyDescent="0.3">
      <c r="A414">
        <v>413</v>
      </c>
      <c r="B414" t="str">
        <f>'NORTH-2'!B532</f>
        <v>Babli</v>
      </c>
      <c r="C414" s="33">
        <f>'NORTH-2'!C532</f>
        <v>11</v>
      </c>
      <c r="D414" s="33">
        <f>'NORTH-2'!D532</f>
        <v>0</v>
      </c>
      <c r="E414" s="33">
        <f>'NORTH-2'!E532</f>
        <v>0</v>
      </c>
      <c r="F414" s="33">
        <f>'NORTH-2'!F532</f>
        <v>1</v>
      </c>
      <c r="G414" s="33">
        <f>'NORTH-2'!G532</f>
        <v>56089.7</v>
      </c>
      <c r="H414" s="33">
        <f>'NORTH-2'!H532</f>
        <v>58307.6</v>
      </c>
      <c r="I414" s="33">
        <f>'NORTH-2'!I532</f>
        <v>2217.9000000000015</v>
      </c>
      <c r="J414" s="33">
        <f>'NORTH-2'!J532</f>
        <v>1000</v>
      </c>
      <c r="K414">
        <f>'NORTH-2'!K532</f>
        <v>0</v>
      </c>
      <c r="L414">
        <f>'NORTH-2'!L532</f>
        <v>2217900.0000000014</v>
      </c>
      <c r="M414">
        <f>'NORTH-2'!M532</f>
        <v>2240675.7094515357</v>
      </c>
      <c r="N414" t="str">
        <f>'NORTH-2'!N532</f>
        <v>Tejgaon</v>
      </c>
      <c r="O414" t="s">
        <v>118</v>
      </c>
      <c r="P414">
        <v>2109084.7982980069</v>
      </c>
      <c r="Q414">
        <v>2111815.0669344557</v>
      </c>
      <c r="R414">
        <v>1541422.4274432128</v>
      </c>
    </row>
    <row r="415" spans="1:18" hidden="1" x14ac:dyDescent="0.3">
      <c r="A415">
        <v>414</v>
      </c>
      <c r="B415" t="str">
        <f>'NORTH-2'!B533</f>
        <v>SPL</v>
      </c>
      <c r="C415" s="33">
        <f>'NORTH-2'!C533</f>
        <v>11</v>
      </c>
      <c r="D415" s="33">
        <f>'NORTH-2'!D533</f>
        <v>0</v>
      </c>
      <c r="E415" s="33">
        <f>'NORTH-2'!E533</f>
        <v>0</v>
      </c>
      <c r="F415" s="33">
        <f>'NORTH-2'!F533</f>
        <v>1</v>
      </c>
      <c r="G415" s="33">
        <f>'NORTH-2'!G533</f>
        <v>3911.5</v>
      </c>
      <c r="H415" s="33">
        <f>'NORTH-2'!H533</f>
        <v>4372.3999999999996</v>
      </c>
      <c r="I415" s="33">
        <f>'NORTH-2'!I533</f>
        <v>460.89999999999964</v>
      </c>
      <c r="J415" s="33">
        <f>'NORTH-2'!J533</f>
        <v>1000</v>
      </c>
      <c r="K415">
        <f>'NORTH-2'!K533</f>
        <v>0</v>
      </c>
      <c r="L415">
        <f>'NORTH-2'!L533</f>
        <v>460899.99999999965</v>
      </c>
      <c r="M415">
        <f>'NORTH-2'!M533</f>
        <v>465633.00170711544</v>
      </c>
      <c r="N415" t="str">
        <f>'NORTH-2'!N533</f>
        <v>Tejgaon</v>
      </c>
      <c r="O415" t="s">
        <v>118</v>
      </c>
      <c r="P415">
        <v>455733.92494407273</v>
      </c>
      <c r="Q415">
        <v>408962.99232095829</v>
      </c>
      <c r="R415">
        <v>372268.44377293374</v>
      </c>
    </row>
    <row r="416" spans="1:18" hidden="1" x14ac:dyDescent="0.3">
      <c r="A416">
        <v>415</v>
      </c>
      <c r="B416" t="str">
        <f>'NORTH-2'!B534</f>
        <v>DNCC Hospital</v>
      </c>
      <c r="C416" s="33">
        <f>'NORTH-2'!C534</f>
        <v>11</v>
      </c>
      <c r="D416" s="33">
        <f>'NORTH-2'!D534</f>
        <v>0</v>
      </c>
      <c r="E416" s="33">
        <f>'NORTH-2'!E534</f>
        <v>0</v>
      </c>
      <c r="F416" s="33">
        <f>'NORTH-2'!F534</f>
        <v>1</v>
      </c>
      <c r="G416" s="33">
        <f>'NORTH-2'!G534</f>
        <v>14537.1</v>
      </c>
      <c r="H416" s="33">
        <f>'NORTH-2'!H534</f>
        <v>15555.1</v>
      </c>
      <c r="I416" s="33">
        <f>'NORTH-2'!I534</f>
        <v>1018</v>
      </c>
      <c r="J416" s="33">
        <f>'NORTH-2'!J534</f>
        <v>1000</v>
      </c>
      <c r="K416">
        <f>'NORTH-2'!K534</f>
        <v>0</v>
      </c>
      <c r="L416">
        <f>'NORTH-2'!L534</f>
        <v>1018000</v>
      </c>
      <c r="M416">
        <f>'NORTH-2'!M534</f>
        <v>1028453.8853066694</v>
      </c>
      <c r="N416" t="str">
        <f>'NORTH-2'!N534</f>
        <v>Tejgaon</v>
      </c>
      <c r="O416" t="s">
        <v>118</v>
      </c>
      <c r="P416">
        <v>1058083.8483881373</v>
      </c>
      <c r="Q416">
        <v>992388.60830906196</v>
      </c>
      <c r="R416">
        <v>965076.03426880436</v>
      </c>
    </row>
    <row r="417" spans="1:18" hidden="1" x14ac:dyDescent="0.3">
      <c r="A417">
        <v>416</v>
      </c>
      <c r="B417" t="str">
        <f>'NORTH-2'!B535</f>
        <v xml:space="preserve">11/.415 kv Local transformer </v>
      </c>
      <c r="C417" s="33">
        <f>'NORTH-2'!C535</f>
        <v>0.41499999999999998</v>
      </c>
      <c r="D417" s="33">
        <f>'NORTH-2'!D535</f>
        <v>0</v>
      </c>
      <c r="E417" s="33" t="str">
        <f>'NORTH-2'!E535</f>
        <v>DHK61106</v>
      </c>
      <c r="F417" s="33">
        <f>'NORTH-2'!F535</f>
        <v>1</v>
      </c>
      <c r="G417" s="33">
        <f>'NORTH-2'!G535</f>
        <v>78.599999999999994</v>
      </c>
      <c r="H417" s="33">
        <f>'NORTH-2'!H535</f>
        <v>78.599999999999994</v>
      </c>
      <c r="I417" s="33">
        <f>'NORTH-2'!I535</f>
        <v>0</v>
      </c>
      <c r="J417" s="33">
        <f>'NORTH-2'!J535</f>
        <v>60</v>
      </c>
      <c r="K417">
        <f>'NORTH-2'!K535</f>
        <v>0</v>
      </c>
      <c r="L417">
        <f>'NORTH-2'!L535</f>
        <v>0</v>
      </c>
      <c r="M417">
        <f>'NORTH-2'!M535</f>
        <v>0</v>
      </c>
      <c r="N417" t="str">
        <f>'NORTH-2'!N535</f>
        <v>Tejgaon</v>
      </c>
      <c r="O417" t="s">
        <v>118</v>
      </c>
      <c r="P417">
        <v>0</v>
      </c>
      <c r="Q417">
        <v>6054.2263852103424</v>
      </c>
      <c r="R417">
        <v>6134.6076974391663</v>
      </c>
    </row>
    <row r="418" spans="1:18" hidden="1" x14ac:dyDescent="0.3">
      <c r="A418">
        <v>417</v>
      </c>
      <c r="B418" t="str">
        <f>'NORTH-2'!B598</f>
        <v>Gonobhaban</v>
      </c>
      <c r="C418" s="33">
        <f>'NORTH-2'!C598</f>
        <v>11</v>
      </c>
      <c r="D418" s="33">
        <f>'NORTH-2'!D598</f>
        <v>0</v>
      </c>
      <c r="E418" s="33" t="str">
        <f>'NORTH-2'!E598</f>
        <v>DHKC9332</v>
      </c>
      <c r="F418" s="33">
        <f>'NORTH-2'!F598</f>
        <v>1</v>
      </c>
      <c r="G418" s="33">
        <f>'NORTH-2'!G598</f>
        <v>72755.199999999997</v>
      </c>
      <c r="H418" s="33">
        <f>'NORTH-2'!H598</f>
        <v>76114.19</v>
      </c>
      <c r="I418" s="33">
        <f>'NORTH-2'!I598</f>
        <v>3358.9900000000052</v>
      </c>
      <c r="J418" s="33">
        <f>'NORTH-2'!J598</f>
        <v>60</v>
      </c>
      <c r="K418">
        <f>'NORTH-2'!K598</f>
        <v>0</v>
      </c>
      <c r="L418">
        <f>'NORTH-2'!L598</f>
        <v>201539.40000000031</v>
      </c>
      <c r="M418">
        <f>'NORTH-2'!M598</f>
        <v>203554.79400000034</v>
      </c>
      <c r="N418" t="str">
        <f>'NORTH-2'!N598</f>
        <v>Shere b.nagar</v>
      </c>
      <c r="O418" t="s">
        <v>139</v>
      </c>
      <c r="P418">
        <v>226219.39199999967</v>
      </c>
      <c r="Q418">
        <v>216875.23590020923</v>
      </c>
      <c r="R418">
        <v>216836.18364153558</v>
      </c>
    </row>
    <row r="419" spans="1:18" hidden="1" x14ac:dyDescent="0.3">
      <c r="A419">
        <v>418</v>
      </c>
      <c r="B419" t="str">
        <f>'NORTH-2'!B599</f>
        <v xml:space="preserve"> Rapa Plaza Feeder</v>
      </c>
      <c r="C419" s="33">
        <f>'NORTH-2'!C599</f>
        <v>11</v>
      </c>
      <c r="D419" s="33">
        <f>'NORTH-2'!D599</f>
        <v>0</v>
      </c>
      <c r="E419" s="33" t="str">
        <f>'NORTH-2'!E599</f>
        <v>DHKC9339</v>
      </c>
      <c r="F419" s="33">
        <f>'NORTH-2'!F599</f>
        <v>1</v>
      </c>
      <c r="G419" s="33">
        <f>'NORTH-2'!G599</f>
        <v>76499.17</v>
      </c>
      <c r="H419" s="33">
        <f>'NORTH-2'!H599</f>
        <v>95633.85</v>
      </c>
      <c r="I419" s="33">
        <f>'NORTH-2'!I599</f>
        <v>19134.680000000008</v>
      </c>
      <c r="J419" s="33">
        <f>'NORTH-2'!J599</f>
        <v>60</v>
      </c>
      <c r="K419">
        <f>'NORTH-2'!K599</f>
        <v>0</v>
      </c>
      <c r="L419">
        <f>'NORTH-2'!L599</f>
        <v>1148080.8000000005</v>
      </c>
      <c r="M419">
        <f>'NORTH-2'!M599</f>
        <v>1159561.6080000007</v>
      </c>
      <c r="N419" t="str">
        <f>'NORTH-2'!N599</f>
        <v>Dhanmondi</v>
      </c>
      <c r="O419" t="s">
        <v>139</v>
      </c>
      <c r="P419">
        <v>1233509.5584000002</v>
      </c>
      <c r="Q419">
        <v>1199461.0667680833</v>
      </c>
      <c r="R419">
        <v>1170856.0695760187</v>
      </c>
    </row>
    <row r="420" spans="1:18" hidden="1" x14ac:dyDescent="0.3">
      <c r="A420">
        <v>419</v>
      </c>
      <c r="B420" t="str">
        <f>'NORTH-2'!B600</f>
        <v xml:space="preserve"> Shukrabad/ South Plaza</v>
      </c>
      <c r="C420" s="33">
        <f>'NORTH-2'!C600</f>
        <v>11</v>
      </c>
      <c r="D420" s="33">
        <f>'NORTH-2'!D600</f>
        <v>0</v>
      </c>
      <c r="E420" s="33" t="str">
        <f>'NORTH-2'!E600</f>
        <v>DHKC9324</v>
      </c>
      <c r="F420" s="33">
        <f>'NORTH-2'!F600</f>
        <v>1</v>
      </c>
      <c r="G420" s="33">
        <f>'NORTH-2'!G600</f>
        <v>15754.76</v>
      </c>
      <c r="H420" s="33">
        <f>'NORTH-2'!H600</f>
        <v>35056.28</v>
      </c>
      <c r="I420" s="33">
        <f>'NORTH-2'!I600</f>
        <v>19301.519999999997</v>
      </c>
      <c r="J420" s="33">
        <f>'NORTH-2'!J600</f>
        <v>60</v>
      </c>
      <c r="K420">
        <f>'NORTH-2'!K600</f>
        <v>0</v>
      </c>
      <c r="L420">
        <f>'NORTH-2'!L600</f>
        <v>1158091.1999999997</v>
      </c>
      <c r="M420">
        <f>'NORTH-2'!M600</f>
        <v>1169672.1119999997</v>
      </c>
      <c r="N420" t="str">
        <f>'NORTH-2'!N600</f>
        <v>Shere b.nagar</v>
      </c>
      <c r="O420" t="s">
        <v>139</v>
      </c>
      <c r="P420">
        <v>1195401.7151999995</v>
      </c>
      <c r="Q420">
        <v>1120705.5275804673</v>
      </c>
      <c r="R420">
        <v>1130327.1946050371</v>
      </c>
    </row>
    <row r="421" spans="1:18" hidden="1" x14ac:dyDescent="0.3">
      <c r="A421">
        <v>420</v>
      </c>
      <c r="B421" t="str">
        <f>'NORTH-2'!B601</f>
        <v xml:space="preserve">  Wasa O/H</v>
      </c>
      <c r="C421" s="33">
        <f>'NORTH-2'!C601</f>
        <v>11</v>
      </c>
      <c r="D421" s="33">
        <f>'NORTH-2'!D601</f>
        <v>0</v>
      </c>
      <c r="E421" s="33" t="str">
        <f>'NORTH-2'!E601</f>
        <v>DHKC9333</v>
      </c>
      <c r="F421" s="33">
        <f>'NORTH-2'!F601</f>
        <v>1</v>
      </c>
      <c r="G421" s="33">
        <f>'NORTH-2'!G601</f>
        <v>442.81</v>
      </c>
      <c r="H421" s="33">
        <f>'NORTH-2'!H601</f>
        <v>16726.09</v>
      </c>
      <c r="I421" s="33">
        <f>'NORTH-2'!I601</f>
        <v>16283.28</v>
      </c>
      <c r="J421" s="33">
        <f>'NORTH-2'!J601</f>
        <v>60</v>
      </c>
      <c r="K421">
        <f>'NORTH-2'!K601</f>
        <v>0</v>
      </c>
      <c r="L421">
        <f>'NORTH-2'!L601</f>
        <v>976996.8</v>
      </c>
      <c r="M421">
        <f>'NORTH-2'!M601</f>
        <v>986766.76800000004</v>
      </c>
      <c r="N421" t="str">
        <f>'NORTH-2'!N601</f>
        <v>Satmasjid</v>
      </c>
      <c r="O421" t="s">
        <v>139</v>
      </c>
      <c r="P421">
        <v>1324483.5743999998</v>
      </c>
      <c r="Q421">
        <v>2118683.8855458517</v>
      </c>
      <c r="R421">
        <v>1049087.4750671431</v>
      </c>
    </row>
    <row r="422" spans="1:18" hidden="1" x14ac:dyDescent="0.3">
      <c r="A422">
        <v>421</v>
      </c>
      <c r="B422" t="str">
        <f>'NORTH-2'!B602</f>
        <v xml:space="preserve"> Bangabandhu Memorial Museum </v>
      </c>
      <c r="C422" s="33">
        <f>'NORTH-2'!C602</f>
        <v>11</v>
      </c>
      <c r="D422" s="33">
        <f>'NORTH-2'!D602</f>
        <v>0</v>
      </c>
      <c r="E422" s="33" t="str">
        <f>'NORTH-2'!E602</f>
        <v>DHKC9334</v>
      </c>
      <c r="F422" s="33">
        <f>'NORTH-2'!F602</f>
        <v>1</v>
      </c>
      <c r="G422" s="33">
        <f>'NORTH-2'!G602</f>
        <v>15376.97</v>
      </c>
      <c r="H422" s="33">
        <f>'NORTH-2'!H602</f>
        <v>15731.68</v>
      </c>
      <c r="I422" s="33">
        <f>'NORTH-2'!I602</f>
        <v>354.71000000000095</v>
      </c>
      <c r="J422" s="33">
        <f>'NORTH-2'!J602</f>
        <v>60</v>
      </c>
      <c r="K422">
        <f>'NORTH-2'!K602</f>
        <v>0</v>
      </c>
      <c r="L422">
        <f>'NORTH-2'!L602</f>
        <v>21282.600000000057</v>
      </c>
      <c r="M422">
        <f>'NORTH-2'!M602</f>
        <v>21495.426000000058</v>
      </c>
      <c r="N422" t="str">
        <f>'NORTH-2'!N602</f>
        <v>Dhanmondi</v>
      </c>
      <c r="O422" t="s">
        <v>139</v>
      </c>
      <c r="P422">
        <v>21201.263999999956</v>
      </c>
      <c r="Q422">
        <v>20854.33285498069</v>
      </c>
      <c r="R422">
        <v>20897.99496198925</v>
      </c>
    </row>
    <row r="423" spans="1:18" hidden="1" x14ac:dyDescent="0.3">
      <c r="A423">
        <v>422</v>
      </c>
      <c r="B423" t="str">
        <f>'NORTH-2'!B603</f>
        <v>Iqbal Road O/H</v>
      </c>
      <c r="C423" s="33">
        <f>'NORTH-2'!C603</f>
        <v>11</v>
      </c>
      <c r="D423" s="33">
        <f>'NORTH-2'!D603</f>
        <v>0</v>
      </c>
      <c r="E423" s="33" t="str">
        <f>'NORTH-2'!E603</f>
        <v>DHKC9330</v>
      </c>
      <c r="F423" s="33">
        <f>'NORTH-2'!F603</f>
        <v>1</v>
      </c>
      <c r="G423" s="33">
        <f>'NORTH-2'!G603</f>
        <v>72221.61</v>
      </c>
      <c r="H423" s="33">
        <f>'NORTH-2'!H603</f>
        <v>98671.81</v>
      </c>
      <c r="I423" s="33">
        <f>'NORTH-2'!I603</f>
        <v>26450.199999999997</v>
      </c>
      <c r="J423" s="33">
        <f>'NORTH-2'!J603</f>
        <v>60</v>
      </c>
      <c r="K423">
        <f>'NORTH-2'!K603</f>
        <v>0</v>
      </c>
      <c r="L423">
        <f>'NORTH-2'!L603</f>
        <v>1587011.9999999998</v>
      </c>
      <c r="M423" s="1384">
        <f>'NORTH-2'!M603</f>
        <v>1602882.1199999999</v>
      </c>
      <c r="N423" t="str">
        <f>'NORTH-2'!N603</f>
        <v>Shyamoli</v>
      </c>
      <c r="O423" t="s">
        <v>139</v>
      </c>
      <c r="P423">
        <v>1776423.3984000001</v>
      </c>
      <c r="Q423">
        <v>1626760.4818182008</v>
      </c>
      <c r="R423">
        <v>1601413.1173767583</v>
      </c>
    </row>
    <row r="424" spans="1:18" hidden="1" x14ac:dyDescent="0.3">
      <c r="A424">
        <v>423</v>
      </c>
      <c r="B424" t="str">
        <f>'NORTH-2'!B604</f>
        <v xml:space="preserve"> Town Hall</v>
      </c>
      <c r="C424" s="33">
        <f>'NORTH-2'!C604</f>
        <v>11</v>
      </c>
      <c r="D424" s="33">
        <f>'NORTH-2'!D604</f>
        <v>0</v>
      </c>
      <c r="E424" s="33" t="str">
        <f>'NORTH-2'!E604</f>
        <v>DHKC9351</v>
      </c>
      <c r="F424" s="33">
        <f>'NORTH-2'!F604</f>
        <v>1</v>
      </c>
      <c r="G424" s="33">
        <f>'NORTH-2'!G604</f>
        <v>798.64</v>
      </c>
      <c r="H424" s="33">
        <f>'NORTH-2'!H604</f>
        <v>35835.26</v>
      </c>
      <c r="I424" s="33">
        <f>'NORTH-2'!I604</f>
        <v>35036.620000000003</v>
      </c>
      <c r="J424" s="33">
        <f>'NORTH-2'!J604</f>
        <v>60</v>
      </c>
      <c r="K424">
        <f>'NORTH-2'!K604</f>
        <v>0</v>
      </c>
      <c r="L424">
        <f>'NORTH-2'!L604</f>
        <v>2102197.2000000002</v>
      </c>
      <c r="M424" s="1384">
        <f>'NORTH-2'!M604</f>
        <v>2123219.1720000003</v>
      </c>
      <c r="N424" t="str">
        <f>'NORTH-2'!N604</f>
        <v>Shyamoli</v>
      </c>
      <c r="O424" t="s">
        <v>139</v>
      </c>
      <c r="P424">
        <v>2353752.1728000003</v>
      </c>
      <c r="Q424">
        <v>1991480.5219840591</v>
      </c>
      <c r="R424">
        <v>2338946.2012938927</v>
      </c>
    </row>
    <row r="425" spans="1:18" hidden="1" x14ac:dyDescent="0.3">
      <c r="A425">
        <v>424</v>
      </c>
      <c r="B425" t="str">
        <f>'NORTH-2'!B605</f>
        <v xml:space="preserve"> Post Office</v>
      </c>
      <c r="C425" s="33">
        <f>'NORTH-2'!C605</f>
        <v>11</v>
      </c>
      <c r="D425" s="33">
        <f>'NORTH-2'!D605</f>
        <v>0</v>
      </c>
      <c r="E425" s="33" t="str">
        <f>'NORTH-2'!E605</f>
        <v>DHKC9331</v>
      </c>
      <c r="F425" s="33">
        <f>'NORTH-2'!F605</f>
        <v>1</v>
      </c>
      <c r="G425" s="33">
        <f>'NORTH-2'!G605</f>
        <v>64790.66</v>
      </c>
      <c r="H425" s="33">
        <f>'NORTH-2'!H605</f>
        <v>89748.19</v>
      </c>
      <c r="I425" s="33">
        <f>'NORTH-2'!I605</f>
        <v>24957.53</v>
      </c>
      <c r="J425" s="33">
        <f>'NORTH-2'!J605</f>
        <v>60</v>
      </c>
      <c r="K425">
        <f>'NORTH-2'!K605</f>
        <v>0</v>
      </c>
      <c r="L425">
        <f>'NORTH-2'!L605</f>
        <v>1497451.7999999998</v>
      </c>
      <c r="M425" s="1384">
        <f>'NORTH-2'!M605</f>
        <v>1512426.318</v>
      </c>
      <c r="N425" t="str">
        <f>'NORTH-2'!N605</f>
        <v>Shyamoli</v>
      </c>
      <c r="O425" t="s">
        <v>139</v>
      </c>
      <c r="P425">
        <v>1672604.0352000005</v>
      </c>
      <c r="Q425">
        <v>1378440.893237866</v>
      </c>
      <c r="R425">
        <v>1492441.2314190415</v>
      </c>
    </row>
    <row r="426" spans="1:18" hidden="1" x14ac:dyDescent="0.3">
      <c r="A426">
        <v>425</v>
      </c>
      <c r="B426" t="str">
        <f>'NORTH-2'!B606</f>
        <v>Shangshad Bhaban</v>
      </c>
      <c r="C426" s="33">
        <f>'NORTH-2'!C606</f>
        <v>11</v>
      </c>
      <c r="D426" s="33">
        <f>'NORTH-2'!D606</f>
        <v>0</v>
      </c>
      <c r="E426" s="33" t="str">
        <f>'NORTH-2'!E606</f>
        <v>DHKC9370</v>
      </c>
      <c r="F426" s="33">
        <f>'NORTH-2'!F606</f>
        <v>1</v>
      </c>
      <c r="G426" s="33">
        <f>'NORTH-2'!G606</f>
        <v>11515.28</v>
      </c>
      <c r="H426" s="33">
        <f>'NORTH-2'!H606</f>
        <v>15559.57</v>
      </c>
      <c r="I426" s="33">
        <f>'NORTH-2'!I606</f>
        <v>4044.2899999999991</v>
      </c>
      <c r="J426" s="33">
        <f>'NORTH-2'!J606</f>
        <v>60</v>
      </c>
      <c r="K426">
        <f>'NORTH-2'!K606</f>
        <v>0</v>
      </c>
      <c r="L426">
        <f>'NORTH-2'!L606</f>
        <v>242657.39999999994</v>
      </c>
      <c r="M426">
        <f>'NORTH-2'!M606</f>
        <v>245083.97399999996</v>
      </c>
      <c r="N426" t="str">
        <f>'NORTH-2'!N606</f>
        <v>Shere b.nagar</v>
      </c>
      <c r="O426" t="s">
        <v>139</v>
      </c>
      <c r="P426">
        <v>292942.13760000007</v>
      </c>
      <c r="Q426">
        <v>474363.13717681513</v>
      </c>
      <c r="R426">
        <v>422562.51688618842</v>
      </c>
    </row>
    <row r="427" spans="1:18" hidden="1" x14ac:dyDescent="0.3">
      <c r="A427">
        <v>426</v>
      </c>
      <c r="B427" t="str">
        <f>'NORTH-2'!B607</f>
        <v xml:space="preserve"> Jakir Hossain Road</v>
      </c>
      <c r="C427" s="33">
        <f>'NORTH-2'!C607</f>
        <v>11</v>
      </c>
      <c r="D427" s="33">
        <f>'NORTH-2'!D607</f>
        <v>0</v>
      </c>
      <c r="E427" s="33" t="str">
        <f>'NORTH-2'!E607</f>
        <v>DHKC9373</v>
      </c>
      <c r="F427" s="33">
        <f>'NORTH-2'!F607</f>
        <v>1</v>
      </c>
      <c r="G427" s="33">
        <f>'NORTH-2'!G607</f>
        <v>8235.4599999999991</v>
      </c>
      <c r="H427" s="33">
        <f>'NORTH-2'!H607</f>
        <v>30815.599999999999</v>
      </c>
      <c r="I427" s="33">
        <f>'NORTH-2'!I607</f>
        <v>22580.14</v>
      </c>
      <c r="J427" s="33">
        <f>'NORTH-2'!J607</f>
        <v>60</v>
      </c>
      <c r="K427">
        <f>'NORTH-2'!K607</f>
        <v>0</v>
      </c>
      <c r="L427">
        <f>'NORTH-2'!L607</f>
        <v>1354808.4</v>
      </c>
      <c r="M427">
        <f>'NORTH-2'!M607</f>
        <v>1368356.4839999999</v>
      </c>
      <c r="N427" t="str">
        <f>'NORTH-2'!N607</f>
        <v>Satmasjid</v>
      </c>
      <c r="O427" t="s">
        <v>139</v>
      </c>
      <c r="P427">
        <v>1603359.2736000007</v>
      </c>
      <c r="Q427">
        <v>1792634.4005914351</v>
      </c>
      <c r="R427">
        <v>1277863.2904630047</v>
      </c>
    </row>
    <row r="428" spans="1:18" hidden="1" x14ac:dyDescent="0.3">
      <c r="A428">
        <v>427</v>
      </c>
      <c r="B428" t="str">
        <f>'NORTH-2'!B608</f>
        <v xml:space="preserve"> New Colony O/H Feeder</v>
      </c>
      <c r="C428" s="33">
        <f>'NORTH-2'!C608</f>
        <v>11</v>
      </c>
      <c r="D428" s="33">
        <f>'NORTH-2'!D608</f>
        <v>0</v>
      </c>
      <c r="E428" s="33" t="str">
        <f>'NORTH-2'!E608</f>
        <v>DHKC9369</v>
      </c>
      <c r="F428" s="33">
        <f>'NORTH-2'!F608</f>
        <v>1</v>
      </c>
      <c r="G428" s="33">
        <f>'NORTH-2'!G608</f>
        <v>86475.56</v>
      </c>
      <c r="H428" s="33">
        <f>'NORTH-2'!H608</f>
        <v>110299.15</v>
      </c>
      <c r="I428" s="33">
        <f>'NORTH-2'!I608</f>
        <v>23823.589999999997</v>
      </c>
      <c r="J428" s="33">
        <f>'NORTH-2'!J608</f>
        <v>60</v>
      </c>
      <c r="K428">
        <f>'NORTH-2'!K608</f>
        <v>0</v>
      </c>
      <c r="L428">
        <f>'NORTH-2'!L608</f>
        <v>1429415.4</v>
      </c>
      <c r="M428">
        <f>'NORTH-2'!M608</f>
        <v>1443709.554</v>
      </c>
      <c r="N428" t="str">
        <f>'NORTH-2'!N608</f>
        <v>Satmasjid</v>
      </c>
      <c r="O428" t="s">
        <v>139</v>
      </c>
      <c r="P428">
        <v>1041715.3824000005</v>
      </c>
      <c r="Q428">
        <v>0</v>
      </c>
      <c r="R428">
        <v>1328527.8719273203</v>
      </c>
    </row>
    <row r="429" spans="1:18" hidden="1" x14ac:dyDescent="0.3">
      <c r="A429">
        <v>428</v>
      </c>
      <c r="B429" t="str">
        <f>'NORTH-2'!B609</f>
        <v xml:space="preserve"> Aurangzeb Feeder</v>
      </c>
      <c r="C429" s="33">
        <f>'NORTH-2'!C609</f>
        <v>11</v>
      </c>
      <c r="D429" s="33">
        <f>'NORTH-2'!D609</f>
        <v>0</v>
      </c>
      <c r="E429" s="33" t="str">
        <f>'NORTH-2'!E609</f>
        <v>DHKC9321</v>
      </c>
      <c r="F429" s="33">
        <f>'NORTH-2'!F609</f>
        <v>1</v>
      </c>
      <c r="G429" s="33">
        <f>'NORTH-2'!G609</f>
        <v>69565.320000000007</v>
      </c>
      <c r="H429" s="33">
        <f>'NORTH-2'!H609</f>
        <v>95588.91</v>
      </c>
      <c r="I429" s="33">
        <f>'NORTH-2'!I609</f>
        <v>26023.589999999997</v>
      </c>
      <c r="J429" s="33">
        <f>'NORTH-2'!J609</f>
        <v>60</v>
      </c>
      <c r="K429">
        <f>'NORTH-2'!K609</f>
        <v>0</v>
      </c>
      <c r="L429">
        <f>'NORTH-2'!L609</f>
        <v>1561415.4</v>
      </c>
      <c r="M429" s="1384">
        <f>'NORTH-2'!M609</f>
        <v>1577029.5539999998</v>
      </c>
      <c r="N429" t="str">
        <f>'NORTH-2'!N609</f>
        <v>Shyamoli</v>
      </c>
      <c r="O429" t="s">
        <v>139</v>
      </c>
      <c r="P429">
        <v>1636123.104000001</v>
      </c>
      <c r="Q429">
        <v>1847282.7846833924</v>
      </c>
      <c r="R429">
        <v>2012075.4292544066</v>
      </c>
    </row>
    <row r="430" spans="1:18" hidden="1" x14ac:dyDescent="0.3">
      <c r="A430">
        <v>429</v>
      </c>
      <c r="B430" t="str">
        <f>'NORTH-2'!B610</f>
        <v xml:space="preserve"> Asadgate Local Feeder</v>
      </c>
      <c r="C430" s="33">
        <f>'NORTH-2'!C610</f>
        <v>11</v>
      </c>
      <c r="D430" s="33">
        <f>'NORTH-2'!D610</f>
        <v>0</v>
      </c>
      <c r="E430" s="33" t="str">
        <f>'NORTH-2'!E610</f>
        <v>DHKC9338</v>
      </c>
      <c r="F430" s="33">
        <f>'NORTH-2'!F610</f>
        <v>1</v>
      </c>
      <c r="G430" s="33">
        <f>'NORTH-2'!G610</f>
        <v>67929.33</v>
      </c>
      <c r="H430" s="33">
        <f>'NORTH-2'!H610</f>
        <v>99997.41</v>
      </c>
      <c r="I430" s="33">
        <f>'NORTH-2'!I610</f>
        <v>32068.080000000002</v>
      </c>
      <c r="J430" s="33">
        <f>'NORTH-2'!J610</f>
        <v>60</v>
      </c>
      <c r="K430">
        <f>'NORTH-2'!K610</f>
        <v>0</v>
      </c>
      <c r="L430">
        <f>'NORTH-2'!L610</f>
        <v>1924084.8</v>
      </c>
      <c r="M430">
        <f>'NORTH-2'!M610</f>
        <v>1943325.648</v>
      </c>
      <c r="N430" t="str">
        <f>'NORTH-2'!N610</f>
        <v>Satmasjid</v>
      </c>
      <c r="O430" t="s">
        <v>139</v>
      </c>
      <c r="P430">
        <v>2129079.8592000003</v>
      </c>
      <c r="Q430">
        <v>2381609.9378964701</v>
      </c>
      <c r="R430">
        <v>1832840.2297853292</v>
      </c>
    </row>
    <row r="431" spans="1:18" hidden="1" x14ac:dyDescent="0.3">
      <c r="A431">
        <v>430</v>
      </c>
      <c r="B431" t="str">
        <f>'NORTH-2'!B611</f>
        <v xml:space="preserve"> Sonarbangla Road</v>
      </c>
      <c r="C431" s="33">
        <f>'NORTH-2'!C611</f>
        <v>11</v>
      </c>
      <c r="D431" s="33">
        <f>'NORTH-2'!D611</f>
        <v>0</v>
      </c>
      <c r="E431" s="33" t="str">
        <f>'NORTH-2'!E611</f>
        <v>DHKC9320</v>
      </c>
      <c r="F431" s="33">
        <f>'NORTH-2'!F611</f>
        <v>1</v>
      </c>
      <c r="G431" s="33">
        <f>'NORTH-2'!G611</f>
        <v>2967.97</v>
      </c>
      <c r="H431" s="33">
        <f>'NORTH-2'!H611</f>
        <v>2967.97</v>
      </c>
      <c r="I431" s="33">
        <f>'NORTH-2'!I611</f>
        <v>0</v>
      </c>
      <c r="J431" s="33">
        <f>'NORTH-2'!J611</f>
        <v>60</v>
      </c>
      <c r="K431">
        <f>'NORTH-2'!K611</f>
        <v>0</v>
      </c>
      <c r="L431">
        <f>'NORTH-2'!L611</f>
        <v>0</v>
      </c>
      <c r="M431" s="1384">
        <f>'NORTH-2'!M611</f>
        <v>0</v>
      </c>
      <c r="N431" t="str">
        <f>'NORTH-2'!N611</f>
        <v>Shyamoli</v>
      </c>
      <c r="O431" t="s">
        <v>139</v>
      </c>
      <c r="P431">
        <v>0</v>
      </c>
      <c r="Q431">
        <v>0</v>
      </c>
      <c r="R431">
        <v>0</v>
      </c>
    </row>
    <row r="432" spans="1:18" hidden="1" x14ac:dyDescent="0.3">
      <c r="A432">
        <v>431</v>
      </c>
      <c r="B432" t="str">
        <f>'NORTH-2'!B612</f>
        <v xml:space="preserve"> Humayun Road</v>
      </c>
      <c r="C432" s="33">
        <f>'NORTH-2'!C612</f>
        <v>11</v>
      </c>
      <c r="D432" s="33">
        <f>'NORTH-2'!D612</f>
        <v>0</v>
      </c>
      <c r="E432" s="33" t="str">
        <f>'NORTH-2'!E612</f>
        <v>DHKC9366</v>
      </c>
      <c r="F432" s="33">
        <f>'NORTH-2'!F612</f>
        <v>1</v>
      </c>
      <c r="G432" s="33">
        <f>'NORTH-2'!G612</f>
        <v>78786.740000000005</v>
      </c>
      <c r="H432" s="33">
        <f>'NORTH-2'!H612</f>
        <v>110191.48</v>
      </c>
      <c r="I432" s="33">
        <f>'NORTH-2'!I612</f>
        <v>31404.739999999991</v>
      </c>
      <c r="J432" s="33">
        <f>'NORTH-2'!J612</f>
        <v>60</v>
      </c>
      <c r="K432">
        <f>'NORTH-2'!K612</f>
        <v>0</v>
      </c>
      <c r="L432">
        <f>'NORTH-2'!L612</f>
        <v>1884284.3999999994</v>
      </c>
      <c r="M432" s="1384">
        <f>'NORTH-2'!M612</f>
        <v>1903127.2439999995</v>
      </c>
      <c r="N432" t="str">
        <f>'NORTH-2'!N612</f>
        <v>Shyamoli</v>
      </c>
      <c r="O432" t="s">
        <v>139</v>
      </c>
      <c r="P432">
        <v>1920389.3856000004</v>
      </c>
      <c r="Q432">
        <v>263604.15327642026</v>
      </c>
      <c r="R432">
        <v>1670349.265968465</v>
      </c>
    </row>
    <row r="433" spans="1:18" hidden="1" x14ac:dyDescent="0.3">
      <c r="A433">
        <v>432</v>
      </c>
      <c r="B433" t="str">
        <f>'NORTH-2'!B613</f>
        <v xml:space="preserve"> NHA</v>
      </c>
      <c r="C433" s="33">
        <f>'NORTH-2'!C613</f>
        <v>11</v>
      </c>
      <c r="D433" s="33">
        <f>'NORTH-2'!D613</f>
        <v>0</v>
      </c>
      <c r="E433" s="33" t="str">
        <f>'NORTH-2'!E613</f>
        <v>DHKC9374</v>
      </c>
      <c r="F433" s="33">
        <f>'NORTH-2'!F613</f>
        <v>1</v>
      </c>
      <c r="G433" s="33">
        <f>'NORTH-2'!G613</f>
        <v>57115.39</v>
      </c>
      <c r="H433" s="33">
        <f>'NORTH-2'!H613</f>
        <v>61032.09</v>
      </c>
      <c r="I433" s="33">
        <f>'NORTH-2'!I613</f>
        <v>3916.6999999999971</v>
      </c>
      <c r="J433" s="33">
        <f>'NORTH-2'!J613</f>
        <v>60</v>
      </c>
      <c r="K433">
        <f>'NORTH-2'!K613</f>
        <v>0</v>
      </c>
      <c r="L433">
        <f>'NORTH-2'!L613</f>
        <v>235001.99999999983</v>
      </c>
      <c r="M433" s="1384">
        <f>'NORTH-2'!M613</f>
        <v>237352.01999999984</v>
      </c>
      <c r="N433" t="str">
        <f>'NORTH-2'!N613</f>
        <v>Shyamoli</v>
      </c>
      <c r="O433" t="s">
        <v>139</v>
      </c>
      <c r="P433">
        <v>264138.53760000021</v>
      </c>
      <c r="Q433">
        <v>26450.788349059279</v>
      </c>
      <c r="R433">
        <v>221861.57731581875</v>
      </c>
    </row>
    <row r="434" spans="1:18" hidden="1" x14ac:dyDescent="0.3">
      <c r="A434">
        <v>433</v>
      </c>
      <c r="B434" t="str">
        <f>'NORTH-2'!B614</f>
        <v>Auxiliary transformer</v>
      </c>
      <c r="C434" s="33">
        <f>'NORTH-2'!C614</f>
        <v>0.41499999999999998</v>
      </c>
      <c r="D434" s="33">
        <f>'NORTH-2'!D614</f>
        <v>0</v>
      </c>
      <c r="E434" s="33">
        <f>'NORTH-2'!E614</f>
        <v>0</v>
      </c>
      <c r="F434" s="33">
        <f>'NORTH-2'!F614</f>
        <v>1</v>
      </c>
      <c r="G434" s="33">
        <f>'NORTH-2'!G614</f>
        <v>633994</v>
      </c>
      <c r="H434" s="33">
        <f>'NORTH-2'!H614</f>
        <v>651252</v>
      </c>
      <c r="I434" s="33">
        <f>'NORTH-2'!I614</f>
        <v>17258</v>
      </c>
      <c r="J434" s="33">
        <f>'NORTH-2'!J614</f>
        <v>1</v>
      </c>
      <c r="K434">
        <f>'NORTH-2'!K614</f>
        <v>0</v>
      </c>
      <c r="L434">
        <f>'NORTH-2'!L614</f>
        <v>17258</v>
      </c>
      <c r="M434">
        <f>'NORTH-2'!M614</f>
        <v>17430.580000000002</v>
      </c>
      <c r="N434" t="str">
        <f>'NORTH-2'!N614</f>
        <v>Satmasjid</v>
      </c>
      <c r="O434" t="s">
        <v>139</v>
      </c>
      <c r="P434">
        <v>0</v>
      </c>
      <c r="Q434">
        <v>7372.3763444810038</v>
      </c>
      <c r="R434">
        <v>6148.5504580548559</v>
      </c>
    </row>
    <row r="435" spans="1:18" hidden="1" x14ac:dyDescent="0.3">
      <c r="A435">
        <v>434</v>
      </c>
      <c r="B435" t="str">
        <f>'NORTH-2'!B678</f>
        <v>Angur Jora</v>
      </c>
      <c r="C435" s="33">
        <f>'NORTH-2'!C678</f>
        <v>11</v>
      </c>
      <c r="D435" s="33">
        <f>'NORTH-2'!D678</f>
        <v>0</v>
      </c>
      <c r="E435" s="33">
        <f>'NORTH-2'!E678</f>
        <v>141</v>
      </c>
      <c r="F435" s="33">
        <f>'NORTH-2'!F678</f>
        <v>1</v>
      </c>
      <c r="G435" s="33">
        <f>'NORTH-2'!G678</f>
        <v>6021560</v>
      </c>
      <c r="H435" s="33">
        <f>'NORTH-2'!H678</f>
        <v>8183640</v>
      </c>
      <c r="I435" s="33">
        <f>'NORTH-2'!I678</f>
        <v>2162080</v>
      </c>
      <c r="J435" s="33">
        <f>'NORTH-2'!J678</f>
        <v>1</v>
      </c>
      <c r="K435">
        <f>'NORTH-2'!O678</f>
        <v>0</v>
      </c>
      <c r="L435">
        <f>'NORTH-2'!L678</f>
        <v>2162080</v>
      </c>
      <c r="M435" s="1384">
        <f>'NORTH-2'!M678</f>
        <v>2196051.212644665</v>
      </c>
      <c r="N435" t="str">
        <f>'NORTH-2'!N678</f>
        <v>Banosree</v>
      </c>
      <c r="O435" t="s">
        <v>141</v>
      </c>
      <c r="P435">
        <v>2182461.1183586582</v>
      </c>
      <c r="Q435">
        <v>2168323.5266619395</v>
      </c>
      <c r="R435">
        <v>1879685.8324383546</v>
      </c>
    </row>
    <row r="436" spans="1:18" hidden="1" x14ac:dyDescent="0.3">
      <c r="A436">
        <v>435</v>
      </c>
      <c r="B436" t="str">
        <f>'NORTH-2'!B679</f>
        <v>Block F-G Avenue</v>
      </c>
      <c r="C436" s="33">
        <f>'NORTH-2'!C679</f>
        <v>11</v>
      </c>
      <c r="D436" s="33">
        <f>'NORTH-2'!D679</f>
        <v>0</v>
      </c>
      <c r="E436" s="33">
        <f>'NORTH-2'!E679</f>
        <v>68</v>
      </c>
      <c r="F436" s="33">
        <f>'NORTH-2'!F679</f>
        <v>1</v>
      </c>
      <c r="G436" s="33">
        <f>'NORTH-2'!G679</f>
        <v>8177840</v>
      </c>
      <c r="H436" s="33">
        <f>'NORTH-2'!H679</f>
        <v>10767760</v>
      </c>
      <c r="I436" s="33">
        <f>'NORTH-2'!I679</f>
        <v>2589920</v>
      </c>
      <c r="J436" s="33">
        <f>'NORTH-2'!J679</f>
        <v>1</v>
      </c>
      <c r="K436">
        <f>'NORTH-2'!O679</f>
        <v>0</v>
      </c>
      <c r="L436">
        <f>'NORTH-2'!L679</f>
        <v>2589920</v>
      </c>
      <c r="M436" s="1384">
        <f>'NORTH-2'!M679</f>
        <v>2630613.5557669792</v>
      </c>
      <c r="N436" t="str">
        <f>'NORTH-2'!N679</f>
        <v>Banosree</v>
      </c>
      <c r="O436" t="s">
        <v>141</v>
      </c>
      <c r="P436">
        <v>2686465.1418020269</v>
      </c>
      <c r="Q436">
        <v>2772883.9435872426</v>
      </c>
      <c r="R436">
        <v>2653782.5782064591</v>
      </c>
    </row>
    <row r="437" spans="1:18" hidden="1" x14ac:dyDescent="0.3">
      <c r="A437">
        <v>436</v>
      </c>
      <c r="B437" t="str">
        <f>'NORTH-2'!B680</f>
        <v>Banasree Main Road(Monpura)</v>
      </c>
      <c r="C437" s="33">
        <f>'NORTH-2'!C680</f>
        <v>11</v>
      </c>
      <c r="D437" s="33">
        <f>'NORTH-2'!D680</f>
        <v>0</v>
      </c>
      <c r="E437" s="33">
        <f>'NORTH-2'!E680</f>
        <v>168</v>
      </c>
      <c r="F437" s="33">
        <f>'NORTH-2'!F680</f>
        <v>1</v>
      </c>
      <c r="G437" s="33">
        <f>'NORTH-2'!G680</f>
        <v>6283880</v>
      </c>
      <c r="H437" s="33">
        <f>'NORTH-2'!H680</f>
        <v>8050960</v>
      </c>
      <c r="I437" s="33">
        <f>'NORTH-2'!I680</f>
        <v>1767080</v>
      </c>
      <c r="J437" s="33">
        <f>'NORTH-2'!J680</f>
        <v>1</v>
      </c>
      <c r="K437">
        <f>'NORTH-2'!O680</f>
        <v>0</v>
      </c>
      <c r="L437">
        <f>'NORTH-2'!L680</f>
        <v>1767080</v>
      </c>
      <c r="M437" s="1384">
        <f>'NORTH-2'!M680</f>
        <v>1794844.8608932761</v>
      </c>
      <c r="N437" t="str">
        <f>'NORTH-2'!N680</f>
        <v>Banosree</v>
      </c>
      <c r="O437" t="s">
        <v>141</v>
      </c>
      <c r="P437">
        <v>1857089.8972569839</v>
      </c>
      <c r="Q437">
        <v>1771391.1453366349</v>
      </c>
      <c r="R437">
        <v>1640446.1665768728</v>
      </c>
    </row>
    <row r="438" spans="1:18" hidden="1" x14ac:dyDescent="0.3">
      <c r="A438">
        <v>437</v>
      </c>
      <c r="B438" t="str">
        <f>'NORTH-2'!B681</f>
        <v>Baitul Kuddus</v>
      </c>
      <c r="C438" s="33">
        <f>'NORTH-2'!C681</f>
        <v>11</v>
      </c>
      <c r="D438" s="33">
        <f>'NORTH-2'!D681</f>
        <v>0</v>
      </c>
      <c r="E438" s="33">
        <f>'NORTH-2'!E681</f>
        <v>62</v>
      </c>
      <c r="F438" s="33">
        <f>'NORTH-2'!F681</f>
        <v>1</v>
      </c>
      <c r="G438" s="33">
        <f>'NORTH-2'!G681</f>
        <v>9606640</v>
      </c>
      <c r="H438" s="33">
        <f>'NORTH-2'!H681</f>
        <v>11812880</v>
      </c>
      <c r="I438" s="33">
        <f>'NORTH-2'!I681</f>
        <v>2206240</v>
      </c>
      <c r="J438" s="33">
        <f>'NORTH-2'!J681</f>
        <v>1</v>
      </c>
      <c r="K438">
        <f>'NORTH-2'!O681</f>
        <v>0</v>
      </c>
      <c r="L438">
        <f>'NORTH-2'!L681</f>
        <v>2206240</v>
      </c>
      <c r="M438" s="1384">
        <f>'NORTH-2'!M681</f>
        <v>2240905.0670581874</v>
      </c>
      <c r="N438" t="str">
        <f>'NORTH-2'!N681</f>
        <v>Banosree</v>
      </c>
      <c r="O438" t="s">
        <v>141</v>
      </c>
      <c r="P438">
        <v>2321761.5566635868</v>
      </c>
      <c r="Q438">
        <v>2248090.2296043118</v>
      </c>
      <c r="R438">
        <v>2090165.4312384953</v>
      </c>
    </row>
    <row r="439" spans="1:18" hidden="1" x14ac:dyDescent="0.3">
      <c r="A439">
        <v>438</v>
      </c>
      <c r="B439" t="str">
        <f>'NORTH-2'!B682</f>
        <v>Ideal</v>
      </c>
      <c r="C439" s="33">
        <f>'NORTH-2'!C682</f>
        <v>11</v>
      </c>
      <c r="D439" s="33">
        <f>'NORTH-2'!D682</f>
        <v>0</v>
      </c>
      <c r="E439" s="33">
        <f>'NORTH-2'!E682</f>
        <v>0</v>
      </c>
      <c r="F439" s="33">
        <f>'NORTH-2'!F682</f>
        <v>1</v>
      </c>
      <c r="G439" s="33">
        <f>'NORTH-2'!G682</f>
        <v>8292520</v>
      </c>
      <c r="H439" s="33">
        <f>'NORTH-2'!H682</f>
        <v>9057960</v>
      </c>
      <c r="I439" s="33">
        <f>'NORTH-2'!I682</f>
        <v>765440</v>
      </c>
      <c r="J439" s="33">
        <f>'NORTH-2'!J682</f>
        <v>1</v>
      </c>
      <c r="K439">
        <f>'NORTH-2'!O682</f>
        <v>0</v>
      </c>
      <c r="L439">
        <f>'NORTH-2'!L682</f>
        <v>765440</v>
      </c>
      <c r="M439" s="1384">
        <f>'NORTH-2'!M682</f>
        <v>777466.8098343875</v>
      </c>
      <c r="N439" t="str">
        <f>'NORTH-2'!N682</f>
        <v>Banosree</v>
      </c>
      <c r="O439" t="s">
        <v>141</v>
      </c>
      <c r="P439">
        <v>813387.62894736452</v>
      </c>
      <c r="Q439">
        <v>785714.158876325</v>
      </c>
      <c r="R439">
        <v>730886.49867106567</v>
      </c>
    </row>
    <row r="440" spans="1:18" hidden="1" x14ac:dyDescent="0.3">
      <c r="A440">
        <v>439</v>
      </c>
      <c r="B440" t="str">
        <f>'NORTH-2'!B683</f>
        <v>Central Mosque</v>
      </c>
      <c r="C440" s="33">
        <f>'NORTH-2'!C683</f>
        <v>11</v>
      </c>
      <c r="D440" s="33">
        <f>'NORTH-2'!D683</f>
        <v>0</v>
      </c>
      <c r="E440" s="33">
        <f>'NORTH-2'!E683</f>
        <v>46</v>
      </c>
      <c r="F440" s="33">
        <f>'NORTH-2'!F683</f>
        <v>1</v>
      </c>
      <c r="G440" s="33">
        <f>'NORTH-2'!G683</f>
        <v>42320</v>
      </c>
      <c r="H440" s="33">
        <f>'NORTH-2'!H683</f>
        <v>2164440</v>
      </c>
      <c r="I440" s="33">
        <f>'NORTH-2'!I683</f>
        <v>2122120</v>
      </c>
      <c r="J440" s="33">
        <f>'NORTH-2'!J683</f>
        <v>1</v>
      </c>
      <c r="K440" t="e">
        <f>'NORTH-2'!#REF!</f>
        <v>#REF!</v>
      </c>
      <c r="L440">
        <f>'NORTH-2'!L683</f>
        <v>2122120</v>
      </c>
      <c r="M440" s="1384">
        <f>'NORTH-2'!M683</f>
        <v>2155463.3498193854</v>
      </c>
      <c r="N440" t="str">
        <f>'NORTH-2'!N683</f>
        <v>Banosree</v>
      </c>
      <c r="O440" t="s">
        <v>141</v>
      </c>
      <c r="P440">
        <v>2252151.7613179432</v>
      </c>
      <c r="Q440">
        <v>2213991.1775858435</v>
      </c>
      <c r="R440">
        <v>2027033.5767136004</v>
      </c>
    </row>
    <row r="441" spans="1:18" hidden="1" x14ac:dyDescent="0.3">
      <c r="A441">
        <v>440</v>
      </c>
      <c r="B441" t="str">
        <f>'NORTH-2'!B684</f>
        <v>Larive</v>
      </c>
      <c r="C441" s="33">
        <f>'NORTH-2'!C684</f>
        <v>11</v>
      </c>
      <c r="D441" s="33">
        <f>'NORTH-2'!D684</f>
        <v>0</v>
      </c>
      <c r="E441" s="33">
        <f>'NORTH-2'!E684</f>
        <v>47</v>
      </c>
      <c r="F441" s="33">
        <f>'NORTH-2'!F684</f>
        <v>1</v>
      </c>
      <c r="G441" s="33">
        <f>'NORTH-2'!G684</f>
        <v>9603880</v>
      </c>
      <c r="H441" s="33">
        <f>'NORTH-2'!H684</f>
        <v>10720120</v>
      </c>
      <c r="I441" s="33">
        <f>'NORTH-2'!I684</f>
        <v>1116240</v>
      </c>
      <c r="J441" s="33">
        <f>'NORTH-2'!J684</f>
        <v>1</v>
      </c>
      <c r="K441">
        <f>'NORTH-2'!O683</f>
        <v>0</v>
      </c>
      <c r="L441">
        <f>'NORTH-2'!L684</f>
        <v>1116240</v>
      </c>
      <c r="M441" s="1384">
        <f>'NORTH-2'!M684</f>
        <v>1133778.6786809373</v>
      </c>
      <c r="N441" t="str">
        <f>'NORTH-2'!N684</f>
        <v>Banosree</v>
      </c>
      <c r="O441" t="s">
        <v>141</v>
      </c>
      <c r="P441">
        <v>1209136.6977242797</v>
      </c>
      <c r="Q441">
        <v>1154817.1833941487</v>
      </c>
      <c r="R441">
        <v>1075325.880215459</v>
      </c>
    </row>
    <row r="442" spans="1:18" hidden="1" x14ac:dyDescent="0.3">
      <c r="A442">
        <v>441</v>
      </c>
      <c r="B442" t="str">
        <f>'NORTH-2'!B685</f>
        <v>Bank Colony</v>
      </c>
      <c r="C442" s="33">
        <f>'NORTH-2'!C685</f>
        <v>11</v>
      </c>
      <c r="D442" s="33">
        <f>'NORTH-2'!D685</f>
        <v>0</v>
      </c>
      <c r="E442" s="33">
        <f>'NORTH-2'!E685</f>
        <v>0</v>
      </c>
      <c r="F442" s="33">
        <f>'NORTH-2'!F685</f>
        <v>1</v>
      </c>
      <c r="G442" s="33">
        <f>'NORTH-2'!G685</f>
        <v>4697520</v>
      </c>
      <c r="H442" s="33">
        <f>'NORTH-2'!H685</f>
        <v>5431800</v>
      </c>
      <c r="I442" s="33">
        <f>'NORTH-2'!I685</f>
        <v>734280</v>
      </c>
      <c r="J442" s="33">
        <f>'NORTH-2'!J685</f>
        <v>1</v>
      </c>
      <c r="K442">
        <f>'NORTH-2'!O685</f>
        <v>0</v>
      </c>
      <c r="L442">
        <f>'NORTH-2'!L685</f>
        <v>734280</v>
      </c>
      <c r="M442">
        <f>'NORTH-2'!M685</f>
        <v>745817.21509875893</v>
      </c>
      <c r="N442" t="str">
        <f>TRIM('NORTH-2'!N685)</f>
        <v>Khilgaon</v>
      </c>
      <c r="O442" t="s">
        <v>141</v>
      </c>
      <c r="P442">
        <v>791659.83278111415</v>
      </c>
      <c r="Q442">
        <v>743707.20096270752</v>
      </c>
      <c r="R442">
        <v>684269.13561554032</v>
      </c>
    </row>
    <row r="443" spans="1:18" hidden="1" x14ac:dyDescent="0.3">
      <c r="A443">
        <v>442</v>
      </c>
      <c r="B443" t="str">
        <f>'NORTH-2'!B686</f>
        <v>Salambagh</v>
      </c>
      <c r="C443" s="33">
        <f>'NORTH-2'!C686</f>
        <v>11</v>
      </c>
      <c r="D443" s="33">
        <f>'NORTH-2'!D686</f>
        <v>0</v>
      </c>
      <c r="E443" s="33">
        <f>'NORTH-2'!E686</f>
        <v>0</v>
      </c>
      <c r="F443" s="33">
        <f>'NORTH-2'!F686</f>
        <v>1</v>
      </c>
      <c r="G443" s="33">
        <f>'NORTH-2'!G686</f>
        <v>3153240</v>
      </c>
      <c r="H443" s="33">
        <f>'NORTH-2'!H686</f>
        <v>4168440</v>
      </c>
      <c r="I443" s="33">
        <f>'NORTH-2'!I686</f>
        <v>1015200</v>
      </c>
      <c r="J443" s="33">
        <f>'NORTH-2'!J686</f>
        <v>1</v>
      </c>
      <c r="K443">
        <f>'NORTH-2'!O686</f>
        <v>0</v>
      </c>
      <c r="L443">
        <f>'NORTH-2'!L686</f>
        <v>1015200</v>
      </c>
      <c r="M443">
        <f>'NORTH-2'!M686</f>
        <v>1031151.109615215</v>
      </c>
      <c r="N443" t="str">
        <f>TRIM('NORTH-2'!N686)</f>
        <v>Khilgaon</v>
      </c>
      <c r="O443" t="s">
        <v>141</v>
      </c>
      <c r="P443">
        <v>794065.04928695946</v>
      </c>
      <c r="Q443">
        <v>937481.23262874957</v>
      </c>
      <c r="R443">
        <v>1234217.7350324001</v>
      </c>
    </row>
    <row r="444" spans="1:18" hidden="1" x14ac:dyDescent="0.3">
      <c r="A444">
        <v>443</v>
      </c>
      <c r="B444" t="str">
        <f>'NORTH-2'!B687</f>
        <v>Titas Road</v>
      </c>
      <c r="C444" s="33">
        <f>'NORTH-2'!C687</f>
        <v>11</v>
      </c>
      <c r="D444" s="33">
        <f>'NORTH-2'!D687</f>
        <v>0</v>
      </c>
      <c r="E444" s="33">
        <f>'NORTH-2'!E687</f>
        <v>0</v>
      </c>
      <c r="F444" s="33">
        <f>'NORTH-2'!F687</f>
        <v>1</v>
      </c>
      <c r="G444" s="33">
        <f>'NORTH-2'!G687</f>
        <v>2347080</v>
      </c>
      <c r="H444" s="33">
        <f>'NORTH-2'!H687</f>
        <v>2861160</v>
      </c>
      <c r="I444" s="33">
        <f>'NORTH-2'!I687</f>
        <v>514080</v>
      </c>
      <c r="J444" s="33">
        <f>'NORTH-2'!J687</f>
        <v>1</v>
      </c>
      <c r="K444">
        <f>'NORTH-2'!O687</f>
        <v>0</v>
      </c>
      <c r="L444">
        <f>'NORTH-2'!L687</f>
        <v>514080</v>
      </c>
      <c r="M444">
        <f>'NORTH-2'!M687</f>
        <v>522157.37040089606</v>
      </c>
      <c r="N444" t="str">
        <f>TRIM('NORTH-2'!N687)</f>
        <v>Khilgaon</v>
      </c>
      <c r="O444" t="s">
        <v>141</v>
      </c>
      <c r="P444">
        <v>387724.94312296039</v>
      </c>
      <c r="Q444">
        <v>442215.76060724468</v>
      </c>
      <c r="R444">
        <v>461564.00308200734</v>
      </c>
    </row>
    <row r="445" spans="1:18" hidden="1" x14ac:dyDescent="0.3">
      <c r="A445">
        <v>444</v>
      </c>
      <c r="B445" t="str">
        <f>'NORTH-2'!B688</f>
        <v>AT-1</v>
      </c>
      <c r="C445" s="33">
        <f>'NORTH-2'!C688</f>
        <v>0.41499999999999998</v>
      </c>
      <c r="D445" s="33">
        <f>'NORTH-2'!D688</f>
        <v>0</v>
      </c>
      <c r="E445" s="33">
        <f>'NORTH-2'!E688</f>
        <v>7734</v>
      </c>
      <c r="F445" s="33">
        <f>'NORTH-2'!F688</f>
        <v>1</v>
      </c>
      <c r="G445" s="33">
        <f>'NORTH-2'!G688</f>
        <v>3332.3</v>
      </c>
      <c r="H445" s="33">
        <f>'NORTH-2'!H688</f>
        <v>3405</v>
      </c>
      <c r="I445" s="33">
        <f>'NORTH-2'!I688</f>
        <v>72.699999999999818</v>
      </c>
      <c r="J445" s="33">
        <f>'NORTH-2'!J688</f>
        <v>1</v>
      </c>
      <c r="K445">
        <f>'NORTH-2'!K688</f>
        <v>0</v>
      </c>
      <c r="L445">
        <f>'NORTH-2'!L688</f>
        <v>72.699999999999818</v>
      </c>
      <c r="M445" s="1384">
        <f>'NORTH-2'!M688</f>
        <v>73.842282967913647</v>
      </c>
      <c r="N445" t="str">
        <f>'NORTH-2'!N688</f>
        <v>Banosree</v>
      </c>
      <c r="O445" t="s">
        <v>141</v>
      </c>
      <c r="P445">
        <v>76.008883965396677</v>
      </c>
      <c r="Q445">
        <v>145.57018790517765</v>
      </c>
      <c r="R445">
        <v>0</v>
      </c>
    </row>
    <row r="446" spans="1:18" hidden="1" x14ac:dyDescent="0.3">
      <c r="A446">
        <v>445</v>
      </c>
      <c r="B446" t="str">
        <f>'NORTH-2'!B689</f>
        <v>AT-2</v>
      </c>
      <c r="C446" s="33">
        <f>'NORTH-2'!C689</f>
        <v>0.41499999999999998</v>
      </c>
      <c r="D446" s="33">
        <f>'NORTH-2'!D689</f>
        <v>0</v>
      </c>
      <c r="E446" s="33">
        <f>'NORTH-2'!E689</f>
        <v>0</v>
      </c>
      <c r="F446" s="33">
        <f>'NORTH-2'!F689</f>
        <v>1</v>
      </c>
      <c r="G446" s="33">
        <f>'NORTH-2'!G689</f>
        <v>0</v>
      </c>
      <c r="H446" s="33">
        <f>'NORTH-2'!H689</f>
        <v>0</v>
      </c>
      <c r="I446" s="33">
        <f>'NORTH-2'!I689</f>
        <v>0</v>
      </c>
      <c r="J446" s="33">
        <f>'NORTH-2'!J689</f>
        <v>1</v>
      </c>
      <c r="K446">
        <f>'NORTH-2'!K689</f>
        <v>0</v>
      </c>
      <c r="L446">
        <f>'NORTH-2'!L689</f>
        <v>0</v>
      </c>
      <c r="M446" s="1384">
        <f>'NORTH-2'!M689</f>
        <v>0</v>
      </c>
      <c r="N446" t="str">
        <f>'NORTH-2'!N689</f>
        <v>Banosree</v>
      </c>
      <c r="O446" t="s">
        <v>141</v>
      </c>
      <c r="P446">
        <v>0</v>
      </c>
      <c r="Q446">
        <v>0</v>
      </c>
      <c r="R446">
        <v>0</v>
      </c>
    </row>
    <row r="447" spans="1:18" hidden="1" x14ac:dyDescent="0.3">
      <c r="A447">
        <v>446</v>
      </c>
      <c r="B447" t="str">
        <f>'NORTH-2'!B754</f>
        <v>Meradia</v>
      </c>
      <c r="C447" s="33">
        <f>'NORTH-2'!C754</f>
        <v>11</v>
      </c>
      <c r="D447" s="33">
        <f>'NORTH-2'!D754</f>
        <v>0</v>
      </c>
      <c r="E447" s="33" t="str">
        <f>'NORTH-2'!E754</f>
        <v>HA-030701100-03</v>
      </c>
      <c r="F447" s="33">
        <f>'NORTH-2'!F754</f>
        <v>1</v>
      </c>
      <c r="G447" s="33">
        <f>'NORTH-2'!G754</f>
        <v>79299989</v>
      </c>
      <c r="H447" s="33">
        <f>'NORTH-2'!H754</f>
        <v>79299989</v>
      </c>
      <c r="I447" s="33">
        <f>'NORTH-2'!I754</f>
        <v>0</v>
      </c>
      <c r="J447" s="33">
        <f>'NORTH-2'!J754</f>
        <v>1</v>
      </c>
      <c r="K447">
        <f>'NORTH-2'!K754</f>
        <v>0</v>
      </c>
      <c r="L447">
        <f>'NORTH-2'!L754</f>
        <v>0</v>
      </c>
      <c r="M447" s="1384">
        <f>'NORTH-2'!M754</f>
        <v>0</v>
      </c>
      <c r="N447" t="str">
        <f>'NORTH-2'!N754</f>
        <v>Banosree</v>
      </c>
      <c r="O447" t="s">
        <v>127</v>
      </c>
      <c r="P447">
        <v>0</v>
      </c>
      <c r="Q447">
        <v>0</v>
      </c>
      <c r="R447">
        <v>0</v>
      </c>
    </row>
    <row r="448" spans="1:18" hidden="1" x14ac:dyDescent="0.3">
      <c r="A448">
        <v>447</v>
      </c>
      <c r="B448" t="str">
        <f>'NORTH-2'!B755</f>
        <v>Shipahibagh</v>
      </c>
      <c r="C448" s="33">
        <f>'NORTH-2'!C755</f>
        <v>11</v>
      </c>
      <c r="D448" s="33">
        <f>'NORTH-2'!D755</f>
        <v>0</v>
      </c>
      <c r="E448" s="33" t="str">
        <f>'NORTH-2'!E755</f>
        <v>HA-021001030-02</v>
      </c>
      <c r="F448" s="33">
        <f>'NORTH-2'!F755</f>
        <v>1</v>
      </c>
      <c r="G448" s="33">
        <f>'NORTH-2'!G755</f>
        <v>37940830</v>
      </c>
      <c r="H448" s="33">
        <f>'NORTH-2'!H755</f>
        <v>39395508</v>
      </c>
      <c r="I448" s="33">
        <f>'NORTH-2'!I755</f>
        <v>1454678</v>
      </c>
      <c r="J448" s="33">
        <f>'NORTH-2'!J755</f>
        <v>1</v>
      </c>
      <c r="K448">
        <f>'NORTH-2'!K755</f>
        <v>0</v>
      </c>
      <c r="L448">
        <f>'NORTH-2'!L755</f>
        <v>1454678</v>
      </c>
      <c r="M448" s="1384">
        <f>'NORTH-2'!M755</f>
        <v>1499139.6522558336</v>
      </c>
      <c r="N448" t="str">
        <f>'NORTH-2'!N755</f>
        <v>Bashabo</v>
      </c>
      <c r="O448" t="s">
        <v>127</v>
      </c>
      <c r="P448">
        <v>1654071.9921848215</v>
      </c>
      <c r="Q448">
        <v>1292900.8717687926</v>
      </c>
      <c r="R448">
        <v>1411235.523607254</v>
      </c>
    </row>
    <row r="449" spans="1:18" hidden="1" x14ac:dyDescent="0.3">
      <c r="A449">
        <v>448</v>
      </c>
      <c r="B449" t="str">
        <f>'NORTH-2'!B756</f>
        <v>Farazi Hospital</v>
      </c>
      <c r="C449" s="33">
        <f>'NORTH-2'!C756</f>
        <v>11</v>
      </c>
      <c r="D449" s="33">
        <f>'NORTH-2'!D756</f>
        <v>0</v>
      </c>
      <c r="E449" s="33" t="str">
        <f>'NORTH-2'!E756</f>
        <v>HA-030701081-03</v>
      </c>
      <c r="F449" s="33">
        <f>'NORTH-2'!F756</f>
        <v>1</v>
      </c>
      <c r="G449" s="33">
        <f>'NORTH-2'!G756</f>
        <v>50450357</v>
      </c>
      <c r="H449" s="33">
        <f>'NORTH-2'!H756</f>
        <v>50450357</v>
      </c>
      <c r="I449" s="33">
        <f>'NORTH-2'!I756</f>
        <v>0</v>
      </c>
      <c r="J449" s="33">
        <f>'NORTH-2'!J756</f>
        <v>1</v>
      </c>
      <c r="K449">
        <f>'NORTH-2'!K756</f>
        <v>0</v>
      </c>
      <c r="L449">
        <f>'NORTH-2'!L756</f>
        <v>0</v>
      </c>
      <c r="M449" s="1384">
        <f>'NORTH-2'!M756</f>
        <v>0</v>
      </c>
      <c r="N449" t="str">
        <f>'NORTH-2'!N756</f>
        <v>Banosree</v>
      </c>
      <c r="O449" t="s">
        <v>127</v>
      </c>
      <c r="P449">
        <v>0</v>
      </c>
      <c r="Q449">
        <v>0</v>
      </c>
      <c r="R449">
        <v>0</v>
      </c>
    </row>
    <row r="450" spans="1:18" hidden="1" x14ac:dyDescent="0.3">
      <c r="A450">
        <v>449</v>
      </c>
      <c r="B450" t="str">
        <f>'NORTH-2'!B757</f>
        <v>West Bansree</v>
      </c>
      <c r="C450" s="33">
        <f>'NORTH-2'!C757</f>
        <v>11</v>
      </c>
      <c r="D450" s="33">
        <f>'NORTH-2'!D757</f>
        <v>0</v>
      </c>
      <c r="E450" s="33" t="str">
        <f>'NORTH-2'!E757</f>
        <v>New Meter</v>
      </c>
      <c r="F450" s="33">
        <f>'NORTH-2'!F757</f>
        <v>1</v>
      </c>
      <c r="G450" s="33">
        <f>'NORTH-2'!G757</f>
        <v>93104250</v>
      </c>
      <c r="H450" s="33">
        <f>'NORTH-2'!H757</f>
        <v>94964796</v>
      </c>
      <c r="I450" s="33">
        <f>'NORTH-2'!I757</f>
        <v>1860546</v>
      </c>
      <c r="J450" s="33">
        <f>'NORTH-2'!J757</f>
        <v>1</v>
      </c>
      <c r="K450">
        <f>'NORTH-2'!K757</f>
        <v>0</v>
      </c>
      <c r="L450">
        <f>'NORTH-2'!L757</f>
        <v>1860546</v>
      </c>
      <c r="M450" s="1384">
        <f>'NORTH-2'!M757</f>
        <v>1917412.8456235554</v>
      </c>
      <c r="N450" t="str">
        <f>'NORTH-2'!N757</f>
        <v>Banosree</v>
      </c>
      <c r="O450" t="s">
        <v>127</v>
      </c>
      <c r="P450">
        <v>1975561.8750921609</v>
      </c>
      <c r="Q450">
        <v>1966878.4604843229</v>
      </c>
      <c r="R450">
        <v>1837316.4777374214</v>
      </c>
    </row>
    <row r="451" spans="1:18" hidden="1" x14ac:dyDescent="0.3">
      <c r="A451">
        <v>450</v>
      </c>
      <c r="B451" t="str">
        <f>'NORTH-2'!B758</f>
        <v>Model School(Nearest)</v>
      </c>
      <c r="C451" s="33">
        <f>'NORTH-2'!C758</f>
        <v>11</v>
      </c>
      <c r="D451" s="33">
        <f>'NORTH-2'!D758</f>
        <v>0</v>
      </c>
      <c r="E451" s="33" t="str">
        <f>'NORTH-2'!E758</f>
        <v>HA-030701099-03</v>
      </c>
      <c r="F451" s="33">
        <f>'NORTH-2'!F758</f>
        <v>1</v>
      </c>
      <c r="G451" s="33">
        <f>'NORTH-2'!G758</f>
        <v>17587620</v>
      </c>
      <c r="H451" s="33">
        <f>'NORTH-2'!H758</f>
        <v>19995869</v>
      </c>
      <c r="I451" s="33">
        <f>'NORTH-2'!I758</f>
        <v>2408249</v>
      </c>
      <c r="J451" s="33">
        <f>'NORTH-2'!J758</f>
        <v>1</v>
      </c>
      <c r="K451">
        <f>'NORTH-2'!K758</f>
        <v>0</v>
      </c>
      <c r="L451">
        <f>'NORTH-2'!L758</f>
        <v>2408249</v>
      </c>
      <c r="M451" s="1384">
        <f>'NORTH-2'!M758</f>
        <v>2481856.1691353405</v>
      </c>
      <c r="N451" t="str">
        <f>'NORTH-2'!N758</f>
        <v>Banosree</v>
      </c>
      <c r="O451" t="s">
        <v>127</v>
      </c>
      <c r="P451">
        <v>2525253.4222682575</v>
      </c>
      <c r="Q451">
        <v>2475694.1412174231</v>
      </c>
      <c r="R451">
        <v>2316464.2537080795</v>
      </c>
    </row>
    <row r="452" spans="1:18" hidden="1" x14ac:dyDescent="0.3">
      <c r="A452">
        <v>451</v>
      </c>
      <c r="B452" t="str">
        <f>'NORTH-2'!B759</f>
        <v>Bhuiyan Para</v>
      </c>
      <c r="C452" s="33">
        <f>'NORTH-2'!C759</f>
        <v>11</v>
      </c>
      <c r="D452" s="33">
        <f>'NORTH-2'!D759</f>
        <v>0</v>
      </c>
      <c r="E452" s="33" t="str">
        <f>'NORTH-2'!E759</f>
        <v>HA-021100508-02</v>
      </c>
      <c r="F452" s="33">
        <f>'NORTH-2'!F759</f>
        <v>1</v>
      </c>
      <c r="G452" s="33">
        <f>'NORTH-2'!G759</f>
        <v>55705410</v>
      </c>
      <c r="H452" s="33">
        <f>'NORTH-2'!H759</f>
        <v>58016858</v>
      </c>
      <c r="I452" s="33">
        <f>'NORTH-2'!I759</f>
        <v>2311448</v>
      </c>
      <c r="J452" s="33">
        <f>'NORTH-2'!J759</f>
        <v>1</v>
      </c>
      <c r="K452">
        <f>'NORTH-2'!K759</f>
        <v>0</v>
      </c>
      <c r="L452">
        <f>'NORTH-2'!L759</f>
        <v>2311448</v>
      </c>
      <c r="M452" s="1384">
        <f>'NORTH-2'!M759</f>
        <v>2382096.4852204006</v>
      </c>
      <c r="N452" t="str">
        <f>'NORTH-2'!N759</f>
        <v>Banosree</v>
      </c>
      <c r="O452" t="s">
        <v>127</v>
      </c>
      <c r="P452">
        <v>2607870.9452664908</v>
      </c>
      <c r="Q452">
        <v>2554505.4548671204</v>
      </c>
      <c r="R452">
        <v>2408712.7409734442</v>
      </c>
    </row>
    <row r="453" spans="1:18" hidden="1" x14ac:dyDescent="0.3">
      <c r="A453">
        <v>452</v>
      </c>
      <c r="B453" t="str">
        <f>'NORTH-2'!B760</f>
        <v>Bonobithi (Ideal) School</v>
      </c>
      <c r="C453" s="33">
        <f>'NORTH-2'!C760</f>
        <v>11</v>
      </c>
      <c r="D453" s="33">
        <f>'NORTH-2'!D760</f>
        <v>0</v>
      </c>
      <c r="E453" s="33" t="str">
        <f>'NORTH-2'!E760</f>
        <v>HA-021100879-02</v>
      </c>
      <c r="F453" s="33">
        <f>'NORTH-2'!F760</f>
        <v>1</v>
      </c>
      <c r="G453" s="33">
        <f>'NORTH-2'!G760</f>
        <v>15718670</v>
      </c>
      <c r="H453" s="33">
        <f>'NORTH-2'!H760</f>
        <v>17216488</v>
      </c>
      <c r="I453" s="33">
        <f>'NORTH-2'!I760</f>
        <v>1497818</v>
      </c>
      <c r="J453" s="33">
        <f>'NORTH-2'!J760</f>
        <v>1</v>
      </c>
      <c r="K453">
        <f>'NORTH-2'!K760</f>
        <v>0</v>
      </c>
      <c r="L453">
        <f>'NORTH-2'!L760</f>
        <v>1497818</v>
      </c>
      <c r="M453" s="1384">
        <f>'NORTH-2'!M760</f>
        <v>1543598.209131181</v>
      </c>
      <c r="N453" t="str">
        <f>'NORTH-2'!N760</f>
        <v>Banosree</v>
      </c>
      <c r="O453" t="s">
        <v>127</v>
      </c>
      <c r="P453">
        <v>1587554.1503798533</v>
      </c>
      <c r="Q453">
        <v>1568260.1834606761</v>
      </c>
      <c r="R453">
        <v>1428642.8766626394</v>
      </c>
    </row>
    <row r="454" spans="1:18" hidden="1" x14ac:dyDescent="0.3">
      <c r="A454">
        <v>453</v>
      </c>
      <c r="B454" t="str">
        <f>'NORTH-2'!B761</f>
        <v>AT-01</v>
      </c>
      <c r="C454" s="33">
        <f>'NORTH-2'!C761</f>
        <v>0.41499999999999998</v>
      </c>
      <c r="D454" s="33">
        <f>'NORTH-2'!D761</f>
        <v>0</v>
      </c>
      <c r="E454" s="33">
        <f>'NORTH-2'!E761</f>
        <v>3043122</v>
      </c>
      <c r="F454" s="33">
        <f>'NORTH-2'!F761</f>
        <v>1</v>
      </c>
      <c r="G454" s="33">
        <f>'NORTH-2'!G761</f>
        <v>7023.2</v>
      </c>
      <c r="H454" s="33">
        <f>'NORTH-2'!H761</f>
        <v>7023.2</v>
      </c>
      <c r="I454" s="33">
        <f>'NORTH-2'!I761</f>
        <v>0</v>
      </c>
      <c r="J454" s="33">
        <f>'NORTH-2'!J761</f>
        <v>80</v>
      </c>
      <c r="K454">
        <f>'NORTH-2'!K761</f>
        <v>0</v>
      </c>
      <c r="L454">
        <f>'NORTH-2'!L761</f>
        <v>0</v>
      </c>
      <c r="M454" s="1384">
        <f>'NORTH-2'!M761</f>
        <v>0</v>
      </c>
      <c r="N454" t="str">
        <f>'NORTH-2'!N761</f>
        <v>Banosree</v>
      </c>
      <c r="O454" t="s">
        <v>127</v>
      </c>
      <c r="P454">
        <v>0</v>
      </c>
      <c r="Q454">
        <v>0</v>
      </c>
      <c r="R454">
        <v>0</v>
      </c>
    </row>
    <row r="455" spans="1:18" hidden="1" x14ac:dyDescent="0.3">
      <c r="A455">
        <v>454</v>
      </c>
      <c r="B455" t="str">
        <f>'NORTH-2'!B762</f>
        <v>AT-02</v>
      </c>
      <c r="C455" s="33">
        <f>'NORTH-2'!C762</f>
        <v>0.41499999999999998</v>
      </c>
      <c r="D455" s="33">
        <f>'NORTH-2'!D762</f>
        <v>0</v>
      </c>
      <c r="E455" s="33">
        <f>'NORTH-2'!E762</f>
        <v>3043146</v>
      </c>
      <c r="F455" s="33">
        <f>'NORTH-2'!F762</f>
        <v>1</v>
      </c>
      <c r="G455" s="33">
        <f>'NORTH-2'!G762</f>
        <v>4782.5</v>
      </c>
      <c r="H455" s="33">
        <f>'NORTH-2'!H762</f>
        <v>4866.6000000000004</v>
      </c>
      <c r="I455" s="33">
        <f>'NORTH-2'!I762</f>
        <v>84.100000000000364</v>
      </c>
      <c r="J455" s="33">
        <f>'NORTH-2'!J762</f>
        <v>80</v>
      </c>
      <c r="K455">
        <f>'NORTH-2'!K762</f>
        <v>0</v>
      </c>
      <c r="L455">
        <f>'NORTH-2'!L762</f>
        <v>6728.0000000000291</v>
      </c>
      <c r="M455" s="1384">
        <f>'NORTH-2'!M762</f>
        <v>6933.6386336888936</v>
      </c>
      <c r="N455" t="str">
        <f>'NORTH-2'!N762</f>
        <v>Banosree</v>
      </c>
      <c r="O455" t="s">
        <v>127</v>
      </c>
      <c r="P455">
        <v>6257.2037879771624</v>
      </c>
      <c r="Q455">
        <v>5424.4075149891241</v>
      </c>
      <c r="R455">
        <v>4669.3803192346804</v>
      </c>
    </row>
    <row r="456" spans="1:18" hidden="1" x14ac:dyDescent="0.3">
      <c r="A456">
        <v>455</v>
      </c>
      <c r="B456" t="str">
        <f>'NORTH-2'!B825</f>
        <v xml:space="preserve"> Shankor O/H</v>
      </c>
      <c r="C456" s="33">
        <f>'NORTH-2'!C825</f>
        <v>11</v>
      </c>
      <c r="D456" s="33" t="str">
        <f>'NORTH-2'!D825</f>
        <v>Export</v>
      </c>
      <c r="E456" s="33" t="str">
        <f>'NORTH-2'!E825</f>
        <v>HA-021100932-02</v>
      </c>
      <c r="F456" s="33">
        <f>'NORTH-2'!F825</f>
        <v>1</v>
      </c>
      <c r="G456" s="33">
        <f>'NORTH-2'!G825</f>
        <v>5900445</v>
      </c>
      <c r="H456" s="33">
        <f>'NORTH-2'!H825</f>
        <v>5900445</v>
      </c>
      <c r="I456" s="33">
        <f>'NORTH-2'!I825</f>
        <v>0</v>
      </c>
      <c r="J456" s="33">
        <f>'NORTH-2'!J825</f>
        <v>1</v>
      </c>
      <c r="K456">
        <f>'NORTH-2'!K825</f>
        <v>120</v>
      </c>
      <c r="L456">
        <f>'NORTH-2'!L825</f>
        <v>1459594.0799999998</v>
      </c>
      <c r="M456">
        <f>'NORTH-2'!M825</f>
        <v>1473463.6678917343</v>
      </c>
      <c r="N456" t="str">
        <f>'NORTH-2'!N825</f>
        <v>Dhanmondi</v>
      </c>
      <c r="O456" t="s">
        <v>117</v>
      </c>
      <c r="P456">
        <v>1695740.7048691809</v>
      </c>
      <c r="Q456">
        <v>1418643.1678244597</v>
      </c>
      <c r="R456">
        <v>1399733.2864182631</v>
      </c>
    </row>
    <row r="457" spans="1:18" hidden="1" x14ac:dyDescent="0.3">
      <c r="A457">
        <v>456</v>
      </c>
      <c r="B457" t="str">
        <f>'NORTH-2'!B826</f>
        <v>Bangabobondhu museum</v>
      </c>
      <c r="C457" s="33">
        <f>'NORTH-2'!C826</f>
        <v>11</v>
      </c>
      <c r="D457" s="33" t="str">
        <f>'NORTH-2'!D826</f>
        <v>Export</v>
      </c>
      <c r="E457" s="33">
        <f>'NORTH-2'!E826</f>
        <v>0</v>
      </c>
      <c r="F457" s="33">
        <f>'NORTH-2'!F826</f>
        <v>1</v>
      </c>
      <c r="G457" s="33">
        <f>'NORTH-2'!G826</f>
        <v>627449</v>
      </c>
      <c r="H457" s="33">
        <f>'NORTH-2'!H826</f>
        <v>627449</v>
      </c>
      <c r="I457" s="33">
        <f>'NORTH-2'!I826</f>
        <v>0</v>
      </c>
      <c r="J457" s="33">
        <f>'NORTH-2'!J826</f>
        <v>1</v>
      </c>
      <c r="K457">
        <f>'NORTH-2'!K826</f>
        <v>0</v>
      </c>
      <c r="L457">
        <f>'NORTH-2'!L826</f>
        <v>0</v>
      </c>
      <c r="M457">
        <f>'NORTH-2'!M826</f>
        <v>0</v>
      </c>
      <c r="N457" t="str">
        <f>'NORTH-2'!N826</f>
        <v>Dhanmondi</v>
      </c>
      <c r="O457" t="s">
        <v>117</v>
      </c>
      <c r="P457">
        <v>0</v>
      </c>
      <c r="Q457">
        <v>0</v>
      </c>
      <c r="R457">
        <v>0</v>
      </c>
    </row>
    <row r="458" spans="1:18" hidden="1" x14ac:dyDescent="0.3">
      <c r="A458">
        <v>457</v>
      </c>
      <c r="B458" t="str">
        <f>'NORTH-2'!B827</f>
        <v xml:space="preserve"> Road No-13/A </v>
      </c>
      <c r="C458" s="33">
        <f>'NORTH-2'!C827</f>
        <v>11</v>
      </c>
      <c r="D458" s="33" t="str">
        <f>'NORTH-2'!D827</f>
        <v>Export</v>
      </c>
      <c r="E458" s="33">
        <f>'NORTH-2'!E827</f>
        <v>202006950</v>
      </c>
      <c r="F458" s="33">
        <f>'NORTH-2'!F827</f>
        <v>1</v>
      </c>
      <c r="G458" s="33">
        <f>'NORTH-2'!G827</f>
        <v>80492544</v>
      </c>
      <c r="H458" s="33">
        <f>'NORTH-2'!H827</f>
        <v>82759173</v>
      </c>
      <c r="I458" s="33">
        <f>'NORTH-2'!I827</f>
        <v>2266629</v>
      </c>
      <c r="J458" s="33">
        <f>'NORTH-2'!J827</f>
        <v>1</v>
      </c>
      <c r="K458">
        <f>'NORTH-2'!K827</f>
        <v>0</v>
      </c>
      <c r="L458">
        <f>'NORTH-2'!L827</f>
        <v>2266629</v>
      </c>
      <c r="M458">
        <f>'NORTH-2'!M827</f>
        <v>2288167.323951995</v>
      </c>
      <c r="N458" t="str">
        <f>'NORTH-2'!N827</f>
        <v>Dhanmondi</v>
      </c>
      <c r="O458" t="s">
        <v>117</v>
      </c>
      <c r="P458">
        <v>2330507.8060641736</v>
      </c>
      <c r="Q458">
        <v>2062161.6863182518</v>
      </c>
      <c r="R458">
        <v>2160918.3029295118</v>
      </c>
    </row>
    <row r="459" spans="1:18" hidden="1" x14ac:dyDescent="0.3">
      <c r="A459">
        <v>458</v>
      </c>
      <c r="B459" t="str">
        <f>'NORTH-2'!B828</f>
        <v xml:space="preserve"> Jaforabad </v>
      </c>
      <c r="C459" s="33">
        <f>'NORTH-2'!C828</f>
        <v>11</v>
      </c>
      <c r="D459" s="33" t="str">
        <f>'NORTH-2'!D828</f>
        <v>Export</v>
      </c>
      <c r="E459" s="33" t="str">
        <f>'NORTH-2'!E828</f>
        <v>DHK00163</v>
      </c>
      <c r="F459" s="33">
        <f>'NORTH-2'!F828</f>
        <v>1</v>
      </c>
      <c r="G459" s="33">
        <f>'NORTH-2'!G828</f>
        <v>978738</v>
      </c>
      <c r="H459" s="33">
        <f>'NORTH-2'!H828</f>
        <v>3352637</v>
      </c>
      <c r="I459" s="33">
        <f>'NORTH-2'!I828</f>
        <v>2373899</v>
      </c>
      <c r="J459" s="33">
        <f>'NORTH-2'!J828</f>
        <v>1</v>
      </c>
      <c r="K459">
        <f>'NORTH-2'!K828</f>
        <v>0</v>
      </c>
      <c r="L459">
        <f>'NORTH-2'!L828</f>
        <v>2373899</v>
      </c>
      <c r="M459">
        <f>'NORTH-2'!M828</f>
        <v>2396456.6420716918</v>
      </c>
      <c r="N459" t="str">
        <f>'NORTH-2'!N828</f>
        <v>Dhanmondi</v>
      </c>
      <c r="O459" t="s">
        <v>117</v>
      </c>
      <c r="P459">
        <v>1846222.5257324374</v>
      </c>
      <c r="Q459">
        <v>2324395.3173902542</v>
      </c>
      <c r="R459">
        <v>2181617.4346482451</v>
      </c>
    </row>
    <row r="460" spans="1:18" hidden="1" x14ac:dyDescent="0.3">
      <c r="A460">
        <v>459</v>
      </c>
      <c r="B460" t="str">
        <f>'NORTH-2'!B829</f>
        <v xml:space="preserve"> Asadgate U/G </v>
      </c>
      <c r="C460" s="33">
        <f>'NORTH-2'!C829</f>
        <v>11</v>
      </c>
      <c r="D460" s="33" t="str">
        <f>'NORTH-2'!D829</f>
        <v>Export</v>
      </c>
      <c r="E460" s="33" t="str">
        <f>'NORTH-2'!E829</f>
        <v>DHK00174</v>
      </c>
      <c r="F460" s="33">
        <f>'NORTH-2'!F829</f>
        <v>1</v>
      </c>
      <c r="G460" s="33">
        <f>'NORTH-2'!G829</f>
        <v>0</v>
      </c>
      <c r="H460" s="33">
        <f>'NORTH-2'!H829</f>
        <v>0</v>
      </c>
      <c r="I460" s="33">
        <f>'NORTH-2'!I829</f>
        <v>0</v>
      </c>
      <c r="J460" s="33">
        <f>'NORTH-2'!J829</f>
        <v>1</v>
      </c>
      <c r="K460">
        <f>'NORTH-2'!K829</f>
        <v>0</v>
      </c>
      <c r="L460">
        <f>'NORTH-2'!L829</f>
        <v>0</v>
      </c>
      <c r="M460">
        <f>'NORTH-2'!M829</f>
        <v>0</v>
      </c>
      <c r="N460" t="str">
        <f>'NORTH-2'!N829</f>
        <v>Dhanmondi</v>
      </c>
      <c r="O460" t="s">
        <v>117</v>
      </c>
      <c r="P460">
        <v>0</v>
      </c>
      <c r="Q460">
        <v>0</v>
      </c>
      <c r="R460">
        <v>0</v>
      </c>
    </row>
    <row r="461" spans="1:18" hidden="1" x14ac:dyDescent="0.3">
      <c r="A461">
        <v>460</v>
      </c>
      <c r="B461" t="str">
        <f>'NORTH-2'!B830</f>
        <v xml:space="preserve">Road 32 ( Lalmatia 11 kV S/S) </v>
      </c>
      <c r="C461" s="33">
        <f>'NORTH-2'!C830</f>
        <v>11</v>
      </c>
      <c r="D461" s="33" t="str">
        <f>'NORTH-2'!D830</f>
        <v>Export</v>
      </c>
      <c r="E461" s="33" t="str">
        <f>'NORTH-2'!E830</f>
        <v>DHK00175</v>
      </c>
      <c r="F461" s="33">
        <f>'NORTH-2'!F830</f>
        <v>1</v>
      </c>
      <c r="G461" s="33">
        <f>'NORTH-2'!G830</f>
        <v>25639.599999999999</v>
      </c>
      <c r="H461" s="33">
        <f>'NORTH-2'!H830</f>
        <v>25827.599999999999</v>
      </c>
      <c r="I461" s="33">
        <f>'NORTH-2'!I830</f>
        <v>188</v>
      </c>
      <c r="J461" s="33">
        <f>'NORTH-2'!J830</f>
        <v>3333.33</v>
      </c>
      <c r="K461">
        <f>'NORTH-2'!K830</f>
        <v>0</v>
      </c>
      <c r="L461">
        <f>'NORTH-2'!L830</f>
        <v>626666.04</v>
      </c>
      <c r="M461">
        <f>'NORTH-2'!M830</f>
        <v>632620.84609276324</v>
      </c>
      <c r="N461" t="str">
        <f>'NORTH-2'!N830</f>
        <v>Dhanmondi</v>
      </c>
      <c r="O461" t="s">
        <v>117</v>
      </c>
      <c r="P461">
        <v>655652.57938870997</v>
      </c>
      <c r="Q461">
        <v>676925.6629531323</v>
      </c>
      <c r="R461">
        <v>643438.64566613594</v>
      </c>
    </row>
    <row r="462" spans="1:18" hidden="1" x14ac:dyDescent="0.3">
      <c r="A462">
        <v>461</v>
      </c>
      <c r="B462" t="str">
        <f>'NORTH-2'!B831</f>
        <v xml:space="preserve"> Road No -15 </v>
      </c>
      <c r="C462" s="33">
        <f>'NORTH-2'!C831</f>
        <v>11</v>
      </c>
      <c r="D462" s="33" t="str">
        <f>'NORTH-2'!D831</f>
        <v>Export</v>
      </c>
      <c r="E462" s="33" t="str">
        <f>'NORTH-2'!E831</f>
        <v>DHK00162</v>
      </c>
      <c r="F462" s="33">
        <f>'NORTH-2'!F831</f>
        <v>1</v>
      </c>
      <c r="G462" s="33">
        <f>'NORTH-2'!G831</f>
        <v>69712.399999999994</v>
      </c>
      <c r="H462" s="33">
        <f>'NORTH-2'!H831</f>
        <v>70131.199999999997</v>
      </c>
      <c r="I462" s="33">
        <f>'NORTH-2'!I831</f>
        <v>418.80000000000291</v>
      </c>
      <c r="J462" s="33">
        <f>'NORTH-2'!J831</f>
        <v>3333.33</v>
      </c>
      <c r="K462">
        <f>'NORTH-2'!K831</f>
        <v>0</v>
      </c>
      <c r="L462">
        <f>'NORTH-2'!L831</f>
        <v>1395998.6040000096</v>
      </c>
      <c r="M462">
        <f>'NORTH-2'!M831</f>
        <v>1409263.8848066546</v>
      </c>
      <c r="N462" t="str">
        <f>'NORTH-2'!N831</f>
        <v>Dhanmondi</v>
      </c>
      <c r="O462" t="s">
        <v>117</v>
      </c>
      <c r="P462">
        <v>1205565.6056556839</v>
      </c>
      <c r="Q462">
        <v>1637075.4163406552</v>
      </c>
      <c r="R462">
        <v>1478674.7103358654</v>
      </c>
    </row>
    <row r="463" spans="1:18" hidden="1" x14ac:dyDescent="0.3">
      <c r="A463">
        <v>462</v>
      </c>
      <c r="B463" t="str">
        <f>'NORTH-2'!B832</f>
        <v xml:space="preserve"> Road No-27 South</v>
      </c>
      <c r="C463" s="33">
        <f>'NORTH-2'!C832</f>
        <v>11</v>
      </c>
      <c r="D463" s="33" t="str">
        <f>'NORTH-2'!D832</f>
        <v>Export</v>
      </c>
      <c r="E463" s="33" t="str">
        <f>'NORTH-2'!E832</f>
        <v>DHK00161</v>
      </c>
      <c r="F463" s="33">
        <f>'NORTH-2'!F832</f>
        <v>1</v>
      </c>
      <c r="G463" s="33">
        <f>'NORTH-2'!G832</f>
        <v>77687.3</v>
      </c>
      <c r="H463" s="33">
        <f>'NORTH-2'!H832</f>
        <v>78143.5</v>
      </c>
      <c r="I463" s="33">
        <f>'NORTH-2'!I832</f>
        <v>456.19999999999709</v>
      </c>
      <c r="J463" s="33">
        <f>'NORTH-2'!J832</f>
        <v>3333.33</v>
      </c>
      <c r="K463">
        <f>'NORTH-2'!K832</f>
        <v>0</v>
      </c>
      <c r="L463">
        <f>'NORTH-2'!L832</f>
        <v>1520665.1459999902</v>
      </c>
      <c r="M463">
        <f>'NORTH-2'!M832</f>
        <v>1535115.0531250888</v>
      </c>
      <c r="N463" t="str">
        <f>'NORTH-2'!N832</f>
        <v>Dhanmondi</v>
      </c>
      <c r="O463" t="s">
        <v>117</v>
      </c>
      <c r="P463">
        <v>1547367.0273709127</v>
      </c>
      <c r="Q463">
        <v>1547019.5294295016</v>
      </c>
      <c r="R463">
        <v>1459995.3095285832</v>
      </c>
    </row>
    <row r="464" spans="1:18" hidden="1" x14ac:dyDescent="0.3">
      <c r="A464">
        <v>463</v>
      </c>
      <c r="B464" t="str">
        <f>'NORTH-2'!B833</f>
        <v>Road 25</v>
      </c>
      <c r="C464" s="33">
        <f>'NORTH-2'!C833</f>
        <v>11</v>
      </c>
      <c r="D464" s="33" t="str">
        <f>'NORTH-2'!D833</f>
        <v>Export</v>
      </c>
      <c r="E464" s="33">
        <f>'NORTH-2'!E833</f>
        <v>0</v>
      </c>
      <c r="F464" s="33">
        <f>'NORTH-2'!F833</f>
        <v>1</v>
      </c>
      <c r="G464" s="33">
        <f>'NORTH-2'!G833</f>
        <v>70235.100000000006</v>
      </c>
      <c r="H464" s="33">
        <f>'NORTH-2'!H833</f>
        <v>70612.100000000006</v>
      </c>
      <c r="I464" s="33">
        <f>'NORTH-2'!I833</f>
        <v>377</v>
      </c>
      <c r="J464" s="33">
        <f>'NORTH-2'!J833</f>
        <v>3333.3</v>
      </c>
      <c r="K464">
        <f>'NORTH-2'!K833</f>
        <v>0</v>
      </c>
      <c r="L464">
        <f>'NORTH-2'!L833</f>
        <v>1256654.1000000001</v>
      </c>
      <c r="M464">
        <f>'NORTH-2'!M833</f>
        <v>1268595.2792143321</v>
      </c>
      <c r="N464" t="str">
        <f>'NORTH-2'!N833</f>
        <v>Dhanmondi</v>
      </c>
      <c r="O464" t="s">
        <v>117</v>
      </c>
      <c r="P464">
        <v>1429491.6026056858</v>
      </c>
      <c r="Q464">
        <v>1320696.1948963404</v>
      </c>
      <c r="R464">
        <v>1108412.3256660206</v>
      </c>
    </row>
    <row r="465" spans="1:18" hidden="1" x14ac:dyDescent="0.3">
      <c r="A465">
        <v>464</v>
      </c>
      <c r="B465" t="str">
        <f>'NORTH-2'!B834</f>
        <v>Ibne Sina</v>
      </c>
      <c r="C465" s="33">
        <f>'NORTH-2'!C834</f>
        <v>11</v>
      </c>
      <c r="D465" s="33" t="str">
        <f>'NORTH-2'!D834</f>
        <v>Export</v>
      </c>
      <c r="E465" s="33" t="str">
        <f>'NORTH-2'!E834</f>
        <v>DHK00165</v>
      </c>
      <c r="F465" s="33">
        <f>'NORTH-2'!F834</f>
        <v>1</v>
      </c>
      <c r="G465" s="33">
        <f>'NORTH-2'!G834</f>
        <v>37836.9</v>
      </c>
      <c r="H465" s="33">
        <f>'NORTH-2'!H834</f>
        <v>37971.800000000003</v>
      </c>
      <c r="I465" s="33">
        <f>'NORTH-2'!I834</f>
        <v>134.90000000000146</v>
      </c>
      <c r="J465" s="33">
        <f>'NORTH-2'!J834</f>
        <v>3333.33</v>
      </c>
      <c r="K465">
        <f>'NORTH-2'!K834</f>
        <v>0</v>
      </c>
      <c r="L465">
        <f>'NORTH-2'!L834</f>
        <v>449666.21700000484</v>
      </c>
      <c r="M465">
        <f>'NORTH-2'!M834</f>
        <v>453939.10711656744</v>
      </c>
      <c r="N465" t="str">
        <f>'NORTH-2'!N834</f>
        <v>Dhanmondi</v>
      </c>
      <c r="O465" t="s">
        <v>117</v>
      </c>
      <c r="P465">
        <v>448887.97551370441</v>
      </c>
      <c r="Q465">
        <v>428853.49863647355</v>
      </c>
      <c r="R465">
        <v>403274.92100070597</v>
      </c>
    </row>
    <row r="466" spans="1:18" hidden="1" x14ac:dyDescent="0.3">
      <c r="A466">
        <v>465</v>
      </c>
      <c r="B466" t="str">
        <f>'NORTH-2'!B835</f>
        <v xml:space="preserve"> Road No-31  (PARI)</v>
      </c>
      <c r="C466" s="33">
        <f>'NORTH-2'!C835</f>
        <v>11</v>
      </c>
      <c r="D466" s="33" t="str">
        <f>'NORTH-2'!D835</f>
        <v>Export</v>
      </c>
      <c r="E466" s="33" t="str">
        <f>'NORTH-2'!E835</f>
        <v>HA-021100490-02</v>
      </c>
      <c r="F466" s="33">
        <f>'NORTH-2'!F835</f>
        <v>1</v>
      </c>
      <c r="G466" s="33">
        <f>'NORTH-2'!G835</f>
        <v>60236116</v>
      </c>
      <c r="H466" s="33">
        <f>'NORTH-2'!H835</f>
        <v>61190386</v>
      </c>
      <c r="I466" s="33">
        <f>'NORTH-2'!I835</f>
        <v>954270</v>
      </c>
      <c r="J466" s="33">
        <f>'NORTH-2'!J835</f>
        <v>1</v>
      </c>
      <c r="K466">
        <f>'NORTH-2'!K835</f>
        <v>0</v>
      </c>
      <c r="L466">
        <f>'NORTH-2'!L835</f>
        <v>954270</v>
      </c>
      <c r="M466">
        <f>'NORTH-2'!M835</f>
        <v>963337.81674357387</v>
      </c>
      <c r="N466" t="str">
        <f>'NORTH-2'!N835</f>
        <v>Dhanmondi</v>
      </c>
      <c r="O466" t="s">
        <v>117</v>
      </c>
      <c r="P466">
        <v>1202715.5446888022</v>
      </c>
      <c r="Q466">
        <v>1761856.4725076573</v>
      </c>
      <c r="R466">
        <v>924073.88405812846</v>
      </c>
    </row>
    <row r="467" spans="1:18" hidden="1" x14ac:dyDescent="0.3">
      <c r="A467">
        <v>466</v>
      </c>
      <c r="B467" t="str">
        <f>'NORTH-2'!B836</f>
        <v xml:space="preserve">Satmoszid Road West </v>
      </c>
      <c r="C467" s="33">
        <f>'NORTH-2'!C836</f>
        <v>11</v>
      </c>
      <c r="D467" s="33" t="str">
        <f>'NORTH-2'!D836</f>
        <v>Export</v>
      </c>
      <c r="E467" s="33" t="str">
        <f>'NORTH-2'!E836</f>
        <v>HA-021101031-02</v>
      </c>
      <c r="F467" s="33">
        <f>'NORTH-2'!F836</f>
        <v>1</v>
      </c>
      <c r="G467" s="33">
        <f>'NORTH-2'!G836</f>
        <v>69402203</v>
      </c>
      <c r="H467" s="33">
        <f>'NORTH-2'!H836</f>
        <v>71620534</v>
      </c>
      <c r="I467" s="33">
        <f>'NORTH-2'!I836</f>
        <v>2218331</v>
      </c>
      <c r="J467" s="33">
        <f>'NORTH-2'!J836</f>
        <v>1</v>
      </c>
      <c r="K467">
        <f>'NORTH-2'!K836</f>
        <v>0</v>
      </c>
      <c r="L467">
        <f>'NORTH-2'!L836</f>
        <v>2218331</v>
      </c>
      <c r="M467">
        <f>'NORTH-2'!M836</f>
        <v>2239410.3789856005</v>
      </c>
      <c r="N467" t="str">
        <f>'NORTH-2'!N836</f>
        <v>Dhanmondi</v>
      </c>
      <c r="O467" t="s">
        <v>117</v>
      </c>
      <c r="P467">
        <v>2263478.6281107087</v>
      </c>
      <c r="Q467">
        <v>2215613.0537032732</v>
      </c>
      <c r="R467">
        <v>2070071.1797485405</v>
      </c>
    </row>
    <row r="468" spans="1:18" hidden="1" x14ac:dyDescent="0.3">
      <c r="A468">
        <v>467</v>
      </c>
      <c r="B468" t="str">
        <f>'NORTH-2'!B899</f>
        <v xml:space="preserve"> Lab aid/local RMU</v>
      </c>
      <c r="C468" s="33">
        <f>'NORTH-2'!C899</f>
        <v>11</v>
      </c>
      <c r="D468" s="33">
        <f>'NORTH-2'!D899</f>
        <v>0</v>
      </c>
      <c r="E468" s="33" t="str">
        <f>'NORTH-2'!E899</f>
        <v>3C65883</v>
      </c>
      <c r="F468" s="33">
        <f>'NORTH-2'!F899</f>
        <v>1</v>
      </c>
      <c r="G468" s="33">
        <f>'NORTH-2'!G899</f>
        <v>59173</v>
      </c>
      <c r="H468" s="33">
        <f>'NORTH-2'!H899</f>
        <v>64063</v>
      </c>
      <c r="I468" s="33">
        <f>'NORTH-2'!I899</f>
        <v>4890</v>
      </c>
      <c r="J468" s="33">
        <f>'NORTH-2'!J899</f>
        <v>300</v>
      </c>
      <c r="K468">
        <f>'NORTH-2'!K899</f>
        <v>0</v>
      </c>
      <c r="L468">
        <f>'NORTH-2'!L899</f>
        <v>1467000</v>
      </c>
      <c r="M468" s="1384">
        <f>'NORTH-2'!M899</f>
        <v>1482077.1316990855</v>
      </c>
      <c r="N468" t="str">
        <f>'NORTH-2'!N899</f>
        <v>Paribag</v>
      </c>
      <c r="O468" t="s">
        <v>116</v>
      </c>
      <c r="P468">
        <v>1556841.737588715</v>
      </c>
      <c r="Q468">
        <v>1536617.6430415476</v>
      </c>
      <c r="R468">
        <v>1422394.5671723536</v>
      </c>
    </row>
    <row r="469" spans="1:18" hidden="1" x14ac:dyDescent="0.3">
      <c r="A469">
        <v>468</v>
      </c>
      <c r="B469" t="str">
        <f>'NORTH-2'!B900</f>
        <v xml:space="preserve"> Green View </v>
      </c>
      <c r="C469" s="33">
        <f>'NORTH-2'!C900</f>
        <v>11</v>
      </c>
      <c r="D469" s="33">
        <f>'NORTH-2'!D900</f>
        <v>0</v>
      </c>
      <c r="E469" s="33" t="str">
        <f>'NORTH-2'!E900</f>
        <v>DHK000151</v>
      </c>
      <c r="F469" s="33">
        <f>'NORTH-2'!F900</f>
        <v>1</v>
      </c>
      <c r="G469" s="33">
        <f>'NORTH-2'!G900</f>
        <v>67239.7</v>
      </c>
      <c r="H469" s="33">
        <f>'NORTH-2'!H900</f>
        <v>67603.899999999994</v>
      </c>
      <c r="I469" s="33">
        <f>'NORTH-2'!I900</f>
        <v>364.19999999999709</v>
      </c>
      <c r="J469" s="33">
        <f>'NORTH-2'!J900</f>
        <v>3333.33</v>
      </c>
      <c r="K469">
        <f>'NORTH-2'!K900</f>
        <v>0</v>
      </c>
      <c r="L469">
        <f>'NORTH-2'!L900</f>
        <v>1213998.7859999903</v>
      </c>
      <c r="M469" s="1384">
        <f>'NORTH-2'!M900</f>
        <v>1226475.6909618524</v>
      </c>
      <c r="N469" t="str">
        <f>'NORTH-2'!N900</f>
        <v>Paribag</v>
      </c>
      <c r="O469" t="s">
        <v>116</v>
      </c>
      <c r="P469">
        <v>1233531.718198926</v>
      </c>
      <c r="Q469">
        <v>1202336.468080082</v>
      </c>
      <c r="R469">
        <v>1154869.3416550588</v>
      </c>
    </row>
    <row r="470" spans="1:18" hidden="1" x14ac:dyDescent="0.3">
      <c r="A470">
        <v>469</v>
      </c>
      <c r="B470" t="str">
        <f>'NORTH-2'!B901</f>
        <v xml:space="preserve">Central Road </v>
      </c>
      <c r="C470" s="33">
        <f>'NORTH-2'!C901</f>
        <v>11</v>
      </c>
      <c r="D470" s="33">
        <f>'NORTH-2'!D901</f>
        <v>0</v>
      </c>
      <c r="E470" s="33">
        <f>'NORTH-2'!E901</f>
        <v>65943</v>
      </c>
      <c r="F470" s="33">
        <f>'NORTH-2'!F901</f>
        <v>1</v>
      </c>
      <c r="G470" s="33">
        <f>'NORTH-2'!G901</f>
        <v>21383</v>
      </c>
      <c r="H470" s="33">
        <f>'NORTH-2'!H901</f>
        <v>26887</v>
      </c>
      <c r="I470" s="33">
        <f>'NORTH-2'!I901</f>
        <v>5504</v>
      </c>
      <c r="J470" s="33">
        <f>'NORTH-2'!J901</f>
        <v>300</v>
      </c>
      <c r="K470">
        <f>'NORTH-2'!K901</f>
        <v>0</v>
      </c>
      <c r="L470">
        <f>'NORTH-2'!L901</f>
        <v>1651200</v>
      </c>
      <c r="M470" s="1384">
        <f>'NORTH-2'!M901</f>
        <v>1668170.2521210157</v>
      </c>
      <c r="N470" t="str">
        <f>'NORTH-2'!N901</f>
        <v>Paribag</v>
      </c>
      <c r="O470" t="s">
        <v>116</v>
      </c>
      <c r="P470">
        <v>1747192.671648701</v>
      </c>
      <c r="Q470">
        <v>1761466.4930615351</v>
      </c>
      <c r="R470">
        <v>1692090.5952619368</v>
      </c>
    </row>
    <row r="471" spans="1:18" x14ac:dyDescent="0.3">
      <c r="A471">
        <v>470</v>
      </c>
      <c r="B471" t="str">
        <f>'NORTH-2'!B902</f>
        <v xml:space="preserve"> New Market </v>
      </c>
      <c r="C471" s="33">
        <f>'NORTH-2'!C902</f>
        <v>11</v>
      </c>
      <c r="D471" s="33">
        <f>'NORTH-2'!D902</f>
        <v>0</v>
      </c>
      <c r="E471" s="33" t="str">
        <f>'NORTH-2'!E902</f>
        <v>DHK000194</v>
      </c>
      <c r="F471" s="33">
        <f>'NORTH-2'!F902</f>
        <v>1</v>
      </c>
      <c r="G471" s="33">
        <f>'NORTH-2'!G902</f>
        <v>46585.3</v>
      </c>
      <c r="H471" s="33">
        <f>'NORTH-2'!H902</f>
        <v>46951.6</v>
      </c>
      <c r="I471" s="33">
        <f>'NORTH-2'!I902</f>
        <v>366.29999999999563</v>
      </c>
      <c r="J471" s="33">
        <f>'NORTH-2'!J902</f>
        <v>3333.33</v>
      </c>
      <c r="K471">
        <f>'NORTH-2'!K902</f>
        <v>0</v>
      </c>
      <c r="L471">
        <f>'NORTH-2'!L902</f>
        <v>1220998.7789999854</v>
      </c>
      <c r="M471" s="1384">
        <f>'NORTH-2'!M902</f>
        <v>1233547.6265769489</v>
      </c>
      <c r="N471" t="str">
        <f>'NORTH-2'!N902</f>
        <v>Jigatola</v>
      </c>
      <c r="O471" t="s">
        <v>116</v>
      </c>
      <c r="P471">
        <v>1104020.9273842569</v>
      </c>
      <c r="Q471">
        <v>1190965.274779737</v>
      </c>
      <c r="R471">
        <v>1011316.672974448</v>
      </c>
    </row>
    <row r="472" spans="1:18" hidden="1" x14ac:dyDescent="0.3">
      <c r="A472">
        <v>471</v>
      </c>
      <c r="B472" t="str">
        <f>'NORTH-2'!B903</f>
        <v xml:space="preserve"> DPH Feeder</v>
      </c>
      <c r="C472" s="33">
        <f>'NORTH-2'!C903</f>
        <v>11</v>
      </c>
      <c r="D472" s="33">
        <f>'NORTH-2'!D903</f>
        <v>0</v>
      </c>
      <c r="E472" s="33" t="str">
        <f>'NORTH-2'!E903</f>
        <v>HA-021100459</v>
      </c>
      <c r="F472" s="33">
        <f>'NORTH-2'!F903</f>
        <v>1</v>
      </c>
      <c r="G472" s="33">
        <f>'NORTH-2'!G903</f>
        <v>41611.300000000003</v>
      </c>
      <c r="H472" s="33">
        <f>'NORTH-2'!H903</f>
        <v>41739.9</v>
      </c>
      <c r="I472" s="33">
        <f>'NORTH-2'!I903</f>
        <v>128.59999999999854</v>
      </c>
      <c r="J472" s="33">
        <f>'NORTH-2'!J903</f>
        <v>1</v>
      </c>
      <c r="K472">
        <f>'NORTH-2'!K903</f>
        <v>20</v>
      </c>
      <c r="L472">
        <f>'NORTH-2'!L903</f>
        <v>243265.67999999996</v>
      </c>
      <c r="M472" s="1384">
        <f>'NORTH-2'!M903</f>
        <v>245765.84952639914</v>
      </c>
      <c r="N472" t="str">
        <f>'NORTH-2'!N903</f>
        <v>Paribag</v>
      </c>
      <c r="O472" t="s">
        <v>116</v>
      </c>
      <c r="P472">
        <v>244229.16356929144</v>
      </c>
      <c r="Q472">
        <v>236205.07145714152</v>
      </c>
      <c r="R472">
        <v>247670.017616125</v>
      </c>
    </row>
    <row r="473" spans="1:18" x14ac:dyDescent="0.3">
      <c r="A473">
        <v>472</v>
      </c>
      <c r="B473" t="str">
        <f>'NORTH-2'!B904</f>
        <v>Dhanmondi Rd 4(md Banglo</v>
      </c>
      <c r="C473" s="33">
        <f>'NORTH-2'!C904</f>
        <v>11</v>
      </c>
      <c r="D473" s="33">
        <f>'NORTH-2'!D904</f>
        <v>0</v>
      </c>
      <c r="E473" s="33">
        <f>'NORTH-2'!E904</f>
        <v>6604464</v>
      </c>
      <c r="F473" s="33">
        <f>'NORTH-2'!F904</f>
        <v>1</v>
      </c>
      <c r="G473" s="33">
        <f>'NORTH-2'!G904</f>
        <v>4502.72</v>
      </c>
      <c r="H473" s="33">
        <f>'NORTH-2'!H904</f>
        <v>4526.74</v>
      </c>
      <c r="I473" s="33">
        <f>'NORTH-2'!I904</f>
        <v>24.019999999999527</v>
      </c>
      <c r="J473" s="33">
        <f>'NORTH-2'!J904</f>
        <v>60000</v>
      </c>
      <c r="K473">
        <f>'NORTH-2'!K904</f>
        <v>0</v>
      </c>
      <c r="L473">
        <f>'NORTH-2'!L904</f>
        <v>1441199.9999999716</v>
      </c>
      <c r="M473" s="1384">
        <f>'NORTH-2'!M904</f>
        <v>1456011.9715096659</v>
      </c>
      <c r="N473" t="str">
        <f>'NORTH-2'!N904</f>
        <v>Jigatola</v>
      </c>
      <c r="O473" t="s">
        <v>116</v>
      </c>
      <c r="P473">
        <v>1566178.571379632</v>
      </c>
      <c r="Q473">
        <v>1573640.9476633323</v>
      </c>
      <c r="R473">
        <v>1319464.1464858647</v>
      </c>
    </row>
    <row r="474" spans="1:18" hidden="1" x14ac:dyDescent="0.3">
      <c r="A474">
        <v>473</v>
      </c>
      <c r="B474" t="str">
        <f>'NORTH-2'!B905</f>
        <v xml:space="preserve"> Green Road East </v>
      </c>
      <c r="C474" s="33">
        <f>'NORTH-2'!C905</f>
        <v>11</v>
      </c>
      <c r="D474" s="33">
        <f>'NORTH-2'!D905</f>
        <v>0</v>
      </c>
      <c r="E474" s="33" t="str">
        <f>'NORTH-2'!E905</f>
        <v>HA-021101050</v>
      </c>
      <c r="F474" s="33">
        <f>'NORTH-2'!F905</f>
        <v>1</v>
      </c>
      <c r="G474" s="33">
        <f>'NORTH-2'!G905</f>
        <v>95327346</v>
      </c>
      <c r="H474" s="33">
        <f>'NORTH-2'!H905</f>
        <v>96835494</v>
      </c>
      <c r="I474" s="33">
        <f>'NORTH-2'!I905</f>
        <v>1508148</v>
      </c>
      <c r="J474" s="33">
        <f>'NORTH-2'!J905</f>
        <v>1</v>
      </c>
      <c r="K474">
        <f>'NORTH-2'!K905</f>
        <v>0</v>
      </c>
      <c r="L474">
        <f>'NORTH-2'!L905</f>
        <v>1508148</v>
      </c>
      <c r="M474" s="1384">
        <f>'NORTH-2'!M905</f>
        <v>1523648.0313685839</v>
      </c>
      <c r="N474" t="str">
        <f>'NORTH-2'!N905</f>
        <v>Paribag</v>
      </c>
      <c r="O474" t="s">
        <v>116</v>
      </c>
      <c r="P474">
        <v>1576340.6608023914</v>
      </c>
      <c r="Q474">
        <v>1533242.4019372761</v>
      </c>
      <c r="R474">
        <v>1471624.0188229529</v>
      </c>
    </row>
    <row r="475" spans="1:18" hidden="1" x14ac:dyDescent="0.3">
      <c r="A475">
        <v>474</v>
      </c>
      <c r="B475" t="str">
        <f>'NORTH-2'!B906</f>
        <v xml:space="preserve"> North Road </v>
      </c>
      <c r="C475" s="33">
        <f>'NORTH-2'!C906</f>
        <v>11</v>
      </c>
      <c r="D475" s="33">
        <f>'NORTH-2'!D906</f>
        <v>0</v>
      </c>
      <c r="E475" s="33" t="str">
        <f>'NORTH-2'!E906</f>
        <v>HA-021100884</v>
      </c>
      <c r="F475" s="33">
        <f>'NORTH-2'!F906</f>
        <v>1</v>
      </c>
      <c r="G475" s="33">
        <f>'NORTH-2'!G906</f>
        <v>80273857</v>
      </c>
      <c r="H475" s="33">
        <f>'NORTH-2'!H906</f>
        <v>81964658</v>
      </c>
      <c r="I475" s="33">
        <f>'NORTH-2'!I906</f>
        <v>1690801</v>
      </c>
      <c r="J475" s="33">
        <f>'NORTH-2'!J906</f>
        <v>1</v>
      </c>
      <c r="K475">
        <f>'NORTH-2'!K906</f>
        <v>0</v>
      </c>
      <c r="L475">
        <f>'NORTH-2'!L906</f>
        <v>1690801</v>
      </c>
      <c r="M475" s="1384">
        <f>'NORTH-2'!M906</f>
        <v>1708178.2524566774</v>
      </c>
      <c r="N475" t="str">
        <f>'NORTH-2'!N906</f>
        <v>Paribag</v>
      </c>
      <c r="O475" t="s">
        <v>116</v>
      </c>
      <c r="P475">
        <v>1755468.319061446</v>
      </c>
      <c r="Q475">
        <v>1721328.8161485516</v>
      </c>
      <c r="R475">
        <v>1634915.8517909863</v>
      </c>
    </row>
    <row r="476" spans="1:18" hidden="1" x14ac:dyDescent="0.3">
      <c r="A476">
        <v>475</v>
      </c>
      <c r="B476" t="str">
        <f>'NORTH-2'!B907</f>
        <v xml:space="preserve"> Green road SS</v>
      </c>
      <c r="C476" s="33">
        <f>'NORTH-2'!C907</f>
        <v>11</v>
      </c>
      <c r="D476" s="33">
        <f>'NORTH-2'!D907</f>
        <v>0</v>
      </c>
      <c r="E476" s="33" t="str">
        <f>'NORTH-2'!E907</f>
        <v>DHK00135</v>
      </c>
      <c r="F476" s="33">
        <f>'NORTH-2'!F907</f>
        <v>1</v>
      </c>
      <c r="G476" s="33">
        <f>'NORTH-2'!G907</f>
        <v>18489919</v>
      </c>
      <c r="H476" s="33">
        <f>'NORTH-2'!H907</f>
        <v>19740764</v>
      </c>
      <c r="I476" s="33">
        <f>'NORTH-2'!I907</f>
        <v>1250845</v>
      </c>
      <c r="J476" s="33">
        <f>'NORTH-2'!J907</f>
        <v>1</v>
      </c>
      <c r="K476">
        <f>'NORTH-2'!K907</f>
        <v>0</v>
      </c>
      <c r="L476">
        <f>'NORTH-2'!L907</f>
        <v>1250845</v>
      </c>
      <c r="M476" s="1384">
        <f>'NORTH-2'!M907</f>
        <v>1263700.5929107992</v>
      </c>
      <c r="N476" t="str">
        <f>'NORTH-2'!N907</f>
        <v>Paribag</v>
      </c>
      <c r="O476" t="s">
        <v>116</v>
      </c>
      <c r="P476">
        <v>1250797.39325304</v>
      </c>
      <c r="Q476">
        <v>1224610.5158973464</v>
      </c>
      <c r="R476">
        <v>1315498.6273110257</v>
      </c>
    </row>
    <row r="477" spans="1:18" hidden="1" x14ac:dyDescent="0.3">
      <c r="A477">
        <v>476</v>
      </c>
      <c r="B477" t="str">
        <f>'NORTH-2'!B908</f>
        <v xml:space="preserve"> Plane Moszid </v>
      </c>
      <c r="C477" s="33">
        <f>'NORTH-2'!C908</f>
        <v>11</v>
      </c>
      <c r="D477" s="33">
        <f>'NORTH-2'!D908</f>
        <v>0</v>
      </c>
      <c r="E477" s="33" t="str">
        <f>'NORTH-2'!E908</f>
        <v>HA-021100962</v>
      </c>
      <c r="F477" s="33">
        <f>'NORTH-2'!F908</f>
        <v>1</v>
      </c>
      <c r="G477" s="33">
        <f>'NORTH-2'!G908</f>
        <v>0</v>
      </c>
      <c r="H477" s="33">
        <f>'NORTH-2'!H908</f>
        <v>0</v>
      </c>
      <c r="I477" s="33">
        <f>'NORTH-2'!I908</f>
        <v>0</v>
      </c>
      <c r="J477" s="33">
        <f>'NORTH-2'!J908</f>
        <v>1</v>
      </c>
      <c r="K477">
        <f>'NORTH-2'!K908</f>
        <v>85</v>
      </c>
      <c r="L477">
        <f>'NORTH-2'!L908</f>
        <v>1033879.1400000001</v>
      </c>
      <c r="M477" s="1384">
        <f>'NORTH-2'!M908</f>
        <v>1044504.8604871966</v>
      </c>
      <c r="N477" t="str">
        <f>'NORTH-2'!N908</f>
        <v>Paribag</v>
      </c>
      <c r="O477" t="s">
        <v>116</v>
      </c>
      <c r="P477">
        <v>976916.65427716577</v>
      </c>
      <c r="Q477">
        <v>944820.28582856606</v>
      </c>
      <c r="R477">
        <v>990680.07046449999</v>
      </c>
    </row>
    <row r="478" spans="1:18" hidden="1" x14ac:dyDescent="0.3">
      <c r="A478">
        <v>477</v>
      </c>
      <c r="B478" t="str">
        <f>'NORTH-2'!B909</f>
        <v xml:space="preserve">  Malancha</v>
      </c>
      <c r="C478" s="33">
        <f>'NORTH-2'!C909</f>
        <v>11</v>
      </c>
      <c r="D478" s="33">
        <f>'NORTH-2'!D909</f>
        <v>0</v>
      </c>
      <c r="E478" s="33" t="str">
        <f>'NORTH-2'!E909</f>
        <v>HA-021100953</v>
      </c>
      <c r="F478" s="33">
        <f>'NORTH-2'!F909</f>
        <v>1</v>
      </c>
      <c r="G478" s="33">
        <f>'NORTH-2'!G909</f>
        <v>33261839</v>
      </c>
      <c r="H478" s="33">
        <f>'NORTH-2'!H909</f>
        <v>34719938</v>
      </c>
      <c r="I478" s="33">
        <f>'NORTH-2'!I909</f>
        <v>1458099</v>
      </c>
      <c r="J478" s="33">
        <f>'NORTH-2'!J909</f>
        <v>1</v>
      </c>
      <c r="K478">
        <f>'NORTH-2'!K909</f>
        <v>0</v>
      </c>
      <c r="L478">
        <f>'NORTH-2'!L909</f>
        <v>1458099</v>
      </c>
      <c r="M478" s="1384">
        <f>'NORTH-2'!M909</f>
        <v>1473084.6514337456</v>
      </c>
      <c r="N478" t="str">
        <f>'NORTH-2'!N909</f>
        <v>Paribag</v>
      </c>
      <c r="O478" t="s">
        <v>116</v>
      </c>
      <c r="P478">
        <v>1290839.3587279792</v>
      </c>
      <c r="Q478">
        <v>1378192.0128744082</v>
      </c>
      <c r="R478">
        <v>1148505.9824815139</v>
      </c>
    </row>
    <row r="479" spans="1:18" hidden="1" x14ac:dyDescent="0.3">
      <c r="A479">
        <v>478</v>
      </c>
      <c r="B479" t="str">
        <f>'NORTH-2'!B910</f>
        <v>AT -1</v>
      </c>
      <c r="C479" s="33">
        <f>'NORTH-2'!C910</f>
        <v>0</v>
      </c>
      <c r="D479" s="33">
        <f>'NORTH-2'!D910</f>
        <v>0</v>
      </c>
      <c r="E479" s="33">
        <f>'NORTH-2'!E910</f>
        <v>0</v>
      </c>
      <c r="F479" s="33">
        <f>'NORTH-2'!F910</f>
        <v>0</v>
      </c>
      <c r="G479" s="33">
        <f>'NORTH-2'!G910</f>
        <v>22891</v>
      </c>
      <c r="H479" s="33">
        <f>'NORTH-2'!H910</f>
        <v>22891</v>
      </c>
      <c r="I479" s="33">
        <f>'NORTH-2'!I910</f>
        <v>0</v>
      </c>
      <c r="J479" s="33">
        <f>'NORTH-2'!J910</f>
        <v>1</v>
      </c>
      <c r="K479">
        <f>'NORTH-2'!K910</f>
        <v>0</v>
      </c>
      <c r="L479">
        <f>'NORTH-2'!L910</f>
        <v>5000</v>
      </c>
      <c r="M479" s="1384">
        <f>'NORTH-2'!M910</f>
        <v>5051.3876336028825</v>
      </c>
      <c r="N479" t="str">
        <f>'NORTH-2'!N910</f>
        <v>Paribag</v>
      </c>
      <c r="O479" t="s">
        <v>116</v>
      </c>
      <c r="P479">
        <v>5019.8031133962559</v>
      </c>
      <c r="Q479">
        <v>5016.7079433285917</v>
      </c>
      <c r="R479">
        <v>5090.5252565040219</v>
      </c>
    </row>
    <row r="480" spans="1:18" hidden="1" x14ac:dyDescent="0.3">
      <c r="A480">
        <v>479</v>
      </c>
      <c r="B480" t="str">
        <f>'NORTH-2'!B978</f>
        <v>North Dhanmondi</v>
      </c>
      <c r="C480" s="33">
        <f>'NORTH-2'!C978</f>
        <v>11</v>
      </c>
      <c r="D480" s="33">
        <f>'NORTH-2'!D978</f>
        <v>0</v>
      </c>
      <c r="E480" s="33" t="str">
        <f>'NORTH-2'!E978</f>
        <v>BD 014039</v>
      </c>
      <c r="F480" s="33">
        <f>'NORTH-2'!F978</f>
        <v>1</v>
      </c>
      <c r="G480" s="33">
        <f>'NORTH-2'!G978</f>
        <v>22196.95</v>
      </c>
      <c r="H480" s="33">
        <f>'NORTH-2'!H978</f>
        <v>22423.119999999999</v>
      </c>
      <c r="I480" s="33">
        <f>'NORTH-2'!I978</f>
        <v>226.16999999999825</v>
      </c>
      <c r="J480" s="33">
        <f>'NORTH-2'!J978</f>
        <v>2000</v>
      </c>
      <c r="K480">
        <f>'NORTH-2'!K978</f>
        <v>0</v>
      </c>
      <c r="L480">
        <f>'NORTH-2'!L978</f>
        <v>452339.99999999651</v>
      </c>
      <c r="M480" s="1384">
        <f>'NORTH-2'!M978</f>
        <v>454897.59388504649</v>
      </c>
      <c r="N480" t="str">
        <f>'NORTH-2'!N978</f>
        <v>Paribag</v>
      </c>
      <c r="O480" t="s">
        <v>144</v>
      </c>
      <c r="P480">
        <v>484039.89943170291</v>
      </c>
      <c r="Q480">
        <v>504079.39780075691</v>
      </c>
      <c r="R480">
        <v>452285.29549895099</v>
      </c>
    </row>
    <row r="481" spans="1:18" hidden="1" x14ac:dyDescent="0.3">
      <c r="A481">
        <v>480</v>
      </c>
      <c r="B481" t="str">
        <f>'NORTH-2'!B979</f>
        <v>Lake circus</v>
      </c>
      <c r="C481" s="33">
        <f>'NORTH-2'!C979</f>
        <v>11</v>
      </c>
      <c r="D481" s="33">
        <f>'NORTH-2'!D979</f>
        <v>0</v>
      </c>
      <c r="E481" s="33" t="str">
        <f>'NORTH-2'!E979</f>
        <v>BD 014047</v>
      </c>
      <c r="F481" s="33">
        <f>'NORTH-2'!F979</f>
        <v>1</v>
      </c>
      <c r="G481" s="33">
        <f>'NORTH-2'!G979</f>
        <v>35647.160000000003</v>
      </c>
      <c r="H481" s="33">
        <f>'NORTH-2'!H979</f>
        <v>36603.22</v>
      </c>
      <c r="I481" s="33">
        <f>'NORTH-2'!I979</f>
        <v>956.05999999999767</v>
      </c>
      <c r="J481" s="33">
        <f>'NORTH-2'!J979</f>
        <v>2000</v>
      </c>
      <c r="K481">
        <f>'NORTH-2'!K979</f>
        <v>0</v>
      </c>
      <c r="L481">
        <f>'NORTH-2'!L979</f>
        <v>1912119.9999999953</v>
      </c>
      <c r="M481" s="1384">
        <f>'NORTH-2'!M979</f>
        <v>1922931.3950114509</v>
      </c>
      <c r="N481" t="str">
        <f>'NORTH-2'!N979</f>
        <v>Paribag</v>
      </c>
      <c r="O481" t="s">
        <v>144</v>
      </c>
      <c r="P481">
        <v>2034236.8601798208</v>
      </c>
      <c r="Q481">
        <v>2046787.3072717376</v>
      </c>
      <c r="R481">
        <v>1887308.9385581608</v>
      </c>
    </row>
    <row r="482" spans="1:18" hidden="1" x14ac:dyDescent="0.3">
      <c r="A482">
        <v>481</v>
      </c>
      <c r="B482" t="str">
        <f>'NORTH-2'!B980</f>
        <v>Bashir Uddin</v>
      </c>
      <c r="C482" s="33">
        <f>'NORTH-2'!C980</f>
        <v>11</v>
      </c>
      <c r="D482" s="33">
        <f>'NORTH-2'!D980</f>
        <v>0</v>
      </c>
      <c r="E482" s="33" t="str">
        <f>'NORTH-2'!E980</f>
        <v>BD 014037</v>
      </c>
      <c r="F482" s="33">
        <f>'NORTH-2'!F980</f>
        <v>1</v>
      </c>
      <c r="G482" s="33">
        <f>'NORTH-2'!G980</f>
        <v>14464.14</v>
      </c>
      <c r="H482" s="33">
        <f>'NORTH-2'!H980</f>
        <v>14837.5</v>
      </c>
      <c r="I482" s="33">
        <f>'NORTH-2'!I980</f>
        <v>373.36000000000058</v>
      </c>
      <c r="J482" s="33">
        <f>'NORTH-2'!J980</f>
        <v>2000</v>
      </c>
      <c r="K482">
        <f>'NORTH-2'!K980</f>
        <v>0</v>
      </c>
      <c r="L482">
        <f>'NORTH-2'!L980</f>
        <v>746720.00000000116</v>
      </c>
      <c r="M482" s="1384">
        <f>'NORTH-2'!M980</f>
        <v>750942.05974675028</v>
      </c>
      <c r="N482" t="str">
        <f>'NORTH-2'!N980</f>
        <v>Paribag</v>
      </c>
      <c r="O482" t="s">
        <v>144</v>
      </c>
      <c r="P482">
        <v>792213.64768174605</v>
      </c>
      <c r="Q482">
        <v>798302.59358922625</v>
      </c>
      <c r="R482">
        <v>740604.99571651116</v>
      </c>
    </row>
    <row r="483" spans="1:18" hidden="1" x14ac:dyDescent="0.3">
      <c r="A483">
        <v>482</v>
      </c>
      <c r="B483" t="str">
        <f>'NORTH-2'!B981</f>
        <v>Raza Bazar</v>
      </c>
      <c r="C483" s="33">
        <f>'NORTH-2'!C981</f>
        <v>11</v>
      </c>
      <c r="D483" s="33">
        <f>'NORTH-2'!D981</f>
        <v>0</v>
      </c>
      <c r="E483" s="33" t="str">
        <f>'NORTH-2'!E981</f>
        <v>BD 013939</v>
      </c>
      <c r="F483" s="33">
        <f>'NORTH-2'!F981</f>
        <v>1</v>
      </c>
      <c r="G483" s="33">
        <f>'NORTH-2'!G981</f>
        <v>21277.200000000001</v>
      </c>
      <c r="H483" s="33">
        <f>'NORTH-2'!H981</f>
        <v>21926.2</v>
      </c>
      <c r="I483" s="33">
        <f>'NORTH-2'!I981</f>
        <v>649</v>
      </c>
      <c r="J483" s="33">
        <f>'NORTH-2'!J981</f>
        <v>2000</v>
      </c>
      <c r="K483">
        <f>'NORTH-2'!K981</f>
        <v>0</v>
      </c>
      <c r="L483">
        <f>'NORTH-2'!L981</f>
        <v>1298000</v>
      </c>
      <c r="M483">
        <f>'NORTH-2'!M981</f>
        <v>1305339.0742865873</v>
      </c>
      <c r="N483" t="str">
        <f>'NORTH-2'!N981</f>
        <v>Shere b.nagar</v>
      </c>
      <c r="O483" t="s">
        <v>144</v>
      </c>
      <c r="P483">
        <v>1333290.6732441969</v>
      </c>
      <c r="Q483">
        <v>1329360.3858258163</v>
      </c>
      <c r="R483">
        <v>1277085.000970721</v>
      </c>
    </row>
    <row r="484" spans="1:18" hidden="1" x14ac:dyDescent="0.3">
      <c r="A484">
        <v>483</v>
      </c>
      <c r="B484" t="str">
        <f>'NORTH-2'!B982</f>
        <v>Rasel Squar</v>
      </c>
      <c r="C484" s="33">
        <f>'NORTH-2'!C982</f>
        <v>11</v>
      </c>
      <c r="D484" s="33">
        <f>'NORTH-2'!D982</f>
        <v>0</v>
      </c>
      <c r="E484" s="33" t="str">
        <f>'NORTH-2'!E982</f>
        <v>BD 013970</v>
      </c>
      <c r="F484" s="33">
        <f>'NORTH-2'!F982</f>
        <v>1</v>
      </c>
      <c r="G484" s="33">
        <f>'NORTH-2'!G982</f>
        <v>32377.3</v>
      </c>
      <c r="H484" s="33">
        <f>'NORTH-2'!H982</f>
        <v>33320.15</v>
      </c>
      <c r="I484" s="33">
        <f>'NORTH-2'!I982</f>
        <v>942.85000000000218</v>
      </c>
      <c r="J484" s="33">
        <f>'NORTH-2'!J982</f>
        <v>2000</v>
      </c>
      <c r="K484">
        <f>'NORTH-2'!K982</f>
        <v>0</v>
      </c>
      <c r="L484">
        <f>'NORTH-2'!L982</f>
        <v>1885700.0000000044</v>
      </c>
      <c r="M484">
        <f>'NORTH-2'!M982</f>
        <v>1896362.0126211275</v>
      </c>
      <c r="N484" t="str">
        <f>'NORTH-2'!N982</f>
        <v>Shere b.nagar</v>
      </c>
      <c r="O484" t="s">
        <v>144</v>
      </c>
      <c r="P484">
        <v>1946515.331683435</v>
      </c>
      <c r="Q484">
        <v>1986224.7791742275</v>
      </c>
      <c r="R484">
        <v>1860400.7232929191</v>
      </c>
    </row>
    <row r="485" spans="1:18" hidden="1" x14ac:dyDescent="0.3">
      <c r="A485">
        <v>484</v>
      </c>
      <c r="B485" t="str">
        <f>'NORTH-2'!B983</f>
        <v>Bow Bazar</v>
      </c>
      <c r="C485" s="33">
        <f>'NORTH-2'!C983</f>
        <v>11</v>
      </c>
      <c r="D485" s="33">
        <f>'NORTH-2'!D983</f>
        <v>0</v>
      </c>
      <c r="E485" s="33" t="str">
        <f>'NORTH-2'!E983</f>
        <v>BD 013967</v>
      </c>
      <c r="F485" s="33">
        <f>'NORTH-2'!F983</f>
        <v>1</v>
      </c>
      <c r="G485" s="33">
        <f>'NORTH-2'!G983</f>
        <v>24214.38</v>
      </c>
      <c r="H485" s="33">
        <f>'NORTH-2'!H983</f>
        <v>24825.05</v>
      </c>
      <c r="I485" s="33">
        <f>'NORTH-2'!I983</f>
        <v>610.66999999999825</v>
      </c>
      <c r="J485" s="33">
        <f>'NORTH-2'!J983</f>
        <v>2000</v>
      </c>
      <c r="K485">
        <f>'NORTH-2'!K983</f>
        <v>0</v>
      </c>
      <c r="L485">
        <f>'NORTH-2'!L983</f>
        <v>1221339.9999999965</v>
      </c>
      <c r="M485">
        <f>'NORTH-2'!M983</f>
        <v>1228245.6278807211</v>
      </c>
      <c r="N485" t="str">
        <f>'NORTH-2'!N983</f>
        <v>Shere b.nagar</v>
      </c>
      <c r="O485" t="s">
        <v>144</v>
      </c>
      <c r="P485">
        <v>1315379.6859145504</v>
      </c>
      <c r="Q485">
        <v>1361417.0662731035</v>
      </c>
      <c r="R485">
        <v>1195690.6937091313</v>
      </c>
    </row>
    <row r="486" spans="1:18" hidden="1" x14ac:dyDescent="0.3">
      <c r="A486">
        <v>485</v>
      </c>
      <c r="B486" t="str">
        <f>'NORTH-2'!B984</f>
        <v>BRB Hospital</v>
      </c>
      <c r="C486" s="33">
        <f>'NORTH-2'!C984</f>
        <v>11</v>
      </c>
      <c r="D486" s="33">
        <f>'NORTH-2'!D984</f>
        <v>0</v>
      </c>
      <c r="E486" s="33" t="str">
        <f>'NORTH-2'!E984</f>
        <v>BD 014003</v>
      </c>
      <c r="F486" s="33">
        <f>'NORTH-2'!F984</f>
        <v>1</v>
      </c>
      <c r="G486" s="33">
        <f>'NORTH-2'!G984</f>
        <v>12842.2</v>
      </c>
      <c r="H486" s="33">
        <f>'NORTH-2'!H984</f>
        <v>13270.32</v>
      </c>
      <c r="I486" s="33">
        <f>'NORTH-2'!I984</f>
        <v>428.11999999999898</v>
      </c>
      <c r="J486" s="33">
        <f>'NORTH-2'!J984</f>
        <v>2000</v>
      </c>
      <c r="K486">
        <f>'NORTH-2'!K984</f>
        <v>0</v>
      </c>
      <c r="L486">
        <f>'NORTH-2'!L984</f>
        <v>856239.9999999979</v>
      </c>
      <c r="M486">
        <f>'NORTH-2'!M984</f>
        <v>861081.30120735348</v>
      </c>
      <c r="N486" t="str">
        <f>'NORTH-2'!N984</f>
        <v>Shere b.nagar</v>
      </c>
      <c r="O486" t="s">
        <v>144</v>
      </c>
      <c r="P486">
        <v>841735.81512412743</v>
      </c>
      <c r="Q486">
        <v>735319.94481438864</v>
      </c>
      <c r="R486">
        <v>733624.28225403908</v>
      </c>
    </row>
    <row r="487" spans="1:18" hidden="1" x14ac:dyDescent="0.3">
      <c r="A487">
        <v>486</v>
      </c>
      <c r="B487" t="str">
        <f>'NORTH-2'!B985</f>
        <v>Green Road North</v>
      </c>
      <c r="C487" s="33">
        <f>'NORTH-2'!C985</f>
        <v>11</v>
      </c>
      <c r="D487" s="33">
        <f>'NORTH-2'!D985</f>
        <v>0</v>
      </c>
      <c r="E487" s="33" t="str">
        <f>'NORTH-2'!E985</f>
        <v>BD 013969</v>
      </c>
      <c r="F487" s="33">
        <f>'NORTH-2'!F985</f>
        <v>1</v>
      </c>
      <c r="G487" s="33">
        <f>'NORTH-2'!G985</f>
        <v>15378.01</v>
      </c>
      <c r="H487" s="33">
        <f>'NORTH-2'!H985</f>
        <v>15977.85</v>
      </c>
      <c r="I487" s="33">
        <f>'NORTH-2'!I985</f>
        <v>599.84000000000015</v>
      </c>
      <c r="J487" s="33">
        <f>'NORTH-2'!J985</f>
        <v>2000</v>
      </c>
      <c r="K487">
        <f>'NORTH-2'!K985</f>
        <v>0</v>
      </c>
      <c r="L487">
        <f>'NORTH-2'!L985</f>
        <v>1199680.0000000002</v>
      </c>
      <c r="M487" s="1384">
        <f>'NORTH-2'!M985</f>
        <v>1206463.1591988702</v>
      </c>
      <c r="N487" t="str">
        <f>'NORTH-2'!N985</f>
        <v>Paribag</v>
      </c>
      <c r="O487" t="s">
        <v>144</v>
      </c>
      <c r="P487">
        <v>1244662.5143430501</v>
      </c>
      <c r="Q487">
        <v>1225136.5002626695</v>
      </c>
      <c r="R487">
        <v>1163648.4072054988</v>
      </c>
    </row>
    <row r="488" spans="1:18" hidden="1" x14ac:dyDescent="0.3">
      <c r="A488">
        <v>487</v>
      </c>
      <c r="B488" t="str">
        <f>'NORTH-2'!B986</f>
        <v>Water Bhaban</v>
      </c>
      <c r="C488" s="33">
        <f>'NORTH-2'!C986</f>
        <v>11</v>
      </c>
      <c r="D488" s="33">
        <f>'NORTH-2'!D986</f>
        <v>0</v>
      </c>
      <c r="E488" s="33" t="str">
        <f>'NORTH-2'!E986</f>
        <v>BD 014004</v>
      </c>
      <c r="F488" s="33">
        <f>'NORTH-2'!F986</f>
        <v>1</v>
      </c>
      <c r="G488" s="33">
        <f>'NORTH-2'!G986</f>
        <v>5081.7700000000004</v>
      </c>
      <c r="H488" s="33">
        <f>'NORTH-2'!H986</f>
        <v>5261.2</v>
      </c>
      <c r="I488" s="33">
        <f>'NORTH-2'!I986</f>
        <v>179.42999999999938</v>
      </c>
      <c r="J488" s="33">
        <f>'NORTH-2'!J986</f>
        <v>2000</v>
      </c>
      <c r="K488">
        <f>'NORTH-2'!K986</f>
        <v>0</v>
      </c>
      <c r="L488">
        <f>'NORTH-2'!L986</f>
        <v>358859.99999999878</v>
      </c>
      <c r="M488">
        <f>'NORTH-2'!M986</f>
        <v>360889.04483704403</v>
      </c>
      <c r="N488" t="str">
        <f>'NORTH-2'!N986</f>
        <v>Shere b.nagar</v>
      </c>
      <c r="O488" t="s">
        <v>144</v>
      </c>
      <c r="P488">
        <v>369844.76311624562</v>
      </c>
      <c r="Q488">
        <v>332111.97032703384</v>
      </c>
      <c r="R488">
        <v>301428.83073139744</v>
      </c>
    </row>
    <row r="489" spans="1:18" hidden="1" x14ac:dyDescent="0.3">
      <c r="A489">
        <v>488</v>
      </c>
      <c r="B489" t="str">
        <f>'NORTH-2'!B987</f>
        <v>Alamin Road</v>
      </c>
      <c r="C489" s="33">
        <f>'NORTH-2'!C987</f>
        <v>11</v>
      </c>
      <c r="D489" s="33">
        <f>'NORTH-2'!D987</f>
        <v>0</v>
      </c>
      <c r="E489" s="33" t="str">
        <f>'NORTH-2'!E987</f>
        <v>BD 014006</v>
      </c>
      <c r="F489" s="33">
        <f>'NORTH-2'!F987</f>
        <v>1</v>
      </c>
      <c r="G489" s="33">
        <f>'NORTH-2'!G987</f>
        <v>18531.900000000001</v>
      </c>
      <c r="H489" s="33">
        <f>'NORTH-2'!H987</f>
        <v>18834.18</v>
      </c>
      <c r="I489" s="33">
        <f>'NORTH-2'!I987</f>
        <v>302.27999999999884</v>
      </c>
      <c r="J489" s="33">
        <f>'NORTH-2'!J987</f>
        <v>2000</v>
      </c>
      <c r="K489">
        <f>'NORTH-2'!K987</f>
        <v>0</v>
      </c>
      <c r="L489">
        <f>'NORTH-2'!L987</f>
        <v>604559.99999999767</v>
      </c>
      <c r="M489" s="1384">
        <f>'NORTH-2'!M987</f>
        <v>607978.26714229281</v>
      </c>
      <c r="N489" t="str">
        <f>'NORTH-2'!N987</f>
        <v>Paribag</v>
      </c>
      <c r="O489" t="s">
        <v>144</v>
      </c>
      <c r="P489">
        <v>645158.19602922164</v>
      </c>
      <c r="Q489">
        <v>644406.72297656443</v>
      </c>
      <c r="R489">
        <v>578607.79928937438</v>
      </c>
    </row>
    <row r="490" spans="1:18" hidden="1" x14ac:dyDescent="0.3">
      <c r="A490">
        <v>489</v>
      </c>
      <c r="B490" t="str">
        <f>'NORTH-2'!B988</f>
        <v xml:space="preserve">Katal Bagan </v>
      </c>
      <c r="C490" s="33">
        <f>'NORTH-2'!C988</f>
        <v>11</v>
      </c>
      <c r="D490" s="33">
        <f>'NORTH-2'!D988</f>
        <v>0</v>
      </c>
      <c r="E490" s="33">
        <f>'NORTH-2'!E988</f>
        <v>0</v>
      </c>
      <c r="F490" s="33">
        <f>'NORTH-2'!F988</f>
        <v>1</v>
      </c>
      <c r="G490" s="33">
        <f>'NORTH-2'!G988</f>
        <v>7743.31</v>
      </c>
      <c r="H490" s="33">
        <f>'NORTH-2'!H988</f>
        <v>8822.65</v>
      </c>
      <c r="I490" s="33">
        <f>'NORTH-2'!I988</f>
        <v>1079.3399999999992</v>
      </c>
      <c r="J490" s="33">
        <f>'NORTH-2'!J988</f>
        <v>2000</v>
      </c>
      <c r="K490">
        <f>'NORTH-2'!K988</f>
        <v>0</v>
      </c>
      <c r="L490">
        <f>'NORTH-2'!L988</f>
        <v>2158679.9999999986</v>
      </c>
      <c r="M490" s="1384">
        <f>'NORTH-2'!M988</f>
        <v>2170885.4798774794</v>
      </c>
      <c r="N490" t="str">
        <f>'NORTH-2'!N988</f>
        <v>Paribag</v>
      </c>
      <c r="O490" t="s">
        <v>144</v>
      </c>
      <c r="P490">
        <v>2232426.266660972</v>
      </c>
      <c r="Q490">
        <v>2461917.3516531591</v>
      </c>
      <c r="R490">
        <v>1880307.9323239892</v>
      </c>
    </row>
    <row r="491" spans="1:18" hidden="1" x14ac:dyDescent="0.3">
      <c r="A491">
        <v>490</v>
      </c>
      <c r="B491" t="str">
        <f>'NORTH-2'!B989</f>
        <v>Eastern Pantho chaya</v>
      </c>
      <c r="C491" s="33">
        <f>'NORTH-2'!C989</f>
        <v>11</v>
      </c>
      <c r="D491" s="33">
        <f>'NORTH-2'!D989</f>
        <v>0</v>
      </c>
      <c r="E491" s="33" t="str">
        <f>'NORTH-2'!E989</f>
        <v>BD 014002</v>
      </c>
      <c r="F491" s="33">
        <f>'NORTH-2'!F989</f>
        <v>1</v>
      </c>
      <c r="G491" s="33">
        <f>'NORTH-2'!G989</f>
        <v>2793.55</v>
      </c>
      <c r="H491" s="33">
        <f>'NORTH-2'!H989</f>
        <v>2793.55</v>
      </c>
      <c r="I491" s="33">
        <f>'NORTH-2'!I989</f>
        <v>0</v>
      </c>
      <c r="J491" s="33">
        <f>'NORTH-2'!J989</f>
        <v>2000</v>
      </c>
      <c r="K491">
        <f>'NORTH-2'!K989</f>
        <v>0</v>
      </c>
      <c r="L491">
        <f>'NORTH-2'!L989</f>
        <v>0</v>
      </c>
      <c r="M491" s="1384">
        <f>'NORTH-2'!M989</f>
        <v>0</v>
      </c>
      <c r="N491" t="str">
        <f>'NORTH-2'!N989</f>
        <v>Paribag</v>
      </c>
      <c r="O491" t="s">
        <v>144</v>
      </c>
      <c r="P491">
        <v>0</v>
      </c>
      <c r="Q491">
        <v>0</v>
      </c>
      <c r="R491">
        <v>0</v>
      </c>
    </row>
    <row r="492" spans="1:18" hidden="1" x14ac:dyDescent="0.3">
      <c r="A492">
        <v>491</v>
      </c>
      <c r="B492" t="str">
        <f>'NORTH-2'!B990</f>
        <v>Kalabagan</v>
      </c>
      <c r="C492" s="33">
        <f>'NORTH-2'!C990</f>
        <v>11</v>
      </c>
      <c r="D492" s="33">
        <f>'NORTH-2'!D990</f>
        <v>0</v>
      </c>
      <c r="E492" s="33" t="str">
        <f>'NORTH-2'!E990</f>
        <v>BD 014005</v>
      </c>
      <c r="F492" s="33">
        <f>'NORTH-2'!F990</f>
        <v>1</v>
      </c>
      <c r="G492" s="33">
        <f>'NORTH-2'!G990</f>
        <v>5746.51</v>
      </c>
      <c r="H492" s="33">
        <f>'NORTH-2'!H990</f>
        <v>5906.28</v>
      </c>
      <c r="I492" s="33">
        <f>'NORTH-2'!I990</f>
        <v>159.76999999999953</v>
      </c>
      <c r="J492" s="33">
        <f>'NORTH-2'!J990</f>
        <v>2000</v>
      </c>
      <c r="K492">
        <f>'NORTH-2'!K990</f>
        <v>0</v>
      </c>
      <c r="L492">
        <f>'NORTH-2'!L990</f>
        <v>319539.99999999907</v>
      </c>
      <c r="M492" s="1384">
        <f>'NORTH-2'!M990</f>
        <v>321346.72403508081</v>
      </c>
      <c r="N492" t="str">
        <f>'NORTH-2'!N990</f>
        <v>Paribag</v>
      </c>
      <c r="O492" t="s">
        <v>144</v>
      </c>
      <c r="P492">
        <v>343995.72290933965</v>
      </c>
      <c r="Q492">
        <v>360201.23982787633</v>
      </c>
      <c r="R492">
        <v>320179.35177595133</v>
      </c>
    </row>
    <row r="493" spans="1:18" hidden="1" x14ac:dyDescent="0.3">
      <c r="A493">
        <v>492</v>
      </c>
      <c r="B493" t="str">
        <f>'NORTH-2'!B991</f>
        <v>Univer Hospital</v>
      </c>
      <c r="C493" s="33">
        <f>'NORTH-2'!C991</f>
        <v>11</v>
      </c>
      <c r="D493" s="33">
        <f>'NORTH-2'!D991</f>
        <v>0</v>
      </c>
      <c r="E493" s="33" t="str">
        <f>'NORTH-2'!E991</f>
        <v>BD 013963</v>
      </c>
      <c r="F493" s="33">
        <f>'NORTH-2'!F991</f>
        <v>1</v>
      </c>
      <c r="G493" s="33">
        <f>'NORTH-2'!G991</f>
        <v>885.22</v>
      </c>
      <c r="H493" s="33">
        <f>'NORTH-2'!H991</f>
        <v>1021.63</v>
      </c>
      <c r="I493" s="33">
        <f>'NORTH-2'!I991</f>
        <v>136.40999999999997</v>
      </c>
      <c r="J493" s="33">
        <f>'NORTH-2'!J991</f>
        <v>2000</v>
      </c>
      <c r="K493">
        <f>'NORTH-2'!K991</f>
        <v>0</v>
      </c>
      <c r="L493">
        <f>'NORTH-2'!L991</f>
        <v>272819.99999999994</v>
      </c>
      <c r="M493" s="1384">
        <f>'NORTH-2'!M991</f>
        <v>274362.56259388803</v>
      </c>
      <c r="N493" t="str">
        <f>'NORTH-2'!N991</f>
        <v>Paribag</v>
      </c>
      <c r="O493" t="s">
        <v>144</v>
      </c>
      <c r="P493">
        <v>281740.43511562684</v>
      </c>
      <c r="Q493">
        <v>275219.29735499137</v>
      </c>
      <c r="R493">
        <v>258266.10533987446</v>
      </c>
    </row>
    <row r="494" spans="1:18" hidden="1" x14ac:dyDescent="0.3">
      <c r="A494">
        <v>493</v>
      </c>
      <c r="B494" t="str">
        <f>'NORTH-2'!B992</f>
        <v>Green Road Staff Quarter(Anowar Khan Medical)</v>
      </c>
      <c r="C494" s="33">
        <f>'NORTH-2'!C992</f>
        <v>11</v>
      </c>
      <c r="D494" s="33">
        <f>'NORTH-2'!D992</f>
        <v>0</v>
      </c>
      <c r="E494" s="33" t="str">
        <f>'NORTH-2'!E992</f>
        <v>BD 013971</v>
      </c>
      <c r="F494" s="33">
        <f>'NORTH-2'!F992</f>
        <v>1</v>
      </c>
      <c r="G494" s="33">
        <f>'NORTH-2'!G992</f>
        <v>9775.84</v>
      </c>
      <c r="H494" s="33">
        <f>'NORTH-2'!H992</f>
        <v>10034.200000000001</v>
      </c>
      <c r="I494" s="33">
        <f>'NORTH-2'!I992</f>
        <v>258.36000000000058</v>
      </c>
      <c r="J494" s="33">
        <f>'NORTH-2'!J992</f>
        <v>2000</v>
      </c>
      <c r="K494">
        <f>'NORTH-2'!K992</f>
        <v>0</v>
      </c>
      <c r="L494">
        <f>'NORTH-2'!L992</f>
        <v>516720.00000000116</v>
      </c>
      <c r="M494" s="1384">
        <f>'NORTH-2'!M992</f>
        <v>519641.60744635353</v>
      </c>
      <c r="N494" t="str">
        <f>'NORTH-2'!N992</f>
        <v>Paribag</v>
      </c>
      <c r="O494" t="s">
        <v>144</v>
      </c>
      <c r="P494">
        <v>508095.82617141068</v>
      </c>
      <c r="Q494">
        <v>507213.65244844946</v>
      </c>
      <c r="R494">
        <v>520651.64333347627</v>
      </c>
    </row>
    <row r="495" spans="1:18" hidden="1" x14ac:dyDescent="0.3">
      <c r="A495">
        <v>494</v>
      </c>
      <c r="B495" t="str">
        <f>'NORTH-2'!B1058</f>
        <v>Matir Masjid</v>
      </c>
      <c r="C495" s="33">
        <f>'NORTH-2'!C1058</f>
        <v>11</v>
      </c>
      <c r="D495" s="33">
        <f>'NORTH-2'!D1058</f>
        <v>0</v>
      </c>
      <c r="E495" s="33" t="str">
        <f>'NORTH-2'!E1058</f>
        <v>DHK00170</v>
      </c>
      <c r="F495" s="33">
        <f>'NORTH-2'!F1058</f>
        <v>1</v>
      </c>
      <c r="G495" s="33">
        <f>'NORTH-2'!G1058</f>
        <v>22583.200000000001</v>
      </c>
      <c r="H495" s="33">
        <f>'NORTH-2'!H1058</f>
        <v>24920.799999999999</v>
      </c>
      <c r="I495" s="33">
        <f>'NORTH-2'!I1058</f>
        <v>2337.5999999999985</v>
      </c>
      <c r="J495" s="33">
        <f>'NORTH-2'!J1058</f>
        <v>888.888888888888</v>
      </c>
      <c r="K495">
        <f>'NORTH-2'!K1058</f>
        <v>0</v>
      </c>
      <c r="L495">
        <f>'NORTH-2'!L1058</f>
        <v>2077866.6666666633</v>
      </c>
      <c r="M495">
        <f>'NORTH-2'!M1058</f>
        <v>2085431.722742484</v>
      </c>
      <c r="N495" t="str">
        <f>TRIM('NORTH-2'!N1058)</f>
        <v>Khilgaon</v>
      </c>
      <c r="O495" t="s">
        <v>128</v>
      </c>
      <c r="P495">
        <v>2167154.5553304497</v>
      </c>
      <c r="Q495">
        <v>2177028.2381905806</v>
      </c>
      <c r="R495">
        <v>2023352.6918827503</v>
      </c>
    </row>
    <row r="496" spans="1:18" hidden="1" x14ac:dyDescent="0.3">
      <c r="A496">
        <v>495</v>
      </c>
      <c r="B496" t="str">
        <f>'NORTH-2'!B1059</f>
        <v>Hajipara</v>
      </c>
      <c r="C496" s="33">
        <f>'NORTH-2'!C1059</f>
        <v>11</v>
      </c>
      <c r="D496" s="33">
        <f>'NORTH-2'!D1059</f>
        <v>0</v>
      </c>
      <c r="E496" s="33" t="str">
        <f>'NORTH-2'!E1059</f>
        <v>DHK-00108</v>
      </c>
      <c r="F496" s="33">
        <f>'NORTH-2'!F1059</f>
        <v>1</v>
      </c>
      <c r="G496" s="33">
        <f>'NORTH-2'!G1059</f>
        <v>3643.3</v>
      </c>
      <c r="H496" s="33">
        <f>'NORTH-2'!H1059</f>
        <v>4685.3</v>
      </c>
      <c r="I496" s="33">
        <f>'NORTH-2'!I1059</f>
        <v>1042</v>
      </c>
      <c r="J496" s="33">
        <f>'NORTH-2'!J1059</f>
        <v>2222.2222222222199</v>
      </c>
      <c r="K496">
        <f>'NORTH-2'!K1059</f>
        <v>0</v>
      </c>
      <c r="L496">
        <f>'NORTH-2'!L1059</f>
        <v>2315555.5555555532</v>
      </c>
      <c r="M496">
        <f>'NORTH-2'!M1059</f>
        <v>2323985.9846612653</v>
      </c>
      <c r="N496" t="str">
        <f>TRIM('NORTH-2'!N1059)</f>
        <v>Khilgaon</v>
      </c>
      <c r="O496" t="s">
        <v>128</v>
      </c>
      <c r="P496">
        <v>2257545.610814854</v>
      </c>
      <c r="Q496">
        <v>2323390.6233524964</v>
      </c>
      <c r="R496">
        <v>1505682.5672755693</v>
      </c>
    </row>
    <row r="497" spans="1:18" hidden="1" x14ac:dyDescent="0.3">
      <c r="A497">
        <v>496</v>
      </c>
      <c r="B497" t="str">
        <f>'NORTH-2'!B1060</f>
        <v>Nearest Feeder</v>
      </c>
      <c r="C497" s="33">
        <f>'NORTH-2'!C1060</f>
        <v>11</v>
      </c>
      <c r="D497" s="33">
        <f>'NORTH-2'!D1060</f>
        <v>0</v>
      </c>
      <c r="E497" s="33" t="str">
        <f>'NORTH-2'!E1060</f>
        <v>DHK-00106</v>
      </c>
      <c r="F497" s="33">
        <f>'NORTH-2'!F1060</f>
        <v>1</v>
      </c>
      <c r="G497" s="33">
        <f>'NORTH-2'!G1060</f>
        <v>90788.1</v>
      </c>
      <c r="H497" s="33">
        <f>'NORTH-2'!H1060</f>
        <v>91084.5</v>
      </c>
      <c r="I497" s="33">
        <f>'NORTH-2'!I1060</f>
        <v>296.39999999999418</v>
      </c>
      <c r="J497" s="33">
        <f>'NORTH-2'!J1060</f>
        <v>2222.2220000000002</v>
      </c>
      <c r="K497">
        <f>'NORTH-2'!K1060</f>
        <v>0</v>
      </c>
      <c r="L497">
        <f>'NORTH-2'!L1060</f>
        <v>658666.60079998709</v>
      </c>
      <c r="M497" s="1384">
        <f>'NORTH-2'!M1060</f>
        <v>661064.66120023199</v>
      </c>
      <c r="N497" t="str">
        <f>'NORTH-2'!N1060</f>
        <v>Bashabo</v>
      </c>
      <c r="O497" t="s">
        <v>128</v>
      </c>
      <c r="P497">
        <v>0</v>
      </c>
      <c r="Q497">
        <v>0</v>
      </c>
      <c r="R497">
        <v>102528.74358968381</v>
      </c>
    </row>
    <row r="498" spans="1:18" hidden="1" x14ac:dyDescent="0.3">
      <c r="A498">
        <v>497</v>
      </c>
      <c r="B498" t="str">
        <f>'NORTH-2'!B1061</f>
        <v>Reazbagh</v>
      </c>
      <c r="C498" s="33">
        <f>'NORTH-2'!C1061</f>
        <v>11</v>
      </c>
      <c r="D498" s="33">
        <f>'NORTH-2'!D1061</f>
        <v>0</v>
      </c>
      <c r="E498" s="33" t="str">
        <f>'NORTH-2'!E1061</f>
        <v>DHK-00109</v>
      </c>
      <c r="F498" s="33">
        <f>'NORTH-2'!F1061</f>
        <v>1</v>
      </c>
      <c r="G498" s="33">
        <f>'NORTH-2'!G1061</f>
        <v>95946.5</v>
      </c>
      <c r="H498" s="33">
        <f>'NORTH-2'!H1061</f>
        <v>96741.7</v>
      </c>
      <c r="I498" s="33">
        <f>'NORTH-2'!I1061</f>
        <v>795.19999999999709</v>
      </c>
      <c r="J498" s="33">
        <f>'NORTH-2'!J1061</f>
        <v>2222.2220000000002</v>
      </c>
      <c r="K498">
        <f>'NORTH-2'!K1061</f>
        <v>0</v>
      </c>
      <c r="L498">
        <f>'NORTH-2'!L1061</f>
        <v>1767110.9343999936</v>
      </c>
      <c r="M498">
        <f>'NORTH-2'!M1061</f>
        <v>1773544.5971202189</v>
      </c>
      <c r="N498" t="str">
        <f>TRIM('NORTH-2'!N1061)</f>
        <v>Khilgaon</v>
      </c>
      <c r="O498" t="s">
        <v>128</v>
      </c>
      <c r="P498">
        <v>1831021.0000568151</v>
      </c>
      <c r="Q498">
        <v>1850181.9906021908</v>
      </c>
      <c r="R498">
        <v>1693614.7124410926</v>
      </c>
    </row>
    <row r="499" spans="1:18" hidden="1" x14ac:dyDescent="0.3">
      <c r="A499">
        <v>498</v>
      </c>
      <c r="B499" t="str">
        <f>'NORTH-2'!B1062</f>
        <v>Chowdhury Para</v>
      </c>
      <c r="C499" s="33">
        <f>'NORTH-2'!C1062</f>
        <v>11</v>
      </c>
      <c r="D499" s="33">
        <f>'NORTH-2'!D1062</f>
        <v>0</v>
      </c>
      <c r="E499" s="33" t="str">
        <f>'NORTH-2'!E1062</f>
        <v>DHK-00107</v>
      </c>
      <c r="F499" s="33">
        <f>'NORTH-2'!F1062</f>
        <v>1</v>
      </c>
      <c r="G499" s="33">
        <f>'NORTH-2'!G1062</f>
        <v>52456</v>
      </c>
      <c r="H499" s="33">
        <f>'NORTH-2'!H1062</f>
        <v>52718.7</v>
      </c>
      <c r="I499" s="33">
        <f>'NORTH-2'!I1062</f>
        <v>262.69999999999709</v>
      </c>
      <c r="J499" s="33">
        <f>'NORTH-2'!J1062</f>
        <v>2222.2220000000002</v>
      </c>
      <c r="K499">
        <f>'NORTH-2'!K1062</f>
        <v>0</v>
      </c>
      <c r="L499">
        <f>'NORTH-2'!L1062</f>
        <v>583777.71939999354</v>
      </c>
      <c r="M499">
        <f>'NORTH-2'!M1062</f>
        <v>585903.12583435362</v>
      </c>
      <c r="N499" t="str">
        <f>TRIM('NORTH-2'!N1062)</f>
        <v>Khilgaon</v>
      </c>
      <c r="O499" t="s">
        <v>128</v>
      </c>
      <c r="P499">
        <v>625509.61064319173</v>
      </c>
      <c r="Q499">
        <v>653692.05977111682</v>
      </c>
      <c r="R499">
        <v>575139.54647047166</v>
      </c>
    </row>
    <row r="500" spans="1:18" hidden="1" x14ac:dyDescent="0.3">
      <c r="A500">
        <v>499</v>
      </c>
      <c r="B500" t="str">
        <f>'NORTH-2'!B1063</f>
        <v>Model Colleg</v>
      </c>
      <c r="C500" s="33">
        <f>'NORTH-2'!C1063</f>
        <v>11</v>
      </c>
      <c r="D500" s="33">
        <f>'NORTH-2'!D1063</f>
        <v>0</v>
      </c>
      <c r="E500" s="33">
        <f>'NORTH-2'!E1063</f>
        <v>9122392</v>
      </c>
      <c r="F500" s="33">
        <f>'NORTH-2'!F1063</f>
        <v>1</v>
      </c>
      <c r="G500" s="33">
        <f>'NORTH-2'!G1063</f>
        <v>2506.21</v>
      </c>
      <c r="H500" s="33">
        <f>'NORTH-2'!H1063</f>
        <v>2537.3200000000002</v>
      </c>
      <c r="I500" s="33">
        <f>'NORTH-2'!I1063</f>
        <v>31.110000000000127</v>
      </c>
      <c r="J500" s="33">
        <f>'NORTH-2'!J1063</f>
        <v>40000</v>
      </c>
      <c r="K500">
        <f>'NORTH-2'!K1063</f>
        <v>0</v>
      </c>
      <c r="L500">
        <f>'NORTH-2'!L1063</f>
        <v>1244400.0000000051</v>
      </c>
      <c r="M500">
        <f>'NORTH-2'!M1063</f>
        <v>1248930.5870351458</v>
      </c>
      <c r="N500" t="str">
        <f>TRIM('NORTH-2'!N1063)</f>
        <v>Khilgaon</v>
      </c>
      <c r="O500" t="s">
        <v>128</v>
      </c>
      <c r="P500">
        <v>1283320.9871438458</v>
      </c>
      <c r="Q500">
        <v>723685.67068248533</v>
      </c>
      <c r="R500">
        <v>1038453.920697653</v>
      </c>
    </row>
    <row r="501" spans="1:18" hidden="1" x14ac:dyDescent="0.3">
      <c r="A501">
        <v>500</v>
      </c>
      <c r="B501" t="str">
        <f>'NORTH-2'!B1064</f>
        <v>East Rampura</v>
      </c>
      <c r="C501" s="33">
        <f>'NORTH-2'!C1064</f>
        <v>11</v>
      </c>
      <c r="D501" s="33">
        <f>'NORTH-2'!D1064</f>
        <v>0</v>
      </c>
      <c r="E501" s="33" t="str">
        <f>'NORTH-2'!E1064</f>
        <v>DHK-00181</v>
      </c>
      <c r="F501" s="33">
        <f>'NORTH-2'!F1064</f>
        <v>1</v>
      </c>
      <c r="G501" s="33">
        <f>'NORTH-2'!G1064</f>
        <v>98303.2</v>
      </c>
      <c r="H501" s="33">
        <f>'NORTH-2'!H1064</f>
        <v>98770.2</v>
      </c>
      <c r="I501" s="33">
        <f>'NORTH-2'!I1064</f>
        <v>467</v>
      </c>
      <c r="J501" s="33">
        <f>'NORTH-2'!J1064</f>
        <v>2222.2220000000002</v>
      </c>
      <c r="K501">
        <f>'NORTH-2'!K1064</f>
        <v>0</v>
      </c>
      <c r="L501">
        <f>'NORTH-2'!L1064</f>
        <v>1037777.6740000001</v>
      </c>
      <c r="M501">
        <f>'NORTH-2'!M1064</f>
        <v>1041555.9945361485</v>
      </c>
      <c r="N501" t="str">
        <f>TRIM('NORTH-2'!N1064)</f>
        <v>Khilgaon</v>
      </c>
      <c r="O501" t="s">
        <v>128</v>
      </c>
      <c r="P501">
        <v>1373711.9052570518</v>
      </c>
      <c r="Q501">
        <v>1177184.4647801281</v>
      </c>
      <c r="R501">
        <v>1381135.5698304907</v>
      </c>
    </row>
    <row r="502" spans="1:18" hidden="1" x14ac:dyDescent="0.3">
      <c r="A502">
        <v>501</v>
      </c>
      <c r="B502" t="str">
        <f>'NORTH-2'!B1065</f>
        <v>Adarshabagh</v>
      </c>
      <c r="C502" s="33">
        <f>'NORTH-2'!C1065</f>
        <v>11</v>
      </c>
      <c r="D502" s="33">
        <f>'NORTH-2'!D1065</f>
        <v>0</v>
      </c>
      <c r="E502" s="33" t="str">
        <f>'NORTH-2'!E1065</f>
        <v>DHK-00090</v>
      </c>
      <c r="F502" s="33">
        <f>'NORTH-2'!F1065</f>
        <v>1</v>
      </c>
      <c r="G502" s="33">
        <f>'NORTH-2'!G1065</f>
        <v>49532.6</v>
      </c>
      <c r="H502" s="33">
        <f>'NORTH-2'!H1065</f>
        <v>50492</v>
      </c>
      <c r="I502" s="33">
        <f>'NORTH-2'!I1065</f>
        <v>959.40000000000146</v>
      </c>
      <c r="J502" s="33">
        <f>'NORTH-2'!J1065</f>
        <v>2222.2220000000002</v>
      </c>
      <c r="K502">
        <f>'NORTH-2'!K1065</f>
        <v>0</v>
      </c>
      <c r="L502">
        <f>'NORTH-2'!L1065</f>
        <v>2131999.7868000036</v>
      </c>
      <c r="M502" s="1384">
        <f>'NORTH-2'!M1065</f>
        <v>2139761.9296744806</v>
      </c>
      <c r="N502" t="str">
        <f>'NORTH-2'!N1065</f>
        <v>Bashabo</v>
      </c>
      <c r="O502" t="s">
        <v>128</v>
      </c>
      <c r="P502">
        <v>2323799.43440445</v>
      </c>
      <c r="Q502">
        <v>2249760.2414238416</v>
      </c>
      <c r="R502">
        <v>2012766.0075629533</v>
      </c>
    </row>
    <row r="503" spans="1:18" hidden="1" x14ac:dyDescent="0.3">
      <c r="A503">
        <v>502</v>
      </c>
      <c r="B503" t="str">
        <f>'NORTH-2'!B1066</f>
        <v>Khailgaon Govt Colony</v>
      </c>
      <c r="C503" s="33">
        <f>'NORTH-2'!C1066</f>
        <v>11</v>
      </c>
      <c r="D503" s="33">
        <f>'NORTH-2'!D1066</f>
        <v>0</v>
      </c>
      <c r="E503" s="33" t="str">
        <f>'NORTH-2'!E1066</f>
        <v>DHK00167</v>
      </c>
      <c r="F503" s="33">
        <f>'NORTH-2'!F1066</f>
        <v>1</v>
      </c>
      <c r="G503" s="33">
        <f>'NORTH-2'!G1066</f>
        <v>75071.600000000006</v>
      </c>
      <c r="H503" s="33">
        <f>'NORTH-2'!H1066</f>
        <v>75784.899999999994</v>
      </c>
      <c r="I503" s="33">
        <f>'NORTH-2'!I1066</f>
        <v>713.29999999998836</v>
      </c>
      <c r="J503" s="33">
        <f>'NORTH-2'!J1066</f>
        <v>2222.2220000000002</v>
      </c>
      <c r="K503">
        <f>'NORTH-2'!K1066</f>
        <v>0</v>
      </c>
      <c r="L503">
        <f>'NORTH-2'!L1066</f>
        <v>1585110.9525999743</v>
      </c>
      <c r="M503">
        <f>'NORTH-2'!M1066</f>
        <v>1590881.9933675001</v>
      </c>
      <c r="N503" t="str">
        <f>TRIM('NORTH-2'!N1066)</f>
        <v>Khilgaon</v>
      </c>
      <c r="O503" t="s">
        <v>128</v>
      </c>
      <c r="P503">
        <v>1651220.448638001</v>
      </c>
      <c r="Q503">
        <v>1644511.4325107185</v>
      </c>
      <c r="R503">
        <v>1548206.2687124233</v>
      </c>
    </row>
    <row r="504" spans="1:18" hidden="1" x14ac:dyDescent="0.3">
      <c r="A504">
        <v>503</v>
      </c>
      <c r="B504" t="str">
        <f>'NORTH-2'!B1067</f>
        <v>TV Road</v>
      </c>
      <c r="C504" s="33">
        <f>'NORTH-2'!C1067</f>
        <v>11</v>
      </c>
      <c r="D504" s="33">
        <f>'NORTH-2'!D1067</f>
        <v>0</v>
      </c>
      <c r="E504" s="33">
        <f>'NORTH-2'!E1067</f>
        <v>6604434</v>
      </c>
      <c r="F504" s="33">
        <f>'NORTH-2'!F1067</f>
        <v>1</v>
      </c>
      <c r="G504" s="33">
        <f>'NORTH-2'!G1067</f>
        <v>5070.34</v>
      </c>
      <c r="H504" s="33">
        <f>'NORTH-2'!H1067</f>
        <v>5102.7299999999996</v>
      </c>
      <c r="I504" s="33">
        <f>'NORTH-2'!I1067</f>
        <v>32.389999999999418</v>
      </c>
      <c r="J504" s="33">
        <f>'NORTH-2'!J1067</f>
        <v>40000</v>
      </c>
      <c r="K504">
        <f>'NORTH-2'!K1067</f>
        <v>0</v>
      </c>
      <c r="L504">
        <f>'NORTH-2'!L1067</f>
        <v>1295599.9999999767</v>
      </c>
      <c r="M504">
        <f>'NORTH-2'!M1067</f>
        <v>1300316.9949877043</v>
      </c>
      <c r="N504" t="str">
        <f>TRIM('NORTH-2'!N1067)</f>
        <v>Khilgaon</v>
      </c>
      <c r="O504" t="s">
        <v>128</v>
      </c>
      <c r="P504">
        <v>1457589.2313304688</v>
      </c>
      <c r="Q504">
        <v>1435653.3712645858</v>
      </c>
      <c r="R504">
        <v>1278251.1059320082</v>
      </c>
    </row>
    <row r="505" spans="1:18" hidden="1" x14ac:dyDescent="0.3">
      <c r="A505">
        <v>504</v>
      </c>
      <c r="B505" t="str">
        <f>'NORTH-2'!B1068</f>
        <v>Tilpa Para</v>
      </c>
      <c r="C505" s="33">
        <f>'NORTH-2'!C1068</f>
        <v>11</v>
      </c>
      <c r="D505" s="33">
        <f>'NORTH-2'!D1068</f>
        <v>0</v>
      </c>
      <c r="E505" s="33" t="str">
        <f>'NORTH-2'!E1068</f>
        <v>06604476</v>
      </c>
      <c r="F505" s="33">
        <f>'NORTH-2'!F1068</f>
        <v>1</v>
      </c>
      <c r="G505" s="33">
        <f>'NORTH-2'!G1068</f>
        <v>6562.81</v>
      </c>
      <c r="H505" s="33">
        <f>'NORTH-2'!H1068</f>
        <v>6589.4</v>
      </c>
      <c r="I505" s="33">
        <f>'NORTH-2'!I1068</f>
        <v>26.589999999999236</v>
      </c>
      <c r="J505" s="33">
        <f>'NORTH-2'!J1068</f>
        <v>40000</v>
      </c>
      <c r="K505">
        <f>'NORTH-2'!K1068</f>
        <v>0</v>
      </c>
      <c r="L505">
        <f>'NORTH-2'!L1068</f>
        <v>1063599.9999999695</v>
      </c>
      <c r="M505" s="1384">
        <f>'NORTH-2'!M1068</f>
        <v>1067472.3339525375</v>
      </c>
      <c r="N505" t="str">
        <f>'NORTH-2'!N1068</f>
        <v>Bashabo</v>
      </c>
      <c r="O505" t="s">
        <v>128</v>
      </c>
      <c r="P505">
        <v>544086.33841674973</v>
      </c>
      <c r="Q505">
        <v>925315.56999606057</v>
      </c>
      <c r="R505">
        <v>631719.46293788217</v>
      </c>
    </row>
    <row r="506" spans="1:18" hidden="1" x14ac:dyDescent="0.3">
      <c r="A506">
        <v>505</v>
      </c>
      <c r="B506" t="str">
        <f>'NORTH-2'!B1069</f>
        <v>Navana</v>
      </c>
      <c r="C506" s="33">
        <f>'NORTH-2'!C1069</f>
        <v>11</v>
      </c>
      <c r="D506" s="33">
        <f>'NORTH-2'!D1069</f>
        <v>0</v>
      </c>
      <c r="E506" s="33" t="str">
        <f>'NORTH-2'!E1069</f>
        <v>021100963-02</v>
      </c>
      <c r="F506" s="33">
        <f>'NORTH-2'!F1069</f>
        <v>1</v>
      </c>
      <c r="G506" s="33">
        <f>'NORTH-2'!G1069</f>
        <v>62097435</v>
      </c>
      <c r="H506" s="33">
        <f>'NORTH-2'!H1069</f>
        <v>62097435</v>
      </c>
      <c r="I506" s="33">
        <f>'NORTH-2'!I1069</f>
        <v>0</v>
      </c>
      <c r="J506" s="33">
        <f>'NORTH-2'!J1069</f>
        <v>1</v>
      </c>
      <c r="K506">
        <f>'NORTH-2'!K1069</f>
        <v>0</v>
      </c>
      <c r="L506">
        <f>'NORTH-2'!L1069</f>
        <v>0</v>
      </c>
      <c r="M506" s="1384">
        <f>'NORTH-2'!M1069</f>
        <v>0</v>
      </c>
      <c r="N506" t="str">
        <f>'NORTH-2'!N1069</f>
        <v>Bashabo</v>
      </c>
      <c r="O506" t="s">
        <v>128</v>
      </c>
      <c r="P506">
        <v>0</v>
      </c>
      <c r="Q506">
        <v>0</v>
      </c>
      <c r="R506">
        <v>0</v>
      </c>
    </row>
    <row r="507" spans="1:18" hidden="1" x14ac:dyDescent="0.3">
      <c r="A507">
        <v>506</v>
      </c>
      <c r="B507" t="str">
        <f>'NORTH-2'!B1070</f>
        <v>Shantipur</v>
      </c>
      <c r="C507" s="33">
        <f>'NORTH-2'!C1070</f>
        <v>11</v>
      </c>
      <c r="D507" s="33">
        <f>'NORTH-2'!D1070</f>
        <v>0</v>
      </c>
      <c r="E507" s="33" t="str">
        <f>'NORTH-2'!E1070</f>
        <v>0660444</v>
      </c>
      <c r="F507" s="33">
        <f>'NORTH-2'!F1070</f>
        <v>1</v>
      </c>
      <c r="G507" s="33">
        <f>'NORTH-2'!G1070</f>
        <v>10278394</v>
      </c>
      <c r="H507" s="33">
        <f>'NORTH-2'!H1070</f>
        <v>10278394</v>
      </c>
      <c r="I507" s="33">
        <f>'NORTH-2'!I1070</f>
        <v>0</v>
      </c>
      <c r="J507" s="33">
        <f>'NORTH-2'!J1070</f>
        <v>1</v>
      </c>
      <c r="K507">
        <f>'NORTH-2'!K1070</f>
        <v>0</v>
      </c>
      <c r="L507">
        <f>'NORTH-2'!L1070</f>
        <v>0</v>
      </c>
      <c r="M507" s="1384">
        <f>'NORTH-2'!M1070</f>
        <v>0</v>
      </c>
      <c r="N507" t="str">
        <f>'NORTH-2'!N1070</f>
        <v>Bashabo</v>
      </c>
      <c r="O507" t="s">
        <v>128</v>
      </c>
      <c r="P507">
        <v>0</v>
      </c>
      <c r="Q507">
        <v>0</v>
      </c>
      <c r="R507">
        <v>232625.28778280431</v>
      </c>
    </row>
    <row r="508" spans="1:18" hidden="1" x14ac:dyDescent="0.3">
      <c r="A508">
        <v>507</v>
      </c>
      <c r="B508" t="str">
        <f>'NORTH-2'!B1071</f>
        <v>AT-01</v>
      </c>
      <c r="C508" s="33">
        <f>'NORTH-2'!C1071</f>
        <v>0.41499999999999998</v>
      </c>
      <c r="D508" s="33">
        <f>'NORTH-2'!D1071</f>
        <v>0</v>
      </c>
      <c r="E508" s="33">
        <f>'NORTH-2'!E1071</f>
        <v>9187958</v>
      </c>
      <c r="F508" s="33">
        <f>'NORTH-2'!F1071</f>
        <v>1</v>
      </c>
      <c r="G508" s="33">
        <f>'NORTH-2'!G1071</f>
        <v>288.02999999999997</v>
      </c>
      <c r="H508" s="33">
        <f>'NORTH-2'!H1071</f>
        <v>288.02999999999997</v>
      </c>
      <c r="I508" s="33">
        <f>'NORTH-2'!I1071</f>
        <v>0</v>
      </c>
      <c r="J508" s="33">
        <f>'NORTH-2'!J1071</f>
        <v>80</v>
      </c>
      <c r="K508">
        <f>'NORTH-2'!K1071</f>
        <v>0</v>
      </c>
      <c r="L508">
        <f>'NORTH-2'!L1071</f>
        <v>0</v>
      </c>
      <c r="M508" s="1384">
        <f>'NORTH-2'!M1071</f>
        <v>0</v>
      </c>
      <c r="N508" t="str">
        <f>'NORTH-2'!N1071</f>
        <v>Bashabo</v>
      </c>
      <c r="O508" t="s">
        <v>128</v>
      </c>
      <c r="P508">
        <v>0</v>
      </c>
      <c r="Q508">
        <v>388.71335298523098</v>
      </c>
      <c r="R508">
        <v>5004.1148838552954</v>
      </c>
    </row>
    <row r="509" spans="1:18" hidden="1" x14ac:dyDescent="0.3">
      <c r="A509">
        <v>508</v>
      </c>
      <c r="B509" t="str">
        <f>'NORTH-2'!B1072</f>
        <v>AT-02</v>
      </c>
      <c r="C509" s="33">
        <f>'NORTH-2'!C1072</f>
        <v>0.41499999999999998</v>
      </c>
      <c r="D509" s="33">
        <f>'NORTH-2'!D1072</f>
        <v>0</v>
      </c>
      <c r="E509" s="33">
        <f>'NORTH-2'!E1072</f>
        <v>9187959</v>
      </c>
      <c r="F509" s="33">
        <f>'NORTH-2'!F1072</f>
        <v>1</v>
      </c>
      <c r="G509" s="33">
        <f>'NORTH-2'!G1072</f>
        <v>123.08</v>
      </c>
      <c r="H509" s="33">
        <f>'NORTH-2'!H1072</f>
        <v>123.08</v>
      </c>
      <c r="I509" s="33">
        <f>'NORTH-2'!I1072</f>
        <v>0</v>
      </c>
      <c r="J509" s="33">
        <f>'NORTH-2'!J1072</f>
        <v>10</v>
      </c>
      <c r="K509">
        <f>'NORTH-2'!K1072</f>
        <v>0</v>
      </c>
      <c r="L509">
        <f>'NORTH-2'!L1072</f>
        <v>0</v>
      </c>
      <c r="M509" s="1384">
        <f>'NORTH-2'!M1072</f>
        <v>0</v>
      </c>
      <c r="N509" t="str">
        <f>'NORTH-2'!N1072</f>
        <v>Bashabo</v>
      </c>
      <c r="O509" t="s">
        <v>128</v>
      </c>
      <c r="P509">
        <v>0</v>
      </c>
      <c r="Q509">
        <v>1243.3170344444586</v>
      </c>
      <c r="R509">
        <v>0</v>
      </c>
    </row>
    <row r="510" spans="1:18" hidden="1" x14ac:dyDescent="0.3">
      <c r="A510">
        <v>509</v>
      </c>
      <c r="B510" t="str">
        <f>'NORTH-2'!B1136</f>
        <v>Sher-e-Banglanagar Local</v>
      </c>
      <c r="C510" s="33">
        <f>'NORTH-2'!C1136</f>
        <v>11</v>
      </c>
      <c r="D510" s="33">
        <f>'NORTH-2'!D1136</f>
        <v>0</v>
      </c>
      <c r="E510" s="33" t="str">
        <f>'NORTH-2'!E1136</f>
        <v>DHK 66503</v>
      </c>
      <c r="F510" s="33">
        <f>'NORTH-2'!F1136</f>
        <v>1</v>
      </c>
      <c r="G510" s="33">
        <f>'NORTH-2'!G1136</f>
        <v>78207</v>
      </c>
      <c r="H510" s="33">
        <f>'NORTH-2'!H1136</f>
        <v>80683</v>
      </c>
      <c r="I510" s="33">
        <f>'NORTH-2'!I1136</f>
        <v>2476</v>
      </c>
      <c r="J510" s="33">
        <f>'NORTH-2'!J1136</f>
        <v>60</v>
      </c>
      <c r="K510">
        <f>'NORTH-2'!K1136</f>
        <v>0</v>
      </c>
      <c r="L510">
        <f>'NORTH-2'!L1136</f>
        <v>148560</v>
      </c>
      <c r="M510">
        <f>'NORTH-2'!M1136</f>
        <v>145611.064211694</v>
      </c>
      <c r="N510" t="str">
        <f>'NORTH-2'!N1136</f>
        <v>Shere b.nagar</v>
      </c>
      <c r="O510" t="s">
        <v>136</v>
      </c>
      <c r="P510">
        <v>127632.97828781749</v>
      </c>
      <c r="Q510">
        <v>130259.00890673058</v>
      </c>
      <c r="R510">
        <v>137740.16548468749</v>
      </c>
    </row>
    <row r="511" spans="1:18" hidden="1" x14ac:dyDescent="0.3">
      <c r="A511">
        <v>510</v>
      </c>
      <c r="B511" t="str">
        <f>'NORTH-2'!B1137</f>
        <v xml:space="preserve"> Mirpur Road East</v>
      </c>
      <c r="C511" s="33">
        <f>'NORTH-2'!C1137</f>
        <v>11</v>
      </c>
      <c r="D511" s="33">
        <f>'NORTH-2'!D1137</f>
        <v>0</v>
      </c>
      <c r="E511" s="33" t="str">
        <f>'NORTH-2'!E1137</f>
        <v>DHK 60961</v>
      </c>
      <c r="F511" s="33">
        <f>'NORTH-2'!F1137</f>
        <v>1</v>
      </c>
      <c r="G511" s="33">
        <f>'NORTH-2'!G1137</f>
        <v>825101</v>
      </c>
      <c r="H511" s="33">
        <f>'NORTH-2'!H1137</f>
        <v>835227</v>
      </c>
      <c r="I511" s="33">
        <f>'NORTH-2'!I1137</f>
        <v>10126</v>
      </c>
      <c r="J511" s="33">
        <f>'NORTH-2'!J1137</f>
        <v>60</v>
      </c>
      <c r="K511">
        <f>'NORTH-2'!K1137</f>
        <v>0</v>
      </c>
      <c r="L511">
        <f>'NORTH-2'!L1137</f>
        <v>607560</v>
      </c>
      <c r="M511">
        <f>'NORTH-2'!M1137</f>
        <v>595499.85307254177</v>
      </c>
      <c r="N511" t="str">
        <f>'NORTH-2'!N1137</f>
        <v>Shere b.nagar</v>
      </c>
      <c r="O511" t="s">
        <v>136</v>
      </c>
      <c r="P511">
        <v>565408.78315019282</v>
      </c>
      <c r="Q511">
        <v>579726.76902498922</v>
      </c>
      <c r="R511">
        <v>591320.8564805889</v>
      </c>
    </row>
    <row r="512" spans="1:18" hidden="1" x14ac:dyDescent="0.3">
      <c r="A512">
        <v>511</v>
      </c>
      <c r="B512" t="str">
        <f>'NORTH-2'!B1138</f>
        <v xml:space="preserve"> Gonobhaban school</v>
      </c>
      <c r="C512" s="33">
        <f>'NORTH-2'!C1138</f>
        <v>11</v>
      </c>
      <c r="D512" s="33">
        <f>'NORTH-2'!D1138</f>
        <v>0</v>
      </c>
      <c r="E512" s="33" t="str">
        <f>'NORTH-2'!E1138</f>
        <v>DHK 66492</v>
      </c>
      <c r="F512" s="33">
        <f>'NORTH-2'!F1138</f>
        <v>1</v>
      </c>
      <c r="G512" s="33">
        <f>'NORTH-2'!G1138</f>
        <v>526229</v>
      </c>
      <c r="H512" s="33">
        <f>'NORTH-2'!H1138</f>
        <v>529711</v>
      </c>
      <c r="I512" s="33">
        <f>'NORTH-2'!I1138</f>
        <v>3482</v>
      </c>
      <c r="J512" s="33">
        <f>'NORTH-2'!J1138</f>
        <v>60</v>
      </c>
      <c r="K512">
        <f>'NORTH-2'!K1138</f>
        <v>0</v>
      </c>
      <c r="L512">
        <f>'NORTH-2'!L1138</f>
        <v>208920</v>
      </c>
      <c r="M512">
        <f>'NORTH-2'!M1138</f>
        <v>204772.91017169569</v>
      </c>
      <c r="N512" t="str">
        <f>'NORTH-2'!N1138</f>
        <v>Shere b.nagar</v>
      </c>
      <c r="O512" t="s">
        <v>136</v>
      </c>
      <c r="P512">
        <v>187053.41709310282</v>
      </c>
      <c r="Q512">
        <v>201293.19280712079</v>
      </c>
      <c r="R512">
        <v>178100.36002652653</v>
      </c>
    </row>
    <row r="513" spans="1:18" hidden="1" x14ac:dyDescent="0.3">
      <c r="A513">
        <v>512</v>
      </c>
      <c r="B513" t="str">
        <f>'NORTH-2'!B1139</f>
        <v xml:space="preserve"> Babor Road</v>
      </c>
      <c r="C513" s="33">
        <f>'NORTH-2'!C1139</f>
        <v>11</v>
      </c>
      <c r="D513" s="33">
        <f>'NORTH-2'!D1139</f>
        <v>0</v>
      </c>
      <c r="E513" s="33" t="str">
        <f>'NORTH-2'!E1139</f>
        <v>DHK 66489</v>
      </c>
      <c r="F513" s="33">
        <f>'NORTH-2'!F1139</f>
        <v>1</v>
      </c>
      <c r="G513" s="33">
        <f>'NORTH-2'!G1139</f>
        <v>741733</v>
      </c>
      <c r="H513" s="33">
        <f>'NORTH-2'!H1139</f>
        <v>755796</v>
      </c>
      <c r="I513" s="33">
        <f>'NORTH-2'!I1139</f>
        <v>14063</v>
      </c>
      <c r="J513" s="33">
        <f>'NORTH-2'!J1139</f>
        <v>60</v>
      </c>
      <c r="K513">
        <f>'NORTH-2'!K1139</f>
        <v>0</v>
      </c>
      <c r="L513">
        <f>'NORTH-2'!L1139</f>
        <v>843780</v>
      </c>
      <c r="M513" s="1384">
        <f>'NORTH-2'!M1139</f>
        <v>827030.8546078566</v>
      </c>
      <c r="N513" t="str">
        <f>'NORTH-2'!N1139</f>
        <v>Shyamoli</v>
      </c>
      <c r="O513" t="s">
        <v>136</v>
      </c>
      <c r="P513">
        <v>821146.79882259271</v>
      </c>
      <c r="Q513">
        <v>2355047.2749264711</v>
      </c>
      <c r="R513">
        <v>1531864.268537371</v>
      </c>
    </row>
    <row r="514" spans="1:18" hidden="1" x14ac:dyDescent="0.3">
      <c r="A514">
        <v>513</v>
      </c>
      <c r="B514" t="str">
        <f>'NORTH-2'!B1140</f>
        <v xml:space="preserve"> College Gate</v>
      </c>
      <c r="C514" s="33">
        <f>'NORTH-2'!C1140</f>
        <v>11</v>
      </c>
      <c r="D514" s="33">
        <f>'NORTH-2'!D1140</f>
        <v>0</v>
      </c>
      <c r="E514" s="33" t="str">
        <f>'NORTH-2'!E1140</f>
        <v>DHK 66487</v>
      </c>
      <c r="F514" s="33">
        <f>'NORTH-2'!F1140</f>
        <v>1</v>
      </c>
      <c r="G514" s="33">
        <f>'NORTH-2'!G1140</f>
        <v>2623105</v>
      </c>
      <c r="H514" s="33">
        <f>'NORTH-2'!H1140</f>
        <v>2657171</v>
      </c>
      <c r="I514" s="33">
        <f>'NORTH-2'!I1140</f>
        <v>34066</v>
      </c>
      <c r="J514" s="33">
        <f>'NORTH-2'!J1140</f>
        <v>60</v>
      </c>
      <c r="K514">
        <f>'NORTH-2'!K1140</f>
        <v>0</v>
      </c>
      <c r="L514">
        <f>'NORTH-2'!L1140</f>
        <v>2043960</v>
      </c>
      <c r="M514" s="1384">
        <f>'NORTH-2'!M1140</f>
        <v>2003387.1217429596</v>
      </c>
      <c r="N514" t="str">
        <f>'NORTH-2'!N1140</f>
        <v>Shyamoli</v>
      </c>
      <c r="O514" t="s">
        <v>136</v>
      </c>
      <c r="P514">
        <v>2118896.263216476</v>
      </c>
      <c r="Q514">
        <v>2029429.4244156596</v>
      </c>
      <c r="R514">
        <v>1693179.3140114506</v>
      </c>
    </row>
    <row r="515" spans="1:18" hidden="1" x14ac:dyDescent="0.3">
      <c r="A515">
        <v>514</v>
      </c>
      <c r="B515" t="str">
        <f>'NORTH-2'!B1141</f>
        <v xml:space="preserve"> Parade ground</v>
      </c>
      <c r="C515" s="33">
        <f>'NORTH-2'!C1141</f>
        <v>11</v>
      </c>
      <c r="D515" s="33">
        <f>'NORTH-2'!D1141</f>
        <v>0</v>
      </c>
      <c r="E515" s="33" t="str">
        <f>'NORTH-2'!E1141</f>
        <v>DHK 66490</v>
      </c>
      <c r="F515" s="33">
        <f>'NORTH-2'!F1141</f>
        <v>1</v>
      </c>
      <c r="G515" s="33">
        <f>'NORTH-2'!G1141</f>
        <v>938265</v>
      </c>
      <c r="H515" s="33">
        <f>'NORTH-2'!H1141</f>
        <v>938267</v>
      </c>
      <c r="I515" s="33">
        <f>'NORTH-2'!I1141</f>
        <v>2</v>
      </c>
      <c r="J515" s="33">
        <f>'NORTH-2'!J1141</f>
        <v>60</v>
      </c>
      <c r="K515">
        <f>'NORTH-2'!K1141</f>
        <v>0</v>
      </c>
      <c r="L515">
        <f>'NORTH-2'!L1141</f>
        <v>120</v>
      </c>
      <c r="M515">
        <f>'NORTH-2'!M1141</f>
        <v>117.61798401590792</v>
      </c>
      <c r="N515" t="str">
        <f>'NORTH-2'!N1141</f>
        <v>Satmasjid</v>
      </c>
      <c r="O515" t="s">
        <v>136</v>
      </c>
      <c r="P515">
        <v>1062.1329677210886</v>
      </c>
      <c r="Q515">
        <v>1780.3053609120354</v>
      </c>
    </row>
    <row r="516" spans="1:18" hidden="1" x14ac:dyDescent="0.3">
      <c r="A516">
        <v>515</v>
      </c>
      <c r="B516" t="str">
        <f>'NORTH-2'!B1142</f>
        <v xml:space="preserve"> Hospital RMU</v>
      </c>
      <c r="C516" s="33">
        <f>'NORTH-2'!C1142</f>
        <v>11</v>
      </c>
      <c r="D516" s="33">
        <f>'NORTH-2'!D1142</f>
        <v>0</v>
      </c>
      <c r="E516" s="33" t="str">
        <f>'NORTH-2'!E1142</f>
        <v>DHK 66491</v>
      </c>
      <c r="F516" s="33">
        <f>'NORTH-2'!F1142</f>
        <v>1</v>
      </c>
      <c r="G516" s="33">
        <f>'NORTH-2'!G1142</f>
        <v>893230</v>
      </c>
      <c r="H516" s="33">
        <f>'NORTH-2'!H1142</f>
        <v>904485</v>
      </c>
      <c r="I516" s="33">
        <f>'NORTH-2'!I1142</f>
        <v>11255</v>
      </c>
      <c r="J516" s="33">
        <f>'NORTH-2'!J1142</f>
        <v>60</v>
      </c>
      <c r="K516">
        <f>'NORTH-2'!K1142</f>
        <v>0</v>
      </c>
      <c r="L516">
        <f>'NORTH-2'!L1142</f>
        <v>675300</v>
      </c>
      <c r="M516">
        <f>'NORTH-2'!M1142</f>
        <v>661895.20504952187</v>
      </c>
      <c r="N516" t="str">
        <f>'NORTH-2'!N1142</f>
        <v>Shere b.nagar</v>
      </c>
      <c r="O516" t="s">
        <v>136</v>
      </c>
      <c r="P516">
        <v>606359.90979455027</v>
      </c>
      <c r="Q516">
        <v>560499.47112713917</v>
      </c>
      <c r="R516">
        <v>544171.096501805</v>
      </c>
    </row>
    <row r="517" spans="1:18" hidden="1" x14ac:dyDescent="0.3">
      <c r="A517">
        <v>516</v>
      </c>
      <c r="B517" t="str">
        <f>'NORTH-2'!B1143</f>
        <v xml:space="preserve"> Shamoly Square</v>
      </c>
      <c r="C517" s="33">
        <f>'NORTH-2'!C1143</f>
        <v>11</v>
      </c>
      <c r="D517" s="33">
        <f>'NORTH-2'!D1143</f>
        <v>0</v>
      </c>
      <c r="E517" s="33" t="str">
        <f>'NORTH-2'!E1143</f>
        <v>DHK 61065</v>
      </c>
      <c r="F517" s="33">
        <f>'NORTH-2'!F1143</f>
        <v>1</v>
      </c>
      <c r="G517" s="33">
        <f>'NORTH-2'!G1143</f>
        <v>0</v>
      </c>
      <c r="H517" s="33">
        <f>'NORTH-2'!H1143</f>
        <v>0</v>
      </c>
      <c r="I517" s="33">
        <f>'NORTH-2'!I1143</f>
        <v>0</v>
      </c>
      <c r="J517" s="33">
        <f>'NORTH-2'!J1143</f>
        <v>60</v>
      </c>
      <c r="K517">
        <f>'NORTH-2'!K1143</f>
        <v>0</v>
      </c>
      <c r="L517">
        <f>'NORTH-2'!L1143</f>
        <v>0</v>
      </c>
      <c r="M517" s="1384">
        <f>'NORTH-2'!M1143</f>
        <v>0</v>
      </c>
      <c r="N517" t="str">
        <f>'NORTH-2'!N1143</f>
        <v>Shyamoli</v>
      </c>
      <c r="O517" t="s">
        <v>136</v>
      </c>
      <c r="P517">
        <v>0</v>
      </c>
      <c r="Q517">
        <v>0</v>
      </c>
      <c r="R517">
        <v>0</v>
      </c>
    </row>
    <row r="518" spans="1:18" hidden="1" x14ac:dyDescent="0.3">
      <c r="A518">
        <v>517</v>
      </c>
      <c r="B518" t="str">
        <f>'NORTH-2'!B1144</f>
        <v xml:space="preserve"> Gonobhaban RMU</v>
      </c>
      <c r="C518" s="33">
        <f>'NORTH-2'!C1144</f>
        <v>11</v>
      </c>
      <c r="D518" s="33">
        <f>'NORTH-2'!D1144</f>
        <v>0</v>
      </c>
      <c r="E518" s="33" t="str">
        <f>'NORTH-2'!E1144</f>
        <v>DHK 60964</v>
      </c>
      <c r="F518" s="33">
        <f>'NORTH-2'!F1144</f>
        <v>1</v>
      </c>
      <c r="G518" s="33">
        <f>'NORTH-2'!G1144</f>
        <v>192801.1</v>
      </c>
      <c r="H518" s="33">
        <f>'NORTH-2'!H1144</f>
        <v>194454.7</v>
      </c>
      <c r="I518" s="33">
        <f>'NORTH-2'!I1144</f>
        <v>1653.6000000000058</v>
      </c>
      <c r="J518" s="33">
        <f>'NORTH-2'!J1144</f>
        <v>60</v>
      </c>
      <c r="K518">
        <f>'NORTH-2'!K1144</f>
        <v>0</v>
      </c>
      <c r="L518">
        <f>'NORTH-2'!L1144</f>
        <v>99216.000000000349</v>
      </c>
      <c r="M518">
        <f>'NORTH-2'!M1144</f>
        <v>97246.549184353004</v>
      </c>
      <c r="N518" t="str">
        <f>'NORTH-2'!N1144</f>
        <v>Shere b.nagar</v>
      </c>
      <c r="O518" t="s">
        <v>136</v>
      </c>
      <c r="P518">
        <v>98796.068214190949</v>
      </c>
      <c r="Q518">
        <v>102753.29108063964</v>
      </c>
      <c r="R518">
        <v>81921.136304469677</v>
      </c>
    </row>
    <row r="519" spans="1:18" hidden="1" x14ac:dyDescent="0.3">
      <c r="A519">
        <v>518</v>
      </c>
      <c r="B519" t="str">
        <f>'NORTH-2'!B1145</f>
        <v xml:space="preserve"> Krishi University</v>
      </c>
      <c r="C519" s="33">
        <f>'NORTH-2'!C1145</f>
        <v>11</v>
      </c>
      <c r="D519" s="33">
        <f>'NORTH-2'!D1145</f>
        <v>0</v>
      </c>
      <c r="E519" s="33" t="str">
        <f>'NORTH-2'!E1145</f>
        <v>DHK 60963</v>
      </c>
      <c r="F519" s="33">
        <f>'NORTH-2'!F1145</f>
        <v>1</v>
      </c>
      <c r="G519" s="33">
        <f>'NORTH-2'!G1145</f>
        <v>350091.4</v>
      </c>
      <c r="H519" s="33">
        <f>'NORTH-2'!H1145</f>
        <v>360437.8</v>
      </c>
      <c r="I519" s="33">
        <f>'NORTH-2'!I1145</f>
        <v>10346.399999999965</v>
      </c>
      <c r="J519" s="33">
        <f>'NORTH-2'!J1145</f>
        <v>60</v>
      </c>
      <c r="K519">
        <f>'NORTH-2'!K1145</f>
        <v>0</v>
      </c>
      <c r="L519">
        <f>'NORTH-2'!L1145</f>
        <v>620783.9999999979</v>
      </c>
      <c r="M519">
        <f>'NORTH-2'!M1145</f>
        <v>608461.35491109279</v>
      </c>
      <c r="N519" t="str">
        <f>'NORTH-2'!N1145</f>
        <v>Shere b.nagar</v>
      </c>
      <c r="O519" t="s">
        <v>136</v>
      </c>
      <c r="P519">
        <v>589560.50668843114</v>
      </c>
      <c r="Q519">
        <v>563852.37955685682</v>
      </c>
      <c r="R519">
        <v>574020.03788570641</v>
      </c>
    </row>
    <row r="520" spans="1:18" hidden="1" x14ac:dyDescent="0.3">
      <c r="A520">
        <v>519</v>
      </c>
      <c r="B520" t="str">
        <f>'NORTH-2'!B1146</f>
        <v xml:space="preserve"> NEC</v>
      </c>
      <c r="C520" s="33">
        <f>'NORTH-2'!C1146</f>
        <v>11</v>
      </c>
      <c r="D520" s="33">
        <f>'NORTH-2'!D1146</f>
        <v>0</v>
      </c>
      <c r="E520" s="33" t="str">
        <f>'NORTH-2'!E1146</f>
        <v>DHK 86073</v>
      </c>
      <c r="F520" s="33">
        <f>'NORTH-2'!F1146</f>
        <v>1</v>
      </c>
      <c r="G520" s="33">
        <f>'NORTH-2'!G1146</f>
        <v>34.659999999999997</v>
      </c>
      <c r="H520" s="33">
        <f>'NORTH-2'!H1146</f>
        <v>39.369999999999997</v>
      </c>
      <c r="I520" s="33">
        <f>'NORTH-2'!I1146</f>
        <v>4.7100000000000009</v>
      </c>
      <c r="J520" s="33">
        <f>'NORTH-2'!J1146</f>
        <v>60000</v>
      </c>
      <c r="K520">
        <f>'NORTH-2'!K1146</f>
        <v>0</v>
      </c>
      <c r="L520">
        <f>'NORTH-2'!L1146</f>
        <v>282600.00000000006</v>
      </c>
      <c r="M520">
        <f>'NORTH-2'!M1146</f>
        <v>276990.35235746321</v>
      </c>
      <c r="N520" t="str">
        <f>'NORTH-2'!N1146</f>
        <v>Shere b.nagar</v>
      </c>
      <c r="O520" t="s">
        <v>136</v>
      </c>
      <c r="P520">
        <v>279104.94096226367</v>
      </c>
      <c r="Q520">
        <v>274760.46070075739</v>
      </c>
      <c r="R520">
        <v>284784.55027185509</v>
      </c>
    </row>
    <row r="521" spans="1:18" hidden="1" x14ac:dyDescent="0.3">
      <c r="A521">
        <v>520</v>
      </c>
      <c r="B521" t="s">
        <v>4900</v>
      </c>
      <c r="C521" s="33">
        <f>'NORTH-2'!C1147</f>
        <v>11</v>
      </c>
      <c r="D521" s="33">
        <f>'NORTH-2'!D1147</f>
        <v>0</v>
      </c>
      <c r="E521" s="33" t="str">
        <f>'NORTH-2'!E1147</f>
        <v>DHK 86074</v>
      </c>
      <c r="F521" s="33">
        <v>0.41</v>
      </c>
      <c r="G521" s="33">
        <f>'NORTH-2'!G1147</f>
        <v>362.71</v>
      </c>
      <c r="H521" s="33">
        <f>'NORTH-2'!H1147</f>
        <v>381.55</v>
      </c>
      <c r="I521" s="33">
        <f>'NORTH-2'!I1147</f>
        <v>18.840000000000032</v>
      </c>
      <c r="J521" s="33">
        <f>'NORTH-2'!J1147</f>
        <v>60000</v>
      </c>
      <c r="K521">
        <f>'NORTH-2'!K1147</f>
        <v>0</v>
      </c>
      <c r="L521">
        <f>'NORTH-2'!L1147*0.41</f>
        <v>463464.00000000076</v>
      </c>
      <c r="M521">
        <f>'NORTH-2'!M1147*0.41</f>
        <v>454264.17786624032</v>
      </c>
      <c r="N521" t="s">
        <v>107</v>
      </c>
      <c r="O521" t="s">
        <v>136</v>
      </c>
      <c r="P521">
        <v>491118.48279681097</v>
      </c>
      <c r="Q521">
        <v>467152.1267033192</v>
      </c>
      <c r="R521">
        <v>453385.80532132188</v>
      </c>
    </row>
    <row r="522" spans="1:18" hidden="1" x14ac:dyDescent="0.3">
      <c r="A522">
        <v>521</v>
      </c>
      <c r="B522" t="s">
        <v>4901</v>
      </c>
      <c r="C522" s="33">
        <f>'NORTH-2'!C1147</f>
        <v>11</v>
      </c>
      <c r="D522" s="33">
        <f>'NORTH-2'!D1147</f>
        <v>0</v>
      </c>
      <c r="E522" s="33" t="str">
        <f>'NORTH-2'!E1147</f>
        <v>DHK 86074</v>
      </c>
      <c r="F522" s="33">
        <v>0.59</v>
      </c>
      <c r="G522" s="33">
        <f>'NORTH-2'!G1147</f>
        <v>362.71</v>
      </c>
      <c r="H522" s="33">
        <f>'NORTH-2'!H1147</f>
        <v>381.55</v>
      </c>
      <c r="I522" s="33">
        <f>'NORTH-2'!I1147</f>
        <v>18.840000000000032</v>
      </c>
      <c r="J522" s="33">
        <f>'NORTH-2'!J1147</f>
        <v>60000</v>
      </c>
      <c r="K522">
        <f>'NORTH-2'!K1147</f>
        <v>0</v>
      </c>
      <c r="L522">
        <f>'NORTH-2'!L1147*0.59</f>
        <v>666936.00000000105</v>
      </c>
      <c r="M522">
        <f>'NORTH-2'!M1147*0.59</f>
        <v>653697.2315636141</v>
      </c>
      <c r="N522" t="s">
        <v>100</v>
      </c>
      <c r="O522" t="s">
        <v>136</v>
      </c>
      <c r="P522">
        <v>706731.47524419148</v>
      </c>
      <c r="Q522">
        <v>672243.30428038619</v>
      </c>
      <c r="R522">
        <v>652433.23204775585</v>
      </c>
    </row>
    <row r="523" spans="1:18" hidden="1" x14ac:dyDescent="0.3">
      <c r="A523">
        <v>522</v>
      </c>
      <c r="B523" t="str">
        <f>'NORTH-2'!B1148</f>
        <v>Netor</v>
      </c>
      <c r="C523" s="33">
        <f>'NORTH-2'!C1148</f>
        <v>11</v>
      </c>
      <c r="D523" s="33">
        <f>'NORTH-2'!D1148</f>
        <v>0</v>
      </c>
      <c r="E523" s="33" t="str">
        <f>'NORTH-2'!E1148</f>
        <v>DHK 60962</v>
      </c>
      <c r="F523" s="33">
        <f>'NORTH-2'!F1148</f>
        <v>1</v>
      </c>
      <c r="G523" s="33">
        <f>'NORTH-2'!G1148</f>
        <v>114054.39999999999</v>
      </c>
      <c r="H523" s="33">
        <f>'NORTH-2'!H1148</f>
        <v>124560.4</v>
      </c>
      <c r="I523" s="33">
        <f>'NORTH-2'!I1148</f>
        <v>10506</v>
      </c>
      <c r="J523" s="33">
        <f>'NORTH-2'!J1148</f>
        <v>60</v>
      </c>
      <c r="K523">
        <f>'NORTH-2'!K1148</f>
        <v>0</v>
      </c>
      <c r="L523">
        <f>'NORTH-2'!L1148</f>
        <v>630360</v>
      </c>
      <c r="M523">
        <f>'NORTH-2'!M1148</f>
        <v>617847.27003556432</v>
      </c>
      <c r="N523" t="str">
        <f>'NORTH-2'!N1148</f>
        <v>Shere b.nagar</v>
      </c>
      <c r="O523" t="s">
        <v>136</v>
      </c>
      <c r="P523">
        <v>628517.18364895415</v>
      </c>
      <c r="Q523">
        <v>620062.55415205262</v>
      </c>
      <c r="R523">
        <v>596532.47661691019</v>
      </c>
    </row>
    <row r="524" spans="1:18" hidden="1" x14ac:dyDescent="0.3">
      <c r="A524">
        <v>523</v>
      </c>
      <c r="B524" t="str">
        <f>'NORTH-2'!B1149</f>
        <v>BICC</v>
      </c>
      <c r="C524" s="33">
        <f>'NORTH-2'!C1149</f>
        <v>11</v>
      </c>
      <c r="D524" s="33">
        <f>'NORTH-2'!D1149</f>
        <v>0</v>
      </c>
      <c r="E524" s="33">
        <f>'NORTH-2'!E1149</f>
        <v>0</v>
      </c>
      <c r="F524" s="33">
        <f>'NORTH-2'!F1149</f>
        <v>1</v>
      </c>
      <c r="G524" s="33">
        <f>'NORTH-2'!G1149</f>
        <v>34.659999999999997</v>
      </c>
      <c r="H524" s="33">
        <f>'NORTH-2'!H1149</f>
        <v>39.369999999999997</v>
      </c>
      <c r="I524" s="33">
        <f>'NORTH-2'!I1149</f>
        <v>4.7100000000000009</v>
      </c>
      <c r="J524" s="33">
        <f>'NORTH-2'!J1149</f>
        <v>60000</v>
      </c>
      <c r="K524">
        <f>'NORTH-2'!K1149</f>
        <v>0</v>
      </c>
      <c r="L524">
        <f>'NORTH-2'!L1149</f>
        <v>282600.00000000006</v>
      </c>
      <c r="M524">
        <f>'NORTH-2'!M1149</f>
        <v>276990.35235746321</v>
      </c>
      <c r="N524" t="str">
        <f>'NORTH-2'!N1149</f>
        <v>Shere b.nagar</v>
      </c>
      <c r="O524" t="s">
        <v>136</v>
      </c>
      <c r="P524">
        <v>279104.94096226367</v>
      </c>
      <c r="Q524">
        <v>193459.84921910774</v>
      </c>
      <c r="R524">
        <v>69152.981302216533</v>
      </c>
    </row>
    <row r="525" spans="1:18" hidden="1" x14ac:dyDescent="0.3">
      <c r="A525">
        <v>524</v>
      </c>
      <c r="B525" t="str">
        <f>'NORTH-2'!B1150</f>
        <v>Auxiliary</v>
      </c>
      <c r="C525" s="33">
        <f>'NORTH-2'!C1150</f>
        <v>0.41499999999999998</v>
      </c>
      <c r="D525" s="33">
        <f>'NORTH-2'!D1150</f>
        <v>0</v>
      </c>
      <c r="E525" s="33">
        <f>'NORTH-2'!E1150</f>
        <v>0</v>
      </c>
      <c r="F525" s="33">
        <f>'NORTH-2'!F1150</f>
        <v>1</v>
      </c>
      <c r="G525" s="33">
        <f>'NORTH-2'!G1150</f>
        <v>5228.8999999999996</v>
      </c>
      <c r="H525" s="33">
        <f>'NORTH-2'!H1150</f>
        <v>5279.71</v>
      </c>
      <c r="I525" s="33">
        <f>'NORTH-2'!I1150</f>
        <v>50.8100000000004</v>
      </c>
      <c r="J525" s="33">
        <f>'NORTH-2'!J1150</f>
        <v>60</v>
      </c>
      <c r="K525">
        <f>'NORTH-2'!K1150</f>
        <v>0</v>
      </c>
      <c r="L525">
        <f>'NORTH-2'!L1150</f>
        <v>3048.600000000024</v>
      </c>
      <c r="M525">
        <f>'NORTH-2'!M1150</f>
        <v>2988.0848839241644</v>
      </c>
      <c r="N525" t="str">
        <f>'NORTH-2'!N1150</f>
        <v>Shere b.nagar</v>
      </c>
      <c r="O525" t="s">
        <v>136</v>
      </c>
      <c r="P525">
        <v>4296.3278544317727</v>
      </c>
      <c r="Q525">
        <v>3895.3081296755531</v>
      </c>
      <c r="R525">
        <v>5642.8832742608756</v>
      </c>
    </row>
    <row r="526" spans="1:18" hidden="1" x14ac:dyDescent="0.3">
      <c r="A526">
        <v>525</v>
      </c>
      <c r="B526" t="str">
        <f>'NORTH-2'!B1213</f>
        <v>City Corporation</v>
      </c>
      <c r="C526" s="33">
        <f>'NORTH-2'!C1213</f>
        <v>11</v>
      </c>
      <c r="D526" s="33">
        <f>'NORTH-2'!D1213</f>
        <v>0</v>
      </c>
      <c r="E526" s="33">
        <f>'NORTH-2'!E1213</f>
        <v>93</v>
      </c>
      <c r="F526" s="33">
        <f>'NORTH-2'!F1213</f>
        <v>1</v>
      </c>
      <c r="G526" s="33">
        <f>'NORTH-2'!G1213</f>
        <v>40386420</v>
      </c>
      <c r="H526" s="33">
        <f>'NORTH-2'!H1213</f>
        <v>41951856</v>
      </c>
      <c r="I526" s="33">
        <f>'NORTH-2'!I1213</f>
        <v>1565436</v>
      </c>
      <c r="J526" s="33">
        <f>'NORTH-2'!J1213</f>
        <v>1</v>
      </c>
      <c r="K526">
        <f>'NORTH-2'!K1213</f>
        <v>0</v>
      </c>
      <c r="L526">
        <f>'NORTH-2'!L1213</f>
        <v>1565436</v>
      </c>
      <c r="M526" s="1384">
        <f>'NORTH-2'!M1213</f>
        <v>1583920.0344249327</v>
      </c>
      <c r="N526" t="str">
        <f>'NORTH-2'!N1213</f>
        <v>Bashabo</v>
      </c>
      <c r="O526" t="s">
        <v>4064</v>
      </c>
      <c r="P526">
        <v>672002.15743799892</v>
      </c>
      <c r="Q526">
        <v>951549.88452677149</v>
      </c>
      <c r="R526">
        <v>660250.73825428216</v>
      </c>
    </row>
    <row r="527" spans="1:18" hidden="1" x14ac:dyDescent="0.3">
      <c r="A527">
        <v>526</v>
      </c>
      <c r="B527" t="str">
        <f>'NORTH-2'!B1214</f>
        <v>Bot tola</v>
      </c>
      <c r="C527" s="33">
        <f>'NORTH-2'!C1214</f>
        <v>11</v>
      </c>
      <c r="D527" s="33">
        <f>'NORTH-2'!D1214</f>
        <v>0</v>
      </c>
      <c r="E527" s="33">
        <f>'NORTH-2'!E1214</f>
        <v>0</v>
      </c>
      <c r="F527" s="33">
        <f>'NORTH-2'!F1214</f>
        <v>1</v>
      </c>
      <c r="G527" s="33">
        <f>'NORTH-2'!G1214</f>
        <v>53690908</v>
      </c>
      <c r="H527" s="33">
        <f>'NORTH-2'!H1214</f>
        <v>56049584</v>
      </c>
      <c r="I527" s="33">
        <f>'NORTH-2'!I1214</f>
        <v>2358676</v>
      </c>
      <c r="J527" s="33">
        <f>'NORTH-2'!J1214</f>
        <v>1</v>
      </c>
      <c r="K527">
        <f>'NORTH-2'!K1214</f>
        <v>0</v>
      </c>
      <c r="L527">
        <f>'NORTH-2'!L1214</f>
        <v>2358676</v>
      </c>
      <c r="M527">
        <f>'NORTH-2'!M1214</f>
        <v>2386526.2911529206</v>
      </c>
      <c r="N527" t="str">
        <f>'NORTH-2'!N1214</f>
        <v>Maniknagar</v>
      </c>
      <c r="O527" t="s">
        <v>4064</v>
      </c>
      <c r="P527">
        <v>2395209.9677711884</v>
      </c>
      <c r="Q527">
        <v>2298336.7825612947</v>
      </c>
      <c r="R527">
        <v>2240795.0697484757</v>
      </c>
    </row>
    <row r="528" spans="1:18" hidden="1" x14ac:dyDescent="0.3">
      <c r="A528">
        <v>527</v>
      </c>
      <c r="B528" t="str">
        <f>'NORTH-2'!B1215</f>
        <v>Jhilpar</v>
      </c>
      <c r="C528" s="33">
        <f>'NORTH-2'!C1215</f>
        <v>11</v>
      </c>
      <c r="D528" s="33">
        <f>'NORTH-2'!D1215</f>
        <v>0</v>
      </c>
      <c r="E528" s="33">
        <f>'NORTH-2'!E1215</f>
        <v>145</v>
      </c>
      <c r="F528" s="33">
        <f>'NORTH-2'!F1215</f>
        <v>1</v>
      </c>
      <c r="G528" s="33">
        <f>'NORTH-2'!G1215</f>
        <v>34782876</v>
      </c>
      <c r="H528" s="33">
        <f>'NORTH-2'!H1215</f>
        <v>35789952</v>
      </c>
      <c r="I528" s="33">
        <f>'NORTH-2'!I1215</f>
        <v>1007076</v>
      </c>
      <c r="J528" s="33">
        <f>'NORTH-2'!J1215</f>
        <v>1</v>
      </c>
      <c r="K528">
        <f>'NORTH-2'!K1215</f>
        <v>0</v>
      </c>
      <c r="L528">
        <f>'NORTH-2'!L1215</f>
        <v>1007076</v>
      </c>
      <c r="M528" s="1384">
        <f>'NORTH-2'!M1215</f>
        <v>1018967.145631328</v>
      </c>
      <c r="N528" t="str">
        <f>'NORTH-2'!N1215</f>
        <v>Mugdapara</v>
      </c>
      <c r="O528" t="s">
        <v>4064</v>
      </c>
      <c r="P528">
        <v>1203846.252518706</v>
      </c>
      <c r="Q528">
        <v>1011093.8025206423</v>
      </c>
      <c r="R528">
        <v>1160185.3486288893</v>
      </c>
    </row>
    <row r="529" spans="1:18" hidden="1" x14ac:dyDescent="0.3">
      <c r="A529">
        <v>528</v>
      </c>
      <c r="B529" t="str">
        <f>'NORTH-2'!B1216</f>
        <v>Central Bashaboo</v>
      </c>
      <c r="C529" s="33">
        <f>'NORTH-2'!C1216</f>
        <v>11</v>
      </c>
      <c r="D529" s="33">
        <f>'NORTH-2'!D1216</f>
        <v>0</v>
      </c>
      <c r="E529" s="33">
        <f>'NORTH-2'!E1216</f>
        <v>128</v>
      </c>
      <c r="F529" s="33">
        <f>'NORTH-2'!F1216</f>
        <v>1</v>
      </c>
      <c r="G529" s="33">
        <f>'NORTH-2'!G1216</f>
        <v>37782388</v>
      </c>
      <c r="H529" s="33">
        <f>'NORTH-2'!H1216</f>
        <v>38835864</v>
      </c>
      <c r="I529" s="33">
        <f>'NORTH-2'!I1216</f>
        <v>1053476</v>
      </c>
      <c r="J529" s="33">
        <f>'NORTH-2'!J1216</f>
        <v>1</v>
      </c>
      <c r="K529">
        <f>'NORTH-2'!K1216</f>
        <v>0</v>
      </c>
      <c r="L529">
        <f>'NORTH-2'!L1216</f>
        <v>1053476</v>
      </c>
      <c r="M529" s="1384">
        <f>'NORTH-2'!M1216</f>
        <v>1065915.0180434338</v>
      </c>
      <c r="N529" t="str">
        <f>'NORTH-2'!N1216</f>
        <v>Bashabo</v>
      </c>
      <c r="O529" t="s">
        <v>4064</v>
      </c>
      <c r="P529">
        <v>2018436.772260396</v>
      </c>
      <c r="Q529">
        <v>1763582.1464911776</v>
      </c>
      <c r="R529">
        <v>1733572.9987430179</v>
      </c>
    </row>
    <row r="530" spans="1:18" hidden="1" x14ac:dyDescent="0.3">
      <c r="A530">
        <v>529</v>
      </c>
      <c r="B530" t="str">
        <f>'NORTH-2'!B1217</f>
        <v>Kadamtala</v>
      </c>
      <c r="C530" s="33">
        <f>'NORTH-2'!C1217</f>
        <v>11</v>
      </c>
      <c r="D530" s="33">
        <f>'NORTH-2'!D1217</f>
        <v>0</v>
      </c>
      <c r="E530" s="33">
        <f>'NORTH-2'!E1217</f>
        <v>8</v>
      </c>
      <c r="F530" s="33">
        <f>'NORTH-2'!F1217</f>
        <v>1.5</v>
      </c>
      <c r="G530" s="33">
        <f>'NORTH-2'!G1217</f>
        <v>18572154</v>
      </c>
      <c r="H530" s="33">
        <f>'NORTH-2'!H1217</f>
        <v>19006514</v>
      </c>
      <c r="I530" s="33">
        <f>'NORTH-2'!I1217</f>
        <v>434360</v>
      </c>
      <c r="J530" s="33">
        <f>'NORTH-2'!J1217</f>
        <v>1</v>
      </c>
      <c r="K530">
        <f>'NORTH-2'!K1217</f>
        <v>0</v>
      </c>
      <c r="L530">
        <f>'NORTH-2'!L1217</f>
        <v>651540</v>
      </c>
      <c r="M530" s="1384">
        <f>'NORTH-2'!M1217</f>
        <v>659233.12050394958</v>
      </c>
      <c r="N530" t="str">
        <f>'NORTH-2'!N1217</f>
        <v>Mugdapara</v>
      </c>
      <c r="O530" t="s">
        <v>4064</v>
      </c>
      <c r="P530">
        <v>895857.2066121283</v>
      </c>
      <c r="Q530">
        <v>680353.90531148692</v>
      </c>
      <c r="R530">
        <v>1958904.8441185034</v>
      </c>
    </row>
    <row r="531" spans="1:18" hidden="1" x14ac:dyDescent="0.3">
      <c r="A531">
        <v>530</v>
      </c>
      <c r="B531" t="str">
        <f>'NORTH-2'!B1218</f>
        <v>Ansar VDP</v>
      </c>
      <c r="C531" s="33">
        <f>'NORTH-2'!C1218</f>
        <v>11</v>
      </c>
      <c r="D531" s="33">
        <f>'NORTH-2'!D1218</f>
        <v>0</v>
      </c>
      <c r="E531" s="33">
        <f>'NORTH-2'!E1218</f>
        <v>119</v>
      </c>
      <c r="F531" s="33">
        <f>'NORTH-2'!F1218</f>
        <v>1</v>
      </c>
      <c r="G531" s="33">
        <f>'NORTH-2'!G1218</f>
        <v>19018394</v>
      </c>
      <c r="H531" s="33">
        <f>'NORTH-2'!H1218</f>
        <v>19583192</v>
      </c>
      <c r="I531" s="33">
        <f>'NORTH-2'!I1218</f>
        <v>564798</v>
      </c>
      <c r="J531" s="33">
        <f>'NORTH-2'!J1218</f>
        <v>1</v>
      </c>
      <c r="K531">
        <f>'NORTH-2'!K1218</f>
        <v>0</v>
      </c>
      <c r="L531">
        <f>'NORTH-2'!L1218</f>
        <v>564798</v>
      </c>
      <c r="M531">
        <f>'NORTH-2'!M1218</f>
        <v>571466.90609078435</v>
      </c>
      <c r="N531" t="str">
        <f>TRIM('NORTH-2'!N1218)</f>
        <v>Khilgaon</v>
      </c>
      <c r="O531" t="s">
        <v>4064</v>
      </c>
      <c r="P531">
        <v>611327.41816157405</v>
      </c>
      <c r="Q531">
        <v>1128730.4863723959</v>
      </c>
      <c r="R531">
        <v>727503.13173333241</v>
      </c>
    </row>
    <row r="532" spans="1:18" hidden="1" x14ac:dyDescent="0.3">
      <c r="A532">
        <v>531</v>
      </c>
      <c r="B532" t="str">
        <f>'NORTH-2'!B1219</f>
        <v>Mugda Hospital Express-01</v>
      </c>
      <c r="C532" s="33">
        <f>'NORTH-2'!C1219</f>
        <v>11</v>
      </c>
      <c r="D532" s="33">
        <f>'NORTH-2'!D1219</f>
        <v>0</v>
      </c>
      <c r="E532" s="33">
        <f>'NORTH-2'!E1219</f>
        <v>0</v>
      </c>
      <c r="F532" s="33">
        <f>'NORTH-2'!F1219</f>
        <v>1</v>
      </c>
      <c r="G532" s="33">
        <f>'NORTH-2'!G1219</f>
        <v>5903745</v>
      </c>
      <c r="H532" s="33">
        <f>'NORTH-2'!H1219</f>
        <v>6214345</v>
      </c>
      <c r="I532" s="33">
        <f>'NORTH-2'!I1219</f>
        <v>310600</v>
      </c>
      <c r="J532" s="33">
        <f>'NORTH-2'!J1219</f>
        <v>1</v>
      </c>
      <c r="K532">
        <f>'NORTH-2'!K1219</f>
        <v>0</v>
      </c>
      <c r="L532">
        <f>'NORTH-2'!L1219</f>
        <v>310600</v>
      </c>
      <c r="M532" s="1384">
        <f>'NORTH-2'!M1219</f>
        <v>314267.43903448246</v>
      </c>
      <c r="N532" t="str">
        <f>'NORTH-2'!N1219</f>
        <v>Mugdapara</v>
      </c>
      <c r="O532" t="s">
        <v>4064</v>
      </c>
      <c r="P532">
        <v>307500.56369143765</v>
      </c>
      <c r="Q532">
        <v>293639.1125296285</v>
      </c>
      <c r="R532">
        <v>272764.38746837794</v>
      </c>
    </row>
    <row r="533" spans="1:18" hidden="1" x14ac:dyDescent="0.3">
      <c r="A533">
        <v>532</v>
      </c>
      <c r="B533" t="str">
        <f>'NORTH-2'!B1220</f>
        <v>Boro Masjid</v>
      </c>
      <c r="C533" s="33">
        <f>'NORTH-2'!C1220</f>
        <v>11</v>
      </c>
      <c r="D533" s="33">
        <f>'NORTH-2'!D1220</f>
        <v>0</v>
      </c>
      <c r="E533" s="33">
        <f>'NORTH-2'!E1220</f>
        <v>7</v>
      </c>
      <c r="F533" s="33">
        <f>'NORTH-2'!F1220</f>
        <v>1.22</v>
      </c>
      <c r="G533" s="33">
        <f>'NORTH-2'!G1220</f>
        <v>47940324</v>
      </c>
      <c r="H533" s="33">
        <f>'NORTH-2'!H1220</f>
        <v>49075360</v>
      </c>
      <c r="I533" s="33">
        <f>'NORTH-2'!I1220</f>
        <v>1135036</v>
      </c>
      <c r="J533" s="33">
        <f>'NORTH-2'!J1220</f>
        <v>1</v>
      </c>
      <c r="K533">
        <f>'NORTH-2'!K1220</f>
        <v>0</v>
      </c>
      <c r="L533">
        <f>'NORTH-2'!L1220</f>
        <v>1384743.92</v>
      </c>
      <c r="M533" s="1384">
        <f>'NORTH-2'!M1220</f>
        <v>1401094.4155085972</v>
      </c>
      <c r="N533" t="str">
        <f>'NORTH-2'!N1220</f>
        <v>Mugdapara</v>
      </c>
      <c r="O533" t="s">
        <v>4064</v>
      </c>
      <c r="P533">
        <v>1717015.7128850401</v>
      </c>
      <c r="Q533">
        <v>1405726.8120064782</v>
      </c>
      <c r="R533">
        <v>1342757.2731941959</v>
      </c>
    </row>
    <row r="534" spans="1:18" hidden="1" x14ac:dyDescent="0.3">
      <c r="A534">
        <v>533</v>
      </c>
      <c r="B534" t="str">
        <f>'NORTH-2'!B1221</f>
        <v>Anandodhara</v>
      </c>
      <c r="C534" s="33">
        <f>'NORTH-2'!C1221</f>
        <v>11</v>
      </c>
      <c r="D534" s="33">
        <f>'NORTH-2'!D1221</f>
        <v>0</v>
      </c>
      <c r="E534" s="33">
        <f>'NORTH-2'!E1221</f>
        <v>120</v>
      </c>
      <c r="F534" s="33">
        <f>'NORTH-2'!F1221</f>
        <v>1</v>
      </c>
      <c r="G534" s="33">
        <f>'NORTH-2'!G1221</f>
        <v>46909724</v>
      </c>
      <c r="H534" s="33">
        <f>'NORTH-2'!H1221</f>
        <v>47889764</v>
      </c>
      <c r="I534" s="33">
        <f>'NORTH-2'!I1221</f>
        <v>980040</v>
      </c>
      <c r="J534" s="33">
        <f>'NORTH-2'!J1221</f>
        <v>1</v>
      </c>
      <c r="K534">
        <f>'NORTH-2'!K1221</f>
        <v>0</v>
      </c>
      <c r="L534">
        <f>'NORTH-2'!L1221</f>
        <v>980040</v>
      </c>
      <c r="M534">
        <f>'NORTH-2'!M1221</f>
        <v>991611.91549051588</v>
      </c>
      <c r="N534" t="str">
        <f>'NORTH-2'!N1221</f>
        <v>Maniknagar</v>
      </c>
      <c r="O534" t="s">
        <v>4064</v>
      </c>
      <c r="P534">
        <v>1008287.8476955717</v>
      </c>
      <c r="Q534">
        <v>964251.0174876292</v>
      </c>
      <c r="R534">
        <v>915566.05080374819</v>
      </c>
    </row>
    <row r="535" spans="1:18" hidden="1" x14ac:dyDescent="0.3">
      <c r="A535">
        <v>534</v>
      </c>
      <c r="B535" t="str">
        <f>'NORTH-2'!B1222</f>
        <v>Culvert</v>
      </c>
      <c r="C535" s="33">
        <f>'NORTH-2'!C1222</f>
        <v>11</v>
      </c>
      <c r="D535" s="33">
        <f>'NORTH-2'!D1222</f>
        <v>0</v>
      </c>
      <c r="E535" s="33">
        <f>'NORTH-2'!E1222</f>
        <v>117</v>
      </c>
      <c r="F535" s="33">
        <f>'NORTH-2'!F1222</f>
        <v>1</v>
      </c>
      <c r="G535" s="33">
        <f>'NORTH-2'!G1222</f>
        <v>38905824</v>
      </c>
      <c r="H535" s="33">
        <f>'NORTH-2'!H1222</f>
        <v>40800540</v>
      </c>
      <c r="I535" s="33">
        <f>'NORTH-2'!I1222</f>
        <v>1894716</v>
      </c>
      <c r="J535" s="33">
        <f>'NORTH-2'!J1222</f>
        <v>1</v>
      </c>
      <c r="K535">
        <f>'NORTH-2'!K1222</f>
        <v>0</v>
      </c>
      <c r="L535">
        <f>'NORTH-2'!L1222</f>
        <v>1894716</v>
      </c>
      <c r="M535" s="1384">
        <f>'NORTH-2'!M1222</f>
        <v>1917088.0393356681</v>
      </c>
      <c r="N535" t="str">
        <f>'NORTH-2'!N1222</f>
        <v>Bashabo</v>
      </c>
      <c r="O535" t="s">
        <v>4064</v>
      </c>
      <c r="P535">
        <v>2175998.5274232151</v>
      </c>
      <c r="Q535">
        <v>1824104.3236872111</v>
      </c>
      <c r="R535">
        <v>1912589.1388924101</v>
      </c>
    </row>
    <row r="536" spans="1:18" hidden="1" x14ac:dyDescent="0.3">
      <c r="A536">
        <v>535</v>
      </c>
      <c r="B536" t="str">
        <f>'NORTH-2'!B1223</f>
        <v>Mugda Hospital Express-02</v>
      </c>
      <c r="C536" s="33">
        <f>'NORTH-2'!C1223</f>
        <v>11</v>
      </c>
      <c r="D536" s="33">
        <f>'NORTH-2'!D1223</f>
        <v>0</v>
      </c>
      <c r="E536" s="33">
        <f>'NORTH-2'!E1223</f>
        <v>97</v>
      </c>
      <c r="F536" s="33">
        <f>'NORTH-2'!F1223</f>
        <v>1</v>
      </c>
      <c r="G536" s="33">
        <f>'NORTH-2'!G1223</f>
        <v>4845548</v>
      </c>
      <c r="H536" s="33">
        <f>'NORTH-2'!H1223</f>
        <v>4845548</v>
      </c>
      <c r="I536" s="33">
        <f>'NORTH-2'!I1223</f>
        <v>0</v>
      </c>
      <c r="J536" s="33">
        <f>'NORTH-2'!J1223</f>
        <v>1</v>
      </c>
      <c r="K536">
        <f>'NORTH-2'!K1223</f>
        <v>0</v>
      </c>
      <c r="L536">
        <f>'NORTH-2'!L1223</f>
        <v>0</v>
      </c>
      <c r="M536" s="1384">
        <f>'NORTH-2'!M1223</f>
        <v>0</v>
      </c>
      <c r="N536" t="str">
        <f>'NORTH-2'!N1223</f>
        <v>Mugdapara</v>
      </c>
      <c r="O536" t="s">
        <v>4064</v>
      </c>
      <c r="P536">
        <v>0</v>
      </c>
      <c r="Q536">
        <v>0</v>
      </c>
      <c r="R536">
        <v>0</v>
      </c>
    </row>
    <row r="537" spans="1:18" hidden="1" x14ac:dyDescent="0.3">
      <c r="A537">
        <v>536</v>
      </c>
      <c r="B537" t="str">
        <f>'NORTH-2'!B1224</f>
        <v>Jhor Pukur</v>
      </c>
      <c r="C537" s="33">
        <f>'NORTH-2'!C1224</f>
        <v>11</v>
      </c>
      <c r="D537" s="33">
        <f>'NORTH-2'!D1224</f>
        <v>0</v>
      </c>
      <c r="E537" s="33">
        <f>'NORTH-2'!E1224</f>
        <v>98</v>
      </c>
      <c r="F537" s="33">
        <f>'NORTH-2'!F1224</f>
        <v>1</v>
      </c>
      <c r="G537" s="33">
        <f>'NORTH-2'!G1224</f>
        <v>26401136</v>
      </c>
      <c r="H537" s="33">
        <f>'NORTH-2'!H1224</f>
        <v>27342334</v>
      </c>
      <c r="I537" s="33">
        <f>'NORTH-2'!I1224</f>
        <v>941198</v>
      </c>
      <c r="J537" s="33">
        <f>'NORTH-2'!J1224</f>
        <v>1</v>
      </c>
      <c r="K537">
        <f>'NORTH-2'!K1224</f>
        <v>0</v>
      </c>
      <c r="L537">
        <f>'NORTH-2'!L1224</f>
        <v>941198</v>
      </c>
      <c r="M537" s="1384">
        <f>'NORTH-2'!M1224</f>
        <v>952311.28488208901</v>
      </c>
      <c r="N537" t="str">
        <f>'NORTH-2'!N1224</f>
        <v>Bashabo</v>
      </c>
      <c r="O537" t="s">
        <v>4064</v>
      </c>
      <c r="P537">
        <v>1695311.8425099023</v>
      </c>
      <c r="Q537">
        <v>1643349.6254619013</v>
      </c>
      <c r="R537">
        <v>1429146.8865508193</v>
      </c>
    </row>
    <row r="538" spans="1:18" hidden="1" x14ac:dyDescent="0.3">
      <c r="A538">
        <v>537</v>
      </c>
      <c r="B538" t="str">
        <f>'NORTH-2'!B1225</f>
        <v>T&amp;T</v>
      </c>
      <c r="C538" s="33">
        <f>'NORTH-2'!C1225</f>
        <v>11</v>
      </c>
      <c r="D538" s="33">
        <f>'NORTH-2'!D1225</f>
        <v>0</v>
      </c>
      <c r="E538" s="33">
        <f>'NORTH-2'!E1225</f>
        <v>99</v>
      </c>
      <c r="F538" s="33">
        <f>'NORTH-2'!F1225</f>
        <v>1</v>
      </c>
      <c r="G538" s="33">
        <f>'NORTH-2'!G1225</f>
        <v>23345024</v>
      </c>
      <c r="H538" s="33">
        <f>'NORTH-2'!H1225</f>
        <v>23934662</v>
      </c>
      <c r="I538" s="33">
        <f>'NORTH-2'!I1225</f>
        <v>589638</v>
      </c>
      <c r="J538" s="33">
        <f>'NORTH-2'!J1225</f>
        <v>1</v>
      </c>
      <c r="K538">
        <f>'NORTH-2'!K1225</f>
        <v>0</v>
      </c>
      <c r="L538">
        <f>'NORTH-2'!L1225</f>
        <v>589638</v>
      </c>
      <c r="M538" s="1384">
        <f>'NORTH-2'!M1225</f>
        <v>596600.20675278234</v>
      </c>
      <c r="N538" t="str">
        <f>'NORTH-2'!N1225</f>
        <v>Mugdapara</v>
      </c>
      <c r="O538" t="s">
        <v>4064</v>
      </c>
      <c r="P538">
        <v>721459.97246015409</v>
      </c>
      <c r="Q538">
        <v>567104.16599391249</v>
      </c>
      <c r="R538">
        <v>852556.83681862929</v>
      </c>
    </row>
    <row r="539" spans="1:18" hidden="1" x14ac:dyDescent="0.3">
      <c r="A539">
        <v>538</v>
      </c>
      <c r="B539" t="str">
        <f>'NORTH-2'!B1226</f>
        <v>Haider Ali</v>
      </c>
      <c r="C539" s="33">
        <f>'NORTH-2'!C1226</f>
        <v>11</v>
      </c>
      <c r="D539" s="33">
        <f>'NORTH-2'!D1226</f>
        <v>0</v>
      </c>
      <c r="E539" s="33">
        <f>'NORTH-2'!E1226</f>
        <v>9</v>
      </c>
      <c r="F539" s="33">
        <f>'NORTH-2'!F1226</f>
        <v>1</v>
      </c>
      <c r="G539" s="33">
        <f>'NORTH-2'!G1226</f>
        <v>67435952</v>
      </c>
      <c r="H539" s="33">
        <f>'NORTH-2'!H1226</f>
        <v>69907712</v>
      </c>
      <c r="I539" s="33">
        <f>'NORTH-2'!I1226</f>
        <v>2471760</v>
      </c>
      <c r="J539" s="33">
        <f>'NORTH-2'!J1226</f>
        <v>1</v>
      </c>
      <c r="K539">
        <f>'NORTH-2'!K1226</f>
        <v>0</v>
      </c>
      <c r="L539">
        <f>'NORTH-2'!L1226</f>
        <v>2471760</v>
      </c>
      <c r="M539">
        <f>'NORTH-2'!M1226</f>
        <v>2500945.5412359061</v>
      </c>
      <c r="N539" t="str">
        <f>'NORTH-2'!N1226</f>
        <v>Maniknagar</v>
      </c>
      <c r="O539" t="s">
        <v>4064</v>
      </c>
      <c r="P539">
        <v>2687168.9247871269</v>
      </c>
      <c r="Q539">
        <v>2028073.3969215159</v>
      </c>
      <c r="R539">
        <v>1439434.5953238413</v>
      </c>
    </row>
    <row r="540" spans="1:18" hidden="1" x14ac:dyDescent="0.3">
      <c r="A540">
        <v>539</v>
      </c>
      <c r="B540" t="str">
        <f>'NORTH-2'!B1227</f>
        <v xml:space="preserve">11kv Tilpapara </v>
      </c>
      <c r="C540" s="33">
        <f>'NORTH-2'!C1227</f>
        <v>11</v>
      </c>
      <c r="D540" s="33">
        <f>'NORTH-2'!D1227</f>
        <v>0</v>
      </c>
      <c r="E540" s="33">
        <f>'NORTH-2'!E1227</f>
        <v>0</v>
      </c>
      <c r="F540" s="33">
        <f>'NORTH-2'!F1227</f>
        <v>1</v>
      </c>
      <c r="G540" s="33">
        <f>'NORTH-2'!G1227</f>
        <v>0</v>
      </c>
      <c r="H540" s="33">
        <f>'NORTH-2'!H1227</f>
        <v>0</v>
      </c>
      <c r="I540" s="33">
        <f>'NORTH-2'!I1227</f>
        <v>0</v>
      </c>
      <c r="J540" s="33">
        <f>'NORTH-2'!J1227</f>
        <v>1</v>
      </c>
      <c r="K540" t="str">
        <f>'NORTH-2'!K1227</f>
        <v>Estimated</v>
      </c>
      <c r="L540">
        <f>'NORTH-2'!L1227</f>
        <v>2128574.7000000002</v>
      </c>
      <c r="M540" s="1384">
        <f>'NORTH-2'!M1227</f>
        <v>2153708.0481731873</v>
      </c>
      <c r="N540" t="str">
        <f>'NORTH-2'!N1227</f>
        <v>Bashabo</v>
      </c>
      <c r="O540" t="s">
        <v>4064</v>
      </c>
      <c r="P540">
        <v>2169910.6664279159</v>
      </c>
      <c r="Q540">
        <v>2181802.1624995293</v>
      </c>
      <c r="R540">
        <v>2151612.243384989</v>
      </c>
    </row>
    <row r="541" spans="1:18" hidden="1" x14ac:dyDescent="0.3">
      <c r="A541">
        <v>540</v>
      </c>
      <c r="B541" t="str">
        <f>'NORTH-2'!B1228</f>
        <v>AT-01</v>
      </c>
      <c r="C541" s="33">
        <f>'NORTH-2'!C1228</f>
        <v>11</v>
      </c>
      <c r="D541" s="33">
        <f>'NORTH-2'!D1228</f>
        <v>0</v>
      </c>
      <c r="E541" s="33">
        <f>'NORTH-2'!E1228</f>
        <v>0</v>
      </c>
      <c r="F541" s="33">
        <f>'NORTH-2'!F1228</f>
        <v>1</v>
      </c>
      <c r="G541" s="33">
        <f>'NORTH-2'!G1228</f>
        <v>2964</v>
      </c>
      <c r="H541" s="33">
        <f>'NORTH-2'!H1228</f>
        <v>3043</v>
      </c>
      <c r="I541" s="33">
        <f>'NORTH-2'!I1228</f>
        <v>79</v>
      </c>
      <c r="J541" s="33">
        <f>'NORTH-2'!J1228</f>
        <v>1</v>
      </c>
      <c r="K541">
        <f>'NORTH-2'!K1228</f>
        <v>0</v>
      </c>
      <c r="L541">
        <f>'NORTH-2'!L1228</f>
        <v>79</v>
      </c>
      <c r="M541" s="1384">
        <f>'NORTH-2'!M1228</f>
        <v>79.932800011990082</v>
      </c>
      <c r="N541" t="str">
        <f>'NORTH-2'!N1228</f>
        <v>Mugdapara</v>
      </c>
      <c r="O541" t="s">
        <v>4064</v>
      </c>
      <c r="P541">
        <v>89.82420898236488</v>
      </c>
      <c r="Q541">
        <v>94.375628424398244</v>
      </c>
      <c r="R541">
        <v>0</v>
      </c>
    </row>
    <row r="542" spans="1:18" hidden="1" x14ac:dyDescent="0.3">
      <c r="A542">
        <v>541</v>
      </c>
      <c r="B542" t="str">
        <f>'NORTH-2'!B1229</f>
        <v>AT-02</v>
      </c>
      <c r="C542" s="33">
        <f>'NORTH-2'!C1229</f>
        <v>11</v>
      </c>
      <c r="D542" s="33">
        <f>'NORTH-2'!D1229</f>
        <v>0</v>
      </c>
      <c r="E542" s="33">
        <f>'NORTH-2'!E1229</f>
        <v>0</v>
      </c>
      <c r="F542" s="33">
        <f>'NORTH-2'!F1229</f>
        <v>1</v>
      </c>
      <c r="G542" s="33">
        <f>'NORTH-2'!G1229</f>
        <v>17.34</v>
      </c>
      <c r="H542" s="33">
        <f>'NORTH-2'!H1229</f>
        <v>17.34</v>
      </c>
      <c r="I542" s="33">
        <f>'NORTH-2'!I1229</f>
        <v>0</v>
      </c>
      <c r="J542" s="33">
        <f>'NORTH-2'!J1229</f>
        <v>1</v>
      </c>
      <c r="K542">
        <f>'NORTH-2'!K1229</f>
        <v>0</v>
      </c>
      <c r="L542">
        <f>'NORTH-2'!L1229</f>
        <v>0</v>
      </c>
      <c r="M542" s="1384">
        <f>'NORTH-2'!M1229</f>
        <v>0</v>
      </c>
      <c r="N542" t="str">
        <f>'NORTH-2'!N1229</f>
        <v>Mugdapara</v>
      </c>
      <c r="O542" t="s">
        <v>4064</v>
      </c>
      <c r="P542">
        <v>0.34314866352813539</v>
      </c>
      <c r="Q542">
        <v>0</v>
      </c>
      <c r="R542">
        <v>8.4563364914433272</v>
      </c>
    </row>
    <row r="543" spans="1:18" hidden="1" x14ac:dyDescent="0.3">
      <c r="A543">
        <v>542</v>
      </c>
      <c r="B543" t="str">
        <f>'NORTH-2'!B1296</f>
        <v>Shantinagar s/s-1</v>
      </c>
      <c r="C543" s="33">
        <f>'NORTH-2'!C1296</f>
        <v>11</v>
      </c>
      <c r="D543" s="33">
        <f>'NORTH-2'!D1296</f>
        <v>0</v>
      </c>
      <c r="E543" s="33" t="str">
        <f>'NORTH-2'!E1296</f>
        <v>DHK60932</v>
      </c>
      <c r="F543" s="33">
        <f>'NORTH-2'!F1296</f>
        <v>1</v>
      </c>
      <c r="G543" s="33">
        <f>'NORTH-2'!G1296</f>
        <v>324830</v>
      </c>
      <c r="H543" s="33">
        <f>'NORTH-2'!H1296</f>
        <v>343950</v>
      </c>
      <c r="I543" s="33">
        <f>'NORTH-2'!I1296</f>
        <v>19120</v>
      </c>
      <c r="J543" s="33">
        <f>'NORTH-2'!J1296</f>
        <v>60</v>
      </c>
      <c r="K543">
        <f>'NORTH-2'!K1296</f>
        <v>0</v>
      </c>
      <c r="L543">
        <f>'NORTH-2'!L1296</f>
        <v>1147200</v>
      </c>
      <c r="M543" s="1384">
        <f>'NORTH-2'!M1296</f>
        <v>1164408</v>
      </c>
      <c r="N543" t="str">
        <f>'NORTH-2'!N1296</f>
        <v>Rajarbag</v>
      </c>
      <c r="O543" t="s">
        <v>126</v>
      </c>
      <c r="P543">
        <v>2916346.3505606577</v>
      </c>
      <c r="Q543">
        <v>2755360.6206057016</v>
      </c>
      <c r="R543">
        <v>2616486.0095140487</v>
      </c>
    </row>
    <row r="544" spans="1:18" hidden="1" x14ac:dyDescent="0.3">
      <c r="A544">
        <v>543</v>
      </c>
      <c r="B544" t="str">
        <f>'NORTH-2'!B1297</f>
        <v>Gulbagh</v>
      </c>
      <c r="C544" s="33">
        <f>'NORTH-2'!C1297</f>
        <v>11</v>
      </c>
      <c r="D544" s="33">
        <f>'NORTH-2'!D1297</f>
        <v>0</v>
      </c>
      <c r="E544" s="33" t="str">
        <f>'NORTH-2'!E1297</f>
        <v>DHK60934</v>
      </c>
      <c r="F544" s="33">
        <f>'NORTH-2'!F1297</f>
        <v>1</v>
      </c>
      <c r="G544" s="33">
        <f>'NORTH-2'!G1297</f>
        <v>122528</v>
      </c>
      <c r="H544" s="33">
        <f>'NORTH-2'!H1297</f>
        <v>140286</v>
      </c>
      <c r="I544" s="33">
        <f>'NORTH-2'!I1297</f>
        <v>17758</v>
      </c>
      <c r="J544" s="33">
        <f>'NORTH-2'!J1297</f>
        <v>60</v>
      </c>
      <c r="K544">
        <f>'NORTH-2'!K1297</f>
        <v>0</v>
      </c>
      <c r="L544">
        <f>'NORTH-2'!L1297</f>
        <v>1065480</v>
      </c>
      <c r="M544" s="1384">
        <f>'NORTH-2'!M1297</f>
        <v>1081462.2</v>
      </c>
      <c r="N544" t="str">
        <f>'NORTH-2'!N1297</f>
        <v>Rajarbag</v>
      </c>
      <c r="O544" t="s">
        <v>126</v>
      </c>
      <c r="P544">
        <v>329175.31086056528</v>
      </c>
      <c r="Q544">
        <v>325114.85741528461</v>
      </c>
      <c r="R544">
        <v>314880.91137624969</v>
      </c>
    </row>
    <row r="545" spans="1:18" hidden="1" x14ac:dyDescent="0.3">
      <c r="A545">
        <v>544</v>
      </c>
      <c r="B545" t="str">
        <f>'NORTH-2'!B1298</f>
        <v>Rampura BTV</v>
      </c>
      <c r="C545" s="33">
        <f>'NORTH-2'!C1298</f>
        <v>11</v>
      </c>
      <c r="D545" s="33">
        <f>'NORTH-2'!D1298</f>
        <v>0</v>
      </c>
      <c r="E545" s="33" t="str">
        <f>'NORTH-2'!E1298</f>
        <v>DHK60933</v>
      </c>
      <c r="F545" s="33">
        <f>'NORTH-2'!F1298</f>
        <v>1</v>
      </c>
      <c r="G545" s="33">
        <f>'NORTH-2'!G1298</f>
        <v>14073</v>
      </c>
      <c r="H545" s="33">
        <f>'NORTH-2'!H1298</f>
        <v>14073</v>
      </c>
      <c r="I545" s="33">
        <f>'NORTH-2'!I1298</f>
        <v>0</v>
      </c>
      <c r="J545" s="33">
        <f>'NORTH-2'!J1298</f>
        <v>60</v>
      </c>
      <c r="K545">
        <f>'NORTH-2'!K1298</f>
        <v>0</v>
      </c>
      <c r="L545">
        <f>'NORTH-2'!L1298</f>
        <v>0</v>
      </c>
      <c r="M545">
        <f>'NORTH-2'!M1298</f>
        <v>0</v>
      </c>
      <c r="N545" t="str">
        <f>TRIM('NORTH-2'!N1298)</f>
        <v>Khilgaon</v>
      </c>
      <c r="O545" t="s">
        <v>126</v>
      </c>
      <c r="P545">
        <v>0</v>
      </c>
      <c r="Q545">
        <v>1220.4011164237411</v>
      </c>
      <c r="R545">
        <v>241.33428731653549</v>
      </c>
    </row>
    <row r="546" spans="1:18" hidden="1" x14ac:dyDescent="0.3">
      <c r="A546">
        <v>545</v>
      </c>
      <c r="B546" t="str">
        <f>'NORTH-2'!B1299</f>
        <v>West Shantibag</v>
      </c>
      <c r="C546" s="33">
        <f>'NORTH-2'!C1299</f>
        <v>11</v>
      </c>
      <c r="D546" s="33">
        <f>'NORTH-2'!D1299</f>
        <v>0</v>
      </c>
      <c r="E546" s="33" t="str">
        <f>'NORTH-2'!E1299</f>
        <v>DHK60926</v>
      </c>
      <c r="F546" s="33">
        <f>'NORTH-2'!F1299</f>
        <v>1</v>
      </c>
      <c r="G546" s="33">
        <f>'NORTH-2'!G1299</f>
        <v>520515</v>
      </c>
      <c r="H546" s="33">
        <f>'NORTH-2'!H1299</f>
        <v>535058</v>
      </c>
      <c r="I546" s="33">
        <f>'NORTH-2'!I1299</f>
        <v>14543</v>
      </c>
      <c r="J546" s="33">
        <f>'NORTH-2'!J1299</f>
        <v>60</v>
      </c>
      <c r="K546">
        <f>'NORTH-2'!K1299</f>
        <v>0</v>
      </c>
      <c r="L546">
        <f>'NORTH-2'!L1299</f>
        <v>872580</v>
      </c>
      <c r="M546" s="1384">
        <f>'NORTH-2'!M1299</f>
        <v>885668.7</v>
      </c>
      <c r="N546" t="str">
        <f>'NORTH-2'!N1299</f>
        <v>Rajarbag</v>
      </c>
      <c r="O546" t="s">
        <v>126</v>
      </c>
      <c r="P546">
        <v>934072.75065684109</v>
      </c>
      <c r="Q546">
        <v>932020.33261281112</v>
      </c>
      <c r="R546">
        <v>912726.27463113726</v>
      </c>
    </row>
    <row r="547" spans="1:18" hidden="1" x14ac:dyDescent="0.3">
      <c r="A547">
        <v>546</v>
      </c>
      <c r="B547" t="str">
        <f>'NORTH-2'!B1300</f>
        <v>East Malibagh</v>
      </c>
      <c r="C547" s="33">
        <f>'NORTH-2'!C1300</f>
        <v>11</v>
      </c>
      <c r="D547" s="33">
        <f>'NORTH-2'!D1300</f>
        <v>0</v>
      </c>
      <c r="E547" s="33" t="str">
        <f>'NORTH-2'!E1300</f>
        <v>DHK60929</v>
      </c>
      <c r="F547" s="33">
        <f>'NORTH-2'!F1300</f>
        <v>1</v>
      </c>
      <c r="G547" s="33">
        <f>'NORTH-2'!G1300</f>
        <v>585478</v>
      </c>
      <c r="H547" s="33">
        <f>'NORTH-2'!H1300</f>
        <v>605416</v>
      </c>
      <c r="I547" s="33">
        <f>'NORTH-2'!I1300</f>
        <v>19938</v>
      </c>
      <c r="J547" s="33">
        <f>'NORTH-2'!J1300</f>
        <v>60</v>
      </c>
      <c r="K547">
        <f>'NORTH-2'!K1300</f>
        <v>0</v>
      </c>
      <c r="L547">
        <f>'NORTH-2'!L1300</f>
        <v>1196280</v>
      </c>
      <c r="M547" s="1384">
        <f>'NORTH-2'!M1300</f>
        <v>1214224.2</v>
      </c>
      <c r="N547" t="str">
        <f>'NORTH-2'!N1300</f>
        <v>Rajarbag</v>
      </c>
      <c r="O547" t="s">
        <v>126</v>
      </c>
      <c r="P547">
        <v>1558104.7013038155</v>
      </c>
      <c r="Q547">
        <v>1377100.6197725495</v>
      </c>
      <c r="R547">
        <v>1289630.0978477364</v>
      </c>
    </row>
    <row r="548" spans="1:18" hidden="1" x14ac:dyDescent="0.3">
      <c r="A548">
        <v>547</v>
      </c>
      <c r="B548" t="str">
        <f>'NORTH-2'!B1301</f>
        <v>Police Line</v>
      </c>
      <c r="C548" s="33">
        <f>'NORTH-2'!C1301</f>
        <v>11</v>
      </c>
      <c r="D548" s="33">
        <f>'NORTH-2'!D1301</f>
        <v>0</v>
      </c>
      <c r="E548" s="33" t="str">
        <f>'NORTH-2'!E1301</f>
        <v>DHK60930</v>
      </c>
      <c r="F548" s="33">
        <f>'NORTH-2'!F1301</f>
        <v>1</v>
      </c>
      <c r="G548" s="33">
        <f>'NORTH-2'!G1301</f>
        <v>565142</v>
      </c>
      <c r="H548" s="33">
        <f>'NORTH-2'!H1301</f>
        <v>575003</v>
      </c>
      <c r="I548" s="33">
        <f>'NORTH-2'!I1301</f>
        <v>9861</v>
      </c>
      <c r="J548" s="33">
        <f>'NORTH-2'!J1301</f>
        <v>60</v>
      </c>
      <c r="K548">
        <f>'NORTH-2'!K1301</f>
        <v>0</v>
      </c>
      <c r="L548">
        <f>'NORTH-2'!L1301</f>
        <v>591660</v>
      </c>
      <c r="M548" s="1384">
        <f>'NORTH-2'!M1301</f>
        <v>600534.89999999991</v>
      </c>
      <c r="N548" t="str">
        <f>'NORTH-2'!N1301</f>
        <v>Rajarbag</v>
      </c>
      <c r="O548" t="s">
        <v>126</v>
      </c>
      <c r="P548">
        <v>624772.64138958207</v>
      </c>
      <c r="Q548">
        <v>596226.96542881872</v>
      </c>
      <c r="R548">
        <v>576125.27739639941</v>
      </c>
    </row>
    <row r="549" spans="1:18" hidden="1" x14ac:dyDescent="0.3">
      <c r="A549">
        <v>548</v>
      </c>
      <c r="B549" t="str">
        <f>'NORTH-2'!B1302</f>
        <v xml:space="preserve"> PWD RMU
11 KV Sajanpur Feeder.</v>
      </c>
      <c r="C549" s="33">
        <f>'NORTH-2'!C1302</f>
        <v>11</v>
      </c>
      <c r="D549" s="33">
        <f>'NORTH-2'!D1302</f>
        <v>0</v>
      </c>
      <c r="E549" s="33" t="str">
        <f>'NORTH-2'!E1302</f>
        <v>DHK61017</v>
      </c>
      <c r="F549" s="33">
        <f>'NORTH-2'!F1302</f>
        <v>1</v>
      </c>
      <c r="G549" s="33">
        <f>'NORTH-2'!G1302</f>
        <v>192855</v>
      </c>
      <c r="H549" s="33">
        <f>'NORTH-2'!H1302</f>
        <v>195323</v>
      </c>
      <c r="I549" s="33">
        <f>'NORTH-2'!I1302</f>
        <v>2468</v>
      </c>
      <c r="J549" s="33">
        <f>'NORTH-2'!J1302</f>
        <v>60</v>
      </c>
      <c r="K549">
        <f>'NORTH-2'!K1302</f>
        <v>0</v>
      </c>
      <c r="L549">
        <f>'NORTH-2'!L1302</f>
        <v>148080</v>
      </c>
      <c r="M549" s="1384">
        <f>'NORTH-2'!M1302</f>
        <v>150301.20000000001</v>
      </c>
      <c r="N549" t="str">
        <f>'NORTH-2'!N1302</f>
        <v>Rajarbag</v>
      </c>
      <c r="O549" t="s">
        <v>126</v>
      </c>
      <c r="P549">
        <v>152458.84452008177</v>
      </c>
      <c r="Q549">
        <v>149621.17687355066</v>
      </c>
      <c r="R549">
        <v>146188.24454199139</v>
      </c>
    </row>
    <row r="550" spans="1:18" hidden="1" x14ac:dyDescent="0.3">
      <c r="A550">
        <v>549</v>
      </c>
      <c r="B550" t="str">
        <f>'NORTH-2'!B1303</f>
        <v>Benjir Bagan</v>
      </c>
      <c r="C550" s="33">
        <f>'NORTH-2'!C1303</f>
        <v>11</v>
      </c>
      <c r="D550" s="33">
        <f>'NORTH-2'!D1303</f>
        <v>0</v>
      </c>
      <c r="E550" s="33" t="str">
        <f>'NORTH-2'!E1303</f>
        <v>DHK60985</v>
      </c>
      <c r="F550" s="33">
        <f>'NORTH-2'!F1303</f>
        <v>1</v>
      </c>
      <c r="G550" s="33">
        <f>'NORTH-2'!G1303</f>
        <v>164032</v>
      </c>
      <c r="H550" s="33">
        <f>'NORTH-2'!H1303</f>
        <v>167244</v>
      </c>
      <c r="I550" s="33">
        <f>'NORTH-2'!I1303</f>
        <v>3212</v>
      </c>
      <c r="J550" s="33">
        <f>'NORTH-2'!J1303</f>
        <v>60</v>
      </c>
      <c r="K550">
        <f>'NORTH-2'!K1303</f>
        <v>0</v>
      </c>
      <c r="L550">
        <f>'NORTH-2'!L1303</f>
        <v>192720</v>
      </c>
      <c r="M550" s="1384">
        <f>'NORTH-2'!M1303</f>
        <v>195610.80000000002</v>
      </c>
      <c r="N550" t="str">
        <f>'NORTH-2'!N1303</f>
        <v>Rajarbag</v>
      </c>
      <c r="O550" t="s">
        <v>126</v>
      </c>
      <c r="P550">
        <v>195480.63181987815</v>
      </c>
      <c r="Q550">
        <v>194653.97806958671</v>
      </c>
      <c r="R550">
        <v>180699.04762825594</v>
      </c>
    </row>
    <row r="551" spans="1:18" hidden="1" x14ac:dyDescent="0.3">
      <c r="A551">
        <v>550</v>
      </c>
      <c r="B551" t="str">
        <f>'NORTH-2'!B1305</f>
        <v>AT-1 &amp; AT-2</v>
      </c>
      <c r="C551" s="33">
        <f>'NORTH-2'!C1305</f>
        <v>0.41499999999999998</v>
      </c>
      <c r="D551" s="33">
        <f>'NORTH-2'!D1305</f>
        <v>0</v>
      </c>
      <c r="E551" s="33" t="str">
        <f>'NORTH-2'!E1305</f>
        <v>ELIB 7374</v>
      </c>
      <c r="F551" s="33">
        <f>'NORTH-2'!F1305</f>
        <v>1</v>
      </c>
      <c r="G551" s="33">
        <f>'NORTH-2'!G1305</f>
        <v>1983.75</v>
      </c>
      <c r="H551" s="33">
        <f>'NORTH-2'!H1305</f>
        <v>2093.2600000000002</v>
      </c>
      <c r="I551" s="33">
        <f>'NORTH-2'!I1305</f>
        <v>109.51000000000022</v>
      </c>
      <c r="J551" s="33">
        <f>'NORTH-2'!J1305</f>
        <v>60</v>
      </c>
      <c r="K551">
        <f>'NORTH-2'!K1305</f>
        <v>0</v>
      </c>
      <c r="L551">
        <f>'NORTH-2'!L1305</f>
        <v>6570.6000000000131</v>
      </c>
      <c r="M551" s="1384">
        <f>'NORTH-2'!M1305</f>
        <v>6669.1590000000133</v>
      </c>
      <c r="N551" t="str">
        <f>'NORTH-2'!N1305</f>
        <v>Rajarbag</v>
      </c>
      <c r="O551" t="s">
        <v>126</v>
      </c>
      <c r="P551">
        <v>7349.5038935247485</v>
      </c>
      <c r="Q551">
        <v>14431.243201710739</v>
      </c>
      <c r="R551">
        <v>0</v>
      </c>
    </row>
    <row r="552" spans="1:18" hidden="1" x14ac:dyDescent="0.3">
      <c r="A552">
        <v>551</v>
      </c>
      <c r="B552" t="str">
        <f>'NORTH-2'!B1377</f>
        <v>Spare</v>
      </c>
      <c r="C552" s="33">
        <f>'NORTH-2'!C1377</f>
        <v>11</v>
      </c>
      <c r="D552" s="33">
        <f>'NORTH-2'!D1377</f>
        <v>0</v>
      </c>
      <c r="E552" s="33" t="str">
        <f>'NORTH-2'!E1377</f>
        <v>BD013944</v>
      </c>
      <c r="F552" s="33">
        <f>'NORTH-2'!F1377</f>
        <v>1</v>
      </c>
      <c r="G552" s="33">
        <f>'NORTH-2'!G1377</f>
        <v>0</v>
      </c>
      <c r="H552" s="33">
        <f>'NORTH-2'!H1377</f>
        <v>0</v>
      </c>
      <c r="I552" s="33">
        <f>'NORTH-2'!I1377</f>
        <v>0</v>
      </c>
      <c r="J552" s="33">
        <f>'NORTH-2'!J1377</f>
        <v>1000</v>
      </c>
      <c r="K552">
        <f>'NORTH-2'!K1377</f>
        <v>0</v>
      </c>
      <c r="L552">
        <f>'NORTH-2'!L1377</f>
        <v>0</v>
      </c>
      <c r="M552">
        <f>'NORTH-2'!M1377</f>
        <v>0</v>
      </c>
      <c r="N552">
        <f>'NORTH-2'!N1377</f>
        <v>0</v>
      </c>
      <c r="O552" t="s">
        <v>149</v>
      </c>
      <c r="P552">
        <v>0</v>
      </c>
      <c r="Q552">
        <v>0</v>
      </c>
      <c r="R552">
        <v>0</v>
      </c>
    </row>
    <row r="553" spans="1:18" hidden="1" x14ac:dyDescent="0.3">
      <c r="A553">
        <v>552</v>
      </c>
      <c r="B553" t="str">
        <f>'NORTH-2'!B1378</f>
        <v>Monipuripara west</v>
      </c>
      <c r="C553" s="33">
        <f>'NORTH-2'!C1378</f>
        <v>11</v>
      </c>
      <c r="D553" s="33">
        <f>'NORTH-2'!D1378</f>
        <v>0</v>
      </c>
      <c r="E553" s="33" t="str">
        <f>'NORTH-2'!E1378</f>
        <v>BD013947</v>
      </c>
      <c r="F553" s="33">
        <f>'NORTH-2'!F1378</f>
        <v>1</v>
      </c>
      <c r="G553" s="33">
        <f>'NORTH-2'!G1378</f>
        <v>30306.07</v>
      </c>
      <c r="H553" s="33">
        <f>'NORTH-2'!H1378</f>
        <v>31132.65</v>
      </c>
      <c r="I553" s="33">
        <f>'NORTH-2'!I1378</f>
        <v>826.58000000000175</v>
      </c>
      <c r="J553" s="33">
        <f>'NORTH-2'!J1378</f>
        <v>1000</v>
      </c>
      <c r="K553">
        <f>'NORTH-2'!K1378</f>
        <v>0</v>
      </c>
      <c r="L553">
        <f>'NORTH-2'!L1378</f>
        <v>826580.00000000175</v>
      </c>
      <c r="M553">
        <f>'NORTH-2'!M1378</f>
        <v>830035.69779785187</v>
      </c>
      <c r="N553" t="str">
        <f>'NORTH-2'!N1378</f>
        <v>Shere b.nagar</v>
      </c>
      <c r="O553" t="s">
        <v>149</v>
      </c>
      <c r="P553">
        <v>847623.50899014284</v>
      </c>
      <c r="Q553">
        <v>861249.45033793245</v>
      </c>
      <c r="R553">
        <v>873090.40619321016</v>
      </c>
    </row>
    <row r="554" spans="1:18" hidden="1" x14ac:dyDescent="0.3">
      <c r="A554">
        <v>553</v>
      </c>
      <c r="B554" t="str">
        <f>'NORTH-2'!B1379</f>
        <v>Biggan College</v>
      </c>
      <c r="C554" s="33">
        <f>'NORTH-2'!C1379</f>
        <v>11</v>
      </c>
      <c r="D554" s="33">
        <f>'NORTH-2'!D1379</f>
        <v>0</v>
      </c>
      <c r="E554" s="33" t="str">
        <f>'NORTH-2'!E1379</f>
        <v>BD013949</v>
      </c>
      <c r="F554" s="33">
        <f>'NORTH-2'!F1379</f>
        <v>1</v>
      </c>
      <c r="G554" s="33">
        <f>'NORTH-2'!G1379</f>
        <v>18139.400000000001</v>
      </c>
      <c r="H554" s="33">
        <f>'NORTH-2'!H1379</f>
        <v>19012.349999999999</v>
      </c>
      <c r="I554" s="33">
        <f>'NORTH-2'!I1379</f>
        <v>872.94999999999709</v>
      </c>
      <c r="J554" s="33">
        <f>'NORTH-2'!J1379</f>
        <v>1000</v>
      </c>
      <c r="K554">
        <f>'NORTH-2'!K1379</f>
        <v>0</v>
      </c>
      <c r="L554">
        <f>'NORTH-2'!L1379</f>
        <v>872949.99999999709</v>
      </c>
      <c r="M554">
        <f>'NORTH-2'!M1379</f>
        <v>876599.55768664961</v>
      </c>
      <c r="N554" t="str">
        <f>'NORTH-2'!N1379</f>
        <v>Kakrail</v>
      </c>
      <c r="O554" t="s">
        <v>149</v>
      </c>
      <c r="P554">
        <v>835521.20715175499</v>
      </c>
      <c r="Q554">
        <v>819870.14430666575</v>
      </c>
      <c r="R554">
        <v>853994.18630863656</v>
      </c>
    </row>
    <row r="555" spans="1:18" hidden="1" x14ac:dyDescent="0.3">
      <c r="A555">
        <v>554</v>
      </c>
      <c r="B555" t="str">
        <f>'NORTH-2'!B1380</f>
        <v>Green Road South</v>
      </c>
      <c r="C555" s="33">
        <f>'NORTH-2'!C1380</f>
        <v>11</v>
      </c>
      <c r="D555" s="33">
        <f>'NORTH-2'!D1380</f>
        <v>0</v>
      </c>
      <c r="E555" s="33" t="str">
        <f>'NORTH-2'!E1380</f>
        <v>BD013948</v>
      </c>
      <c r="F555" s="33">
        <f>'NORTH-2'!F1380</f>
        <v>1</v>
      </c>
      <c r="G555" s="33">
        <f>'NORTH-2'!G1380</f>
        <v>28643.32</v>
      </c>
      <c r="H555" s="33">
        <f>'NORTH-2'!H1380</f>
        <v>29611.68</v>
      </c>
      <c r="I555" s="33">
        <f>'NORTH-2'!I1380</f>
        <v>968.36000000000058</v>
      </c>
      <c r="J555" s="33">
        <f>'NORTH-2'!J1380</f>
        <v>1000</v>
      </c>
      <c r="K555">
        <f>'NORTH-2'!K1380</f>
        <v>0</v>
      </c>
      <c r="L555">
        <f>'NORTH-2'!L1380</f>
        <v>968360.00000000058</v>
      </c>
      <c r="M555">
        <f>'NORTH-2'!M1380</f>
        <v>972408.43998103822</v>
      </c>
      <c r="N555" t="str">
        <f>'NORTH-2'!N1380</f>
        <v>Shere b.nagar</v>
      </c>
      <c r="O555" t="s">
        <v>149</v>
      </c>
      <c r="P555">
        <v>975210.31732460589</v>
      </c>
      <c r="Q555">
        <v>1037302.1427784199</v>
      </c>
      <c r="R555">
        <v>986346.79961538746</v>
      </c>
    </row>
    <row r="556" spans="1:18" hidden="1" x14ac:dyDescent="0.3">
      <c r="A556">
        <v>555</v>
      </c>
      <c r="B556" t="str">
        <f>'NORTH-2'!B1381</f>
        <v>BARC Building O/H</v>
      </c>
      <c r="C556" s="33">
        <f>'NORTH-2'!C1381</f>
        <v>11</v>
      </c>
      <c r="D556" s="33">
        <f>'NORTH-2'!D1381</f>
        <v>0</v>
      </c>
      <c r="E556" s="33" t="str">
        <f>'NORTH-2'!E1381</f>
        <v>BD014010</v>
      </c>
      <c r="F556" s="33">
        <f>'NORTH-2'!F1381</f>
        <v>1</v>
      </c>
      <c r="G556" s="33">
        <f>'NORTH-2'!G1381</f>
        <v>12825.53</v>
      </c>
      <c r="H556" s="33">
        <f>'NORTH-2'!H1381</f>
        <v>13424.05</v>
      </c>
      <c r="I556" s="33">
        <f>'NORTH-2'!I1381</f>
        <v>598.51999999999862</v>
      </c>
      <c r="J556" s="33">
        <f>'NORTH-2'!J1381</f>
        <v>1000</v>
      </c>
      <c r="K556">
        <f>'NORTH-2'!K1381</f>
        <v>0</v>
      </c>
      <c r="L556">
        <f>'NORTH-2'!L1381</f>
        <v>598519.9999999986</v>
      </c>
      <c r="M556">
        <f>'NORTH-2'!M1381</f>
        <v>601022.24327465962</v>
      </c>
      <c r="N556" t="str">
        <f>'NORTH-2'!N1381</f>
        <v>Shere b.nagar</v>
      </c>
      <c r="O556" t="s">
        <v>149</v>
      </c>
      <c r="P556">
        <v>634425.98241849418</v>
      </c>
      <c r="Q556">
        <v>629218.30291479733</v>
      </c>
      <c r="R556">
        <v>632910.71688244457</v>
      </c>
    </row>
    <row r="557" spans="1:18" hidden="1" x14ac:dyDescent="0.3">
      <c r="A557">
        <v>556</v>
      </c>
      <c r="B557" t="str">
        <f>'NORTH-2'!B1382</f>
        <v>Green Road North</v>
      </c>
      <c r="C557" s="33">
        <f>'NORTH-2'!C1382</f>
        <v>11</v>
      </c>
      <c r="D557" s="33">
        <f>'NORTH-2'!D1382</f>
        <v>0</v>
      </c>
      <c r="E557" s="33" t="str">
        <f>'NORTH-2'!E1382</f>
        <v>BD014036</v>
      </c>
      <c r="F557" s="33">
        <f>'NORTH-2'!F1382</f>
        <v>1</v>
      </c>
      <c r="G557" s="33">
        <f>'NORTH-2'!G1382</f>
        <v>57019.83</v>
      </c>
      <c r="H557" s="33">
        <f>'NORTH-2'!H1382</f>
        <v>58901.440000000002</v>
      </c>
      <c r="I557" s="33">
        <f>'NORTH-2'!I1382</f>
        <v>1881.6100000000006</v>
      </c>
      <c r="J557" s="33">
        <f>'NORTH-2'!J1382</f>
        <v>1000</v>
      </c>
      <c r="K557">
        <f>'NORTH-2'!K1382</f>
        <v>0</v>
      </c>
      <c r="L557">
        <f>'NORTH-2'!L1382</f>
        <v>1881610.0000000005</v>
      </c>
      <c r="M557">
        <f>'NORTH-2'!M1382</f>
        <v>1889476.4805988693</v>
      </c>
      <c r="N557" t="str">
        <f>'NORTH-2'!N1382</f>
        <v>Shere b.nagar</v>
      </c>
      <c r="O557" t="s">
        <v>149</v>
      </c>
      <c r="P557">
        <v>1966221.9789099691</v>
      </c>
      <c r="Q557">
        <v>1919532.2257330739</v>
      </c>
      <c r="R557">
        <v>1871294.3358022883</v>
      </c>
    </row>
    <row r="558" spans="1:18" hidden="1" x14ac:dyDescent="0.3">
      <c r="A558">
        <v>557</v>
      </c>
      <c r="B558" t="str">
        <f>'NORTH-2'!B1383</f>
        <v>Chundrima Uddan</v>
      </c>
      <c r="C558" s="33">
        <f>'NORTH-2'!C1383</f>
        <v>11</v>
      </c>
      <c r="D558" s="33">
        <f>'NORTH-2'!D1383</f>
        <v>0</v>
      </c>
      <c r="E558" s="33" t="str">
        <f>'NORTH-2'!E1383</f>
        <v>BD014035</v>
      </c>
      <c r="F558" s="33">
        <f>'NORTH-2'!F1383</f>
        <v>1</v>
      </c>
      <c r="G558" s="33">
        <f>'NORTH-2'!G1383</f>
        <v>29068.98</v>
      </c>
      <c r="H558" s="33">
        <f>'NORTH-2'!H1383</f>
        <v>30066.87</v>
      </c>
      <c r="I558" s="33">
        <f>'NORTH-2'!I1383</f>
        <v>997.88999999999942</v>
      </c>
      <c r="J558" s="33">
        <f>'NORTH-2'!J1383</f>
        <v>1000</v>
      </c>
      <c r="K558">
        <f>'NORTH-2'!K1383</f>
        <v>0</v>
      </c>
      <c r="L558">
        <f>'NORTH-2'!L1383</f>
        <v>997889.99999999942</v>
      </c>
      <c r="M558">
        <f>'NORTH-2'!M1383</f>
        <v>1002061.8965804836</v>
      </c>
      <c r="N558" t="str">
        <f>'NORTH-2'!N1383</f>
        <v>Shere b.nagar</v>
      </c>
      <c r="O558" t="s">
        <v>149</v>
      </c>
      <c r="P558">
        <v>1070591.3323947792</v>
      </c>
      <c r="Q558">
        <v>1032887.2798652865</v>
      </c>
      <c r="R558">
        <v>1015615.1889156026</v>
      </c>
    </row>
    <row r="559" spans="1:18" hidden="1" x14ac:dyDescent="0.3">
      <c r="A559">
        <v>558</v>
      </c>
      <c r="B559" t="str">
        <f>'NORTH-2'!B1384</f>
        <v>RMU-1 Feeder</v>
      </c>
      <c r="C559" s="33">
        <f>'NORTH-2'!C1384</f>
        <v>11</v>
      </c>
      <c r="D559" s="33">
        <f>'NORTH-2'!D1384</f>
        <v>0</v>
      </c>
      <c r="E559" s="33" t="str">
        <f>'NORTH-2'!E1384</f>
        <v>BD013940</v>
      </c>
      <c r="F559" s="33">
        <f>'NORTH-2'!F1384</f>
        <v>1</v>
      </c>
      <c r="G559" s="33">
        <f>'NORTH-2'!G1384</f>
        <v>283.07</v>
      </c>
      <c r="H559" s="33">
        <f>'NORTH-2'!H1384</f>
        <v>545</v>
      </c>
      <c r="I559" s="33">
        <f>'NORTH-2'!I1384</f>
        <v>261.93</v>
      </c>
      <c r="J559" s="33">
        <f>'NORTH-2'!J1384</f>
        <v>1000</v>
      </c>
      <c r="K559">
        <f>'NORTH-2'!K1384</f>
        <v>0</v>
      </c>
      <c r="L559">
        <f>'NORTH-2'!L1384</f>
        <v>261930</v>
      </c>
      <c r="M559">
        <f>'NORTH-2'!M1384</f>
        <v>263025.05543830106</v>
      </c>
      <c r="N559" t="str">
        <f>'NORTH-2'!N1384</f>
        <v>Shere b.nagar</v>
      </c>
      <c r="O559" t="s">
        <v>149</v>
      </c>
      <c r="P559">
        <v>137015.34581320899</v>
      </c>
      <c r="Q559">
        <v>147255.74571164983</v>
      </c>
      <c r="R559">
        <v>0</v>
      </c>
    </row>
    <row r="560" spans="1:18" hidden="1" x14ac:dyDescent="0.3">
      <c r="A560">
        <v>559</v>
      </c>
      <c r="B560" t="str">
        <f>'NORTH-2'!B1385</f>
        <v>Spare-03</v>
      </c>
      <c r="C560" s="33">
        <f>'NORTH-2'!C1385</f>
        <v>11</v>
      </c>
      <c r="D560" s="33">
        <f>'NORTH-2'!D1385</f>
        <v>0</v>
      </c>
      <c r="E560" s="33" t="str">
        <f>'NORTH-2'!E1385</f>
        <v>BD013946</v>
      </c>
      <c r="F560" s="33">
        <f>'NORTH-2'!F1385</f>
        <v>1</v>
      </c>
      <c r="G560" s="33">
        <f>'NORTH-2'!G1385</f>
        <v>0</v>
      </c>
      <c r="H560" s="33">
        <f>'NORTH-2'!H1385</f>
        <v>0</v>
      </c>
      <c r="I560" s="33">
        <f>'NORTH-2'!I1385</f>
        <v>0</v>
      </c>
      <c r="J560" s="33">
        <f>'NORTH-2'!J1385</f>
        <v>1000</v>
      </c>
      <c r="K560">
        <f>'NORTH-2'!K1385</f>
        <v>0</v>
      </c>
      <c r="L560">
        <f>'NORTH-2'!L1385</f>
        <v>0</v>
      </c>
      <c r="M560">
        <f>'NORTH-2'!M1385</f>
        <v>0</v>
      </c>
      <c r="N560" t="str">
        <f>'NORTH-2'!N1385</f>
        <v>Shere b.nagar</v>
      </c>
      <c r="O560" t="s">
        <v>149</v>
      </c>
      <c r="P560">
        <v>0</v>
      </c>
      <c r="Q560">
        <v>0</v>
      </c>
      <c r="R560">
        <v>0</v>
      </c>
    </row>
    <row r="561" spans="1:18" hidden="1" x14ac:dyDescent="0.3">
      <c r="A561">
        <v>560</v>
      </c>
      <c r="B561" t="str">
        <f>'NORTH-2'!B1386</f>
        <v>kawran Bazar North</v>
      </c>
      <c r="C561" s="33">
        <f>'NORTH-2'!C1386</f>
        <v>11</v>
      </c>
      <c r="D561" s="33">
        <f>'NORTH-2'!D1386</f>
        <v>0</v>
      </c>
      <c r="E561" s="33" t="str">
        <f>'NORTH-2'!E1386</f>
        <v>BD013964</v>
      </c>
      <c r="F561" s="33">
        <f>'NORTH-2'!F1386</f>
        <v>1</v>
      </c>
      <c r="G561" s="33">
        <f>'NORTH-2'!G1386</f>
        <v>40221.550000000003</v>
      </c>
      <c r="H561" s="33">
        <f>'NORTH-2'!H1386</f>
        <v>40298.720000000001</v>
      </c>
      <c r="I561" s="33">
        <f>'NORTH-2'!I1386</f>
        <v>77.169999999998254</v>
      </c>
      <c r="J561" s="33">
        <f>'NORTH-2'!J1386</f>
        <v>1000</v>
      </c>
      <c r="K561">
        <f>'NORTH-2'!K1386</f>
        <v>0</v>
      </c>
      <c r="L561">
        <f>'NORTH-2'!L1386</f>
        <v>77169.999999998254</v>
      </c>
      <c r="M561">
        <f>'NORTH-2'!M1386</f>
        <v>77492.625999974174</v>
      </c>
      <c r="N561" t="str">
        <f>'NORTH-2'!N1386</f>
        <v>Kakrail</v>
      </c>
      <c r="O561" t="s">
        <v>149</v>
      </c>
      <c r="P561">
        <v>79448.998115150433</v>
      </c>
      <c r="Q561">
        <v>30221.743396261096</v>
      </c>
      <c r="R561">
        <v>0</v>
      </c>
    </row>
    <row r="562" spans="1:18" hidden="1" x14ac:dyDescent="0.3">
      <c r="A562">
        <v>561</v>
      </c>
      <c r="B562" t="str">
        <f>'NORTH-2'!B1387</f>
        <v>NAM Bhanan RMU</v>
      </c>
      <c r="C562" s="33">
        <f>'NORTH-2'!C1387</f>
        <v>11</v>
      </c>
      <c r="D562" s="33">
        <f>'NORTH-2'!D1387</f>
        <v>0</v>
      </c>
      <c r="E562" s="33" t="str">
        <f>'NORTH-2'!E1387</f>
        <v>BD013950</v>
      </c>
      <c r="F562" s="33">
        <f>'NORTH-2'!F1387</f>
        <v>1</v>
      </c>
      <c r="G562" s="33">
        <f>'NORTH-2'!G1387</f>
        <v>15281.88</v>
      </c>
      <c r="H562" s="33">
        <f>'NORTH-2'!H1387</f>
        <v>16243.17</v>
      </c>
      <c r="I562" s="33">
        <f>'NORTH-2'!I1387</f>
        <v>961.29000000000087</v>
      </c>
      <c r="J562" s="33">
        <f>'NORTH-2'!J1387</f>
        <v>1000</v>
      </c>
      <c r="K562">
        <f>'NORTH-2'!K1387</f>
        <v>0</v>
      </c>
      <c r="L562">
        <f>'NORTH-2'!L1387</f>
        <v>961290.00000000093</v>
      </c>
      <c r="M562">
        <f>'NORTH-2'!M1387</f>
        <v>965308.88230551919</v>
      </c>
      <c r="N562" t="str">
        <f>'NORTH-2'!N1387</f>
        <v>Shere b.nagar</v>
      </c>
      <c r="O562" t="s">
        <v>149</v>
      </c>
      <c r="P562">
        <v>1005888.2452405269</v>
      </c>
      <c r="Q562">
        <v>1030950.7604511167</v>
      </c>
      <c r="R562">
        <v>1013545.3916623165</v>
      </c>
    </row>
    <row r="563" spans="1:18" hidden="1" x14ac:dyDescent="0.3">
      <c r="A563">
        <v>562</v>
      </c>
      <c r="B563" t="str">
        <f>'NORTH-2'!B1388</f>
        <v>Novo Theater</v>
      </c>
      <c r="C563" s="33">
        <f>'NORTH-2'!C1388</f>
        <v>11</v>
      </c>
      <c r="D563" s="33">
        <f>'NORTH-2'!D1388</f>
        <v>0</v>
      </c>
      <c r="E563" s="33" t="str">
        <f>'NORTH-2'!E1388</f>
        <v>BD013938</v>
      </c>
      <c r="F563" s="33">
        <f>'NORTH-2'!F1388</f>
        <v>1</v>
      </c>
      <c r="G563" s="33">
        <f>'NORTH-2'!G1388</f>
        <v>0</v>
      </c>
      <c r="H563" s="33">
        <f>'NORTH-2'!H1388</f>
        <v>0</v>
      </c>
      <c r="I563" s="33">
        <f>'NORTH-2'!I1388</f>
        <v>0</v>
      </c>
      <c r="J563" s="33">
        <f>'NORTH-2'!J1388</f>
        <v>1000</v>
      </c>
      <c r="K563">
        <f>'NORTH-2'!K1388</f>
        <v>0</v>
      </c>
      <c r="L563">
        <f>'NORTH-2'!L1388</f>
        <v>0</v>
      </c>
      <c r="M563">
        <f>'NORTH-2'!M1388</f>
        <v>0</v>
      </c>
      <c r="N563" t="str">
        <f>'NORTH-2'!N1388</f>
        <v>Shere b.nagar</v>
      </c>
      <c r="O563" t="s">
        <v>149</v>
      </c>
      <c r="P563">
        <v>0</v>
      </c>
      <c r="Q563">
        <v>0</v>
      </c>
      <c r="R563">
        <v>0</v>
      </c>
    </row>
    <row r="564" spans="1:18" hidden="1" x14ac:dyDescent="0.3">
      <c r="A564">
        <v>563</v>
      </c>
      <c r="B564" t="str">
        <f>'NORTH-2'!B1389</f>
        <v>Monipuripara Nearest</v>
      </c>
      <c r="C564" s="33">
        <f>'NORTH-2'!C1389</f>
        <v>11</v>
      </c>
      <c r="D564" s="33">
        <f>'NORTH-2'!D1389</f>
        <v>0</v>
      </c>
      <c r="E564" s="33" t="str">
        <f>'NORTH-2'!E1389</f>
        <v>BD013962</v>
      </c>
      <c r="F564" s="33">
        <f>'NORTH-2'!F1389</f>
        <v>1</v>
      </c>
      <c r="G564" s="33">
        <f>'NORTH-2'!G1389</f>
        <v>37303.94</v>
      </c>
      <c r="H564" s="33">
        <f>'NORTH-2'!H1389</f>
        <v>38123.769999999997</v>
      </c>
      <c r="I564" s="33">
        <f>'NORTH-2'!I1389</f>
        <v>819.82999999999447</v>
      </c>
      <c r="J564" s="33">
        <f>'NORTH-2'!J1389</f>
        <v>1000</v>
      </c>
      <c r="K564">
        <f>'NORTH-2'!K1389</f>
        <v>0</v>
      </c>
      <c r="L564">
        <f>'NORTH-2'!L1389</f>
        <v>819829.99999999441</v>
      </c>
      <c r="M564">
        <f>'NORTH-2'!M1389</f>
        <v>823257.47795205167</v>
      </c>
      <c r="N564" t="str">
        <f>'NORTH-2'!N1389</f>
        <v>Tejgaon</v>
      </c>
      <c r="O564" t="s">
        <v>149</v>
      </c>
      <c r="P564">
        <v>844317.69086007425</v>
      </c>
      <c r="Q564">
        <v>794156.57797147438</v>
      </c>
      <c r="R564">
        <v>733061.86136423156</v>
      </c>
    </row>
    <row r="565" spans="1:18" hidden="1" x14ac:dyDescent="0.3">
      <c r="A565">
        <v>564</v>
      </c>
      <c r="B565" t="str">
        <f>'NORTH-2'!B1390</f>
        <v>Holy Cross</v>
      </c>
      <c r="C565" s="33">
        <f>'NORTH-2'!C1390</f>
        <v>11</v>
      </c>
      <c r="D565" s="33">
        <f>'NORTH-2'!D1390</f>
        <v>0</v>
      </c>
      <c r="E565" s="33" t="str">
        <f>'NORTH-2'!E1390</f>
        <v>BD013965</v>
      </c>
      <c r="F565" s="33">
        <f>'NORTH-2'!F1390</f>
        <v>1</v>
      </c>
      <c r="G565" s="33">
        <f>'NORTH-2'!G1390</f>
        <v>36115.46</v>
      </c>
      <c r="H565" s="33">
        <f>'NORTH-2'!H1390</f>
        <v>37352.959999999999</v>
      </c>
      <c r="I565" s="33">
        <f>'NORTH-2'!I1390</f>
        <v>1237.5</v>
      </c>
      <c r="J565" s="33">
        <f>'NORTH-2'!J1390</f>
        <v>1000</v>
      </c>
      <c r="K565">
        <f>'NORTH-2'!K1390</f>
        <v>0</v>
      </c>
      <c r="L565">
        <f>'NORTH-2'!L1390</f>
        <v>1237500</v>
      </c>
      <c r="M565">
        <f>'NORTH-2'!M1390</f>
        <v>1242673.6383953635</v>
      </c>
      <c r="N565" t="str">
        <f>'NORTH-2'!N1390</f>
        <v>Tejgaon</v>
      </c>
      <c r="O565" t="s">
        <v>149</v>
      </c>
      <c r="P565">
        <v>1267377.9768456379</v>
      </c>
      <c r="Q565">
        <v>1286005.417966238</v>
      </c>
      <c r="R565">
        <v>1126874.5920230509</v>
      </c>
    </row>
    <row r="566" spans="1:18" hidden="1" x14ac:dyDescent="0.3">
      <c r="A566">
        <v>565</v>
      </c>
      <c r="B566" t="str">
        <f>'NORTH-2'!B1391</f>
        <v>Honda Goli</v>
      </c>
      <c r="C566" s="33">
        <f>'NORTH-2'!C1391</f>
        <v>11</v>
      </c>
      <c r="D566" s="33">
        <f>'NORTH-2'!D1391</f>
        <v>0</v>
      </c>
      <c r="E566" s="33" t="str">
        <f>'NORTH-2'!E1391</f>
        <v>BD014011</v>
      </c>
      <c r="F566" s="33">
        <f>'NORTH-2'!F1391</f>
        <v>1</v>
      </c>
      <c r="G566" s="33">
        <f>'NORTH-2'!G1391</f>
        <v>13245.54</v>
      </c>
      <c r="H566" s="33">
        <f>'NORTH-2'!H1391</f>
        <v>14300.32</v>
      </c>
      <c r="I566" s="33">
        <f>'NORTH-2'!I1391</f>
        <v>1054.7799999999988</v>
      </c>
      <c r="J566" s="33">
        <f>'NORTH-2'!J1391</f>
        <v>1000</v>
      </c>
      <c r="K566">
        <f>'NORTH-2'!K1391</f>
        <v>0</v>
      </c>
      <c r="L566">
        <f>'NORTH-2'!L1391</f>
        <v>1054779.9999999988</v>
      </c>
      <c r="M566">
        <f>'NORTH-2'!M1391</f>
        <v>1059189.7376215435</v>
      </c>
      <c r="N566" t="str">
        <f>'NORTH-2'!N1391</f>
        <v>Tejgaon</v>
      </c>
      <c r="O566" t="s">
        <v>149</v>
      </c>
      <c r="P566">
        <v>1074102.0051024873</v>
      </c>
      <c r="Q566">
        <v>1068926.6085275307</v>
      </c>
      <c r="R566">
        <v>953126.03365061176</v>
      </c>
    </row>
    <row r="567" spans="1:18" hidden="1" x14ac:dyDescent="0.3">
      <c r="A567">
        <v>566</v>
      </c>
      <c r="B567" t="str">
        <f>'NORTH-2'!B1392</f>
        <v>Navy Quarter</v>
      </c>
      <c r="C567" s="33">
        <f>'NORTH-2'!C1392</f>
        <v>11</v>
      </c>
      <c r="D567" s="33">
        <f>'NORTH-2'!D1392</f>
        <v>0</v>
      </c>
      <c r="E567" s="33" t="str">
        <f>'NORTH-2'!E1392</f>
        <v>BD013941</v>
      </c>
      <c r="F567" s="33">
        <f>'NORTH-2'!F1392</f>
        <v>1</v>
      </c>
      <c r="G567" s="33">
        <f>'NORTH-2'!G1392</f>
        <v>5132.9399999999996</v>
      </c>
      <c r="H567" s="33">
        <f>'NORTH-2'!H1392</f>
        <v>5353.54</v>
      </c>
      <c r="I567" s="33">
        <f>'NORTH-2'!I1392</f>
        <v>220.60000000000036</v>
      </c>
      <c r="J567" s="33">
        <f>'NORTH-2'!J1392</f>
        <v>1000</v>
      </c>
      <c r="K567">
        <f>'NORTH-2'!K1392</f>
        <v>0</v>
      </c>
      <c r="L567">
        <f>'NORTH-2'!L1392</f>
        <v>220600.00000000035</v>
      </c>
      <c r="M567">
        <f>'NORTH-2'!M1392</f>
        <v>221522.26636769099</v>
      </c>
      <c r="N567" t="str">
        <f>'NORTH-2'!N1392</f>
        <v>Tejgaon</v>
      </c>
      <c r="O567" t="s">
        <v>149</v>
      </c>
      <c r="P567">
        <v>200143.52544915708</v>
      </c>
      <c r="Q567">
        <v>202962.28527396245</v>
      </c>
      <c r="R567">
        <v>175339.91002948675</v>
      </c>
    </row>
    <row r="568" spans="1:18" hidden="1" x14ac:dyDescent="0.3">
      <c r="A568">
        <v>567</v>
      </c>
      <c r="B568" t="str">
        <f>'NORTH-2'!B1393</f>
        <v>AT-01</v>
      </c>
      <c r="C568" s="33">
        <f>'NORTH-2'!C1393</f>
        <v>0.41499999999999998</v>
      </c>
      <c r="D568" s="33">
        <f>'NORTH-2'!D1393</f>
        <v>0</v>
      </c>
      <c r="E568" s="33">
        <f>'NORTH-2'!E1393</f>
        <v>0</v>
      </c>
      <c r="F568" s="33">
        <f>'NORTH-2'!F1393</f>
        <v>1</v>
      </c>
      <c r="G568" s="33">
        <f>'NORTH-2'!G1393</f>
        <v>1913.87</v>
      </c>
      <c r="H568" s="33">
        <f>'NORTH-2'!H1393</f>
        <v>1989.96</v>
      </c>
      <c r="I568" s="33">
        <f>'NORTH-2'!I1393</f>
        <v>76.090000000000146</v>
      </c>
      <c r="J568" s="33">
        <f>'NORTH-2'!J1393</f>
        <v>1</v>
      </c>
      <c r="K568">
        <f>'NORTH-2'!K1393</f>
        <v>0</v>
      </c>
      <c r="L568">
        <f>'NORTH-2'!L1393</f>
        <v>0</v>
      </c>
      <c r="M568">
        <f>'NORTH-2'!M1393</f>
        <v>0</v>
      </c>
      <c r="N568" t="str">
        <f>'NORTH-2'!N1393</f>
        <v>Shere b.nagar</v>
      </c>
      <c r="O568" t="s">
        <v>149</v>
      </c>
      <c r="P568">
        <v>0</v>
      </c>
      <c r="Q568">
        <v>0</v>
      </c>
      <c r="R568">
        <v>0</v>
      </c>
    </row>
    <row r="569" spans="1:18" hidden="1" x14ac:dyDescent="0.3">
      <c r="A569">
        <v>568</v>
      </c>
      <c r="B569" t="str">
        <f>'NORTH-2'!B1394</f>
        <v>AT-02</v>
      </c>
      <c r="C569" s="33">
        <f>'NORTH-2'!C1394</f>
        <v>0.41499999999999998</v>
      </c>
      <c r="D569" s="33">
        <f>'NORTH-2'!D1394</f>
        <v>0</v>
      </c>
      <c r="E569" s="33">
        <f>'NORTH-2'!E1394</f>
        <v>0</v>
      </c>
      <c r="F569" s="33">
        <f>'NORTH-2'!F1394</f>
        <v>1</v>
      </c>
      <c r="G569" s="33">
        <f>'NORTH-2'!G1394</f>
        <v>585.48</v>
      </c>
      <c r="H569" s="33">
        <f>'NORTH-2'!H1394</f>
        <v>585.48</v>
      </c>
      <c r="I569" s="33">
        <f>'NORTH-2'!I1394</f>
        <v>0</v>
      </c>
      <c r="J569" s="33">
        <f>'NORTH-2'!J1394</f>
        <v>1</v>
      </c>
      <c r="K569">
        <f>'NORTH-2'!K1394</f>
        <v>0</v>
      </c>
      <c r="L569">
        <f>'NORTH-2'!L1394</f>
        <v>0</v>
      </c>
      <c r="M569">
        <f>'NORTH-2'!M1394</f>
        <v>0</v>
      </c>
      <c r="N569" t="str">
        <f>'NORTH-2'!N1394</f>
        <v>Shere b.nagar</v>
      </c>
      <c r="O569" t="s">
        <v>149</v>
      </c>
      <c r="P569">
        <v>0</v>
      </c>
      <c r="Q569">
        <v>0</v>
      </c>
      <c r="R569">
        <v>0</v>
      </c>
    </row>
    <row r="570" spans="1:18" hidden="1" x14ac:dyDescent="0.3">
      <c r="A570">
        <v>569</v>
      </c>
      <c r="B570" t="str">
        <f>'NORTH-2'!B1457</f>
        <v>Doctor Goli</v>
      </c>
      <c r="C570" s="33">
        <f>'NORTH-2'!C1457</f>
        <v>11</v>
      </c>
      <c r="D570" s="33">
        <f>'NORTH-2'!D1457</f>
        <v>0</v>
      </c>
      <c r="E570" s="33" t="str">
        <f>'NORTH-2'!E1457</f>
        <v>BD013944</v>
      </c>
      <c r="F570" s="33">
        <f>'NORTH-2'!F1457</f>
        <v>1</v>
      </c>
      <c r="G570" s="33">
        <f>'NORTH-2'!G1457</f>
        <v>7728.79</v>
      </c>
      <c r="H570" s="33">
        <f>'NORTH-2'!H1457</f>
        <v>8689.39</v>
      </c>
      <c r="I570" s="33">
        <f>'NORTH-2'!I1457</f>
        <v>960.59999999999945</v>
      </c>
      <c r="J570" s="33">
        <f>'NORTH-2'!J1457</f>
        <v>1000</v>
      </c>
      <c r="K570">
        <f>'NORTH-2'!K1457</f>
        <v>0</v>
      </c>
      <c r="L570">
        <f>'NORTH-2'!L1457</f>
        <v>960599.99999999942</v>
      </c>
      <c r="M570">
        <f>'NORTH-2'!M1457</f>
        <v>963950.80630220496</v>
      </c>
      <c r="N570" t="str">
        <f>'NORTH-2'!N1457</f>
        <v>Moghbazar</v>
      </c>
      <c r="O570" t="s">
        <v>271</v>
      </c>
      <c r="P570">
        <v>948233.09532231791</v>
      </c>
      <c r="Q570">
        <v>958270.3834672682</v>
      </c>
      <c r="R570">
        <v>898591.02828738233</v>
      </c>
    </row>
    <row r="571" spans="1:18" hidden="1" x14ac:dyDescent="0.3">
      <c r="A571">
        <v>570</v>
      </c>
      <c r="B571" t="str">
        <f>'NORTH-2'!B1458</f>
        <v xml:space="preserve">Ispahani </v>
      </c>
      <c r="C571" s="33">
        <f>'NORTH-2'!C1458</f>
        <v>11</v>
      </c>
      <c r="D571" s="33">
        <f>'NORTH-2'!D1458</f>
        <v>0</v>
      </c>
      <c r="E571" s="33" t="str">
        <f>'NORTH-2'!E1458</f>
        <v>BD013947</v>
      </c>
      <c r="F571" s="33">
        <f>'NORTH-2'!F1458</f>
        <v>1</v>
      </c>
      <c r="G571" s="33">
        <f>'NORTH-2'!G1458</f>
        <v>8623.82</v>
      </c>
      <c r="H571" s="33">
        <f>'NORTH-2'!H1458</f>
        <v>9707.76</v>
      </c>
      <c r="I571" s="33">
        <f>'NORTH-2'!I1458</f>
        <v>1083.9400000000005</v>
      </c>
      <c r="J571" s="33">
        <f>'NORTH-2'!J1458</f>
        <v>1000</v>
      </c>
      <c r="K571">
        <f>'NORTH-2'!K1458</f>
        <v>0</v>
      </c>
      <c r="L571">
        <f>'NORTH-2'!L1458</f>
        <v>1083940.0000000005</v>
      </c>
      <c r="M571">
        <f>'NORTH-2'!M1458</f>
        <v>1087721.0462036363</v>
      </c>
      <c r="N571" t="str">
        <f>'NORTH-2'!N1458</f>
        <v>Moghbazar</v>
      </c>
      <c r="O571" t="s">
        <v>271</v>
      </c>
      <c r="P571">
        <v>1055882.4039126623</v>
      </c>
      <c r="Q571">
        <v>1058199.8530651326</v>
      </c>
      <c r="R571">
        <v>999582.01083283185</v>
      </c>
    </row>
    <row r="572" spans="1:18" hidden="1" x14ac:dyDescent="0.3">
      <c r="A572">
        <v>571</v>
      </c>
      <c r="B572" t="str">
        <f>'NORTH-2'!B1459</f>
        <v>BTCL</v>
      </c>
      <c r="C572" s="33">
        <f>'NORTH-2'!C1459</f>
        <v>11</v>
      </c>
      <c r="D572" s="33">
        <f>'NORTH-2'!D1459</f>
        <v>0</v>
      </c>
      <c r="E572" s="33" t="str">
        <f>'NORTH-2'!E1459</f>
        <v>BD013949</v>
      </c>
      <c r="F572" s="33">
        <f>'NORTH-2'!F1459</f>
        <v>1</v>
      </c>
      <c r="G572" s="33">
        <f>'NORTH-2'!G1459</f>
        <v>4485.67</v>
      </c>
      <c r="H572" s="33">
        <f>'NORTH-2'!H1459</f>
        <v>5033.71</v>
      </c>
      <c r="I572" s="33">
        <f>'NORTH-2'!I1459</f>
        <v>548.04</v>
      </c>
      <c r="J572" s="33">
        <f>'NORTH-2'!J1459</f>
        <v>1000</v>
      </c>
      <c r="K572">
        <f>'NORTH-2'!K1459</f>
        <v>0</v>
      </c>
      <c r="L572">
        <f>'NORTH-2'!L1459</f>
        <v>548040</v>
      </c>
      <c r="M572">
        <f>'NORTH-2'!M1459</f>
        <v>549951.69673731073</v>
      </c>
      <c r="N572" t="str">
        <f>'NORTH-2'!N1459</f>
        <v>Kakrail</v>
      </c>
      <c r="O572" t="s">
        <v>271</v>
      </c>
      <c r="P572">
        <v>529591.27129056351</v>
      </c>
      <c r="Q572">
        <v>523726.61702040664</v>
      </c>
      <c r="R572">
        <v>532492.36332771031</v>
      </c>
    </row>
    <row r="573" spans="1:18" hidden="1" x14ac:dyDescent="0.3">
      <c r="A573">
        <v>572</v>
      </c>
      <c r="B573" t="str">
        <f>'NORTH-2'!B1460</f>
        <v xml:space="preserve">Vikarunnesa </v>
      </c>
      <c r="C573" s="33">
        <f>'NORTH-2'!C1460</f>
        <v>11</v>
      </c>
      <c r="D573" s="33">
        <f>'NORTH-2'!D1460</f>
        <v>0</v>
      </c>
      <c r="E573" s="33" t="str">
        <f>'NORTH-2'!E1460</f>
        <v>BD013948</v>
      </c>
      <c r="F573" s="33">
        <f>'NORTH-2'!F1460</f>
        <v>1</v>
      </c>
      <c r="G573" s="33">
        <f>'NORTH-2'!G1460</f>
        <v>5237.3500000000004</v>
      </c>
      <c r="H573" s="33">
        <f>'NORTH-2'!H1460</f>
        <v>6385.39</v>
      </c>
      <c r="I573" s="33">
        <f>'NORTH-2'!I1460</f>
        <v>1148.04</v>
      </c>
      <c r="J573" s="33">
        <f>'NORTH-2'!J1460</f>
        <v>1000</v>
      </c>
      <c r="K573">
        <f>'NORTH-2'!K1460</f>
        <v>0</v>
      </c>
      <c r="L573">
        <f>'NORTH-2'!L1460</f>
        <v>1148040</v>
      </c>
      <c r="M573">
        <f>'NORTH-2'!M1460</f>
        <v>1152044.6425850342</v>
      </c>
      <c r="N573" t="str">
        <f>'NORTH-2'!N1460</f>
        <v>Kakrail</v>
      </c>
      <c r="O573" t="s">
        <v>271</v>
      </c>
      <c r="P573">
        <v>1148347.0253781695</v>
      </c>
      <c r="Q573">
        <v>1136233.5895198144</v>
      </c>
      <c r="R573">
        <v>1092064.7445216589</v>
      </c>
    </row>
    <row r="574" spans="1:18" hidden="1" x14ac:dyDescent="0.3">
      <c r="A574">
        <v>573</v>
      </c>
      <c r="B574" t="str">
        <f>'NORTH-2'!B1461</f>
        <v>OASIS</v>
      </c>
      <c r="C574" s="33">
        <f>'NORTH-2'!C1461</f>
        <v>11</v>
      </c>
      <c r="D574" s="33">
        <f>'NORTH-2'!D1461</f>
        <v>0</v>
      </c>
      <c r="E574" s="33">
        <f>'NORTH-2'!E1461</f>
        <v>0</v>
      </c>
      <c r="F574" s="33">
        <f>'NORTH-2'!F1461</f>
        <v>1</v>
      </c>
      <c r="G574" s="33">
        <f>'NORTH-2'!G1461</f>
        <v>4.29</v>
      </c>
      <c r="H574" s="33">
        <f>'NORTH-2'!H1461</f>
        <v>113.31</v>
      </c>
      <c r="I574" s="33">
        <f>'NORTH-2'!I1461</f>
        <v>109.02</v>
      </c>
      <c r="J574" s="33">
        <f>'NORTH-2'!J1461</f>
        <v>1000</v>
      </c>
      <c r="K574">
        <f>'NORTH-2'!K1461</f>
        <v>0</v>
      </c>
      <c r="L574">
        <f>'NORTH-2'!L1461</f>
        <v>109020</v>
      </c>
      <c r="M574">
        <f>'NORTH-2'!M1461</f>
        <v>109400.28826053138</v>
      </c>
      <c r="N574" t="str">
        <f>'NORTH-2'!N1461</f>
        <v>Kakrail</v>
      </c>
      <c r="O574" t="s">
        <v>271</v>
      </c>
      <c r="P574">
        <v>4342.8205177033678</v>
      </c>
      <c r="Q574">
        <v>0</v>
      </c>
      <c r="R574">
        <v>0</v>
      </c>
    </row>
    <row r="575" spans="1:18" hidden="1" x14ac:dyDescent="0.3">
      <c r="A575">
        <v>574</v>
      </c>
      <c r="B575" t="str">
        <f>'NORTH-2'!B1462</f>
        <v>Spare</v>
      </c>
      <c r="C575" s="33">
        <f>'NORTH-2'!C1462</f>
        <v>11</v>
      </c>
      <c r="D575" s="33">
        <f>'NORTH-2'!D1462</f>
        <v>0</v>
      </c>
      <c r="E575" s="33">
        <f>'NORTH-2'!E1462</f>
        <v>0</v>
      </c>
      <c r="F575" s="33">
        <f>'NORTH-2'!F1462</f>
        <v>1</v>
      </c>
      <c r="G575" s="33">
        <f>'NORTH-2'!G1462</f>
        <v>0</v>
      </c>
      <c r="H575" s="33">
        <f>'NORTH-2'!H1462</f>
        <v>0</v>
      </c>
      <c r="I575" s="33">
        <f>'NORTH-2'!I1462</f>
        <v>0</v>
      </c>
      <c r="J575" s="33">
        <f>'NORTH-2'!J1462</f>
        <v>1000</v>
      </c>
      <c r="K575">
        <f>'NORTH-2'!K1462</f>
        <v>0</v>
      </c>
      <c r="L575">
        <f>'NORTH-2'!L1462</f>
        <v>0</v>
      </c>
      <c r="M575">
        <f>'NORTH-2'!M1462</f>
        <v>0</v>
      </c>
      <c r="N575">
        <f>'NORTH-2'!N1462</f>
        <v>0</v>
      </c>
      <c r="O575" t="s">
        <v>271</v>
      </c>
      <c r="P575">
        <v>0</v>
      </c>
      <c r="Q575">
        <v>0</v>
      </c>
      <c r="R575">
        <v>0</v>
      </c>
    </row>
    <row r="576" spans="1:18" hidden="1" x14ac:dyDescent="0.3">
      <c r="A576">
        <v>575</v>
      </c>
      <c r="B576" t="str">
        <f>'NORTH-2'!B1463</f>
        <v>Spare</v>
      </c>
      <c r="C576" s="33">
        <f>'NORTH-2'!C1463</f>
        <v>11</v>
      </c>
      <c r="D576" s="33">
        <f>'NORTH-2'!D1463</f>
        <v>0</v>
      </c>
      <c r="E576" s="33">
        <f>'NORTH-2'!E1463</f>
        <v>0</v>
      </c>
      <c r="F576" s="33">
        <f>'NORTH-2'!F1463</f>
        <v>1</v>
      </c>
      <c r="G576" s="33">
        <f>'NORTH-2'!G1463</f>
        <v>0</v>
      </c>
      <c r="H576" s="33">
        <f>'NORTH-2'!H1463</f>
        <v>0</v>
      </c>
      <c r="I576" s="33">
        <f>'NORTH-2'!I1463</f>
        <v>0</v>
      </c>
      <c r="J576" s="33">
        <f>'NORTH-2'!J1463</f>
        <v>1000</v>
      </c>
      <c r="K576">
        <f>'NORTH-2'!K1463</f>
        <v>0</v>
      </c>
      <c r="L576">
        <f>'NORTH-2'!L1463</f>
        <v>0</v>
      </c>
      <c r="M576">
        <f>'NORTH-2'!M1463</f>
        <v>0</v>
      </c>
      <c r="N576">
        <f>'NORTH-2'!N1463</f>
        <v>0</v>
      </c>
      <c r="O576" t="s">
        <v>271</v>
      </c>
      <c r="P576">
        <v>0</v>
      </c>
      <c r="Q576">
        <v>0</v>
      </c>
      <c r="R576">
        <v>0</v>
      </c>
    </row>
    <row r="577" spans="1:18" hidden="1" x14ac:dyDescent="0.3">
      <c r="A577">
        <v>576</v>
      </c>
      <c r="B577" t="str">
        <f>'NORTH-2'!B1464</f>
        <v>Spare</v>
      </c>
      <c r="C577" s="33">
        <f>'NORTH-2'!C1464</f>
        <v>11</v>
      </c>
      <c r="D577" s="33">
        <f>'NORTH-2'!D1464</f>
        <v>0</v>
      </c>
      <c r="E577" s="33">
        <f>'NORTH-2'!E1464</f>
        <v>0</v>
      </c>
      <c r="F577" s="33">
        <f>'NORTH-2'!F1464</f>
        <v>1</v>
      </c>
      <c r="G577" s="33">
        <f>'NORTH-2'!G1464</f>
        <v>0</v>
      </c>
      <c r="H577" s="33">
        <f>'NORTH-2'!H1464</f>
        <v>0</v>
      </c>
      <c r="I577" s="33">
        <f>'NORTH-2'!I1464</f>
        <v>0</v>
      </c>
      <c r="J577" s="33">
        <f>'NORTH-2'!J1464</f>
        <v>1000</v>
      </c>
      <c r="K577">
        <f>'NORTH-2'!K1464</f>
        <v>0</v>
      </c>
      <c r="L577">
        <f>'NORTH-2'!L1464</f>
        <v>0</v>
      </c>
      <c r="M577">
        <f>'NORTH-2'!M1464</f>
        <v>0</v>
      </c>
      <c r="N577">
        <f>'NORTH-2'!N1464</f>
        <v>0</v>
      </c>
      <c r="O577" t="s">
        <v>271</v>
      </c>
      <c r="P577">
        <v>0</v>
      </c>
      <c r="Q577">
        <v>0</v>
      </c>
      <c r="R577">
        <v>0</v>
      </c>
    </row>
    <row r="578" spans="1:18" hidden="1" x14ac:dyDescent="0.3">
      <c r="A578">
        <v>577</v>
      </c>
      <c r="B578" t="str">
        <f>'NORTH-2'!B1465</f>
        <v>Wireless</v>
      </c>
      <c r="C578" s="33">
        <f>'NORTH-2'!C1465</f>
        <v>11</v>
      </c>
      <c r="D578" s="33">
        <f>'NORTH-2'!D1465</f>
        <v>0</v>
      </c>
      <c r="E578" s="33">
        <f>'NORTH-2'!E1465</f>
        <v>0</v>
      </c>
      <c r="F578" s="33">
        <f>'NORTH-2'!F1465</f>
        <v>1</v>
      </c>
      <c r="G578" s="33">
        <f>'NORTH-2'!G1465</f>
        <v>6771.63</v>
      </c>
      <c r="H578" s="33">
        <f>'NORTH-2'!H1465</f>
        <v>7852.04</v>
      </c>
      <c r="I578" s="33">
        <f>'NORTH-2'!I1465</f>
        <v>1080.4099999999999</v>
      </c>
      <c r="J578" s="33">
        <f>'NORTH-2'!J1465</f>
        <v>1000</v>
      </c>
      <c r="K578">
        <f>'NORTH-2'!K1465</f>
        <v>0</v>
      </c>
      <c r="L578">
        <f>'NORTH-2'!L1465</f>
        <v>1080409.9999999998</v>
      </c>
      <c r="M578">
        <f>'NORTH-2'!M1465</f>
        <v>1084178.7327055649</v>
      </c>
      <c r="N578" t="str">
        <f>'NORTH-2'!N1465</f>
        <v>Moghbazar</v>
      </c>
      <c r="O578" t="s">
        <v>271</v>
      </c>
      <c r="P578">
        <v>1047125.9010040066</v>
      </c>
      <c r="Q578">
        <v>1048087.1638147199</v>
      </c>
      <c r="R578">
        <v>896344.52530373423</v>
      </c>
    </row>
    <row r="579" spans="1:18" hidden="1" x14ac:dyDescent="0.3">
      <c r="A579">
        <v>578</v>
      </c>
      <c r="B579" t="str">
        <f>'NORTH-2'!B1466</f>
        <v>Kazir Goli</v>
      </c>
      <c r="C579" s="33">
        <f>'NORTH-2'!C1466</f>
        <v>11</v>
      </c>
      <c r="D579" s="33">
        <f>'NORTH-2'!D1466</f>
        <v>0</v>
      </c>
      <c r="E579" s="33">
        <f>'NORTH-2'!E1466</f>
        <v>0</v>
      </c>
      <c r="F579" s="33">
        <f>'NORTH-2'!F1466</f>
        <v>1</v>
      </c>
      <c r="G579" s="33">
        <f>'NORTH-2'!G1466</f>
        <v>6092.57</v>
      </c>
      <c r="H579" s="33">
        <f>'NORTH-2'!H1466</f>
        <v>7285.49</v>
      </c>
      <c r="I579" s="33">
        <f>'NORTH-2'!I1466</f>
        <v>1192.92</v>
      </c>
      <c r="J579" s="33">
        <f>'NORTH-2'!J1466</f>
        <v>1000</v>
      </c>
      <c r="K579">
        <f>'NORTH-2'!K1466</f>
        <v>0</v>
      </c>
      <c r="L579">
        <f>'NORTH-2'!L1466</f>
        <v>1192920</v>
      </c>
      <c r="M579">
        <f>'NORTH-2'!M1466</f>
        <v>1197081.194934444</v>
      </c>
      <c r="N579" t="str">
        <f>'NORTH-2'!N1466</f>
        <v>Kakrail</v>
      </c>
      <c r="O579" t="s">
        <v>271</v>
      </c>
      <c r="P579">
        <v>1203659.779011575</v>
      </c>
      <c r="Q579">
        <v>1263311.353244659</v>
      </c>
      <c r="R579">
        <v>1182067.1762737881</v>
      </c>
    </row>
    <row r="580" spans="1:18" hidden="1" x14ac:dyDescent="0.3">
      <c r="A580">
        <v>579</v>
      </c>
      <c r="B580" t="str">
        <f>'NORTH-2'!B1467</f>
        <v>Spare</v>
      </c>
      <c r="C580" s="33">
        <f>'NORTH-2'!C1467</f>
        <v>11</v>
      </c>
      <c r="D580" s="33">
        <f>'NORTH-2'!D1467</f>
        <v>0</v>
      </c>
      <c r="E580" s="33">
        <f>'NORTH-2'!E1467</f>
        <v>0</v>
      </c>
      <c r="F580" s="33">
        <f>'NORTH-2'!F1467</f>
        <v>1</v>
      </c>
      <c r="G580" s="33">
        <f>'NORTH-2'!G1467</f>
        <v>0</v>
      </c>
      <c r="H580" s="33">
        <f>'NORTH-2'!H1467</f>
        <v>0</v>
      </c>
      <c r="I580" s="33">
        <f>'NORTH-2'!I1467</f>
        <v>0</v>
      </c>
      <c r="J580" s="33">
        <f>'NORTH-2'!J1467</f>
        <v>1000</v>
      </c>
      <c r="K580">
        <f>'NORTH-2'!K1467</f>
        <v>0</v>
      </c>
      <c r="L580">
        <f>'NORTH-2'!L1467</f>
        <v>0</v>
      </c>
      <c r="M580">
        <f>'NORTH-2'!M1467</f>
        <v>0</v>
      </c>
      <c r="N580">
        <f>'NORTH-2'!N1467</f>
        <v>0</v>
      </c>
      <c r="O580" t="s">
        <v>271</v>
      </c>
      <c r="P580">
        <v>0</v>
      </c>
      <c r="Q580">
        <v>0</v>
      </c>
      <c r="R580">
        <v>0</v>
      </c>
    </row>
    <row r="581" spans="1:18" hidden="1" x14ac:dyDescent="0.3">
      <c r="A581">
        <v>580</v>
      </c>
      <c r="B581" t="str">
        <f>'NORTH-2'!B1468</f>
        <v>Spare</v>
      </c>
      <c r="C581" s="33">
        <f>'NORTH-2'!C1468</f>
        <v>11</v>
      </c>
      <c r="D581" s="33">
        <f>'NORTH-2'!D1468</f>
        <v>0</v>
      </c>
      <c r="E581" s="33">
        <f>'NORTH-2'!E1468</f>
        <v>0</v>
      </c>
      <c r="F581" s="33">
        <f>'NORTH-2'!F1468</f>
        <v>1</v>
      </c>
      <c r="G581" s="33">
        <f>'NORTH-2'!G1468</f>
        <v>0</v>
      </c>
      <c r="H581" s="33">
        <f>'NORTH-2'!H1468</f>
        <v>0</v>
      </c>
      <c r="I581" s="33">
        <f>'NORTH-2'!I1468</f>
        <v>0</v>
      </c>
      <c r="J581" s="33">
        <f>'NORTH-2'!J1468</f>
        <v>1000</v>
      </c>
      <c r="K581">
        <f>'NORTH-2'!K1468</f>
        <v>0</v>
      </c>
      <c r="L581">
        <f>'NORTH-2'!L1468</f>
        <v>0</v>
      </c>
      <c r="M581">
        <f>'NORTH-2'!M1468</f>
        <v>0</v>
      </c>
      <c r="N581">
        <f>'NORTH-2'!N1468</f>
        <v>0</v>
      </c>
      <c r="O581" t="s">
        <v>271</v>
      </c>
      <c r="P581">
        <v>0</v>
      </c>
      <c r="Q581">
        <v>0</v>
      </c>
      <c r="R581">
        <v>0</v>
      </c>
    </row>
    <row r="582" spans="1:18" hidden="1" x14ac:dyDescent="0.3">
      <c r="A582">
        <v>581</v>
      </c>
      <c r="B582" t="str">
        <f>'NORTH-2'!B1469</f>
        <v>Spare</v>
      </c>
      <c r="C582" s="33">
        <f>'NORTH-2'!C1469</f>
        <v>11</v>
      </c>
      <c r="D582" s="33">
        <f>'NORTH-2'!D1469</f>
        <v>0</v>
      </c>
      <c r="E582" s="33">
        <f>'NORTH-2'!E1469</f>
        <v>0</v>
      </c>
      <c r="F582" s="33">
        <f>'NORTH-2'!F1469</f>
        <v>1</v>
      </c>
      <c r="G582" s="33">
        <f>'NORTH-2'!G1469</f>
        <v>0</v>
      </c>
      <c r="H582" s="33">
        <f>'NORTH-2'!H1469</f>
        <v>0</v>
      </c>
      <c r="I582" s="33">
        <f>'NORTH-2'!I1469</f>
        <v>0</v>
      </c>
      <c r="J582" s="33">
        <f>'NORTH-2'!J1469</f>
        <v>1000</v>
      </c>
      <c r="K582">
        <f>'NORTH-2'!K1469</f>
        <v>0</v>
      </c>
      <c r="L582">
        <f>'NORTH-2'!L1469</f>
        <v>0</v>
      </c>
      <c r="M582">
        <f>'NORTH-2'!M1469</f>
        <v>0</v>
      </c>
      <c r="N582">
        <f>'NORTH-2'!N1469</f>
        <v>0</v>
      </c>
      <c r="O582" t="s">
        <v>271</v>
      </c>
      <c r="P582">
        <v>0</v>
      </c>
      <c r="Q582">
        <v>0</v>
      </c>
      <c r="R582">
        <v>0</v>
      </c>
    </row>
    <row r="583" spans="1:18" hidden="1" x14ac:dyDescent="0.3">
      <c r="A583">
        <v>582</v>
      </c>
      <c r="B583" t="str">
        <f>'NORTH-2'!B1470</f>
        <v>Spare</v>
      </c>
      <c r="C583" s="33">
        <f>'NORTH-2'!C1470</f>
        <v>11</v>
      </c>
      <c r="D583" s="33">
        <f>'NORTH-2'!D1470</f>
        <v>0</v>
      </c>
      <c r="E583" s="33">
        <f>'NORTH-2'!E1470</f>
        <v>0</v>
      </c>
      <c r="F583" s="33">
        <f>'NORTH-2'!F1470</f>
        <v>1</v>
      </c>
      <c r="G583" s="33">
        <f>'NORTH-2'!G1470</f>
        <v>0</v>
      </c>
      <c r="H583" s="33">
        <f>'NORTH-2'!H1470</f>
        <v>0</v>
      </c>
      <c r="I583" s="33">
        <f>'NORTH-2'!I1470</f>
        <v>0</v>
      </c>
      <c r="J583" s="33">
        <f>'NORTH-2'!J1470</f>
        <v>1000</v>
      </c>
      <c r="K583">
        <f>'NORTH-2'!K1470</f>
        <v>0</v>
      </c>
      <c r="L583">
        <f>'NORTH-2'!L1470</f>
        <v>0</v>
      </c>
      <c r="M583">
        <f>'NORTH-2'!M1470</f>
        <v>0</v>
      </c>
      <c r="N583">
        <f>'NORTH-2'!N1470</f>
        <v>0</v>
      </c>
      <c r="O583" t="s">
        <v>271</v>
      </c>
      <c r="P583">
        <v>0</v>
      </c>
      <c r="Q583">
        <v>0</v>
      </c>
      <c r="R583">
        <v>0</v>
      </c>
    </row>
    <row r="584" spans="1:18" hidden="1" x14ac:dyDescent="0.3">
      <c r="A584">
        <v>583</v>
      </c>
      <c r="B584" t="str">
        <f>'NORTH-2'!B1471</f>
        <v>Spare</v>
      </c>
      <c r="C584" s="33">
        <f>'NORTH-2'!C1471</f>
        <v>11</v>
      </c>
      <c r="D584" s="33">
        <f>'NORTH-2'!D1471</f>
        <v>0</v>
      </c>
      <c r="E584" s="33">
        <f>'NORTH-2'!E1471</f>
        <v>0</v>
      </c>
      <c r="F584" s="33">
        <f>'NORTH-2'!F1471</f>
        <v>1</v>
      </c>
      <c r="G584" s="33">
        <f>'NORTH-2'!G1471</f>
        <v>0</v>
      </c>
      <c r="H584" s="33">
        <f>'NORTH-2'!H1471</f>
        <v>0</v>
      </c>
      <c r="I584" s="33">
        <f>'NORTH-2'!I1471</f>
        <v>0</v>
      </c>
      <c r="J584" s="33">
        <f>'NORTH-2'!J1471</f>
        <v>1000</v>
      </c>
      <c r="K584">
        <f>'NORTH-2'!K1471</f>
        <v>0</v>
      </c>
      <c r="L584">
        <f>'NORTH-2'!L1471</f>
        <v>0</v>
      </c>
      <c r="M584">
        <f>'NORTH-2'!M1471</f>
        <v>0</v>
      </c>
      <c r="N584">
        <f>'NORTH-2'!N1471</f>
        <v>0</v>
      </c>
      <c r="O584" t="s">
        <v>271</v>
      </c>
      <c r="P584">
        <v>0</v>
      </c>
      <c r="Q584">
        <v>0</v>
      </c>
      <c r="R584">
        <v>0</v>
      </c>
    </row>
    <row r="585" spans="1:18" hidden="1" x14ac:dyDescent="0.3">
      <c r="A585">
        <v>584</v>
      </c>
      <c r="B585" t="str">
        <f>'NORTH-2'!B1472</f>
        <v>Spare</v>
      </c>
      <c r="C585" s="33">
        <f>'NORTH-2'!C1472</f>
        <v>11</v>
      </c>
      <c r="D585" s="33">
        <f>'NORTH-2'!D1472</f>
        <v>0</v>
      </c>
      <c r="E585" s="33">
        <f>'NORTH-2'!E1472</f>
        <v>0</v>
      </c>
      <c r="F585" s="33">
        <f>'NORTH-2'!F1472</f>
        <v>1</v>
      </c>
      <c r="G585" s="33">
        <f>'NORTH-2'!G1472</f>
        <v>0</v>
      </c>
      <c r="H585" s="33">
        <f>'NORTH-2'!H1472</f>
        <v>0</v>
      </c>
      <c r="I585" s="33">
        <f>'NORTH-2'!I1472</f>
        <v>0</v>
      </c>
      <c r="J585" s="33">
        <f>'NORTH-2'!J1472</f>
        <v>1000</v>
      </c>
      <c r="K585">
        <f>'NORTH-2'!K1472</f>
        <v>0</v>
      </c>
      <c r="L585">
        <f>'NORTH-2'!L1472</f>
        <v>0</v>
      </c>
      <c r="M585">
        <f>'NORTH-2'!M1472</f>
        <v>0</v>
      </c>
      <c r="N585">
        <f>'NORTH-2'!N1472</f>
        <v>0</v>
      </c>
      <c r="O585" t="s">
        <v>271</v>
      </c>
      <c r="P585">
        <v>0</v>
      </c>
      <c r="Q585">
        <v>0</v>
      </c>
      <c r="R585">
        <v>0</v>
      </c>
    </row>
    <row r="586" spans="1:18" hidden="1" x14ac:dyDescent="0.3">
      <c r="A586">
        <v>585</v>
      </c>
      <c r="B586" t="str">
        <f>'NORTH-2'!B1473</f>
        <v>AT-01</v>
      </c>
      <c r="C586" s="33">
        <f>'NORTH-2'!C1473</f>
        <v>0.41499999999999998</v>
      </c>
      <c r="D586" s="33">
        <f>'NORTH-2'!D1473</f>
        <v>0</v>
      </c>
      <c r="E586" s="33">
        <f>'NORTH-2'!E1473</f>
        <v>0</v>
      </c>
      <c r="F586" s="33">
        <f>'NORTH-2'!F1473</f>
        <v>1</v>
      </c>
      <c r="G586" s="33">
        <f>'NORTH-2'!G1473</f>
        <v>0</v>
      </c>
      <c r="H586" s="33">
        <f>'NORTH-2'!H1473</f>
        <v>0</v>
      </c>
      <c r="I586" s="33">
        <f>'NORTH-2'!I1473</f>
        <v>0</v>
      </c>
      <c r="J586" s="33">
        <f>'NORTH-2'!J1473</f>
        <v>1</v>
      </c>
      <c r="K586">
        <f>'NORTH-2'!K1473</f>
        <v>0</v>
      </c>
      <c r="L586">
        <f>'NORTH-2'!L1473</f>
        <v>0</v>
      </c>
      <c r="M586">
        <f>'NORTH-2'!M1473</f>
        <v>0</v>
      </c>
      <c r="N586">
        <f>'NORTH-2'!N1473</f>
        <v>0</v>
      </c>
      <c r="O586" t="s">
        <v>271</v>
      </c>
      <c r="P586">
        <v>0</v>
      </c>
      <c r="Q586">
        <v>0</v>
      </c>
      <c r="R586">
        <v>0</v>
      </c>
    </row>
    <row r="587" spans="1:18" hidden="1" x14ac:dyDescent="0.3">
      <c r="A587">
        <v>586</v>
      </c>
      <c r="B587" t="str">
        <f>'NORTH-2'!B1474</f>
        <v>AT-02</v>
      </c>
      <c r="C587" s="33">
        <f>'NORTH-2'!C1474</f>
        <v>0.41499999999999998</v>
      </c>
      <c r="D587" s="33">
        <f>'NORTH-2'!D1474</f>
        <v>0</v>
      </c>
      <c r="E587" s="33">
        <f>'NORTH-2'!E1474</f>
        <v>0</v>
      </c>
      <c r="F587" s="33">
        <f>'NORTH-2'!F1474</f>
        <v>1</v>
      </c>
      <c r="G587" s="33">
        <f>'NORTH-2'!G1474</f>
        <v>0</v>
      </c>
      <c r="H587" s="33">
        <f>'NORTH-2'!H1474</f>
        <v>0</v>
      </c>
      <c r="I587" s="33">
        <f>'NORTH-2'!I1474</f>
        <v>0</v>
      </c>
      <c r="J587" s="33">
        <f>'NORTH-2'!J1474</f>
        <v>1</v>
      </c>
      <c r="K587">
        <f>'NORTH-2'!K1474</f>
        <v>0</v>
      </c>
      <c r="L587">
        <f>'NORTH-2'!L1474</f>
        <v>0</v>
      </c>
      <c r="M587">
        <f>'NORTH-2'!M1474</f>
        <v>0</v>
      </c>
      <c r="N587">
        <f>'NORTH-2'!N1474</f>
        <v>0</v>
      </c>
      <c r="O587" t="s">
        <v>271</v>
      </c>
      <c r="P587">
        <v>0</v>
      </c>
      <c r="Q587">
        <v>0</v>
      </c>
      <c r="R587">
        <v>0</v>
      </c>
    </row>
    <row r="588" spans="1:18" hidden="1" x14ac:dyDescent="0.3">
      <c r="A588">
        <v>587</v>
      </c>
      <c r="B588" t="str">
        <f>'SOUTH-1'!B95</f>
        <v xml:space="preserve">11 kV DCM Feeder (F-1) (old AEPZ-1) </v>
      </c>
      <c r="C588" s="33">
        <f>'SOUTH-1'!C95</f>
        <v>11</v>
      </c>
      <c r="D588" s="33" t="str">
        <f>'SOUTH-1'!D95</f>
        <v>New</v>
      </c>
      <c r="E588" s="33" t="str">
        <f>'SOUTH-1'!E95</f>
        <v>XA587377</v>
      </c>
      <c r="F588" s="33">
        <f>'SOUTH-1'!F95</f>
        <v>1</v>
      </c>
      <c r="G588" s="33">
        <f>'SOUTH-1'!G95</f>
        <v>213015.1</v>
      </c>
      <c r="H588" s="33">
        <f>'SOUTH-1'!H95</f>
        <v>215487.3</v>
      </c>
      <c r="I588" s="33">
        <f>'SOUTH-1'!I95</f>
        <v>2472.1999999999825</v>
      </c>
      <c r="J588" s="33">
        <f>'SOUTH-1'!J95</f>
        <v>1000</v>
      </c>
      <c r="K588">
        <f>'SOUTH-1'!K95</f>
        <v>0</v>
      </c>
      <c r="L588">
        <f>'SOUTH-1'!L95</f>
        <v>2472199.9999999823</v>
      </c>
      <c r="M588">
        <f>'SOUTH-1'!M95</f>
        <v>2486440.3485194333</v>
      </c>
      <c r="N588" t="str">
        <f>'SOUTH-1'!N95</f>
        <v>Siddirgonj</v>
      </c>
      <c r="O588" t="s">
        <v>171</v>
      </c>
      <c r="P588">
        <v>2725888.0748168263</v>
      </c>
      <c r="Q588">
        <v>2549641.8301471951</v>
      </c>
      <c r="R588">
        <v>2438789.3270732942</v>
      </c>
    </row>
    <row r="589" spans="1:18" hidden="1" x14ac:dyDescent="0.3">
      <c r="A589">
        <v>588</v>
      </c>
      <c r="B589" t="str">
        <f>'SOUTH-1'!B96</f>
        <v>11 kV Local &amp; Staff Qtr (F-2) + Adamjeenagar Pump Station</v>
      </c>
      <c r="C589" s="33">
        <f>'SOUTH-1'!C96</f>
        <v>11</v>
      </c>
      <c r="D589" s="33" t="str">
        <f>'SOUTH-1'!D96</f>
        <v>New</v>
      </c>
      <c r="E589" s="33" t="str">
        <f>'SOUTH-1'!E96</f>
        <v>XA587359</v>
      </c>
      <c r="F589" s="33">
        <f>'SOUTH-1'!F96</f>
        <v>1</v>
      </c>
      <c r="G589" s="33">
        <f>'SOUTH-1'!G96</f>
        <v>16876.900000000001</v>
      </c>
      <c r="H589" s="33">
        <f>'SOUTH-1'!H96</f>
        <v>17004</v>
      </c>
      <c r="I589" s="33">
        <f>'SOUTH-1'!I96</f>
        <v>127.09999999999854</v>
      </c>
      <c r="J589" s="33">
        <f>'SOUTH-1'!J96</f>
        <v>1000</v>
      </c>
      <c r="K589">
        <f>'SOUTH-1'!K96</f>
        <v>0</v>
      </c>
      <c r="L589">
        <f>'SOUTH-1'!L96</f>
        <v>127099.99999999854</v>
      </c>
      <c r="M589">
        <f>'SOUTH-1'!M96</f>
        <v>127832.12049867268</v>
      </c>
      <c r="N589" t="str">
        <f>'SOUTH-1'!N96</f>
        <v>Siddirgonj</v>
      </c>
      <c r="O589" t="s">
        <v>171</v>
      </c>
      <c r="P589">
        <v>148265.79607899475</v>
      </c>
      <c r="Q589">
        <v>145583.90056193047</v>
      </c>
      <c r="R589">
        <v>138711.80930937396</v>
      </c>
    </row>
    <row r="590" spans="1:18" hidden="1" x14ac:dyDescent="0.3">
      <c r="A590">
        <v>589</v>
      </c>
      <c r="B590" t="str">
        <f>'SOUTH-1'!B97</f>
        <v>11 kV Narayangonj Direct Feeder (F-3)</v>
      </c>
      <c r="C590" s="33">
        <f>'SOUTH-1'!C97</f>
        <v>11</v>
      </c>
      <c r="D590" s="33" t="str">
        <f>'SOUTH-1'!D97</f>
        <v>New</v>
      </c>
      <c r="E590" s="33" t="str">
        <f>'SOUTH-1'!E97</f>
        <v>XA586385</v>
      </c>
      <c r="F590" s="33">
        <f>'SOUTH-1'!F97</f>
        <v>1</v>
      </c>
      <c r="G590" s="33">
        <f>'SOUTH-1'!G97</f>
        <v>108320.7</v>
      </c>
      <c r="H590" s="33">
        <f>'SOUTH-1'!H97</f>
        <v>109803.3</v>
      </c>
      <c r="I590" s="33">
        <f>'SOUTH-1'!I97</f>
        <v>1482.6000000000058</v>
      </c>
      <c r="J590" s="33">
        <f>'SOUTH-1'!J97</f>
        <v>1000</v>
      </c>
      <c r="K590">
        <f>'SOUTH-1'!K97</f>
        <v>0</v>
      </c>
      <c r="L590">
        <f>'SOUTH-1'!L97</f>
        <v>1482600.0000000058</v>
      </c>
      <c r="M590">
        <f>'SOUTH-1'!M97</f>
        <v>1491140.0617728953</v>
      </c>
      <c r="N590" t="str">
        <f>'SOUTH-1'!N97</f>
        <v>Siddirgonj</v>
      </c>
      <c r="O590" t="s">
        <v>171</v>
      </c>
      <c r="P590">
        <v>1611243.3589024481</v>
      </c>
      <c r="Q590">
        <v>1535819.0344398443</v>
      </c>
      <c r="R590">
        <v>1523513.0021749984</v>
      </c>
    </row>
    <row r="591" spans="1:18" hidden="1" x14ac:dyDescent="0.3">
      <c r="A591">
        <v>590</v>
      </c>
      <c r="B591" t="str">
        <f>'SOUTH-1'!B98</f>
        <v>11 kV Ekata Steel  Feeder (F-4)</v>
      </c>
      <c r="C591" s="33">
        <f>'SOUTH-1'!C98</f>
        <v>11</v>
      </c>
      <c r="D591" s="33" t="str">
        <f>'SOUTH-1'!D98</f>
        <v>New</v>
      </c>
      <c r="E591" s="33" t="str">
        <f>'SOUTH-1'!E98</f>
        <v>XA587376</v>
      </c>
      <c r="F591" s="33">
        <f>'SOUTH-1'!F98</f>
        <v>1</v>
      </c>
      <c r="G591" s="33">
        <f>'SOUTH-1'!G98</f>
        <v>169879.3</v>
      </c>
      <c r="H591" s="33">
        <f>'SOUTH-1'!H98</f>
        <v>172372.4</v>
      </c>
      <c r="I591" s="33">
        <f>'SOUTH-1'!I98</f>
        <v>2493.1000000000058</v>
      </c>
      <c r="J591" s="33">
        <f>'SOUTH-1'!J98</f>
        <v>1000</v>
      </c>
      <c r="K591">
        <f>'SOUTH-1'!K98</f>
        <v>0</v>
      </c>
      <c r="L591">
        <f>'SOUTH-1'!L98</f>
        <v>2493100.0000000056</v>
      </c>
      <c r="M591">
        <f>'SOUTH-1'!M98</f>
        <v>2507460.7365479558</v>
      </c>
      <c r="N591" t="str">
        <f>'SOUTH-1'!N98</f>
        <v>Siddirgonj</v>
      </c>
      <c r="O591" t="s">
        <v>171</v>
      </c>
      <c r="P591">
        <v>2663481.8387780637</v>
      </c>
      <c r="Q591">
        <v>2529191.2404994015</v>
      </c>
      <c r="R591">
        <v>2405949.7847095588</v>
      </c>
    </row>
    <row r="592" spans="1:18" hidden="1" x14ac:dyDescent="0.3">
      <c r="A592">
        <v>591</v>
      </c>
      <c r="B592" t="str">
        <f>'SOUTH-1'!B99</f>
        <v>11 kV Silo+Titas Feeder (F-5)</v>
      </c>
      <c r="C592" s="33">
        <f>'SOUTH-1'!C99</f>
        <v>11</v>
      </c>
      <c r="D592" s="33" t="str">
        <f>'SOUTH-1'!D99</f>
        <v>New</v>
      </c>
      <c r="E592" s="33" t="str">
        <f>'SOUTH-1'!E99</f>
        <v>XA575929</v>
      </c>
      <c r="F592" s="33">
        <f>'SOUTH-1'!F99</f>
        <v>1</v>
      </c>
      <c r="G592" s="33">
        <f>'SOUTH-1'!G99</f>
        <v>7001.5</v>
      </c>
      <c r="H592" s="33">
        <f>'SOUTH-1'!H99</f>
        <v>7069.4</v>
      </c>
      <c r="I592" s="33">
        <f>'SOUTH-1'!I99</f>
        <v>67.899999999999636</v>
      </c>
      <c r="J592" s="33">
        <f>'SOUTH-1'!J99</f>
        <v>1000</v>
      </c>
      <c r="K592">
        <f>'SOUTH-1'!K99</f>
        <v>0</v>
      </c>
      <c r="L592">
        <f>'SOUTH-1'!L99</f>
        <v>67899.999999999636</v>
      </c>
      <c r="M592">
        <f>'SOUTH-1'!M99</f>
        <v>68291.117087804305</v>
      </c>
      <c r="N592" t="str">
        <f>'SOUTH-1'!N99</f>
        <v>Siddirgonj</v>
      </c>
      <c r="O592" t="s">
        <v>171</v>
      </c>
      <c r="P592">
        <v>54248.558125188552</v>
      </c>
      <c r="Q592">
        <v>41407.382009617977</v>
      </c>
      <c r="R592">
        <v>36566.72968721966</v>
      </c>
    </row>
    <row r="593" spans="1:18" hidden="1" x14ac:dyDescent="0.3">
      <c r="A593">
        <v>592</v>
      </c>
      <c r="B593" t="str">
        <f>'SOUTH-1'!B100</f>
        <v>11 kV Monowar  Feeder (F-6)</v>
      </c>
      <c r="C593" s="33">
        <f>'SOUTH-1'!C100</f>
        <v>11</v>
      </c>
      <c r="D593" s="33" t="str">
        <f>'SOUTH-1'!D100</f>
        <v>New</v>
      </c>
      <c r="E593" s="33" t="str">
        <f>'SOUTH-1'!E100</f>
        <v>XA587363</v>
      </c>
      <c r="F593" s="33">
        <f>'SOUTH-1'!F100</f>
        <v>1</v>
      </c>
      <c r="G593" s="33">
        <f>'SOUTH-1'!G100</f>
        <v>74651.5</v>
      </c>
      <c r="H593" s="33">
        <f>'SOUTH-1'!H100</f>
        <v>76031.199999999997</v>
      </c>
      <c r="I593" s="33">
        <f>'SOUTH-1'!I100</f>
        <v>1379.6999999999971</v>
      </c>
      <c r="J593" s="33">
        <f>'SOUTH-1'!J100</f>
        <v>1000</v>
      </c>
      <c r="K593">
        <f>'SOUTH-1'!K100</f>
        <v>0</v>
      </c>
      <c r="L593">
        <f>'SOUTH-1'!L100</f>
        <v>1379699.9999999972</v>
      </c>
      <c r="M593">
        <f>'SOUTH-1'!M100</f>
        <v>1387647.3379387911</v>
      </c>
      <c r="N593" t="str">
        <f>'SOUTH-1'!N100</f>
        <v>Siddirgonj</v>
      </c>
      <c r="O593" t="s">
        <v>171</v>
      </c>
      <c r="P593">
        <v>1431264.5899344967</v>
      </c>
      <c r="Q593">
        <v>1311672.4726567231</v>
      </c>
      <c r="R593">
        <v>1337959.5143406617</v>
      </c>
    </row>
    <row r="594" spans="1:18" hidden="1" x14ac:dyDescent="0.3">
      <c r="A594">
        <v>593</v>
      </c>
      <c r="B594" t="str">
        <f>'SOUTH-1'!B101</f>
        <v>11 kV Era Steel Feeder (F-7)</v>
      </c>
      <c r="C594" s="33">
        <f>'SOUTH-1'!C101</f>
        <v>11</v>
      </c>
      <c r="D594" s="33" t="str">
        <f>'SOUTH-1'!D101</f>
        <v>New</v>
      </c>
      <c r="E594" s="33" t="str">
        <f>'SOUTH-1'!E101</f>
        <v>XA587355</v>
      </c>
      <c r="F594" s="33">
        <f>'SOUTH-1'!F101</f>
        <v>1</v>
      </c>
      <c r="G594" s="33">
        <f>'SOUTH-1'!G101</f>
        <v>27327.200000000001</v>
      </c>
      <c r="H594" s="33">
        <f>'SOUTH-1'!H101</f>
        <v>27327.200000000001</v>
      </c>
      <c r="I594" s="33">
        <f>'SOUTH-1'!I101</f>
        <v>0</v>
      </c>
      <c r="J594" s="33">
        <f>'SOUTH-1'!J101</f>
        <v>1000</v>
      </c>
      <c r="K594">
        <f>'SOUTH-1'!K101</f>
        <v>0</v>
      </c>
      <c r="L594">
        <f>'SOUTH-1'!L101</f>
        <v>0</v>
      </c>
      <c r="M594">
        <f>'SOUTH-1'!M101</f>
        <v>0</v>
      </c>
      <c r="N594" t="str">
        <f>'SOUTH-1'!N101</f>
        <v>Siddirgonj</v>
      </c>
      <c r="O594" t="s">
        <v>171</v>
      </c>
      <c r="P594">
        <v>0</v>
      </c>
      <c r="Q594">
        <v>0</v>
      </c>
      <c r="R594">
        <v>0</v>
      </c>
    </row>
    <row r="595" spans="1:18" hidden="1" x14ac:dyDescent="0.3">
      <c r="A595">
        <v>594</v>
      </c>
      <c r="B595" t="str">
        <f>'SOUTH-1'!B102</f>
        <v>11 kV Kalu Haji Road Feeder (F-8)</v>
      </c>
      <c r="C595" s="33">
        <f>'SOUTH-1'!C102</f>
        <v>11</v>
      </c>
      <c r="D595" s="33" t="str">
        <f>'SOUTH-1'!D102</f>
        <v>New</v>
      </c>
      <c r="E595" s="33">
        <f>'SOUTH-1'!E102</f>
        <v>0</v>
      </c>
      <c r="F595" s="33">
        <f>'SOUTH-1'!F102</f>
        <v>1</v>
      </c>
      <c r="G595" s="33">
        <f>'SOUTH-1'!G102</f>
        <v>25.575700000000001</v>
      </c>
      <c r="H595" s="33">
        <f>'SOUTH-1'!H102</f>
        <v>25.575700000000001</v>
      </c>
      <c r="I595" s="33">
        <f>'SOUTH-1'!I102</f>
        <v>0</v>
      </c>
      <c r="J595" s="33">
        <f>'SOUTH-1'!J102</f>
        <v>40000</v>
      </c>
      <c r="K595">
        <f>'SOUTH-1'!K102</f>
        <v>0</v>
      </c>
      <c r="L595">
        <f>'SOUTH-1'!L102</f>
        <v>0</v>
      </c>
      <c r="M595">
        <f>'SOUTH-1'!M102</f>
        <v>0</v>
      </c>
      <c r="N595" t="str">
        <f>'SOUTH-1'!N102</f>
        <v>Siddirgonj</v>
      </c>
      <c r="O595" t="s">
        <v>171</v>
      </c>
      <c r="P595">
        <v>0</v>
      </c>
      <c r="Q595">
        <v>0</v>
      </c>
      <c r="R595">
        <v>0</v>
      </c>
    </row>
    <row r="596" spans="1:18" hidden="1" x14ac:dyDescent="0.3">
      <c r="A596">
        <v>595</v>
      </c>
      <c r="B596" t="str">
        <f>'SOUTH-1'!B103</f>
        <v>11 kV Mizmizi Feeder (F-9)</v>
      </c>
      <c r="C596" s="33">
        <f>'SOUTH-1'!C103</f>
        <v>11</v>
      </c>
      <c r="D596" s="33" t="str">
        <f>'SOUTH-1'!D103</f>
        <v>New</v>
      </c>
      <c r="E596" s="33" t="str">
        <f>'SOUTH-1'!E103</f>
        <v>XA587358</v>
      </c>
      <c r="F596" s="33">
        <f>'SOUTH-1'!F103</f>
        <v>1</v>
      </c>
      <c r="G596" s="33">
        <f>'SOUTH-1'!G103</f>
        <v>146439.6</v>
      </c>
      <c r="H596" s="33">
        <f>'SOUTH-1'!H103</f>
        <v>148801</v>
      </c>
      <c r="I596" s="33">
        <f>'SOUTH-1'!I103</f>
        <v>2361.3999999999942</v>
      </c>
      <c r="J596" s="33">
        <f>'SOUTH-1'!J103</f>
        <v>1000</v>
      </c>
      <c r="K596">
        <f>'SOUTH-1'!K103</f>
        <v>0</v>
      </c>
      <c r="L596">
        <f>'SOUTH-1'!L103</f>
        <v>2361399.9999999944</v>
      </c>
      <c r="M596">
        <f>'SOUTH-1'!M103</f>
        <v>2375002.1191626149</v>
      </c>
      <c r="N596" t="str">
        <f>'SOUTH-1'!N103</f>
        <v>Siddirgonj</v>
      </c>
      <c r="O596" t="s">
        <v>171</v>
      </c>
      <c r="P596">
        <v>2446793.5191990668</v>
      </c>
      <c r="Q596">
        <v>2328937.44681965</v>
      </c>
      <c r="R596">
        <v>2238024.8855674374</v>
      </c>
    </row>
    <row r="597" spans="1:18" hidden="1" x14ac:dyDescent="0.3">
      <c r="A597">
        <v>596</v>
      </c>
      <c r="B597" t="str">
        <f>'SOUTH-1'!B104</f>
        <v>11 KV Jhilpar (F-10)</v>
      </c>
      <c r="C597" s="33">
        <f>'SOUTH-1'!C104</f>
        <v>11</v>
      </c>
      <c r="D597" s="33" t="str">
        <f>'SOUTH-1'!D104</f>
        <v>New</v>
      </c>
      <c r="E597" s="33" t="str">
        <f>'SOUTH-1'!E104</f>
        <v>XA587369</v>
      </c>
      <c r="F597" s="33">
        <f>'SOUTH-1'!F104</f>
        <v>1</v>
      </c>
      <c r="G597" s="33">
        <f>'SOUTH-1'!G104</f>
        <v>79.191800000000001</v>
      </c>
      <c r="H597" s="33">
        <f>'SOUTH-1'!H104</f>
        <v>87.412099999999995</v>
      </c>
      <c r="I597" s="33">
        <f>'SOUTH-1'!I104</f>
        <v>8.2202999999999946</v>
      </c>
      <c r="J597" s="33">
        <f>'SOUTH-1'!J104</f>
        <v>40000</v>
      </c>
      <c r="K597">
        <f>'SOUTH-1'!K104</f>
        <v>0</v>
      </c>
      <c r="L597">
        <f>'SOUTH-1'!L104</f>
        <v>328811.99999999977</v>
      </c>
      <c r="M597">
        <f>'SOUTH-1'!M104</f>
        <v>330706.02049889858</v>
      </c>
      <c r="N597" t="str">
        <f>'SOUTH-1'!N104</f>
        <v>Matuail</v>
      </c>
      <c r="O597" t="s">
        <v>171</v>
      </c>
      <c r="P597">
        <v>314747.68693897099</v>
      </c>
      <c r="Q597">
        <v>291293.33939694782</v>
      </c>
      <c r="R597">
        <v>424399.71030701668</v>
      </c>
    </row>
    <row r="598" spans="1:18" hidden="1" x14ac:dyDescent="0.3">
      <c r="A598">
        <v>597</v>
      </c>
      <c r="B598" t="str">
        <f>'SOUTH-1'!B105</f>
        <v>11 kV Madrasha Road Feeder (F-11)</v>
      </c>
      <c r="C598" s="33">
        <f>'SOUTH-1'!C105</f>
        <v>11</v>
      </c>
      <c r="D598" s="33" t="str">
        <f>'SOUTH-1'!D105</f>
        <v>New</v>
      </c>
      <c r="E598" s="33" t="str">
        <f>'SOUTH-1'!E105</f>
        <v>XA575919</v>
      </c>
      <c r="F598" s="33">
        <f>'SOUTH-1'!F105</f>
        <v>1</v>
      </c>
      <c r="G598" s="33">
        <f>'SOUTH-1'!G105</f>
        <v>0</v>
      </c>
      <c r="H598" s="33">
        <f>'SOUTH-1'!H105</f>
        <v>0</v>
      </c>
      <c r="I598" s="33">
        <f>'SOUTH-1'!I105</f>
        <v>0</v>
      </c>
      <c r="J598" s="33">
        <f>'SOUTH-1'!J105</f>
        <v>1000</v>
      </c>
      <c r="K598">
        <f>'SOUTH-1'!K105</f>
        <v>0</v>
      </c>
      <c r="L598">
        <f>'SOUTH-1'!L105</f>
        <v>0</v>
      </c>
      <c r="M598">
        <f>'SOUTH-1'!M105</f>
        <v>0</v>
      </c>
      <c r="N598" t="str">
        <f>'SOUTH-1'!N105</f>
        <v>Siddirgonj</v>
      </c>
      <c r="O598" t="s">
        <v>171</v>
      </c>
      <c r="P598">
        <v>0</v>
      </c>
      <c r="Q598">
        <v>0</v>
      </c>
      <c r="R598">
        <v>0</v>
      </c>
    </row>
    <row r="599" spans="1:18" hidden="1" x14ac:dyDescent="0.3">
      <c r="A599">
        <v>598</v>
      </c>
      <c r="B599" t="str">
        <f>'SOUTH-1'!B106</f>
        <v>11 kV Orion Pharma Ltd (Old EGCB 335 MW) (F-12)</v>
      </c>
      <c r="C599" s="33">
        <f>'SOUTH-1'!C106</f>
        <v>11</v>
      </c>
      <c r="D599" s="33" t="str">
        <f>'SOUTH-1'!D106</f>
        <v>New</v>
      </c>
      <c r="E599" s="33" t="str">
        <f>'SOUTH-1'!E106</f>
        <v>XA587383</v>
      </c>
      <c r="F599" s="33">
        <f>'SOUTH-1'!F106</f>
        <v>1</v>
      </c>
      <c r="G599" s="33">
        <f>'SOUTH-1'!G106</f>
        <v>14255.5</v>
      </c>
      <c r="H599" s="33">
        <f>'SOUTH-1'!H106</f>
        <v>14944</v>
      </c>
      <c r="I599" s="33">
        <f>'SOUTH-1'!I106</f>
        <v>688.5</v>
      </c>
      <c r="J599" s="33">
        <f>'SOUTH-1'!J106</f>
        <v>1000</v>
      </c>
      <c r="K599">
        <f>'SOUTH-1'!K106</f>
        <v>0</v>
      </c>
      <c r="L599">
        <f>'SOUTH-1'!L106</f>
        <v>688500</v>
      </c>
      <c r="M599">
        <f>'SOUTH-1'!M106</f>
        <v>692465.89270918281</v>
      </c>
      <c r="N599" t="str">
        <f>'SOUTH-1'!N106</f>
        <v>Siddirgonj</v>
      </c>
      <c r="O599" t="s">
        <v>171</v>
      </c>
      <c r="P599">
        <v>722974.2050894514</v>
      </c>
      <c r="Q599">
        <v>681450.09365949885</v>
      </c>
      <c r="R599">
        <v>758130.04855653108</v>
      </c>
    </row>
    <row r="600" spans="1:18" hidden="1" x14ac:dyDescent="0.3">
      <c r="A600">
        <v>599</v>
      </c>
      <c r="B600" t="str">
        <f>'SOUTH-1'!B107</f>
        <v>Seven Horse Feeder (F-13)</v>
      </c>
      <c r="C600" s="33">
        <f>'SOUTH-1'!C107</f>
        <v>11</v>
      </c>
      <c r="D600" s="33" t="str">
        <f>'SOUTH-1'!D107</f>
        <v>New</v>
      </c>
      <c r="E600" s="33" t="str">
        <f>'SOUTH-1'!E107</f>
        <v>XA587373</v>
      </c>
      <c r="F600" s="33">
        <f>'SOUTH-1'!F107</f>
        <v>1</v>
      </c>
      <c r="G600" s="33">
        <f>'SOUTH-1'!G107</f>
        <v>129895.9</v>
      </c>
      <c r="H600" s="33">
        <f>'SOUTH-1'!H107</f>
        <v>129895.9</v>
      </c>
      <c r="I600" s="33">
        <f>'SOUTH-1'!I107</f>
        <v>0</v>
      </c>
      <c r="J600" s="33">
        <f>'SOUTH-1'!J107</f>
        <v>1000</v>
      </c>
      <c r="K600">
        <f>'SOUTH-1'!K107</f>
        <v>0</v>
      </c>
      <c r="L600">
        <f>'SOUTH-1'!L107</f>
        <v>0</v>
      </c>
      <c r="M600">
        <f>'SOUTH-1'!M107</f>
        <v>0</v>
      </c>
      <c r="N600" t="str">
        <f>'SOUTH-1'!N107</f>
        <v>Siddirgonj</v>
      </c>
      <c r="O600" t="s">
        <v>171</v>
      </c>
      <c r="P600">
        <v>0</v>
      </c>
      <c r="Q600">
        <v>0</v>
      </c>
      <c r="R600">
        <v>0</v>
      </c>
    </row>
    <row r="601" spans="1:18" hidden="1" x14ac:dyDescent="0.3">
      <c r="A601">
        <v>600</v>
      </c>
      <c r="B601" t="str">
        <f>'SOUTH-1'!B108</f>
        <v>11 kV Shanti Nagar  (F-14)</v>
      </c>
      <c r="C601" s="33">
        <f>'SOUTH-1'!C108</f>
        <v>11</v>
      </c>
      <c r="D601" s="33" t="str">
        <f>'SOUTH-1'!D108</f>
        <v>New</v>
      </c>
      <c r="E601" s="33" t="str">
        <f>'SOUTH-1'!E108</f>
        <v>XA587371</v>
      </c>
      <c r="F601" s="33">
        <f>'SOUTH-1'!F108</f>
        <v>1</v>
      </c>
      <c r="G601" s="33">
        <f>'SOUTH-1'!G108</f>
        <v>146418.5</v>
      </c>
      <c r="H601" s="33">
        <f>'SOUTH-1'!H108</f>
        <v>149268.1</v>
      </c>
      <c r="I601" s="33">
        <f>'SOUTH-1'!I108</f>
        <v>2849.6000000000058</v>
      </c>
      <c r="J601" s="33">
        <f>'SOUTH-1'!J108</f>
        <v>1000</v>
      </c>
      <c r="K601">
        <f>'SOUTH-1'!K108</f>
        <v>0</v>
      </c>
      <c r="L601">
        <f>'SOUTH-1'!L108</f>
        <v>2849600.0000000056</v>
      </c>
      <c r="M601">
        <f>'SOUTH-1'!M108</f>
        <v>2866014.2452637493</v>
      </c>
      <c r="N601" t="str">
        <f>'SOUTH-1'!N108</f>
        <v>Siddirgonj</v>
      </c>
      <c r="O601" t="s">
        <v>171</v>
      </c>
      <c r="P601">
        <v>2915044.2314375504</v>
      </c>
      <c r="Q601">
        <v>2806489.0872581783</v>
      </c>
      <c r="R601">
        <v>2820775.6603348479</v>
      </c>
    </row>
    <row r="602" spans="1:18" hidden="1" x14ac:dyDescent="0.3">
      <c r="A602">
        <v>601</v>
      </c>
      <c r="B602" t="str">
        <f>'SOUTH-1'!B163</f>
        <v>11 kV New Town O/H (Old Sarulia U/G Cable Circuit-2)</v>
      </c>
      <c r="C602" s="33">
        <f>'SOUTH-1'!C163</f>
        <v>11</v>
      </c>
      <c r="D602" s="33">
        <f>'SOUTH-1'!D163</f>
        <v>0</v>
      </c>
      <c r="E602" s="33" t="str">
        <f>'SOUTH-1'!E163</f>
        <v>HA021101013-02</v>
      </c>
      <c r="F602" s="33">
        <f>'SOUTH-1'!F163</f>
        <v>1</v>
      </c>
      <c r="G602" s="33">
        <f>'SOUTH-1'!G163</f>
        <v>46067484</v>
      </c>
      <c r="H602" s="33">
        <f>'SOUTH-1'!H163</f>
        <v>48556720</v>
      </c>
      <c r="I602" s="33">
        <f>'SOUTH-1'!I163</f>
        <v>2489236</v>
      </c>
      <c r="J602" s="33">
        <f>'SOUTH-1'!J163</f>
        <v>1</v>
      </c>
      <c r="K602">
        <f>'SOUTH-1'!K163</f>
        <v>0</v>
      </c>
      <c r="L602">
        <f>'SOUTH-1'!L163</f>
        <v>2489236</v>
      </c>
      <c r="M602">
        <f>'SOUTH-1'!M163</f>
        <v>2482601.3667098596</v>
      </c>
      <c r="N602" t="str">
        <f>'SOUTH-1'!N163</f>
        <v>Matuail</v>
      </c>
      <c r="O602" t="s">
        <v>172</v>
      </c>
      <c r="P602">
        <v>2346002.1942961961</v>
      </c>
      <c r="Q602">
        <v>2312393.5545858787</v>
      </c>
      <c r="R602">
        <v>2206583.7096128524</v>
      </c>
    </row>
    <row r="603" spans="1:18" hidden="1" x14ac:dyDescent="0.3">
      <c r="A603">
        <v>602</v>
      </c>
      <c r="B603" t="str">
        <f>'SOUTH-1'!B164</f>
        <v>11 kV DND (WASA) Feeder.</v>
      </c>
      <c r="C603" s="33">
        <f>'SOUTH-1'!C164</f>
        <v>11</v>
      </c>
      <c r="D603" s="33">
        <f>'SOUTH-1'!D164</f>
        <v>0</v>
      </c>
      <c r="E603" s="33" t="str">
        <f>'SOUTH-1'!E164</f>
        <v>HA021100992-02</v>
      </c>
      <c r="F603" s="33">
        <f>'SOUTH-1'!F164</f>
        <v>1</v>
      </c>
      <c r="G603" s="33">
        <f>'SOUTH-1'!G164</f>
        <v>5613260</v>
      </c>
      <c r="H603" s="33">
        <f>'SOUTH-1'!H164</f>
        <v>5963540</v>
      </c>
      <c r="I603" s="33">
        <f>'SOUTH-1'!I164</f>
        <v>350280</v>
      </c>
      <c r="J603" s="33">
        <f>'SOUTH-1'!J164</f>
        <v>1</v>
      </c>
      <c r="K603">
        <f>'SOUTH-1'!K164</f>
        <v>0</v>
      </c>
      <c r="L603">
        <f>'SOUTH-1'!L164</f>
        <v>350280</v>
      </c>
      <c r="M603">
        <f>'SOUTH-1'!M164</f>
        <v>349346.38850278943</v>
      </c>
      <c r="N603" t="str">
        <f>'SOUTH-1'!N164</f>
        <v>Siddirgonj</v>
      </c>
      <c r="O603" t="s">
        <v>172</v>
      </c>
      <c r="P603">
        <v>251256.15295775671</v>
      </c>
      <c r="Q603">
        <v>80170.71616163892</v>
      </c>
      <c r="R603">
        <v>6927.7253441602124</v>
      </c>
    </row>
    <row r="604" spans="1:18" hidden="1" x14ac:dyDescent="0.3">
      <c r="A604">
        <v>603</v>
      </c>
      <c r="B604" t="str">
        <f>'SOUTH-1'!B165</f>
        <v>11 kV Local Feeder</v>
      </c>
      <c r="C604" s="33">
        <f>'SOUTH-1'!C165</f>
        <v>11</v>
      </c>
      <c r="D604" s="33">
        <f>'SOUTH-1'!D165</f>
        <v>0</v>
      </c>
      <c r="E604" s="33" t="str">
        <f>'SOUTH-1'!E165</f>
        <v>HA021100794-02</v>
      </c>
      <c r="F604" s="33">
        <f>'SOUTH-1'!F165</f>
        <v>1</v>
      </c>
      <c r="G604" s="33">
        <f>'SOUTH-1'!G165</f>
        <v>9848922</v>
      </c>
      <c r="H604" s="33">
        <f>'SOUTH-1'!H165</f>
        <v>11042260</v>
      </c>
      <c r="I604" s="33">
        <f>'SOUTH-1'!I165</f>
        <v>1193338</v>
      </c>
      <c r="J604" s="33">
        <f>'SOUTH-1'!J165</f>
        <v>1</v>
      </c>
      <c r="K604">
        <f>'SOUTH-1'!K165</f>
        <v>0</v>
      </c>
      <c r="L604">
        <f>'SOUTH-1'!L165</f>
        <v>1193338</v>
      </c>
      <c r="M604">
        <f>'SOUTH-1'!M165</f>
        <v>1190157.3614341149</v>
      </c>
      <c r="N604" t="str">
        <f>'SOUTH-1'!N165</f>
        <v>Siddirgonj</v>
      </c>
      <c r="O604" t="s">
        <v>172</v>
      </c>
      <c r="P604">
        <v>1182388.6301469367</v>
      </c>
      <c r="Q604">
        <v>2088621.9878646617</v>
      </c>
      <c r="R604">
        <v>1417684.9394780661</v>
      </c>
    </row>
    <row r="605" spans="1:18" hidden="1" x14ac:dyDescent="0.3">
      <c r="A605">
        <v>604</v>
      </c>
      <c r="B605" t="str">
        <f>'SOUTH-1'!B166</f>
        <v>11 kV Mouchak Feeder</v>
      </c>
      <c r="C605" s="33">
        <f>'SOUTH-1'!C166</f>
        <v>11</v>
      </c>
      <c r="D605" s="33">
        <f>'SOUTH-1'!D166</f>
        <v>0</v>
      </c>
      <c r="E605" s="33" t="str">
        <f>'SOUTH-1'!E166</f>
        <v>DHK60888</v>
      </c>
      <c r="F605" s="33">
        <f>'SOUTH-1'!F166</f>
        <v>1</v>
      </c>
      <c r="G605" s="33">
        <f>'SOUTH-1'!G166</f>
        <v>893731.2</v>
      </c>
      <c r="H605" s="33">
        <f>'SOUTH-1'!H166</f>
        <v>934490.7</v>
      </c>
      <c r="I605" s="33">
        <f>'SOUTH-1'!I166</f>
        <v>40759.5</v>
      </c>
      <c r="J605" s="33">
        <f>'SOUTH-1'!J166</f>
        <v>60</v>
      </c>
      <c r="K605">
        <f>'SOUTH-1'!K166</f>
        <v>0</v>
      </c>
      <c r="L605">
        <f>'SOUTH-1'!L166</f>
        <v>2445570</v>
      </c>
      <c r="M605">
        <f>'SOUTH-1'!M166</f>
        <v>2439051.7509728414</v>
      </c>
      <c r="N605" t="str">
        <f>'SOUTH-1'!N166</f>
        <v>Siddirgonj</v>
      </c>
      <c r="O605" t="s">
        <v>172</v>
      </c>
      <c r="P605">
        <v>2339275.7143936008</v>
      </c>
      <c r="Q605">
        <v>2308639.9014748349</v>
      </c>
      <c r="R605">
        <v>2074135.4746597509</v>
      </c>
    </row>
    <row r="606" spans="1:18" hidden="1" x14ac:dyDescent="0.3">
      <c r="A606">
        <v>605</v>
      </c>
      <c r="B606" t="str">
        <f>'SOUTH-1'!B167</f>
        <v>11 kV Overhead-1 Feeder</v>
      </c>
      <c r="C606" s="33">
        <f>'SOUTH-1'!C167</f>
        <v>11</v>
      </c>
      <c r="D606" s="33">
        <f>'SOUTH-1'!D167</f>
        <v>0</v>
      </c>
      <c r="E606" s="33" t="str">
        <f>'SOUTH-1'!E167</f>
        <v>HA021100829-02</v>
      </c>
      <c r="F606" s="33">
        <f>'SOUTH-1'!F167</f>
        <v>1</v>
      </c>
      <c r="G606" s="33">
        <f>'SOUTH-1'!G167</f>
        <v>78137143</v>
      </c>
      <c r="H606" s="33">
        <f>'SOUTH-1'!H167</f>
        <v>78628660</v>
      </c>
      <c r="I606" s="33">
        <f>'SOUTH-1'!I167</f>
        <v>491517</v>
      </c>
      <c r="J606" s="33">
        <f>'SOUTH-1'!J167</f>
        <v>1</v>
      </c>
      <c r="K606">
        <f>'SOUTH-1'!K167</f>
        <v>0</v>
      </c>
      <c r="L606">
        <f>'SOUTH-1'!L167</f>
        <v>491517</v>
      </c>
      <c r="M606">
        <f>'SOUTH-1'!M167</f>
        <v>490206.94540860329</v>
      </c>
      <c r="N606" t="str">
        <f>'SOUTH-1'!N167</f>
        <v>Siddirgonj</v>
      </c>
      <c r="O606" t="s">
        <v>172</v>
      </c>
      <c r="P606">
        <v>1190489.8426842326</v>
      </c>
      <c r="Q606">
        <v>1095153.438019329</v>
      </c>
      <c r="R606">
        <v>1095304.9401463585</v>
      </c>
    </row>
    <row r="607" spans="1:18" hidden="1" x14ac:dyDescent="0.3">
      <c r="A607">
        <v>606</v>
      </c>
      <c r="B607" t="str">
        <f>'SOUTH-1'!B168</f>
        <v>11 kV Provati Steel Feeder</v>
      </c>
      <c r="C607" s="33">
        <f>'SOUTH-1'!C168</f>
        <v>11</v>
      </c>
      <c r="D607" s="33">
        <f>'SOUTH-1'!D168</f>
        <v>0</v>
      </c>
      <c r="E607" s="33" t="str">
        <f>'SOUTH-1'!E168</f>
        <v>DHK60874</v>
      </c>
      <c r="F607" s="33">
        <f>'SOUTH-1'!F168</f>
        <v>1</v>
      </c>
      <c r="G607" s="33">
        <f>'SOUTH-1'!G168</f>
        <v>546973.19999999995</v>
      </c>
      <c r="H607" s="33">
        <f>'SOUTH-1'!H168</f>
        <v>581989.19999999995</v>
      </c>
      <c r="I607" s="33">
        <f>'SOUTH-1'!I168</f>
        <v>35016</v>
      </c>
      <c r="J607" s="33">
        <f>'SOUTH-1'!J168</f>
        <v>60</v>
      </c>
      <c r="K607">
        <f>'SOUTH-1'!K168</f>
        <v>0</v>
      </c>
      <c r="L607">
        <f>'SOUTH-1'!L168</f>
        <v>2100960</v>
      </c>
      <c r="M607">
        <f>'SOUTH-1'!M168</f>
        <v>2095360.2500537301</v>
      </c>
      <c r="N607" t="str">
        <f>'SOUTH-1'!N168</f>
        <v>Siddirgonj</v>
      </c>
      <c r="O607" t="s">
        <v>172</v>
      </c>
      <c r="P607">
        <v>124835.94429159399</v>
      </c>
      <c r="Q607">
        <v>0</v>
      </c>
      <c r="R607">
        <v>0</v>
      </c>
    </row>
    <row r="608" spans="1:18" hidden="1" x14ac:dyDescent="0.3">
      <c r="A608">
        <v>607</v>
      </c>
      <c r="B608" t="str">
        <f>'SOUTH-1'!B169</f>
        <v>11 kV Islambagh Feeder.</v>
      </c>
      <c r="C608" s="33">
        <f>'SOUTH-1'!C169</f>
        <v>11</v>
      </c>
      <c r="D608" s="33">
        <f>'SOUTH-1'!D169</f>
        <v>0</v>
      </c>
      <c r="E608" s="33" t="str">
        <f>'SOUTH-1'!E169</f>
        <v>DHKA2190</v>
      </c>
      <c r="F608" s="33">
        <f>'SOUTH-1'!F169</f>
        <v>1</v>
      </c>
      <c r="G608" s="33">
        <f>'SOUTH-1'!G169</f>
        <v>1048.5044</v>
      </c>
      <c r="H608" s="33">
        <f>'SOUTH-1'!H169</f>
        <v>1099.163</v>
      </c>
      <c r="I608" s="33">
        <f>'SOUTH-1'!I169</f>
        <v>50.658599999999979</v>
      </c>
      <c r="J608" s="33">
        <f>'SOUTH-1'!J169</f>
        <v>60000</v>
      </c>
      <c r="K608">
        <f>'SOUTH-1'!K169</f>
        <v>0</v>
      </c>
      <c r="L608">
        <f>'SOUTH-1'!L169</f>
        <v>3039515.9999999986</v>
      </c>
      <c r="M608">
        <f>'SOUTH-1'!M169</f>
        <v>3031414.6893811924</v>
      </c>
      <c r="N608" t="str">
        <f>'SOUTH-1'!N169</f>
        <v>Matuail</v>
      </c>
      <c r="O608" t="s">
        <v>172</v>
      </c>
      <c r="P608">
        <v>2979112.0562964892</v>
      </c>
      <c r="Q608">
        <v>3002442.9964745198</v>
      </c>
      <c r="R608">
        <v>2983539.0326954862</v>
      </c>
    </row>
    <row r="609" spans="1:18" hidden="1" x14ac:dyDescent="0.3">
      <c r="A609">
        <v>608</v>
      </c>
      <c r="B609" t="str">
        <f>'SOUTH-1'!B170</f>
        <v>11 kV Taj Jute Feeder.</v>
      </c>
      <c r="C609" s="33">
        <f>'SOUTH-1'!C170</f>
        <v>11</v>
      </c>
      <c r="D609" s="33">
        <f>'SOUTH-1'!D170</f>
        <v>0</v>
      </c>
      <c r="E609" s="33" t="str">
        <f>'SOUTH-1'!E170</f>
        <v>DHK61062</v>
      </c>
      <c r="F609" s="33">
        <f>'SOUTH-1'!F170</f>
        <v>1</v>
      </c>
      <c r="G609" s="33">
        <f>'SOUTH-1'!G170</f>
        <v>613805.1</v>
      </c>
      <c r="H609" s="33">
        <f>'SOUTH-1'!H170</f>
        <v>622580.6</v>
      </c>
      <c r="I609" s="33">
        <f>'SOUTH-1'!I170</f>
        <v>8775.5</v>
      </c>
      <c r="J609" s="33">
        <f>'SOUTH-1'!J170</f>
        <v>60</v>
      </c>
      <c r="K609">
        <f>'SOUTH-1'!K170</f>
        <v>0</v>
      </c>
      <c r="L609">
        <f>'SOUTH-1'!L170</f>
        <v>526530</v>
      </c>
      <c r="M609">
        <f>'SOUTH-1'!M170</f>
        <v>525126.62423881958</v>
      </c>
      <c r="N609" t="str">
        <f>'SOUTH-1'!N170</f>
        <v>Siddirgonj</v>
      </c>
      <c r="O609" t="s">
        <v>172</v>
      </c>
      <c r="P609">
        <v>1404410.5059167356</v>
      </c>
      <c r="Q609">
        <v>1676660.8446434361</v>
      </c>
      <c r="R609">
        <v>1675376.4940949753</v>
      </c>
    </row>
    <row r="610" spans="1:18" hidden="1" x14ac:dyDescent="0.3">
      <c r="A610">
        <v>609</v>
      </c>
      <c r="B610" t="str">
        <f>'SOUTH-1'!B171</f>
        <v>11 kV Al-Aksa Steel Feeder</v>
      </c>
      <c r="C610" s="33">
        <f>'SOUTH-1'!C171</f>
        <v>11</v>
      </c>
      <c r="D610" s="33">
        <f>'SOUTH-1'!D171</f>
        <v>0</v>
      </c>
      <c r="E610" s="33" t="str">
        <f>'SOUTH-1'!E171</f>
        <v>DHK61061</v>
      </c>
      <c r="F610" s="33">
        <f>'SOUTH-1'!F171</f>
        <v>1</v>
      </c>
      <c r="G610" s="33">
        <f>'SOUTH-1'!G171</f>
        <v>758979.9</v>
      </c>
      <c r="H610" s="33">
        <f>'SOUTH-1'!H171</f>
        <v>787050.2</v>
      </c>
      <c r="I610" s="33">
        <f>'SOUTH-1'!I171</f>
        <v>28070.29999999993</v>
      </c>
      <c r="J610" s="33">
        <f>'SOUTH-1'!J171</f>
        <v>60</v>
      </c>
      <c r="K610">
        <f>'SOUTH-1'!K171</f>
        <v>0</v>
      </c>
      <c r="L610">
        <f>'SOUTH-1'!L171</f>
        <v>1684217.9999999958</v>
      </c>
      <c r="M610">
        <f>'SOUTH-1'!M171</f>
        <v>1679729.0046573873</v>
      </c>
      <c r="N610" t="str">
        <f>'SOUTH-1'!N171</f>
        <v>Siddirgonj</v>
      </c>
      <c r="O610" t="s">
        <v>172</v>
      </c>
      <c r="P610">
        <v>1595509.5853071131</v>
      </c>
      <c r="Q610">
        <v>1474597.4818003983</v>
      </c>
      <c r="R610">
        <v>1597579.1905878729</v>
      </c>
    </row>
    <row r="611" spans="1:18" hidden="1" x14ac:dyDescent="0.3">
      <c r="A611">
        <v>610</v>
      </c>
      <c r="B611" t="str">
        <f>'SOUTH-1'!B172</f>
        <v>11 kV Sahebpara O/H (Old Spare Feeder)</v>
      </c>
      <c r="C611" s="33">
        <f>'SOUTH-1'!C172</f>
        <v>11</v>
      </c>
      <c r="D611" s="33">
        <f>'SOUTH-1'!D172</f>
        <v>0</v>
      </c>
      <c r="E611" s="33" t="str">
        <f>'SOUTH-1'!E172</f>
        <v>DHKA2189</v>
      </c>
      <c r="F611" s="33">
        <f>'SOUTH-1'!F172</f>
        <v>1</v>
      </c>
      <c r="G611" s="33">
        <f>'SOUTH-1'!G172</f>
        <v>986.72580000000005</v>
      </c>
      <c r="H611" s="33">
        <f>'SOUTH-1'!H172</f>
        <v>1031.2470000000001</v>
      </c>
      <c r="I611" s="33">
        <f>'SOUTH-1'!I172</f>
        <v>44.521200000000022</v>
      </c>
      <c r="J611" s="33">
        <f>'SOUTH-1'!J172</f>
        <v>60000</v>
      </c>
      <c r="K611">
        <f>'SOUTH-1'!K172</f>
        <v>0</v>
      </c>
      <c r="L611">
        <f>'SOUTH-1'!L172</f>
        <v>2671272.0000000014</v>
      </c>
      <c r="M611">
        <f>'SOUTH-1'!M172</f>
        <v>2664152.1808513873</v>
      </c>
      <c r="N611" t="str">
        <f>'SOUTH-1'!N172</f>
        <v>Siddirgonj</v>
      </c>
      <c r="O611" t="s">
        <v>172</v>
      </c>
      <c r="P611">
        <v>2514049.7159836176</v>
      </c>
      <c r="Q611">
        <v>2467512.3805102701</v>
      </c>
      <c r="R611">
        <v>2370283.5934169777</v>
      </c>
    </row>
    <row r="612" spans="1:18" hidden="1" x14ac:dyDescent="0.3">
      <c r="A612">
        <v>611</v>
      </c>
      <c r="B612" t="str">
        <f>'SOUTH-1'!B173</f>
        <v>11 kV Over Head Feeder-2.</v>
      </c>
      <c r="C612" s="33">
        <f>'SOUTH-1'!C173</f>
        <v>11</v>
      </c>
      <c r="D612" s="33">
        <f>'SOUTH-1'!D173</f>
        <v>0</v>
      </c>
      <c r="E612" s="33" t="str">
        <f>'SOUTH-1'!E173</f>
        <v>HA021100488-02</v>
      </c>
      <c r="F612" s="33">
        <f>'SOUTH-1'!F173</f>
        <v>1</v>
      </c>
      <c r="G612" s="33">
        <f>'SOUTH-1'!G173</f>
        <v>26957261</v>
      </c>
      <c r="H612" s="33">
        <f>'SOUTH-1'!H173</f>
        <v>29160410</v>
      </c>
      <c r="I612" s="33">
        <f>'SOUTH-1'!I173</f>
        <v>2203149</v>
      </c>
      <c r="J612" s="33">
        <f>'SOUTH-1'!J173</f>
        <v>1</v>
      </c>
      <c r="K612">
        <f>'SOUTH-1'!K173</f>
        <v>0</v>
      </c>
      <c r="L612">
        <f>'SOUTH-1'!L173</f>
        <v>2203149</v>
      </c>
      <c r="M612">
        <f>'SOUTH-1'!M173</f>
        <v>2197276.882732477</v>
      </c>
      <c r="N612" t="str">
        <f>'SOUTH-1'!N173</f>
        <v>Demra</v>
      </c>
      <c r="O612" t="s">
        <v>172</v>
      </c>
      <c r="P612">
        <v>2204224.8422572273</v>
      </c>
      <c r="Q612">
        <v>2131027.601346191</v>
      </c>
      <c r="R612">
        <v>2071443.4949370872</v>
      </c>
    </row>
    <row r="613" spans="1:18" hidden="1" x14ac:dyDescent="0.3">
      <c r="A613">
        <v>612</v>
      </c>
      <c r="B613" t="str">
        <f>'SOUTH-1'!B174</f>
        <v>11 kV Shimrail Express Feeder.</v>
      </c>
      <c r="C613" s="33">
        <f>'SOUTH-1'!C174</f>
        <v>11</v>
      </c>
      <c r="D613" s="33">
        <f>'SOUTH-1'!D174</f>
        <v>0</v>
      </c>
      <c r="E613" s="33" t="str">
        <f>'SOUTH-1'!E174</f>
        <v>HA021100511-02</v>
      </c>
      <c r="F613" s="33">
        <f>'SOUTH-1'!F174</f>
        <v>1</v>
      </c>
      <c r="G613" s="33">
        <f>'SOUTH-1'!G174</f>
        <v>8169444</v>
      </c>
      <c r="H613" s="33">
        <f>'SOUTH-1'!H174</f>
        <v>8222669</v>
      </c>
      <c r="I613" s="33">
        <f>'SOUTH-1'!I174</f>
        <v>53225</v>
      </c>
      <c r="J613" s="33">
        <f>'SOUTH-1'!J174</f>
        <v>1</v>
      </c>
      <c r="K613">
        <f>'SOUTH-1'!K174</f>
        <v>0</v>
      </c>
      <c r="L613">
        <f>'SOUTH-1'!L174</f>
        <v>53225</v>
      </c>
      <c r="M613">
        <f>'SOUTH-1'!M174</f>
        <v>53083.137855604007</v>
      </c>
      <c r="N613" t="str">
        <f>'SOUTH-1'!N174</f>
        <v>Siddirgonj</v>
      </c>
      <c r="O613" t="s">
        <v>172</v>
      </c>
      <c r="P613">
        <v>75076.755551602793</v>
      </c>
      <c r="Q613">
        <v>29225.668836693661</v>
      </c>
      <c r="R613">
        <v>0</v>
      </c>
    </row>
    <row r="614" spans="1:18" hidden="1" x14ac:dyDescent="0.3">
      <c r="A614">
        <v>613</v>
      </c>
      <c r="B614" t="str">
        <f>'SOUTH-1'!B175</f>
        <v>11 kV Sarder &amp; Khadem Steel Feeder</v>
      </c>
      <c r="C614" s="33">
        <f>'SOUTH-1'!C175</f>
        <v>11</v>
      </c>
      <c r="D614" s="33">
        <f>'SOUTH-1'!D175</f>
        <v>0</v>
      </c>
      <c r="E614" s="33" t="str">
        <f>'SOUTH-1'!E175</f>
        <v>HA021100413-02</v>
      </c>
      <c r="F614" s="33">
        <f>'SOUTH-1'!F175</f>
        <v>1</v>
      </c>
      <c r="G614" s="33">
        <f>'SOUTH-1'!G175</f>
        <v>80731969</v>
      </c>
      <c r="H614" s="33">
        <f>'SOUTH-1'!H175</f>
        <v>81142180</v>
      </c>
      <c r="I614" s="33">
        <f>'SOUTH-1'!I175</f>
        <v>410211</v>
      </c>
      <c r="J614" s="33">
        <f>'SOUTH-1'!J175</f>
        <v>1</v>
      </c>
      <c r="K614">
        <f>'SOUTH-1'!K175</f>
        <v>0</v>
      </c>
      <c r="L614">
        <f>'SOUTH-1'!L175</f>
        <v>410211</v>
      </c>
      <c r="M614">
        <f>'SOUTH-1'!M175</f>
        <v>409117.65266106476</v>
      </c>
      <c r="N614" t="str">
        <f>'SOUTH-1'!N175</f>
        <v>Demra</v>
      </c>
      <c r="O614" t="s">
        <v>172</v>
      </c>
      <c r="P614">
        <v>331227.77437374386</v>
      </c>
      <c r="Q614">
        <v>650733.10015560768</v>
      </c>
      <c r="R614">
        <v>409613.90067909902</v>
      </c>
    </row>
    <row r="615" spans="1:18" hidden="1" x14ac:dyDescent="0.3">
      <c r="A615">
        <v>614</v>
      </c>
      <c r="B615" t="str">
        <f>'SOUTH-1'!B176</f>
        <v>11 kV Siddhirgonj Mazar Feeder</v>
      </c>
      <c r="C615" s="33">
        <f>'SOUTH-1'!C176</f>
        <v>11</v>
      </c>
      <c r="D615" s="33">
        <f>'SOUTH-1'!D176</f>
        <v>0</v>
      </c>
      <c r="E615" s="33" t="str">
        <f>'SOUTH-1'!E176</f>
        <v>HA021100393-02</v>
      </c>
      <c r="F615" s="33">
        <f>'SOUTH-1'!F176</f>
        <v>1</v>
      </c>
      <c r="G615" s="33">
        <f>'SOUTH-1'!G176</f>
        <v>23396.456999999999</v>
      </c>
      <c r="H615" s="33">
        <f>'SOUTH-1'!H176</f>
        <v>23713.14</v>
      </c>
      <c r="I615" s="33">
        <f>'SOUTH-1'!I176</f>
        <v>316.6830000000009</v>
      </c>
      <c r="J615" s="33">
        <f>'SOUTH-1'!J176</f>
        <v>1000</v>
      </c>
      <c r="K615" t="str">
        <f>'SOUTH-1'!K176</f>
        <v>Second Swtichgear Consumption Added</v>
      </c>
      <c r="L615">
        <f>'SOUTH-1'!L176</f>
        <v>1217452.0000000009</v>
      </c>
      <c r="M615">
        <f>'SOUTH-1'!M176</f>
        <v>1214207.0896868173</v>
      </c>
      <c r="N615" t="str">
        <f>'SOUTH-1'!N176</f>
        <v>Siddirgonj</v>
      </c>
      <c r="O615" t="s">
        <v>172</v>
      </c>
      <c r="P615">
        <v>1262090.4155662218</v>
      </c>
      <c r="Q615">
        <v>281800.30095909873</v>
      </c>
      <c r="R615">
        <v>832832.3647969052</v>
      </c>
    </row>
    <row r="616" spans="1:18" hidden="1" x14ac:dyDescent="0.3">
      <c r="A616">
        <v>615</v>
      </c>
      <c r="B616" t="str">
        <f>'SOUTH-1'!B177</f>
        <v>11 kV AST Beverage Feeder</v>
      </c>
      <c r="C616" s="33">
        <f>'SOUTH-1'!C177</f>
        <v>11</v>
      </c>
      <c r="D616" s="33">
        <f>'SOUTH-1'!D177</f>
        <v>0</v>
      </c>
      <c r="E616" s="33">
        <f>'SOUTH-1'!E177</f>
        <v>0</v>
      </c>
      <c r="F616" s="33">
        <f>'SOUTH-1'!F177</f>
        <v>1</v>
      </c>
      <c r="G616" s="33">
        <f>'SOUTH-1'!G177</f>
        <v>21373122</v>
      </c>
      <c r="H616" s="33">
        <f>'SOUTH-1'!H177</f>
        <v>22265980</v>
      </c>
      <c r="I616" s="33">
        <f>'SOUTH-1'!I177</f>
        <v>892858</v>
      </c>
      <c r="J616" s="33">
        <f>'SOUTH-1'!J177</f>
        <v>1</v>
      </c>
      <c r="K616">
        <f>'SOUTH-1'!K177</f>
        <v>0</v>
      </c>
      <c r="L616">
        <f>'SOUTH-1'!L177</f>
        <v>892858</v>
      </c>
      <c r="M616">
        <f>'SOUTH-1'!M177</f>
        <v>890478.23953929322</v>
      </c>
      <c r="N616" t="str">
        <f>'SOUTH-1'!N177</f>
        <v>Siddirgonj</v>
      </c>
      <c r="O616" t="s">
        <v>172</v>
      </c>
      <c r="P616">
        <v>1164572.2996223837</v>
      </c>
      <c r="Q616">
        <v>1051751.252493975</v>
      </c>
      <c r="R616">
        <v>1163750.6237525488</v>
      </c>
    </row>
    <row r="617" spans="1:18" hidden="1" x14ac:dyDescent="0.3">
      <c r="A617">
        <v>616</v>
      </c>
      <c r="B617" t="str">
        <f>'SOUTH-1'!B178</f>
        <v>11 kV Karim Market Feeder</v>
      </c>
      <c r="C617" s="33">
        <f>'SOUTH-1'!C178</f>
        <v>11</v>
      </c>
      <c r="D617" s="33">
        <f>'SOUTH-1'!D178</f>
        <v>0</v>
      </c>
      <c r="E617" s="33">
        <f>'SOUTH-1'!E178</f>
        <v>0</v>
      </c>
      <c r="F617" s="33">
        <f>'SOUTH-1'!F178</f>
        <v>1</v>
      </c>
      <c r="G617" s="33">
        <f>'SOUTH-1'!G178</f>
        <v>56008.911999999997</v>
      </c>
      <c r="H617" s="33">
        <f>'SOUTH-1'!H178</f>
        <v>58307.25</v>
      </c>
      <c r="I617" s="33">
        <f>'SOUTH-1'!I178</f>
        <v>2298.3380000000034</v>
      </c>
      <c r="J617" s="33">
        <f>'SOUTH-1'!J178</f>
        <v>1000</v>
      </c>
      <c r="K617">
        <f>'SOUTH-1'!K178</f>
        <v>0</v>
      </c>
      <c r="L617">
        <f>'SOUTH-1'!L178</f>
        <v>2298338.0000000033</v>
      </c>
      <c r="M617">
        <f>'SOUTH-1'!M178</f>
        <v>2292212.1727153286</v>
      </c>
      <c r="N617" t="str">
        <f>'SOUTH-1'!N178</f>
        <v>Matuail</v>
      </c>
      <c r="O617" t="s">
        <v>172</v>
      </c>
      <c r="P617">
        <v>2119617.9699130687</v>
      </c>
      <c r="Q617">
        <v>2072299.9460418958</v>
      </c>
      <c r="R617">
        <v>2089377.8867158943</v>
      </c>
    </row>
    <row r="618" spans="1:18" hidden="1" x14ac:dyDescent="0.3">
      <c r="A618">
        <v>617</v>
      </c>
      <c r="B618" t="str">
        <f>'SOUTH-1'!B179</f>
        <v>11/0.415 kV Transformer,AT-1+AT-2</v>
      </c>
      <c r="C618" s="33">
        <f>'SOUTH-1'!C179</f>
        <v>0.41499999999999998</v>
      </c>
      <c r="D618" s="33">
        <f>'SOUTH-1'!D179</f>
        <v>0</v>
      </c>
      <c r="E618" s="33" t="str">
        <f>'SOUTH-1'!E179</f>
        <v>ELIB2771</v>
      </c>
      <c r="F618" s="33">
        <f>'SOUTH-1'!F179</f>
        <v>1</v>
      </c>
      <c r="G618" s="33">
        <f>'SOUTH-1'!G179</f>
        <v>375996</v>
      </c>
      <c r="H618" s="33">
        <f>'SOUTH-1'!H179</f>
        <v>375996</v>
      </c>
      <c r="I618" s="33">
        <f>'SOUTH-1'!I179</f>
        <v>0</v>
      </c>
      <c r="J618" s="33">
        <f>'SOUTH-1'!J179</f>
        <v>1</v>
      </c>
      <c r="K618">
        <f>'SOUTH-1'!K179</f>
        <v>0</v>
      </c>
      <c r="L618">
        <f>'SOUTH-1'!L179</f>
        <v>0</v>
      </c>
      <c r="M618">
        <f>'SOUTH-1'!M179</f>
        <v>0</v>
      </c>
      <c r="N618" t="str">
        <f>'SOUTH-1'!N179</f>
        <v>Siddirgonj</v>
      </c>
      <c r="O618" t="s">
        <v>172</v>
      </c>
      <c r="P618">
        <v>0</v>
      </c>
      <c r="Q618">
        <v>0</v>
      </c>
      <c r="R618">
        <v>0</v>
      </c>
    </row>
    <row r="619" spans="1:18" hidden="1" x14ac:dyDescent="0.3">
      <c r="A619">
        <v>618</v>
      </c>
      <c r="B619" t="str">
        <f>'SOUTH-1'!B244</f>
        <v>11 kV Dayagonj Feeder (=L11)</v>
      </c>
      <c r="C619" s="33">
        <f>'SOUTH-1'!C244</f>
        <v>11</v>
      </c>
      <c r="D619" s="33">
        <f>'SOUTH-1'!D244</f>
        <v>0</v>
      </c>
      <c r="E619" s="33">
        <f>'SOUTH-1'!E244</f>
        <v>2007755114</v>
      </c>
      <c r="F619" s="33">
        <f>'SOUTH-1'!F244</f>
        <v>1</v>
      </c>
      <c r="G619" s="33">
        <f>'SOUTH-1'!G244</f>
        <v>5767.7</v>
      </c>
      <c r="H619" s="33">
        <f>'SOUTH-1'!H244</f>
        <v>5809.87</v>
      </c>
      <c r="I619" s="33">
        <f>'SOUTH-1'!I244</f>
        <v>42.170000000000073</v>
      </c>
      <c r="J619" s="33">
        <f>'SOUTH-1'!J244</f>
        <v>60000</v>
      </c>
      <c r="K619">
        <f>'SOUTH-1'!K244</f>
        <v>0</v>
      </c>
      <c r="L619">
        <f>'SOUTH-1'!L244</f>
        <v>2530200.0000000042</v>
      </c>
      <c r="M619">
        <f>'SOUTH-1'!M244</f>
        <v>2567812.3685385259</v>
      </c>
      <c r="N619" t="str">
        <f>'SOUTH-1'!N244</f>
        <v>Demra</v>
      </c>
      <c r="O619" t="s">
        <v>177</v>
      </c>
      <c r="P619">
        <v>2674737.7934431368</v>
      </c>
      <c r="Q619">
        <v>2648546.8604590786</v>
      </c>
      <c r="R619">
        <v>3036942.6611448512</v>
      </c>
    </row>
    <row r="620" spans="1:18" hidden="1" x14ac:dyDescent="0.3">
      <c r="A620">
        <v>619</v>
      </c>
      <c r="B620" t="str">
        <f>'SOUTH-1'!B245</f>
        <v>11 kV Karim Jute Feeder (=L12)</v>
      </c>
      <c r="C620" s="33">
        <f>'SOUTH-1'!C245</f>
        <v>11</v>
      </c>
      <c r="D620" s="33">
        <f>'SOUTH-1'!D245</f>
        <v>0</v>
      </c>
      <c r="E620" s="33">
        <f>'SOUTH-1'!E245</f>
        <v>30799484</v>
      </c>
      <c r="F620" s="33">
        <f>'SOUTH-1'!F245</f>
        <v>1</v>
      </c>
      <c r="G620" s="33">
        <f>'SOUTH-1'!G245</f>
        <v>21.350899999999999</v>
      </c>
      <c r="H620" s="33">
        <f>'SOUTH-1'!H245</f>
        <v>21.5916</v>
      </c>
      <c r="I620" s="33">
        <f>'SOUTH-1'!I245</f>
        <v>0.24070000000000036</v>
      </c>
      <c r="J620" s="33">
        <f>'SOUTH-1'!J245</f>
        <v>60000</v>
      </c>
      <c r="K620">
        <f>'SOUTH-1'!K245</f>
        <v>0</v>
      </c>
      <c r="L620">
        <f>'SOUTH-1'!L245</f>
        <v>14442.000000000022</v>
      </c>
      <c r="M620">
        <f>'SOUTH-1'!M245</f>
        <v>14656.685726991302</v>
      </c>
      <c r="N620" t="str">
        <f>'SOUTH-1'!N245</f>
        <v>Demra</v>
      </c>
      <c r="O620" t="s">
        <v>177</v>
      </c>
      <c r="P620">
        <v>14157.863748090507</v>
      </c>
      <c r="Q620">
        <v>13577.993398555978</v>
      </c>
      <c r="R620">
        <v>12817.0466999689</v>
      </c>
    </row>
    <row r="621" spans="1:18" hidden="1" x14ac:dyDescent="0.3">
      <c r="A621">
        <v>620</v>
      </c>
      <c r="B621" t="str">
        <f>'SOUTH-1'!B246</f>
        <v xml:space="preserve">11 kV Konapara (=L13) **** </v>
      </c>
      <c r="C621" s="33">
        <f>'SOUTH-1'!C246</f>
        <v>11</v>
      </c>
      <c r="D621" s="33">
        <f>'SOUTH-1'!D246</f>
        <v>0</v>
      </c>
      <c r="E621" s="33" t="str">
        <f>'SOUTH-1'!E246</f>
        <v>DHKA2191</v>
      </c>
      <c r="F621" s="33">
        <f>'SOUTH-1'!F246</f>
        <v>1</v>
      </c>
      <c r="G621" s="33">
        <f>'SOUTH-1'!G246</f>
        <v>2064.6190000000001</v>
      </c>
      <c r="H621" s="33">
        <f>'SOUTH-1'!H246</f>
        <v>2121.1008999999999</v>
      </c>
      <c r="I621" s="33">
        <f>'SOUTH-1'!I246</f>
        <v>56.481899999999769</v>
      </c>
      <c r="J621" s="33">
        <f>'SOUTH-1'!J246</f>
        <v>60000</v>
      </c>
      <c r="K621">
        <f>'SOUTH-1'!K246</f>
        <v>0</v>
      </c>
      <c r="L621">
        <f>'SOUTH-1'!L246</f>
        <v>3388913.999999986</v>
      </c>
      <c r="M621">
        <f>'SOUTH-1'!M246</f>
        <v>3439291.4730508737</v>
      </c>
      <c r="N621" t="str">
        <f>'SOUTH-1'!N246</f>
        <v>Demra</v>
      </c>
      <c r="O621" t="s">
        <v>177</v>
      </c>
      <c r="P621">
        <v>3588042.0557445367</v>
      </c>
      <c r="Q621">
        <v>3482255.5223361398</v>
      </c>
      <c r="R621">
        <v>2467003.1131009907</v>
      </c>
    </row>
    <row r="622" spans="1:18" hidden="1" x14ac:dyDescent="0.3">
      <c r="A622">
        <v>621</v>
      </c>
      <c r="B622" t="str">
        <f>'SOUTH-1'!B247</f>
        <v>11 kV Sanarpar Feeder (=L14)</v>
      </c>
      <c r="C622" s="33">
        <f>'SOUTH-1'!C247</f>
        <v>11</v>
      </c>
      <c r="D622" s="33">
        <f>'SOUTH-1'!D247</f>
        <v>0</v>
      </c>
      <c r="E622" s="33">
        <f>'SOUTH-1'!E247</f>
        <v>575926</v>
      </c>
      <c r="F622" s="33">
        <f>'SOUTH-1'!F247</f>
        <v>1</v>
      </c>
      <c r="G622" s="33">
        <f>'SOUTH-1'!G247</f>
        <v>51041.5</v>
      </c>
      <c r="H622" s="33">
        <f>'SOUTH-1'!H247</f>
        <v>53570.6</v>
      </c>
      <c r="I622" s="33">
        <f>'SOUTH-1'!I247</f>
        <v>2529.0999999999985</v>
      </c>
      <c r="J622" s="33">
        <f>'SOUTH-1'!J247</f>
        <v>1000</v>
      </c>
      <c r="K622">
        <f>'SOUTH-1'!K247</f>
        <v>0</v>
      </c>
      <c r="L622">
        <f>'SOUTH-1'!L247</f>
        <v>2529099.9999999986</v>
      </c>
      <c r="M622">
        <f>'SOUTH-1'!M247</f>
        <v>2566696.0166274495</v>
      </c>
      <c r="N622" t="str">
        <f>'SOUTH-1'!N247</f>
        <v>Matuail</v>
      </c>
      <c r="O622" t="s">
        <v>177</v>
      </c>
      <c r="P622">
        <v>2627544.9142828407</v>
      </c>
      <c r="Q622">
        <v>2556143.6589279859</v>
      </c>
      <c r="R622">
        <v>2386518.0766677167</v>
      </c>
    </row>
    <row r="623" spans="1:18" hidden="1" x14ac:dyDescent="0.3">
      <c r="A623">
        <v>622</v>
      </c>
      <c r="B623" t="str">
        <f>'SOUTH-1'!B248</f>
        <v xml:space="preserve">11 kV Latif Bawani Feeder (=L15) </v>
      </c>
      <c r="C623" s="33">
        <f>'SOUTH-1'!C248</f>
        <v>11</v>
      </c>
      <c r="D623" s="33">
        <f>'SOUTH-1'!D248</f>
        <v>0</v>
      </c>
      <c r="E623" s="33">
        <f>'SOUTH-1'!E248</f>
        <v>30799450</v>
      </c>
      <c r="F623" s="33">
        <f>'SOUTH-1'!F248</f>
        <v>1</v>
      </c>
      <c r="G623" s="33">
        <f>'SOUTH-1'!G248</f>
        <v>1809.19</v>
      </c>
      <c r="H623" s="33">
        <f>'SOUTH-1'!H248</f>
        <v>1814.55</v>
      </c>
      <c r="I623" s="33">
        <f>'SOUTH-1'!I248</f>
        <v>5.3599999999999</v>
      </c>
      <c r="J623" s="33">
        <f>'SOUTH-1'!J248</f>
        <v>60000</v>
      </c>
      <c r="K623">
        <f>'SOUTH-1'!K248</f>
        <v>0</v>
      </c>
      <c r="L623">
        <f>'SOUTH-1'!L248</f>
        <v>321599.999999994</v>
      </c>
      <c r="M623">
        <f>'SOUTH-1'!M248</f>
        <v>326380.70418226748</v>
      </c>
      <c r="N623" t="str">
        <f>'SOUTH-1'!N248</f>
        <v>Demra</v>
      </c>
      <c r="O623" t="s">
        <v>177</v>
      </c>
      <c r="P623">
        <v>261798.42879012038</v>
      </c>
      <c r="Q623">
        <v>295524.68485197454</v>
      </c>
      <c r="R623">
        <v>302404.94271531777</v>
      </c>
    </row>
    <row r="624" spans="1:18" hidden="1" x14ac:dyDescent="0.3">
      <c r="A624">
        <v>623</v>
      </c>
      <c r="B624" t="str">
        <f>'SOUTH-1'!B249</f>
        <v>11 kV Tengra Feeder (=L16)</v>
      </c>
      <c r="C624" s="33">
        <f>'SOUTH-1'!C249</f>
        <v>11</v>
      </c>
      <c r="D624" s="33">
        <f>'SOUTH-1'!D249</f>
        <v>0</v>
      </c>
      <c r="E624" s="33">
        <f>'SOUTH-1'!E249</f>
        <v>30799145</v>
      </c>
      <c r="F624" s="33">
        <f>'SOUTH-1'!F249</f>
        <v>1</v>
      </c>
      <c r="G624" s="33">
        <f>'SOUTH-1'!G249</f>
        <v>5472.12</v>
      </c>
      <c r="H624" s="33">
        <f>'SOUTH-1'!H249</f>
        <v>5519.55</v>
      </c>
      <c r="I624" s="33">
        <f>'SOUTH-1'!I249</f>
        <v>47.430000000000291</v>
      </c>
      <c r="J624" s="33">
        <f>'SOUTH-1'!J249</f>
        <v>60000</v>
      </c>
      <c r="K624">
        <f>'SOUTH-1'!K249</f>
        <v>0</v>
      </c>
      <c r="L624">
        <f>'SOUTH-1'!L249</f>
        <v>2845800.0000000177</v>
      </c>
      <c r="M624">
        <f>'SOUTH-1'!M249</f>
        <v>2888103.8804786066</v>
      </c>
      <c r="N624" t="str">
        <f>'SOUTH-1'!N249</f>
        <v>Demra</v>
      </c>
      <c r="O624" t="s">
        <v>177</v>
      </c>
      <c r="P624">
        <v>2785803.793535898</v>
      </c>
      <c r="Q624">
        <v>2203397.2826463864</v>
      </c>
      <c r="R624">
        <v>3315319.3041482884</v>
      </c>
    </row>
    <row r="625" spans="1:18" hidden="1" x14ac:dyDescent="0.3">
      <c r="A625">
        <v>624</v>
      </c>
      <c r="B625" t="str">
        <f>'SOUTH-1'!B250</f>
        <v>11 kV Police Line Feeder  (=L17)</v>
      </c>
      <c r="C625" s="33">
        <f>'SOUTH-1'!C250</f>
        <v>11</v>
      </c>
      <c r="D625" s="33">
        <f>'SOUTH-1'!D250</f>
        <v>0</v>
      </c>
      <c r="E625" s="33">
        <f>'SOUTH-1'!E250</f>
        <v>30799480</v>
      </c>
      <c r="F625" s="33">
        <f>'SOUTH-1'!F250</f>
        <v>1</v>
      </c>
      <c r="G625" s="33">
        <f>'SOUTH-1'!G250</f>
        <v>3317.32</v>
      </c>
      <c r="H625" s="33">
        <f>'SOUTH-1'!H250</f>
        <v>3337.55</v>
      </c>
      <c r="I625" s="33">
        <f>'SOUTH-1'!I250</f>
        <v>20.230000000000018</v>
      </c>
      <c r="J625" s="33">
        <f>'SOUTH-1'!J250</f>
        <v>60000</v>
      </c>
      <c r="K625">
        <f>'SOUTH-1'!K250</f>
        <v>0</v>
      </c>
      <c r="L625">
        <f>'SOUTH-1'!L250</f>
        <v>1213800.0000000012</v>
      </c>
      <c r="M625">
        <f>'SOUTH-1'!M250</f>
        <v>1231843.5905983958</v>
      </c>
      <c r="N625" t="str">
        <f>'SOUTH-1'!N250</f>
        <v>Demra</v>
      </c>
      <c r="O625" t="s">
        <v>177</v>
      </c>
      <c r="P625">
        <v>1213792.7152996794</v>
      </c>
      <c r="Q625">
        <v>1297576.8725643218</v>
      </c>
      <c r="R625">
        <v>1183247.2467872454</v>
      </c>
    </row>
    <row r="626" spans="1:18" hidden="1" x14ac:dyDescent="0.3">
      <c r="A626">
        <v>625</v>
      </c>
      <c r="B626" t="str">
        <f>'SOUTH-1'!B251</f>
        <v>11 kV Demra Bazar Feeder (=L18)</v>
      </c>
      <c r="C626" s="33">
        <f>'SOUTH-1'!C251</f>
        <v>11</v>
      </c>
      <c r="D626" s="33">
        <f>'SOUTH-1'!D251</f>
        <v>0</v>
      </c>
      <c r="E626" s="33">
        <f>'SOUTH-1'!E251</f>
        <v>30799119</v>
      </c>
      <c r="F626" s="33">
        <f>'SOUTH-1'!F251</f>
        <v>1</v>
      </c>
      <c r="G626" s="33">
        <f>'SOUTH-1'!G251</f>
        <v>1639.93</v>
      </c>
      <c r="H626" s="33">
        <f>'SOUTH-1'!H251</f>
        <v>1648.7</v>
      </c>
      <c r="I626" s="33">
        <f>'SOUTH-1'!I251</f>
        <v>8.7699999999999818</v>
      </c>
      <c r="J626" s="33">
        <f>'SOUTH-1'!J251</f>
        <v>60000</v>
      </c>
      <c r="K626">
        <f>'SOUTH-1'!K251</f>
        <v>0</v>
      </c>
      <c r="L626">
        <f>'SOUTH-1'!L251</f>
        <v>526199.99999999895</v>
      </c>
      <c r="M626">
        <f>'SOUTH-1'!M251</f>
        <v>534022.15964151744</v>
      </c>
      <c r="N626" t="str">
        <f>'SOUTH-1'!N251</f>
        <v>Demra</v>
      </c>
      <c r="O626" t="s">
        <v>177</v>
      </c>
      <c r="P626">
        <v>561432.5279415244</v>
      </c>
      <c r="Q626">
        <v>558765.16043440672</v>
      </c>
      <c r="R626">
        <v>495803.45259138744</v>
      </c>
    </row>
    <row r="627" spans="1:18" hidden="1" x14ac:dyDescent="0.3">
      <c r="A627">
        <v>626</v>
      </c>
      <c r="B627" t="str">
        <f>'SOUTH-1'!B252</f>
        <v xml:space="preserve">11 kV Spare Feeder (=F9) </v>
      </c>
      <c r="C627" s="33">
        <f>'SOUTH-1'!C252</f>
        <v>11</v>
      </c>
      <c r="D627" s="33">
        <f>'SOUTH-1'!D252</f>
        <v>0</v>
      </c>
      <c r="E627" s="33" t="str">
        <f>'SOUTH-1'!E252</f>
        <v>HA021100859-02</v>
      </c>
      <c r="F627" s="33">
        <f>'SOUTH-1'!F252</f>
        <v>1</v>
      </c>
      <c r="G627" s="33">
        <f>'SOUTH-1'!G252</f>
        <v>0</v>
      </c>
      <c r="H627" s="33">
        <f>'SOUTH-1'!H252</f>
        <v>0</v>
      </c>
      <c r="I627" s="33">
        <f>'SOUTH-1'!I252</f>
        <v>0</v>
      </c>
      <c r="J627" s="33">
        <f>'SOUTH-1'!J252</f>
        <v>1</v>
      </c>
      <c r="K627">
        <f>'SOUTH-1'!K252</f>
        <v>0</v>
      </c>
      <c r="L627">
        <f>'SOUTH-1'!L252</f>
        <v>0</v>
      </c>
      <c r="M627">
        <f>'SOUTH-1'!M252</f>
        <v>0</v>
      </c>
      <c r="N627" t="str">
        <f>'SOUTH-1'!N252</f>
        <v>Demra</v>
      </c>
      <c r="O627" t="s">
        <v>177</v>
      </c>
      <c r="P627">
        <v>0</v>
      </c>
      <c r="Q627">
        <v>0</v>
      </c>
      <c r="R627">
        <v>0</v>
      </c>
    </row>
    <row r="628" spans="1:18" hidden="1" x14ac:dyDescent="0.3">
      <c r="A628">
        <v>627</v>
      </c>
      <c r="B628" t="str">
        <f>'SOUTH-1'!B253</f>
        <v xml:space="preserve">11 kV Boxnagar Feeder (=F10) </v>
      </c>
      <c r="C628" s="33">
        <f>'SOUTH-1'!C253</f>
        <v>11</v>
      </c>
      <c r="D628" s="33">
        <f>'SOUTH-1'!D253</f>
        <v>0</v>
      </c>
      <c r="E628" s="33" t="str">
        <f>'SOUTH-1'!E253</f>
        <v>HA021100493-02</v>
      </c>
      <c r="F628" s="33">
        <f>'SOUTH-1'!F253</f>
        <v>1</v>
      </c>
      <c r="G628" s="33">
        <f>'SOUTH-1'!G253</f>
        <v>80604576</v>
      </c>
      <c r="H628" s="33">
        <f>'SOUTH-1'!H253</f>
        <v>83621868</v>
      </c>
      <c r="I628" s="33">
        <f>'SOUTH-1'!I253</f>
        <v>3017292</v>
      </c>
      <c r="J628" s="33">
        <f>'SOUTH-1'!J253</f>
        <v>1</v>
      </c>
      <c r="K628">
        <f>'SOUTH-1'!K253</f>
        <v>0</v>
      </c>
      <c r="L628">
        <f>'SOUTH-1'!L253</f>
        <v>3017292</v>
      </c>
      <c r="M628">
        <f>'SOUTH-1'!M253</f>
        <v>3062145.173145338</v>
      </c>
      <c r="N628" t="str">
        <f>'SOUTH-1'!N253</f>
        <v>Demra</v>
      </c>
      <c r="O628" t="s">
        <v>177</v>
      </c>
      <c r="P628">
        <v>3047117.0713915718</v>
      </c>
      <c r="Q628">
        <v>3001937.8861758281</v>
      </c>
      <c r="R628">
        <v>2753359.886537191</v>
      </c>
    </row>
    <row r="629" spans="1:18" hidden="1" x14ac:dyDescent="0.3">
      <c r="A629">
        <v>628</v>
      </c>
      <c r="B629" t="str">
        <f>'SOUTH-1'!B254</f>
        <v>11 kV Baser Pool Feeder  (=L11)</v>
      </c>
      <c r="C629" s="33">
        <f>'SOUTH-1'!C254</f>
        <v>11</v>
      </c>
      <c r="D629" s="33">
        <f>'SOUTH-1'!D254</f>
        <v>0</v>
      </c>
      <c r="E629" s="33" t="str">
        <f>'SOUTH-1'!E254</f>
        <v>HA021100518-02</v>
      </c>
      <c r="F629" s="33">
        <f>'SOUTH-1'!F254</f>
        <v>1</v>
      </c>
      <c r="G629" s="33">
        <f>'SOUTH-1'!G254</f>
        <v>50869565</v>
      </c>
      <c r="H629" s="33">
        <f>'SOUTH-1'!H254</f>
        <v>50869565</v>
      </c>
      <c r="I629" s="33">
        <f>'SOUTH-1'!I254</f>
        <v>0</v>
      </c>
      <c r="J629" s="33">
        <f>'SOUTH-1'!J254</f>
        <v>1</v>
      </c>
      <c r="K629">
        <f>'SOUTH-1'!K254</f>
        <v>0</v>
      </c>
      <c r="L629">
        <f>'SOUTH-1'!L254</f>
        <v>0</v>
      </c>
      <c r="M629">
        <f>'SOUTH-1'!M254</f>
        <v>0</v>
      </c>
      <c r="N629" t="str">
        <f>'SOUTH-1'!N254</f>
        <v>Demra</v>
      </c>
      <c r="O629" t="s">
        <v>177</v>
      </c>
      <c r="P629">
        <v>1592.7596716601865</v>
      </c>
      <c r="Q629">
        <v>158210.21617581384</v>
      </c>
      <c r="R629">
        <v>30254.168913643753</v>
      </c>
    </row>
    <row r="630" spans="1:18" hidden="1" x14ac:dyDescent="0.3">
      <c r="A630">
        <v>629</v>
      </c>
      <c r="B630" t="str">
        <f>'SOUTH-1'!B255</f>
        <v>11 kV Dip-Pur Feeder (=L12)</v>
      </c>
      <c r="C630" s="33">
        <f>'SOUTH-1'!C255</f>
        <v>11</v>
      </c>
      <c r="D630" s="33">
        <f>'SOUTH-1'!D255</f>
        <v>0</v>
      </c>
      <c r="E630" s="33" t="str">
        <f>'SOUTH-1'!E255</f>
        <v>HA021100697-02</v>
      </c>
      <c r="F630" s="33">
        <f>'SOUTH-1'!F255</f>
        <v>1</v>
      </c>
      <c r="G630" s="33">
        <f>'SOUTH-1'!G255</f>
        <v>22773043</v>
      </c>
      <c r="H630" s="33">
        <f>'SOUTH-1'!H255</f>
        <v>25005518</v>
      </c>
      <c r="I630" s="33">
        <f>'SOUTH-1'!I255</f>
        <v>2232475</v>
      </c>
      <c r="J630" s="33">
        <f>'SOUTH-1'!J255</f>
        <v>1</v>
      </c>
      <c r="K630">
        <f>'SOUTH-1'!K255</f>
        <v>0</v>
      </c>
      <c r="L630">
        <f>'SOUTH-1'!L255</f>
        <v>2232475</v>
      </c>
      <c r="M630">
        <f>'SOUTH-1'!M255</f>
        <v>2265661.575153362</v>
      </c>
      <c r="N630" t="str">
        <f>'SOUTH-1'!N255</f>
        <v>Demra</v>
      </c>
      <c r="O630" t="s">
        <v>177</v>
      </c>
      <c r="P630">
        <v>2324189.2904580017</v>
      </c>
      <c r="Q630">
        <v>2304863.8620297462</v>
      </c>
      <c r="R630">
        <v>2171918.0109564397</v>
      </c>
    </row>
    <row r="631" spans="1:18" hidden="1" x14ac:dyDescent="0.3">
      <c r="A631">
        <v>630</v>
      </c>
      <c r="B631" t="str">
        <f>'SOUTH-1'!B256</f>
        <v>11/0.4 kV Auxiliary Transformer-1(AT-1)</v>
      </c>
      <c r="C631" s="33">
        <f>'SOUTH-1'!C256</f>
        <v>0.41499999999999998</v>
      </c>
      <c r="D631" s="33">
        <f>'SOUTH-1'!D256</f>
        <v>0</v>
      </c>
      <c r="E631" s="33" t="str">
        <f>'SOUTH-1'!E256</f>
        <v>05378800</v>
      </c>
      <c r="F631" s="33">
        <f>'SOUTH-1'!F256</f>
        <v>1</v>
      </c>
      <c r="G631" s="33">
        <f>'SOUTH-1'!G256</f>
        <v>566454.55000000005</v>
      </c>
      <c r="H631" s="33">
        <f>'SOUTH-1'!H256</f>
        <v>566454.55000000005</v>
      </c>
      <c r="I631" s="33">
        <f>'SOUTH-1'!I256</f>
        <v>0</v>
      </c>
      <c r="J631" s="33">
        <f>'SOUTH-1'!J256</f>
        <v>2</v>
      </c>
      <c r="K631">
        <f>'SOUTH-1'!K256</f>
        <v>0</v>
      </c>
      <c r="L631">
        <f>'SOUTH-1'!L256</f>
        <v>0</v>
      </c>
      <c r="M631">
        <f>'SOUTH-1'!M256</f>
        <v>0</v>
      </c>
      <c r="N631" t="str">
        <f>'SOUTH-1'!N256</f>
        <v>Demra</v>
      </c>
      <c r="O631" t="s">
        <v>177</v>
      </c>
      <c r="P631">
        <v>0</v>
      </c>
      <c r="Q631">
        <v>0</v>
      </c>
      <c r="R631">
        <v>0</v>
      </c>
    </row>
    <row r="632" spans="1:18" hidden="1" x14ac:dyDescent="0.3">
      <c r="A632">
        <v>631</v>
      </c>
      <c r="B632" t="str">
        <f>'SOUTH-1'!B257</f>
        <v>11/0.4 kV Auxiliary Transformer-2 (AT-2)</v>
      </c>
      <c r="C632" s="33">
        <f>'SOUTH-1'!C257</f>
        <v>0.41499999999999998</v>
      </c>
      <c r="D632" s="33">
        <f>'SOUTH-1'!D257</f>
        <v>0</v>
      </c>
      <c r="E632" s="33" t="str">
        <f>'SOUTH-1'!E257</f>
        <v>05395814</v>
      </c>
      <c r="F632" s="33">
        <f>'SOUTH-1'!F257</f>
        <v>1</v>
      </c>
      <c r="G632" s="33">
        <f>'SOUTH-1'!G257</f>
        <v>0</v>
      </c>
      <c r="H632" s="33">
        <f>'SOUTH-1'!H257</f>
        <v>0</v>
      </c>
      <c r="I632" s="33">
        <f>'SOUTH-1'!I257</f>
        <v>0</v>
      </c>
      <c r="J632" s="33">
        <f>'SOUTH-1'!J257</f>
        <v>2</v>
      </c>
      <c r="K632">
        <f>'SOUTH-1'!K257</f>
        <v>0</v>
      </c>
      <c r="L632">
        <f>'SOUTH-1'!L257</f>
        <v>0</v>
      </c>
      <c r="M632">
        <f>'SOUTH-1'!M257</f>
        <v>0</v>
      </c>
      <c r="N632" t="str">
        <f>'SOUTH-1'!N257</f>
        <v>Demra</v>
      </c>
      <c r="O632" t="s">
        <v>177</v>
      </c>
      <c r="P632">
        <v>0</v>
      </c>
      <c r="Q632">
        <v>0</v>
      </c>
      <c r="R632">
        <v>0</v>
      </c>
    </row>
    <row r="633" spans="1:18" hidden="1" x14ac:dyDescent="0.3">
      <c r="A633">
        <v>632</v>
      </c>
      <c r="B633" t="str">
        <f>'SOUTH-1'!B327</f>
        <v>11 kV Khanpur Feeder</v>
      </c>
      <c r="C633" s="33">
        <f>'SOUTH-1'!C327</f>
        <v>11</v>
      </c>
      <c r="D633" s="33">
        <f>'SOUTH-1'!D327</f>
        <v>0</v>
      </c>
      <c r="E633" s="33" t="str">
        <f>'SOUTH-1'!E327</f>
        <v>DHKC 9348</v>
      </c>
      <c r="F633" s="33">
        <f>'SOUTH-1'!F327</f>
        <v>1</v>
      </c>
      <c r="G633" s="33">
        <f>'SOUTH-1'!G327</f>
        <v>47198.82</v>
      </c>
      <c r="H633" s="33">
        <f>'SOUTH-1'!H327</f>
        <v>76101.38</v>
      </c>
      <c r="I633" s="33">
        <f>'SOUTH-1'!I327</f>
        <v>28902.560000000005</v>
      </c>
      <c r="J633" s="33">
        <f>'SOUTH-1'!J327</f>
        <v>60</v>
      </c>
      <c r="K633">
        <f>'SOUTH-1'!K327</f>
        <v>0</v>
      </c>
      <c r="L633">
        <f>'SOUTH-1'!L327</f>
        <v>1734153.6000000003</v>
      </c>
      <c r="M633">
        <f>'SOUTH-1'!M327</f>
        <v>1753296.6737322502</v>
      </c>
      <c r="N633" t="str">
        <f>'SOUTH-1'!N327</f>
        <v>N.Gonj (East)</v>
      </c>
      <c r="O633" t="s">
        <v>174</v>
      </c>
      <c r="P633">
        <v>1849730.4597754099</v>
      </c>
      <c r="Q633">
        <v>1858439.2030620771</v>
      </c>
      <c r="R633">
        <v>1689432.0922227628</v>
      </c>
    </row>
    <row r="634" spans="1:18" hidden="1" x14ac:dyDescent="0.3">
      <c r="A634">
        <v>633</v>
      </c>
      <c r="B634" t="str">
        <f>'SOUTH-1'!B328</f>
        <v>11 kV Mission Para Feeder.</v>
      </c>
      <c r="C634" s="33">
        <f>'SOUTH-1'!C328</f>
        <v>11</v>
      </c>
      <c r="D634" s="33">
        <f>'SOUTH-1'!D328</f>
        <v>0</v>
      </c>
      <c r="E634" s="33" t="str">
        <f>'SOUTH-1'!E328</f>
        <v>DHKC 9347</v>
      </c>
      <c r="F634" s="33">
        <f>'SOUTH-1'!F328</f>
        <v>1</v>
      </c>
      <c r="G634" s="33">
        <f>'SOUTH-1'!G328</f>
        <v>32560.85</v>
      </c>
      <c r="H634" s="33">
        <f>'SOUTH-1'!H328</f>
        <v>59807.26</v>
      </c>
      <c r="I634" s="33">
        <f>'SOUTH-1'!I328</f>
        <v>27246.410000000003</v>
      </c>
      <c r="J634" s="33">
        <f>'SOUTH-1'!J328</f>
        <v>60</v>
      </c>
      <c r="K634">
        <f>'SOUTH-1'!K328</f>
        <v>0</v>
      </c>
      <c r="L634">
        <f>'SOUTH-1'!L328</f>
        <v>1634784.6</v>
      </c>
      <c r="M634">
        <f>'SOUTH-1'!M328</f>
        <v>1652830.7535438077</v>
      </c>
      <c r="N634" t="str">
        <f>'SOUTH-1'!N328</f>
        <v>N.Gonj (East)</v>
      </c>
      <c r="O634" t="s">
        <v>174</v>
      </c>
      <c r="P634">
        <v>1736094.2228983426</v>
      </c>
      <c r="Q634">
        <v>1666330.9000585624</v>
      </c>
      <c r="R634">
        <v>1591097.4109024229</v>
      </c>
    </row>
    <row r="635" spans="1:18" hidden="1" x14ac:dyDescent="0.3">
      <c r="A635">
        <v>634</v>
      </c>
      <c r="B635" t="str">
        <f>'SOUTH-1'!B329</f>
        <v>11 kV Esha Kha Feeder</v>
      </c>
      <c r="C635" s="33">
        <f>'SOUTH-1'!C329</f>
        <v>11</v>
      </c>
      <c r="D635" s="33">
        <f>'SOUTH-1'!D329</f>
        <v>0</v>
      </c>
      <c r="E635" s="33" t="str">
        <f>'SOUTH-1'!E329</f>
        <v>DHKC 9311</v>
      </c>
      <c r="F635" s="33">
        <f>'SOUTH-1'!F329</f>
        <v>1</v>
      </c>
      <c r="G635" s="33">
        <f>'SOUTH-1'!G329</f>
        <v>79951.210000000006</v>
      </c>
      <c r="H635" s="33">
        <f>'SOUTH-1'!H329</f>
        <v>95916.86</v>
      </c>
      <c r="I635" s="33">
        <f>'SOUTH-1'!I329</f>
        <v>15965.649999999994</v>
      </c>
      <c r="J635" s="33">
        <f>'SOUTH-1'!J329</f>
        <v>60</v>
      </c>
      <c r="K635">
        <f>'SOUTH-1'!K329</f>
        <v>0</v>
      </c>
      <c r="L635">
        <f>'SOUTH-1'!L329</f>
        <v>957938.99999999965</v>
      </c>
      <c r="M635">
        <f>'SOUTH-1'!M329</f>
        <v>968513.55170522211</v>
      </c>
      <c r="N635" t="str">
        <f>'SOUTH-1'!N329</f>
        <v>N.Gonj (East)</v>
      </c>
      <c r="O635" t="s">
        <v>174</v>
      </c>
      <c r="P635">
        <v>939733.54527404031</v>
      </c>
      <c r="Q635">
        <v>917602.13172846742</v>
      </c>
      <c r="R635">
        <v>1040108.3113759621</v>
      </c>
    </row>
    <row r="636" spans="1:18" hidden="1" x14ac:dyDescent="0.3">
      <c r="A636">
        <v>635</v>
      </c>
      <c r="B636" t="str">
        <f>'SOUTH-1'!B330</f>
        <v>11 kV New Hazigonj Feeder</v>
      </c>
      <c r="C636" s="33">
        <f>'SOUTH-1'!C330</f>
        <v>11</v>
      </c>
      <c r="D636" s="33">
        <f>'SOUTH-1'!D330</f>
        <v>0</v>
      </c>
      <c r="E636" s="33" t="str">
        <f>'SOUTH-1'!E330</f>
        <v>DHKC 9314</v>
      </c>
      <c r="F636" s="33">
        <f>'SOUTH-1'!F330</f>
        <v>1</v>
      </c>
      <c r="G636" s="33">
        <f>'SOUTH-1'!G330</f>
        <v>170.34</v>
      </c>
      <c r="H636" s="33">
        <f>'SOUTH-1'!H330</f>
        <v>205.54</v>
      </c>
      <c r="I636" s="33">
        <f>'SOUTH-1'!I330</f>
        <v>35.199999999999989</v>
      </c>
      <c r="J636" s="33">
        <f>'SOUTH-1'!J330</f>
        <v>60000</v>
      </c>
      <c r="K636">
        <f>'SOUTH-1'!K330</f>
        <v>0</v>
      </c>
      <c r="L636">
        <f>'SOUTH-1'!L330</f>
        <v>2111999.9999999995</v>
      </c>
      <c r="M636">
        <f>'SOUTH-1'!M330</f>
        <v>2135314.0661372272</v>
      </c>
      <c r="N636" t="str">
        <f>'SOUTH-1'!N330</f>
        <v>N.Gonj (East)</v>
      </c>
      <c r="O636" t="s">
        <v>174</v>
      </c>
      <c r="P636">
        <v>2193735.6729613296</v>
      </c>
      <c r="Q636">
        <v>2054393.8756755183</v>
      </c>
      <c r="R636">
        <v>2135156.6373269078</v>
      </c>
    </row>
    <row r="637" spans="1:18" hidden="1" x14ac:dyDescent="0.3">
      <c r="A637">
        <v>636</v>
      </c>
      <c r="B637" t="str">
        <f>'SOUTH-1'!B331</f>
        <v>11 kV Spare Feeder.</v>
      </c>
      <c r="C637" s="33">
        <f>'SOUTH-1'!C331</f>
        <v>11</v>
      </c>
      <c r="D637" s="33">
        <f>'SOUTH-1'!D331</f>
        <v>0</v>
      </c>
      <c r="E637" s="33" t="str">
        <f>'SOUTH-1'!E331</f>
        <v>DHKC 9345</v>
      </c>
      <c r="F637" s="33">
        <f>'SOUTH-1'!F331</f>
        <v>1</v>
      </c>
      <c r="G637" s="33">
        <f>'SOUTH-1'!G331</f>
        <v>0</v>
      </c>
      <c r="H637" s="33">
        <f>'SOUTH-1'!H331</f>
        <v>0</v>
      </c>
      <c r="I637" s="33">
        <f>'SOUTH-1'!I331</f>
        <v>0</v>
      </c>
      <c r="J637" s="33">
        <f>'SOUTH-1'!J331</f>
        <v>60</v>
      </c>
      <c r="K637">
        <f>'SOUTH-1'!K331</f>
        <v>0</v>
      </c>
      <c r="L637">
        <f>'SOUTH-1'!L331</f>
        <v>0</v>
      </c>
      <c r="M637">
        <f>'SOUTH-1'!M331</f>
        <v>0</v>
      </c>
      <c r="N637">
        <f>'SOUTH-1'!N331</f>
        <v>0</v>
      </c>
      <c r="O637" t="s">
        <v>174</v>
      </c>
      <c r="P637">
        <v>0</v>
      </c>
      <c r="Q637">
        <v>0</v>
      </c>
      <c r="R637">
        <v>0</v>
      </c>
    </row>
    <row r="638" spans="1:18" hidden="1" x14ac:dyDescent="0.3">
      <c r="A638">
        <v>637</v>
      </c>
      <c r="B638" t="str">
        <f>'SOUTH-1'!B332</f>
        <v xml:space="preserve">11 kV Hospital RMU Feeder. </v>
      </c>
      <c r="C638" s="33">
        <f>'SOUTH-1'!C332</f>
        <v>11</v>
      </c>
      <c r="D638" s="33">
        <f>'SOUTH-1'!D332</f>
        <v>0</v>
      </c>
      <c r="E638" s="33">
        <f>'SOUTH-1'!E332</f>
        <v>6604412</v>
      </c>
      <c r="F638" s="33">
        <f>'SOUTH-1'!F332</f>
        <v>1</v>
      </c>
      <c r="G638" s="33">
        <f>'SOUTH-1'!G332</f>
        <v>4.9000000000000004</v>
      </c>
      <c r="H638" s="33">
        <f>'SOUTH-1'!H332</f>
        <v>5.95</v>
      </c>
      <c r="I638" s="33">
        <f>'SOUTH-1'!I332</f>
        <v>1.0499999999999998</v>
      </c>
      <c r="J638" s="33">
        <f>'SOUTH-1'!J332</f>
        <v>60000</v>
      </c>
      <c r="K638">
        <f>'SOUTH-1'!K332</f>
        <v>0</v>
      </c>
      <c r="L638">
        <f>'SOUTH-1'!L332</f>
        <v>62999.999999999993</v>
      </c>
      <c r="M638">
        <f>'SOUTH-1'!M332</f>
        <v>63695.447995570707</v>
      </c>
      <c r="N638" t="str">
        <f>'SOUTH-1'!N332</f>
        <v>N.Gonj (East)</v>
      </c>
      <c r="O638" t="s">
        <v>174</v>
      </c>
      <c r="P638">
        <v>65004.075604226586</v>
      </c>
      <c r="Q638">
        <v>61352.389545602447</v>
      </c>
      <c r="R638">
        <v>59949.094468339164</v>
      </c>
    </row>
    <row r="639" spans="1:18" hidden="1" x14ac:dyDescent="0.3">
      <c r="A639">
        <v>638</v>
      </c>
      <c r="B639" t="str">
        <f>'SOUTH-1'!B333</f>
        <v>11 kV Old Hajiganj Feeder.</v>
      </c>
      <c r="C639" s="33">
        <f>'SOUTH-1'!C333</f>
        <v>11</v>
      </c>
      <c r="D639" s="33">
        <f>'SOUTH-1'!D333</f>
        <v>0</v>
      </c>
      <c r="E639" s="33" t="str">
        <f>'SOUTH-1'!E333</f>
        <v>DHK00189</v>
      </c>
      <c r="F639" s="33">
        <f>'SOUTH-1'!F333</f>
        <v>1</v>
      </c>
      <c r="G639" s="33">
        <f>'SOUTH-1'!G333</f>
        <v>8119.81</v>
      </c>
      <c r="H639" s="33">
        <f>'SOUTH-1'!H333</f>
        <v>8119.81</v>
      </c>
      <c r="I639" s="33">
        <f>'SOUTH-1'!I333</f>
        <v>0</v>
      </c>
      <c r="J639" s="33">
        <f>'SOUTH-1'!J333</f>
        <v>60</v>
      </c>
      <c r="K639">
        <f>'SOUTH-1'!K333</f>
        <v>0</v>
      </c>
      <c r="L639">
        <f>'SOUTH-1'!L333</f>
        <v>0</v>
      </c>
      <c r="M639">
        <f>'SOUTH-1'!M333</f>
        <v>0</v>
      </c>
      <c r="N639" t="str">
        <f>'SOUTH-1'!N333</f>
        <v>N.Gonj (East)</v>
      </c>
      <c r="O639" t="s">
        <v>174</v>
      </c>
      <c r="P639">
        <v>0</v>
      </c>
      <c r="Q639">
        <v>0</v>
      </c>
      <c r="R639">
        <v>0</v>
      </c>
    </row>
    <row r="640" spans="1:18" hidden="1" x14ac:dyDescent="0.3">
      <c r="A640">
        <v>639</v>
      </c>
      <c r="B640" t="str">
        <f>'SOUTH-1'!B334</f>
        <v>11 kV Siraj-ud-daullah Feeder.</v>
      </c>
      <c r="C640" s="33">
        <f>'SOUTH-1'!C334</f>
        <v>11</v>
      </c>
      <c r="D640" s="33">
        <f>'SOUTH-1'!D334</f>
        <v>0</v>
      </c>
      <c r="E640" s="33" t="str">
        <f>'SOUTH-1'!E334</f>
        <v>06604389</v>
      </c>
      <c r="F640" s="33">
        <f>'SOUTH-1'!F334</f>
        <v>1</v>
      </c>
      <c r="G640" s="33">
        <f>'SOUTH-1'!G334</f>
        <v>6245.25</v>
      </c>
      <c r="H640" s="33">
        <f>'SOUTH-1'!H334</f>
        <v>27741.38</v>
      </c>
      <c r="I640" s="33">
        <f>'SOUTH-1'!I334</f>
        <v>21496.13</v>
      </c>
      <c r="J640" s="33">
        <f>'SOUTH-1'!J334</f>
        <v>60</v>
      </c>
      <c r="K640">
        <f>'SOUTH-1'!K334</f>
        <v>0</v>
      </c>
      <c r="L640">
        <f>'SOUTH-1'!L334</f>
        <v>1289767.8</v>
      </c>
      <c r="M640">
        <f>'SOUTH-1'!M334</f>
        <v>1304005.3624009786</v>
      </c>
      <c r="N640" t="str">
        <f>'SOUTH-1'!N334</f>
        <v>N.Gonj (East)</v>
      </c>
      <c r="O640" t="s">
        <v>174</v>
      </c>
      <c r="P640">
        <v>1304824.3795447394</v>
      </c>
      <c r="Q640">
        <v>1324560.4284266667</v>
      </c>
      <c r="R640">
        <v>1260578.6756133887</v>
      </c>
    </row>
    <row r="641" spans="1:18" hidden="1" x14ac:dyDescent="0.3">
      <c r="A641">
        <v>640</v>
      </c>
      <c r="B641" t="str">
        <f>'SOUTH-1'!B335</f>
        <v>11 kV Spare Feeder.</v>
      </c>
      <c r="C641" s="33">
        <f>'SOUTH-1'!C335</f>
        <v>11</v>
      </c>
      <c r="D641" s="33">
        <f>'SOUTH-1'!D335</f>
        <v>0</v>
      </c>
      <c r="E641" s="33">
        <f>'SOUTH-1'!E335</f>
        <v>8576983</v>
      </c>
      <c r="F641" s="33">
        <f>'SOUTH-1'!F335</f>
        <v>1</v>
      </c>
      <c r="G641" s="33">
        <f>'SOUTH-1'!G335</f>
        <v>0</v>
      </c>
      <c r="H641" s="33">
        <f>'SOUTH-1'!H335</f>
        <v>0</v>
      </c>
      <c r="I641" s="33">
        <f>'SOUTH-1'!I335</f>
        <v>0</v>
      </c>
      <c r="J641" s="33">
        <f>'SOUTH-1'!J335</f>
        <v>1000</v>
      </c>
      <c r="K641">
        <f>'SOUTH-1'!K335</f>
        <v>0</v>
      </c>
      <c r="L641">
        <f>'SOUTH-1'!L335</f>
        <v>0</v>
      </c>
      <c r="M641">
        <f>'SOUTH-1'!M335</f>
        <v>0</v>
      </c>
      <c r="N641">
        <f>'SOUTH-1'!N335</f>
        <v>0</v>
      </c>
      <c r="O641" t="s">
        <v>174</v>
      </c>
      <c r="P641">
        <v>0</v>
      </c>
      <c r="Q641">
        <v>0</v>
      </c>
      <c r="R641">
        <v>0</v>
      </c>
    </row>
    <row r="642" spans="1:18" hidden="1" x14ac:dyDescent="0.3">
      <c r="A642">
        <v>641</v>
      </c>
      <c r="B642" t="str">
        <f>'SOUTH-1'!B336</f>
        <v xml:space="preserve">Old 33/11 kV 10/14 MVA T1 Incoming </v>
      </c>
      <c r="C642" s="33">
        <f>'SOUTH-1'!C336</f>
        <v>11</v>
      </c>
      <c r="D642" s="33">
        <f>'SOUTH-1'!D336</f>
        <v>0</v>
      </c>
      <c r="E642" s="33" t="str">
        <f>'SOUTH-1'!E336</f>
        <v>06604371</v>
      </c>
      <c r="F642" s="33">
        <f>'SOUTH-1'!F336</f>
        <v>1</v>
      </c>
      <c r="G642" s="33">
        <f>'SOUTH-1'!G336</f>
        <v>4422.93</v>
      </c>
      <c r="H642" s="33">
        <f>'SOUTH-1'!H336</f>
        <v>4422.93</v>
      </c>
      <c r="I642" s="33">
        <f>'SOUTH-1'!I336</f>
        <v>0</v>
      </c>
      <c r="J642" s="33">
        <f>'SOUTH-1'!J336</f>
        <v>80000</v>
      </c>
      <c r="K642">
        <f>'SOUTH-1'!K336</f>
        <v>0</v>
      </c>
      <c r="L642">
        <f>'SOUTH-1'!L336</f>
        <v>0</v>
      </c>
      <c r="M642">
        <f>'SOUTH-1'!M336</f>
        <v>0</v>
      </c>
      <c r="N642">
        <f>'SOUTH-1'!N336</f>
        <v>0</v>
      </c>
      <c r="O642" t="s">
        <v>174</v>
      </c>
      <c r="P642">
        <v>0</v>
      </c>
      <c r="Q642">
        <v>0</v>
      </c>
      <c r="R642">
        <v>0</v>
      </c>
    </row>
    <row r="643" spans="1:18" hidden="1" x14ac:dyDescent="0.3">
      <c r="A643">
        <v>642</v>
      </c>
      <c r="B643" t="str">
        <f>'SOUTH-1'!B337</f>
        <v>11 kV B. B. Road West Feeder.</v>
      </c>
      <c r="C643" s="33">
        <f>'SOUTH-1'!C337</f>
        <v>11</v>
      </c>
      <c r="D643" s="33">
        <f>'SOUTH-1'!D337</f>
        <v>0</v>
      </c>
      <c r="E643" s="33">
        <f>'SOUTH-1'!E337</f>
        <v>6604415</v>
      </c>
      <c r="F643" s="33">
        <f>'SOUTH-1'!F337</f>
        <v>1</v>
      </c>
      <c r="G643" s="33">
        <f>'SOUTH-1'!G337</f>
        <v>234.81</v>
      </c>
      <c r="H643" s="33">
        <f>'SOUTH-1'!H337</f>
        <v>282.18</v>
      </c>
      <c r="I643" s="33">
        <f>'SOUTH-1'!I337</f>
        <v>47.370000000000005</v>
      </c>
      <c r="J643" s="33">
        <f>'SOUTH-1'!J337</f>
        <v>40000</v>
      </c>
      <c r="K643">
        <f>'SOUTH-1'!K337</f>
        <v>0</v>
      </c>
      <c r="L643">
        <f>'SOUTH-1'!L337</f>
        <v>1894800.0000000002</v>
      </c>
      <c r="M643">
        <f>'SOUTH-1'!M337</f>
        <v>1915716.4263810699</v>
      </c>
      <c r="N643" t="str">
        <f>'SOUTH-1'!N337</f>
        <v>N.Gonj (West)</v>
      </c>
      <c r="O643" t="s">
        <v>174</v>
      </c>
      <c r="P643">
        <v>1976042.8964051178</v>
      </c>
      <c r="Q643">
        <v>1840166.7201004452</v>
      </c>
      <c r="R643">
        <v>1800087.6244735657</v>
      </c>
    </row>
    <row r="644" spans="1:18" hidden="1" x14ac:dyDescent="0.3">
      <c r="A644">
        <v>643</v>
      </c>
      <c r="B644" t="str">
        <f>'SOUTH-1'!B338</f>
        <v>11 kV Mondalpara Feeder.</v>
      </c>
      <c r="C644" s="33">
        <f>'SOUTH-1'!C338</f>
        <v>11</v>
      </c>
      <c r="D644" s="33">
        <f>'SOUTH-1'!D338</f>
        <v>0</v>
      </c>
      <c r="E644" s="33" t="str">
        <f>'SOUTH-1'!E338</f>
        <v>06604394</v>
      </c>
      <c r="F644" s="33">
        <f>'SOUTH-1'!F338</f>
        <v>1</v>
      </c>
      <c r="G644" s="33">
        <f>'SOUTH-1'!G338</f>
        <v>267.16000000000003</v>
      </c>
      <c r="H644" s="33">
        <f>'SOUTH-1'!H338</f>
        <v>267.16000000000003</v>
      </c>
      <c r="I644" s="33">
        <f>'SOUTH-1'!I338</f>
        <v>0</v>
      </c>
      <c r="J644" s="33">
        <f>'SOUTH-1'!J338</f>
        <v>8000</v>
      </c>
      <c r="K644">
        <f>'SOUTH-1'!K338</f>
        <v>0</v>
      </c>
      <c r="L644">
        <f>'SOUTH-1'!L338</f>
        <v>0</v>
      </c>
      <c r="M644">
        <f>'SOUTH-1'!M338</f>
        <v>0</v>
      </c>
      <c r="N644">
        <f>'SOUTH-1'!N338</f>
        <v>0</v>
      </c>
      <c r="O644" t="s">
        <v>174</v>
      </c>
      <c r="P644">
        <v>0</v>
      </c>
      <c r="Q644">
        <v>0</v>
      </c>
      <c r="R644">
        <v>0</v>
      </c>
    </row>
    <row r="645" spans="1:18" hidden="1" x14ac:dyDescent="0.3">
      <c r="A645">
        <v>644</v>
      </c>
      <c r="B645" t="str">
        <f>'SOUTH-1'!B339</f>
        <v>11 kV B. B. Road East Feeder.</v>
      </c>
      <c r="C645" s="33">
        <f>'SOUTH-1'!C339</f>
        <v>11</v>
      </c>
      <c r="D645" s="33">
        <f>'SOUTH-1'!D339</f>
        <v>0</v>
      </c>
      <c r="E645" s="33" t="str">
        <f>'SOUTH-1'!E339</f>
        <v>06604392</v>
      </c>
      <c r="F645" s="33">
        <f>'SOUTH-1'!F339</f>
        <v>1</v>
      </c>
      <c r="G645" s="33">
        <f>'SOUTH-1'!G339</f>
        <v>183.1</v>
      </c>
      <c r="H645" s="33">
        <f>'SOUTH-1'!H339</f>
        <v>220.31</v>
      </c>
      <c r="I645" s="33">
        <f>'SOUTH-1'!I339</f>
        <v>37.210000000000008</v>
      </c>
      <c r="J645" s="33">
        <f>'SOUTH-1'!J339</f>
        <v>40000</v>
      </c>
      <c r="K645">
        <f>'SOUTH-1'!K339</f>
        <v>0</v>
      </c>
      <c r="L645">
        <f>'SOUTH-1'!L339</f>
        <v>1488400.0000000002</v>
      </c>
      <c r="M645">
        <f>'SOUTH-1'!M339</f>
        <v>1504830.2348667851</v>
      </c>
      <c r="N645" t="str">
        <f>'SOUTH-1'!N339</f>
        <v>N.Gonj (East)</v>
      </c>
      <c r="O645" t="s">
        <v>174</v>
      </c>
      <c r="P645">
        <v>1509066.5775784932</v>
      </c>
      <c r="Q645">
        <v>1463548.0912066479</v>
      </c>
      <c r="R645">
        <v>1396793.7162320106</v>
      </c>
    </row>
    <row r="646" spans="1:18" hidden="1" x14ac:dyDescent="0.3">
      <c r="A646">
        <v>645</v>
      </c>
      <c r="B646" t="str">
        <f>'SOUTH-1'!B340</f>
        <v>11 kV Bishaw Road Feeder.</v>
      </c>
      <c r="C646" s="33">
        <f>'SOUTH-1'!C340</f>
        <v>11</v>
      </c>
      <c r="D646" s="33">
        <f>'SOUTH-1'!D340</f>
        <v>0</v>
      </c>
      <c r="E646" s="33" t="str">
        <f>'SOUTH-1'!E340</f>
        <v>06604393</v>
      </c>
      <c r="F646" s="33">
        <f>'SOUTH-1'!F340</f>
        <v>1</v>
      </c>
      <c r="G646" s="33">
        <f>'SOUTH-1'!G340</f>
        <v>221.32</v>
      </c>
      <c r="H646" s="33">
        <f>'SOUTH-1'!H340</f>
        <v>251.26</v>
      </c>
      <c r="I646" s="33">
        <f>'SOUTH-1'!I340</f>
        <v>29.939999999999998</v>
      </c>
      <c r="J646" s="33">
        <f>'SOUTH-1'!J340</f>
        <v>40000</v>
      </c>
      <c r="K646">
        <f>'SOUTH-1'!K340</f>
        <v>0</v>
      </c>
      <c r="L646">
        <f>'SOUTH-1'!L340</f>
        <v>1197600</v>
      </c>
      <c r="M646">
        <f>'SOUTH-1'!M340</f>
        <v>1210820.135230087</v>
      </c>
      <c r="N646" t="str">
        <f>'SOUTH-1'!N340</f>
        <v>N.Gonj (East)</v>
      </c>
      <c r="O646" t="s">
        <v>174</v>
      </c>
      <c r="P646">
        <v>1222724.6370664176</v>
      </c>
      <c r="Q646">
        <v>1779421.7799562842</v>
      </c>
      <c r="R646">
        <v>1969640.6189294737</v>
      </c>
    </row>
    <row r="647" spans="1:18" hidden="1" x14ac:dyDescent="0.3">
      <c r="A647">
        <v>646</v>
      </c>
      <c r="B647" t="str">
        <f>'SOUTH-1'!B341</f>
        <v>11 kV Chasara Feeder.</v>
      </c>
      <c r="C647" s="33">
        <f>'SOUTH-1'!C341</f>
        <v>11</v>
      </c>
      <c r="D647" s="33">
        <f>'SOUTH-1'!D341</f>
        <v>0</v>
      </c>
      <c r="E647" s="33" t="str">
        <f>'SOUTH-1'!E341</f>
        <v>06604391</v>
      </c>
      <c r="F647" s="33">
        <f>'SOUTH-1'!F341</f>
        <v>1</v>
      </c>
      <c r="G647" s="33">
        <f>'SOUTH-1'!G341</f>
        <v>258.76</v>
      </c>
      <c r="H647" s="33">
        <f>'SOUTH-1'!H341</f>
        <v>310.22000000000003</v>
      </c>
      <c r="I647" s="33">
        <f>'SOUTH-1'!I341</f>
        <v>51.460000000000036</v>
      </c>
      <c r="J647" s="33">
        <f>'SOUTH-1'!J341</f>
        <v>40000</v>
      </c>
      <c r="K647">
        <f>'SOUTH-1'!K341</f>
        <v>0</v>
      </c>
      <c r="L647">
        <f>'SOUTH-1'!L341</f>
        <v>2058400.0000000014</v>
      </c>
      <c r="M647">
        <f>'SOUTH-1'!M341</f>
        <v>2081122.3833981403</v>
      </c>
      <c r="N647" t="str">
        <f>'SOUTH-1'!N341</f>
        <v>N.Gonj (West)</v>
      </c>
      <c r="O647" t="s">
        <v>174</v>
      </c>
      <c r="P647">
        <v>2195963.2269539973</v>
      </c>
      <c r="Q647">
        <v>2115948.7483549351</v>
      </c>
      <c r="R647">
        <v>2048765.3496755641</v>
      </c>
    </row>
    <row r="648" spans="1:18" hidden="1" x14ac:dyDescent="0.3">
      <c r="A648">
        <v>647</v>
      </c>
      <c r="B648" t="str">
        <f>'SOUTH-1'!B342</f>
        <v>11 kV Pathan Tully Feeder.</v>
      </c>
      <c r="C648" s="33">
        <f>'SOUTH-1'!C342</f>
        <v>11</v>
      </c>
      <c r="D648" s="33">
        <f>'SOUTH-1'!D342</f>
        <v>0</v>
      </c>
      <c r="E648" s="33" t="str">
        <f>'SOUTH-1'!E342</f>
        <v>06604388</v>
      </c>
      <c r="F648" s="33">
        <f>'SOUTH-1'!F342</f>
        <v>1</v>
      </c>
      <c r="G648" s="33">
        <f>'SOUTH-1'!G342</f>
        <v>33.69</v>
      </c>
      <c r="H648" s="33">
        <f>'SOUTH-1'!H342</f>
        <v>37.659999999999997</v>
      </c>
      <c r="I648" s="33">
        <f>'SOUTH-1'!I342</f>
        <v>3.9699999999999989</v>
      </c>
      <c r="J648" s="33">
        <f>'SOUTH-1'!J342</f>
        <v>40000</v>
      </c>
      <c r="K648">
        <f>'SOUTH-1'!K342</f>
        <v>0</v>
      </c>
      <c r="L648">
        <f>'SOUTH-1'!L342</f>
        <v>158799.99999999994</v>
      </c>
      <c r="M648">
        <f>'SOUTH-1'!M342</f>
        <v>160552.97050312103</v>
      </c>
      <c r="N648" t="str">
        <f>'SOUTH-1'!N342</f>
        <v>N.Gonj (East)</v>
      </c>
      <c r="O648" t="s">
        <v>174</v>
      </c>
      <c r="P648">
        <v>39690.962051178714</v>
      </c>
      <c r="Q648">
        <v>0</v>
      </c>
      <c r="R648">
        <v>0</v>
      </c>
    </row>
    <row r="649" spans="1:18" hidden="1" x14ac:dyDescent="0.3">
      <c r="A649">
        <v>648</v>
      </c>
      <c r="B649" t="str">
        <f>'SOUTH-1'!B343</f>
        <v>11 kV Spare Feeder.</v>
      </c>
      <c r="C649" s="33">
        <f>'SOUTH-1'!C343</f>
        <v>11</v>
      </c>
      <c r="D649" s="33">
        <f>'SOUTH-1'!D343</f>
        <v>0</v>
      </c>
      <c r="E649" s="33">
        <f>'SOUTH-1'!E343</f>
        <v>9120051</v>
      </c>
      <c r="F649" s="33">
        <f>'SOUTH-1'!F343</f>
        <v>1</v>
      </c>
      <c r="G649" s="33">
        <f>'SOUTH-1'!G343</f>
        <v>0</v>
      </c>
      <c r="H649" s="33">
        <f>'SOUTH-1'!H343</f>
        <v>0</v>
      </c>
      <c r="I649" s="33">
        <f>'SOUTH-1'!I343</f>
        <v>0</v>
      </c>
      <c r="J649" s="33">
        <f>'SOUTH-1'!J343</f>
        <v>1000</v>
      </c>
      <c r="K649">
        <f>'SOUTH-1'!K343</f>
        <v>0</v>
      </c>
      <c r="L649">
        <f>'SOUTH-1'!L343</f>
        <v>0</v>
      </c>
      <c r="M649">
        <f>'SOUTH-1'!M343</f>
        <v>0</v>
      </c>
      <c r="N649">
        <f>'SOUTH-1'!N343</f>
        <v>0</v>
      </c>
      <c r="O649" t="s">
        <v>174</v>
      </c>
      <c r="P649">
        <v>0</v>
      </c>
      <c r="Q649">
        <v>0</v>
      </c>
      <c r="R649">
        <v>0</v>
      </c>
    </row>
    <row r="650" spans="1:18" hidden="1" x14ac:dyDescent="0.3">
      <c r="A650">
        <v>649</v>
      </c>
      <c r="B650" t="str">
        <f>'SOUTH-1'!B344</f>
        <v>11 kV Nayamati Feeder.</v>
      </c>
      <c r="C650" s="33">
        <f>'SOUTH-1'!C344</f>
        <v>11</v>
      </c>
      <c r="D650" s="33">
        <f>'SOUTH-1'!D344</f>
        <v>0</v>
      </c>
      <c r="E650" s="33">
        <f>'SOUTH-1'!E344</f>
        <v>6604289</v>
      </c>
      <c r="F650" s="33">
        <f>'SOUTH-1'!F344</f>
        <v>1</v>
      </c>
      <c r="G650" s="33">
        <f>'SOUTH-1'!G344</f>
        <v>169.17</v>
      </c>
      <c r="H650" s="33">
        <f>'SOUTH-1'!H344</f>
        <v>202.39</v>
      </c>
      <c r="I650" s="33">
        <f>'SOUTH-1'!I344</f>
        <v>33.22</v>
      </c>
      <c r="J650" s="33">
        <f>'SOUTH-1'!J344</f>
        <v>40000</v>
      </c>
      <c r="K650">
        <f>'SOUTH-1'!K344</f>
        <v>0</v>
      </c>
      <c r="L650">
        <f>'SOUTH-1'!L344</f>
        <v>1328800</v>
      </c>
      <c r="M650">
        <f>'SOUTH-1'!M344</f>
        <v>1343468.4332780058</v>
      </c>
      <c r="N650" t="str">
        <f>'SOUTH-1'!N344</f>
        <v>N.Gonj (East)</v>
      </c>
      <c r="O650" t="s">
        <v>174</v>
      </c>
      <c r="P650">
        <v>1193968.9400701551</v>
      </c>
      <c r="Q650">
        <v>1316545.3360577784</v>
      </c>
      <c r="R650">
        <v>1343505.6322601533</v>
      </c>
    </row>
    <row r="651" spans="1:18" hidden="1" x14ac:dyDescent="0.3">
      <c r="A651">
        <v>650</v>
      </c>
      <c r="B651" t="str">
        <f>'SOUTH-1'!B345</f>
        <v>11 kV Spare Feeder.</v>
      </c>
      <c r="C651" s="33">
        <f>'SOUTH-1'!C345</f>
        <v>11</v>
      </c>
      <c r="D651" s="33">
        <f>'SOUTH-1'!D345</f>
        <v>0</v>
      </c>
      <c r="E651" s="33" t="str">
        <f>'SOUTH-1'!E345</f>
        <v>DHKC9310</v>
      </c>
      <c r="F651" s="33">
        <f>'SOUTH-1'!F345</f>
        <v>1</v>
      </c>
      <c r="G651" s="33">
        <f>'SOUTH-1'!G345</f>
        <v>0</v>
      </c>
      <c r="H651" s="33">
        <f>'SOUTH-1'!H345</f>
        <v>0</v>
      </c>
      <c r="I651" s="33">
        <f>'SOUTH-1'!I345</f>
        <v>0</v>
      </c>
      <c r="J651" s="33">
        <f>'SOUTH-1'!J345</f>
        <v>60</v>
      </c>
      <c r="K651">
        <f>'SOUTH-1'!K345</f>
        <v>0</v>
      </c>
      <c r="L651">
        <f>'SOUTH-1'!L345</f>
        <v>0</v>
      </c>
      <c r="M651">
        <f>'SOUTH-1'!M345</f>
        <v>0</v>
      </c>
      <c r="N651">
        <f>'SOUTH-1'!N345</f>
        <v>0</v>
      </c>
      <c r="O651" t="s">
        <v>174</v>
      </c>
      <c r="P651">
        <v>0</v>
      </c>
      <c r="Q651">
        <v>0</v>
      </c>
      <c r="R651">
        <v>0</v>
      </c>
    </row>
    <row r="652" spans="1:18" hidden="1" x14ac:dyDescent="0.3">
      <c r="A652">
        <v>651</v>
      </c>
      <c r="B652" t="str">
        <f>'SOUTH-1'!B346</f>
        <v>11 kV Spare Feeder.</v>
      </c>
      <c r="C652" s="33">
        <f>'SOUTH-1'!C346</f>
        <v>11</v>
      </c>
      <c r="D652" s="33">
        <f>'SOUTH-1'!D346</f>
        <v>0</v>
      </c>
      <c r="E652" s="33" t="str">
        <f>'SOUTH-1'!E346</f>
        <v>DHKC9349</v>
      </c>
      <c r="F652" s="33">
        <f>'SOUTH-1'!F346</f>
        <v>1</v>
      </c>
      <c r="G652" s="33">
        <f>'SOUTH-1'!G346</f>
        <v>0</v>
      </c>
      <c r="H652" s="33">
        <f>'SOUTH-1'!H346</f>
        <v>0</v>
      </c>
      <c r="I652" s="33">
        <f>'SOUTH-1'!I346</f>
        <v>0</v>
      </c>
      <c r="J652" s="33">
        <f>'SOUTH-1'!J346</f>
        <v>60</v>
      </c>
      <c r="K652">
        <f>'SOUTH-1'!K346</f>
        <v>0</v>
      </c>
      <c r="L652">
        <f>'SOUTH-1'!L346</f>
        <v>0</v>
      </c>
      <c r="M652">
        <f>'SOUTH-1'!M346</f>
        <v>0</v>
      </c>
      <c r="N652">
        <f>'SOUTH-1'!N346</f>
        <v>0</v>
      </c>
      <c r="O652" t="s">
        <v>174</v>
      </c>
      <c r="P652">
        <v>0</v>
      </c>
      <c r="Q652">
        <v>0</v>
      </c>
      <c r="R652">
        <v>0</v>
      </c>
    </row>
    <row r="653" spans="1:18" hidden="1" x14ac:dyDescent="0.3">
      <c r="A653">
        <v>652</v>
      </c>
      <c r="B653" t="str">
        <f>'SOUTH-1'!B347</f>
        <v>11 kV Spare Feeder.</v>
      </c>
      <c r="C653" s="33">
        <f>'SOUTH-1'!C347</f>
        <v>11</v>
      </c>
      <c r="D653" s="33">
        <f>'SOUTH-1'!D347</f>
        <v>0</v>
      </c>
      <c r="E653" s="33" t="str">
        <f>'SOUTH-1'!E347</f>
        <v>DHKC9312</v>
      </c>
      <c r="F653" s="33">
        <f>'SOUTH-1'!F347</f>
        <v>1</v>
      </c>
      <c r="G653" s="33">
        <f>'SOUTH-1'!G347</f>
        <v>0</v>
      </c>
      <c r="H653" s="33">
        <f>'SOUTH-1'!H347</f>
        <v>0</v>
      </c>
      <c r="I653" s="33">
        <f>'SOUTH-1'!I347</f>
        <v>0</v>
      </c>
      <c r="J653" s="33">
        <f>'SOUTH-1'!J347</f>
        <v>60</v>
      </c>
      <c r="K653">
        <f>'SOUTH-1'!K347</f>
        <v>0</v>
      </c>
      <c r="L653">
        <f>'SOUTH-1'!L347</f>
        <v>0</v>
      </c>
      <c r="M653">
        <f>'SOUTH-1'!M347</f>
        <v>0</v>
      </c>
      <c r="N653">
        <f>'SOUTH-1'!N347</f>
        <v>0</v>
      </c>
      <c r="O653" t="s">
        <v>174</v>
      </c>
      <c r="P653">
        <v>0</v>
      </c>
      <c r="Q653">
        <v>0</v>
      </c>
      <c r="R653">
        <v>0</v>
      </c>
    </row>
    <row r="654" spans="1:18" hidden="1" x14ac:dyDescent="0.3">
      <c r="A654">
        <v>653</v>
      </c>
      <c r="B654" t="str">
        <f>'SOUTH-1'!B348</f>
        <v>33/0.415 kV Auxiliary Transformer-1</v>
      </c>
      <c r="C654" s="33">
        <f>'SOUTH-1'!C348</f>
        <v>0.41499999999999998</v>
      </c>
      <c r="D654" s="33">
        <f>'SOUTH-1'!D348</f>
        <v>0</v>
      </c>
      <c r="E654" s="33">
        <f>'SOUTH-1'!E348</f>
        <v>412109</v>
      </c>
      <c r="F654" s="33">
        <f>'SOUTH-1'!F348</f>
        <v>1</v>
      </c>
      <c r="G654" s="33">
        <f>'SOUTH-1'!G348</f>
        <v>9113.7000000000007</v>
      </c>
      <c r="H654" s="33">
        <f>'SOUTH-1'!H348</f>
        <v>9145.7999999999993</v>
      </c>
      <c r="I654" s="33">
        <f>'SOUTH-1'!I348</f>
        <v>32.099999999998545</v>
      </c>
      <c r="J654" s="33">
        <f>'SOUTH-1'!J348</f>
        <v>10</v>
      </c>
      <c r="K654">
        <f>'SOUTH-1'!K348</f>
        <v>0</v>
      </c>
      <c r="L654">
        <f>'SOUTH-1'!L348</f>
        <v>320.99999999998545</v>
      </c>
      <c r="M654">
        <f>'SOUTH-1'!M348</f>
        <v>324.5434731202742</v>
      </c>
      <c r="N654" t="str">
        <f>'SOUTH-1'!N348</f>
        <v>N.Gonj (East)</v>
      </c>
      <c r="O654" t="s">
        <v>174</v>
      </c>
      <c r="P654">
        <v>42.526030769127559</v>
      </c>
      <c r="Q654">
        <v>0</v>
      </c>
      <c r="R654">
        <v>0</v>
      </c>
    </row>
    <row r="655" spans="1:18" hidden="1" x14ac:dyDescent="0.3">
      <c r="A655">
        <v>654</v>
      </c>
      <c r="B655" t="str">
        <f>'SOUTH-1'!B349</f>
        <v>33/0.415 kV Auxiliary Transformer-2</v>
      </c>
      <c r="C655" s="33">
        <f>'SOUTH-1'!C349</f>
        <v>0.41499999999999998</v>
      </c>
      <c r="D655" s="33">
        <f>'SOUTH-1'!D349</f>
        <v>0</v>
      </c>
      <c r="E655" s="33">
        <f>'SOUTH-1'!E349</f>
        <v>243285</v>
      </c>
      <c r="F655" s="33">
        <f>'SOUTH-1'!F349</f>
        <v>1</v>
      </c>
      <c r="G655" s="33">
        <f>'SOUTH-1'!G349</f>
        <v>6433.2</v>
      </c>
      <c r="H655" s="33">
        <f>'SOUTH-1'!H349</f>
        <v>6433.2</v>
      </c>
      <c r="I655" s="33">
        <f>'SOUTH-1'!I349</f>
        <v>0</v>
      </c>
      <c r="J655" s="33">
        <f>'SOUTH-1'!J349</f>
        <v>10</v>
      </c>
      <c r="K655">
        <f>'SOUTH-1'!K349</f>
        <v>0</v>
      </c>
      <c r="L655">
        <f>'SOUTH-1'!L349</f>
        <v>3000</v>
      </c>
      <c r="M655">
        <f>'SOUTH-1'!M349</f>
        <v>3033.116571217653</v>
      </c>
      <c r="N655" t="str">
        <f>'SOUTH-1'!N349</f>
        <v>N.Gonj (East)</v>
      </c>
      <c r="O655" t="s">
        <v>174</v>
      </c>
      <c r="P655">
        <v>3037.5736263657277</v>
      </c>
      <c r="Q655">
        <v>3037.2470072080409</v>
      </c>
      <c r="R655">
        <v>3027.7320438555139</v>
      </c>
    </row>
    <row r="656" spans="1:18" hidden="1" x14ac:dyDescent="0.3">
      <c r="A656">
        <v>655</v>
      </c>
      <c r="B656" t="str">
        <f>'SOUTH-1'!B468</f>
        <v>11 kV Link Road Feeder</v>
      </c>
      <c r="C656" s="33">
        <f>'SOUTH-1'!C469</f>
        <v>11</v>
      </c>
      <c r="D656" s="33">
        <f>'SOUTH-1'!D469</f>
        <v>0</v>
      </c>
      <c r="E656" s="33" t="str">
        <f>'SOUTH-1'!E469</f>
        <v>HA021100475-02</v>
      </c>
      <c r="F656" s="33">
        <f>'SOUTH-1'!F469</f>
        <v>1</v>
      </c>
      <c r="G656" s="33">
        <f>'SOUTH-1'!G469</f>
        <v>88158.495999999999</v>
      </c>
      <c r="H656" s="33">
        <f>'SOUTH-1'!H469</f>
        <v>91112.320000000007</v>
      </c>
      <c r="I656" s="33">
        <f>'SOUTH-1'!I469</f>
        <v>2953.8240000000078</v>
      </c>
      <c r="J656" s="33">
        <f>'SOUTH-1'!J469</f>
        <v>1000</v>
      </c>
      <c r="K656">
        <f>'SOUTH-1'!K469</f>
        <v>0</v>
      </c>
      <c r="L656">
        <f>'SOUTH-1'!L469</f>
        <v>2953824.0000000079</v>
      </c>
      <c r="M656">
        <f>'SOUTH-1'!M469</f>
        <v>2975929.5809754343</v>
      </c>
      <c r="N656" t="str">
        <f>'SOUTH-1'!N469</f>
        <v>N.Gonj (East)</v>
      </c>
      <c r="O656" t="s">
        <v>175</v>
      </c>
      <c r="P656">
        <v>2607402.2302424181</v>
      </c>
      <c r="Q656">
        <v>1951841.3049096505</v>
      </c>
      <c r="R656">
        <v>1877540.2045026901</v>
      </c>
    </row>
    <row r="657" spans="1:18" hidden="1" x14ac:dyDescent="0.3">
      <c r="A657">
        <v>656</v>
      </c>
      <c r="B657" t="str">
        <f>'SOUTH-1'!B470</f>
        <v>11 kV Lamapara Express Feeder</v>
      </c>
      <c r="C657" s="33">
        <f>'SOUTH-1'!C470</f>
        <v>11</v>
      </c>
      <c r="D657" s="33">
        <f>'SOUTH-1'!D470</f>
        <v>0</v>
      </c>
      <c r="E657" s="33" t="str">
        <f>'SOUTH-1'!E470</f>
        <v>HA021100928-03</v>
      </c>
      <c r="F657" s="33">
        <f>'SOUTH-1'!F470</f>
        <v>1</v>
      </c>
      <c r="G657" s="33">
        <f>'SOUTH-1'!G470</f>
        <v>77285.778000000006</v>
      </c>
      <c r="H657" s="33">
        <f>'SOUTH-1'!H470</f>
        <v>78379.259999999995</v>
      </c>
      <c r="I657" s="33">
        <f>'SOUTH-1'!I470</f>
        <v>1093.4819999999891</v>
      </c>
      <c r="J657" s="33">
        <f>'SOUTH-1'!J470</f>
        <v>1000</v>
      </c>
      <c r="K657">
        <f>'SOUTH-1'!K470</f>
        <v>0</v>
      </c>
      <c r="L657">
        <f>'SOUTH-1'!L470</f>
        <v>1093481.9999999891</v>
      </c>
      <c r="M657">
        <f>'SOUTH-1'!M470</f>
        <v>1101665.3091261152</v>
      </c>
      <c r="N657" t="str">
        <f>'SOUTH-1'!N470</f>
        <v>N.Gonj (East)</v>
      </c>
      <c r="O657" t="s">
        <v>175</v>
      </c>
      <c r="P657">
        <v>726895.71305373986</v>
      </c>
      <c r="Q657">
        <v>1017580.9915171781</v>
      </c>
      <c r="R657">
        <v>1063497.0225419579</v>
      </c>
    </row>
    <row r="658" spans="1:18" hidden="1" x14ac:dyDescent="0.3">
      <c r="A658">
        <v>657</v>
      </c>
      <c r="B658" t="str">
        <f>'SOUTH-1'!B471</f>
        <v>11 kV Kutubpur Feeder***</v>
      </c>
      <c r="C658" s="33">
        <f>'SOUTH-1'!C471</f>
        <v>11</v>
      </c>
      <c r="D658" s="33">
        <f>'SOUTH-1'!D471</f>
        <v>0</v>
      </c>
      <c r="E658" s="33" t="str">
        <f>'SOUTH-1'!E471</f>
        <v>DHK66616</v>
      </c>
      <c r="F658" s="33">
        <f>'SOUTH-1'!F471</f>
        <v>1</v>
      </c>
      <c r="G658" s="33">
        <f>'SOUTH-1'!G471</f>
        <v>17710.59</v>
      </c>
      <c r="H658" s="33">
        <f>'SOUTH-1'!H471</f>
        <v>17905.310000000001</v>
      </c>
      <c r="I658" s="33">
        <f>'SOUTH-1'!I471</f>
        <v>194.72000000000116</v>
      </c>
      <c r="J658" s="33">
        <f>'SOUTH-1'!J471</f>
        <v>8000</v>
      </c>
      <c r="K658">
        <f>'SOUTH-1'!K471</f>
        <v>0</v>
      </c>
      <c r="L658">
        <f>'SOUTH-1'!L471</f>
        <v>1557760.0000000093</v>
      </c>
      <c r="M658">
        <f>'SOUTH-1'!M471</f>
        <v>1569417.8339875047</v>
      </c>
      <c r="N658" t="str">
        <f>'SOUTH-1'!N471</f>
        <v>N.Gonj (East)</v>
      </c>
      <c r="O658" t="s">
        <v>175</v>
      </c>
      <c r="P658">
        <v>1641482.3695216014</v>
      </c>
      <c r="Q658">
        <v>1554956.8641868636</v>
      </c>
      <c r="R658">
        <v>1703285.4205362902</v>
      </c>
    </row>
    <row r="659" spans="1:18" hidden="1" x14ac:dyDescent="0.3">
      <c r="A659">
        <v>658</v>
      </c>
      <c r="B659" t="str">
        <f>'SOUTH-1'!B473</f>
        <v>11 kV Ramarbagh Feeder (F1)</v>
      </c>
      <c r="C659" s="33">
        <f>'SOUTH-1'!C473</f>
        <v>11</v>
      </c>
      <c r="D659" s="33">
        <f>'SOUTH-1'!D473</f>
        <v>0</v>
      </c>
      <c r="E659" s="33" t="str">
        <f>'SOUTH-1'!E473</f>
        <v>DHK66625</v>
      </c>
      <c r="F659" s="33">
        <f>'SOUTH-1'!F473</f>
        <v>1</v>
      </c>
      <c r="G659" s="33">
        <f>'SOUTH-1'!G473</f>
        <v>3508.42</v>
      </c>
      <c r="H659" s="33">
        <f>'SOUTH-1'!H473</f>
        <v>3533.8</v>
      </c>
      <c r="I659" s="33">
        <f>'SOUTH-1'!I473</f>
        <v>25.380000000000109</v>
      </c>
      <c r="J659" s="33">
        <f>'SOUTH-1'!J473</f>
        <v>60000</v>
      </c>
      <c r="K659">
        <f>'SOUTH-1'!K473</f>
        <v>0</v>
      </c>
      <c r="L659">
        <f>'SOUTH-1'!L473</f>
        <v>1522800.0000000065</v>
      </c>
      <c r="M659">
        <f>'SOUTH-1'!M473</f>
        <v>1534196.2032637685</v>
      </c>
      <c r="N659" t="str">
        <f>'SOUTH-1'!N473</f>
        <v>Fatullah</v>
      </c>
      <c r="O659" t="s">
        <v>175</v>
      </c>
      <c r="P659">
        <v>1364062.3915732044</v>
      </c>
      <c r="Q659">
        <v>1338941.0426408197</v>
      </c>
      <c r="R659">
        <v>835792.17649048497</v>
      </c>
    </row>
    <row r="660" spans="1:18" hidden="1" x14ac:dyDescent="0.3">
      <c r="A660">
        <v>659</v>
      </c>
      <c r="B660" t="str">
        <f>'SOUTH-1'!B475</f>
        <v>11 kV Tushardhara Feeder (F2)</v>
      </c>
      <c r="C660" s="33">
        <f>'SOUTH-1'!C475</f>
        <v>11</v>
      </c>
      <c r="D660" s="33">
        <f>'SOUTH-1'!D475</f>
        <v>0</v>
      </c>
      <c r="E660" s="33" t="str">
        <f>'SOUTH-1'!E475</f>
        <v>DHK66623</v>
      </c>
      <c r="F660" s="33">
        <f>'SOUTH-1'!F475</f>
        <v>1</v>
      </c>
      <c r="G660" s="33">
        <f>'SOUTH-1'!G475</f>
        <v>3791.19</v>
      </c>
      <c r="H660" s="33">
        <f>'SOUTH-1'!H475</f>
        <v>3837.99</v>
      </c>
      <c r="I660" s="33">
        <f>'SOUTH-1'!I475</f>
        <v>46.799999999999727</v>
      </c>
      <c r="J660" s="33">
        <f>'SOUTH-1'!J475</f>
        <v>60000</v>
      </c>
      <c r="K660">
        <f>'SOUTH-1'!K475</f>
        <v>0</v>
      </c>
      <c r="L660">
        <f>'SOUTH-1'!L475</f>
        <v>2807999.9999999837</v>
      </c>
      <c r="M660">
        <f>'SOUTH-1'!M475</f>
        <v>2829014.2755218144</v>
      </c>
      <c r="N660" t="str">
        <f>'SOUTH-1'!N475</f>
        <v>Matuail</v>
      </c>
      <c r="O660" t="s">
        <v>175</v>
      </c>
      <c r="P660">
        <v>2689931.0361823523</v>
      </c>
      <c r="Q660">
        <v>2755784.1095807538</v>
      </c>
      <c r="R660">
        <v>2760297.6743164896</v>
      </c>
    </row>
    <row r="661" spans="1:18" hidden="1" x14ac:dyDescent="0.3">
      <c r="A661">
        <v>660</v>
      </c>
      <c r="B661" t="str">
        <f>'SOUTH-1'!B476</f>
        <v>11 kV Matuail Medical Feeder (F3)</v>
      </c>
      <c r="C661" s="33">
        <f>'SOUTH-1'!C476</f>
        <v>11</v>
      </c>
      <c r="D661" s="33">
        <f>'SOUTH-1'!D476</f>
        <v>0</v>
      </c>
      <c r="E661" s="33" t="str">
        <f>'SOUTH-1'!E476</f>
        <v>DHK66627</v>
      </c>
      <c r="F661" s="33">
        <f>'SOUTH-1'!F476</f>
        <v>1</v>
      </c>
      <c r="G661" s="33">
        <f>'SOUTH-1'!G476</f>
        <v>3284.92</v>
      </c>
      <c r="H661" s="33">
        <f>'SOUTH-1'!H476</f>
        <v>3301.78</v>
      </c>
      <c r="I661" s="33">
        <f>'SOUTH-1'!I476</f>
        <v>16.860000000000127</v>
      </c>
      <c r="J661" s="33">
        <f>'SOUTH-1'!J476</f>
        <v>60000</v>
      </c>
      <c r="K661">
        <f>'SOUTH-1'!K476</f>
        <v>0</v>
      </c>
      <c r="L661">
        <f>'SOUTH-1'!L476</f>
        <v>1011600.0000000077</v>
      </c>
      <c r="M661">
        <f>'SOUTH-1'!M476</f>
        <v>1019170.5274636416</v>
      </c>
      <c r="N661" t="str">
        <f>'SOUTH-1'!N476</f>
        <v>Matuail</v>
      </c>
      <c r="O661" t="s">
        <v>175</v>
      </c>
      <c r="P661">
        <v>792368.6870160891</v>
      </c>
      <c r="Q661">
        <v>795452.70124159649</v>
      </c>
      <c r="R661">
        <v>696897.83076021273</v>
      </c>
    </row>
    <row r="662" spans="1:18" hidden="1" x14ac:dyDescent="0.3">
      <c r="A662">
        <v>661</v>
      </c>
      <c r="B662" t="str">
        <f>'SOUTH-1'!B478</f>
        <v>11 kV Rupayan Town Feeder (F4)</v>
      </c>
      <c r="C662" s="33">
        <f>'SOUTH-1'!C478</f>
        <v>11</v>
      </c>
      <c r="D662" s="33">
        <f>'SOUTH-1'!D478</f>
        <v>0</v>
      </c>
      <c r="E662" s="33" t="str">
        <f>'SOUTH-1'!E478</f>
        <v>HA021101044-02</v>
      </c>
      <c r="F662" s="33">
        <f>'SOUTH-1'!F478</f>
        <v>1</v>
      </c>
      <c r="G662" s="33">
        <f>'SOUTH-1'!G478</f>
        <v>65554.036999999997</v>
      </c>
      <c r="H662" s="33">
        <f>'SOUTH-1'!H478</f>
        <v>65883.888000000006</v>
      </c>
      <c r="I662" s="33">
        <f>'SOUTH-1'!I478</f>
        <v>329.85100000000966</v>
      </c>
      <c r="J662" s="33">
        <f>'SOUTH-1'!J478</f>
        <v>1000</v>
      </c>
      <c r="K662">
        <f>'SOUTH-1'!K478</f>
        <v>0</v>
      </c>
      <c r="L662">
        <f>'SOUTH-1'!L478</f>
        <v>329851.00000000966</v>
      </c>
      <c r="M662">
        <f>'SOUTH-1'!M478</f>
        <v>332319.5113230694</v>
      </c>
      <c r="N662" t="str">
        <f>'SOUTH-1'!N478</f>
        <v>Matuail</v>
      </c>
      <c r="O662" t="s">
        <v>175</v>
      </c>
      <c r="P662">
        <v>349545.53471526765</v>
      </c>
      <c r="Q662">
        <v>361905.62033306627</v>
      </c>
      <c r="R662">
        <v>323912.93605284125</v>
      </c>
    </row>
    <row r="663" spans="1:18" hidden="1" x14ac:dyDescent="0.3">
      <c r="A663">
        <v>662</v>
      </c>
      <c r="B663" t="str">
        <f>'SOUTH-1'!B479</f>
        <v>11 kV Shibu Market Feeder (F7)</v>
      </c>
      <c r="C663" s="33">
        <f>'SOUTH-1'!C479</f>
        <v>11</v>
      </c>
      <c r="D663" s="33">
        <f>'SOUTH-1'!D479</f>
        <v>0</v>
      </c>
      <c r="E663" s="33" t="str">
        <f>'SOUTH-1'!E479</f>
        <v>DHK66624</v>
      </c>
      <c r="F663" s="33">
        <f>'SOUTH-1'!F479</f>
        <v>1</v>
      </c>
      <c r="G663" s="33">
        <f>'SOUTH-1'!G479</f>
        <v>2368.9899999999998</v>
      </c>
      <c r="H663" s="33">
        <f>'SOUTH-1'!H479</f>
        <v>2377.5100000000002</v>
      </c>
      <c r="I663" s="33">
        <f>'SOUTH-1'!I479</f>
        <v>8.5200000000004366</v>
      </c>
      <c r="J663" s="33">
        <f>'SOUTH-1'!J479</f>
        <v>60000</v>
      </c>
      <c r="K663">
        <f>'SOUTH-1'!K479</f>
        <v>0</v>
      </c>
      <c r="L663">
        <f>'SOUTH-1'!L479</f>
        <v>511200.00000002619</v>
      </c>
      <c r="M663">
        <f>'SOUTH-1'!M479</f>
        <v>515025.67580015457</v>
      </c>
      <c r="N663" t="str">
        <f>'SOUTH-1'!N479</f>
        <v>Fatullah</v>
      </c>
      <c r="O663" t="s">
        <v>175</v>
      </c>
      <c r="P663">
        <v>398306.21833935805</v>
      </c>
      <c r="Q663">
        <v>387075.68323617196</v>
      </c>
      <c r="R663">
        <v>615623.41011454107</v>
      </c>
    </row>
    <row r="664" spans="1:18" hidden="1" x14ac:dyDescent="0.3">
      <c r="A664">
        <v>663</v>
      </c>
      <c r="B664" t="str">
        <f>'SOUTH-1'!B480</f>
        <v>11 kV Soma-Sagar Steel (F6)</v>
      </c>
      <c r="C664" s="33">
        <f>'SOUTH-1'!C480</f>
        <v>11</v>
      </c>
      <c r="D664" s="33">
        <f>'SOUTH-1'!D480</f>
        <v>0</v>
      </c>
      <c r="E664" s="33" t="str">
        <f>'SOUTH-1'!E480</f>
        <v>HA060300286-03</v>
      </c>
      <c r="F664" s="33">
        <f>'SOUTH-1'!F480</f>
        <v>1</v>
      </c>
      <c r="G664" s="33">
        <f>'SOUTH-1'!G480</f>
        <v>961.35799999999995</v>
      </c>
      <c r="H664" s="33">
        <f>'SOUTH-1'!H480</f>
        <v>2257.5030000000002</v>
      </c>
      <c r="I664" s="33">
        <f>'SOUTH-1'!I480</f>
        <v>1296.1450000000002</v>
      </c>
      <c r="J664" s="33">
        <f>'SOUTH-1'!J480</f>
        <v>1000</v>
      </c>
      <c r="K664">
        <f>'SOUTH-1'!K480</f>
        <v>959252.99999999988</v>
      </c>
      <c r="L664">
        <f>'SOUTH-1'!L480</f>
        <v>1486842.15</v>
      </c>
      <c r="M664">
        <f>'SOUTH-1'!M480</f>
        <v>1497969.2549136649</v>
      </c>
      <c r="N664" t="str">
        <f>'SOUTH-1'!N480</f>
        <v>Fatullah</v>
      </c>
      <c r="O664" t="s">
        <v>175</v>
      </c>
      <c r="P664">
        <v>1502329.9696450704</v>
      </c>
      <c r="Q664">
        <v>1201993.7470598118</v>
      </c>
      <c r="R664">
        <v>1110650.338778737</v>
      </c>
    </row>
    <row r="665" spans="1:18" hidden="1" x14ac:dyDescent="0.3">
      <c r="A665">
        <v>664</v>
      </c>
      <c r="B665" t="str">
        <f>'SOUTH-1'!B481</f>
        <v>11 kV Jhalkuri Feeder (F8)</v>
      </c>
      <c r="C665" s="33">
        <f>'SOUTH-1'!C481</f>
        <v>11</v>
      </c>
      <c r="D665" s="33">
        <f>'SOUTH-1'!D481</f>
        <v>0</v>
      </c>
      <c r="E665" s="33" t="str">
        <f>'SOUTH-1'!E481</f>
        <v>DHK66626</v>
      </c>
      <c r="F665" s="33">
        <f>'SOUTH-1'!F481</f>
        <v>1</v>
      </c>
      <c r="G665" s="33">
        <f>'SOUTH-1'!G481</f>
        <v>4378.18</v>
      </c>
      <c r="H665" s="33">
        <f>'SOUTH-1'!H481</f>
        <v>4421.83</v>
      </c>
      <c r="I665" s="33">
        <f>'SOUTH-1'!I481</f>
        <v>43.649999999999636</v>
      </c>
      <c r="J665" s="33">
        <f>'SOUTH-1'!J481</f>
        <v>60000</v>
      </c>
      <c r="K665">
        <f>'SOUTH-1'!K481</f>
        <v>0</v>
      </c>
      <c r="L665">
        <f>'SOUTH-1'!L481</f>
        <v>2618999.9999999781</v>
      </c>
      <c r="M665">
        <f>'SOUTH-1'!M481</f>
        <v>2638599.8531309166</v>
      </c>
      <c r="N665" t="str">
        <f>'SOUTH-1'!N481</f>
        <v>Matuail</v>
      </c>
      <c r="O665" t="s">
        <v>175</v>
      </c>
      <c r="P665">
        <v>2625668.5412904904</v>
      </c>
      <c r="Q665">
        <v>2669361.551373905</v>
      </c>
      <c r="R665">
        <v>2690547.2386877984</v>
      </c>
    </row>
    <row r="666" spans="1:18" hidden="1" x14ac:dyDescent="0.3">
      <c r="A666">
        <v>665</v>
      </c>
      <c r="B666" t="str">
        <f>'SOUTH-1'!B482</f>
        <v>11 kV Madani Nagar Feeder (F9)</v>
      </c>
      <c r="C666" s="33">
        <f>'SOUTH-1'!C483</f>
        <v>11</v>
      </c>
      <c r="D666" s="33">
        <f>'SOUTH-1'!D483</f>
        <v>0</v>
      </c>
      <c r="E666" s="33" t="str">
        <f>'SOUTH-1'!E483</f>
        <v>DHK6622</v>
      </c>
      <c r="F666" s="33">
        <f>'SOUTH-1'!F483</f>
        <v>1</v>
      </c>
      <c r="G666" s="33">
        <f>'SOUTH-1'!G483</f>
        <v>4189.2700000000004</v>
      </c>
      <c r="H666" s="33">
        <f>'SOUTH-1'!H483</f>
        <v>4211.82</v>
      </c>
      <c r="I666" s="33">
        <f>'SOUTH-1'!I483</f>
        <v>22.549999999999272</v>
      </c>
      <c r="J666" s="33">
        <f>'SOUTH-1'!J483</f>
        <v>60000</v>
      </c>
      <c r="K666">
        <f>'SOUTH-1'!K483</f>
        <v>0</v>
      </c>
      <c r="L666">
        <f>'SOUTH-1'!L483</f>
        <v>1352999.9999999562</v>
      </c>
      <c r="M666">
        <f>'SOUTH-1'!M483</f>
        <v>1363125.4682268209</v>
      </c>
      <c r="N666" t="str">
        <f>'SOUTH-1'!N483</f>
        <v>Matuail</v>
      </c>
      <c r="O666" t="s">
        <v>175</v>
      </c>
      <c r="P666">
        <v>1274337.3987053044</v>
      </c>
      <c r="Q666">
        <v>1416234.4573751113</v>
      </c>
      <c r="R666">
        <v>1374993.3701769463</v>
      </c>
    </row>
    <row r="667" spans="1:18" hidden="1" x14ac:dyDescent="0.3">
      <c r="A667">
        <v>666</v>
      </c>
      <c r="B667" t="str">
        <f>'SOUTH-1'!B484</f>
        <v>11 kV Rajmahal Feeder (F10)</v>
      </c>
      <c r="C667" s="33">
        <f>'SOUTH-1'!C484</f>
        <v>11</v>
      </c>
      <c r="D667" s="33">
        <f>'SOUTH-1'!D484</f>
        <v>0</v>
      </c>
      <c r="E667" s="33" t="str">
        <f>'SOUTH-1'!E484</f>
        <v>DHKA2187</v>
      </c>
      <c r="F667" s="33">
        <f>'SOUTH-1'!F484</f>
        <v>1</v>
      </c>
      <c r="G667" s="33">
        <f>'SOUTH-1'!G484</f>
        <v>112.4599</v>
      </c>
      <c r="H667" s="33">
        <f>'SOUTH-1'!H484</f>
        <v>116.48560000000001</v>
      </c>
      <c r="I667" s="33">
        <f>'SOUTH-1'!I484</f>
        <v>4.0257000000000005</v>
      </c>
      <c r="J667" s="33">
        <f>'SOUTH-1'!J484</f>
        <v>60000</v>
      </c>
      <c r="K667">
        <f>'SOUTH-1'!K484</f>
        <v>0</v>
      </c>
      <c r="L667">
        <f>'SOUTH-1'!L484</f>
        <v>241542.00000000003</v>
      </c>
      <c r="M667">
        <f>'SOUTH-1'!M484</f>
        <v>243349.6318155606</v>
      </c>
      <c r="N667" t="str">
        <f>'SOUTH-1'!N484</f>
        <v>Shyampur</v>
      </c>
      <c r="O667" t="s">
        <v>175</v>
      </c>
      <c r="P667">
        <v>240620.60587351373</v>
      </c>
      <c r="Q667">
        <v>244740.16430779648</v>
      </c>
      <c r="R667">
        <v>218634.25679210469</v>
      </c>
    </row>
    <row r="668" spans="1:18" hidden="1" x14ac:dyDescent="0.3">
      <c r="A668">
        <v>667</v>
      </c>
      <c r="B668" t="str">
        <f>'SOUTH-1'!B485</f>
        <v>11 kV Bhuighor Bazar</v>
      </c>
      <c r="C668" s="33">
        <f>'SOUTH-1'!C485</f>
        <v>11</v>
      </c>
      <c r="D668" s="33">
        <f>'SOUTH-1'!D485</f>
        <v>0</v>
      </c>
      <c r="E668" s="33" t="str">
        <f>'SOUTH-1'!E485</f>
        <v>HA021100861-02</v>
      </c>
      <c r="F668" s="33">
        <f>'SOUTH-1'!F485</f>
        <v>1</v>
      </c>
      <c r="G668" s="33">
        <f>'SOUTH-1'!G485</f>
        <v>75324.362999999998</v>
      </c>
      <c r="H668" s="33">
        <f>'SOUTH-1'!H485</f>
        <v>75817.099000000002</v>
      </c>
      <c r="I668" s="33">
        <f>'SOUTH-1'!I485</f>
        <v>492.73600000000442</v>
      </c>
      <c r="J668" s="33">
        <f>'SOUTH-1'!J485</f>
        <v>1000</v>
      </c>
      <c r="K668" t="str">
        <f>'SOUTH-1'!K485</f>
        <v>Estimated</v>
      </c>
      <c r="L668">
        <f>'SOUTH-1'!L485</f>
        <v>1277144.82</v>
      </c>
      <c r="M668">
        <f>'SOUTH-1'!M485</f>
        <v>1286702.6095757689</v>
      </c>
      <c r="N668" t="str">
        <f>'SOUTH-1'!N485</f>
        <v>Matuail</v>
      </c>
      <c r="O668" t="s">
        <v>175</v>
      </c>
      <c r="P668">
        <v>1290448.3092996515</v>
      </c>
      <c r="Q668">
        <v>1462145.9342478185</v>
      </c>
      <c r="R668">
        <v>1034107.8281211659</v>
      </c>
    </row>
    <row r="669" spans="1:18" hidden="1" x14ac:dyDescent="0.3">
      <c r="A669">
        <v>668</v>
      </c>
      <c r="B669" t="str">
        <f>'SOUTH-1'!B486</f>
        <v xml:space="preserve">11 kV Tokkar Math Feeder </v>
      </c>
      <c r="C669" s="33">
        <f>'SOUTH-1'!C486</f>
        <v>11</v>
      </c>
      <c r="D669" s="33">
        <f>'SOUTH-1'!D486</f>
        <v>0</v>
      </c>
      <c r="E669" s="33" t="str">
        <f>'SOUTH-1'!E486</f>
        <v>HA021200298-02</v>
      </c>
      <c r="F669" s="33">
        <f>'SOUTH-1'!F486</f>
        <v>1</v>
      </c>
      <c r="G669" s="33">
        <f>'SOUTH-1'!G486</f>
        <v>80274.517999999996</v>
      </c>
      <c r="H669" s="33">
        <f>'SOUTH-1'!H486</f>
        <v>81065.982999999993</v>
      </c>
      <c r="I669" s="33">
        <f>'SOUTH-1'!I486</f>
        <v>791.46499999999651</v>
      </c>
      <c r="J669" s="33">
        <f>'SOUTH-1'!J486</f>
        <v>1000</v>
      </c>
      <c r="K669">
        <f>'SOUTH-1'!K486</f>
        <v>0</v>
      </c>
      <c r="L669">
        <f>'SOUTH-1'!L486</f>
        <v>791464.99999999651</v>
      </c>
      <c r="M669">
        <f>'SOUTH-1'!M486</f>
        <v>797388.09956405836</v>
      </c>
      <c r="N669" t="str">
        <f>'SOUTH-1'!N486</f>
        <v>Fatullah</v>
      </c>
      <c r="O669" t="s">
        <v>175</v>
      </c>
      <c r="P669">
        <v>771061.02204311301</v>
      </c>
      <c r="Q669">
        <v>778486.69527251739</v>
      </c>
      <c r="R669">
        <v>733095.27422387723</v>
      </c>
    </row>
    <row r="670" spans="1:18" hidden="1" x14ac:dyDescent="0.3">
      <c r="A670">
        <v>669</v>
      </c>
      <c r="B670" t="str">
        <f>'SOUTH-1'!B487</f>
        <v>11 kV Osmani Stadium Feeder*****</v>
      </c>
      <c r="C670" s="33">
        <f>'SOUTH-1'!C487</f>
        <v>11</v>
      </c>
      <c r="D670" s="33">
        <f>'SOUTH-1'!D487</f>
        <v>0</v>
      </c>
      <c r="E670" s="33" t="str">
        <f>'SOUTH-1'!E487</f>
        <v>XA575922</v>
      </c>
      <c r="F670" s="33">
        <f>'SOUTH-1'!F487</f>
        <v>1</v>
      </c>
      <c r="G670" s="33">
        <f>'SOUTH-1'!G487</f>
        <v>193.1</v>
      </c>
      <c r="H670" s="33">
        <f>'SOUTH-1'!H487</f>
        <v>202.9</v>
      </c>
      <c r="I670" s="33">
        <f>'SOUTH-1'!I487</f>
        <v>9.8000000000000114</v>
      </c>
      <c r="J670" s="33">
        <f>'SOUTH-1'!J487</f>
        <v>1000</v>
      </c>
      <c r="K670">
        <f>'SOUTH-1'!K487</f>
        <v>0</v>
      </c>
      <c r="L670">
        <f>'SOUTH-1'!L487</f>
        <v>9800.0000000000109</v>
      </c>
      <c r="M670">
        <f>'SOUTH-1'!M487</f>
        <v>9873.3404202685088</v>
      </c>
      <c r="N670" t="str">
        <f>'SOUTH-1'!N487</f>
        <v>Fatullah</v>
      </c>
      <c r="O670" t="s">
        <v>175</v>
      </c>
      <c r="P670">
        <v>9194.7909357897424</v>
      </c>
      <c r="Q670">
        <v>13287.975498935401</v>
      </c>
      <c r="R670">
        <v>64493.881059618026</v>
      </c>
    </row>
    <row r="671" spans="1:18" hidden="1" x14ac:dyDescent="0.3">
      <c r="A671">
        <v>670</v>
      </c>
      <c r="B671" t="str">
        <f>'SOUTH-1'!B488</f>
        <v>33/0.415 KV Transformer, AT-1</v>
      </c>
      <c r="C671" s="33">
        <f>'SOUTH-1'!C488</f>
        <v>0.41499999999999998</v>
      </c>
      <c r="D671" s="33">
        <f>'SOUTH-1'!D488</f>
        <v>0</v>
      </c>
      <c r="E671" s="33">
        <f>'SOUTH-1'!E488</f>
        <v>2001123043119</v>
      </c>
      <c r="F671" s="33">
        <f>'SOUTH-1'!F488</f>
        <v>1</v>
      </c>
      <c r="G671" s="33">
        <f>'SOUTH-1'!G488</f>
        <v>7351.2</v>
      </c>
      <c r="H671" s="33">
        <f>'SOUTH-1'!H488</f>
        <v>7430.6</v>
      </c>
      <c r="I671" s="33">
        <f>'SOUTH-1'!I488</f>
        <v>79.400000000000546</v>
      </c>
      <c r="J671" s="33">
        <f>'SOUTH-1'!J488</f>
        <v>160</v>
      </c>
      <c r="K671">
        <f>'SOUTH-1'!K488</f>
        <v>0</v>
      </c>
      <c r="L671">
        <f>'SOUTH-1'!L488</f>
        <v>12704.000000000087</v>
      </c>
      <c r="M671">
        <f>'SOUTH-1'!M488</f>
        <v>12799.073132560394</v>
      </c>
      <c r="N671" t="str">
        <f>'SOUTH-1'!N488</f>
        <v>Shyampur</v>
      </c>
      <c r="O671" t="s">
        <v>175</v>
      </c>
      <c r="P671">
        <v>12965.665636049865</v>
      </c>
      <c r="Q671">
        <v>12496.783064647649</v>
      </c>
      <c r="R671">
        <v>11807.030262952012</v>
      </c>
    </row>
    <row r="672" spans="1:18" hidden="1" x14ac:dyDescent="0.3">
      <c r="A672">
        <v>671</v>
      </c>
      <c r="B672" t="str">
        <f>'SOUTH-1'!B489</f>
        <v>33/0.415 KV Transformer, AT-2</v>
      </c>
      <c r="C672" s="33">
        <f>'SOUTH-1'!C489</f>
        <v>0.41499999999999998</v>
      </c>
      <c r="D672" s="33">
        <f>'SOUTH-1'!D489</f>
        <v>0</v>
      </c>
      <c r="E672" s="33">
        <f>'SOUTH-1'!E489</f>
        <v>2001123043157</v>
      </c>
      <c r="F672" s="33">
        <f>'SOUTH-1'!F489</f>
        <v>1</v>
      </c>
      <c r="G672" s="33">
        <f>'SOUTH-1'!G489</f>
        <v>4715.3</v>
      </c>
      <c r="H672" s="33">
        <f>'SOUTH-1'!H489</f>
        <v>4715.3</v>
      </c>
      <c r="I672" s="33">
        <f>'SOUTH-1'!I489</f>
        <v>0</v>
      </c>
      <c r="J672" s="33">
        <f>'SOUTH-1'!J489</f>
        <v>160</v>
      </c>
      <c r="K672">
        <f>'SOUTH-1'!K489</f>
        <v>0</v>
      </c>
      <c r="L672">
        <f>'SOUTH-1'!L489</f>
        <v>0</v>
      </c>
      <c r="M672">
        <f>'SOUTH-1'!M489</f>
        <v>0</v>
      </c>
      <c r="N672" t="str">
        <f>'SOUTH-1'!N489</f>
        <v>Shyampur</v>
      </c>
      <c r="O672" t="s">
        <v>175</v>
      </c>
      <c r="P672">
        <v>0</v>
      </c>
      <c r="Q672">
        <v>0</v>
      </c>
      <c r="R672">
        <v>129.39211247073641</v>
      </c>
    </row>
    <row r="673" spans="1:18" hidden="1" x14ac:dyDescent="0.3">
      <c r="A673">
        <v>672</v>
      </c>
      <c r="B673" t="str">
        <f>'SOUTH-1'!B551</f>
        <v>11 kV Godnail (F16)</v>
      </c>
      <c r="C673" s="33">
        <f>'SOUTH-1'!C551</f>
        <v>11</v>
      </c>
      <c r="D673" s="33">
        <f>'SOUTH-1'!D551</f>
        <v>0</v>
      </c>
      <c r="E673" s="33" t="str">
        <f>'SOUTH-1'!E551</f>
        <v>00000109</v>
      </c>
      <c r="F673" s="33">
        <f>'SOUTH-1'!F551</f>
        <v>1</v>
      </c>
      <c r="G673" s="33">
        <f>'SOUTH-1'!G551</f>
        <v>24749340</v>
      </c>
      <c r="H673" s="33">
        <f>'SOUTH-1'!H551</f>
        <v>26744174</v>
      </c>
      <c r="I673" s="33">
        <f>'SOUTH-1'!I551</f>
        <v>1994834</v>
      </c>
      <c r="J673" s="33">
        <f>'SOUTH-1'!J551</f>
        <v>1</v>
      </c>
      <c r="K673">
        <f>'SOUTH-1'!K551</f>
        <v>0</v>
      </c>
      <c r="L673">
        <f>'SOUTH-1'!L551</f>
        <v>1994834</v>
      </c>
      <c r="M673">
        <f>'SOUTH-1'!M551</f>
        <v>2022169.7421086556</v>
      </c>
      <c r="N673" t="str">
        <f>'SOUTH-1'!N551</f>
        <v>Siddirgonj</v>
      </c>
      <c r="O673" t="s">
        <v>184</v>
      </c>
      <c r="P673">
        <v>1902174.290630782</v>
      </c>
      <c r="Q673">
        <v>1848814.9705762339</v>
      </c>
      <c r="R673">
        <v>1869406.9016694841</v>
      </c>
    </row>
    <row r="674" spans="1:18" hidden="1" x14ac:dyDescent="0.3">
      <c r="A674">
        <v>673</v>
      </c>
      <c r="B674" t="str">
        <f>'SOUTH-1'!B552</f>
        <v>11 kV M. Circus (F15)</v>
      </c>
      <c r="C674" s="33">
        <f>'SOUTH-1'!C552</f>
        <v>11</v>
      </c>
      <c r="D674" s="33">
        <f>'SOUTH-1'!D552</f>
        <v>0</v>
      </c>
      <c r="E674" s="33" t="str">
        <f>'SOUTH-1'!E552</f>
        <v>00000123</v>
      </c>
      <c r="F674" s="33">
        <f>'SOUTH-1'!F552</f>
        <v>1</v>
      </c>
      <c r="G674" s="33">
        <f>'SOUTH-1'!G552</f>
        <v>107396816</v>
      </c>
      <c r="H674" s="33">
        <f>'SOUTH-1'!H552</f>
        <v>109200376</v>
      </c>
      <c r="I674" s="33">
        <f>'SOUTH-1'!I552</f>
        <v>1803560</v>
      </c>
      <c r="J674" s="33">
        <f>'SOUTH-1'!J552</f>
        <v>1</v>
      </c>
      <c r="K674">
        <f>'SOUTH-1'!K552</f>
        <v>0</v>
      </c>
      <c r="L674">
        <f>'SOUTH-1'!L552</f>
        <v>1803560</v>
      </c>
      <c r="M674">
        <f>'SOUTH-1'!M552</f>
        <v>1828274.6634945499</v>
      </c>
      <c r="N674" t="str">
        <f>'SOUTH-1'!N552</f>
        <v>N.Gonj (East)</v>
      </c>
      <c r="O674" t="s">
        <v>184</v>
      </c>
      <c r="P674">
        <v>1936785.1498491543</v>
      </c>
      <c r="Q674">
        <v>1975646.3394457307</v>
      </c>
      <c r="R674">
        <v>2135882.0516346451</v>
      </c>
    </row>
    <row r="675" spans="1:18" hidden="1" x14ac:dyDescent="0.3">
      <c r="A675">
        <v>674</v>
      </c>
      <c r="B675" t="str">
        <f>'SOUTH-1'!B553</f>
        <v>11 kV Wapderpool (F14)</v>
      </c>
      <c r="C675" s="33">
        <f>'SOUTH-1'!C553</f>
        <v>11</v>
      </c>
      <c r="D675" s="33">
        <f>'SOUTH-1'!D553</f>
        <v>0</v>
      </c>
      <c r="E675" s="33" t="str">
        <f>'SOUTH-1'!E553</f>
        <v>00000190</v>
      </c>
      <c r="F675" s="33">
        <f>'SOUTH-1'!F553</f>
        <v>1</v>
      </c>
      <c r="G675" s="33">
        <f>'SOUTH-1'!G553</f>
        <v>56271624</v>
      </c>
      <c r="H675" s="33">
        <f>'SOUTH-1'!H553</f>
        <v>57082820</v>
      </c>
      <c r="I675" s="33">
        <f>'SOUTH-1'!I553</f>
        <v>811196</v>
      </c>
      <c r="J675" s="33">
        <f>'SOUTH-1'!J553</f>
        <v>1</v>
      </c>
      <c r="K675">
        <f>'SOUTH-1'!K553</f>
        <v>0</v>
      </c>
      <c r="L675">
        <f>'SOUTH-1'!L553</f>
        <v>811196</v>
      </c>
      <c r="M675">
        <f>'SOUTH-1'!M553</f>
        <v>822312.03504631121</v>
      </c>
      <c r="N675" t="str">
        <f>'SOUTH-1'!N553</f>
        <v>N.Gonj (East)</v>
      </c>
      <c r="O675" t="s">
        <v>184</v>
      </c>
      <c r="P675">
        <v>474935.0147045835</v>
      </c>
      <c r="Q675">
        <v>619875.20878538419</v>
      </c>
      <c r="R675">
        <v>595303.43645079969</v>
      </c>
    </row>
    <row r="676" spans="1:18" hidden="1" x14ac:dyDescent="0.3">
      <c r="A676">
        <v>675</v>
      </c>
      <c r="B676" t="str">
        <f>'SOUTH-1'!B554</f>
        <v>11 kV Chowdhury Bari  (F13)</v>
      </c>
      <c r="C676" s="33">
        <f>'SOUTH-1'!C554</f>
        <v>11</v>
      </c>
      <c r="D676" s="33">
        <f>'SOUTH-1'!D554</f>
        <v>0</v>
      </c>
      <c r="E676" s="33" t="str">
        <f>'SOUTH-1'!E554</f>
        <v>00000191</v>
      </c>
      <c r="F676" s="33">
        <f>'SOUTH-1'!F554</f>
        <v>1</v>
      </c>
      <c r="G676" s="33">
        <f>'SOUTH-1'!G554</f>
        <v>98646920</v>
      </c>
      <c r="H676" s="33">
        <f>'SOUTH-1'!H554</f>
        <v>100811032</v>
      </c>
      <c r="I676" s="33">
        <f>'SOUTH-1'!I554</f>
        <v>2164112</v>
      </c>
      <c r="J676" s="33">
        <f>'SOUTH-1'!J554</f>
        <v>1</v>
      </c>
      <c r="K676">
        <f>'SOUTH-1'!K554</f>
        <v>0</v>
      </c>
      <c r="L676">
        <f>'SOUTH-1'!L554</f>
        <v>2164112</v>
      </c>
      <c r="M676">
        <f>'SOUTH-1'!M554</f>
        <v>2193767.403670805</v>
      </c>
      <c r="N676" t="str">
        <f>'SOUTH-1'!N554</f>
        <v>Siddirgonj</v>
      </c>
      <c r="O676" t="s">
        <v>184</v>
      </c>
      <c r="P676">
        <v>2204031.0266640713</v>
      </c>
      <c r="Q676">
        <v>2287431.9191854177</v>
      </c>
      <c r="R676">
        <v>2194488.2981747938</v>
      </c>
    </row>
    <row r="677" spans="1:18" hidden="1" x14ac:dyDescent="0.3">
      <c r="A677">
        <v>676</v>
      </c>
      <c r="B677" t="str">
        <f>'SOUTH-1'!B555</f>
        <v>11 kV  Ailpara (F12)</v>
      </c>
      <c r="C677" s="33">
        <f>'SOUTH-1'!C555</f>
        <v>1</v>
      </c>
      <c r="D677" s="33">
        <f>'SOUTH-1'!D555</f>
        <v>0</v>
      </c>
      <c r="E677" s="33" t="str">
        <f>'SOUTH-1'!E555</f>
        <v>00000192</v>
      </c>
      <c r="F677" s="33">
        <f>'SOUTH-1'!F555</f>
        <v>1</v>
      </c>
      <c r="G677" s="33">
        <f>'SOUTH-1'!G555</f>
        <v>51494196</v>
      </c>
      <c r="H677" s="33">
        <f>'SOUTH-1'!H555</f>
        <v>54123108</v>
      </c>
      <c r="I677" s="33">
        <f>'SOUTH-1'!I555</f>
        <v>2628912</v>
      </c>
      <c r="J677" s="33">
        <f>'SOUTH-1'!J555</f>
        <v>1</v>
      </c>
      <c r="K677">
        <f>'SOUTH-1'!K555</f>
        <v>0</v>
      </c>
      <c r="L677">
        <f>'SOUTH-1'!L555</f>
        <v>2628912</v>
      </c>
      <c r="M677">
        <f>'SOUTH-1'!M555</f>
        <v>2664936.6819827366</v>
      </c>
      <c r="N677" t="str">
        <f>'SOUTH-1'!N555</f>
        <v>N.Gonj (East)</v>
      </c>
      <c r="O677" t="s">
        <v>184</v>
      </c>
      <c r="P677">
        <v>2385423.2662054677</v>
      </c>
      <c r="Q677">
        <v>2312455.9157863515</v>
      </c>
      <c r="R677">
        <v>2506620.5243622162</v>
      </c>
    </row>
    <row r="678" spans="1:18" hidden="1" x14ac:dyDescent="0.3">
      <c r="A678">
        <v>677</v>
      </c>
      <c r="B678" t="str">
        <f>'SOUTH-1'!B556</f>
        <v>11 kV Spare (F11)</v>
      </c>
      <c r="C678" s="33">
        <f>'SOUTH-1'!C556</f>
        <v>11</v>
      </c>
      <c r="D678" s="33">
        <f>'SOUTH-1'!D556</f>
        <v>0</v>
      </c>
      <c r="E678" s="33" t="str">
        <f>'SOUTH-1'!E556</f>
        <v>00000193</v>
      </c>
      <c r="F678" s="33">
        <f>'SOUTH-1'!F556</f>
        <v>1</v>
      </c>
      <c r="G678" s="33">
        <f>'SOUTH-1'!G556</f>
        <v>0</v>
      </c>
      <c r="H678" s="33">
        <f>'SOUTH-1'!H556</f>
        <v>0</v>
      </c>
      <c r="I678" s="33">
        <f>'SOUTH-1'!I556</f>
        <v>0</v>
      </c>
      <c r="J678" s="33">
        <f>'SOUTH-1'!J556</f>
        <v>1</v>
      </c>
      <c r="K678">
        <f>'SOUTH-1'!K556</f>
        <v>0</v>
      </c>
      <c r="L678">
        <f>'SOUTH-1'!L556</f>
        <v>0</v>
      </c>
      <c r="M678">
        <f>'SOUTH-1'!M556</f>
        <v>0</v>
      </c>
      <c r="N678">
        <f>'SOUTH-1'!N556</f>
        <v>0</v>
      </c>
      <c r="O678" t="s">
        <v>184</v>
      </c>
      <c r="P678">
        <v>0</v>
      </c>
      <c r="Q678">
        <v>0</v>
      </c>
      <c r="R678">
        <v>0</v>
      </c>
    </row>
    <row r="679" spans="1:18" hidden="1" x14ac:dyDescent="0.3">
      <c r="A679">
        <v>678</v>
      </c>
      <c r="B679" t="str">
        <f>'SOUTH-1'!B557</f>
        <v>11 kV Spare (F10)</v>
      </c>
      <c r="C679" s="33">
        <f>'SOUTH-1'!C557</f>
        <v>11</v>
      </c>
      <c r="D679" s="33">
        <f>'SOUTH-1'!D557</f>
        <v>0</v>
      </c>
      <c r="E679" s="33" t="str">
        <f>'SOUTH-1'!E557</f>
        <v>00000194</v>
      </c>
      <c r="F679" s="33">
        <f>'SOUTH-1'!F557</f>
        <v>1</v>
      </c>
      <c r="G679" s="33">
        <f>'SOUTH-1'!G557</f>
        <v>0</v>
      </c>
      <c r="H679" s="33">
        <f>'SOUTH-1'!H557</f>
        <v>0</v>
      </c>
      <c r="I679" s="33">
        <f>'SOUTH-1'!I557</f>
        <v>0</v>
      </c>
      <c r="J679" s="33">
        <f>'SOUTH-1'!J557</f>
        <v>1</v>
      </c>
      <c r="K679">
        <f>'SOUTH-1'!K557</f>
        <v>0</v>
      </c>
      <c r="L679">
        <f>'SOUTH-1'!L557</f>
        <v>0</v>
      </c>
      <c r="M679">
        <f>'SOUTH-1'!M557</f>
        <v>0</v>
      </c>
      <c r="N679">
        <f>'SOUTH-1'!N557</f>
        <v>0</v>
      </c>
      <c r="O679" t="s">
        <v>184</v>
      </c>
      <c r="P679">
        <v>0</v>
      </c>
      <c r="Q679">
        <v>0</v>
      </c>
      <c r="R679">
        <v>0</v>
      </c>
    </row>
    <row r="680" spans="1:18" hidden="1" x14ac:dyDescent="0.3">
      <c r="A680">
        <v>679</v>
      </c>
      <c r="B680" t="str">
        <f>'SOUTH-1'!B558</f>
        <v>11 kV Spare (F9)</v>
      </c>
      <c r="C680" s="33">
        <f>'SOUTH-1'!C558</f>
        <v>11</v>
      </c>
      <c r="D680" s="33">
        <f>'SOUTH-1'!D558</f>
        <v>0</v>
      </c>
      <c r="E680" s="33" t="str">
        <f>'SOUTH-1'!E558</f>
        <v>00000195</v>
      </c>
      <c r="F680" s="33">
        <f>'SOUTH-1'!F558</f>
        <v>1</v>
      </c>
      <c r="G680" s="33">
        <f>'SOUTH-1'!G558</f>
        <v>0</v>
      </c>
      <c r="H680" s="33">
        <f>'SOUTH-1'!H558</f>
        <v>0</v>
      </c>
      <c r="I680" s="33">
        <f>'SOUTH-1'!I558</f>
        <v>0</v>
      </c>
      <c r="J680" s="33">
        <f>'SOUTH-1'!J558</f>
        <v>1</v>
      </c>
      <c r="K680">
        <f>'SOUTH-1'!K558</f>
        <v>0</v>
      </c>
      <c r="L680">
        <f>'SOUTH-1'!L558</f>
        <v>0</v>
      </c>
      <c r="M680">
        <f>'SOUTH-1'!M558</f>
        <v>0</v>
      </c>
      <c r="N680">
        <f>'SOUTH-1'!N558</f>
        <v>0</v>
      </c>
      <c r="O680" t="s">
        <v>184</v>
      </c>
      <c r="P680">
        <v>0</v>
      </c>
      <c r="Q680">
        <v>0</v>
      </c>
      <c r="R680">
        <v>0</v>
      </c>
    </row>
    <row r="681" spans="1:18" hidden="1" x14ac:dyDescent="0.3">
      <c r="A681">
        <v>680</v>
      </c>
      <c r="B681" t="str">
        <f>'SOUTH-1'!B559</f>
        <v xml:space="preserve">11 kV Spare (F8) </v>
      </c>
      <c r="C681" s="33">
        <f>'SOUTH-1'!C559</f>
        <v>11</v>
      </c>
      <c r="D681" s="33">
        <f>'SOUTH-1'!D559</f>
        <v>0</v>
      </c>
      <c r="E681" s="33" t="str">
        <f>'SOUTH-1'!E559</f>
        <v>00000196</v>
      </c>
      <c r="F681" s="33">
        <f>'SOUTH-1'!F559</f>
        <v>1</v>
      </c>
      <c r="G681" s="33">
        <f>'SOUTH-1'!G559</f>
        <v>0</v>
      </c>
      <c r="H681" s="33">
        <f>'SOUTH-1'!H559</f>
        <v>0</v>
      </c>
      <c r="I681" s="33">
        <f>'SOUTH-1'!I559</f>
        <v>0</v>
      </c>
      <c r="J681" s="33">
        <f>'SOUTH-1'!J559</f>
        <v>1</v>
      </c>
      <c r="K681">
        <f>'SOUTH-1'!K559</f>
        <v>0</v>
      </c>
      <c r="L681">
        <f>'SOUTH-1'!L559</f>
        <v>0</v>
      </c>
      <c r="M681">
        <f>'SOUTH-1'!M559</f>
        <v>0</v>
      </c>
      <c r="N681">
        <f>'SOUTH-1'!N559</f>
        <v>0</v>
      </c>
      <c r="O681" t="s">
        <v>184</v>
      </c>
      <c r="P681">
        <v>0</v>
      </c>
      <c r="Q681">
        <v>0</v>
      </c>
      <c r="R681">
        <v>0</v>
      </c>
    </row>
    <row r="682" spans="1:18" hidden="1" x14ac:dyDescent="0.3">
      <c r="A682">
        <v>681</v>
      </c>
      <c r="B682" t="str">
        <f>'SOUTH-1'!B560</f>
        <v xml:space="preserve">11 kV Zulfiqur Steel </v>
      </c>
      <c r="C682" s="33">
        <f>'SOUTH-1'!C560</f>
        <v>11</v>
      </c>
      <c r="D682" s="33">
        <f>'SOUTH-1'!D560</f>
        <v>0</v>
      </c>
      <c r="E682" s="33" t="str">
        <f>'SOUTH-1'!E560</f>
        <v>00000197</v>
      </c>
      <c r="F682" s="33">
        <f>'SOUTH-1'!F560</f>
        <v>1</v>
      </c>
      <c r="G682" s="33">
        <f>'SOUTH-1'!G560</f>
        <v>15359563</v>
      </c>
      <c r="H682" s="33">
        <f>'SOUTH-1'!H560</f>
        <v>16611599</v>
      </c>
      <c r="I682" s="33">
        <f>'SOUTH-1'!I560</f>
        <v>1252036</v>
      </c>
      <c r="J682" s="33">
        <f>'SOUTH-1'!J560</f>
        <v>1</v>
      </c>
      <c r="K682">
        <f>'SOUTH-1'!K560</f>
        <v>0</v>
      </c>
      <c r="L682">
        <f>'SOUTH-1'!L560</f>
        <v>1252036</v>
      </c>
      <c r="M682">
        <f>'SOUTH-1'!M560</f>
        <v>1269192.9830906997</v>
      </c>
      <c r="N682" t="str">
        <f>'SOUTH-1'!N560</f>
        <v>Siddirgonj</v>
      </c>
      <c r="O682" t="s">
        <v>184</v>
      </c>
      <c r="P682">
        <v>1109871.806644625</v>
      </c>
      <c r="Q682">
        <v>1233882.0915096328</v>
      </c>
      <c r="R682">
        <v>1248729.4855448306</v>
      </c>
    </row>
    <row r="683" spans="1:18" hidden="1" x14ac:dyDescent="0.3">
      <c r="A683">
        <v>682</v>
      </c>
      <c r="B683" t="str">
        <f>'SOUTH-1'!B561</f>
        <v>11 kV New Laxmi Narayan Cotton Mill (F6)</v>
      </c>
      <c r="C683" s="33">
        <f>'SOUTH-1'!C561</f>
        <v>11</v>
      </c>
      <c r="D683" s="33">
        <f>'SOUTH-1'!D561</f>
        <v>0</v>
      </c>
      <c r="E683" s="33" t="str">
        <f>'SOUTH-1'!E561</f>
        <v>00000198</v>
      </c>
      <c r="F683" s="33">
        <f>'SOUTH-1'!F561</f>
        <v>1</v>
      </c>
      <c r="G683" s="33">
        <f>'SOUTH-1'!G561</f>
        <v>4078510</v>
      </c>
      <c r="H683" s="33">
        <f>'SOUTH-1'!H561</f>
        <v>4123870</v>
      </c>
      <c r="I683" s="33">
        <f>'SOUTH-1'!I561</f>
        <v>45360</v>
      </c>
      <c r="J683" s="33">
        <f>'SOUTH-1'!J561</f>
        <v>1</v>
      </c>
      <c r="K683">
        <f>'SOUTH-1'!K561</f>
        <v>0</v>
      </c>
      <c r="L683">
        <f>'SOUTH-1'!L561</f>
        <v>45360</v>
      </c>
      <c r="M683">
        <f>'SOUTH-1'!M561</f>
        <v>45981.580172610164</v>
      </c>
      <c r="N683" t="str">
        <f>'SOUTH-1'!N561</f>
        <v>N.Gonj (East)</v>
      </c>
      <c r="O683" t="s">
        <v>184</v>
      </c>
      <c r="P683">
        <v>80821.292689165784</v>
      </c>
      <c r="Q683">
        <v>12574.267034985434</v>
      </c>
      <c r="R683">
        <v>42071.058148696102</v>
      </c>
    </row>
    <row r="684" spans="1:18" hidden="1" x14ac:dyDescent="0.3">
      <c r="A684">
        <v>683</v>
      </c>
      <c r="B684" t="str">
        <f>'SOUTH-1'!B562</f>
        <v>11 kV Lucky Bazar (F5)</v>
      </c>
      <c r="C684" s="33">
        <f>'SOUTH-1'!C562</f>
        <v>11</v>
      </c>
      <c r="D684" s="33">
        <f>'SOUTH-1'!D562</f>
        <v>0</v>
      </c>
      <c r="E684" s="33" t="str">
        <f>'SOUTH-1'!E562</f>
        <v>00000199</v>
      </c>
      <c r="F684" s="33">
        <f>'SOUTH-1'!F562</f>
        <v>1</v>
      </c>
      <c r="G684" s="33">
        <f>'SOUTH-1'!G562</f>
        <v>88391024</v>
      </c>
      <c r="H684" s="33">
        <f>'SOUTH-1'!H562</f>
        <v>89732904</v>
      </c>
      <c r="I684" s="33">
        <f>'SOUTH-1'!I562</f>
        <v>1341880</v>
      </c>
      <c r="J684" s="33">
        <f>'SOUTH-1'!J562</f>
        <v>1</v>
      </c>
      <c r="K684">
        <f>'SOUTH-1'!K562</f>
        <v>0</v>
      </c>
      <c r="L684">
        <f>'SOUTH-1'!L562</f>
        <v>1341880</v>
      </c>
      <c r="M684">
        <f>'SOUTH-1'!M562</f>
        <v>1360268.1393743856</v>
      </c>
      <c r="N684" t="str">
        <f>'SOUTH-1'!N562</f>
        <v>N.Gonj (East)</v>
      </c>
      <c r="O684" t="s">
        <v>184</v>
      </c>
      <c r="P684">
        <v>1265880.4844044908</v>
      </c>
      <c r="Q684">
        <v>1332623.2307703828</v>
      </c>
      <c r="R684">
        <v>1392661.9877973504</v>
      </c>
    </row>
    <row r="685" spans="1:18" hidden="1" x14ac:dyDescent="0.3">
      <c r="A685">
        <v>684</v>
      </c>
      <c r="B685" t="str">
        <f>'SOUTH-1'!B563</f>
        <v>11 kV Enayetnagar (F4)</v>
      </c>
      <c r="C685" s="33">
        <f>'SOUTH-1'!C563</f>
        <v>11</v>
      </c>
      <c r="D685" s="33">
        <f>'SOUTH-1'!D563</f>
        <v>0</v>
      </c>
      <c r="E685" s="33" t="str">
        <f>'SOUTH-1'!E563</f>
        <v>00000200</v>
      </c>
      <c r="F685" s="33">
        <f>'SOUTH-1'!F563</f>
        <v>1</v>
      </c>
      <c r="G685" s="33">
        <f>'SOUTH-1'!G563</f>
        <v>30771724</v>
      </c>
      <c r="H685" s="33">
        <f>'SOUTH-1'!H563</f>
        <v>32415400</v>
      </c>
      <c r="I685" s="33">
        <f>'SOUTH-1'!I563</f>
        <v>1643676</v>
      </c>
      <c r="J685" s="33">
        <f>'SOUTH-1'!J563</f>
        <v>1</v>
      </c>
      <c r="K685">
        <f>'SOUTH-1'!K563</f>
        <v>0</v>
      </c>
      <c r="L685">
        <f>'SOUTH-1'!L563</f>
        <v>1643676</v>
      </c>
      <c r="M685">
        <f>'SOUTH-1'!M563</f>
        <v>1666199.730418765</v>
      </c>
      <c r="N685" t="str">
        <f>'SOUTH-1'!N563</f>
        <v>Siddirgonj</v>
      </c>
      <c r="O685" t="s">
        <v>184</v>
      </c>
      <c r="P685">
        <v>1606948.7378107137</v>
      </c>
      <c r="Q685">
        <v>1544300.7720931999</v>
      </c>
      <c r="R685">
        <v>1576051.8888019621</v>
      </c>
    </row>
    <row r="686" spans="1:18" hidden="1" x14ac:dyDescent="0.3">
      <c r="A686">
        <v>685</v>
      </c>
      <c r="B686" t="str">
        <f>'SOUTH-1'!B564</f>
        <v>11 kV Bhuiyapara (F3)</v>
      </c>
      <c r="C686" s="33">
        <f>'SOUTH-1'!C564</f>
        <v>11</v>
      </c>
      <c r="D686" s="33">
        <f>'SOUTH-1'!D564</f>
        <v>0</v>
      </c>
      <c r="E686" s="33" t="str">
        <f>'SOUTH-1'!E564</f>
        <v>00000201</v>
      </c>
      <c r="F686" s="33">
        <f>'SOUTH-1'!F564</f>
        <v>1</v>
      </c>
      <c r="G686" s="33">
        <f>'SOUTH-1'!G564</f>
        <v>64028044</v>
      </c>
      <c r="H686" s="33">
        <f>'SOUTH-1'!H564</f>
        <v>65898400</v>
      </c>
      <c r="I686" s="33">
        <f>'SOUTH-1'!I564</f>
        <v>1870356</v>
      </c>
      <c r="J686" s="33">
        <f>'SOUTH-1'!J564</f>
        <v>1</v>
      </c>
      <c r="K686">
        <f>'SOUTH-1'!K564</f>
        <v>0</v>
      </c>
      <c r="L686">
        <f>'SOUTH-1'!L564</f>
        <v>1870356</v>
      </c>
      <c r="M686">
        <f>'SOUTH-1'!M564</f>
        <v>1895985.9868898247</v>
      </c>
      <c r="N686" t="str">
        <f>'SOUTH-1'!N564</f>
        <v>Siddirgonj</v>
      </c>
      <c r="O686" t="s">
        <v>184</v>
      </c>
      <c r="P686">
        <v>1703398.6780970425</v>
      </c>
      <c r="Q686">
        <v>2021560.4921431264</v>
      </c>
      <c r="R686">
        <v>1949356.1666247582</v>
      </c>
    </row>
    <row r="687" spans="1:18" hidden="1" x14ac:dyDescent="0.3">
      <c r="A687">
        <v>686</v>
      </c>
      <c r="B687" t="str">
        <f>'SOUTH-1'!B565</f>
        <v>11 kV Arambagh (F2)</v>
      </c>
      <c r="C687" s="33">
        <f>'SOUTH-1'!C565</f>
        <v>11</v>
      </c>
      <c r="D687" s="33">
        <f>'SOUTH-1'!D565</f>
        <v>0</v>
      </c>
      <c r="E687" s="33" t="str">
        <f>'SOUTH-1'!E565</f>
        <v>00000202</v>
      </c>
      <c r="F687" s="33">
        <f>'SOUTH-1'!F565</f>
        <v>1</v>
      </c>
      <c r="G687" s="33">
        <f>'SOUTH-1'!G565</f>
        <v>7963900.5</v>
      </c>
      <c r="H687" s="33">
        <f>'SOUTH-1'!H565</f>
        <v>9021578</v>
      </c>
      <c r="I687" s="33">
        <f>'SOUTH-1'!I565</f>
        <v>1057677.5</v>
      </c>
      <c r="J687" s="33">
        <f>'SOUTH-1'!J565</f>
        <v>1</v>
      </c>
      <c r="K687">
        <f>'SOUTH-1'!K565</f>
        <v>0</v>
      </c>
      <c r="L687">
        <f>'SOUTH-1'!L565</f>
        <v>1057677.5</v>
      </c>
      <c r="M687">
        <f>'SOUTH-1'!M565</f>
        <v>1072171.1367507912</v>
      </c>
      <c r="N687" t="str">
        <f>'SOUTH-1'!N565</f>
        <v>N.Gonj (East)</v>
      </c>
      <c r="O687" t="s">
        <v>184</v>
      </c>
      <c r="P687">
        <v>1011302.9055379775</v>
      </c>
      <c r="Q687">
        <v>1033739.3310891165</v>
      </c>
      <c r="R687">
        <v>1073358.7436394235</v>
      </c>
    </row>
    <row r="688" spans="1:18" hidden="1" x14ac:dyDescent="0.3">
      <c r="A688">
        <v>687</v>
      </c>
      <c r="B688" t="str">
        <f>'SOUTH-1'!B566</f>
        <v>11 kV Spare (F1)</v>
      </c>
      <c r="C688" s="33">
        <f>'SOUTH-1'!C566</f>
        <v>11</v>
      </c>
      <c r="D688" s="33">
        <f>'SOUTH-1'!D566</f>
        <v>0</v>
      </c>
      <c r="E688" s="33" t="str">
        <f>'SOUTH-1'!E566</f>
        <v>00000203</v>
      </c>
      <c r="F688" s="33">
        <f>'SOUTH-1'!F566</f>
        <v>1</v>
      </c>
      <c r="G688" s="33">
        <f>'SOUTH-1'!G566</f>
        <v>0</v>
      </c>
      <c r="H688" s="33">
        <f>'SOUTH-1'!H566</f>
        <v>0</v>
      </c>
      <c r="I688" s="33">
        <f>'SOUTH-1'!I566</f>
        <v>0</v>
      </c>
      <c r="J688" s="33">
        <f>'SOUTH-1'!J566</f>
        <v>1</v>
      </c>
      <c r="K688">
        <f>'SOUTH-1'!K566</f>
        <v>0</v>
      </c>
      <c r="L688">
        <f>'SOUTH-1'!L566</f>
        <v>0</v>
      </c>
      <c r="M688">
        <f>'SOUTH-1'!M566</f>
        <v>0</v>
      </c>
      <c r="N688" t="str">
        <f>'SOUTH-1'!N566</f>
        <v>Siddirgonj</v>
      </c>
      <c r="O688" t="s">
        <v>184</v>
      </c>
      <c r="P688">
        <v>0</v>
      </c>
      <c r="Q688">
        <v>0</v>
      </c>
      <c r="R688">
        <v>0</v>
      </c>
    </row>
    <row r="689" spans="1:18" hidden="1" x14ac:dyDescent="0.3">
      <c r="A689">
        <v>688</v>
      </c>
      <c r="B689" t="str">
        <f>'SOUTH-1'!B567</f>
        <v>11/0.415 kV Aux. Transformer-1</v>
      </c>
      <c r="C689" s="33">
        <f>'SOUTH-1'!C567</f>
        <v>0.41499999999999998</v>
      </c>
      <c r="D689" s="33">
        <f>'SOUTH-1'!D567</f>
        <v>0</v>
      </c>
      <c r="E689" s="33" t="str">
        <f>'SOUTH-1'!E567</f>
        <v>00000204</v>
      </c>
      <c r="F689" s="33">
        <f>'SOUTH-1'!F567</f>
        <v>1</v>
      </c>
      <c r="G689" s="33">
        <f>'SOUTH-1'!G567</f>
        <v>1627.32</v>
      </c>
      <c r="H689" s="33">
        <f>'SOUTH-1'!H567</f>
        <v>1668.24</v>
      </c>
      <c r="I689" s="33">
        <f>'SOUTH-1'!I567</f>
        <v>40.920000000000073</v>
      </c>
      <c r="J689" s="33">
        <f>'SOUTH-1'!J567</f>
        <v>100</v>
      </c>
      <c r="K689">
        <f>'SOUTH-1'!K567</f>
        <v>0</v>
      </c>
      <c r="L689">
        <f>'SOUTH-1'!L567</f>
        <v>4092.0000000000073</v>
      </c>
      <c r="M689">
        <f>'SOUTH-1'!M567</f>
        <v>4148.0737668942038</v>
      </c>
      <c r="N689" t="str">
        <f>'SOUTH-1'!N567</f>
        <v>N.Gonj (East)</v>
      </c>
      <c r="O689" t="s">
        <v>184</v>
      </c>
      <c r="P689">
        <v>5028.3474877829085</v>
      </c>
      <c r="Q689">
        <v>4509.4615804380765</v>
      </c>
      <c r="R689">
        <v>4713.1395975390633</v>
      </c>
    </row>
    <row r="690" spans="1:18" hidden="1" x14ac:dyDescent="0.3">
      <c r="A690">
        <v>689</v>
      </c>
      <c r="B690" t="str">
        <f>'SOUTH-1'!B568</f>
        <v>11/0.415 kV Aux. Transformer-2</v>
      </c>
      <c r="C690" s="33">
        <f>'SOUTH-1'!C568</f>
        <v>0.41499999999999998</v>
      </c>
      <c r="D690" s="33">
        <f>'SOUTH-1'!D568</f>
        <v>0</v>
      </c>
      <c r="E690" s="33" t="str">
        <f>'SOUTH-1'!E568</f>
        <v>00000205</v>
      </c>
      <c r="F690" s="33">
        <f>'SOUTH-1'!F568</f>
        <v>1</v>
      </c>
      <c r="G690" s="33">
        <f>'SOUTH-1'!G568</f>
        <v>60.72</v>
      </c>
      <c r="H690" s="33">
        <f>'SOUTH-1'!H568</f>
        <v>60.72</v>
      </c>
      <c r="I690" s="33">
        <f>'SOUTH-1'!I568</f>
        <v>0</v>
      </c>
      <c r="J690" s="33">
        <f>'SOUTH-1'!J568</f>
        <v>100</v>
      </c>
      <c r="K690">
        <f>'SOUTH-1'!K568</f>
        <v>0</v>
      </c>
      <c r="L690">
        <f>'SOUTH-1'!L568</f>
        <v>0</v>
      </c>
      <c r="M690">
        <f>'SOUTH-1'!M568</f>
        <v>0</v>
      </c>
      <c r="N690" t="str">
        <f>'SOUTH-1'!N568</f>
        <v>N.Gonj (East)</v>
      </c>
      <c r="O690" t="s">
        <v>184</v>
      </c>
      <c r="P690">
        <v>0.9992741430409211</v>
      </c>
      <c r="Q690">
        <v>0</v>
      </c>
      <c r="R690">
        <v>0</v>
      </c>
    </row>
    <row r="691" spans="1:18" hidden="1" x14ac:dyDescent="0.3">
      <c r="A691">
        <v>690</v>
      </c>
      <c r="B691" t="str">
        <f>'SOUTH-1'!B638</f>
        <v>11 kV Minan Steel Feeder</v>
      </c>
      <c r="C691" s="33">
        <f>'SOUTH-1'!C638</f>
        <v>11</v>
      </c>
      <c r="D691" s="33" t="str">
        <f>'SOUTH-1'!D638</f>
        <v>New</v>
      </c>
      <c r="E691" s="33">
        <f>'SOUTH-1'!E638</f>
        <v>0</v>
      </c>
      <c r="F691" s="33">
        <f>'SOUTH-1'!F638</f>
        <v>1</v>
      </c>
      <c r="G691" s="33">
        <f>'SOUTH-1'!G638</f>
        <v>75456997</v>
      </c>
      <c r="H691" s="33">
        <f>'SOUTH-1'!H638</f>
        <v>76153634</v>
      </c>
      <c r="I691" s="33">
        <f>'SOUTH-1'!I638</f>
        <v>696637</v>
      </c>
      <c r="J691" s="33">
        <f>'SOUTH-1'!J638</f>
        <v>1</v>
      </c>
      <c r="K691">
        <f>'SOUTH-1'!K638</f>
        <v>0</v>
      </c>
      <c r="L691">
        <f>'SOUTH-1'!L638</f>
        <v>696637</v>
      </c>
      <c r="M691">
        <f>'SOUTH-1'!M638</f>
        <v>690626.90084472892</v>
      </c>
      <c r="N691" t="str">
        <f>'SOUTH-1'!N638</f>
        <v>N.Gonj (West)</v>
      </c>
      <c r="O691" t="s">
        <v>4890</v>
      </c>
      <c r="P691">
        <v>493276.63017157157</v>
      </c>
      <c r="Q691">
        <v>608736.53497850476</v>
      </c>
      <c r="R691">
        <v>686221.56468640699</v>
      </c>
    </row>
    <row r="692" spans="1:18" hidden="1" x14ac:dyDescent="0.3">
      <c r="A692">
        <v>691</v>
      </c>
      <c r="B692" t="str">
        <f>'SOUTH-1'!B639</f>
        <v>11  kV Shovon Garments</v>
      </c>
      <c r="C692" s="33">
        <f>'SOUTH-1'!C639</f>
        <v>11</v>
      </c>
      <c r="D692" s="33" t="str">
        <f>'SOUTH-1'!D639</f>
        <v>New</v>
      </c>
      <c r="E692" s="33" t="str">
        <f>'SOUTH-1'!E639</f>
        <v>HA021100480-02</v>
      </c>
      <c r="F692" s="33">
        <f>'SOUTH-1'!F639</f>
        <v>1</v>
      </c>
      <c r="G692" s="33">
        <f>'SOUTH-1'!G639</f>
        <v>87945628</v>
      </c>
      <c r="H692" s="33">
        <f>'SOUTH-1'!H639</f>
        <v>88750830</v>
      </c>
      <c r="I692" s="33">
        <f>'SOUTH-1'!I639</f>
        <v>805202</v>
      </c>
      <c r="J692" s="33">
        <f>'SOUTH-1'!J639</f>
        <v>1</v>
      </c>
      <c r="K692">
        <f>'SOUTH-1'!K639</f>
        <v>0</v>
      </c>
      <c r="L692">
        <f>'SOUTH-1'!L639</f>
        <v>805202</v>
      </c>
      <c r="M692">
        <f>'SOUTH-1'!M639</f>
        <v>798255.2775893003</v>
      </c>
      <c r="N692" t="str">
        <f>'SOUTH-1'!N639</f>
        <v>N.Gonj (West)</v>
      </c>
      <c r="O692" t="s">
        <v>4890</v>
      </c>
      <c r="P692">
        <v>675313.58774199034</v>
      </c>
      <c r="Q692">
        <v>687996.4568354541</v>
      </c>
      <c r="R692">
        <v>904286.63803659019</v>
      </c>
    </row>
    <row r="693" spans="1:18" hidden="1" x14ac:dyDescent="0.3">
      <c r="A693">
        <v>692</v>
      </c>
      <c r="B693" t="str">
        <f>'SOUTH-1'!B640</f>
        <v>11 kV Mazar O/H Feeder</v>
      </c>
      <c r="C693" s="33">
        <f>'SOUTH-1'!C640</f>
        <v>11</v>
      </c>
      <c r="D693" s="33" t="str">
        <f>'SOUTH-1'!D640</f>
        <v>New</v>
      </c>
      <c r="E693" s="33" t="str">
        <f>'SOUTH-1'!E640</f>
        <v>DHK61059</v>
      </c>
      <c r="F693" s="33">
        <f>'SOUTH-1'!F640</f>
        <v>1</v>
      </c>
      <c r="G693" s="33">
        <f>'SOUTH-1'!G640</f>
        <v>129693.5</v>
      </c>
      <c r="H693" s="33">
        <f>'SOUTH-1'!H640</f>
        <v>158494.1</v>
      </c>
      <c r="I693" s="33">
        <f>'SOUTH-1'!I640</f>
        <v>28800.600000000006</v>
      </c>
      <c r="J693" s="33">
        <f>'SOUTH-1'!J640</f>
        <v>60</v>
      </c>
      <c r="K693">
        <f>'SOUTH-1'!K640</f>
        <v>0</v>
      </c>
      <c r="L693">
        <f>'SOUTH-1'!L640</f>
        <v>1728036.0000000005</v>
      </c>
      <c r="M693">
        <f>'SOUTH-1'!M640</f>
        <v>1713127.7081580826</v>
      </c>
      <c r="N693" t="str">
        <f>'SOUTH-1'!N640</f>
        <v>Fatullah</v>
      </c>
      <c r="O693" t="s">
        <v>4890</v>
      </c>
      <c r="P693">
        <v>1429973.3517520807</v>
      </c>
      <c r="Q693">
        <v>1348752.6632580834</v>
      </c>
      <c r="R693">
        <v>1520277.0648208414</v>
      </c>
    </row>
    <row r="694" spans="1:18" hidden="1" x14ac:dyDescent="0.3">
      <c r="A694">
        <v>693</v>
      </c>
      <c r="B694" t="str">
        <f>'SOUTH-1'!B641</f>
        <v>11 kV Shahjahan Steel.</v>
      </c>
      <c r="C694" s="33">
        <f>'SOUTH-1'!C641</f>
        <v>11</v>
      </c>
      <c r="D694" s="33" t="str">
        <f>'SOUTH-1'!D641</f>
        <v>New</v>
      </c>
      <c r="E694" s="33" t="str">
        <f>'SOUTH-1'!E641</f>
        <v>DHK61055</v>
      </c>
      <c r="F694" s="33">
        <f>'SOUTH-1'!F641</f>
        <v>1</v>
      </c>
      <c r="G694" s="33">
        <f>'SOUTH-1'!G641</f>
        <v>115800.8</v>
      </c>
      <c r="H694" s="33">
        <f>'SOUTH-1'!H641</f>
        <v>115800.8</v>
      </c>
      <c r="I694" s="33">
        <f>'SOUTH-1'!I641</f>
        <v>0</v>
      </c>
      <c r="J694" s="33">
        <f>'SOUTH-1'!J641</f>
        <v>60</v>
      </c>
      <c r="K694">
        <f>'SOUTH-1'!K641</f>
        <v>0</v>
      </c>
      <c r="L694">
        <f>'SOUTH-1'!L641</f>
        <v>0</v>
      </c>
      <c r="M694">
        <f>'SOUTH-1'!M641</f>
        <v>0</v>
      </c>
      <c r="N694" t="str">
        <f>'SOUTH-1'!N641</f>
        <v>Fatullah</v>
      </c>
      <c r="O694" t="s">
        <v>4890</v>
      </c>
      <c r="P694">
        <v>0</v>
      </c>
      <c r="Q694">
        <v>0</v>
      </c>
      <c r="R694">
        <v>0</v>
      </c>
    </row>
    <row r="695" spans="1:18" hidden="1" x14ac:dyDescent="0.3">
      <c r="A695">
        <v>694</v>
      </c>
      <c r="B695" t="str">
        <f>'SOUTH-1'!B642</f>
        <v>11 kV Pilkuni O/H Feeder.</v>
      </c>
      <c r="C695" s="33">
        <f>'SOUTH-1'!C642</f>
        <v>11</v>
      </c>
      <c r="D695" s="33" t="str">
        <f>'SOUTH-1'!D642</f>
        <v>New</v>
      </c>
      <c r="E695" s="33" t="str">
        <f>'SOUTH-1'!E642</f>
        <v>DHK61058</v>
      </c>
      <c r="F695" s="33">
        <f>'SOUTH-1'!F642</f>
        <v>1</v>
      </c>
      <c r="G695" s="33">
        <f>'SOUTH-1'!G642</f>
        <v>308379.7</v>
      </c>
      <c r="H695" s="33">
        <f>'SOUTH-1'!H642</f>
        <v>325173.2</v>
      </c>
      <c r="I695" s="33">
        <f>'SOUTH-1'!I642</f>
        <v>16793.5</v>
      </c>
      <c r="J695" s="33">
        <f>'SOUTH-1'!J642</f>
        <v>60</v>
      </c>
      <c r="K695">
        <f>'SOUTH-1'!K642</f>
        <v>0</v>
      </c>
      <c r="L695">
        <f>'SOUTH-1'!L642</f>
        <v>1007610</v>
      </c>
      <c r="M695">
        <f>'SOUTH-1'!M642</f>
        <v>998917.04224747943</v>
      </c>
      <c r="N695" t="str">
        <f>'SOUTH-1'!N642</f>
        <v>Fatullah</v>
      </c>
      <c r="O695" t="s">
        <v>4890</v>
      </c>
      <c r="P695">
        <v>983661.48035667383</v>
      </c>
      <c r="Q695">
        <v>966418.43584368832</v>
      </c>
      <c r="R695">
        <v>973413.73014812742</v>
      </c>
    </row>
    <row r="696" spans="1:18" hidden="1" x14ac:dyDescent="0.3">
      <c r="A696">
        <v>695</v>
      </c>
      <c r="B696" t="str">
        <f>'SOUTH-1'!B643</f>
        <v>11 kV Narayangonj Express Feeder.</v>
      </c>
      <c r="C696" s="33">
        <f>'SOUTH-1'!C643</f>
        <v>11</v>
      </c>
      <c r="D696" s="33" t="str">
        <f>'SOUTH-1'!D643</f>
        <v>New</v>
      </c>
      <c r="E696" s="33" t="str">
        <f>'SOUTH-1'!E643</f>
        <v>DHK61052</v>
      </c>
      <c r="F696" s="33">
        <f>'SOUTH-1'!F643</f>
        <v>1</v>
      </c>
      <c r="G696" s="33">
        <f>'SOUTH-1'!G643</f>
        <v>976902.1</v>
      </c>
      <c r="H696" s="33">
        <f>'SOUTH-1'!H643</f>
        <v>1003887.3</v>
      </c>
      <c r="I696" s="33">
        <f>'SOUTH-1'!I643</f>
        <v>26985.20000000007</v>
      </c>
      <c r="J696" s="33">
        <f>'SOUTH-1'!J643</f>
        <v>60</v>
      </c>
      <c r="K696">
        <f>'SOUTH-1'!K643</f>
        <v>0</v>
      </c>
      <c r="L696">
        <f>'SOUTH-1'!L643</f>
        <v>1619112.0000000042</v>
      </c>
      <c r="M696">
        <f>'SOUTH-1'!M643</f>
        <v>1605143.4286156399</v>
      </c>
      <c r="N696" t="str">
        <f>'SOUTH-1'!N643</f>
        <v>Fatullah</v>
      </c>
      <c r="O696" t="s">
        <v>4890</v>
      </c>
      <c r="P696">
        <v>2269442.859955525</v>
      </c>
      <c r="Q696">
        <v>1903765.6601373299</v>
      </c>
      <c r="R696">
        <v>1898489.4903106848</v>
      </c>
    </row>
    <row r="697" spans="1:18" hidden="1" x14ac:dyDescent="0.3">
      <c r="A697">
        <v>696</v>
      </c>
      <c r="B697" t="str">
        <f>'SOUTH-1'!B644</f>
        <v>11 kV Post Office Road Feeder.</v>
      </c>
      <c r="C697" s="33">
        <f>'SOUTH-1'!C644</f>
        <v>11</v>
      </c>
      <c r="D697" s="33" t="str">
        <f>'SOUTH-1'!D644</f>
        <v>New</v>
      </c>
      <c r="E697" s="33" t="str">
        <f>'SOUTH-1'!E644</f>
        <v>DHK61053</v>
      </c>
      <c r="F697" s="33">
        <f>'SOUTH-1'!F644</f>
        <v>1</v>
      </c>
      <c r="G697" s="33">
        <f>'SOUTH-1'!G644</f>
        <v>59040.7</v>
      </c>
      <c r="H697" s="33">
        <f>'SOUTH-1'!H644</f>
        <v>69754.399999999994</v>
      </c>
      <c r="I697" s="33">
        <f>'SOUTH-1'!I644</f>
        <v>10713.699999999997</v>
      </c>
      <c r="J697" s="33">
        <f>'SOUTH-1'!J644</f>
        <v>60</v>
      </c>
      <c r="K697">
        <f>'SOUTH-1'!K644</f>
        <v>0</v>
      </c>
      <c r="L697">
        <f>'SOUTH-1'!L644</f>
        <v>642821.99999999977</v>
      </c>
      <c r="M697">
        <f>'SOUTH-1'!M644</f>
        <v>637276.17920783733</v>
      </c>
      <c r="N697" t="str">
        <f>'SOUTH-1'!N644</f>
        <v>Fatullah</v>
      </c>
      <c r="O697" t="s">
        <v>4890</v>
      </c>
      <c r="P697">
        <v>646164.68250951928</v>
      </c>
      <c r="Q697">
        <v>667510.22736444243</v>
      </c>
      <c r="R697">
        <v>661387.54739252187</v>
      </c>
    </row>
    <row r="698" spans="1:18" hidden="1" x14ac:dyDescent="0.3">
      <c r="A698">
        <v>697</v>
      </c>
      <c r="B698" t="str">
        <f>'SOUTH-1'!B645</f>
        <v>11 kV Fatullah Feeder.</v>
      </c>
      <c r="C698" s="33">
        <f>'SOUTH-1'!C645</f>
        <v>11</v>
      </c>
      <c r="D698" s="33" t="str">
        <f>'SOUTH-1'!D645</f>
        <v>New</v>
      </c>
      <c r="E698" s="33" t="str">
        <f>'SOUTH-1'!E645</f>
        <v>DHK61056</v>
      </c>
      <c r="F698" s="33">
        <f>'SOUTH-1'!F645</f>
        <v>1</v>
      </c>
      <c r="G698" s="33">
        <f>'SOUTH-1'!G645</f>
        <v>616341.5</v>
      </c>
      <c r="H698" s="33">
        <f>'SOUTH-1'!H645</f>
        <v>631131.1</v>
      </c>
      <c r="I698" s="33">
        <f>'SOUTH-1'!I645</f>
        <v>14789.599999999977</v>
      </c>
      <c r="J698" s="33">
        <f>'SOUTH-1'!J645</f>
        <v>60</v>
      </c>
      <c r="K698">
        <f>'SOUTH-1'!K645</f>
        <v>0</v>
      </c>
      <c r="L698">
        <f>'SOUTH-1'!L645</f>
        <v>887375.9999999986</v>
      </c>
      <c r="M698">
        <f>'SOUTH-1'!M645</f>
        <v>879720.33751292445</v>
      </c>
      <c r="N698" t="str">
        <f>'SOUTH-1'!N645</f>
        <v>Fatullah</v>
      </c>
      <c r="O698" t="s">
        <v>4890</v>
      </c>
      <c r="P698">
        <v>817413.76002795075</v>
      </c>
      <c r="Q698">
        <v>827156.90876992641</v>
      </c>
      <c r="R698">
        <v>863427.92707577755</v>
      </c>
    </row>
    <row r="699" spans="1:18" hidden="1" x14ac:dyDescent="0.3">
      <c r="A699">
        <v>698</v>
      </c>
      <c r="B699" t="str">
        <f>'SOUTH-1'!B646</f>
        <v>11 kV Al-baraka &amp; Shah Fatullah.</v>
      </c>
      <c r="C699" s="33">
        <f>'SOUTH-1'!C646</f>
        <v>11</v>
      </c>
      <c r="D699" s="33" t="str">
        <f>'SOUTH-1'!D646</f>
        <v>New</v>
      </c>
      <c r="E699" s="33" t="str">
        <f>'SOUTH-1'!E646</f>
        <v>DHK61114</v>
      </c>
      <c r="F699" s="33">
        <f>'SOUTH-1'!F646</f>
        <v>1</v>
      </c>
      <c r="G699" s="33">
        <f>'SOUTH-1'!G646</f>
        <v>504567.7</v>
      </c>
      <c r="H699" s="33">
        <f>'SOUTH-1'!H646</f>
        <v>523460.2</v>
      </c>
      <c r="I699" s="33">
        <f>'SOUTH-1'!I646</f>
        <v>18892.5</v>
      </c>
      <c r="J699" s="33">
        <f>'SOUTH-1'!J646</f>
        <v>60</v>
      </c>
      <c r="K699">
        <f>'SOUTH-1'!K646</f>
        <v>0</v>
      </c>
      <c r="L699">
        <f>'SOUTH-1'!L646</f>
        <v>1133550</v>
      </c>
      <c r="M699">
        <f>'SOUTH-1'!M646</f>
        <v>1123770.5195855838</v>
      </c>
      <c r="N699" t="str">
        <f>'SOUTH-1'!N646</f>
        <v>Fatullah</v>
      </c>
      <c r="O699" t="s">
        <v>4890</v>
      </c>
      <c r="P699">
        <v>1043132.5949964526</v>
      </c>
      <c r="Q699">
        <v>1256184.2478618263</v>
      </c>
      <c r="R699">
        <v>1130265.9764753145</v>
      </c>
    </row>
    <row r="700" spans="1:18" hidden="1" x14ac:dyDescent="0.3">
      <c r="A700">
        <v>699</v>
      </c>
      <c r="B700" t="str">
        <f>'SOUTH-1'!B647</f>
        <v>11 kV Haque Steel &amp; Shilpi Steel</v>
      </c>
      <c r="C700" s="33">
        <f>'SOUTH-1'!C647</f>
        <v>11</v>
      </c>
      <c r="D700" s="33" t="str">
        <f>'SOUTH-1'!D647</f>
        <v>New</v>
      </c>
      <c r="E700" s="33" t="str">
        <f>'SOUTH-1'!E647</f>
        <v>DHK61111</v>
      </c>
      <c r="F700" s="33">
        <f>'SOUTH-1'!F647</f>
        <v>1</v>
      </c>
      <c r="G700" s="33">
        <f>'SOUTH-1'!G647</f>
        <v>864279.2</v>
      </c>
      <c r="H700" s="33">
        <f>'SOUTH-1'!H647</f>
        <v>868890.3</v>
      </c>
      <c r="I700" s="33">
        <f>'SOUTH-1'!I647</f>
        <v>4611.1000000000931</v>
      </c>
      <c r="J700" s="33">
        <f>'SOUTH-1'!J647</f>
        <v>60</v>
      </c>
      <c r="K700">
        <f>'SOUTH-1'!K647</f>
        <v>0</v>
      </c>
      <c r="L700">
        <f>'SOUTH-1'!L647</f>
        <v>276666.00000000559</v>
      </c>
      <c r="M700">
        <f>'SOUTH-1'!M647</f>
        <v>274279.11832003127</v>
      </c>
      <c r="N700" t="str">
        <f>'SOUTH-1'!N647</f>
        <v>Fatullah</v>
      </c>
      <c r="O700" t="s">
        <v>4890</v>
      </c>
      <c r="P700">
        <v>230613.52814231697</v>
      </c>
      <c r="Q700">
        <v>268951.93897676322</v>
      </c>
      <c r="R700">
        <v>461817.74567629525</v>
      </c>
    </row>
    <row r="701" spans="1:18" hidden="1" x14ac:dyDescent="0.3">
      <c r="A701">
        <v>700</v>
      </c>
      <c r="B701" t="str">
        <f>'SOUTH-1'!B648</f>
        <v>11 kV Dhaka Steel</v>
      </c>
      <c r="C701" s="33">
        <f>'SOUTH-1'!C648</f>
        <v>11</v>
      </c>
      <c r="D701" s="33" t="str">
        <f>'SOUTH-1'!D648</f>
        <v>New</v>
      </c>
      <c r="E701" s="33" t="str">
        <f>'SOUTH-1'!E648</f>
        <v>DHK60923</v>
      </c>
      <c r="F701" s="33">
        <f>'SOUTH-1'!F648</f>
        <v>1</v>
      </c>
      <c r="G701" s="33">
        <f>'SOUTH-1'!G648</f>
        <v>514317.3</v>
      </c>
      <c r="H701" s="33">
        <f>'SOUTH-1'!H648</f>
        <v>531239.4</v>
      </c>
      <c r="I701" s="33">
        <f>'SOUTH-1'!I648</f>
        <v>16922.100000000035</v>
      </c>
      <c r="J701" s="33">
        <f>'SOUTH-1'!J648</f>
        <v>60</v>
      </c>
      <c r="K701">
        <f>'SOUTH-1'!K648</f>
        <v>0</v>
      </c>
      <c r="L701">
        <f>'SOUTH-1'!L648</f>
        <v>1015326.0000000021</v>
      </c>
      <c r="M701">
        <f>'SOUTH-1'!M648</f>
        <v>1006566.4739700542</v>
      </c>
      <c r="N701" t="str">
        <f>'SOUTH-1'!N648</f>
        <v>Fatullah</v>
      </c>
      <c r="O701" t="s">
        <v>4890</v>
      </c>
      <c r="P701">
        <v>739323.84883594059</v>
      </c>
      <c r="Q701">
        <v>888156.25570832775</v>
      </c>
      <c r="R701">
        <v>505747.14660828543</v>
      </c>
    </row>
    <row r="702" spans="1:18" hidden="1" x14ac:dyDescent="0.3">
      <c r="A702">
        <v>701</v>
      </c>
      <c r="B702" t="str">
        <f>'SOUTH-1'!B649</f>
        <v>11 kV Panchabati O/H Feeder</v>
      </c>
      <c r="C702" s="33">
        <f>'SOUTH-1'!C649</f>
        <v>11</v>
      </c>
      <c r="D702" s="33" t="str">
        <f>'SOUTH-1'!D649</f>
        <v>New</v>
      </c>
      <c r="E702" s="33" t="str">
        <f>'SOUTH-1'!E649</f>
        <v>HA021100891-02</v>
      </c>
      <c r="F702" s="33">
        <f>'SOUTH-1'!F649</f>
        <v>1</v>
      </c>
      <c r="G702" s="33">
        <f>'SOUTH-1'!G649</f>
        <v>229225</v>
      </c>
      <c r="H702" s="33">
        <f>'SOUTH-1'!H649</f>
        <v>1035040</v>
      </c>
      <c r="I702" s="33">
        <f>'SOUTH-1'!I649</f>
        <v>805815</v>
      </c>
      <c r="J702" s="33">
        <f>'SOUTH-1'!J649</f>
        <v>1</v>
      </c>
      <c r="K702">
        <f>'SOUTH-1'!K649</f>
        <v>0</v>
      </c>
      <c r="L702">
        <f>'SOUTH-1'!L649</f>
        <v>805815</v>
      </c>
      <c r="M702">
        <f>'SOUTH-1'!M649</f>
        <v>798862.98905196704</v>
      </c>
      <c r="N702" t="str">
        <f>'SOUTH-1'!N649</f>
        <v>Sytalakhya</v>
      </c>
      <c r="O702" t="s">
        <v>4890</v>
      </c>
      <c r="P702">
        <v>731731.9387416821</v>
      </c>
      <c r="Q702">
        <v>686782.55441992311</v>
      </c>
      <c r="R702">
        <v>645276.69407224725</v>
      </c>
    </row>
    <row r="703" spans="1:18" hidden="1" x14ac:dyDescent="0.3">
      <c r="A703">
        <v>702</v>
      </c>
      <c r="B703" t="str">
        <f>'SOUTH-1'!B650</f>
        <v>11 kV Dharmagonj Feeder.</v>
      </c>
      <c r="C703" s="33">
        <f>'SOUTH-1'!C650</f>
        <v>11</v>
      </c>
      <c r="D703" s="33" t="str">
        <f>'SOUTH-1'!D650</f>
        <v>New</v>
      </c>
      <c r="E703" s="33" t="str">
        <f>'SOUTH-1'!E650</f>
        <v>HA021101231-02</v>
      </c>
      <c r="F703" s="33">
        <f>'SOUTH-1'!F650</f>
        <v>1</v>
      </c>
      <c r="G703" s="33">
        <f>'SOUTH-1'!G650</f>
        <v>24889601</v>
      </c>
      <c r="H703" s="33">
        <f>'SOUTH-1'!H650</f>
        <v>25218670</v>
      </c>
      <c r="I703" s="33">
        <f>'SOUTH-1'!I650</f>
        <v>329069</v>
      </c>
      <c r="J703" s="33">
        <f>'SOUTH-1'!J650</f>
        <v>1</v>
      </c>
      <c r="K703">
        <f>'SOUTH-1'!K650</f>
        <v>0</v>
      </c>
      <c r="L703">
        <f>'SOUTH-1'!L650</f>
        <v>329069</v>
      </c>
      <c r="M703">
        <f>'SOUTH-1'!M650</f>
        <v>326230.02171012171</v>
      </c>
      <c r="N703" t="str">
        <f>'SOUTH-1'!N650</f>
        <v>Sytalakhya</v>
      </c>
      <c r="O703" t="s">
        <v>4890</v>
      </c>
      <c r="P703">
        <v>318326.90387946845</v>
      </c>
      <c r="Q703">
        <v>335635.51157074788</v>
      </c>
      <c r="R703">
        <v>326421.85786032717</v>
      </c>
    </row>
    <row r="704" spans="1:18" hidden="1" x14ac:dyDescent="0.3">
      <c r="A704">
        <v>703</v>
      </c>
      <c r="B704" t="str">
        <f>'SOUTH-1'!B651</f>
        <v>11 kV Sena Edible Oil Feeder.</v>
      </c>
      <c r="C704" s="33">
        <f>'SOUTH-1'!C651</f>
        <v>11</v>
      </c>
      <c r="D704" s="33" t="str">
        <f>'SOUTH-1'!D651</f>
        <v>New</v>
      </c>
      <c r="E704" s="33" t="str">
        <f>'SOUTH-1'!E651</f>
        <v>HA021101108-02</v>
      </c>
      <c r="F704" s="33">
        <f>'SOUTH-1'!F651</f>
        <v>1</v>
      </c>
      <c r="G704" s="33">
        <f>'SOUTH-1'!G651</f>
        <v>15173750</v>
      </c>
      <c r="H704" s="33">
        <f>'SOUTH-1'!H651</f>
        <v>15526910</v>
      </c>
      <c r="I704" s="33">
        <f>'SOUTH-1'!I651</f>
        <v>353160</v>
      </c>
      <c r="J704" s="33">
        <f>'SOUTH-1'!J651</f>
        <v>1</v>
      </c>
      <c r="K704">
        <f>'SOUTH-1'!K651</f>
        <v>0</v>
      </c>
      <c r="L704">
        <f>'SOUTH-1'!L651</f>
        <v>353160</v>
      </c>
      <c r="M704">
        <f>'SOUTH-1'!M651</f>
        <v>350113.18133019697</v>
      </c>
      <c r="N704" t="str">
        <f>'SOUTH-1'!N651</f>
        <v>Sytalakhya</v>
      </c>
      <c r="O704" t="s">
        <v>4890</v>
      </c>
      <c r="P704">
        <v>373857.3757098171</v>
      </c>
      <c r="Q704">
        <v>329133.67810520326</v>
      </c>
      <c r="R704">
        <v>311868.89129541768</v>
      </c>
    </row>
    <row r="705" spans="1:18" hidden="1" x14ac:dyDescent="0.3">
      <c r="A705">
        <v>704</v>
      </c>
      <c r="B705" t="str">
        <f>'SOUTH-1'!B652</f>
        <v>11 kV Kutubail Feeder</v>
      </c>
      <c r="C705" s="33">
        <f>'SOUTH-1'!C652</f>
        <v>11</v>
      </c>
      <c r="D705" s="33" t="str">
        <f>'SOUTH-1'!D652</f>
        <v>New</v>
      </c>
      <c r="E705" s="33" t="str">
        <f>'SOUTH-1'!E652</f>
        <v>HA021101010-02</v>
      </c>
      <c r="F705" s="33">
        <f>'SOUTH-1'!F652</f>
        <v>1</v>
      </c>
      <c r="G705" s="33">
        <f>'SOUTH-1'!G652</f>
        <v>78709899</v>
      </c>
      <c r="H705" s="33">
        <f>'SOUTH-1'!H652</f>
        <v>78709899</v>
      </c>
      <c r="I705" s="33">
        <f>'SOUTH-1'!I652</f>
        <v>0</v>
      </c>
      <c r="J705" s="33">
        <f>'SOUTH-1'!J652</f>
        <v>1</v>
      </c>
      <c r="K705">
        <f>'SOUTH-1'!K652</f>
        <v>0</v>
      </c>
      <c r="L705">
        <f>'SOUTH-1'!L652</f>
        <v>0</v>
      </c>
      <c r="M705">
        <f>'SOUTH-1'!M652</f>
        <v>0</v>
      </c>
      <c r="N705" t="str">
        <f>'SOUTH-1'!N652</f>
        <v>Fatullah</v>
      </c>
      <c r="O705" t="s">
        <v>4890</v>
      </c>
      <c r="P705">
        <v>0</v>
      </c>
      <c r="Q705">
        <v>0</v>
      </c>
      <c r="R705">
        <v>0</v>
      </c>
    </row>
    <row r="706" spans="1:18" hidden="1" x14ac:dyDescent="0.3">
      <c r="A706">
        <v>705</v>
      </c>
      <c r="B706" t="str">
        <f>'SOUTH-1'!B653</f>
        <v>11 kV Aligonj Feeder</v>
      </c>
      <c r="C706" s="33">
        <f>'SOUTH-1'!C653</f>
        <v>11</v>
      </c>
      <c r="D706" s="33" t="str">
        <f>'SOUTH-1'!D653</f>
        <v>New</v>
      </c>
      <c r="E706" s="33" t="str">
        <f>'SOUTH-1'!E653</f>
        <v>HA021100973-02</v>
      </c>
      <c r="F706" s="33">
        <f>'SOUTH-1'!F653</f>
        <v>1</v>
      </c>
      <c r="G706" s="33">
        <f>'SOUTH-1'!G653</f>
        <v>27036113</v>
      </c>
      <c r="H706" s="33">
        <f>'SOUTH-1'!H653</f>
        <v>27036113</v>
      </c>
      <c r="I706" s="33">
        <f>'SOUTH-1'!I653</f>
        <v>0</v>
      </c>
      <c r="J706" s="33">
        <f>'SOUTH-1'!J653</f>
        <v>1</v>
      </c>
      <c r="K706">
        <f>'SOUTH-1'!K653</f>
        <v>0</v>
      </c>
      <c r="L706">
        <f>'SOUTH-1'!L653</f>
        <v>0</v>
      </c>
      <c r="M706">
        <f>'SOUTH-1'!M653</f>
        <v>0</v>
      </c>
      <c r="N706" t="str">
        <f>'SOUTH-1'!N653</f>
        <v>Fatullah</v>
      </c>
      <c r="O706" t="s">
        <v>4890</v>
      </c>
      <c r="P706">
        <v>0</v>
      </c>
      <c r="Q706">
        <v>123409.74285116699</v>
      </c>
      <c r="R706">
        <v>535601.46649454022</v>
      </c>
    </row>
    <row r="707" spans="1:18" hidden="1" x14ac:dyDescent="0.3">
      <c r="A707">
        <v>706</v>
      </c>
      <c r="B707" t="str">
        <f>'SOUTH-1'!B654</f>
        <v>11 kV Gabtoli Feeder</v>
      </c>
      <c r="C707" s="33">
        <f>'SOUTH-1'!C654</f>
        <v>11</v>
      </c>
      <c r="D707" s="33" t="str">
        <f>'SOUTH-1'!D654</f>
        <v>New</v>
      </c>
      <c r="E707" s="33" t="str">
        <f>'SOUTH-1'!E654</f>
        <v>HA021101005-02</v>
      </c>
      <c r="F707" s="33">
        <f>'SOUTH-1'!F654</f>
        <v>1</v>
      </c>
      <c r="G707" s="33">
        <f>'SOUTH-1'!G654</f>
        <v>13842626</v>
      </c>
      <c r="H707" s="33">
        <f>'SOUTH-1'!H654</f>
        <v>15928564</v>
      </c>
      <c r="I707" s="33">
        <f>'SOUTH-1'!I654</f>
        <v>2085938</v>
      </c>
      <c r="J707" s="33">
        <f>'SOUTH-1'!J654</f>
        <v>1</v>
      </c>
      <c r="K707">
        <f>'SOUTH-1'!K654</f>
        <v>0</v>
      </c>
      <c r="L707">
        <f>'SOUTH-1'!L654</f>
        <v>2085938</v>
      </c>
      <c r="M707">
        <f>'SOUTH-1'!M654</f>
        <v>2067941.9788128566</v>
      </c>
      <c r="N707" t="str">
        <f>'SOUTH-1'!N654</f>
        <v>Fatullah</v>
      </c>
      <c r="O707" t="s">
        <v>4890</v>
      </c>
      <c r="P707">
        <v>1957359.7515249893</v>
      </c>
      <c r="Q707">
        <v>2145386.8814478745</v>
      </c>
      <c r="R707">
        <v>2599917.6326997518</v>
      </c>
    </row>
    <row r="708" spans="1:18" hidden="1" x14ac:dyDescent="0.3">
      <c r="A708">
        <v>707</v>
      </c>
      <c r="B708" t="str">
        <f>'SOUTH-1'!B655</f>
        <v>11 kV Jamuna Steel Feeder.</v>
      </c>
      <c r="C708" s="33">
        <f>'SOUTH-1'!C655</f>
        <v>11</v>
      </c>
      <c r="D708" s="33" t="str">
        <f>'SOUTH-1'!D655</f>
        <v>New</v>
      </c>
      <c r="E708" s="33" t="str">
        <f>'SOUTH-1'!E655</f>
        <v>HA021101045-02</v>
      </c>
      <c r="F708" s="33">
        <f>'SOUTH-1'!F655</f>
        <v>1</v>
      </c>
      <c r="G708" s="33">
        <f>'SOUTH-1'!G655</f>
        <v>0</v>
      </c>
      <c r="H708" s="33">
        <f>'SOUTH-1'!H655</f>
        <v>0</v>
      </c>
      <c r="I708" s="33">
        <f>'SOUTH-1'!I655</f>
        <v>0</v>
      </c>
      <c r="J708" s="33">
        <f>'SOUTH-1'!J655</f>
        <v>1</v>
      </c>
      <c r="K708">
        <f>'SOUTH-1'!K655</f>
        <v>0</v>
      </c>
      <c r="L708">
        <f>'SOUTH-1'!L655</f>
        <v>0</v>
      </c>
      <c r="M708">
        <f>'SOUTH-1'!M655</f>
        <v>0</v>
      </c>
      <c r="N708" t="str">
        <f>'SOUTH-1'!N655</f>
        <v>Fatullah</v>
      </c>
      <c r="O708" t="s">
        <v>4890</v>
      </c>
      <c r="P708">
        <v>0</v>
      </c>
      <c r="Q708">
        <v>0</v>
      </c>
      <c r="R708">
        <v>0</v>
      </c>
    </row>
    <row r="709" spans="1:18" hidden="1" x14ac:dyDescent="0.3">
      <c r="A709">
        <v>708</v>
      </c>
      <c r="B709">
        <f>'SOUTH-1'!B656</f>
        <v>0</v>
      </c>
      <c r="C709" s="33">
        <f>'SOUTH-1'!C656</f>
        <v>11</v>
      </c>
      <c r="D709" s="33" t="str">
        <f>'SOUTH-1'!D656</f>
        <v>Old</v>
      </c>
      <c r="E709" s="33" t="str">
        <f>'SOUTH-1'!E656</f>
        <v>DHK00113</v>
      </c>
      <c r="F709" s="33">
        <f>'SOUTH-1'!F656</f>
        <v>1</v>
      </c>
      <c r="G709" s="33">
        <f>'SOUTH-1'!G656</f>
        <v>0</v>
      </c>
      <c r="H709" s="33">
        <f>'SOUTH-1'!H656</f>
        <v>0</v>
      </c>
      <c r="I709" s="33">
        <f>'SOUTH-1'!I656</f>
        <v>0</v>
      </c>
      <c r="J709" s="33">
        <f>'SOUTH-1'!J656</f>
        <v>1</v>
      </c>
      <c r="K709">
        <f>'SOUTH-1'!K656</f>
        <v>0</v>
      </c>
      <c r="L709">
        <f>'SOUTH-1'!L656</f>
        <v>0</v>
      </c>
      <c r="M709">
        <f>'SOUTH-1'!M656</f>
        <v>0</v>
      </c>
      <c r="N709" t="str">
        <f>'SOUTH-1'!N656</f>
        <v>Fatullah</v>
      </c>
      <c r="O709" t="s">
        <v>4890</v>
      </c>
      <c r="P709">
        <v>0</v>
      </c>
      <c r="Q709">
        <v>0</v>
      </c>
      <c r="R709">
        <v>0</v>
      </c>
    </row>
    <row r="710" spans="1:18" hidden="1" x14ac:dyDescent="0.3">
      <c r="A710">
        <v>709</v>
      </c>
      <c r="B710" t="str">
        <f>'SOUTH-1'!B657</f>
        <v>11 kV Bishwa Road Feeder</v>
      </c>
      <c r="C710" s="33">
        <f>'SOUTH-1'!C657</f>
        <v>11</v>
      </c>
      <c r="D710" s="33" t="str">
        <f>'SOUTH-1'!D657</f>
        <v>New</v>
      </c>
      <c r="E710" s="33" t="str">
        <f>'SOUTH-1'!E657</f>
        <v>HA021100705-02</v>
      </c>
      <c r="F710" s="33">
        <f>'SOUTH-1'!F657</f>
        <v>1</v>
      </c>
      <c r="G710" s="33">
        <f>'SOUTH-1'!G657</f>
        <v>4587115</v>
      </c>
      <c r="H710" s="33">
        <f>'SOUTH-1'!H657</f>
        <v>6443078</v>
      </c>
      <c r="I710" s="33">
        <f>'SOUTH-1'!I657</f>
        <v>1855963</v>
      </c>
      <c r="J710" s="33">
        <f>'SOUTH-1'!J657</f>
        <v>1</v>
      </c>
      <c r="K710">
        <f>'SOUTH-1'!K657</f>
        <v>0</v>
      </c>
      <c r="L710">
        <f>'SOUTH-1'!L657</f>
        <v>1855963</v>
      </c>
      <c r="M710">
        <f>'SOUTH-1'!M657</f>
        <v>1839951.0430431997</v>
      </c>
      <c r="N710" t="str">
        <f>'SOUTH-1'!N657</f>
        <v>Fatullah</v>
      </c>
      <c r="O710" t="s">
        <v>4890</v>
      </c>
      <c r="P710">
        <v>1845653.8856200415</v>
      </c>
      <c r="Q710">
        <v>1844325.0719808105</v>
      </c>
      <c r="R710">
        <v>1788794.6263468661</v>
      </c>
    </row>
    <row r="711" spans="1:18" hidden="1" x14ac:dyDescent="0.3">
      <c r="A711">
        <v>710</v>
      </c>
      <c r="B711" t="str">
        <f>'SOUTH-1'!B658</f>
        <v>11 kV Spare Feeder</v>
      </c>
      <c r="C711" s="33">
        <f>'SOUTH-1'!C658</f>
        <v>11</v>
      </c>
      <c r="D711" s="33" t="str">
        <f>'SOUTH-1'!D658</f>
        <v>New</v>
      </c>
      <c r="E711" s="33" t="str">
        <f>'SOUTH-1'!E658</f>
        <v>HA021100877-02</v>
      </c>
      <c r="F711" s="33">
        <f>'SOUTH-1'!F658</f>
        <v>1</v>
      </c>
      <c r="G711" s="33">
        <f>'SOUTH-1'!G658</f>
        <v>0</v>
      </c>
      <c r="H711" s="33">
        <f>'SOUTH-1'!H658</f>
        <v>0</v>
      </c>
      <c r="I711" s="33">
        <f>'SOUTH-1'!I658</f>
        <v>0</v>
      </c>
      <c r="J711" s="33">
        <f>'SOUTH-1'!J658</f>
        <v>1</v>
      </c>
      <c r="K711">
        <f>'SOUTH-1'!K658</f>
        <v>0</v>
      </c>
      <c r="L711">
        <f>'SOUTH-1'!L658</f>
        <v>0</v>
      </c>
      <c r="M711">
        <f>'SOUTH-1'!M658</f>
        <v>0</v>
      </c>
      <c r="N711" t="str">
        <f>'SOUTH-1'!N658</f>
        <v>Fatullah</v>
      </c>
      <c r="O711" t="s">
        <v>4890</v>
      </c>
      <c r="P711">
        <v>0</v>
      </c>
      <c r="Q711">
        <v>0</v>
      </c>
      <c r="R711">
        <v>0</v>
      </c>
    </row>
    <row r="712" spans="1:18" hidden="1" x14ac:dyDescent="0.3">
      <c r="A712">
        <v>711</v>
      </c>
      <c r="B712" t="str">
        <f>'SOUTH-1'!B659</f>
        <v>33/0.415  kV, 200 kVA, AT-1+2</v>
      </c>
      <c r="C712" s="33">
        <f>'SOUTH-1'!C659</f>
        <v>11</v>
      </c>
      <c r="D712" s="33">
        <f>'SOUTH-1'!D659</f>
        <v>0</v>
      </c>
      <c r="E712" s="33" t="str">
        <f>'SOUTH-1'!E659</f>
        <v>ELIB7380</v>
      </c>
      <c r="F712" s="33">
        <f>'SOUTH-1'!F659</f>
        <v>1</v>
      </c>
      <c r="G712" s="33">
        <f>'SOUTH-1'!G659</f>
        <v>223454</v>
      </c>
      <c r="H712" s="33">
        <f>'SOUTH-1'!H659</f>
        <v>223454</v>
      </c>
      <c r="I712" s="33">
        <f>'SOUTH-1'!I659</f>
        <v>0</v>
      </c>
      <c r="J712" s="33">
        <f>'SOUTH-1'!J659</f>
        <v>1</v>
      </c>
      <c r="K712">
        <f>'SOUTH-1'!K659</f>
        <v>0</v>
      </c>
      <c r="L712">
        <f>'SOUTH-1'!L659</f>
        <v>0</v>
      </c>
      <c r="M712">
        <f>'SOUTH-1'!M659</f>
        <v>0</v>
      </c>
      <c r="N712" t="str">
        <f>'SOUTH-1'!N659</f>
        <v>Fatullah</v>
      </c>
      <c r="O712" t="s">
        <v>4890</v>
      </c>
      <c r="P712">
        <v>0</v>
      </c>
      <c r="Q712">
        <v>0</v>
      </c>
      <c r="R712">
        <v>0</v>
      </c>
    </row>
    <row r="713" spans="1:18" hidden="1" x14ac:dyDescent="0.3">
      <c r="A713">
        <v>712</v>
      </c>
      <c r="B713" t="str">
        <f>'SOUTH-1'!B794</f>
        <v>11 kV Outgoing Feeder-1 (=F1)</v>
      </c>
      <c r="C713" s="33">
        <f>'SOUTH-1'!C794</f>
        <v>11</v>
      </c>
      <c r="D713" s="33">
        <f>'SOUTH-1'!D794</f>
        <v>0</v>
      </c>
      <c r="E713" s="33" t="str">
        <f>'SOUTH-1'!E794</f>
        <v>041808902834</v>
      </c>
      <c r="F713" s="33">
        <f>'SOUTH-1'!F794</f>
        <v>1</v>
      </c>
      <c r="G713" s="33">
        <f>'SOUTH-1'!G794</f>
        <v>0</v>
      </c>
      <c r="H713" s="33">
        <f>'SOUTH-1'!H794</f>
        <v>0</v>
      </c>
      <c r="I713" s="33">
        <f>'SOUTH-1'!I794</f>
        <v>0</v>
      </c>
      <c r="J713" s="33">
        <f>'SOUTH-1'!J794</f>
        <v>60000</v>
      </c>
      <c r="K713">
        <f>'SOUTH-1'!K794</f>
        <v>0</v>
      </c>
      <c r="L713">
        <f>'SOUTH-1'!L794</f>
        <v>0</v>
      </c>
      <c r="M713">
        <f>'SOUTH-1'!M794</f>
        <v>0</v>
      </c>
      <c r="N713">
        <f>'SOUTH-1'!N794</f>
        <v>0</v>
      </c>
      <c r="O713" t="s">
        <v>4892</v>
      </c>
      <c r="P713">
        <v>0</v>
      </c>
      <c r="Q713">
        <v>0</v>
      </c>
      <c r="R713">
        <v>0</v>
      </c>
    </row>
    <row r="714" spans="1:18" hidden="1" x14ac:dyDescent="0.3">
      <c r="A714">
        <v>713</v>
      </c>
      <c r="B714" t="str">
        <f>'SOUTH-1'!B795</f>
        <v>11 kV Outgoing Feeder-2 (=F2)</v>
      </c>
      <c r="C714" s="33">
        <f>'SOUTH-1'!C795</f>
        <v>11</v>
      </c>
      <c r="D714" s="33">
        <f>'SOUTH-1'!D795</f>
        <v>0</v>
      </c>
      <c r="E714" s="33" t="str">
        <f>'SOUTH-1'!E795</f>
        <v>041808902801</v>
      </c>
      <c r="F714" s="33">
        <f>'SOUTH-1'!F795</f>
        <v>1</v>
      </c>
      <c r="G714" s="33">
        <f>'SOUTH-1'!G795</f>
        <v>0</v>
      </c>
      <c r="H714" s="33">
        <f>'SOUTH-1'!H795</f>
        <v>0</v>
      </c>
      <c r="I714" s="33">
        <f>'SOUTH-1'!I795</f>
        <v>0</v>
      </c>
      <c r="J714" s="33">
        <f>'SOUTH-1'!J795</f>
        <v>60000</v>
      </c>
      <c r="K714">
        <f>'SOUTH-1'!K795</f>
        <v>0</v>
      </c>
      <c r="L714">
        <f>'SOUTH-1'!L795</f>
        <v>0</v>
      </c>
      <c r="M714">
        <f>'SOUTH-1'!M795</f>
        <v>0</v>
      </c>
      <c r="N714">
        <f>'SOUTH-1'!N795</f>
        <v>0</v>
      </c>
      <c r="O714" t="s">
        <v>4892</v>
      </c>
      <c r="P714">
        <v>0</v>
      </c>
      <c r="Q714">
        <v>0</v>
      </c>
      <c r="R714">
        <v>0</v>
      </c>
    </row>
    <row r="715" spans="1:18" hidden="1" x14ac:dyDescent="0.3">
      <c r="A715">
        <v>714</v>
      </c>
      <c r="B715" t="str">
        <f>'SOUTH-1'!B796</f>
        <v>11 kV Morakhalpar (=F3)</v>
      </c>
      <c r="C715" s="33">
        <f>'SOUTH-1'!C796</f>
        <v>11</v>
      </c>
      <c r="D715" s="33" t="str">
        <f>'SOUTH-1'!D796</f>
        <v>Shitalakhya</v>
      </c>
      <c r="E715" s="33" t="str">
        <f>'SOUTH-1'!E796</f>
        <v>041808902797</v>
      </c>
      <c r="F715" s="33">
        <f>'SOUTH-1'!F796</f>
        <v>1</v>
      </c>
      <c r="G715" s="33">
        <f>'SOUTH-1'!G796</f>
        <v>887.81</v>
      </c>
      <c r="H715" s="33">
        <f>'SOUTH-1'!H796</f>
        <v>924.36</v>
      </c>
      <c r="I715" s="33">
        <f>'SOUTH-1'!I796</f>
        <v>36.550000000000068</v>
      </c>
      <c r="J715" s="33">
        <f>'SOUTH-1'!J796</f>
        <v>60000</v>
      </c>
      <c r="K715">
        <f>'SOUTH-1'!K796</f>
        <v>0</v>
      </c>
      <c r="L715">
        <f>'SOUTH-1'!L796</f>
        <v>2193000.0000000042</v>
      </c>
      <c r="M715">
        <f>'SOUTH-1'!M796</f>
        <v>2225117.9730709866</v>
      </c>
      <c r="N715" t="str">
        <f>'SOUTH-1'!N796</f>
        <v>Sytalakhya</v>
      </c>
      <c r="O715" t="s">
        <v>4892</v>
      </c>
      <c r="P715">
        <v>1919103.2773619229</v>
      </c>
      <c r="Q715">
        <v>1925513.8960991334</v>
      </c>
      <c r="R715">
        <v>2018573.5941156649</v>
      </c>
    </row>
    <row r="716" spans="1:18" hidden="1" x14ac:dyDescent="0.3">
      <c r="A716">
        <v>715</v>
      </c>
      <c r="B716" t="str">
        <f>'SOUTH-1'!B797</f>
        <v>11 kV Achimtola (=F4)</v>
      </c>
      <c r="C716" s="33">
        <f>'SOUTH-1'!C797</f>
        <v>11</v>
      </c>
      <c r="D716" s="33" t="str">
        <f>'SOUTH-1'!D797</f>
        <v>Shitalakhya</v>
      </c>
      <c r="E716" s="33" t="str">
        <f>'SOUTH-1'!E797</f>
        <v>041808902780</v>
      </c>
      <c r="F716" s="33">
        <f>'SOUTH-1'!F797</f>
        <v>1</v>
      </c>
      <c r="G716" s="33">
        <f>'SOUTH-1'!G797</f>
        <v>414.63</v>
      </c>
      <c r="H716" s="33">
        <f>'SOUTH-1'!H797</f>
        <v>441.19</v>
      </c>
      <c r="I716" s="33">
        <f>'SOUTH-1'!I797</f>
        <v>26.560000000000002</v>
      </c>
      <c r="J716" s="33">
        <f>'SOUTH-1'!J797</f>
        <v>60000</v>
      </c>
      <c r="K716">
        <f>'SOUTH-1'!K797</f>
        <v>0</v>
      </c>
      <c r="L716">
        <f>'SOUTH-1'!L797</f>
        <v>1593600.0000000002</v>
      </c>
      <c r="M716">
        <f>'SOUTH-1'!M797</f>
        <v>1616939.353345152</v>
      </c>
      <c r="N716" t="str">
        <f>'SOUTH-1'!N797</f>
        <v>Sytalakhya</v>
      </c>
      <c r="O716" t="s">
        <v>4892</v>
      </c>
      <c r="P716">
        <v>1431521.3433137769</v>
      </c>
      <c r="Q716">
        <v>1476167.1668313895</v>
      </c>
      <c r="R716">
        <v>1492878.3255646811</v>
      </c>
    </row>
    <row r="717" spans="1:18" hidden="1" x14ac:dyDescent="0.3">
      <c r="A717">
        <v>716</v>
      </c>
      <c r="B717" t="str">
        <f>'SOUTH-1'!B798</f>
        <v>11 kV Horihorpara (=F5)</v>
      </c>
      <c r="C717" s="33">
        <f>'SOUTH-1'!C798</f>
        <v>11</v>
      </c>
      <c r="D717" s="33" t="str">
        <f>'SOUTH-1'!D798</f>
        <v>Shitalakhya</v>
      </c>
      <c r="E717" s="33" t="str">
        <f>'SOUTH-1'!E798</f>
        <v>041808902782</v>
      </c>
      <c r="F717" s="33">
        <f>'SOUTH-1'!F798</f>
        <v>1</v>
      </c>
      <c r="G717" s="33">
        <f>'SOUTH-1'!G798</f>
        <v>530.35</v>
      </c>
      <c r="H717" s="33">
        <f>'SOUTH-1'!H798</f>
        <v>541.83000000000004</v>
      </c>
      <c r="I717" s="33">
        <f>'SOUTH-1'!I798</f>
        <v>11.480000000000018</v>
      </c>
      <c r="J717" s="33">
        <f>'SOUTH-1'!J798</f>
        <v>60000</v>
      </c>
      <c r="K717">
        <f>'SOUTH-1'!K798</f>
        <v>0</v>
      </c>
      <c r="L717">
        <f>'SOUTH-1'!L798</f>
        <v>688800.00000000105</v>
      </c>
      <c r="M717">
        <f>'SOUTH-1'!M798</f>
        <v>698887.94338864344</v>
      </c>
      <c r="N717" t="str">
        <f>'SOUTH-1'!N798</f>
        <v>Sytalakhya</v>
      </c>
      <c r="O717" t="s">
        <v>4892</v>
      </c>
      <c r="P717">
        <v>713358.7902083759</v>
      </c>
      <c r="Q717">
        <v>702593.01176000922</v>
      </c>
      <c r="R717">
        <v>691704.30072497332</v>
      </c>
    </row>
    <row r="718" spans="1:18" hidden="1" x14ac:dyDescent="0.3">
      <c r="A718">
        <v>717</v>
      </c>
      <c r="B718" t="str">
        <f>'SOUTH-1'!B799</f>
        <v>11 kV Amtola Feeder (=F6)</v>
      </c>
      <c r="C718" s="33">
        <f>'SOUTH-1'!C799</f>
        <v>11</v>
      </c>
      <c r="D718" s="33" t="str">
        <f>'SOUTH-1'!D799</f>
        <v>Shitalakhya</v>
      </c>
      <c r="E718" s="33" t="str">
        <f>'SOUTH-1'!E799</f>
        <v>041808902773</v>
      </c>
      <c r="F718" s="33">
        <f>'SOUTH-1'!F799</f>
        <v>1</v>
      </c>
      <c r="G718" s="33">
        <f>'SOUTH-1'!G799</f>
        <v>1177.6300000000001</v>
      </c>
      <c r="H718" s="33">
        <f>'SOUTH-1'!H799</f>
        <v>1209.06</v>
      </c>
      <c r="I718" s="33">
        <f>'SOUTH-1'!I799</f>
        <v>31.429999999999836</v>
      </c>
      <c r="J718" s="33">
        <f>'SOUTH-1'!J799</f>
        <v>60000</v>
      </c>
      <c r="K718">
        <f>'SOUTH-1'!K799</f>
        <v>0</v>
      </c>
      <c r="L718">
        <f>'SOUTH-1'!L799</f>
        <v>1885799.9999999902</v>
      </c>
      <c r="M718">
        <f>'SOUTH-1'!M799</f>
        <v>1913418.8206188953</v>
      </c>
      <c r="N718" t="str">
        <f>'SOUTH-1'!N799</f>
        <v>Sytalakhya</v>
      </c>
      <c r="O718" t="s">
        <v>4892</v>
      </c>
      <c r="P718">
        <v>1823628.4897835406</v>
      </c>
      <c r="Q718">
        <v>1708359.7203753691</v>
      </c>
      <c r="R718">
        <v>1811062.3038981634</v>
      </c>
    </row>
    <row r="719" spans="1:18" hidden="1" x14ac:dyDescent="0.3">
      <c r="A719">
        <v>718</v>
      </c>
      <c r="B719" t="str">
        <f>'SOUTH-1'!B800</f>
        <v>11 kV Outgoing Feeder-7 (=F7)</v>
      </c>
      <c r="C719" s="33">
        <f>'SOUTH-1'!C800</f>
        <v>11</v>
      </c>
      <c r="D719" s="33">
        <f>'SOUTH-1'!D800</f>
        <v>0</v>
      </c>
      <c r="E719" s="33" t="str">
        <f>'SOUTH-1'!E800</f>
        <v>041808902774</v>
      </c>
      <c r="F719" s="33">
        <f>'SOUTH-1'!F800</f>
        <v>1</v>
      </c>
      <c r="G719" s="33">
        <f>'SOUTH-1'!G800</f>
        <v>0</v>
      </c>
      <c r="H719" s="33">
        <f>'SOUTH-1'!H800</f>
        <v>0</v>
      </c>
      <c r="I719" s="33">
        <f>'SOUTH-1'!I800</f>
        <v>0</v>
      </c>
      <c r="J719" s="33">
        <f>'SOUTH-1'!J800</f>
        <v>60000</v>
      </c>
      <c r="K719">
        <f>'SOUTH-1'!K800</f>
        <v>0</v>
      </c>
      <c r="L719">
        <f>'SOUTH-1'!L800</f>
        <v>0</v>
      </c>
      <c r="M719">
        <f>'SOUTH-1'!M800</f>
        <v>0</v>
      </c>
      <c r="N719">
        <f>'SOUTH-1'!N800</f>
        <v>0</v>
      </c>
      <c r="O719" t="s">
        <v>4892</v>
      </c>
      <c r="P719">
        <v>0</v>
      </c>
      <c r="Q719">
        <v>0</v>
      </c>
      <c r="R719">
        <v>0</v>
      </c>
    </row>
    <row r="720" spans="1:18" hidden="1" x14ac:dyDescent="0.3">
      <c r="A720">
        <v>719</v>
      </c>
      <c r="B720" t="str">
        <f>'SOUTH-1'!B801</f>
        <v>11 kV Outgoing Feeder-8 with BPT-1</v>
      </c>
      <c r="C720" s="33">
        <f>'SOUTH-1'!C801</f>
        <v>11</v>
      </c>
      <c r="D720" s="33">
        <f>'SOUTH-1'!D801</f>
        <v>0</v>
      </c>
      <c r="E720" s="33" t="str">
        <f>'SOUTH-1'!E801</f>
        <v>041808902760</v>
      </c>
      <c r="F720" s="33">
        <f>'SOUTH-1'!F801</f>
        <v>1</v>
      </c>
      <c r="G720" s="33">
        <f>'SOUTH-1'!G801</f>
        <v>0</v>
      </c>
      <c r="H720" s="33">
        <f>'SOUTH-1'!H801</f>
        <v>0</v>
      </c>
      <c r="I720" s="33">
        <f>'SOUTH-1'!I801</f>
        <v>0</v>
      </c>
      <c r="J720" s="33">
        <f>'SOUTH-1'!J801</f>
        <v>60000</v>
      </c>
      <c r="K720">
        <f>'SOUTH-1'!K801</f>
        <v>0</v>
      </c>
      <c r="L720">
        <f>'SOUTH-1'!L801</f>
        <v>0</v>
      </c>
      <c r="M720">
        <f>'SOUTH-1'!M801</f>
        <v>0</v>
      </c>
      <c r="N720">
        <f>'SOUTH-1'!N801</f>
        <v>0</v>
      </c>
      <c r="O720" t="s">
        <v>4892</v>
      </c>
      <c r="P720">
        <v>0</v>
      </c>
      <c r="Q720">
        <v>0</v>
      </c>
      <c r="R720">
        <v>0</v>
      </c>
    </row>
    <row r="721" spans="1:18" hidden="1" x14ac:dyDescent="0.3">
      <c r="A721">
        <v>720</v>
      </c>
      <c r="B721" t="str">
        <f>'SOUTH-1'!B802</f>
        <v>11 kV Outgoing Feeder-9 with BPT-2</v>
      </c>
      <c r="C721" s="33">
        <f>'SOUTH-1'!C802</f>
        <v>11</v>
      </c>
      <c r="D721" s="33">
        <f>'SOUTH-1'!D802</f>
        <v>0</v>
      </c>
      <c r="E721" s="33" t="str">
        <f>'SOUTH-1'!E802</f>
        <v>041808902755</v>
      </c>
      <c r="F721" s="33">
        <f>'SOUTH-1'!F802</f>
        <v>1</v>
      </c>
      <c r="G721" s="33">
        <f>'SOUTH-1'!G802</f>
        <v>0</v>
      </c>
      <c r="H721" s="33">
        <f>'SOUTH-1'!H802</f>
        <v>0</v>
      </c>
      <c r="I721" s="33">
        <f>'SOUTH-1'!I802</f>
        <v>0</v>
      </c>
      <c r="J721" s="33">
        <f>'SOUTH-1'!J802</f>
        <v>60000</v>
      </c>
      <c r="K721">
        <f>'SOUTH-1'!K802</f>
        <v>0</v>
      </c>
      <c r="L721">
        <f>'SOUTH-1'!L802</f>
        <v>0</v>
      </c>
      <c r="M721">
        <f>'SOUTH-1'!M802</f>
        <v>0</v>
      </c>
      <c r="N721">
        <f>'SOUTH-1'!N802</f>
        <v>0</v>
      </c>
      <c r="O721" t="s">
        <v>4892</v>
      </c>
      <c r="P721">
        <v>0</v>
      </c>
      <c r="Q721">
        <v>0</v>
      </c>
      <c r="R721">
        <v>0</v>
      </c>
    </row>
    <row r="722" spans="1:18" hidden="1" x14ac:dyDescent="0.3">
      <c r="A722">
        <v>721</v>
      </c>
      <c r="B722" t="str">
        <f>'SOUTH-1'!B803</f>
        <v>11 kV Outgoing Feeder-10 (=F8)</v>
      </c>
      <c r="C722" s="33">
        <f>'SOUTH-1'!C803</f>
        <v>11</v>
      </c>
      <c r="D722" s="33">
        <f>'SOUTH-1'!D803</f>
        <v>0</v>
      </c>
      <c r="E722" s="33" t="str">
        <f>'SOUTH-1'!E803</f>
        <v>041808902788</v>
      </c>
      <c r="F722" s="33">
        <f>'SOUTH-1'!F803</f>
        <v>1</v>
      </c>
      <c r="G722" s="33">
        <f>'SOUTH-1'!G803</f>
        <v>0</v>
      </c>
      <c r="H722" s="33">
        <f>'SOUTH-1'!H803</f>
        <v>0</v>
      </c>
      <c r="I722" s="33">
        <f>'SOUTH-1'!I803</f>
        <v>0</v>
      </c>
      <c r="J722" s="33">
        <f>'SOUTH-1'!J803</f>
        <v>60000</v>
      </c>
      <c r="K722">
        <f>'SOUTH-1'!K803</f>
        <v>0</v>
      </c>
      <c r="L722">
        <f>'SOUTH-1'!L803</f>
        <v>0</v>
      </c>
      <c r="M722">
        <f>'SOUTH-1'!M803</f>
        <v>0</v>
      </c>
      <c r="N722">
        <f>'SOUTH-1'!N803</f>
        <v>0</v>
      </c>
      <c r="O722" t="s">
        <v>4892</v>
      </c>
      <c r="P722">
        <v>0</v>
      </c>
      <c r="Q722">
        <v>0</v>
      </c>
      <c r="R722">
        <v>0</v>
      </c>
    </row>
    <row r="723" spans="1:18" hidden="1" x14ac:dyDescent="0.3">
      <c r="A723">
        <v>722</v>
      </c>
      <c r="B723" t="str">
        <f>'SOUTH-1'!B804</f>
        <v>11 kV Outgoing Feeder-11 (=F9)</v>
      </c>
      <c r="C723" s="33">
        <f>'SOUTH-1'!C804</f>
        <v>11</v>
      </c>
      <c r="D723" s="33">
        <f>'SOUTH-1'!D804</f>
        <v>0</v>
      </c>
      <c r="E723" s="33" t="str">
        <f>'SOUTH-1'!E804</f>
        <v>041808902785</v>
      </c>
      <c r="F723" s="33">
        <f>'SOUTH-1'!F804</f>
        <v>1</v>
      </c>
      <c r="G723" s="33">
        <f>'SOUTH-1'!G804</f>
        <v>0</v>
      </c>
      <c r="H723" s="33">
        <f>'SOUTH-1'!H804</f>
        <v>0</v>
      </c>
      <c r="I723" s="33">
        <f>'SOUTH-1'!I804</f>
        <v>0</v>
      </c>
      <c r="J723" s="33">
        <f>'SOUTH-1'!J804</f>
        <v>60000</v>
      </c>
      <c r="K723">
        <f>'SOUTH-1'!K804</f>
        <v>0</v>
      </c>
      <c r="L723">
        <f>'SOUTH-1'!L804</f>
        <v>0</v>
      </c>
      <c r="M723">
        <f>'SOUTH-1'!M804</f>
        <v>0</v>
      </c>
      <c r="N723">
        <f>'SOUTH-1'!N804</f>
        <v>0</v>
      </c>
      <c r="O723" t="s">
        <v>4892</v>
      </c>
      <c r="P723">
        <v>0</v>
      </c>
      <c r="Q723">
        <v>0</v>
      </c>
      <c r="R723">
        <v>0</v>
      </c>
    </row>
    <row r="724" spans="1:18" hidden="1" x14ac:dyDescent="0.3">
      <c r="A724">
        <v>723</v>
      </c>
      <c r="B724" t="str">
        <f>'SOUTH-1'!B805</f>
        <v>11 kV Nabinagar (=F10)</v>
      </c>
      <c r="C724" s="33">
        <f>'SOUTH-1'!C805</f>
        <v>11</v>
      </c>
      <c r="D724" s="33" t="str">
        <f>'SOUTH-1'!D805</f>
        <v>Shitalakhya</v>
      </c>
      <c r="E724" s="33" t="str">
        <f>'SOUTH-1'!E805</f>
        <v>041808902841</v>
      </c>
      <c r="F724" s="33">
        <f>'SOUTH-1'!F805</f>
        <v>1</v>
      </c>
      <c r="G724" s="33">
        <f>'SOUTH-1'!G805</f>
        <v>157.05000000000001</v>
      </c>
      <c r="H724" s="33">
        <f>'SOUTH-1'!H805</f>
        <v>176.71</v>
      </c>
      <c r="I724" s="33">
        <f>'SOUTH-1'!I805</f>
        <v>19.659999999999997</v>
      </c>
      <c r="J724" s="33">
        <f>'SOUTH-1'!J805</f>
        <v>60000</v>
      </c>
      <c r="K724">
        <f>'SOUTH-1'!K805</f>
        <v>0</v>
      </c>
      <c r="L724">
        <f>'SOUTH-1'!L805</f>
        <v>1179599.9999999998</v>
      </c>
      <c r="M724">
        <f>'SOUTH-1'!M805</f>
        <v>1196876.0424234066</v>
      </c>
      <c r="N724" t="str">
        <f>'SOUTH-1'!N805</f>
        <v>Sytalakhya</v>
      </c>
      <c r="O724" t="s">
        <v>4892</v>
      </c>
      <c r="P724">
        <v>1264590.5826421215</v>
      </c>
      <c r="Q724">
        <v>1201867.155390837</v>
      </c>
      <c r="R724">
        <v>1168078.0452242594</v>
      </c>
    </row>
    <row r="725" spans="1:18" hidden="1" x14ac:dyDescent="0.3">
      <c r="A725">
        <v>724</v>
      </c>
      <c r="B725" t="str">
        <f>'SOUTH-1'!B806</f>
        <v>11 kV Dhalipara (=F11)</v>
      </c>
      <c r="C725" s="33">
        <f>'SOUTH-1'!C806</f>
        <v>11</v>
      </c>
      <c r="D725" s="33" t="str">
        <f>'SOUTH-1'!D806</f>
        <v>Shitalakhya</v>
      </c>
      <c r="E725" s="33" t="str">
        <f>'SOUTH-1'!E806</f>
        <v>041808902842</v>
      </c>
      <c r="F725" s="33">
        <f>'SOUTH-1'!F806</f>
        <v>1</v>
      </c>
      <c r="G725" s="33">
        <f>'SOUTH-1'!G806</f>
        <v>68.319999999999993</v>
      </c>
      <c r="H725" s="33">
        <f>'SOUTH-1'!H806</f>
        <v>78.52</v>
      </c>
      <c r="I725" s="33">
        <f>'SOUTH-1'!I806</f>
        <v>10.200000000000003</v>
      </c>
      <c r="J725" s="33">
        <f>'SOUTH-1'!J806</f>
        <v>60000</v>
      </c>
      <c r="K725">
        <f>'SOUTH-1'!K806</f>
        <v>0</v>
      </c>
      <c r="L725">
        <f>'SOUTH-1'!L806</f>
        <v>612000.00000000012</v>
      </c>
      <c r="M725">
        <f>'SOUTH-1'!M806</f>
        <v>620963.1552756232</v>
      </c>
      <c r="N725" t="str">
        <f>'SOUTH-1'!N806</f>
        <v>Sytalakhya</v>
      </c>
      <c r="O725" t="s">
        <v>4892</v>
      </c>
      <c r="P725">
        <v>614881.6508193406</v>
      </c>
      <c r="Q725">
        <v>573262.96250624012</v>
      </c>
      <c r="R725">
        <v>566596.04459384736</v>
      </c>
    </row>
    <row r="726" spans="1:18" hidden="1" x14ac:dyDescent="0.3">
      <c r="A726">
        <v>725</v>
      </c>
      <c r="B726" t="str">
        <f>'SOUTH-1'!B807</f>
        <v>11 kV Etimkhana (=F12)</v>
      </c>
      <c r="C726" s="33">
        <f>'SOUTH-1'!C807</f>
        <v>11</v>
      </c>
      <c r="D726" s="33" t="str">
        <f>'SOUTH-1'!D807</f>
        <v>Shitalakhya</v>
      </c>
      <c r="E726" s="33" t="str">
        <f>'SOUTH-1'!E807</f>
        <v>041808902840</v>
      </c>
      <c r="F726" s="33">
        <f>'SOUTH-1'!F807</f>
        <v>1</v>
      </c>
      <c r="G726" s="33">
        <f>'SOUTH-1'!G807</f>
        <v>1090.5999999999999</v>
      </c>
      <c r="H726" s="33">
        <f>'SOUTH-1'!H807</f>
        <v>1116.9000000000001</v>
      </c>
      <c r="I726" s="33">
        <f>'SOUTH-1'!I807</f>
        <v>26.300000000000182</v>
      </c>
      <c r="J726" s="33">
        <f>'SOUTH-1'!J807</f>
        <v>60000</v>
      </c>
      <c r="K726">
        <f>'SOUTH-1'!K807</f>
        <v>0</v>
      </c>
      <c r="L726">
        <f>'SOUTH-1'!L807</f>
        <v>1578000.0000000109</v>
      </c>
      <c r="M726">
        <f>'SOUTH-1'!M807</f>
        <v>1601110.880759706</v>
      </c>
      <c r="N726" t="str">
        <f>'SOUTH-1'!N807</f>
        <v>Sytalakhya</v>
      </c>
      <c r="O726" t="s">
        <v>4892</v>
      </c>
      <c r="P726">
        <v>1579237.052397328</v>
      </c>
      <c r="Q726">
        <v>1146525.9250124767</v>
      </c>
      <c r="R726">
        <v>1680540.7097613732</v>
      </c>
    </row>
    <row r="727" spans="1:18" hidden="1" x14ac:dyDescent="0.3">
      <c r="A727">
        <v>726</v>
      </c>
      <c r="B727" t="str">
        <f>'SOUTH-1'!B808</f>
        <v>11 kV Premroad (=F13)</v>
      </c>
      <c r="C727" s="33">
        <f>'SOUTH-1'!C808</f>
        <v>11</v>
      </c>
      <c r="D727" s="33" t="str">
        <f>'SOUTH-1'!D808</f>
        <v>Shitalakhya</v>
      </c>
      <c r="E727" s="33" t="str">
        <f>'SOUTH-1'!E808</f>
        <v>041808902798</v>
      </c>
      <c r="F727" s="33">
        <f>'SOUTH-1'!F808</f>
        <v>1</v>
      </c>
      <c r="G727" s="33">
        <f>'SOUTH-1'!G808</f>
        <v>1318</v>
      </c>
      <c r="H727" s="33">
        <f>'SOUTH-1'!H808</f>
        <v>1364.21</v>
      </c>
      <c r="I727" s="33">
        <f>'SOUTH-1'!I808</f>
        <v>46.210000000000036</v>
      </c>
      <c r="J727" s="33">
        <f>'SOUTH-1'!J808</f>
        <v>60000</v>
      </c>
      <c r="K727">
        <f>'SOUTH-1'!K808</f>
        <v>0</v>
      </c>
      <c r="L727">
        <f>'SOUTH-1'!L808</f>
        <v>2772600.0000000023</v>
      </c>
      <c r="M727">
        <f>'SOUTH-1'!M808</f>
        <v>2813206.6083614281</v>
      </c>
      <c r="N727" t="str">
        <f>'SOUTH-1'!N808</f>
        <v>Sytalakhya</v>
      </c>
      <c r="O727" t="s">
        <v>4892</v>
      </c>
      <c r="P727">
        <v>2526178.8134735972</v>
      </c>
      <c r="Q727">
        <v>2500581.4639438083</v>
      </c>
      <c r="R727">
        <v>2536449.5966584361</v>
      </c>
    </row>
    <row r="728" spans="1:18" hidden="1" x14ac:dyDescent="0.3">
      <c r="A728">
        <v>727</v>
      </c>
      <c r="B728" t="str">
        <f>'SOUTH-1'!B809</f>
        <v>11 kV Outgoing Feeder-16 (=F14)</v>
      </c>
      <c r="C728" s="33">
        <f>'SOUTH-1'!C809</f>
        <v>11</v>
      </c>
      <c r="D728" s="33">
        <f>'SOUTH-1'!D809</f>
        <v>0</v>
      </c>
      <c r="E728" s="33" t="str">
        <f>'SOUTH-1'!E809</f>
        <v>041808902781</v>
      </c>
      <c r="F728" s="33">
        <f>'SOUTH-1'!F809</f>
        <v>1</v>
      </c>
      <c r="G728" s="33">
        <f>'SOUTH-1'!G809</f>
        <v>0</v>
      </c>
      <c r="H728" s="33">
        <f>'SOUTH-1'!H809</f>
        <v>0</v>
      </c>
      <c r="I728" s="33">
        <f>'SOUTH-1'!I809</f>
        <v>0</v>
      </c>
      <c r="J728" s="33">
        <f>'SOUTH-1'!J809</f>
        <v>60000</v>
      </c>
      <c r="K728">
        <f>'SOUTH-1'!K809</f>
        <v>0</v>
      </c>
      <c r="L728">
        <f>'SOUTH-1'!L809</f>
        <v>0</v>
      </c>
      <c r="M728">
        <f>'SOUTH-1'!M809</f>
        <v>0</v>
      </c>
      <c r="N728">
        <f>'SOUTH-1'!N809</f>
        <v>0</v>
      </c>
      <c r="O728" t="s">
        <v>4892</v>
      </c>
      <c r="P728">
        <v>0</v>
      </c>
      <c r="Q728">
        <v>0</v>
      </c>
      <c r="R728">
        <v>0</v>
      </c>
    </row>
    <row r="729" spans="1:18" hidden="1" x14ac:dyDescent="0.3">
      <c r="A729">
        <v>728</v>
      </c>
      <c r="B729" t="str">
        <f>'SOUTH-1'!B876</f>
        <v>11 kV Katherpol Feeder</v>
      </c>
      <c r="C729" s="33">
        <f>'SOUTH-1'!C876</f>
        <v>11</v>
      </c>
      <c r="D729" s="33">
        <f>'SOUTH-1'!D876</f>
        <v>0</v>
      </c>
      <c r="E729" s="33" t="str">
        <f>'SOUTH-1'!E876</f>
        <v>00000031</v>
      </c>
      <c r="F729" s="33">
        <f>'SOUTH-1'!F876</f>
        <v>1</v>
      </c>
      <c r="G729" s="33">
        <f>'SOUTH-1'!G876</f>
        <v>63394284</v>
      </c>
      <c r="H729" s="33">
        <f>'SOUTH-1'!H876</f>
        <v>65430400</v>
      </c>
      <c r="I729" s="33">
        <f>'SOUTH-1'!I876</f>
        <v>2036116</v>
      </c>
      <c r="J729" s="33">
        <f>'SOUTH-1'!J876</f>
        <v>1</v>
      </c>
      <c r="K729">
        <f>'SOUTH-1'!K876</f>
        <v>0</v>
      </c>
      <c r="L729">
        <f>'SOUTH-1'!L876</f>
        <v>2036116</v>
      </c>
      <c r="M729">
        <f>'SOUTH-1'!M876</f>
        <v>2019617.3469988354</v>
      </c>
      <c r="N729" t="str">
        <f>'SOUTH-1'!N876</f>
        <v>Fatullah</v>
      </c>
      <c r="O729" t="s">
        <v>183</v>
      </c>
      <c r="P729">
        <v>1872668.2415142225</v>
      </c>
      <c r="Q729">
        <v>1825325.109133136</v>
      </c>
      <c r="R729">
        <v>2095256.7912473311</v>
      </c>
    </row>
    <row r="730" spans="1:18" hidden="1" x14ac:dyDescent="0.3">
      <c r="A730">
        <v>729</v>
      </c>
      <c r="B730" t="str">
        <f>'SOUTH-1'!B877</f>
        <v>11 kV Spare Feeder</v>
      </c>
      <c r="C730" s="33">
        <f>'SOUTH-1'!C877</f>
        <v>11</v>
      </c>
      <c r="D730" s="33">
        <f>'SOUTH-1'!D877</f>
        <v>0</v>
      </c>
      <c r="E730" s="33">
        <f>'SOUTH-1'!E877</f>
        <v>0</v>
      </c>
      <c r="F730" s="33">
        <f>'SOUTH-1'!F877</f>
        <v>1</v>
      </c>
      <c r="G730" s="33">
        <f>'SOUTH-1'!G877</f>
        <v>0</v>
      </c>
      <c r="H730" s="33">
        <f>'SOUTH-1'!H877</f>
        <v>0</v>
      </c>
      <c r="I730" s="33">
        <f>'SOUTH-1'!I877</f>
        <v>0</v>
      </c>
      <c r="J730" s="33">
        <f>'SOUTH-1'!J877</f>
        <v>1</v>
      </c>
      <c r="K730">
        <f>'SOUTH-1'!K877</f>
        <v>0</v>
      </c>
      <c r="L730">
        <f>'SOUTH-1'!L877</f>
        <v>0</v>
      </c>
      <c r="M730">
        <f>'SOUTH-1'!M877</f>
        <v>0</v>
      </c>
      <c r="N730">
        <f>'SOUTH-1'!N877</f>
        <v>0</v>
      </c>
      <c r="O730" t="s">
        <v>183</v>
      </c>
      <c r="P730">
        <v>0</v>
      </c>
      <c r="Q730">
        <v>0</v>
      </c>
      <c r="R730">
        <v>0</v>
      </c>
    </row>
    <row r="731" spans="1:18" hidden="1" x14ac:dyDescent="0.3">
      <c r="A731">
        <v>730</v>
      </c>
      <c r="B731" t="str">
        <f>'SOUTH-1'!B878</f>
        <v>11 kV Union Parishad Feeder</v>
      </c>
      <c r="C731" s="33">
        <f>'SOUTH-1'!C878</f>
        <v>11</v>
      </c>
      <c r="D731" s="33">
        <f>'SOUTH-1'!D878</f>
        <v>0</v>
      </c>
      <c r="E731" s="33" t="str">
        <f>'SOUTH-1'!E878</f>
        <v>00000032</v>
      </c>
      <c r="F731" s="33">
        <f>'SOUTH-1'!F878</f>
        <v>1</v>
      </c>
      <c r="G731" s="33">
        <f>'SOUTH-1'!G878</f>
        <v>64364204</v>
      </c>
      <c r="H731" s="33">
        <f>'SOUTH-1'!H878</f>
        <v>65934120</v>
      </c>
      <c r="I731" s="33">
        <f>'SOUTH-1'!I878</f>
        <v>1569916</v>
      </c>
      <c r="J731" s="33">
        <f>'SOUTH-1'!J878</f>
        <v>1</v>
      </c>
      <c r="K731">
        <f>'SOUTH-1'!K878</f>
        <v>0</v>
      </c>
      <c r="L731">
        <f>'SOUTH-1'!L878</f>
        <v>1569916</v>
      </c>
      <c r="M731">
        <f>'SOUTH-1'!M878</f>
        <v>1557194.9667558349</v>
      </c>
      <c r="N731" t="str">
        <f>'SOUTH-1'!N878</f>
        <v>Fatullah</v>
      </c>
      <c r="O731" t="s">
        <v>183</v>
      </c>
      <c r="P731">
        <v>1351133.0590523412</v>
      </c>
      <c r="Q731">
        <v>1174339.0850795291</v>
      </c>
      <c r="R731">
        <v>1364658.7563612286</v>
      </c>
    </row>
    <row r="732" spans="1:18" hidden="1" x14ac:dyDescent="0.3">
      <c r="A732">
        <v>731</v>
      </c>
      <c r="B732" t="str">
        <f>'SOUTH-1'!B879</f>
        <v>11 kV Shiachar Feeder</v>
      </c>
      <c r="C732" s="33">
        <f>'SOUTH-1'!C879</f>
        <v>11</v>
      </c>
      <c r="D732" s="33">
        <f>'SOUTH-1'!D879</f>
        <v>0</v>
      </c>
      <c r="E732" s="33" t="str">
        <f>'SOUTH-1'!E879</f>
        <v>00000030</v>
      </c>
      <c r="F732" s="33">
        <f>'SOUTH-1'!F879</f>
        <v>1</v>
      </c>
      <c r="G732" s="33">
        <f>'SOUTH-1'!G879</f>
        <v>65776000</v>
      </c>
      <c r="H732" s="33">
        <f>'SOUTH-1'!H879</f>
        <v>67793912</v>
      </c>
      <c r="I732" s="33">
        <f>'SOUTH-1'!I879</f>
        <v>2017912</v>
      </c>
      <c r="J732" s="33">
        <f>'SOUTH-1'!J879</f>
        <v>1</v>
      </c>
      <c r="K732">
        <f>'SOUTH-1'!K879</f>
        <v>0</v>
      </c>
      <c r="L732">
        <f>'SOUTH-1'!L879</f>
        <v>2017912</v>
      </c>
      <c r="M732">
        <f>'SOUTH-1'!M879</f>
        <v>2001560.8540560135</v>
      </c>
      <c r="N732" t="str">
        <f>'SOUTH-1'!N879</f>
        <v>Fatullah</v>
      </c>
      <c r="O732" t="s">
        <v>183</v>
      </c>
      <c r="P732">
        <v>1924678.9851699828</v>
      </c>
      <c r="Q732">
        <v>1907532.8667978984</v>
      </c>
      <c r="R732">
        <v>1901950.2285412874</v>
      </c>
    </row>
    <row r="733" spans="1:18" hidden="1" x14ac:dyDescent="0.3">
      <c r="A733">
        <v>732</v>
      </c>
      <c r="B733" t="str">
        <f>'SOUTH-1'!B880</f>
        <v>11 kV Sastapur Feeder</v>
      </c>
      <c r="C733" s="33">
        <f>'SOUTH-1'!C880</f>
        <v>11</v>
      </c>
      <c r="D733" s="33">
        <f>'SOUTH-1'!D880</f>
        <v>0</v>
      </c>
      <c r="E733" s="33" t="str">
        <f>'SOUTH-1'!E880</f>
        <v>00000106</v>
      </c>
      <c r="F733" s="33">
        <f>'SOUTH-1'!F880</f>
        <v>1</v>
      </c>
      <c r="G733" s="33">
        <f>'SOUTH-1'!G880</f>
        <v>70349912</v>
      </c>
      <c r="H733" s="33">
        <f>'SOUTH-1'!H880</f>
        <v>70748824</v>
      </c>
      <c r="I733" s="33">
        <f>'SOUTH-1'!I880</f>
        <v>398912</v>
      </c>
      <c r="J733" s="33">
        <f>'SOUTH-1'!J880</f>
        <v>1</v>
      </c>
      <c r="K733">
        <f>'SOUTH-1'!K880</f>
        <v>0</v>
      </c>
      <c r="L733">
        <f>'SOUTH-1'!L880</f>
        <v>398912</v>
      </c>
      <c r="M733">
        <f>'SOUTH-1'!M880</f>
        <v>395679.61507399351</v>
      </c>
      <c r="N733" t="str">
        <f>'SOUTH-1'!N880</f>
        <v>Fatullah</v>
      </c>
      <c r="O733" t="s">
        <v>183</v>
      </c>
      <c r="P733">
        <v>1143053.3709631891</v>
      </c>
      <c r="Q733">
        <v>1344939.989151699</v>
      </c>
      <c r="R733">
        <v>1492863.3157397094</v>
      </c>
    </row>
    <row r="734" spans="1:18" hidden="1" x14ac:dyDescent="0.3">
      <c r="A734">
        <v>733</v>
      </c>
      <c r="B734" t="str">
        <f>'SOUTH-1'!B881</f>
        <v>11 kV Spare Feeder</v>
      </c>
      <c r="C734" s="33">
        <f>'SOUTH-1'!C881</f>
        <v>11</v>
      </c>
      <c r="D734" s="33">
        <f>'SOUTH-1'!D881</f>
        <v>0</v>
      </c>
      <c r="E734" s="33">
        <f>'SOUTH-1'!E881</f>
        <v>0</v>
      </c>
      <c r="F734" s="33">
        <f>'SOUTH-1'!F881</f>
        <v>1</v>
      </c>
      <c r="G734" s="33">
        <f>'SOUTH-1'!G881</f>
        <v>0</v>
      </c>
      <c r="H734" s="33">
        <f>'SOUTH-1'!H881</f>
        <v>0</v>
      </c>
      <c r="I734" s="33">
        <f>'SOUTH-1'!I881</f>
        <v>0</v>
      </c>
      <c r="J734" s="33">
        <f>'SOUTH-1'!J881</f>
        <v>1</v>
      </c>
      <c r="K734">
        <f>'SOUTH-1'!K881</f>
        <v>0</v>
      </c>
      <c r="L734">
        <f>'SOUTH-1'!L881</f>
        <v>0</v>
      </c>
      <c r="M734">
        <f>'SOUTH-1'!M881</f>
        <v>0</v>
      </c>
      <c r="N734">
        <f>'SOUTH-1'!N881</f>
        <v>0</v>
      </c>
      <c r="O734" t="s">
        <v>183</v>
      </c>
      <c r="P734">
        <v>0</v>
      </c>
      <c r="Q734">
        <v>0</v>
      </c>
      <c r="R734">
        <v>0</v>
      </c>
    </row>
    <row r="735" spans="1:18" hidden="1" x14ac:dyDescent="0.3">
      <c r="A735">
        <v>734</v>
      </c>
      <c r="B735" t="str">
        <f>'SOUTH-1'!B882</f>
        <v>11 kV Jalal Ahmed Express</v>
      </c>
      <c r="C735" s="33">
        <f>'SOUTH-1'!C882</f>
        <v>11</v>
      </c>
      <c r="D735" s="33">
        <f>'SOUTH-1'!D882</f>
        <v>0</v>
      </c>
      <c r="E735" s="33" t="str">
        <f>'SOUTH-1'!E882</f>
        <v>00000172</v>
      </c>
      <c r="F735" s="33">
        <f>'SOUTH-1'!F882</f>
        <v>1</v>
      </c>
      <c r="G735" s="33">
        <f>'SOUTH-1'!G882</f>
        <v>4960348</v>
      </c>
      <c r="H735" s="33">
        <f>'SOUTH-1'!H882</f>
        <v>4961228</v>
      </c>
      <c r="I735" s="33">
        <f>'SOUTH-1'!I882</f>
        <v>880</v>
      </c>
      <c r="J735" s="33">
        <f>'SOUTH-1'!J882</f>
        <v>1</v>
      </c>
      <c r="K735">
        <f>'SOUTH-1'!K882</f>
        <v>0</v>
      </c>
      <c r="L735">
        <f>'SOUTH-1'!L882</f>
        <v>880</v>
      </c>
      <c r="M735">
        <f>'SOUTH-1'!M882</f>
        <v>872.86935781604541</v>
      </c>
      <c r="N735" t="str">
        <f>'SOUTH-1'!N882</f>
        <v>Fatullah</v>
      </c>
      <c r="O735" t="s">
        <v>183</v>
      </c>
      <c r="P735">
        <v>163.17096048866051</v>
      </c>
      <c r="Q735">
        <v>71453.70727605476</v>
      </c>
      <c r="R735">
        <v>791901.08838803985</v>
      </c>
    </row>
    <row r="736" spans="1:18" hidden="1" x14ac:dyDescent="0.3">
      <c r="A736">
        <v>735</v>
      </c>
      <c r="B736" t="str">
        <f>'SOUTH-1'!B883</f>
        <v>11 kV Spare Feeder</v>
      </c>
      <c r="C736" s="33">
        <f>'SOUTH-1'!C883</f>
        <v>11</v>
      </c>
      <c r="D736" s="33">
        <f>'SOUTH-1'!D883</f>
        <v>0</v>
      </c>
      <c r="E736" s="33">
        <f>'SOUTH-1'!E883</f>
        <v>0</v>
      </c>
      <c r="F736" s="33">
        <f>'SOUTH-1'!F883</f>
        <v>1</v>
      </c>
      <c r="G736" s="33">
        <f>'SOUTH-1'!G883</f>
        <v>0</v>
      </c>
      <c r="H736" s="33">
        <f>'SOUTH-1'!H883</f>
        <v>0</v>
      </c>
      <c r="I736" s="33">
        <f>'SOUTH-1'!I883</f>
        <v>0</v>
      </c>
      <c r="J736" s="33">
        <f>'SOUTH-1'!J883</f>
        <v>1</v>
      </c>
      <c r="K736">
        <f>'SOUTH-1'!K883</f>
        <v>0</v>
      </c>
      <c r="L736">
        <f>'SOUTH-1'!L883</f>
        <v>0</v>
      </c>
      <c r="M736">
        <f>'SOUTH-1'!M883</f>
        <v>0</v>
      </c>
      <c r="N736">
        <f>'SOUTH-1'!N883</f>
        <v>0</v>
      </c>
      <c r="O736" t="s">
        <v>183</v>
      </c>
      <c r="P736">
        <v>0</v>
      </c>
      <c r="Q736">
        <v>0</v>
      </c>
      <c r="R736">
        <v>0</v>
      </c>
    </row>
    <row r="737" spans="1:18" hidden="1" x14ac:dyDescent="0.3">
      <c r="A737">
        <v>736</v>
      </c>
      <c r="B737" t="str">
        <f>'SOUTH-1'!B884</f>
        <v>11 kV Spare Feeder</v>
      </c>
      <c r="C737" s="33">
        <f>'SOUTH-1'!C884</f>
        <v>11</v>
      </c>
      <c r="D737" s="33">
        <f>'SOUTH-1'!D884</f>
        <v>0</v>
      </c>
      <c r="E737" s="33">
        <f>'SOUTH-1'!E884</f>
        <v>0</v>
      </c>
      <c r="F737" s="33">
        <f>'SOUTH-1'!F884</f>
        <v>1</v>
      </c>
      <c r="G737" s="33">
        <f>'SOUTH-1'!G884</f>
        <v>0</v>
      </c>
      <c r="H737" s="33">
        <f>'SOUTH-1'!H884</f>
        <v>0</v>
      </c>
      <c r="I737" s="33">
        <f>'SOUTH-1'!I884</f>
        <v>0</v>
      </c>
      <c r="J737" s="33">
        <f>'SOUTH-1'!J884</f>
        <v>1</v>
      </c>
      <c r="K737">
        <f>'SOUTH-1'!K884</f>
        <v>0</v>
      </c>
      <c r="L737">
        <f>'SOUTH-1'!L884</f>
        <v>0</v>
      </c>
      <c r="M737">
        <f>'SOUTH-1'!M884</f>
        <v>0</v>
      </c>
      <c r="N737">
        <f>'SOUTH-1'!N884</f>
        <v>0</v>
      </c>
      <c r="O737" t="s">
        <v>183</v>
      </c>
      <c r="P737">
        <v>0</v>
      </c>
      <c r="Q737">
        <v>0</v>
      </c>
      <c r="R737">
        <v>0</v>
      </c>
    </row>
    <row r="738" spans="1:18" hidden="1" x14ac:dyDescent="0.3">
      <c r="A738">
        <v>737</v>
      </c>
      <c r="B738" t="str">
        <f>'SOUTH-1'!B885</f>
        <v>11 kV Lalpur Feeder</v>
      </c>
      <c r="C738" s="33">
        <f>'SOUTH-1'!C885</f>
        <v>11</v>
      </c>
      <c r="D738" s="33">
        <f>'SOUTH-1'!D885</f>
        <v>0</v>
      </c>
      <c r="E738" s="33" t="str">
        <f>'SOUTH-1'!E885</f>
        <v>00000044</v>
      </c>
      <c r="F738" s="33">
        <f>'SOUTH-1'!F885</f>
        <v>1</v>
      </c>
      <c r="G738" s="33">
        <f>'SOUTH-1'!G885</f>
        <v>77520128</v>
      </c>
      <c r="H738" s="33">
        <f>'SOUTH-1'!H885</f>
        <v>78934408</v>
      </c>
      <c r="I738" s="33">
        <f>'SOUTH-1'!I885</f>
        <v>1414280</v>
      </c>
      <c r="J738" s="33">
        <f>'SOUTH-1'!J885</f>
        <v>1</v>
      </c>
      <c r="K738">
        <f>'SOUTH-1'!K885</f>
        <v>0</v>
      </c>
      <c r="L738">
        <f>'SOUTH-1'!L885</f>
        <v>1414280</v>
      </c>
      <c r="M738">
        <f>'SOUTH-1'!M885</f>
        <v>1402820.0856500871</v>
      </c>
      <c r="N738" t="str">
        <f>'SOUTH-1'!N885</f>
        <v>Fatullah</v>
      </c>
      <c r="O738" t="s">
        <v>183</v>
      </c>
      <c r="P738">
        <v>1449235.5197721361</v>
      </c>
      <c r="Q738">
        <v>1159780.4977918991</v>
      </c>
      <c r="R738">
        <v>373576.72916836175</v>
      </c>
    </row>
    <row r="739" spans="1:18" hidden="1" x14ac:dyDescent="0.3">
      <c r="A739">
        <v>738</v>
      </c>
      <c r="B739" t="str">
        <f>'SOUTH-1'!B886</f>
        <v>11 kV Kotaler Bag Feeder</v>
      </c>
      <c r="C739" s="33">
        <f>'SOUTH-1'!C886</f>
        <v>11</v>
      </c>
      <c r="D739" s="33">
        <f>'SOUTH-1'!D886</f>
        <v>0</v>
      </c>
      <c r="E739" s="33" t="str">
        <f>'SOUTH-1'!E886</f>
        <v>00000050</v>
      </c>
      <c r="F739" s="33">
        <f>'SOUTH-1'!F886</f>
        <v>1</v>
      </c>
      <c r="G739" s="33">
        <f>'SOUTH-1'!G886</f>
        <v>82482440</v>
      </c>
      <c r="H739" s="33">
        <f>'SOUTH-1'!H886</f>
        <v>85024072</v>
      </c>
      <c r="I739" s="33">
        <f>'SOUTH-1'!I886</f>
        <v>2541632</v>
      </c>
      <c r="J739" s="33">
        <f>'SOUTH-1'!J886</f>
        <v>1</v>
      </c>
      <c r="K739">
        <f>'SOUTH-1'!K886</f>
        <v>0</v>
      </c>
      <c r="L739">
        <f>'SOUTH-1'!L886</f>
        <v>2541632</v>
      </c>
      <c r="M739">
        <f>'SOUTH-1'!M886</f>
        <v>2521037.1495962627</v>
      </c>
      <c r="N739" t="str">
        <f>'SOUTH-1'!N886</f>
        <v>Fatullah</v>
      </c>
      <c r="O739" t="s">
        <v>183</v>
      </c>
      <c r="P739">
        <v>1462297.3551592533</v>
      </c>
      <c r="Q739">
        <v>1401235.8744699976</v>
      </c>
      <c r="R739">
        <v>1515181.1462416216</v>
      </c>
    </row>
    <row r="740" spans="1:18" hidden="1" x14ac:dyDescent="0.3">
      <c r="A740">
        <v>739</v>
      </c>
      <c r="B740" t="str">
        <f>'SOUTH-1'!B887</f>
        <v>11 kV Idrakpur Feeder</v>
      </c>
      <c r="C740" s="33">
        <f>'SOUTH-1'!C887</f>
        <v>11</v>
      </c>
      <c r="D740" s="33">
        <f>'SOUTH-1'!D887</f>
        <v>0</v>
      </c>
      <c r="E740" s="33" t="str">
        <f>'SOUTH-1'!E887</f>
        <v>00000021</v>
      </c>
      <c r="F740" s="33">
        <f>'SOUTH-1'!F887</f>
        <v>1</v>
      </c>
      <c r="G740" s="33">
        <f>'SOUTH-1'!G887</f>
        <v>75647336</v>
      </c>
      <c r="H740" s="33">
        <f>'SOUTH-1'!H887</f>
        <v>76871136</v>
      </c>
      <c r="I740" s="33">
        <f>'SOUTH-1'!I887</f>
        <v>1223800</v>
      </c>
      <c r="J740" s="33">
        <f>'SOUTH-1'!J887</f>
        <v>1</v>
      </c>
      <c r="K740">
        <f>'SOUTH-1'!K887</f>
        <v>0</v>
      </c>
      <c r="L740">
        <f>'SOUTH-1'!L887</f>
        <v>1223800</v>
      </c>
      <c r="M740">
        <f>'SOUTH-1'!M887</f>
        <v>1213883.545562814</v>
      </c>
      <c r="N740" t="str">
        <f>'SOUTH-1'!N887</f>
        <v>Fatullah</v>
      </c>
      <c r="O740" t="s">
        <v>183</v>
      </c>
      <c r="P740">
        <v>1042540.0593021743</v>
      </c>
      <c r="Q740">
        <v>1114166.2720967897</v>
      </c>
      <c r="R740">
        <v>1068664.5804212482</v>
      </c>
    </row>
    <row r="741" spans="1:18" hidden="1" x14ac:dyDescent="0.3">
      <c r="A741">
        <v>740</v>
      </c>
      <c r="B741" t="str">
        <f>'SOUTH-1'!B888</f>
        <v>11 kV Isdair Feeder</v>
      </c>
      <c r="C741" s="33">
        <f>'SOUTH-1'!C888</f>
        <v>11</v>
      </c>
      <c r="D741" s="33">
        <f>'SOUTH-1'!D888</f>
        <v>0</v>
      </c>
      <c r="E741" s="33" t="str">
        <f>'SOUTH-1'!E888</f>
        <v>00000029</v>
      </c>
      <c r="F741" s="33">
        <f>'SOUTH-1'!F888</f>
        <v>1</v>
      </c>
      <c r="G741" s="33">
        <f>'SOUTH-1'!G888</f>
        <v>40064264</v>
      </c>
      <c r="H741" s="33">
        <f>'SOUTH-1'!H888</f>
        <v>40865860</v>
      </c>
      <c r="I741" s="33">
        <f>'SOUTH-1'!I888</f>
        <v>801596</v>
      </c>
      <c r="J741" s="33">
        <f>'SOUTH-1'!J888</f>
        <v>1</v>
      </c>
      <c r="K741">
        <f>'SOUTH-1'!K888</f>
        <v>0</v>
      </c>
      <c r="L741">
        <f>'SOUTH-1'!L888</f>
        <v>801596</v>
      </c>
      <c r="M741">
        <f>'SOUTH-1'!M888</f>
        <v>795100.66562262585</v>
      </c>
      <c r="N741" t="str">
        <f>'SOUTH-1'!N888</f>
        <v>Fatullah</v>
      </c>
      <c r="O741" t="s">
        <v>183</v>
      </c>
      <c r="P741">
        <v>849835.15496506612</v>
      </c>
      <c r="Q741">
        <v>794122.67602985865</v>
      </c>
      <c r="R741">
        <v>792940.80097189522</v>
      </c>
    </row>
    <row r="742" spans="1:18" hidden="1" x14ac:dyDescent="0.3">
      <c r="A742">
        <v>741</v>
      </c>
      <c r="B742" t="str">
        <f>'SOUTH-1'!B889</f>
        <v>11 kV Shah Fateullah Express</v>
      </c>
      <c r="C742" s="33">
        <f>'SOUTH-1'!C889</f>
        <v>11</v>
      </c>
      <c r="D742" s="33">
        <f>'SOUTH-1'!D889</f>
        <v>0</v>
      </c>
      <c r="E742" s="33" t="str">
        <f>'SOUTH-1'!E889</f>
        <v>0000051</v>
      </c>
      <c r="F742" s="33">
        <f>'SOUTH-1'!F889</f>
        <v>1</v>
      </c>
      <c r="G742" s="33">
        <f>'SOUTH-1'!G889</f>
        <v>0</v>
      </c>
      <c r="H742" s="33">
        <f>'SOUTH-1'!H889</f>
        <v>0</v>
      </c>
      <c r="I742" s="33">
        <f>'SOUTH-1'!I889</f>
        <v>0</v>
      </c>
      <c r="J742" s="33">
        <f>'SOUTH-1'!J889</f>
        <v>1</v>
      </c>
      <c r="K742">
        <f>'SOUTH-1'!K889</f>
        <v>0</v>
      </c>
      <c r="L742">
        <f>'SOUTH-1'!L889</f>
        <v>0</v>
      </c>
      <c r="M742">
        <f>'SOUTH-1'!M889</f>
        <v>0</v>
      </c>
      <c r="N742" t="str">
        <f>'SOUTH-1'!N889</f>
        <v>Fatullah</v>
      </c>
      <c r="O742" t="s">
        <v>183</v>
      </c>
      <c r="P742">
        <v>0</v>
      </c>
      <c r="Q742">
        <v>0</v>
      </c>
      <c r="R742">
        <v>0</v>
      </c>
    </row>
    <row r="743" spans="1:18" hidden="1" x14ac:dyDescent="0.3">
      <c r="A743">
        <v>742</v>
      </c>
      <c r="B743" t="str">
        <f>'SOUTH-1'!B890</f>
        <v>11 kV Spare Feeder</v>
      </c>
      <c r="C743" s="33">
        <f>'SOUTH-1'!C890</f>
        <v>11</v>
      </c>
      <c r="D743" s="33">
        <f>'SOUTH-1'!D890</f>
        <v>0</v>
      </c>
      <c r="E743" s="33">
        <f>'SOUTH-1'!E890</f>
        <v>0</v>
      </c>
      <c r="F743" s="33">
        <f>'SOUTH-1'!F890</f>
        <v>1</v>
      </c>
      <c r="G743" s="33">
        <f>'SOUTH-1'!G890</f>
        <v>0</v>
      </c>
      <c r="H743" s="33">
        <f>'SOUTH-1'!H890</f>
        <v>0</v>
      </c>
      <c r="I743" s="33">
        <f>'SOUTH-1'!I890</f>
        <v>0</v>
      </c>
      <c r="J743" s="33">
        <f>'SOUTH-1'!J890</f>
        <v>1</v>
      </c>
      <c r="K743">
        <f>'SOUTH-1'!K890</f>
        <v>0</v>
      </c>
      <c r="L743">
        <f>'SOUTH-1'!L890</f>
        <v>0</v>
      </c>
      <c r="M743">
        <f>'SOUTH-1'!M890</f>
        <v>0</v>
      </c>
      <c r="N743">
        <f>'SOUTH-1'!N890</f>
        <v>0</v>
      </c>
      <c r="O743" t="s">
        <v>183</v>
      </c>
      <c r="P743">
        <v>0</v>
      </c>
      <c r="Q743">
        <v>0</v>
      </c>
      <c r="R743">
        <v>0</v>
      </c>
    </row>
    <row r="744" spans="1:18" hidden="1" x14ac:dyDescent="0.3">
      <c r="A744">
        <v>743</v>
      </c>
      <c r="B744" t="str">
        <f>'SOUTH-1'!B891</f>
        <v>11 kV Spare Feeder</v>
      </c>
      <c r="C744" s="33">
        <f>'SOUTH-1'!C891</f>
        <v>11</v>
      </c>
      <c r="D744" s="33">
        <f>'SOUTH-1'!D891</f>
        <v>0</v>
      </c>
      <c r="E744" s="33">
        <f>'SOUTH-1'!E891</f>
        <v>0</v>
      </c>
      <c r="F744" s="33">
        <f>'SOUTH-1'!F891</f>
        <v>1</v>
      </c>
      <c r="G744" s="33">
        <f>'SOUTH-1'!G891</f>
        <v>0</v>
      </c>
      <c r="H744" s="33">
        <f>'SOUTH-1'!H891</f>
        <v>0</v>
      </c>
      <c r="I744" s="33">
        <f>'SOUTH-1'!I891</f>
        <v>0</v>
      </c>
      <c r="J744" s="33">
        <f>'SOUTH-1'!J891</f>
        <v>1</v>
      </c>
      <c r="K744">
        <f>'SOUTH-1'!K891</f>
        <v>0</v>
      </c>
      <c r="L744">
        <f>'SOUTH-1'!L891</f>
        <v>0</v>
      </c>
      <c r="M744">
        <f>'SOUTH-1'!M891</f>
        <v>0</v>
      </c>
      <c r="N744">
        <f>'SOUTH-1'!N891</f>
        <v>0</v>
      </c>
      <c r="O744" t="s">
        <v>183</v>
      </c>
      <c r="P744">
        <v>0</v>
      </c>
      <c r="Q744">
        <v>0</v>
      </c>
      <c r="R744">
        <v>0</v>
      </c>
    </row>
    <row r="745" spans="1:18" hidden="1" x14ac:dyDescent="0.3">
      <c r="A745">
        <v>744</v>
      </c>
      <c r="B745" t="str">
        <f>'SOUTH-1'!B892</f>
        <v>11/0.415 kV Auxiliary Transformer, AT-1</v>
      </c>
      <c r="C745" s="33">
        <f>'SOUTH-1'!C892</f>
        <v>0.41499999999999998</v>
      </c>
      <c r="D745" s="33">
        <f>'SOUTH-1'!D892</f>
        <v>0</v>
      </c>
      <c r="E745" s="33" t="str">
        <f>'SOUTH-1'!E892</f>
        <v>DHKF 7522</v>
      </c>
      <c r="F745" s="33">
        <f>'SOUTH-1'!F892</f>
        <v>1</v>
      </c>
      <c r="G745" s="33">
        <f>'SOUTH-1'!G892</f>
        <v>3013</v>
      </c>
      <c r="H745" s="33">
        <f>'SOUTH-1'!H892</f>
        <v>3070</v>
      </c>
      <c r="I745" s="33">
        <f>'SOUTH-1'!I892</f>
        <v>57</v>
      </c>
      <c r="J745" s="33">
        <f>'SOUTH-1'!J892</f>
        <v>100</v>
      </c>
      <c r="K745">
        <f>'SOUTH-1'!K892</f>
        <v>0</v>
      </c>
      <c r="L745">
        <f>'SOUTH-1'!L892</f>
        <v>5700</v>
      </c>
      <c r="M745">
        <f>'SOUTH-1'!M892</f>
        <v>5653.8128858539303</v>
      </c>
      <c r="N745" t="str">
        <f>'SOUTH-1'!N892</f>
        <v>Fatullah</v>
      </c>
      <c r="O745" t="s">
        <v>183</v>
      </c>
      <c r="P745">
        <v>5914.9473177139434</v>
      </c>
      <c r="Q745">
        <v>5529.8501437820287</v>
      </c>
      <c r="R745">
        <v>5198.5629192771385</v>
      </c>
    </row>
    <row r="746" spans="1:18" hidden="1" x14ac:dyDescent="0.3">
      <c r="A746">
        <v>745</v>
      </c>
      <c r="B746" t="str">
        <f>'SOUTH-1'!B893</f>
        <v>11/0.415 kV Auxiliary Transformer, AT-2</v>
      </c>
      <c r="C746" s="33">
        <f>'SOUTH-1'!C893</f>
        <v>0.41499999999999998</v>
      </c>
      <c r="D746" s="33">
        <f>'SOUTH-1'!D893</f>
        <v>0</v>
      </c>
      <c r="E746" s="33" t="str">
        <f>'SOUTH-1'!E893</f>
        <v>DHKF 7523</v>
      </c>
      <c r="F746" s="33">
        <f>'SOUTH-1'!F893</f>
        <v>1</v>
      </c>
      <c r="G746" s="33">
        <f>'SOUTH-1'!G893</f>
        <v>136</v>
      </c>
      <c r="H746" s="33">
        <f>'SOUTH-1'!H893</f>
        <v>136</v>
      </c>
      <c r="I746" s="33">
        <f>'SOUTH-1'!I893</f>
        <v>0</v>
      </c>
      <c r="J746" s="33">
        <f>'SOUTH-1'!J893</f>
        <v>100</v>
      </c>
      <c r="K746">
        <f>'SOUTH-1'!K893</f>
        <v>0</v>
      </c>
      <c r="L746">
        <f>'SOUTH-1'!L893</f>
        <v>0</v>
      </c>
      <c r="M746">
        <f>'SOUTH-1'!M893</f>
        <v>0</v>
      </c>
      <c r="N746" t="str">
        <f>'SOUTH-1'!N893</f>
        <v>Fatullah</v>
      </c>
      <c r="O746" t="s">
        <v>183</v>
      </c>
      <c r="P746">
        <v>0</v>
      </c>
      <c r="Q746">
        <v>0</v>
      </c>
      <c r="R746">
        <v>0</v>
      </c>
    </row>
    <row r="747" spans="1:18" hidden="1" x14ac:dyDescent="0.3">
      <c r="A747">
        <v>746</v>
      </c>
      <c r="B747" t="str">
        <f>'SOUTH-1'!B1009</f>
        <v>11 kV Bholail Feeder (F-3)</v>
      </c>
      <c r="C747" s="33">
        <f>'SOUTH-1'!C1009</f>
        <v>11</v>
      </c>
      <c r="D747" s="33">
        <f>'SOUTH-1'!D1009</f>
        <v>0</v>
      </c>
      <c r="E747" s="33" t="str">
        <f>'SOUTH-1'!E1009</f>
        <v>DHK 9335</v>
      </c>
      <c r="F747" s="33">
        <f>'SOUTH-1'!F1009</f>
        <v>1</v>
      </c>
      <c r="G747" s="33">
        <f>'SOUTH-1'!G1009</f>
        <v>20042.475999999999</v>
      </c>
      <c r="H747" s="33">
        <f>'SOUTH-1'!H1009</f>
        <v>73278.9421</v>
      </c>
      <c r="I747" s="33">
        <f>'SOUTH-1'!I1009</f>
        <v>53236.466100000005</v>
      </c>
      <c r="J747" s="33">
        <f>'SOUTH-1'!J1009</f>
        <v>60</v>
      </c>
      <c r="K747">
        <f>'SOUTH-1'!K1009</f>
        <v>0</v>
      </c>
      <c r="L747">
        <f>'SOUTH-1'!L1009</f>
        <v>3194187.9660000005</v>
      </c>
      <c r="M747">
        <f>'SOUTH-1'!M1009</f>
        <v>3202295.2627427527</v>
      </c>
      <c r="N747" t="str">
        <f>'SOUTH-1'!N1009</f>
        <v>Sytalakhya</v>
      </c>
      <c r="O747" t="s">
        <v>167</v>
      </c>
      <c r="P747">
        <v>3113891.7849852289</v>
      </c>
      <c r="Q747">
        <v>3046734.2178424415</v>
      </c>
      <c r="R747">
        <v>2464743.5383585175</v>
      </c>
    </row>
    <row r="748" spans="1:18" hidden="1" x14ac:dyDescent="0.3">
      <c r="A748">
        <v>747</v>
      </c>
      <c r="B748" t="str">
        <f>'SOUTH-1'!B1010</f>
        <v>11 kV Crony Apparels (F-2)</v>
      </c>
      <c r="C748" s="33">
        <f>'SOUTH-1'!C1010</f>
        <v>11</v>
      </c>
      <c r="D748" s="33">
        <f>'SOUTH-1'!D1010</f>
        <v>0</v>
      </c>
      <c r="E748" s="33" t="str">
        <f>'SOUTH-1'!E1010</f>
        <v>DHK 9336</v>
      </c>
      <c r="F748" s="33">
        <f>'SOUTH-1'!F1010</f>
        <v>1</v>
      </c>
      <c r="G748" s="33">
        <f>'SOUTH-1'!G1010</f>
        <v>48142.297899999998</v>
      </c>
      <c r="H748" s="33">
        <f>'SOUTH-1'!H1010</f>
        <v>72262.041200000007</v>
      </c>
      <c r="I748" s="33">
        <f>'SOUTH-1'!I1010</f>
        <v>24119.743300000009</v>
      </c>
      <c r="J748" s="33">
        <f>'SOUTH-1'!J1010</f>
        <v>60</v>
      </c>
      <c r="K748">
        <f>'SOUTH-1'!K1010</f>
        <v>0</v>
      </c>
      <c r="L748">
        <f>'SOUTH-1'!L1010</f>
        <v>1447184.5980000005</v>
      </c>
      <c r="M748">
        <f>'SOUTH-1'!M1010</f>
        <v>1450857.7553415266</v>
      </c>
      <c r="N748" t="str">
        <f>'SOUTH-1'!N1010</f>
        <v>Sytalakhya</v>
      </c>
      <c r="O748" t="s">
        <v>167</v>
      </c>
      <c r="P748">
        <v>1198137.3888327135</v>
      </c>
      <c r="Q748">
        <v>1083589.5042940651</v>
      </c>
      <c r="R748">
        <v>1409860.9795332542</v>
      </c>
    </row>
    <row r="749" spans="1:18" hidden="1" x14ac:dyDescent="0.3">
      <c r="A749">
        <v>748</v>
      </c>
      <c r="B749" t="str">
        <f>'SOUTH-1'!B1011</f>
        <v>11 kV Baburail Feeder (F-5)</v>
      </c>
      <c r="C749" s="33">
        <f>'SOUTH-1'!C1011</f>
        <v>11</v>
      </c>
      <c r="D749" s="33">
        <f>'SOUTH-1'!D1011</f>
        <v>0</v>
      </c>
      <c r="E749" s="33" t="str">
        <f>'SOUTH-1'!E1011</f>
        <v>DHK 9322</v>
      </c>
      <c r="F749" s="33">
        <f>'SOUTH-1'!F1011</f>
        <v>1</v>
      </c>
      <c r="G749" s="33">
        <f>'SOUTH-1'!G1011</f>
        <v>82394.511700000003</v>
      </c>
      <c r="H749" s="33">
        <f>'SOUTH-1'!H1011</f>
        <v>116765.902</v>
      </c>
      <c r="I749" s="33">
        <f>'SOUTH-1'!I1011</f>
        <v>34371.390299999999</v>
      </c>
      <c r="J749" s="33">
        <f>'SOUTH-1'!J1011</f>
        <v>60</v>
      </c>
      <c r="K749">
        <f>'SOUTH-1'!K1011</f>
        <v>0</v>
      </c>
      <c r="L749">
        <f>'SOUTH-1'!L1011</f>
        <v>2062283.4180000001</v>
      </c>
      <c r="M749">
        <f>'SOUTH-1'!M1011</f>
        <v>2067517.7823565602</v>
      </c>
      <c r="N749" t="str">
        <f>'SOUTH-1'!N1011</f>
        <v>N.Gonj (West)</v>
      </c>
      <c r="O749" t="s">
        <v>167</v>
      </c>
      <c r="P749">
        <v>2058052.5983527612</v>
      </c>
      <c r="Q749">
        <v>2038840.2788629516</v>
      </c>
      <c r="R749">
        <v>1960329.6226941096</v>
      </c>
    </row>
    <row r="750" spans="1:18" hidden="1" x14ac:dyDescent="0.3">
      <c r="A750">
        <v>749</v>
      </c>
      <c r="B750" t="str">
        <f>'SOUTH-1'!B1012</f>
        <v>11 kV Goghchar Feeder (F-1)</v>
      </c>
      <c r="C750" s="33">
        <f>'SOUTH-1'!C1012</f>
        <v>11</v>
      </c>
      <c r="D750" s="33">
        <f>'SOUTH-1'!D1012</f>
        <v>0</v>
      </c>
      <c r="E750" s="33" t="str">
        <f>'SOUTH-1'!E1012</f>
        <v>DHK 9323</v>
      </c>
      <c r="F750" s="33">
        <f>'SOUTH-1'!F1012</f>
        <v>1</v>
      </c>
      <c r="G750" s="33">
        <f>'SOUTH-1'!G1012</f>
        <v>12256.551100000001</v>
      </c>
      <c r="H750" s="33">
        <f>'SOUTH-1'!H1012</f>
        <v>34381.321300000003</v>
      </c>
      <c r="I750" s="33">
        <f>'SOUTH-1'!I1012</f>
        <v>22124.770200000003</v>
      </c>
      <c r="J750" s="33">
        <f>'SOUTH-1'!J1012</f>
        <v>60</v>
      </c>
      <c r="K750">
        <f>'SOUTH-1'!K1012</f>
        <v>0</v>
      </c>
      <c r="L750">
        <f>'SOUTH-1'!L1012</f>
        <v>1327486.2120000001</v>
      </c>
      <c r="M750">
        <f>'SOUTH-1'!M1012</f>
        <v>1330855.5580613948</v>
      </c>
      <c r="N750" t="str">
        <f>'SOUTH-1'!N1012</f>
        <v>Sytalakhya</v>
      </c>
      <c r="O750" t="s">
        <v>167</v>
      </c>
      <c r="P750">
        <v>1324242.6499008439</v>
      </c>
      <c r="Q750">
        <v>1303267.976728973</v>
      </c>
      <c r="R750">
        <v>1261095.5641715585</v>
      </c>
    </row>
    <row r="751" spans="1:18" hidden="1" x14ac:dyDescent="0.3">
      <c r="A751">
        <v>750</v>
      </c>
      <c r="B751" t="str">
        <f>'SOUTH-1'!B1013</f>
        <v>11 kV Norshinghopur (F-2)</v>
      </c>
      <c r="C751" s="33">
        <f>'SOUTH-1'!C1013</f>
        <v>11</v>
      </c>
      <c r="D751" s="33">
        <f>'SOUTH-1'!D1013</f>
        <v>0</v>
      </c>
      <c r="E751" s="33" t="str">
        <f>'SOUTH-1'!E1013</f>
        <v>DHK 9365</v>
      </c>
      <c r="F751" s="33">
        <f>'SOUTH-1'!F1013</f>
        <v>1</v>
      </c>
      <c r="G751" s="33">
        <f>'SOUTH-1'!G1013</f>
        <v>93513.645999999993</v>
      </c>
      <c r="H751" s="33">
        <f>'SOUTH-1'!H1013</f>
        <v>117798.34600000001</v>
      </c>
      <c r="I751" s="33">
        <f>'SOUTH-1'!I1013</f>
        <v>24284.700000000012</v>
      </c>
      <c r="J751" s="33">
        <f>'SOUTH-1'!J1013</f>
        <v>60</v>
      </c>
      <c r="K751">
        <f>'SOUTH-1'!K1013</f>
        <v>0</v>
      </c>
      <c r="L751">
        <f>'SOUTH-1'!L1013</f>
        <v>1457082.0000000007</v>
      </c>
      <c r="M751">
        <f>'SOUTH-1'!M1013</f>
        <v>1460780.2783349843</v>
      </c>
      <c r="N751" t="str">
        <f>'SOUTH-1'!N1013</f>
        <v>Sytalakhya</v>
      </c>
      <c r="O751" t="s">
        <v>167</v>
      </c>
      <c r="P751">
        <v>1404336.863866674</v>
      </c>
      <c r="Q751">
        <v>1352601.3965940964</v>
      </c>
      <c r="R751">
        <v>1471201.0566518812</v>
      </c>
    </row>
    <row r="752" spans="1:18" hidden="1" x14ac:dyDescent="0.3">
      <c r="A752">
        <v>751</v>
      </c>
      <c r="B752" t="str">
        <f>'SOUTH-1'!B1014</f>
        <v>11 kV Geddar Bazar Feeder (F-4)</v>
      </c>
      <c r="C752" s="33">
        <f>'SOUTH-1'!C1014</f>
        <v>11</v>
      </c>
      <c r="D752" s="33">
        <f>'SOUTH-1'!D1014</f>
        <v>0</v>
      </c>
      <c r="E752" s="33" t="str">
        <f>'SOUTH-1'!E1014</f>
        <v>DHK 9367</v>
      </c>
      <c r="F752" s="33">
        <f>'SOUTH-1'!F1014</f>
        <v>1</v>
      </c>
      <c r="G752" s="33">
        <f>'SOUTH-1'!G1014</f>
        <v>106609.71030000001</v>
      </c>
      <c r="H752" s="33">
        <f>'SOUTH-1'!H1014</f>
        <v>106609.71030000001</v>
      </c>
      <c r="I752" s="33">
        <f>'SOUTH-1'!I1014</f>
        <v>0</v>
      </c>
      <c r="J752" s="33">
        <f>'SOUTH-1'!J1014</f>
        <v>60</v>
      </c>
      <c r="K752">
        <f>'SOUTH-1'!K1014</f>
        <v>0</v>
      </c>
      <c r="L752">
        <f>'SOUTH-1'!L1014</f>
        <v>0</v>
      </c>
      <c r="M752">
        <f>'SOUTH-1'!M1014</f>
        <v>0</v>
      </c>
      <c r="N752" t="str">
        <f>'SOUTH-1'!N1014</f>
        <v>Sytalakhya</v>
      </c>
      <c r="O752" t="s">
        <v>167</v>
      </c>
      <c r="P752">
        <v>0</v>
      </c>
      <c r="Q752">
        <v>0</v>
      </c>
      <c r="R752">
        <v>554462.57131331041</v>
      </c>
    </row>
    <row r="753" spans="1:18" hidden="1" x14ac:dyDescent="0.3">
      <c r="A753">
        <v>752</v>
      </c>
      <c r="B753" t="str">
        <f>'SOUTH-1'!B1015</f>
        <v>11 kV Noluyapara Feeder (F-6)***</v>
      </c>
      <c r="C753" s="33">
        <f>'SOUTH-1'!C1015</f>
        <v>11</v>
      </c>
      <c r="D753" s="33">
        <f>'SOUTH-1'!D1015</f>
        <v>0</v>
      </c>
      <c r="E753" s="33" t="str">
        <f>'SOUTH-1'!E1015</f>
        <v>H/A030701125-03</v>
      </c>
      <c r="F753" s="33">
        <f>'SOUTH-1'!F1015</f>
        <v>1</v>
      </c>
      <c r="G753" s="33">
        <f>'SOUTH-1'!G1015</f>
        <v>73081.721999999994</v>
      </c>
      <c r="H753" s="33">
        <f>'SOUTH-1'!H1015</f>
        <v>73316.460999999996</v>
      </c>
      <c r="I753" s="33">
        <f>'SOUTH-1'!I1015</f>
        <v>234.7390000000014</v>
      </c>
      <c r="J753" s="33">
        <f>'SOUTH-1'!J1015</f>
        <v>1000</v>
      </c>
      <c r="K753">
        <f>'SOUTH-1'!K1015</f>
        <v>0</v>
      </c>
      <c r="L753">
        <f>'SOUTH-1'!L1015</f>
        <v>234739.0000000014</v>
      </c>
      <c r="M753">
        <f>'SOUTH-1'!M1015</f>
        <v>235334.80048211271</v>
      </c>
      <c r="N753" t="str">
        <f>'SOUTH-1'!N1015</f>
        <v>N.Gonj (East)</v>
      </c>
      <c r="O753" t="s">
        <v>167</v>
      </c>
      <c r="P753">
        <v>246133.14488383796</v>
      </c>
      <c r="Q753">
        <v>234255.9876327682</v>
      </c>
      <c r="R753">
        <v>224598.63719925942</v>
      </c>
    </row>
    <row r="754" spans="1:18" hidden="1" x14ac:dyDescent="0.3">
      <c r="A754">
        <v>753</v>
      </c>
      <c r="B754" t="str">
        <f>'SOUTH-1'!B1016</f>
        <v>11 kV Kashipur Feeder (F-7)</v>
      </c>
      <c r="C754" s="33">
        <f>'SOUTH-1'!C1016</f>
        <v>11</v>
      </c>
      <c r="D754" s="33">
        <f>'SOUTH-1'!D1016</f>
        <v>0</v>
      </c>
      <c r="E754" s="33" t="str">
        <f>'SOUTH-1'!E1016</f>
        <v>H/A030800169-03</v>
      </c>
      <c r="F754" s="33">
        <f>'SOUTH-1'!F1016</f>
        <v>1</v>
      </c>
      <c r="G754" s="33">
        <f>'SOUTH-1'!G1016</f>
        <v>34992.83</v>
      </c>
      <c r="H754" s="33">
        <f>'SOUTH-1'!H1016</f>
        <v>36748.743999999999</v>
      </c>
      <c r="I754" s="33">
        <f>'SOUTH-1'!I1016</f>
        <v>1755.913999999997</v>
      </c>
      <c r="J754" s="33">
        <f>'SOUTH-1'!J1016</f>
        <v>1000</v>
      </c>
      <c r="K754">
        <f>'SOUTH-1'!K1016</f>
        <v>0</v>
      </c>
      <c r="L754">
        <f>'SOUTH-1'!L1016</f>
        <v>1755913.999999997</v>
      </c>
      <c r="M754">
        <f>'SOUTH-1'!M1016</f>
        <v>1760370.7558341192</v>
      </c>
      <c r="N754" t="str">
        <f>'SOUTH-1'!N1016</f>
        <v>Sytalakhya</v>
      </c>
      <c r="O754" t="s">
        <v>167</v>
      </c>
      <c r="P754">
        <v>1741847.897821239</v>
      </c>
      <c r="Q754">
        <v>1664580.2290255011</v>
      </c>
      <c r="R754">
        <v>1652181.4751034193</v>
      </c>
    </row>
    <row r="755" spans="1:18" hidden="1" x14ac:dyDescent="0.3">
      <c r="A755">
        <v>754</v>
      </c>
      <c r="B755" t="str">
        <f>'SOUTH-1'!B1017</f>
        <v>11 kV Spare Feeder (F-6)</v>
      </c>
      <c r="C755" s="33">
        <f>'SOUTH-1'!C1017</f>
        <v>11</v>
      </c>
      <c r="D755" s="33">
        <f>'SOUTH-1'!D1017</f>
        <v>0</v>
      </c>
      <c r="E755" s="33">
        <f>'SOUTH-1'!E1017</f>
        <v>0</v>
      </c>
      <c r="F755" s="33">
        <f>'SOUTH-1'!F1017</f>
        <v>1</v>
      </c>
      <c r="G755" s="33">
        <f>'SOUTH-1'!G1017</f>
        <v>0</v>
      </c>
      <c r="H755" s="33">
        <f>'SOUTH-1'!H1017</f>
        <v>0</v>
      </c>
      <c r="I755" s="33">
        <f>'SOUTH-1'!I1017</f>
        <v>0</v>
      </c>
      <c r="J755" s="33">
        <f>'SOUTH-1'!J1017</f>
        <v>1000</v>
      </c>
      <c r="K755">
        <f>'SOUTH-1'!K1017</f>
        <v>0</v>
      </c>
      <c r="L755">
        <f>'SOUTH-1'!L1017</f>
        <v>0</v>
      </c>
      <c r="M755">
        <f>'SOUTH-1'!M1017</f>
        <v>0</v>
      </c>
      <c r="N755" t="str">
        <f>'SOUTH-1'!N1017</f>
        <v>N.Gonj (West)</v>
      </c>
      <c r="O755" t="s">
        <v>167</v>
      </c>
      <c r="P755">
        <v>0</v>
      </c>
      <c r="Q755">
        <v>0</v>
      </c>
      <c r="R755">
        <v>0</v>
      </c>
    </row>
    <row r="756" spans="1:18" hidden="1" x14ac:dyDescent="0.3">
      <c r="A756">
        <v>755</v>
      </c>
      <c r="B756" t="str">
        <f>'SOUTH-1'!B1018</f>
        <v>11 kV Paikpara Feeder (F-8)</v>
      </c>
      <c r="C756" s="33">
        <f>'SOUTH-1'!C1018</f>
        <v>11</v>
      </c>
      <c r="D756" s="33">
        <f>'SOUTH-1'!D1018</f>
        <v>0</v>
      </c>
      <c r="E756" s="33" t="str">
        <f>'SOUTH-1'!E1018</f>
        <v>H/A030701098-03</v>
      </c>
      <c r="F756" s="33">
        <f>'SOUTH-1'!F1018</f>
        <v>1</v>
      </c>
      <c r="G756" s="33">
        <f>'SOUTH-1'!G1018</f>
        <v>78252.991999999998</v>
      </c>
      <c r="H756" s="33">
        <f>'SOUTH-1'!H1018</f>
        <v>79368.604000000007</v>
      </c>
      <c r="I756" s="33">
        <f>'SOUTH-1'!I1018</f>
        <v>1115.6120000000083</v>
      </c>
      <c r="J756" s="33">
        <f>'SOUTH-1'!J1018</f>
        <v>1000</v>
      </c>
      <c r="K756">
        <f>'SOUTH-1'!K1018</f>
        <v>0</v>
      </c>
      <c r="L756">
        <f>'SOUTH-1'!L1018</f>
        <v>1115612.0000000084</v>
      </c>
      <c r="M756">
        <f>'SOUTH-1'!M1018</f>
        <v>1118443.5796158761</v>
      </c>
      <c r="N756" t="str">
        <f>'SOUTH-1'!N1018</f>
        <v>N.Gonj (West)</v>
      </c>
      <c r="O756" t="s">
        <v>167</v>
      </c>
      <c r="P756">
        <v>1135381.2605874676</v>
      </c>
      <c r="Q756">
        <v>1090515.7467888889</v>
      </c>
      <c r="R756">
        <v>1082731.0820159658</v>
      </c>
    </row>
    <row r="757" spans="1:18" hidden="1" x14ac:dyDescent="0.3">
      <c r="A757">
        <v>756</v>
      </c>
      <c r="B757" t="str">
        <f>'SOUTH-1'!B1019</f>
        <v>11 kV B. K. Road Feeder (F-9)</v>
      </c>
      <c r="C757" s="33">
        <f>'SOUTH-1'!C1019</f>
        <v>11</v>
      </c>
      <c r="D757" s="33">
        <f>'SOUTH-1'!D1019</f>
        <v>0</v>
      </c>
      <c r="E757" s="33" t="str">
        <f>'SOUTH-1'!E1019</f>
        <v>H/A030800205-03</v>
      </c>
      <c r="F757" s="33">
        <f>'SOUTH-1'!F1019</f>
        <v>1</v>
      </c>
      <c r="G757" s="33">
        <f>'SOUTH-1'!G1019</f>
        <v>94550.081999999995</v>
      </c>
      <c r="H757" s="33">
        <f>'SOUTH-1'!H1019</f>
        <v>95386.118000000002</v>
      </c>
      <c r="I757" s="33">
        <f>'SOUTH-1'!I1019</f>
        <v>836.03600000000733</v>
      </c>
      <c r="J757" s="33">
        <f>'SOUTH-1'!J1019</f>
        <v>1000</v>
      </c>
      <c r="K757">
        <f>'SOUTH-1'!K1019</f>
        <v>0</v>
      </c>
      <c r="L757">
        <f>'SOUTH-1'!L1019</f>
        <v>836036.00000000733</v>
      </c>
      <c r="M757">
        <f>'SOUTH-1'!M1019</f>
        <v>838157.97654358298</v>
      </c>
      <c r="N757" t="str">
        <f>'SOUTH-1'!N1019</f>
        <v>N.Gonj (East)</v>
      </c>
      <c r="O757" t="s">
        <v>167</v>
      </c>
      <c r="P757">
        <v>729788.45024538378</v>
      </c>
      <c r="Q757">
        <v>786055.22208729072</v>
      </c>
      <c r="R757">
        <v>765048.12814654922</v>
      </c>
    </row>
    <row r="758" spans="1:18" hidden="1" x14ac:dyDescent="0.3">
      <c r="A758">
        <v>757</v>
      </c>
      <c r="B758" t="str">
        <f>'SOUTH-1'!B1020</f>
        <v>11 kV Tamak Potti (Old Shahidnagar) Feeder (F-10)</v>
      </c>
      <c r="C758" s="33">
        <f>'SOUTH-1'!C1020</f>
        <v>11</v>
      </c>
      <c r="D758" s="33">
        <f>'SOUTH-1'!D1020</f>
        <v>0</v>
      </c>
      <c r="E758" s="33" t="str">
        <f>'SOUTH-1'!E1020</f>
        <v>H/A030701091-03</v>
      </c>
      <c r="F758" s="33">
        <f>'SOUTH-1'!F1020</f>
        <v>1</v>
      </c>
      <c r="G758" s="33">
        <f>'SOUTH-1'!G1020</f>
        <v>53202.550999999999</v>
      </c>
      <c r="H758" s="33">
        <f>'SOUTH-1'!H1020</f>
        <v>54235.165000000001</v>
      </c>
      <c r="I758" s="33">
        <f>'SOUTH-1'!I1020</f>
        <v>1032.6140000000014</v>
      </c>
      <c r="J758" s="33">
        <f>'SOUTH-1'!J1020</f>
        <v>1000</v>
      </c>
      <c r="K758">
        <f>'SOUTH-1'!K1020</f>
        <v>0</v>
      </c>
      <c r="L758">
        <f>'SOUTH-1'!L1020</f>
        <v>1032614.0000000014</v>
      </c>
      <c r="M758">
        <f>'SOUTH-1'!M1020</f>
        <v>1035234.9190591902</v>
      </c>
      <c r="N758" t="str">
        <f>'SOUTH-1'!N1020</f>
        <v>Sytalakhya</v>
      </c>
      <c r="O758" t="s">
        <v>167</v>
      </c>
      <c r="P758">
        <v>1075488.4842363393</v>
      </c>
      <c r="Q758">
        <v>1015821.5301430206</v>
      </c>
      <c r="R758">
        <v>958950.06812614354</v>
      </c>
    </row>
    <row r="759" spans="1:18" hidden="1" x14ac:dyDescent="0.3">
      <c r="A759">
        <v>758</v>
      </c>
      <c r="B759" t="str">
        <f>'SOUTH-1'!B1116</f>
        <v>11 kV River View</v>
      </c>
      <c r="C759" s="33">
        <f>'SOUTH-1'!C1116</f>
        <v>11</v>
      </c>
      <c r="D759" s="33">
        <f>'SOUTH-1'!D1116</f>
        <v>0</v>
      </c>
      <c r="E759" s="33" t="str">
        <f>'SOUTH-1'!E1116</f>
        <v>00000061</v>
      </c>
      <c r="F759" s="33">
        <f>'SOUTH-1'!F1116</f>
        <v>1</v>
      </c>
      <c r="G759" s="33">
        <f>'SOUTH-1'!G1116</f>
        <v>6387048</v>
      </c>
      <c r="H759" s="33">
        <f>'SOUTH-1'!H1116</f>
        <v>7222804</v>
      </c>
      <c r="I759" s="33">
        <f>'SOUTH-1'!I1116</f>
        <v>835756</v>
      </c>
      <c r="J759" s="33">
        <f>'SOUTH-1'!J1116</f>
        <v>1</v>
      </c>
      <c r="K759">
        <f>'SOUTH-1'!K1116</f>
        <v>0</v>
      </c>
      <c r="L759">
        <f>'SOUTH-1'!L1116</f>
        <v>835756</v>
      </c>
      <c r="M759">
        <f>'SOUTH-1'!M1116</f>
        <v>844731.20935014915</v>
      </c>
      <c r="N759" t="str">
        <f>'SOUTH-1'!N1116</f>
        <v>N.Gonj (East)</v>
      </c>
      <c r="O759" t="s">
        <v>173</v>
      </c>
      <c r="P759">
        <v>841728.97934170987</v>
      </c>
      <c r="Q759">
        <v>838140.67733227345</v>
      </c>
      <c r="R759">
        <v>803073.40172582702</v>
      </c>
    </row>
    <row r="760" spans="1:18" hidden="1" x14ac:dyDescent="0.3">
      <c r="A760">
        <v>759</v>
      </c>
      <c r="B760" t="str">
        <f>'SOUTH-1'!B1117</f>
        <v>11 kV Railgate B.B. Road</v>
      </c>
      <c r="C760" s="33">
        <f>'SOUTH-1'!C1117</f>
        <v>11</v>
      </c>
      <c r="D760" s="33">
        <f>'SOUTH-1'!D1117</f>
        <v>0</v>
      </c>
      <c r="E760" s="33" t="str">
        <f>'SOUTH-1'!E1117</f>
        <v>00000191</v>
      </c>
      <c r="F760" s="33">
        <f>'SOUTH-1'!F1117</f>
        <v>1</v>
      </c>
      <c r="G760" s="33">
        <f>'SOUTH-1'!G1117</f>
        <v>22810540</v>
      </c>
      <c r="H760" s="33">
        <f>'SOUTH-1'!H1117</f>
        <v>23455022</v>
      </c>
      <c r="I760" s="33">
        <f>'SOUTH-1'!I1117</f>
        <v>644482</v>
      </c>
      <c r="J760" s="33">
        <f>'SOUTH-1'!J1117</f>
        <v>1</v>
      </c>
      <c r="K760">
        <f>'SOUTH-1'!K1117</f>
        <v>0</v>
      </c>
      <c r="L760">
        <f>'SOUTH-1'!L1117</f>
        <v>644482</v>
      </c>
      <c r="M760">
        <f>'SOUTH-1'!M1117</f>
        <v>651403.11199010571</v>
      </c>
      <c r="N760" t="str">
        <f>'SOUTH-1'!N1117</f>
        <v>N.Gonj (East)</v>
      </c>
      <c r="O760" t="s">
        <v>173</v>
      </c>
      <c r="P760">
        <v>672012.41358092544</v>
      </c>
      <c r="Q760">
        <v>662899.40073826595</v>
      </c>
      <c r="R760">
        <v>611819.31810921908</v>
      </c>
    </row>
    <row r="761" spans="1:18" hidden="1" x14ac:dyDescent="0.3">
      <c r="A761">
        <v>760</v>
      </c>
      <c r="B761" t="str">
        <f>'SOUTH-1'!B1118</f>
        <v>11 kV DIT</v>
      </c>
      <c r="C761" s="33">
        <f>'SOUTH-1'!C1118</f>
        <v>11</v>
      </c>
      <c r="D761" s="33">
        <f>'SOUTH-1'!D1118</f>
        <v>0</v>
      </c>
      <c r="E761" s="33" t="str">
        <f>'SOUTH-1'!E1118</f>
        <v>00000174</v>
      </c>
      <c r="F761" s="33">
        <f>'SOUTH-1'!F1118</f>
        <v>1</v>
      </c>
      <c r="G761" s="33">
        <f>'SOUTH-1'!G1118</f>
        <v>136605064</v>
      </c>
      <c r="H761" s="33">
        <f>'SOUTH-1'!H1118</f>
        <v>139579616</v>
      </c>
      <c r="I761" s="33">
        <f>'SOUTH-1'!I1118</f>
        <v>2974552</v>
      </c>
      <c r="J761" s="33">
        <f>'SOUTH-1'!J1118</f>
        <v>1</v>
      </c>
      <c r="K761">
        <f>'SOUTH-1'!K1118</f>
        <v>0</v>
      </c>
      <c r="L761">
        <f>'SOUTH-1'!L1118</f>
        <v>2974552</v>
      </c>
      <c r="M761">
        <f>'SOUTH-1'!M1118</f>
        <v>3006495.805276785</v>
      </c>
      <c r="N761" t="str">
        <f>'SOUTH-1'!N1118</f>
        <v>N.Gonj (West)</v>
      </c>
      <c r="O761" t="s">
        <v>173</v>
      </c>
      <c r="P761">
        <v>3105959.8639335386</v>
      </c>
      <c r="Q761">
        <v>3165323.9759016521</v>
      </c>
      <c r="R761">
        <v>2992837.0935220243</v>
      </c>
    </row>
    <row r="762" spans="1:18" hidden="1" x14ac:dyDescent="0.3">
      <c r="A762">
        <v>761</v>
      </c>
      <c r="B762" t="str">
        <f>'SOUTH-1'!B1119</f>
        <v>11 kV Dalpatti</v>
      </c>
      <c r="C762" s="33">
        <f>'SOUTH-1'!C1119</f>
        <v>11</v>
      </c>
      <c r="D762" s="33">
        <f>'SOUTH-1'!D1119</f>
        <v>0</v>
      </c>
      <c r="E762" s="33" t="str">
        <f>'SOUTH-1'!E1119</f>
        <v>00000182</v>
      </c>
      <c r="F762" s="33">
        <f>'SOUTH-1'!F1119</f>
        <v>1</v>
      </c>
      <c r="G762" s="33">
        <f>'SOUTH-1'!G1119</f>
        <v>3675991</v>
      </c>
      <c r="H762" s="33">
        <f>'SOUTH-1'!H1119</f>
        <v>4379629</v>
      </c>
      <c r="I762" s="33">
        <f>'SOUTH-1'!I1119</f>
        <v>703638</v>
      </c>
      <c r="J762" s="33">
        <f>'SOUTH-1'!J1119</f>
        <v>1</v>
      </c>
      <c r="K762">
        <f>'SOUTH-1'!K1119</f>
        <v>0</v>
      </c>
      <c r="L762">
        <f>'SOUTH-1'!L1119</f>
        <v>703638</v>
      </c>
      <c r="M762">
        <f>'SOUTH-1'!M1119</f>
        <v>711194.39009079232</v>
      </c>
      <c r="N762" t="str">
        <f>'SOUTH-1'!N1119</f>
        <v>N.Gonj (East)</v>
      </c>
      <c r="O762" t="s">
        <v>173</v>
      </c>
      <c r="P762">
        <v>640949.32278988743</v>
      </c>
      <c r="Q762">
        <v>661646.50816007331</v>
      </c>
      <c r="R762">
        <v>714092.65129961469</v>
      </c>
    </row>
    <row r="763" spans="1:18" hidden="1" x14ac:dyDescent="0.3">
      <c r="A763">
        <v>762</v>
      </c>
      <c r="B763" t="str">
        <f>'SOUTH-1'!B1120</f>
        <v>11 kV South Chasara</v>
      </c>
      <c r="C763" s="33">
        <f>'SOUTH-1'!C1120</f>
        <v>11</v>
      </c>
      <c r="D763" s="33">
        <f>'SOUTH-1'!D1120</f>
        <v>0</v>
      </c>
      <c r="E763" s="33" t="str">
        <f>'SOUTH-1'!E1120</f>
        <v>00000043</v>
      </c>
      <c r="F763" s="33">
        <f>'SOUTH-1'!F1120</f>
        <v>1</v>
      </c>
      <c r="G763" s="33">
        <f>'SOUTH-1'!G1120</f>
        <v>94325328</v>
      </c>
      <c r="H763" s="33">
        <f>'SOUTH-1'!H1120</f>
        <v>96976880</v>
      </c>
      <c r="I763" s="33">
        <f>'SOUTH-1'!I1120</f>
        <v>2651552</v>
      </c>
      <c r="J763" s="33">
        <f>'SOUTH-1'!J1120</f>
        <v>1</v>
      </c>
      <c r="K763">
        <f>'SOUTH-1'!K1120</f>
        <v>0</v>
      </c>
      <c r="L763">
        <f>'SOUTH-1'!L1120</f>
        <v>2651552</v>
      </c>
      <c r="M763">
        <f>'SOUTH-1'!M1120</f>
        <v>2680027.0983574232</v>
      </c>
      <c r="N763" t="str">
        <f>'SOUTH-1'!N1120</f>
        <v>N.Gonj (West)</v>
      </c>
      <c r="O763" t="s">
        <v>173</v>
      </c>
      <c r="P763">
        <v>2791666.2107029431</v>
      </c>
      <c r="Q763">
        <v>2659640.3649872681</v>
      </c>
      <c r="R763">
        <v>2565218.7340536299</v>
      </c>
    </row>
    <row r="764" spans="1:18" hidden="1" x14ac:dyDescent="0.3">
      <c r="A764">
        <v>763</v>
      </c>
      <c r="B764" t="str">
        <f>'SOUTH-1'!B1121</f>
        <v>11 kV Spare</v>
      </c>
      <c r="C764" s="33">
        <f>'SOUTH-1'!C1121</f>
        <v>11</v>
      </c>
      <c r="D764" s="33">
        <f>'SOUTH-1'!D1121</f>
        <v>0</v>
      </c>
      <c r="E764" s="33" t="str">
        <f>'SOUTH-1'!E1121</f>
        <v>00000137</v>
      </c>
      <c r="F764" s="33">
        <f>'SOUTH-1'!F1121</f>
        <v>1</v>
      </c>
      <c r="G764" s="33">
        <f>'SOUTH-1'!G1121</f>
        <v>0</v>
      </c>
      <c r="H764" s="33">
        <f>'SOUTH-1'!H1121</f>
        <v>0</v>
      </c>
      <c r="I764" s="33">
        <f>'SOUTH-1'!I1121</f>
        <v>0</v>
      </c>
      <c r="J764" s="33">
        <f>'SOUTH-1'!J1121</f>
        <v>1</v>
      </c>
      <c r="K764">
        <f>'SOUTH-1'!K1121</f>
        <v>0</v>
      </c>
      <c r="L764">
        <f>'SOUTH-1'!L1121</f>
        <v>0</v>
      </c>
      <c r="M764">
        <f>'SOUTH-1'!M1121</f>
        <v>0</v>
      </c>
      <c r="N764">
        <f>'SOUTH-1'!N1121</f>
        <v>0</v>
      </c>
      <c r="O764" t="s">
        <v>173</v>
      </c>
      <c r="P764">
        <v>0</v>
      </c>
      <c r="Q764">
        <v>0</v>
      </c>
      <c r="R764">
        <v>0</v>
      </c>
    </row>
    <row r="765" spans="1:18" hidden="1" x14ac:dyDescent="0.3">
      <c r="A765">
        <v>764</v>
      </c>
      <c r="B765" t="str">
        <f>'SOUTH-1'!B1122</f>
        <v>11 kV NCC Express</v>
      </c>
      <c r="C765" s="33">
        <f>'SOUTH-1'!C1122</f>
        <v>11</v>
      </c>
      <c r="D765" s="33">
        <f>'SOUTH-1'!D1122</f>
        <v>0</v>
      </c>
      <c r="E765" s="33" t="str">
        <f>'SOUTH-1'!E1122</f>
        <v>00000019</v>
      </c>
      <c r="F765" s="33">
        <f>'SOUTH-1'!F1122</f>
        <v>1</v>
      </c>
      <c r="G765" s="33">
        <f>'SOUTH-1'!G1122</f>
        <v>130297</v>
      </c>
      <c r="H765" s="33">
        <f>'SOUTH-1'!H1122</f>
        <v>161639</v>
      </c>
      <c r="I765" s="33">
        <f>'SOUTH-1'!I1122</f>
        <v>31342</v>
      </c>
      <c r="J765" s="33">
        <f>'SOUTH-1'!J1122</f>
        <v>1</v>
      </c>
      <c r="K765">
        <f>'SOUTH-1'!K1122</f>
        <v>0</v>
      </c>
      <c r="L765">
        <f>'SOUTH-1'!L1122</f>
        <v>31342</v>
      </c>
      <c r="M765">
        <f>'SOUTH-1'!M1122</f>
        <v>31678.582700515912</v>
      </c>
      <c r="N765" t="str">
        <f>'SOUTH-1'!N1122</f>
        <v>N.Gonj (East)</v>
      </c>
      <c r="O765" t="s">
        <v>173</v>
      </c>
      <c r="P765">
        <v>33494.551588540286</v>
      </c>
      <c r="Q765">
        <v>30069.421876622586</v>
      </c>
      <c r="R765">
        <v>22516.829591449929</v>
      </c>
    </row>
    <row r="766" spans="1:18" hidden="1" x14ac:dyDescent="0.3">
      <c r="A766">
        <v>765</v>
      </c>
      <c r="B766" t="str">
        <f>'SOUTH-1'!B1123</f>
        <v>11 kV Spare</v>
      </c>
      <c r="C766" s="33">
        <f>'SOUTH-1'!C1123</f>
        <v>11</v>
      </c>
      <c r="D766" s="33">
        <f>'SOUTH-1'!D1123</f>
        <v>0</v>
      </c>
      <c r="E766" s="33" t="str">
        <f>'SOUTH-1'!E1123</f>
        <v>00000041</v>
      </c>
      <c r="F766" s="33">
        <f>'SOUTH-1'!F1123</f>
        <v>1</v>
      </c>
      <c r="G766" s="33">
        <f>'SOUTH-1'!G1123</f>
        <v>0</v>
      </c>
      <c r="H766" s="33">
        <f>'SOUTH-1'!H1123</f>
        <v>0</v>
      </c>
      <c r="I766" s="33">
        <f>'SOUTH-1'!I1123</f>
        <v>0</v>
      </c>
      <c r="J766" s="33">
        <f>'SOUTH-1'!J1123</f>
        <v>1</v>
      </c>
      <c r="K766">
        <f>'SOUTH-1'!K1123</f>
        <v>0</v>
      </c>
      <c r="L766">
        <f>'SOUTH-1'!L1123</f>
        <v>0</v>
      </c>
      <c r="M766">
        <f>'SOUTH-1'!M1123</f>
        <v>0</v>
      </c>
      <c r="N766">
        <f>'SOUTH-1'!N1123</f>
        <v>0</v>
      </c>
      <c r="O766" t="s">
        <v>173</v>
      </c>
      <c r="P766">
        <v>0</v>
      </c>
      <c r="Q766">
        <v>0</v>
      </c>
      <c r="R766">
        <v>0</v>
      </c>
    </row>
    <row r="767" spans="1:18" hidden="1" x14ac:dyDescent="0.3">
      <c r="A767">
        <v>766</v>
      </c>
      <c r="B767" t="str">
        <f>'SOUTH-1'!B1124</f>
        <v xml:space="preserve">11 kV Masuya Bazar </v>
      </c>
      <c r="C767" s="33">
        <f>'SOUTH-1'!C1124</f>
        <v>11</v>
      </c>
      <c r="D767" s="33">
        <f>'SOUTH-1'!D1124</f>
        <v>0</v>
      </c>
      <c r="E767" s="33" t="str">
        <f>'SOUTH-1'!E1124</f>
        <v>00000173</v>
      </c>
      <c r="F767" s="33">
        <f>'SOUTH-1'!F1124</f>
        <v>1</v>
      </c>
      <c r="G767" s="33">
        <f>'SOUTH-1'!G1124</f>
        <v>5319947</v>
      </c>
      <c r="H767" s="33">
        <f>'SOUTH-1'!H1124</f>
        <v>6362744</v>
      </c>
      <c r="I767" s="33">
        <f>'SOUTH-1'!I1124</f>
        <v>1042797</v>
      </c>
      <c r="J767" s="33">
        <f>'SOUTH-1'!J1124</f>
        <v>1</v>
      </c>
      <c r="K767">
        <f>'SOUTH-1'!K1124</f>
        <v>0</v>
      </c>
      <c r="L767">
        <f>'SOUTH-1'!L1124</f>
        <v>1042797</v>
      </c>
      <c r="M767">
        <f>'SOUTH-1'!M1124</f>
        <v>1053995.6290073986</v>
      </c>
      <c r="N767" t="str">
        <f>'SOUTH-1'!N1124</f>
        <v>N.Gonj (East)</v>
      </c>
      <c r="O767" t="s">
        <v>173</v>
      </c>
      <c r="P767">
        <v>1019425.3124412227</v>
      </c>
      <c r="Q767">
        <v>1009868.8027211395</v>
      </c>
      <c r="R767">
        <v>967617.45009719254</v>
      </c>
    </row>
    <row r="768" spans="1:18" hidden="1" x14ac:dyDescent="0.3">
      <c r="A768">
        <v>767</v>
      </c>
      <c r="B768" t="str">
        <f>'SOUTH-1'!B1125</f>
        <v>11 kV Nitaigonj</v>
      </c>
      <c r="C768" s="33">
        <f>'SOUTH-1'!C1125</f>
        <v>11</v>
      </c>
      <c r="D768" s="33">
        <f>'SOUTH-1'!D1125</f>
        <v>0</v>
      </c>
      <c r="E768" s="33" t="str">
        <f>'SOUTH-1'!E1125</f>
        <v>00000189</v>
      </c>
      <c r="F768" s="33">
        <f>'SOUTH-1'!F1125</f>
        <v>1</v>
      </c>
      <c r="G768" s="33">
        <f>'SOUTH-1'!G1125</f>
        <v>58092820</v>
      </c>
      <c r="H768" s="33">
        <f>'SOUTH-1'!H1125</f>
        <v>58881896</v>
      </c>
      <c r="I768" s="33">
        <f>'SOUTH-1'!I1125</f>
        <v>789076</v>
      </c>
      <c r="J768" s="33">
        <f>'SOUTH-1'!J1125</f>
        <v>1</v>
      </c>
      <c r="K768">
        <f>'SOUTH-1'!K1125</f>
        <v>0</v>
      </c>
      <c r="L768">
        <f>'SOUTH-1'!L1125</f>
        <v>789076</v>
      </c>
      <c r="M768">
        <f>'SOUTH-1'!M1125</f>
        <v>797549.9113966017</v>
      </c>
      <c r="N768" t="str">
        <f>'SOUTH-1'!N1125</f>
        <v>N.Gonj (East)</v>
      </c>
      <c r="O768" t="s">
        <v>173</v>
      </c>
      <c r="P768">
        <v>692971.34474750981</v>
      </c>
      <c r="Q768">
        <v>773236.80019293458</v>
      </c>
      <c r="R768">
        <v>671875.60984333756</v>
      </c>
    </row>
    <row r="769" spans="1:18" hidden="1" x14ac:dyDescent="0.3">
      <c r="A769">
        <v>768</v>
      </c>
      <c r="B769" t="str">
        <f>'SOUTH-1'!B1126</f>
        <v>11 kV Shahid Nagar</v>
      </c>
      <c r="C769" s="33">
        <f>'SOUTH-1'!C1126</f>
        <v>11</v>
      </c>
      <c r="D769" s="33">
        <f>'SOUTH-1'!D1126</f>
        <v>0</v>
      </c>
      <c r="E769" s="33" t="str">
        <f>'SOUTH-1'!E1126</f>
        <v>00000020</v>
      </c>
      <c r="F769" s="33">
        <f>'SOUTH-1'!F1126</f>
        <v>1</v>
      </c>
      <c r="G769" s="33">
        <f>'SOUTH-1'!G1126</f>
        <v>57039820</v>
      </c>
      <c r="H769" s="33">
        <f>'SOUTH-1'!H1126</f>
        <v>58363976</v>
      </c>
      <c r="I769" s="33">
        <f>'SOUTH-1'!I1126</f>
        <v>1324156</v>
      </c>
      <c r="J769" s="33">
        <f>'SOUTH-1'!J1126</f>
        <v>1</v>
      </c>
      <c r="K769">
        <f>'SOUTH-1'!K1126</f>
        <v>0</v>
      </c>
      <c r="L769">
        <f>'SOUTH-1'!L1126</f>
        <v>1324156</v>
      </c>
      <c r="M769">
        <f>'SOUTH-1'!M1126</f>
        <v>1338376.1519489612</v>
      </c>
      <c r="N769" t="str">
        <f>'SOUTH-1'!N1126</f>
        <v>Sytalakhya</v>
      </c>
      <c r="O769" t="s">
        <v>173</v>
      </c>
      <c r="P769">
        <v>1319788.4915525746</v>
      </c>
      <c r="Q769">
        <v>1324869.2360152921</v>
      </c>
      <c r="R769">
        <v>1256708.9709135729</v>
      </c>
    </row>
    <row r="770" spans="1:18" hidden="1" x14ac:dyDescent="0.3">
      <c r="A770">
        <v>769</v>
      </c>
      <c r="B770" t="str">
        <f>'SOUTH-1'!B1127</f>
        <v>11 kV Bangla Bazar</v>
      </c>
      <c r="C770" s="33">
        <f>'SOUTH-1'!C1127</f>
        <v>11</v>
      </c>
      <c r="D770" s="33">
        <f>'SOUTH-1'!D1127</f>
        <v>0</v>
      </c>
      <c r="E770" s="33" t="str">
        <f>'SOUTH-1'!E1127</f>
        <v>00000139</v>
      </c>
      <c r="F770" s="33">
        <f>'SOUTH-1'!F1127</f>
        <v>1</v>
      </c>
      <c r="G770" s="33">
        <f>'SOUTH-1'!G1127</f>
        <v>69252312</v>
      </c>
      <c r="H770" s="33">
        <f>'SOUTH-1'!H1127</f>
        <v>70904584</v>
      </c>
      <c r="I770" s="33">
        <f>'SOUTH-1'!I1127</f>
        <v>1652272</v>
      </c>
      <c r="J770" s="33">
        <f>'SOUTH-1'!J1127</f>
        <v>1</v>
      </c>
      <c r="K770">
        <f>'SOUTH-1'!K1127</f>
        <v>0</v>
      </c>
      <c r="L770">
        <f>'SOUTH-1'!L1127</f>
        <v>1652272</v>
      </c>
      <c r="M770">
        <f>'SOUTH-1'!M1127</f>
        <v>1670015.7997494359</v>
      </c>
      <c r="N770" t="str">
        <f>'SOUTH-1'!N1127</f>
        <v>N.Gonj (West)</v>
      </c>
      <c r="O770" t="s">
        <v>173</v>
      </c>
      <c r="P770">
        <v>1659253.734813937</v>
      </c>
      <c r="Q770">
        <v>1635218.810811525</v>
      </c>
      <c r="R770">
        <v>1605498.2865349774</v>
      </c>
    </row>
    <row r="771" spans="1:18" hidden="1" x14ac:dyDescent="0.3">
      <c r="A771">
        <v>770</v>
      </c>
      <c r="B771" t="str">
        <f>'SOUTH-1'!B1128</f>
        <v>11 kV Vogoban Gonj</v>
      </c>
      <c r="C771" s="33">
        <f>'SOUTH-1'!C1128</f>
        <v>11</v>
      </c>
      <c r="D771" s="33">
        <f>'SOUTH-1'!D1128</f>
        <v>0</v>
      </c>
      <c r="E771" s="33" t="str">
        <f>'SOUTH-1'!E1128</f>
        <v>00000181</v>
      </c>
      <c r="F771" s="33">
        <f>'SOUTH-1'!F1128</f>
        <v>1</v>
      </c>
      <c r="G771" s="33">
        <f>'SOUTH-1'!G1128</f>
        <v>2365594</v>
      </c>
      <c r="H771" s="33">
        <f>'SOUTH-1'!H1128</f>
        <v>2840673</v>
      </c>
      <c r="I771" s="33">
        <f>'SOUTH-1'!I1128</f>
        <v>475079</v>
      </c>
      <c r="J771" s="33">
        <f>'SOUTH-1'!J1128</f>
        <v>1</v>
      </c>
      <c r="K771">
        <f>'SOUTH-1'!K1128</f>
        <v>0</v>
      </c>
      <c r="L771">
        <f>'SOUTH-1'!L1128</f>
        <v>475079</v>
      </c>
      <c r="M771">
        <f>'SOUTH-1'!M1128</f>
        <v>480180.88797072292</v>
      </c>
      <c r="N771" t="str">
        <f>'SOUTH-1'!N1128</f>
        <v>N.Gonj (East)</v>
      </c>
      <c r="O771" t="s">
        <v>173</v>
      </c>
      <c r="P771">
        <v>455263.1874329609</v>
      </c>
      <c r="Q771">
        <v>451404.06075867033</v>
      </c>
      <c r="R771">
        <v>442440.59626430459</v>
      </c>
    </row>
    <row r="772" spans="1:18" hidden="1" x14ac:dyDescent="0.3">
      <c r="A772">
        <v>771</v>
      </c>
      <c r="B772" t="str">
        <f>'SOUTH-1'!B1129</f>
        <v>11 kV Tanbazar</v>
      </c>
      <c r="C772" s="33">
        <f>'SOUTH-1'!C1129</f>
        <v>11</v>
      </c>
      <c r="D772" s="33">
        <f>'SOUTH-1'!D1129</f>
        <v>0</v>
      </c>
      <c r="E772" s="33" t="str">
        <f>'SOUTH-1'!E1129</f>
        <v>00000138</v>
      </c>
      <c r="F772" s="33">
        <f>'SOUTH-1'!F1129</f>
        <v>1</v>
      </c>
      <c r="G772" s="33">
        <f>'SOUTH-1'!G1129</f>
        <v>48640480</v>
      </c>
      <c r="H772" s="33">
        <f>'SOUTH-1'!H1129</f>
        <v>49652160</v>
      </c>
      <c r="I772" s="33">
        <f>'SOUTH-1'!I1129</f>
        <v>1011680</v>
      </c>
      <c r="J772" s="33">
        <f>'SOUTH-1'!J1129</f>
        <v>1</v>
      </c>
      <c r="K772">
        <f>'SOUTH-1'!K1129</f>
        <v>0</v>
      </c>
      <c r="L772">
        <f>'SOUTH-1'!L1129</f>
        <v>1011680</v>
      </c>
      <c r="M772">
        <f>'SOUTH-1'!M1129</f>
        <v>1022544.4625887926</v>
      </c>
      <c r="N772" t="str">
        <f>'SOUTH-1'!N1129</f>
        <v>N.Gonj (East)</v>
      </c>
      <c r="O772" t="s">
        <v>173</v>
      </c>
      <c r="P772">
        <v>983939.8329854745</v>
      </c>
      <c r="Q772">
        <v>990185.25407938939</v>
      </c>
      <c r="R772">
        <v>977004.83316747425</v>
      </c>
    </row>
    <row r="773" spans="1:18" hidden="1" x14ac:dyDescent="0.3">
      <c r="A773">
        <v>772</v>
      </c>
      <c r="B773" t="str">
        <f>'SOUTH-1'!B1130</f>
        <v>11 kV SS Road</v>
      </c>
      <c r="C773" s="33">
        <f>'SOUTH-1'!C1130</f>
        <v>11</v>
      </c>
      <c r="D773" s="33">
        <f>'SOUTH-1'!D1130</f>
        <v>0</v>
      </c>
      <c r="E773" s="33" t="str">
        <f>'SOUTH-1'!E1130</f>
        <v>00000175</v>
      </c>
      <c r="F773" s="33">
        <f>'SOUTH-1'!F1130</f>
        <v>1</v>
      </c>
      <c r="G773" s="33">
        <f>'SOUTH-1'!G1130</f>
        <v>65297040</v>
      </c>
      <c r="H773" s="33">
        <f>'SOUTH-1'!H1130</f>
        <v>66668396</v>
      </c>
      <c r="I773" s="33">
        <f>'SOUTH-1'!I1130</f>
        <v>1371356</v>
      </c>
      <c r="J773" s="33">
        <f>'SOUTH-1'!J1130</f>
        <v>1</v>
      </c>
      <c r="K773">
        <f>'SOUTH-1'!K1130</f>
        <v>0</v>
      </c>
      <c r="L773">
        <f>'SOUTH-1'!L1130</f>
        <v>1371356</v>
      </c>
      <c r="M773">
        <f>'SOUTH-1'!M1130</f>
        <v>1386083.0341984781</v>
      </c>
      <c r="N773" t="str">
        <f>'SOUTH-1'!N1130</f>
        <v>N.Gonj (West)</v>
      </c>
      <c r="O773" t="s">
        <v>173</v>
      </c>
      <c r="P773">
        <v>1389631.525603818</v>
      </c>
      <c r="Q773">
        <v>1367265.5042257451</v>
      </c>
      <c r="R773">
        <v>1304240.0244339861</v>
      </c>
    </row>
    <row r="774" spans="1:18" hidden="1" x14ac:dyDescent="0.3">
      <c r="A774">
        <v>773</v>
      </c>
      <c r="B774" t="str">
        <f>'SOUTH-1'!B1131</f>
        <v>11 kV Spare</v>
      </c>
      <c r="C774" s="33">
        <f>'SOUTH-1'!C1131</f>
        <v>11</v>
      </c>
      <c r="D774" s="33">
        <f>'SOUTH-1'!D1131</f>
        <v>0</v>
      </c>
      <c r="E774" s="33" t="str">
        <f>'SOUTH-1'!E1131</f>
        <v>00000094</v>
      </c>
      <c r="F774" s="33">
        <f>'SOUTH-1'!F1131</f>
        <v>1</v>
      </c>
      <c r="G774" s="33">
        <f>'SOUTH-1'!G1131</f>
        <v>0</v>
      </c>
      <c r="H774" s="33">
        <f>'SOUTH-1'!H1131</f>
        <v>0</v>
      </c>
      <c r="I774" s="33">
        <f>'SOUTH-1'!I1131</f>
        <v>0</v>
      </c>
      <c r="J774" s="33">
        <f>'SOUTH-1'!J1131</f>
        <v>1</v>
      </c>
      <c r="K774">
        <f>'SOUTH-1'!K1131</f>
        <v>0</v>
      </c>
      <c r="L774">
        <f>'SOUTH-1'!L1131</f>
        <v>0</v>
      </c>
      <c r="M774">
        <f>'SOUTH-1'!M1131</f>
        <v>0</v>
      </c>
      <c r="N774">
        <f>'SOUTH-1'!N1131</f>
        <v>0</v>
      </c>
      <c r="O774" t="s">
        <v>173</v>
      </c>
      <c r="P774">
        <v>0</v>
      </c>
      <c r="Q774">
        <v>0</v>
      </c>
      <c r="R774">
        <v>0</v>
      </c>
    </row>
    <row r="775" spans="1:18" hidden="1" x14ac:dyDescent="0.3">
      <c r="A775">
        <v>774</v>
      </c>
      <c r="B775" t="str">
        <f>'SOUTH-1'!B1132</f>
        <v>33/0.415 kV Auxiliary-1</v>
      </c>
      <c r="C775" s="33">
        <f>'SOUTH-1'!C1132</f>
        <v>0.41499999999999998</v>
      </c>
      <c r="D775" s="33">
        <f>'SOUTH-1'!D1132</f>
        <v>0</v>
      </c>
      <c r="E775" s="33">
        <f>'SOUTH-1'!E1132</f>
        <v>0</v>
      </c>
      <c r="F775" s="33">
        <f>'SOUTH-1'!F1132</f>
        <v>1</v>
      </c>
      <c r="G775" s="33">
        <f>'SOUTH-1'!G1132</f>
        <v>2500.38</v>
      </c>
      <c r="H775" s="33">
        <f>'SOUTH-1'!H1132</f>
        <v>2536.5300000000002</v>
      </c>
      <c r="I775" s="33">
        <f>'SOUTH-1'!I1132</f>
        <v>36.150000000000091</v>
      </c>
      <c r="J775" s="33">
        <f>'SOUTH-1'!J1132</f>
        <v>100</v>
      </c>
      <c r="K775">
        <f>'SOUTH-1'!K1132</f>
        <v>0</v>
      </c>
      <c r="L775">
        <f>'SOUTH-1'!L1132</f>
        <v>3615.0000000000091</v>
      </c>
      <c r="M775">
        <f>'SOUTH-1'!M1132</f>
        <v>3653.8215960170155</v>
      </c>
      <c r="N775" t="str">
        <f>'SOUTH-1'!N1132</f>
        <v>N.Gonj (West)</v>
      </c>
      <c r="O775" t="s">
        <v>173</v>
      </c>
      <c r="P775">
        <v>8763.4944880676521</v>
      </c>
      <c r="Q775">
        <v>8081.1571293423222</v>
      </c>
      <c r="R775">
        <v>8402.5235291170993</v>
      </c>
    </row>
    <row r="776" spans="1:18" hidden="1" x14ac:dyDescent="0.3">
      <c r="A776">
        <v>775</v>
      </c>
      <c r="B776" t="str">
        <f>'SOUTH-1'!B1133</f>
        <v>33/0.415 kV Auxiliary-2</v>
      </c>
      <c r="C776" s="33">
        <f>'SOUTH-1'!C1133</f>
        <v>0.41499999999999998</v>
      </c>
      <c r="D776" s="33">
        <f>'SOUTH-1'!D1133</f>
        <v>0</v>
      </c>
      <c r="E776" s="33">
        <f>'SOUTH-1'!E1133</f>
        <v>0</v>
      </c>
      <c r="F776" s="33">
        <f>'SOUTH-1'!F1133</f>
        <v>1</v>
      </c>
      <c r="G776" s="33">
        <f>'SOUTH-1'!G1133</f>
        <v>3.98</v>
      </c>
      <c r="H776" s="33">
        <f>'SOUTH-1'!H1133</f>
        <v>3.98</v>
      </c>
      <c r="I776" s="33">
        <f>'SOUTH-1'!I1133</f>
        <v>0</v>
      </c>
      <c r="J776" s="33">
        <f>'SOUTH-1'!J1133</f>
        <v>100</v>
      </c>
      <c r="K776">
        <f>'SOUTH-1'!K1133</f>
        <v>0</v>
      </c>
      <c r="L776">
        <f>'SOUTH-1'!L1133</f>
        <v>0</v>
      </c>
      <c r="M776">
        <f>'SOUTH-1'!M1133</f>
        <v>0</v>
      </c>
      <c r="N776" t="str">
        <f>'SOUTH-1'!N1133</f>
        <v>N.Gonj (West)</v>
      </c>
      <c r="O776" t="s">
        <v>173</v>
      </c>
      <c r="P776">
        <v>0</v>
      </c>
      <c r="Q776">
        <v>0</v>
      </c>
      <c r="R776">
        <v>0</v>
      </c>
    </row>
    <row r="777" spans="1:18" hidden="1" x14ac:dyDescent="0.3">
      <c r="A777">
        <v>776</v>
      </c>
      <c r="B777" t="str">
        <f>'SOUTH-1'!B1204</f>
        <v>11 kV Masdair  Feeder (F-8)</v>
      </c>
      <c r="C777" s="33">
        <f>'SOUTH-1'!C1204</f>
        <v>11</v>
      </c>
      <c r="D777" s="33">
        <f>'SOUTH-1'!D1204</f>
        <v>0</v>
      </c>
      <c r="E777" s="33" t="str">
        <f>'SOUTH-1'!E1204</f>
        <v>XA575914</v>
      </c>
      <c r="F777" s="33">
        <f>'SOUTH-1'!F1204</f>
        <v>1</v>
      </c>
      <c r="G777" s="33">
        <f>'SOUTH-1'!G1204</f>
        <v>212991.1</v>
      </c>
      <c r="H777" s="33">
        <f>'SOUTH-1'!H1204</f>
        <v>216058.1</v>
      </c>
      <c r="I777" s="33">
        <f>'SOUTH-1'!I1204</f>
        <v>3067</v>
      </c>
      <c r="J777" s="33">
        <f>'SOUTH-1'!J1204</f>
        <v>1000</v>
      </c>
      <c r="K777">
        <f>'SOUTH-1'!K1204</f>
        <v>0</v>
      </c>
      <c r="L777">
        <f>'SOUTH-1'!L1204</f>
        <v>3067000</v>
      </c>
      <c r="M777">
        <f>'SOUTH-1'!M1204</f>
        <v>3104675.7263601362</v>
      </c>
      <c r="N777" t="str">
        <f>'SOUTH-1'!N1204</f>
        <v>N.Gonj (West)</v>
      </c>
      <c r="O777" t="s">
        <v>4893</v>
      </c>
      <c r="P777">
        <v>3190609.1379233412</v>
      </c>
      <c r="Q777">
        <v>3086175.0273117316</v>
      </c>
      <c r="R777">
        <v>3077099.4263218855</v>
      </c>
    </row>
    <row r="778" spans="1:18" hidden="1" x14ac:dyDescent="0.3">
      <c r="A778">
        <v>777</v>
      </c>
      <c r="B778" t="str">
        <f>'SOUTH-1'!B1205</f>
        <v xml:space="preserve">11 kV Narayangonj  (F-7) </v>
      </c>
      <c r="C778" s="33">
        <f>'SOUTH-1'!C1205</f>
        <v>11</v>
      </c>
      <c r="D778" s="33">
        <f>'SOUTH-1'!D1205</f>
        <v>0</v>
      </c>
      <c r="E778" s="33" t="str">
        <f>'SOUTH-1'!E1205</f>
        <v>XA575915</v>
      </c>
      <c r="F778" s="33">
        <f>'SOUTH-1'!F1205</f>
        <v>1</v>
      </c>
      <c r="G778" s="33">
        <f>'SOUTH-1'!G1205</f>
        <v>165452.9</v>
      </c>
      <c r="H778" s="33">
        <f>'SOUTH-1'!H1205</f>
        <v>166943.6</v>
      </c>
      <c r="I778" s="33">
        <f>'SOUTH-1'!I1205</f>
        <v>1490.7000000000116</v>
      </c>
      <c r="J778" s="33">
        <f>'SOUTH-1'!J1205</f>
        <v>1000</v>
      </c>
      <c r="K778">
        <f>'SOUTH-1'!K1205</f>
        <v>0</v>
      </c>
      <c r="L778">
        <f>'SOUTH-1'!L1205</f>
        <v>1490700.0000000116</v>
      </c>
      <c r="M778">
        <f>'SOUTH-1'!M1205</f>
        <v>1509012.0982344609</v>
      </c>
      <c r="N778" t="str">
        <f>'SOUTH-1'!N1205</f>
        <v>N.Gonj (West)</v>
      </c>
      <c r="O778" t="s">
        <v>4893</v>
      </c>
      <c r="P778">
        <v>1221622.7777565788</v>
      </c>
      <c r="Q778">
        <v>1186514.4598380432</v>
      </c>
      <c r="R778">
        <v>1307443.180417839</v>
      </c>
    </row>
    <row r="779" spans="1:18" hidden="1" x14ac:dyDescent="0.3">
      <c r="A779">
        <v>778</v>
      </c>
      <c r="B779" t="str">
        <f>'SOUTH-1'!B1206</f>
        <v>11 kV Nearest Feeder (F-6)</v>
      </c>
      <c r="C779" s="33">
        <f>'SOUTH-1'!C1206</f>
        <v>11</v>
      </c>
      <c r="D779" s="33">
        <f>'SOUTH-1'!D1206</f>
        <v>0</v>
      </c>
      <c r="E779" s="33" t="str">
        <f>'SOUTH-1'!E1206</f>
        <v>XA575927</v>
      </c>
      <c r="F779" s="33">
        <f>'SOUTH-1'!F1206</f>
        <v>1</v>
      </c>
      <c r="G779" s="33">
        <f>'SOUTH-1'!G1206</f>
        <v>105393.1</v>
      </c>
      <c r="H779" s="33">
        <f>'SOUTH-1'!H1206</f>
        <v>106447.5</v>
      </c>
      <c r="I779" s="33">
        <f>'SOUTH-1'!I1206</f>
        <v>1054.3999999999942</v>
      </c>
      <c r="J779" s="33">
        <f>'SOUTH-1'!J1206</f>
        <v>1000</v>
      </c>
      <c r="K779">
        <f>'SOUTH-1'!K1206</f>
        <v>0</v>
      </c>
      <c r="L779">
        <f>'SOUTH-1'!L1206</f>
        <v>1054399.9999999942</v>
      </c>
      <c r="M779">
        <f>'SOUTH-1'!M1206</f>
        <v>1067352.4896883306</v>
      </c>
      <c r="N779" t="str">
        <f>'SOUTH-1'!N1206</f>
        <v>N.Gonj (West)</v>
      </c>
      <c r="O779" t="s">
        <v>4893</v>
      </c>
      <c r="P779">
        <v>767732.40682570811</v>
      </c>
      <c r="Q779">
        <v>814473.50936053856</v>
      </c>
      <c r="R779">
        <v>997748.2737007367</v>
      </c>
    </row>
    <row r="780" spans="1:18" hidden="1" x14ac:dyDescent="0.3">
      <c r="A780">
        <v>779</v>
      </c>
      <c r="B780" t="str">
        <f>'SOUTH-1'!B1207</f>
        <v>11 kV BSCIC-2 Feeder (F-5)</v>
      </c>
      <c r="C780" s="33">
        <f>'SOUTH-1'!C1207</f>
        <v>11</v>
      </c>
      <c r="D780" s="33">
        <f>'SOUTH-1'!D1207</f>
        <v>0</v>
      </c>
      <c r="E780" s="33" t="str">
        <f>'SOUTH-1'!E1207</f>
        <v>XA575916</v>
      </c>
      <c r="F780" s="33">
        <f>'SOUTH-1'!F1207</f>
        <v>1</v>
      </c>
      <c r="G780" s="33">
        <f>'SOUTH-1'!G1207</f>
        <v>116133.1</v>
      </c>
      <c r="H780" s="33">
        <f>'SOUTH-1'!H1207</f>
        <v>117391.8</v>
      </c>
      <c r="I780" s="33">
        <f>'SOUTH-1'!I1207</f>
        <v>1258.6999999999971</v>
      </c>
      <c r="J780" s="33">
        <f>'SOUTH-1'!J1207</f>
        <v>1000</v>
      </c>
      <c r="K780">
        <f>'SOUTH-1'!K1207</f>
        <v>0</v>
      </c>
      <c r="L780">
        <f>'SOUTH-1'!L1207</f>
        <v>1258699.9999999972</v>
      </c>
      <c r="M780">
        <f>'SOUTH-1'!M1207</f>
        <v>1274162.1574077257</v>
      </c>
      <c r="N780" t="str">
        <f>'SOUTH-1'!N1207</f>
        <v>N.Gonj (West)</v>
      </c>
      <c r="O780" t="s">
        <v>4893</v>
      </c>
      <c r="P780">
        <v>1118663.9438950627</v>
      </c>
      <c r="Q780">
        <v>1197874.4888602691</v>
      </c>
      <c r="R780">
        <v>1341268.5888035463</v>
      </c>
    </row>
    <row r="781" spans="1:18" hidden="1" x14ac:dyDescent="0.3">
      <c r="A781">
        <v>780</v>
      </c>
      <c r="B781" t="str">
        <f>'SOUTH-1'!B1208</f>
        <v>11 kV Abonti Color Tex. (F-4)</v>
      </c>
      <c r="C781" s="33">
        <f>'SOUTH-1'!C1208</f>
        <v>11</v>
      </c>
      <c r="D781" s="33">
        <f>'SOUTH-1'!D1208</f>
        <v>0</v>
      </c>
      <c r="E781" s="33" t="str">
        <f>'SOUTH-1'!E1208</f>
        <v>XA575912</v>
      </c>
      <c r="F781" s="33">
        <f>'SOUTH-1'!F1208</f>
        <v>1</v>
      </c>
      <c r="G781" s="33">
        <f>'SOUTH-1'!G1208</f>
        <v>54786</v>
      </c>
      <c r="H781" s="33">
        <f>'SOUTH-1'!H1208</f>
        <v>55681.1</v>
      </c>
      <c r="I781" s="33">
        <f>'SOUTH-1'!I1208</f>
        <v>895.09999999999854</v>
      </c>
      <c r="J781" s="33">
        <f>'SOUTH-1'!J1208</f>
        <v>1000</v>
      </c>
      <c r="K781">
        <f>'SOUTH-1'!K1208</f>
        <v>0</v>
      </c>
      <c r="L781">
        <f>'SOUTH-1'!L1208</f>
        <v>895099.9999999986</v>
      </c>
      <c r="M781">
        <f>'SOUTH-1'!M1208</f>
        <v>906095.61221550487</v>
      </c>
      <c r="N781" t="str">
        <f>'SOUTH-1'!N1208</f>
        <v>N.Gonj (West)</v>
      </c>
      <c r="O781" t="s">
        <v>4893</v>
      </c>
      <c r="P781">
        <v>696086.84034922905</v>
      </c>
      <c r="Q781">
        <v>614760.14199678868</v>
      </c>
      <c r="R781">
        <v>701320.21877564164</v>
      </c>
    </row>
    <row r="782" spans="1:18" hidden="1" x14ac:dyDescent="0.3">
      <c r="A782">
        <v>781</v>
      </c>
      <c r="B782" t="str">
        <f>'SOUTH-1'!B1209</f>
        <v>11 kV BSCIC-1 Feeder (F-3)</v>
      </c>
      <c r="C782" s="33">
        <f>'SOUTH-1'!C1209</f>
        <v>11</v>
      </c>
      <c r="D782" s="33">
        <f>'SOUTH-1'!D1209</f>
        <v>0</v>
      </c>
      <c r="E782" s="33" t="str">
        <f>'SOUTH-1'!E1209</f>
        <v>DHK66615</v>
      </c>
      <c r="F782" s="33">
        <f>'SOUTH-1'!F1209</f>
        <v>1</v>
      </c>
      <c r="G782" s="33">
        <f>'SOUTH-1'!G1209</f>
        <v>194.70911799999999</v>
      </c>
      <c r="H782" s="33">
        <f>'SOUTH-1'!H1209</f>
        <v>212.65728100000001</v>
      </c>
      <c r="I782" s="33">
        <f>'SOUTH-1'!I1209</f>
        <v>17.948163000000022</v>
      </c>
      <c r="J782" s="33">
        <f>'SOUTH-1'!J1209</f>
        <v>60000</v>
      </c>
      <c r="K782">
        <f>'SOUTH-1'!K1209</f>
        <v>0</v>
      </c>
      <c r="L782">
        <f>'SOUTH-1'!L1209</f>
        <v>1076889.7800000014</v>
      </c>
      <c r="M782">
        <f>'SOUTH-1'!M1209</f>
        <v>1090118.5392668117</v>
      </c>
      <c r="N782" t="str">
        <f>'SOUTH-1'!N1209</f>
        <v>N.Gonj (West)</v>
      </c>
      <c r="O782" t="s">
        <v>4893</v>
      </c>
      <c r="P782">
        <v>864699.46217371256</v>
      </c>
      <c r="Q782">
        <v>933339.90332205768</v>
      </c>
      <c r="R782">
        <v>1045632.3522557137</v>
      </c>
    </row>
    <row r="783" spans="1:18" hidden="1" x14ac:dyDescent="0.3">
      <c r="A783">
        <v>782</v>
      </c>
      <c r="B783" t="str">
        <f>'SOUTH-1'!B1210</f>
        <v xml:space="preserve">11 kV Shasongaon Feeder (F-2) </v>
      </c>
      <c r="C783" s="33">
        <f>'SOUTH-1'!C1210</f>
        <v>11</v>
      </c>
      <c r="D783" s="33">
        <f>'SOUTH-1'!D1210</f>
        <v>0</v>
      </c>
      <c r="E783" s="33" t="str">
        <f>'SOUTH-1'!E1210</f>
        <v>XA575920</v>
      </c>
      <c r="F783" s="33">
        <f>'SOUTH-1'!F1210</f>
        <v>1</v>
      </c>
      <c r="G783" s="33">
        <f>'SOUTH-1'!G1210</f>
        <v>231721.5</v>
      </c>
      <c r="H783" s="33">
        <f>'SOUTH-1'!H1210</f>
        <v>232617.3</v>
      </c>
      <c r="I783" s="33">
        <f>'SOUTH-1'!I1210</f>
        <v>895.79999999998836</v>
      </c>
      <c r="J783" s="33">
        <f>'SOUTH-1'!J1210</f>
        <v>1000</v>
      </c>
      <c r="K783">
        <f>'SOUTH-1'!K1210</f>
        <v>0</v>
      </c>
      <c r="L783">
        <f>'SOUTH-1'!L1210</f>
        <v>895799.99999998836</v>
      </c>
      <c r="M783">
        <f>'SOUTH-1'!M1210</f>
        <v>906804.21117488551</v>
      </c>
      <c r="N783" t="str">
        <f>'SOUTH-1'!N1210</f>
        <v>Sytalakhya</v>
      </c>
      <c r="O783" t="s">
        <v>4893</v>
      </c>
      <c r="P783">
        <v>982770.44369001733</v>
      </c>
      <c r="Q783">
        <v>813154.93456332921</v>
      </c>
      <c r="R783">
        <v>1189560.619456856</v>
      </c>
    </row>
    <row r="784" spans="1:18" hidden="1" x14ac:dyDescent="0.3">
      <c r="A784">
        <v>783</v>
      </c>
      <c r="B784" t="str">
        <f>'SOUTH-1'!B1211</f>
        <v>11 kV Fakir Apparels Feeder (F-1)</v>
      </c>
      <c r="C784" s="33">
        <f>'SOUTH-1'!C1211</f>
        <v>11</v>
      </c>
      <c r="D784" s="33">
        <f>'SOUTH-1'!D1211</f>
        <v>0</v>
      </c>
      <c r="E784" s="33" t="str">
        <f>'SOUTH-1'!E1211</f>
        <v>XA575929</v>
      </c>
      <c r="F784" s="33">
        <f>'SOUTH-1'!F1211</f>
        <v>1</v>
      </c>
      <c r="G784" s="33">
        <f>'SOUTH-1'!G1211</f>
        <v>20181.2</v>
      </c>
      <c r="H784" s="33">
        <f>'SOUTH-1'!H1211</f>
        <v>21345.9</v>
      </c>
      <c r="I784" s="33">
        <f>'SOUTH-1'!I1211</f>
        <v>1164.7000000000007</v>
      </c>
      <c r="J784" s="33">
        <f>'SOUTH-1'!J1211</f>
        <v>1000</v>
      </c>
      <c r="K784">
        <f>'SOUTH-1'!K1211</f>
        <v>0</v>
      </c>
      <c r="L784">
        <f>'SOUTH-1'!L1211</f>
        <v>1164700.0000000007</v>
      </c>
      <c r="M784">
        <f>'SOUTH-1'!M1211</f>
        <v>1179007.4400037995</v>
      </c>
      <c r="N784" t="str">
        <f>'SOUTH-1'!N1211</f>
        <v>N.Gonj (West)</v>
      </c>
      <c r="O784" t="s">
        <v>4893</v>
      </c>
      <c r="P784">
        <v>1159908.2799006077</v>
      </c>
      <c r="Q784">
        <v>1225868.8460935813</v>
      </c>
      <c r="R784">
        <v>1274022.866743332</v>
      </c>
    </row>
    <row r="785" spans="1:18" hidden="1" x14ac:dyDescent="0.3">
      <c r="A785">
        <v>784</v>
      </c>
      <c r="B785" t="str">
        <f>'SOUTH-1'!B1212</f>
        <v>11 kV MS Dyeing (Old Enayetnagar) Feeder (F-9)</v>
      </c>
      <c r="C785" s="33">
        <f>'SOUTH-1'!C1212</f>
        <v>11</v>
      </c>
      <c r="D785" s="33">
        <f>'SOUTH-1'!D1212</f>
        <v>0</v>
      </c>
      <c r="E785" s="33" t="str">
        <f>'SOUTH-1'!E1212</f>
        <v>HA021100913-02</v>
      </c>
      <c r="F785" s="33">
        <f>'SOUTH-1'!F1212</f>
        <v>1</v>
      </c>
      <c r="G785" s="33">
        <f>'SOUTH-1'!G1212</f>
        <v>38961.790999999997</v>
      </c>
      <c r="H785" s="33">
        <f>'SOUTH-1'!H1212</f>
        <v>40336.402000000002</v>
      </c>
      <c r="I785" s="33">
        <f>'SOUTH-1'!I1212</f>
        <v>1374.6110000000044</v>
      </c>
      <c r="J785" s="33">
        <f>'SOUTH-1'!J1212</f>
        <v>1000</v>
      </c>
      <c r="K785">
        <f>'SOUTH-1'!K1212</f>
        <v>0</v>
      </c>
      <c r="L785">
        <f>'SOUTH-1'!L1212</f>
        <v>1374611.0000000044</v>
      </c>
      <c r="M785">
        <f>'SOUTH-1'!M1212</f>
        <v>1391497.034524828</v>
      </c>
      <c r="N785" t="str">
        <f>'SOUTH-1'!N1212</f>
        <v>N.Gonj (West)</v>
      </c>
      <c r="O785" t="s">
        <v>4893</v>
      </c>
      <c r="P785">
        <v>582908.12617772387</v>
      </c>
      <c r="Q785">
        <v>649651.65970787674</v>
      </c>
      <c r="R785">
        <v>916096.37097325514</v>
      </c>
    </row>
    <row r="786" spans="1:18" hidden="1" x14ac:dyDescent="0.3">
      <c r="A786">
        <v>785</v>
      </c>
      <c r="B786" t="str">
        <f>'SOUTH-1'!B1213</f>
        <v>11 kV BSCIC-4  Feeder (F-11)</v>
      </c>
      <c r="C786" s="33">
        <f>'SOUTH-1'!C1213</f>
        <v>11</v>
      </c>
      <c r="D786" s="33">
        <f>'SOUTH-1'!D1213</f>
        <v>0</v>
      </c>
      <c r="E786" s="33" t="str">
        <f>'SOUTH-1'!E1213</f>
        <v>HA021100682-02</v>
      </c>
      <c r="F786" s="33">
        <f>'SOUTH-1'!F1213</f>
        <v>1</v>
      </c>
      <c r="G786" s="33">
        <f>'SOUTH-1'!G1213</f>
        <v>59519.019</v>
      </c>
      <c r="H786" s="33">
        <f>'SOUTH-1'!H1213</f>
        <v>61904.665999999997</v>
      </c>
      <c r="I786" s="33">
        <f>'SOUTH-1'!I1213</f>
        <v>2385.6469999999972</v>
      </c>
      <c r="J786" s="33">
        <f>'SOUTH-1'!J1213</f>
        <v>1000</v>
      </c>
      <c r="K786">
        <f>'SOUTH-1'!K1213</f>
        <v>0</v>
      </c>
      <c r="L786">
        <f>'SOUTH-1'!L1213</f>
        <v>2385646.9999999972</v>
      </c>
      <c r="M786">
        <f>'SOUTH-1'!M1213</f>
        <v>2414952.8309631138</v>
      </c>
      <c r="N786" t="str">
        <f>'SOUTH-1'!N1213</f>
        <v>N.Gonj (West)</v>
      </c>
      <c r="O786" t="s">
        <v>4893</v>
      </c>
      <c r="P786">
        <v>1958482.7350390612</v>
      </c>
      <c r="Q786">
        <v>2197501.2569583147</v>
      </c>
      <c r="R786">
        <v>2366722.3025404606</v>
      </c>
    </row>
    <row r="787" spans="1:18" hidden="1" x14ac:dyDescent="0.3">
      <c r="A787">
        <v>786</v>
      </c>
      <c r="B787" t="str">
        <f>'SOUTH-1'!B1214</f>
        <v xml:space="preserve">11 kV BSCIC-3  Feeder  (F-10) </v>
      </c>
      <c r="C787" s="33">
        <f>'SOUTH-1'!C1214</f>
        <v>11</v>
      </c>
      <c r="D787" s="33">
        <f>'SOUTH-1'!D1214</f>
        <v>0</v>
      </c>
      <c r="E787" s="33" t="str">
        <f>'SOUTH-1'!E1214</f>
        <v>HA021100455-02</v>
      </c>
      <c r="F787" s="33">
        <f>'SOUTH-1'!F1214</f>
        <v>1</v>
      </c>
      <c r="G787" s="33">
        <f>'SOUTH-1'!G1214</f>
        <v>54442.540999999997</v>
      </c>
      <c r="H787" s="33">
        <f>'SOUTH-1'!H1214</f>
        <v>56572.368000000002</v>
      </c>
      <c r="I787" s="33">
        <f>'SOUTH-1'!I1214</f>
        <v>2129.8270000000048</v>
      </c>
      <c r="J787" s="33">
        <f>'SOUTH-1'!J1214</f>
        <v>1000</v>
      </c>
      <c r="K787">
        <f>'SOUTH-1'!K1214</f>
        <v>0</v>
      </c>
      <c r="L787">
        <f>'SOUTH-1'!L1214</f>
        <v>2129827.0000000047</v>
      </c>
      <c r="M787">
        <f>'SOUTH-1'!M1214</f>
        <v>2155990.279832554</v>
      </c>
      <c r="N787" t="str">
        <f>'SOUTH-1'!N1214</f>
        <v>N.Gonj (West)</v>
      </c>
      <c r="O787" t="s">
        <v>4893</v>
      </c>
      <c r="P787">
        <v>1459919.7826798542</v>
      </c>
      <c r="Q787">
        <v>1675803.0812844925</v>
      </c>
      <c r="R787">
        <v>1827353.8856211398</v>
      </c>
    </row>
    <row r="788" spans="1:18" hidden="1" x14ac:dyDescent="0.3">
      <c r="A788">
        <v>787</v>
      </c>
      <c r="B788" t="str">
        <f>'SOUTH-1'!B1215</f>
        <v>11/0.415 KV Transformer,AT-1</v>
      </c>
      <c r="C788" s="33">
        <f>'SOUTH-1'!C1215</f>
        <v>0.41499999999999998</v>
      </c>
      <c r="D788" s="33" t="str">
        <f>'SOUTH-1'!D1215</f>
        <v>Analog</v>
      </c>
      <c r="E788" s="33">
        <f>'SOUTH-1'!E1215</f>
        <v>2001123043161</v>
      </c>
      <c r="F788" s="33">
        <f>'SOUTH-1'!F1215</f>
        <v>1</v>
      </c>
      <c r="G788" s="33">
        <f>'SOUTH-1'!G1215</f>
        <v>3813.8</v>
      </c>
      <c r="H788" s="33">
        <f>'SOUTH-1'!H1215</f>
        <v>3872.6</v>
      </c>
      <c r="I788" s="33">
        <f>'SOUTH-1'!I1215</f>
        <v>58.799999999999727</v>
      </c>
      <c r="J788" s="33">
        <f>'SOUTH-1'!J1215</f>
        <v>160</v>
      </c>
      <c r="K788">
        <f>'SOUTH-1'!K1215</f>
        <v>0</v>
      </c>
      <c r="L788">
        <f>'SOUTH-1'!L1215</f>
        <v>9407.9999999999563</v>
      </c>
      <c r="M788">
        <f>'SOUTH-1'!M1215</f>
        <v>9523.5700142145488</v>
      </c>
      <c r="N788" t="str">
        <f>'SOUTH-1'!N1215</f>
        <v>N.Gonj (West)</v>
      </c>
      <c r="O788" t="s">
        <v>4893</v>
      </c>
      <c r="P788">
        <v>9809.4636986177375</v>
      </c>
      <c r="Q788">
        <v>10077.968603992977</v>
      </c>
      <c r="R788">
        <v>6902.8138789527275</v>
      </c>
    </row>
    <row r="789" spans="1:18" hidden="1" x14ac:dyDescent="0.3">
      <c r="A789">
        <v>788</v>
      </c>
      <c r="B789" t="str">
        <f>'SOUTH-1'!B1216</f>
        <v>11/0.415 KV Transformer,AT-2</v>
      </c>
      <c r="C789" s="33">
        <f>'SOUTH-1'!C1216</f>
        <v>0.41499999999999998</v>
      </c>
      <c r="D789" s="33" t="str">
        <f>'SOUTH-1'!D1216</f>
        <v>Analog</v>
      </c>
      <c r="E789" s="33">
        <f>'SOUTH-1'!E1216</f>
        <v>2001123043118</v>
      </c>
      <c r="F789" s="33">
        <f>'SOUTH-1'!F1216</f>
        <v>1</v>
      </c>
      <c r="G789" s="33">
        <f>'SOUTH-1'!G1216</f>
        <v>4101.3999999999996</v>
      </c>
      <c r="H789" s="33">
        <f>'SOUTH-1'!H1216</f>
        <v>4105</v>
      </c>
      <c r="I789" s="33">
        <f>'SOUTH-1'!I1216</f>
        <v>3.6000000000003638</v>
      </c>
      <c r="J789" s="33">
        <f>'SOUTH-1'!J1216</f>
        <v>160</v>
      </c>
      <c r="K789">
        <f>'SOUTH-1'!K1216</f>
        <v>0</v>
      </c>
      <c r="L789">
        <f>'SOUTH-1'!L1216</f>
        <v>576.00000000005821</v>
      </c>
      <c r="M789">
        <f>'SOUTH-1'!M1216</f>
        <v>583.07571515605446</v>
      </c>
      <c r="N789" t="str">
        <f>'SOUTH-1'!N1216</f>
        <v>N.Gonj (West)</v>
      </c>
      <c r="O789" t="s">
        <v>4893</v>
      </c>
      <c r="P789">
        <v>16.213989584403649</v>
      </c>
      <c r="Q789">
        <v>519.31561244404986</v>
      </c>
      <c r="R789">
        <v>421.29849965445163</v>
      </c>
    </row>
    <row r="790" spans="1:18" hidden="1" x14ac:dyDescent="0.3">
      <c r="A790">
        <v>789</v>
      </c>
      <c r="B790" t="str">
        <f>'SOUTH-1'!B1336</f>
        <v>11 kV Outgoing Feeder-1 (=F1)</v>
      </c>
      <c r="C790" s="33">
        <f>'SOUTH-1'!C1336</f>
        <v>11</v>
      </c>
      <c r="D790" s="33">
        <f>'SOUTH-1'!D1336</f>
        <v>0</v>
      </c>
      <c r="E790" s="33" t="str">
        <f>'SOUTH-1'!E1336</f>
        <v>041808902757</v>
      </c>
      <c r="F790" s="33">
        <f>'SOUTH-1'!F1336</f>
        <v>1</v>
      </c>
      <c r="G790" s="33">
        <f>'SOUTH-1'!G1336</f>
        <v>0.03</v>
      </c>
      <c r="H790" s="33">
        <f>'SOUTH-1'!H1336</f>
        <v>0.03</v>
      </c>
      <c r="I790" s="33">
        <f>'SOUTH-1'!I1336</f>
        <v>0</v>
      </c>
      <c r="J790" s="33">
        <f>'SOUTH-1'!J1336</f>
        <v>60000</v>
      </c>
      <c r="K790">
        <f>'SOUTH-1'!K1336</f>
        <v>0</v>
      </c>
      <c r="L790">
        <f>'SOUTH-1'!L1336</f>
        <v>0</v>
      </c>
      <c r="M790">
        <f>'SOUTH-1'!M1336</f>
        <v>0</v>
      </c>
      <c r="N790">
        <f>'SOUTH-1'!N1336</f>
        <v>0</v>
      </c>
      <c r="O790" t="s">
        <v>194</v>
      </c>
      <c r="P790">
        <v>0</v>
      </c>
      <c r="Q790">
        <v>0</v>
      </c>
      <c r="R790">
        <v>0</v>
      </c>
    </row>
    <row r="791" spans="1:18" hidden="1" x14ac:dyDescent="0.3">
      <c r="A791">
        <v>790</v>
      </c>
      <c r="B791" t="str">
        <f>'SOUTH-1'!B1337</f>
        <v>11 kV Char-Syedpur Feeder(=F2)</v>
      </c>
      <c r="C791" s="33">
        <f>'SOUTH-1'!C1337</f>
        <v>11</v>
      </c>
      <c r="D791" s="33">
        <f>'SOUTH-1'!D1337</f>
        <v>0</v>
      </c>
      <c r="E791" s="33" t="str">
        <f>'SOUTH-1'!E1337</f>
        <v>041808902749</v>
      </c>
      <c r="F791" s="33">
        <f>'SOUTH-1'!F1337</f>
        <v>1</v>
      </c>
      <c r="G791" s="33">
        <f>'SOUTH-1'!G1337</f>
        <v>402.78</v>
      </c>
      <c r="H791" s="33">
        <f>'SOUTH-1'!H1337</f>
        <v>425.05</v>
      </c>
      <c r="I791" s="33">
        <f>'SOUTH-1'!I1337</f>
        <v>22.270000000000039</v>
      </c>
      <c r="J791" s="33">
        <f>'SOUTH-1'!J1337</f>
        <v>60000</v>
      </c>
      <c r="K791">
        <f>'SOUTH-1'!K1337</f>
        <v>0</v>
      </c>
      <c r="L791">
        <f>'SOUTH-1'!L1337</f>
        <v>1336200.0000000023</v>
      </c>
      <c r="M791">
        <f>'SOUTH-1'!M1337</f>
        <v>1326519.4668626937</v>
      </c>
      <c r="N791" t="str">
        <f>'SOUTH-1'!N1337</f>
        <v>Sytalakhya</v>
      </c>
      <c r="O791" t="s">
        <v>194</v>
      </c>
      <c r="P791">
        <v>1258154.7043626991</v>
      </c>
      <c r="Q791">
        <v>1256317.007383764</v>
      </c>
      <c r="R791">
        <v>1308593.1900815249</v>
      </c>
    </row>
    <row r="792" spans="1:18" hidden="1" x14ac:dyDescent="0.3">
      <c r="A792">
        <v>791</v>
      </c>
      <c r="B792" t="str">
        <f>'SOUTH-1'!B1338</f>
        <v>11 kV UltraTech Cement  Feeder (=F3)</v>
      </c>
      <c r="C792" s="33">
        <f>'SOUTH-1'!C1338</f>
        <v>11</v>
      </c>
      <c r="D792" s="33">
        <f>'SOUTH-1'!D1338</f>
        <v>0</v>
      </c>
      <c r="E792" s="33" t="str">
        <f>'SOUTH-1'!E1338</f>
        <v>041808902759</v>
      </c>
      <c r="F792" s="33">
        <f>'SOUTH-1'!F1338</f>
        <v>1</v>
      </c>
      <c r="G792" s="33">
        <f>'SOUTH-1'!G1338</f>
        <v>438.15</v>
      </c>
      <c r="H792" s="33">
        <f>'SOUTH-1'!H1338</f>
        <v>457.83</v>
      </c>
      <c r="I792" s="33">
        <f>'SOUTH-1'!I1338</f>
        <v>19.680000000000007</v>
      </c>
      <c r="J792" s="33">
        <f>'SOUTH-1'!J1338</f>
        <v>60000</v>
      </c>
      <c r="K792">
        <f>'SOUTH-1'!K1338</f>
        <v>0</v>
      </c>
      <c r="L792">
        <f>'SOUTH-1'!L1338</f>
        <v>1180800.0000000005</v>
      </c>
      <c r="M792">
        <f>'SOUTH-1'!M1338</f>
        <v>1172245.3124318714</v>
      </c>
      <c r="N792" t="str">
        <f>'SOUTH-1'!N1338</f>
        <v>Sytalakhya</v>
      </c>
      <c r="O792" t="s">
        <v>194</v>
      </c>
      <c r="P792">
        <v>1166152.8883741656</v>
      </c>
      <c r="Q792">
        <v>1226848.5854776783</v>
      </c>
      <c r="R792">
        <v>1401162.483270573</v>
      </c>
    </row>
    <row r="793" spans="1:18" hidden="1" x14ac:dyDescent="0.3">
      <c r="A793">
        <v>792</v>
      </c>
      <c r="B793" t="str">
        <f>'SOUTH-1'!B1339</f>
        <v>11 kV Outgoing Feeder-4 (=F4)</v>
      </c>
      <c r="C793" s="33">
        <f>'SOUTH-1'!C1339</f>
        <v>11</v>
      </c>
      <c r="D793" s="33">
        <f>'SOUTH-1'!D1339</f>
        <v>0</v>
      </c>
      <c r="E793" s="33" t="str">
        <f>'SOUTH-1'!E1339</f>
        <v>041808902748</v>
      </c>
      <c r="F793" s="33">
        <f>'SOUTH-1'!F1339</f>
        <v>1</v>
      </c>
      <c r="G793" s="33">
        <f>'SOUTH-1'!G1339</f>
        <v>0.02</v>
      </c>
      <c r="H793" s="33">
        <f>'SOUTH-1'!H1339</f>
        <v>0.02</v>
      </c>
      <c r="I793" s="33">
        <f>'SOUTH-1'!I1339</f>
        <v>0</v>
      </c>
      <c r="J793" s="33">
        <f>'SOUTH-1'!J1339</f>
        <v>60000</v>
      </c>
      <c r="K793">
        <f>'SOUTH-1'!K1339</f>
        <v>0</v>
      </c>
      <c r="L793">
        <f>'SOUTH-1'!L1339</f>
        <v>0</v>
      </c>
      <c r="M793">
        <f>'SOUTH-1'!M1339</f>
        <v>0</v>
      </c>
      <c r="N793">
        <f>'SOUTH-1'!N1339</f>
        <v>0</v>
      </c>
      <c r="O793" t="s">
        <v>194</v>
      </c>
      <c r="P793">
        <v>0</v>
      </c>
      <c r="Q793">
        <v>0</v>
      </c>
      <c r="R793">
        <v>0</v>
      </c>
    </row>
    <row r="794" spans="1:18" hidden="1" x14ac:dyDescent="0.3">
      <c r="A794">
        <v>793</v>
      </c>
      <c r="B794" t="str">
        <f>'SOUTH-1'!B1340</f>
        <v>11 kV Outgoing Feeder-5 (=F5)</v>
      </c>
      <c r="C794" s="33">
        <f>'SOUTH-1'!C1340</f>
        <v>11</v>
      </c>
      <c r="D794" s="33">
        <f>'SOUTH-1'!D1340</f>
        <v>0</v>
      </c>
      <c r="E794" s="33" t="str">
        <f>'SOUTH-1'!E1340</f>
        <v>041808902754</v>
      </c>
      <c r="F794" s="33">
        <f>'SOUTH-1'!F1340</f>
        <v>1</v>
      </c>
      <c r="G794" s="33">
        <f>'SOUTH-1'!G1340</f>
        <v>0.02</v>
      </c>
      <c r="H794" s="33">
        <f>'SOUTH-1'!H1340</f>
        <v>0.02</v>
      </c>
      <c r="I794" s="33">
        <f>'SOUTH-1'!I1340</f>
        <v>0</v>
      </c>
      <c r="J794" s="33">
        <f>'SOUTH-1'!J1340</f>
        <v>60000</v>
      </c>
      <c r="K794">
        <f>'SOUTH-1'!K1340</f>
        <v>0</v>
      </c>
      <c r="L794">
        <f>'SOUTH-1'!L1340</f>
        <v>0</v>
      </c>
      <c r="M794">
        <f>'SOUTH-1'!M1340</f>
        <v>0</v>
      </c>
      <c r="N794">
        <f>'SOUTH-1'!N1340</f>
        <v>0</v>
      </c>
      <c r="O794" t="s">
        <v>194</v>
      </c>
      <c r="P794">
        <v>0</v>
      </c>
      <c r="Q794">
        <v>0</v>
      </c>
      <c r="R794">
        <v>0</v>
      </c>
    </row>
    <row r="795" spans="1:18" hidden="1" x14ac:dyDescent="0.3">
      <c r="A795">
        <v>794</v>
      </c>
      <c r="B795" t="str">
        <f>'SOUTH-1'!B1341</f>
        <v>11 kV Outgoing Feeder-6 (=F6)</v>
      </c>
      <c r="C795" s="33">
        <f>'SOUTH-1'!C1341</f>
        <v>11</v>
      </c>
      <c r="D795" s="33">
        <f>'SOUTH-1'!D1341</f>
        <v>0</v>
      </c>
      <c r="E795" s="33" t="str">
        <f>'SOUTH-1'!E1341</f>
        <v>041808902758</v>
      </c>
      <c r="F795" s="33">
        <f>'SOUTH-1'!F1341</f>
        <v>1</v>
      </c>
      <c r="G795" s="33">
        <f>'SOUTH-1'!G1341</f>
        <v>0.02</v>
      </c>
      <c r="H795" s="33">
        <f>'SOUTH-1'!H1341</f>
        <v>0.02</v>
      </c>
      <c r="I795" s="33">
        <f>'SOUTH-1'!I1341</f>
        <v>0</v>
      </c>
      <c r="J795" s="33">
        <f>'SOUTH-1'!J1341</f>
        <v>60000</v>
      </c>
      <c r="K795">
        <f>'SOUTH-1'!K1341</f>
        <v>0</v>
      </c>
      <c r="L795">
        <f>'SOUTH-1'!L1341</f>
        <v>0</v>
      </c>
      <c r="M795">
        <f>'SOUTH-1'!M1341</f>
        <v>0</v>
      </c>
      <c r="N795">
        <f>'SOUTH-1'!N1341</f>
        <v>0</v>
      </c>
      <c r="O795" t="s">
        <v>194</v>
      </c>
      <c r="P795">
        <v>0</v>
      </c>
      <c r="Q795">
        <v>0</v>
      </c>
      <c r="R795">
        <v>0</v>
      </c>
    </row>
    <row r="796" spans="1:18" hidden="1" x14ac:dyDescent="0.3">
      <c r="A796">
        <v>795</v>
      </c>
      <c r="B796" t="str">
        <f>'SOUTH-1'!B1342</f>
        <v>11 kV Outgoing Feeder-7 (=F7)</v>
      </c>
      <c r="C796" s="33">
        <f>'SOUTH-1'!C1342</f>
        <v>11</v>
      </c>
      <c r="D796" s="33">
        <f>'SOUTH-1'!D1342</f>
        <v>0</v>
      </c>
      <c r="E796" s="33" t="str">
        <f>'SOUTH-1'!E1342</f>
        <v>041808902776</v>
      </c>
      <c r="F796" s="33">
        <f>'SOUTH-1'!F1342</f>
        <v>1</v>
      </c>
      <c r="G796" s="33">
        <f>'SOUTH-1'!G1342</f>
        <v>0.02</v>
      </c>
      <c r="H796" s="33">
        <f>'SOUTH-1'!H1342</f>
        <v>0.02</v>
      </c>
      <c r="I796" s="33">
        <f>'SOUTH-1'!I1342</f>
        <v>0</v>
      </c>
      <c r="J796" s="33">
        <f>'SOUTH-1'!J1342</f>
        <v>60000</v>
      </c>
      <c r="K796">
        <f>'SOUTH-1'!K1342</f>
        <v>0</v>
      </c>
      <c r="L796">
        <f>'SOUTH-1'!L1342</f>
        <v>0</v>
      </c>
      <c r="M796">
        <f>'SOUTH-1'!M1342</f>
        <v>0</v>
      </c>
      <c r="N796">
        <f>'SOUTH-1'!N1342</f>
        <v>0</v>
      </c>
      <c r="O796" t="s">
        <v>194</v>
      </c>
      <c r="P796">
        <v>0</v>
      </c>
      <c r="Q796">
        <v>0</v>
      </c>
      <c r="R796">
        <v>0</v>
      </c>
    </row>
    <row r="797" spans="1:18" hidden="1" x14ac:dyDescent="0.3">
      <c r="A797">
        <v>796</v>
      </c>
      <c r="B797" t="str">
        <f>'SOUTH-1'!B1343</f>
        <v>11 kV Outgoing Feeder-8 with BPT-1</v>
      </c>
      <c r="C797" s="33">
        <f>'SOUTH-1'!C1343</f>
        <v>11</v>
      </c>
      <c r="D797" s="33">
        <f>'SOUTH-1'!D1343</f>
        <v>0</v>
      </c>
      <c r="E797" s="33" t="str">
        <f>'SOUTH-1'!E1343</f>
        <v>041808902855</v>
      </c>
      <c r="F797" s="33">
        <f>'SOUTH-1'!F1343</f>
        <v>1</v>
      </c>
      <c r="G797" s="33">
        <f>'SOUTH-1'!G1343</f>
        <v>0.03</v>
      </c>
      <c r="H797" s="33">
        <f>'SOUTH-1'!H1343</f>
        <v>0.03</v>
      </c>
      <c r="I797" s="33">
        <f>'SOUTH-1'!I1343</f>
        <v>0</v>
      </c>
      <c r="J797" s="33">
        <f>'SOUTH-1'!J1343</f>
        <v>60000</v>
      </c>
      <c r="K797">
        <f>'SOUTH-1'!K1343</f>
        <v>0</v>
      </c>
      <c r="L797">
        <f>'SOUTH-1'!L1343</f>
        <v>0</v>
      </c>
      <c r="M797">
        <f>'SOUTH-1'!M1343</f>
        <v>0</v>
      </c>
      <c r="N797">
        <f>'SOUTH-1'!N1343</f>
        <v>0</v>
      </c>
      <c r="O797" t="s">
        <v>194</v>
      </c>
      <c r="P797">
        <v>0</v>
      </c>
      <c r="Q797">
        <v>0</v>
      </c>
      <c r="R797">
        <v>0</v>
      </c>
    </row>
    <row r="798" spans="1:18" hidden="1" x14ac:dyDescent="0.3">
      <c r="A798">
        <v>797</v>
      </c>
      <c r="B798" t="str">
        <f>'SOUTH-1'!B1344</f>
        <v>11 kV Outgoing Feeder-9 with BPT-2</v>
      </c>
      <c r="C798" s="33">
        <f>'SOUTH-1'!C1344</f>
        <v>11</v>
      </c>
      <c r="D798" s="33">
        <f>'SOUTH-1'!D1344</f>
        <v>0</v>
      </c>
      <c r="E798" s="33" t="str">
        <f>'SOUTH-1'!E1344</f>
        <v>041808902854</v>
      </c>
      <c r="F798" s="33">
        <f>'SOUTH-1'!F1344</f>
        <v>1</v>
      </c>
      <c r="G798" s="33">
        <f>'SOUTH-1'!G1344</f>
        <v>0.03</v>
      </c>
      <c r="H798" s="33">
        <f>'SOUTH-1'!H1344</f>
        <v>0.03</v>
      </c>
      <c r="I798" s="33">
        <f>'SOUTH-1'!I1344</f>
        <v>0</v>
      </c>
      <c r="J798" s="33">
        <f>'SOUTH-1'!J1344</f>
        <v>60000</v>
      </c>
      <c r="K798">
        <f>'SOUTH-1'!K1344</f>
        <v>0</v>
      </c>
      <c r="L798">
        <f>'SOUTH-1'!L1344</f>
        <v>0</v>
      </c>
      <c r="M798">
        <f>'SOUTH-1'!M1344</f>
        <v>0</v>
      </c>
      <c r="N798">
        <f>'SOUTH-1'!N1344</f>
        <v>0</v>
      </c>
      <c r="O798" t="s">
        <v>194</v>
      </c>
      <c r="P798">
        <v>0</v>
      </c>
      <c r="Q798">
        <v>0</v>
      </c>
      <c r="R798">
        <v>0</v>
      </c>
    </row>
    <row r="799" spans="1:18" hidden="1" x14ac:dyDescent="0.3">
      <c r="A799">
        <v>798</v>
      </c>
      <c r="B799" t="str">
        <f>'SOUTH-1'!B1345</f>
        <v>11 kV Mokterpur Feeder (=F8)</v>
      </c>
      <c r="C799" s="33">
        <f>'SOUTH-1'!C1345</f>
        <v>11</v>
      </c>
      <c r="D799" s="33">
        <f>'SOUTH-1'!D1345</f>
        <v>0</v>
      </c>
      <c r="E799" s="33" t="str">
        <f>'SOUTH-1'!E1345</f>
        <v>041808902786</v>
      </c>
      <c r="F799" s="33">
        <f>'SOUTH-1'!F1345</f>
        <v>1</v>
      </c>
      <c r="G799" s="33">
        <f>'SOUTH-1'!G1345</f>
        <v>275.64</v>
      </c>
      <c r="H799" s="33">
        <f>'SOUTH-1'!H1345</f>
        <v>303.33999999999997</v>
      </c>
      <c r="I799" s="33">
        <f>'SOUTH-1'!I1345</f>
        <v>27.699999999999989</v>
      </c>
      <c r="J799" s="33">
        <f>'SOUTH-1'!J1345</f>
        <v>60000</v>
      </c>
      <c r="K799">
        <f>'SOUTH-1'!K1345</f>
        <v>0</v>
      </c>
      <c r="L799">
        <f>'SOUTH-1'!L1345</f>
        <v>1661999.9999999993</v>
      </c>
      <c r="M799">
        <f>'SOUTH-1'!M1345</f>
        <v>1649959.103372094</v>
      </c>
      <c r="N799" t="str">
        <f>'SOUTH-1'!N1345</f>
        <v>Sytalakhya</v>
      </c>
      <c r="O799" t="s">
        <v>194</v>
      </c>
      <c r="P799">
        <v>1406910.8873571518</v>
      </c>
      <c r="Q799">
        <v>1384414.4332204021</v>
      </c>
      <c r="R799">
        <v>1059738.0772226595</v>
      </c>
    </row>
    <row r="800" spans="1:18" hidden="1" x14ac:dyDescent="0.3">
      <c r="A800">
        <v>799</v>
      </c>
      <c r="B800" t="str">
        <f>'SOUTH-1'!B1346</f>
        <v>11 kV Dhaleshwary  Feeder (=F9)</v>
      </c>
      <c r="C800" s="33">
        <f>'SOUTH-1'!C1346</f>
        <v>11</v>
      </c>
      <c r="D800" s="33">
        <f>'SOUTH-1'!D1346</f>
        <v>0</v>
      </c>
      <c r="E800" s="33" t="str">
        <f>'SOUTH-1'!E1346</f>
        <v>041808902789</v>
      </c>
      <c r="F800" s="33">
        <f>'SOUTH-1'!F1346</f>
        <v>1</v>
      </c>
      <c r="G800" s="33">
        <f>'SOUTH-1'!G1346</f>
        <v>178</v>
      </c>
      <c r="H800" s="33">
        <f>'SOUTH-1'!H1346</f>
        <v>190.79</v>
      </c>
      <c r="I800" s="33">
        <f>'SOUTH-1'!I1346</f>
        <v>12.789999999999992</v>
      </c>
      <c r="J800" s="33">
        <f>'SOUTH-1'!J1346</f>
        <v>60000</v>
      </c>
      <c r="K800">
        <f>'SOUTH-1'!K1346</f>
        <v>0</v>
      </c>
      <c r="L800">
        <f>'SOUTH-1'!L1346</f>
        <v>767399.99999999953</v>
      </c>
      <c r="M800">
        <f>'SOUTH-1'!M1346</f>
        <v>761840.32245953346</v>
      </c>
      <c r="N800" t="str">
        <f>'SOUTH-1'!N1346</f>
        <v>Sytalakhya</v>
      </c>
      <c r="O800" t="s">
        <v>194</v>
      </c>
      <c r="P800">
        <v>831600.8302340362</v>
      </c>
      <c r="Q800">
        <v>763171.98773096991</v>
      </c>
      <c r="R800">
        <v>845746.7241362913</v>
      </c>
    </row>
    <row r="801" spans="1:18" hidden="1" x14ac:dyDescent="0.3">
      <c r="A801">
        <v>800</v>
      </c>
      <c r="B801" t="str">
        <f>'SOUTH-1'!B1347</f>
        <v>11 kV Outgoing Feeder-12 (=F10)</v>
      </c>
      <c r="C801" s="33">
        <f>'SOUTH-1'!C1347</f>
        <v>11</v>
      </c>
      <c r="D801" s="33">
        <f>'SOUTH-1'!D1347</f>
        <v>0</v>
      </c>
      <c r="E801" s="33" t="str">
        <f>'SOUTH-1'!E1347</f>
        <v>041808902800</v>
      </c>
      <c r="F801" s="33">
        <f>'SOUTH-1'!F1347</f>
        <v>1</v>
      </c>
      <c r="G801" s="33">
        <f>'SOUTH-1'!G1347</f>
        <v>0.03</v>
      </c>
      <c r="H801" s="33">
        <f>'SOUTH-1'!H1347</f>
        <v>0.03</v>
      </c>
      <c r="I801" s="33">
        <f>'SOUTH-1'!I1347</f>
        <v>0</v>
      </c>
      <c r="J801" s="33">
        <f>'SOUTH-1'!J1347</f>
        <v>60000</v>
      </c>
      <c r="K801">
        <f>'SOUTH-1'!K1347</f>
        <v>0</v>
      </c>
      <c r="L801">
        <f>'SOUTH-1'!L1347</f>
        <v>0</v>
      </c>
      <c r="M801">
        <f>'SOUTH-1'!M1347</f>
        <v>0</v>
      </c>
      <c r="N801">
        <f>'SOUTH-1'!N1347</f>
        <v>0</v>
      </c>
      <c r="O801" t="s">
        <v>194</v>
      </c>
      <c r="P801">
        <v>0</v>
      </c>
      <c r="Q801">
        <v>0</v>
      </c>
      <c r="R801">
        <v>0</v>
      </c>
    </row>
    <row r="802" spans="1:18" hidden="1" x14ac:dyDescent="0.3">
      <c r="A802">
        <v>801</v>
      </c>
      <c r="B802" t="str">
        <f>'SOUTH-1'!B1348</f>
        <v>11 kV Outgoing Feeder-13 (=F11)</v>
      </c>
      <c r="C802" s="33">
        <f>'SOUTH-1'!C1348</f>
        <v>11</v>
      </c>
      <c r="D802" s="33">
        <f>'SOUTH-1'!D1348</f>
        <v>0</v>
      </c>
      <c r="E802" s="33" t="str">
        <f>'SOUTH-1'!E1348</f>
        <v>041808902787</v>
      </c>
      <c r="F802" s="33">
        <f>'SOUTH-1'!F1348</f>
        <v>1</v>
      </c>
      <c r="G802" s="33">
        <f>'SOUTH-1'!G1348</f>
        <v>0.03</v>
      </c>
      <c r="H802" s="33">
        <f>'SOUTH-1'!H1348</f>
        <v>0.03</v>
      </c>
      <c r="I802" s="33">
        <f>'SOUTH-1'!I1348</f>
        <v>0</v>
      </c>
      <c r="J802" s="33">
        <f>'SOUTH-1'!J1348</f>
        <v>60000</v>
      </c>
      <c r="K802">
        <f>'SOUTH-1'!K1348</f>
        <v>0</v>
      </c>
      <c r="L802">
        <f>'SOUTH-1'!L1348</f>
        <v>0</v>
      </c>
      <c r="M802">
        <f>'SOUTH-1'!M1348</f>
        <v>0</v>
      </c>
      <c r="N802">
        <f>'SOUTH-1'!N1348</f>
        <v>0</v>
      </c>
      <c r="O802" t="s">
        <v>194</v>
      </c>
      <c r="P802">
        <v>0</v>
      </c>
      <c r="Q802">
        <v>0</v>
      </c>
      <c r="R802">
        <v>0</v>
      </c>
    </row>
    <row r="803" spans="1:18" hidden="1" x14ac:dyDescent="0.3">
      <c r="A803">
        <v>802</v>
      </c>
      <c r="B803" t="str">
        <f>'SOUTH-1'!B1349</f>
        <v>11 kV Outgoing Feeder-14 (=F12)</v>
      </c>
      <c r="C803" s="33">
        <f>'SOUTH-1'!C1349</f>
        <v>11</v>
      </c>
      <c r="D803" s="33">
        <f>'SOUTH-1'!D1349</f>
        <v>0</v>
      </c>
      <c r="E803" s="33" t="str">
        <f>'SOUTH-1'!E1349</f>
        <v>041808902777</v>
      </c>
      <c r="F803" s="33">
        <f>'SOUTH-1'!F1349</f>
        <v>1</v>
      </c>
      <c r="G803" s="33">
        <f>'SOUTH-1'!G1349</f>
        <v>0.03</v>
      </c>
      <c r="H803" s="33">
        <f>'SOUTH-1'!H1349</f>
        <v>0.03</v>
      </c>
      <c r="I803" s="33">
        <f>'SOUTH-1'!I1349</f>
        <v>0</v>
      </c>
      <c r="J803" s="33">
        <f>'SOUTH-1'!J1349</f>
        <v>60000</v>
      </c>
      <c r="K803">
        <f>'SOUTH-1'!K1349</f>
        <v>0</v>
      </c>
      <c r="L803">
        <f>'SOUTH-1'!L1349</f>
        <v>0</v>
      </c>
      <c r="M803">
        <f>'SOUTH-1'!M1349</f>
        <v>0</v>
      </c>
      <c r="N803">
        <f>'SOUTH-1'!N1349</f>
        <v>0</v>
      </c>
      <c r="O803" t="s">
        <v>194</v>
      </c>
      <c r="P803">
        <v>0</v>
      </c>
      <c r="Q803">
        <v>0</v>
      </c>
      <c r="R803">
        <v>0</v>
      </c>
    </row>
    <row r="804" spans="1:18" hidden="1" x14ac:dyDescent="0.3">
      <c r="A804">
        <v>803</v>
      </c>
      <c r="B804" t="str">
        <f>'SOUTH-1'!B1350</f>
        <v>11 kV Outgoing Feeder-15 (=F13)</v>
      </c>
      <c r="C804" s="33">
        <f>'SOUTH-1'!C1350</f>
        <v>11</v>
      </c>
      <c r="D804" s="33">
        <f>'SOUTH-1'!D1350</f>
        <v>0</v>
      </c>
      <c r="E804" s="33" t="str">
        <f>'SOUTH-1'!E1350</f>
        <v>041808902779</v>
      </c>
      <c r="F804" s="33">
        <f>'SOUTH-1'!F1350</f>
        <v>1</v>
      </c>
      <c r="G804" s="33">
        <f>'SOUTH-1'!G1350</f>
        <v>0.03</v>
      </c>
      <c r="H804" s="33">
        <f>'SOUTH-1'!H1350</f>
        <v>0.03</v>
      </c>
      <c r="I804" s="33">
        <f>'SOUTH-1'!I1350</f>
        <v>0</v>
      </c>
      <c r="J804" s="33">
        <f>'SOUTH-1'!J1350</f>
        <v>60000</v>
      </c>
      <c r="K804">
        <f>'SOUTH-1'!K1350</f>
        <v>0</v>
      </c>
      <c r="L804">
        <f>'SOUTH-1'!L1350</f>
        <v>0</v>
      </c>
      <c r="M804">
        <f>'SOUTH-1'!M1350</f>
        <v>0</v>
      </c>
      <c r="N804">
        <f>'SOUTH-1'!N1350</f>
        <v>0</v>
      </c>
      <c r="O804" t="s">
        <v>194</v>
      </c>
      <c r="P804">
        <v>0</v>
      </c>
      <c r="Q804">
        <v>0</v>
      </c>
      <c r="R804">
        <v>0</v>
      </c>
    </row>
    <row r="805" spans="1:18" hidden="1" x14ac:dyDescent="0.3">
      <c r="A805">
        <v>804</v>
      </c>
      <c r="B805" t="str">
        <f>'SOUTH-1'!B1351</f>
        <v>11 kV Outgoing Feeder-16 (=F14)</v>
      </c>
      <c r="C805" s="33">
        <f>'SOUTH-1'!C1351</f>
        <v>11</v>
      </c>
      <c r="D805" s="33">
        <f>'SOUTH-1'!D1351</f>
        <v>0</v>
      </c>
      <c r="E805" s="33" t="str">
        <f>'SOUTH-1'!E1351</f>
        <v>041808902783</v>
      </c>
      <c r="F805" s="33">
        <f>'SOUTH-1'!F1351</f>
        <v>1</v>
      </c>
      <c r="G805" s="33">
        <f>'SOUTH-1'!G1351</f>
        <v>0.03</v>
      </c>
      <c r="H805" s="33">
        <f>'SOUTH-1'!H1351</f>
        <v>0.03</v>
      </c>
      <c r="I805" s="33">
        <f>'SOUTH-1'!I1351</f>
        <v>0</v>
      </c>
      <c r="J805" s="33">
        <f>'SOUTH-1'!J1351</f>
        <v>60000</v>
      </c>
      <c r="K805">
        <f>'SOUTH-1'!K1351</f>
        <v>0</v>
      </c>
      <c r="L805">
        <f>'SOUTH-1'!L1351</f>
        <v>0</v>
      </c>
      <c r="M805">
        <f>'SOUTH-1'!M1351</f>
        <v>0</v>
      </c>
      <c r="N805">
        <f>'SOUTH-1'!N1351</f>
        <v>0</v>
      </c>
      <c r="O805" t="s">
        <v>194</v>
      </c>
      <c r="P805">
        <v>0</v>
      </c>
      <c r="Q805">
        <v>0</v>
      </c>
      <c r="R805">
        <v>0</v>
      </c>
    </row>
    <row r="806" spans="1:18" hidden="1" x14ac:dyDescent="0.3">
      <c r="A806">
        <v>805</v>
      </c>
      <c r="B806" t="str">
        <f>'SOUTH-1'!B1352</f>
        <v>33/0.415 kV Transformer AT-1</v>
      </c>
      <c r="C806" s="33">
        <f>'SOUTH-1'!C1352</f>
        <v>0.41499999999999998</v>
      </c>
      <c r="D806" s="33">
        <f>'SOUTH-1'!D1352</f>
        <v>0</v>
      </c>
      <c r="E806" s="33" t="str">
        <f>'SOUTH-1'!E1352</f>
        <v>041811907976</v>
      </c>
      <c r="F806" s="33">
        <f>'SOUTH-1'!F1352</f>
        <v>1</v>
      </c>
      <c r="G806" s="33">
        <f>'SOUTH-1'!G1352</f>
        <v>1595.72</v>
      </c>
      <c r="H806" s="33">
        <f>'SOUTH-1'!H1352</f>
        <v>1708.92</v>
      </c>
      <c r="I806" s="33">
        <f>'SOUTH-1'!I1352</f>
        <v>113.20000000000005</v>
      </c>
      <c r="J806" s="33">
        <f>'SOUTH-1'!J1352</f>
        <v>1</v>
      </c>
      <c r="K806">
        <f>'SOUTH-1'!K1352</f>
        <v>0</v>
      </c>
      <c r="L806">
        <f>'SOUTH-1'!L1352</f>
        <v>0</v>
      </c>
      <c r="M806">
        <f>'SOUTH-1'!M1352</f>
        <v>0</v>
      </c>
      <c r="N806" t="str">
        <f>'SOUTH-1'!N1352</f>
        <v>Sytalakhya</v>
      </c>
      <c r="O806" t="s">
        <v>194</v>
      </c>
      <c r="P806">
        <v>0</v>
      </c>
      <c r="Q806">
        <v>0</v>
      </c>
      <c r="R806">
        <v>0</v>
      </c>
    </row>
    <row r="807" spans="1:18" hidden="1" x14ac:dyDescent="0.3">
      <c r="A807">
        <v>806</v>
      </c>
      <c r="B807" t="str">
        <f>'SOUTH-1'!B1353</f>
        <v>33/0.415 kV Transformer AT-2</v>
      </c>
      <c r="C807" s="33">
        <f>'SOUTH-1'!C1353</f>
        <v>0.41499999999999998</v>
      </c>
      <c r="D807" s="33">
        <f>'SOUTH-1'!D1353</f>
        <v>0</v>
      </c>
      <c r="E807" s="33">
        <f>'SOUTH-1'!E1353</f>
        <v>0</v>
      </c>
      <c r="F807" s="33">
        <f>'SOUTH-1'!F1353</f>
        <v>1</v>
      </c>
      <c r="G807" s="33">
        <f>'SOUTH-1'!G1353</f>
        <v>0</v>
      </c>
      <c r="H807" s="33">
        <f>'SOUTH-1'!H1353</f>
        <v>0</v>
      </c>
      <c r="I807" s="33">
        <f>'SOUTH-1'!I1353</f>
        <v>0</v>
      </c>
      <c r="J807" s="33">
        <f>'SOUTH-1'!J1353</f>
        <v>1</v>
      </c>
      <c r="K807">
        <f>'SOUTH-1'!K1353</f>
        <v>0</v>
      </c>
      <c r="L807">
        <f>'SOUTH-1'!L1353</f>
        <v>0</v>
      </c>
      <c r="M807">
        <f>'SOUTH-1'!M1353</f>
        <v>0</v>
      </c>
      <c r="N807">
        <f>'SOUTH-1'!N1353</f>
        <v>0</v>
      </c>
      <c r="O807" t="s">
        <v>194</v>
      </c>
      <c r="P807">
        <v>0</v>
      </c>
      <c r="Q807">
        <v>0</v>
      </c>
      <c r="R807">
        <v>0</v>
      </c>
    </row>
    <row r="808" spans="1:18" hidden="1" x14ac:dyDescent="0.3">
      <c r="A808">
        <v>807</v>
      </c>
      <c r="B808" t="str">
        <f>'SOUTH-1'!B1418</f>
        <v>11 kV Manikdia Feeder</v>
      </c>
      <c r="C808" s="33">
        <f>'SOUTH-1'!C1418</f>
        <v>11</v>
      </c>
      <c r="D808" s="33" t="str">
        <f>'SOUTH-1'!D1418</f>
        <v>Mugdapara</v>
      </c>
      <c r="E808" s="33" t="str">
        <f>'SOUTH-1'!E1418</f>
        <v>HA021100482-02</v>
      </c>
      <c r="F808" s="33">
        <f>'SOUTH-1'!F1418</f>
        <v>1</v>
      </c>
      <c r="G808" s="33">
        <f>'SOUTH-1'!G1418</f>
        <v>70057178</v>
      </c>
      <c r="H808" s="33">
        <f>'SOUTH-1'!H1418</f>
        <v>70727703</v>
      </c>
      <c r="I808" s="33">
        <f>'SOUTH-1'!I1418</f>
        <v>670525</v>
      </c>
      <c r="J808" s="33">
        <f>'SOUTH-1'!J1418</f>
        <v>1</v>
      </c>
      <c r="K808">
        <f>'SOUTH-1'!K1418</f>
        <v>0</v>
      </c>
      <c r="L808">
        <f>'SOUTH-1'!L1418</f>
        <v>670525</v>
      </c>
      <c r="M808" s="1384">
        <f>'SOUTH-1'!M1418</f>
        <v>669679.73150265089</v>
      </c>
      <c r="N808" t="str">
        <f>'SOUTH-1'!N1418</f>
        <v>Mugdapara</v>
      </c>
      <c r="O808" t="s">
        <v>185</v>
      </c>
      <c r="P808">
        <v>704760.42898394563</v>
      </c>
      <c r="Q808">
        <v>655997.45724878483</v>
      </c>
      <c r="R808">
        <v>731782.36997422925</v>
      </c>
    </row>
    <row r="809" spans="1:18" hidden="1" x14ac:dyDescent="0.3">
      <c r="A809">
        <v>808</v>
      </c>
      <c r="B809" t="str">
        <f>'SOUTH-1'!B1419</f>
        <v>11 kV Spare Feeder</v>
      </c>
      <c r="C809" s="33">
        <f>'SOUTH-1'!C1419</f>
        <v>11</v>
      </c>
      <c r="D809" s="33">
        <f>'SOUTH-1'!D1419</f>
        <v>0</v>
      </c>
      <c r="E809" s="33">
        <f>'SOUTH-1'!E1419</f>
        <v>0</v>
      </c>
      <c r="F809" s="33">
        <f>'SOUTH-1'!F1419</f>
        <v>1</v>
      </c>
      <c r="G809" s="33">
        <f>'SOUTH-1'!G1419</f>
        <v>0</v>
      </c>
      <c r="H809" s="33">
        <f>'SOUTH-1'!H1419</f>
        <v>0</v>
      </c>
      <c r="I809" s="33">
        <f>'SOUTH-1'!I1419</f>
        <v>0</v>
      </c>
      <c r="J809" s="33">
        <f>'SOUTH-1'!J1419</f>
        <v>1</v>
      </c>
      <c r="K809">
        <f>'SOUTH-1'!K1419</f>
        <v>0</v>
      </c>
      <c r="L809">
        <f>'SOUTH-1'!L1419</f>
        <v>0</v>
      </c>
      <c r="M809">
        <f>'SOUTH-1'!M1419</f>
        <v>0</v>
      </c>
      <c r="N809">
        <f>'SOUTH-1'!N1419</f>
        <v>0</v>
      </c>
      <c r="O809" t="s">
        <v>185</v>
      </c>
      <c r="P809">
        <v>0</v>
      </c>
      <c r="Q809">
        <v>0</v>
      </c>
      <c r="R809">
        <v>0</v>
      </c>
    </row>
    <row r="810" spans="1:18" hidden="1" x14ac:dyDescent="0.3">
      <c r="A810">
        <v>809</v>
      </c>
      <c r="B810" t="str">
        <f>'SOUTH-1'!B1420</f>
        <v>11 kV Kayetpara Feeder</v>
      </c>
      <c r="C810" s="33">
        <f>'SOUTH-1'!C1420</f>
        <v>11</v>
      </c>
      <c r="D810" s="33" t="str">
        <f>'SOUTH-1'!D1420</f>
        <v>Demra</v>
      </c>
      <c r="E810" s="33" t="str">
        <f>'SOUTH-1'!E1420</f>
        <v>HA021100967-02</v>
      </c>
      <c r="F810" s="33">
        <f>'SOUTH-1'!F1420</f>
        <v>1</v>
      </c>
      <c r="G810" s="33">
        <f>'SOUTH-1'!G1420</f>
        <v>14050902</v>
      </c>
      <c r="H810" s="33">
        <f>'SOUTH-1'!H1420</f>
        <v>15370323</v>
      </c>
      <c r="I810" s="33">
        <f>'SOUTH-1'!I1420</f>
        <v>1319421</v>
      </c>
      <c r="J810" s="33">
        <f>'SOUTH-1'!J1420</f>
        <v>1</v>
      </c>
      <c r="K810">
        <f>'SOUTH-1'!K1420</f>
        <v>0</v>
      </c>
      <c r="L810">
        <f>'SOUTH-1'!L1420</f>
        <v>1319421</v>
      </c>
      <c r="M810">
        <f>'SOUTH-1'!M1420</f>
        <v>1317757.7286737398</v>
      </c>
      <c r="N810" t="str">
        <f>'SOUTH-1'!N1420</f>
        <v>Demra</v>
      </c>
      <c r="O810" t="s">
        <v>185</v>
      </c>
      <c r="P810">
        <v>1370677.2015287208</v>
      </c>
      <c r="Q810">
        <v>1292488.6151940476</v>
      </c>
      <c r="R810">
        <v>1242034.7232536974</v>
      </c>
    </row>
    <row r="811" spans="1:18" hidden="1" x14ac:dyDescent="0.3">
      <c r="A811">
        <v>810</v>
      </c>
      <c r="B811" t="str">
        <f>'SOUTH-1'!B1421</f>
        <v>11 kV Paity Feeder</v>
      </c>
      <c r="C811" s="33">
        <f>'SOUTH-1'!C1421</f>
        <v>11</v>
      </c>
      <c r="D811" s="33" t="str">
        <f>'SOUTH-1'!D1421</f>
        <v>Demra</v>
      </c>
      <c r="E811" s="33" t="str">
        <f>'SOUTH-1'!E1421</f>
        <v>HA021188676-02</v>
      </c>
      <c r="F811" s="33">
        <f>'SOUTH-1'!F1421</f>
        <v>1</v>
      </c>
      <c r="G811" s="33">
        <f>'SOUTH-1'!G1421</f>
        <v>878768</v>
      </c>
      <c r="H811" s="33">
        <f>'SOUTH-1'!H1421</f>
        <v>1451896</v>
      </c>
      <c r="I811" s="33">
        <f>'SOUTH-1'!I1421</f>
        <v>573128</v>
      </c>
      <c r="J811" s="33">
        <f>'SOUTH-1'!J1421</f>
        <v>1</v>
      </c>
      <c r="K811">
        <f>'SOUTH-1'!K1421</f>
        <v>0</v>
      </c>
      <c r="L811">
        <f>'SOUTH-1'!L1421</f>
        <v>573128</v>
      </c>
      <c r="M811">
        <f>'SOUTH-1'!M1421</f>
        <v>572405.51084098476</v>
      </c>
      <c r="N811" t="str">
        <f>'SOUTH-1'!N1421</f>
        <v>Demra</v>
      </c>
      <c r="O811" t="s">
        <v>185</v>
      </c>
      <c r="P811">
        <v>546070.57504107803</v>
      </c>
      <c r="Q811">
        <v>498813.96673193458</v>
      </c>
      <c r="R811">
        <v>550647.00606172043</v>
      </c>
    </row>
    <row r="812" spans="1:18" hidden="1" x14ac:dyDescent="0.3">
      <c r="A812">
        <v>811</v>
      </c>
      <c r="B812" t="str">
        <f>'SOUTH-1'!B1422</f>
        <v>11 kV Bamuil Feeder</v>
      </c>
      <c r="C812" s="33">
        <f>'SOUTH-1'!C1422</f>
        <v>11</v>
      </c>
      <c r="D812" s="33" t="str">
        <f>'SOUTH-1'!D1422</f>
        <v>Demra</v>
      </c>
      <c r="E812" s="33" t="str">
        <f>'SOUTH-1'!E1422</f>
        <v>HA021100981-02</v>
      </c>
      <c r="F812" s="33">
        <f>'SOUTH-1'!F1422</f>
        <v>1</v>
      </c>
      <c r="G812" s="33">
        <f>'SOUTH-1'!G1422</f>
        <v>63742776</v>
      </c>
      <c r="H812" s="33">
        <f>'SOUTH-1'!H1422</f>
        <v>66196611</v>
      </c>
      <c r="I812" s="33">
        <f>'SOUTH-1'!I1422</f>
        <v>2453835</v>
      </c>
      <c r="J812" s="33">
        <f>'SOUTH-1'!J1422</f>
        <v>1</v>
      </c>
      <c r="K812">
        <f>'SOUTH-1'!K1422</f>
        <v>0</v>
      </c>
      <c r="L812">
        <f>'SOUTH-1'!L1422</f>
        <v>2453835</v>
      </c>
      <c r="M812">
        <f>'SOUTH-1'!M1422</f>
        <v>2450741.6784636029</v>
      </c>
      <c r="N812" t="str">
        <f>'SOUTH-1'!N1422</f>
        <v>Demra</v>
      </c>
      <c r="O812" t="s">
        <v>185</v>
      </c>
      <c r="P812">
        <v>2341533.0935880705</v>
      </c>
      <c r="Q812">
        <v>2143176.0462347013</v>
      </c>
      <c r="R812">
        <v>2258006.7633991679</v>
      </c>
    </row>
    <row r="813" spans="1:18" hidden="1" x14ac:dyDescent="0.3">
      <c r="A813">
        <v>812</v>
      </c>
      <c r="B813" t="str">
        <f>'SOUTH-1'!B1423</f>
        <v>11 kV Ali Ahmed School Feeder</v>
      </c>
      <c r="C813" s="33">
        <f>'SOUTH-1'!C1423</f>
        <v>11</v>
      </c>
      <c r="D813" s="33" t="str">
        <f>'SOUTH-1'!D1423</f>
        <v>Mugdapara</v>
      </c>
      <c r="E813" s="33" t="str">
        <f>'SOUTH-1'!E1423</f>
        <v>HA021101235-02</v>
      </c>
      <c r="F813" s="33">
        <f>'SOUTH-1'!F1423</f>
        <v>1</v>
      </c>
      <c r="G813" s="33">
        <f>'SOUTH-1'!G1423</f>
        <v>14096671</v>
      </c>
      <c r="H813" s="33">
        <f>'SOUTH-1'!H1423</f>
        <v>14737417</v>
      </c>
      <c r="I813" s="33">
        <f>'SOUTH-1'!I1423</f>
        <v>640746</v>
      </c>
      <c r="J813" s="33">
        <f>'SOUTH-1'!J1423</f>
        <v>1</v>
      </c>
      <c r="K813">
        <f>'SOUTH-1'!K1423</f>
        <v>0</v>
      </c>
      <c r="L813">
        <f>'SOUTH-1'!L1423</f>
        <v>640746</v>
      </c>
      <c r="M813" s="1384">
        <f>'SOUTH-1'!M1423</f>
        <v>639938.27111800096</v>
      </c>
      <c r="N813" t="str">
        <f>'SOUTH-1'!N1423</f>
        <v>Mugdapara</v>
      </c>
      <c r="O813" t="s">
        <v>185</v>
      </c>
      <c r="P813">
        <v>588274.36793506134</v>
      </c>
      <c r="Q813">
        <v>552448.51858238364</v>
      </c>
      <c r="R813">
        <v>1045691.8175550459</v>
      </c>
    </row>
    <row r="814" spans="1:18" hidden="1" x14ac:dyDescent="0.3">
      <c r="A814">
        <v>813</v>
      </c>
      <c r="B814" t="str">
        <f>'SOUTH-1'!B1424</f>
        <v>11 kV Amulia Model Town Feeder</v>
      </c>
      <c r="C814" s="33">
        <f>'SOUTH-1'!C1424</f>
        <v>11</v>
      </c>
      <c r="D814" s="33" t="str">
        <f>'SOUTH-1'!D1424</f>
        <v>Demra</v>
      </c>
      <c r="E814" s="33">
        <f>'SOUTH-1'!E1424</f>
        <v>0</v>
      </c>
      <c r="F814" s="33">
        <f>'SOUTH-1'!F1424</f>
        <v>1</v>
      </c>
      <c r="G814" s="33">
        <f>'SOUTH-1'!G1424</f>
        <v>51647116</v>
      </c>
      <c r="H814" s="33">
        <f>'SOUTH-1'!H1424</f>
        <v>51837287</v>
      </c>
      <c r="I814" s="33">
        <f>'SOUTH-1'!I1424</f>
        <v>190171</v>
      </c>
      <c r="J814" s="33">
        <f>'SOUTH-1'!J1424</f>
        <v>1</v>
      </c>
      <c r="K814">
        <f>'SOUTH-1'!K1424</f>
        <v>0</v>
      </c>
      <c r="L814">
        <f>'SOUTH-1'!L1424</f>
        <v>190171</v>
      </c>
      <c r="M814">
        <f>'SOUTH-1'!M1424</f>
        <v>189931.26910941521</v>
      </c>
      <c r="N814" t="str">
        <f>'SOUTH-1'!N1424</f>
        <v>Demra</v>
      </c>
      <c r="O814" t="s">
        <v>185</v>
      </c>
      <c r="P814">
        <v>165276.40000813818</v>
      </c>
      <c r="Q814">
        <v>158821.96751587122</v>
      </c>
      <c r="R814">
        <v>145542.98605579243</v>
      </c>
    </row>
    <row r="815" spans="1:18" hidden="1" x14ac:dyDescent="0.3">
      <c r="A815">
        <v>814</v>
      </c>
      <c r="B815" t="str">
        <f>'SOUTH-1'!B1425</f>
        <v>11 kV Rajakhali Feeder</v>
      </c>
      <c r="C815" s="33">
        <f>'SOUTH-1'!C1425</f>
        <v>11</v>
      </c>
      <c r="D815" s="33" t="str">
        <f>'SOUTH-1'!D1425</f>
        <v>Demra</v>
      </c>
      <c r="E815" s="33" t="str">
        <f>'SOUTH-1'!E1425</f>
        <v>HA021100483-02</v>
      </c>
      <c r="F815" s="33">
        <f>'SOUTH-1'!F1425</f>
        <v>1</v>
      </c>
      <c r="G815" s="33">
        <f>'SOUTH-1'!G1425</f>
        <v>10934861</v>
      </c>
      <c r="H815" s="33">
        <f>'SOUTH-1'!H1425</f>
        <v>12263057</v>
      </c>
      <c r="I815" s="33">
        <f>'SOUTH-1'!I1425</f>
        <v>1328196</v>
      </c>
      <c r="J815" s="33">
        <f>'SOUTH-1'!J1425</f>
        <v>1</v>
      </c>
      <c r="K815">
        <f>'SOUTH-1'!K1425</f>
        <v>0</v>
      </c>
      <c r="L815">
        <f>'SOUTH-1'!L1425</f>
        <v>1328196</v>
      </c>
      <c r="M815">
        <f>'SOUTH-1'!M1425</f>
        <v>1326521.666847463</v>
      </c>
      <c r="N815" t="str">
        <f>'SOUTH-1'!N1425</f>
        <v>Demra</v>
      </c>
      <c r="O815" t="s">
        <v>185</v>
      </c>
      <c r="P815">
        <v>1251754.1184356865</v>
      </c>
      <c r="Q815">
        <v>1263380.0785939377</v>
      </c>
      <c r="R815">
        <v>1242709.7580997096</v>
      </c>
    </row>
    <row r="816" spans="1:18" hidden="1" x14ac:dyDescent="0.3">
      <c r="A816">
        <v>815</v>
      </c>
      <c r="B816" t="str">
        <f>'SOUTH-1'!B1426</f>
        <v>11 kV Spare Feeder</v>
      </c>
      <c r="C816" s="33">
        <f>'SOUTH-1'!C1426</f>
        <v>11</v>
      </c>
      <c r="D816" s="33">
        <f>'SOUTH-1'!D1426</f>
        <v>0</v>
      </c>
      <c r="E816" s="33">
        <f>'SOUTH-1'!E1426</f>
        <v>0</v>
      </c>
      <c r="F816" s="33">
        <f>'SOUTH-1'!F1426</f>
        <v>1</v>
      </c>
      <c r="G816" s="33">
        <f>'SOUTH-1'!G1426</f>
        <v>0</v>
      </c>
      <c r="H816" s="33">
        <f>'SOUTH-1'!H1426</f>
        <v>0</v>
      </c>
      <c r="I816" s="33">
        <f>'SOUTH-1'!I1426</f>
        <v>0</v>
      </c>
      <c r="J816" s="33">
        <f>'SOUTH-1'!J1426</f>
        <v>1</v>
      </c>
      <c r="K816">
        <f>'SOUTH-1'!K1426</f>
        <v>0</v>
      </c>
      <c r="L816">
        <f>'SOUTH-1'!L1426</f>
        <v>0</v>
      </c>
      <c r="M816">
        <f>'SOUTH-1'!M1426</f>
        <v>0</v>
      </c>
      <c r="N816">
        <f>'SOUTH-1'!N1426</f>
        <v>0</v>
      </c>
      <c r="O816" t="s">
        <v>185</v>
      </c>
      <c r="P816">
        <v>0</v>
      </c>
      <c r="Q816">
        <v>0</v>
      </c>
      <c r="R816">
        <v>0</v>
      </c>
    </row>
    <row r="817" spans="1:18" hidden="1" x14ac:dyDescent="0.3">
      <c r="A817">
        <v>816</v>
      </c>
      <c r="B817" t="str">
        <f>'SOUTH-1'!B1427</f>
        <v>11 kV Spare Feeder</v>
      </c>
      <c r="C817" s="33">
        <f>'SOUTH-1'!C1427</f>
        <v>11</v>
      </c>
      <c r="D817" s="33">
        <f>'SOUTH-1'!D1427</f>
        <v>0</v>
      </c>
      <c r="E817" s="33">
        <f>'SOUTH-1'!E1427</f>
        <v>0</v>
      </c>
      <c r="F817" s="33">
        <f>'SOUTH-1'!F1427</f>
        <v>1</v>
      </c>
      <c r="G817" s="33">
        <f>'SOUTH-1'!G1427</f>
        <v>0</v>
      </c>
      <c r="H817" s="33">
        <f>'SOUTH-1'!H1427</f>
        <v>0</v>
      </c>
      <c r="I817" s="33">
        <f>'SOUTH-1'!I1427</f>
        <v>0</v>
      </c>
      <c r="J817" s="33">
        <f>'SOUTH-1'!J1427</f>
        <v>1</v>
      </c>
      <c r="K817">
        <f>'SOUTH-1'!K1427</f>
        <v>0</v>
      </c>
      <c r="L817">
        <f>'SOUTH-1'!L1427</f>
        <v>0</v>
      </c>
      <c r="M817">
        <f>'SOUTH-1'!M1427</f>
        <v>0</v>
      </c>
      <c r="N817">
        <f>'SOUTH-1'!N1427</f>
        <v>0</v>
      </c>
      <c r="O817" t="s">
        <v>185</v>
      </c>
      <c r="P817">
        <v>0</v>
      </c>
      <c r="Q817">
        <v>0</v>
      </c>
      <c r="R817">
        <v>0</v>
      </c>
    </row>
    <row r="818" spans="1:18" hidden="1" x14ac:dyDescent="0.3">
      <c r="A818">
        <v>817</v>
      </c>
      <c r="B818" t="str">
        <f>'SOUTH-1'!B1428</f>
        <v>33/0.415 kV Transformer, AT-2</v>
      </c>
      <c r="C818" s="33">
        <f>'SOUTH-1'!C1428</f>
        <v>0.41499999999999998</v>
      </c>
      <c r="D818" s="33">
        <f>'SOUTH-1'!D1428</f>
        <v>0</v>
      </c>
      <c r="E818" s="33">
        <f>'SOUTH-1'!E1428</f>
        <v>0</v>
      </c>
      <c r="F818" s="33">
        <f>'SOUTH-1'!F1428</f>
        <v>1</v>
      </c>
      <c r="G818" s="33">
        <f>'SOUTH-1'!G1428</f>
        <v>0</v>
      </c>
      <c r="H818" s="33">
        <f>'SOUTH-1'!H1428</f>
        <v>0</v>
      </c>
      <c r="I818" s="33">
        <f>'SOUTH-1'!I1428</f>
        <v>0</v>
      </c>
      <c r="J818" s="33">
        <f>'SOUTH-1'!J1428</f>
        <v>160</v>
      </c>
      <c r="K818">
        <f>'SOUTH-1'!K1428</f>
        <v>0</v>
      </c>
      <c r="L818">
        <f>'SOUTH-1'!L1428</f>
        <v>0</v>
      </c>
      <c r="M818">
        <f>'SOUTH-1'!M1428</f>
        <v>0</v>
      </c>
      <c r="N818">
        <f>'SOUTH-1'!N1428</f>
        <v>0</v>
      </c>
      <c r="O818" t="s">
        <v>185</v>
      </c>
      <c r="P818">
        <v>0</v>
      </c>
      <c r="Q818">
        <v>0</v>
      </c>
      <c r="R818">
        <v>0</v>
      </c>
    </row>
    <row r="819" spans="1:18" hidden="1" x14ac:dyDescent="0.3">
      <c r="A819">
        <v>818</v>
      </c>
      <c r="B819" t="str">
        <f>'SOUTH-2'!B94</f>
        <v>11 kV Nearest Feeder</v>
      </c>
      <c r="C819" s="33">
        <f>'SOUTH-2'!C94</f>
        <v>11</v>
      </c>
      <c r="D819" s="33">
        <f>'SOUTH-2'!D94</f>
        <v>0</v>
      </c>
      <c r="E819" s="33" t="str">
        <f>'SOUTH-2'!E94</f>
        <v>HA021101060-02</v>
      </c>
      <c r="F819" s="33">
        <f>'SOUTH-2'!F94</f>
        <v>1</v>
      </c>
      <c r="G819" s="33">
        <f>'SOUTH-2'!G94</f>
        <v>75374744</v>
      </c>
      <c r="H819" s="33">
        <f>'SOUTH-2'!H94</f>
        <v>77039568</v>
      </c>
      <c r="I819" s="33">
        <f>'SOUTH-2'!I94</f>
        <v>1664824</v>
      </c>
      <c r="J819" s="33">
        <f>'SOUTH-2'!J94</f>
        <v>1</v>
      </c>
      <c r="K819">
        <f>'SOUTH-2'!K94</f>
        <v>0</v>
      </c>
      <c r="L819">
        <f>'SOUTH-2'!L94</f>
        <v>1664824</v>
      </c>
      <c r="M819">
        <f>'SOUTH-2'!M94</f>
        <v>1666551.6833570988</v>
      </c>
      <c r="N819" t="str">
        <f>'SOUTH-2'!N94</f>
        <v>Maniknagar</v>
      </c>
      <c r="O819" t="s">
        <v>4066</v>
      </c>
      <c r="P819">
        <v>1691601.9901067272</v>
      </c>
      <c r="Q819">
        <v>1589546.8433046103</v>
      </c>
      <c r="R819">
        <v>1558145.6336918303</v>
      </c>
    </row>
    <row r="820" spans="1:18" hidden="1" x14ac:dyDescent="0.3">
      <c r="A820">
        <v>819</v>
      </c>
      <c r="B820" t="str">
        <f>'SOUTH-2'!B95</f>
        <v>11kV Spare</v>
      </c>
      <c r="C820" s="33">
        <f>'SOUTH-2'!C95</f>
        <v>11</v>
      </c>
      <c r="D820" s="33">
        <f>'SOUTH-2'!D95</f>
        <v>0</v>
      </c>
      <c r="E820" s="33" t="str">
        <f>'SOUTH-2'!E95</f>
        <v>HA021100679-02</v>
      </c>
      <c r="F820" s="33">
        <f>'SOUTH-2'!F95</f>
        <v>1</v>
      </c>
      <c r="G820" s="33">
        <f>'SOUTH-2'!G95</f>
        <v>0</v>
      </c>
      <c r="H820" s="33">
        <f>'SOUTH-2'!H95</f>
        <v>0</v>
      </c>
      <c r="I820" s="33">
        <f>'SOUTH-2'!I95</f>
        <v>0</v>
      </c>
      <c r="J820" s="33">
        <f>'SOUTH-2'!J95</f>
        <v>1</v>
      </c>
      <c r="K820">
        <f>'SOUTH-2'!K95</f>
        <v>0</v>
      </c>
      <c r="L820">
        <f>'SOUTH-2'!L95</f>
        <v>0</v>
      </c>
      <c r="M820">
        <f>'SOUTH-2'!M95</f>
        <v>0</v>
      </c>
      <c r="N820" t="str">
        <f>'SOUTH-2'!N95</f>
        <v>Maniknagar</v>
      </c>
      <c r="O820" t="s">
        <v>4066</v>
      </c>
      <c r="P820">
        <v>0</v>
      </c>
      <c r="Q820">
        <v>0</v>
      </c>
      <c r="R820">
        <v>0</v>
      </c>
    </row>
    <row r="821" spans="1:18" hidden="1" x14ac:dyDescent="0.3">
      <c r="A821">
        <v>820</v>
      </c>
      <c r="B821" t="str">
        <f>'SOUTH-2'!B96</f>
        <v>11 kV City Palli Feeder</v>
      </c>
      <c r="C821" s="33">
        <f>'SOUTH-2'!C96</f>
        <v>11</v>
      </c>
      <c r="D821" s="33">
        <f>'SOUTH-2'!D96</f>
        <v>0</v>
      </c>
      <c r="E821" s="33" t="str">
        <f>'SOUTH-2'!E96</f>
        <v>HA021100937-02</v>
      </c>
      <c r="F821" s="33">
        <f>'SOUTH-2'!F96</f>
        <v>1</v>
      </c>
      <c r="G821" s="33">
        <f>'SOUTH-2'!G96</f>
        <v>77211413</v>
      </c>
      <c r="H821" s="33">
        <f>'SOUTH-2'!H96</f>
        <v>78117885</v>
      </c>
      <c r="I821" s="33">
        <f>'SOUTH-2'!I96</f>
        <v>906472</v>
      </c>
      <c r="J821" s="33">
        <f>'SOUTH-2'!J96</f>
        <v>1</v>
      </c>
      <c r="K821">
        <f>'SOUTH-2'!K96</f>
        <v>0</v>
      </c>
      <c r="L821">
        <f>'SOUTH-2'!L96</f>
        <v>906472</v>
      </c>
      <c r="M821">
        <f>'SOUTH-2'!M96</f>
        <v>907412.6979885418</v>
      </c>
      <c r="N821" t="str">
        <f>'SOUTH-2'!N96</f>
        <v>Maniknagar</v>
      </c>
      <c r="O821" t="s">
        <v>4066</v>
      </c>
      <c r="P821">
        <v>936164.87966187112</v>
      </c>
      <c r="Q821">
        <v>876024.46516724303</v>
      </c>
      <c r="R821">
        <v>849393.05532028794</v>
      </c>
    </row>
    <row r="822" spans="1:18" hidden="1" x14ac:dyDescent="0.3">
      <c r="A822">
        <v>821</v>
      </c>
      <c r="B822" t="str">
        <f>'SOUTH-2'!B97</f>
        <v>11 kV R K Mission Road Feeder</v>
      </c>
      <c r="C822" s="33">
        <f>'SOUTH-2'!C97</f>
        <v>11</v>
      </c>
      <c r="D822" s="33">
        <f>'SOUTH-2'!D97</f>
        <v>0</v>
      </c>
      <c r="E822" s="33" t="str">
        <f>'SOUTH-2'!E97</f>
        <v>HA021101035-02</v>
      </c>
      <c r="F822" s="33">
        <f>'SOUTH-2'!F97</f>
        <v>1</v>
      </c>
      <c r="G822" s="33">
        <f>'SOUTH-2'!G97</f>
        <v>14171862</v>
      </c>
      <c r="H822" s="33">
        <f>'SOUTH-2'!H97</f>
        <v>15727081</v>
      </c>
      <c r="I822" s="33">
        <f>'SOUTH-2'!I97</f>
        <v>1555219</v>
      </c>
      <c r="J822" s="33">
        <f>'SOUTH-2'!J97</f>
        <v>1</v>
      </c>
      <c r="K822">
        <f>'SOUTH-2'!K97</f>
        <v>0</v>
      </c>
      <c r="L822">
        <f>'SOUTH-2'!L97</f>
        <v>1555219</v>
      </c>
      <c r="M822">
        <f>'SOUTH-2'!M97</f>
        <v>1556832.939961788</v>
      </c>
      <c r="N822" t="str">
        <f>'SOUTH-2'!N97</f>
        <v>Maniknagar</v>
      </c>
      <c r="O822" t="s">
        <v>4066</v>
      </c>
      <c r="P822">
        <v>1647566.9154234724</v>
      </c>
      <c r="Q822">
        <v>1564049.4803697306</v>
      </c>
      <c r="R822">
        <v>1502639.6704275592</v>
      </c>
    </row>
    <row r="823" spans="1:18" hidden="1" x14ac:dyDescent="0.3">
      <c r="A823">
        <v>822</v>
      </c>
      <c r="B823" t="str">
        <f>'SOUTH-2'!B98</f>
        <v>11 kV Janapath Feeder</v>
      </c>
      <c r="C823" s="33">
        <f>'SOUTH-2'!C98</f>
        <v>11</v>
      </c>
      <c r="D823" s="33">
        <f>'SOUTH-2'!D98</f>
        <v>0</v>
      </c>
      <c r="E823" s="33" t="str">
        <f>'SOUTH-2'!E98</f>
        <v>HA021100864-02</v>
      </c>
      <c r="F823" s="33">
        <f>'SOUTH-2'!F98</f>
        <v>1</v>
      </c>
      <c r="G823" s="33">
        <f>'SOUTH-2'!G98</f>
        <v>27595235</v>
      </c>
      <c r="H823" s="33">
        <f>'SOUTH-2'!H98</f>
        <v>29720440</v>
      </c>
      <c r="I823" s="33">
        <f>'SOUTH-2'!I98</f>
        <v>2125205</v>
      </c>
      <c r="J823" s="33">
        <f>'SOUTH-2'!J98</f>
        <v>1</v>
      </c>
      <c r="K823">
        <f>'SOUTH-2'!K98</f>
        <v>0</v>
      </c>
      <c r="L823">
        <f>'SOUTH-2'!L98</f>
        <v>2125205</v>
      </c>
      <c r="M823">
        <f>'SOUTH-2'!M98</f>
        <v>2127410.4471276985</v>
      </c>
      <c r="N823" t="str">
        <f>'SOUTH-2'!N98</f>
        <v>Maniknagar</v>
      </c>
      <c r="O823" t="s">
        <v>4066</v>
      </c>
      <c r="P823">
        <v>2194112.6592606828</v>
      </c>
      <c r="Q823">
        <v>2093083.53064615</v>
      </c>
      <c r="R823">
        <v>2005205.5254280597</v>
      </c>
    </row>
    <row r="824" spans="1:18" hidden="1" x14ac:dyDescent="0.3">
      <c r="A824">
        <v>823</v>
      </c>
      <c r="B824" t="str">
        <f>'SOUTH-2'!B99</f>
        <v>11 kV Dhalpur Feeder</v>
      </c>
      <c r="C824" s="33">
        <f>'SOUTH-2'!C99</f>
        <v>11</v>
      </c>
      <c r="D824" s="33">
        <f>'SOUTH-2'!D99</f>
        <v>0</v>
      </c>
      <c r="E824" s="33" t="str">
        <f>'SOUTH-2'!E99</f>
        <v>HA021100851-02</v>
      </c>
      <c r="F824" s="33">
        <f>'SOUTH-2'!F99</f>
        <v>1</v>
      </c>
      <c r="G824" s="33">
        <f>'SOUTH-2'!G99</f>
        <v>86139684</v>
      </c>
      <c r="H824" s="33">
        <f>'SOUTH-2'!H99</f>
        <v>87012283</v>
      </c>
      <c r="I824" s="33">
        <f>'SOUTH-2'!I99</f>
        <v>872599</v>
      </c>
      <c r="J824" s="33">
        <f>'SOUTH-2'!J99</f>
        <v>1</v>
      </c>
      <c r="K824">
        <f>'SOUTH-2'!K99</f>
        <v>0</v>
      </c>
      <c r="L824">
        <f>'SOUTH-2'!L99</f>
        <v>872599</v>
      </c>
      <c r="M824">
        <f>'SOUTH-2'!M99</f>
        <v>873504.54603352735</v>
      </c>
      <c r="N824" t="str">
        <f>'SOUTH-2'!N99</f>
        <v>Maniknagar</v>
      </c>
      <c r="O824" t="s">
        <v>4066</v>
      </c>
      <c r="P824">
        <v>859344.42694198957</v>
      </c>
      <c r="Q824">
        <v>844664.23793946987</v>
      </c>
      <c r="R824">
        <v>860069.60228618176</v>
      </c>
    </row>
    <row r="825" spans="1:18" hidden="1" x14ac:dyDescent="0.3">
      <c r="A825">
        <v>824</v>
      </c>
      <c r="B825" t="str">
        <f>'SOUTH-2'!B100</f>
        <v>11kV WTP</v>
      </c>
      <c r="C825" s="33">
        <f>'SOUTH-2'!C100</f>
        <v>11</v>
      </c>
      <c r="D825" s="33">
        <f>'SOUTH-2'!D100</f>
        <v>0</v>
      </c>
      <c r="E825" s="33" t="str">
        <f>'SOUTH-2'!E100</f>
        <v>X0599387</v>
      </c>
      <c r="F825" s="33">
        <f>'SOUTH-2'!F100</f>
        <v>1</v>
      </c>
      <c r="G825" s="33">
        <f>'SOUTH-2'!G100</f>
        <v>1406.5</v>
      </c>
      <c r="H825" s="33">
        <f>'SOUTH-2'!H100</f>
        <v>1967.9</v>
      </c>
      <c r="I825" s="33">
        <f>'SOUTH-2'!I100</f>
        <v>561.40000000000009</v>
      </c>
      <c r="J825" s="33">
        <f>'SOUTH-2'!J100</f>
        <v>1000</v>
      </c>
      <c r="K825">
        <f>'SOUTH-2'!K100</f>
        <v>0</v>
      </c>
      <c r="L825">
        <f>'SOUTH-2'!L100</f>
        <v>561400.00000000012</v>
      </c>
      <c r="M825">
        <f>'SOUTH-2'!M100</f>
        <v>561982.59698122775</v>
      </c>
      <c r="N825" t="str">
        <f>'SOUTH-2'!N100</f>
        <v>Maniknagar</v>
      </c>
      <c r="O825" t="s">
        <v>4066</v>
      </c>
      <c r="P825">
        <v>0</v>
      </c>
      <c r="Q825">
        <v>0</v>
      </c>
      <c r="R825">
        <v>145877.57240528314</v>
      </c>
    </row>
    <row r="826" spans="1:18" hidden="1" x14ac:dyDescent="0.3">
      <c r="A826">
        <v>825</v>
      </c>
      <c r="B826" t="str">
        <f>'SOUTH-2'!B101</f>
        <v xml:space="preserve">11kV Kamalapur Water pumping </v>
      </c>
      <c r="C826" s="33">
        <f>'SOUTH-2'!C101</f>
        <v>11</v>
      </c>
      <c r="D826" s="33">
        <f>'SOUTH-2'!D101</f>
        <v>0</v>
      </c>
      <c r="E826" s="33" t="str">
        <f>'SOUTH-2'!E101</f>
        <v>HA021100474-02</v>
      </c>
      <c r="F826" s="33">
        <f>'SOUTH-2'!F101</f>
        <v>1</v>
      </c>
      <c r="G826" s="33">
        <f>'SOUTH-2'!G101</f>
        <v>7638435</v>
      </c>
      <c r="H826" s="33">
        <f>'SOUTH-2'!H101</f>
        <v>7638697</v>
      </c>
      <c r="I826" s="33">
        <f>'SOUTH-2'!I101</f>
        <v>262</v>
      </c>
      <c r="J826" s="33">
        <f>'SOUTH-2'!J101</f>
        <v>1</v>
      </c>
      <c r="K826" t="str">
        <f>'SOUTH-2'!K101</f>
        <v>Estimated</v>
      </c>
      <c r="L826">
        <f>'SOUTH-2'!L101</f>
        <v>72979.703999999998</v>
      </c>
      <c r="M826">
        <f>'SOUTH-2'!M101</f>
        <v>73055.439224868693</v>
      </c>
      <c r="N826" t="str">
        <f>'SOUTH-2'!N101</f>
        <v>Maniknagar</v>
      </c>
      <c r="O826" t="s">
        <v>4066</v>
      </c>
      <c r="P826">
        <v>36822.72745607909</v>
      </c>
      <c r="Q826">
        <v>20221.184857453125</v>
      </c>
      <c r="R826">
        <v>24456.893488209393</v>
      </c>
    </row>
    <row r="827" spans="1:18" hidden="1" x14ac:dyDescent="0.3">
      <c r="A827">
        <v>826</v>
      </c>
      <c r="B827" t="str">
        <f>'SOUTH-2'!B102</f>
        <v>11 kV Wasa Road Feeder</v>
      </c>
      <c r="C827" s="33">
        <f>'SOUTH-2'!C102</f>
        <v>11</v>
      </c>
      <c r="D827" s="33">
        <f>'SOUTH-2'!D102</f>
        <v>0</v>
      </c>
      <c r="E827" s="33" t="str">
        <f>'SOUTH-2'!E102</f>
        <v>HA021001011-02</v>
      </c>
      <c r="F827" s="33">
        <f>'SOUTH-2'!F102</f>
        <v>1</v>
      </c>
      <c r="G827" s="33">
        <f>'SOUTH-2'!G102</f>
        <v>25380490</v>
      </c>
      <c r="H827" s="33">
        <f>'SOUTH-2'!H102</f>
        <v>25384272</v>
      </c>
      <c r="I827" s="33">
        <f>'SOUTH-2'!I102</f>
        <v>3782</v>
      </c>
      <c r="J827" s="33">
        <f>'SOUTH-2'!J102</f>
        <v>1</v>
      </c>
      <c r="K827" t="str">
        <f>'SOUTH-2'!K102</f>
        <v>Estimated</v>
      </c>
      <c r="L827">
        <f>'SOUTH-2'!L102</f>
        <v>2140737.9840000002</v>
      </c>
      <c r="M827">
        <f>'SOUTH-2'!M102</f>
        <v>2142959.5505961487</v>
      </c>
      <c r="N827" t="str">
        <f>'SOUTH-2'!N102</f>
        <v>Maniknagar</v>
      </c>
      <c r="O827" t="s">
        <v>4066</v>
      </c>
      <c r="P827">
        <v>2098895.4649965083</v>
      </c>
      <c r="Q827">
        <v>1863737.1947399168</v>
      </c>
      <c r="R827">
        <v>2040994.3578741285</v>
      </c>
    </row>
    <row r="828" spans="1:18" hidden="1" x14ac:dyDescent="0.3">
      <c r="A828">
        <v>827</v>
      </c>
      <c r="B828" t="str">
        <f>'SOUTH-2'!B103</f>
        <v>11kV Sutikhalpar Feeder</v>
      </c>
      <c r="C828" s="33">
        <f>'SOUTH-2'!C103</f>
        <v>11</v>
      </c>
      <c r="D828" s="33">
        <f>'SOUTH-2'!D103</f>
        <v>0</v>
      </c>
      <c r="E828" s="33" t="str">
        <f>'SOUTH-2'!E103</f>
        <v>HA021101047-02</v>
      </c>
      <c r="F828" s="33">
        <f>'SOUTH-2'!F103</f>
        <v>1</v>
      </c>
      <c r="G828" s="33">
        <f>'SOUTH-2'!G103</f>
        <v>79907658</v>
      </c>
      <c r="H828" s="33">
        <f>'SOUTH-2'!H103</f>
        <v>79907835</v>
      </c>
      <c r="I828" s="33">
        <f>'SOUTH-2'!I103</f>
        <v>177</v>
      </c>
      <c r="J828" s="33">
        <f>'SOUTH-2'!J103</f>
        <v>1</v>
      </c>
      <c r="K828" t="str">
        <f>'SOUTH-2'!K103</f>
        <v>Estimated</v>
      </c>
      <c r="L828">
        <f>'SOUTH-2'!L103</f>
        <v>2067758.2800000003</v>
      </c>
      <c r="M828">
        <f>'SOUTH-2'!M103</f>
        <v>2069904.1113712802</v>
      </c>
      <c r="N828" t="str">
        <f>'SOUTH-2'!N103</f>
        <v>Maniknagar</v>
      </c>
      <c r="O828" t="s">
        <v>4066</v>
      </c>
      <c r="P828">
        <v>2025250.0100843499</v>
      </c>
      <c r="Q828">
        <v>1882771.0146502242</v>
      </c>
      <c r="R828">
        <v>2076315.0531830792</v>
      </c>
    </row>
    <row r="829" spans="1:18" hidden="1" x14ac:dyDescent="0.3">
      <c r="A829">
        <v>828</v>
      </c>
      <c r="B829" t="str">
        <f>'SOUTH-2'!B104</f>
        <v>11kV Spare</v>
      </c>
      <c r="C829" s="33">
        <f>'SOUTH-2'!C104</f>
        <v>11</v>
      </c>
      <c r="D829" s="33">
        <f>'SOUTH-2'!D104</f>
        <v>0</v>
      </c>
      <c r="E829" s="33" t="str">
        <f>'SOUTH-2'!E104</f>
        <v>HA021101029-02</v>
      </c>
      <c r="F829" s="33">
        <f>'SOUTH-2'!F104</f>
        <v>1</v>
      </c>
      <c r="G829" s="33">
        <f>'SOUTH-2'!G104</f>
        <v>0</v>
      </c>
      <c r="H829" s="33">
        <f>'SOUTH-2'!H104</f>
        <v>0</v>
      </c>
      <c r="I829" s="33">
        <f>'SOUTH-2'!I104</f>
        <v>0</v>
      </c>
      <c r="J829" s="33">
        <f>'SOUTH-2'!J104</f>
        <v>1</v>
      </c>
      <c r="K829">
        <f>'SOUTH-2'!K104</f>
        <v>0</v>
      </c>
      <c r="L829">
        <f>'SOUTH-2'!L104</f>
        <v>0</v>
      </c>
      <c r="M829">
        <f>'SOUTH-2'!M104</f>
        <v>0</v>
      </c>
      <c r="N829">
        <f>'SOUTH-2'!N104</f>
        <v>0</v>
      </c>
      <c r="O829" t="s">
        <v>4066</v>
      </c>
      <c r="P829">
        <v>0</v>
      </c>
      <c r="Q829">
        <v>0</v>
      </c>
      <c r="R829">
        <v>0</v>
      </c>
    </row>
    <row r="830" spans="1:18" hidden="1" x14ac:dyDescent="0.3">
      <c r="A830">
        <v>829</v>
      </c>
      <c r="B830" t="str">
        <f>'SOUTH-2'!B105</f>
        <v>11kV Spare</v>
      </c>
      <c r="C830" s="33">
        <f>'SOUTH-2'!C105</f>
        <v>11</v>
      </c>
      <c r="D830" s="33">
        <f>'SOUTH-2'!D105</f>
        <v>0</v>
      </c>
      <c r="E830" s="33" t="str">
        <f>'SOUTH-2'!E105</f>
        <v>Nill</v>
      </c>
      <c r="F830" s="33">
        <f>'SOUTH-2'!F105</f>
        <v>1</v>
      </c>
      <c r="G830" s="33">
        <f>'SOUTH-2'!G105</f>
        <v>0</v>
      </c>
      <c r="H830" s="33">
        <f>'SOUTH-2'!H105</f>
        <v>0</v>
      </c>
      <c r="I830" s="33">
        <f>'SOUTH-2'!I105</f>
        <v>0</v>
      </c>
      <c r="J830" s="33">
        <f>'SOUTH-2'!J105</f>
        <v>1</v>
      </c>
      <c r="K830">
        <f>'SOUTH-2'!K105</f>
        <v>0</v>
      </c>
      <c r="L830">
        <f>'SOUTH-2'!L105</f>
        <v>0</v>
      </c>
      <c r="M830">
        <f>'SOUTH-2'!M105</f>
        <v>0</v>
      </c>
      <c r="N830">
        <f>'SOUTH-2'!N105</f>
        <v>0</v>
      </c>
      <c r="O830" t="s">
        <v>4066</v>
      </c>
      <c r="P830">
        <v>0</v>
      </c>
      <c r="Q830">
        <v>0</v>
      </c>
      <c r="R830">
        <v>0</v>
      </c>
    </row>
    <row r="831" spans="1:18" hidden="1" x14ac:dyDescent="0.3">
      <c r="A831">
        <v>830</v>
      </c>
      <c r="B831" t="str">
        <f>'SOUTH-2'!B106</f>
        <v>11kV Spare</v>
      </c>
      <c r="C831" s="33">
        <f>'SOUTH-2'!C106</f>
        <v>11</v>
      </c>
      <c r="D831" s="33">
        <f>'SOUTH-2'!D106</f>
        <v>0</v>
      </c>
      <c r="E831" s="33" t="str">
        <f>'SOUTH-2'!E106</f>
        <v>HA021101068-02</v>
      </c>
      <c r="F831" s="33">
        <f>'SOUTH-2'!F106</f>
        <v>1</v>
      </c>
      <c r="G831" s="33">
        <f>'SOUTH-2'!G106</f>
        <v>0</v>
      </c>
      <c r="H831" s="33">
        <f>'SOUTH-2'!H106</f>
        <v>0</v>
      </c>
      <c r="I831" s="33">
        <f>'SOUTH-2'!I106</f>
        <v>0</v>
      </c>
      <c r="J831" s="33">
        <f>'SOUTH-2'!J106</f>
        <v>1</v>
      </c>
      <c r="K831">
        <f>'SOUTH-2'!K106</f>
        <v>0</v>
      </c>
      <c r="L831">
        <f>'SOUTH-2'!L106</f>
        <v>0</v>
      </c>
      <c r="M831">
        <f>'SOUTH-2'!M106</f>
        <v>0</v>
      </c>
      <c r="N831">
        <f>'SOUTH-2'!N106</f>
        <v>0</v>
      </c>
      <c r="O831" t="s">
        <v>4066</v>
      </c>
      <c r="P831">
        <v>0</v>
      </c>
      <c r="Q831">
        <v>0</v>
      </c>
      <c r="R831">
        <v>0</v>
      </c>
    </row>
    <row r="832" spans="1:18" hidden="1" x14ac:dyDescent="0.3">
      <c r="A832">
        <v>831</v>
      </c>
      <c r="B832" t="str">
        <f>'SOUTH-2'!B107</f>
        <v>11kV Spare</v>
      </c>
      <c r="C832" s="33">
        <f>'SOUTH-2'!C107</f>
        <v>11</v>
      </c>
      <c r="D832" s="33">
        <f>'SOUTH-2'!D107</f>
        <v>0</v>
      </c>
      <c r="E832" s="33" t="str">
        <f>'SOUTH-2'!E107</f>
        <v>HA021101243-02</v>
      </c>
      <c r="F832" s="33">
        <f>'SOUTH-2'!F107</f>
        <v>1</v>
      </c>
      <c r="G832" s="33">
        <f>'SOUTH-2'!G107</f>
        <v>0</v>
      </c>
      <c r="H832" s="33">
        <f>'SOUTH-2'!H107</f>
        <v>0</v>
      </c>
      <c r="I832" s="33">
        <f>'SOUTH-2'!I107</f>
        <v>0</v>
      </c>
      <c r="J832" s="33">
        <f>'SOUTH-2'!J107</f>
        <v>1</v>
      </c>
      <c r="K832">
        <f>'SOUTH-2'!K107</f>
        <v>0</v>
      </c>
      <c r="L832">
        <f>'SOUTH-2'!L107</f>
        <v>0</v>
      </c>
      <c r="M832">
        <f>'SOUTH-2'!M107</f>
        <v>0</v>
      </c>
      <c r="N832">
        <f>'SOUTH-2'!N107</f>
        <v>0</v>
      </c>
      <c r="O832" t="s">
        <v>4066</v>
      </c>
      <c r="P832">
        <v>0</v>
      </c>
      <c r="Q832">
        <v>0</v>
      </c>
      <c r="R832">
        <v>0</v>
      </c>
    </row>
    <row r="833" spans="1:18" hidden="1" x14ac:dyDescent="0.3">
      <c r="A833">
        <v>832</v>
      </c>
      <c r="B833" t="str">
        <f>'SOUTH-2'!B108</f>
        <v>11kV Spare</v>
      </c>
      <c r="C833" s="33">
        <f>'SOUTH-2'!C108</f>
        <v>11</v>
      </c>
      <c r="D833" s="33">
        <f>'SOUTH-2'!D108</f>
        <v>0</v>
      </c>
      <c r="E833" s="33" t="str">
        <f>'SOUTH-2'!E108</f>
        <v>Nill</v>
      </c>
      <c r="F833" s="33">
        <f>'SOUTH-2'!F108</f>
        <v>1</v>
      </c>
      <c r="G833" s="33">
        <f>'SOUTH-2'!G108</f>
        <v>0</v>
      </c>
      <c r="H833" s="33">
        <f>'SOUTH-2'!H108</f>
        <v>0</v>
      </c>
      <c r="I833" s="33">
        <f>'SOUTH-2'!I108</f>
        <v>0</v>
      </c>
      <c r="J833" s="33">
        <f>'SOUTH-2'!J108</f>
        <v>1</v>
      </c>
      <c r="K833">
        <f>'SOUTH-2'!K108</f>
        <v>0</v>
      </c>
      <c r="L833">
        <f>'SOUTH-2'!L108</f>
        <v>0</v>
      </c>
      <c r="M833">
        <f>'SOUTH-2'!M108</f>
        <v>0</v>
      </c>
      <c r="N833">
        <f>'SOUTH-2'!N108</f>
        <v>0</v>
      </c>
      <c r="O833" t="s">
        <v>4066</v>
      </c>
      <c r="P833">
        <v>0</v>
      </c>
      <c r="Q833">
        <v>0</v>
      </c>
      <c r="R833">
        <v>0</v>
      </c>
    </row>
    <row r="834" spans="1:18" hidden="1" x14ac:dyDescent="0.3">
      <c r="A834">
        <v>833</v>
      </c>
      <c r="B834" t="str">
        <f>'SOUTH-2'!B111</f>
        <v>AT-1</v>
      </c>
      <c r="C834" s="33">
        <f>'SOUTH-2'!C111</f>
        <v>0.41499999999999998</v>
      </c>
      <c r="D834" s="33">
        <f>'SOUTH-2'!D111</f>
        <v>0</v>
      </c>
      <c r="E834" s="33">
        <f>'SOUTH-2'!E111</f>
        <v>6603506</v>
      </c>
      <c r="F834" s="33">
        <f>'SOUTH-2'!F111</f>
        <v>1</v>
      </c>
      <c r="G834" s="33">
        <f>'SOUTH-2'!G111</f>
        <v>0</v>
      </c>
      <c r="H834" s="33">
        <f>'SOUTH-2'!H111</f>
        <v>0</v>
      </c>
      <c r="I834" s="33">
        <f>'SOUTH-2'!I111</f>
        <v>0</v>
      </c>
      <c r="J834" s="33">
        <f>'SOUTH-2'!J111</f>
        <v>1</v>
      </c>
      <c r="K834">
        <f>'SOUTH-2'!K111</f>
        <v>0</v>
      </c>
      <c r="L834">
        <f>'SOUTH-2'!L111</f>
        <v>0</v>
      </c>
      <c r="M834">
        <f>'SOUTH-2'!M111</f>
        <v>0</v>
      </c>
      <c r="N834" t="str">
        <f>'SOUTH-2'!N111</f>
        <v>Maniknagar</v>
      </c>
      <c r="O834" t="s">
        <v>4066</v>
      </c>
      <c r="P834">
        <v>0</v>
      </c>
      <c r="Q834">
        <v>0</v>
      </c>
      <c r="R834">
        <v>0</v>
      </c>
    </row>
    <row r="835" spans="1:18" hidden="1" x14ac:dyDescent="0.3">
      <c r="A835">
        <v>834</v>
      </c>
      <c r="B835" t="str">
        <f>'SOUTH-2'!B172</f>
        <v>11kV Fakirapul Panir Tank Feeder</v>
      </c>
      <c r="C835" s="33">
        <f>'SOUTH-2'!C172</f>
        <v>11</v>
      </c>
      <c r="D835" s="33">
        <f>'SOUTH-2'!D172</f>
        <v>0</v>
      </c>
      <c r="E835" s="33" t="str">
        <f>'SOUTH-2'!E172</f>
        <v>DHK86058</v>
      </c>
      <c r="F835" s="33">
        <f>'SOUTH-2'!F172</f>
        <v>1</v>
      </c>
      <c r="G835" s="33">
        <f>'SOUTH-2'!G172</f>
        <v>1695.96</v>
      </c>
      <c r="H835" s="33">
        <f>'SOUTH-2'!H172</f>
        <v>1714</v>
      </c>
      <c r="I835" s="33">
        <f>'SOUTH-2'!I172</f>
        <v>18.039999999999964</v>
      </c>
      <c r="J835" s="33">
        <f>'SOUTH-2'!J172</f>
        <v>60000</v>
      </c>
      <c r="K835">
        <f>'SOUTH-2'!K172</f>
        <v>0</v>
      </c>
      <c r="L835">
        <f>'SOUTH-2'!L172</f>
        <v>1082399.9999999979</v>
      </c>
      <c r="M835" s="1384">
        <f>'SOUTH-2'!M172</f>
        <v>1083441.1947260504</v>
      </c>
      <c r="N835" t="str">
        <f>'SOUTH-2'!N172</f>
        <v>Motijheel</v>
      </c>
      <c r="O835" t="s">
        <v>4067</v>
      </c>
      <c r="P835">
        <v>1084055.9235316194</v>
      </c>
      <c r="Q835">
        <v>997541.24732578907</v>
      </c>
      <c r="R835">
        <v>913140.3988322441</v>
      </c>
    </row>
    <row r="836" spans="1:18" hidden="1" x14ac:dyDescent="0.3">
      <c r="A836">
        <v>835</v>
      </c>
      <c r="B836" t="str">
        <f>'SOUTH-2'!B173</f>
        <v>11kV Station Road Feeder</v>
      </c>
      <c r="C836" s="33">
        <f>'SOUTH-2'!C173</f>
        <v>11</v>
      </c>
      <c r="D836" s="33">
        <f>'SOUTH-2'!D173</f>
        <v>0</v>
      </c>
      <c r="E836" s="33" t="str">
        <f>'SOUTH-2'!E173</f>
        <v>DHK86075</v>
      </c>
      <c r="F836" s="33">
        <f>'SOUTH-2'!F173</f>
        <v>1</v>
      </c>
      <c r="G836" s="33">
        <f>'SOUTH-2'!G173</f>
        <v>2376.46</v>
      </c>
      <c r="H836" s="33">
        <f>'SOUTH-2'!H173</f>
        <v>2378.15</v>
      </c>
      <c r="I836" s="33">
        <f>'SOUTH-2'!I173</f>
        <v>1.6900000000000546</v>
      </c>
      <c r="J836" s="33">
        <f>'SOUTH-2'!J173</f>
        <v>60000</v>
      </c>
      <c r="K836">
        <f>'SOUTH-2'!K173</f>
        <v>0</v>
      </c>
      <c r="L836">
        <f>'SOUTH-2'!L173</f>
        <v>101400.00000000327</v>
      </c>
      <c r="M836" s="1384">
        <f>'SOUTH-2'!M173</f>
        <v>101497.53986070331</v>
      </c>
      <c r="N836" t="str">
        <f>'SOUTH-2'!N173</f>
        <v>Motijheel</v>
      </c>
      <c r="O836" t="s">
        <v>4067</v>
      </c>
      <c r="P836">
        <v>109816.64420608665</v>
      </c>
      <c r="Q836">
        <v>95033.124361103633</v>
      </c>
      <c r="R836">
        <v>121832.47065000872</v>
      </c>
    </row>
    <row r="837" spans="1:18" hidden="1" x14ac:dyDescent="0.3">
      <c r="A837">
        <v>836</v>
      </c>
      <c r="B837" t="str">
        <f>'SOUTH-2'!B174</f>
        <v>11kV Box Culvert Road Feeder</v>
      </c>
      <c r="C837" s="33">
        <f>'SOUTH-2'!C174</f>
        <v>11</v>
      </c>
      <c r="D837" s="33">
        <f>'SOUTH-2'!D174</f>
        <v>0</v>
      </c>
      <c r="E837" s="33" t="str">
        <f>'SOUTH-2'!E174</f>
        <v>DHK86071</v>
      </c>
      <c r="F837" s="33">
        <f>'SOUTH-2'!F174</f>
        <v>1</v>
      </c>
      <c r="G837" s="33">
        <f>'SOUTH-2'!G174</f>
        <v>3155.14</v>
      </c>
      <c r="H837" s="33">
        <f>'SOUTH-2'!H174</f>
        <v>3187.68</v>
      </c>
      <c r="I837" s="33">
        <f>'SOUTH-2'!I174</f>
        <v>32.539999999999964</v>
      </c>
      <c r="J837" s="33">
        <f>'SOUTH-2'!J174</f>
        <v>60000</v>
      </c>
      <c r="K837">
        <f>'SOUTH-2'!K174</f>
        <v>0</v>
      </c>
      <c r="L837">
        <f>'SOUTH-2'!L174</f>
        <v>1952399.9999999979</v>
      </c>
      <c r="M837" s="1384">
        <f>'SOUTH-2'!M174</f>
        <v>1954278.075187678</v>
      </c>
      <c r="N837" t="str">
        <f>'SOUTH-2'!N174</f>
        <v>Motijheel</v>
      </c>
      <c r="O837" t="s">
        <v>4067</v>
      </c>
      <c r="P837">
        <v>1833753.9079999905</v>
      </c>
      <c r="Q837">
        <v>1479451.1553762399</v>
      </c>
      <c r="R837">
        <v>1996966.8827830621</v>
      </c>
    </row>
    <row r="838" spans="1:18" hidden="1" x14ac:dyDescent="0.3">
      <c r="A838">
        <v>837</v>
      </c>
      <c r="B838" t="str">
        <f>'SOUTH-2'!B175</f>
        <v>11kV Mohamedan Club Feeder</v>
      </c>
      <c r="C838" s="33">
        <f>'SOUTH-2'!C175</f>
        <v>11</v>
      </c>
      <c r="D838" s="33">
        <f>'SOUTH-2'!D175</f>
        <v>0</v>
      </c>
      <c r="E838" s="33" t="str">
        <f>'SOUTH-2'!E175</f>
        <v>DHK86062</v>
      </c>
      <c r="F838" s="33">
        <f>'SOUTH-2'!F175</f>
        <v>1</v>
      </c>
      <c r="G838" s="33">
        <f>'SOUTH-2'!G175</f>
        <v>1678.4</v>
      </c>
      <c r="H838" s="33">
        <f>'SOUTH-2'!H175</f>
        <v>1693.67</v>
      </c>
      <c r="I838" s="33">
        <f>'SOUTH-2'!I175</f>
        <v>15.269999999999982</v>
      </c>
      <c r="J838" s="33">
        <f>'SOUTH-2'!J175</f>
        <v>60000</v>
      </c>
      <c r="K838">
        <f>'SOUTH-2'!K175</f>
        <v>0</v>
      </c>
      <c r="L838">
        <f>'SOUTH-2'!L175</f>
        <v>916199.99999999895</v>
      </c>
      <c r="M838" s="1384">
        <f>'SOUTH-2'!M175</f>
        <v>917081.32169993361</v>
      </c>
      <c r="N838" t="str">
        <f>'SOUTH-2'!N175</f>
        <v>Motijheel</v>
      </c>
      <c r="O838" t="s">
        <v>4067</v>
      </c>
      <c r="P838">
        <v>976079.78174239281</v>
      </c>
      <c r="Q838">
        <v>1139171.2584703816</v>
      </c>
      <c r="R838">
        <v>731597.95494288742</v>
      </c>
    </row>
    <row r="839" spans="1:18" hidden="1" x14ac:dyDescent="0.3">
      <c r="A839">
        <v>838</v>
      </c>
      <c r="B839" t="str">
        <f>'SOUTH-2'!B176</f>
        <v>11kV Amina Ahmed Co.</v>
      </c>
      <c r="C839" s="33">
        <f>'SOUTH-2'!C176</f>
        <v>11</v>
      </c>
      <c r="D839" s="33">
        <f>'SOUTH-2'!D176</f>
        <v>0</v>
      </c>
      <c r="E839" s="33" t="str">
        <f>'SOUTH-2'!E176</f>
        <v>DHK95754</v>
      </c>
      <c r="F839" s="33">
        <f>'SOUTH-2'!F176</f>
        <v>1</v>
      </c>
      <c r="G839" s="33">
        <f>'SOUTH-2'!G176</f>
        <v>108136</v>
      </c>
      <c r="H839" s="33">
        <f>'SOUTH-2'!H176</f>
        <v>112104</v>
      </c>
      <c r="I839" s="33">
        <f>'SOUTH-2'!I176</f>
        <v>3968</v>
      </c>
      <c r="J839" s="33">
        <f>'SOUTH-2'!J176</f>
        <v>60</v>
      </c>
      <c r="K839">
        <f>'SOUTH-2'!K176</f>
        <v>0</v>
      </c>
      <c r="L839">
        <f>'SOUTH-2'!L176</f>
        <v>238080</v>
      </c>
      <c r="M839" s="1384">
        <f>'SOUTH-2'!M176</f>
        <v>238309.01666701643</v>
      </c>
      <c r="N839" t="str">
        <f>'SOUTH-2'!N176</f>
        <v>Motijheel</v>
      </c>
      <c r="O839" t="s">
        <v>4067</v>
      </c>
      <c r="P839">
        <v>251289.92998220117</v>
      </c>
      <c r="Q839">
        <v>373020.34104057204</v>
      </c>
      <c r="R839">
        <v>139323.27089184293</v>
      </c>
    </row>
    <row r="840" spans="1:18" hidden="1" x14ac:dyDescent="0.3">
      <c r="A840">
        <v>839</v>
      </c>
      <c r="B840" t="str">
        <f>'SOUTH-2'!B177</f>
        <v>11kV Bangabhaban -1</v>
      </c>
      <c r="C840" s="33">
        <f>'SOUTH-2'!C177</f>
        <v>11</v>
      </c>
      <c r="D840" s="33">
        <f>'SOUTH-2'!D177</f>
        <v>0</v>
      </c>
      <c r="E840" s="33" t="str">
        <f>'SOUTH-2'!E177</f>
        <v>DHK95752</v>
      </c>
      <c r="F840" s="33">
        <f>'SOUTH-2'!F177</f>
        <v>1</v>
      </c>
      <c r="G840" s="33">
        <f>'SOUTH-2'!G177</f>
        <v>4382</v>
      </c>
      <c r="H840" s="33">
        <f>'SOUTH-2'!H177</f>
        <v>4382</v>
      </c>
      <c r="I840" s="33">
        <f>'SOUTH-2'!I177</f>
        <v>0</v>
      </c>
      <c r="J840" s="33">
        <f>'SOUTH-2'!J177</f>
        <v>60</v>
      </c>
      <c r="K840">
        <f>'SOUTH-2'!K177</f>
        <v>0</v>
      </c>
      <c r="L840">
        <f>'SOUTH-2'!L177</f>
        <v>0</v>
      </c>
      <c r="M840" s="1384">
        <f>'SOUTH-2'!M177</f>
        <v>0</v>
      </c>
      <c r="N840" t="str">
        <f>'SOUTH-2'!N177</f>
        <v>Motijheel</v>
      </c>
      <c r="O840" t="s">
        <v>4067</v>
      </c>
      <c r="P840">
        <v>0</v>
      </c>
      <c r="Q840">
        <v>0</v>
      </c>
      <c r="R840">
        <v>0</v>
      </c>
    </row>
    <row r="841" spans="1:18" hidden="1" x14ac:dyDescent="0.3">
      <c r="A841">
        <v>840</v>
      </c>
      <c r="B841" t="str">
        <f>'SOUTH-2'!B178</f>
        <v>11kV Sonali Bank</v>
      </c>
      <c r="C841" s="33">
        <f>'SOUTH-2'!C178</f>
        <v>11</v>
      </c>
      <c r="D841" s="33">
        <f>'SOUTH-2'!D178</f>
        <v>0</v>
      </c>
      <c r="E841" s="33" t="str">
        <f>'SOUTH-2'!E178</f>
        <v>DHK95753</v>
      </c>
      <c r="F841" s="33">
        <f>'SOUTH-2'!F178</f>
        <v>1</v>
      </c>
      <c r="G841" s="33">
        <f>'SOUTH-2'!G178</f>
        <v>59617</v>
      </c>
      <c r="H841" s="33">
        <f>'SOUTH-2'!H178</f>
        <v>68343</v>
      </c>
      <c r="I841" s="33">
        <f>'SOUTH-2'!I178</f>
        <v>8726</v>
      </c>
      <c r="J841" s="33">
        <f>'SOUTH-2'!J178</f>
        <v>60</v>
      </c>
      <c r="K841">
        <f>'SOUTH-2'!K178</f>
        <v>0</v>
      </c>
      <c r="L841">
        <f>'SOUTH-2'!L178</f>
        <v>523560</v>
      </c>
      <c r="M841" s="1384">
        <f>'SOUTH-2'!M178</f>
        <v>524063.6288902181</v>
      </c>
      <c r="N841" t="str">
        <f>'SOUTH-2'!N178</f>
        <v>Motijheel</v>
      </c>
      <c r="O841" t="s">
        <v>4067</v>
      </c>
      <c r="P841">
        <v>553807.17723372311</v>
      </c>
      <c r="Q841">
        <v>446839.61957654322</v>
      </c>
      <c r="R841">
        <v>345775.02684975561</v>
      </c>
    </row>
    <row r="842" spans="1:18" hidden="1" x14ac:dyDescent="0.3">
      <c r="A842">
        <v>841</v>
      </c>
      <c r="B842" t="str">
        <f>'SOUTH-2'!B179</f>
        <v>11kV NCC Bank Feeder</v>
      </c>
      <c r="C842" s="33">
        <f>'SOUTH-2'!C179</f>
        <v>11</v>
      </c>
      <c r="D842" s="33">
        <f>'SOUTH-2'!D179</f>
        <v>0</v>
      </c>
      <c r="E842" s="33" t="str">
        <f>'SOUTH-2'!E179</f>
        <v>DHK68123</v>
      </c>
      <c r="F842" s="33">
        <f>'SOUTH-2'!F179</f>
        <v>1</v>
      </c>
      <c r="G842" s="33">
        <f>'SOUTH-2'!G179</f>
        <v>320</v>
      </c>
      <c r="H842" s="33">
        <f>'SOUTH-2'!H179</f>
        <v>324.14999999999998</v>
      </c>
      <c r="I842" s="33">
        <f>'SOUTH-2'!I179</f>
        <v>4.1499999999999773</v>
      </c>
      <c r="J842" s="33">
        <f>'SOUTH-2'!J179</f>
        <v>60000</v>
      </c>
      <c r="K842">
        <f>'SOUTH-2'!K179</f>
        <v>0</v>
      </c>
      <c r="L842">
        <f>'SOUTH-2'!L179</f>
        <v>248999.99999999863</v>
      </c>
      <c r="M842" s="1384">
        <f>'SOUTH-2'!M179</f>
        <v>249239.52095970584</v>
      </c>
      <c r="N842" t="str">
        <f>'SOUTH-2'!N179</f>
        <v>Motijheel</v>
      </c>
      <c r="O842" t="s">
        <v>4067</v>
      </c>
      <c r="P842">
        <v>237424.81177517568</v>
      </c>
      <c r="Q842">
        <v>404044.05776748195</v>
      </c>
      <c r="R842">
        <v>147163.97444852657</v>
      </c>
    </row>
    <row r="843" spans="1:18" hidden="1" x14ac:dyDescent="0.3">
      <c r="A843">
        <v>842</v>
      </c>
      <c r="B843" t="str">
        <f>'SOUTH-2'!B180</f>
        <v>11kV IFIC BANK Feeder</v>
      </c>
      <c r="C843" s="33">
        <f>'SOUTH-2'!C180</f>
        <v>11</v>
      </c>
      <c r="D843" s="33">
        <f>'SOUTH-2'!D180</f>
        <v>0</v>
      </c>
      <c r="E843" s="33" t="str">
        <f>'SOUTH-2'!E180</f>
        <v>DHK68116</v>
      </c>
      <c r="F843" s="33">
        <f>'SOUTH-2'!F180</f>
        <v>1</v>
      </c>
      <c r="G843" s="33">
        <f>'SOUTH-2'!G180</f>
        <v>397.35</v>
      </c>
      <c r="H843" s="33">
        <f>'SOUTH-2'!H180</f>
        <v>404.96</v>
      </c>
      <c r="I843" s="33">
        <f>'SOUTH-2'!I180</f>
        <v>7.6099999999999568</v>
      </c>
      <c r="J843" s="33">
        <f>'SOUTH-2'!J180</f>
        <v>60000</v>
      </c>
      <c r="K843">
        <f>'SOUTH-2'!K180</f>
        <v>0</v>
      </c>
      <c r="L843">
        <f>'SOUTH-2'!L180</f>
        <v>456599.99999999738</v>
      </c>
      <c r="M843" s="1384">
        <f>'SOUTH-2'!M180</f>
        <v>457039.21795261709</v>
      </c>
      <c r="N843" t="str">
        <f>'SOUTH-2'!N180</f>
        <v>Ramna</v>
      </c>
      <c r="O843" t="s">
        <v>4067</v>
      </c>
      <c r="P843">
        <v>500616.65738641797</v>
      </c>
      <c r="Q843">
        <v>354381.58632716903</v>
      </c>
      <c r="R843">
        <v>554880.55939608708</v>
      </c>
    </row>
    <row r="844" spans="1:18" hidden="1" x14ac:dyDescent="0.3">
      <c r="A844">
        <v>843</v>
      </c>
      <c r="B844" t="str">
        <f>'SOUTH-2'!B181</f>
        <v>11kV Arambagh Feeder</v>
      </c>
      <c r="C844" s="33">
        <f>'SOUTH-2'!C181</f>
        <v>11</v>
      </c>
      <c r="D844" s="33">
        <f>'SOUTH-2'!D181</f>
        <v>0</v>
      </c>
      <c r="E844" s="33" t="str">
        <f>'SOUTH-2'!E181</f>
        <v>DHK68117</v>
      </c>
      <c r="F844" s="33">
        <f>'SOUTH-2'!F181</f>
        <v>1</v>
      </c>
      <c r="G844" s="33">
        <f>'SOUTH-2'!G181</f>
        <v>3367.9</v>
      </c>
      <c r="H844" s="33">
        <f>'SOUTH-2'!H181</f>
        <v>3391.53</v>
      </c>
      <c r="I844" s="33">
        <f>'SOUTH-2'!I181</f>
        <v>23.630000000000109</v>
      </c>
      <c r="J844" s="33">
        <f>'SOUTH-2'!J181</f>
        <v>60000</v>
      </c>
      <c r="K844" t="str">
        <f>'SOUTH-2'!K181</f>
        <v>Estimated</v>
      </c>
      <c r="L844">
        <f>'SOUTH-2'!L181</f>
        <v>1277144.82</v>
      </c>
      <c r="M844" s="1384">
        <f>'SOUTH-2'!M181</f>
        <v>1278373.3459155483</v>
      </c>
      <c r="N844" t="str">
        <f>'SOUTH-2'!N181</f>
        <v>Motijheel</v>
      </c>
      <c r="O844" t="s">
        <v>4067</v>
      </c>
      <c r="P844">
        <v>1267688.6220065223</v>
      </c>
      <c r="Q844">
        <v>59250.271389563757</v>
      </c>
      <c r="R844">
        <v>488536.14468567743</v>
      </c>
    </row>
    <row r="845" spans="1:18" hidden="1" x14ac:dyDescent="0.3">
      <c r="A845">
        <v>844</v>
      </c>
      <c r="B845" t="str">
        <f>'SOUTH-2'!B182</f>
        <v>11kV Nikotborti Feeder</v>
      </c>
      <c r="C845" s="33">
        <f>'SOUTH-2'!C182</f>
        <v>11</v>
      </c>
      <c r="D845" s="33">
        <f>'SOUTH-2'!D182</f>
        <v>0</v>
      </c>
      <c r="E845" s="33" t="str">
        <f>'SOUTH-2'!E182</f>
        <v>DHK68114</v>
      </c>
      <c r="F845" s="33">
        <f>'SOUTH-2'!F182</f>
        <v>1</v>
      </c>
      <c r="G845" s="33">
        <f>'SOUTH-2'!G182</f>
        <v>1425.76</v>
      </c>
      <c r="H845" s="33">
        <f>'SOUTH-2'!H182</f>
        <v>1430.8</v>
      </c>
      <c r="I845" s="33">
        <f>'SOUTH-2'!I182</f>
        <v>5.0399999999999636</v>
      </c>
      <c r="J845" s="33">
        <f>'SOUTH-2'!J182</f>
        <v>60000</v>
      </c>
      <c r="K845">
        <f>'SOUTH-2'!K182</f>
        <v>0</v>
      </c>
      <c r="L845">
        <f>'SOUTH-2'!L182</f>
        <v>302399.99999999779</v>
      </c>
      <c r="M845" s="1384">
        <f>'SOUTH-2'!M182</f>
        <v>302690.88810528076</v>
      </c>
      <c r="N845" t="str">
        <f>'SOUTH-2'!N182</f>
        <v>Motijheel</v>
      </c>
      <c r="O845" t="s">
        <v>4067</v>
      </c>
      <c r="P845">
        <v>931907.72373770736</v>
      </c>
      <c r="Q845">
        <v>862042.40549480973</v>
      </c>
      <c r="R845">
        <v>655000.31250450213</v>
      </c>
    </row>
    <row r="846" spans="1:18" hidden="1" x14ac:dyDescent="0.3">
      <c r="A846">
        <v>845</v>
      </c>
      <c r="B846" t="str">
        <f>'SOUTH-2'!B183</f>
        <v>11kV Agrani Bank Feeder</v>
      </c>
      <c r="C846" s="33">
        <f>'SOUTH-2'!C183</f>
        <v>11</v>
      </c>
      <c r="D846" s="33">
        <f>'SOUTH-2'!D183</f>
        <v>0</v>
      </c>
      <c r="E846" s="33" t="str">
        <f>'SOUTH-2'!E183</f>
        <v>DHK95756</v>
      </c>
      <c r="F846" s="33">
        <f>'SOUTH-2'!F183</f>
        <v>1</v>
      </c>
      <c r="G846" s="33">
        <f>'SOUTH-2'!G183</f>
        <v>367476</v>
      </c>
      <c r="H846" s="33">
        <f>'SOUTH-2'!H183</f>
        <v>371420</v>
      </c>
      <c r="I846" s="33">
        <f>'SOUTH-2'!I183</f>
        <v>3944</v>
      </c>
      <c r="J846" s="33">
        <f>'SOUTH-2'!J183</f>
        <v>60</v>
      </c>
      <c r="K846">
        <f>'SOUTH-2'!K183</f>
        <v>0</v>
      </c>
      <c r="L846">
        <f>'SOUTH-2'!L183</f>
        <v>236640</v>
      </c>
      <c r="M846" s="1384">
        <f>'SOUTH-2'!M183</f>
        <v>236867.63148556271</v>
      </c>
      <c r="N846" t="str">
        <f>'SOUTH-2'!N183</f>
        <v>Motijheel</v>
      </c>
      <c r="O846" t="s">
        <v>4067</v>
      </c>
      <c r="P846">
        <v>255891.18602435573</v>
      </c>
      <c r="Q846">
        <v>369219.01606612833</v>
      </c>
      <c r="R846">
        <v>144691.13717295721</v>
      </c>
    </row>
    <row r="847" spans="1:18" hidden="1" x14ac:dyDescent="0.3">
      <c r="A847">
        <v>846</v>
      </c>
      <c r="B847" t="str">
        <f>'SOUTH-2'!B184</f>
        <v>11kV  Bangladesh Bank-2</v>
      </c>
      <c r="C847" s="33">
        <f>'SOUTH-2'!C184</f>
        <v>11</v>
      </c>
      <c r="D847" s="33">
        <f>'SOUTH-2'!D184</f>
        <v>0</v>
      </c>
      <c r="E847" s="33" t="str">
        <f>'SOUTH-2'!E184</f>
        <v>DHK95755</v>
      </c>
      <c r="F847" s="33">
        <f>'SOUTH-2'!F184</f>
        <v>1</v>
      </c>
      <c r="G847" s="33">
        <f>'SOUTH-2'!G184</f>
        <v>527</v>
      </c>
      <c r="H847" s="33">
        <f>'SOUTH-2'!H184</f>
        <v>528</v>
      </c>
      <c r="I847" s="33">
        <f>'SOUTH-2'!I184</f>
        <v>1</v>
      </c>
      <c r="J847" s="33">
        <f>'SOUTH-2'!J184</f>
        <v>60000</v>
      </c>
      <c r="K847" t="str">
        <f>'SOUTH-2'!K184</f>
        <v>Estimated</v>
      </c>
      <c r="L847">
        <f>'SOUTH-2'!L184</f>
        <v>912246.3</v>
      </c>
      <c r="M847" s="1384">
        <f>'SOUTH-2'!M184</f>
        <v>913123.81851110584</v>
      </c>
      <c r="N847" t="str">
        <f>'SOUTH-2'!N184</f>
        <v>Motijheel</v>
      </c>
      <c r="O847" t="s">
        <v>4067</v>
      </c>
      <c r="P847">
        <v>781881.09098737035</v>
      </c>
      <c r="Q847">
        <v>669891.55920599774</v>
      </c>
      <c r="R847">
        <v>180939.31284654926</v>
      </c>
    </row>
    <row r="848" spans="1:18" hidden="1" x14ac:dyDescent="0.3">
      <c r="A848">
        <v>847</v>
      </c>
      <c r="B848" t="str">
        <f>'SOUTH-2'!B185</f>
        <v>11kV PDB Design Feeder 14</v>
      </c>
      <c r="C848" s="33">
        <f>'SOUTH-2'!C185</f>
        <v>11</v>
      </c>
      <c r="D848" s="33">
        <f>'SOUTH-2'!D185</f>
        <v>0</v>
      </c>
      <c r="E848" s="33" t="str">
        <f>'SOUTH-2'!E185</f>
        <v>DHK95747</v>
      </c>
      <c r="F848" s="33">
        <f>'SOUTH-2'!F185</f>
        <v>1</v>
      </c>
      <c r="G848" s="33">
        <f>'SOUTH-2'!G185</f>
        <v>44960</v>
      </c>
      <c r="H848" s="33">
        <f>'SOUTH-2'!H185</f>
        <v>44960</v>
      </c>
      <c r="I848" s="33">
        <f>'SOUTH-2'!I185</f>
        <v>0</v>
      </c>
      <c r="J848" s="33">
        <f>'SOUTH-2'!J185</f>
        <v>60</v>
      </c>
      <c r="K848">
        <f>'SOUTH-2'!K185</f>
        <v>0</v>
      </c>
      <c r="L848">
        <f>'SOUTH-2'!L185</f>
        <v>0</v>
      </c>
      <c r="M848" s="1384">
        <f>'SOUTH-2'!M185</f>
        <v>0</v>
      </c>
      <c r="N848" t="str">
        <f>'SOUTH-2'!N185</f>
        <v>Motijheel</v>
      </c>
      <c r="O848" t="s">
        <v>4067</v>
      </c>
      <c r="P848">
        <v>0</v>
      </c>
      <c r="Q848">
        <v>0</v>
      </c>
      <c r="R848">
        <v>0</v>
      </c>
    </row>
    <row r="849" spans="1:18" hidden="1" x14ac:dyDescent="0.3">
      <c r="A849">
        <v>848</v>
      </c>
      <c r="B849" t="str">
        <f>'SOUTH-2'!B186</f>
        <v>11kV Bangabhaban-2</v>
      </c>
      <c r="C849" s="33">
        <f>'SOUTH-2'!C186</f>
        <v>11</v>
      </c>
      <c r="D849" s="33">
        <f>'SOUTH-2'!D186</f>
        <v>0</v>
      </c>
      <c r="E849" s="33" t="str">
        <f>'SOUTH-2'!E186</f>
        <v>DHK86056</v>
      </c>
      <c r="F849" s="33">
        <f>'SOUTH-2'!F186</f>
        <v>1</v>
      </c>
      <c r="G849" s="33">
        <f>'SOUTH-2'!G186</f>
        <v>4.09</v>
      </c>
      <c r="H849" s="33">
        <f>'SOUTH-2'!H186</f>
        <v>4.09</v>
      </c>
      <c r="I849" s="33">
        <f>'SOUTH-2'!I186</f>
        <v>0</v>
      </c>
      <c r="J849" s="33">
        <f>'SOUTH-2'!J186</f>
        <v>60000</v>
      </c>
      <c r="K849">
        <f>'SOUTH-2'!K186</f>
        <v>0</v>
      </c>
      <c r="L849">
        <f>'SOUTH-2'!L186</f>
        <v>0</v>
      </c>
      <c r="M849" s="1384">
        <f>'SOUTH-2'!M186</f>
        <v>0</v>
      </c>
      <c r="N849" t="str">
        <f>'SOUTH-2'!N186</f>
        <v>Motijheel</v>
      </c>
      <c r="O849" t="s">
        <v>4067</v>
      </c>
      <c r="P849">
        <v>0</v>
      </c>
      <c r="Q849">
        <v>0</v>
      </c>
      <c r="R849">
        <v>0</v>
      </c>
    </row>
    <row r="850" spans="1:18" hidden="1" x14ac:dyDescent="0.3">
      <c r="A850">
        <v>849</v>
      </c>
      <c r="B850" t="str">
        <f>'SOUTH-2'!B187</f>
        <v>11/0.4 kV AT</v>
      </c>
      <c r="C850" s="33">
        <f>'SOUTH-2'!C187</f>
        <v>0.41499999999999998</v>
      </c>
      <c r="D850" s="33">
        <f>'SOUTH-2'!D187</f>
        <v>0</v>
      </c>
      <c r="E850" s="33" t="str">
        <f>'SOUTH-2'!E187</f>
        <v>ELIC5429</v>
      </c>
      <c r="F850" s="33">
        <f>'SOUTH-2'!F187</f>
        <v>1</v>
      </c>
      <c r="G850" s="33">
        <f>'SOUTH-2'!G187</f>
        <v>411842</v>
      </c>
      <c r="H850" s="33">
        <f>'SOUTH-2'!H187</f>
        <v>416832</v>
      </c>
      <c r="I850" s="33">
        <f>'SOUTH-2'!I187</f>
        <v>4990</v>
      </c>
      <c r="J850" s="33">
        <f>'SOUTH-2'!J187</f>
        <v>1</v>
      </c>
      <c r="K850">
        <f>'SOUTH-2'!K187</f>
        <v>0</v>
      </c>
      <c r="L850">
        <f>'SOUTH-2'!L187</f>
        <v>4990</v>
      </c>
      <c r="M850" s="1384">
        <f>'SOUTH-2'!M187</f>
        <v>4994.8000385097948</v>
      </c>
      <c r="N850" t="str">
        <f>'SOUTH-2'!N187</f>
        <v>Motijheel</v>
      </c>
      <c r="O850" t="s">
        <v>4067</v>
      </c>
      <c r="P850">
        <v>6386.5433865105324</v>
      </c>
      <c r="Q850">
        <v>8270.947404071856</v>
      </c>
      <c r="R850">
        <v>3518.26441646068</v>
      </c>
    </row>
    <row r="851" spans="1:18" hidden="1" x14ac:dyDescent="0.3">
      <c r="A851">
        <v>850</v>
      </c>
      <c r="B851" t="str">
        <f>'SOUTH-2'!B303</f>
        <v>11 kV Central Weman</v>
      </c>
      <c r="C851" s="33">
        <f>'SOUTH-2'!C303</f>
        <v>11</v>
      </c>
      <c r="D851" s="33">
        <f>'SOUTH-2'!D303</f>
        <v>0</v>
      </c>
      <c r="E851" s="33">
        <f>'SOUTH-2'!E303</f>
        <v>41812909492</v>
      </c>
      <c r="F851" s="33">
        <f>'SOUTH-2'!F303</f>
        <v>1</v>
      </c>
      <c r="G851" s="33">
        <f>'SOUTH-2'!G303</f>
        <v>146.96</v>
      </c>
      <c r="H851" s="33">
        <f>'SOUTH-2'!H303</f>
        <v>156.68</v>
      </c>
      <c r="I851" s="33">
        <f>'SOUTH-2'!I303</f>
        <v>9.7199999999999989</v>
      </c>
      <c r="J851" s="33">
        <f>'SOUTH-2'!J303</f>
        <v>60000</v>
      </c>
      <c r="K851">
        <f>'SOUTH-2'!K303</f>
        <v>0</v>
      </c>
      <c r="L851">
        <f>'SOUTH-2'!L303</f>
        <v>583199.99999999988</v>
      </c>
      <c r="M851" s="1384">
        <f>'SOUTH-2'!M303</f>
        <v>585552.40717596665</v>
      </c>
      <c r="N851" t="str">
        <f>'SOUTH-2'!N303</f>
        <v>Motijheel</v>
      </c>
      <c r="O851" t="s">
        <v>190</v>
      </c>
      <c r="P851">
        <v>614594.38513883157</v>
      </c>
      <c r="Q851">
        <v>602582.09134037304</v>
      </c>
      <c r="R851">
        <v>559727.74846455466</v>
      </c>
    </row>
    <row r="852" spans="1:18" hidden="1" x14ac:dyDescent="0.3">
      <c r="A852">
        <v>851</v>
      </c>
      <c r="B852" t="str">
        <f>'SOUTH-2'!B304</f>
        <v>11 kV Spare Feeder 2</v>
      </c>
      <c r="C852" s="33">
        <f>'SOUTH-2'!C304</f>
        <v>11</v>
      </c>
      <c r="D852" s="33">
        <f>'SOUTH-2'!D304</f>
        <v>0</v>
      </c>
      <c r="E852" s="33">
        <f>'SOUTH-2'!E304</f>
        <v>41812909500</v>
      </c>
      <c r="F852" s="33">
        <f>'SOUTH-2'!F304</f>
        <v>1</v>
      </c>
      <c r="G852" s="33">
        <f>'SOUTH-2'!G304</f>
        <v>0.01</v>
      </c>
      <c r="H852" s="33">
        <f>'SOUTH-2'!H304</f>
        <v>0.01</v>
      </c>
      <c r="I852" s="33">
        <f>'SOUTH-2'!I304</f>
        <v>0</v>
      </c>
      <c r="J852" s="33">
        <f>'SOUTH-2'!J304</f>
        <v>60000</v>
      </c>
      <c r="K852">
        <f>'SOUTH-2'!K304</f>
        <v>0</v>
      </c>
      <c r="L852">
        <f>'SOUTH-2'!L304</f>
        <v>0</v>
      </c>
      <c r="M852">
        <f>'SOUTH-2'!M304</f>
        <v>0</v>
      </c>
      <c r="N852">
        <f>'SOUTH-2'!N304</f>
        <v>0</v>
      </c>
      <c r="O852" t="s">
        <v>190</v>
      </c>
      <c r="P852">
        <v>0</v>
      </c>
      <c r="Q852">
        <v>0</v>
      </c>
      <c r="R852">
        <v>0</v>
      </c>
    </row>
    <row r="853" spans="1:18" hidden="1" x14ac:dyDescent="0.3">
      <c r="A853">
        <v>852</v>
      </c>
      <c r="B853" t="str">
        <f>'SOUTH-2'!B305</f>
        <v>11 kV K. M. Das Len</v>
      </c>
      <c r="C853" s="33">
        <f>'SOUTH-2'!C305</f>
        <v>11</v>
      </c>
      <c r="D853" s="33">
        <f>'SOUTH-2'!D305</f>
        <v>0</v>
      </c>
      <c r="E853" s="33">
        <f>'SOUTH-2'!E305</f>
        <v>41812909499</v>
      </c>
      <c r="F853" s="33">
        <f>'SOUTH-2'!F305</f>
        <v>1</v>
      </c>
      <c r="G853" s="33">
        <f>'SOUTH-2'!G305</f>
        <v>250.96</v>
      </c>
      <c r="H853" s="33">
        <f>'SOUTH-2'!H305</f>
        <v>267.43</v>
      </c>
      <c r="I853" s="33">
        <f>'SOUTH-2'!I305</f>
        <v>16.47</v>
      </c>
      <c r="J853" s="33">
        <f>'SOUTH-2'!J305</f>
        <v>60000</v>
      </c>
      <c r="K853">
        <f>'SOUTH-2'!K305</f>
        <v>0</v>
      </c>
      <c r="L853">
        <f>'SOUTH-2'!L305</f>
        <v>988199.99999999988</v>
      </c>
      <c r="M853">
        <f>'SOUTH-2'!M305</f>
        <v>992186.02327038802</v>
      </c>
      <c r="N853" t="str">
        <f>'SOUTH-2'!N305</f>
        <v>Swamibag</v>
      </c>
      <c r="O853" t="s">
        <v>190</v>
      </c>
      <c r="P853">
        <v>1031748.0667266969</v>
      </c>
      <c r="Q853">
        <v>1006914.6746297622</v>
      </c>
      <c r="R853">
        <v>933883.75685689913</v>
      </c>
    </row>
    <row r="854" spans="1:18" hidden="1" x14ac:dyDescent="0.3">
      <c r="A854">
        <v>853</v>
      </c>
      <c r="B854" t="str">
        <f>'SOUTH-2'!B306</f>
        <v>11 kV Gopibag</v>
      </c>
      <c r="C854" s="33">
        <f>'SOUTH-2'!C306</f>
        <v>11</v>
      </c>
      <c r="D854" s="33">
        <f>'SOUTH-2'!D306</f>
        <v>0</v>
      </c>
      <c r="E854" s="33">
        <f>'SOUTH-2'!E306</f>
        <v>41812909517</v>
      </c>
      <c r="F854" s="33">
        <f>'SOUTH-2'!F306</f>
        <v>1</v>
      </c>
      <c r="G854" s="33">
        <f>'SOUTH-2'!G306</f>
        <v>36.93</v>
      </c>
      <c r="H854" s="33">
        <f>'SOUTH-2'!H306</f>
        <v>39.58</v>
      </c>
      <c r="I854" s="33">
        <f>'SOUTH-2'!I306</f>
        <v>2.6499999999999986</v>
      </c>
      <c r="J854" s="33">
        <f>'SOUTH-2'!J306</f>
        <v>60000</v>
      </c>
      <c r="K854">
        <f>'SOUTH-2'!K306</f>
        <v>0</v>
      </c>
      <c r="L854">
        <f>'SOUTH-2'!L306</f>
        <v>158999.99999999991</v>
      </c>
      <c r="M854" s="1384">
        <f>'SOUTH-2'!M306</f>
        <v>159641.34557780979</v>
      </c>
      <c r="N854" t="str">
        <f>'SOUTH-2'!N306</f>
        <v>Motijheel</v>
      </c>
      <c r="O854" t="s">
        <v>190</v>
      </c>
      <c r="P854">
        <v>169750.8487846723</v>
      </c>
      <c r="Q854">
        <v>161492.00047921995</v>
      </c>
      <c r="R854">
        <v>148216.38979793372</v>
      </c>
    </row>
    <row r="855" spans="1:18" hidden="1" x14ac:dyDescent="0.3">
      <c r="A855">
        <v>854</v>
      </c>
      <c r="B855" t="str">
        <f>'SOUTH-2'!B307</f>
        <v>11kV SPICE TV</v>
      </c>
      <c r="C855" s="33">
        <f>'SOUTH-2'!C307</f>
        <v>11</v>
      </c>
      <c r="D855" s="33">
        <f>'SOUTH-2'!D307</f>
        <v>0</v>
      </c>
      <c r="E855" s="33">
        <f>'SOUTH-2'!E307</f>
        <v>41812909518</v>
      </c>
      <c r="F855" s="33">
        <f>'SOUTH-2'!F307</f>
        <v>1</v>
      </c>
      <c r="G855" s="33">
        <f>'SOUTH-2'!G307</f>
        <v>14.9</v>
      </c>
      <c r="H855" s="33">
        <f>'SOUTH-2'!H307</f>
        <v>18.61</v>
      </c>
      <c r="I855" s="33">
        <f>'SOUTH-2'!I307</f>
        <v>3.7099999999999991</v>
      </c>
      <c r="J855" s="33">
        <f>'SOUTH-2'!J307</f>
        <v>60000</v>
      </c>
      <c r="K855">
        <f>'SOUTH-2'!K307</f>
        <v>0</v>
      </c>
      <c r="L855">
        <f>'SOUTH-2'!L307</f>
        <v>222599.99999999994</v>
      </c>
      <c r="M855">
        <f>'SOUTH-2'!M307</f>
        <v>223497.88380893375</v>
      </c>
      <c r="N855" t="str">
        <f>'SOUTH-2'!N307</f>
        <v>Narinda</v>
      </c>
      <c r="O855" t="s">
        <v>190</v>
      </c>
      <c r="P855">
        <v>229344.23186865298</v>
      </c>
      <c r="Q855">
        <v>216326.97079119395</v>
      </c>
      <c r="R855">
        <v>196416.84176474137</v>
      </c>
    </row>
    <row r="856" spans="1:18" hidden="1" x14ac:dyDescent="0.3">
      <c r="A856">
        <v>855</v>
      </c>
      <c r="B856" t="str">
        <f>'SOUTH-2'!B308</f>
        <v>11 kV Spare Feeder 6</v>
      </c>
      <c r="C856" s="33">
        <f>'SOUTH-2'!C308</f>
        <v>11</v>
      </c>
      <c r="D856" s="33">
        <f>'SOUTH-2'!D308</f>
        <v>0</v>
      </c>
      <c r="E856" s="33">
        <f>'SOUTH-2'!E308</f>
        <v>41812909485</v>
      </c>
      <c r="F856" s="33">
        <f>'SOUTH-2'!F308</f>
        <v>1</v>
      </c>
      <c r="G856" s="33">
        <f>'SOUTH-2'!G308</f>
        <v>0.02</v>
      </c>
      <c r="H856" s="33">
        <f>'SOUTH-2'!H308</f>
        <v>0.02</v>
      </c>
      <c r="I856" s="33">
        <f>'SOUTH-2'!I308</f>
        <v>0</v>
      </c>
      <c r="J856" s="33">
        <f>'SOUTH-2'!J308</f>
        <v>60000</v>
      </c>
      <c r="K856">
        <f>'SOUTH-2'!K308</f>
        <v>0</v>
      </c>
      <c r="L856">
        <f>'SOUTH-2'!L308</f>
        <v>0</v>
      </c>
      <c r="M856">
        <f>'SOUTH-2'!M308</f>
        <v>0</v>
      </c>
      <c r="N856">
        <f>'SOUTH-2'!N308</f>
        <v>0</v>
      </c>
      <c r="O856" t="s">
        <v>190</v>
      </c>
      <c r="P856">
        <v>0</v>
      </c>
      <c r="Q856">
        <v>0</v>
      </c>
      <c r="R856">
        <v>0</v>
      </c>
    </row>
    <row r="857" spans="1:18" hidden="1" x14ac:dyDescent="0.3">
      <c r="A857">
        <v>856</v>
      </c>
      <c r="B857" t="str">
        <f>'SOUTH-2'!B309</f>
        <v>11 kV Spare Feeder 7</v>
      </c>
      <c r="C857" s="33">
        <f>'SOUTH-2'!C309</f>
        <v>11</v>
      </c>
      <c r="D857" s="33">
        <f>'SOUTH-2'!D309</f>
        <v>0</v>
      </c>
      <c r="E857" s="33">
        <f>'SOUTH-2'!E309</f>
        <v>41812909484</v>
      </c>
      <c r="F857" s="33">
        <f>'SOUTH-2'!F309</f>
        <v>1</v>
      </c>
      <c r="G857" s="33">
        <f>'SOUTH-2'!G309</f>
        <v>7.0000000000000007E-2</v>
      </c>
      <c r="H857" s="33">
        <f>'SOUTH-2'!H309</f>
        <v>7.0000000000000007E-2</v>
      </c>
      <c r="I857" s="33">
        <f>'SOUTH-2'!I309</f>
        <v>0</v>
      </c>
      <c r="J857" s="33">
        <f>'SOUTH-2'!J309</f>
        <v>60000</v>
      </c>
      <c r="K857">
        <f>'SOUTH-2'!K309</f>
        <v>0</v>
      </c>
      <c r="L857">
        <f>'SOUTH-2'!L309</f>
        <v>0</v>
      </c>
      <c r="M857">
        <f>'SOUTH-2'!M309</f>
        <v>0</v>
      </c>
      <c r="N857">
        <f>'SOUTH-2'!N309</f>
        <v>0</v>
      </c>
      <c r="O857" t="s">
        <v>190</v>
      </c>
      <c r="P857">
        <v>0</v>
      </c>
      <c r="Q857">
        <v>0</v>
      </c>
      <c r="R857">
        <v>0</v>
      </c>
    </row>
    <row r="858" spans="1:18" hidden="1" x14ac:dyDescent="0.3">
      <c r="A858">
        <v>857</v>
      </c>
      <c r="B858" t="str">
        <f>'SOUTH-2'!B310</f>
        <v>11 kV BPT-1</v>
      </c>
      <c r="C858" s="33">
        <f>'SOUTH-2'!C310</f>
        <v>11</v>
      </c>
      <c r="D858" s="33">
        <f>'SOUTH-2'!D310</f>
        <v>0</v>
      </c>
      <c r="E858" s="33">
        <f>'SOUTH-2'!E310</f>
        <v>41812909551</v>
      </c>
      <c r="F858" s="33">
        <f>'SOUTH-2'!F310</f>
        <v>1</v>
      </c>
      <c r="G858" s="33">
        <f>'SOUTH-2'!G310</f>
        <v>0.02</v>
      </c>
      <c r="H858" s="33">
        <f>'SOUTH-2'!H310</f>
        <v>0.02</v>
      </c>
      <c r="I858" s="33">
        <f>'SOUTH-2'!I310</f>
        <v>0</v>
      </c>
      <c r="J858" s="33">
        <f>'SOUTH-2'!J310</f>
        <v>60000</v>
      </c>
      <c r="K858">
        <f>'SOUTH-2'!K310</f>
        <v>0</v>
      </c>
      <c r="L858">
        <f>'SOUTH-2'!L310</f>
        <v>0</v>
      </c>
      <c r="M858">
        <f>'SOUTH-2'!M310</f>
        <v>0</v>
      </c>
      <c r="N858">
        <f>'SOUTH-2'!N310</f>
        <v>0</v>
      </c>
      <c r="O858" t="s">
        <v>190</v>
      </c>
      <c r="P858">
        <v>0</v>
      </c>
      <c r="Q858">
        <v>0</v>
      </c>
      <c r="R858">
        <v>0</v>
      </c>
    </row>
    <row r="859" spans="1:18" hidden="1" x14ac:dyDescent="0.3">
      <c r="A859">
        <v>858</v>
      </c>
      <c r="B859" t="str">
        <f>'SOUTH-2'!B311</f>
        <v>11 kV BPT-2</v>
      </c>
      <c r="C859" s="33">
        <f>'SOUTH-2'!C311</f>
        <v>11</v>
      </c>
      <c r="D859" s="33">
        <f>'SOUTH-2'!D311</f>
        <v>0</v>
      </c>
      <c r="E859" s="33">
        <f>'SOUTH-2'!E311</f>
        <v>41812909475</v>
      </c>
      <c r="F859" s="33">
        <f>'SOUTH-2'!F311</f>
        <v>1</v>
      </c>
      <c r="G859" s="33">
        <f>'SOUTH-2'!G311</f>
        <v>0.01</v>
      </c>
      <c r="H859" s="33">
        <f>'SOUTH-2'!H311</f>
        <v>0.01</v>
      </c>
      <c r="I859" s="33">
        <f>'SOUTH-2'!I311</f>
        <v>0</v>
      </c>
      <c r="J859" s="33">
        <f>'SOUTH-2'!J311</f>
        <v>60000</v>
      </c>
      <c r="K859">
        <f>'SOUTH-2'!K311</f>
        <v>0</v>
      </c>
      <c r="L859">
        <f>'SOUTH-2'!L311</f>
        <v>0</v>
      </c>
      <c r="M859">
        <f>'SOUTH-2'!M311</f>
        <v>0</v>
      </c>
      <c r="N859">
        <f>'SOUTH-2'!N311</f>
        <v>0</v>
      </c>
      <c r="O859" t="s">
        <v>190</v>
      </c>
      <c r="P859">
        <v>0</v>
      </c>
      <c r="Q859">
        <v>0</v>
      </c>
      <c r="R859">
        <v>0</v>
      </c>
    </row>
    <row r="860" spans="1:18" hidden="1" x14ac:dyDescent="0.3">
      <c r="A860">
        <v>859</v>
      </c>
      <c r="B860" t="str">
        <f>'SOUTH-2'!B312</f>
        <v>10 kV Spare Feeder 8</v>
      </c>
      <c r="C860" s="33">
        <f>'SOUTH-2'!C312</f>
        <v>11</v>
      </c>
      <c r="D860" s="33">
        <f>'SOUTH-2'!D312</f>
        <v>0</v>
      </c>
      <c r="E860" s="33">
        <f>'SOUTH-2'!E312</f>
        <v>41812909549</v>
      </c>
      <c r="F860" s="33">
        <f>'SOUTH-2'!F312</f>
        <v>1</v>
      </c>
      <c r="G860" s="33">
        <f>'SOUTH-2'!G312</f>
        <v>0.02</v>
      </c>
      <c r="H860" s="33">
        <f>'SOUTH-2'!H312</f>
        <v>0.02</v>
      </c>
      <c r="I860" s="33">
        <f>'SOUTH-2'!I312</f>
        <v>0</v>
      </c>
      <c r="J860" s="33">
        <f>'SOUTH-2'!J312</f>
        <v>60000</v>
      </c>
      <c r="K860">
        <f>'SOUTH-2'!K312</f>
        <v>0</v>
      </c>
      <c r="L860">
        <f>'SOUTH-2'!L312</f>
        <v>0</v>
      </c>
      <c r="M860">
        <f>'SOUTH-2'!M312</f>
        <v>0</v>
      </c>
      <c r="N860">
        <f>'SOUTH-2'!N312</f>
        <v>0</v>
      </c>
      <c r="O860" t="s">
        <v>190</v>
      </c>
      <c r="P860">
        <v>0</v>
      </c>
      <c r="Q860">
        <v>0</v>
      </c>
      <c r="R860">
        <v>0</v>
      </c>
    </row>
    <row r="861" spans="1:18" hidden="1" x14ac:dyDescent="0.3">
      <c r="A861">
        <v>860</v>
      </c>
      <c r="B861" t="str">
        <f>'SOUTH-2'!B313</f>
        <v>11 kV Spare Feeder 9</v>
      </c>
      <c r="C861" s="33">
        <f>'SOUTH-2'!C313</f>
        <v>11</v>
      </c>
      <c r="D861" s="33">
        <f>'SOUTH-2'!D313</f>
        <v>0</v>
      </c>
      <c r="E861" s="33">
        <f>'SOUTH-2'!E313</f>
        <v>41812909550</v>
      </c>
      <c r="F861" s="33">
        <f>'SOUTH-2'!F313</f>
        <v>1</v>
      </c>
      <c r="G861" s="33">
        <f>'SOUTH-2'!G313</f>
        <v>0.01</v>
      </c>
      <c r="H861" s="33">
        <f>'SOUTH-2'!H313</f>
        <v>0.01</v>
      </c>
      <c r="I861" s="33">
        <f>'SOUTH-2'!I313</f>
        <v>0</v>
      </c>
      <c r="J861" s="33">
        <f>'SOUTH-2'!J313</f>
        <v>60000</v>
      </c>
      <c r="K861">
        <f>'SOUTH-2'!K313</f>
        <v>0</v>
      </c>
      <c r="L861">
        <f>'SOUTH-2'!L313</f>
        <v>0</v>
      </c>
      <c r="M861">
        <f>'SOUTH-2'!M313</f>
        <v>0</v>
      </c>
      <c r="N861">
        <f>'SOUTH-2'!N313</f>
        <v>0</v>
      </c>
      <c r="O861" t="s">
        <v>190</v>
      </c>
      <c r="P861">
        <v>0</v>
      </c>
      <c r="Q861">
        <v>0</v>
      </c>
      <c r="R861">
        <v>0</v>
      </c>
    </row>
    <row r="862" spans="1:18" hidden="1" x14ac:dyDescent="0.3">
      <c r="A862">
        <v>861</v>
      </c>
      <c r="B862" t="str">
        <f>'SOUTH-2'!B314</f>
        <v>11 kV South Kamlapur</v>
      </c>
      <c r="C862" s="33">
        <f>'SOUTH-2'!C314</f>
        <v>11</v>
      </c>
      <c r="D862" s="33">
        <f>'SOUTH-2'!D314</f>
        <v>0</v>
      </c>
      <c r="E862" s="33">
        <f>'SOUTH-2'!E314</f>
        <v>41812909473</v>
      </c>
      <c r="F862" s="33">
        <f>'SOUTH-2'!F314</f>
        <v>1</v>
      </c>
      <c r="G862" s="33">
        <f>'SOUTH-2'!G314</f>
        <v>377.45</v>
      </c>
      <c r="H862" s="33">
        <f>'SOUTH-2'!H314</f>
        <v>386.74</v>
      </c>
      <c r="I862" s="33">
        <f>'SOUTH-2'!I314</f>
        <v>9.2900000000000205</v>
      </c>
      <c r="J862" s="33">
        <f>'SOUTH-2'!J314</f>
        <v>60000</v>
      </c>
      <c r="K862">
        <f>'SOUTH-2'!K314</f>
        <v>0</v>
      </c>
      <c r="L862">
        <f>'SOUTH-2'!L314</f>
        <v>557400.00000000128</v>
      </c>
      <c r="M862" s="1384">
        <f>'SOUTH-2'!M314</f>
        <v>559648.33978032344</v>
      </c>
      <c r="N862" t="str">
        <f>'SOUTH-2'!N314</f>
        <v>Motijheel</v>
      </c>
      <c r="O862" t="s">
        <v>190</v>
      </c>
      <c r="P862">
        <v>571253.74289593659</v>
      </c>
      <c r="Q862">
        <v>550760.03148510016</v>
      </c>
      <c r="R862">
        <v>1048359.830278066</v>
      </c>
    </row>
    <row r="863" spans="1:18" hidden="1" x14ac:dyDescent="0.3">
      <c r="A863">
        <v>862</v>
      </c>
      <c r="B863" t="str">
        <f>'SOUTH-2'!B315</f>
        <v>11 kV Spare Feeder 11</v>
      </c>
      <c r="C863" s="33">
        <f>'SOUTH-2'!C315</f>
        <v>11</v>
      </c>
      <c r="D863" s="33">
        <f>'SOUTH-2'!D315</f>
        <v>0</v>
      </c>
      <c r="E863" s="33">
        <f>'SOUTH-2'!E315</f>
        <v>41812909588</v>
      </c>
      <c r="F863" s="33">
        <f>'SOUTH-2'!F315</f>
        <v>1</v>
      </c>
      <c r="G863" s="33">
        <f>'SOUTH-2'!G315</f>
        <v>0.01</v>
      </c>
      <c r="H863" s="33">
        <f>'SOUTH-2'!H315</f>
        <v>0.01</v>
      </c>
      <c r="I863" s="33">
        <f>'SOUTH-2'!I315</f>
        <v>0</v>
      </c>
      <c r="J863" s="33">
        <f>'SOUTH-2'!J315</f>
        <v>60000</v>
      </c>
      <c r="K863">
        <f>'SOUTH-2'!K315</f>
        <v>0</v>
      </c>
      <c r="L863">
        <f>'SOUTH-2'!L315</f>
        <v>0</v>
      </c>
      <c r="M863">
        <f>'SOUTH-2'!M315</f>
        <v>0</v>
      </c>
      <c r="N863">
        <f>'SOUTH-2'!N315</f>
        <v>0</v>
      </c>
      <c r="O863" t="s">
        <v>190</v>
      </c>
      <c r="P863">
        <v>0</v>
      </c>
      <c r="Q863">
        <v>0</v>
      </c>
      <c r="R863">
        <v>0</v>
      </c>
    </row>
    <row r="864" spans="1:18" hidden="1" x14ac:dyDescent="0.3">
      <c r="A864">
        <v>863</v>
      </c>
      <c r="B864" t="str">
        <f>'SOUTH-2'!B316</f>
        <v>11 kV Answer Camp</v>
      </c>
      <c r="C864" s="33">
        <f>'SOUTH-2'!C316</f>
        <v>11</v>
      </c>
      <c r="D864" s="33">
        <f>'SOUTH-2'!D316</f>
        <v>0</v>
      </c>
      <c r="E864" s="33">
        <f>'SOUTH-2'!E316</f>
        <v>41812909514</v>
      </c>
      <c r="F864" s="33">
        <f>'SOUTH-2'!F316</f>
        <v>1</v>
      </c>
      <c r="G864" s="33">
        <f>'SOUTH-2'!G316</f>
        <v>179.13</v>
      </c>
      <c r="H864" s="33">
        <f>'SOUTH-2'!H316</f>
        <v>191.59</v>
      </c>
      <c r="I864" s="33">
        <f>'SOUTH-2'!I316</f>
        <v>12.460000000000008</v>
      </c>
      <c r="J864" s="33">
        <f>'SOUTH-2'!J316</f>
        <v>60000</v>
      </c>
      <c r="K864">
        <f>'SOUTH-2'!K316</f>
        <v>0</v>
      </c>
      <c r="L864">
        <f>'SOUTH-2'!L316</f>
        <v>747600.00000000047</v>
      </c>
      <c r="M864" s="1384">
        <f>'SOUTH-2'!M316</f>
        <v>750615.53430170275</v>
      </c>
      <c r="N864" t="str">
        <f>'SOUTH-2'!N316</f>
        <v>Motijheel</v>
      </c>
      <c r="O864" t="s">
        <v>190</v>
      </c>
      <c r="P864">
        <v>784345.23392350343</v>
      </c>
      <c r="Q864">
        <v>758048.27090618841</v>
      </c>
      <c r="R864">
        <v>729031.83599796775</v>
      </c>
    </row>
    <row r="865" spans="1:18" hidden="1" x14ac:dyDescent="0.3">
      <c r="A865">
        <v>864</v>
      </c>
      <c r="B865" t="str">
        <f>'SOUTH-2'!B317</f>
        <v>11 kV Shapla Chattar</v>
      </c>
      <c r="C865" s="33">
        <f>'SOUTH-2'!C317</f>
        <v>11</v>
      </c>
      <c r="D865" s="33">
        <f>'SOUTH-2'!D317</f>
        <v>0</v>
      </c>
      <c r="E865" s="33">
        <f>'SOUTH-2'!E317</f>
        <v>41812909516</v>
      </c>
      <c r="F865" s="33">
        <f>'SOUTH-2'!F317</f>
        <v>1</v>
      </c>
      <c r="G865" s="33">
        <f>'SOUTH-2'!G317</f>
        <v>137.07</v>
      </c>
      <c r="H865" s="33">
        <f>'SOUTH-2'!H317</f>
        <v>156.69999999999999</v>
      </c>
      <c r="I865" s="33">
        <f>'SOUTH-2'!I317</f>
        <v>19.629999999999995</v>
      </c>
      <c r="J865" s="33">
        <f>'SOUTH-2'!J317</f>
        <v>60000</v>
      </c>
      <c r="K865">
        <f>'SOUTH-2'!K317</f>
        <v>0</v>
      </c>
      <c r="L865">
        <f>'SOUTH-2'!L317</f>
        <v>1177799.9999999998</v>
      </c>
      <c r="M865" s="1384">
        <f>'SOUTH-2'!M317</f>
        <v>1182550.7976197761</v>
      </c>
      <c r="N865" t="str">
        <f>'SOUTH-2'!N317</f>
        <v>Motijheel</v>
      </c>
      <c r="O865" t="s">
        <v>190</v>
      </c>
      <c r="P865">
        <v>639274.47308270133</v>
      </c>
      <c r="Q865">
        <v>598966.59879233071</v>
      </c>
      <c r="R865">
        <v>591058.0422429794</v>
      </c>
    </row>
    <row r="866" spans="1:18" hidden="1" x14ac:dyDescent="0.3">
      <c r="A866">
        <v>865</v>
      </c>
      <c r="B866" t="str">
        <f>'SOUTH-2'!B318</f>
        <v>11 kV Sayedabad</v>
      </c>
      <c r="C866" s="33">
        <f>'SOUTH-2'!C318</f>
        <v>11</v>
      </c>
      <c r="D866" s="33">
        <f>'SOUTH-2'!D318</f>
        <v>0</v>
      </c>
      <c r="E866" s="33">
        <f>'SOUTH-2'!E318</f>
        <v>41812909497</v>
      </c>
      <c r="F866" s="33">
        <f>'SOUTH-2'!F318</f>
        <v>1</v>
      </c>
      <c r="G866" s="33">
        <f>'SOUTH-2'!G318</f>
        <v>94.88</v>
      </c>
      <c r="H866" s="33">
        <f>'SOUTH-2'!H318</f>
        <v>100.05</v>
      </c>
      <c r="I866" s="33">
        <f>'SOUTH-2'!I318</f>
        <v>5.1700000000000017</v>
      </c>
      <c r="J866" s="33">
        <f>'SOUTH-2'!J318</f>
        <v>60000</v>
      </c>
      <c r="K866">
        <f>'SOUTH-2'!K318</f>
        <v>0</v>
      </c>
      <c r="L866">
        <f>'SOUTH-2'!L318</f>
        <v>310200.00000000012</v>
      </c>
      <c r="M866">
        <f>'SOUTH-2'!M318</f>
        <v>311451.22891972732</v>
      </c>
      <c r="N866" t="str">
        <f>'SOUTH-2'!N318</f>
        <v>Swamibag</v>
      </c>
      <c r="O866" t="s">
        <v>190</v>
      </c>
      <c r="P866">
        <v>306394.26252268796</v>
      </c>
      <c r="Q866">
        <v>315753.01586235606</v>
      </c>
      <c r="R866">
        <v>300047.81349337811</v>
      </c>
    </row>
    <row r="867" spans="1:18" hidden="1" x14ac:dyDescent="0.3">
      <c r="A867">
        <v>866</v>
      </c>
      <c r="B867" t="str">
        <f>'SOUTH-2'!B319</f>
        <v>33/0.4 kV Aux Transformer</v>
      </c>
      <c r="C867" s="33">
        <f>'SOUTH-2'!C319</f>
        <v>0.41499999999999998</v>
      </c>
      <c r="D867" s="33">
        <f>'SOUTH-2'!D319</f>
        <v>0</v>
      </c>
      <c r="E867" s="33">
        <f>'SOUTH-2'!E319</f>
        <v>41901920686</v>
      </c>
      <c r="F867" s="33">
        <f>'SOUTH-2'!F319</f>
        <v>1</v>
      </c>
      <c r="G867" s="33">
        <f>'SOUTH-2'!G319</f>
        <v>1130.78</v>
      </c>
      <c r="H867" s="33">
        <f>'SOUTH-2'!H319</f>
        <v>1213.49</v>
      </c>
      <c r="I867" s="33">
        <f>'SOUTH-2'!I319</f>
        <v>82.710000000000036</v>
      </c>
      <c r="J867" s="33">
        <f>'SOUTH-2'!J319</f>
        <v>1</v>
      </c>
      <c r="K867">
        <f>'SOUTH-2'!K319</f>
        <v>0</v>
      </c>
      <c r="L867">
        <f>'SOUTH-2'!L319</f>
        <v>0</v>
      </c>
      <c r="M867" s="1384">
        <f>'SOUTH-2'!M319</f>
        <v>0</v>
      </c>
      <c r="N867" t="str">
        <f>'SOUTH-2'!N319</f>
        <v>Motijheel</v>
      </c>
      <c r="O867" t="s">
        <v>190</v>
      </c>
      <c r="P867">
        <v>0</v>
      </c>
      <c r="Q867">
        <v>0</v>
      </c>
      <c r="R867">
        <v>0</v>
      </c>
    </row>
    <row r="868" spans="1:18" hidden="1" x14ac:dyDescent="0.3">
      <c r="A868">
        <v>867</v>
      </c>
      <c r="B868" t="str">
        <f>'SOUTH-2'!B391</f>
        <v>Inner Circular Road  Feeder</v>
      </c>
      <c r="C868" s="33">
        <f>'SOUTH-2'!C391</f>
        <v>11</v>
      </c>
      <c r="D868" s="33">
        <f>'SOUTH-2'!D391</f>
        <v>0</v>
      </c>
      <c r="E868" s="33" t="str">
        <f>'SOUTH-2'!E391</f>
        <v>BD014042</v>
      </c>
      <c r="F868" s="33">
        <f>'SOUTH-2'!F391</f>
        <v>1</v>
      </c>
      <c r="G868" s="33">
        <f>'SOUTH-2'!G391</f>
        <v>40052</v>
      </c>
      <c r="H868" s="33">
        <f>'SOUTH-2'!H391</f>
        <v>40795</v>
      </c>
      <c r="I868" s="33">
        <f>'SOUTH-2'!I391</f>
        <v>743</v>
      </c>
      <c r="J868" s="33">
        <f>'SOUTH-2'!J391</f>
        <v>1000</v>
      </c>
      <c r="K868">
        <f>'SOUTH-2'!K391</f>
        <v>0</v>
      </c>
      <c r="L868">
        <f>'SOUTH-2'!L391</f>
        <v>743000</v>
      </c>
      <c r="M868" s="1384">
        <f>'SOUTH-2'!M391</f>
        <v>751211.03078154766</v>
      </c>
      <c r="N868" t="str">
        <f>'SOUTH-2'!N391</f>
        <v>Motijheel</v>
      </c>
      <c r="O868" t="s">
        <v>188</v>
      </c>
      <c r="P868">
        <v>786225.53132673225</v>
      </c>
      <c r="Q868">
        <v>2044037.292557386</v>
      </c>
      <c r="R868">
        <v>2028898.6131754054</v>
      </c>
    </row>
    <row r="869" spans="1:18" hidden="1" x14ac:dyDescent="0.3">
      <c r="A869">
        <v>868</v>
      </c>
      <c r="B869" t="str">
        <f>'SOUTH-2'!B392</f>
        <v>NSI New Building  Expres Feeder</v>
      </c>
      <c r="C869" s="33">
        <f>'SOUTH-2'!C392</f>
        <v>11</v>
      </c>
      <c r="D869" s="33">
        <f>'SOUTH-2'!D392</f>
        <v>0</v>
      </c>
      <c r="E869" s="33" t="str">
        <f>'SOUTH-2'!E392</f>
        <v>BD013982</v>
      </c>
      <c r="F869" s="33">
        <f>'SOUTH-2'!F392</f>
        <v>1</v>
      </c>
      <c r="G869" s="33">
        <f>'SOUTH-2'!G392</f>
        <v>9624</v>
      </c>
      <c r="H869" s="33">
        <f>'SOUTH-2'!H392</f>
        <v>10028</v>
      </c>
      <c r="I869" s="33">
        <f>'SOUTH-2'!I392</f>
        <v>404</v>
      </c>
      <c r="J869" s="33">
        <f>'SOUTH-2'!J392</f>
        <v>1000</v>
      </c>
      <c r="K869">
        <f>'SOUTH-2'!K392</f>
        <v>0</v>
      </c>
      <c r="L869">
        <f>'SOUTH-2'!L392</f>
        <v>404000</v>
      </c>
      <c r="M869" s="1384">
        <f>'SOUTH-2'!M392</f>
        <v>408464.67891755747</v>
      </c>
      <c r="N869" t="str">
        <f>'SOUTH-2'!N392</f>
        <v>Ramna</v>
      </c>
      <c r="O869" t="s">
        <v>188</v>
      </c>
      <c r="P869">
        <v>417588.65577455412</v>
      </c>
      <c r="Q869">
        <v>429529.49011909636</v>
      </c>
      <c r="R869">
        <v>413128.6456588197</v>
      </c>
    </row>
    <row r="870" spans="1:18" hidden="1" x14ac:dyDescent="0.3">
      <c r="A870">
        <v>869</v>
      </c>
      <c r="B870" t="str">
        <f>'SOUTH-2'!B393</f>
        <v>Police Hospital RMU Feeder</v>
      </c>
      <c r="C870" s="33">
        <f>'SOUTH-2'!C393</f>
        <v>11</v>
      </c>
      <c r="D870" s="33">
        <f>'SOUTH-2'!D393</f>
        <v>0</v>
      </c>
      <c r="E870" s="33" t="str">
        <f>'SOUTH-2'!E393</f>
        <v>BD014044</v>
      </c>
      <c r="F870" s="33">
        <f>'SOUTH-2'!F393</f>
        <v>1</v>
      </c>
      <c r="G870" s="33">
        <f>'SOUTH-2'!G393</f>
        <v>3401</v>
      </c>
      <c r="H870" s="33">
        <f>'SOUTH-2'!H393</f>
        <v>3583</v>
      </c>
      <c r="I870" s="33">
        <f>'SOUTH-2'!I393</f>
        <v>182</v>
      </c>
      <c r="J870" s="33">
        <f>'SOUTH-2'!J393</f>
        <v>1000</v>
      </c>
      <c r="K870">
        <f>'SOUTH-2'!K393</f>
        <v>0</v>
      </c>
      <c r="L870">
        <f>'SOUTH-2'!L393</f>
        <v>182000</v>
      </c>
      <c r="M870" s="1384">
        <f>'SOUTH-2'!M393</f>
        <v>184011.31574998877</v>
      </c>
      <c r="N870" t="str">
        <f>'SOUTH-2'!N393</f>
        <v>Rajarbag</v>
      </c>
      <c r="O870" t="s">
        <v>188</v>
      </c>
      <c r="P870">
        <v>189813.02535207005</v>
      </c>
      <c r="Q870">
        <v>182072.21946500338</v>
      </c>
      <c r="R870">
        <v>167833.51229889551</v>
      </c>
    </row>
    <row r="871" spans="1:18" hidden="1" x14ac:dyDescent="0.3">
      <c r="A871">
        <v>870</v>
      </c>
      <c r="B871" t="str">
        <f>'SOUTH-2'!B395</f>
        <v xml:space="preserve">Jonaki O/H  Feeder </v>
      </c>
      <c r="C871" s="33">
        <f>'SOUTH-2'!C395</f>
        <v>11</v>
      </c>
      <c r="D871" s="33">
        <f>'SOUTH-2'!D395</f>
        <v>0</v>
      </c>
      <c r="E871" s="33" t="str">
        <f>'SOUTH-2'!E395</f>
        <v>BD014013</v>
      </c>
      <c r="F871" s="33">
        <f>'SOUTH-2'!F395</f>
        <v>1</v>
      </c>
      <c r="G871" s="33">
        <f>'SOUTH-2'!G395</f>
        <v>32499</v>
      </c>
      <c r="H871" s="33">
        <f>'SOUTH-2'!H395</f>
        <v>33977</v>
      </c>
      <c r="I871" s="33">
        <f>'SOUTH-2'!I395</f>
        <v>1478</v>
      </c>
      <c r="J871" s="33">
        <f>'SOUTH-2'!J395</f>
        <v>1000</v>
      </c>
      <c r="K871">
        <f>'SOUTH-2'!K395</f>
        <v>0</v>
      </c>
      <c r="L871">
        <f>'SOUTH-2'!L395</f>
        <v>1478000</v>
      </c>
      <c r="M871" s="1384">
        <f>'SOUTH-2'!M395</f>
        <v>1494333.652079579</v>
      </c>
      <c r="N871" t="str">
        <f>'SOUTH-2'!N395</f>
        <v>Rajarbag</v>
      </c>
      <c r="O871" t="s">
        <v>188</v>
      </c>
      <c r="P871">
        <v>1501520.9321271647</v>
      </c>
      <c r="Q871">
        <v>1581312.314911521</v>
      </c>
      <c r="R871">
        <v>1420129.7194521928</v>
      </c>
    </row>
    <row r="872" spans="1:18" hidden="1" x14ac:dyDescent="0.3">
      <c r="A872">
        <v>871</v>
      </c>
      <c r="B872" t="str">
        <f>'SOUTH-2'!B396</f>
        <v>Nayapalton Overhead Feeder</v>
      </c>
      <c r="C872" s="33">
        <f>'SOUTH-2'!C396</f>
        <v>11</v>
      </c>
      <c r="D872" s="33">
        <f>'SOUTH-2'!D396</f>
        <v>0</v>
      </c>
      <c r="E872" s="33" t="str">
        <f>'SOUTH-2'!E396</f>
        <v>BD014014</v>
      </c>
      <c r="F872" s="33">
        <f>'SOUTH-2'!F396</f>
        <v>1</v>
      </c>
      <c r="G872" s="33">
        <f>'SOUTH-2'!G396</f>
        <v>23646</v>
      </c>
      <c r="H872" s="33">
        <f>'SOUTH-2'!H396</f>
        <v>24648</v>
      </c>
      <c r="I872" s="33">
        <f>'SOUTH-2'!I396</f>
        <v>1002</v>
      </c>
      <c r="J872" s="33">
        <f>'SOUTH-2'!J396</f>
        <v>1000</v>
      </c>
      <c r="K872">
        <f>'SOUTH-2'!K396</f>
        <v>0</v>
      </c>
      <c r="L872">
        <f>'SOUTH-2'!L396</f>
        <v>1002000</v>
      </c>
      <c r="M872" s="1384">
        <f>'SOUTH-2'!M396</f>
        <v>1013073.2878103778</v>
      </c>
      <c r="N872" t="str">
        <f>'SOUTH-2'!N396</f>
        <v>Ramna</v>
      </c>
      <c r="O872" t="s">
        <v>188</v>
      </c>
      <c r="P872">
        <v>1003011.9865972543</v>
      </c>
      <c r="Q872">
        <v>1008941.6360408751</v>
      </c>
      <c r="R872">
        <v>976215.04491014371</v>
      </c>
    </row>
    <row r="873" spans="1:18" hidden="1" x14ac:dyDescent="0.3">
      <c r="A873">
        <v>872</v>
      </c>
      <c r="B873" t="str">
        <f>'SOUTH-2'!B397</f>
        <v>Masjid Gali Over Head Feeder</v>
      </c>
      <c r="C873" s="33">
        <f>'SOUTH-2'!C397</f>
        <v>11</v>
      </c>
      <c r="D873" s="33">
        <f>'SOUTH-2'!D397</f>
        <v>0</v>
      </c>
      <c r="E873" s="33" t="str">
        <f>'SOUTH-2'!E397</f>
        <v>BD014016</v>
      </c>
      <c r="F873" s="33">
        <f>'SOUTH-2'!F397</f>
        <v>1</v>
      </c>
      <c r="G873" s="33">
        <f>'SOUTH-2'!G397</f>
        <v>13676</v>
      </c>
      <c r="H873" s="33">
        <f>'SOUTH-2'!H397</f>
        <v>14584</v>
      </c>
      <c r="I873" s="33">
        <f>'SOUTH-2'!I397</f>
        <v>908</v>
      </c>
      <c r="J873" s="33">
        <f>'SOUTH-2'!J397</f>
        <v>1000</v>
      </c>
      <c r="K873">
        <f>'SOUTH-2'!K397</f>
        <v>0</v>
      </c>
      <c r="L873">
        <f>'SOUTH-2'!L397</f>
        <v>908000</v>
      </c>
      <c r="M873" s="1384">
        <f>'SOUTH-2'!M397</f>
        <v>918034.47637906484</v>
      </c>
      <c r="N873" t="str">
        <f>'SOUTH-2'!N397</f>
        <v>Ramna</v>
      </c>
      <c r="O873" t="s">
        <v>188</v>
      </c>
      <c r="P873">
        <v>899114.33061506867</v>
      </c>
      <c r="Q873">
        <v>924444.03142728226</v>
      </c>
      <c r="R873">
        <v>878891.46973090246</v>
      </c>
    </row>
    <row r="874" spans="1:18" hidden="1" x14ac:dyDescent="0.3">
      <c r="A874">
        <v>873</v>
      </c>
      <c r="B874" t="str">
        <f>'SOUTH-2'!B398</f>
        <v>Spare Feeder (Feeder-8)</v>
      </c>
      <c r="C874" s="33">
        <f>'SOUTH-2'!C398</f>
        <v>11</v>
      </c>
      <c r="D874" s="33">
        <f>'SOUTH-2'!D398</f>
        <v>0</v>
      </c>
      <c r="E874" s="33" t="str">
        <f>'SOUTH-2'!E398</f>
        <v>BD014009</v>
      </c>
      <c r="F874" s="33">
        <f>'SOUTH-2'!F398</f>
        <v>1</v>
      </c>
      <c r="G874" s="33">
        <f>'SOUTH-2'!G398</f>
        <v>0</v>
      </c>
      <c r="H874" s="33">
        <f>'SOUTH-2'!H398</f>
        <v>0</v>
      </c>
      <c r="I874" s="33">
        <f>'SOUTH-2'!I398</f>
        <v>0</v>
      </c>
      <c r="J874" s="33">
        <f>'SOUTH-2'!J398</f>
        <v>1000</v>
      </c>
      <c r="K874">
        <f>'SOUTH-2'!K398</f>
        <v>0</v>
      </c>
      <c r="L874">
        <f>'SOUTH-2'!L398</f>
        <v>0</v>
      </c>
      <c r="M874">
        <f>'SOUTH-2'!M398</f>
        <v>0</v>
      </c>
      <c r="N874">
        <f>'SOUTH-2'!N398</f>
        <v>0</v>
      </c>
      <c r="O874" t="s">
        <v>188</v>
      </c>
      <c r="P874">
        <v>0</v>
      </c>
      <c r="Q874">
        <v>0</v>
      </c>
      <c r="R874">
        <v>0</v>
      </c>
    </row>
    <row r="875" spans="1:18" hidden="1" x14ac:dyDescent="0.3">
      <c r="A875">
        <v>874</v>
      </c>
      <c r="B875" t="str">
        <f>'SOUTH-2'!B400</f>
        <v>Mid Way Over Head Feeder</v>
      </c>
      <c r="C875" s="33">
        <f>'SOUTH-2'!C400</f>
        <v>11</v>
      </c>
      <c r="D875" s="33">
        <f>'SOUTH-2'!D400</f>
        <v>0</v>
      </c>
      <c r="E875" s="33" t="str">
        <f>'SOUTH-2'!E400</f>
        <v>BD014015</v>
      </c>
      <c r="F875" s="33">
        <f>'SOUTH-2'!F400</f>
        <v>1</v>
      </c>
      <c r="G875" s="33">
        <f>'SOUTH-2'!G400</f>
        <v>21881</v>
      </c>
      <c r="H875" s="33">
        <f>'SOUTH-2'!H400</f>
        <v>22853</v>
      </c>
      <c r="I875" s="33">
        <f>'SOUTH-2'!I400</f>
        <v>972</v>
      </c>
      <c r="J875" s="33">
        <f>'SOUTH-2'!J400</f>
        <v>1000</v>
      </c>
      <c r="K875">
        <f>'SOUTH-2'!K400</f>
        <v>0</v>
      </c>
      <c r="L875">
        <f>'SOUTH-2'!L400</f>
        <v>972000</v>
      </c>
      <c r="M875" s="1384">
        <f>'SOUTH-2'!M400</f>
        <v>982741.75224719278</v>
      </c>
      <c r="N875" t="str">
        <f>'SOUTH-2'!N400</f>
        <v>Ramna</v>
      </c>
      <c r="O875" t="s">
        <v>188</v>
      </c>
      <c r="P875">
        <v>1022992.3050553669</v>
      </c>
      <c r="Q875">
        <v>1000894.2451252949</v>
      </c>
      <c r="R875">
        <v>972242.6540865011</v>
      </c>
    </row>
    <row r="876" spans="1:18" hidden="1" x14ac:dyDescent="0.3">
      <c r="A876">
        <v>875</v>
      </c>
      <c r="B876" t="str">
        <f>'SOUTH-2'!B401</f>
        <v>Palton Thana Over Head Feeder</v>
      </c>
      <c r="C876" s="33">
        <f>'SOUTH-2'!C401</f>
        <v>11</v>
      </c>
      <c r="D876" s="33">
        <f>'SOUTH-2'!D401</f>
        <v>0</v>
      </c>
      <c r="E876" s="33" t="str">
        <f>'SOUTH-2'!E401</f>
        <v>BD014033</v>
      </c>
      <c r="F876" s="33">
        <f>'SOUTH-2'!F401</f>
        <v>1</v>
      </c>
      <c r="G876" s="33">
        <f>'SOUTH-2'!G401</f>
        <v>22279</v>
      </c>
      <c r="H876" s="33">
        <f>'SOUTH-2'!H401</f>
        <v>23625</v>
      </c>
      <c r="I876" s="33">
        <f>'SOUTH-2'!I401</f>
        <v>1346</v>
      </c>
      <c r="J876" s="33">
        <f>'SOUTH-2'!J401</f>
        <v>1000</v>
      </c>
      <c r="K876">
        <f>'SOUTH-2'!K401</f>
        <v>0</v>
      </c>
      <c r="L876">
        <f>'SOUTH-2'!L401</f>
        <v>1346000</v>
      </c>
      <c r="M876" s="1384">
        <f>'SOUTH-2'!M401</f>
        <v>1360874.8956015653</v>
      </c>
      <c r="N876" t="str">
        <f>'SOUTH-2'!N401</f>
        <v>Rajarbag</v>
      </c>
      <c r="O876" t="s">
        <v>188</v>
      </c>
      <c r="P876">
        <v>1387633.1169159226</v>
      </c>
      <c r="Q876">
        <v>1346932.0544952459</v>
      </c>
      <c r="R876">
        <v>1294006.3108015435</v>
      </c>
    </row>
    <row r="877" spans="1:18" hidden="1" x14ac:dyDescent="0.3">
      <c r="A877">
        <v>876</v>
      </c>
      <c r="B877" t="str">
        <f>'SOUTH-2'!B402</f>
        <v>Police Hospital (South) U/G Feeder 7</v>
      </c>
      <c r="C877" s="33">
        <f>'SOUTH-2'!C402</f>
        <v>11</v>
      </c>
      <c r="D877" s="33">
        <f>'SOUTH-2'!D402</f>
        <v>0</v>
      </c>
      <c r="E877" s="33" t="str">
        <f>'SOUTH-2'!E402</f>
        <v>BD014034</v>
      </c>
      <c r="F877" s="33">
        <f>'SOUTH-2'!F402</f>
        <v>1</v>
      </c>
      <c r="G877" s="33">
        <f>'SOUTH-2'!G402</f>
        <v>12204</v>
      </c>
      <c r="H877" s="33">
        <f>'SOUTH-2'!H402</f>
        <v>12388</v>
      </c>
      <c r="I877" s="33">
        <f>'SOUTH-2'!I402</f>
        <v>184</v>
      </c>
      <c r="J877" s="33">
        <f>'SOUTH-2'!J402</f>
        <v>1000</v>
      </c>
      <c r="K877">
        <f>'SOUTH-2'!K402</f>
        <v>0</v>
      </c>
      <c r="L877">
        <f>'SOUTH-2'!L402</f>
        <v>184000</v>
      </c>
      <c r="M877" s="1384">
        <f>'SOUTH-2'!M402</f>
        <v>186033.41812086775</v>
      </c>
      <c r="N877" t="str">
        <f>'SOUTH-2'!N402</f>
        <v>Rajarbag</v>
      </c>
      <c r="O877" t="s">
        <v>188</v>
      </c>
      <c r="P877">
        <v>181820.89796882498</v>
      </c>
      <c r="Q877">
        <v>172012.98082052806</v>
      </c>
      <c r="R877">
        <v>167833.51229889551</v>
      </c>
    </row>
    <row r="878" spans="1:18" hidden="1" x14ac:dyDescent="0.3">
      <c r="A878">
        <v>877</v>
      </c>
      <c r="B878" t="str">
        <f>'SOUTH-2'!B403</f>
        <v>China Town Express Feeder</v>
      </c>
      <c r="C878" s="33">
        <f>'SOUTH-2'!C403</f>
        <v>11</v>
      </c>
      <c r="D878" s="33">
        <f>'SOUTH-2'!D403</f>
        <v>0</v>
      </c>
      <c r="E878" s="33" t="str">
        <f>'SOUTH-2'!E403</f>
        <v>BD013943</v>
      </c>
      <c r="F878" s="33">
        <f>'SOUTH-2'!F403</f>
        <v>1</v>
      </c>
      <c r="G878" s="33">
        <f>'SOUTH-2'!G403</f>
        <v>6095</v>
      </c>
      <c r="H878" s="33">
        <f>'SOUTH-2'!H403</f>
        <v>6379</v>
      </c>
      <c r="I878" s="33">
        <f>'SOUTH-2'!I403</f>
        <v>284</v>
      </c>
      <c r="J878" s="33">
        <f>'SOUTH-2'!J403</f>
        <v>1000</v>
      </c>
      <c r="K878">
        <f>'SOUTH-2'!K403</f>
        <v>0</v>
      </c>
      <c r="L878">
        <f>'SOUTH-2'!L403</f>
        <v>284000</v>
      </c>
      <c r="M878" s="1384">
        <f>'SOUTH-2'!M403</f>
        <v>287138.53666481766</v>
      </c>
      <c r="N878" t="str">
        <f>'SOUTH-2'!N403</f>
        <v>Ramna</v>
      </c>
      <c r="O878" t="s">
        <v>188</v>
      </c>
      <c r="P878">
        <v>264739.21956999239</v>
      </c>
      <c r="Q878">
        <v>295741.61614757456</v>
      </c>
      <c r="R878">
        <v>284025.94389043859</v>
      </c>
    </row>
    <row r="879" spans="1:18" hidden="1" x14ac:dyDescent="0.3">
      <c r="A879">
        <v>878</v>
      </c>
      <c r="B879" t="str">
        <f>'SOUTH-2'!B404</f>
        <v>Fakirapul Bazar O/H Feeder</v>
      </c>
      <c r="C879" s="33">
        <f>'SOUTH-2'!C404</f>
        <v>11</v>
      </c>
      <c r="D879" s="33">
        <f>'SOUTH-2'!D404</f>
        <v>0</v>
      </c>
      <c r="E879" s="33" t="str">
        <f>'SOUTH-2'!E404</f>
        <v>BD014032</v>
      </c>
      <c r="F879" s="33">
        <f>'SOUTH-2'!F404</f>
        <v>1</v>
      </c>
      <c r="G879" s="33">
        <f>'SOUTH-2'!G404</f>
        <v>27825</v>
      </c>
      <c r="H879" s="33">
        <f>'SOUTH-2'!H404</f>
        <v>29285</v>
      </c>
      <c r="I879" s="33">
        <f>'SOUTH-2'!I404</f>
        <v>1460</v>
      </c>
      <c r="J879" s="33">
        <f>'SOUTH-2'!J404</f>
        <v>1000</v>
      </c>
      <c r="K879">
        <f>'SOUTH-2'!K404</f>
        <v>0</v>
      </c>
      <c r="L879">
        <f>'SOUTH-2'!L404</f>
        <v>1460000</v>
      </c>
      <c r="M879" s="1384">
        <f>'SOUTH-2'!M404</f>
        <v>1476134.7307416683</v>
      </c>
      <c r="N879" t="str">
        <f>'SOUTH-2'!N404</f>
        <v>Motijheel</v>
      </c>
      <c r="O879" t="s">
        <v>188</v>
      </c>
      <c r="P879">
        <v>1280738.4131650201</v>
      </c>
      <c r="Q879">
        <v>1354979.4454108262</v>
      </c>
      <c r="R879">
        <v>1402253.9607458017</v>
      </c>
    </row>
    <row r="880" spans="1:18" hidden="1" x14ac:dyDescent="0.3">
      <c r="A880">
        <v>879</v>
      </c>
      <c r="B880" t="str">
        <f>'SOUTH-2'!B405</f>
        <v>PWD Ouarter (RMU)</v>
      </c>
      <c r="C880" s="33">
        <f>'SOUTH-2'!C405</f>
        <v>11</v>
      </c>
      <c r="D880" s="33">
        <f>'SOUTH-2'!D405</f>
        <v>0</v>
      </c>
      <c r="E880" s="33" t="str">
        <f>'SOUTH-2'!E405</f>
        <v>BD013937</v>
      </c>
      <c r="F880" s="33">
        <f>'SOUTH-2'!F405</f>
        <v>1</v>
      </c>
      <c r="G880" s="33">
        <f>'SOUTH-2'!G405</f>
        <v>2163</v>
      </c>
      <c r="H880" s="33">
        <f>'SOUTH-2'!H405</f>
        <v>2311</v>
      </c>
      <c r="I880" s="33">
        <f>'SOUTH-2'!I405</f>
        <v>148</v>
      </c>
      <c r="J880" s="33">
        <f>'SOUTH-2'!J405</f>
        <v>1000</v>
      </c>
      <c r="K880">
        <f>'SOUTH-2'!K405</f>
        <v>0</v>
      </c>
      <c r="L880">
        <f>'SOUTH-2'!L405</f>
        <v>148000</v>
      </c>
      <c r="M880" s="1384">
        <f>'SOUTH-2'!M405</f>
        <v>149635.5754450458</v>
      </c>
      <c r="N880" t="str">
        <f>'SOUTH-2'!N405</f>
        <v>Motijheel</v>
      </c>
      <c r="O880" t="s">
        <v>188</v>
      </c>
      <c r="P880">
        <v>151850.42028165603</v>
      </c>
      <c r="Q880">
        <v>150888.57966712984</v>
      </c>
      <c r="R880">
        <v>145985.36276886179</v>
      </c>
    </row>
    <row r="881" spans="1:18" hidden="1" x14ac:dyDescent="0.3">
      <c r="A881">
        <v>880</v>
      </c>
      <c r="B881" t="str">
        <f>'SOUTH-2'!B406</f>
        <v>Postal Quarter RMU</v>
      </c>
      <c r="C881" s="33">
        <f>'SOUTH-2'!C406</f>
        <v>11</v>
      </c>
      <c r="D881" s="33">
        <f>'SOUTH-2'!D406</f>
        <v>0</v>
      </c>
      <c r="E881" s="33" t="str">
        <f>'SOUTH-2'!E406</f>
        <v>BD013945</v>
      </c>
      <c r="F881" s="33">
        <f>'SOUTH-2'!F406</f>
        <v>1</v>
      </c>
      <c r="G881" s="33">
        <f>'SOUTH-2'!G406</f>
        <v>2678</v>
      </c>
      <c r="H881" s="33">
        <f>'SOUTH-2'!H406</f>
        <v>2854</v>
      </c>
      <c r="I881" s="33">
        <f>'SOUTH-2'!I406</f>
        <v>176</v>
      </c>
      <c r="J881" s="33">
        <f>'SOUTH-2'!J406</f>
        <v>1000</v>
      </c>
      <c r="K881">
        <f>'SOUTH-2'!K406</f>
        <v>0</v>
      </c>
      <c r="L881">
        <f>'SOUTH-2'!L406</f>
        <v>176000</v>
      </c>
      <c r="M881" s="1384">
        <f>'SOUTH-2'!M406</f>
        <v>177945.00863735177</v>
      </c>
      <c r="N881" t="str">
        <f>'SOUTH-2'!N406</f>
        <v>Motijheel</v>
      </c>
      <c r="O881" t="s">
        <v>188</v>
      </c>
      <c r="P881">
        <v>177824.83427720246</v>
      </c>
      <c r="Q881">
        <v>174024.82854942311</v>
      </c>
      <c r="R881">
        <v>164854.21918116364</v>
      </c>
    </row>
    <row r="882" spans="1:18" hidden="1" x14ac:dyDescent="0.3">
      <c r="A882">
        <v>881</v>
      </c>
      <c r="B882" t="str">
        <f>'SOUTH-2'!B407</f>
        <v>11/0.4 kV AT-1</v>
      </c>
      <c r="C882" s="33">
        <f>'SOUTH-2'!C407</f>
        <v>0.41499999999999998</v>
      </c>
      <c r="D882" s="33">
        <f>'SOUTH-2'!D407</f>
        <v>0</v>
      </c>
      <c r="E882" s="33" t="str">
        <f>'SOUTH-2'!E407</f>
        <v>DHKH4409</v>
      </c>
      <c r="F882" s="33">
        <f>'SOUTH-2'!F407</f>
        <v>1</v>
      </c>
      <c r="G882" s="33">
        <f>'SOUTH-2'!G407</f>
        <v>1377</v>
      </c>
      <c r="H882" s="33">
        <f>'SOUTH-2'!H407</f>
        <v>1434</v>
      </c>
      <c r="I882" s="33">
        <f>'SOUTH-2'!I407</f>
        <v>57</v>
      </c>
      <c r="J882" s="33">
        <f>'SOUTH-2'!J407</f>
        <v>100</v>
      </c>
      <c r="K882">
        <f>'SOUTH-2'!K407</f>
        <v>0</v>
      </c>
      <c r="L882">
        <f>'SOUTH-2'!L407</f>
        <v>5700</v>
      </c>
      <c r="M882" s="1384">
        <f>'SOUTH-2'!M407</f>
        <v>5762.991757005143</v>
      </c>
      <c r="N882" t="str">
        <f>'SOUTH-2'!N407</f>
        <v>Rajarbag</v>
      </c>
      <c r="O882" t="s">
        <v>188</v>
      </c>
      <c r="P882">
        <v>6093.9971297243537</v>
      </c>
      <c r="Q882">
        <v>301.77715933425975</v>
      </c>
      <c r="R882">
        <v>0</v>
      </c>
    </row>
    <row r="883" spans="1:18" hidden="1" x14ac:dyDescent="0.3">
      <c r="A883">
        <v>882</v>
      </c>
      <c r="B883" t="str">
        <f>'SOUTH-2'!B408</f>
        <v>11/0.4 kV AT-2</v>
      </c>
      <c r="C883" s="33">
        <f>'SOUTH-2'!C408</f>
        <v>0.41499999999999998</v>
      </c>
      <c r="D883" s="33">
        <f>'SOUTH-2'!D408</f>
        <v>0</v>
      </c>
      <c r="E883" s="33" t="str">
        <f>'SOUTH-2'!E408</f>
        <v>DHKH4411</v>
      </c>
      <c r="F883" s="33">
        <f>'SOUTH-2'!F408</f>
        <v>1</v>
      </c>
      <c r="G883" s="33">
        <f>'SOUTH-2'!G408</f>
        <v>508</v>
      </c>
      <c r="H883" s="33">
        <f>'SOUTH-2'!H408</f>
        <v>508</v>
      </c>
      <c r="I883" s="33">
        <f>'SOUTH-2'!I408</f>
        <v>0</v>
      </c>
      <c r="J883" s="33">
        <f>'SOUTH-2'!J408</f>
        <v>100</v>
      </c>
      <c r="K883">
        <f>'SOUTH-2'!K408</f>
        <v>0</v>
      </c>
      <c r="L883">
        <f>'SOUTH-2'!L408</f>
        <v>0</v>
      </c>
      <c r="M883" s="1384">
        <f>'SOUTH-2'!M408</f>
        <v>0</v>
      </c>
      <c r="N883" t="str">
        <f>'SOUTH-2'!N408</f>
        <v>Rajarbag</v>
      </c>
      <c r="O883" t="s">
        <v>188</v>
      </c>
      <c r="P883">
        <v>5394.6859836904123</v>
      </c>
      <c r="Q883">
        <v>0</v>
      </c>
      <c r="R883">
        <v>5362.7276119173712</v>
      </c>
    </row>
    <row r="884" spans="1:18" hidden="1" x14ac:dyDescent="0.3">
      <c r="A884">
        <v>883</v>
      </c>
      <c r="B884" t="str">
        <f>'SOUTH-2'!B471</f>
        <v>Amtola O/H Feeder</v>
      </c>
      <c r="C884" s="33">
        <f>'SOUTH-2'!C471</f>
        <v>11</v>
      </c>
      <c r="D884" s="33" t="str">
        <f>'SOUTH-2'!D471</f>
        <v>Rajarbag</v>
      </c>
      <c r="E884" s="33">
        <f>'SOUTH-2'!E471</f>
        <v>112</v>
      </c>
      <c r="F884" s="33">
        <f>'SOUTH-2'!F471</f>
        <v>1</v>
      </c>
      <c r="G884" s="33">
        <f>'SOUTH-2'!G471</f>
        <v>385</v>
      </c>
      <c r="H884" s="33">
        <f>'SOUTH-2'!H471</f>
        <v>407.2</v>
      </c>
      <c r="I884" s="33">
        <f>'SOUTH-2'!I471</f>
        <v>22.199999999999989</v>
      </c>
      <c r="J884" s="33">
        <f>'SOUTH-2'!J471</f>
        <v>40000</v>
      </c>
      <c r="K884">
        <f>'SOUTH-2'!K471</f>
        <v>0</v>
      </c>
      <c r="L884">
        <f>'SOUTH-2'!L471</f>
        <v>887999.99999999953</v>
      </c>
      <c r="M884" s="1384">
        <f>'SOUTH-2'!M471</f>
        <v>895110.64734285546</v>
      </c>
      <c r="N884" t="str">
        <f>'SOUTH-2'!N471</f>
        <v>Rajarbag</v>
      </c>
      <c r="O884" t="s">
        <v>192</v>
      </c>
      <c r="P884">
        <v>1426015.7648106485</v>
      </c>
      <c r="Q884">
        <v>1381038.2207798187</v>
      </c>
      <c r="R884">
        <v>1302977.5669878037</v>
      </c>
    </row>
    <row r="885" spans="1:18" hidden="1" x14ac:dyDescent="0.3">
      <c r="A885">
        <v>884</v>
      </c>
      <c r="B885" t="str">
        <f>'SOUTH-2'!B472</f>
        <v>Police Telecom</v>
      </c>
      <c r="C885" s="33">
        <f>'SOUTH-2'!C472</f>
        <v>11</v>
      </c>
      <c r="D885" s="33" t="str">
        <f>'SOUTH-2'!D472</f>
        <v>Rajarbag</v>
      </c>
      <c r="E885" s="33">
        <f>'SOUTH-2'!E472</f>
        <v>130</v>
      </c>
      <c r="F885" s="33">
        <f>'SOUTH-2'!F472</f>
        <v>1</v>
      </c>
      <c r="G885" s="33">
        <f>'SOUTH-2'!G472</f>
        <v>63.9</v>
      </c>
      <c r="H885" s="33">
        <f>'SOUTH-2'!H472</f>
        <v>69.099999999999994</v>
      </c>
      <c r="I885" s="33">
        <f>'SOUTH-2'!I472</f>
        <v>5.1999999999999957</v>
      </c>
      <c r="J885" s="33">
        <f>'SOUTH-2'!J472</f>
        <v>40000</v>
      </c>
      <c r="K885">
        <f>'SOUTH-2'!K472</f>
        <v>0</v>
      </c>
      <c r="L885">
        <f>'SOUTH-2'!L472</f>
        <v>207999.99999999983</v>
      </c>
      <c r="M885" s="1384">
        <f>'SOUTH-2'!M472</f>
        <v>209665.55703526337</v>
      </c>
      <c r="N885" t="str">
        <f>'SOUTH-2'!N472</f>
        <v>Rajarbag</v>
      </c>
      <c r="O885" t="s">
        <v>192</v>
      </c>
      <c r="P885">
        <v>202559.05750151264</v>
      </c>
      <c r="Q885">
        <v>214648.16921211232</v>
      </c>
      <c r="R885">
        <v>201076.78502898221</v>
      </c>
    </row>
    <row r="886" spans="1:18" hidden="1" x14ac:dyDescent="0.3">
      <c r="A886">
        <v>885</v>
      </c>
      <c r="B886" t="str">
        <f>'SOUTH-2'!B473</f>
        <v>Railway Colony O/H</v>
      </c>
      <c r="C886" s="33">
        <f>'SOUTH-2'!C473</f>
        <v>11</v>
      </c>
      <c r="D886" s="33" t="str">
        <f>'SOUTH-2'!D473</f>
        <v>Rajarbag</v>
      </c>
      <c r="E886" s="33">
        <f>'SOUTH-2'!E473</f>
        <v>177</v>
      </c>
      <c r="F886" s="33">
        <f>'SOUTH-2'!F473</f>
        <v>1</v>
      </c>
      <c r="G886" s="33">
        <f>'SOUTH-2'!G473</f>
        <v>263.8</v>
      </c>
      <c r="H886" s="33">
        <f>'SOUTH-2'!H473</f>
        <v>284.10000000000002</v>
      </c>
      <c r="I886" s="33">
        <f>'SOUTH-2'!I473</f>
        <v>20.300000000000011</v>
      </c>
      <c r="J886" s="33">
        <f>'SOUTH-2'!J473</f>
        <v>40000</v>
      </c>
      <c r="K886">
        <f>'SOUTH-2'!K473</f>
        <v>0</v>
      </c>
      <c r="L886">
        <f>'SOUTH-2'!L473</f>
        <v>812000.00000000047</v>
      </c>
      <c r="M886" s="1384">
        <f>'SOUTH-2'!M473</f>
        <v>818502.07842612546</v>
      </c>
      <c r="N886" t="str">
        <f>'SOUTH-2'!N473</f>
        <v>Rajarbag</v>
      </c>
      <c r="O886" t="s">
        <v>192</v>
      </c>
      <c r="P886">
        <v>866952.76610647433</v>
      </c>
      <c r="Q886">
        <v>866692.60776211461</v>
      </c>
      <c r="R886">
        <v>735941.03320607543</v>
      </c>
    </row>
    <row r="887" spans="1:18" hidden="1" x14ac:dyDescent="0.3">
      <c r="A887">
        <v>886</v>
      </c>
      <c r="B887" t="str">
        <f>'SOUTH-2'!B474</f>
        <v>Shahjahanpur O/H Feeder</v>
      </c>
      <c r="C887" s="33">
        <f>'SOUTH-2'!C474</f>
        <v>11</v>
      </c>
      <c r="D887" s="33" t="str">
        <f>'SOUTH-2'!D474</f>
        <v>Rajarbag</v>
      </c>
      <c r="E887" s="33">
        <f>'SOUTH-2'!E474</f>
        <v>12</v>
      </c>
      <c r="F887" s="33">
        <f>'SOUTH-2'!F474</f>
        <v>1</v>
      </c>
      <c r="G887" s="33">
        <f>'SOUTH-2'!G474</f>
        <v>672.9</v>
      </c>
      <c r="H887" s="33">
        <f>'SOUTH-2'!H474</f>
        <v>704.5</v>
      </c>
      <c r="I887" s="33">
        <f>'SOUTH-2'!I474</f>
        <v>31.600000000000023</v>
      </c>
      <c r="J887" s="33">
        <f>'SOUTH-2'!J474</f>
        <v>40000</v>
      </c>
      <c r="K887">
        <f>'SOUTH-2'!K474</f>
        <v>0</v>
      </c>
      <c r="L887">
        <f>'SOUTH-2'!L474</f>
        <v>1264000.0000000009</v>
      </c>
      <c r="M887" s="1384">
        <f>'SOUTH-2'!M474</f>
        <v>1274121.4619835257</v>
      </c>
      <c r="N887" t="str">
        <f>'SOUTH-2'!N474</f>
        <v>Rajarbag</v>
      </c>
      <c r="O887" t="s">
        <v>192</v>
      </c>
      <c r="P887">
        <v>2264610.2628669105</v>
      </c>
      <c r="Q887">
        <v>2211281.1394304424</v>
      </c>
      <c r="R887">
        <v>2079133.9571996755</v>
      </c>
    </row>
    <row r="888" spans="1:18" hidden="1" x14ac:dyDescent="0.3">
      <c r="A888">
        <v>887</v>
      </c>
      <c r="B888" t="str">
        <f>'SOUTH-2'!B475</f>
        <v>11 KV Majar Feeder</v>
      </c>
      <c r="C888" s="33">
        <f>'SOUTH-2'!C475</f>
        <v>11</v>
      </c>
      <c r="D888" s="33">
        <f>'SOUTH-2'!D475</f>
        <v>0</v>
      </c>
      <c r="E888" s="33">
        <f>'SOUTH-2'!E475</f>
        <v>96</v>
      </c>
      <c r="F888" s="33">
        <f>'SOUTH-2'!F475</f>
        <v>1</v>
      </c>
      <c r="G888" s="33">
        <f>'SOUTH-2'!G475</f>
        <v>42.3</v>
      </c>
      <c r="H888" s="33">
        <f>'SOUTH-2'!H475</f>
        <v>52</v>
      </c>
      <c r="I888" s="33">
        <f>'SOUTH-2'!I475</f>
        <v>9.7000000000000028</v>
      </c>
      <c r="J888" s="33">
        <f>'SOUTH-2'!J475</f>
        <v>40000</v>
      </c>
      <c r="K888">
        <f>'SOUTH-2'!K475</f>
        <v>0</v>
      </c>
      <c r="L888">
        <f>'SOUTH-2'!L475</f>
        <v>388000.00000000012</v>
      </c>
      <c r="M888" s="1384">
        <f>'SOUTH-2'!M475</f>
        <v>391106.90446962637</v>
      </c>
      <c r="N888" t="str">
        <f>'SOUTH-2'!N475</f>
        <v>Motijheel</v>
      </c>
      <c r="O888" t="s">
        <v>192</v>
      </c>
      <c r="P888">
        <v>417271.65845311596</v>
      </c>
      <c r="Q888">
        <v>400946.58022639866</v>
      </c>
      <c r="R888">
        <v>382045.89155506622</v>
      </c>
    </row>
    <row r="889" spans="1:18" hidden="1" x14ac:dyDescent="0.3">
      <c r="A889">
        <v>888</v>
      </c>
      <c r="B889" t="str">
        <f>'SOUTH-2'!B476</f>
        <v>11 kV Feeder-6</v>
      </c>
      <c r="C889" s="33">
        <f>'SOUTH-2'!C476</f>
        <v>11</v>
      </c>
      <c r="D889" s="33">
        <f>'SOUTH-2'!D476</f>
        <v>0</v>
      </c>
      <c r="E889" s="33">
        <f>'SOUTH-2'!E476</f>
        <v>11</v>
      </c>
      <c r="F889" s="33">
        <f>'SOUTH-2'!F476</f>
        <v>1</v>
      </c>
      <c r="G889" s="33">
        <f>'SOUTH-2'!G476</f>
        <v>0</v>
      </c>
      <c r="H889" s="33">
        <f>'SOUTH-2'!H476</f>
        <v>0</v>
      </c>
      <c r="I889" s="33">
        <f>'SOUTH-2'!I476</f>
        <v>0</v>
      </c>
      <c r="J889" s="33">
        <f>'SOUTH-2'!J476</f>
        <v>40000</v>
      </c>
      <c r="K889">
        <f>'SOUTH-2'!K476</f>
        <v>0</v>
      </c>
      <c r="L889">
        <f>'SOUTH-2'!L476</f>
        <v>0</v>
      </c>
      <c r="M889">
        <f>'SOUTH-2'!M476</f>
        <v>0</v>
      </c>
      <c r="N889">
        <f>'SOUTH-2'!N476</f>
        <v>0</v>
      </c>
      <c r="O889" t="s">
        <v>192</v>
      </c>
      <c r="P889">
        <v>0</v>
      </c>
      <c r="Q889">
        <v>0</v>
      </c>
      <c r="R889">
        <v>0</v>
      </c>
    </row>
    <row r="890" spans="1:18" hidden="1" x14ac:dyDescent="0.3">
      <c r="A890">
        <v>889</v>
      </c>
      <c r="B890" t="str">
        <f>'SOUTH-2'!B477</f>
        <v>Momenbagh O/H</v>
      </c>
      <c r="C890" s="33">
        <f>'SOUTH-2'!C477</f>
        <v>11</v>
      </c>
      <c r="D890" s="33" t="str">
        <f>'SOUTH-2'!D477</f>
        <v>Rajarbag</v>
      </c>
      <c r="E890" s="33">
        <f>'SOUTH-2'!E477</f>
        <v>107</v>
      </c>
      <c r="F890" s="33">
        <f>'SOUTH-2'!F477</f>
        <v>1</v>
      </c>
      <c r="G890" s="33">
        <f>'SOUTH-2'!G477</f>
        <v>318.7</v>
      </c>
      <c r="H890" s="33">
        <f>'SOUTH-2'!H477</f>
        <v>330.7</v>
      </c>
      <c r="I890" s="33">
        <f>'SOUTH-2'!I477</f>
        <v>12</v>
      </c>
      <c r="J890" s="33">
        <f>'SOUTH-2'!J477</f>
        <v>40000</v>
      </c>
      <c r="K890">
        <f>'SOUTH-2'!K477</f>
        <v>0</v>
      </c>
      <c r="L890">
        <f>'SOUTH-2'!L477</f>
        <v>480000</v>
      </c>
      <c r="M890" s="1384">
        <f>'SOUTH-2'!M477</f>
        <v>483843.5931583005</v>
      </c>
      <c r="N890" t="str">
        <f>'SOUTH-2'!N477</f>
        <v>Rajarbag</v>
      </c>
      <c r="O890" t="s">
        <v>192</v>
      </c>
      <c r="P890">
        <v>563114.1798542043</v>
      </c>
      <c r="Q890">
        <v>1081340.7769742263</v>
      </c>
      <c r="R890">
        <v>1001362.3894443328</v>
      </c>
    </row>
    <row r="891" spans="1:18" hidden="1" x14ac:dyDescent="0.3">
      <c r="A891">
        <v>890</v>
      </c>
      <c r="B891" t="str">
        <f>'SOUTH-2'!B478</f>
        <v>11 kV Feeder-8</v>
      </c>
      <c r="C891" s="33">
        <f>'SOUTH-2'!C478</f>
        <v>11</v>
      </c>
      <c r="D891" s="33">
        <f>'SOUTH-2'!D478</f>
        <v>0</v>
      </c>
      <c r="E891" s="33">
        <f>'SOUTH-2'!E478</f>
        <v>179</v>
      </c>
      <c r="F891" s="33">
        <f>'SOUTH-2'!F478</f>
        <v>1</v>
      </c>
      <c r="G891" s="33">
        <f>'SOUTH-2'!G478</f>
        <v>0</v>
      </c>
      <c r="H891" s="33">
        <f>'SOUTH-2'!H478</f>
        <v>0</v>
      </c>
      <c r="I891" s="33">
        <f>'SOUTH-2'!I478</f>
        <v>0</v>
      </c>
      <c r="J891" s="33">
        <f>'SOUTH-2'!J478</f>
        <v>40000</v>
      </c>
      <c r="K891">
        <f>'SOUTH-2'!K478</f>
        <v>0</v>
      </c>
      <c r="L891">
        <f>'SOUTH-2'!L478</f>
        <v>0</v>
      </c>
      <c r="M891">
        <f>'SOUTH-2'!M478</f>
        <v>0</v>
      </c>
      <c r="N891">
        <f>'SOUTH-2'!N478</f>
        <v>0</v>
      </c>
      <c r="O891" t="s">
        <v>192</v>
      </c>
      <c r="P891">
        <v>0</v>
      </c>
      <c r="Q891">
        <v>0</v>
      </c>
      <c r="R891">
        <v>0</v>
      </c>
    </row>
    <row r="892" spans="1:18" hidden="1" x14ac:dyDescent="0.3">
      <c r="A892">
        <v>891</v>
      </c>
      <c r="B892" t="str">
        <f>'SOUTH-2'!B479</f>
        <v>11 kV Uttara Bank Goli  Feeder-9</v>
      </c>
      <c r="C892" s="33">
        <f>'SOUTH-2'!C479</f>
        <v>11</v>
      </c>
      <c r="D892" s="33" t="str">
        <f>'SOUTH-2'!D479</f>
        <v>Rajarbag</v>
      </c>
      <c r="E892" s="33">
        <f>'SOUTH-2'!E479</f>
        <v>169</v>
      </c>
      <c r="F892" s="33">
        <f>'SOUTH-2'!F479</f>
        <v>1</v>
      </c>
      <c r="G892" s="33">
        <f>'SOUTH-2'!G479</f>
        <v>207.3</v>
      </c>
      <c r="H892" s="33">
        <f>'SOUTH-2'!H479</f>
        <v>215.5</v>
      </c>
      <c r="I892" s="33">
        <f>'SOUTH-2'!I479</f>
        <v>8.1999999999999886</v>
      </c>
      <c r="J892" s="33">
        <f>'SOUTH-2'!J479</f>
        <v>40000</v>
      </c>
      <c r="K892">
        <f>'SOUTH-2'!K479</f>
        <v>0</v>
      </c>
      <c r="L892">
        <f>'SOUTH-2'!L479</f>
        <v>327999.99999999953</v>
      </c>
      <c r="M892" s="1384">
        <f>'SOUTH-2'!M479</f>
        <v>330626.45532483823</v>
      </c>
      <c r="N892" t="str">
        <f>'SOUTH-2'!N479</f>
        <v>Rajarbag</v>
      </c>
      <c r="O892" t="s">
        <v>192</v>
      </c>
      <c r="P892">
        <v>352452.76005263272</v>
      </c>
      <c r="Q892">
        <v>340197.09837391425</v>
      </c>
      <c r="R892">
        <v>337808.99884868914</v>
      </c>
    </row>
    <row r="893" spans="1:18" hidden="1" x14ac:dyDescent="0.3">
      <c r="A893">
        <v>892</v>
      </c>
      <c r="B893" t="str">
        <f>'SOUTH-2'!B480</f>
        <v>11 kV Baraka O/H Feeder-10</v>
      </c>
      <c r="C893" s="33">
        <f>'SOUTH-2'!C480</f>
        <v>11</v>
      </c>
      <c r="D893" s="33" t="str">
        <f>'SOUTH-2'!D480</f>
        <v>Rajarbag</v>
      </c>
      <c r="E893" s="33">
        <f>'SOUTH-2'!E480</f>
        <v>49</v>
      </c>
      <c r="F893" s="33">
        <f>'SOUTH-2'!F480</f>
        <v>1</v>
      </c>
      <c r="G893" s="33">
        <f>'SOUTH-2'!G480</f>
        <v>220.6</v>
      </c>
      <c r="H893" s="33">
        <f>'SOUTH-2'!H480</f>
        <v>274.3</v>
      </c>
      <c r="I893" s="33">
        <f>'SOUTH-2'!I480</f>
        <v>53.700000000000017</v>
      </c>
      <c r="J893" s="33">
        <f>'SOUTH-2'!J480</f>
        <v>40000</v>
      </c>
      <c r="K893">
        <f>'SOUTH-2'!K480</f>
        <v>0</v>
      </c>
      <c r="L893">
        <f>'SOUTH-2'!L480</f>
        <v>2148000.0000000005</v>
      </c>
      <c r="M893" s="1384">
        <f>'SOUTH-2'!M480</f>
        <v>2165200.0793833951</v>
      </c>
      <c r="N893" t="str">
        <f>'SOUTH-2'!N480</f>
        <v>Rajarbag</v>
      </c>
      <c r="O893" t="s">
        <v>192</v>
      </c>
      <c r="P893">
        <v>449681.10765335785</v>
      </c>
      <c r="Q893">
        <v>437396.26933788997</v>
      </c>
      <c r="R893">
        <v>402153.57005796442</v>
      </c>
    </row>
    <row r="894" spans="1:18" hidden="1" x14ac:dyDescent="0.3">
      <c r="A894">
        <v>893</v>
      </c>
      <c r="B894" t="str">
        <f>'SOUTH-2'!B481</f>
        <v>11 kV Feeder-11</v>
      </c>
      <c r="C894" s="33">
        <f>'SOUTH-2'!C481</f>
        <v>11</v>
      </c>
      <c r="D894" s="33">
        <f>'SOUTH-2'!D481</f>
        <v>0</v>
      </c>
      <c r="E894" s="33">
        <f>'SOUTH-2'!E481</f>
        <v>92</v>
      </c>
      <c r="F894" s="33">
        <f>'SOUTH-2'!F481</f>
        <v>1</v>
      </c>
      <c r="G894" s="33">
        <f>'SOUTH-2'!G481</f>
        <v>0</v>
      </c>
      <c r="H894" s="33">
        <f>'SOUTH-2'!H481</f>
        <v>0</v>
      </c>
      <c r="I894" s="33">
        <f>'SOUTH-2'!I481</f>
        <v>0</v>
      </c>
      <c r="J894" s="33">
        <f>'SOUTH-2'!J481</f>
        <v>40000</v>
      </c>
      <c r="K894">
        <f>'SOUTH-2'!K481</f>
        <v>0</v>
      </c>
      <c r="L894">
        <f>'SOUTH-2'!L481</f>
        <v>0</v>
      </c>
      <c r="M894">
        <f>'SOUTH-2'!M481</f>
        <v>0</v>
      </c>
      <c r="N894">
        <f>'SOUTH-2'!N481</f>
        <v>0</v>
      </c>
      <c r="O894" t="s">
        <v>192</v>
      </c>
      <c r="P894">
        <v>0</v>
      </c>
      <c r="Q894">
        <v>0</v>
      </c>
      <c r="R894">
        <v>0</v>
      </c>
    </row>
    <row r="895" spans="1:18" hidden="1" x14ac:dyDescent="0.3">
      <c r="A895">
        <v>894</v>
      </c>
      <c r="B895" t="str">
        <f>'SOUTH-2'!B482</f>
        <v>Dhaka Railway</v>
      </c>
      <c r="C895" s="33">
        <f>'SOUTH-2'!C482</f>
        <v>11</v>
      </c>
      <c r="D895" s="33" t="str">
        <f>'SOUTH-2'!D482</f>
        <v>Motijheel</v>
      </c>
      <c r="E895" s="33">
        <f>'SOUTH-2'!E482</f>
        <v>150</v>
      </c>
      <c r="F895" s="33">
        <f>'SOUTH-2'!F482</f>
        <v>1</v>
      </c>
      <c r="G895" s="33">
        <f>'SOUTH-2'!G482</f>
        <v>59.2</v>
      </c>
      <c r="H895" s="33">
        <f>'SOUTH-2'!H482</f>
        <v>64.400000000000006</v>
      </c>
      <c r="I895" s="33">
        <f>'SOUTH-2'!I482</f>
        <v>5.2000000000000028</v>
      </c>
      <c r="J895" s="33">
        <f>'SOUTH-2'!J482</f>
        <v>40000</v>
      </c>
      <c r="K895">
        <f>'SOUTH-2'!K482</f>
        <v>0</v>
      </c>
      <c r="L895">
        <f>'SOUTH-2'!L482</f>
        <v>208000.00000000012</v>
      </c>
      <c r="M895" s="1384">
        <f>'SOUTH-2'!M482</f>
        <v>209665.55703526369</v>
      </c>
      <c r="N895" t="str">
        <f>'SOUTH-2'!N482</f>
        <v>Motijheel</v>
      </c>
      <c r="O895" t="s">
        <v>192</v>
      </c>
      <c r="P895">
        <v>230917.32555172453</v>
      </c>
      <c r="Q895">
        <v>222748.10012577707</v>
      </c>
      <c r="R895">
        <v>217162.92783130071</v>
      </c>
    </row>
    <row r="896" spans="1:18" hidden="1" x14ac:dyDescent="0.3">
      <c r="A896">
        <v>895</v>
      </c>
      <c r="B896" t="str">
        <f>'SOUTH-2'!B483</f>
        <v>Jasimuddin Feeder-13</v>
      </c>
      <c r="C896" s="33">
        <f>'SOUTH-2'!C483</f>
        <v>11</v>
      </c>
      <c r="D896" s="33">
        <f>'SOUTH-2'!D483</f>
        <v>0</v>
      </c>
      <c r="E896" s="33">
        <f>'SOUTH-2'!E483</f>
        <v>91</v>
      </c>
      <c r="F896" s="33">
        <f>'SOUTH-2'!F483</f>
        <v>1</v>
      </c>
      <c r="G896" s="33">
        <f>'SOUTH-2'!G483</f>
        <v>155</v>
      </c>
      <c r="H896" s="33">
        <f>'SOUTH-2'!H483</f>
        <v>193.9</v>
      </c>
      <c r="I896" s="33">
        <f>'SOUTH-2'!I483</f>
        <v>38.900000000000006</v>
      </c>
      <c r="J896" s="33">
        <f>'SOUTH-2'!J483</f>
        <v>40000</v>
      </c>
      <c r="K896">
        <f>'SOUTH-2'!K483</f>
        <v>0</v>
      </c>
      <c r="L896">
        <f>'SOUTH-2'!L483</f>
        <v>1556000.0000000002</v>
      </c>
      <c r="M896" s="1384">
        <f>'SOUTH-2'!M483</f>
        <v>1568459.6478214911</v>
      </c>
      <c r="N896" t="str">
        <f>'SOUTH-2'!N483</f>
        <v>Motijheel</v>
      </c>
      <c r="O896" t="s">
        <v>192</v>
      </c>
      <c r="P896">
        <v>1713649.6264627969</v>
      </c>
      <c r="Q896">
        <v>1656435.8718444151</v>
      </c>
      <c r="R896">
        <v>1097879.2462582428</v>
      </c>
    </row>
    <row r="897" spans="1:18" hidden="1" x14ac:dyDescent="0.3">
      <c r="A897">
        <v>896</v>
      </c>
      <c r="B897" t="str">
        <f>'SOUTH-2'!B484</f>
        <v>Police Box Feeder-14</v>
      </c>
      <c r="C897" s="33">
        <f>'SOUTH-2'!C484</f>
        <v>11</v>
      </c>
      <c r="D897" s="33">
        <f>'SOUTH-2'!D484</f>
        <v>0</v>
      </c>
      <c r="E897" s="33">
        <f>'SOUTH-2'!E484</f>
        <v>18</v>
      </c>
      <c r="F897" s="33">
        <f>'SOUTH-2'!F484</f>
        <v>1</v>
      </c>
      <c r="G897" s="33">
        <f>'SOUTH-2'!G484</f>
        <v>69</v>
      </c>
      <c r="H897" s="33">
        <f>'SOUTH-2'!H484</f>
        <v>84.6</v>
      </c>
      <c r="I897" s="33">
        <f>'SOUTH-2'!I484</f>
        <v>15.599999999999994</v>
      </c>
      <c r="J897" s="33">
        <f>'SOUTH-2'!J484</f>
        <v>40000</v>
      </c>
      <c r="K897">
        <f>'SOUTH-2'!K484</f>
        <v>0</v>
      </c>
      <c r="L897">
        <f>'SOUTH-2'!L484</f>
        <v>623999.99999999977</v>
      </c>
      <c r="M897" s="1384">
        <f>'SOUTH-2'!M484</f>
        <v>628996.67110579042</v>
      </c>
      <c r="N897" t="str">
        <f>'SOUTH-2'!N484</f>
        <v>Motijheel</v>
      </c>
      <c r="O897" t="s">
        <v>192</v>
      </c>
      <c r="P897">
        <v>656291.34630490106</v>
      </c>
      <c r="Q897">
        <v>664194.33492049889</v>
      </c>
      <c r="R897">
        <v>643445.71209274314</v>
      </c>
    </row>
    <row r="898" spans="1:18" hidden="1" x14ac:dyDescent="0.3">
      <c r="A898">
        <v>897</v>
      </c>
      <c r="B898" t="str">
        <f>'SOUTH-2'!B485</f>
        <v>11 kV Feeder-15</v>
      </c>
      <c r="C898" s="33">
        <f>'SOUTH-2'!C485</f>
        <v>11</v>
      </c>
      <c r="D898" s="33">
        <f>'SOUTH-2'!D485</f>
        <v>0</v>
      </c>
      <c r="E898" s="33">
        <f>'SOUTH-2'!E485</f>
        <v>171</v>
      </c>
      <c r="F898" s="33">
        <f>'SOUTH-2'!F485</f>
        <v>1</v>
      </c>
      <c r="G898" s="33">
        <f>'SOUTH-2'!G485</f>
        <v>0</v>
      </c>
      <c r="H898" s="33">
        <f>'SOUTH-2'!H485</f>
        <v>0</v>
      </c>
      <c r="I898" s="33">
        <f>'SOUTH-2'!I485</f>
        <v>0</v>
      </c>
      <c r="J898" s="33">
        <f>'SOUTH-2'!J485</f>
        <v>40000</v>
      </c>
      <c r="K898">
        <f>'SOUTH-2'!K485</f>
        <v>0</v>
      </c>
      <c r="L898">
        <f>'SOUTH-2'!L485</f>
        <v>0</v>
      </c>
      <c r="M898">
        <f>'SOUTH-2'!M485</f>
        <v>0</v>
      </c>
      <c r="N898">
        <f>'SOUTH-2'!N485</f>
        <v>0</v>
      </c>
      <c r="O898" t="s">
        <v>192</v>
      </c>
      <c r="P898">
        <v>0</v>
      </c>
      <c r="Q898">
        <v>0</v>
      </c>
      <c r="R898">
        <v>0</v>
      </c>
    </row>
    <row r="899" spans="1:18" hidden="1" x14ac:dyDescent="0.3">
      <c r="A899">
        <v>898</v>
      </c>
      <c r="B899" t="str">
        <f>'SOUTH-2'!B486</f>
        <v>11 kV Feeder-16</v>
      </c>
      <c r="C899" s="33">
        <f>'SOUTH-2'!C486</f>
        <v>11</v>
      </c>
      <c r="D899" s="33">
        <f>'SOUTH-2'!D486</f>
        <v>0</v>
      </c>
      <c r="E899" s="33">
        <f>'SOUTH-2'!E486</f>
        <v>204</v>
      </c>
      <c r="F899" s="33">
        <f>'SOUTH-2'!F486</f>
        <v>1</v>
      </c>
      <c r="G899" s="33">
        <f>'SOUTH-2'!G486</f>
        <v>0</v>
      </c>
      <c r="H899" s="33">
        <f>'SOUTH-2'!H486</f>
        <v>0</v>
      </c>
      <c r="I899" s="33">
        <f>'SOUTH-2'!I486</f>
        <v>0</v>
      </c>
      <c r="J899" s="33">
        <f>'SOUTH-2'!J486</f>
        <v>40000</v>
      </c>
      <c r="K899">
        <f>'SOUTH-2'!K486</f>
        <v>0</v>
      </c>
      <c r="L899">
        <f>'SOUTH-2'!L486</f>
        <v>0</v>
      </c>
      <c r="M899">
        <f>'SOUTH-2'!M486</f>
        <v>0</v>
      </c>
      <c r="N899">
        <f>'SOUTH-2'!N486</f>
        <v>0</v>
      </c>
      <c r="O899" t="s">
        <v>192</v>
      </c>
      <c r="P899">
        <v>0</v>
      </c>
      <c r="Q899">
        <v>0</v>
      </c>
      <c r="R899">
        <v>0</v>
      </c>
    </row>
    <row r="900" spans="1:18" hidden="1" x14ac:dyDescent="0.3">
      <c r="A900">
        <v>899</v>
      </c>
      <c r="B900" t="str">
        <f>'SOUTH-2'!B487</f>
        <v>Auxiliary -1 (AT-1 )</v>
      </c>
      <c r="C900" s="33">
        <f>'SOUTH-2'!C487</f>
        <v>0.41499999999999998</v>
      </c>
      <c r="D900" s="33">
        <f>'SOUTH-2'!D487</f>
        <v>0</v>
      </c>
      <c r="E900" s="33" t="str">
        <f>'SOUTH-2'!E487</f>
        <v>DHKF 7632</v>
      </c>
      <c r="F900" s="33">
        <f>'SOUTH-2'!F487</f>
        <v>1</v>
      </c>
      <c r="G900" s="33">
        <f>'SOUTH-2'!G487</f>
        <v>902.28</v>
      </c>
      <c r="H900" s="33">
        <f>'SOUTH-2'!H487</f>
        <v>948.92</v>
      </c>
      <c r="I900" s="33">
        <f>'SOUTH-2'!I487</f>
        <v>46.639999999999986</v>
      </c>
      <c r="J900" s="33">
        <f>'SOUTH-2'!J487</f>
        <v>100</v>
      </c>
      <c r="K900">
        <f>'SOUTH-2'!K487</f>
        <v>0</v>
      </c>
      <c r="L900">
        <f>'SOUTH-2'!L487</f>
        <v>4663.9999999999982</v>
      </c>
      <c r="M900" s="1384">
        <f>'SOUTH-2'!M487</f>
        <v>4701.3469135214855</v>
      </c>
      <c r="N900" t="str">
        <f>'SOUTH-2'!N487</f>
        <v>Rajarbag</v>
      </c>
      <c r="O900" t="s">
        <v>192</v>
      </c>
      <c r="P900">
        <v>8715.1034490025777</v>
      </c>
      <c r="Q900">
        <v>2871.4255088941095</v>
      </c>
      <c r="R900">
        <v>5128.4634021641905</v>
      </c>
    </row>
    <row r="901" spans="1:18" hidden="1" x14ac:dyDescent="0.3">
      <c r="A901">
        <v>900</v>
      </c>
      <c r="B901" t="str">
        <f>'SOUTH-2'!B488</f>
        <v>Auxiliary -1 (AT-2 )</v>
      </c>
      <c r="C901" s="33">
        <f>'SOUTH-2'!C488</f>
        <v>0.41499999999999998</v>
      </c>
      <c r="D901" s="33">
        <f>'SOUTH-2'!D488</f>
        <v>0</v>
      </c>
      <c r="E901" s="33" t="str">
        <f>'SOUTH-2'!E488</f>
        <v>DHKF 7733</v>
      </c>
      <c r="F901" s="33">
        <f>'SOUTH-2'!F488</f>
        <v>1</v>
      </c>
      <c r="G901" s="33">
        <f>'SOUTH-2'!G488</f>
        <v>119.59</v>
      </c>
      <c r="H901" s="33">
        <f>'SOUTH-2'!H488</f>
        <v>119.59</v>
      </c>
      <c r="I901" s="33">
        <f>'SOUTH-2'!I488</f>
        <v>0</v>
      </c>
      <c r="J901" s="33">
        <f>'SOUTH-2'!J488</f>
        <v>100</v>
      </c>
      <c r="K901">
        <f>'SOUTH-2'!K488</f>
        <v>0</v>
      </c>
      <c r="L901">
        <f>'SOUTH-2'!L488</f>
        <v>0</v>
      </c>
      <c r="M901" s="1384">
        <f>'SOUTH-2'!M488</f>
        <v>0</v>
      </c>
      <c r="N901" t="str">
        <f>'SOUTH-2'!N488</f>
        <v>Rajarbag</v>
      </c>
      <c r="O901" t="s">
        <v>192</v>
      </c>
      <c r="P901">
        <v>0</v>
      </c>
      <c r="Q901">
        <v>0</v>
      </c>
      <c r="R901">
        <v>0</v>
      </c>
    </row>
    <row r="902" spans="1:18" hidden="1" x14ac:dyDescent="0.3">
      <c r="A902">
        <v>901</v>
      </c>
      <c r="B902" t="str">
        <f>'SOUTH-2'!B553</f>
        <v>11 kV DIT S/S-1 Feeder</v>
      </c>
      <c r="C902" s="33">
        <f>'SOUTH-2'!C553</f>
        <v>11</v>
      </c>
      <c r="D902" s="33" t="str">
        <f>'SOUTH-2'!D553</f>
        <v>Motijheel</v>
      </c>
      <c r="E902" s="33">
        <f>'SOUTH-2'!E553</f>
        <v>4150750</v>
      </c>
      <c r="F902" s="33">
        <f>'SOUTH-2'!F553</f>
        <v>1</v>
      </c>
      <c r="G902" s="33">
        <f>'SOUTH-2'!G553</f>
        <v>215236.15</v>
      </c>
      <c r="H902" s="33">
        <f>'SOUTH-2'!H553</f>
        <v>216382</v>
      </c>
      <c r="I902" s="33">
        <f>'SOUTH-2'!I553</f>
        <v>1145.8500000000058</v>
      </c>
      <c r="J902" s="33">
        <f>'SOUTH-2'!J553</f>
        <v>1000</v>
      </c>
      <c r="K902" t="str">
        <f>'SOUTH-2'!K553</f>
        <v>Estimated</v>
      </c>
      <c r="L902">
        <f>'SOUTH-2'!L553</f>
        <v>875756.44799999997</v>
      </c>
      <c r="M902" s="1384">
        <f>'SOUTH-2'!M553</f>
        <v>884099.94956713961</v>
      </c>
      <c r="N902" t="str">
        <f>'SOUTH-2'!N553</f>
        <v>Motijheel</v>
      </c>
      <c r="O902" t="s">
        <v>154</v>
      </c>
      <c r="P902">
        <v>816951.13223039173</v>
      </c>
      <c r="Q902">
        <v>793502.30978505267</v>
      </c>
      <c r="R902">
        <v>860468.60164809355</v>
      </c>
    </row>
    <row r="903" spans="1:18" hidden="1" x14ac:dyDescent="0.3">
      <c r="A903">
        <v>902</v>
      </c>
      <c r="B903" t="str">
        <f>'SOUTH-2'!B554</f>
        <v>11 kV Bangabhaban Switching Circuit-1</v>
      </c>
      <c r="C903" s="33">
        <f>'SOUTH-2'!C554</f>
        <v>11</v>
      </c>
      <c r="D903" s="33" t="str">
        <f>'SOUTH-2'!D554</f>
        <v>Motijheel</v>
      </c>
      <c r="E903" s="33">
        <f>'SOUTH-2'!E554</f>
        <v>4150743</v>
      </c>
      <c r="F903" s="33">
        <f>'SOUTH-2'!F554</f>
        <v>1</v>
      </c>
      <c r="G903" s="33">
        <f>'SOUTH-2'!G554</f>
        <v>24132.19</v>
      </c>
      <c r="H903" s="33">
        <f>'SOUTH-2'!H554</f>
        <v>24203.56</v>
      </c>
      <c r="I903" s="33">
        <f>'SOUTH-2'!I554</f>
        <v>71.370000000002619</v>
      </c>
      <c r="J903" s="33">
        <f>'SOUTH-2'!J554</f>
        <v>1000</v>
      </c>
      <c r="K903">
        <f>'SOUTH-2'!K554</f>
        <v>0</v>
      </c>
      <c r="L903">
        <f>'SOUTH-2'!L554</f>
        <v>71370.000000002619</v>
      </c>
      <c r="M903" s="1384">
        <f>'SOUTH-2'!M554</f>
        <v>72049.955834991546</v>
      </c>
      <c r="N903" t="str">
        <f>'SOUTH-2'!N554</f>
        <v>Motijheel</v>
      </c>
      <c r="O903" t="s">
        <v>154</v>
      </c>
      <c r="P903">
        <v>82523.148814093627</v>
      </c>
      <c r="Q903">
        <v>83389.760572846964</v>
      </c>
      <c r="R903">
        <v>79020.059717503027</v>
      </c>
    </row>
    <row r="904" spans="1:18" hidden="1" x14ac:dyDescent="0.3">
      <c r="A904">
        <v>903</v>
      </c>
      <c r="B904" t="str">
        <f>'SOUTH-2'!B555</f>
        <v>11 kV Saidabad Water Treatment</v>
      </c>
      <c r="C904" s="33">
        <f>'SOUTH-2'!C555</f>
        <v>11</v>
      </c>
      <c r="D904" s="33" t="str">
        <f>'SOUTH-2'!D555</f>
        <v>Maniknagar</v>
      </c>
      <c r="E904" s="33">
        <f>'SOUTH-2'!E555</f>
        <v>4150749</v>
      </c>
      <c r="F904" s="33">
        <f>'SOUTH-2'!F555</f>
        <v>1</v>
      </c>
      <c r="G904" s="33">
        <f>'SOUTH-2'!G555</f>
        <v>4129.6000000000004</v>
      </c>
      <c r="H904" s="33">
        <f>'SOUTH-2'!H555</f>
        <v>4129.6000000000004</v>
      </c>
      <c r="I904" s="33">
        <f>'SOUTH-2'!I555</f>
        <v>0</v>
      </c>
      <c r="J904" s="33">
        <f>'SOUTH-2'!J555</f>
        <v>1000</v>
      </c>
      <c r="K904">
        <f>'SOUTH-2'!K555</f>
        <v>0</v>
      </c>
      <c r="L904">
        <f>'SOUTH-2'!L555</f>
        <v>0</v>
      </c>
      <c r="M904">
        <f>'SOUTH-2'!M555</f>
        <v>0</v>
      </c>
      <c r="N904" t="str">
        <f>'SOUTH-2'!N555</f>
        <v>Maniknagar</v>
      </c>
      <c r="O904" t="s">
        <v>154</v>
      </c>
      <c r="P904">
        <v>0</v>
      </c>
      <c r="Q904">
        <v>0</v>
      </c>
      <c r="R904">
        <v>0</v>
      </c>
    </row>
    <row r="905" spans="1:18" hidden="1" x14ac:dyDescent="0.3">
      <c r="A905">
        <v>904</v>
      </c>
      <c r="B905" t="str">
        <f>'SOUTH-2'!B556</f>
        <v>11 kV Bangladesh Bank Feeder</v>
      </c>
      <c r="C905" s="33">
        <f>'SOUTH-2'!C556</f>
        <v>11</v>
      </c>
      <c r="D905" s="33" t="str">
        <f>'SOUTH-2'!D556</f>
        <v>Motijheel</v>
      </c>
      <c r="E905" s="33">
        <f>'SOUTH-2'!E556</f>
        <v>4150738</v>
      </c>
      <c r="F905" s="33">
        <f>'SOUTH-2'!F556</f>
        <v>1</v>
      </c>
      <c r="G905" s="33">
        <f>'SOUTH-2'!G556</f>
        <v>77077.429999999993</v>
      </c>
      <c r="H905" s="33">
        <f>'SOUTH-2'!H556</f>
        <v>77077.429999999993</v>
      </c>
      <c r="I905" s="33">
        <f>'SOUTH-2'!I556</f>
        <v>0</v>
      </c>
      <c r="J905" s="33">
        <f>'SOUTH-2'!J556</f>
        <v>1000</v>
      </c>
      <c r="K905">
        <f>'SOUTH-2'!K556</f>
        <v>0</v>
      </c>
      <c r="L905">
        <f>'SOUTH-2'!L556</f>
        <v>0</v>
      </c>
      <c r="M905" s="1384">
        <f>'SOUTH-2'!M556</f>
        <v>0</v>
      </c>
      <c r="N905" t="str">
        <f>'SOUTH-2'!N556</f>
        <v>Motijheel</v>
      </c>
      <c r="O905" t="s">
        <v>154</v>
      </c>
      <c r="P905">
        <v>0</v>
      </c>
      <c r="Q905">
        <v>0</v>
      </c>
      <c r="R905">
        <v>240728.71498540006</v>
      </c>
    </row>
    <row r="906" spans="1:18" hidden="1" x14ac:dyDescent="0.3">
      <c r="A906">
        <v>905</v>
      </c>
      <c r="B906" t="str">
        <f>'SOUTH-2'!B557</f>
        <v>11 kV P &amp; T Substation</v>
      </c>
      <c r="C906" s="33">
        <f>'SOUTH-2'!C557</f>
        <v>11</v>
      </c>
      <c r="D906" s="33" t="str">
        <f>'SOUTH-2'!D557</f>
        <v>Motijheel</v>
      </c>
      <c r="E906" s="33">
        <f>'SOUTH-2'!E557</f>
        <v>4150751</v>
      </c>
      <c r="F906" s="33">
        <f>'SOUTH-2'!F557</f>
        <v>1</v>
      </c>
      <c r="G906" s="33">
        <f>'SOUTH-2'!G557</f>
        <v>376848.18</v>
      </c>
      <c r="H906" s="33">
        <f>'SOUTH-2'!H557</f>
        <v>376848.18</v>
      </c>
      <c r="I906" s="33">
        <f>'SOUTH-2'!I557</f>
        <v>0</v>
      </c>
      <c r="J906" s="33">
        <f>'SOUTH-2'!J557</f>
        <v>1000</v>
      </c>
      <c r="K906">
        <f>'SOUTH-2'!K557</f>
        <v>0</v>
      </c>
      <c r="L906">
        <f>'SOUTH-2'!L557</f>
        <v>0</v>
      </c>
      <c r="M906" s="1384">
        <f>'SOUTH-2'!M557</f>
        <v>0</v>
      </c>
      <c r="N906" t="str">
        <f>'SOUTH-2'!N557</f>
        <v>Motijheel</v>
      </c>
      <c r="O906" t="s">
        <v>154</v>
      </c>
      <c r="P906">
        <v>0</v>
      </c>
      <c r="Q906">
        <v>0</v>
      </c>
      <c r="R906">
        <v>0</v>
      </c>
    </row>
    <row r="907" spans="1:18" hidden="1" x14ac:dyDescent="0.3">
      <c r="A907">
        <v>906</v>
      </c>
      <c r="B907" t="str">
        <f>'SOUTH-2'!B558</f>
        <v>11 kV Osmani Feeder</v>
      </c>
      <c r="C907" s="33">
        <f>'SOUTH-2'!C558</f>
        <v>11</v>
      </c>
      <c r="D907" s="33" t="str">
        <f>'SOUTH-2'!D558</f>
        <v>Ramna</v>
      </c>
      <c r="E907" s="33">
        <f>'SOUTH-2'!E558</f>
        <v>4150754</v>
      </c>
      <c r="F907" s="33">
        <f>'SOUTH-2'!F558</f>
        <v>1</v>
      </c>
      <c r="G907" s="33">
        <f>'SOUTH-2'!G558</f>
        <v>33853.019999999997</v>
      </c>
      <c r="H907" s="33">
        <f>'SOUTH-2'!H558</f>
        <v>33872.910000000003</v>
      </c>
      <c r="I907" s="33">
        <f>'SOUTH-2'!I558</f>
        <v>19.890000000006694</v>
      </c>
      <c r="J907" s="33">
        <f>'SOUTH-2'!J558</f>
        <v>1000</v>
      </c>
      <c r="K907" t="str">
        <f>'SOUTH-2'!K558</f>
        <v>Estimated</v>
      </c>
      <c r="L907">
        <f>'SOUTH-2'!L558</f>
        <v>0</v>
      </c>
      <c r="M907" s="1384">
        <f>'SOUTH-2'!M558</f>
        <v>0</v>
      </c>
      <c r="N907" t="str">
        <f>'SOUTH-2'!N558</f>
        <v>Ramna</v>
      </c>
      <c r="O907" t="s">
        <v>154</v>
      </c>
      <c r="P907">
        <v>0</v>
      </c>
      <c r="Q907">
        <v>0</v>
      </c>
      <c r="R907">
        <v>20212.31863857288</v>
      </c>
    </row>
    <row r="908" spans="1:18" hidden="1" x14ac:dyDescent="0.3">
      <c r="A908">
        <v>907</v>
      </c>
      <c r="B908" t="str">
        <f>'SOUTH-2'!B559</f>
        <v>11 kV Modhumita via Ovisar</v>
      </c>
      <c r="C908" s="33">
        <f>'SOUTH-2'!C559</f>
        <v>11</v>
      </c>
      <c r="D908" s="33" t="str">
        <f>'SOUTH-2'!D559</f>
        <v>Motijheel</v>
      </c>
      <c r="E908" s="33">
        <f>'SOUTH-2'!E559</f>
        <v>4150741</v>
      </c>
      <c r="F908" s="33">
        <f>'SOUTH-2'!F559</f>
        <v>1</v>
      </c>
      <c r="G908" s="33">
        <f>'SOUTH-2'!G559</f>
        <v>48388.29</v>
      </c>
      <c r="H908" s="33">
        <f>'SOUTH-2'!H559</f>
        <v>48388.29</v>
      </c>
      <c r="I908" s="33">
        <f>'SOUTH-2'!I559</f>
        <v>0</v>
      </c>
      <c r="J908" s="33">
        <f>'SOUTH-2'!J559</f>
        <v>1000</v>
      </c>
      <c r="K908" t="str">
        <f>'SOUTH-2'!K559</f>
        <v>Estimated</v>
      </c>
      <c r="L908">
        <f>'SOUTH-2'!L559</f>
        <v>790613.45999999985</v>
      </c>
      <c r="M908" s="1384">
        <f>'SOUTH-2'!M559</f>
        <v>798145.7878036676</v>
      </c>
      <c r="N908" t="str">
        <f>'SOUTH-2'!N559</f>
        <v>Motijheel</v>
      </c>
      <c r="O908" t="s">
        <v>154</v>
      </c>
      <c r="P908">
        <v>731598.02886303759</v>
      </c>
      <c r="Q908">
        <v>710599.08338959946</v>
      </c>
      <c r="R908">
        <v>737544.51569836587</v>
      </c>
    </row>
    <row r="909" spans="1:18" hidden="1" x14ac:dyDescent="0.3">
      <c r="A909">
        <v>908</v>
      </c>
      <c r="B909" t="str">
        <f>'SOUTH-2'!B560</f>
        <v>11 kV Sugar Bhaban &amp; Car Parking</v>
      </c>
      <c r="C909" s="33">
        <f>'SOUTH-2'!C560</f>
        <v>11</v>
      </c>
      <c r="D909" s="33" t="str">
        <f>'SOUTH-2'!D560</f>
        <v>Motijheel</v>
      </c>
      <c r="E909" s="33">
        <f>'SOUTH-2'!E560</f>
        <v>4150753</v>
      </c>
      <c r="F909" s="33">
        <f>'SOUTH-2'!F560</f>
        <v>1</v>
      </c>
      <c r="G909" s="33">
        <f>'SOUTH-2'!G560</f>
        <v>15810</v>
      </c>
      <c r="H909" s="33">
        <f>'SOUTH-2'!H560</f>
        <v>15886.23</v>
      </c>
      <c r="I909" s="33">
        <f>'SOUTH-2'!I560</f>
        <v>76.229999999999563</v>
      </c>
      <c r="J909" s="33">
        <f>'SOUTH-2'!J560</f>
        <v>1000</v>
      </c>
      <c r="K909">
        <f>'SOUTH-2'!K560</f>
        <v>0</v>
      </c>
      <c r="L909">
        <f>'SOUTH-2'!L560</f>
        <v>76229.999999999563</v>
      </c>
      <c r="M909" s="1384">
        <f>'SOUTH-2'!M560</f>
        <v>76956.257997774592</v>
      </c>
      <c r="N909" t="str">
        <f>'SOUTH-2'!N560</f>
        <v>Motijheel</v>
      </c>
      <c r="O909" t="s">
        <v>154</v>
      </c>
      <c r="P909">
        <v>79365.375262534275</v>
      </c>
      <c r="Q909">
        <v>70158.880366128942</v>
      </c>
      <c r="R909">
        <v>76837.129304535454</v>
      </c>
    </row>
    <row r="910" spans="1:18" hidden="1" x14ac:dyDescent="0.3">
      <c r="A910">
        <v>909</v>
      </c>
      <c r="B910" t="str">
        <f>'SOUTH-2'!B561</f>
        <v xml:space="preserve">11 kV Motijheel-1 Feeder </v>
      </c>
      <c r="C910" s="33">
        <f>'SOUTH-2'!C561</f>
        <v>11</v>
      </c>
      <c r="D910" s="33" t="str">
        <f>'SOUTH-2'!D561</f>
        <v>South-2</v>
      </c>
      <c r="E910" s="33">
        <f>'SOUTH-2'!E561</f>
        <v>4150748</v>
      </c>
      <c r="F910" s="33">
        <f>'SOUTH-2'!F561</f>
        <v>1</v>
      </c>
      <c r="G910" s="33">
        <f>'SOUTH-2'!G561</f>
        <v>0</v>
      </c>
      <c r="H910" s="33">
        <f>'SOUTH-2'!H561</f>
        <v>0</v>
      </c>
      <c r="I910" s="33">
        <f>'SOUTH-2'!I561</f>
        <v>0</v>
      </c>
      <c r="J910" s="33">
        <f>'SOUTH-2'!J561</f>
        <v>1000</v>
      </c>
      <c r="K910">
        <f>'SOUTH-2'!K561</f>
        <v>0</v>
      </c>
      <c r="L910">
        <f>'SOUTH-2'!L561</f>
        <v>0</v>
      </c>
      <c r="M910" s="1384">
        <f>'SOUTH-2'!M561</f>
        <v>0</v>
      </c>
      <c r="N910" t="str">
        <f>'SOUTH-2'!N561</f>
        <v>Motijheel</v>
      </c>
      <c r="O910" t="s">
        <v>154</v>
      </c>
      <c r="P910">
        <v>0</v>
      </c>
      <c r="Q910">
        <v>0</v>
      </c>
      <c r="R910">
        <v>0</v>
      </c>
    </row>
    <row r="911" spans="1:18" hidden="1" x14ac:dyDescent="0.3">
      <c r="A911">
        <v>910</v>
      </c>
      <c r="B911" t="str">
        <f>'SOUTH-2'!B562</f>
        <v>11 kV Navana O/H Feeder</v>
      </c>
      <c r="C911" s="33">
        <f>'SOUTH-2'!C562</f>
        <v>11</v>
      </c>
      <c r="D911" s="33" t="str">
        <f>'SOUTH-2'!D562</f>
        <v>Motijheel</v>
      </c>
      <c r="E911" s="33">
        <f>'SOUTH-2'!E562</f>
        <v>4150752</v>
      </c>
      <c r="F911" s="33">
        <f>'SOUTH-2'!F562</f>
        <v>1</v>
      </c>
      <c r="G911" s="33">
        <f>'SOUTH-2'!G562</f>
        <v>246649.65</v>
      </c>
      <c r="H911" s="33">
        <f>'SOUTH-2'!H562</f>
        <v>247820.06</v>
      </c>
      <c r="I911" s="33">
        <f>'SOUTH-2'!I562</f>
        <v>1170.4100000000035</v>
      </c>
      <c r="J911" s="33">
        <f>'SOUTH-2'!J562</f>
        <v>1000</v>
      </c>
      <c r="K911">
        <f>'SOUTH-2'!K562</f>
        <v>0</v>
      </c>
      <c r="L911">
        <f>'SOUTH-2'!L562</f>
        <v>1170410.0000000035</v>
      </c>
      <c r="M911" s="1384">
        <f>'SOUTH-2'!M562</f>
        <v>1181560.7231165702</v>
      </c>
      <c r="N911" t="str">
        <f>'SOUTH-2'!N562</f>
        <v>Motijheel</v>
      </c>
      <c r="O911" t="s">
        <v>154</v>
      </c>
      <c r="P911">
        <v>1155594.7497017342</v>
      </c>
      <c r="Q911">
        <v>1181422.0181544225</v>
      </c>
      <c r="R911">
        <v>1217478.9070351203</v>
      </c>
    </row>
    <row r="912" spans="1:18" hidden="1" x14ac:dyDescent="0.3">
      <c r="A912">
        <v>911</v>
      </c>
      <c r="B912" t="str">
        <f>'SOUTH-2'!B563</f>
        <v>11 kV Bangabhaban Switching Circuit-2</v>
      </c>
      <c r="C912" s="33">
        <f>'SOUTH-2'!C563</f>
        <v>11</v>
      </c>
      <c r="D912" s="33" t="str">
        <f>'SOUTH-2'!D563</f>
        <v>Motijheel</v>
      </c>
      <c r="E912" s="33">
        <f>'SOUTH-2'!E563</f>
        <v>4150737</v>
      </c>
      <c r="F912" s="33">
        <f>'SOUTH-2'!F563</f>
        <v>1</v>
      </c>
      <c r="G912" s="33">
        <f>'SOUTH-2'!G563</f>
        <v>14474.96</v>
      </c>
      <c r="H912" s="33">
        <f>'SOUTH-2'!H563</f>
        <v>14648.55</v>
      </c>
      <c r="I912" s="33">
        <f>'SOUTH-2'!I563</f>
        <v>173.59000000000015</v>
      </c>
      <c r="J912" s="33">
        <f>'SOUTH-2'!J563</f>
        <v>1000</v>
      </c>
      <c r="K912">
        <f>'SOUTH-2'!K563</f>
        <v>0</v>
      </c>
      <c r="L912">
        <f>'SOUTH-2'!L563</f>
        <v>173590.00000000015</v>
      </c>
      <c r="M912" s="1384">
        <f>'SOUTH-2'!M563</f>
        <v>175243.82560453599</v>
      </c>
      <c r="N912" t="str">
        <f>'SOUTH-2'!N563</f>
        <v>Motijheel</v>
      </c>
      <c r="O912" t="s">
        <v>154</v>
      </c>
      <c r="P912">
        <v>162199.28909281263</v>
      </c>
      <c r="Q912">
        <v>174416.20409391297</v>
      </c>
      <c r="R912">
        <v>171420.67437373556</v>
      </c>
    </row>
    <row r="913" spans="1:18" hidden="1" x14ac:dyDescent="0.3">
      <c r="A913">
        <v>912</v>
      </c>
      <c r="B913" t="str">
        <f>'SOUTH-2'!B564</f>
        <v xml:space="preserve">11 kV Motijheel-2  Feeder </v>
      </c>
      <c r="C913" s="33">
        <f>'SOUTH-2'!C564</f>
        <v>11</v>
      </c>
      <c r="D913" s="33" t="str">
        <f>'SOUTH-2'!D564</f>
        <v>South-2</v>
      </c>
      <c r="E913" s="33">
        <f>'SOUTH-2'!E564</f>
        <v>4150735</v>
      </c>
      <c r="F913" s="33">
        <f>'SOUTH-2'!F564</f>
        <v>1</v>
      </c>
      <c r="G913" s="33">
        <f>'SOUTH-2'!G564</f>
        <v>0</v>
      </c>
      <c r="H913" s="33">
        <f>'SOUTH-2'!H564</f>
        <v>0</v>
      </c>
      <c r="I913" s="33">
        <f>'SOUTH-2'!I564</f>
        <v>0</v>
      </c>
      <c r="J913" s="33">
        <f>'SOUTH-2'!J564</f>
        <v>1000</v>
      </c>
      <c r="K913">
        <f>'SOUTH-2'!K564</f>
        <v>0</v>
      </c>
      <c r="L913">
        <f>'SOUTH-2'!L564</f>
        <v>0</v>
      </c>
      <c r="M913" s="1384">
        <f>'SOUTH-2'!M564</f>
        <v>0</v>
      </c>
      <c r="N913" t="str">
        <f>'SOUTH-2'!N564</f>
        <v>Motijheel</v>
      </c>
      <c r="O913" t="s">
        <v>154</v>
      </c>
      <c r="P913">
        <v>0</v>
      </c>
      <c r="Q913">
        <v>0</v>
      </c>
      <c r="R913">
        <v>0</v>
      </c>
    </row>
    <row r="914" spans="1:18" hidden="1" x14ac:dyDescent="0.3">
      <c r="A914">
        <v>913</v>
      </c>
      <c r="B914" t="str">
        <f>'SOUTH-2'!B565</f>
        <v>11 kV WAPDA building RMU Feeder</v>
      </c>
      <c r="C914" s="33">
        <f>'SOUTH-2'!C565</f>
        <v>11</v>
      </c>
      <c r="D914" s="33" t="str">
        <f>'SOUTH-2'!D565</f>
        <v>Motijheel</v>
      </c>
      <c r="E914" s="33">
        <f>'SOUTH-2'!E565</f>
        <v>4150736</v>
      </c>
      <c r="F914" s="33">
        <f>'SOUTH-2'!F565</f>
        <v>1</v>
      </c>
      <c r="G914" s="33">
        <f>'SOUTH-2'!G565</f>
        <v>94938.39</v>
      </c>
      <c r="H914" s="33">
        <f>'SOUTH-2'!H565</f>
        <v>94938.39</v>
      </c>
      <c r="I914" s="33">
        <f>'SOUTH-2'!I565</f>
        <v>0</v>
      </c>
      <c r="J914" s="33">
        <f>'SOUTH-2'!J565</f>
        <v>1000</v>
      </c>
      <c r="K914" t="str">
        <f>'SOUTH-2'!K565</f>
        <v>Estimated</v>
      </c>
      <c r="L914">
        <f>'SOUTH-2'!L565</f>
        <v>279755.53200000001</v>
      </c>
      <c r="M914" s="1384">
        <f>'SOUTH-2'!M565</f>
        <v>282420.81722283631</v>
      </c>
      <c r="N914" t="str">
        <f>'SOUTH-2'!N565</f>
        <v>Motijheel</v>
      </c>
      <c r="O914" t="s">
        <v>154</v>
      </c>
      <c r="P914">
        <v>243866.00962101249</v>
      </c>
      <c r="Q914">
        <v>236866.36112986645</v>
      </c>
      <c r="R914">
        <v>245848.17189945525</v>
      </c>
    </row>
    <row r="915" spans="1:18" hidden="1" x14ac:dyDescent="0.3">
      <c r="A915">
        <v>914</v>
      </c>
      <c r="B915" t="str">
        <f>'SOUTH-2'!B566</f>
        <v>11 kV PDB Design Feeder</v>
      </c>
      <c r="C915" s="33">
        <f>'SOUTH-2'!C566</f>
        <v>11</v>
      </c>
      <c r="D915" s="33" t="str">
        <f>'SOUTH-2'!D566</f>
        <v>Motijheel</v>
      </c>
      <c r="E915" s="33">
        <f>'SOUTH-2'!E566</f>
        <v>4150747</v>
      </c>
      <c r="F915" s="33">
        <f>'SOUTH-2'!F566</f>
        <v>1</v>
      </c>
      <c r="G915" s="33">
        <f>'SOUTH-2'!G566</f>
        <v>163764.06</v>
      </c>
      <c r="H915" s="33">
        <f>'SOUTH-2'!H566</f>
        <v>164126.32</v>
      </c>
      <c r="I915" s="33">
        <f>'SOUTH-2'!I566</f>
        <v>362.26000000000931</v>
      </c>
      <c r="J915" s="33">
        <f>'SOUTH-2'!J566</f>
        <v>1000</v>
      </c>
      <c r="K915">
        <f>'SOUTH-2'!K566</f>
        <v>0</v>
      </c>
      <c r="L915">
        <f>'SOUTH-2'!L566</f>
        <v>362260.00000000931</v>
      </c>
      <c r="M915" s="1384">
        <f>'SOUTH-2'!M566</f>
        <v>365711.32129443396</v>
      </c>
      <c r="N915" t="str">
        <f>'SOUTH-2'!N566</f>
        <v>Motijheel</v>
      </c>
      <c r="O915" t="s">
        <v>154</v>
      </c>
      <c r="P915">
        <v>363925.8833088</v>
      </c>
      <c r="Q915">
        <v>326878.2023999489</v>
      </c>
      <c r="R915">
        <v>270087.10780793009</v>
      </c>
    </row>
    <row r="916" spans="1:18" hidden="1" x14ac:dyDescent="0.3">
      <c r="A916">
        <v>915</v>
      </c>
      <c r="B916" t="str">
        <f>'SOUTH-2'!B567</f>
        <v>11 kV BB Hospital Zone RMU Feeder</v>
      </c>
      <c r="C916" s="33">
        <f>'SOUTH-2'!C567</f>
        <v>11</v>
      </c>
      <c r="D916" s="33" t="str">
        <f>'SOUTH-2'!D567</f>
        <v>Motijheel</v>
      </c>
      <c r="E916" s="33">
        <f>'SOUTH-2'!E567</f>
        <v>4150739</v>
      </c>
      <c r="F916" s="33">
        <f>'SOUTH-2'!F567</f>
        <v>1</v>
      </c>
      <c r="G916" s="33">
        <f>'SOUTH-2'!G567</f>
        <v>20596.96</v>
      </c>
      <c r="H916" s="33">
        <f>'SOUTH-2'!H567</f>
        <v>20655.45</v>
      </c>
      <c r="I916" s="33">
        <f>'SOUTH-2'!I567</f>
        <v>58.490000000001601</v>
      </c>
      <c r="J916" s="33">
        <f>'SOUTH-2'!J567</f>
        <v>1000</v>
      </c>
      <c r="K916" t="str">
        <f>'SOUTH-2'!K567</f>
        <v>Estimated</v>
      </c>
      <c r="L916">
        <f>'SOUTH-2'!L567</f>
        <v>279755.53200000001</v>
      </c>
      <c r="M916" s="1384">
        <f>'SOUTH-2'!M567</f>
        <v>282420.81722283631</v>
      </c>
      <c r="N916" t="str">
        <f>'SOUTH-2'!N567</f>
        <v>Motijheel</v>
      </c>
      <c r="O916" t="s">
        <v>154</v>
      </c>
      <c r="P916">
        <v>243866.00962101249</v>
      </c>
      <c r="Q916">
        <v>236866.36112986645</v>
      </c>
      <c r="R916">
        <v>245848.17189945525</v>
      </c>
    </row>
    <row r="917" spans="1:18" hidden="1" x14ac:dyDescent="0.3">
      <c r="A917">
        <v>916</v>
      </c>
      <c r="B917" t="str">
        <f>'SOUTH-2'!B568</f>
        <v>11 kV Sonali Bank RMU Feeder</v>
      </c>
      <c r="C917" s="33">
        <f>'SOUTH-2'!C568</f>
        <v>11</v>
      </c>
      <c r="D917" s="33" t="str">
        <f>'SOUTH-2'!D568</f>
        <v>Motijheel</v>
      </c>
      <c r="E917" s="33">
        <f>'SOUTH-2'!E568</f>
        <v>4150746</v>
      </c>
      <c r="F917" s="33">
        <f>'SOUTH-2'!F568</f>
        <v>1</v>
      </c>
      <c r="G917" s="33">
        <f>'SOUTH-2'!G568</f>
        <v>82365.95</v>
      </c>
      <c r="H917" s="33">
        <f>'SOUTH-2'!H568</f>
        <v>82365.95</v>
      </c>
      <c r="I917" s="33">
        <f>'SOUTH-2'!I568</f>
        <v>0</v>
      </c>
      <c r="J917" s="33">
        <f>'SOUTH-2'!J568</f>
        <v>1000</v>
      </c>
      <c r="K917" t="str">
        <f>'SOUTH-2'!K568</f>
        <v>Estimated</v>
      </c>
      <c r="L917">
        <f>'SOUTH-2'!L568</f>
        <v>364898.51999999996</v>
      </c>
      <c r="M917" s="1384">
        <f>'SOUTH-2'!M568</f>
        <v>368374.97898630815</v>
      </c>
      <c r="N917" t="str">
        <f>'SOUTH-2'!N568</f>
        <v>Motijheel</v>
      </c>
      <c r="O917" t="s">
        <v>154</v>
      </c>
      <c r="P917">
        <v>341412.4134694176</v>
      </c>
      <c r="Q917">
        <v>331612.90558181307</v>
      </c>
      <c r="R917">
        <v>368772.25784918293</v>
      </c>
    </row>
    <row r="918" spans="1:18" hidden="1" x14ac:dyDescent="0.3">
      <c r="A918">
        <v>917</v>
      </c>
      <c r="B918" t="str">
        <f>'SOUTH-2'!B569</f>
        <v xml:space="preserve">11 kV Janata Bank Feeder </v>
      </c>
      <c r="C918" s="33">
        <f>'SOUTH-2'!C569</f>
        <v>11</v>
      </c>
      <c r="D918" s="33" t="str">
        <f>'SOUTH-2'!D569</f>
        <v>Motijheel</v>
      </c>
      <c r="E918" s="33">
        <f>'SOUTH-2'!E569</f>
        <v>4150755</v>
      </c>
      <c r="F918" s="33">
        <f>'SOUTH-2'!F569</f>
        <v>1</v>
      </c>
      <c r="G918" s="33">
        <f>'SOUTH-2'!G569</f>
        <v>122899.9</v>
      </c>
      <c r="H918" s="33">
        <f>'SOUTH-2'!H569</f>
        <v>123222.28</v>
      </c>
      <c r="I918" s="33">
        <f>'SOUTH-2'!I569</f>
        <v>322.38000000000466</v>
      </c>
      <c r="J918" s="33">
        <f>'SOUTH-2'!J569</f>
        <v>1000</v>
      </c>
      <c r="K918">
        <f>'SOUTH-2'!K569</f>
        <v>0</v>
      </c>
      <c r="L918">
        <f>'SOUTH-2'!L569</f>
        <v>322380.00000000466</v>
      </c>
      <c r="M918" s="1384">
        <f>'SOUTH-2'!M569</f>
        <v>325451.37679815129</v>
      </c>
      <c r="N918" t="str">
        <f>'SOUTH-2'!N569</f>
        <v>Motijheel</v>
      </c>
      <c r="O918" t="s">
        <v>154</v>
      </c>
      <c r="P918">
        <v>302665.076408541</v>
      </c>
      <c r="Q918">
        <v>348419.88644753321</v>
      </c>
      <c r="R918">
        <v>313139.34650809621</v>
      </c>
    </row>
    <row r="919" spans="1:18" hidden="1" x14ac:dyDescent="0.3">
      <c r="A919">
        <v>918</v>
      </c>
      <c r="B919" t="str">
        <f>'SOUTH-2'!B570</f>
        <v>11 kV DIT S/S RMU Feeder</v>
      </c>
      <c r="C919" s="33">
        <f>'SOUTH-2'!C570</f>
        <v>11</v>
      </c>
      <c r="D919" s="33" t="str">
        <f>'SOUTH-2'!D570</f>
        <v>Motijheel</v>
      </c>
      <c r="E919" s="33">
        <f>'SOUTH-2'!E570</f>
        <v>4150740</v>
      </c>
      <c r="F919" s="33">
        <f>'SOUTH-2'!F570</f>
        <v>1</v>
      </c>
      <c r="G919" s="33">
        <f>'SOUTH-2'!G570</f>
        <v>273094.03999999998</v>
      </c>
      <c r="H919" s="33">
        <f>'SOUTH-2'!H570</f>
        <v>273191.92</v>
      </c>
      <c r="I919" s="33">
        <f>'SOUTH-2'!I570</f>
        <v>97.880000000004657</v>
      </c>
      <c r="J919" s="33">
        <f>'SOUTH-2'!J570</f>
        <v>1000</v>
      </c>
      <c r="K919">
        <f>'SOUTH-2'!K570</f>
        <v>0</v>
      </c>
      <c r="L919">
        <f>'SOUTH-2'!L570</f>
        <v>97880.000000004657</v>
      </c>
      <c r="M919" s="1384">
        <f>'SOUTH-2'!M570</f>
        <v>98812.521747639752</v>
      </c>
      <c r="N919" t="str">
        <f>'SOUTH-2'!N570</f>
        <v>Motijheel</v>
      </c>
      <c r="O919" t="s">
        <v>154</v>
      </c>
      <c r="P919">
        <v>790606.25053111278</v>
      </c>
      <c r="Q919">
        <v>819439.22180677252</v>
      </c>
      <c r="R919">
        <v>796304.71740385809</v>
      </c>
    </row>
    <row r="920" spans="1:18" hidden="1" x14ac:dyDescent="0.3">
      <c r="A920">
        <v>919</v>
      </c>
      <c r="B920" t="str">
        <f>'SOUTH-2'!B571</f>
        <v>11 kV Sena Kalyan Feeder</v>
      </c>
      <c r="C920" s="33">
        <f>'SOUTH-2'!C571</f>
        <v>11</v>
      </c>
      <c r="D920" s="33" t="str">
        <f>'SOUTH-2'!D571</f>
        <v>Motijheel</v>
      </c>
      <c r="E920" s="33">
        <f>'SOUTH-2'!E571</f>
        <v>4150745</v>
      </c>
      <c r="F920" s="33">
        <f>'SOUTH-2'!F571</f>
        <v>1</v>
      </c>
      <c r="G920" s="33">
        <f>'SOUTH-2'!G571</f>
        <v>80707.72</v>
      </c>
      <c r="H920" s="33">
        <f>'SOUTH-2'!H571</f>
        <v>81231.839999999997</v>
      </c>
      <c r="I920" s="33">
        <f>'SOUTH-2'!I571</f>
        <v>524.11999999999534</v>
      </c>
      <c r="J920" s="33">
        <f>'SOUTH-2'!J571</f>
        <v>1000</v>
      </c>
      <c r="K920">
        <f>'SOUTH-2'!K571</f>
        <v>0</v>
      </c>
      <c r="L920">
        <f>'SOUTH-2'!L571</f>
        <v>524119.99999999534</v>
      </c>
      <c r="M920" s="1384">
        <f>'SOUTH-2'!M571</f>
        <v>529113.39291346562</v>
      </c>
      <c r="N920" t="str">
        <f>'SOUTH-2'!N571</f>
        <v>Motijheel</v>
      </c>
      <c r="O920" t="s">
        <v>154</v>
      </c>
      <c r="P920">
        <v>587426.07801363489</v>
      </c>
      <c r="Q920">
        <v>481785.14663011848</v>
      </c>
      <c r="R920">
        <v>474463.96772185562</v>
      </c>
    </row>
    <row r="921" spans="1:18" hidden="1" x14ac:dyDescent="0.3">
      <c r="A921">
        <v>920</v>
      </c>
      <c r="B921" t="str">
        <f>'SOUTH-2'!B572</f>
        <v>11 kV BCIC  Feeder</v>
      </c>
      <c r="C921" s="33">
        <f>'SOUTH-2'!C572</f>
        <v>11</v>
      </c>
      <c r="D921" s="33" t="str">
        <f>'SOUTH-2'!D572</f>
        <v>Motijheel</v>
      </c>
      <c r="E921" s="33">
        <f>'SOUTH-2'!E572</f>
        <v>4150756</v>
      </c>
      <c r="F921" s="33">
        <f>'SOUTH-2'!F572</f>
        <v>1</v>
      </c>
      <c r="G921" s="33">
        <f>'SOUTH-2'!G572</f>
        <v>192560.77</v>
      </c>
      <c r="H921" s="33">
        <f>'SOUTH-2'!H572</f>
        <v>192668.35</v>
      </c>
      <c r="I921" s="33">
        <f>'SOUTH-2'!I572</f>
        <v>107.5800000000163</v>
      </c>
      <c r="J921" s="33">
        <f>'SOUTH-2'!J572</f>
        <v>1000</v>
      </c>
      <c r="K921" t="str">
        <f>'SOUTH-2'!K572</f>
        <v>Estimated</v>
      </c>
      <c r="L921">
        <f>'SOUTH-2'!L572</f>
        <v>364898.51999999996</v>
      </c>
      <c r="M921" s="1384">
        <f>'SOUTH-2'!M572</f>
        <v>368374.97898630815</v>
      </c>
      <c r="N921" t="str">
        <f>'SOUTH-2'!N572</f>
        <v>Motijheel</v>
      </c>
      <c r="O921" t="s">
        <v>154</v>
      </c>
      <c r="P921">
        <v>341412.4134694176</v>
      </c>
      <c r="Q921">
        <v>331612.90558181307</v>
      </c>
      <c r="R921">
        <v>368772.25784918293</v>
      </c>
    </row>
    <row r="922" spans="1:18" hidden="1" x14ac:dyDescent="0.3">
      <c r="A922">
        <v>921</v>
      </c>
      <c r="B922" t="str">
        <f>'SOUTH-2'!B573</f>
        <v>11/0.4 kV AT-1</v>
      </c>
      <c r="C922" s="33">
        <f>'SOUTH-2'!C573</f>
        <v>0.41499999999999998</v>
      </c>
      <c r="D922" s="33">
        <f>'SOUTH-2'!D573</f>
        <v>0</v>
      </c>
      <c r="E922" s="33">
        <f>'SOUTH-2'!E573</f>
        <v>63412931</v>
      </c>
      <c r="F922" s="33">
        <f>'SOUTH-2'!F573</f>
        <v>1</v>
      </c>
      <c r="G922" s="33">
        <f>'SOUTH-2'!G573</f>
        <v>66825</v>
      </c>
      <c r="H922" s="33">
        <f>'SOUTH-2'!H573</f>
        <v>72982</v>
      </c>
      <c r="I922" s="33">
        <f>'SOUTH-2'!I573</f>
        <v>6157</v>
      </c>
      <c r="J922" s="33">
        <f>'SOUTH-2'!J573</f>
        <v>1</v>
      </c>
      <c r="K922">
        <f>'SOUTH-2'!K573</f>
        <v>0</v>
      </c>
      <c r="L922">
        <f>'SOUTH-2'!L573</f>
        <v>6157</v>
      </c>
      <c r="M922" s="1384">
        <f>'SOUTH-2'!M573</f>
        <v>6215.6589333897527</v>
      </c>
      <c r="N922" t="str">
        <f>'SOUTH-2'!N573</f>
        <v>Motijheel</v>
      </c>
      <c r="O922" t="s">
        <v>154</v>
      </c>
      <c r="P922">
        <v>3575.8026217185743</v>
      </c>
      <c r="Q922">
        <v>0</v>
      </c>
      <c r="R922">
        <v>0</v>
      </c>
    </row>
    <row r="923" spans="1:18" hidden="1" x14ac:dyDescent="0.3">
      <c r="A923">
        <v>922</v>
      </c>
      <c r="B923" t="str">
        <f>'SOUTH-2'!B574</f>
        <v>11/0.4 kV AT-2</v>
      </c>
      <c r="C923" s="33">
        <f>'SOUTH-2'!C574</f>
        <v>0.41499999999999998</v>
      </c>
      <c r="D923" s="33">
        <f>'SOUTH-2'!D574</f>
        <v>0</v>
      </c>
      <c r="E923" s="33">
        <f>'SOUTH-2'!E574</f>
        <v>63403117</v>
      </c>
      <c r="F923" s="33">
        <f>'SOUTH-2'!F574</f>
        <v>1</v>
      </c>
      <c r="G923" s="33">
        <f>'SOUTH-2'!G574</f>
        <v>22885</v>
      </c>
      <c r="H923" s="33">
        <f>'SOUTH-2'!H574</f>
        <v>22885</v>
      </c>
      <c r="I923" s="33">
        <f>'SOUTH-2'!I574</f>
        <v>0</v>
      </c>
      <c r="J923" s="33">
        <f>'SOUTH-2'!J574</f>
        <v>1</v>
      </c>
      <c r="K923" t="str">
        <f>'SOUTH-2'!K574</f>
        <v>Estimated</v>
      </c>
      <c r="L923">
        <f>'SOUTH-2'!L574</f>
        <v>5000</v>
      </c>
      <c r="M923" s="1384">
        <f>'SOUTH-2'!M574</f>
        <v>5047.6359699445775</v>
      </c>
      <c r="N923" t="str">
        <f>'SOUTH-2'!N574</f>
        <v>Motijheel</v>
      </c>
      <c r="O923" t="s">
        <v>154</v>
      </c>
      <c r="P923">
        <v>5012.3389707297083</v>
      </c>
      <c r="Q923">
        <v>5030.7529303118727</v>
      </c>
      <c r="R923">
        <v>5053.0796596432201</v>
      </c>
    </row>
    <row r="924" spans="1:18" hidden="1" x14ac:dyDescent="0.3">
      <c r="A924">
        <v>923</v>
      </c>
      <c r="B924" t="str">
        <f>'SOUTH-2'!B673</f>
        <v xml:space="preserve">11 kV  Bonogram Feeder </v>
      </c>
      <c r="C924" s="33">
        <f>'SOUTH-2'!C673</f>
        <v>11</v>
      </c>
      <c r="D924" s="33">
        <f>'SOUTH-2'!D673</f>
        <v>0</v>
      </c>
      <c r="E924" s="33" t="str">
        <f>'SOUTH-2'!E673</f>
        <v>06604467</v>
      </c>
      <c r="F924" s="33">
        <f>'SOUTH-2'!F673</f>
        <v>1</v>
      </c>
      <c r="G924" s="33">
        <f>'SOUTH-2'!G673</f>
        <v>24756.85</v>
      </c>
      <c r="H924" s="33">
        <f>'SOUTH-2'!H673</f>
        <v>24894.05</v>
      </c>
      <c r="I924" s="33">
        <f>'SOUTH-2'!I673</f>
        <v>137.20000000000073</v>
      </c>
      <c r="J924" s="33">
        <f>'SOUTH-2'!J673</f>
        <v>8000</v>
      </c>
      <c r="K924">
        <f>'SOUTH-2'!K673</f>
        <v>0</v>
      </c>
      <c r="L924">
        <f>'SOUTH-2'!L673</f>
        <v>1097600.0000000058</v>
      </c>
      <c r="M924">
        <f>'SOUTH-2'!M673</f>
        <v>1111412.0707887511</v>
      </c>
      <c r="N924" t="str">
        <f>'SOUTH-2'!N673</f>
        <v>Narinda</v>
      </c>
      <c r="O924" t="s">
        <v>156</v>
      </c>
      <c r="P924">
        <v>1143423.9411893333</v>
      </c>
      <c r="Q924">
        <v>1139801.4531522985</v>
      </c>
      <c r="R924">
        <v>1096395.2731824943</v>
      </c>
    </row>
    <row r="925" spans="1:18" hidden="1" x14ac:dyDescent="0.3">
      <c r="A925">
        <v>924</v>
      </c>
      <c r="B925" t="str">
        <f>'SOUTH-2'!B674</f>
        <v>11 kV Sha Saheb Len Feeder</v>
      </c>
      <c r="C925" s="33">
        <f>'SOUTH-2'!C674</f>
        <v>11</v>
      </c>
      <c r="D925" s="33">
        <f>'SOUTH-2'!D674</f>
        <v>0</v>
      </c>
      <c r="E925" s="33" t="str">
        <f>'SOUTH-2'!E674</f>
        <v>06604469</v>
      </c>
      <c r="F925" s="33">
        <f>'SOUTH-2'!F674</f>
        <v>1</v>
      </c>
      <c r="G925" s="33">
        <f>'SOUTH-2'!G674</f>
        <v>16724.98</v>
      </c>
      <c r="H925" s="33">
        <f>'SOUTH-2'!H674</f>
        <v>16806.419999999998</v>
      </c>
      <c r="I925" s="33">
        <f>'SOUTH-2'!I674</f>
        <v>81.43999999999869</v>
      </c>
      <c r="J925" s="33">
        <f>'SOUTH-2'!J674</f>
        <v>8000</v>
      </c>
      <c r="K925">
        <f>'SOUTH-2'!K674</f>
        <v>0</v>
      </c>
      <c r="L925">
        <f>'SOUTH-2'!L674</f>
        <v>651519.99999998952</v>
      </c>
      <c r="M925">
        <f>'SOUTH-2'!M674</f>
        <v>659718.65193173429</v>
      </c>
      <c r="N925" t="str">
        <f>'SOUTH-2'!N674</f>
        <v>Swamibag</v>
      </c>
      <c r="O925" t="s">
        <v>156</v>
      </c>
      <c r="P925">
        <v>672430.17499774683</v>
      </c>
      <c r="Q925">
        <v>685656.13787149009</v>
      </c>
      <c r="R925">
        <v>629657.04706015775</v>
      </c>
    </row>
    <row r="926" spans="1:18" hidden="1" x14ac:dyDescent="0.3">
      <c r="A926">
        <v>925</v>
      </c>
      <c r="B926" t="str">
        <f>'SOUTH-2'!B675</f>
        <v>11 kV Sadiabad Water Treatment</v>
      </c>
      <c r="C926" s="33">
        <f>'SOUTH-2'!C675</f>
        <v>11</v>
      </c>
      <c r="D926" s="33">
        <f>'SOUTH-2'!D675</f>
        <v>0</v>
      </c>
      <c r="E926" s="33" t="str">
        <f>'SOUTH-2'!E675</f>
        <v>06604354</v>
      </c>
      <c r="F926" s="33">
        <f>'SOUTH-2'!F675</f>
        <v>1</v>
      </c>
      <c r="G926" s="33">
        <f>'SOUTH-2'!G675</f>
        <v>500.94</v>
      </c>
      <c r="H926" s="33">
        <f>'SOUTH-2'!H675</f>
        <v>501.65</v>
      </c>
      <c r="I926" s="33">
        <f>'SOUTH-2'!I675</f>
        <v>0.70999999999997954</v>
      </c>
      <c r="J926" s="33">
        <f>'SOUTH-2'!J675</f>
        <v>40000</v>
      </c>
      <c r="K926">
        <f>'SOUTH-2'!K675</f>
        <v>0</v>
      </c>
      <c r="L926">
        <f>'SOUTH-2'!L675</f>
        <v>28399.999999999181</v>
      </c>
      <c r="M926">
        <f>'SOUTH-2'!M675</f>
        <v>28757.382298104461</v>
      </c>
      <c r="N926" t="str">
        <f>'SOUTH-2'!N675</f>
        <v>Maniknagar</v>
      </c>
      <c r="O926" t="s">
        <v>156</v>
      </c>
      <c r="P926">
        <v>552771.42045268638</v>
      </c>
      <c r="Q926">
        <v>653217.18678002513</v>
      </c>
      <c r="R926">
        <v>492385.84248780209</v>
      </c>
    </row>
    <row r="927" spans="1:18" hidden="1" x14ac:dyDescent="0.3">
      <c r="A927">
        <v>926</v>
      </c>
      <c r="B927" t="str">
        <f>'SOUTH-2'!B676</f>
        <v>11 kV Manashi Feeder</v>
      </c>
      <c r="C927" s="33">
        <f>'SOUTH-2'!C676</f>
        <v>11</v>
      </c>
      <c r="D927" s="33">
        <f>'SOUTH-2'!D676</f>
        <v>0</v>
      </c>
      <c r="E927" s="33" t="str">
        <f>'SOUTH-2'!E676</f>
        <v>06604353</v>
      </c>
      <c r="F927" s="33">
        <f>'SOUTH-2'!F676</f>
        <v>1</v>
      </c>
      <c r="G927" s="33">
        <f>'SOUTH-2'!G676</f>
        <v>5528.76</v>
      </c>
      <c r="H927" s="33">
        <f>'SOUTH-2'!H676</f>
        <v>5557.42</v>
      </c>
      <c r="I927" s="33">
        <f>'SOUTH-2'!I676</f>
        <v>28.659999999999854</v>
      </c>
      <c r="J927" s="33">
        <f>'SOUTH-2'!J676</f>
        <v>40000</v>
      </c>
      <c r="K927">
        <f>'SOUTH-2'!K676</f>
        <v>0</v>
      </c>
      <c r="L927">
        <f>'SOUTH-2'!L676</f>
        <v>1146399.9999999942</v>
      </c>
      <c r="M927">
        <f>'SOUTH-2'!M676</f>
        <v>1160826.1643150612</v>
      </c>
      <c r="N927" t="str">
        <f>'SOUTH-2'!N676</f>
        <v>Narinda</v>
      </c>
      <c r="O927" t="s">
        <v>156</v>
      </c>
      <c r="P927">
        <v>1102291.2443144682</v>
      </c>
      <c r="Q927">
        <v>1122855.7324328632</v>
      </c>
      <c r="R927">
        <v>1066634.3598528046</v>
      </c>
    </row>
    <row r="928" spans="1:18" hidden="1" x14ac:dyDescent="0.3">
      <c r="A928">
        <v>927</v>
      </c>
      <c r="B928" t="str">
        <f>'SOUTH-2'!B677</f>
        <v>11 kV Jatrabari Feeder</v>
      </c>
      <c r="C928" s="33">
        <f>'SOUTH-2'!C677</f>
        <v>11</v>
      </c>
      <c r="D928" s="33">
        <f>'SOUTH-2'!D677</f>
        <v>0</v>
      </c>
      <c r="E928" s="33" t="str">
        <f>'SOUTH-2'!E677</f>
        <v>06604324</v>
      </c>
      <c r="F928" s="33">
        <f>'SOUTH-2'!F677</f>
        <v>1</v>
      </c>
      <c r="G928" s="33">
        <f>'SOUTH-2'!G677</f>
        <v>3426.03</v>
      </c>
      <c r="H928" s="33">
        <f>'SOUTH-2'!H677</f>
        <v>3478.37</v>
      </c>
      <c r="I928" s="33">
        <f>'SOUTH-2'!I677</f>
        <v>52.339999999999691</v>
      </c>
      <c r="J928" s="33">
        <f>'SOUTH-2'!J677</f>
        <v>40000</v>
      </c>
      <c r="K928" t="str">
        <f>'SOUTH-2'!K677</f>
        <v xml:space="preserve"> </v>
      </c>
      <c r="L928">
        <f>'SOUTH-2'!L677</f>
        <v>2093599.9999999877</v>
      </c>
      <c r="M928">
        <f>'SOUTH-2'!M677</f>
        <v>2119945.61898989</v>
      </c>
      <c r="N928" t="str">
        <f>'SOUTH-2'!N677</f>
        <v>Swamibag</v>
      </c>
      <c r="O928" t="s">
        <v>156</v>
      </c>
      <c r="P928">
        <v>2124511.9225780778</v>
      </c>
      <c r="Q928">
        <v>2030258.7300043839</v>
      </c>
      <c r="R928">
        <v>1913892.8816110683</v>
      </c>
    </row>
    <row r="929" spans="1:18" hidden="1" x14ac:dyDescent="0.3">
      <c r="A929">
        <v>928</v>
      </c>
      <c r="B929" t="str">
        <f>'SOUTH-2'!B678</f>
        <v>11 kV Wari Feeder</v>
      </c>
      <c r="C929" s="33">
        <f>'SOUTH-2'!C678</f>
        <v>11</v>
      </c>
      <c r="D929" s="33">
        <f>'SOUTH-2'!D678</f>
        <v>0</v>
      </c>
      <c r="E929" s="33" t="str">
        <f>'SOUTH-2'!E678</f>
        <v>06604291</v>
      </c>
      <c r="F929" s="33">
        <f>'SOUTH-2'!F678</f>
        <v>1</v>
      </c>
      <c r="G929" s="33">
        <f>'SOUTH-2'!G678</f>
        <v>8559.74</v>
      </c>
      <c r="H929" s="33">
        <f>'SOUTH-2'!H678</f>
        <v>8599.65</v>
      </c>
      <c r="I929" s="33">
        <f>'SOUTH-2'!I678</f>
        <v>39.909999999999854</v>
      </c>
      <c r="J929" s="33">
        <f>'SOUTH-2'!J678</f>
        <v>40000</v>
      </c>
      <c r="K929">
        <f>'SOUTH-2'!K678</f>
        <v>0</v>
      </c>
      <c r="L929">
        <f>'SOUTH-2'!L678</f>
        <v>1596399.9999999942</v>
      </c>
      <c r="M929">
        <f>'SOUTH-2'!M678</f>
        <v>1616488.9119963069</v>
      </c>
      <c r="N929" t="str">
        <f>'SOUTH-2'!N678</f>
        <v>Narinda</v>
      </c>
      <c r="O929" t="s">
        <v>156</v>
      </c>
      <c r="P929">
        <v>1686359.2819545439</v>
      </c>
      <c r="Q929">
        <v>1652611.2396855629</v>
      </c>
      <c r="R929">
        <v>1532808.0158035625</v>
      </c>
    </row>
    <row r="930" spans="1:18" hidden="1" x14ac:dyDescent="0.3">
      <c r="A930">
        <v>929</v>
      </c>
      <c r="B930" t="str">
        <f>'SOUTH-2'!B679</f>
        <v>11 kV Narinda Feeder</v>
      </c>
      <c r="C930" s="33">
        <f>'SOUTH-2'!C679</f>
        <v>11</v>
      </c>
      <c r="D930" s="33">
        <f>'SOUTH-2'!D679</f>
        <v>0</v>
      </c>
      <c r="E930" s="33" t="str">
        <f>'SOUTH-2'!E679</f>
        <v>06604348</v>
      </c>
      <c r="F930" s="33">
        <f>'SOUTH-2'!F679</f>
        <v>1</v>
      </c>
      <c r="G930" s="33">
        <f>'SOUTH-2'!G679</f>
        <v>7302.23</v>
      </c>
      <c r="H930" s="33">
        <f>'SOUTH-2'!H679</f>
        <v>7340.4</v>
      </c>
      <c r="I930" s="33">
        <f>'SOUTH-2'!I679</f>
        <v>38.170000000000073</v>
      </c>
      <c r="J930" s="33">
        <f>'SOUTH-2'!J679</f>
        <v>40000</v>
      </c>
      <c r="K930">
        <f>'SOUTH-2'!K679</f>
        <v>0</v>
      </c>
      <c r="L930">
        <f>'SOUTH-2'!L679</f>
        <v>1526800.0000000028</v>
      </c>
      <c r="M930">
        <f>'SOUTH-2'!M679</f>
        <v>1546013.0736882829</v>
      </c>
      <c r="N930" t="str">
        <f>'SOUTH-2'!N679</f>
        <v>Narinda</v>
      </c>
      <c r="O930" t="s">
        <v>156</v>
      </c>
      <c r="P930">
        <v>1594908.1278355336</v>
      </c>
      <c r="Q930">
        <v>1590073.4608400681</v>
      </c>
      <c r="R930">
        <v>1585232.3888775823</v>
      </c>
    </row>
    <row r="931" spans="1:18" hidden="1" x14ac:dyDescent="0.3">
      <c r="A931">
        <v>930</v>
      </c>
      <c r="B931" t="str">
        <f>'SOUTH-2'!B680</f>
        <v>11 kV Distillary Feeder</v>
      </c>
      <c r="C931" s="33">
        <f>'SOUTH-2'!C680</f>
        <v>11</v>
      </c>
      <c r="D931" s="33">
        <f>'SOUTH-2'!D680</f>
        <v>0</v>
      </c>
      <c r="E931" s="33" t="str">
        <f>'SOUTH-2'!E680</f>
        <v>06604347</v>
      </c>
      <c r="F931" s="33">
        <f>'SOUTH-2'!F680</f>
        <v>1</v>
      </c>
      <c r="G931" s="33">
        <f>'SOUTH-2'!G680</f>
        <v>5997.97</v>
      </c>
      <c r="H931" s="33">
        <f>'SOUTH-2'!H680</f>
        <v>6031.14</v>
      </c>
      <c r="I931" s="33">
        <f>'SOUTH-2'!I680</f>
        <v>33.170000000000073</v>
      </c>
      <c r="J931" s="33">
        <f>'SOUTH-2'!J680</f>
        <v>40000</v>
      </c>
      <c r="K931">
        <f>'SOUTH-2'!K680</f>
        <v>0</v>
      </c>
      <c r="L931">
        <f>'SOUTH-2'!L680</f>
        <v>1326800.0000000028</v>
      </c>
      <c r="M931">
        <f>'SOUTH-2'!M680</f>
        <v>1343496.2969410627</v>
      </c>
      <c r="N931" t="str">
        <f>'SOUTH-2'!N680</f>
        <v>Swamibag</v>
      </c>
      <c r="O931" t="s">
        <v>156</v>
      </c>
      <c r="P931">
        <v>1318115.9680353492</v>
      </c>
      <c r="Q931">
        <v>1326607.8506069982</v>
      </c>
      <c r="R931">
        <v>1271895.9436580907</v>
      </c>
    </row>
    <row r="932" spans="1:18" hidden="1" x14ac:dyDescent="0.3">
      <c r="A932">
        <v>931</v>
      </c>
      <c r="B932" t="str">
        <f>'SOUTH-2'!B681</f>
        <v>11 kV Thatari Bazar Feeder</v>
      </c>
      <c r="C932" s="33">
        <f>'SOUTH-2'!C681</f>
        <v>11</v>
      </c>
      <c r="D932" s="33">
        <f>'SOUTH-2'!D681</f>
        <v>0</v>
      </c>
      <c r="E932" s="33" t="str">
        <f>'SOUTH-2'!E681</f>
        <v>06604296</v>
      </c>
      <c r="F932" s="33">
        <f>'SOUTH-2'!F681</f>
        <v>1</v>
      </c>
      <c r="G932" s="33">
        <f>'SOUTH-2'!G681</f>
        <v>5033.32</v>
      </c>
      <c r="H932" s="33">
        <f>'SOUTH-2'!H681</f>
        <v>5059.4799999999996</v>
      </c>
      <c r="I932" s="33">
        <f>'SOUTH-2'!I681</f>
        <v>26.159999999999854</v>
      </c>
      <c r="J932" s="33">
        <f>'SOUTH-2'!J681</f>
        <v>40000</v>
      </c>
      <c r="K932">
        <f>'SOUTH-2'!K681</f>
        <v>0</v>
      </c>
      <c r="L932">
        <f>'SOUTH-2'!L681</f>
        <v>1046399.9999999942</v>
      </c>
      <c r="M932">
        <f>'SOUTH-2'!M681</f>
        <v>1059567.7759414511</v>
      </c>
      <c r="N932" t="str">
        <f>'SOUTH-2'!N681</f>
        <v>Narinda</v>
      </c>
      <c r="O932" t="s">
        <v>156</v>
      </c>
      <c r="P932">
        <v>1097413.8494281257</v>
      </c>
      <c r="Q932">
        <v>1083315.717420835</v>
      </c>
      <c r="R932">
        <v>1015016.5155952526</v>
      </c>
    </row>
    <row r="933" spans="1:18" hidden="1" x14ac:dyDescent="0.3">
      <c r="A933">
        <v>932</v>
      </c>
      <c r="B933" t="str">
        <f>'SOUTH-2'!B682</f>
        <v>11 kV  Swamibagh Feeder</v>
      </c>
      <c r="C933" s="33">
        <f>'SOUTH-2'!C682</f>
        <v>11</v>
      </c>
      <c r="D933" s="33">
        <f>'SOUTH-2'!D682</f>
        <v>0</v>
      </c>
      <c r="E933" s="33" t="str">
        <f>'SOUTH-2'!E682</f>
        <v>06604352</v>
      </c>
      <c r="F933" s="33">
        <f>'SOUTH-2'!F682</f>
        <v>1</v>
      </c>
      <c r="G933" s="33">
        <f>'SOUTH-2'!G682</f>
        <v>7795.93</v>
      </c>
      <c r="H933" s="33">
        <f>'SOUTH-2'!H682</f>
        <v>7829.38</v>
      </c>
      <c r="I933" s="33">
        <f>'SOUTH-2'!I682</f>
        <v>33.449999999999818</v>
      </c>
      <c r="J933" s="33">
        <f>'SOUTH-2'!J682</f>
        <v>40000</v>
      </c>
      <c r="K933">
        <f>'SOUTH-2'!K682</f>
        <v>0</v>
      </c>
      <c r="L933">
        <f>'SOUTH-2'!L682</f>
        <v>1337999.9999999928</v>
      </c>
      <c r="M933">
        <f>'SOUTH-2'!M682</f>
        <v>1354837.2364388967</v>
      </c>
      <c r="N933" t="str">
        <f>'SOUTH-2'!N682</f>
        <v>Swamibag</v>
      </c>
      <c r="O933" t="s">
        <v>156</v>
      </c>
      <c r="P933">
        <v>1370141.5134897095</v>
      </c>
      <c r="Q933">
        <v>1100261.4381403071</v>
      </c>
      <c r="R933">
        <v>886375.16935967992</v>
      </c>
    </row>
    <row r="934" spans="1:18" hidden="1" x14ac:dyDescent="0.3">
      <c r="A934">
        <v>933</v>
      </c>
      <c r="B934" t="str">
        <f>'SOUTH-2'!B683</f>
        <v>11 kV Tipu Sultan Feeder</v>
      </c>
      <c r="C934" s="33">
        <f>'SOUTH-2'!C683</f>
        <v>11</v>
      </c>
      <c r="D934" s="33">
        <f>'SOUTH-2'!D683</f>
        <v>0</v>
      </c>
      <c r="E934" s="33" t="str">
        <f>'SOUTH-2'!E683</f>
        <v>06604322</v>
      </c>
      <c r="F934" s="33">
        <f>'SOUTH-2'!F683</f>
        <v>1</v>
      </c>
      <c r="G934" s="33">
        <f>'SOUTH-2'!G683</f>
        <v>6375.33</v>
      </c>
      <c r="H934" s="33">
        <f>'SOUTH-2'!H683</f>
        <v>6403.77</v>
      </c>
      <c r="I934" s="33">
        <f>'SOUTH-2'!I683</f>
        <v>28.440000000000509</v>
      </c>
      <c r="J934" s="33">
        <f>'SOUTH-2'!J683</f>
        <v>40000</v>
      </c>
      <c r="K934">
        <f>'SOUTH-2'!K683</f>
        <v>0</v>
      </c>
      <c r="L934">
        <f>'SOUTH-2'!L683</f>
        <v>1137600.0000000205</v>
      </c>
      <c r="M934">
        <f>'SOUTH-2'!M683</f>
        <v>1151915.4261382101</v>
      </c>
      <c r="N934" t="str">
        <f>'SOUTH-2'!N683</f>
        <v>Narinda</v>
      </c>
      <c r="O934" t="s">
        <v>156</v>
      </c>
      <c r="P934">
        <v>1136839.4580927761</v>
      </c>
      <c r="Q934">
        <v>1115189.811155004</v>
      </c>
      <c r="R934">
        <v>1101315.0989633165</v>
      </c>
    </row>
    <row r="935" spans="1:18" hidden="1" x14ac:dyDescent="0.3">
      <c r="A935">
        <v>934</v>
      </c>
      <c r="B935" t="str">
        <f>'SOUTH-2'!B684</f>
        <v>11 kV Spare</v>
      </c>
      <c r="C935" s="33">
        <f>'SOUTH-2'!C684</f>
        <v>11</v>
      </c>
      <c r="D935" s="33">
        <f>'SOUTH-2'!D684</f>
        <v>0</v>
      </c>
      <c r="E935" s="33" t="str">
        <f>'SOUTH-2'!E684</f>
        <v>06604294</v>
      </c>
      <c r="F935" s="33">
        <f>'SOUTH-2'!F684</f>
        <v>1</v>
      </c>
      <c r="G935" s="33">
        <f>'SOUTH-2'!G684</f>
        <v>7330.46</v>
      </c>
      <c r="H935" s="33">
        <f>'SOUTH-2'!H684</f>
        <v>7330.46</v>
      </c>
      <c r="I935" s="33">
        <f>'SOUTH-2'!I684</f>
        <v>0</v>
      </c>
      <c r="J935" s="33">
        <f>'SOUTH-2'!J684</f>
        <v>40000</v>
      </c>
      <c r="K935">
        <f>'SOUTH-2'!K684</f>
        <v>0</v>
      </c>
      <c r="L935">
        <f>'SOUTH-2'!L684</f>
        <v>0</v>
      </c>
      <c r="M935">
        <f>'SOUTH-2'!M684</f>
        <v>0</v>
      </c>
      <c r="N935" t="str">
        <f>'SOUTH-2'!N684</f>
        <v>Narinda</v>
      </c>
      <c r="O935" t="s">
        <v>156</v>
      </c>
      <c r="P935">
        <v>0</v>
      </c>
      <c r="Q935">
        <v>0</v>
      </c>
      <c r="R935">
        <v>0</v>
      </c>
    </row>
    <row r="936" spans="1:18" hidden="1" x14ac:dyDescent="0.3">
      <c r="A936">
        <v>935</v>
      </c>
      <c r="B936" t="str">
        <f>'SOUTH-2'!B685</f>
        <v xml:space="preserve">11 kV Folder Street Feeder </v>
      </c>
      <c r="C936" s="33">
        <f>'SOUTH-2'!C685</f>
        <v>11</v>
      </c>
      <c r="D936" s="33">
        <f>'SOUTH-2'!D685</f>
        <v>0</v>
      </c>
      <c r="E936" s="33" t="str">
        <f>'SOUTH-2'!E685</f>
        <v>DHK00089</v>
      </c>
      <c r="F936" s="33">
        <f>'SOUTH-2'!F685</f>
        <v>1</v>
      </c>
      <c r="G936" s="33">
        <f>'SOUTH-2'!G685</f>
        <v>30046.6</v>
      </c>
      <c r="H936" s="33">
        <f>'SOUTH-2'!H685</f>
        <v>33769.5</v>
      </c>
      <c r="I936" s="33">
        <f>'SOUTH-2'!I685</f>
        <v>3722.9000000000015</v>
      </c>
      <c r="J936" s="33">
        <f>'SOUTH-2'!J685</f>
        <v>444.44</v>
      </c>
      <c r="K936">
        <f>'SOUTH-2'!K685</f>
        <v>0</v>
      </c>
      <c r="L936">
        <f>'SOUTH-2'!L685</f>
        <v>1654605.6760000007</v>
      </c>
      <c r="M936">
        <f>'SOUTH-2'!M685</f>
        <v>1675427.0414558786</v>
      </c>
      <c r="N936" t="str">
        <f>'SOUTH-2'!N685</f>
        <v>Narinda</v>
      </c>
      <c r="O936" t="s">
        <v>156</v>
      </c>
      <c r="P936">
        <v>1798340.7364982876</v>
      </c>
      <c r="Q936">
        <v>1748933.3105639997</v>
      </c>
      <c r="R936">
        <v>1624153.5661550362</v>
      </c>
    </row>
    <row r="937" spans="1:18" hidden="1" x14ac:dyDescent="0.3">
      <c r="A937">
        <v>936</v>
      </c>
      <c r="B937" t="str">
        <f>'SOUTH-2'!B686</f>
        <v>11 kV Bhajohari Feeder</v>
      </c>
      <c r="C937" s="33">
        <f>'SOUTH-2'!C686</f>
        <v>11</v>
      </c>
      <c r="D937" s="33">
        <f>'SOUTH-2'!D686</f>
        <v>0</v>
      </c>
      <c r="E937" s="33" t="str">
        <f>'SOUTH-2'!E686</f>
        <v>DHK27842</v>
      </c>
      <c r="F937" s="33">
        <f>'SOUTH-2'!F686</f>
        <v>1</v>
      </c>
      <c r="G937" s="33">
        <f>'SOUTH-2'!G686</f>
        <v>394199</v>
      </c>
      <c r="H937" s="33">
        <f>'SOUTH-2'!H686</f>
        <v>404158</v>
      </c>
      <c r="I937" s="33">
        <f>'SOUTH-2'!I686</f>
        <v>9959</v>
      </c>
      <c r="J937" s="33">
        <f>'SOUTH-2'!J686</f>
        <v>80</v>
      </c>
      <c r="K937">
        <f>'SOUTH-2'!K686</f>
        <v>0</v>
      </c>
      <c r="L937">
        <f>'SOUTH-2'!L686</f>
        <v>796720</v>
      </c>
      <c r="M937">
        <f>'SOUTH-2'!M686</f>
        <v>806745.83185022697</v>
      </c>
      <c r="N937" t="str">
        <f>'SOUTH-2'!N686</f>
        <v>Narinda</v>
      </c>
      <c r="O937" t="s">
        <v>156</v>
      </c>
      <c r="P937">
        <v>813305.59729839978</v>
      </c>
      <c r="Q937">
        <v>819688.71937140159</v>
      </c>
      <c r="R937">
        <v>775800.0686142795</v>
      </c>
    </row>
    <row r="938" spans="1:18" hidden="1" x14ac:dyDescent="0.3">
      <c r="A938">
        <v>937</v>
      </c>
      <c r="B938" t="str">
        <f>'SOUTH-2'!B687</f>
        <v>11 kV Lal mohon shaha Feeder</v>
      </c>
      <c r="C938" s="33">
        <f>'SOUTH-2'!C687</f>
        <v>11</v>
      </c>
      <c r="D938" s="33">
        <f>'SOUTH-2'!D687</f>
        <v>0</v>
      </c>
      <c r="E938" s="33" t="str">
        <f>'SOUTH-2'!E687</f>
        <v>DHK00086</v>
      </c>
      <c r="F938" s="33">
        <f>'SOUTH-2'!F687</f>
        <v>1</v>
      </c>
      <c r="G938" s="33">
        <f>'SOUTH-2'!G687</f>
        <v>34337.300000000003</v>
      </c>
      <c r="H938" s="33">
        <f>'SOUTH-2'!H687</f>
        <v>36773.5</v>
      </c>
      <c r="I938" s="33">
        <f>'SOUTH-2'!I687</f>
        <v>2436.1999999999971</v>
      </c>
      <c r="J938" s="33">
        <f>'SOUTH-2'!J687</f>
        <v>444.44</v>
      </c>
      <c r="K938">
        <f>'SOUTH-2'!K687</f>
        <v>0</v>
      </c>
      <c r="L938">
        <f>'SOUTH-2'!L687</f>
        <v>1082744.7279999987</v>
      </c>
      <c r="M938">
        <f>'SOUTH-2'!M687</f>
        <v>1096369.8617730278</v>
      </c>
      <c r="N938" t="str">
        <f>'SOUTH-2'!N687</f>
        <v>Narinda</v>
      </c>
      <c r="O938" t="s">
        <v>156</v>
      </c>
      <c r="P938">
        <v>1097222.2328410249</v>
      </c>
      <c r="Q938">
        <v>1092539.7614065898</v>
      </c>
      <c r="R938">
        <v>1048880.236981991</v>
      </c>
    </row>
    <row r="939" spans="1:18" hidden="1" x14ac:dyDescent="0.3">
      <c r="A939">
        <v>938</v>
      </c>
      <c r="B939" t="str">
        <f>'SOUTH-2'!B688</f>
        <v>11 kV Dupkhola Feeder</v>
      </c>
      <c r="C939" s="33">
        <f>'SOUTH-2'!C688</f>
        <v>11</v>
      </c>
      <c r="D939" s="33">
        <f>'SOUTH-2'!D688</f>
        <v>0</v>
      </c>
      <c r="E939" s="33" t="str">
        <f>'SOUTH-2'!E688</f>
        <v>8838024/8838029</v>
      </c>
      <c r="F939" s="33">
        <f>'SOUTH-2'!F688</f>
        <v>1</v>
      </c>
      <c r="G939" s="33">
        <f>'SOUTH-2'!G688</f>
        <v>36817.800000000003</v>
      </c>
      <c r="H939" s="33">
        <f>'SOUTH-2'!H688</f>
        <v>37366.6</v>
      </c>
      <c r="I939" s="33">
        <f>'SOUTH-2'!I688</f>
        <v>548.79999999999563</v>
      </c>
      <c r="J939" s="33">
        <f>'SOUTH-2'!J688</f>
        <v>1000</v>
      </c>
      <c r="K939">
        <f>'SOUTH-2'!K688</f>
        <v>0</v>
      </c>
      <c r="L939">
        <f>'SOUTH-2'!L688</f>
        <v>548799.99999999558</v>
      </c>
      <c r="M939">
        <f>'SOUTH-2'!M688</f>
        <v>555706.03539436811</v>
      </c>
      <c r="N939" t="str">
        <f>'SOUTH-2'!N688</f>
        <v>Swamibag</v>
      </c>
      <c r="O939" t="s">
        <v>156</v>
      </c>
      <c r="P939">
        <v>579800.31711453223</v>
      </c>
      <c r="Q939">
        <v>568589.45056809497</v>
      </c>
      <c r="R939">
        <v>537047.37570280745</v>
      </c>
    </row>
    <row r="940" spans="1:18" hidden="1" x14ac:dyDescent="0.3">
      <c r="A940">
        <v>939</v>
      </c>
      <c r="B940" t="str">
        <f>'SOUTH-2'!B689</f>
        <v>11/0.4 kV Aux Transformer-1</v>
      </c>
      <c r="C940" s="33">
        <f>'SOUTH-2'!C689</f>
        <v>0.41499999999999998</v>
      </c>
      <c r="D940" s="33">
        <f>'SOUTH-2'!D689</f>
        <v>0</v>
      </c>
      <c r="E940" s="33" t="str">
        <f>'SOUTH-2'!E689</f>
        <v>DHK-21032</v>
      </c>
      <c r="F940" s="33">
        <f>'SOUTH-2'!F689</f>
        <v>1</v>
      </c>
      <c r="G940" s="33">
        <f>'SOUTH-2'!G689</f>
        <v>127912</v>
      </c>
      <c r="H940" s="33">
        <f>'SOUTH-2'!H689</f>
        <v>127912</v>
      </c>
      <c r="I940" s="33">
        <f>'SOUTH-2'!I689</f>
        <v>0</v>
      </c>
      <c r="J940" s="33">
        <f>'SOUTH-2'!J689</f>
        <v>4</v>
      </c>
      <c r="K940">
        <f>'SOUTH-2'!K689</f>
        <v>0</v>
      </c>
      <c r="L940">
        <f>'SOUTH-2'!L689</f>
        <v>0</v>
      </c>
      <c r="M940">
        <f>'SOUTH-2'!M689</f>
        <v>0</v>
      </c>
      <c r="N940" t="str">
        <f>'SOUTH-2'!N689</f>
        <v>Narinda</v>
      </c>
      <c r="O940" t="s">
        <v>156</v>
      </c>
      <c r="P940">
        <v>0</v>
      </c>
      <c r="Q940">
        <v>0</v>
      </c>
      <c r="R940">
        <v>0</v>
      </c>
    </row>
    <row r="941" spans="1:18" hidden="1" x14ac:dyDescent="0.3">
      <c r="A941">
        <v>940</v>
      </c>
      <c r="B941" t="str">
        <f>'SOUTH-2'!B690</f>
        <v>11/0.4 kV Aux Transformer-2</v>
      </c>
      <c r="C941" s="33">
        <f>'SOUTH-2'!C690</f>
        <v>0.41499999999999998</v>
      </c>
      <c r="D941" s="33">
        <f>'SOUTH-2'!D690</f>
        <v>0</v>
      </c>
      <c r="E941" s="33" t="str">
        <f>'SOUTH-2'!E690</f>
        <v>DHK-21094</v>
      </c>
      <c r="F941" s="33">
        <f>'SOUTH-2'!F690</f>
        <v>1</v>
      </c>
      <c r="G941" s="33">
        <f>'SOUTH-2'!G690</f>
        <v>214733</v>
      </c>
      <c r="H941" s="33">
        <f>'SOUTH-2'!H690</f>
        <v>214733</v>
      </c>
      <c r="I941" s="33">
        <f>'SOUTH-2'!I690</f>
        <v>0</v>
      </c>
      <c r="J941" s="33">
        <f>'SOUTH-2'!J690</f>
        <v>4</v>
      </c>
      <c r="K941">
        <f>'SOUTH-2'!K690</f>
        <v>0</v>
      </c>
      <c r="L941">
        <f>'SOUTH-2'!L690</f>
        <v>0</v>
      </c>
      <c r="M941">
        <f>'SOUTH-2'!M690</f>
        <v>0</v>
      </c>
      <c r="N941" t="str">
        <f>'SOUTH-2'!N690</f>
        <v>Narinda</v>
      </c>
      <c r="O941" t="s">
        <v>156</v>
      </c>
      <c r="P941">
        <v>0</v>
      </c>
      <c r="Q941">
        <v>0</v>
      </c>
      <c r="R941">
        <v>0</v>
      </c>
    </row>
    <row r="942" spans="1:18" hidden="1" x14ac:dyDescent="0.3">
      <c r="A942">
        <v>941</v>
      </c>
      <c r="B942" t="str">
        <f>'SOUTH-2'!B760</f>
        <v>11kV Babubazar Feeder</v>
      </c>
      <c r="C942" s="33">
        <f>'SOUTH-2'!C760</f>
        <v>11</v>
      </c>
      <c r="D942" s="33" t="str">
        <f>'SOUTH-2'!D760</f>
        <v>Banglabazar</v>
      </c>
      <c r="E942" s="33" t="str">
        <f>'SOUTH-2'!E760</f>
        <v>DHK00004</v>
      </c>
      <c r="F942" s="33">
        <f>'SOUTH-2'!F760</f>
        <v>1</v>
      </c>
      <c r="G942" s="33">
        <f>'SOUTH-2'!G760</f>
        <v>62634.8</v>
      </c>
      <c r="H942" s="33">
        <f>'SOUTH-2'!H760</f>
        <v>62924.7</v>
      </c>
      <c r="I942" s="33">
        <f>'SOUTH-2'!I760</f>
        <v>289.89999999999418</v>
      </c>
      <c r="J942" s="33">
        <f>'SOUTH-2'!J760</f>
        <v>2222.2199999999998</v>
      </c>
      <c r="K942">
        <f>'SOUTH-2'!K760</f>
        <v>0</v>
      </c>
      <c r="L942">
        <f>'SOUTH-2'!L760</f>
        <v>644221.57799998706</v>
      </c>
      <c r="M942">
        <f>'SOUTH-2'!M760</f>
        <v>653524.19461353042</v>
      </c>
      <c r="N942" t="str">
        <f>'SOUTH-2'!N760</f>
        <v>Banglabazar</v>
      </c>
      <c r="O942" t="s">
        <v>157</v>
      </c>
      <c r="P942">
        <v>604954.01023720531</v>
      </c>
      <c r="Q942">
        <v>476949.72454943613</v>
      </c>
      <c r="R942">
        <v>555416.43512134021</v>
      </c>
    </row>
    <row r="943" spans="1:18" hidden="1" x14ac:dyDescent="0.3">
      <c r="A943">
        <v>942</v>
      </c>
      <c r="B943" t="str">
        <f>'SOUTH-2'!B761</f>
        <v>11kV Islampur Feeder</v>
      </c>
      <c r="C943" s="33">
        <f>'SOUTH-2'!C761</f>
        <v>11</v>
      </c>
      <c r="D943" s="33" t="str">
        <f>'SOUTH-2'!D761</f>
        <v>Banglabazar</v>
      </c>
      <c r="E943" s="33" t="str">
        <f>'SOUTH-2'!E761</f>
        <v>06604381</v>
      </c>
      <c r="F943" s="33">
        <f>'SOUTH-2'!F761</f>
        <v>1</v>
      </c>
      <c r="G943" s="33">
        <f>'SOUTH-2'!G761</f>
        <v>4589.74</v>
      </c>
      <c r="H943" s="33">
        <f>'SOUTH-2'!H761</f>
        <v>4623.5600000000004</v>
      </c>
      <c r="I943" s="33">
        <f>'SOUTH-2'!I761</f>
        <v>33.820000000000618</v>
      </c>
      <c r="J943" s="33">
        <f>'SOUTH-2'!J761</f>
        <v>40000</v>
      </c>
      <c r="K943">
        <f>'SOUTH-2'!K761</f>
        <v>0</v>
      </c>
      <c r="L943">
        <f>'SOUTH-2'!L761</f>
        <v>1352800.0000000247</v>
      </c>
      <c r="M943">
        <f>'SOUTH-2'!M761</f>
        <v>1372334.5517514129</v>
      </c>
      <c r="N943" t="str">
        <f>'SOUTH-2'!N761</f>
        <v>Banglabazar</v>
      </c>
      <c r="O943" t="s">
        <v>157</v>
      </c>
      <c r="P943">
        <v>1164609.9440088419</v>
      </c>
      <c r="Q943">
        <v>1430849.1736483085</v>
      </c>
      <c r="R943">
        <v>1481110.4936569072</v>
      </c>
    </row>
    <row r="944" spans="1:18" hidden="1" x14ac:dyDescent="0.3">
      <c r="A944">
        <v>943</v>
      </c>
      <c r="B944" t="str">
        <f>'SOUTH-2'!B762</f>
        <v>11kV Champatully Feeder</v>
      </c>
      <c r="C944" s="33">
        <f>'SOUTH-2'!C762</f>
        <v>11</v>
      </c>
      <c r="D944" s="33" t="str">
        <f>'SOUTH-2'!D762</f>
        <v>Bangshal</v>
      </c>
      <c r="E944" s="33" t="str">
        <f>'SOUTH-2'!E762</f>
        <v>06604404</v>
      </c>
      <c r="F944" s="33">
        <f>'SOUTH-2'!F762</f>
        <v>1</v>
      </c>
      <c r="G944" s="33">
        <f>'SOUTH-2'!G762</f>
        <v>903.15</v>
      </c>
      <c r="H944" s="33">
        <f>'SOUTH-2'!H762</f>
        <v>903.15</v>
      </c>
      <c r="I944" s="33">
        <f>'SOUTH-2'!I762</f>
        <v>0</v>
      </c>
      <c r="J944" s="33">
        <f>'SOUTH-2'!J762</f>
        <v>40000</v>
      </c>
      <c r="K944">
        <f>'SOUTH-2'!K762</f>
        <v>0</v>
      </c>
      <c r="L944">
        <f>'SOUTH-2'!L762</f>
        <v>0</v>
      </c>
      <c r="M944">
        <f>'SOUTH-2'!M762</f>
        <v>0</v>
      </c>
      <c r="N944" t="str">
        <f>'SOUTH-2'!N762</f>
        <v>Bangshal</v>
      </c>
      <c r="O944" t="s">
        <v>157</v>
      </c>
      <c r="P944">
        <v>0</v>
      </c>
      <c r="Q944">
        <v>0</v>
      </c>
      <c r="R944">
        <v>0</v>
      </c>
    </row>
    <row r="945" spans="1:18" hidden="1" x14ac:dyDescent="0.3">
      <c r="A945">
        <v>944</v>
      </c>
      <c r="B945" t="str">
        <f>'SOUTH-2'!B763</f>
        <v>11kV Majar O/H Feeder</v>
      </c>
      <c r="C945" s="33">
        <f>'SOUTH-2'!C763</f>
        <v>11</v>
      </c>
      <c r="D945" s="33" t="str">
        <f>'SOUTH-2'!D763</f>
        <v>Banglabazar</v>
      </c>
      <c r="E945" s="33" t="str">
        <f>'SOUTH-2'!E763</f>
        <v>06604385</v>
      </c>
      <c r="F945" s="33">
        <f>'SOUTH-2'!F763</f>
        <v>1</v>
      </c>
      <c r="G945" s="33">
        <f>'SOUTH-2'!G763</f>
        <v>5143.4399999999996</v>
      </c>
      <c r="H945" s="33">
        <f>'SOUTH-2'!H763</f>
        <v>5156.33</v>
      </c>
      <c r="I945" s="33">
        <f>'SOUTH-2'!I763</f>
        <v>12.890000000000327</v>
      </c>
      <c r="J945" s="33">
        <f>'SOUTH-2'!J763</f>
        <v>40000</v>
      </c>
      <c r="K945">
        <f>'SOUTH-2'!K763</f>
        <v>0</v>
      </c>
      <c r="L945">
        <f>'SOUTH-2'!L763</f>
        <v>515600.0000000131</v>
      </c>
      <c r="M945">
        <f>'SOUTH-2'!M763</f>
        <v>523045.30964150908</v>
      </c>
      <c r="N945" t="str">
        <f>'SOUTH-2'!N763</f>
        <v>Banglabazar</v>
      </c>
      <c r="O945" t="s">
        <v>157</v>
      </c>
      <c r="P945">
        <v>442936.24417940952</v>
      </c>
      <c r="Q945">
        <v>536568.44011811574</v>
      </c>
      <c r="R945">
        <v>493703.4978856357</v>
      </c>
    </row>
    <row r="946" spans="1:18" hidden="1" x14ac:dyDescent="0.3">
      <c r="A946">
        <v>945</v>
      </c>
      <c r="B946" t="str">
        <f>'SOUTH-2'!B764</f>
        <v xml:space="preserve">11kV Spare </v>
      </c>
      <c r="C946" s="33">
        <f>'SOUTH-2'!C764</f>
        <v>11</v>
      </c>
      <c r="D946" s="33" t="str">
        <f>'SOUTH-2'!D764</f>
        <v>Banglabazar</v>
      </c>
      <c r="E946" s="33" t="str">
        <f>'SOUTH-2'!E764</f>
        <v>06604380</v>
      </c>
      <c r="F946" s="33">
        <f>'SOUTH-2'!F764</f>
        <v>1</v>
      </c>
      <c r="G946" s="33">
        <f>'SOUTH-2'!G764</f>
        <v>0</v>
      </c>
      <c r="H946" s="33">
        <f>'SOUTH-2'!H764</f>
        <v>0</v>
      </c>
      <c r="I946" s="33">
        <f>'SOUTH-2'!I764</f>
        <v>0</v>
      </c>
      <c r="J946" s="33">
        <f>'SOUTH-2'!J764</f>
        <v>40000</v>
      </c>
      <c r="K946">
        <f>'SOUTH-2'!K764</f>
        <v>0</v>
      </c>
      <c r="L946">
        <f>'SOUTH-2'!L764</f>
        <v>0</v>
      </c>
      <c r="M946">
        <f>'SOUTH-2'!M764</f>
        <v>0</v>
      </c>
      <c r="N946">
        <f>'SOUTH-2'!N764</f>
        <v>0</v>
      </c>
      <c r="O946" t="s">
        <v>157</v>
      </c>
      <c r="P946">
        <v>0</v>
      </c>
      <c r="Q946">
        <v>0</v>
      </c>
      <c r="R946">
        <v>0</v>
      </c>
    </row>
    <row r="947" spans="1:18" hidden="1" x14ac:dyDescent="0.3">
      <c r="A947">
        <v>946</v>
      </c>
      <c r="B947" t="str">
        <f>'SOUTH-2'!B765</f>
        <v>11kV Sadarghat Feeder</v>
      </c>
      <c r="C947" s="33">
        <f>'SOUTH-2'!C765</f>
        <v>11</v>
      </c>
      <c r="D947" s="33" t="str">
        <f>'SOUTH-2'!D765</f>
        <v>Banglabazar</v>
      </c>
      <c r="E947" s="33" t="str">
        <f>'SOUTH-2'!E765</f>
        <v>06604315</v>
      </c>
      <c r="F947" s="33">
        <f>'SOUTH-2'!F765</f>
        <v>1</v>
      </c>
      <c r="G947" s="33">
        <f>'SOUTH-2'!G765</f>
        <v>5442.14</v>
      </c>
      <c r="H947" s="33">
        <f>'SOUTH-2'!H765</f>
        <v>5471.04</v>
      </c>
      <c r="I947" s="33">
        <f>'SOUTH-2'!I765</f>
        <v>28.899999999999636</v>
      </c>
      <c r="J947" s="33">
        <f>'SOUTH-2'!J765</f>
        <v>40000</v>
      </c>
      <c r="K947">
        <f>'SOUTH-2'!K765</f>
        <v>0</v>
      </c>
      <c r="L947">
        <f>'SOUTH-2'!L765</f>
        <v>1155999.9999999856</v>
      </c>
      <c r="M947">
        <f>'SOUTH-2'!M765</f>
        <v>1172692.7423304142</v>
      </c>
      <c r="N947" t="str">
        <f>'SOUTH-2'!N765</f>
        <v>Banglabazar</v>
      </c>
      <c r="O947" t="s">
        <v>157</v>
      </c>
      <c r="P947">
        <v>878663.76105758746</v>
      </c>
      <c r="Q947">
        <v>1216221.7976010621</v>
      </c>
      <c r="R947">
        <v>1419397.5564212028</v>
      </c>
    </row>
    <row r="948" spans="1:18" hidden="1" x14ac:dyDescent="0.3">
      <c r="A948">
        <v>947</v>
      </c>
      <c r="B948" t="str">
        <f>'SOUTH-2'!B766</f>
        <v>11kV Mitford Hospital Feeder</v>
      </c>
      <c r="C948" s="33">
        <f>'SOUTH-2'!C766</f>
        <v>11</v>
      </c>
      <c r="D948" s="33" t="str">
        <f>'SOUTH-2'!D766</f>
        <v>Bangshal</v>
      </c>
      <c r="E948" s="33" t="str">
        <f>'SOUTH-2'!E766</f>
        <v>06604409</v>
      </c>
      <c r="F948" s="33">
        <f>'SOUTH-2'!F766</f>
        <v>1</v>
      </c>
      <c r="G948" s="33">
        <f>'SOUTH-2'!G766</f>
        <v>1013.7</v>
      </c>
      <c r="H948" s="33">
        <f>'SOUTH-2'!H766</f>
        <v>1013.7</v>
      </c>
      <c r="I948" s="33">
        <f>'SOUTH-2'!I766</f>
        <v>0</v>
      </c>
      <c r="J948" s="33">
        <f>'SOUTH-2'!J766</f>
        <v>40000</v>
      </c>
      <c r="K948">
        <f>'SOUTH-2'!K766</f>
        <v>0</v>
      </c>
      <c r="L948">
        <f>'SOUTH-2'!L766</f>
        <v>0</v>
      </c>
      <c r="M948">
        <f>'SOUTH-2'!M766</f>
        <v>0</v>
      </c>
      <c r="N948" t="str">
        <f>'SOUTH-2'!N766</f>
        <v>Bangshal</v>
      </c>
      <c r="O948" t="s">
        <v>157</v>
      </c>
      <c r="P948">
        <v>0</v>
      </c>
      <c r="Q948">
        <v>40077.025465612336</v>
      </c>
      <c r="R948">
        <v>0</v>
      </c>
    </row>
    <row r="949" spans="1:18" hidden="1" x14ac:dyDescent="0.3">
      <c r="A949">
        <v>948</v>
      </c>
      <c r="B949" t="str">
        <f>'SOUTH-2'!B767</f>
        <v>11kV Zindabahar  Feeder</v>
      </c>
      <c r="C949" s="33">
        <f>'SOUTH-2'!C767</f>
        <v>11</v>
      </c>
      <c r="D949" s="33" t="str">
        <f>'SOUTH-2'!D767</f>
        <v>Banglabazar</v>
      </c>
      <c r="E949" s="33" t="str">
        <f>'SOUTH-2'!E767</f>
        <v>06604405</v>
      </c>
      <c r="F949" s="33">
        <f>'SOUTH-2'!F767</f>
        <v>1</v>
      </c>
      <c r="G949" s="33">
        <f>'SOUTH-2'!G767</f>
        <v>4079.87</v>
      </c>
      <c r="H949" s="33">
        <f>'SOUTH-2'!H767</f>
        <v>4110.74</v>
      </c>
      <c r="I949" s="33">
        <f>'SOUTH-2'!I767</f>
        <v>30.869999999999891</v>
      </c>
      <c r="J949" s="33">
        <f>'SOUTH-2'!J767</f>
        <v>40000</v>
      </c>
      <c r="K949">
        <f>'SOUTH-2'!K767</f>
        <v>0</v>
      </c>
      <c r="L949">
        <f>'SOUTH-2'!L767</f>
        <v>1234799.9999999956</v>
      </c>
      <c r="M949">
        <f>'SOUTH-2'!M767</f>
        <v>1252630.6213058897</v>
      </c>
      <c r="N949" t="str">
        <f>'SOUTH-2'!N767</f>
        <v>Banglabazar</v>
      </c>
      <c r="O949" t="s">
        <v>157</v>
      </c>
      <c r="P949">
        <v>1111745.9437993553</v>
      </c>
      <c r="Q949">
        <v>834662.01796151325</v>
      </c>
      <c r="R949">
        <v>740555.24682845362</v>
      </c>
    </row>
    <row r="950" spans="1:18" hidden="1" x14ac:dyDescent="0.3">
      <c r="A950">
        <v>949</v>
      </c>
      <c r="B950" t="str">
        <f>'SOUTH-2'!B768</f>
        <v>11kV Police fari Feeder</v>
      </c>
      <c r="C950" s="33">
        <f>'SOUTH-2'!C768</f>
        <v>11</v>
      </c>
      <c r="D950" s="33" t="str">
        <f>'SOUTH-2'!D768</f>
        <v>Banglabazar</v>
      </c>
      <c r="E950" s="33" t="str">
        <f>'SOUTH-2'!E768</f>
        <v>06604408</v>
      </c>
      <c r="F950" s="33">
        <f>'SOUTH-2'!F768</f>
        <v>1</v>
      </c>
      <c r="G950" s="33">
        <f>'SOUTH-2'!G768</f>
        <v>5739.2</v>
      </c>
      <c r="H950" s="33">
        <f>'SOUTH-2'!H768</f>
        <v>5739.2</v>
      </c>
      <c r="I950" s="33">
        <f>'SOUTH-2'!I768</f>
        <v>0</v>
      </c>
      <c r="J950" s="33">
        <f>'SOUTH-2'!J768</f>
        <v>40000</v>
      </c>
      <c r="K950" t="str">
        <f>'SOUTH-2'!K768</f>
        <v>Estimated</v>
      </c>
      <c r="L950">
        <f>'SOUTH-2'!L768</f>
        <v>1094695.56</v>
      </c>
      <c r="M950">
        <f>'SOUTH-2'!M768</f>
        <v>1110503.0607900906</v>
      </c>
      <c r="N950" t="str">
        <f>'SOUTH-2'!N768</f>
        <v>Banglabazar</v>
      </c>
      <c r="O950" t="s">
        <v>157</v>
      </c>
      <c r="P950">
        <v>1217802.7422802337</v>
      </c>
      <c r="Q950">
        <v>1144679.3389186468</v>
      </c>
      <c r="R950">
        <v>925694.05853556725</v>
      </c>
    </row>
    <row r="951" spans="1:18" hidden="1" x14ac:dyDescent="0.3">
      <c r="A951">
        <v>950</v>
      </c>
      <c r="B951" t="str">
        <f>'SOUTH-2'!B769</f>
        <v>11kV Patuatully Feeder</v>
      </c>
      <c r="C951" s="33">
        <f>'SOUTH-2'!C769</f>
        <v>11</v>
      </c>
      <c r="D951" s="33" t="str">
        <f>'SOUTH-2'!D769</f>
        <v>Banglabazar</v>
      </c>
      <c r="E951" s="33" t="str">
        <f>'SOUTH-2'!E769</f>
        <v>06604383</v>
      </c>
      <c r="F951" s="33">
        <f>'SOUTH-2'!F769</f>
        <v>1</v>
      </c>
      <c r="G951" s="33">
        <f>'SOUTH-2'!G769</f>
        <v>5901.7</v>
      </c>
      <c r="H951" s="33">
        <f>'SOUTH-2'!H769</f>
        <v>5929.54</v>
      </c>
      <c r="I951" s="33">
        <f>'SOUTH-2'!I769</f>
        <v>27.840000000000146</v>
      </c>
      <c r="J951" s="33">
        <f>'SOUTH-2'!J769</f>
        <v>40000</v>
      </c>
      <c r="K951">
        <f>'SOUTH-2'!K769</f>
        <v>0</v>
      </c>
      <c r="L951">
        <f>'SOUTH-2'!L769</f>
        <v>1113600.0000000058</v>
      </c>
      <c r="M951">
        <f>'SOUTH-2'!M769</f>
        <v>1129680.4825771388</v>
      </c>
      <c r="N951" t="str">
        <f>'SOUTH-2'!N769</f>
        <v>Banglabazar</v>
      </c>
      <c r="O951" t="s">
        <v>157</v>
      </c>
      <c r="P951">
        <v>931127.27641697507</v>
      </c>
      <c r="Q951">
        <v>1021492.1650891606</v>
      </c>
      <c r="R951">
        <v>1019206.2301520013</v>
      </c>
    </row>
    <row r="952" spans="1:18" hidden="1" x14ac:dyDescent="0.3">
      <c r="A952">
        <v>951</v>
      </c>
      <c r="B952" t="str">
        <f>'SOUTH-2'!B770</f>
        <v>11kV Laxmibazar Feeder</v>
      </c>
      <c r="C952" s="33">
        <f>'SOUTH-2'!C770</f>
        <v>11</v>
      </c>
      <c r="D952" s="33" t="str">
        <f>'SOUTH-2'!D770</f>
        <v>Banglabazar</v>
      </c>
      <c r="E952" s="33" t="str">
        <f>'SOUTH-2'!E770</f>
        <v>06604407</v>
      </c>
      <c r="F952" s="33">
        <f>'SOUTH-2'!F770</f>
        <v>1</v>
      </c>
      <c r="G952" s="33">
        <f>'SOUTH-2'!G770</f>
        <v>8198.5499999999993</v>
      </c>
      <c r="H952" s="33">
        <f>'SOUTH-2'!H770</f>
        <v>8237.18</v>
      </c>
      <c r="I952" s="33">
        <f>'SOUTH-2'!I770</f>
        <v>38.630000000001019</v>
      </c>
      <c r="J952" s="33">
        <f>'SOUTH-2'!J770</f>
        <v>40000</v>
      </c>
      <c r="K952">
        <f>'SOUTH-2'!K770</f>
        <v>0</v>
      </c>
      <c r="L952">
        <f>'SOUTH-2'!L770</f>
        <v>1545200.0000000407</v>
      </c>
      <c r="M952">
        <f>'SOUTH-2'!M770</f>
        <v>1567512.8247828952</v>
      </c>
      <c r="N952" t="str">
        <f>'SOUTH-2'!N770</f>
        <v>Banglabazar</v>
      </c>
      <c r="O952" t="s">
        <v>157</v>
      </c>
      <c r="P952">
        <v>2037666.9171653744</v>
      </c>
      <c r="Q952">
        <v>1989498.8221292379</v>
      </c>
      <c r="R952">
        <v>1947085.7371721016</v>
      </c>
    </row>
    <row r="953" spans="1:18" hidden="1" x14ac:dyDescent="0.3">
      <c r="A953">
        <v>952</v>
      </c>
      <c r="B953" t="str">
        <f>'SOUTH-2'!B771</f>
        <v>11kV Jhonson Road Feeder</v>
      </c>
      <c r="C953" s="33">
        <f>'SOUTH-2'!C771</f>
        <v>11</v>
      </c>
      <c r="D953" s="33" t="str">
        <f>'SOUTH-2'!D771</f>
        <v>Banglabazar</v>
      </c>
      <c r="E953" s="33" t="str">
        <f>'SOUTH-2'!E771</f>
        <v>06604384</v>
      </c>
      <c r="F953" s="33">
        <f>'SOUTH-2'!F771</f>
        <v>1</v>
      </c>
      <c r="G953" s="33">
        <f>'SOUTH-2'!G771</f>
        <v>3757.99</v>
      </c>
      <c r="H953" s="33">
        <f>'SOUTH-2'!H771</f>
        <v>3769.64</v>
      </c>
      <c r="I953" s="33">
        <f>'SOUTH-2'!I771</f>
        <v>11.650000000000091</v>
      </c>
      <c r="J953" s="33">
        <f>'SOUTH-2'!J771</f>
        <v>40000</v>
      </c>
      <c r="K953">
        <f>'SOUTH-2'!K771</f>
        <v>0</v>
      </c>
      <c r="L953">
        <f>'SOUTH-2'!L771</f>
        <v>466000.00000000361</v>
      </c>
      <c r="M953">
        <f>'SOUTH-2'!M771</f>
        <v>472729.08125085133</v>
      </c>
      <c r="N953" t="str">
        <f>'SOUTH-2'!N771</f>
        <v>Banglabazar</v>
      </c>
      <c r="O953" t="s">
        <v>157</v>
      </c>
      <c r="P953">
        <v>450545.45633079443</v>
      </c>
      <c r="Q953">
        <v>410865.94819531706</v>
      </c>
      <c r="R953">
        <v>427409.06425728602</v>
      </c>
    </row>
    <row r="954" spans="1:18" hidden="1" x14ac:dyDescent="0.3">
      <c r="A954">
        <v>953</v>
      </c>
      <c r="B954" t="str">
        <f>'SOUTH-2'!B772</f>
        <v>11kV Dholaikhal Feeder</v>
      </c>
      <c r="C954" s="33">
        <f>'SOUTH-2'!C772</f>
        <v>11</v>
      </c>
      <c r="D954" s="33" t="str">
        <f>'SOUTH-2'!D772</f>
        <v>Banglabazar</v>
      </c>
      <c r="E954" s="33" t="str">
        <f>'SOUTH-2'!E772</f>
        <v>06604379</v>
      </c>
      <c r="F954" s="33">
        <f>'SOUTH-2'!F772</f>
        <v>1</v>
      </c>
      <c r="G954" s="33">
        <f>'SOUTH-2'!G772</f>
        <v>7226.32</v>
      </c>
      <c r="H954" s="33">
        <f>'SOUTH-2'!H772</f>
        <v>7256.13</v>
      </c>
      <c r="I954" s="33">
        <f>'SOUTH-2'!I772</f>
        <v>29.8100000000004</v>
      </c>
      <c r="J954" s="33">
        <f>'SOUTH-2'!J772</f>
        <v>40000</v>
      </c>
      <c r="K954">
        <f>'SOUTH-2'!K772</f>
        <v>0</v>
      </c>
      <c r="L954">
        <f>'SOUTH-2'!L772</f>
        <v>1192400.0000000161</v>
      </c>
      <c r="M954">
        <f>'SOUTH-2'!M772</f>
        <v>1209618.3615526145</v>
      </c>
      <c r="N954" t="str">
        <f>'SOUTH-2'!N772</f>
        <v>Banglabazar</v>
      </c>
      <c r="O954" t="s">
        <v>157</v>
      </c>
      <c r="P954">
        <v>1050071.2768882788</v>
      </c>
      <c r="Q954">
        <v>1251993.0269422699</v>
      </c>
      <c r="R954">
        <v>1073805.1079012579</v>
      </c>
    </row>
    <row r="955" spans="1:18" hidden="1" x14ac:dyDescent="0.3">
      <c r="A955">
        <v>954</v>
      </c>
      <c r="B955" t="str">
        <f>'SOUTH-2'!B773</f>
        <v>11kV Bikrompur Garden City Feeder</v>
      </c>
      <c r="C955" s="33">
        <f>'SOUTH-2'!C773</f>
        <v>11</v>
      </c>
      <c r="D955" s="33" t="str">
        <f>'SOUTH-2'!D773</f>
        <v>Banglabazar</v>
      </c>
      <c r="E955" s="33" t="str">
        <f>'SOUTH-2'!E773</f>
        <v>06604406</v>
      </c>
      <c r="F955" s="33">
        <f>'SOUTH-2'!F773</f>
        <v>1</v>
      </c>
      <c r="G955" s="33">
        <f>'SOUTH-2'!G773</f>
        <v>3585.71</v>
      </c>
      <c r="H955" s="33">
        <f>'SOUTH-2'!H773</f>
        <v>3592.91</v>
      </c>
      <c r="I955" s="33">
        <f>'SOUTH-2'!I773</f>
        <v>7.1999999999998181</v>
      </c>
      <c r="J955" s="33">
        <f>'SOUTH-2'!J773</f>
        <v>40000</v>
      </c>
      <c r="K955">
        <f>'SOUTH-2'!K773</f>
        <v>0</v>
      </c>
      <c r="L955">
        <f>'SOUTH-2'!L773</f>
        <v>287999.99999999272</v>
      </c>
      <c r="M955">
        <f>'SOUTH-2'!M773</f>
        <v>292158.74549407873</v>
      </c>
      <c r="N955" t="str">
        <f>'SOUTH-2'!N773</f>
        <v>Banglabazar</v>
      </c>
      <c r="O955" t="s">
        <v>157</v>
      </c>
      <c r="P955">
        <v>264720.48589747632</v>
      </c>
      <c r="Q955">
        <v>275126.21185860189</v>
      </c>
      <c r="R955">
        <v>281286.30724624824</v>
      </c>
    </row>
    <row r="956" spans="1:18" hidden="1" x14ac:dyDescent="0.3">
      <c r="A956">
        <v>955</v>
      </c>
      <c r="B956" t="str">
        <f>'SOUTH-2'!B774</f>
        <v>11/0.4 kV AT-1</v>
      </c>
      <c r="C956" s="33">
        <f>'SOUTH-2'!C774</f>
        <v>0.41499999999999998</v>
      </c>
      <c r="D956" s="33">
        <f>'SOUTH-2'!D774</f>
        <v>0</v>
      </c>
      <c r="E956" s="33" t="str">
        <f>'SOUTH-2'!E774</f>
        <v>05379603</v>
      </c>
      <c r="F956" s="33">
        <f>'SOUTH-2'!F774</f>
        <v>1</v>
      </c>
      <c r="G956" s="33">
        <f>'SOUTH-2'!G774</f>
        <v>0</v>
      </c>
      <c r="H956" s="33">
        <f>'SOUTH-2'!H774</f>
        <v>0</v>
      </c>
      <c r="I956" s="33">
        <f>'SOUTH-2'!I774</f>
        <v>0</v>
      </c>
      <c r="J956" s="33">
        <f>'SOUTH-2'!J774</f>
        <v>2</v>
      </c>
      <c r="K956">
        <f>'SOUTH-2'!K774</f>
        <v>0</v>
      </c>
      <c r="L956">
        <f>'SOUTH-2'!L774</f>
        <v>0</v>
      </c>
      <c r="M956">
        <f>'SOUTH-2'!M774</f>
        <v>0</v>
      </c>
      <c r="N956" t="str">
        <f>'SOUTH-2'!N774</f>
        <v>Banglabazar</v>
      </c>
      <c r="O956" t="s">
        <v>157</v>
      </c>
      <c r="P956">
        <v>0</v>
      </c>
      <c r="Q956">
        <v>0</v>
      </c>
      <c r="R956">
        <v>0</v>
      </c>
    </row>
    <row r="957" spans="1:18" hidden="1" x14ac:dyDescent="0.3">
      <c r="A957">
        <v>956</v>
      </c>
      <c r="B957" t="str">
        <f>'SOUTH-2'!B775</f>
        <v>11/0.4 kV AT-2</v>
      </c>
      <c r="C957" s="33">
        <f>'SOUTH-2'!C775</f>
        <v>0.41499999999999998</v>
      </c>
      <c r="D957" s="33">
        <f>'SOUTH-2'!D775</f>
        <v>0</v>
      </c>
      <c r="E957" s="33" t="str">
        <f>'SOUTH-2'!E775</f>
        <v>05378636</v>
      </c>
      <c r="F957" s="33">
        <f>'SOUTH-2'!F775</f>
        <v>1</v>
      </c>
      <c r="G957" s="33">
        <f>'SOUTH-2'!G775</f>
        <v>168944.8</v>
      </c>
      <c r="H957" s="33">
        <f>'SOUTH-2'!H775</f>
        <v>170919.3</v>
      </c>
      <c r="I957" s="33">
        <f>'SOUTH-2'!I775</f>
        <v>1974.5</v>
      </c>
      <c r="J957" s="33">
        <f>'SOUTH-2'!J775</f>
        <v>2</v>
      </c>
      <c r="K957">
        <f>'SOUTH-2'!K775</f>
        <v>0</v>
      </c>
      <c r="L957">
        <f>'SOUTH-2'!L775</f>
        <v>3949</v>
      </c>
      <c r="M957">
        <f>'SOUTH-2'!M775</f>
        <v>4006.0239095699517</v>
      </c>
      <c r="N957" t="str">
        <f>'SOUTH-2'!N775</f>
        <v>Banglabazar</v>
      </c>
      <c r="O957" t="s">
        <v>157</v>
      </c>
      <c r="P957">
        <v>7168.6788162855291</v>
      </c>
      <c r="Q957">
        <v>4775.6075595956927</v>
      </c>
      <c r="R957">
        <v>4915.4071872325349</v>
      </c>
    </row>
    <row r="958" spans="1:18" hidden="1" x14ac:dyDescent="0.3">
      <c r="A958">
        <v>957</v>
      </c>
      <c r="B958" t="str">
        <f>'SOUTH-2'!B839</f>
        <v>11 kV Bangladesh Math Feeder</v>
      </c>
      <c r="C958" s="33">
        <f>'SOUTH-2'!C839</f>
        <v>11</v>
      </c>
      <c r="D958" s="33" t="str">
        <f>'SOUTH-2'!D839</f>
        <v>Bangshal</v>
      </c>
      <c r="E958" s="33">
        <f>'SOUTH-2'!E839</f>
        <v>340180017728</v>
      </c>
      <c r="F958" s="33">
        <f>'SOUTH-2'!F839</f>
        <v>1</v>
      </c>
      <c r="G958" s="33">
        <f>'SOUTH-2'!G839</f>
        <v>38350227</v>
      </c>
      <c r="H958" s="33">
        <f>'SOUTH-2'!H839</f>
        <v>39122615</v>
      </c>
      <c r="I958" s="33">
        <f>'SOUTH-2'!I839</f>
        <v>772388</v>
      </c>
      <c r="J958" s="33">
        <f>'SOUTH-2'!J839</f>
        <v>1</v>
      </c>
      <c r="K958">
        <f>'SOUTH-2'!K839</f>
        <v>0</v>
      </c>
      <c r="L958">
        <f>'SOUTH-2'!L839</f>
        <v>772388</v>
      </c>
      <c r="M958">
        <f>'SOUTH-2'!M839</f>
        <v>773303.27592025383</v>
      </c>
      <c r="N958" t="str">
        <f>'SOUTH-2'!N839</f>
        <v>Bangshal</v>
      </c>
      <c r="O958" t="s">
        <v>135</v>
      </c>
      <c r="P958">
        <v>760951.11724022264</v>
      </c>
      <c r="Q958">
        <v>778854.31088219979</v>
      </c>
      <c r="R958">
        <v>716311.39183231315</v>
      </c>
    </row>
    <row r="959" spans="1:18" hidden="1" x14ac:dyDescent="0.3">
      <c r="A959">
        <v>958</v>
      </c>
      <c r="B959" t="str">
        <f>'SOUTH-2'!B840</f>
        <v>11 kV Spare Feeder</v>
      </c>
      <c r="C959" s="33">
        <f>'SOUTH-2'!C840</f>
        <v>11</v>
      </c>
      <c r="D959" s="33" t="str">
        <f>'SOUTH-2'!D840</f>
        <v>Bangshal</v>
      </c>
      <c r="E959" s="33">
        <f>'SOUTH-2'!E840</f>
        <v>340180025257</v>
      </c>
      <c r="F959" s="33">
        <f>'SOUTH-2'!F840</f>
        <v>1</v>
      </c>
      <c r="G959" s="33">
        <f>'SOUTH-2'!G840</f>
        <v>0</v>
      </c>
      <c r="H959" s="33">
        <f>'SOUTH-2'!H840</f>
        <v>0</v>
      </c>
      <c r="I959" s="33">
        <f>'SOUTH-2'!I840</f>
        <v>0</v>
      </c>
      <c r="J959" s="33">
        <f>'SOUTH-2'!J840</f>
        <v>1</v>
      </c>
      <c r="K959">
        <f>'SOUTH-2'!K840</f>
        <v>0</v>
      </c>
      <c r="L959">
        <f>'SOUTH-2'!L840</f>
        <v>0</v>
      </c>
      <c r="M959">
        <f>'SOUTH-2'!M840</f>
        <v>0</v>
      </c>
      <c r="N959" t="str">
        <f>'SOUTH-2'!N840</f>
        <v>Bangshal</v>
      </c>
      <c r="O959" t="s">
        <v>135</v>
      </c>
      <c r="P959">
        <v>0</v>
      </c>
      <c r="Q959">
        <v>0</v>
      </c>
      <c r="R959">
        <v>0</v>
      </c>
    </row>
    <row r="960" spans="1:18" hidden="1" x14ac:dyDescent="0.3">
      <c r="A960">
        <v>959</v>
      </c>
      <c r="B960" t="str">
        <f>'SOUTH-2'!B841</f>
        <v>11 kV Siddikbazar Feeder</v>
      </c>
      <c r="C960" s="33">
        <f>'SOUTH-2'!C841</f>
        <v>11</v>
      </c>
      <c r="D960" s="33" t="str">
        <f>'SOUTH-2'!D841</f>
        <v>Bangshal</v>
      </c>
      <c r="E960" s="33">
        <f>'SOUTH-2'!E841</f>
        <v>340180016897</v>
      </c>
      <c r="F960" s="33">
        <f>'SOUTH-2'!F841</f>
        <v>1</v>
      </c>
      <c r="G960" s="33">
        <f>'SOUTH-2'!G841</f>
        <v>0</v>
      </c>
      <c r="H960" s="33">
        <f>'SOUTH-2'!H841</f>
        <v>0</v>
      </c>
      <c r="I960" s="33">
        <f>'SOUTH-2'!I841</f>
        <v>0</v>
      </c>
      <c r="J960" s="33">
        <f>'SOUTH-2'!J841</f>
        <v>1</v>
      </c>
      <c r="K960">
        <f>'SOUTH-2'!K841</f>
        <v>0</v>
      </c>
      <c r="L960">
        <f>'SOUTH-2'!L841</f>
        <v>0</v>
      </c>
      <c r="M960">
        <f>'SOUTH-2'!M841</f>
        <v>0</v>
      </c>
      <c r="N960" t="str">
        <f>'SOUTH-2'!N841</f>
        <v>Bangshal</v>
      </c>
      <c r="O960" t="s">
        <v>135</v>
      </c>
      <c r="P960">
        <v>0</v>
      </c>
      <c r="Q960">
        <v>0</v>
      </c>
      <c r="R960">
        <v>0</v>
      </c>
    </row>
    <row r="961" spans="1:18" hidden="1" x14ac:dyDescent="0.3">
      <c r="A961">
        <v>960</v>
      </c>
      <c r="B961" t="str">
        <f>'SOUTH-2'!B842</f>
        <v>11 kV Tatibazar feeder</v>
      </c>
      <c r="C961" s="33">
        <f>'SOUTH-2'!C842</f>
        <v>11</v>
      </c>
      <c r="D961" s="33" t="str">
        <f>'SOUTH-2'!D842</f>
        <v>Banglabazar</v>
      </c>
      <c r="E961" s="33">
        <f>'SOUTH-2'!E842</f>
        <v>340180016042</v>
      </c>
      <c r="F961" s="33">
        <f>'SOUTH-2'!F842</f>
        <v>1</v>
      </c>
      <c r="G961" s="33">
        <f>'SOUTH-2'!G842</f>
        <v>49714612</v>
      </c>
      <c r="H961" s="33">
        <f>'SOUTH-2'!H842</f>
        <v>51124132</v>
      </c>
      <c r="I961" s="33">
        <f>'SOUTH-2'!I842</f>
        <v>1409520</v>
      </c>
      <c r="J961" s="33">
        <f>'SOUTH-2'!J842</f>
        <v>1</v>
      </c>
      <c r="K961">
        <f>'SOUTH-2'!K842</f>
        <v>0</v>
      </c>
      <c r="L961">
        <f>'SOUTH-2'!L842</f>
        <v>1409520</v>
      </c>
      <c r="M961">
        <f>'SOUTH-2'!M842</f>
        <v>1411190.2741564035</v>
      </c>
      <c r="N961" t="str">
        <f>'SOUTH-2'!N842</f>
        <v>Banglabazar</v>
      </c>
      <c r="O961" t="s">
        <v>135</v>
      </c>
      <c r="P961">
        <v>1426877.2603673346</v>
      </c>
      <c r="Q961">
        <v>1429747.5487067082</v>
      </c>
      <c r="R961">
        <v>1353751.6157544097</v>
      </c>
    </row>
    <row r="962" spans="1:18" hidden="1" x14ac:dyDescent="0.3">
      <c r="A962">
        <v>961</v>
      </c>
      <c r="B962" t="str">
        <f>'SOUTH-2'!B843</f>
        <v>11 kV Bangsal Road Feeder</v>
      </c>
      <c r="C962" s="33">
        <f>'SOUTH-2'!C843</f>
        <v>11</v>
      </c>
      <c r="D962" s="33" t="str">
        <f>'SOUTH-2'!D843</f>
        <v>Bangshal</v>
      </c>
      <c r="E962" s="33">
        <f>'SOUTH-2'!E843</f>
        <v>340180015747</v>
      </c>
      <c r="F962" s="33">
        <f>'SOUTH-2'!F843</f>
        <v>1</v>
      </c>
      <c r="G962" s="33">
        <f>'SOUTH-2'!G843</f>
        <v>20644794</v>
      </c>
      <c r="H962" s="33">
        <f>'SOUTH-2'!H843</f>
        <v>21388011</v>
      </c>
      <c r="I962" s="33">
        <f>'SOUTH-2'!I843</f>
        <v>743217</v>
      </c>
      <c r="J962" s="33">
        <f>'SOUTH-2'!J843</f>
        <v>1</v>
      </c>
      <c r="K962">
        <f>'SOUTH-2'!K843</f>
        <v>0</v>
      </c>
      <c r="L962">
        <f>'SOUTH-2'!L843</f>
        <v>743217</v>
      </c>
      <c r="M962">
        <f>'SOUTH-2'!M843</f>
        <v>744097.70843102597</v>
      </c>
      <c r="N962" t="str">
        <f>'SOUTH-2'!N843</f>
        <v>Bangshal</v>
      </c>
      <c r="O962" t="s">
        <v>135</v>
      </c>
      <c r="P962">
        <v>751903.12591214362</v>
      </c>
      <c r="Q962">
        <v>737930.52866406925</v>
      </c>
      <c r="R962">
        <v>715455.6720998626</v>
      </c>
    </row>
    <row r="963" spans="1:18" hidden="1" x14ac:dyDescent="0.3">
      <c r="A963">
        <v>962</v>
      </c>
      <c r="B963" t="str">
        <f>'SOUTH-2'!B844</f>
        <v>11 kV Hazi Osman Gani Feeder</v>
      </c>
      <c r="C963" s="33">
        <f>'SOUTH-2'!C844</f>
        <v>11</v>
      </c>
      <c r="D963" s="33" t="str">
        <f>'SOUTH-2'!D844</f>
        <v>Bangshal</v>
      </c>
      <c r="E963" s="33">
        <f>'SOUTH-2'!E844</f>
        <v>340180012709</v>
      </c>
      <c r="F963" s="33">
        <f>'SOUTH-2'!F844</f>
        <v>1</v>
      </c>
      <c r="G963" s="33">
        <f>'SOUTH-2'!G844</f>
        <v>46320451</v>
      </c>
      <c r="H963" s="33">
        <f>'SOUTH-2'!H844</f>
        <v>47954741</v>
      </c>
      <c r="I963" s="33">
        <f>'SOUTH-2'!I844</f>
        <v>1634290</v>
      </c>
      <c r="J963" s="33">
        <f>'SOUTH-2'!J844</f>
        <v>1</v>
      </c>
      <c r="K963">
        <f>'SOUTH-2'!K844</f>
        <v>0</v>
      </c>
      <c r="L963">
        <f>'SOUTH-2'!L844</f>
        <v>1634290</v>
      </c>
      <c r="M963">
        <f>'SOUTH-2'!M844</f>
        <v>1636226.625483192</v>
      </c>
      <c r="N963" t="str">
        <f>'SOUTH-2'!N844</f>
        <v>Bangshal</v>
      </c>
      <c r="O963" t="s">
        <v>135</v>
      </c>
      <c r="P963">
        <v>1167271.1295823178</v>
      </c>
      <c r="Q963">
        <v>1660584.010351385</v>
      </c>
      <c r="R963">
        <v>1409457.3708608004</v>
      </c>
    </row>
    <row r="964" spans="1:18" hidden="1" x14ac:dyDescent="0.3">
      <c r="A964">
        <v>963</v>
      </c>
      <c r="B964" t="str">
        <f>'SOUTH-2'!B845</f>
        <v>11 kV French Road Feeder</v>
      </c>
      <c r="C964" s="33">
        <f>'SOUTH-2'!C845</f>
        <v>11</v>
      </c>
      <c r="D964" s="33" t="str">
        <f>'SOUTH-2'!D845</f>
        <v>Bangshal</v>
      </c>
      <c r="E964" s="33">
        <f>'SOUTH-2'!E845</f>
        <v>340180016889</v>
      </c>
      <c r="F964" s="33">
        <f>'SOUTH-2'!F845</f>
        <v>1</v>
      </c>
      <c r="G964" s="33">
        <f>'SOUTH-2'!G845</f>
        <v>62248027</v>
      </c>
      <c r="H964" s="33">
        <f>'SOUTH-2'!H845</f>
        <v>63452528</v>
      </c>
      <c r="I964" s="33">
        <f>'SOUTH-2'!I845</f>
        <v>1204501</v>
      </c>
      <c r="J964" s="33">
        <f>'SOUTH-2'!J845</f>
        <v>1</v>
      </c>
      <c r="K964">
        <f>'SOUTH-2'!K845</f>
        <v>0</v>
      </c>
      <c r="L964">
        <f>'SOUTH-2'!L845</f>
        <v>1204501</v>
      </c>
      <c r="M964">
        <f>'SOUTH-2'!M845</f>
        <v>1205928.3276659162</v>
      </c>
      <c r="N964" t="str">
        <f>'SOUTH-2'!N845</f>
        <v>Bangshal</v>
      </c>
      <c r="O964" t="s">
        <v>135</v>
      </c>
      <c r="P964">
        <v>1183358.8995290729</v>
      </c>
      <c r="Q964">
        <v>1169829.7547688317</v>
      </c>
      <c r="R964">
        <v>1127796.6211211749</v>
      </c>
    </row>
    <row r="965" spans="1:18" hidden="1" x14ac:dyDescent="0.3">
      <c r="A965">
        <v>964</v>
      </c>
      <c r="B965" t="str">
        <f>'SOUTH-2'!B846</f>
        <v>11 kV North-South Road Feeder</v>
      </c>
      <c r="C965" s="33">
        <f>'SOUTH-2'!C846</f>
        <v>11</v>
      </c>
      <c r="D965" s="33" t="str">
        <f>'SOUTH-2'!D846</f>
        <v>Bangshal</v>
      </c>
      <c r="E965" s="33">
        <f>'SOUTH-2'!E846</f>
        <v>340180015534</v>
      </c>
      <c r="F965" s="33">
        <f>'SOUTH-2'!F846</f>
        <v>1</v>
      </c>
      <c r="G965" s="33">
        <f>'SOUTH-2'!G846</f>
        <v>30418512</v>
      </c>
      <c r="H965" s="33">
        <f>'SOUTH-2'!H846</f>
        <v>31524023</v>
      </c>
      <c r="I965" s="33">
        <f>'SOUTH-2'!I846</f>
        <v>1105511</v>
      </c>
      <c r="J965" s="33">
        <f>'SOUTH-2'!J846</f>
        <v>1</v>
      </c>
      <c r="K965">
        <f>'SOUTH-2'!K846</f>
        <v>0</v>
      </c>
      <c r="L965">
        <f>'SOUTH-2'!L846</f>
        <v>1105511</v>
      </c>
      <c r="M965">
        <f>'SOUTH-2'!M846</f>
        <v>1106821.0250105851</v>
      </c>
      <c r="N965" t="str">
        <f>'SOUTH-2'!N846</f>
        <v>Bangshal</v>
      </c>
      <c r="O965" t="s">
        <v>135</v>
      </c>
      <c r="P965">
        <v>1430551.6275773959</v>
      </c>
      <c r="Q965">
        <v>1633419.2243517472</v>
      </c>
      <c r="R965">
        <v>1486833.0285843979</v>
      </c>
    </row>
    <row r="966" spans="1:18" hidden="1" x14ac:dyDescent="0.3">
      <c r="A966">
        <v>965</v>
      </c>
      <c r="B966" t="str">
        <f>'SOUTH-2'!B847</f>
        <v>11 kV Nazirabazar Feeder</v>
      </c>
      <c r="C966" s="33">
        <f>'SOUTH-2'!C847</f>
        <v>11</v>
      </c>
      <c r="D966" s="33" t="str">
        <f>'SOUTH-2'!D847</f>
        <v>Bangshal</v>
      </c>
      <c r="E966" s="33">
        <f>'SOUTH-2'!E847</f>
        <v>340180025261</v>
      </c>
      <c r="F966" s="33">
        <f>'SOUTH-2'!F847</f>
        <v>1</v>
      </c>
      <c r="G966" s="33">
        <f>'SOUTH-2'!G847</f>
        <v>62764098</v>
      </c>
      <c r="H966" s="33">
        <f>'SOUTH-2'!H847</f>
        <v>64344617</v>
      </c>
      <c r="I966" s="33">
        <f>'SOUTH-2'!I847</f>
        <v>1580519</v>
      </c>
      <c r="J966" s="33">
        <f>'SOUTH-2'!J847</f>
        <v>1</v>
      </c>
      <c r="K966">
        <f>'SOUTH-2'!K847</f>
        <v>0</v>
      </c>
      <c r="L966">
        <f>'SOUTH-2'!L847</f>
        <v>1580519</v>
      </c>
      <c r="M966">
        <f>'SOUTH-2'!M847</f>
        <v>1582391.9071168941</v>
      </c>
      <c r="N966" t="str">
        <f>'SOUTH-2'!N847</f>
        <v>Bangshal</v>
      </c>
      <c r="O966" t="s">
        <v>135</v>
      </c>
      <c r="P966">
        <v>1508639.2032897733</v>
      </c>
      <c r="Q966">
        <v>1596892.460907642</v>
      </c>
      <c r="R966">
        <v>1498407.2377693413</v>
      </c>
    </row>
    <row r="967" spans="1:18" hidden="1" x14ac:dyDescent="0.3">
      <c r="A967">
        <v>966</v>
      </c>
      <c r="B967" t="str">
        <f>'SOUTH-2'!B848</f>
        <v>11 kV Suritolla Feeder</v>
      </c>
      <c r="C967" s="33">
        <f>'SOUTH-2'!C848</f>
        <v>11</v>
      </c>
      <c r="D967" s="33" t="str">
        <f>'SOUTH-2'!D848</f>
        <v>Narinda</v>
      </c>
      <c r="E967" s="33">
        <f>'SOUTH-2'!E848</f>
        <v>340180025212</v>
      </c>
      <c r="F967" s="33">
        <f>'SOUTH-2'!F848</f>
        <v>1</v>
      </c>
      <c r="G967" s="33">
        <f>'SOUTH-2'!G848</f>
        <v>50259494</v>
      </c>
      <c r="H967" s="33">
        <f>'SOUTH-2'!H848</f>
        <v>51559395</v>
      </c>
      <c r="I967" s="33">
        <f>'SOUTH-2'!I848</f>
        <v>1299901</v>
      </c>
      <c r="J967" s="33">
        <f>'SOUTH-2'!J848</f>
        <v>1</v>
      </c>
      <c r="K967">
        <f>'SOUTH-2'!K848</f>
        <v>0</v>
      </c>
      <c r="L967">
        <f>'SOUTH-2'!L848</f>
        <v>1299901</v>
      </c>
      <c r="M967">
        <f>'SOUTH-2'!M848</f>
        <v>1301441.3761891872</v>
      </c>
      <c r="N967" t="str">
        <f>'SOUTH-2'!N848</f>
        <v>Narinda</v>
      </c>
      <c r="O967" t="s">
        <v>135</v>
      </c>
      <c r="P967">
        <v>1139549.3681252452</v>
      </c>
      <c r="Q967">
        <v>1267199.3373281867</v>
      </c>
      <c r="R967">
        <v>1145519.8163742293</v>
      </c>
    </row>
    <row r="968" spans="1:18" hidden="1" x14ac:dyDescent="0.3">
      <c r="A968">
        <v>967</v>
      </c>
      <c r="B968" t="str">
        <f>'SOUTH-2'!B849</f>
        <v>AT-1</v>
      </c>
      <c r="C968" s="33">
        <f>'SOUTH-2'!C849</f>
        <v>0.41499999999999998</v>
      </c>
      <c r="D968" s="33">
        <f>'SOUTH-2'!D849</f>
        <v>0</v>
      </c>
      <c r="E968" s="33" t="str">
        <f>'SOUTH-2'!E849</f>
        <v>DHK-4415</v>
      </c>
      <c r="F968" s="33">
        <f>'SOUTH-2'!F849</f>
        <v>1</v>
      </c>
      <c r="G968" s="33">
        <f>'SOUTH-2'!G849</f>
        <v>734.14</v>
      </c>
      <c r="H968" s="33">
        <f>'SOUTH-2'!H849</f>
        <v>734.14</v>
      </c>
      <c r="I968" s="33">
        <f>'SOUTH-2'!I849</f>
        <v>0</v>
      </c>
      <c r="J968" s="33">
        <f>'SOUTH-2'!J849</f>
        <v>100</v>
      </c>
      <c r="K968">
        <f>'SOUTH-2'!K849</f>
        <v>0</v>
      </c>
      <c r="L968">
        <f>'SOUTH-2'!L849</f>
        <v>0</v>
      </c>
      <c r="M968">
        <f>'SOUTH-2'!M849</f>
        <v>0</v>
      </c>
      <c r="N968" t="str">
        <f>'SOUTH-2'!N849</f>
        <v>Bangshal</v>
      </c>
      <c r="O968" t="s">
        <v>135</v>
      </c>
      <c r="P968">
        <v>0</v>
      </c>
      <c r="Q968">
        <v>0</v>
      </c>
      <c r="R968">
        <v>0</v>
      </c>
    </row>
    <row r="969" spans="1:18" hidden="1" x14ac:dyDescent="0.3">
      <c r="A969">
        <v>968</v>
      </c>
      <c r="B969" t="str">
        <f>'SOUTH-2'!B850</f>
        <v>AT-2</v>
      </c>
      <c r="C969" s="33">
        <f>'SOUTH-2'!C850</f>
        <v>0.41499999999999998</v>
      </c>
      <c r="D969" s="33">
        <f>'SOUTH-2'!D850</f>
        <v>0</v>
      </c>
      <c r="E969" s="33" t="str">
        <f>'SOUTH-2'!E850</f>
        <v>DHK-4410</v>
      </c>
      <c r="F969" s="33">
        <f>'SOUTH-2'!F850</f>
        <v>1</v>
      </c>
      <c r="G969" s="33">
        <f>'SOUTH-2'!G850</f>
        <v>684.51</v>
      </c>
      <c r="H969" s="33">
        <f>'SOUTH-2'!H850</f>
        <v>724.82</v>
      </c>
      <c r="I969" s="33">
        <f>'SOUTH-2'!I850</f>
        <v>40.310000000000059</v>
      </c>
      <c r="J969" s="33">
        <f>'SOUTH-2'!J850</f>
        <v>100</v>
      </c>
      <c r="K969">
        <f>'SOUTH-2'!K850</f>
        <v>0</v>
      </c>
      <c r="L969">
        <f>'SOUTH-2'!L850</f>
        <v>7000</v>
      </c>
      <c r="M969">
        <f>'SOUTH-2'!M850</f>
        <v>7008.2949650198825</v>
      </c>
      <c r="N969" t="str">
        <f>'SOUTH-2'!N850</f>
        <v>Bangshal</v>
      </c>
      <c r="O969" t="s">
        <v>135</v>
      </c>
      <c r="P969">
        <v>7021.7227601500645</v>
      </c>
      <c r="Q969">
        <v>7023.9916517976162</v>
      </c>
      <c r="R969">
        <v>6997.7080924688598</v>
      </c>
    </row>
    <row r="970" spans="1:18" hidden="1" x14ac:dyDescent="0.3">
      <c r="A970">
        <v>969</v>
      </c>
      <c r="B970" t="str">
        <f>'SOUTH-2'!B979</f>
        <v>11 kV Nayanagor Feeder</v>
      </c>
      <c r="C970" s="33">
        <f>'SOUTH-2'!C979</f>
        <v>11</v>
      </c>
      <c r="D970" s="33">
        <f>'SOUTH-2'!D979</f>
        <v>0</v>
      </c>
      <c r="E970" s="33" t="str">
        <f>'SOUTH-2'!E979</f>
        <v>DHK-61125</v>
      </c>
      <c r="F970" s="33">
        <f>'SOUTH-2'!F979</f>
        <v>1</v>
      </c>
      <c r="G970" s="33">
        <f>'SOUTH-2'!G979</f>
        <v>843800.5</v>
      </c>
      <c r="H970" s="33">
        <f>'SOUTH-2'!H979</f>
        <v>874043.5</v>
      </c>
      <c r="I970" s="33">
        <f>'SOUTH-2'!I979</f>
        <v>30243</v>
      </c>
      <c r="J970" s="33">
        <f>'SOUTH-2'!J979</f>
        <v>60</v>
      </c>
      <c r="K970">
        <f>'SOUTH-2'!K979</f>
        <v>0</v>
      </c>
      <c r="L970">
        <f>'SOUTH-2'!L979</f>
        <v>1814580</v>
      </c>
      <c r="M970">
        <f>'SOUTH-2'!M979</f>
        <v>1836553.7787621447</v>
      </c>
      <c r="N970" t="str">
        <f>'SOUTH-2'!N979</f>
        <v>Kazla</v>
      </c>
      <c r="O970" t="s">
        <v>161</v>
      </c>
      <c r="P970">
        <v>1866699.9642754712</v>
      </c>
      <c r="Q970">
        <v>1792344.2919958103</v>
      </c>
      <c r="R970">
        <v>1710856.4639429234</v>
      </c>
    </row>
    <row r="971" spans="1:18" hidden="1" x14ac:dyDescent="0.3">
      <c r="A971">
        <v>970</v>
      </c>
      <c r="B971" t="str">
        <f>'SOUTH-2'!B980</f>
        <v>11 kV Madrasa Bazar Feeder</v>
      </c>
      <c r="C971" s="33">
        <f>'SOUTH-2'!C980</f>
        <v>11</v>
      </c>
      <c r="D971" s="33">
        <f>'SOUTH-2'!D980</f>
        <v>0</v>
      </c>
      <c r="E971" s="33" t="str">
        <f>'SOUTH-2'!E980</f>
        <v>HA-021101033-02</v>
      </c>
      <c r="F971" s="33">
        <f>'SOUTH-2'!F980</f>
        <v>3</v>
      </c>
      <c r="G971" s="33">
        <f>'SOUTH-2'!G980</f>
        <v>38764513</v>
      </c>
      <c r="H971" s="33">
        <f>'SOUTH-2'!H980</f>
        <v>38764513</v>
      </c>
      <c r="I971" s="33">
        <f>'SOUTH-2'!I980</f>
        <v>0</v>
      </c>
      <c r="J971" s="33">
        <f>'SOUTH-2'!J980</f>
        <v>1</v>
      </c>
      <c r="K971" t="str">
        <f>'SOUTH-2'!K980</f>
        <v>Estimated</v>
      </c>
      <c r="L971">
        <f>'SOUTH-2'!L980</f>
        <v>1824492.6</v>
      </c>
      <c r="M971">
        <f>'SOUTH-2'!M980</f>
        <v>1846586.4160596782</v>
      </c>
      <c r="N971" t="str">
        <f>'SOUTH-2'!N980</f>
        <v>Kazla</v>
      </c>
      <c r="O971" t="s">
        <v>161</v>
      </c>
      <c r="P971">
        <v>1853855.1195725838</v>
      </c>
      <c r="Q971">
        <v>1913492.0332350961</v>
      </c>
      <c r="R971">
        <v>1855425.2354918986</v>
      </c>
    </row>
    <row r="972" spans="1:18" hidden="1" x14ac:dyDescent="0.3">
      <c r="A972">
        <v>971</v>
      </c>
      <c r="B972" t="str">
        <f>'SOUTH-2'!B981</f>
        <v xml:space="preserve">11 kV Kazla Feeder </v>
      </c>
      <c r="C972" s="33">
        <f>'SOUTH-2'!C981</f>
        <v>11</v>
      </c>
      <c r="D972" s="33">
        <f>'SOUTH-2'!D981</f>
        <v>0</v>
      </c>
      <c r="E972" s="33" t="str">
        <f>'SOUTH-2'!E981</f>
        <v>HA021101071</v>
      </c>
      <c r="F972" s="33">
        <f>'SOUTH-2'!F981</f>
        <v>1</v>
      </c>
      <c r="G972" s="33">
        <f>'SOUTH-2'!G981</f>
        <v>94698216</v>
      </c>
      <c r="H972" s="33">
        <f>'SOUTH-2'!H981</f>
        <v>94698216</v>
      </c>
      <c r="I972" s="33">
        <f>'SOUTH-2'!I981</f>
        <v>0</v>
      </c>
      <c r="J972" s="33">
        <f>'SOUTH-2'!J981</f>
        <v>1</v>
      </c>
      <c r="K972" t="str">
        <f>'SOUTH-2'!K981</f>
        <v>Estimated</v>
      </c>
      <c r="L972">
        <f>'SOUTH-2'!L981</f>
        <v>2919188.1599999997</v>
      </c>
      <c r="M972">
        <f>'SOUTH-2'!M981</f>
        <v>2954538.2656954848</v>
      </c>
      <c r="N972" t="str">
        <f>'SOUTH-2'!N981</f>
        <v>Kazla</v>
      </c>
      <c r="O972" t="s">
        <v>161</v>
      </c>
      <c r="P972">
        <v>3027963.3619685541</v>
      </c>
      <c r="Q972">
        <v>3049627.9279684355</v>
      </c>
      <c r="R972">
        <v>2968680.3767870371</v>
      </c>
    </row>
    <row r="973" spans="1:18" hidden="1" x14ac:dyDescent="0.3">
      <c r="A973">
        <v>972</v>
      </c>
      <c r="B973" t="str">
        <f>'SOUTH-2'!B982</f>
        <v xml:space="preserve">11 kV Sayedabad Feeder </v>
      </c>
      <c r="C973" s="33">
        <f>'SOUTH-2'!C982</f>
        <v>11</v>
      </c>
      <c r="D973" s="33">
        <f>'SOUTH-2'!D982</f>
        <v>0</v>
      </c>
      <c r="E973" s="33" t="str">
        <f>'SOUTH-2'!E982</f>
        <v>HA021101239-02</v>
      </c>
      <c r="F973" s="33">
        <f>'SOUTH-2'!F982</f>
        <v>1</v>
      </c>
      <c r="G973" s="33">
        <f>'SOUTH-2'!G982</f>
        <v>36963861</v>
      </c>
      <c r="H973" s="33">
        <f>'SOUTH-2'!H982</f>
        <v>36963861</v>
      </c>
      <c r="I973" s="33">
        <f>'SOUTH-2'!I982</f>
        <v>0</v>
      </c>
      <c r="J973" s="33">
        <f>'SOUTH-2'!J982</f>
        <v>1000</v>
      </c>
      <c r="K973" t="str">
        <f>'SOUTH-2'!K982</f>
        <v>Estimated</v>
      </c>
      <c r="L973">
        <f>'SOUTH-2'!L982</f>
        <v>1216328.4000000001</v>
      </c>
      <c r="M973">
        <f>'SOUTH-2'!M982</f>
        <v>1231057.6107064523</v>
      </c>
      <c r="N973" t="str">
        <f>'SOUTH-2'!N982</f>
        <v>Maniknagar</v>
      </c>
      <c r="O973" t="s">
        <v>161</v>
      </c>
      <c r="P973">
        <v>988722.73043871124</v>
      </c>
      <c r="Q973">
        <v>1076339.2686947419</v>
      </c>
      <c r="R973">
        <v>556627.57064756949</v>
      </c>
    </row>
    <row r="974" spans="1:18" hidden="1" x14ac:dyDescent="0.3">
      <c r="A974">
        <v>973</v>
      </c>
      <c r="B974" t="str">
        <f>'SOUTH-2'!B983</f>
        <v xml:space="preserve">11 kV Zenith Feeder </v>
      </c>
      <c r="C974" s="33">
        <f>'SOUTH-2'!C983</f>
        <v>11</v>
      </c>
      <c r="D974" s="33">
        <f>'SOUTH-2'!D983</f>
        <v>0</v>
      </c>
      <c r="E974" s="33" t="str">
        <f>'SOUTH-2'!E983</f>
        <v>HA-021101068-02</v>
      </c>
      <c r="F974" s="33">
        <f>'SOUTH-2'!F983</f>
        <v>1</v>
      </c>
      <c r="G974" s="33">
        <f>'SOUTH-2'!G983</f>
        <v>4111597</v>
      </c>
      <c r="H974" s="33">
        <f>'SOUTH-2'!H983</f>
        <v>4111597</v>
      </c>
      <c r="I974" s="33">
        <f>'SOUTH-2'!I983</f>
        <v>0</v>
      </c>
      <c r="J974" s="33">
        <f>'SOUTH-2'!J983</f>
        <v>1</v>
      </c>
      <c r="K974">
        <f>'SOUTH-2'!K983</f>
        <v>0</v>
      </c>
      <c r="L974">
        <f>'SOUTH-2'!L983</f>
        <v>0</v>
      </c>
      <c r="M974">
        <f>'SOUTH-2'!M983</f>
        <v>0</v>
      </c>
      <c r="N974" t="str">
        <f>'SOUTH-2'!N983</f>
        <v>Kazla</v>
      </c>
      <c r="O974" t="s">
        <v>161</v>
      </c>
      <c r="P974">
        <v>0</v>
      </c>
      <c r="Q974">
        <v>0</v>
      </c>
      <c r="R974">
        <v>0</v>
      </c>
    </row>
    <row r="975" spans="1:18" hidden="1" x14ac:dyDescent="0.3">
      <c r="A975">
        <v>974</v>
      </c>
      <c r="B975" t="str">
        <f>'SOUTH-2'!B984</f>
        <v xml:space="preserve">11 kV Paterbagh Feeder </v>
      </c>
      <c r="C975" s="33">
        <f>'SOUTH-2'!C984</f>
        <v>11</v>
      </c>
      <c r="D975" s="33">
        <f>'SOUTH-2'!D984</f>
        <v>0</v>
      </c>
      <c r="E975" s="33" t="str">
        <f>'SOUTH-2'!E984</f>
        <v>HA-021200060</v>
      </c>
      <c r="F975" s="33">
        <f>'SOUTH-2'!F984</f>
        <v>1</v>
      </c>
      <c r="G975" s="33">
        <f>'SOUTH-2'!G984</f>
        <v>114727</v>
      </c>
      <c r="H975" s="33">
        <f>'SOUTH-2'!H984</f>
        <v>116728</v>
      </c>
      <c r="I975" s="33">
        <f>'SOUTH-2'!I984</f>
        <v>2001</v>
      </c>
      <c r="J975" s="33">
        <f>'SOUTH-2'!J984</f>
        <v>1000</v>
      </c>
      <c r="K975">
        <f>'SOUTH-2'!K984</f>
        <v>0</v>
      </c>
      <c r="L975">
        <f>'SOUTH-2'!L984</f>
        <v>2001000</v>
      </c>
      <c r="M975">
        <f>'SOUTH-2'!M984</f>
        <v>2025231.2443116598</v>
      </c>
      <c r="N975" t="str">
        <f>'SOUTH-2'!N984</f>
        <v>Jurain</v>
      </c>
      <c r="O975" t="s">
        <v>161</v>
      </c>
      <c r="P975">
        <v>2541656.3465912943</v>
      </c>
      <c r="Q975">
        <v>2207984.2137586391</v>
      </c>
      <c r="R975">
        <v>2092993.2394167343</v>
      </c>
    </row>
    <row r="976" spans="1:18" hidden="1" x14ac:dyDescent="0.3">
      <c r="A976">
        <v>975</v>
      </c>
      <c r="B976" t="str">
        <f>'SOUTH-2'!B985</f>
        <v xml:space="preserve">11 kV Matuail Feeder </v>
      </c>
      <c r="C976" s="33">
        <f>'SOUTH-2'!C985</f>
        <v>11</v>
      </c>
      <c r="D976" s="33">
        <f>'SOUTH-2'!D985</f>
        <v>0</v>
      </c>
      <c r="E976" s="33" t="str">
        <f>'SOUTH-2'!E985</f>
        <v>HA-021100984</v>
      </c>
      <c r="F976" s="33">
        <f>'SOUTH-2'!F985</f>
        <v>1</v>
      </c>
      <c r="G976" s="33">
        <f>'SOUTH-2'!G985</f>
        <v>59876429</v>
      </c>
      <c r="H976" s="33">
        <f>'SOUTH-2'!H985</f>
        <v>59876429</v>
      </c>
      <c r="I976" s="33">
        <f>'SOUTH-2'!I985</f>
        <v>0</v>
      </c>
      <c r="J976" s="33">
        <f>'SOUTH-2'!J985</f>
        <v>1</v>
      </c>
      <c r="K976" t="str">
        <f>'SOUTH-2'!K985</f>
        <v>Estimated</v>
      </c>
      <c r="L976">
        <f>'SOUTH-2'!L985</f>
        <v>1946125.4399999997</v>
      </c>
      <c r="M976">
        <f>'SOUTH-2'!M985</f>
        <v>1969692.1771303229</v>
      </c>
      <c r="N976" t="str">
        <f>'SOUTH-2'!N985</f>
        <v>Kazla</v>
      </c>
      <c r="O976" t="s">
        <v>161</v>
      </c>
      <c r="P976">
        <v>1730264.7782677452</v>
      </c>
      <c r="Q976">
        <v>1734102.1551193062</v>
      </c>
      <c r="R976">
        <v>1855425.2354918986</v>
      </c>
    </row>
    <row r="977" spans="1:18" hidden="1" x14ac:dyDescent="0.3">
      <c r="A977">
        <v>976</v>
      </c>
      <c r="B977" t="str">
        <f>'SOUTH-2'!B986</f>
        <v xml:space="preserve">11 kV Kutubkhali Feeder </v>
      </c>
      <c r="C977" s="33">
        <f>'SOUTH-2'!C986</f>
        <v>11</v>
      </c>
      <c r="D977" s="33">
        <f>'SOUTH-2'!D986</f>
        <v>0</v>
      </c>
      <c r="E977" s="33" t="str">
        <f>'SOUTH-2'!E986</f>
        <v>DHK-61117</v>
      </c>
      <c r="F977" s="33">
        <f>'SOUTH-2'!F986</f>
        <v>1</v>
      </c>
      <c r="G977" s="33">
        <f>'SOUTH-2'!G986</f>
        <v>723552</v>
      </c>
      <c r="H977" s="33">
        <f>'SOUTH-2'!H986</f>
        <v>760780.4</v>
      </c>
      <c r="I977" s="33">
        <f>'SOUTH-2'!I986</f>
        <v>37228.400000000023</v>
      </c>
      <c r="J977" s="33">
        <f>'SOUTH-2'!J986</f>
        <v>60</v>
      </c>
      <c r="K977">
        <f>'SOUTH-2'!K986</f>
        <v>0</v>
      </c>
      <c r="L977">
        <f>'SOUTH-2'!L986</f>
        <v>2233704.0000000014</v>
      </c>
      <c r="M977">
        <f>'SOUTH-2'!M986</f>
        <v>2260753.189077429</v>
      </c>
      <c r="N977" t="str">
        <f>'SOUTH-2'!N986</f>
        <v>Jurain</v>
      </c>
      <c r="O977" t="s">
        <v>161</v>
      </c>
      <c r="P977">
        <v>2379719.4891239046</v>
      </c>
      <c r="Q977">
        <v>2279252.9698134353</v>
      </c>
      <c r="R977">
        <v>2232712.5636300794</v>
      </c>
    </row>
    <row r="978" spans="1:18" hidden="1" x14ac:dyDescent="0.3">
      <c r="A978">
        <v>977</v>
      </c>
      <c r="B978" t="str">
        <f>'SOUTH-2'!B987</f>
        <v xml:space="preserve">11 kV Mridhabari Feeder </v>
      </c>
      <c r="C978" s="33">
        <f>'SOUTH-2'!C987</f>
        <v>11</v>
      </c>
      <c r="D978" s="33">
        <f>'SOUTH-2'!D987</f>
        <v>0</v>
      </c>
      <c r="E978" s="33" t="str">
        <f>'SOUTH-2'!E987</f>
        <v>DHK-61118</v>
      </c>
      <c r="F978" s="33">
        <f>'SOUTH-2'!F987</f>
        <v>1</v>
      </c>
      <c r="G978" s="33">
        <f>'SOUTH-2'!G987</f>
        <v>624583.69999999995</v>
      </c>
      <c r="H978" s="33">
        <f>'SOUTH-2'!H987</f>
        <v>650400.9</v>
      </c>
      <c r="I978" s="33">
        <f>'SOUTH-2'!I987</f>
        <v>25817.20000000007</v>
      </c>
      <c r="J978" s="33">
        <f>'SOUTH-2'!J987</f>
        <v>60</v>
      </c>
      <c r="K978">
        <f>'SOUTH-2'!K987</f>
        <v>0</v>
      </c>
      <c r="L978">
        <f>'SOUTH-2'!L987</f>
        <v>1549032.0000000042</v>
      </c>
      <c r="M978">
        <f>'SOUTH-2'!M987</f>
        <v>1567790.107365611</v>
      </c>
      <c r="N978" t="str">
        <f>'SOUTH-2'!N987</f>
        <v>Kazla</v>
      </c>
      <c r="O978" t="s">
        <v>161</v>
      </c>
      <c r="P978">
        <v>1353302.4526352645</v>
      </c>
      <c r="Q978">
        <v>1381440.9901504274</v>
      </c>
      <c r="R978">
        <v>1371332.0992936669</v>
      </c>
    </row>
    <row r="979" spans="1:18" hidden="1" x14ac:dyDescent="0.3">
      <c r="A979">
        <v>978</v>
      </c>
      <c r="B979" t="str">
        <f>'SOUTH-2'!B988</f>
        <v xml:space="preserve">11 kV Muslim Nagar Feeder </v>
      </c>
      <c r="C979" s="33">
        <f>'SOUTH-2'!C988</f>
        <v>11</v>
      </c>
      <c r="D979" s="33">
        <f>'SOUTH-2'!D988</f>
        <v>0</v>
      </c>
      <c r="E979" s="33" t="str">
        <f>'SOUTH-2'!E988</f>
        <v>DHK-61011</v>
      </c>
      <c r="F979" s="33">
        <f>'SOUTH-2'!F988</f>
        <v>1</v>
      </c>
      <c r="G979" s="33">
        <f>'SOUTH-2'!G988</f>
        <v>25255.200000000001</v>
      </c>
      <c r="H979" s="33">
        <f>'SOUTH-2'!H988</f>
        <v>67793.5</v>
      </c>
      <c r="I979" s="33">
        <f>'SOUTH-2'!I988</f>
        <v>42538.3</v>
      </c>
      <c r="J979" s="33">
        <f>'SOUTH-2'!J988</f>
        <v>60</v>
      </c>
      <c r="K979">
        <f>'SOUTH-2'!K988</f>
        <v>0</v>
      </c>
      <c r="L979">
        <f>'SOUTH-2'!L988</f>
        <v>2552298</v>
      </c>
      <c r="M979">
        <f>'SOUTH-2'!M988</f>
        <v>2583205.2245847881</v>
      </c>
      <c r="N979" t="str">
        <f>'SOUTH-2'!N988</f>
        <v>Kazla</v>
      </c>
      <c r="O979" t="s">
        <v>161</v>
      </c>
      <c r="P979">
        <v>2385633.1534467414</v>
      </c>
      <c r="Q979">
        <v>2345596.1288370029</v>
      </c>
      <c r="R979">
        <v>2459477.0573369474</v>
      </c>
    </row>
    <row r="980" spans="1:18" hidden="1" x14ac:dyDescent="0.3">
      <c r="A980">
        <v>979</v>
      </c>
      <c r="B980" t="str">
        <f>'SOUTH-2'!B989</f>
        <v>11 kV Jatrabari Thana Feeder</v>
      </c>
      <c r="C980" s="33">
        <f>'SOUTH-2'!C989</f>
        <v>11</v>
      </c>
      <c r="D980" s="33">
        <f>'SOUTH-2'!D989</f>
        <v>0</v>
      </c>
      <c r="E980" s="33" t="str">
        <f>'SOUTH-2'!E989</f>
        <v>DHK-61010</v>
      </c>
      <c r="F980" s="33">
        <f>'SOUTH-2'!F989</f>
        <v>1</v>
      </c>
      <c r="G980" s="33">
        <f>'SOUTH-2'!G989</f>
        <v>104864.1</v>
      </c>
      <c r="H980" s="33">
        <f>'SOUTH-2'!H989</f>
        <v>104864.1</v>
      </c>
      <c r="I980" s="33">
        <f>'SOUTH-2'!I989</f>
        <v>0</v>
      </c>
      <c r="J980" s="33">
        <f>'SOUTH-2'!J989</f>
        <v>60</v>
      </c>
      <c r="K980">
        <f>'SOUTH-2'!K989</f>
        <v>0</v>
      </c>
      <c r="L980">
        <f>'SOUTH-2'!L989</f>
        <v>0</v>
      </c>
      <c r="M980">
        <f>'SOUTH-2'!M989</f>
        <v>0</v>
      </c>
      <c r="N980" t="str">
        <f>'SOUTH-2'!N989</f>
        <v>Kazla</v>
      </c>
      <c r="O980" t="s">
        <v>161</v>
      </c>
      <c r="P980">
        <v>0</v>
      </c>
      <c r="Q980">
        <v>0</v>
      </c>
      <c r="R980">
        <v>0</v>
      </c>
    </row>
    <row r="981" spans="1:18" hidden="1" x14ac:dyDescent="0.3">
      <c r="A981">
        <v>980</v>
      </c>
      <c r="B981" t="str">
        <f>'SOUTH-2'!B990</f>
        <v xml:space="preserve">11 kV Mirhazirbag Feeder </v>
      </c>
      <c r="C981" s="33">
        <f>'SOUTH-2'!C990</f>
        <v>11</v>
      </c>
      <c r="D981" s="33">
        <f>'SOUTH-2'!D990</f>
        <v>0</v>
      </c>
      <c r="E981" s="33" t="str">
        <f>'SOUTH-2'!E990</f>
        <v>DHK-61008</v>
      </c>
      <c r="F981" s="33">
        <f>'SOUTH-2'!F990</f>
        <v>1</v>
      </c>
      <c r="G981" s="33">
        <f>'SOUTH-2'!G990</f>
        <v>246764.7</v>
      </c>
      <c r="H981" s="33">
        <f>'SOUTH-2'!H990</f>
        <v>281446.3</v>
      </c>
      <c r="I981" s="33">
        <f>'SOUTH-2'!I990</f>
        <v>34681.599999999977</v>
      </c>
      <c r="J981" s="33">
        <f>'SOUTH-2'!J990</f>
        <v>60</v>
      </c>
      <c r="K981">
        <f>'SOUTH-2'!K990</f>
        <v>0</v>
      </c>
      <c r="L981">
        <f>'SOUTH-2'!L990</f>
        <v>2080895.9999999986</v>
      </c>
      <c r="M981">
        <f>'SOUTH-2'!M990</f>
        <v>2106094.7503064233</v>
      </c>
      <c r="N981" t="str">
        <f>'SOUTH-2'!N990</f>
        <v>Swamibag</v>
      </c>
      <c r="O981" t="s">
        <v>161</v>
      </c>
      <c r="P981">
        <v>2092254.4374221202</v>
      </c>
      <c r="Q981">
        <v>2069592.0060812444</v>
      </c>
      <c r="R981">
        <v>1962979.7251625895</v>
      </c>
    </row>
    <row r="982" spans="1:18" hidden="1" x14ac:dyDescent="0.3">
      <c r="A982">
        <v>981</v>
      </c>
      <c r="B982" t="str">
        <f>'SOUTH-2'!B991</f>
        <v xml:space="preserve">11 kV Mukti Sharani Feeder </v>
      </c>
      <c r="C982" s="33">
        <f>'SOUTH-2'!C991</f>
        <v>11</v>
      </c>
      <c r="D982" s="33">
        <f>'SOUTH-2'!D991</f>
        <v>0</v>
      </c>
      <c r="E982" s="33" t="str">
        <f>'SOUTH-2'!E991</f>
        <v>DHK-61014</v>
      </c>
      <c r="F982" s="33">
        <f>'SOUTH-2'!F991</f>
        <v>1</v>
      </c>
      <c r="G982" s="33">
        <f>'SOUTH-2'!G991</f>
        <v>113721.9</v>
      </c>
      <c r="H982" s="33">
        <f>'SOUTH-2'!H991</f>
        <v>153577.1</v>
      </c>
      <c r="I982" s="33">
        <f>'SOUTH-2'!I991</f>
        <v>39855.200000000012</v>
      </c>
      <c r="J982" s="33">
        <f>'SOUTH-2'!J991</f>
        <v>60</v>
      </c>
      <c r="K982">
        <f>'SOUTH-2'!K991</f>
        <v>0</v>
      </c>
      <c r="L982">
        <f>'SOUTH-2'!L991</f>
        <v>2391312.0000000009</v>
      </c>
      <c r="M982">
        <f>'SOUTH-2'!M991</f>
        <v>2420269.7537718168</v>
      </c>
      <c r="N982" t="str">
        <f>'SOUTH-2'!N991</f>
        <v>Jurain</v>
      </c>
      <c r="O982" t="s">
        <v>161</v>
      </c>
      <c r="P982">
        <v>2465205.4696753612</v>
      </c>
      <c r="Q982">
        <v>2452063.3963502385</v>
      </c>
      <c r="R982">
        <v>2370251.5382465478</v>
      </c>
    </row>
    <row r="983" spans="1:18" hidden="1" x14ac:dyDescent="0.3">
      <c r="A983">
        <v>982</v>
      </c>
      <c r="B983" t="str">
        <f>'SOUTH-2'!B992</f>
        <v xml:space="preserve">11 kV Kadamtali Feeder </v>
      </c>
      <c r="C983" s="33">
        <f>'SOUTH-2'!C992</f>
        <v>11</v>
      </c>
      <c r="D983" s="33">
        <f>'SOUTH-2'!D992</f>
        <v>0</v>
      </c>
      <c r="E983" s="33" t="str">
        <f>'SOUTH-2'!E992</f>
        <v>DHK-61006</v>
      </c>
      <c r="F983" s="33">
        <f>'SOUTH-2'!F992</f>
        <v>1</v>
      </c>
      <c r="G983" s="33">
        <f>'SOUTH-2'!G992</f>
        <v>326888.5</v>
      </c>
      <c r="H983" s="33">
        <f>'SOUTH-2'!H992</f>
        <v>373366.3</v>
      </c>
      <c r="I983" s="33">
        <f>'SOUTH-2'!I992</f>
        <v>46477.799999999988</v>
      </c>
      <c r="J983" s="33">
        <f>'SOUTH-2'!J992</f>
        <v>60</v>
      </c>
      <c r="K983">
        <f>'SOUTH-2'!K992</f>
        <v>0</v>
      </c>
      <c r="L983">
        <f>'SOUTH-2'!L992</f>
        <v>2788667.9999999991</v>
      </c>
      <c r="M983">
        <f>'SOUTH-2'!M992</f>
        <v>2822437.5630245409</v>
      </c>
      <c r="N983" t="str">
        <f>'SOUTH-2'!N992</f>
        <v>Shyampur</v>
      </c>
      <c r="O983" t="s">
        <v>161</v>
      </c>
      <c r="P983">
        <v>2221373.5061783134</v>
      </c>
      <c r="Q983">
        <v>2471771.8805111498</v>
      </c>
      <c r="R983">
        <v>3092469.9692180776</v>
      </c>
    </row>
    <row r="984" spans="1:18" hidden="1" x14ac:dyDescent="0.3">
      <c r="A984">
        <v>983</v>
      </c>
      <c r="B984" t="str">
        <f>'SOUTH-2'!B993</f>
        <v>11kV Rayerbagh Feeder</v>
      </c>
      <c r="C984" s="33">
        <f>'SOUTH-2'!C993</f>
        <v>11</v>
      </c>
      <c r="D984" s="33">
        <f>'SOUTH-2'!D993</f>
        <v>0</v>
      </c>
      <c r="E984" s="33" t="str">
        <f>'SOUTH-2'!E993</f>
        <v>DHK-61012</v>
      </c>
      <c r="F984" s="33">
        <f>'SOUTH-2'!F993</f>
        <v>1</v>
      </c>
      <c r="G984" s="33">
        <f>'SOUTH-2'!G993</f>
        <v>404227.5</v>
      </c>
      <c r="H984" s="33">
        <f>'SOUTH-2'!H993</f>
        <v>409542.6</v>
      </c>
      <c r="I984" s="33">
        <f>'SOUTH-2'!I993</f>
        <v>5315.0999999999767</v>
      </c>
      <c r="J984" s="33">
        <f>'SOUTH-2'!J993</f>
        <v>60</v>
      </c>
      <c r="K984">
        <f>'SOUTH-2'!K993</f>
        <v>0</v>
      </c>
      <c r="L984">
        <f>'SOUTH-2'!L993</f>
        <v>318905.9999999986</v>
      </c>
      <c r="M984">
        <f>'SOUTH-2'!M993</f>
        <v>322767.81369237951</v>
      </c>
      <c r="N984" t="str">
        <f>'SOUTH-2'!N993</f>
        <v>Matuail</v>
      </c>
      <c r="O984" t="s">
        <v>161</v>
      </c>
      <c r="P984">
        <v>1280357.0983849324</v>
      </c>
      <c r="Q984">
        <v>1277473.097368388</v>
      </c>
      <c r="R984">
        <v>837095.60035639571</v>
      </c>
    </row>
    <row r="985" spans="1:18" hidden="1" x14ac:dyDescent="0.3">
      <c r="A985">
        <v>984</v>
      </c>
      <c r="B985" t="str">
        <f>'SOUTH-2'!B994</f>
        <v>11 kV Donia Feeder</v>
      </c>
      <c r="C985" s="33">
        <f>'SOUTH-2'!C994</f>
        <v>11</v>
      </c>
      <c r="D985" s="33">
        <f>'SOUTH-2'!D994</f>
        <v>0</v>
      </c>
      <c r="E985" s="33" t="str">
        <f>'SOUTH-2'!E994</f>
        <v>DHK-61013</v>
      </c>
      <c r="F985" s="33">
        <f>'SOUTH-2'!F994</f>
        <v>1</v>
      </c>
      <c r="G985" s="33">
        <f>'SOUTH-2'!G994</f>
        <v>1980100</v>
      </c>
      <c r="H985" s="33">
        <f>'SOUTH-2'!H994</f>
        <v>2013143</v>
      </c>
      <c r="I985" s="33">
        <f>'SOUTH-2'!I994</f>
        <v>33043</v>
      </c>
      <c r="J985" s="33">
        <f>'SOUTH-2'!J994</f>
        <v>60</v>
      </c>
      <c r="K985">
        <f>'SOUTH-2'!K994</f>
        <v>0</v>
      </c>
      <c r="L985">
        <f>'SOUTH-2'!L994</f>
        <v>1982580</v>
      </c>
      <c r="M985">
        <f>'SOUTH-2'!M994</f>
        <v>2006588.1860806651</v>
      </c>
      <c r="N985" t="str">
        <f>'SOUTH-2'!N994</f>
        <v>Jurain</v>
      </c>
      <c r="O985" t="s">
        <v>161</v>
      </c>
      <c r="P985">
        <v>2090084.0616500245</v>
      </c>
      <c r="Q985">
        <v>2017361.1702350704</v>
      </c>
      <c r="R985">
        <v>1952856.964021171</v>
      </c>
    </row>
    <row r="986" spans="1:18" hidden="1" x14ac:dyDescent="0.3">
      <c r="A986">
        <v>985</v>
      </c>
      <c r="B986" t="str">
        <f>'SOUTH-2'!B995</f>
        <v>11 kV Nimtoli Feeder</v>
      </c>
      <c r="C986" s="33">
        <f>'SOUTH-2'!C995</f>
        <v>11</v>
      </c>
      <c r="D986" s="33">
        <f>'SOUTH-2'!D995</f>
        <v>0</v>
      </c>
      <c r="E986" s="33" t="str">
        <f>'SOUTH-2'!E995</f>
        <v>HA-021100855-02</v>
      </c>
      <c r="F986" s="33">
        <f>'SOUTH-2'!F995</f>
        <v>1</v>
      </c>
      <c r="G986" s="33">
        <f>'SOUTH-2'!G995</f>
        <v>29423230</v>
      </c>
      <c r="H986" s="33">
        <f>'SOUTH-2'!H995</f>
        <v>30931536</v>
      </c>
      <c r="I986" s="33">
        <f>'SOUTH-2'!I995</f>
        <v>1508306</v>
      </c>
      <c r="J986" s="33">
        <f>'SOUTH-2'!J995</f>
        <v>1</v>
      </c>
      <c r="K986">
        <f>'SOUTH-2'!K995</f>
        <v>0</v>
      </c>
      <c r="L986">
        <f>'SOUTH-2'!L995</f>
        <v>1508306</v>
      </c>
      <c r="M986">
        <f>'SOUTH-2'!M995</f>
        <v>1526570.9331248088</v>
      </c>
      <c r="N986" t="str">
        <f>'SOUTH-2'!N995</f>
        <v>Kazla</v>
      </c>
      <c r="O986" t="s">
        <v>161</v>
      </c>
      <c r="P986">
        <v>1509829.6281688486</v>
      </c>
      <c r="Q986">
        <v>1633862.5979119109</v>
      </c>
      <c r="R986">
        <v>1591423.3401765446</v>
      </c>
    </row>
    <row r="987" spans="1:18" hidden="1" x14ac:dyDescent="0.3">
      <c r="A987">
        <v>986</v>
      </c>
      <c r="B987" t="str">
        <f>'SOUTH-2'!B996</f>
        <v>11 kV Gobindapur Feeder</v>
      </c>
      <c r="C987" s="33">
        <f>'SOUTH-2'!C996</f>
        <v>11</v>
      </c>
      <c r="D987" s="33">
        <f>'SOUTH-2'!D996</f>
        <v>0</v>
      </c>
      <c r="E987" s="33" t="str">
        <f>'SOUTH-2'!E996</f>
        <v>HA-021101057-02</v>
      </c>
      <c r="F987" s="33">
        <f>'SOUTH-2'!F996</f>
        <v>1</v>
      </c>
      <c r="G987" s="33">
        <f>'SOUTH-2'!G996</f>
        <v>26674761</v>
      </c>
      <c r="H987" s="33">
        <f>'SOUTH-2'!H996</f>
        <v>27377064</v>
      </c>
      <c r="I987" s="33">
        <f>'SOUTH-2'!I996</f>
        <v>702303</v>
      </c>
      <c r="J987" s="33">
        <f>'SOUTH-2'!J996</f>
        <v>1</v>
      </c>
      <c r="K987">
        <f>'SOUTH-2'!K996</f>
        <v>0</v>
      </c>
      <c r="L987">
        <f>'SOUTH-2'!L996</f>
        <v>702303</v>
      </c>
      <c r="M987">
        <f>'SOUTH-2'!M996</f>
        <v>710807.58549415879</v>
      </c>
      <c r="N987" t="str">
        <f>'SOUTH-2'!N996</f>
        <v>Kazla</v>
      </c>
      <c r="O987" t="s">
        <v>161</v>
      </c>
      <c r="P987">
        <v>721136.81699090288</v>
      </c>
      <c r="Q987">
        <v>697773.60864594311</v>
      </c>
      <c r="R987">
        <v>686441.98562743457</v>
      </c>
    </row>
    <row r="988" spans="1:18" hidden="1" x14ac:dyDescent="0.3">
      <c r="A988">
        <v>987</v>
      </c>
      <c r="B988" t="str">
        <f>'SOUTH-2'!B997</f>
        <v>11 kV Eidgaon (Kabarsthan) Feeder</v>
      </c>
      <c r="C988" s="33">
        <f>'SOUTH-2'!C997</f>
        <v>11</v>
      </c>
      <c r="D988" s="33">
        <f>'SOUTH-2'!D997</f>
        <v>0</v>
      </c>
      <c r="E988" s="33" t="str">
        <f>'SOUTH-2'!E997</f>
        <v>9A56136</v>
      </c>
      <c r="F988" s="33">
        <f>'SOUTH-2'!F997</f>
        <v>1</v>
      </c>
      <c r="G988" s="33">
        <f>'SOUTH-2'!G997</f>
        <v>3271.9</v>
      </c>
      <c r="H988" s="33">
        <f>'SOUTH-2'!H997</f>
        <v>3447.6</v>
      </c>
      <c r="I988" s="33">
        <f>'SOUTH-2'!I997</f>
        <v>175.69999999999982</v>
      </c>
      <c r="J988" s="33">
        <f>'SOUTH-2'!J997</f>
        <v>10000</v>
      </c>
      <c r="K988">
        <f>'SOUTH-2'!K997</f>
        <v>0</v>
      </c>
      <c r="L988">
        <f>'SOUTH-2'!L997</f>
        <v>1756999.9999999981</v>
      </c>
      <c r="M988">
        <f>'SOUTH-2'!M997</f>
        <v>1778276.5098728549</v>
      </c>
      <c r="N988" t="str">
        <f>'SOUTH-2'!N997</f>
        <v>Kazla</v>
      </c>
      <c r="O988" t="s">
        <v>161</v>
      </c>
      <c r="P988">
        <v>1887901.7717944507</v>
      </c>
      <c r="Q988">
        <v>1946667.4735696337</v>
      </c>
      <c r="R988">
        <v>1703398.1225514042</v>
      </c>
    </row>
    <row r="989" spans="1:18" hidden="1" x14ac:dyDescent="0.3">
      <c r="A989">
        <v>988</v>
      </c>
      <c r="B989" t="str">
        <f>'SOUTH-2'!B998</f>
        <v>11 kV Samad Nagar Gate (Old)</v>
      </c>
      <c r="C989" s="33">
        <f>'SOUTH-2'!C998</f>
        <v>11</v>
      </c>
      <c r="D989" s="33">
        <f>'SOUTH-2'!D998</f>
        <v>0</v>
      </c>
      <c r="E989" s="33" t="str">
        <f>'SOUTH-2'!E998</f>
        <v>8L55983</v>
      </c>
      <c r="F989" s="33">
        <f>'SOUTH-2'!F998</f>
        <v>1</v>
      </c>
      <c r="G989" s="33">
        <f>'SOUTH-2'!G998</f>
        <v>15354.9</v>
      </c>
      <c r="H989" s="33">
        <f>'SOUTH-2'!H998</f>
        <v>15354.9</v>
      </c>
      <c r="I989" s="33">
        <f>'SOUTH-2'!I998</f>
        <v>0</v>
      </c>
      <c r="J989" s="33">
        <f>'SOUTH-2'!J998</f>
        <v>4000</v>
      </c>
      <c r="K989">
        <f>'SOUTH-2'!K998</f>
        <v>0</v>
      </c>
      <c r="L989">
        <f>'SOUTH-2'!L998</f>
        <v>0</v>
      </c>
      <c r="M989">
        <f>'SOUTH-2'!M998</f>
        <v>0</v>
      </c>
      <c r="N989" t="str">
        <f>'SOUTH-2'!N998</f>
        <v>Kazla</v>
      </c>
      <c r="O989" t="s">
        <v>161</v>
      </c>
      <c r="P989">
        <v>0</v>
      </c>
      <c r="Q989">
        <v>0</v>
      </c>
      <c r="R989">
        <v>0</v>
      </c>
    </row>
    <row r="990" spans="1:18" hidden="1" x14ac:dyDescent="0.3">
      <c r="A990">
        <v>989</v>
      </c>
      <c r="B990" t="str">
        <f>'SOUTH-2'!B999</f>
        <v>11 kV Dharmik Para</v>
      </c>
      <c r="C990" s="33">
        <f>'SOUTH-2'!C999</f>
        <v>11</v>
      </c>
      <c r="D990" s="33">
        <f>'SOUTH-2'!D999</f>
        <v>0</v>
      </c>
      <c r="E990" s="33" t="str">
        <f>'SOUTH-2'!E999</f>
        <v>8K55676</v>
      </c>
      <c r="F990" s="33">
        <f>'SOUTH-2'!F999</f>
        <v>1</v>
      </c>
      <c r="G990" s="33">
        <f>'SOUTH-2'!G999</f>
        <v>814.2</v>
      </c>
      <c r="H990" s="33">
        <f>'SOUTH-2'!H999</f>
        <v>814.2</v>
      </c>
      <c r="I990" s="33">
        <f>'SOUTH-2'!I999</f>
        <v>0</v>
      </c>
      <c r="J990" s="33">
        <f>'SOUTH-2'!J999</f>
        <v>4000</v>
      </c>
      <c r="K990">
        <f>'SOUTH-2'!K999</f>
        <v>0</v>
      </c>
      <c r="L990">
        <f>'SOUTH-2'!L999</f>
        <v>0</v>
      </c>
      <c r="M990">
        <f>'SOUTH-2'!M999</f>
        <v>0</v>
      </c>
      <c r="N990" t="str">
        <f>'SOUTH-2'!N999</f>
        <v>Kazla</v>
      </c>
      <c r="O990" t="s">
        <v>161</v>
      </c>
      <c r="P990">
        <v>0</v>
      </c>
      <c r="Q990">
        <v>23977.741323718205</v>
      </c>
      <c r="R990">
        <v>1140208.9403012742</v>
      </c>
    </row>
    <row r="991" spans="1:18" hidden="1" x14ac:dyDescent="0.3">
      <c r="A991">
        <v>990</v>
      </c>
      <c r="B991" t="str">
        <f>'SOUTH-2'!B1000</f>
        <v>11 kV Sheikhdi Feeder</v>
      </c>
      <c r="C991" s="33">
        <f>'SOUTH-2'!C1000</f>
        <v>11</v>
      </c>
      <c r="D991" s="33">
        <f>'SOUTH-2'!D1000</f>
        <v>0</v>
      </c>
      <c r="E991" s="33" t="str">
        <f>'SOUTH-2'!E1000</f>
        <v>9A56133</v>
      </c>
      <c r="F991" s="33">
        <f>'SOUTH-2'!F1000</f>
        <v>1</v>
      </c>
      <c r="G991" s="33">
        <f>'SOUTH-2'!G1000</f>
        <v>14288.8</v>
      </c>
      <c r="H991" s="33">
        <f>'SOUTH-2'!H1000</f>
        <v>15118.7</v>
      </c>
      <c r="I991" s="33">
        <f>'SOUTH-2'!I1000</f>
        <v>829.90000000000146</v>
      </c>
      <c r="J991" s="33">
        <f>'SOUTH-2'!J1000</f>
        <v>4000</v>
      </c>
      <c r="K991">
        <f>'SOUTH-2'!K1000</f>
        <v>0</v>
      </c>
      <c r="L991">
        <f>'SOUTH-2'!L1000</f>
        <v>3319600.0000000056</v>
      </c>
      <c r="M991">
        <f>'SOUTH-2'!M1000</f>
        <v>3359798.9198485748</v>
      </c>
      <c r="N991" t="str">
        <f>'SOUTH-2'!N1000</f>
        <v>Kazla</v>
      </c>
      <c r="O991" t="s">
        <v>161</v>
      </c>
      <c r="P991">
        <v>3415699.9978817101</v>
      </c>
      <c r="Q991">
        <v>3248780.7481661066</v>
      </c>
      <c r="R991">
        <v>3103743.9224041109</v>
      </c>
    </row>
    <row r="992" spans="1:18" hidden="1" x14ac:dyDescent="0.3">
      <c r="A992">
        <v>991</v>
      </c>
      <c r="B992" t="str">
        <f>'SOUTH-2'!B1001</f>
        <v>11 kV Spare Feeder</v>
      </c>
      <c r="C992" s="33">
        <f>'SOUTH-2'!C1001</f>
        <v>11</v>
      </c>
      <c r="D992" s="33">
        <f>'SOUTH-2'!D1001</f>
        <v>0</v>
      </c>
      <c r="E992" s="33">
        <f>'SOUTH-2'!E1001</f>
        <v>0</v>
      </c>
      <c r="F992" s="33">
        <f>'SOUTH-2'!F1001</f>
        <v>1</v>
      </c>
      <c r="G992" s="33">
        <f>'SOUTH-2'!G1001</f>
        <v>0</v>
      </c>
      <c r="H992" s="33">
        <f>'SOUTH-2'!H1001</f>
        <v>0</v>
      </c>
      <c r="I992" s="33">
        <f>'SOUTH-2'!I1001</f>
        <v>0</v>
      </c>
      <c r="J992" s="33">
        <f>'SOUTH-2'!J1001</f>
        <v>1000</v>
      </c>
      <c r="K992">
        <f>'SOUTH-2'!K1001</f>
        <v>0</v>
      </c>
      <c r="L992">
        <f>'SOUTH-2'!L1001</f>
        <v>0</v>
      </c>
      <c r="M992">
        <f>'SOUTH-2'!M1001</f>
        <v>0</v>
      </c>
      <c r="N992" t="str">
        <f>'SOUTH-2'!N1001</f>
        <v>Kazla</v>
      </c>
      <c r="O992" t="s">
        <v>161</v>
      </c>
      <c r="P992">
        <v>0</v>
      </c>
      <c r="Q992">
        <v>0</v>
      </c>
      <c r="R992">
        <v>0</v>
      </c>
    </row>
    <row r="993" spans="1:18" hidden="1" x14ac:dyDescent="0.3">
      <c r="A993">
        <v>992</v>
      </c>
      <c r="B993" t="str">
        <f>'SOUTH-2'!B1002</f>
        <v>11 kV Jenith Feeder</v>
      </c>
      <c r="C993" s="33">
        <f>'SOUTH-2'!C1002</f>
        <v>11</v>
      </c>
      <c r="D993" s="33">
        <f>'SOUTH-2'!D1002</f>
        <v>0</v>
      </c>
      <c r="E993" s="33">
        <f>'SOUTH-2'!E1002</f>
        <v>61903661</v>
      </c>
      <c r="F993" s="33">
        <f>'SOUTH-2'!F1002</f>
        <v>1</v>
      </c>
      <c r="G993" s="33">
        <f>'SOUTH-2'!G1002</f>
        <v>20864.400000000001</v>
      </c>
      <c r="H993" s="33">
        <f>'SOUTH-2'!H1002</f>
        <v>21474.6</v>
      </c>
      <c r="I993" s="33">
        <f>'SOUTH-2'!I1002</f>
        <v>610.19999999999709</v>
      </c>
      <c r="J993" s="33">
        <f>'SOUTH-2'!J1002</f>
        <v>1000</v>
      </c>
      <c r="K993">
        <f>'SOUTH-2'!K1002</f>
        <v>0</v>
      </c>
      <c r="L993">
        <f>'SOUTH-2'!L1002</f>
        <v>610199.99999999709</v>
      </c>
      <c r="M993">
        <f>'SOUTH-2'!M1002</f>
        <v>617589.25801047927</v>
      </c>
      <c r="N993" t="str">
        <f>'SOUTH-2'!N1002</f>
        <v>Kazla</v>
      </c>
      <c r="O993" t="s">
        <v>161</v>
      </c>
      <c r="P993">
        <v>551840.39411279303</v>
      </c>
      <c r="Q993">
        <v>574043.38338561764</v>
      </c>
      <c r="R993">
        <v>0</v>
      </c>
    </row>
    <row r="994" spans="1:18" hidden="1" x14ac:dyDescent="0.3">
      <c r="A994">
        <v>993</v>
      </c>
      <c r="B994" t="str">
        <f>'SOUTH-2'!B1003</f>
        <v>11 KV Samad Nagor Gate</v>
      </c>
      <c r="C994" s="33">
        <f>'SOUTH-2'!C1003</f>
        <v>11</v>
      </c>
      <c r="D994" s="33">
        <f>'SOUTH-2'!D1003</f>
        <v>0</v>
      </c>
      <c r="E994" s="33">
        <f>'SOUTH-2'!E1003</f>
        <v>61903675</v>
      </c>
      <c r="F994" s="33">
        <f>'SOUTH-2'!F1003</f>
        <v>1</v>
      </c>
      <c r="G994" s="33">
        <f>'SOUTH-2'!G1003</f>
        <v>17718.5</v>
      </c>
      <c r="H994" s="33">
        <f>'SOUTH-2'!H1003</f>
        <v>18394.599999999999</v>
      </c>
      <c r="I994" s="33">
        <f>'SOUTH-2'!I1003</f>
        <v>676.09999999999854</v>
      </c>
      <c r="J994" s="33">
        <f>'SOUTH-2'!J1003</f>
        <v>2000</v>
      </c>
      <c r="K994">
        <f>'SOUTH-2'!K1003</f>
        <v>0</v>
      </c>
      <c r="L994">
        <f>'SOUTH-2'!L1003</f>
        <v>1352199.9999999972</v>
      </c>
      <c r="M994">
        <f>'SOUTH-2'!M1003</f>
        <v>1368574.5570006103</v>
      </c>
      <c r="N994" t="str">
        <f>'SOUTH-2'!N1003</f>
        <v>Kazla</v>
      </c>
      <c r="O994" t="s">
        <v>161</v>
      </c>
      <c r="P994">
        <v>1134163.5940134332</v>
      </c>
      <c r="Q994">
        <v>1293375.6230971527</v>
      </c>
      <c r="R994">
        <v>1288887.6301621802</v>
      </c>
    </row>
    <row r="995" spans="1:18" hidden="1" x14ac:dyDescent="0.3">
      <c r="A995">
        <v>994</v>
      </c>
      <c r="B995" t="str">
        <f>'SOUTH-2'!B1004</f>
        <v>11 KV Bibir Bagicha</v>
      </c>
      <c r="C995" s="33">
        <f>'SOUTH-2'!C1004</f>
        <v>11</v>
      </c>
      <c r="D995" s="33">
        <f>'SOUTH-2'!D1004</f>
        <v>0</v>
      </c>
      <c r="E995" s="33">
        <f>'SOUTH-2'!E1004</f>
        <v>61903557</v>
      </c>
      <c r="F995" s="33">
        <f>'SOUTH-2'!F1004</f>
        <v>1</v>
      </c>
      <c r="G995" s="33">
        <f>'SOUTH-2'!G1004</f>
        <v>36323.699999999997</v>
      </c>
      <c r="H995" s="33">
        <f>'SOUTH-2'!H1004</f>
        <v>37044.1</v>
      </c>
      <c r="I995" s="33">
        <f>'SOUTH-2'!I1004</f>
        <v>720.40000000000146</v>
      </c>
      <c r="J995" s="33">
        <f>'SOUTH-2'!J1004</f>
        <v>2000</v>
      </c>
      <c r="K995">
        <f>'SOUTH-2'!K1004</f>
        <v>0</v>
      </c>
      <c r="L995">
        <f>'SOUTH-2'!L1004</f>
        <v>1440800.0000000028</v>
      </c>
      <c r="M995">
        <f>'SOUTH-2'!M1004</f>
        <v>1458247.4646697878</v>
      </c>
      <c r="N995" t="str">
        <f>'SOUTH-2'!N1004</f>
        <v>Maniknagar</v>
      </c>
      <c r="O995" t="s">
        <v>161</v>
      </c>
      <c r="P995">
        <v>1460126.3972382257</v>
      </c>
      <c r="Q995">
        <v>1445370.1189457958</v>
      </c>
      <c r="R995">
        <v>1356006.6009612284</v>
      </c>
    </row>
    <row r="996" spans="1:18" hidden="1" x14ac:dyDescent="0.3">
      <c r="A996">
        <v>995</v>
      </c>
      <c r="B996" t="str">
        <f>'SOUTH-2'!B1005</f>
        <v>33/0.4 kV AT-1</v>
      </c>
      <c r="C996" s="33">
        <f>'SOUTH-2'!C1005</f>
        <v>0.41499999999999998</v>
      </c>
      <c r="D996" s="33">
        <f>'SOUTH-2'!D1005</f>
        <v>0</v>
      </c>
      <c r="E996" s="33">
        <f>'SOUTH-2'!E1005</f>
        <v>503043</v>
      </c>
      <c r="F996" s="33">
        <f>'SOUTH-2'!F1005</f>
        <v>1</v>
      </c>
      <c r="G996" s="33">
        <f>'SOUTH-2'!G1005</f>
        <v>96204</v>
      </c>
      <c r="H996" s="33">
        <f>'SOUTH-2'!H1005</f>
        <v>96204</v>
      </c>
      <c r="I996" s="33">
        <f>'SOUTH-2'!I1005</f>
        <v>0</v>
      </c>
      <c r="J996" s="33">
        <f>'SOUTH-2'!J1005</f>
        <v>10</v>
      </c>
      <c r="K996">
        <f>'SOUTH-2'!K1005</f>
        <v>0</v>
      </c>
      <c r="L996">
        <f>'SOUTH-2'!L1005</f>
        <v>0</v>
      </c>
      <c r="M996">
        <f>'SOUTH-2'!M1005</f>
        <v>0</v>
      </c>
      <c r="N996" t="str">
        <f>'SOUTH-2'!N1005</f>
        <v>Kazla</v>
      </c>
      <c r="O996" t="s">
        <v>161</v>
      </c>
      <c r="P996">
        <v>0</v>
      </c>
      <c r="Q996">
        <v>0</v>
      </c>
      <c r="R996">
        <v>244.0689847237833</v>
      </c>
    </row>
    <row r="997" spans="1:18" hidden="1" x14ac:dyDescent="0.3">
      <c r="A997">
        <v>996</v>
      </c>
      <c r="B997" t="str">
        <f>'SOUTH-2'!B1006</f>
        <v>33/0.4 kV AT-2</v>
      </c>
      <c r="C997" s="33">
        <f>'SOUTH-2'!C1006</f>
        <v>0.41499999999999998</v>
      </c>
      <c r="D997" s="33">
        <f>'SOUTH-2'!D1006</f>
        <v>0</v>
      </c>
      <c r="E997" s="33">
        <f>'SOUTH-2'!E1006</f>
        <v>503044</v>
      </c>
      <c r="F997" s="33">
        <f>'SOUTH-2'!F1006</f>
        <v>1</v>
      </c>
      <c r="G997" s="33">
        <f>'SOUTH-2'!G1006</f>
        <v>93994</v>
      </c>
      <c r="H997" s="33">
        <f>'SOUTH-2'!H1006</f>
        <v>93994</v>
      </c>
      <c r="I997" s="33">
        <f>'SOUTH-2'!I1006</f>
        <v>0</v>
      </c>
      <c r="J997" s="33">
        <f>'SOUTH-2'!J1006</f>
        <v>10</v>
      </c>
      <c r="K997">
        <f>'SOUTH-2'!K1006</f>
        <v>0</v>
      </c>
      <c r="L997">
        <f>'SOUTH-2'!L1006</f>
        <v>6000</v>
      </c>
      <c r="M997">
        <f>'SOUTH-2'!M1006</f>
        <v>6072.657404232863</v>
      </c>
      <c r="N997" t="str">
        <f>'SOUTH-2'!N1006</f>
        <v>Kazla</v>
      </c>
      <c r="O997" t="s">
        <v>161</v>
      </c>
      <c r="P997">
        <v>6096.5611575708799</v>
      </c>
      <c r="Q997">
        <v>6096.035929758772</v>
      </c>
      <c r="R997">
        <v>6101.7246180945822</v>
      </c>
    </row>
    <row r="998" spans="1:18" hidden="1" x14ac:dyDescent="0.3">
      <c r="A998">
        <v>997</v>
      </c>
      <c r="B998" t="str">
        <f>'SOUTH-2'!B1007</f>
        <v>Auxiliary Transformer</v>
      </c>
      <c r="C998" s="33">
        <f>'SOUTH-2'!C1007</f>
        <v>0.41499999999999998</v>
      </c>
      <c r="D998" s="33">
        <f>'SOUTH-2'!D1007</f>
        <v>0</v>
      </c>
      <c r="E998" s="33">
        <f>'SOUTH-2'!E1007</f>
        <v>41901920685</v>
      </c>
      <c r="F998" s="33">
        <f>'SOUTH-2'!F1007</f>
        <v>1</v>
      </c>
      <c r="G998" s="33">
        <f>'SOUTH-2'!G1007</f>
        <v>2407.9899999999998</v>
      </c>
      <c r="H998" s="33">
        <f>'SOUTH-2'!H1007</f>
        <v>2519.17</v>
      </c>
      <c r="I998" s="33">
        <f>'SOUTH-2'!I1007</f>
        <v>111.18000000000029</v>
      </c>
      <c r="J998" s="33">
        <f>'SOUTH-2'!J1007</f>
        <v>160</v>
      </c>
      <c r="K998">
        <f>'SOUTH-2'!K1007</f>
        <v>0</v>
      </c>
      <c r="L998">
        <f>'SOUTH-2'!L1007</f>
        <v>0</v>
      </c>
      <c r="M998">
        <f>'SOUTH-2'!M1007</f>
        <v>0</v>
      </c>
      <c r="N998" t="str">
        <f>'SOUTH-2'!N1007</f>
        <v>Kazla</v>
      </c>
      <c r="O998" t="s">
        <v>161</v>
      </c>
      <c r="P998">
        <v>0</v>
      </c>
      <c r="Q998">
        <v>0</v>
      </c>
      <c r="R998">
        <v>0</v>
      </c>
    </row>
    <row r="999" spans="1:18" hidden="1" x14ac:dyDescent="0.3">
      <c r="A999">
        <v>998</v>
      </c>
      <c r="B999" t="str">
        <f>'SOUTH-2'!B1139</f>
        <v>11 kV HR (Hajrat_Rahima) Steel Express</v>
      </c>
      <c r="C999" s="33">
        <f>'SOUTH-2'!C1139</f>
        <v>11</v>
      </c>
      <c r="D999" s="33" t="str">
        <f>'SOUTH-2'!D1139</f>
        <v>Shympur</v>
      </c>
      <c r="E999" s="33">
        <f>'SOUTH-2'!E1139</f>
        <v>0</v>
      </c>
      <c r="F999" s="33">
        <f>'SOUTH-2'!F1139</f>
        <v>1</v>
      </c>
      <c r="G999" s="33">
        <f>'SOUTH-2'!G1139</f>
        <v>625.64</v>
      </c>
      <c r="H999" s="33">
        <f>'SOUTH-2'!H1139</f>
        <v>667.28</v>
      </c>
      <c r="I999" s="33">
        <f>'SOUTH-2'!I1139</f>
        <v>41.639999999999986</v>
      </c>
      <c r="J999" s="33">
        <f>'SOUTH-2'!J1139</f>
        <v>40000</v>
      </c>
      <c r="K999">
        <f>'SOUTH-2'!K1139</f>
        <v>0</v>
      </c>
      <c r="L999">
        <f>'SOUTH-2'!L1139</f>
        <v>1665599.9999999995</v>
      </c>
      <c r="M999">
        <f>'SOUTH-2'!M1139</f>
        <v>1658511.8395671055</v>
      </c>
      <c r="N999" t="str">
        <f>'SOUTH-2'!N1139</f>
        <v>Shyampur</v>
      </c>
      <c r="O999" t="s">
        <v>163</v>
      </c>
      <c r="P999">
        <v>1848660.4462607284</v>
      </c>
      <c r="Q999">
        <v>1329002.2613710468</v>
      </c>
      <c r="R999">
        <v>1796570.088826004</v>
      </c>
    </row>
    <row r="1000" spans="1:18" hidden="1" x14ac:dyDescent="0.3">
      <c r="A1000">
        <v>999</v>
      </c>
      <c r="B1000" t="str">
        <f>'SOUTH-2'!B1140</f>
        <v>11 kV Spare Feeder</v>
      </c>
      <c r="C1000" s="33">
        <f>'SOUTH-2'!C1140</f>
        <v>11</v>
      </c>
      <c r="D1000" s="33">
        <f>'SOUTH-2'!D1140</f>
        <v>0</v>
      </c>
      <c r="E1000" s="33">
        <f>'SOUTH-2'!E1140</f>
        <v>0</v>
      </c>
      <c r="F1000" s="33">
        <f>'SOUTH-2'!F1140</f>
        <v>1</v>
      </c>
      <c r="G1000" s="33">
        <f>'SOUTH-2'!G1140</f>
        <v>0</v>
      </c>
      <c r="H1000" s="33">
        <f>'SOUTH-2'!H1140</f>
        <v>0</v>
      </c>
      <c r="I1000" s="33">
        <f>'SOUTH-2'!I1140</f>
        <v>0</v>
      </c>
      <c r="J1000" s="33">
        <f>'SOUTH-2'!J1140</f>
        <v>40000</v>
      </c>
      <c r="K1000">
        <f>'SOUTH-2'!K1140</f>
        <v>0</v>
      </c>
      <c r="L1000">
        <f>'SOUTH-2'!L1140</f>
        <v>0</v>
      </c>
      <c r="M1000">
        <f>'SOUTH-2'!M1140</f>
        <v>0</v>
      </c>
      <c r="N1000" t="str">
        <f>'SOUTH-2'!N1140</f>
        <v>Shyampur</v>
      </c>
      <c r="O1000" t="s">
        <v>163</v>
      </c>
      <c r="P1000">
        <v>0</v>
      </c>
      <c r="Q1000">
        <v>0</v>
      </c>
      <c r="R1000">
        <v>0</v>
      </c>
    </row>
    <row r="1001" spans="1:18" hidden="1" x14ac:dyDescent="0.3">
      <c r="A1001">
        <v>1000</v>
      </c>
      <c r="B1001" t="str">
        <f>'SOUTH-2'!B1141</f>
        <v>11 kV Road No.-21 Feeder</v>
      </c>
      <c r="C1001" s="33">
        <f>'SOUTH-2'!C1141</f>
        <v>11</v>
      </c>
      <c r="D1001" s="33">
        <f>'SOUTH-2'!D1141</f>
        <v>0</v>
      </c>
      <c r="E1001" s="33" t="str">
        <f>'SOUTH-2'!E1141</f>
        <v>BD001943</v>
      </c>
      <c r="F1001" s="33">
        <f>'SOUTH-2'!F1141</f>
        <v>1</v>
      </c>
      <c r="G1001" s="33">
        <f>'SOUTH-2'!G1141</f>
        <v>1043.7</v>
      </c>
      <c r="H1001" s="33">
        <f>'SOUTH-2'!H1141</f>
        <v>1058.93</v>
      </c>
      <c r="I1001" s="33">
        <f>'SOUTH-2'!I1141</f>
        <v>15.230000000000018</v>
      </c>
      <c r="J1001" s="33">
        <f>'SOUTH-2'!J1141</f>
        <v>40000</v>
      </c>
      <c r="K1001">
        <f>'SOUTH-2'!K1141</f>
        <v>0</v>
      </c>
      <c r="L1001">
        <f>'SOUTH-2'!L1141</f>
        <v>609200.0000000007</v>
      </c>
      <c r="M1001">
        <f>'SOUTH-2'!M1141</f>
        <v>606607.47638345463</v>
      </c>
      <c r="N1001" t="str">
        <f>'SOUTH-2'!N1141</f>
        <v>Shyampur</v>
      </c>
      <c r="O1001" t="s">
        <v>163</v>
      </c>
      <c r="P1001">
        <v>536986.55784395337</v>
      </c>
      <c r="Q1001">
        <v>689153.81347425783</v>
      </c>
      <c r="R1001">
        <v>726162.16840346227</v>
      </c>
    </row>
    <row r="1002" spans="1:18" hidden="1" x14ac:dyDescent="0.3">
      <c r="A1002">
        <v>1001</v>
      </c>
      <c r="B1002" t="str">
        <f>'SOUTH-2'!B1142</f>
        <v>11 kV New Chakda Feeder</v>
      </c>
      <c r="C1002" s="33">
        <f>'SOUTH-2'!C1142</f>
        <v>11</v>
      </c>
      <c r="D1002" s="33" t="str">
        <f>'SOUTH-2'!D1142</f>
        <v>Shympur</v>
      </c>
      <c r="E1002" s="33" t="str">
        <f>'SOUTH-2'!E1142</f>
        <v>BD001932</v>
      </c>
      <c r="F1002" s="33">
        <f>'SOUTH-2'!F1142</f>
        <v>1</v>
      </c>
      <c r="G1002" s="33">
        <f>'SOUTH-2'!G1142</f>
        <v>1527.03</v>
      </c>
      <c r="H1002" s="33">
        <f>'SOUTH-2'!H1142</f>
        <v>1547.42</v>
      </c>
      <c r="I1002" s="33">
        <f>'SOUTH-2'!I1142</f>
        <v>20.3900000000001</v>
      </c>
      <c r="J1002" s="33">
        <f>'SOUTH-2'!J1142</f>
        <v>40000</v>
      </c>
      <c r="K1002">
        <f>'SOUTH-2'!K1142</f>
        <v>0</v>
      </c>
      <c r="L1002">
        <f>'SOUTH-2'!L1142</f>
        <v>815600.00000000396</v>
      </c>
      <c r="M1002">
        <f>'SOUTH-2'!M1142</f>
        <v>812129.11644508771</v>
      </c>
      <c r="N1002" t="str">
        <f>'SOUTH-2'!N1142</f>
        <v>Shyampur</v>
      </c>
      <c r="O1002" t="s">
        <v>163</v>
      </c>
      <c r="P1002">
        <v>684264.50870326941</v>
      </c>
      <c r="Q1002">
        <v>768373.98419010453</v>
      </c>
      <c r="R1002">
        <v>842780.92723646725</v>
      </c>
    </row>
    <row r="1003" spans="1:18" hidden="1" x14ac:dyDescent="0.3">
      <c r="A1003">
        <v>1002</v>
      </c>
      <c r="B1003" t="str">
        <f>'SOUTH-2'!B1143</f>
        <v>11 kV Burigonga Feeder</v>
      </c>
      <c r="C1003" s="33">
        <f>'SOUTH-2'!C1143</f>
        <v>11</v>
      </c>
      <c r="D1003" s="33" t="str">
        <f>'SOUTH-2'!D1143</f>
        <v>Shympur</v>
      </c>
      <c r="E1003" s="33" t="str">
        <f>'SOUTH-2'!E1143</f>
        <v>BD001946</v>
      </c>
      <c r="F1003" s="33">
        <f>'SOUTH-2'!F1143</f>
        <v>1</v>
      </c>
      <c r="G1003" s="33">
        <f>'SOUTH-2'!G1143</f>
        <v>1416.53</v>
      </c>
      <c r="H1003" s="33">
        <f>'SOUTH-2'!H1143</f>
        <v>1435.24</v>
      </c>
      <c r="I1003" s="33">
        <f>'SOUTH-2'!I1143</f>
        <v>18.710000000000036</v>
      </c>
      <c r="J1003" s="33">
        <f>'SOUTH-2'!J1143</f>
        <v>40000</v>
      </c>
      <c r="K1003">
        <f>'SOUTH-2'!K1143</f>
        <v>0</v>
      </c>
      <c r="L1003">
        <f>'SOUTH-2'!L1143</f>
        <v>748400.0000000014</v>
      </c>
      <c r="M1003">
        <f>'SOUTH-2'!M1143</f>
        <v>745215.09409943817</v>
      </c>
      <c r="N1003" t="str">
        <f>'SOUTH-2'!N1143</f>
        <v>Shyampur</v>
      </c>
      <c r="O1003" t="s">
        <v>163</v>
      </c>
      <c r="P1003">
        <v>653846.04941141664</v>
      </c>
      <c r="Q1003">
        <v>678120.97704103426</v>
      </c>
      <c r="R1003">
        <v>664045.64737556956</v>
      </c>
    </row>
    <row r="1004" spans="1:18" hidden="1" x14ac:dyDescent="0.3">
      <c r="A1004">
        <v>1003</v>
      </c>
      <c r="B1004" t="str">
        <f>'SOUTH-2'!B1144</f>
        <v>11 kV Dapa-Pagla Feeder</v>
      </c>
      <c r="C1004" s="33">
        <f>'SOUTH-2'!C1144</f>
        <v>11</v>
      </c>
      <c r="D1004" s="33" t="str">
        <f>'SOUTH-2'!D1144</f>
        <v>Fatulla</v>
      </c>
      <c r="E1004" s="33" t="str">
        <f>'SOUTH-2'!E1144</f>
        <v>BD001953</v>
      </c>
      <c r="F1004" s="33">
        <f>'SOUTH-2'!F1144</f>
        <v>1</v>
      </c>
      <c r="G1004" s="33">
        <f>'SOUTH-2'!G1144</f>
        <v>1313.82</v>
      </c>
      <c r="H1004" s="33">
        <f>'SOUTH-2'!H1144</f>
        <v>1338.71</v>
      </c>
      <c r="I1004" s="33">
        <f>'SOUTH-2'!I1144</f>
        <v>24.8900000000001</v>
      </c>
      <c r="J1004" s="33">
        <f>'SOUTH-2'!J1144</f>
        <v>40000</v>
      </c>
      <c r="K1004">
        <f>'SOUTH-2'!K1144</f>
        <v>0</v>
      </c>
      <c r="L1004">
        <f>'SOUTH-2'!L1144</f>
        <v>995600.00000000396</v>
      </c>
      <c r="M1004">
        <f>'SOUTH-2'!M1144</f>
        <v>991363.10487092775</v>
      </c>
      <c r="N1004" t="str">
        <f>'SOUTH-2'!N1144</f>
        <v>Fatullah</v>
      </c>
      <c r="O1004" t="s">
        <v>163</v>
      </c>
      <c r="P1004">
        <v>1100803.942335522</v>
      </c>
      <c r="Q1004">
        <v>1060453.8118698001</v>
      </c>
      <c r="R1004">
        <v>1011898.1651317559</v>
      </c>
    </row>
    <row r="1005" spans="1:18" hidden="1" x14ac:dyDescent="0.3">
      <c r="A1005">
        <v>1004</v>
      </c>
      <c r="B1005" t="str">
        <f>'SOUTH-2'!B1145</f>
        <v xml:space="preserve">11 kV S. R. Steel Feeder. </v>
      </c>
      <c r="C1005" s="33">
        <f>'SOUTH-2'!C1145</f>
        <v>11</v>
      </c>
      <c r="D1005" s="33" t="str">
        <f>'SOUTH-2'!D1145</f>
        <v>Shympur</v>
      </c>
      <c r="E1005" s="33" t="str">
        <f>'SOUTH-2'!E1145</f>
        <v>BD001945</v>
      </c>
      <c r="F1005" s="33">
        <f>'SOUTH-2'!F1145</f>
        <v>1</v>
      </c>
      <c r="G1005" s="33">
        <f>'SOUTH-2'!G1145</f>
        <v>3283.24</v>
      </c>
      <c r="H1005" s="33">
        <f>'SOUTH-2'!H1145</f>
        <v>3340.76</v>
      </c>
      <c r="I1005" s="33">
        <f>'SOUTH-2'!I1145</f>
        <v>57.520000000000437</v>
      </c>
      <c r="J1005" s="33">
        <f>'SOUTH-2'!J1145</f>
        <v>40000</v>
      </c>
      <c r="K1005">
        <f>'SOUTH-2'!K1145</f>
        <v>0</v>
      </c>
      <c r="L1005">
        <f>'SOUTH-2'!L1145</f>
        <v>2300800.0000000177</v>
      </c>
      <c r="M1005">
        <f>'SOUTH-2'!M1145</f>
        <v>2291008.6698343097</v>
      </c>
      <c r="N1005" t="str">
        <f>'SOUTH-2'!N1145</f>
        <v>Shyampur</v>
      </c>
      <c r="O1005" t="s">
        <v>163</v>
      </c>
      <c r="P1005">
        <v>1731865.3068483023</v>
      </c>
      <c r="Q1005">
        <v>2347543.3087725509</v>
      </c>
      <c r="R1005">
        <v>2415731.5403620591</v>
      </c>
    </row>
    <row r="1006" spans="1:18" hidden="1" x14ac:dyDescent="0.3">
      <c r="A1006">
        <v>1005</v>
      </c>
      <c r="B1006" t="str">
        <f>'SOUTH-2'!B1146</f>
        <v>11 kV Rahima Steel Feeder.</v>
      </c>
      <c r="C1006" s="33">
        <f>'SOUTH-2'!C1146</f>
        <v>11</v>
      </c>
      <c r="D1006" s="33" t="str">
        <f>'SOUTH-2'!D1146</f>
        <v>Shympur</v>
      </c>
      <c r="E1006" s="33" t="str">
        <f>'SOUTH-2'!E1146</f>
        <v>BD001956</v>
      </c>
      <c r="F1006" s="33">
        <f>'SOUTH-2'!F1146</f>
        <v>1</v>
      </c>
      <c r="G1006" s="33">
        <f>'SOUTH-2'!G1146</f>
        <v>191.09</v>
      </c>
      <c r="H1006" s="33">
        <f>'SOUTH-2'!H1146</f>
        <v>191.09</v>
      </c>
      <c r="I1006" s="33">
        <f>'SOUTH-2'!I1146</f>
        <v>0</v>
      </c>
      <c r="J1006" s="33">
        <f>'SOUTH-2'!J1146</f>
        <v>40000</v>
      </c>
      <c r="K1006">
        <f>'SOUTH-2'!K1146</f>
        <v>0</v>
      </c>
      <c r="L1006">
        <f>'SOUTH-2'!L1146</f>
        <v>0</v>
      </c>
      <c r="M1006">
        <f>'SOUTH-2'!M1146</f>
        <v>0</v>
      </c>
      <c r="N1006" t="str">
        <f>'SOUTH-2'!N1146</f>
        <v>Shyampur</v>
      </c>
      <c r="O1006" t="s">
        <v>163</v>
      </c>
      <c r="P1006">
        <v>0</v>
      </c>
      <c r="Q1006">
        <v>0</v>
      </c>
      <c r="R1006">
        <v>0</v>
      </c>
    </row>
    <row r="1007" spans="1:18" hidden="1" x14ac:dyDescent="0.3">
      <c r="A1007">
        <v>1006</v>
      </c>
      <c r="B1007" t="str">
        <f>'SOUTH-2'!B1147</f>
        <v>11 kV Chand Textile Feeder</v>
      </c>
      <c r="C1007" s="33">
        <f>'SOUTH-2'!C1147</f>
        <v>11</v>
      </c>
      <c r="D1007" s="33" t="str">
        <f>'SOUTH-2'!D1147</f>
        <v>Shympur</v>
      </c>
      <c r="E1007" s="33" t="str">
        <f>'SOUTH-2'!E1147</f>
        <v>BD001933</v>
      </c>
      <c r="F1007" s="33">
        <f>'SOUTH-2'!F1147</f>
        <v>1</v>
      </c>
      <c r="G1007" s="33">
        <f>'SOUTH-2'!G1147</f>
        <v>2133.5</v>
      </c>
      <c r="H1007" s="33">
        <f>'SOUTH-2'!H1147</f>
        <v>2175.85</v>
      </c>
      <c r="I1007" s="33">
        <f>'SOUTH-2'!I1147</f>
        <v>42.349999999999909</v>
      </c>
      <c r="J1007" s="33">
        <f>'SOUTH-2'!J1147</f>
        <v>40000</v>
      </c>
      <c r="K1007">
        <f>'SOUTH-2'!K1147</f>
        <v>0</v>
      </c>
      <c r="L1007">
        <f>'SOUTH-2'!L1147</f>
        <v>1693999.9999999963</v>
      </c>
      <c r="M1007">
        <f>'SOUTH-2'!M1147</f>
        <v>1686790.9799631794</v>
      </c>
      <c r="N1007" t="str">
        <f>'SOUTH-2'!N1147</f>
        <v>Shyampur</v>
      </c>
      <c r="O1007" t="s">
        <v>163</v>
      </c>
      <c r="P1007">
        <v>1265223.698497219</v>
      </c>
      <c r="Q1007">
        <v>1510257.1469624853</v>
      </c>
      <c r="R1007">
        <v>1400226.609493203</v>
      </c>
    </row>
    <row r="1008" spans="1:18" hidden="1" x14ac:dyDescent="0.3">
      <c r="A1008">
        <v>1007</v>
      </c>
      <c r="B1008" t="str">
        <f>'SOUTH-2'!B1148</f>
        <v>11 kV Kamalpur Feeder</v>
      </c>
      <c r="C1008" s="33">
        <f>'SOUTH-2'!C1148</f>
        <v>11</v>
      </c>
      <c r="D1008" s="33" t="str">
        <f>'SOUTH-2'!D1148</f>
        <v>Fatulla</v>
      </c>
      <c r="E1008" s="33" t="str">
        <f>'SOUTH-2'!E1148</f>
        <v>BD001922</v>
      </c>
      <c r="F1008" s="33">
        <f>'SOUTH-2'!F1148</f>
        <v>1</v>
      </c>
      <c r="G1008" s="33">
        <f>'SOUTH-2'!G1148</f>
        <v>486.4</v>
      </c>
      <c r="H1008" s="33">
        <f>'SOUTH-2'!H1148</f>
        <v>489.6</v>
      </c>
      <c r="I1008" s="33">
        <f>'SOUTH-2'!I1148</f>
        <v>3.2000000000000455</v>
      </c>
      <c r="J1008" s="33">
        <f>'SOUTH-2'!J1148</f>
        <v>40000</v>
      </c>
      <c r="K1008">
        <f>'SOUTH-2'!K1148</f>
        <v>0</v>
      </c>
      <c r="L1008">
        <f>'SOUTH-2'!L1148</f>
        <v>128000.00000000182</v>
      </c>
      <c r="M1008">
        <f>'SOUTH-2'!M1148</f>
        <v>127455.2806583769</v>
      </c>
      <c r="N1008" t="str">
        <f>'SOUTH-2'!N1148</f>
        <v>Fatullah</v>
      </c>
      <c r="O1008" t="s">
        <v>163</v>
      </c>
      <c r="P1008">
        <v>91577.138650822948</v>
      </c>
      <c r="Q1008">
        <v>112254.60546637257</v>
      </c>
      <c r="R1008">
        <v>96981.923153222408</v>
      </c>
    </row>
    <row r="1009" spans="1:18" hidden="1" x14ac:dyDescent="0.3">
      <c r="A1009">
        <v>1008</v>
      </c>
      <c r="B1009" t="str">
        <f>'SOUTH-2'!B1149</f>
        <v xml:space="preserve">11 kV Alizan Steel Feeder </v>
      </c>
      <c r="C1009" s="33">
        <f>'SOUTH-2'!C1149</f>
        <v>11</v>
      </c>
      <c r="D1009" s="33" t="str">
        <f>'SOUTH-2'!D1149</f>
        <v>Shympur</v>
      </c>
      <c r="E1009" s="33" t="str">
        <f>'SOUTH-2'!E1149</f>
        <v>BD001931</v>
      </c>
      <c r="F1009" s="33">
        <f>'SOUTH-2'!F1149</f>
        <v>1</v>
      </c>
      <c r="G1009" s="33">
        <f>'SOUTH-2'!G1149</f>
        <v>3122.73</v>
      </c>
      <c r="H1009" s="33">
        <f>'SOUTH-2'!H1149</f>
        <v>3177.03</v>
      </c>
      <c r="I1009" s="33">
        <f>'SOUTH-2'!I1149</f>
        <v>54.300000000000182</v>
      </c>
      <c r="J1009" s="33">
        <f>'SOUTH-2'!J1149</f>
        <v>40000</v>
      </c>
      <c r="K1009">
        <f>'SOUTH-2'!K1149</f>
        <v>0</v>
      </c>
      <c r="L1009">
        <f>'SOUTH-2'!L1149</f>
        <v>2172000.0000000075</v>
      </c>
      <c r="M1009">
        <f>'SOUTH-2'!M1149</f>
        <v>2162756.7936718101</v>
      </c>
      <c r="N1009" t="str">
        <f>'SOUTH-2'!N1149</f>
        <v>Shyampur</v>
      </c>
      <c r="O1009" t="s">
        <v>163</v>
      </c>
      <c r="P1009">
        <v>1853587.4081320099</v>
      </c>
      <c r="Q1009">
        <v>1927999.1795199749</v>
      </c>
      <c r="R1009">
        <v>1824622.7112257048</v>
      </c>
    </row>
    <row r="1010" spans="1:18" hidden="1" x14ac:dyDescent="0.3">
      <c r="A1010">
        <v>1009</v>
      </c>
      <c r="B1010" t="str">
        <f>'SOUTH-2'!B1150</f>
        <v>11 kV Redwan Steel Feeder</v>
      </c>
      <c r="C1010" s="33">
        <f>'SOUTH-2'!C1150</f>
        <v>11</v>
      </c>
      <c r="D1010" s="33" t="str">
        <f>'SOUTH-2'!D1150</f>
        <v>Shympur</v>
      </c>
      <c r="E1010" s="33" t="str">
        <f>'SOUTH-2'!E1150</f>
        <v>BD001933</v>
      </c>
      <c r="F1010" s="33">
        <f>'SOUTH-2'!F1150</f>
        <v>1</v>
      </c>
      <c r="G1010" s="33">
        <f>'SOUTH-2'!G1150</f>
        <v>1944.14</v>
      </c>
      <c r="H1010" s="33">
        <f>'SOUTH-2'!H1150</f>
        <v>1979.03</v>
      </c>
      <c r="I1010" s="33">
        <f>'SOUTH-2'!I1150</f>
        <v>34.889999999999873</v>
      </c>
      <c r="J1010" s="33">
        <f>'SOUTH-2'!J1150</f>
        <v>40000</v>
      </c>
      <c r="K1010">
        <f>'SOUTH-2'!K1150</f>
        <v>0</v>
      </c>
      <c r="L1010">
        <f>'SOUTH-2'!L1150</f>
        <v>1395599.9999999949</v>
      </c>
      <c r="M1010">
        <f>'SOUTH-2'!M1150</f>
        <v>1389660.8569283409</v>
      </c>
      <c r="N1010" t="str">
        <f>'SOUTH-2'!N1150</f>
        <v>Shyampur</v>
      </c>
      <c r="O1010" t="s">
        <v>163</v>
      </c>
      <c r="P1010">
        <v>915888.02478928957</v>
      </c>
      <c r="Q1010">
        <v>1677475.7016288755</v>
      </c>
      <c r="R1010">
        <v>1601003.2355252949</v>
      </c>
    </row>
    <row r="1011" spans="1:18" hidden="1" x14ac:dyDescent="0.3">
      <c r="A1011">
        <v>1010</v>
      </c>
      <c r="B1011" t="str">
        <f>'SOUTH-2'!B1151</f>
        <v>11 kV Kadamtolly Steel Feeder</v>
      </c>
      <c r="C1011" s="33">
        <f>'SOUTH-2'!C1151</f>
        <v>11</v>
      </c>
      <c r="D1011" s="33" t="str">
        <f>'SOUTH-2'!D1151</f>
        <v>Shympur</v>
      </c>
      <c r="E1011" s="33" t="str">
        <f>'SOUTH-2'!E1151</f>
        <v>BD001923</v>
      </c>
      <c r="F1011" s="33">
        <f>'SOUTH-2'!F1151</f>
        <v>1</v>
      </c>
      <c r="G1011" s="33">
        <f>'SOUTH-2'!G1151</f>
        <v>1444.14</v>
      </c>
      <c r="H1011" s="33">
        <f>'SOUTH-2'!H1151</f>
        <v>1487.49</v>
      </c>
      <c r="I1011" s="33">
        <f>'SOUTH-2'!I1151</f>
        <v>43.349999999999909</v>
      </c>
      <c r="J1011" s="33">
        <f>'SOUTH-2'!J1151</f>
        <v>40000</v>
      </c>
      <c r="K1011">
        <f>'SOUTH-2'!K1151</f>
        <v>0</v>
      </c>
      <c r="L1011">
        <f>'SOUTH-2'!L1151</f>
        <v>1733999.9999999963</v>
      </c>
      <c r="M1011">
        <f>'SOUTH-2'!M1151</f>
        <v>1726620.7551689215</v>
      </c>
      <c r="N1011" t="str">
        <f>'SOUTH-2'!N1151</f>
        <v>Shyampur</v>
      </c>
      <c r="O1011" t="s">
        <v>163</v>
      </c>
      <c r="P1011">
        <v>1517234.7817061213</v>
      </c>
      <c r="Q1011">
        <v>1359049.2202670625</v>
      </c>
      <c r="R1011">
        <v>1887540.7357507171</v>
      </c>
    </row>
    <row r="1012" spans="1:18" hidden="1" x14ac:dyDescent="0.3">
      <c r="A1012">
        <v>1011</v>
      </c>
      <c r="B1012" t="str">
        <f>'SOUTH-2'!B1152</f>
        <v>11 kV Spare Feeder</v>
      </c>
      <c r="C1012" s="33">
        <f>'SOUTH-2'!C1152</f>
        <v>11</v>
      </c>
      <c r="D1012" s="33">
        <f>'SOUTH-2'!D1152</f>
        <v>0</v>
      </c>
      <c r="E1012" s="33">
        <f>'SOUTH-2'!E1152</f>
        <v>0</v>
      </c>
      <c r="F1012" s="33">
        <f>'SOUTH-2'!F1152</f>
        <v>1</v>
      </c>
      <c r="G1012" s="33">
        <f>'SOUTH-2'!G1152</f>
        <v>0</v>
      </c>
      <c r="H1012" s="33">
        <f>'SOUTH-2'!H1152</f>
        <v>0</v>
      </c>
      <c r="I1012" s="33">
        <f>'SOUTH-2'!I1152</f>
        <v>0</v>
      </c>
      <c r="J1012" s="33">
        <f>'SOUTH-2'!J1152</f>
        <v>40000</v>
      </c>
      <c r="K1012">
        <f>'SOUTH-2'!K1152</f>
        <v>0</v>
      </c>
      <c r="L1012">
        <f>'SOUTH-2'!L1152</f>
        <v>0</v>
      </c>
      <c r="M1012">
        <f>'SOUTH-2'!M1152</f>
        <v>0</v>
      </c>
      <c r="N1012" t="str">
        <f>'SOUTH-2'!N1152</f>
        <v>Shyampur</v>
      </c>
      <c r="O1012" t="s">
        <v>163</v>
      </c>
      <c r="P1012">
        <v>0</v>
      </c>
      <c r="Q1012">
        <v>0</v>
      </c>
      <c r="R1012">
        <v>0</v>
      </c>
    </row>
    <row r="1013" spans="1:18" hidden="1" x14ac:dyDescent="0.3">
      <c r="A1013">
        <v>1012</v>
      </c>
      <c r="B1013" t="str">
        <f>'SOUTH-2'!B1153</f>
        <v>11 kV Orient-Al-Islam  Feeder</v>
      </c>
      <c r="C1013" s="33">
        <f>'SOUTH-2'!C1153</f>
        <v>11</v>
      </c>
      <c r="D1013" s="33" t="str">
        <f>'SOUTH-2'!D1153</f>
        <v>Shympur</v>
      </c>
      <c r="E1013" s="33" t="str">
        <f>'SOUTH-2'!E1153</f>
        <v>BD001949</v>
      </c>
      <c r="F1013" s="33">
        <f>'SOUTH-2'!F1153</f>
        <v>1</v>
      </c>
      <c r="G1013" s="33">
        <f>'SOUTH-2'!G1153</f>
        <v>820.21</v>
      </c>
      <c r="H1013" s="33">
        <f>'SOUTH-2'!H1153</f>
        <v>839.09</v>
      </c>
      <c r="I1013" s="33">
        <f>'SOUTH-2'!I1153</f>
        <v>18.879999999999995</v>
      </c>
      <c r="J1013" s="33">
        <f>'SOUTH-2'!J1153</f>
        <v>40000</v>
      </c>
      <c r="K1013">
        <f>'SOUTH-2'!K1153</f>
        <v>0</v>
      </c>
      <c r="L1013">
        <f>'SOUTH-2'!L1153</f>
        <v>755199.99999999977</v>
      </c>
      <c r="M1013">
        <f>'SOUTH-2'!M1153</f>
        <v>751986.15588441282</v>
      </c>
      <c r="N1013" t="str">
        <f>'SOUTH-2'!N1153</f>
        <v>Shyampur</v>
      </c>
      <c r="O1013" t="s">
        <v>163</v>
      </c>
      <c r="P1013">
        <v>501987.02951422689</v>
      </c>
      <c r="Q1013">
        <v>565017.38379830855</v>
      </c>
      <c r="R1013">
        <v>552636.66127393581</v>
      </c>
    </row>
    <row r="1014" spans="1:18" hidden="1" x14ac:dyDescent="0.3">
      <c r="A1014">
        <v>1013</v>
      </c>
      <c r="B1014" t="str">
        <f>'SOUTH-2'!B1154</f>
        <v>11 kV Delpara  Feeder</v>
      </c>
      <c r="C1014" s="33">
        <f>'SOUTH-2'!C1154</f>
        <v>11</v>
      </c>
      <c r="D1014" s="33" t="str">
        <f>'SOUTH-2'!D1154</f>
        <v>Shympur</v>
      </c>
      <c r="E1014" s="33" t="str">
        <f>'SOUTH-2'!E1154</f>
        <v>BD001937</v>
      </c>
      <c r="F1014" s="33">
        <f>'SOUTH-2'!F1154</f>
        <v>1</v>
      </c>
      <c r="G1014" s="33">
        <f>'SOUTH-2'!G1154</f>
        <v>1313.8</v>
      </c>
      <c r="H1014" s="33">
        <f>'SOUTH-2'!H1154</f>
        <v>1332.96</v>
      </c>
      <c r="I1014" s="33">
        <f>'SOUTH-2'!I1154</f>
        <v>19.160000000000082</v>
      </c>
      <c r="J1014" s="33">
        <f>'SOUTH-2'!J1154</f>
        <v>40000</v>
      </c>
      <c r="K1014">
        <f>'SOUTH-2'!K1154</f>
        <v>0</v>
      </c>
      <c r="L1014">
        <f>'SOUTH-2'!L1154</f>
        <v>766400.00000000326</v>
      </c>
      <c r="M1014">
        <f>'SOUTH-2'!M1154</f>
        <v>763138.49294202426</v>
      </c>
      <c r="N1014" t="str">
        <f>'SOUTH-2'!N1154</f>
        <v>Shyampur</v>
      </c>
      <c r="O1014" t="s">
        <v>163</v>
      </c>
      <c r="P1014">
        <v>788989.59703346656</v>
      </c>
      <c r="Q1014">
        <v>774228.79611945909</v>
      </c>
      <c r="R1014">
        <v>1030332.7455658317</v>
      </c>
    </row>
    <row r="1015" spans="1:18" hidden="1" x14ac:dyDescent="0.3">
      <c r="A1015">
        <v>1014</v>
      </c>
      <c r="B1015" t="str">
        <f>'SOUTH-2'!B1155</f>
        <v>11 kV Wasa Feeder</v>
      </c>
      <c r="C1015" s="33">
        <f>'SOUTH-2'!C1155</f>
        <v>11</v>
      </c>
      <c r="D1015" s="33" t="str">
        <f>'SOUTH-2'!D1155</f>
        <v>Shympur</v>
      </c>
      <c r="E1015" s="33" t="str">
        <f>'SOUTH-2'!E1155</f>
        <v>BD001928</v>
      </c>
      <c r="F1015" s="33">
        <f>'SOUTH-2'!F1155</f>
        <v>1</v>
      </c>
      <c r="G1015" s="33">
        <f>'SOUTH-2'!G1155</f>
        <v>2984.83</v>
      </c>
      <c r="H1015" s="33">
        <f>'SOUTH-2'!H1155</f>
        <v>3058.77</v>
      </c>
      <c r="I1015" s="33">
        <f>'SOUTH-2'!I1155</f>
        <v>73.940000000000055</v>
      </c>
      <c r="J1015" s="33">
        <f>'SOUTH-2'!J1155</f>
        <v>40000</v>
      </c>
      <c r="K1015">
        <f>'SOUTH-2'!K1155</f>
        <v>0</v>
      </c>
      <c r="L1015">
        <f>'SOUTH-2'!L1155</f>
        <v>2957600.0000000023</v>
      </c>
      <c r="M1015">
        <f>'SOUTH-2'!M1155</f>
        <v>2945013.5787125821</v>
      </c>
      <c r="N1015" t="str">
        <f>'SOUTH-2'!N1155</f>
        <v>Shyampur</v>
      </c>
      <c r="O1015" t="s">
        <v>163</v>
      </c>
      <c r="P1015">
        <v>2827927.2997583207</v>
      </c>
      <c r="Q1015">
        <v>2567335.0310235061</v>
      </c>
      <c r="R1015">
        <v>2104748.1834740518</v>
      </c>
    </row>
    <row r="1016" spans="1:18" hidden="1" x14ac:dyDescent="0.3">
      <c r="A1016">
        <v>1015</v>
      </c>
      <c r="B1016" t="str">
        <f>'SOUTH-2'!B1156</f>
        <v>11 kV Spare Feeder</v>
      </c>
      <c r="C1016" s="33">
        <f>'SOUTH-2'!C1156</f>
        <v>11</v>
      </c>
      <c r="D1016" s="33">
        <f>'SOUTH-2'!D1156</f>
        <v>0</v>
      </c>
      <c r="E1016" s="33">
        <f>'SOUTH-2'!E1156</f>
        <v>0</v>
      </c>
      <c r="F1016" s="33">
        <f>'SOUTH-2'!F1156</f>
        <v>1</v>
      </c>
      <c r="G1016" s="33">
        <f>'SOUTH-2'!G1156</f>
        <v>0</v>
      </c>
      <c r="H1016" s="33">
        <f>'SOUTH-2'!H1156</f>
        <v>0</v>
      </c>
      <c r="I1016" s="33">
        <f>'SOUTH-2'!I1156</f>
        <v>0</v>
      </c>
      <c r="J1016" s="33">
        <f>'SOUTH-2'!J1156</f>
        <v>40000</v>
      </c>
      <c r="K1016">
        <f>'SOUTH-2'!K1156</f>
        <v>0</v>
      </c>
      <c r="L1016">
        <f>'SOUTH-2'!L1156</f>
        <v>0</v>
      </c>
      <c r="M1016">
        <f>'SOUTH-2'!M1156</f>
        <v>0</v>
      </c>
      <c r="N1016" t="str">
        <f>'SOUTH-2'!N1156</f>
        <v>Shyampur</v>
      </c>
      <c r="O1016" t="s">
        <v>163</v>
      </c>
      <c r="P1016">
        <v>0</v>
      </c>
      <c r="Q1016">
        <v>0</v>
      </c>
      <c r="R1016">
        <v>0</v>
      </c>
    </row>
    <row r="1017" spans="1:18" hidden="1" x14ac:dyDescent="0.3">
      <c r="A1017">
        <v>1016</v>
      </c>
      <c r="B1017" t="str">
        <f>'SOUTH-2'!B1157</f>
        <v>11 kV Al Noor-Femous Steel Feeder</v>
      </c>
      <c r="C1017" s="33">
        <f>'SOUTH-2'!C1157</f>
        <v>11</v>
      </c>
      <c r="D1017" s="33" t="str">
        <f>'SOUTH-2'!D1157</f>
        <v>Shympur</v>
      </c>
      <c r="E1017" s="33" t="str">
        <f>'SOUTH-2'!E1157</f>
        <v>BD001938</v>
      </c>
      <c r="F1017" s="33">
        <f>'SOUTH-2'!F1157</f>
        <v>1</v>
      </c>
      <c r="G1017" s="33">
        <f>'SOUTH-2'!G1157</f>
        <v>1102.6300000000001</v>
      </c>
      <c r="H1017" s="33">
        <f>'SOUTH-2'!H1157</f>
        <v>1108.33</v>
      </c>
      <c r="I1017" s="33">
        <f>'SOUTH-2'!I1157</f>
        <v>5.6999999999998181</v>
      </c>
      <c r="J1017" s="33">
        <f>'SOUTH-2'!J1157</f>
        <v>40000</v>
      </c>
      <c r="K1017">
        <f>'SOUTH-2'!K1157</f>
        <v>0</v>
      </c>
      <c r="L1017">
        <f>'SOUTH-2'!L1157</f>
        <v>227999.99999999272</v>
      </c>
      <c r="M1017">
        <f>'SOUTH-2'!M1157</f>
        <v>227029.71867272339</v>
      </c>
      <c r="N1017" t="str">
        <f>'SOUTH-2'!N1157</f>
        <v>Shyampur</v>
      </c>
      <c r="O1017" t="s">
        <v>163</v>
      </c>
      <c r="P1017">
        <v>174848.82729006218</v>
      </c>
      <c r="Q1017">
        <v>295251.5178630462</v>
      </c>
      <c r="R1017">
        <v>251271.34635152837</v>
      </c>
    </row>
    <row r="1018" spans="1:18" hidden="1" x14ac:dyDescent="0.3">
      <c r="A1018">
        <v>1017</v>
      </c>
      <c r="B1018" t="str">
        <f>'SOUTH-2'!B1158</f>
        <v>11 kV Shyampur Bazar Feeder</v>
      </c>
      <c r="C1018" s="33">
        <f>'SOUTH-2'!C1158</f>
        <v>11</v>
      </c>
      <c r="D1018" s="33" t="str">
        <f>'SOUTH-2'!D1158</f>
        <v>Shympur</v>
      </c>
      <c r="E1018" s="33" t="str">
        <f>'SOUTH-2'!E1158</f>
        <v>BD001939</v>
      </c>
      <c r="F1018" s="33">
        <f>'SOUTH-2'!F1158</f>
        <v>1</v>
      </c>
      <c r="G1018" s="33">
        <f>'SOUTH-2'!G1158</f>
        <v>1946.25</v>
      </c>
      <c r="H1018" s="33">
        <f>'SOUTH-2'!H1158</f>
        <v>1984.95</v>
      </c>
      <c r="I1018" s="33">
        <f>'SOUTH-2'!I1158</f>
        <v>38.700000000000045</v>
      </c>
      <c r="J1018" s="33">
        <f>'SOUTH-2'!J1158</f>
        <v>40000</v>
      </c>
      <c r="K1018">
        <f>'SOUTH-2'!K1158</f>
        <v>0</v>
      </c>
      <c r="L1018">
        <f>'SOUTH-2'!L1158</f>
        <v>1548000.0000000019</v>
      </c>
      <c r="M1018">
        <f>'SOUTH-2'!M1158</f>
        <v>1541412.3004622257</v>
      </c>
      <c r="N1018" t="str">
        <f>'SOUTH-2'!N1158</f>
        <v>Shyampur</v>
      </c>
      <c r="O1018" t="s">
        <v>163</v>
      </c>
      <c r="P1018">
        <v>1200352.7041935946</v>
      </c>
      <c r="Q1018">
        <v>1365805.0805439691</v>
      </c>
      <c r="R1018">
        <v>1428279.231892897</v>
      </c>
    </row>
    <row r="1019" spans="1:18" hidden="1" x14ac:dyDescent="0.3">
      <c r="A1019">
        <v>1018</v>
      </c>
      <c r="B1019" t="str">
        <f>'SOUTH-2'!B1159</f>
        <v>11 kV Spare Feeder</v>
      </c>
      <c r="C1019" s="33">
        <f>'SOUTH-2'!C1159</f>
        <v>11</v>
      </c>
      <c r="D1019" s="33" t="str">
        <f>'SOUTH-2'!D1159</f>
        <v>Shympur</v>
      </c>
      <c r="E1019" s="33">
        <f>'SOUTH-2'!E1159</f>
        <v>0</v>
      </c>
      <c r="F1019" s="33">
        <f>'SOUTH-2'!F1159</f>
        <v>1</v>
      </c>
      <c r="G1019" s="33">
        <f>'SOUTH-2'!G1159</f>
        <v>0</v>
      </c>
      <c r="H1019" s="33">
        <f>'SOUTH-2'!H1159</f>
        <v>0</v>
      </c>
      <c r="I1019" s="33">
        <f>'SOUTH-2'!I1159</f>
        <v>0</v>
      </c>
      <c r="J1019" s="33">
        <f>'SOUTH-2'!J1159</f>
        <v>40000</v>
      </c>
      <c r="K1019">
        <f>'SOUTH-2'!K1159</f>
        <v>0</v>
      </c>
      <c r="L1019">
        <f>'SOUTH-2'!L1159</f>
        <v>0</v>
      </c>
      <c r="M1019">
        <f>'SOUTH-2'!M1159</f>
        <v>0</v>
      </c>
      <c r="N1019" t="str">
        <f>'SOUTH-2'!N1159</f>
        <v>Shyampur</v>
      </c>
      <c r="O1019" t="s">
        <v>163</v>
      </c>
      <c r="P1019">
        <v>0</v>
      </c>
      <c r="Q1019">
        <v>0</v>
      </c>
      <c r="R1019">
        <v>0</v>
      </c>
    </row>
    <row r="1020" spans="1:18" hidden="1" x14ac:dyDescent="0.3">
      <c r="A1020">
        <v>1019</v>
      </c>
      <c r="B1020" t="str">
        <f>'SOUTH-2'!B1160</f>
        <v xml:space="preserve">11 kV Binimoy Feeder </v>
      </c>
      <c r="C1020" s="33">
        <f>'SOUTH-2'!C1160</f>
        <v>11</v>
      </c>
      <c r="D1020" s="33" t="str">
        <f>'SOUTH-2'!D1160</f>
        <v>Shympur</v>
      </c>
      <c r="E1020" s="33" t="str">
        <f>'SOUTH-2'!E1160</f>
        <v>BD001942</v>
      </c>
      <c r="F1020" s="33">
        <f>'SOUTH-2'!F1160</f>
        <v>1</v>
      </c>
      <c r="G1020" s="33">
        <f>'SOUTH-2'!G1160</f>
        <v>1349.95</v>
      </c>
      <c r="H1020" s="33">
        <f>'SOUTH-2'!H1160</f>
        <v>1370.24</v>
      </c>
      <c r="I1020" s="33">
        <f>'SOUTH-2'!I1160</f>
        <v>20.289999999999964</v>
      </c>
      <c r="J1020" s="33">
        <f>'SOUTH-2'!J1160</f>
        <v>40000</v>
      </c>
      <c r="K1020">
        <f>'SOUTH-2'!K1160</f>
        <v>0</v>
      </c>
      <c r="L1020">
        <f>'SOUTH-2'!L1160</f>
        <v>811599.9999999986</v>
      </c>
      <c r="M1020">
        <f>'SOUTH-2'!M1160</f>
        <v>808146.13892450812</v>
      </c>
      <c r="N1020" t="str">
        <f>'SOUTH-2'!N1160</f>
        <v>Shyampur</v>
      </c>
      <c r="O1020" t="s">
        <v>163</v>
      </c>
      <c r="P1020">
        <v>598969.74918954517</v>
      </c>
      <c r="Q1020">
        <v>543740.62881836423</v>
      </c>
      <c r="R1020">
        <v>732574.19638053363</v>
      </c>
    </row>
    <row r="1021" spans="1:18" hidden="1" x14ac:dyDescent="0.3">
      <c r="A1021">
        <v>1020</v>
      </c>
      <c r="B1021" t="str">
        <f>'SOUTH-2'!B1161</f>
        <v xml:space="preserve">11 kV Akbar-Nabi Steel </v>
      </c>
      <c r="C1021" s="33">
        <f>'SOUTH-2'!C1161</f>
        <v>11</v>
      </c>
      <c r="D1021" s="33" t="str">
        <f>'SOUTH-2'!D1161</f>
        <v>Shympur</v>
      </c>
      <c r="E1021" s="33" t="str">
        <f>'SOUTH-2'!E1161</f>
        <v>BD001941</v>
      </c>
      <c r="F1021" s="33">
        <f>'SOUTH-2'!F1161</f>
        <v>1</v>
      </c>
      <c r="G1021" s="33">
        <f>'SOUTH-2'!G1161</f>
        <v>1323.77</v>
      </c>
      <c r="H1021" s="33">
        <f>'SOUTH-2'!H1161</f>
        <v>1347.53</v>
      </c>
      <c r="I1021" s="33">
        <f>'SOUTH-2'!I1161</f>
        <v>23.759999999999991</v>
      </c>
      <c r="J1021" s="33">
        <f>'SOUTH-2'!J1161</f>
        <v>40000</v>
      </c>
      <c r="K1021">
        <f>'SOUTH-2'!K1161</f>
        <v>0</v>
      </c>
      <c r="L1021">
        <f>'SOUTH-2'!L1161</f>
        <v>950399.99999999965</v>
      </c>
      <c r="M1021">
        <f>'SOUTH-2'!M1161</f>
        <v>946355.4588884348</v>
      </c>
      <c r="N1021" t="str">
        <f>'SOUTH-2'!N1161</f>
        <v>Shyampur</v>
      </c>
      <c r="O1021" t="s">
        <v>163</v>
      </c>
      <c r="P1021">
        <v>931203.83769201953</v>
      </c>
      <c r="Q1021">
        <v>1080348.9593835101</v>
      </c>
      <c r="R1021">
        <v>971021.48677791934</v>
      </c>
    </row>
    <row r="1022" spans="1:18" hidden="1" x14ac:dyDescent="0.3">
      <c r="A1022">
        <v>1021</v>
      </c>
      <c r="B1022" t="str">
        <f>'SOUTH-2'!B1162</f>
        <v>11 kV Spare Feeder</v>
      </c>
      <c r="C1022" s="33">
        <f>'SOUTH-2'!C1162</f>
        <v>11</v>
      </c>
      <c r="D1022" s="33">
        <f>'SOUTH-2'!D1162</f>
        <v>0</v>
      </c>
      <c r="E1022" s="33">
        <f>'SOUTH-2'!E1162</f>
        <v>0</v>
      </c>
      <c r="F1022" s="33">
        <f>'SOUTH-2'!F1162</f>
        <v>1</v>
      </c>
      <c r="G1022" s="33">
        <f>'SOUTH-2'!G1162</f>
        <v>0</v>
      </c>
      <c r="H1022" s="33">
        <f>'SOUTH-2'!H1162</f>
        <v>0</v>
      </c>
      <c r="I1022" s="33">
        <f>'SOUTH-2'!I1162</f>
        <v>0</v>
      </c>
      <c r="J1022" s="33">
        <f>'SOUTH-2'!J1162</f>
        <v>40000</v>
      </c>
      <c r="K1022">
        <f>'SOUTH-2'!K1162</f>
        <v>0</v>
      </c>
      <c r="L1022">
        <f>'SOUTH-2'!L1162</f>
        <v>0</v>
      </c>
      <c r="M1022">
        <f>'SOUTH-2'!M1162</f>
        <v>0</v>
      </c>
      <c r="N1022" t="str">
        <f>'SOUTH-2'!N1162</f>
        <v>Shyampur</v>
      </c>
      <c r="O1022" t="s">
        <v>163</v>
      </c>
      <c r="P1022">
        <v>0</v>
      </c>
      <c r="Q1022">
        <v>0</v>
      </c>
      <c r="R1022">
        <v>0</v>
      </c>
    </row>
    <row r="1023" spans="1:18" hidden="1" x14ac:dyDescent="0.3">
      <c r="A1023">
        <v>1022</v>
      </c>
      <c r="B1023" t="str">
        <f>'SOUTH-2'!B1163</f>
        <v>11 kV Spare Feeder</v>
      </c>
      <c r="C1023" s="33">
        <f>'SOUTH-2'!C1163</f>
        <v>11</v>
      </c>
      <c r="D1023" s="33">
        <f>'SOUTH-2'!D1163</f>
        <v>0</v>
      </c>
      <c r="E1023" s="33">
        <f>'SOUTH-2'!E1163</f>
        <v>0</v>
      </c>
      <c r="F1023" s="33">
        <f>'SOUTH-2'!F1163</f>
        <v>1</v>
      </c>
      <c r="G1023" s="33">
        <f>'SOUTH-2'!G1163</f>
        <v>0</v>
      </c>
      <c r="H1023" s="33">
        <f>'SOUTH-2'!H1163</f>
        <v>0</v>
      </c>
      <c r="I1023" s="33">
        <f>'SOUTH-2'!I1163</f>
        <v>0</v>
      </c>
      <c r="J1023" s="33">
        <f>'SOUTH-2'!J1163</f>
        <v>40000</v>
      </c>
      <c r="K1023">
        <f>'SOUTH-2'!K1163</f>
        <v>0</v>
      </c>
      <c r="L1023">
        <f>'SOUTH-2'!L1163</f>
        <v>0</v>
      </c>
      <c r="M1023">
        <f>'SOUTH-2'!M1163</f>
        <v>0</v>
      </c>
      <c r="N1023" t="str">
        <f>'SOUTH-2'!N1163</f>
        <v>Shyampur</v>
      </c>
      <c r="O1023" t="s">
        <v>163</v>
      </c>
      <c r="P1023">
        <v>0</v>
      </c>
      <c r="Q1023">
        <v>0</v>
      </c>
      <c r="R1023">
        <v>0</v>
      </c>
    </row>
    <row r="1024" spans="1:18" hidden="1" x14ac:dyDescent="0.3">
      <c r="A1024">
        <v>1023</v>
      </c>
      <c r="B1024" t="str">
        <f>'SOUTH-2'!B1164</f>
        <v>11 kV Spare Feeder</v>
      </c>
      <c r="C1024" s="33">
        <f>'SOUTH-2'!C1164</f>
        <v>11</v>
      </c>
      <c r="D1024" s="33">
        <f>'SOUTH-2'!D1164</f>
        <v>0</v>
      </c>
      <c r="E1024" s="33">
        <f>'SOUTH-2'!E1164</f>
        <v>0</v>
      </c>
      <c r="F1024" s="33">
        <f>'SOUTH-2'!F1164</f>
        <v>1</v>
      </c>
      <c r="G1024" s="33">
        <f>'SOUTH-2'!G1164</f>
        <v>0</v>
      </c>
      <c r="H1024" s="33">
        <f>'SOUTH-2'!H1164</f>
        <v>0</v>
      </c>
      <c r="I1024" s="33">
        <f>'SOUTH-2'!I1164</f>
        <v>0</v>
      </c>
      <c r="J1024" s="33">
        <f>'SOUTH-2'!J1164</f>
        <v>40000</v>
      </c>
      <c r="K1024">
        <f>'SOUTH-2'!K1164</f>
        <v>0</v>
      </c>
      <c r="L1024">
        <f>'SOUTH-2'!L1164</f>
        <v>0</v>
      </c>
      <c r="M1024">
        <f>'SOUTH-2'!M1164</f>
        <v>0</v>
      </c>
      <c r="N1024" t="str">
        <f>'SOUTH-2'!N1164</f>
        <v>Shyampur</v>
      </c>
      <c r="O1024" t="s">
        <v>163</v>
      </c>
      <c r="P1024">
        <v>0</v>
      </c>
      <c r="Q1024">
        <v>0</v>
      </c>
      <c r="R1024">
        <v>0</v>
      </c>
    </row>
    <row r="1025" spans="1:18" hidden="1" x14ac:dyDescent="0.3">
      <c r="A1025">
        <v>1024</v>
      </c>
      <c r="B1025" t="str">
        <f>'SOUTH-2'!B1165</f>
        <v>11 kV Rasulpur Feeder</v>
      </c>
      <c r="C1025" s="33">
        <f>'SOUTH-2'!C1165</f>
        <v>11</v>
      </c>
      <c r="D1025" s="33" t="str">
        <f>'SOUTH-2'!D1165</f>
        <v>Shympur</v>
      </c>
      <c r="E1025" s="33" t="str">
        <f>'SOUTH-2'!E1165</f>
        <v>BD001943</v>
      </c>
      <c r="F1025" s="33">
        <f>'SOUTH-2'!F1165</f>
        <v>1</v>
      </c>
      <c r="G1025" s="33">
        <f>'SOUTH-2'!G1165</f>
        <v>2236.38</v>
      </c>
      <c r="H1025" s="33">
        <f>'SOUTH-2'!H1165</f>
        <v>2276.0300000000002</v>
      </c>
      <c r="I1025" s="33">
        <f>'SOUTH-2'!I1165</f>
        <v>39.650000000000091</v>
      </c>
      <c r="J1025" s="33">
        <f>'SOUTH-2'!J1165</f>
        <v>40000</v>
      </c>
      <c r="K1025">
        <f>'SOUTH-2'!K1165</f>
        <v>0</v>
      </c>
      <c r="L1025">
        <f>'SOUTH-2'!L1165</f>
        <v>1586000.0000000037</v>
      </c>
      <c r="M1025">
        <f>'SOUTH-2'!M1165</f>
        <v>1579250.5869076825</v>
      </c>
      <c r="N1025" t="str">
        <f>'SOUTH-2'!N1165</f>
        <v>Shyampur</v>
      </c>
      <c r="O1025" t="s">
        <v>163</v>
      </c>
      <c r="P1025">
        <v>1494594.8891563651</v>
      </c>
      <c r="Q1025">
        <v>1526560.115063997</v>
      </c>
      <c r="R1025">
        <v>1250345.4555291329</v>
      </c>
    </row>
    <row r="1026" spans="1:18" hidden="1" x14ac:dyDescent="0.3">
      <c r="A1026">
        <v>1025</v>
      </c>
      <c r="B1026" t="str">
        <f>'SOUTH-2'!B1166</f>
        <v xml:space="preserve"> 11 Kv  Pioneer Steel Feeder</v>
      </c>
      <c r="C1026" s="33">
        <f>'SOUTH-2'!C1166</f>
        <v>11</v>
      </c>
      <c r="D1026" s="33" t="str">
        <f>'SOUTH-2'!D1166</f>
        <v>Shympur</v>
      </c>
      <c r="E1026" s="33" t="str">
        <f>'SOUTH-2'!E1166</f>
        <v>BD001924</v>
      </c>
      <c r="F1026" s="33">
        <f>'SOUTH-2'!F1166</f>
        <v>1</v>
      </c>
      <c r="G1026" s="33">
        <f>'SOUTH-2'!G1166</f>
        <v>172.64</v>
      </c>
      <c r="H1026" s="33">
        <f>'SOUTH-2'!H1166</f>
        <v>174.71</v>
      </c>
      <c r="I1026" s="33">
        <f>'SOUTH-2'!I1166</f>
        <v>2.0700000000000216</v>
      </c>
      <c r="J1026" s="33">
        <f>'SOUTH-2'!J1166</f>
        <v>40000</v>
      </c>
      <c r="K1026">
        <f>'SOUTH-2'!K1166</f>
        <v>0</v>
      </c>
      <c r="L1026">
        <f>'SOUTH-2'!L1166</f>
        <v>82800.000000000859</v>
      </c>
      <c r="M1026">
        <f>'SOUTH-2'!M1166</f>
        <v>82447.634675887253</v>
      </c>
      <c r="N1026" t="str">
        <f>'SOUTH-2'!N1166</f>
        <v>Shyampur</v>
      </c>
      <c r="O1026" t="s">
        <v>163</v>
      </c>
      <c r="P1026">
        <v>75834.992720860886</v>
      </c>
      <c r="Q1026">
        <v>95891.56747501895</v>
      </c>
      <c r="R1026">
        <v>84558.618947644325</v>
      </c>
    </row>
    <row r="1027" spans="1:18" hidden="1" x14ac:dyDescent="0.3">
      <c r="A1027">
        <v>1026</v>
      </c>
      <c r="B1027" t="str">
        <f>'SOUTH-2'!B1167</f>
        <v>11 kV Spare Feeder</v>
      </c>
      <c r="C1027" s="33">
        <f>'SOUTH-2'!C1167</f>
        <v>11</v>
      </c>
      <c r="D1027" s="33">
        <f>'SOUTH-2'!D1167</f>
        <v>0</v>
      </c>
      <c r="E1027" s="33">
        <f>'SOUTH-2'!E1167</f>
        <v>0</v>
      </c>
      <c r="F1027" s="33">
        <f>'SOUTH-2'!F1167</f>
        <v>1</v>
      </c>
      <c r="G1027" s="33">
        <f>'SOUTH-2'!G1167</f>
        <v>0</v>
      </c>
      <c r="H1027" s="33">
        <f>'SOUTH-2'!H1167</f>
        <v>0</v>
      </c>
      <c r="I1027" s="33">
        <f>'SOUTH-2'!I1167</f>
        <v>0</v>
      </c>
      <c r="J1027" s="33">
        <f>'SOUTH-2'!J1167</f>
        <v>40000</v>
      </c>
      <c r="K1027">
        <f>'SOUTH-2'!K1167</f>
        <v>0</v>
      </c>
      <c r="L1027">
        <f>'SOUTH-2'!L1167</f>
        <v>0</v>
      </c>
      <c r="M1027">
        <f>'SOUTH-2'!M1167</f>
        <v>0</v>
      </c>
      <c r="N1027" t="str">
        <f>'SOUTH-2'!N1167</f>
        <v>Shyampur</v>
      </c>
      <c r="O1027" t="s">
        <v>163</v>
      </c>
      <c r="P1027">
        <v>0</v>
      </c>
      <c r="Q1027">
        <v>0</v>
      </c>
      <c r="R1027">
        <v>0</v>
      </c>
    </row>
    <row r="1028" spans="1:18" hidden="1" x14ac:dyDescent="0.3">
      <c r="A1028">
        <v>1027</v>
      </c>
      <c r="B1028" t="str">
        <f>'SOUTH-2'!B1168</f>
        <v>11 kV Sun Steel Feeder</v>
      </c>
      <c r="C1028" s="33">
        <f>'SOUTH-2'!C1168</f>
        <v>11</v>
      </c>
      <c r="D1028" s="33" t="str">
        <f>'SOUTH-2'!D1168</f>
        <v>Shympur</v>
      </c>
      <c r="E1028" s="33" t="str">
        <f>'SOUTH-2'!E1168</f>
        <v>BD001935</v>
      </c>
      <c r="F1028" s="33">
        <f>'SOUTH-2'!F1168</f>
        <v>1</v>
      </c>
      <c r="G1028" s="33">
        <f>'SOUTH-2'!G1168</f>
        <v>1189.74</v>
      </c>
      <c r="H1028" s="33">
        <f>'SOUTH-2'!H1168</f>
        <v>1212.54</v>
      </c>
      <c r="I1028" s="33">
        <f>'SOUTH-2'!I1168</f>
        <v>22.799999999999955</v>
      </c>
      <c r="J1028" s="33">
        <f>'SOUTH-2'!J1168</f>
        <v>40000</v>
      </c>
      <c r="K1028">
        <f>'SOUTH-2'!K1168</f>
        <v>0</v>
      </c>
      <c r="L1028">
        <f>'SOUTH-2'!L1168</f>
        <v>911999.99999999814</v>
      </c>
      <c r="M1028">
        <f>'SOUTH-2'!M1168</f>
        <v>908118.87469092081</v>
      </c>
      <c r="N1028" t="str">
        <f>'SOUTH-2'!N1168</f>
        <v>Shyampur</v>
      </c>
      <c r="O1028" t="s">
        <v>163</v>
      </c>
      <c r="P1028">
        <v>695610.59804114525</v>
      </c>
      <c r="Q1028">
        <v>869607.76720120641</v>
      </c>
      <c r="R1028">
        <v>875642.57061896136</v>
      </c>
    </row>
    <row r="1029" spans="1:18" hidden="1" x14ac:dyDescent="0.3">
      <c r="A1029">
        <v>1028</v>
      </c>
      <c r="B1029" t="str">
        <f>'SOUTH-2'!B1169</f>
        <v>11 kV Taher Steel Feeder</v>
      </c>
      <c r="C1029" s="33">
        <f>'SOUTH-2'!C1169</f>
        <v>11</v>
      </c>
      <c r="D1029" s="33" t="str">
        <f>'SOUTH-2'!D1169</f>
        <v>Shympur</v>
      </c>
      <c r="E1029" s="33" t="str">
        <f>'SOUTH-2'!E1169</f>
        <v>BD001942</v>
      </c>
      <c r="F1029" s="33">
        <f>'SOUTH-2'!F1169</f>
        <v>1</v>
      </c>
      <c r="G1029" s="33">
        <f>'SOUTH-2'!G1169</f>
        <v>3687.08</v>
      </c>
      <c r="H1029" s="33">
        <f>'SOUTH-2'!H1169</f>
        <v>3727.77</v>
      </c>
      <c r="I1029" s="33">
        <f>'SOUTH-2'!I1169</f>
        <v>40.690000000000055</v>
      </c>
      <c r="J1029" s="33">
        <f>'SOUTH-2'!J1169</f>
        <v>40000</v>
      </c>
      <c r="K1029">
        <f>'SOUTH-2'!K1169</f>
        <v>0</v>
      </c>
      <c r="L1029">
        <f>'SOUTH-2'!L1169</f>
        <v>1627600.0000000021</v>
      </c>
      <c r="M1029">
        <f>'SOUTH-2'!M1169</f>
        <v>1620673.5531216529</v>
      </c>
      <c r="N1029" t="str">
        <f>'SOUTH-2'!N1169</f>
        <v>Shyampur</v>
      </c>
      <c r="O1029" t="s">
        <v>163</v>
      </c>
      <c r="P1029">
        <v>2160897.1025803164</v>
      </c>
      <c r="Q1029">
        <v>1905144.5887669933</v>
      </c>
      <c r="R1029">
        <v>2092324.8792684756</v>
      </c>
    </row>
    <row r="1030" spans="1:18" hidden="1" x14ac:dyDescent="0.3">
      <c r="A1030">
        <v>1029</v>
      </c>
      <c r="B1030" t="str">
        <f>'SOUTH-2'!B1170</f>
        <v>11 kV Igloo Feeder</v>
      </c>
      <c r="C1030" s="33">
        <f>'SOUTH-2'!C1170</f>
        <v>11</v>
      </c>
      <c r="D1030" s="33" t="str">
        <f>'SOUTH-2'!D1170</f>
        <v>Shympur</v>
      </c>
      <c r="E1030" s="33" t="str">
        <f>'SOUTH-2'!E1170</f>
        <v>BD001942</v>
      </c>
      <c r="F1030" s="33">
        <f>'SOUTH-2'!F1170</f>
        <v>1</v>
      </c>
      <c r="G1030" s="33">
        <f>'SOUTH-2'!G1170</f>
        <v>1095.43</v>
      </c>
      <c r="H1030" s="33">
        <f>'SOUTH-2'!H1170</f>
        <v>1108.79</v>
      </c>
      <c r="I1030" s="33">
        <f>'SOUTH-2'!I1170</f>
        <v>13.3599999999999</v>
      </c>
      <c r="J1030" s="33">
        <f>'SOUTH-2'!J1170</f>
        <v>40000</v>
      </c>
      <c r="K1030">
        <f>'SOUTH-2'!K1170</f>
        <v>0</v>
      </c>
      <c r="L1030">
        <f>'SOUTH-2'!L1170</f>
        <v>534399.99999999604</v>
      </c>
      <c r="M1030">
        <f>'SOUTH-2'!M1170</f>
        <v>532125.79674871208</v>
      </c>
      <c r="N1030" t="str">
        <f>'SOUTH-2'!N1170</f>
        <v>Shyampur</v>
      </c>
      <c r="O1030" t="s">
        <v>163</v>
      </c>
      <c r="P1030">
        <v>778413.32035042276</v>
      </c>
      <c r="Q1030">
        <v>463585.77061667381</v>
      </c>
      <c r="R1030">
        <v>590307.32563923893</v>
      </c>
    </row>
    <row r="1031" spans="1:18" hidden="1" x14ac:dyDescent="0.3">
      <c r="A1031">
        <v>1030</v>
      </c>
      <c r="B1031" t="str">
        <f>'SOUTH-2'!B1171</f>
        <v>11/0.4 kV Aux Transformer, T-1</v>
      </c>
      <c r="C1031" s="33">
        <f>'SOUTH-2'!C1171</f>
        <v>0.41499999999999998</v>
      </c>
      <c r="D1031" s="33" t="str">
        <f>'SOUTH-2'!D1171</f>
        <v>DPDC</v>
      </c>
      <c r="E1031" s="33" t="str">
        <f>'SOUTH-2'!E1171</f>
        <v>DHK20964</v>
      </c>
      <c r="F1031" s="33">
        <f>'SOUTH-2'!F1171</f>
        <v>1</v>
      </c>
      <c r="G1031" s="33">
        <f>'SOUTH-2'!G1171</f>
        <v>504582.2</v>
      </c>
      <c r="H1031" s="33">
        <f>'SOUTH-2'!H1171</f>
        <v>504582.2</v>
      </c>
      <c r="I1031" s="33">
        <f>'SOUTH-2'!I1171</f>
        <v>0</v>
      </c>
      <c r="J1031" s="33">
        <f>'SOUTH-2'!J1171</f>
        <v>1</v>
      </c>
      <c r="K1031">
        <f>'SOUTH-2'!K1171</f>
        <v>0</v>
      </c>
      <c r="L1031">
        <f>'SOUTH-2'!L1171</f>
        <v>0</v>
      </c>
      <c r="M1031">
        <f>'SOUTH-2'!M1171</f>
        <v>0</v>
      </c>
      <c r="N1031" t="str">
        <f>'SOUTH-2'!N1171</f>
        <v>Shyampur</v>
      </c>
      <c r="O1031" t="s">
        <v>163</v>
      </c>
      <c r="P1031">
        <v>0</v>
      </c>
      <c r="Q1031">
        <v>0</v>
      </c>
      <c r="R1031">
        <v>0</v>
      </c>
    </row>
    <row r="1032" spans="1:18" hidden="1" x14ac:dyDescent="0.3">
      <c r="A1032">
        <v>1031</v>
      </c>
      <c r="B1032" t="str">
        <f>'SOUTH-2'!B1172</f>
        <v>33/0.4 kV Aux TR, GT-4 (At 11 kV)</v>
      </c>
      <c r="C1032" s="33">
        <f>'SOUTH-2'!C1172</f>
        <v>0.41499999999999998</v>
      </c>
      <c r="D1032" s="33" t="str">
        <f>'SOUTH-2'!D1172</f>
        <v>DPDC</v>
      </c>
      <c r="E1032" s="33" t="str">
        <f>'SOUTH-2'!E1172</f>
        <v>DHK26108</v>
      </c>
      <c r="F1032" s="33">
        <f>'SOUTH-2'!F1172</f>
        <v>1</v>
      </c>
      <c r="G1032" s="33">
        <f>'SOUTH-2'!G1172</f>
        <v>63890</v>
      </c>
      <c r="H1032" s="33">
        <f>'SOUTH-2'!H1172</f>
        <v>64345</v>
      </c>
      <c r="I1032" s="33">
        <f>'SOUTH-2'!I1172</f>
        <v>455</v>
      </c>
      <c r="J1032" s="33">
        <f>'SOUTH-2'!J1172</f>
        <v>1</v>
      </c>
      <c r="K1032">
        <f>'SOUTH-2'!K1172</f>
        <v>0</v>
      </c>
      <c r="L1032">
        <f>'SOUTH-2'!L1172</f>
        <v>0</v>
      </c>
      <c r="M1032">
        <f>'SOUTH-2'!M1172</f>
        <v>0</v>
      </c>
      <c r="N1032" t="str">
        <f>'SOUTH-2'!N1172</f>
        <v>Shyampur</v>
      </c>
      <c r="O1032" t="s">
        <v>163</v>
      </c>
      <c r="P1032">
        <v>0</v>
      </c>
      <c r="Q1032">
        <v>0</v>
      </c>
      <c r="R1032">
        <v>0</v>
      </c>
    </row>
    <row r="1033" spans="1:18" hidden="1" x14ac:dyDescent="0.3">
      <c r="A1033">
        <v>1032</v>
      </c>
      <c r="B1033" t="str">
        <f>'SOUTH-2'!B1173</f>
        <v>33/0.4 kV Aux TR, GT-3 (At-33 kV)</v>
      </c>
      <c r="C1033" s="33">
        <f>'SOUTH-2'!C1173</f>
        <v>0.41499999999999998</v>
      </c>
      <c r="D1033" s="33">
        <f>'SOUTH-2'!D1173</f>
        <v>0</v>
      </c>
      <c r="E1033" s="33">
        <f>'SOUTH-2'!E1173</f>
        <v>0</v>
      </c>
      <c r="F1033" s="33">
        <f>'SOUTH-2'!F1173</f>
        <v>1</v>
      </c>
      <c r="G1033" s="33">
        <f>'SOUTH-2'!G1173</f>
        <v>594876</v>
      </c>
      <c r="H1033" s="33">
        <f>'SOUTH-2'!H1173</f>
        <v>603513</v>
      </c>
      <c r="I1033" s="33">
        <f>'SOUTH-2'!I1173</f>
        <v>8637</v>
      </c>
      <c r="J1033" s="33">
        <f>'SOUTH-2'!J1173</f>
        <v>1</v>
      </c>
      <c r="K1033">
        <f>'SOUTH-2'!K1173</f>
        <v>0</v>
      </c>
      <c r="L1033">
        <f>'SOUTH-2'!L1173</f>
        <v>0</v>
      </c>
      <c r="M1033">
        <f>'SOUTH-2'!M1173</f>
        <v>0</v>
      </c>
      <c r="N1033" t="str">
        <f>'SOUTH-2'!N1173</f>
        <v>Shyampur</v>
      </c>
      <c r="O1033" t="s">
        <v>163</v>
      </c>
      <c r="P1033">
        <v>0</v>
      </c>
      <c r="Q1033">
        <v>0</v>
      </c>
      <c r="R1033">
        <v>0</v>
      </c>
    </row>
    <row r="1034" spans="1:18" hidden="1" x14ac:dyDescent="0.3">
      <c r="A1034">
        <v>1033</v>
      </c>
      <c r="B1034" t="str">
        <f>'SOUTH-2'!B1174</f>
        <v>11/0.4 kV Aux Transformer, T-2</v>
      </c>
      <c r="C1034" s="33">
        <f>'SOUTH-2'!C1174</f>
        <v>0.41499999999999998</v>
      </c>
      <c r="D1034" s="33">
        <f>'SOUTH-2'!D1174</f>
        <v>0</v>
      </c>
      <c r="E1034" s="33" t="str">
        <f>'SOUTH-2'!E1174</f>
        <v>DHK20964</v>
      </c>
      <c r="F1034" s="33">
        <f>'SOUTH-2'!F1174</f>
        <v>1</v>
      </c>
      <c r="G1034" s="33">
        <f>'SOUTH-2'!G1174</f>
        <v>0</v>
      </c>
      <c r="H1034" s="33">
        <f>'SOUTH-2'!H1174</f>
        <v>0</v>
      </c>
      <c r="I1034" s="33">
        <f>'SOUTH-2'!I1174</f>
        <v>0</v>
      </c>
      <c r="J1034" s="33">
        <f>'SOUTH-2'!J1174</f>
        <v>1</v>
      </c>
      <c r="K1034">
        <f>'SOUTH-2'!K1174</f>
        <v>0</v>
      </c>
      <c r="L1034">
        <f>'SOUTH-2'!L1174</f>
        <v>0</v>
      </c>
      <c r="M1034">
        <f>'SOUTH-2'!M1174</f>
        <v>0</v>
      </c>
      <c r="N1034" t="str">
        <f>'SOUTH-2'!N1174</f>
        <v>Shyampur</v>
      </c>
      <c r="O1034" t="s">
        <v>163</v>
      </c>
      <c r="P1034">
        <v>0</v>
      </c>
      <c r="Q1034">
        <v>0</v>
      </c>
      <c r="R1034">
        <v>0</v>
      </c>
    </row>
    <row r="1035" spans="1:18" hidden="1" x14ac:dyDescent="0.3">
      <c r="A1035">
        <v>1034</v>
      </c>
      <c r="B1035" t="str">
        <f>'SOUTH-2'!B1239</f>
        <v>11 kV Nama shyampur Feeder</v>
      </c>
      <c r="C1035" s="33">
        <f>'SOUTH-2'!C1239</f>
        <v>11</v>
      </c>
      <c r="D1035" s="33" t="str">
        <f>'SOUTH-2'!D1239</f>
        <v>Shympur</v>
      </c>
      <c r="E1035" s="33" t="str">
        <f>'SOUTH-2'!E1239</f>
        <v>HA-021101066-02</v>
      </c>
      <c r="F1035" s="33">
        <f>'SOUTH-2'!F1239</f>
        <v>1</v>
      </c>
      <c r="G1035" s="33">
        <f>'SOUTH-2'!G1239</f>
        <v>37882493</v>
      </c>
      <c r="H1035" s="33">
        <f>'SOUTH-2'!H1239</f>
        <v>40168290</v>
      </c>
      <c r="I1035" s="33">
        <f>'SOUTH-2'!I1239</f>
        <v>2285797</v>
      </c>
      <c r="J1035" s="33">
        <f>'SOUTH-2'!J1239</f>
        <v>1</v>
      </c>
      <c r="K1035">
        <f>'SOUTH-2'!K1239</f>
        <v>0</v>
      </c>
      <c r="L1035">
        <f>'SOUTH-2'!L1239</f>
        <v>2285797</v>
      </c>
      <c r="M1035">
        <f>'SOUTH-2'!M1239</f>
        <v>2242087.5526551255</v>
      </c>
      <c r="N1035" t="str">
        <f>'SOUTH-2'!N1239</f>
        <v>Shyampur</v>
      </c>
      <c r="O1035" t="s">
        <v>164</v>
      </c>
      <c r="P1035">
        <v>2142439.5507122651</v>
      </c>
      <c r="Q1035">
        <v>2098065.1104068416</v>
      </c>
      <c r="R1035">
        <v>2051822.5774196589</v>
      </c>
    </row>
    <row r="1036" spans="1:18" hidden="1" x14ac:dyDescent="0.3">
      <c r="A1036">
        <v>1035</v>
      </c>
      <c r="B1036" t="str">
        <f>'SOUTH-2'!B1240</f>
        <v>11 kV  Bombay SweetsFeeder</v>
      </c>
      <c r="C1036" s="33">
        <f>'SOUTH-2'!C1240</f>
        <v>11</v>
      </c>
      <c r="D1036" s="33" t="str">
        <f>'SOUTH-2'!D1240</f>
        <v>Jurain</v>
      </c>
      <c r="E1036" s="33" t="str">
        <f>'SOUTH-2'!E1240</f>
        <v>HA-021101063-02</v>
      </c>
      <c r="F1036" s="33">
        <f>'SOUTH-2'!F1240</f>
        <v>1</v>
      </c>
      <c r="G1036" s="33">
        <f>'SOUTH-2'!G1240</f>
        <v>21288823</v>
      </c>
      <c r="H1036" s="33">
        <f>'SOUTH-2'!H1240</f>
        <v>22086911</v>
      </c>
      <c r="I1036" s="33">
        <f>'SOUTH-2'!I1240</f>
        <v>798088</v>
      </c>
      <c r="J1036" s="33">
        <f>'SOUTH-2'!J1240</f>
        <v>1</v>
      </c>
      <c r="K1036">
        <f>'SOUTH-2'!K1240</f>
        <v>0</v>
      </c>
      <c r="L1036">
        <f>'SOUTH-2'!L1240</f>
        <v>798088</v>
      </c>
      <c r="M1036">
        <f>'SOUTH-2'!M1240</f>
        <v>782826.80864636006</v>
      </c>
      <c r="N1036" t="str">
        <f>'SOUTH-2'!N1240</f>
        <v>Jurain</v>
      </c>
      <c r="O1036" t="s">
        <v>164</v>
      </c>
      <c r="P1036">
        <v>745206.37577834446</v>
      </c>
      <c r="Q1036">
        <v>738065.30875677837</v>
      </c>
      <c r="R1036">
        <v>731764.97527151555</v>
      </c>
    </row>
    <row r="1037" spans="1:18" hidden="1" x14ac:dyDescent="0.3">
      <c r="A1037">
        <v>1036</v>
      </c>
      <c r="B1037" t="str">
        <f>'SOUTH-2'!B1241</f>
        <v>11 kV  H. R Steel</v>
      </c>
      <c r="C1037" s="33">
        <f>'SOUTH-2'!C1241</f>
        <v>11</v>
      </c>
      <c r="D1037" s="33" t="str">
        <f>'SOUTH-2'!D1241</f>
        <v>Shympur</v>
      </c>
      <c r="E1037" s="33" t="str">
        <f>'SOUTH-2'!E1241</f>
        <v>HA-021100377-02</v>
      </c>
      <c r="F1037" s="33">
        <f>'SOUTH-2'!F1241</f>
        <v>1</v>
      </c>
      <c r="G1037" s="33">
        <f>'SOUTH-2'!G1241</f>
        <v>24410033</v>
      </c>
      <c r="H1037" s="33">
        <f>'SOUTH-2'!H1241</f>
        <v>24410033</v>
      </c>
      <c r="I1037" s="33">
        <f>'SOUTH-2'!I1241</f>
        <v>0</v>
      </c>
      <c r="J1037" s="33">
        <f>'SOUTH-2'!J1241</f>
        <v>1</v>
      </c>
      <c r="K1037">
        <f>'SOUTH-2'!K1241</f>
        <v>0</v>
      </c>
      <c r="L1037">
        <f>'SOUTH-2'!L1241</f>
        <v>0</v>
      </c>
      <c r="M1037">
        <f>'SOUTH-2'!M1241</f>
        <v>0</v>
      </c>
      <c r="N1037" t="str">
        <f>'SOUTH-2'!N1241</f>
        <v>Shyampur</v>
      </c>
      <c r="O1037" t="s">
        <v>164</v>
      </c>
      <c r="P1037">
        <v>0</v>
      </c>
      <c r="Q1037">
        <v>0</v>
      </c>
      <c r="R1037">
        <v>0</v>
      </c>
    </row>
    <row r="1038" spans="1:18" hidden="1" x14ac:dyDescent="0.3">
      <c r="A1038">
        <v>1037</v>
      </c>
      <c r="B1038" t="str">
        <f>'SOUTH-2'!B1242</f>
        <v>11 kV Shyampur Incoming (F1)</v>
      </c>
      <c r="C1038" s="33">
        <f>'SOUTH-2'!C1242</f>
        <v>11</v>
      </c>
      <c r="D1038" s="33" t="str">
        <f>'SOUTH-2'!D1242</f>
        <v>Import</v>
      </c>
      <c r="E1038" s="33" t="str">
        <f>'SOUTH-2'!E1242</f>
        <v>DHK61020</v>
      </c>
      <c r="F1038" s="33">
        <f>'SOUTH-2'!F1242</f>
        <v>1</v>
      </c>
      <c r="G1038" s="33">
        <f>'SOUTH-2'!G1242</f>
        <v>9697.2000000000007</v>
      </c>
      <c r="H1038" s="33">
        <f>'SOUTH-2'!H1242</f>
        <v>9697.2000000000007</v>
      </c>
      <c r="I1038" s="33">
        <f>'SOUTH-2'!I1242</f>
        <v>0</v>
      </c>
      <c r="J1038" s="33">
        <f>'SOUTH-2'!J1242</f>
        <v>60</v>
      </c>
      <c r="K1038">
        <f>'SOUTH-2'!K1242</f>
        <v>0</v>
      </c>
      <c r="L1038">
        <f>'SOUTH-2'!L1242</f>
        <v>0</v>
      </c>
      <c r="M1038">
        <f>'SOUTH-2'!M1242</f>
        <v>0</v>
      </c>
      <c r="N1038" t="str">
        <f>'SOUTH-2'!N1242</f>
        <v>Jurain</v>
      </c>
      <c r="O1038" t="s">
        <v>164</v>
      </c>
      <c r="P1038">
        <v>0</v>
      </c>
      <c r="Q1038">
        <v>0</v>
      </c>
      <c r="R1038">
        <v>0</v>
      </c>
    </row>
    <row r="1039" spans="1:18" hidden="1" x14ac:dyDescent="0.3">
      <c r="A1039">
        <v>1038</v>
      </c>
      <c r="B1039" t="str">
        <f>'SOUTH-2'!B1243</f>
        <v>11 kV Ali Bahar Feeder (F2)</v>
      </c>
      <c r="C1039" s="33">
        <f>'SOUTH-2'!C1243</f>
        <v>11</v>
      </c>
      <c r="D1039" s="33" t="str">
        <f>'SOUTH-2'!D1243</f>
        <v>Jurain</v>
      </c>
      <c r="E1039" s="33" t="str">
        <f>'SOUTH-2'!E1243</f>
        <v>DHK61021</v>
      </c>
      <c r="F1039" s="33">
        <f>'SOUTH-2'!F1243</f>
        <v>1</v>
      </c>
      <c r="G1039" s="33">
        <f>'SOUTH-2'!G1243</f>
        <v>437001.6</v>
      </c>
      <c r="H1039" s="33">
        <f>'SOUTH-2'!H1243</f>
        <v>469630.5</v>
      </c>
      <c r="I1039" s="33">
        <f>'SOUTH-2'!I1243</f>
        <v>32628.900000000023</v>
      </c>
      <c r="J1039" s="33">
        <f>'SOUTH-2'!J1243</f>
        <v>60</v>
      </c>
      <c r="K1039">
        <f>'SOUTH-2'!K1243</f>
        <v>0</v>
      </c>
      <c r="L1039">
        <f>'SOUTH-2'!L1243</f>
        <v>1957734.0000000014</v>
      </c>
      <c r="M1039">
        <f>'SOUTH-2'!M1243</f>
        <v>1920297.836076315</v>
      </c>
      <c r="N1039" t="str">
        <f>'SOUTH-2'!N1243</f>
        <v>Jurain</v>
      </c>
      <c r="O1039" t="s">
        <v>164</v>
      </c>
      <c r="P1039">
        <v>1596859.7470484851</v>
      </c>
      <c r="Q1039">
        <v>1920766.0882329743</v>
      </c>
      <c r="R1039">
        <v>1940683.7188900011</v>
      </c>
    </row>
    <row r="1040" spans="1:18" hidden="1" x14ac:dyDescent="0.3">
      <c r="A1040">
        <v>1039</v>
      </c>
      <c r="B1040" t="str">
        <f>'SOUTH-2'!B1244</f>
        <v>11 kV Mosjid Road Feeder (F3)</v>
      </c>
      <c r="C1040" s="33">
        <f>'SOUTH-2'!C1244</f>
        <v>11</v>
      </c>
      <c r="D1040" s="33" t="str">
        <f>'SOUTH-2'!D1244</f>
        <v>Jurain</v>
      </c>
      <c r="E1040" s="33" t="str">
        <f>'SOUTH-2'!E1244</f>
        <v>DHK60936</v>
      </c>
      <c r="F1040" s="33">
        <f>'SOUTH-2'!F1244</f>
        <v>1</v>
      </c>
      <c r="G1040" s="33">
        <f>'SOUTH-2'!G1244</f>
        <v>593952.19999999995</v>
      </c>
      <c r="H1040" s="33">
        <f>'SOUTH-2'!H1244</f>
        <v>619977.80000000005</v>
      </c>
      <c r="I1040" s="33">
        <f>'SOUTH-2'!I1244</f>
        <v>26025.600000000093</v>
      </c>
      <c r="J1040" s="33">
        <f>'SOUTH-2'!J1244</f>
        <v>60</v>
      </c>
      <c r="K1040">
        <f>'SOUTH-2'!K1244</f>
        <v>0</v>
      </c>
      <c r="L1040">
        <f>'SOUTH-2'!L1244</f>
        <v>1561536.0000000056</v>
      </c>
      <c r="M1040">
        <f>'SOUTH-2'!M1244</f>
        <v>1531676.009996901</v>
      </c>
      <c r="N1040" t="str">
        <f>'SOUTH-2'!N1244</f>
        <v>Jurain</v>
      </c>
      <c r="O1040" t="s">
        <v>164</v>
      </c>
      <c r="P1040">
        <v>1098969.8090254546</v>
      </c>
      <c r="Q1040">
        <v>1475476.6818952998</v>
      </c>
      <c r="R1040">
        <v>1381608.0185060718</v>
      </c>
    </row>
    <row r="1041" spans="1:18" hidden="1" x14ac:dyDescent="0.3">
      <c r="A1041">
        <v>1040</v>
      </c>
      <c r="B1041" t="str">
        <f>'SOUTH-2'!B1245</f>
        <v>11 kV Shyampur O/H Feeder (F4)</v>
      </c>
      <c r="C1041" s="33">
        <f>'SOUTH-2'!C1245</f>
        <v>11</v>
      </c>
      <c r="D1041" s="33" t="str">
        <f>'SOUTH-2'!D1245</f>
        <v>Jurain</v>
      </c>
      <c r="E1041" s="33" t="str">
        <f>'SOUTH-2'!E1245</f>
        <v>DHK60938</v>
      </c>
      <c r="F1041" s="33">
        <f>'SOUTH-2'!F1245</f>
        <v>1</v>
      </c>
      <c r="G1041" s="33">
        <f>'SOUTH-2'!G1245</f>
        <v>615565.9</v>
      </c>
      <c r="H1041" s="33">
        <f>'SOUTH-2'!H1245</f>
        <v>639408.30000000005</v>
      </c>
      <c r="I1041" s="33">
        <f>'SOUTH-2'!I1245</f>
        <v>23842.400000000023</v>
      </c>
      <c r="J1041" s="33">
        <f>'SOUTH-2'!J1245</f>
        <v>60</v>
      </c>
      <c r="K1041">
        <f>'SOUTH-2'!K1245</f>
        <v>0</v>
      </c>
      <c r="L1041">
        <f>'SOUTH-2'!L1245</f>
        <v>1430544.0000000014</v>
      </c>
      <c r="M1041">
        <f>'SOUTH-2'!M1245</f>
        <v>1403188.8640703775</v>
      </c>
      <c r="N1041" t="str">
        <f>'SOUTH-2'!N1245</f>
        <v>Jurain</v>
      </c>
      <c r="O1041" t="s">
        <v>164</v>
      </c>
      <c r="P1041">
        <v>1231235.1281986644</v>
      </c>
      <c r="Q1041">
        <v>1429313.0962620531</v>
      </c>
      <c r="R1041">
        <v>1378277.4296150166</v>
      </c>
    </row>
    <row r="1042" spans="1:18" hidden="1" x14ac:dyDescent="0.3">
      <c r="A1042">
        <v>1041</v>
      </c>
      <c r="B1042" t="str">
        <f>'SOUTH-2'!B1246</f>
        <v>11 kV Road No-11 Feeder (F5)</v>
      </c>
      <c r="C1042" s="33">
        <f>'SOUTH-2'!C1246</f>
        <v>11</v>
      </c>
      <c r="D1042" s="33" t="str">
        <f>'SOUTH-2'!D1246</f>
        <v>Shympur</v>
      </c>
      <c r="E1042" s="33" t="str">
        <f>'SOUTH-2'!E1246</f>
        <v>DHK60937</v>
      </c>
      <c r="F1042" s="33">
        <f>'SOUTH-2'!F1246</f>
        <v>1</v>
      </c>
      <c r="G1042" s="33">
        <f>'SOUTH-2'!G1246</f>
        <v>351956.3</v>
      </c>
      <c r="H1042" s="33">
        <f>'SOUTH-2'!H1246</f>
        <v>371675.9</v>
      </c>
      <c r="I1042" s="33">
        <f>'SOUTH-2'!I1246</f>
        <v>19719.600000000035</v>
      </c>
      <c r="J1042" s="33">
        <f>'SOUTH-2'!J1246</f>
        <v>60</v>
      </c>
      <c r="K1042">
        <f>'SOUTH-2'!K1246</f>
        <v>0</v>
      </c>
      <c r="L1042">
        <f>'SOUTH-2'!L1246</f>
        <v>1183176.0000000021</v>
      </c>
      <c r="M1042">
        <f>'SOUTH-2'!M1246</f>
        <v>1160551.0822703352</v>
      </c>
      <c r="N1042" t="str">
        <f>'SOUTH-2'!N1246</f>
        <v>Shyampur</v>
      </c>
      <c r="O1042" t="s">
        <v>164</v>
      </c>
      <c r="P1042">
        <v>887582.28388397524</v>
      </c>
      <c r="Q1042">
        <v>954363.73168965487</v>
      </c>
      <c r="R1042">
        <v>1019394.749177677</v>
      </c>
    </row>
    <row r="1043" spans="1:18" hidden="1" x14ac:dyDescent="0.3">
      <c r="A1043">
        <v>1042</v>
      </c>
      <c r="B1043" t="str">
        <f>'SOUTH-2'!B1247</f>
        <v>11 kV Hanif Express Feeder (F6)</v>
      </c>
      <c r="C1043" s="33">
        <f>'SOUTH-2'!C1247</f>
        <v>11</v>
      </c>
      <c r="D1043" s="33" t="str">
        <f>'SOUTH-2'!D1247</f>
        <v>Jurain</v>
      </c>
      <c r="E1043" s="33" t="str">
        <f>'SOUTH-2'!E1247</f>
        <v>DHK60939</v>
      </c>
      <c r="F1043" s="33">
        <f>'SOUTH-2'!F1247</f>
        <v>1</v>
      </c>
      <c r="G1043" s="33">
        <f>'SOUTH-2'!G1247</f>
        <v>518004.2</v>
      </c>
      <c r="H1043" s="33">
        <f>'SOUTH-2'!H1247</f>
        <v>518057.4</v>
      </c>
      <c r="I1043" s="33">
        <f>'SOUTH-2'!I1247</f>
        <v>53.200000000011642</v>
      </c>
      <c r="J1043" s="33">
        <f>'SOUTH-2'!J1247</f>
        <v>60</v>
      </c>
      <c r="K1043">
        <f>'SOUTH-2'!K1247</f>
        <v>0</v>
      </c>
      <c r="L1043">
        <f>'SOUTH-2'!L1247</f>
        <v>3192.0000000006985</v>
      </c>
      <c r="M1043">
        <f>'SOUTH-2'!M1247</f>
        <v>3130.9619655974375</v>
      </c>
      <c r="N1043" t="str">
        <f>'SOUTH-2'!N1247</f>
        <v>Jurain</v>
      </c>
      <c r="O1043" t="s">
        <v>164</v>
      </c>
      <c r="P1043">
        <v>385792.2070207026</v>
      </c>
      <c r="Q1043">
        <v>8184.867768010653</v>
      </c>
      <c r="R1043">
        <v>8596.2030181206173</v>
      </c>
    </row>
    <row r="1044" spans="1:18" hidden="1" x14ac:dyDescent="0.3">
      <c r="A1044">
        <v>1043</v>
      </c>
      <c r="B1044" t="str">
        <f>'SOUTH-2'!B1248</f>
        <v>11 kV  Zia Sharani Road Feeder(F7)</v>
      </c>
      <c r="C1044" s="33">
        <f>'SOUTH-2'!C1248</f>
        <v>11</v>
      </c>
      <c r="D1044" s="33" t="str">
        <f>'SOUTH-2'!D1248</f>
        <v>Jurain</v>
      </c>
      <c r="E1044" s="33" t="str">
        <f>'SOUTH-2'!E1248</f>
        <v>DHK60940</v>
      </c>
      <c r="F1044" s="33">
        <f>'SOUTH-2'!F1248</f>
        <v>1</v>
      </c>
      <c r="G1044" s="33">
        <f>'SOUTH-2'!G1248</f>
        <v>871854.9</v>
      </c>
      <c r="H1044" s="33">
        <f>'SOUTH-2'!H1248</f>
        <v>919765.2</v>
      </c>
      <c r="I1044" s="33">
        <f>'SOUTH-2'!I1248</f>
        <v>47910.29999999993</v>
      </c>
      <c r="J1044" s="33">
        <f>'SOUTH-2'!J1248</f>
        <v>60</v>
      </c>
      <c r="K1044">
        <f>'SOUTH-2'!K1248</f>
        <v>0</v>
      </c>
      <c r="L1044">
        <f>'SOUTH-2'!L1248</f>
        <v>2874617.9999999958</v>
      </c>
      <c r="M1044">
        <f>'SOUTH-2'!M1248</f>
        <v>2819649.0048934184</v>
      </c>
      <c r="N1044" t="str">
        <f>'SOUTH-2'!N1248</f>
        <v>Jurain</v>
      </c>
      <c r="O1044" t="s">
        <v>164</v>
      </c>
      <c r="P1044">
        <v>2794077.3283855566</v>
      </c>
      <c r="Q1044">
        <v>2700808.4363428857</v>
      </c>
      <c r="R1044">
        <v>2561826.8196469327</v>
      </c>
    </row>
    <row r="1045" spans="1:18" hidden="1" x14ac:dyDescent="0.3">
      <c r="A1045">
        <v>1044</v>
      </c>
      <c r="B1045" t="str">
        <f>'SOUTH-2'!B1249</f>
        <v>11 kV Road-12 &amp; 13 Feeder(F8)</v>
      </c>
      <c r="C1045" s="33">
        <f>'SOUTH-2'!C1249</f>
        <v>11</v>
      </c>
      <c r="D1045" s="33" t="str">
        <f>'SOUTH-2'!D1249</f>
        <v>Shympur</v>
      </c>
      <c r="E1045" s="33" t="str">
        <f>'SOUTH-2'!E1249</f>
        <v>DHK60941</v>
      </c>
      <c r="F1045" s="33">
        <f>'SOUTH-2'!F1249</f>
        <v>1</v>
      </c>
      <c r="G1045" s="33">
        <f>'SOUTH-2'!G1249</f>
        <v>256885.3</v>
      </c>
      <c r="H1045" s="33">
        <f>'SOUTH-2'!H1249</f>
        <v>282858.7</v>
      </c>
      <c r="I1045" s="33">
        <f>'SOUTH-2'!I1249</f>
        <v>25973.400000000023</v>
      </c>
      <c r="J1045" s="33">
        <f>'SOUTH-2'!J1249</f>
        <v>60</v>
      </c>
      <c r="K1045">
        <f>'SOUTH-2'!K1249</f>
        <v>0</v>
      </c>
      <c r="L1045">
        <f>'SOUTH-2'!L1249</f>
        <v>1558404.0000000014</v>
      </c>
      <c r="M1045">
        <f>'SOUTH-2'!M1249</f>
        <v>1528603.9006998264</v>
      </c>
      <c r="N1045" t="str">
        <f>'SOUTH-2'!N1249</f>
        <v>Shyampur</v>
      </c>
      <c r="O1045" t="s">
        <v>164</v>
      </c>
      <c r="P1045">
        <v>1237892.1590740771</v>
      </c>
      <c r="Q1045">
        <v>1229098.1907533535</v>
      </c>
      <c r="R1045">
        <v>1284557.7073512713</v>
      </c>
    </row>
    <row r="1046" spans="1:18" hidden="1" x14ac:dyDescent="0.3">
      <c r="A1046">
        <v>1045</v>
      </c>
      <c r="B1046" t="str">
        <f>'SOUTH-2'!B1250</f>
        <v>11 kV Rahman and Baset (F9).</v>
      </c>
      <c r="C1046" s="33">
        <f>'SOUTH-2'!C1250</f>
        <v>11</v>
      </c>
      <c r="D1046" s="33" t="str">
        <f>'SOUTH-2'!D1250</f>
        <v>Jurain</v>
      </c>
      <c r="E1046" s="33" t="str">
        <f>'SOUTH-2'!E1250</f>
        <v>DHK60944</v>
      </c>
      <c r="F1046" s="33">
        <f>'SOUTH-2'!F1250</f>
        <v>1</v>
      </c>
      <c r="G1046" s="33">
        <f>'SOUTH-2'!G1250</f>
        <v>455733.9</v>
      </c>
      <c r="H1046" s="33">
        <f>'SOUTH-2'!H1250</f>
        <v>466710.5</v>
      </c>
      <c r="I1046" s="33">
        <f>'SOUTH-2'!I1250</f>
        <v>10976.599999999977</v>
      </c>
      <c r="J1046" s="33">
        <f>'SOUTH-2'!J1250</f>
        <v>60</v>
      </c>
      <c r="K1046">
        <f>'SOUTH-2'!K1250</f>
        <v>0</v>
      </c>
      <c r="L1046">
        <f>'SOUTH-2'!L1250</f>
        <v>658595.9999999986</v>
      </c>
      <c r="M1046">
        <f>'SOUTH-2'!M1250</f>
        <v>646002.20134528656</v>
      </c>
      <c r="N1046" t="str">
        <f>'SOUTH-2'!N1250</f>
        <v>Jurain</v>
      </c>
      <c r="O1046" t="s">
        <v>164</v>
      </c>
      <c r="P1046">
        <v>711159.05686454033</v>
      </c>
      <c r="Q1046">
        <v>480060.54088841408</v>
      </c>
      <c r="R1046">
        <v>1215195.8482098223</v>
      </c>
    </row>
    <row r="1047" spans="1:18" hidden="1" x14ac:dyDescent="0.3">
      <c r="A1047">
        <v>1046</v>
      </c>
      <c r="B1047" t="str">
        <f>'SOUTH-2'!B1251</f>
        <v>11 kV Sabujbagh Feeder (F10)</v>
      </c>
      <c r="C1047" s="33">
        <f>'SOUTH-2'!C1251</f>
        <v>11</v>
      </c>
      <c r="D1047" s="33" t="str">
        <f>'SOUTH-2'!D1251</f>
        <v>Jurain</v>
      </c>
      <c r="E1047" s="33" t="str">
        <f>'SOUTH-2'!E1251</f>
        <v>DHK61020</v>
      </c>
      <c r="F1047" s="33">
        <f>'SOUTH-2'!F1251</f>
        <v>1</v>
      </c>
      <c r="G1047" s="33">
        <f>'SOUTH-2'!G1251</f>
        <v>526918.19999999995</v>
      </c>
      <c r="H1047" s="33">
        <f>'SOUTH-2'!H1251</f>
        <v>571905.4</v>
      </c>
      <c r="I1047" s="33">
        <f>'SOUTH-2'!I1251</f>
        <v>44987.20000000007</v>
      </c>
      <c r="J1047" s="33">
        <f>'SOUTH-2'!J1251</f>
        <v>60</v>
      </c>
      <c r="K1047">
        <f>'SOUTH-2'!K1251</f>
        <v>0</v>
      </c>
      <c r="L1047">
        <f>'SOUTH-2'!L1251</f>
        <v>2699232.0000000042</v>
      </c>
      <c r="M1047">
        <f>'SOUTH-2'!M1251</f>
        <v>2647616.7695243317</v>
      </c>
      <c r="N1047" t="str">
        <f>'SOUTH-2'!N1251</f>
        <v>Jurain</v>
      </c>
      <c r="O1047" t="s">
        <v>164</v>
      </c>
      <c r="P1047">
        <v>2636452.1751350709</v>
      </c>
      <c r="Q1047">
        <v>2526376.4464419549</v>
      </c>
      <c r="R1047">
        <v>2465450.8354683169</v>
      </c>
    </row>
    <row r="1048" spans="1:18" hidden="1" x14ac:dyDescent="0.3">
      <c r="A1048">
        <v>1047</v>
      </c>
      <c r="B1048" t="str">
        <f>'SOUTH-2'!B1252</f>
        <v>11 kV Road No-7 &amp; 8 Feeder(F11)</v>
      </c>
      <c r="C1048" s="33">
        <f>'SOUTH-2'!C1252</f>
        <v>11</v>
      </c>
      <c r="D1048" s="33" t="str">
        <f>'SOUTH-2'!D1252</f>
        <v>Jurain</v>
      </c>
      <c r="E1048" s="33" t="str">
        <f>'SOUTH-2'!E1252</f>
        <v>DHK60943</v>
      </c>
      <c r="F1048" s="33">
        <f>'SOUTH-2'!F1252</f>
        <v>1</v>
      </c>
      <c r="G1048" s="33">
        <f>'SOUTH-2'!G1252</f>
        <v>856542.9</v>
      </c>
      <c r="H1048" s="33">
        <f>'SOUTH-2'!H1252</f>
        <v>869895.1</v>
      </c>
      <c r="I1048" s="33">
        <f>'SOUTH-2'!I1252</f>
        <v>13352.199999999953</v>
      </c>
      <c r="J1048" s="33">
        <f>'SOUTH-2'!J1252</f>
        <v>60</v>
      </c>
      <c r="K1048">
        <f>'SOUTH-2'!K1252</f>
        <v>0</v>
      </c>
      <c r="L1048">
        <f>'SOUTH-2'!L1252</f>
        <v>801131.99999999721</v>
      </c>
      <c r="M1048">
        <f>'SOUTH-2'!M1252</f>
        <v>785812.60069625592</v>
      </c>
      <c r="N1048" t="str">
        <f>'SOUTH-2'!N1252</f>
        <v>Jurain</v>
      </c>
      <c r="O1048" t="s">
        <v>164</v>
      </c>
      <c r="P1048">
        <v>661368.27673910756</v>
      </c>
      <c r="Q1048">
        <v>689554.73460636882</v>
      </c>
      <c r="R1048">
        <v>725640.32721392321</v>
      </c>
    </row>
    <row r="1049" spans="1:18" hidden="1" x14ac:dyDescent="0.3">
      <c r="A1049">
        <v>1048</v>
      </c>
      <c r="B1049" t="str">
        <f>'SOUTH-2'!B1253</f>
        <v>11 kV Hossain Express Feeder(F12)</v>
      </c>
      <c r="C1049" s="33">
        <f>'SOUTH-2'!C1253</f>
        <v>11</v>
      </c>
      <c r="D1049" s="33" t="str">
        <f>'SOUTH-2'!D1253</f>
        <v>Shympur</v>
      </c>
      <c r="E1049" s="33" t="str">
        <f>'SOUTH-2'!E1253</f>
        <v>DHK60942</v>
      </c>
      <c r="F1049" s="33">
        <f>'SOUTH-2'!F1253</f>
        <v>1</v>
      </c>
      <c r="G1049" s="33">
        <f>'SOUTH-2'!G1253</f>
        <v>960702.2</v>
      </c>
      <c r="H1049" s="33">
        <f>'SOUTH-2'!H1253</f>
        <v>984688.2</v>
      </c>
      <c r="I1049" s="33">
        <f>'SOUTH-2'!I1253</f>
        <v>23986</v>
      </c>
      <c r="J1049" s="33">
        <f>'SOUTH-2'!J1253</f>
        <v>60</v>
      </c>
      <c r="K1049">
        <f>'SOUTH-2'!K1253</f>
        <v>0</v>
      </c>
      <c r="L1049">
        <f>'SOUTH-2'!L1253</f>
        <v>1439160</v>
      </c>
      <c r="M1049">
        <f>'SOUTH-2'!M1253</f>
        <v>1411640.1072707463</v>
      </c>
      <c r="N1049" t="str">
        <f>'SOUTH-2'!N1253</f>
        <v>Shyampur</v>
      </c>
      <c r="O1049" t="s">
        <v>164</v>
      </c>
      <c r="P1049">
        <v>1301431.6729126938</v>
      </c>
      <c r="Q1049">
        <v>1235612.3209328754</v>
      </c>
      <c r="R1049">
        <v>1199610.0994907417</v>
      </c>
    </row>
    <row r="1050" spans="1:18" hidden="1" x14ac:dyDescent="0.3">
      <c r="A1050">
        <v>1049</v>
      </c>
      <c r="B1050" t="str">
        <f>'SOUTH-2'!B1254</f>
        <v>11/0.415  kV, 200 kVA AT-1+2</v>
      </c>
      <c r="C1050" s="33">
        <f>'SOUTH-2'!C1254</f>
        <v>0.41499999999999998</v>
      </c>
      <c r="D1050" s="33">
        <f>'SOUTH-2'!D1254</f>
        <v>0</v>
      </c>
      <c r="E1050" s="33" t="str">
        <f>'SOUTH-2'!E1254</f>
        <v>ELIB7380</v>
      </c>
      <c r="F1050" s="33">
        <f>'SOUTH-2'!F1254</f>
        <v>1</v>
      </c>
      <c r="G1050" s="33">
        <f>'SOUTH-2'!G1254</f>
        <v>608485</v>
      </c>
      <c r="H1050" s="33">
        <f>'SOUTH-2'!H1254</f>
        <v>612273</v>
      </c>
      <c r="I1050" s="33">
        <f>'SOUTH-2'!I1254</f>
        <v>3788</v>
      </c>
      <c r="J1050" s="33">
        <f>'SOUTH-2'!J1254</f>
        <v>1</v>
      </c>
      <c r="K1050">
        <f>'SOUTH-2'!K1254</f>
        <v>0</v>
      </c>
      <c r="L1050">
        <f>'SOUTH-2'!L1254</f>
        <v>3788</v>
      </c>
      <c r="M1050">
        <f>'SOUTH-2'!M1254</f>
        <v>3715.565139624216</v>
      </c>
      <c r="N1050" t="str">
        <f>'SOUTH-2'!N1254</f>
        <v>Shyampur</v>
      </c>
      <c r="O1050" t="s">
        <v>164</v>
      </c>
      <c r="P1050">
        <v>3553.790632806842</v>
      </c>
      <c r="Q1050">
        <v>3904.2090918065815</v>
      </c>
      <c r="R1050">
        <v>3633.5473876054489</v>
      </c>
    </row>
    <row r="1051" spans="1:18" hidden="1" x14ac:dyDescent="0.3">
      <c r="A1051">
        <v>1050</v>
      </c>
      <c r="B1051" t="str">
        <f>'SOUTH-2'!B1318</f>
        <v>11 kV Spare</v>
      </c>
      <c r="C1051" s="33">
        <f>'SOUTH-2'!C1318</f>
        <v>11</v>
      </c>
      <c r="D1051" s="33">
        <f>'SOUTH-2'!D1318</f>
        <v>0</v>
      </c>
      <c r="E1051" s="33" t="str">
        <f>'SOUTH-2'!E1318</f>
        <v>00000090</v>
      </c>
      <c r="F1051" s="33">
        <f>'SOUTH-2'!F1318</f>
        <v>1</v>
      </c>
      <c r="G1051" s="33">
        <f>'SOUTH-2'!G1318</f>
        <v>0</v>
      </c>
      <c r="H1051" s="33">
        <f>'SOUTH-2'!H1318</f>
        <v>0</v>
      </c>
      <c r="I1051" s="33">
        <f>'SOUTH-2'!I1318</f>
        <v>0</v>
      </c>
      <c r="J1051" s="33">
        <f>'SOUTH-2'!J1318</f>
        <v>1</v>
      </c>
      <c r="K1051">
        <f>'SOUTH-2'!K1318</f>
        <v>0</v>
      </c>
      <c r="L1051">
        <f>'SOUTH-2'!L1318</f>
        <v>0</v>
      </c>
      <c r="M1051">
        <f>'SOUTH-2'!M1318</f>
        <v>0</v>
      </c>
      <c r="N1051">
        <f>'SOUTH-2'!N1318</f>
        <v>0</v>
      </c>
      <c r="O1051" t="s">
        <v>182</v>
      </c>
      <c r="P1051">
        <v>0</v>
      </c>
      <c r="Q1051">
        <v>0</v>
      </c>
      <c r="R1051">
        <v>0</v>
      </c>
    </row>
    <row r="1052" spans="1:18" hidden="1" x14ac:dyDescent="0.3">
      <c r="A1052">
        <v>1051</v>
      </c>
      <c r="B1052" t="str">
        <f>'SOUTH-2'!B1319</f>
        <v>11 kV Khaza Moinuddin</v>
      </c>
      <c r="C1052" s="33">
        <f>'SOUTH-2'!C1319</f>
        <v>11</v>
      </c>
      <c r="D1052" s="33">
        <f>'SOUTH-2'!D1319</f>
        <v>0</v>
      </c>
      <c r="E1052" s="33" t="str">
        <f>'SOUTH-2'!E1319</f>
        <v>00000026</v>
      </c>
      <c r="F1052" s="33">
        <f>'SOUTH-2'!F1319</f>
        <v>1</v>
      </c>
      <c r="G1052" s="33">
        <f>'SOUTH-2'!G1319</f>
        <v>5408547</v>
      </c>
      <c r="H1052" s="33">
        <f>'SOUTH-2'!H1319</f>
        <v>6089905</v>
      </c>
      <c r="I1052" s="33">
        <f>'SOUTH-2'!I1319</f>
        <v>681358</v>
      </c>
      <c r="J1052" s="33">
        <f>'SOUTH-2'!J1319</f>
        <v>1</v>
      </c>
      <c r="K1052">
        <f>'SOUTH-2'!K1319</f>
        <v>0</v>
      </c>
      <c r="L1052">
        <f>'SOUTH-2'!L1319</f>
        <v>681358</v>
      </c>
      <c r="M1052">
        <f>'SOUTH-2'!M1319</f>
        <v>682477.64621421602</v>
      </c>
      <c r="N1052" t="str">
        <f>'SOUTH-2'!N1319</f>
        <v>Fatullah</v>
      </c>
      <c r="O1052" t="s">
        <v>182</v>
      </c>
      <c r="P1052">
        <v>727695.41913764225</v>
      </c>
      <c r="Q1052">
        <v>676115.27508945402</v>
      </c>
      <c r="R1052">
        <v>672821.65258063469</v>
      </c>
    </row>
    <row r="1053" spans="1:18" hidden="1" x14ac:dyDescent="0.3">
      <c r="A1053">
        <v>1052</v>
      </c>
      <c r="B1053" t="str">
        <f>'SOUTH-2'!B1320</f>
        <v>11 kV Chitashal</v>
      </c>
      <c r="C1053" s="33">
        <f>'SOUTH-2'!C1320</f>
        <v>11</v>
      </c>
      <c r="D1053" s="33">
        <f>'SOUTH-2'!D1320</f>
        <v>0</v>
      </c>
      <c r="E1053" s="33" t="str">
        <f>'SOUTH-2'!E1320</f>
        <v>00000027</v>
      </c>
      <c r="F1053" s="33">
        <f>'SOUTH-2'!F1320</f>
        <v>1</v>
      </c>
      <c r="G1053" s="33">
        <f>'SOUTH-2'!G1320</f>
        <v>33243638</v>
      </c>
      <c r="H1053" s="33">
        <f>'SOUTH-2'!H1320</f>
        <v>33982516</v>
      </c>
      <c r="I1053" s="33">
        <f>'SOUTH-2'!I1320</f>
        <v>738878</v>
      </c>
      <c r="J1053" s="33">
        <f>'SOUTH-2'!J1320</f>
        <v>1</v>
      </c>
      <c r="K1053">
        <f>'SOUTH-2'!K1320</f>
        <v>0</v>
      </c>
      <c r="L1053">
        <f>'SOUTH-2'!L1320</f>
        <v>738878</v>
      </c>
      <c r="M1053">
        <f>'SOUTH-2'!M1320</f>
        <v>740092.16634936037</v>
      </c>
      <c r="N1053" t="str">
        <f>'SOUTH-2'!N1320</f>
        <v>Shyampur</v>
      </c>
      <c r="O1053" t="s">
        <v>182</v>
      </c>
      <c r="P1053">
        <v>801503.50576574809</v>
      </c>
      <c r="Q1053">
        <v>725908.57602942979</v>
      </c>
      <c r="R1053">
        <v>676035.0889497624</v>
      </c>
    </row>
    <row r="1054" spans="1:18" hidden="1" x14ac:dyDescent="0.3">
      <c r="A1054">
        <v>1053</v>
      </c>
      <c r="B1054" t="str">
        <f>'SOUTH-2'!B1321</f>
        <v>11 kV Local Feeder</v>
      </c>
      <c r="C1054" s="33">
        <f>'SOUTH-2'!C1321</f>
        <v>11</v>
      </c>
      <c r="D1054" s="33">
        <f>'SOUTH-2'!D1321</f>
        <v>0</v>
      </c>
      <c r="E1054" s="33" t="str">
        <f>'SOUTH-2'!E1321</f>
        <v>00000157</v>
      </c>
      <c r="F1054" s="33">
        <f>'SOUTH-2'!F1321</f>
        <v>1.5</v>
      </c>
      <c r="G1054" s="33">
        <f>'SOUTH-2'!G1321</f>
        <v>18439474</v>
      </c>
      <c r="H1054" s="33">
        <f>'SOUTH-2'!H1321</f>
        <v>18644914</v>
      </c>
      <c r="I1054" s="33">
        <f>'SOUTH-2'!I1321</f>
        <v>205440</v>
      </c>
      <c r="J1054" s="33">
        <f>'SOUTH-2'!J1321</f>
        <v>1</v>
      </c>
      <c r="K1054" t="str">
        <f>'SOUTH-2'!K1321</f>
        <v>Estimated</v>
      </c>
      <c r="L1054">
        <f>'SOUTH-2'!L1321</f>
        <v>668980.61999999988</v>
      </c>
      <c r="M1054">
        <f>'SOUTH-2'!M1321</f>
        <v>670079.92699950212</v>
      </c>
      <c r="N1054" t="str">
        <f>'SOUTH-2'!N1321</f>
        <v>Shyampur</v>
      </c>
      <c r="O1054" t="s">
        <v>182</v>
      </c>
      <c r="P1054">
        <v>673810.77189213771</v>
      </c>
      <c r="Q1054">
        <v>652026.96004289691</v>
      </c>
      <c r="R1054">
        <v>610908.70855940308</v>
      </c>
    </row>
    <row r="1055" spans="1:18" hidden="1" x14ac:dyDescent="0.3">
      <c r="A1055">
        <v>1054</v>
      </c>
      <c r="B1055" t="str">
        <f>'SOUTH-2'!B1322</f>
        <v>11 kV Rasel Germants</v>
      </c>
      <c r="C1055" s="33">
        <f>'SOUTH-2'!C1322</f>
        <v>11</v>
      </c>
      <c r="D1055" s="33">
        <f>'SOUTH-2'!D1322</f>
        <v>0</v>
      </c>
      <c r="E1055" s="33" t="str">
        <f>'SOUTH-2'!E1322</f>
        <v>00000124</v>
      </c>
      <c r="F1055" s="33">
        <f>'SOUTH-2'!F1322</f>
        <v>1</v>
      </c>
      <c r="G1055" s="33">
        <f>'SOUTH-2'!G1322</f>
        <v>0</v>
      </c>
      <c r="H1055" s="33">
        <f>'SOUTH-2'!H1322</f>
        <v>0</v>
      </c>
      <c r="I1055" s="33">
        <f>'SOUTH-2'!I1322</f>
        <v>0</v>
      </c>
      <c r="J1055" s="33">
        <f>'SOUTH-2'!J1322</f>
        <v>1</v>
      </c>
      <c r="K1055">
        <f>'SOUTH-2'!K1322</f>
        <v>0</v>
      </c>
      <c r="L1055">
        <f>'SOUTH-2'!L1322</f>
        <v>0</v>
      </c>
      <c r="M1055">
        <f>'SOUTH-2'!M1322</f>
        <v>0</v>
      </c>
      <c r="N1055" t="str">
        <f>'SOUTH-2'!N1322</f>
        <v>Fatullah</v>
      </c>
      <c r="O1055" t="s">
        <v>182</v>
      </c>
      <c r="P1055">
        <v>0</v>
      </c>
      <c r="Q1055">
        <v>0</v>
      </c>
      <c r="R1055">
        <v>0</v>
      </c>
    </row>
    <row r="1056" spans="1:18" hidden="1" x14ac:dyDescent="0.3">
      <c r="A1056">
        <v>1055</v>
      </c>
      <c r="B1056" t="str">
        <f>'SOUTH-2'!B1323</f>
        <v>11 kV Matuail Medical (Adorsho nagar)</v>
      </c>
      <c r="C1056" s="33">
        <f>'SOUTH-2'!C1323</f>
        <v>11</v>
      </c>
      <c r="D1056" s="33">
        <f>'SOUTH-2'!D1323</f>
        <v>0</v>
      </c>
      <c r="E1056" s="33" t="str">
        <f>'SOUTH-2'!E1323</f>
        <v>00000121</v>
      </c>
      <c r="F1056" s="33">
        <f>'SOUTH-2'!F1323</f>
        <v>1</v>
      </c>
      <c r="G1056" s="33">
        <f>'SOUTH-2'!G1323</f>
        <v>73062544</v>
      </c>
      <c r="H1056" s="33">
        <f>'SOUTH-2'!H1323</f>
        <v>75768256</v>
      </c>
      <c r="I1056" s="33">
        <f>'SOUTH-2'!I1323</f>
        <v>2705712</v>
      </c>
      <c r="J1056" s="33">
        <f>'SOUTH-2'!J1323</f>
        <v>1</v>
      </c>
      <c r="K1056">
        <f>'SOUTH-2'!K1323</f>
        <v>0</v>
      </c>
      <c r="L1056">
        <f>'SOUTH-2'!L1323</f>
        <v>2705712</v>
      </c>
      <c r="M1056">
        <f>'SOUTH-2'!M1323</f>
        <v>2710158.1798313935</v>
      </c>
      <c r="N1056" t="str">
        <f>'SOUTH-2'!N1323</f>
        <v>Matuail</v>
      </c>
      <c r="O1056" t="s">
        <v>182</v>
      </c>
      <c r="P1056">
        <v>2342109.1990620387</v>
      </c>
      <c r="Q1056">
        <v>2438091.1118342569</v>
      </c>
      <c r="R1056">
        <v>2521439.5721738641</v>
      </c>
    </row>
    <row r="1057" spans="1:18" hidden="1" x14ac:dyDescent="0.3">
      <c r="A1057">
        <v>1056</v>
      </c>
      <c r="B1057" t="str">
        <f>'SOUTH-2'!B1324</f>
        <v xml:space="preserve">11 kV Nandalalpur </v>
      </c>
      <c r="C1057" s="33">
        <f>'SOUTH-2'!C1324</f>
        <v>11</v>
      </c>
      <c r="D1057" s="33">
        <f>'SOUTH-2'!D1324</f>
        <v>0</v>
      </c>
      <c r="E1057" s="33" t="str">
        <f>'SOUTH-2'!E1324</f>
        <v>00000010</v>
      </c>
      <c r="F1057" s="33">
        <f>'SOUTH-2'!F1324</f>
        <v>1</v>
      </c>
      <c r="G1057" s="33">
        <f>'SOUTH-2'!G1324</f>
        <v>83856192</v>
      </c>
      <c r="H1057" s="33">
        <f>'SOUTH-2'!H1324</f>
        <v>84598432</v>
      </c>
      <c r="I1057" s="33">
        <f>'SOUTH-2'!I1324</f>
        <v>742240</v>
      </c>
      <c r="J1057" s="33">
        <f>'SOUTH-2'!J1324</f>
        <v>1</v>
      </c>
      <c r="K1057">
        <f>'SOUTH-2'!K1324</f>
        <v>0</v>
      </c>
      <c r="L1057">
        <f>'SOUTH-2'!L1324</f>
        <v>742240</v>
      </c>
      <c r="M1057">
        <f>'SOUTH-2'!M1324</f>
        <v>743459.69097895618</v>
      </c>
      <c r="N1057" t="str">
        <f>'SOUTH-2'!N1324</f>
        <v>Fatullah</v>
      </c>
      <c r="O1057" t="s">
        <v>182</v>
      </c>
      <c r="P1057">
        <v>869061.79125672881</v>
      </c>
      <c r="Q1057">
        <v>928548.37650930404</v>
      </c>
      <c r="R1057">
        <v>892208.24728331878</v>
      </c>
    </row>
    <row r="1058" spans="1:18" hidden="1" x14ac:dyDescent="0.3">
      <c r="A1058">
        <v>1057</v>
      </c>
      <c r="B1058" t="str">
        <f>'SOUTH-2'!B1325</f>
        <v>11 kV  Sharif Bagh</v>
      </c>
      <c r="C1058" s="33">
        <f>'SOUTH-2'!C1325</f>
        <v>11</v>
      </c>
      <c r="D1058" s="33">
        <f>'SOUTH-2'!D1325</f>
        <v>0</v>
      </c>
      <c r="E1058" s="33" t="str">
        <f>'SOUTH-2'!E1325</f>
        <v>00000132</v>
      </c>
      <c r="F1058" s="33">
        <f>'SOUTH-2'!F1325</f>
        <v>1</v>
      </c>
      <c r="G1058" s="33">
        <f>'SOUTH-2'!G1325</f>
        <v>71968184</v>
      </c>
      <c r="H1058" s="33">
        <f>'SOUTH-2'!H1325</f>
        <v>73572944</v>
      </c>
      <c r="I1058" s="33">
        <f>'SOUTH-2'!I1325</f>
        <v>1604760</v>
      </c>
      <c r="J1058" s="33">
        <f>'SOUTH-2'!J1325</f>
        <v>1</v>
      </c>
      <c r="K1058">
        <f>'SOUTH-2'!K1325</f>
        <v>0</v>
      </c>
      <c r="L1058">
        <f>'SOUTH-2'!L1325</f>
        <v>1604760</v>
      </c>
      <c r="M1058">
        <f>'SOUTH-2'!M1325</f>
        <v>1607397.0328941983</v>
      </c>
      <c r="N1058" t="str">
        <f>'SOUTH-2'!N1325</f>
        <v>Shyampur</v>
      </c>
      <c r="O1058" t="s">
        <v>182</v>
      </c>
      <c r="P1058">
        <v>1797879.9405897448</v>
      </c>
      <c r="Q1058">
        <v>1716982.5939011036</v>
      </c>
      <c r="R1058">
        <v>1682233.43698203</v>
      </c>
    </row>
    <row r="1059" spans="1:18" hidden="1" x14ac:dyDescent="0.3">
      <c r="A1059">
        <v>1058</v>
      </c>
      <c r="B1059" t="str">
        <f>'SOUTH-2'!B1326</f>
        <v>11 kV Spare</v>
      </c>
      <c r="C1059" s="33">
        <f>'SOUTH-2'!C1326</f>
        <v>11</v>
      </c>
      <c r="D1059" s="33">
        <f>'SOUTH-2'!D1326</f>
        <v>0</v>
      </c>
      <c r="E1059" s="33" t="str">
        <f>'SOUTH-2'!E1326</f>
        <v>00000139</v>
      </c>
      <c r="F1059" s="33">
        <f>'SOUTH-2'!F1326</f>
        <v>1</v>
      </c>
      <c r="G1059" s="33">
        <f>'SOUTH-2'!G1326</f>
        <v>0</v>
      </c>
      <c r="H1059" s="33">
        <f>'SOUTH-2'!H1326</f>
        <v>0</v>
      </c>
      <c r="I1059" s="33">
        <f>'SOUTH-2'!I1326</f>
        <v>0</v>
      </c>
      <c r="J1059" s="33">
        <f>'SOUTH-2'!J1326</f>
        <v>1</v>
      </c>
      <c r="K1059">
        <f>'SOUTH-2'!K1326</f>
        <v>0</v>
      </c>
      <c r="L1059">
        <f>'SOUTH-2'!L1326</f>
        <v>0</v>
      </c>
      <c r="M1059">
        <f>'SOUTH-2'!M1326</f>
        <v>0</v>
      </c>
      <c r="N1059">
        <f>'SOUTH-2'!N1326</f>
        <v>0</v>
      </c>
      <c r="O1059" t="s">
        <v>182</v>
      </c>
      <c r="P1059">
        <v>0</v>
      </c>
      <c r="Q1059">
        <v>0</v>
      </c>
      <c r="R1059">
        <v>0</v>
      </c>
    </row>
    <row r="1060" spans="1:18" hidden="1" x14ac:dyDescent="0.3">
      <c r="A1060">
        <v>1059</v>
      </c>
      <c r="B1060" t="str">
        <f>'SOUTH-2'!B1327</f>
        <v>11 KV Nayamati</v>
      </c>
      <c r="C1060" s="33">
        <f>'SOUTH-2'!C1327</f>
        <v>11</v>
      </c>
      <c r="D1060" s="33">
        <f>'SOUTH-2'!D1327</f>
        <v>0</v>
      </c>
      <c r="E1060" s="33" t="str">
        <f>'SOUTH-2'!E1327</f>
        <v>00000158</v>
      </c>
      <c r="F1060" s="33">
        <f>'SOUTH-2'!F1327</f>
        <v>1</v>
      </c>
      <c r="G1060" s="33">
        <f>'SOUTH-2'!G1327</f>
        <v>65089840</v>
      </c>
      <c r="H1060" s="33">
        <f>'SOUTH-2'!H1327</f>
        <v>66248080</v>
      </c>
      <c r="I1060" s="33">
        <f>'SOUTH-2'!I1327</f>
        <v>1158240</v>
      </c>
      <c r="J1060" s="33">
        <f>'SOUTH-2'!J1327</f>
        <v>1</v>
      </c>
      <c r="K1060">
        <f>'SOUTH-2'!K1327</f>
        <v>0</v>
      </c>
      <c r="L1060">
        <f>'SOUTH-2'!L1327</f>
        <v>1158240</v>
      </c>
      <c r="M1060">
        <f>'SOUTH-2'!M1327</f>
        <v>1160143.285836746</v>
      </c>
      <c r="N1060" t="str">
        <f>'SOUTH-2'!N1327</f>
        <v>Fatullah</v>
      </c>
      <c r="O1060" t="s">
        <v>182</v>
      </c>
      <c r="P1060">
        <v>1059913.8974077408</v>
      </c>
      <c r="Q1060">
        <v>1145403.0364039603</v>
      </c>
      <c r="R1060">
        <v>1037983.1412776391</v>
      </c>
    </row>
    <row r="1061" spans="1:18" hidden="1" x14ac:dyDescent="0.3">
      <c r="A1061">
        <v>1060</v>
      </c>
      <c r="B1061" t="str">
        <f>'SOUTH-2'!B1328</f>
        <v>11 kV Pulpar</v>
      </c>
      <c r="C1061" s="33">
        <f>'SOUTH-2'!C1328</f>
        <v>11</v>
      </c>
      <c r="D1061" s="33">
        <f>'SOUTH-2'!D1328</f>
        <v>0</v>
      </c>
      <c r="E1061" s="33" t="str">
        <f>'SOUTH-2'!E1328</f>
        <v>00000160</v>
      </c>
      <c r="F1061" s="33">
        <f>'SOUTH-2'!F1328</f>
        <v>1</v>
      </c>
      <c r="G1061" s="33">
        <f>'SOUTH-2'!G1328</f>
        <v>7628741</v>
      </c>
      <c r="H1061" s="33">
        <f>'SOUTH-2'!H1328</f>
        <v>8533019</v>
      </c>
      <c r="I1061" s="33">
        <f>'SOUTH-2'!I1328</f>
        <v>904278</v>
      </c>
      <c r="J1061" s="33">
        <f>'SOUTH-2'!J1328</f>
        <v>1</v>
      </c>
      <c r="K1061">
        <f>'SOUTH-2'!K1328</f>
        <v>0</v>
      </c>
      <c r="L1061">
        <f>'SOUTH-2'!L1328</f>
        <v>904278</v>
      </c>
      <c r="M1061">
        <f>'SOUTH-2'!M1328</f>
        <v>905763.96103560657</v>
      </c>
      <c r="N1061" t="str">
        <f>'SOUTH-2'!N1328</f>
        <v>Fatullah</v>
      </c>
      <c r="O1061" t="s">
        <v>182</v>
      </c>
      <c r="P1061">
        <v>653442.14119565906</v>
      </c>
      <c r="Q1061">
        <v>808373.69498099131</v>
      </c>
      <c r="R1061">
        <v>916555.62793818605</v>
      </c>
    </row>
    <row r="1062" spans="1:18" hidden="1" x14ac:dyDescent="0.3">
      <c r="A1062">
        <v>1061</v>
      </c>
      <c r="B1062" t="str">
        <f>'SOUTH-2'!B1329</f>
        <v>11 kV Shahi Bazar</v>
      </c>
      <c r="C1062" s="33">
        <f>'SOUTH-2'!C1329</f>
        <v>11</v>
      </c>
      <c r="D1062" s="33">
        <f>'SOUTH-2'!D1329</f>
        <v>0</v>
      </c>
      <c r="E1062" s="33" t="str">
        <f>'SOUTH-2'!E1329</f>
        <v>00000170</v>
      </c>
      <c r="F1062" s="33">
        <f>'SOUTH-2'!F1329</f>
        <v>1</v>
      </c>
      <c r="G1062" s="33">
        <f>'SOUTH-2'!G1329</f>
        <v>40882420</v>
      </c>
      <c r="H1062" s="33">
        <f>'SOUTH-2'!H1329</f>
        <v>41765220</v>
      </c>
      <c r="I1062" s="33">
        <f>'SOUTH-2'!I1329</f>
        <v>882800</v>
      </c>
      <c r="J1062" s="33">
        <f>'SOUTH-2'!J1329</f>
        <v>1</v>
      </c>
      <c r="K1062">
        <f>'SOUTH-2'!K1329</f>
        <v>0</v>
      </c>
      <c r="L1062">
        <f>'SOUTH-2'!L1329</f>
        <v>882800</v>
      </c>
      <c r="M1062">
        <f>'SOUTH-2'!M1329</f>
        <v>884250.66716455936</v>
      </c>
      <c r="N1062" t="str">
        <f>'SOUTH-2'!N1329</f>
        <v>Shyampur</v>
      </c>
      <c r="O1062" t="s">
        <v>182</v>
      </c>
      <c r="P1062">
        <v>830388.56571908831</v>
      </c>
      <c r="Q1062">
        <v>784445.91901553946</v>
      </c>
      <c r="R1062">
        <v>785444.61144199898</v>
      </c>
    </row>
    <row r="1063" spans="1:18" hidden="1" x14ac:dyDescent="0.3">
      <c r="A1063">
        <v>1062</v>
      </c>
      <c r="B1063" t="str">
        <f>'SOUTH-2'!B1330</f>
        <v>11 kV Pagla Bazar</v>
      </c>
      <c r="C1063" s="33">
        <f>'SOUTH-2'!C1330</f>
        <v>11</v>
      </c>
      <c r="D1063" s="33">
        <f>'SOUTH-2'!D1330</f>
        <v>0</v>
      </c>
      <c r="E1063" s="33" t="str">
        <f>'SOUTH-2'!E1330</f>
        <v>00000060</v>
      </c>
      <c r="F1063" s="33">
        <f>'SOUTH-2'!F1330</f>
        <v>1</v>
      </c>
      <c r="G1063" s="33">
        <f>'SOUTH-2'!G1330</f>
        <v>50196196</v>
      </c>
      <c r="H1063" s="33">
        <f>'SOUTH-2'!H1330</f>
        <v>50898636</v>
      </c>
      <c r="I1063" s="33">
        <f>'SOUTH-2'!I1330</f>
        <v>702440</v>
      </c>
      <c r="J1063" s="33">
        <f>'SOUTH-2'!J1330</f>
        <v>1</v>
      </c>
      <c r="K1063">
        <f>'SOUTH-2'!K1330</f>
        <v>0</v>
      </c>
      <c r="L1063">
        <f>'SOUTH-2'!L1330</f>
        <v>702440</v>
      </c>
      <c r="M1063">
        <f>'SOUTH-2'!M1330</f>
        <v>703594.28935554274</v>
      </c>
      <c r="N1063" t="str">
        <f>'SOUTH-2'!N1330</f>
        <v>Fatullah</v>
      </c>
      <c r="O1063" t="s">
        <v>182</v>
      </c>
      <c r="P1063">
        <v>679748.71752111206</v>
      </c>
      <c r="Q1063">
        <v>834561.50669299078</v>
      </c>
      <c r="R1063">
        <v>783154.32231364283</v>
      </c>
    </row>
    <row r="1064" spans="1:18" hidden="1" x14ac:dyDescent="0.3">
      <c r="A1064">
        <v>1063</v>
      </c>
      <c r="B1064" t="str">
        <f>'SOUTH-2'!B1331</f>
        <v>11 kV Delpara bazar</v>
      </c>
      <c r="C1064" s="33">
        <f>'SOUTH-2'!C1331</f>
        <v>11</v>
      </c>
      <c r="D1064" s="33">
        <f>'SOUTH-2'!D1331</f>
        <v>0</v>
      </c>
      <c r="E1064" s="33" t="str">
        <f>'SOUTH-2'!E1331</f>
        <v>00000063</v>
      </c>
      <c r="F1064" s="33">
        <f>'SOUTH-2'!F1331</f>
        <v>1</v>
      </c>
      <c r="G1064" s="33">
        <f>'SOUTH-2'!G1331</f>
        <v>79142768</v>
      </c>
      <c r="H1064" s="33">
        <f>'SOUTH-2'!H1331</f>
        <v>80808200</v>
      </c>
      <c r="I1064" s="33">
        <f>'SOUTH-2'!I1331</f>
        <v>1665432</v>
      </c>
      <c r="J1064" s="33">
        <f>'SOUTH-2'!J1331</f>
        <v>1</v>
      </c>
      <c r="K1064">
        <f>'SOUTH-2'!K1331</f>
        <v>0</v>
      </c>
      <c r="L1064">
        <f>'SOUTH-2'!L1331</f>
        <v>1665432</v>
      </c>
      <c r="M1064">
        <f>'SOUTH-2'!M1331</f>
        <v>1668168.7325749961</v>
      </c>
      <c r="N1064" t="str">
        <f>'SOUTH-2'!N1331</f>
        <v>Shyampur</v>
      </c>
      <c r="O1064" t="s">
        <v>182</v>
      </c>
      <c r="P1064">
        <v>1521265.0516468014</v>
      </c>
      <c r="Q1064">
        <v>1508132.730848497</v>
      </c>
      <c r="R1064">
        <v>1527622.8486135781</v>
      </c>
    </row>
    <row r="1065" spans="1:18" hidden="1" x14ac:dyDescent="0.3">
      <c r="A1065">
        <v>1064</v>
      </c>
      <c r="B1065" t="str">
        <f>'SOUTH-2'!B1332</f>
        <v>11 kV Bhuighor (Board mill)</v>
      </c>
      <c r="C1065" s="33">
        <f>'SOUTH-2'!C1332</f>
        <v>11</v>
      </c>
      <c r="D1065" s="33">
        <f>'SOUTH-2'!D1332</f>
        <v>0</v>
      </c>
      <c r="E1065" s="33" t="str">
        <f>'SOUTH-2'!E1332</f>
        <v>00000146</v>
      </c>
      <c r="F1065" s="33">
        <f>'SOUTH-2'!F1332</f>
        <v>1</v>
      </c>
      <c r="G1065" s="33">
        <f>'SOUTH-2'!G1332</f>
        <v>43749012</v>
      </c>
      <c r="H1065" s="33">
        <f>'SOUTH-2'!H1332</f>
        <v>44459652</v>
      </c>
      <c r="I1065" s="33">
        <f>'SOUTH-2'!I1332</f>
        <v>710640</v>
      </c>
      <c r="J1065" s="33">
        <f>'SOUTH-2'!J1332</f>
        <v>1</v>
      </c>
      <c r="K1065">
        <f>'SOUTH-2'!K1332</f>
        <v>0</v>
      </c>
      <c r="L1065">
        <f>'SOUTH-2'!L1332</f>
        <v>710640</v>
      </c>
      <c r="M1065">
        <f>'SOUTH-2'!M1332</f>
        <v>711807.76406187413</v>
      </c>
      <c r="N1065" t="str">
        <f>'SOUTH-2'!N1332</f>
        <v>Matuail</v>
      </c>
      <c r="O1065" t="s">
        <v>182</v>
      </c>
      <c r="P1065">
        <v>702632.7597186116</v>
      </c>
      <c r="Q1065">
        <v>668462.97936651844</v>
      </c>
      <c r="R1065">
        <v>1074021.0416148787</v>
      </c>
    </row>
    <row r="1066" spans="1:18" hidden="1" x14ac:dyDescent="0.3">
      <c r="A1066">
        <v>1065</v>
      </c>
      <c r="B1066" t="str">
        <f>'SOUTH-2'!B1333</f>
        <v>11 kV Spare</v>
      </c>
      <c r="C1066" s="33">
        <f>'SOUTH-2'!C1333</f>
        <v>11</v>
      </c>
      <c r="D1066" s="33">
        <f>'SOUTH-2'!D1333</f>
        <v>0</v>
      </c>
      <c r="E1066" s="33" t="str">
        <f>'SOUTH-2'!E1333</f>
        <v>00000059</v>
      </c>
      <c r="F1066" s="33">
        <f>'SOUTH-2'!F1333</f>
        <v>1</v>
      </c>
      <c r="G1066" s="33">
        <f>'SOUTH-2'!G1333</f>
        <v>0</v>
      </c>
      <c r="H1066" s="33">
        <f>'SOUTH-2'!H1333</f>
        <v>0</v>
      </c>
      <c r="I1066" s="33">
        <f>'SOUTH-2'!I1333</f>
        <v>0</v>
      </c>
      <c r="J1066" s="33">
        <f>'SOUTH-2'!J1333</f>
        <v>1</v>
      </c>
      <c r="K1066">
        <f>'SOUTH-2'!K1333</f>
        <v>0</v>
      </c>
      <c r="L1066">
        <f>'SOUTH-2'!L1333</f>
        <v>0</v>
      </c>
      <c r="M1066">
        <f>'SOUTH-2'!M1333</f>
        <v>0</v>
      </c>
      <c r="N1066">
        <f>'SOUTH-2'!N1333</f>
        <v>0</v>
      </c>
      <c r="O1066" t="s">
        <v>182</v>
      </c>
      <c r="P1066">
        <v>0</v>
      </c>
      <c r="Q1066">
        <v>0</v>
      </c>
      <c r="R1066">
        <v>0</v>
      </c>
    </row>
    <row r="1067" spans="1:18" hidden="1" x14ac:dyDescent="0.3">
      <c r="A1067">
        <v>1066</v>
      </c>
      <c r="B1067" t="str">
        <f>'SOUTH-2'!B1334</f>
        <v>33/0.415  kV, 200 kVA AT-1</v>
      </c>
      <c r="C1067" s="33">
        <f>'SOUTH-2'!C1334</f>
        <v>11</v>
      </c>
      <c r="D1067" s="33">
        <f>'SOUTH-2'!D1334</f>
        <v>0</v>
      </c>
      <c r="E1067" s="33">
        <f>'SOUTH-2'!E1334</f>
        <v>7803</v>
      </c>
      <c r="F1067" s="33">
        <f>'SOUTH-2'!F1334</f>
        <v>1</v>
      </c>
      <c r="G1067" s="33">
        <f>'SOUTH-2'!G1334</f>
        <v>2435</v>
      </c>
      <c r="H1067" s="33">
        <f>'SOUTH-2'!H1334</f>
        <v>2494</v>
      </c>
      <c r="I1067" s="33">
        <f>'SOUTH-2'!I1334</f>
        <v>59</v>
      </c>
      <c r="J1067" s="33">
        <f>'SOUTH-2'!J1334</f>
        <v>100</v>
      </c>
      <c r="K1067">
        <f>'SOUTH-2'!K1334</f>
        <v>0</v>
      </c>
      <c r="L1067">
        <f>'SOUTH-2'!L1334</f>
        <v>5900</v>
      </c>
      <c r="M1067">
        <f>'SOUTH-2'!M1334</f>
        <v>5909.6952155311519</v>
      </c>
      <c r="N1067" t="str">
        <f>'SOUTH-2'!N1334</f>
        <v>Shyampur</v>
      </c>
      <c r="O1067" t="s">
        <v>182</v>
      </c>
      <c r="P1067">
        <v>6446.2090697181657</v>
      </c>
      <c r="Q1067">
        <v>6244.3055385891857</v>
      </c>
      <c r="R1067">
        <v>5725.7228208904726</v>
      </c>
    </row>
    <row r="1068" spans="1:18" hidden="1" x14ac:dyDescent="0.3">
      <c r="A1068">
        <v>1067</v>
      </c>
      <c r="B1068" t="str">
        <f>'SOUTH-2'!B1335</f>
        <v>33/0.415  kV, 200 kVA AT-2</v>
      </c>
      <c r="C1068" s="33">
        <f>'SOUTH-2'!C1335</f>
        <v>11</v>
      </c>
      <c r="D1068" s="33">
        <f>'SOUTH-2'!D1335</f>
        <v>0</v>
      </c>
      <c r="E1068" s="33">
        <f>'SOUTH-2'!E1335</f>
        <v>7805</v>
      </c>
      <c r="F1068" s="33">
        <f>'SOUTH-2'!F1335</f>
        <v>1</v>
      </c>
      <c r="G1068" s="33">
        <f>'SOUTH-2'!G1335</f>
        <v>51</v>
      </c>
      <c r="H1068" s="33">
        <f>'SOUTH-2'!H1335</f>
        <v>52</v>
      </c>
      <c r="I1068" s="33">
        <f>'SOUTH-2'!I1335</f>
        <v>1</v>
      </c>
      <c r="J1068" s="33">
        <f>'SOUTH-2'!J1335</f>
        <v>100</v>
      </c>
      <c r="K1068">
        <f>'SOUTH-2'!K1335</f>
        <v>100</v>
      </c>
      <c r="L1068">
        <f>'SOUTH-2'!L1335</f>
        <v>100</v>
      </c>
      <c r="M1068">
        <f>'SOUTH-2'!M1335</f>
        <v>100.16432568696867</v>
      </c>
      <c r="N1068" t="str">
        <f>'SOUTH-2'!N1335</f>
        <v>Shyampur</v>
      </c>
      <c r="O1068" t="s">
        <v>182</v>
      </c>
      <c r="P1068">
        <v>0</v>
      </c>
      <c r="Q1068">
        <v>0</v>
      </c>
      <c r="R1068">
        <v>0</v>
      </c>
    </row>
    <row r="1069" spans="1:18" hidden="1" x14ac:dyDescent="0.3">
      <c r="A1069">
        <v>1068</v>
      </c>
      <c r="B1069" t="str">
        <f>'SOUTH-2'!B1464</f>
        <v>11 kV Station Road Feeder</v>
      </c>
      <c r="C1069" s="33">
        <f>'SOUTH-2'!C1464</f>
        <v>11</v>
      </c>
      <c r="D1069" s="33" t="str">
        <f>'SOUTH-2'!D1464</f>
        <v>Postogola</v>
      </c>
      <c r="E1069" s="33" t="str">
        <f>'SOUTH-2'!E1464</f>
        <v>HA021100907-02</v>
      </c>
      <c r="F1069" s="33">
        <f>'SOUTH-2'!F1464</f>
        <v>1</v>
      </c>
      <c r="G1069" s="33">
        <f>'SOUTH-2'!G1464</f>
        <v>62369777</v>
      </c>
      <c r="H1069" s="33">
        <f>'SOUTH-2'!H1464</f>
        <v>63585293</v>
      </c>
      <c r="I1069" s="33">
        <f>'SOUTH-2'!I1464</f>
        <v>1215516</v>
      </c>
      <c r="J1069" s="33">
        <f>'SOUTH-2'!J1464</f>
        <v>1</v>
      </c>
      <c r="K1069">
        <f>'SOUTH-2'!K1464</f>
        <v>0</v>
      </c>
      <c r="L1069">
        <f>'SOUTH-2'!L1464</f>
        <v>1215516</v>
      </c>
      <c r="M1069">
        <f>'SOUTH-2'!M1464</f>
        <v>1219095.1393790983</v>
      </c>
      <c r="N1069" t="str">
        <f>'SOUTH-2'!N1464</f>
        <v>Postogola</v>
      </c>
      <c r="O1069" t="s">
        <v>165</v>
      </c>
      <c r="P1069">
        <v>1335055.4691040001</v>
      </c>
      <c r="Q1069">
        <v>1307497.2614456392</v>
      </c>
      <c r="R1069">
        <v>1269812.3425955453</v>
      </c>
    </row>
    <row r="1070" spans="1:18" hidden="1" x14ac:dyDescent="0.3">
      <c r="A1070">
        <v>1069</v>
      </c>
      <c r="B1070" t="str">
        <f>'SOUTH-2'!B1465</f>
        <v>11 kV Samon &amp; Sons Feeder.</v>
      </c>
      <c r="C1070" s="33">
        <f>'SOUTH-2'!C1465</f>
        <v>11</v>
      </c>
      <c r="D1070" s="33" t="str">
        <f>'SOUTH-2'!D1465</f>
        <v>Jurain</v>
      </c>
      <c r="E1070" s="33" t="str">
        <f>'SOUTH-2'!E1465</f>
        <v>HA021100501-02</v>
      </c>
      <c r="F1070" s="33">
        <f>'SOUTH-2'!F1465</f>
        <v>1</v>
      </c>
      <c r="G1070" s="33">
        <f>'SOUTH-2'!G1465</f>
        <v>9710567</v>
      </c>
      <c r="H1070" s="33">
        <f>'SOUTH-2'!H1465</f>
        <v>10944921</v>
      </c>
      <c r="I1070" s="33">
        <f>'SOUTH-2'!I1465</f>
        <v>1234354</v>
      </c>
      <c r="J1070" s="33">
        <f>'SOUTH-2'!J1465</f>
        <v>1</v>
      </c>
      <c r="K1070" t="str">
        <f>'SOUTH-2'!K1465</f>
        <v>Converted to 31 days</v>
      </c>
      <c r="L1070">
        <f>'SOUTH-2'!L1465</f>
        <v>1319481.8620689656</v>
      </c>
      <c r="M1070">
        <f>'SOUTH-2'!M1465</f>
        <v>1323367.1334208334</v>
      </c>
      <c r="N1070" t="str">
        <f>'SOUTH-2'!N1465</f>
        <v>Jurain</v>
      </c>
      <c r="O1070" t="s">
        <v>165</v>
      </c>
      <c r="P1070">
        <v>1374189.6942208272</v>
      </c>
      <c r="Q1070">
        <v>1360936.1961868959</v>
      </c>
      <c r="R1070">
        <v>1367079.5822100427</v>
      </c>
    </row>
    <row r="1071" spans="1:18" hidden="1" x14ac:dyDescent="0.3">
      <c r="A1071">
        <v>1070</v>
      </c>
      <c r="B1071" t="str">
        <f>'SOUTH-2'!B1466</f>
        <v>11 kV Alam Bagh Feeder.</v>
      </c>
      <c r="C1071" s="33">
        <f>'SOUTH-2'!C1466</f>
        <v>11</v>
      </c>
      <c r="D1071" s="33" t="str">
        <f>'SOUTH-2'!D1466</f>
        <v>Postogola</v>
      </c>
      <c r="E1071" s="33" t="str">
        <f>'SOUTH-2'!E1466</f>
        <v>HA021100718-02</v>
      </c>
      <c r="F1071" s="33">
        <f>'SOUTH-2'!F1466</f>
        <v>1</v>
      </c>
      <c r="G1071" s="33">
        <f>'SOUTH-2'!G1466</f>
        <v>24070248</v>
      </c>
      <c r="H1071" s="33">
        <f>'SOUTH-2'!H1466</f>
        <v>24605728</v>
      </c>
      <c r="I1071" s="33">
        <f>'SOUTH-2'!I1466</f>
        <v>535480</v>
      </c>
      <c r="J1071" s="33">
        <f>'SOUTH-2'!J1466</f>
        <v>1</v>
      </c>
      <c r="K1071">
        <f>'SOUTH-2'!K1466</f>
        <v>0</v>
      </c>
      <c r="L1071">
        <f>'SOUTH-2'!L1466</f>
        <v>535480</v>
      </c>
      <c r="M1071">
        <f>'SOUTH-2'!M1466</f>
        <v>537056.74399573472</v>
      </c>
      <c r="N1071" t="str">
        <f>'SOUTH-2'!N1466</f>
        <v>Jurain</v>
      </c>
      <c r="O1071" t="s">
        <v>165</v>
      </c>
      <c r="P1071">
        <v>474949.555986255</v>
      </c>
      <c r="Q1071">
        <v>542387.19522268081</v>
      </c>
      <c r="R1071">
        <v>435813.5435522896</v>
      </c>
    </row>
    <row r="1072" spans="1:18" hidden="1" x14ac:dyDescent="0.3">
      <c r="A1072">
        <v>1071</v>
      </c>
      <c r="B1072" t="str">
        <f>'SOUTH-2'!B1467</f>
        <v>11 kV Majar O/H Feeder</v>
      </c>
      <c r="C1072" s="33">
        <f>'SOUTH-2'!C1467</f>
        <v>11</v>
      </c>
      <c r="D1072" s="33" t="str">
        <f>'SOUTH-2'!D1467</f>
        <v>Postogola</v>
      </c>
      <c r="E1072" s="33" t="str">
        <f>'SOUTH-2'!E1467</f>
        <v>HA021100714-02</v>
      </c>
      <c r="F1072" s="33">
        <f>'SOUTH-2'!F1467</f>
        <v>1</v>
      </c>
      <c r="G1072" s="33">
        <f>'SOUTH-2'!G1467</f>
        <v>74369662</v>
      </c>
      <c r="H1072" s="33">
        <f>'SOUTH-2'!H1467</f>
        <v>75922520</v>
      </c>
      <c r="I1072" s="33">
        <f>'SOUTH-2'!I1467</f>
        <v>1552858</v>
      </c>
      <c r="J1072" s="33">
        <f>'SOUTH-2'!J1467</f>
        <v>1</v>
      </c>
      <c r="K1072">
        <f>'SOUTH-2'!K1467</f>
        <v>0</v>
      </c>
      <c r="L1072">
        <f>'SOUTH-2'!L1467</f>
        <v>1552858</v>
      </c>
      <c r="M1072">
        <f>'SOUTH-2'!M1467</f>
        <v>1557430.4574731619</v>
      </c>
      <c r="N1072" t="str">
        <f>'SOUTH-2'!N1467</f>
        <v>Postogola</v>
      </c>
      <c r="O1072" t="s">
        <v>165</v>
      </c>
      <c r="P1072">
        <v>1587221.6201327888</v>
      </c>
      <c r="Q1072">
        <v>1546887.410724716</v>
      </c>
      <c r="R1072">
        <v>1509702.7057100113</v>
      </c>
    </row>
    <row r="1073" spans="1:18" hidden="1" x14ac:dyDescent="0.3">
      <c r="A1073">
        <v>1072</v>
      </c>
      <c r="B1073" t="str">
        <f>'SOUTH-2'!B1468</f>
        <v>11 kV Cyca Feeder</v>
      </c>
      <c r="C1073" s="33">
        <f>'SOUTH-2'!C1468</f>
        <v>11</v>
      </c>
      <c r="D1073" s="33" t="str">
        <f>'SOUTH-2'!D1468</f>
        <v>Postogola</v>
      </c>
      <c r="E1073" s="33" t="str">
        <f>'SOUTH-2'!E1468</f>
        <v>DHK61081</v>
      </c>
      <c r="F1073" s="33">
        <f>'SOUTH-2'!F1468</f>
        <v>1</v>
      </c>
      <c r="G1073" s="33">
        <f>'SOUTH-2'!G1468</f>
        <v>428700.2</v>
      </c>
      <c r="H1073" s="33">
        <f>'SOUTH-2'!H1468</f>
        <v>439711.4</v>
      </c>
      <c r="I1073" s="33">
        <f>'SOUTH-2'!I1468</f>
        <v>11011.200000000012</v>
      </c>
      <c r="J1073" s="33">
        <f>'SOUTH-2'!J1468</f>
        <v>60</v>
      </c>
      <c r="K1073">
        <f>'SOUTH-2'!K1468</f>
        <v>0</v>
      </c>
      <c r="L1073">
        <f>'SOUTH-2'!L1468</f>
        <v>660672.0000000007</v>
      </c>
      <c r="M1073">
        <f>'SOUTH-2'!M1468</f>
        <v>662617.37724873098</v>
      </c>
      <c r="N1073" t="str">
        <f>'SOUTH-2'!N1468</f>
        <v>Postogola</v>
      </c>
      <c r="O1073" t="s">
        <v>165</v>
      </c>
      <c r="P1073">
        <v>636891.4703324032</v>
      </c>
      <c r="Q1073">
        <v>664686.40679800941</v>
      </c>
      <c r="R1073">
        <v>678488.32779088407</v>
      </c>
    </row>
    <row r="1074" spans="1:18" hidden="1" x14ac:dyDescent="0.3">
      <c r="A1074">
        <v>1073</v>
      </c>
      <c r="B1074" t="str">
        <f>'SOUTH-2'!B1469</f>
        <v>11 kV Housing O/H Feeder.</v>
      </c>
      <c r="C1074" s="33">
        <f>'SOUTH-2'!C1469</f>
        <v>11</v>
      </c>
      <c r="D1074" s="33" t="str">
        <f>'SOUTH-2'!D1469</f>
        <v>Postogola</v>
      </c>
      <c r="E1074" s="33" t="str">
        <f>'SOUTH-2'!E1469</f>
        <v>DHK61085</v>
      </c>
      <c r="F1074" s="33">
        <f>'SOUTH-2'!F1469</f>
        <v>1</v>
      </c>
      <c r="G1074" s="33">
        <f>'SOUTH-2'!G1469</f>
        <v>866598.9</v>
      </c>
      <c r="H1074" s="33">
        <f>'SOUTH-2'!H1469</f>
        <v>885538.7</v>
      </c>
      <c r="I1074" s="33">
        <f>'SOUTH-2'!I1469</f>
        <v>18939.79999999993</v>
      </c>
      <c r="J1074" s="33">
        <f>'SOUTH-2'!J1469</f>
        <v>60</v>
      </c>
      <c r="K1074">
        <f>'SOUTH-2'!K1469</f>
        <v>0</v>
      </c>
      <c r="L1074">
        <f>'SOUTH-2'!L1469</f>
        <v>1136387.9999999958</v>
      </c>
      <c r="M1074">
        <f>'SOUTH-2'!M1469</f>
        <v>1139734.1435643213</v>
      </c>
      <c r="N1074" t="str">
        <f>'SOUTH-2'!N1469</f>
        <v>Postogola</v>
      </c>
      <c r="O1074" t="s">
        <v>165</v>
      </c>
      <c r="P1074">
        <v>1267305.3442840476</v>
      </c>
      <c r="Q1074">
        <v>1258808.5210610807</v>
      </c>
      <c r="R1074">
        <v>1186933.4512458101</v>
      </c>
    </row>
    <row r="1075" spans="1:18" hidden="1" x14ac:dyDescent="0.3">
      <c r="A1075">
        <v>1074</v>
      </c>
      <c r="B1075" t="str">
        <f>'SOUTH-2'!B1470</f>
        <v xml:space="preserve">11 kV Munshi Bari </v>
      </c>
      <c r="C1075" s="33">
        <f>'SOUTH-2'!C1470</f>
        <v>11</v>
      </c>
      <c r="D1075" s="33" t="str">
        <f>'SOUTH-2'!D1470</f>
        <v>Postogola</v>
      </c>
      <c r="E1075" s="33" t="str">
        <f>'SOUTH-2'!E1470</f>
        <v>DHK61078</v>
      </c>
      <c r="F1075" s="33">
        <f>'SOUTH-2'!F1470</f>
        <v>1</v>
      </c>
      <c r="G1075" s="33">
        <f>'SOUTH-2'!G1470</f>
        <v>747895</v>
      </c>
      <c r="H1075" s="33">
        <f>'SOUTH-2'!H1470</f>
        <v>771487.6</v>
      </c>
      <c r="I1075" s="33">
        <f>'SOUTH-2'!I1470</f>
        <v>23592.599999999977</v>
      </c>
      <c r="J1075" s="33">
        <f>'SOUTH-2'!J1470</f>
        <v>60</v>
      </c>
      <c r="K1075">
        <f>'SOUTH-2'!K1470</f>
        <v>0</v>
      </c>
      <c r="L1075">
        <f>'SOUTH-2'!L1470</f>
        <v>1415555.9999999986</v>
      </c>
      <c r="M1075">
        <f>'SOUTH-2'!M1470</f>
        <v>1419724.1658019449</v>
      </c>
      <c r="N1075" t="str">
        <f>'SOUTH-2'!N1470</f>
        <v>Postogola</v>
      </c>
      <c r="O1075" t="s">
        <v>165</v>
      </c>
      <c r="P1075">
        <v>1247409.4400801824</v>
      </c>
      <c r="Q1075">
        <v>1227619.0195622179</v>
      </c>
      <c r="R1075">
        <v>1164704.2051810175</v>
      </c>
    </row>
    <row r="1076" spans="1:18" hidden="1" x14ac:dyDescent="0.3">
      <c r="A1076">
        <v>1075</v>
      </c>
      <c r="B1076" t="str">
        <f>'SOUTH-2'!B1471</f>
        <v xml:space="preserve">11 kV Cantonment Feeder  </v>
      </c>
      <c r="C1076" s="33">
        <f>'SOUTH-2'!C1471</f>
        <v>11</v>
      </c>
      <c r="D1076" s="33" t="str">
        <f>'SOUTH-2'!D1471</f>
        <v>Jurain</v>
      </c>
      <c r="E1076" s="33" t="str">
        <f>'SOUTH-2'!E1471</f>
        <v>DHK60953</v>
      </c>
      <c r="F1076" s="33">
        <f>'SOUTH-2'!F1471</f>
        <v>1</v>
      </c>
      <c r="G1076" s="33">
        <f>'SOUTH-2'!G1471</f>
        <v>520016</v>
      </c>
      <c r="H1076" s="33">
        <f>'SOUTH-2'!H1471</f>
        <v>522254.7</v>
      </c>
      <c r="I1076" s="33">
        <f>'SOUTH-2'!I1471</f>
        <v>2238.7000000000116</v>
      </c>
      <c r="J1076" s="33">
        <f>'SOUTH-2'!J1471</f>
        <v>60</v>
      </c>
      <c r="K1076">
        <f>'SOUTH-2'!K1471</f>
        <v>0</v>
      </c>
      <c r="L1076">
        <f>'SOUTH-2'!L1471</f>
        <v>134322.0000000007</v>
      </c>
      <c r="M1076">
        <f>'SOUTH-2'!M1471</f>
        <v>134717.5169324633</v>
      </c>
      <c r="N1076" t="str">
        <f>'SOUTH-2'!N1471</f>
        <v>Postogola</v>
      </c>
      <c r="O1076" t="s">
        <v>165</v>
      </c>
      <c r="P1076">
        <v>129509.82624599907</v>
      </c>
      <c r="Q1076">
        <v>124992.55874486927</v>
      </c>
      <c r="R1076">
        <v>126222.41182284782</v>
      </c>
    </row>
    <row r="1077" spans="1:18" hidden="1" x14ac:dyDescent="0.3">
      <c r="A1077">
        <v>1076</v>
      </c>
      <c r="B1077" t="str">
        <f>'SOUTH-2'!B1472</f>
        <v>11 kV DIT Feeder.</v>
      </c>
      <c r="C1077" s="33">
        <f>'SOUTH-2'!C1472</f>
        <v>11</v>
      </c>
      <c r="D1077" s="33" t="str">
        <f>'SOUTH-2'!D1472</f>
        <v>Postogola</v>
      </c>
      <c r="E1077" s="33" t="str">
        <f>'SOUTH-2'!E1472</f>
        <v>DHK60868</v>
      </c>
      <c r="F1077" s="33">
        <f>'SOUTH-2'!F1472</f>
        <v>1</v>
      </c>
      <c r="G1077" s="33">
        <f>'SOUTH-2'!G1472</f>
        <v>837075.6</v>
      </c>
      <c r="H1077" s="33">
        <f>'SOUTH-2'!H1472</f>
        <v>859898.8</v>
      </c>
      <c r="I1077" s="33">
        <f>'SOUTH-2'!I1472</f>
        <v>22823.20000000007</v>
      </c>
      <c r="J1077" s="33">
        <f>'SOUTH-2'!J1472</f>
        <v>60</v>
      </c>
      <c r="K1077">
        <f>'SOUTH-2'!K1472</f>
        <v>0</v>
      </c>
      <c r="L1077">
        <f>'SOUTH-2'!L1472</f>
        <v>1369392.0000000042</v>
      </c>
      <c r="M1077">
        <f>'SOUTH-2'!M1472</f>
        <v>1373424.2339094074</v>
      </c>
      <c r="N1077" t="str">
        <f>'SOUTH-2'!N1472</f>
        <v>Postogola</v>
      </c>
      <c r="O1077" t="s">
        <v>165</v>
      </c>
      <c r="P1077">
        <v>1052907.1286990736</v>
      </c>
      <c r="Q1077">
        <v>1323292.4846304683</v>
      </c>
      <c r="R1077">
        <v>1331811.5848675496</v>
      </c>
    </row>
    <row r="1078" spans="1:18" hidden="1" x14ac:dyDescent="0.3">
      <c r="A1078">
        <v>1077</v>
      </c>
      <c r="B1078" t="str">
        <f>'SOUTH-2'!B1473</f>
        <v>11 kV Jurain WASA Road Feeder</v>
      </c>
      <c r="C1078" s="33">
        <f>'SOUTH-2'!C1473</f>
        <v>11</v>
      </c>
      <c r="D1078" s="33" t="str">
        <f>'SOUTH-2'!D1473</f>
        <v>Jurain</v>
      </c>
      <c r="E1078" s="33" t="str">
        <f>'SOUTH-2'!E1473</f>
        <v>DHK60862</v>
      </c>
      <c r="F1078" s="33">
        <f>'SOUTH-2'!F1473</f>
        <v>1</v>
      </c>
      <c r="G1078" s="33">
        <f>'SOUTH-2'!G1473</f>
        <v>324272.2</v>
      </c>
      <c r="H1078" s="33">
        <f>'SOUTH-2'!H1473</f>
        <v>364927.9</v>
      </c>
      <c r="I1078" s="33">
        <f>'SOUTH-2'!I1473</f>
        <v>40655.700000000012</v>
      </c>
      <c r="J1078" s="33">
        <f>'SOUTH-2'!J1473</f>
        <v>60</v>
      </c>
      <c r="K1078">
        <f>'SOUTH-2'!K1473</f>
        <v>0</v>
      </c>
      <c r="L1078">
        <f>'SOUTH-2'!L1473</f>
        <v>2439342.0000000009</v>
      </c>
      <c r="M1078">
        <f>'SOUTH-2'!M1473</f>
        <v>2446524.747912236</v>
      </c>
      <c r="N1078" t="str">
        <f>'SOUTH-2'!N1473</f>
        <v>Jurain</v>
      </c>
      <c r="O1078" t="s">
        <v>165</v>
      </c>
      <c r="P1078">
        <v>2443876.2233868758</v>
      </c>
      <c r="Q1078">
        <v>2429557.5201502494</v>
      </c>
      <c r="R1078">
        <v>2393972.4885128741</v>
      </c>
    </row>
    <row r="1079" spans="1:18" hidden="1" x14ac:dyDescent="0.3">
      <c r="A1079">
        <v>1078</v>
      </c>
      <c r="B1079" t="str">
        <f>'SOUTH-2'!B1474</f>
        <v>11 kV Khorshed Ali O/H Feeder.</v>
      </c>
      <c r="C1079" s="33">
        <f>'SOUTH-2'!C1474</f>
        <v>11</v>
      </c>
      <c r="D1079" s="33" t="str">
        <f>'SOUTH-2'!D1474</f>
        <v>Jurain</v>
      </c>
      <c r="E1079" s="33" t="str">
        <f>'SOUTH-2'!E1474</f>
        <v>HA021100484-02</v>
      </c>
      <c r="F1079" s="33">
        <f>'SOUTH-2'!F1474</f>
        <v>1</v>
      </c>
      <c r="G1079" s="33">
        <f>'SOUTH-2'!G1474</f>
        <v>38603647</v>
      </c>
      <c r="H1079" s="33">
        <f>'SOUTH-2'!H1474</f>
        <v>40818183</v>
      </c>
      <c r="I1079" s="33">
        <f>'SOUTH-2'!I1474</f>
        <v>2214536</v>
      </c>
      <c r="J1079" s="33">
        <f>'SOUTH-2'!J1474</f>
        <v>1</v>
      </c>
      <c r="K1079">
        <f>'SOUTH-2'!K1474</f>
        <v>0</v>
      </c>
      <c r="L1079">
        <f>'SOUTH-2'!L1474</f>
        <v>2214536</v>
      </c>
      <c r="M1079">
        <f>'SOUTH-2'!M1474</f>
        <v>2221056.7969323569</v>
      </c>
      <c r="N1079" t="str">
        <f>'SOUTH-2'!N1474</f>
        <v>Jurain</v>
      </c>
      <c r="O1079" t="s">
        <v>165</v>
      </c>
      <c r="P1079">
        <v>2061497.554211295</v>
      </c>
      <c r="Q1079">
        <v>2071894.6481607659</v>
      </c>
      <c r="R1079">
        <v>1933992.535909903</v>
      </c>
    </row>
    <row r="1080" spans="1:18" hidden="1" x14ac:dyDescent="0.3">
      <c r="A1080">
        <v>1079</v>
      </c>
      <c r="B1080" t="str">
        <f>'SOUTH-2'!B1475</f>
        <v xml:space="preserve">11 kV Murad pur Feeder. </v>
      </c>
      <c r="C1080" s="33">
        <f>'SOUTH-2'!C1475</f>
        <v>11</v>
      </c>
      <c r="D1080" s="33" t="str">
        <f>'SOUTH-2'!D1475</f>
        <v>Jurain</v>
      </c>
      <c r="E1080" s="33" t="str">
        <f>'SOUTH-2'!E1475</f>
        <v>HA021100680-02</v>
      </c>
      <c r="F1080" s="33">
        <f>'SOUTH-2'!F1475</f>
        <v>1</v>
      </c>
      <c r="G1080" s="33">
        <f>'SOUTH-2'!G1475</f>
        <v>8284</v>
      </c>
      <c r="H1080" s="33">
        <f>'SOUTH-2'!H1475</f>
        <v>10753.8</v>
      </c>
      <c r="I1080" s="33">
        <f>'SOUTH-2'!I1475</f>
        <v>2469.7999999999993</v>
      </c>
      <c r="J1080" s="33">
        <f>'SOUTH-2'!J1475</f>
        <v>1000</v>
      </c>
      <c r="K1080">
        <f>'SOUTH-2'!K1475</f>
        <v>0</v>
      </c>
      <c r="L1080">
        <f>'SOUTH-2'!L1475</f>
        <v>2469799.9999999991</v>
      </c>
      <c r="M1080">
        <f>'SOUTH-2'!M1475</f>
        <v>2477072.4328091904</v>
      </c>
      <c r="N1080" t="str">
        <f>'SOUTH-2'!N1475</f>
        <v>Jurain</v>
      </c>
      <c r="O1080" t="s">
        <v>165</v>
      </c>
      <c r="P1080">
        <v>2360182.7110033161</v>
      </c>
      <c r="Q1080">
        <v>2388027.6504336735</v>
      </c>
      <c r="R1080">
        <v>2351667.7365974155</v>
      </c>
    </row>
    <row r="1081" spans="1:18" hidden="1" x14ac:dyDescent="0.3">
      <c r="A1081">
        <v>1080</v>
      </c>
      <c r="B1081" t="str">
        <f>'SOUTH-2'!B1476</f>
        <v>11 kV Habib Oil Feeder.</v>
      </c>
      <c r="C1081" s="33">
        <f>'SOUTH-2'!C1476</f>
        <v>11</v>
      </c>
      <c r="D1081" s="33" t="str">
        <f>'SOUTH-2'!D1476</f>
        <v>Postogola</v>
      </c>
      <c r="E1081" s="33" t="str">
        <f>'SOUTH-2'!E1476</f>
        <v>HA021101240-02</v>
      </c>
      <c r="F1081" s="33">
        <f>'SOUTH-2'!F1476</f>
        <v>1</v>
      </c>
      <c r="G1081" s="33">
        <f>'SOUTH-2'!G1476</f>
        <v>56071015</v>
      </c>
      <c r="H1081" s="33">
        <f>'SOUTH-2'!H1476</f>
        <v>57721254</v>
      </c>
      <c r="I1081" s="33">
        <f>'SOUTH-2'!I1476</f>
        <v>1650239</v>
      </c>
      <c r="J1081" s="33">
        <f>'SOUTH-2'!J1476</f>
        <v>1</v>
      </c>
      <c r="K1081">
        <f>'SOUTH-2'!K1476</f>
        <v>0</v>
      </c>
      <c r="L1081">
        <f>'SOUTH-2'!L1476</f>
        <v>1650239</v>
      </c>
      <c r="M1081">
        <f>'SOUTH-2'!M1476</f>
        <v>1655098.2000350663</v>
      </c>
      <c r="N1081" t="str">
        <f>'SOUTH-2'!N1476</f>
        <v>Postogola</v>
      </c>
      <c r="O1081" t="s">
        <v>165</v>
      </c>
      <c r="P1081">
        <v>1632466.5582699073</v>
      </c>
      <c r="Q1081">
        <v>1639249.0711602266</v>
      </c>
      <c r="R1081">
        <v>1571920.53055496</v>
      </c>
    </row>
    <row r="1082" spans="1:18" hidden="1" x14ac:dyDescent="0.3">
      <c r="A1082">
        <v>1081</v>
      </c>
      <c r="B1082" t="str">
        <f>'SOUTH-2'!B1477</f>
        <v>11 kV Rajabari Feeder.</v>
      </c>
      <c r="C1082" s="33">
        <f>'SOUTH-2'!C1477</f>
        <v>11</v>
      </c>
      <c r="D1082" s="33" t="str">
        <f>'SOUTH-2'!D1477</f>
        <v>Postogola</v>
      </c>
      <c r="E1082" s="33" t="str">
        <f>'SOUTH-2'!E1477</f>
        <v>HA021100681-02</v>
      </c>
      <c r="F1082" s="33">
        <f>'SOUTH-2'!F1477</f>
        <v>1</v>
      </c>
      <c r="G1082" s="33">
        <f>'SOUTH-2'!G1477</f>
        <v>53216071</v>
      </c>
      <c r="H1082" s="33">
        <f>'SOUTH-2'!H1477</f>
        <v>53444745</v>
      </c>
      <c r="I1082" s="33">
        <f>'SOUTH-2'!I1477</f>
        <v>228674</v>
      </c>
      <c r="J1082" s="33">
        <f>'SOUTH-2'!J1477</f>
        <v>1</v>
      </c>
      <c r="K1082" t="str">
        <f>'SOUTH-2'!K1477</f>
        <v>Converted to 31 days</v>
      </c>
      <c r="L1082">
        <f>'SOUTH-2'!L1477</f>
        <v>244444.62068965516</v>
      </c>
      <c r="M1082">
        <f>'SOUTH-2'!M1477</f>
        <v>245164.39843665238</v>
      </c>
      <c r="N1082" t="str">
        <f>'SOUTH-2'!N1477</f>
        <v>Postogola</v>
      </c>
      <c r="O1082" t="s">
        <v>165</v>
      </c>
      <c r="P1082">
        <v>245637.43155681406</v>
      </c>
      <c r="Q1082">
        <v>262708.10060212854</v>
      </c>
      <c r="R1082">
        <v>303872.89130059804</v>
      </c>
    </row>
    <row r="1083" spans="1:18" hidden="1" x14ac:dyDescent="0.3">
      <c r="A1083">
        <v>1082</v>
      </c>
      <c r="B1083" t="str">
        <f>'SOUTH-2'!B1478</f>
        <v>11/0.415  kV, 200 kVA AT-1+2</v>
      </c>
      <c r="C1083" s="33">
        <f>'SOUTH-2'!C1478</f>
        <v>11</v>
      </c>
      <c r="D1083" s="33">
        <f>'SOUTH-2'!D1478</f>
        <v>0</v>
      </c>
      <c r="E1083" s="33" t="str">
        <f>'SOUTH-2'!E1478</f>
        <v>ELIB67385</v>
      </c>
      <c r="F1083" s="33">
        <f>'SOUTH-2'!F1478</f>
        <v>1</v>
      </c>
      <c r="G1083" s="33">
        <f>'SOUTH-2'!G1478</f>
        <v>368.64</v>
      </c>
      <c r="H1083" s="33">
        <f>'SOUTH-2'!H1478</f>
        <v>426.85</v>
      </c>
      <c r="I1083" s="33">
        <f>'SOUTH-2'!I1478</f>
        <v>58.210000000000036</v>
      </c>
      <c r="J1083" s="33">
        <f>'SOUTH-2'!J1478</f>
        <v>80</v>
      </c>
      <c r="K1083">
        <f>'SOUTH-2'!K1478</f>
        <v>0</v>
      </c>
      <c r="L1083">
        <f>'SOUTH-2'!L1478</f>
        <v>4656.8000000000029</v>
      </c>
      <c r="M1083">
        <f>'SOUTH-2'!M1478</f>
        <v>4670.5121487998413</v>
      </c>
      <c r="N1083" t="str">
        <f>'SOUTH-2'!N1478</f>
        <v>Postogola</v>
      </c>
      <c r="O1083" t="s">
        <v>165</v>
      </c>
      <c r="P1083">
        <v>4307.9724862212133</v>
      </c>
      <c r="Q1083">
        <v>5751.9551163736551</v>
      </c>
      <c r="R1083">
        <v>4375.6621482523769</v>
      </c>
    </row>
    <row r="1084" spans="1:18" hidden="1" x14ac:dyDescent="0.3">
      <c r="A1084">
        <v>1083</v>
      </c>
      <c r="B1084" t="str">
        <f>'SOUTH-2'!B1545</f>
        <v>11 kV Feeder-1</v>
      </c>
      <c r="C1084" s="33">
        <f>'SOUTH-2'!C1545</f>
        <v>11</v>
      </c>
      <c r="D1084" s="33">
        <f>'SOUTH-2'!D1545</f>
        <v>0</v>
      </c>
      <c r="E1084" s="33" t="str">
        <f>'SOUTH-2'!E1545</f>
        <v>DHK60892</v>
      </c>
      <c r="F1084" s="33">
        <f>'SOUTH-2'!F1545</f>
        <v>1</v>
      </c>
      <c r="G1084" s="33">
        <f>'SOUTH-2'!G1545</f>
        <v>0</v>
      </c>
      <c r="H1084" s="33">
        <f>'SOUTH-2'!H1545</f>
        <v>0</v>
      </c>
      <c r="I1084" s="33">
        <f>'SOUTH-2'!I1545</f>
        <v>0</v>
      </c>
      <c r="J1084" s="33">
        <f>'SOUTH-2'!J1545</f>
        <v>60</v>
      </c>
      <c r="K1084">
        <f>'SOUTH-2'!K1545</f>
        <v>0</v>
      </c>
      <c r="L1084">
        <f>'SOUTH-2'!L1545</f>
        <v>0</v>
      </c>
      <c r="M1084">
        <f>'SOUTH-2'!M1545</f>
        <v>0</v>
      </c>
      <c r="N1084">
        <f>'SOUTH-2'!N1545</f>
        <v>0</v>
      </c>
      <c r="O1084" t="s">
        <v>179</v>
      </c>
      <c r="P1084">
        <v>0</v>
      </c>
      <c r="Q1084">
        <v>0</v>
      </c>
      <c r="R1084">
        <v>0</v>
      </c>
    </row>
    <row r="1085" spans="1:18" hidden="1" x14ac:dyDescent="0.3">
      <c r="A1085">
        <v>1084</v>
      </c>
      <c r="B1085" t="str">
        <f>'SOUTH-2'!B1546</f>
        <v>11 kV Feeder-2</v>
      </c>
      <c r="C1085" s="33">
        <f>'SOUTH-2'!C1546</f>
        <v>11</v>
      </c>
      <c r="D1085" s="33">
        <f>'SOUTH-2'!D1546</f>
        <v>0</v>
      </c>
      <c r="E1085" s="33" t="str">
        <f>'SOUTH-2'!E1546</f>
        <v>DHK60968</v>
      </c>
      <c r="F1085" s="33">
        <f>'SOUTH-2'!F1546</f>
        <v>1</v>
      </c>
      <c r="G1085" s="33">
        <f>'SOUTH-2'!G1546</f>
        <v>0</v>
      </c>
      <c r="H1085" s="33">
        <f>'SOUTH-2'!H1546</f>
        <v>0</v>
      </c>
      <c r="I1085" s="33">
        <f>'SOUTH-2'!I1546</f>
        <v>0</v>
      </c>
      <c r="J1085" s="33">
        <f>'SOUTH-2'!J1546</f>
        <v>60</v>
      </c>
      <c r="K1085">
        <f>'SOUTH-2'!K1546</f>
        <v>0</v>
      </c>
      <c r="L1085">
        <f>'SOUTH-2'!L1546</f>
        <v>0</v>
      </c>
      <c r="M1085">
        <f>'SOUTH-2'!M1546</f>
        <v>0</v>
      </c>
      <c r="N1085">
        <f>'SOUTH-2'!N1546</f>
        <v>0</v>
      </c>
      <c r="O1085" t="s">
        <v>179</v>
      </c>
      <c r="P1085">
        <v>0</v>
      </c>
      <c r="Q1085">
        <v>0</v>
      </c>
      <c r="R1085">
        <v>0</v>
      </c>
    </row>
    <row r="1086" spans="1:18" hidden="1" x14ac:dyDescent="0.3">
      <c r="A1086">
        <v>1085</v>
      </c>
      <c r="B1086" t="str">
        <f>'SOUTH-2'!B1547</f>
        <v>11 kV Dholaikal RMU</v>
      </c>
      <c r="C1086" s="33">
        <f>'SOUTH-2'!C1547</f>
        <v>11</v>
      </c>
      <c r="D1086" s="33">
        <f>'SOUTH-2'!D1547</f>
        <v>0</v>
      </c>
      <c r="E1086" s="33" t="str">
        <f>'SOUTH-2'!E1547</f>
        <v>DHK60970</v>
      </c>
      <c r="F1086" s="33">
        <f>'SOUTH-2'!F1547</f>
        <v>1</v>
      </c>
      <c r="G1086" s="33">
        <f>'SOUTH-2'!G1547</f>
        <v>223582.9</v>
      </c>
      <c r="H1086" s="33">
        <f>'SOUTH-2'!H1547</f>
        <v>261150.8</v>
      </c>
      <c r="I1086" s="33">
        <f>'SOUTH-2'!I1547</f>
        <v>37567.899999999994</v>
      </c>
      <c r="J1086" s="33">
        <f>'SOUTH-2'!J1547</f>
        <v>60</v>
      </c>
      <c r="K1086">
        <f>'SOUTH-2'!K1547</f>
        <v>0</v>
      </c>
      <c r="L1086">
        <f>'SOUTH-2'!L1547</f>
        <v>2254073.9999999995</v>
      </c>
      <c r="M1086">
        <f>'SOUTH-2'!M1547</f>
        <v>2258178.5413889727</v>
      </c>
      <c r="N1086" t="str">
        <f>'SOUTH-2'!N1547</f>
        <v>Banglabazar</v>
      </c>
      <c r="O1086" t="s">
        <v>179</v>
      </c>
      <c r="P1086">
        <v>2013206.2604965395</v>
      </c>
      <c r="Q1086">
        <v>1942348.0720372344</v>
      </c>
      <c r="R1086">
        <v>1890634.7965125567</v>
      </c>
    </row>
    <row r="1087" spans="1:18" hidden="1" x14ac:dyDescent="0.3">
      <c r="A1087">
        <v>1086</v>
      </c>
      <c r="B1087" t="str">
        <f>'SOUTH-2'!B1548</f>
        <v>11 kV Alom Gonj</v>
      </c>
      <c r="C1087" s="33">
        <f>'SOUTH-2'!C1548</f>
        <v>11</v>
      </c>
      <c r="D1087" s="33">
        <f>'SOUTH-2'!D1548</f>
        <v>0</v>
      </c>
      <c r="E1087" s="33" t="str">
        <f>'SOUTH-2'!E1548</f>
        <v>DHK60894</v>
      </c>
      <c r="F1087" s="33">
        <f>'SOUTH-2'!F1548</f>
        <v>1</v>
      </c>
      <c r="G1087" s="33">
        <f>'SOUTH-2'!G1548</f>
        <v>479815.2</v>
      </c>
      <c r="H1087" s="33">
        <f>'SOUTH-2'!H1548</f>
        <v>491074.8</v>
      </c>
      <c r="I1087" s="33">
        <f>'SOUTH-2'!I1548</f>
        <v>11259.599999999977</v>
      </c>
      <c r="J1087" s="33">
        <f>'SOUTH-2'!J1548</f>
        <v>60</v>
      </c>
      <c r="K1087">
        <f>'SOUTH-2'!K1548</f>
        <v>0</v>
      </c>
      <c r="L1087">
        <f>'SOUTH-2'!L1548</f>
        <v>675575.9999999986</v>
      </c>
      <c r="M1087">
        <f>'SOUTH-2'!M1548</f>
        <v>676806.18572300358</v>
      </c>
      <c r="N1087" t="str">
        <f>'SOUTH-2'!N1548</f>
        <v>Postogola</v>
      </c>
      <c r="O1087" t="s">
        <v>179</v>
      </c>
      <c r="P1087">
        <v>596654.23008494219</v>
      </c>
      <c r="Q1087">
        <v>589855.33205796417</v>
      </c>
      <c r="R1087">
        <v>589628.10204687703</v>
      </c>
    </row>
    <row r="1088" spans="1:18" hidden="1" x14ac:dyDescent="0.3">
      <c r="A1088">
        <v>1087</v>
      </c>
      <c r="B1088" t="str">
        <f>'SOUTH-2'!B1549</f>
        <v>11 kV Dhalka Nagar Feeder (F-5)</v>
      </c>
      <c r="C1088" s="33">
        <f>'SOUTH-2'!C1549</f>
        <v>11</v>
      </c>
      <c r="D1088" s="33">
        <f>'SOUTH-2'!D1549</f>
        <v>0</v>
      </c>
      <c r="E1088" s="33" t="str">
        <f>'SOUTH-2'!E1549</f>
        <v>DHK60895</v>
      </c>
      <c r="F1088" s="33">
        <f>'SOUTH-2'!F1549</f>
        <v>1</v>
      </c>
      <c r="G1088" s="33">
        <f>'SOUTH-2'!G1549</f>
        <v>536337.9</v>
      </c>
      <c r="H1088" s="33">
        <f>'SOUTH-2'!H1549</f>
        <v>567540.5</v>
      </c>
      <c r="I1088" s="33">
        <f>'SOUTH-2'!I1549</f>
        <v>31202.599999999977</v>
      </c>
      <c r="J1088" s="33">
        <f>'SOUTH-2'!J1549</f>
        <v>60</v>
      </c>
      <c r="K1088">
        <f>'SOUTH-2'!K1549</f>
        <v>0</v>
      </c>
      <c r="L1088">
        <f>'SOUTH-2'!L1549</f>
        <v>1872155.9999999986</v>
      </c>
      <c r="M1088">
        <f>'SOUTH-2'!M1549</f>
        <v>1875565.090291007</v>
      </c>
      <c r="N1088" t="str">
        <f>'SOUTH-2'!N1549</f>
        <v>Postogola</v>
      </c>
      <c r="O1088" t="s">
        <v>179</v>
      </c>
      <c r="P1088">
        <v>1850628.018119198</v>
      </c>
      <c r="Q1088">
        <v>1792355.2731763506</v>
      </c>
      <c r="R1088">
        <v>1711977.4089452506</v>
      </c>
    </row>
    <row r="1089" spans="1:18" hidden="1" x14ac:dyDescent="0.3">
      <c r="A1089">
        <v>1088</v>
      </c>
      <c r="B1089" t="str">
        <f>'SOUTH-2'!B1550</f>
        <v>11 kV Farashgonj Feeder (F-6)</v>
      </c>
      <c r="C1089" s="33">
        <f>'SOUTH-2'!C1550</f>
        <v>11</v>
      </c>
      <c r="D1089" s="33">
        <f>'SOUTH-2'!D1550</f>
        <v>0</v>
      </c>
      <c r="E1089" s="33" t="str">
        <f>'SOUTH-2'!E1550</f>
        <v>DHK68133</v>
      </c>
      <c r="F1089" s="33">
        <f>'SOUTH-2'!F1550</f>
        <v>1</v>
      </c>
      <c r="G1089" s="33">
        <f>'SOUTH-2'!G1550</f>
        <v>3589.15</v>
      </c>
      <c r="H1089" s="33">
        <f>'SOUTH-2'!H1550</f>
        <v>3623.21</v>
      </c>
      <c r="I1089" s="33">
        <f>'SOUTH-2'!I1550</f>
        <v>34.059999999999945</v>
      </c>
      <c r="J1089" s="33">
        <f>'SOUTH-2'!J1550</f>
        <v>60000</v>
      </c>
      <c r="K1089">
        <f>'SOUTH-2'!K1550</f>
        <v>0</v>
      </c>
      <c r="L1089">
        <f>'SOUTH-2'!L1550</f>
        <v>2043599.9999999967</v>
      </c>
      <c r="M1089">
        <f>'SOUTH-2'!M1550</f>
        <v>2047321.2801276702</v>
      </c>
      <c r="N1089" t="str">
        <f>'SOUTH-2'!N1550</f>
        <v>Banglabazar</v>
      </c>
      <c r="O1089" t="s">
        <v>179</v>
      </c>
      <c r="P1089">
        <v>1803939.5948908466</v>
      </c>
      <c r="Q1089">
        <v>1748762.5817040033</v>
      </c>
      <c r="R1089">
        <v>1815572.1775417526</v>
      </c>
    </row>
    <row r="1090" spans="1:18" hidden="1" x14ac:dyDescent="0.3">
      <c r="A1090">
        <v>1089</v>
      </c>
      <c r="B1090" t="str">
        <f>'SOUTH-2'!B1551</f>
        <v>11 kV Doyaganj</v>
      </c>
      <c r="C1090" s="33">
        <f>'SOUTH-2'!C1551</f>
        <v>11</v>
      </c>
      <c r="D1090" s="33">
        <f>'SOUTH-2'!D1551</f>
        <v>0</v>
      </c>
      <c r="E1090" s="33" t="str">
        <f>'SOUTH-2'!E1551</f>
        <v>DHK68134</v>
      </c>
      <c r="F1090" s="33">
        <f>'SOUTH-2'!F1551</f>
        <v>1</v>
      </c>
      <c r="G1090" s="33">
        <f>'SOUTH-2'!G1551</f>
        <v>2380.4180000000001</v>
      </c>
      <c r="H1090" s="33">
        <f>'SOUTH-2'!H1551</f>
        <v>2414.1799999999998</v>
      </c>
      <c r="I1090" s="33">
        <f>'SOUTH-2'!I1551</f>
        <v>33.761999999999716</v>
      </c>
      <c r="J1090" s="33">
        <f>'SOUTH-2'!J1551</f>
        <v>60000</v>
      </c>
      <c r="K1090" t="str">
        <f>'SOUTH-2'!K1551</f>
        <v>Estimated</v>
      </c>
      <c r="L1090">
        <f>'SOUTH-2'!L1551</f>
        <v>1642043.34</v>
      </c>
      <c r="M1090">
        <f>'SOUTH-2'!M1551</f>
        <v>1645033.4081395187</v>
      </c>
      <c r="N1090" t="str">
        <f>'SOUTH-2'!N1551</f>
        <v>Swamibag</v>
      </c>
      <c r="O1090" t="s">
        <v>179</v>
      </c>
      <c r="P1090">
        <v>1687142.9696452185</v>
      </c>
      <c r="Q1090">
        <v>1819772.211656214</v>
      </c>
      <c r="R1090">
        <v>1955417.8504367911</v>
      </c>
    </row>
    <row r="1091" spans="1:18" hidden="1" x14ac:dyDescent="0.3">
      <c r="A1091">
        <v>1090</v>
      </c>
      <c r="B1091" t="str">
        <f>'SOUTH-2'!B1552</f>
        <v xml:space="preserve">11 kV Faridabad </v>
      </c>
      <c r="C1091" s="33">
        <f>'SOUTH-2'!C1552</f>
        <v>11</v>
      </c>
      <c r="D1091" s="33">
        <f>'SOUTH-2'!D1552</f>
        <v>0</v>
      </c>
      <c r="E1091" s="33" t="str">
        <f>'SOUTH-2'!E1552</f>
        <v>DHK68140</v>
      </c>
      <c r="F1091" s="33">
        <f>'SOUTH-2'!F1552</f>
        <v>1</v>
      </c>
      <c r="G1091" s="33">
        <f>'SOUTH-2'!G1552</f>
        <v>772.95</v>
      </c>
      <c r="H1091" s="33">
        <f>'SOUTH-2'!H1552</f>
        <v>796.44</v>
      </c>
      <c r="I1091" s="33">
        <f>'SOUTH-2'!I1552</f>
        <v>23.490000000000009</v>
      </c>
      <c r="J1091" s="33">
        <f>'SOUTH-2'!J1552</f>
        <v>60000</v>
      </c>
      <c r="K1091">
        <f>'SOUTH-2'!K1552</f>
        <v>0</v>
      </c>
      <c r="L1091">
        <f>'SOUTH-2'!L1552</f>
        <v>1409400.0000000005</v>
      </c>
      <c r="M1091">
        <f>'SOUTH-2'!M1552</f>
        <v>1411966.437762744</v>
      </c>
      <c r="N1091" t="str">
        <f>'SOUTH-2'!N1552</f>
        <v>Postogola</v>
      </c>
      <c r="O1091" t="s">
        <v>179</v>
      </c>
      <c r="P1091">
        <v>1296128.1807794792</v>
      </c>
      <c r="Q1091">
        <v>1292615.9757399207</v>
      </c>
      <c r="R1091">
        <v>1233789.9625975715</v>
      </c>
    </row>
    <row r="1092" spans="1:18" hidden="1" x14ac:dyDescent="0.3">
      <c r="A1092">
        <v>1091</v>
      </c>
      <c r="B1092" t="str">
        <f>'SOUTH-2'!B1553</f>
        <v>11 kV Gandaria</v>
      </c>
      <c r="C1092" s="33">
        <f>'SOUTH-2'!C1553</f>
        <v>11</v>
      </c>
      <c r="D1092" s="33">
        <f>'SOUTH-2'!D1553</f>
        <v>0</v>
      </c>
      <c r="E1092" s="33" t="str">
        <f>'SOUTH-2'!E1553</f>
        <v>DHK60969</v>
      </c>
      <c r="F1092" s="33">
        <f>'SOUTH-2'!F1553</f>
        <v>1</v>
      </c>
      <c r="G1092" s="33">
        <f>'SOUTH-2'!G1553</f>
        <v>372411.9</v>
      </c>
      <c r="H1092" s="33">
        <f>'SOUTH-2'!H1553</f>
        <v>407296.5</v>
      </c>
      <c r="I1092" s="33">
        <f>'SOUTH-2'!I1553</f>
        <v>34884.599999999977</v>
      </c>
      <c r="J1092" s="33">
        <f>'SOUTH-2'!J1553</f>
        <v>60</v>
      </c>
      <c r="K1092">
        <f>'SOUTH-2'!K1553</f>
        <v>0</v>
      </c>
      <c r="L1092">
        <f>'SOUTH-2'!L1553</f>
        <v>2093075.9999999986</v>
      </c>
      <c r="M1092">
        <f>'SOUTH-2'!M1553</f>
        <v>2096887.3731280616</v>
      </c>
      <c r="N1092" t="str">
        <f>'SOUTH-2'!N1553</f>
        <v>Postogola</v>
      </c>
      <c r="O1092" t="s">
        <v>179</v>
      </c>
      <c r="P1092">
        <v>2186472.7240661322</v>
      </c>
      <c r="Q1092">
        <v>2176408.4496666892</v>
      </c>
      <c r="R1092">
        <v>2008723.2675107152</v>
      </c>
    </row>
    <row r="1093" spans="1:18" hidden="1" x14ac:dyDescent="0.3">
      <c r="A1093">
        <v>1092</v>
      </c>
      <c r="B1093" t="str">
        <f>'SOUTH-2'!B1554</f>
        <v>11 kV Walter Road</v>
      </c>
      <c r="C1093" s="33">
        <f>'SOUTH-2'!C1554</f>
        <v>11</v>
      </c>
      <c r="D1093" s="33">
        <f>'SOUTH-2'!D1554</f>
        <v>0</v>
      </c>
      <c r="E1093" s="33" t="str">
        <f>'SOUTH-2'!E1554</f>
        <v>DHK68136</v>
      </c>
      <c r="F1093" s="33">
        <f>'SOUTH-2'!F1554</f>
        <v>1</v>
      </c>
      <c r="G1093" s="33">
        <f>'SOUTH-2'!G1554</f>
        <v>973.45</v>
      </c>
      <c r="H1093" s="33">
        <f>'SOUTH-2'!H1554</f>
        <v>998.43</v>
      </c>
      <c r="I1093" s="33">
        <f>'SOUTH-2'!I1554</f>
        <v>24.979999999999905</v>
      </c>
      <c r="J1093" s="33">
        <f>'SOUTH-2'!J1554</f>
        <v>60000</v>
      </c>
      <c r="K1093">
        <f>'SOUTH-2'!K1554</f>
        <v>0</v>
      </c>
      <c r="L1093">
        <f>'SOUTH-2'!L1554</f>
        <v>1498799.9999999942</v>
      </c>
      <c r="M1093">
        <f>'SOUTH-2'!M1554</f>
        <v>1501529.2301112472</v>
      </c>
      <c r="N1093" t="str">
        <f>'SOUTH-2'!N1554</f>
        <v>Banglabazar</v>
      </c>
      <c r="O1093" t="s">
        <v>179</v>
      </c>
      <c r="P1093">
        <v>1391040.5522264799</v>
      </c>
      <c r="Q1093">
        <v>1437042.3417443864</v>
      </c>
      <c r="R1093">
        <v>1402694.4766136257</v>
      </c>
    </row>
    <row r="1094" spans="1:18" hidden="1" x14ac:dyDescent="0.3">
      <c r="A1094">
        <v>1093</v>
      </c>
      <c r="B1094" t="str">
        <f>'SOUTH-2'!B1555</f>
        <v>11 kV Murgitola Feeder (F-11)</v>
      </c>
      <c r="C1094" s="33">
        <f>'SOUTH-2'!C1555</f>
        <v>11</v>
      </c>
      <c r="D1094" s="33">
        <f>'SOUTH-2'!D1555</f>
        <v>0</v>
      </c>
      <c r="E1094" s="33" t="str">
        <f>'SOUTH-2'!E1555</f>
        <v>DHK68138</v>
      </c>
      <c r="F1094" s="33">
        <f>'SOUTH-2'!F1555</f>
        <v>1</v>
      </c>
      <c r="G1094" s="33">
        <f>'SOUTH-2'!G1555</f>
        <v>3890.75</v>
      </c>
      <c r="H1094" s="33">
        <f>'SOUTH-2'!H1555</f>
        <v>3930.95</v>
      </c>
      <c r="I1094" s="33">
        <f>'SOUTH-2'!I1555</f>
        <v>40.199999999999818</v>
      </c>
      <c r="J1094" s="33">
        <f>'SOUTH-2'!J1555</f>
        <v>60000</v>
      </c>
      <c r="K1094">
        <f>'SOUTH-2'!K1555</f>
        <v>0</v>
      </c>
      <c r="L1094">
        <f>'SOUTH-2'!L1555</f>
        <v>2411999.9999999893</v>
      </c>
      <c r="M1094">
        <f>'SOUTH-2'!M1555</f>
        <v>2416392.1157114534</v>
      </c>
      <c r="N1094" t="str">
        <f>'SOUTH-2'!N1555</f>
        <v>Swamibag</v>
      </c>
      <c r="O1094" t="s">
        <v>179</v>
      </c>
      <c r="P1094">
        <v>2307519.2472179425</v>
      </c>
      <c r="Q1094">
        <v>2337901.7996971952</v>
      </c>
      <c r="R1094">
        <v>2438521.0840741144</v>
      </c>
    </row>
    <row r="1095" spans="1:18" hidden="1" x14ac:dyDescent="0.3">
      <c r="A1095">
        <v>1094</v>
      </c>
      <c r="B1095" t="str">
        <f>'SOUTH-2'!B1556</f>
        <v xml:space="preserve">11 kV Feeder-12 </v>
      </c>
      <c r="C1095" s="33">
        <f>'SOUTH-2'!C1556</f>
        <v>11</v>
      </c>
      <c r="D1095" s="33">
        <f>'SOUTH-2'!D1556</f>
        <v>0</v>
      </c>
      <c r="E1095" s="33" t="str">
        <f>'SOUTH-2'!E1556</f>
        <v>DHK60900</v>
      </c>
      <c r="F1095" s="33">
        <f>'SOUTH-2'!F1556</f>
        <v>1</v>
      </c>
      <c r="G1095" s="33">
        <f>'SOUTH-2'!G1556</f>
        <v>0</v>
      </c>
      <c r="H1095" s="33">
        <f>'SOUTH-2'!H1556</f>
        <v>0</v>
      </c>
      <c r="I1095" s="33">
        <f>'SOUTH-2'!I1556</f>
        <v>0</v>
      </c>
      <c r="J1095" s="33">
        <f>'SOUTH-2'!J1556</f>
        <v>60</v>
      </c>
      <c r="K1095">
        <f>'SOUTH-2'!K1556</f>
        <v>0</v>
      </c>
      <c r="L1095">
        <f>'SOUTH-2'!L1556</f>
        <v>0</v>
      </c>
      <c r="M1095">
        <f>'SOUTH-2'!M1556</f>
        <v>0</v>
      </c>
      <c r="N1095">
        <f>'SOUTH-2'!N1556</f>
        <v>0</v>
      </c>
      <c r="O1095" t="s">
        <v>179</v>
      </c>
      <c r="P1095">
        <v>0</v>
      </c>
      <c r="Q1095">
        <v>0</v>
      </c>
      <c r="R1095">
        <v>0</v>
      </c>
    </row>
    <row r="1096" spans="1:18" hidden="1" x14ac:dyDescent="0.3">
      <c r="A1096">
        <v>1095</v>
      </c>
      <c r="B1096" t="str">
        <f>'SOUTH-2'!B1557</f>
        <v>11 kV Begumgonj Feeder (F-13)</v>
      </c>
      <c r="C1096" s="33">
        <f>'SOUTH-2'!C1557</f>
        <v>11</v>
      </c>
      <c r="D1096" s="33">
        <f>'SOUTH-2'!D1557</f>
        <v>0</v>
      </c>
      <c r="E1096" s="33" t="str">
        <f>'SOUTH-2'!E1557</f>
        <v>DHK60899</v>
      </c>
      <c r="F1096" s="33">
        <f>'SOUTH-2'!F1557</f>
        <v>1</v>
      </c>
      <c r="G1096" s="33">
        <f>'SOUTH-2'!G1557</f>
        <v>667472.19999999995</v>
      </c>
      <c r="H1096" s="33">
        <f>'SOUTH-2'!H1557</f>
        <v>696216.8</v>
      </c>
      <c r="I1096" s="33">
        <f>'SOUTH-2'!I1557</f>
        <v>28744.600000000093</v>
      </c>
      <c r="J1096" s="33">
        <f>'SOUTH-2'!J1557</f>
        <v>60</v>
      </c>
      <c r="K1096">
        <f>'SOUTH-2'!K1557</f>
        <v>0</v>
      </c>
      <c r="L1096">
        <f>'SOUTH-2'!L1557</f>
        <v>1724676.0000000056</v>
      </c>
      <c r="M1096">
        <f>'SOUTH-2'!M1557</f>
        <v>1727816.537544278</v>
      </c>
      <c r="N1096" t="str">
        <f>'SOUTH-2'!N1557</f>
        <v>Swamibag</v>
      </c>
      <c r="O1096" t="s">
        <v>179</v>
      </c>
      <c r="P1096">
        <v>1778252.8008603698</v>
      </c>
      <c r="Q1096">
        <v>1741101.9665405173</v>
      </c>
      <c r="R1096">
        <v>1809148.9628689701</v>
      </c>
    </row>
    <row r="1097" spans="1:18" hidden="1" x14ac:dyDescent="0.3">
      <c r="A1097">
        <v>1096</v>
      </c>
      <c r="B1097" t="str">
        <f>'SOUTH-2'!B1558</f>
        <v>11 kV Lohar Pool Feeder (F-14)</v>
      </c>
      <c r="C1097" s="33">
        <f>'SOUTH-2'!C1558</f>
        <v>11</v>
      </c>
      <c r="D1097" s="33">
        <f>'SOUTH-2'!D1558</f>
        <v>0</v>
      </c>
      <c r="E1097" s="33" t="str">
        <f>'SOUTH-2'!E1558</f>
        <v>DHK60967</v>
      </c>
      <c r="F1097" s="33">
        <f>'SOUTH-2'!F1558</f>
        <v>1</v>
      </c>
      <c r="G1097" s="33">
        <f>'SOUTH-2'!G1558</f>
        <v>166011.29999999999</v>
      </c>
      <c r="H1097" s="33">
        <f>'SOUTH-2'!H1558</f>
        <v>182818.7</v>
      </c>
      <c r="I1097" s="33">
        <f>'SOUTH-2'!I1558</f>
        <v>16807.400000000023</v>
      </c>
      <c r="J1097" s="33">
        <f>'SOUTH-2'!J1558</f>
        <v>60</v>
      </c>
      <c r="K1097">
        <f>'SOUTH-2'!K1558</f>
        <v>0</v>
      </c>
      <c r="L1097">
        <f>'SOUTH-2'!L1558</f>
        <v>1008444.0000000014</v>
      </c>
      <c r="M1097">
        <f>'SOUTH-2'!M1558</f>
        <v>1010280.3195425103</v>
      </c>
      <c r="N1097" t="str">
        <f>'SOUTH-2'!N1558</f>
        <v>Postogola</v>
      </c>
      <c r="O1097" t="s">
        <v>179</v>
      </c>
      <c r="P1097">
        <v>1031522.1617835911</v>
      </c>
      <c r="Q1097">
        <v>1006862.3928348446</v>
      </c>
      <c r="R1097">
        <v>984580.13035846874</v>
      </c>
    </row>
    <row r="1098" spans="1:18" hidden="1" x14ac:dyDescent="0.3">
      <c r="A1098">
        <v>1097</v>
      </c>
      <c r="B1098" t="str">
        <f>'SOUTH-2'!B1559</f>
        <v>11/0.415  kV, 200 kVA AT-1+2</v>
      </c>
      <c r="C1098" s="33">
        <f>'SOUTH-2'!C1559</f>
        <v>0.41499999999999998</v>
      </c>
      <c r="D1098" s="33">
        <f>'SOUTH-2'!D1559</f>
        <v>0</v>
      </c>
      <c r="E1098" s="33" t="str">
        <f>'SOUTH-2'!E1559</f>
        <v>ELIB2774</v>
      </c>
      <c r="F1098" s="33">
        <f>'SOUTH-2'!F1559</f>
        <v>1</v>
      </c>
      <c r="G1098" s="33">
        <f>'SOUTH-2'!G1559</f>
        <v>279327</v>
      </c>
      <c r="H1098" s="33">
        <f>'SOUTH-2'!H1559</f>
        <v>279327</v>
      </c>
      <c r="I1098" s="33">
        <f>'SOUTH-2'!I1559</f>
        <v>0</v>
      </c>
      <c r="J1098" s="33">
        <f>'SOUTH-2'!J1559</f>
        <v>1</v>
      </c>
      <c r="K1098">
        <f>'SOUTH-2'!K1559</f>
        <v>0</v>
      </c>
      <c r="L1098">
        <f>'SOUTH-2'!L1559</f>
        <v>0</v>
      </c>
      <c r="M1098">
        <f>'SOUTH-2'!M1559</f>
        <v>0</v>
      </c>
      <c r="N1098" t="str">
        <f>'SOUTH-2'!N1559</f>
        <v>Postogola</v>
      </c>
      <c r="O1098" t="s">
        <v>179</v>
      </c>
      <c r="P1098">
        <v>1665.5005308057164</v>
      </c>
      <c r="Q1098">
        <v>1667.92393517651</v>
      </c>
      <c r="R1098">
        <v>1718.3057787893893</v>
      </c>
    </row>
    <row r="1099" spans="1:18" hidden="1" x14ac:dyDescent="0.3">
      <c r="A1099">
        <v>1098</v>
      </c>
      <c r="B1099" t="str">
        <f>'NORTH-1'!B2040</f>
        <v xml:space="preserve">Nizambag </v>
      </c>
      <c r="C1099" s="33">
        <f>'NORTH-1'!C2040</f>
        <v>11</v>
      </c>
      <c r="D1099" s="33">
        <f>'NORTH-1'!D2040</f>
        <v>0</v>
      </c>
      <c r="E1099" s="33">
        <f>'NORTH-1'!E2040</f>
        <v>6604414</v>
      </c>
      <c r="F1099" s="33">
        <f>'NORTH-1'!F2040</f>
        <v>1</v>
      </c>
      <c r="G1099" s="33">
        <f>'NORTH-1'!G2040</f>
        <v>3666.8</v>
      </c>
      <c r="H1099" s="33">
        <f>'NORTH-1'!H2040</f>
        <v>3666.8</v>
      </c>
      <c r="I1099" s="33">
        <f>'NORTH-1'!I2040</f>
        <v>0</v>
      </c>
      <c r="J1099" s="33">
        <f>'NORTH-1'!J2040</f>
        <v>8000</v>
      </c>
      <c r="K1099" t="str">
        <f>'NORTH-1'!K2040</f>
        <v>Estimated</v>
      </c>
      <c r="L1099">
        <f>'NORTH-1'!L2040</f>
        <v>1155511.98</v>
      </c>
      <c r="M1099" s="1384">
        <f>'NORTH-1'!M2040</f>
        <v>1158100.6579339597</v>
      </c>
      <c r="N1099" t="str">
        <f>'NORTH-1'!N2040</f>
        <v>Kamrangirchar</v>
      </c>
      <c r="O1099" t="s">
        <v>4004</v>
      </c>
      <c r="P1099">
        <v>1095738.2282801208</v>
      </c>
      <c r="Q1099">
        <v>1008260.1491790097</v>
      </c>
      <c r="R1099">
        <v>972380.6635338309</v>
      </c>
    </row>
    <row r="1100" spans="1:18" hidden="1" x14ac:dyDescent="0.3">
      <c r="A1100">
        <v>1099</v>
      </c>
      <c r="B1100" t="str">
        <f>'NORTH-1'!B2041</f>
        <v>Merry Stopes</v>
      </c>
      <c r="C1100" s="33">
        <f>'NORTH-1'!C2041</f>
        <v>11</v>
      </c>
      <c r="D1100" s="33">
        <f>'NORTH-1'!D2041</f>
        <v>0</v>
      </c>
      <c r="E1100" s="33">
        <f>'NORTH-1'!E2041</f>
        <v>6604287</v>
      </c>
      <c r="F1100" s="33">
        <f>'NORTH-1'!F2041</f>
        <v>1</v>
      </c>
      <c r="G1100" s="33">
        <f>'NORTH-1'!G2041</f>
        <v>21574.1</v>
      </c>
      <c r="H1100" s="33">
        <f>'NORTH-1'!H2041</f>
        <v>21574.1</v>
      </c>
      <c r="I1100" s="33">
        <f>'NORTH-1'!I2041</f>
        <v>0</v>
      </c>
      <c r="J1100" s="33">
        <f>'NORTH-1'!J2041</f>
        <v>8000</v>
      </c>
      <c r="K1100" t="str">
        <f>'NORTH-1'!K2041</f>
        <v>Estimated</v>
      </c>
      <c r="L1100">
        <f>'NORTH-1'!L2041</f>
        <v>328408.66800000001</v>
      </c>
      <c r="M1100" s="1384">
        <f>'NORTH-1'!M2041</f>
        <v>329144.3975180728</v>
      </c>
      <c r="N1100" t="str">
        <f>'NORTH-1'!N2041</f>
        <v>Kamrangirchar</v>
      </c>
      <c r="O1100" t="s">
        <v>4004</v>
      </c>
      <c r="P1100">
        <v>365246.07609337359</v>
      </c>
      <c r="Q1100">
        <v>355856.52323965041</v>
      </c>
      <c r="R1100">
        <v>364642.74882518657</v>
      </c>
    </row>
    <row r="1101" spans="1:18" hidden="1" x14ac:dyDescent="0.3">
      <c r="A1101">
        <v>1100</v>
      </c>
      <c r="B1101" t="str">
        <f>'NORTH-1'!B2042</f>
        <v>Mujibur Ghat</v>
      </c>
      <c r="C1101" s="33">
        <f>'NORTH-1'!C2042</f>
        <v>11</v>
      </c>
      <c r="D1101" s="33">
        <f>'NORTH-1'!D2042</f>
        <v>0</v>
      </c>
      <c r="E1101" s="33">
        <f>'NORTH-1'!E2042</f>
        <v>6604387</v>
      </c>
      <c r="F1101" s="33">
        <f>'NORTH-1'!F2042</f>
        <v>1</v>
      </c>
      <c r="G1101" s="33">
        <f>'NORTH-1'!G2042</f>
        <v>4108.33</v>
      </c>
      <c r="H1101" s="33">
        <f>'NORTH-1'!H2042</f>
        <v>4108.33</v>
      </c>
      <c r="I1101" s="33">
        <f>'NORTH-1'!I2042</f>
        <v>0</v>
      </c>
      <c r="J1101" s="33">
        <f>'NORTH-1'!J2042</f>
        <v>8000</v>
      </c>
      <c r="K1101" t="str">
        <f>'NORTH-1'!K2042</f>
        <v>Estimated</v>
      </c>
      <c r="L1101">
        <f>'NORTH-1'!L2042</f>
        <v>1337961.2399999998</v>
      </c>
      <c r="M1101" s="1384">
        <f>'NORTH-1'!M2042</f>
        <v>1340958.6565551111</v>
      </c>
      <c r="N1101" t="str">
        <f>'NORTH-1'!N2042</f>
        <v>Kamrangirchar</v>
      </c>
      <c r="O1101" t="s">
        <v>4004</v>
      </c>
      <c r="P1101">
        <v>1217486.9203112454</v>
      </c>
      <c r="Q1101">
        <v>1304807.2518787181</v>
      </c>
      <c r="R1101">
        <v>1337023.4123590174</v>
      </c>
    </row>
    <row r="1102" spans="1:18" hidden="1" x14ac:dyDescent="0.3">
      <c r="A1102">
        <v>1101</v>
      </c>
      <c r="B1102" t="str">
        <f>'NORTH-1'!B2043</f>
        <v xml:space="preserve">Madrasa </v>
      </c>
      <c r="C1102" s="33">
        <f>'NORTH-1'!C2043</f>
        <v>11</v>
      </c>
      <c r="D1102" s="33">
        <f>'NORTH-1'!D2043</f>
        <v>0</v>
      </c>
      <c r="E1102" s="33">
        <f>'NORTH-1'!E2043</f>
        <v>6604481</v>
      </c>
      <c r="F1102" s="33">
        <f>'NORTH-1'!F2043</f>
        <v>1</v>
      </c>
      <c r="G1102" s="33">
        <f>'NORTH-1'!G2043</f>
        <v>12880.37</v>
      </c>
      <c r="H1102" s="33">
        <f>'NORTH-1'!H2043</f>
        <v>12880.37</v>
      </c>
      <c r="I1102" s="33">
        <f>'NORTH-1'!I2043</f>
        <v>0</v>
      </c>
      <c r="J1102" s="33">
        <f>'NORTH-1'!J2043</f>
        <v>8000</v>
      </c>
      <c r="K1102" t="str">
        <f>'NORTH-1'!K2043</f>
        <v>Estimated</v>
      </c>
      <c r="L1102">
        <f>'NORTH-1'!L2043</f>
        <v>1459594.0799999998</v>
      </c>
      <c r="M1102" s="1384">
        <f>'NORTH-1'!M2043</f>
        <v>1462863.9889692122</v>
      </c>
      <c r="N1102" t="str">
        <f>'NORTH-1'!N2043</f>
        <v>Kamrangirchar</v>
      </c>
      <c r="O1102" t="s">
        <v>4004</v>
      </c>
      <c r="P1102">
        <v>1424459.6967641572</v>
      </c>
      <c r="Q1102">
        <v>1542044.9340384852</v>
      </c>
      <c r="R1102">
        <v>1701666.1611842045</v>
      </c>
    </row>
    <row r="1103" spans="1:18" hidden="1" x14ac:dyDescent="0.3">
      <c r="A1103">
        <v>1102</v>
      </c>
      <c r="B1103" t="str">
        <f>'NORTH-1'!B2044</f>
        <v>Thana</v>
      </c>
      <c r="C1103" s="33">
        <f>'NORTH-1'!C2044</f>
        <v>11</v>
      </c>
      <c r="D1103" s="33">
        <f>'NORTH-1'!D2044</f>
        <v>0</v>
      </c>
      <c r="E1103" s="33">
        <f>'NORTH-1'!E2044</f>
        <v>6604443</v>
      </c>
      <c r="F1103" s="33">
        <f>'NORTH-1'!F2044</f>
        <v>1</v>
      </c>
      <c r="G1103" s="33">
        <f>'NORTH-1'!G2044</f>
        <v>9206.44</v>
      </c>
      <c r="H1103" s="33">
        <f>'NORTH-1'!H2044</f>
        <v>9206.44</v>
      </c>
      <c r="I1103" s="33">
        <f>'NORTH-1'!I2044</f>
        <v>0</v>
      </c>
      <c r="J1103" s="33">
        <f>'NORTH-1'!J2044</f>
        <v>8000</v>
      </c>
      <c r="K1103" t="str">
        <f>'NORTH-1'!K2044</f>
        <v>Estimated</v>
      </c>
      <c r="L1103">
        <f>'NORTH-1'!L2044</f>
        <v>1216328.4000000001</v>
      </c>
      <c r="M1103" s="1384">
        <f>'NORTH-1'!M2044</f>
        <v>1219053.3241410104</v>
      </c>
      <c r="N1103" t="str">
        <f>'NORTH-1'!N2044</f>
        <v>Kamrangirchar</v>
      </c>
      <c r="O1103" t="s">
        <v>4004</v>
      </c>
      <c r="P1103">
        <v>1217486.9203112454</v>
      </c>
      <c r="Q1103">
        <v>1423426.0929586017</v>
      </c>
      <c r="R1103">
        <v>1337023.4123590174</v>
      </c>
    </row>
    <row r="1104" spans="1:18" hidden="1" x14ac:dyDescent="0.3">
      <c r="A1104">
        <v>1103</v>
      </c>
      <c r="B1104" t="str">
        <f>'NORTH-1'!B2045</f>
        <v xml:space="preserve">Al-Hera </v>
      </c>
      <c r="C1104" s="33">
        <f>'NORTH-1'!C2045</f>
        <v>11</v>
      </c>
      <c r="D1104" s="33">
        <f>'NORTH-1'!D2045</f>
        <v>0</v>
      </c>
      <c r="E1104" s="33">
        <f>'NORTH-1'!E2045</f>
        <v>6604372</v>
      </c>
      <c r="F1104" s="33">
        <f>'NORTH-1'!F2045</f>
        <v>1</v>
      </c>
      <c r="G1104" s="33">
        <f>'NORTH-1'!G2045</f>
        <v>7218.69</v>
      </c>
      <c r="H1104" s="33">
        <f>'NORTH-1'!H2045</f>
        <v>7218.69</v>
      </c>
      <c r="I1104" s="33">
        <f>'NORTH-1'!I2045</f>
        <v>0</v>
      </c>
      <c r="J1104" s="33">
        <f>'NORTH-1'!J2045</f>
        <v>8000</v>
      </c>
      <c r="K1104">
        <f>'NORTH-1'!K2045</f>
        <v>0</v>
      </c>
      <c r="L1104">
        <f>'NORTH-1'!L2045</f>
        <v>0</v>
      </c>
      <c r="M1104" s="1384">
        <f>'NORTH-1'!M2045</f>
        <v>0</v>
      </c>
      <c r="N1104" t="str">
        <f>'NORTH-1'!N2045</f>
        <v>Kamrangirchar</v>
      </c>
      <c r="O1104" t="s">
        <v>4004</v>
      </c>
      <c r="P1104">
        <v>0</v>
      </c>
      <c r="Q1104">
        <v>0</v>
      </c>
      <c r="R1104">
        <v>0</v>
      </c>
    </row>
    <row r="1105" spans="1:18" hidden="1" x14ac:dyDescent="0.3">
      <c r="A1105">
        <v>1104</v>
      </c>
      <c r="B1105" t="str">
        <f>'NORTH-1'!B2046</f>
        <v>Waz Uddin School</v>
      </c>
      <c r="C1105" s="33">
        <f>'NORTH-1'!C2046</f>
        <v>11</v>
      </c>
      <c r="D1105" s="33">
        <f>'NORTH-1'!D2046</f>
        <v>0</v>
      </c>
      <c r="E1105" s="33">
        <f>'NORTH-1'!E2046</f>
        <v>6604448</v>
      </c>
      <c r="F1105" s="33">
        <f>'NORTH-1'!F2046</f>
        <v>1</v>
      </c>
      <c r="G1105" s="33">
        <f>'NORTH-1'!G2046</f>
        <v>7366.66</v>
      </c>
      <c r="H1105" s="33">
        <f>'NORTH-1'!H2046</f>
        <v>7366.66</v>
      </c>
      <c r="I1105" s="33">
        <f>'NORTH-1'!I2046</f>
        <v>0</v>
      </c>
      <c r="J1105" s="33">
        <f>'NORTH-1'!J2046</f>
        <v>8000</v>
      </c>
      <c r="K1105" t="str">
        <f>'NORTH-1'!K2046</f>
        <v>Estimated</v>
      </c>
      <c r="L1105">
        <f>'NORTH-1'!L2046</f>
        <v>973062.71999999986</v>
      </c>
      <c r="M1105" s="1384">
        <f>'NORTH-1'!M2046</f>
        <v>975242.65931280819</v>
      </c>
      <c r="N1105" t="str">
        <f>'NORTH-1'!N2046</f>
        <v>Kamrangirchar</v>
      </c>
      <c r="O1105" t="s">
        <v>4004</v>
      </c>
      <c r="P1105">
        <v>730492.15218674717</v>
      </c>
      <c r="Q1105">
        <v>830331.88755918446</v>
      </c>
      <c r="R1105">
        <v>972380.6635338309</v>
      </c>
    </row>
    <row r="1106" spans="1:18" hidden="1" x14ac:dyDescent="0.3">
      <c r="A1106">
        <v>1105</v>
      </c>
      <c r="B1106" t="str">
        <f>'NORTH-1'!B2047</f>
        <v>11/0.4 kV Auxiliary Transformer</v>
      </c>
      <c r="C1106" s="33">
        <f>'NORTH-1'!C2047</f>
        <v>11</v>
      </c>
      <c r="D1106" s="33">
        <f>'NORTH-1'!D2047</f>
        <v>0</v>
      </c>
      <c r="E1106" s="33" t="str">
        <f>'NORTH-1'!E2047</f>
        <v>BD014062</v>
      </c>
      <c r="F1106" s="33">
        <f>'NORTH-1'!F2047</f>
        <v>1</v>
      </c>
      <c r="G1106" s="33">
        <f>'NORTH-1'!G2047</f>
        <v>597.11</v>
      </c>
      <c r="H1106" s="33">
        <f>'NORTH-1'!H2047</f>
        <v>597.11</v>
      </c>
      <c r="I1106" s="33">
        <f>'NORTH-1'!I2047</f>
        <v>0</v>
      </c>
      <c r="J1106" s="33">
        <f>'NORTH-1'!J2047</f>
        <v>1</v>
      </c>
      <c r="K1106">
        <f>'NORTH-1'!K2047</f>
        <v>0</v>
      </c>
      <c r="L1106">
        <f>'NORTH-1'!L2047</f>
        <v>0</v>
      </c>
      <c r="M1106" s="1384">
        <f>'NORTH-1'!M2047</f>
        <v>0</v>
      </c>
      <c r="N1106" t="str">
        <f>'NORTH-1'!N2047</f>
        <v>Kamrangirchar</v>
      </c>
      <c r="O1106" t="s">
        <v>4004</v>
      </c>
      <c r="P1106">
        <v>0</v>
      </c>
      <c r="Q1106">
        <v>0</v>
      </c>
      <c r="R1106">
        <v>0</v>
      </c>
    </row>
    <row r="1107" spans="1:18" hidden="1" x14ac:dyDescent="0.3">
      <c r="A1107">
        <v>1106</v>
      </c>
      <c r="B1107" t="str">
        <f>'NORTH-2'!B64</f>
        <v>Bashundhara City</v>
      </c>
      <c r="C1107" s="33">
        <f>'NORTH-2'!C64</f>
        <v>33</v>
      </c>
      <c r="D1107" s="33">
        <f>'NORTH-2'!D64</f>
        <v>0</v>
      </c>
      <c r="E1107" s="33">
        <f>'NORTH-2'!E64</f>
        <v>660434</v>
      </c>
      <c r="F1107" s="33">
        <f>'NORTH-2'!F64</f>
        <v>1</v>
      </c>
      <c r="G1107" s="33">
        <f>'NORTH-2'!G64</f>
        <v>765.8</v>
      </c>
      <c r="H1107" s="33">
        <f>'NORTH-2'!H64</f>
        <v>778.29</v>
      </c>
      <c r="I1107" s="33">
        <f>'NORTH-2'!I64</f>
        <v>12.490000000000009</v>
      </c>
      <c r="J1107" s="33">
        <f>'NORTH-2'!J64</f>
        <v>180000</v>
      </c>
      <c r="K1107">
        <f>'NORTH-2'!K64</f>
        <v>0</v>
      </c>
      <c r="L1107">
        <f>'NORTH-2'!L64</f>
        <v>2248200.0000000019</v>
      </c>
      <c r="M1107">
        <f>'NORTH-2'!M64</f>
        <v>2253160.9457584219</v>
      </c>
      <c r="N1107" t="str">
        <f>'NORTH-2'!N64</f>
        <v>Shere b.nagar</v>
      </c>
      <c r="O1107" t="s">
        <v>114</v>
      </c>
      <c r="P1107">
        <v>2286948.2926020822</v>
      </c>
      <c r="Q1107">
        <v>2480389.34695765</v>
      </c>
      <c r="R1107">
        <v>2161081.9863607069</v>
      </c>
    </row>
    <row r="1108" spans="1:18" hidden="1" x14ac:dyDescent="0.3">
      <c r="A1108">
        <v>1107</v>
      </c>
      <c r="B1108" t="str">
        <f>'SOUTH-1'!B65</f>
        <v>33 kV Apollo Ispat  Feeder</v>
      </c>
      <c r="C1108" s="33">
        <f>'SOUTH-1'!C65</f>
        <v>33</v>
      </c>
      <c r="D1108" s="33" t="str">
        <f>'SOUTH-1'!D65</f>
        <v>DPDC</v>
      </c>
      <c r="E1108" s="33">
        <f>'SOUTH-1'!E65</f>
        <v>7389486</v>
      </c>
      <c r="F1108" s="33">
        <f>'SOUTH-1'!F65</f>
        <v>1</v>
      </c>
      <c r="G1108" s="33">
        <f>'SOUTH-1'!G65</f>
        <v>4526.7</v>
      </c>
      <c r="H1108" s="33">
        <f>'SOUTH-1'!H65</f>
        <v>4547.07</v>
      </c>
      <c r="I1108" s="33">
        <f>'SOUTH-1'!I65</f>
        <v>20.369999999999891</v>
      </c>
      <c r="J1108" s="33">
        <f>'SOUTH-1'!J65</f>
        <v>240000</v>
      </c>
      <c r="K1108">
        <f>'SOUTH-1'!K65</f>
        <v>0</v>
      </c>
      <c r="L1108">
        <f>'SOUTH-1'!L65</f>
        <v>4888799.9999999739</v>
      </c>
      <c r="M1108">
        <f>'SOUTH-1'!M65</f>
        <v>4868511.8332604431</v>
      </c>
      <c r="N1108" t="str">
        <f>'SOUTH-1'!N65</f>
        <v>Siddirgonj</v>
      </c>
      <c r="O1108" t="s">
        <v>170</v>
      </c>
      <c r="P1108">
        <v>6352475.5817955351</v>
      </c>
      <c r="Q1108">
        <v>7317548.4228826715</v>
      </c>
      <c r="R1108">
        <v>5615154.9462862145</v>
      </c>
    </row>
    <row r="1109" spans="1:18" hidden="1" x14ac:dyDescent="0.3">
      <c r="A1109">
        <v>1108</v>
      </c>
      <c r="B1109" t="str">
        <f>'SOUTH-1'!B69</f>
        <v>33 kV Adamjee EPZ Feeder</v>
      </c>
      <c r="C1109" s="33">
        <f>'SOUTH-1'!C69</f>
        <v>33</v>
      </c>
      <c r="D1109" s="33" t="str">
        <f>'SOUTH-1'!D69</f>
        <v>DPDC</v>
      </c>
      <c r="E1109" s="33" t="str">
        <f>'SOUTH-1'!E69</f>
        <v>ABB03919</v>
      </c>
      <c r="F1109" s="33">
        <f>'SOUTH-1'!F69</f>
        <v>1</v>
      </c>
      <c r="G1109" s="33">
        <f>'SOUTH-1'!G69</f>
        <v>361720</v>
      </c>
      <c r="H1109" s="33">
        <f>'SOUTH-1'!H69</f>
        <v>366308.8</v>
      </c>
      <c r="I1109" s="33">
        <f>'SOUTH-1'!I69</f>
        <v>4588.7999999999884</v>
      </c>
      <c r="J1109" s="33">
        <f>'SOUTH-1'!J69</f>
        <v>2000</v>
      </c>
      <c r="K1109">
        <f>'SOUTH-1'!K69</f>
        <v>0</v>
      </c>
      <c r="L1109">
        <f>'SOUTH-1'!L69</f>
        <v>9177599.9999999776</v>
      </c>
      <c r="M1109">
        <f>'SOUTH-1'!M69</f>
        <v>9139513.6231654342</v>
      </c>
      <c r="N1109" t="str">
        <f>'SOUTH-1'!N69</f>
        <v>Siddirgonj</v>
      </c>
      <c r="O1109" t="s">
        <v>170</v>
      </c>
      <c r="P1109">
        <v>7905743.5896410625</v>
      </c>
      <c r="Q1109">
        <v>8068621.1441271435</v>
      </c>
      <c r="R1109">
        <v>8850787.3004715461</v>
      </c>
    </row>
    <row r="1110" spans="1:18" hidden="1" x14ac:dyDescent="0.3">
      <c r="A1110">
        <v>1109</v>
      </c>
      <c r="B1110" t="str">
        <f>'SOUTH-1'!B138</f>
        <v>33 KV Multi Oil Refinery***</v>
      </c>
      <c r="C1110" s="33">
        <f>'SOUTH-1'!C138</f>
        <v>33</v>
      </c>
      <c r="D1110" s="33" t="str">
        <f>'SOUTH-1'!D138</f>
        <v>EXPORT</v>
      </c>
      <c r="E1110" s="33" t="str">
        <f>'SOUTH-1'!E138</f>
        <v>DHK95595</v>
      </c>
      <c r="F1110" s="33">
        <f>'SOUTH-1'!F138</f>
        <v>1</v>
      </c>
      <c r="G1110" s="33">
        <f>'SOUTH-1'!G138</f>
        <v>1011.11</v>
      </c>
      <c r="H1110" s="33">
        <f>'SOUTH-1'!H138</f>
        <v>1013.16</v>
      </c>
      <c r="I1110" s="33">
        <f>'SOUTH-1'!I138</f>
        <v>2.0499999999999545</v>
      </c>
      <c r="J1110" s="33">
        <f>'SOUTH-1'!J138</f>
        <v>240000</v>
      </c>
      <c r="K1110">
        <f>'SOUTH-1'!K138</f>
        <v>0</v>
      </c>
      <c r="L1110">
        <f>'SOUTH-1'!L138</f>
        <v>491999.99999998906</v>
      </c>
      <c r="M1110">
        <f>'SOUTH-1'!L138</f>
        <v>491999.99999998906</v>
      </c>
      <c r="N1110" t="str">
        <f>'SOUTH-1'!N138</f>
        <v>Siddirgonj</v>
      </c>
      <c r="O1110" t="s">
        <v>172</v>
      </c>
      <c r="P1110">
        <v>571199.99999999895</v>
      </c>
      <c r="Q1110">
        <v>446400.00000000326</v>
      </c>
      <c r="R1110">
        <v>0</v>
      </c>
    </row>
    <row r="1111" spans="1:18" hidden="1" x14ac:dyDescent="0.3">
      <c r="A1111">
        <v>1110</v>
      </c>
      <c r="B1111" t="str">
        <f>'SOUTH-1'!B298</f>
        <v>33 kV ACI Pharmacuticles Feeder</v>
      </c>
      <c r="C1111" s="33">
        <f>'SOUTH-1'!C298</f>
        <v>33</v>
      </c>
      <c r="D1111" s="33">
        <f>'SOUTH-1'!D298</f>
        <v>0</v>
      </c>
      <c r="E1111" s="33" t="str">
        <f>'SOUTH-1'!E298</f>
        <v>DHKC4791</v>
      </c>
      <c r="F1111" s="33">
        <f>'SOUTH-1'!F298</f>
        <v>1</v>
      </c>
      <c r="G1111" s="33">
        <f>'SOUTH-1'!G298</f>
        <v>900.2</v>
      </c>
      <c r="H1111" s="33">
        <f>'SOUTH-1'!H298</f>
        <v>913.82</v>
      </c>
      <c r="I1111" s="33">
        <f>'SOUTH-1'!I298</f>
        <v>13.620000000000005</v>
      </c>
      <c r="J1111" s="33">
        <f>'SOUTH-1'!J298</f>
        <v>90000</v>
      </c>
      <c r="K1111">
        <f>'SOUTH-1'!K298</f>
        <v>0</v>
      </c>
      <c r="L1111">
        <f>'SOUTH-1'!L298</f>
        <v>1225800.0000000005</v>
      </c>
      <c r="M1111">
        <f>'SOUTH-1'!L298</f>
        <v>1225800.0000000005</v>
      </c>
      <c r="N1111" t="str">
        <f>'SOUTH-1'!N298</f>
        <v>N.Gonj (East)</v>
      </c>
      <c r="O1111" t="s">
        <v>174</v>
      </c>
      <c r="P1111">
        <v>1291500.0000000021</v>
      </c>
      <c r="Q1111">
        <v>1045800.0000000005</v>
      </c>
      <c r="R1111">
        <v>0</v>
      </c>
    </row>
    <row r="1112" spans="1:18" hidden="1" x14ac:dyDescent="0.3">
      <c r="A1112">
        <v>1111</v>
      </c>
      <c r="B1112" t="str">
        <f>'SOUTH-1'!B438</f>
        <v>33 kV Azizu Recycling  (Old Shyampur Feeder)[ Feeder-3]</v>
      </c>
      <c r="C1112" s="33">
        <f>'SOUTH-1'!C438</f>
        <v>33</v>
      </c>
      <c r="D1112" s="33" t="str">
        <f>'SOUTH-1'!D438</f>
        <v>DPDC</v>
      </c>
      <c r="E1112" s="33">
        <f>'SOUTH-1'!E438</f>
        <v>0</v>
      </c>
      <c r="F1112" s="33">
        <f>'SOUTH-1'!F438</f>
        <v>1</v>
      </c>
      <c r="G1112" s="33">
        <f>'SOUTH-1'!G438</f>
        <v>9902.2219999999998</v>
      </c>
      <c r="H1112" s="33">
        <f>'SOUTH-1'!H438</f>
        <v>9902.2219999999998</v>
      </c>
      <c r="I1112" s="33">
        <f>'SOUTH-1'!I438</f>
        <v>0</v>
      </c>
      <c r="J1112" s="33">
        <f>'SOUTH-1'!J438</f>
        <v>1000</v>
      </c>
      <c r="K1112" t="str">
        <f>'SOUTH-1'!K438</f>
        <v>From Customer End</v>
      </c>
      <c r="L1112">
        <f>'SOUTH-1'!L438</f>
        <v>9099</v>
      </c>
      <c r="M1112">
        <f>'SOUTH-1'!M438</f>
        <v>9119.9454038874446</v>
      </c>
      <c r="N1112" t="str">
        <f>'SOUTH-1'!N438</f>
        <v>Matuail</v>
      </c>
      <c r="O1112" t="s">
        <v>176</v>
      </c>
      <c r="P1112">
        <v>10440.063817038043</v>
      </c>
      <c r="Q1112">
        <v>10260.341902685981</v>
      </c>
      <c r="R1112">
        <v>10991.741839176006</v>
      </c>
    </row>
    <row r="1113" spans="1:18" hidden="1" x14ac:dyDescent="0.3">
      <c r="A1113">
        <v>1112</v>
      </c>
      <c r="B1113" t="str">
        <f>'SOUTH-1'!B979</f>
        <v>33 KV Shah Cement Feeder (F2)</v>
      </c>
      <c r="C1113" s="33">
        <f>'SOUTH-1'!C979</f>
        <v>33</v>
      </c>
      <c r="D1113" s="33" t="str">
        <f>'SOUTH-1'!D979</f>
        <v>DPDC</v>
      </c>
      <c r="E1113" s="33" t="str">
        <f>'SOUTH-1'!E979</f>
        <v>H/A030800181-03</v>
      </c>
      <c r="F1113" s="33">
        <f>'SOUTH-1'!F979</f>
        <v>1</v>
      </c>
      <c r="G1113" s="33">
        <f>'SOUTH-1'!G979</f>
        <v>40076.123</v>
      </c>
      <c r="H1113" s="33">
        <f>'SOUTH-1'!H979</f>
        <v>41019.720999999998</v>
      </c>
      <c r="I1113" s="33">
        <f>'SOUTH-1'!I979</f>
        <v>943.59799999999814</v>
      </c>
      <c r="J1113" s="33">
        <f>'SOUTH-1'!J979</f>
        <v>1000</v>
      </c>
      <c r="K1113">
        <f>'SOUTH-1'!K979</f>
        <v>0</v>
      </c>
      <c r="L1113">
        <f>'SOUTH-1'!L979</f>
        <v>943597.99999999814</v>
      </c>
      <c r="M1113">
        <f>'SOUTH-1'!M979</f>
        <v>944204.09864466451</v>
      </c>
      <c r="N1113" t="str">
        <f>'SOUTH-1'!N979</f>
        <v>Sytalakhya</v>
      </c>
      <c r="O1113" t="s">
        <v>166</v>
      </c>
      <c r="P1113">
        <v>2494536.8880737801</v>
      </c>
      <c r="Q1113">
        <v>923421.80106527242</v>
      </c>
      <c r="R1113">
        <v>1229303.7954140685</v>
      </c>
    </row>
    <row r="1114" spans="1:18" hidden="1" x14ac:dyDescent="0.3">
      <c r="A1114">
        <v>1113</v>
      </c>
      <c r="B1114" t="str">
        <f>'SOUTH-1'!B986</f>
        <v>33/0.415 KV Transformer AT-1</v>
      </c>
      <c r="C1114" s="33">
        <f>'SOUTH-1'!C986</f>
        <v>0.41499999999999998</v>
      </c>
      <c r="D1114" s="33" t="str">
        <f>'SOUTH-1'!D986</f>
        <v>DPDC</v>
      </c>
      <c r="E1114" s="33">
        <f>'SOUTH-1'!E986</f>
        <v>2001123043108</v>
      </c>
      <c r="F1114" s="33">
        <f>'SOUTH-1'!F986</f>
        <v>1</v>
      </c>
      <c r="G1114" s="33">
        <f>'SOUTH-1'!G986</f>
        <v>6555.9</v>
      </c>
      <c r="H1114" s="33">
        <f>'SOUTH-1'!H986</f>
        <v>6555.9</v>
      </c>
      <c r="I1114" s="33">
        <f>'SOUTH-1'!I986</f>
        <v>0</v>
      </c>
      <c r="J1114" s="33">
        <f>'SOUTH-1'!J986</f>
        <v>160</v>
      </c>
      <c r="K1114">
        <f>'SOUTH-1'!K986</f>
        <v>0</v>
      </c>
      <c r="L1114">
        <f>'SOUTH-1'!L986</f>
        <v>0</v>
      </c>
      <c r="M1114">
        <f>'SOUTH-1'!M986</f>
        <v>0</v>
      </c>
      <c r="N1114" t="str">
        <f>'SOUTH-1'!N986</f>
        <v>Sytalakhya</v>
      </c>
      <c r="O1114" t="s">
        <v>166</v>
      </c>
      <c r="P1114">
        <v>0</v>
      </c>
      <c r="Q1114">
        <v>0</v>
      </c>
      <c r="R1114">
        <v>0</v>
      </c>
    </row>
    <row r="1115" spans="1:18" hidden="1" x14ac:dyDescent="0.3">
      <c r="A1115">
        <v>1114</v>
      </c>
      <c r="B1115" t="str">
        <f>'SOUTH-1'!B987</f>
        <v>33/0.415 KV Transformer AT-2</v>
      </c>
      <c r="C1115" s="33">
        <f>'SOUTH-1'!C987</f>
        <v>0.41499999999999998</v>
      </c>
      <c r="D1115" s="33" t="str">
        <f>'SOUTH-1'!D987</f>
        <v>DPDC</v>
      </c>
      <c r="E1115" s="33">
        <f>'SOUTH-1'!E987</f>
        <v>2001123043171</v>
      </c>
      <c r="F1115" s="33">
        <f>'SOUTH-1'!F987</f>
        <v>1</v>
      </c>
      <c r="G1115" s="33">
        <f>'SOUTH-1'!G987</f>
        <v>4676</v>
      </c>
      <c r="H1115" s="33">
        <f>'SOUTH-1'!H987</f>
        <v>4724.7</v>
      </c>
      <c r="I1115" s="33">
        <f>'SOUTH-1'!I987</f>
        <v>48.699999999999818</v>
      </c>
      <c r="J1115" s="33">
        <f>'SOUTH-1'!J987</f>
        <v>160</v>
      </c>
      <c r="K1115">
        <f>'SOUTH-1'!K987</f>
        <v>0</v>
      </c>
      <c r="L1115">
        <f>'SOUTH-1'!L987</f>
        <v>7791.9999999999709</v>
      </c>
      <c r="M1115">
        <f>'SOUTH-1'!M987</f>
        <v>7797.0050134052981</v>
      </c>
      <c r="N1115" t="str">
        <f>'SOUTH-1'!N987</f>
        <v>Sytalakhya</v>
      </c>
      <c r="O1115" t="s">
        <v>166</v>
      </c>
      <c r="P1115">
        <v>4755.5609237032768</v>
      </c>
      <c r="Q1115">
        <v>4035.6439731442065</v>
      </c>
      <c r="R1115">
        <v>2848.7248558689989</v>
      </c>
    </row>
    <row r="1116" spans="1:18" hidden="1" x14ac:dyDescent="0.3">
      <c r="A1116">
        <v>1115</v>
      </c>
      <c r="B1116" t="str">
        <f>'SOUTH-1'!B1296</f>
        <v>33 kV Premier Cement VRM Circuit-1 (=H1)</v>
      </c>
      <c r="C1116" s="33">
        <f>'SOUTH-1'!C1296</f>
        <v>33</v>
      </c>
      <c r="D1116" s="33" t="str">
        <f>'SOUTH-1'!D1296</f>
        <v>Main</v>
      </c>
      <c r="E1116" s="33" t="str">
        <f>'SOUTH-1'!E1296</f>
        <v>041808902866</v>
      </c>
      <c r="F1116" s="33">
        <f>'SOUTH-1'!F1296</f>
        <v>1</v>
      </c>
      <c r="G1116" s="33">
        <f>'SOUTH-1'!G1296</f>
        <v>307.61</v>
      </c>
      <c r="H1116" s="33">
        <f>'SOUTH-1'!H1296</f>
        <v>327.5</v>
      </c>
      <c r="I1116" s="33">
        <f>'SOUTH-1'!I1296</f>
        <v>19.889999999999986</v>
      </c>
      <c r="J1116" s="33">
        <f>'SOUTH-1'!J1296</f>
        <v>360000</v>
      </c>
      <c r="K1116">
        <f>'SOUTH-1'!K1296</f>
        <v>0</v>
      </c>
      <c r="L1116">
        <f>'SOUTH-1'!L1296</f>
        <v>7160399.9999999953</v>
      </c>
      <c r="M1116">
        <f>'SOUTH-1'!M1296</f>
        <v>7171154.3347988296</v>
      </c>
      <c r="N1116" t="str">
        <f>'SOUTH-1'!N1296</f>
        <v>Sytalakhya</v>
      </c>
      <c r="O1116" t="s">
        <v>193</v>
      </c>
      <c r="P1116">
        <v>6850018.0589870783</v>
      </c>
      <c r="Q1116">
        <v>6815752.3123011328</v>
      </c>
      <c r="R1116">
        <v>6616060.3155464269</v>
      </c>
    </row>
    <row r="1117" spans="1:18" hidden="1" x14ac:dyDescent="0.3">
      <c r="A1117">
        <v>1116</v>
      </c>
      <c r="B1117" t="str">
        <f>'SOUTH-1'!B1298</f>
        <v>33 kV Delta Agro Premier Cement (=H2)</v>
      </c>
      <c r="C1117" s="33">
        <f>'SOUTH-1'!C1298</f>
        <v>33</v>
      </c>
      <c r="D1117" s="33" t="str">
        <f>'SOUTH-1'!D1298</f>
        <v>Main</v>
      </c>
      <c r="E1117" s="33" t="str">
        <f>'SOUTH-1'!E1298</f>
        <v>041808902876</v>
      </c>
      <c r="F1117" s="33">
        <f>'SOUTH-1'!F1298</f>
        <v>1</v>
      </c>
      <c r="G1117" s="33">
        <f>'SOUTH-1'!G1298</f>
        <v>100.77</v>
      </c>
      <c r="H1117" s="33">
        <f>'SOUTH-1'!H1298</f>
        <v>107.4</v>
      </c>
      <c r="I1117" s="33">
        <f>'SOUTH-1'!I1298</f>
        <v>6.6300000000000097</v>
      </c>
      <c r="J1117" s="33">
        <f>'SOUTH-1'!J1298</f>
        <v>360000</v>
      </c>
      <c r="K1117">
        <f>'SOUTH-1'!K1298</f>
        <v>0</v>
      </c>
      <c r="L1117">
        <f>'SOUTH-1'!L1298</f>
        <v>2386800.0000000033</v>
      </c>
      <c r="M1117">
        <f>'SOUTH-1'!M1298</f>
        <v>2390384.7782662814</v>
      </c>
      <c r="N1117" t="str">
        <f>'SOUTH-1'!N1298</f>
        <v>Sytalakhya</v>
      </c>
      <c r="O1117" t="s">
        <v>193</v>
      </c>
      <c r="P1117">
        <v>2530901.4091625926</v>
      </c>
      <c r="Q1117">
        <v>2430058.3430149085</v>
      </c>
      <c r="R1117">
        <v>2458012.5885908976</v>
      </c>
    </row>
    <row r="1118" spans="1:18" hidden="1" x14ac:dyDescent="0.3">
      <c r="A1118">
        <v>1117</v>
      </c>
      <c r="B1118" t="str">
        <f>'SOUTH-1'!B1300</f>
        <v>33 kV Outgoing Feeder-3 (=H3)</v>
      </c>
      <c r="C1118" s="33">
        <f>'SOUTH-1'!C1300</f>
        <v>33</v>
      </c>
      <c r="D1118" s="33" t="str">
        <f>'SOUTH-1'!D1300</f>
        <v>Main</v>
      </c>
      <c r="E1118" s="33" t="str">
        <f>'SOUTH-1'!E1300</f>
        <v>041808902862</v>
      </c>
      <c r="F1118" s="33">
        <f>'SOUTH-1'!F1300</f>
        <v>1</v>
      </c>
      <c r="G1118" s="33">
        <f>'SOUTH-1'!G1300</f>
        <v>0.09</v>
      </c>
      <c r="H1118" s="33">
        <f>'SOUTH-1'!H1300</f>
        <v>0.09</v>
      </c>
      <c r="I1118" s="33">
        <f>'SOUTH-1'!I1300</f>
        <v>0</v>
      </c>
      <c r="J1118" s="33">
        <f>'SOUTH-1'!J1300</f>
        <v>360000</v>
      </c>
      <c r="K1118">
        <f>'SOUTH-1'!K1300</f>
        <v>0</v>
      </c>
      <c r="L1118">
        <f>'SOUTH-1'!L1300</f>
        <v>0</v>
      </c>
      <c r="M1118">
        <f>'SOUTH-1'!M1300</f>
        <v>0</v>
      </c>
      <c r="N1118" t="str">
        <f>'SOUTH-1'!N1300</f>
        <v>Sytalakhya</v>
      </c>
      <c r="O1118" t="s">
        <v>193</v>
      </c>
      <c r="P1118">
        <v>0</v>
      </c>
      <c r="Q1118">
        <v>0</v>
      </c>
      <c r="R1118">
        <v>0</v>
      </c>
    </row>
    <row r="1119" spans="1:18" hidden="1" x14ac:dyDescent="0.3">
      <c r="A1119">
        <v>1118</v>
      </c>
      <c r="B1119" t="str">
        <f>'SOUTH-1'!B1302</f>
        <v>33 kV Outgoing Feeder-4 (=H4)</v>
      </c>
      <c r="C1119" s="33">
        <f>'SOUTH-1'!C1302</f>
        <v>33</v>
      </c>
      <c r="D1119" s="33" t="str">
        <f>'SOUTH-1'!D1302</f>
        <v>Main</v>
      </c>
      <c r="E1119" s="33" t="str">
        <f>'SOUTH-1'!E1302</f>
        <v>041808902826</v>
      </c>
      <c r="F1119" s="33">
        <f>'SOUTH-1'!F1302</f>
        <v>1</v>
      </c>
      <c r="G1119" s="33">
        <f>'SOUTH-1'!G1302</f>
        <v>0.03</v>
      </c>
      <c r="H1119" s="33">
        <f>'SOUTH-1'!H1302</f>
        <v>0.03</v>
      </c>
      <c r="I1119" s="33">
        <f>'SOUTH-1'!I1302</f>
        <v>0</v>
      </c>
      <c r="J1119" s="33">
        <f>'SOUTH-1'!J1302</f>
        <v>360000</v>
      </c>
      <c r="K1119">
        <f>'SOUTH-1'!K1302</f>
        <v>0</v>
      </c>
      <c r="L1119">
        <f>'SOUTH-1'!L1302</f>
        <v>0</v>
      </c>
      <c r="M1119">
        <f>'SOUTH-1'!M1302</f>
        <v>0</v>
      </c>
      <c r="N1119" t="str">
        <f>'SOUTH-1'!N1302</f>
        <v>Sytalakhya</v>
      </c>
      <c r="O1119" t="s">
        <v>193</v>
      </c>
      <c r="P1119">
        <v>0</v>
      </c>
      <c r="Q1119">
        <v>0</v>
      </c>
      <c r="R1119">
        <v>0</v>
      </c>
    </row>
    <row r="1120" spans="1:18" hidden="1" x14ac:dyDescent="0.3">
      <c r="A1120">
        <v>1119</v>
      </c>
      <c r="B1120" t="str">
        <f>'SOUTH-1'!B1304</f>
        <v>33 kV Premier Cement VRM Circuit-2 (=H11)</v>
      </c>
      <c r="C1120" s="33">
        <f>'SOUTH-1'!C1304</f>
        <v>33</v>
      </c>
      <c r="D1120" s="33" t="str">
        <f>'SOUTH-1'!D1304</f>
        <v>Main</v>
      </c>
      <c r="E1120" s="33" t="str">
        <f>'SOUTH-1'!E1304</f>
        <v>041808902856</v>
      </c>
      <c r="F1120" s="33">
        <f>'SOUTH-1'!F1304</f>
        <v>1</v>
      </c>
      <c r="G1120" s="33">
        <f>'SOUTH-1'!G1304</f>
        <v>43.78</v>
      </c>
      <c r="H1120" s="33">
        <f>'SOUTH-1'!H1304</f>
        <v>43.78</v>
      </c>
      <c r="I1120" s="33">
        <f>'SOUTH-1'!I1304</f>
        <v>0</v>
      </c>
      <c r="J1120" s="33">
        <f>'SOUTH-1'!J1304</f>
        <v>360000</v>
      </c>
      <c r="K1120">
        <f>'SOUTH-1'!K1304</f>
        <v>0</v>
      </c>
      <c r="L1120">
        <f>'SOUTH-1'!L1304</f>
        <v>0</v>
      </c>
      <c r="M1120">
        <f>'SOUTH-1'!M1304</f>
        <v>0</v>
      </c>
      <c r="N1120" t="str">
        <f>'SOUTH-1'!N1304</f>
        <v>Sytalakhya</v>
      </c>
      <c r="O1120" t="s">
        <v>193</v>
      </c>
      <c r="P1120">
        <v>400185.26555135014</v>
      </c>
      <c r="Q1120">
        <v>1006790.1927841214</v>
      </c>
      <c r="R1120">
        <v>1108090.8439022105</v>
      </c>
    </row>
    <row r="1121" spans="1:18" hidden="1" x14ac:dyDescent="0.3">
      <c r="A1121">
        <v>1120</v>
      </c>
      <c r="B1121" t="str">
        <f>'SOUTH-1'!B1306</f>
        <v>33 kV Outgoing Feeder-6 (=H12)</v>
      </c>
      <c r="C1121" s="33">
        <f>'SOUTH-1'!C1306</f>
        <v>33</v>
      </c>
      <c r="D1121" s="33" t="str">
        <f>'SOUTH-1'!D1306</f>
        <v>Main</v>
      </c>
      <c r="E1121" s="33" t="str">
        <f>'SOUTH-1'!E1306</f>
        <v>041808902816</v>
      </c>
      <c r="F1121" s="33">
        <f>'SOUTH-1'!F1306</f>
        <v>1</v>
      </c>
      <c r="G1121" s="33">
        <f>'SOUTH-1'!G1306</f>
        <v>0.03</v>
      </c>
      <c r="H1121" s="33">
        <f>'SOUTH-1'!H1306</f>
        <v>0.03</v>
      </c>
      <c r="I1121" s="33">
        <f>'SOUTH-1'!I1306</f>
        <v>0</v>
      </c>
      <c r="J1121" s="33">
        <f>'SOUTH-1'!J1306</f>
        <v>360000</v>
      </c>
      <c r="K1121">
        <f>'SOUTH-1'!K1306</f>
        <v>0</v>
      </c>
      <c r="L1121">
        <f>'SOUTH-1'!L1306</f>
        <v>0</v>
      </c>
      <c r="M1121">
        <f>'SOUTH-1'!M1306</f>
        <v>0</v>
      </c>
      <c r="N1121" t="str">
        <f>'SOUTH-1'!N1306</f>
        <v>Sytalakhya</v>
      </c>
      <c r="O1121" t="s">
        <v>193</v>
      </c>
      <c r="P1121">
        <v>0</v>
      </c>
      <c r="Q1121">
        <v>0</v>
      </c>
      <c r="R1121">
        <v>0</v>
      </c>
    </row>
    <row r="1122" spans="1:18" hidden="1" x14ac:dyDescent="0.3">
      <c r="A1122">
        <v>1121</v>
      </c>
      <c r="B1122" t="str">
        <f>'SOUTH-1'!B1308</f>
        <v>33 kV Outgoing Feeder-7 (=H13)</v>
      </c>
      <c r="C1122" s="33">
        <f>'SOUTH-1'!C1308</f>
        <v>33</v>
      </c>
      <c r="D1122" s="33" t="str">
        <f>'SOUTH-1'!D1308</f>
        <v>Main</v>
      </c>
      <c r="E1122" s="33" t="str">
        <f>'SOUTH-1'!E1308</f>
        <v>041808902857</v>
      </c>
      <c r="F1122" s="33">
        <f>'SOUTH-1'!F1308</f>
        <v>1</v>
      </c>
      <c r="G1122" s="33">
        <f>'SOUTH-1'!G1308</f>
        <v>0.03</v>
      </c>
      <c r="H1122" s="33">
        <f>'SOUTH-1'!H1308</f>
        <v>0.03</v>
      </c>
      <c r="I1122" s="33">
        <f>'SOUTH-1'!I1308</f>
        <v>0</v>
      </c>
      <c r="J1122" s="33">
        <f>'SOUTH-1'!J1308</f>
        <v>360000</v>
      </c>
      <c r="K1122">
        <f>'SOUTH-1'!K1308</f>
        <v>0</v>
      </c>
      <c r="L1122">
        <f>'SOUTH-1'!L1308</f>
        <v>0</v>
      </c>
      <c r="M1122">
        <f>'SOUTH-1'!M1308</f>
        <v>0</v>
      </c>
      <c r="N1122" t="str">
        <f>'SOUTH-1'!N1308</f>
        <v>Sytalakhya</v>
      </c>
      <c r="O1122" t="s">
        <v>193</v>
      </c>
      <c r="P1122">
        <v>0</v>
      </c>
      <c r="Q1122">
        <v>0</v>
      </c>
      <c r="R1122">
        <v>0</v>
      </c>
    </row>
    <row r="1123" spans="1:18" hidden="1" x14ac:dyDescent="0.3">
      <c r="A1123">
        <v>1122</v>
      </c>
      <c r="B1123" t="str">
        <f>'SOUTH-1'!B1310</f>
        <v>33 kV Shah Cement VRM  (=H14)</v>
      </c>
      <c r="C1123" s="33">
        <f>'SOUTH-1'!C1310</f>
        <v>33</v>
      </c>
      <c r="D1123" s="33" t="str">
        <f>'SOUTH-1'!D1310</f>
        <v>Main</v>
      </c>
      <c r="E1123" s="33" t="str">
        <f>'SOUTH-1'!E1310</f>
        <v>041808902860</v>
      </c>
      <c r="F1123" s="33">
        <f>'SOUTH-1'!F1310</f>
        <v>1</v>
      </c>
      <c r="G1123" s="33">
        <f>'SOUTH-1'!G1310</f>
        <v>460.46</v>
      </c>
      <c r="H1123" s="33">
        <f>'SOUTH-1'!H1310</f>
        <v>493.35</v>
      </c>
      <c r="I1123" s="33">
        <f>'SOUTH-1'!I1310</f>
        <v>32.890000000000043</v>
      </c>
      <c r="J1123" s="33">
        <f>'SOUTH-1'!J1310</f>
        <v>360000</v>
      </c>
      <c r="K1123">
        <f>'SOUTH-1'!K1310</f>
        <v>0</v>
      </c>
      <c r="L1123">
        <f>'SOUTH-1'!L1310</f>
        <v>11840400.000000015</v>
      </c>
      <c r="M1123">
        <f>'SOUTH-1'!M1310</f>
        <v>11858183.311791552</v>
      </c>
      <c r="N1123" t="str">
        <f>'SOUTH-1'!N1310</f>
        <v>Sytalakhya</v>
      </c>
      <c r="O1123" t="s">
        <v>193</v>
      </c>
      <c r="P1123">
        <v>9272761.2882709187</v>
      </c>
      <c r="Q1123">
        <v>10712537.375019526</v>
      </c>
      <c r="R1123">
        <v>10817421.039657744</v>
      </c>
    </row>
    <row r="1124" spans="1:18" hidden="1" x14ac:dyDescent="0.3">
      <c r="A1124">
        <v>1123</v>
      </c>
      <c r="B1124" t="str">
        <f>'NORTH-2'!B1325</f>
        <v>11 KV Shahidbagh Feeder</v>
      </c>
      <c r="C1124" s="33">
        <f>'NORTH-2'!C1325</f>
        <v>11</v>
      </c>
      <c r="D1124" s="33">
        <f>'NORTH-2'!D1325</f>
        <v>0</v>
      </c>
      <c r="E1124" s="33">
        <f>'NORTH-2'!E1325</f>
        <v>202006932</v>
      </c>
      <c r="F1124" s="33">
        <f>'NORTH-2'!F1325</f>
        <v>1</v>
      </c>
      <c r="G1124" s="33">
        <f>'NORTH-2'!G1325</f>
        <v>1263498</v>
      </c>
      <c r="H1124" s="33">
        <f>'NORTH-2'!H1325</f>
        <v>1263498</v>
      </c>
      <c r="I1124" s="33">
        <f>'NORTH-2'!I1325</f>
        <v>0</v>
      </c>
      <c r="J1124" s="33">
        <f>'NORTH-2'!J1325</f>
        <v>1</v>
      </c>
      <c r="K1124" t="str">
        <f>'NORTH-2'!K1325</f>
        <v>Calculated</v>
      </c>
      <c r="L1124">
        <f>'NORTH-2'!L1325</f>
        <v>588674</v>
      </c>
      <c r="M1124" s="1384">
        <f>'NORTH-2'!M1325</f>
        <v>597504.1100000001</v>
      </c>
      <c r="N1124" t="str">
        <f>'NORTH-2'!N1325</f>
        <v>Rajarbag</v>
      </c>
      <c r="O1124" t="s">
        <v>4899</v>
      </c>
      <c r="P1124">
        <v>524779.39113754465</v>
      </c>
      <c r="Q1124">
        <v>36416.769314084435</v>
      </c>
      <c r="R1124">
        <v>-3994.0824550886623</v>
      </c>
    </row>
    <row r="1125" spans="1:18" hidden="1" x14ac:dyDescent="0.3">
      <c r="A1125">
        <v>1124</v>
      </c>
      <c r="B1125" t="str">
        <f>'NORTH-2'!B1326</f>
        <v>11  Fortune(MogBazar)-new</v>
      </c>
      <c r="C1125" s="33">
        <f>'NORTH-2'!C1326</f>
        <v>11</v>
      </c>
      <c r="D1125" s="33">
        <f>'NORTH-2'!D1326</f>
        <v>0</v>
      </c>
      <c r="E1125" s="33">
        <f>'NORTH-2'!E1326</f>
        <v>202006969</v>
      </c>
      <c r="F1125" s="33">
        <f>'NORTH-2'!F1326</f>
        <v>1</v>
      </c>
      <c r="G1125" s="33">
        <f>'NORTH-2'!G1326</f>
        <v>377976</v>
      </c>
      <c r="H1125" s="33">
        <f>'NORTH-2'!H1326</f>
        <v>377976</v>
      </c>
      <c r="I1125" s="33">
        <f>'NORTH-2'!I1326</f>
        <v>0</v>
      </c>
      <c r="J1125" s="33">
        <f>'NORTH-2'!J1326</f>
        <v>1</v>
      </c>
      <c r="K1125" t="str">
        <f>'NORTH-2'!K1326</f>
        <v>From Sold Unit</v>
      </c>
      <c r="L1125">
        <f>'NORTH-2'!L1326</f>
        <v>105886</v>
      </c>
      <c r="M1125">
        <f>'NORTH-2'!M1326</f>
        <v>107474.29000000001</v>
      </c>
      <c r="N1125" t="str">
        <f>'NORTH-2'!N1326</f>
        <v>Moghbazar</v>
      </c>
      <c r="O1125" t="s">
        <v>4899</v>
      </c>
      <c r="P1125">
        <v>138756.0657818396</v>
      </c>
      <c r="Q1125">
        <v>127666.16078908756</v>
      </c>
      <c r="R1125">
        <v>126229.89898091389</v>
      </c>
    </row>
    <row r="1126" spans="1:18" hidden="1" x14ac:dyDescent="0.3">
      <c r="A1126">
        <v>1125</v>
      </c>
      <c r="B1126" t="str">
        <f>'NORTH-2'!B1327</f>
        <v xml:space="preserve">Centerpoint-Kakrail </v>
      </c>
      <c r="C1126" s="33">
        <f>'NORTH-2'!C1327</f>
        <v>11</v>
      </c>
      <c r="D1126" s="33">
        <f>'NORTH-2'!D1327</f>
        <v>0</v>
      </c>
      <c r="E1126" s="33">
        <f>'NORTH-2'!E1327</f>
        <v>952612030119</v>
      </c>
      <c r="F1126" s="33">
        <f>'NORTH-2'!F1327</f>
        <v>1</v>
      </c>
      <c r="G1126" s="33">
        <f>'NORTH-2'!G1327</f>
        <v>1658</v>
      </c>
      <c r="H1126" s="33">
        <f>'NORTH-2'!H1327</f>
        <v>1658</v>
      </c>
      <c r="I1126" s="33">
        <f>'NORTH-2'!I1327</f>
        <v>0</v>
      </c>
      <c r="J1126" s="33">
        <f>'NORTH-2'!J1327</f>
        <v>1200</v>
      </c>
      <c r="K1126" t="str">
        <f>'NORTH-2'!K1327</f>
        <v>From Sold Unit</v>
      </c>
      <c r="L1126">
        <f>'NORTH-2'!L1327</f>
        <v>43200</v>
      </c>
      <c r="M1126">
        <f>'NORTH-2'!M1327</f>
        <v>43848</v>
      </c>
      <c r="N1126" t="str">
        <f>'NORTH-2'!N1327</f>
        <v>Kakrail</v>
      </c>
      <c r="O1126" t="s">
        <v>4899</v>
      </c>
      <c r="P1126">
        <v>71600.105118742853</v>
      </c>
      <c r="Q1126">
        <v>81766.874800390651</v>
      </c>
      <c r="R1126">
        <v>80846.986251039387</v>
      </c>
    </row>
    <row r="1127" spans="1:18" hidden="1" x14ac:dyDescent="0.3">
      <c r="A1127">
        <v>1126</v>
      </c>
      <c r="B1127" t="str">
        <f>'NORTH-1'!B1968</f>
        <v>11 KV Shyamoli O/H</v>
      </c>
      <c r="C1127" s="33">
        <f>'NORTH-1'!C1968</f>
        <v>11</v>
      </c>
      <c r="D1127" s="33">
        <f>'NORTH-1'!D1968</f>
        <v>0</v>
      </c>
      <c r="E1127" s="33" t="str">
        <f>'NORTH-1'!E1968</f>
        <v>DHK-15026</v>
      </c>
      <c r="F1127" s="33">
        <f>'NORTH-1'!F1968</f>
        <v>1</v>
      </c>
      <c r="G1127" s="33">
        <f>'NORTH-1'!G1968</f>
        <v>9179.18</v>
      </c>
      <c r="H1127" s="33">
        <f>'NORTH-1'!H1968</f>
        <v>9192.48</v>
      </c>
      <c r="I1127" s="33">
        <f>'NORTH-1'!I1968</f>
        <v>13.299999999999272</v>
      </c>
      <c r="J1127" s="33">
        <f>'NORTH-1'!J1968</f>
        <v>40000</v>
      </c>
      <c r="K1127">
        <f>'NORTH-1'!K1968</f>
        <v>0</v>
      </c>
      <c r="L1127">
        <f>'NORTH-1'!L1968</f>
        <v>531999.9999999709</v>
      </c>
      <c r="M1127">
        <f>'NORTH-1'!M1968</f>
        <v>545299.99999997008</v>
      </c>
      <c r="N1127" t="str">
        <f>'NORTH-1'!N1968</f>
        <v>Shere b.nagar</v>
      </c>
      <c r="O1127" t="s">
        <v>4926</v>
      </c>
      <c r="P1127">
        <v>584660.00000000885</v>
      </c>
      <c r="Q1127">
        <v>530950.0000000298</v>
      </c>
    </row>
    <row r="1128" spans="1:18" hidden="1" x14ac:dyDescent="0.3">
      <c r="A1128">
        <v>1127</v>
      </c>
      <c r="B1128" t="str">
        <f>'NORTH-1'!B1969</f>
        <v>11 KV Nearest RMU</v>
      </c>
      <c r="C1128" s="33">
        <f>'NORTH-1'!C1969</f>
        <v>11</v>
      </c>
      <c r="D1128" s="33">
        <f>'NORTH-1'!D1969</f>
        <v>0</v>
      </c>
      <c r="E1128" s="33" t="str">
        <f>'NORTH-1'!E1969</f>
        <v>DHK-15027</v>
      </c>
      <c r="F1128" s="33">
        <f>'NORTH-1'!F1969</f>
        <v>1</v>
      </c>
      <c r="G1128" s="33">
        <f>'NORTH-1'!G1969</f>
        <v>3863.97</v>
      </c>
      <c r="H1128" s="33">
        <f>'NORTH-1'!H1969</f>
        <v>3867.99</v>
      </c>
      <c r="I1128" s="33">
        <f>'NORTH-1'!I1969</f>
        <v>4.0199999999999818</v>
      </c>
      <c r="J1128" s="33">
        <f>'NORTH-1'!J1969</f>
        <v>40000</v>
      </c>
      <c r="K1128">
        <f>'NORTH-1'!K1969</f>
        <v>0</v>
      </c>
      <c r="L1128">
        <f>'NORTH-1'!L1969</f>
        <v>160799.99999999927</v>
      </c>
      <c r="M1128">
        <f>'NORTH-1'!M1969</f>
        <v>164819.99999999924</v>
      </c>
      <c r="N1128" t="str">
        <f>'NORTH-1'!N1969</f>
        <v>Shere b.nagar</v>
      </c>
      <c r="O1128" t="s">
        <v>4926</v>
      </c>
      <c r="P1128">
        <v>182449.99999999252</v>
      </c>
      <c r="Q1128">
        <v>165230.00000000818</v>
      </c>
    </row>
    <row r="1129" spans="1:18" hidden="1" x14ac:dyDescent="0.3">
      <c r="A1129">
        <v>1128</v>
      </c>
      <c r="B1129" t="str">
        <f>'NORTH-1'!B1970</f>
        <v>11 KV Sher-e-bangla Nagar</v>
      </c>
      <c r="C1129" s="33">
        <f>'NORTH-1'!C1970</f>
        <v>11</v>
      </c>
      <c r="D1129" s="33">
        <f>'NORTH-1'!D1970</f>
        <v>0</v>
      </c>
      <c r="E1129" s="33" t="str">
        <f>'NORTH-1'!E1970</f>
        <v>DHK-15025</v>
      </c>
      <c r="F1129" s="33">
        <f>'NORTH-1'!F1970</f>
        <v>1</v>
      </c>
      <c r="G1129" s="33">
        <f>'NORTH-1'!G1970</f>
        <v>3977.36</v>
      </c>
      <c r="H1129" s="33">
        <f>'NORTH-1'!H1970</f>
        <v>3978.44</v>
      </c>
      <c r="I1129" s="33">
        <f>'NORTH-1'!I1970</f>
        <v>1.0799999999999272</v>
      </c>
      <c r="J1129" s="33">
        <f>'NORTH-1'!J1970</f>
        <v>40000</v>
      </c>
      <c r="K1129">
        <f>'NORTH-1'!K1970</f>
        <v>0</v>
      </c>
      <c r="L1129">
        <f>'NORTH-1'!L1970</f>
        <v>43199.99999999709</v>
      </c>
      <c r="M1129">
        <f>'NORTH-1'!M1970</f>
        <v>44279.99999999701</v>
      </c>
      <c r="N1129" t="str">
        <f>'NORTH-1'!N1970</f>
        <v>Shere b.nagar</v>
      </c>
      <c r="O1129" t="s">
        <v>4926</v>
      </c>
      <c r="P1129">
        <v>49610.000000001484</v>
      </c>
      <c r="Q1129">
        <v>45919.999999995518</v>
      </c>
    </row>
    <row r="1130" spans="1:18" hidden="1" x14ac:dyDescent="0.3">
      <c r="A1130">
        <v>1129</v>
      </c>
      <c r="B1130" t="s">
        <v>4927</v>
      </c>
      <c r="C1130" s="33">
        <v>11</v>
      </c>
      <c r="D1130" s="33">
        <v>0</v>
      </c>
      <c r="E1130" s="33">
        <v>0</v>
      </c>
      <c r="F1130" s="33">
        <v>0</v>
      </c>
      <c r="G1130" s="33">
        <v>0</v>
      </c>
      <c r="H1130" s="33">
        <v>0</v>
      </c>
      <c r="I1130" s="33">
        <v>0</v>
      </c>
      <c r="J1130" s="33">
        <v>0</v>
      </c>
      <c r="K1130" s="33">
        <v>0</v>
      </c>
      <c r="L1130" s="1106">
        <f>-'NORTH-1'!$I$1974</f>
        <v>0</v>
      </c>
      <c r="M1130" s="1105">
        <f>-'NORTH-1'!$I$1974</f>
        <v>0</v>
      </c>
      <c r="N1130" t="s">
        <v>107</v>
      </c>
      <c r="O1130" t="s">
        <v>4926</v>
      </c>
      <c r="P1130">
        <v>0</v>
      </c>
      <c r="Q1130">
        <v>-13837.499999999998</v>
      </c>
    </row>
    <row r="1131" spans="1:18" hidden="1" x14ac:dyDescent="0.3">
      <c r="A1131">
        <v>1130</v>
      </c>
      <c r="B1131" t="str">
        <f>'NORTH-1'!B78</f>
        <v>33/0.4 kV, 500 kVA AT-1</v>
      </c>
      <c r="C1131" s="33">
        <f>'NORTH-1'!C78</f>
        <v>0.4</v>
      </c>
      <c r="D1131" s="33">
        <f>'NORTH-1'!D78</f>
        <v>0</v>
      </c>
      <c r="E1131" s="33">
        <f>'NORTH-1'!E78</f>
        <v>84.265900000000002</v>
      </c>
      <c r="F1131" s="33">
        <f>'NORTH-1'!F78</f>
        <v>1</v>
      </c>
      <c r="G1131" s="33">
        <f>'NORTH-1'!G78</f>
        <v>316189</v>
      </c>
      <c r="H1131" s="33">
        <f>'NORTH-1'!H78</f>
        <v>318696</v>
      </c>
      <c r="I1131" s="33">
        <f>'NORTH-1'!I78</f>
        <v>2507</v>
      </c>
      <c r="J1131" s="33">
        <f>'NORTH-1'!J78</f>
        <v>10</v>
      </c>
      <c r="K1131">
        <f>'NORTH-1'!K78</f>
        <v>0</v>
      </c>
      <c r="L1131">
        <f>'NORTH-1'!L78</f>
        <v>25070</v>
      </c>
      <c r="M1131" s="1384">
        <f>'NORTH-1'!M78</f>
        <v>25078.078587147877</v>
      </c>
      <c r="N1131" t="str">
        <f>'NORTH-1'!N78</f>
        <v>Paribag</v>
      </c>
      <c r="O1131" t="s">
        <v>120</v>
      </c>
      <c r="P1131">
        <v>24914.239032758909</v>
      </c>
      <c r="Q1131">
        <v>24707.671502810867</v>
      </c>
    </row>
    <row r="1132" spans="1:18" hidden="1" x14ac:dyDescent="0.3">
      <c r="A1132">
        <v>1131</v>
      </c>
      <c r="B1132" t="str">
        <f>'NORTH-1'!B79</f>
        <v>33/0.4 kV, 1000 kVA AT-2</v>
      </c>
      <c r="C1132" s="33">
        <f>'NORTH-1'!C79</f>
        <v>0.4</v>
      </c>
      <c r="D1132" s="33">
        <f>'NORTH-1'!D79</f>
        <v>0</v>
      </c>
      <c r="E1132" s="33">
        <f>'NORTH-1'!E79</f>
        <v>84.267300000000006</v>
      </c>
      <c r="F1132" s="33">
        <f>'NORTH-1'!F79</f>
        <v>1</v>
      </c>
      <c r="G1132" s="33">
        <f>'NORTH-1'!G79</f>
        <v>478688</v>
      </c>
      <c r="H1132" s="33">
        <f>'NORTH-1'!H79</f>
        <v>478689</v>
      </c>
      <c r="I1132" s="33">
        <f>'NORTH-1'!I79</f>
        <v>1</v>
      </c>
      <c r="J1132" s="33">
        <f>'NORTH-1'!J79</f>
        <v>10</v>
      </c>
      <c r="K1132">
        <f>'NORTH-1'!K79</f>
        <v>0</v>
      </c>
      <c r="L1132">
        <f>'NORTH-1'!L79</f>
        <v>10</v>
      </c>
      <c r="M1132" s="1384">
        <f>'NORTH-1'!M79</f>
        <v>10.003222412105256</v>
      </c>
      <c r="N1132" t="str">
        <f>'NORTH-1'!N79</f>
        <v>Paribag</v>
      </c>
      <c r="O1132" t="s">
        <v>120</v>
      </c>
      <c r="P1132">
        <v>0</v>
      </c>
      <c r="Q1132">
        <v>0</v>
      </c>
    </row>
    <row r="1133" spans="1:18" hidden="1" x14ac:dyDescent="0.3">
      <c r="A1133">
        <v>1132</v>
      </c>
      <c r="B1133" t="str">
        <f>'NORTH-1'!B1493</f>
        <v>33 KV Japan Genden City</v>
      </c>
      <c r="C1133" s="33">
        <f>'NORTH-1'!C1493</f>
        <v>33</v>
      </c>
      <c r="D1133" s="33">
        <f>'NORTH-1'!D1493</f>
        <v>0</v>
      </c>
      <c r="E1133" s="33" t="str">
        <f>'NORTH-1'!E1493</f>
        <v>DHK15681</v>
      </c>
      <c r="F1133" s="33">
        <f>'NORTH-1'!F1493</f>
        <v>1</v>
      </c>
      <c r="G1133" s="33">
        <f>'NORTH-1'!G1493</f>
        <v>442.67</v>
      </c>
      <c r="H1133" s="33">
        <f>'NORTH-1'!H1493</f>
        <v>523.32000000000005</v>
      </c>
      <c r="I1133" s="33">
        <f>'NORTH-1'!I1493</f>
        <v>80.650000000000034</v>
      </c>
      <c r="J1133" s="33">
        <f>'NORTH-1'!J1493</f>
        <v>18000</v>
      </c>
      <c r="K1133">
        <f>'NORTH-1'!K1493</f>
        <v>0</v>
      </c>
      <c r="L1133">
        <f>'NORTH-1'!L1493</f>
        <v>1451700.0000000007</v>
      </c>
      <c r="M1133" s="1384">
        <f>'NORTH-1'!M1493</f>
        <v>1451700.0000000007</v>
      </c>
      <c r="N1133" t="str">
        <f>'NORTH-1'!N1493</f>
        <v>Adabor</v>
      </c>
      <c r="O1133" t="s">
        <v>197</v>
      </c>
      <c r="P1133">
        <v>1519200.0000000007</v>
      </c>
      <c r="Q1133">
        <v>1531619.9999999995</v>
      </c>
    </row>
    <row r="1134" spans="1:18" hidden="1" x14ac:dyDescent="0.3">
      <c r="A1134">
        <v>1133</v>
      </c>
      <c r="B1134" t="str">
        <f>'NORTH-1'!B940</f>
        <v>11/0.4 kV Aux. Transformer, AT-1</v>
      </c>
      <c r="C1134" s="33">
        <f>'NORTH-1'!C940</f>
        <v>0.41499999999999998</v>
      </c>
      <c r="D1134" s="33">
        <f>'NORTH-1'!D940</f>
        <v>0</v>
      </c>
      <c r="E1134" s="33" t="str">
        <f>'NORTH-1'!E940</f>
        <v>DHKE6223</v>
      </c>
      <c r="F1134" s="33">
        <f>'NORTH-1'!F940</f>
        <v>1</v>
      </c>
      <c r="G1134" s="33">
        <f>'NORTH-1'!G940</f>
        <v>43047.09</v>
      </c>
      <c r="H1134" s="33">
        <f>'NORTH-1'!H940</f>
        <v>43238.07</v>
      </c>
      <c r="I1134" s="33">
        <f>'NORTH-1'!I940</f>
        <v>190.9800000000032</v>
      </c>
      <c r="J1134" s="33">
        <f>'NORTH-1'!J940</f>
        <v>120</v>
      </c>
      <c r="K1134">
        <f>'NORTH-1'!K940</f>
        <v>0</v>
      </c>
      <c r="L1134">
        <f>'NORTH-1'!L940</f>
        <v>22917.600000000384</v>
      </c>
      <c r="M1134" s="1384">
        <f>'NORTH-1'!M940</f>
        <v>23415.156516339724</v>
      </c>
      <c r="N1134" t="str">
        <f>'NORTH-1'!N940</f>
        <v>Kamrangirchar</v>
      </c>
      <c r="O1134" t="s">
        <v>133</v>
      </c>
      <c r="P1134">
        <v>24412.340901610893</v>
      </c>
      <c r="Q1134">
        <v>25361.450632630334</v>
      </c>
    </row>
    <row r="1135" spans="1:18" hidden="1" x14ac:dyDescent="0.3">
      <c r="A1135">
        <v>1134</v>
      </c>
      <c r="B1135" t="str">
        <f>'NORTH-1'!B941</f>
        <v>11/0.4 kV Aux. Transformer, AT-2</v>
      </c>
      <c r="C1135" s="33">
        <f>'NORTH-1'!C941</f>
        <v>0.41499999999999998</v>
      </c>
      <c r="D1135" s="33">
        <f>'NORTH-1'!D941</f>
        <v>0</v>
      </c>
      <c r="E1135" s="33" t="str">
        <f>'NORTH-1'!E941</f>
        <v>DHK37495</v>
      </c>
      <c r="F1135" s="33">
        <f>'NORTH-1'!F941</f>
        <v>1</v>
      </c>
      <c r="G1135" s="33">
        <f>'NORTH-1'!G941</f>
        <v>45593.9</v>
      </c>
      <c r="H1135" s="33">
        <f>'NORTH-1'!H941</f>
        <v>45593.9</v>
      </c>
      <c r="I1135" s="33">
        <f>'NORTH-1'!I941</f>
        <v>0</v>
      </c>
      <c r="J1135" s="33">
        <f>'NORTH-1'!J941</f>
        <v>120</v>
      </c>
      <c r="K1135">
        <f>'NORTH-1'!K941</f>
        <v>0</v>
      </c>
      <c r="L1135">
        <f>'NORTH-1'!L941</f>
        <v>0</v>
      </c>
      <c r="M1135" s="1384">
        <f>'NORTH-1'!M941</f>
        <v>0</v>
      </c>
      <c r="N1135" t="str">
        <f>'NORTH-1'!N941</f>
        <v>Kamrangirchar</v>
      </c>
      <c r="O1135" t="s">
        <v>133</v>
      </c>
      <c r="P1135">
        <v>0</v>
      </c>
      <c r="Q1135">
        <v>0</v>
      </c>
    </row>
    <row r="1136" spans="1:18" hidden="1" x14ac:dyDescent="0.3">
      <c r="A1136">
        <v>1135</v>
      </c>
      <c r="B1136" t="str">
        <f>'NORTH-2'!B447</f>
        <v xml:space="preserve">AT-1 </v>
      </c>
      <c r="C1136" s="33">
        <f>'NORTH-2'!C447</f>
        <v>0.41499999999999998</v>
      </c>
      <c r="D1136" s="33">
        <f>'NORTH-2'!D447</f>
        <v>0</v>
      </c>
      <c r="E1136" s="33">
        <f>'NORTH-2'!E447</f>
        <v>0</v>
      </c>
      <c r="F1136" s="33">
        <f>'NORTH-2'!F447</f>
        <v>1</v>
      </c>
      <c r="G1136" s="33">
        <f>'NORTH-2'!G447</f>
        <v>502.11</v>
      </c>
      <c r="H1136" s="33">
        <f>'NORTH-2'!H447</f>
        <v>657.61</v>
      </c>
      <c r="I1136" s="33">
        <f>'NORTH-2'!I447</f>
        <v>155.5</v>
      </c>
      <c r="J1136" s="33">
        <f>'NORTH-2'!J447</f>
        <v>80</v>
      </c>
      <c r="K1136">
        <f>'NORTH-2'!K447</f>
        <v>0</v>
      </c>
      <c r="L1136">
        <f>'NORTH-2'!L447</f>
        <v>12440</v>
      </c>
      <c r="M1136" s="1384">
        <f>'NORTH-2'!M447</f>
        <v>12573.21223541403</v>
      </c>
      <c r="N1136" t="str">
        <f>'NORTH-2'!N447</f>
        <v>Mugdapara</v>
      </c>
      <c r="O1136" t="s">
        <v>160</v>
      </c>
      <c r="P1136">
        <v>11708.788495258952</v>
      </c>
      <c r="Q1136">
        <v>9611.7345084311273</v>
      </c>
    </row>
    <row r="1137" spans="1:17" hidden="1" x14ac:dyDescent="0.3">
      <c r="A1137">
        <v>1136</v>
      </c>
      <c r="B1137" t="str">
        <f>'NORTH-2'!B448</f>
        <v xml:space="preserve"> AT-2 </v>
      </c>
      <c r="C1137" s="33">
        <f>'NORTH-2'!C448</f>
        <v>0.41499999999999998</v>
      </c>
      <c r="D1137" s="33">
        <f>'NORTH-2'!D448</f>
        <v>0</v>
      </c>
      <c r="E1137" s="33">
        <f>'NORTH-2'!E448</f>
        <v>63394003</v>
      </c>
      <c r="F1137" s="33">
        <f>'NORTH-2'!F448</f>
        <v>1</v>
      </c>
      <c r="G1137" s="33">
        <f>'NORTH-2'!G448</f>
        <v>233.54</v>
      </c>
      <c r="H1137" s="33">
        <f>'NORTH-2'!H448</f>
        <v>303.41000000000003</v>
      </c>
      <c r="I1137" s="33">
        <f>'NORTH-2'!I448</f>
        <v>69.870000000000033</v>
      </c>
      <c r="J1137" s="33">
        <f>'NORTH-2'!J448</f>
        <v>80</v>
      </c>
      <c r="K1137">
        <f>'NORTH-2'!K448</f>
        <v>0</v>
      </c>
      <c r="L1137">
        <f>'NORTH-2'!L448</f>
        <v>5589.6000000000022</v>
      </c>
      <c r="M1137" s="1384">
        <f>'NORTH-2'!M448</f>
        <v>5649.4555555522738</v>
      </c>
      <c r="N1137" t="str">
        <f>'NORTH-2'!N448</f>
        <v>Mugdapara</v>
      </c>
      <c r="O1137" t="s">
        <v>160</v>
      </c>
      <c r="P1137">
        <v>6156.9427412889218</v>
      </c>
      <c r="Q1137">
        <v>5477.3433008820084</v>
      </c>
    </row>
    <row r="1138" spans="1:17" hidden="1" x14ac:dyDescent="0.3">
      <c r="A1138">
        <v>1137</v>
      </c>
      <c r="B1138" t="str">
        <f>'SOUTH-2'!B938</f>
        <v xml:space="preserve">33 kV Shahriar Steel Feeder    </v>
      </c>
      <c r="C1138" s="33">
        <f>'SOUTH-2'!C938</f>
        <v>33</v>
      </c>
      <c r="D1138" s="33" t="str">
        <f>'SOUTH-2'!D938</f>
        <v>Main</v>
      </c>
      <c r="E1138" s="33">
        <f>'SOUTH-2'!E938</f>
        <v>41812909534</v>
      </c>
      <c r="F1138" s="33">
        <f>'SOUTH-2'!F938</f>
        <v>1</v>
      </c>
      <c r="G1138" s="33">
        <f>'SOUTH-2'!G938</f>
        <v>571.22</v>
      </c>
      <c r="H1138" s="33">
        <f>'SOUTH-2'!H938</f>
        <v>592.95000000000005</v>
      </c>
      <c r="I1138" s="33">
        <f>'SOUTH-2'!I938</f>
        <v>21.730000000000018</v>
      </c>
      <c r="J1138" s="33">
        <f>'SOUTH-2'!J938</f>
        <v>360000</v>
      </c>
      <c r="K1138">
        <f>'SOUTH-2'!K938</f>
        <v>0</v>
      </c>
      <c r="L1138">
        <f>'SOUTH-2'!L938</f>
        <v>7822800.0000000065</v>
      </c>
      <c r="M1138">
        <f>'SOUTH-2'!M938</f>
        <v>7833434.8552638823</v>
      </c>
      <c r="N1138" t="str">
        <f>'SOUTH-2'!N938</f>
        <v>Kazla</v>
      </c>
      <c r="O1138" t="s">
        <v>191</v>
      </c>
      <c r="P1138">
        <v>7323524.0634695934</v>
      </c>
      <c r="Q1138">
        <v>7145780.8425553469</v>
      </c>
    </row>
    <row r="1139" spans="1:17" hidden="1" x14ac:dyDescent="0.3">
      <c r="A1139">
        <v>1138</v>
      </c>
      <c r="B1139" t="str">
        <f>'SOUTH-2'!B950</f>
        <v xml:space="preserve">33 kV Zahir Steel </v>
      </c>
      <c r="C1139" s="33">
        <f>'SOUTH-2'!C950</f>
        <v>33</v>
      </c>
      <c r="D1139" s="33" t="str">
        <f>'SOUTH-2'!D950</f>
        <v>Main</v>
      </c>
      <c r="E1139" s="33">
        <f>'SOUTH-2'!E950</f>
        <v>41812909521</v>
      </c>
      <c r="F1139" s="33">
        <f>'SOUTH-2'!F950</f>
        <v>1</v>
      </c>
      <c r="G1139" s="33">
        <f>'SOUTH-2'!G950</f>
        <v>630.73</v>
      </c>
      <c r="H1139" s="33">
        <f>'SOUTH-2'!H950</f>
        <v>661.44</v>
      </c>
      <c r="I1139" s="33">
        <f>'SOUTH-2'!I950</f>
        <v>30.710000000000036</v>
      </c>
      <c r="J1139" s="33">
        <f>'SOUTH-2'!J950</f>
        <v>360000</v>
      </c>
      <c r="K1139">
        <f>'SOUTH-2'!K950</f>
        <v>0</v>
      </c>
      <c r="L1139">
        <f>'SOUTH-2'!L950</f>
        <v>11055600.000000013</v>
      </c>
      <c r="M1139">
        <f>'SOUTH-2'!M950</f>
        <v>11070629.747130876</v>
      </c>
      <c r="N1139" t="str">
        <f>'SOUTH-2'!N950</f>
        <v>Kazla</v>
      </c>
      <c r="O1139" t="s">
        <v>191</v>
      </c>
      <c r="P1139">
        <v>10019388.236439701</v>
      </c>
      <c r="Q1139">
        <v>9121125.0935940221</v>
      </c>
    </row>
    <row r="1140" spans="1:17" hidden="1" x14ac:dyDescent="0.3">
      <c r="A1140">
        <v>1139</v>
      </c>
      <c r="B1140" t="str">
        <f>'SOUTH-2'!B70</f>
        <v>33kV Water Treatment Plant</v>
      </c>
      <c r="C1140" s="33">
        <f>'SOUTH-2'!C70</f>
        <v>33</v>
      </c>
      <c r="D1140" s="33" t="str">
        <f>'SOUTH-2'!D70</f>
        <v>Digital</v>
      </c>
      <c r="E1140" s="33">
        <f>'SOUTH-2'!E70</f>
        <v>80379618</v>
      </c>
      <c r="F1140" s="33">
        <f>'SOUTH-2'!F70</f>
        <v>1</v>
      </c>
      <c r="G1140" s="33">
        <f>'SOUTH-2'!G70</f>
        <v>20947</v>
      </c>
      <c r="H1140" s="33">
        <f>'SOUTH-2'!H70</f>
        <v>21210</v>
      </c>
      <c r="I1140" s="33">
        <f>'SOUTH-2'!I70</f>
        <v>263</v>
      </c>
      <c r="J1140" s="33">
        <f>'SOUTH-2'!J70</f>
        <v>2000</v>
      </c>
      <c r="K1140">
        <f>'SOUTH-2'!K70</f>
        <v>0</v>
      </c>
      <c r="L1140">
        <f>'SOUTH-2'!L70</f>
        <v>526000</v>
      </c>
      <c r="M1140">
        <f>'SOUTH-2'!M70</f>
        <v>531621.62241905846</v>
      </c>
      <c r="N1140" t="str">
        <f>'SOUTH-2'!N70</f>
        <v>Maniknagar</v>
      </c>
      <c r="O1140" t="s">
        <v>4928</v>
      </c>
      <c r="P1140">
        <v>605078.98978989443</v>
      </c>
      <c r="Q1140">
        <v>1062218.4705276589</v>
      </c>
    </row>
    <row r="1141" spans="1:17" hidden="1" x14ac:dyDescent="0.3">
      <c r="A1141">
        <v>1140</v>
      </c>
      <c r="B1141" t="str">
        <f>'SOUTH-2'!B109</f>
        <v>Axuxilary -1</v>
      </c>
      <c r="C1141" s="33">
        <f>'SOUTH-2'!C109</f>
        <v>0.41499999999999998</v>
      </c>
      <c r="D1141" s="33">
        <f>'SOUTH-2'!D109</f>
        <v>0</v>
      </c>
      <c r="E1141" s="33" t="str">
        <f>'SOUTH-2'!E109</f>
        <v>AH14044078</v>
      </c>
      <c r="F1141" s="33">
        <f>'SOUTH-2'!F109</f>
        <v>1</v>
      </c>
      <c r="G1141" s="33">
        <f>'SOUTH-2'!G109</f>
        <v>403596.2</v>
      </c>
      <c r="H1141" s="33">
        <f>'SOUTH-2'!H109</f>
        <v>408804</v>
      </c>
      <c r="I1141" s="33">
        <f>'SOUTH-2'!I109</f>
        <v>5207.7999999999884</v>
      </c>
      <c r="J1141" s="33">
        <f>'SOUTH-2'!J109</f>
        <v>1</v>
      </c>
      <c r="K1141">
        <f>'SOUTH-2'!K109</f>
        <v>0</v>
      </c>
      <c r="L1141">
        <f>'SOUTH-2'!L109</f>
        <v>5207.7999999999884</v>
      </c>
      <c r="M1141">
        <f>'SOUTH-2'!M109</f>
        <v>5213.2044327731219</v>
      </c>
      <c r="N1141" t="str">
        <f>'SOUTH-2'!N109</f>
        <v>Maniknagar</v>
      </c>
      <c r="O1141" t="s">
        <v>158</v>
      </c>
      <c r="P1141">
        <v>5831.4156810075492</v>
      </c>
      <c r="Q1141">
        <v>6475.036877175271</v>
      </c>
    </row>
    <row r="1142" spans="1:17" hidden="1" x14ac:dyDescent="0.3">
      <c r="A1142">
        <v>1141</v>
      </c>
      <c r="B1142" t="str">
        <f>'SOUTH-2'!B110</f>
        <v>Axuxilary -2</v>
      </c>
      <c r="C1142" s="33">
        <f>'SOUTH-2'!C110</f>
        <v>0.41499999999999998</v>
      </c>
      <c r="D1142" s="33">
        <f>'SOUTH-2'!D110</f>
        <v>0</v>
      </c>
      <c r="E1142" s="33" t="str">
        <f>'SOUTH-2'!E110</f>
        <v>AH14044072</v>
      </c>
      <c r="F1142" s="33">
        <f>'SOUTH-2'!F110</f>
        <v>1</v>
      </c>
      <c r="G1142" s="33">
        <f>'SOUTH-2'!G110</f>
        <v>374573.2</v>
      </c>
      <c r="H1142" s="33">
        <f>'SOUTH-2'!H110</f>
        <v>378951</v>
      </c>
      <c r="I1142" s="33">
        <f>'SOUTH-2'!I110</f>
        <v>4377.7999999999884</v>
      </c>
      <c r="J1142" s="33">
        <f>'SOUTH-2'!J110</f>
        <v>1</v>
      </c>
      <c r="K1142">
        <f>'SOUTH-2'!K110</f>
        <v>0</v>
      </c>
      <c r="L1142">
        <f>'SOUTH-2'!L110</f>
        <v>4377.7999999999884</v>
      </c>
      <c r="M1142">
        <f>'SOUTH-2'!M110</f>
        <v>4382.3430941653223</v>
      </c>
      <c r="N1142" t="str">
        <f>'SOUTH-2'!N110</f>
        <v>Maniknagar</v>
      </c>
      <c r="O1142" t="s">
        <v>158</v>
      </c>
      <c r="P1142">
        <v>5377.7142446670487</v>
      </c>
      <c r="Q1142">
        <v>4841.9103421278996</v>
      </c>
    </row>
    <row r="1143" spans="1:17" hidden="1" x14ac:dyDescent="0.3">
      <c r="A1143">
        <v>1142</v>
      </c>
      <c r="B1143" t="str">
        <f>'SOUTH-2'!B1096</f>
        <v>33 kV Rani RRM Feeder</v>
      </c>
      <c r="C1143" s="33">
        <f>'SOUTH-2'!C1096</f>
        <v>33</v>
      </c>
      <c r="D1143" s="33" t="str">
        <f>'SOUTH-2'!D1096</f>
        <v>Export</v>
      </c>
      <c r="E1143" s="33" t="str">
        <f>'SOUTH-2'!E1096</f>
        <v>BD001809</v>
      </c>
      <c r="F1143" s="33">
        <f>'SOUTH-2'!F1096</f>
        <v>1</v>
      </c>
      <c r="G1143" s="33">
        <f>'SOUTH-2'!G1096</f>
        <v>725.51890000000003</v>
      </c>
      <c r="H1143" s="33">
        <f>'SOUTH-2'!H1096</f>
        <v>736.89800000000002</v>
      </c>
      <c r="I1143" s="33">
        <f>'SOUTH-2'!I1096</f>
        <v>11.379099999999994</v>
      </c>
      <c r="J1143" s="33">
        <f>'SOUTH-2'!J1096</f>
        <v>240000</v>
      </c>
      <c r="K1143">
        <f>'SOUTH-2'!K1096</f>
        <v>0</v>
      </c>
      <c r="L1143">
        <f>'SOUTH-2'!L1096</f>
        <v>2730983.9999999986</v>
      </c>
      <c r="M1143">
        <f>'SOUTH-2'!M1096</f>
        <v>2731257.9253991689</v>
      </c>
      <c r="N1143" t="str">
        <f>'SOUTH-2'!N1096</f>
        <v>Shyampur</v>
      </c>
      <c r="O1143" t="s">
        <v>162</v>
      </c>
      <c r="P1143">
        <v>2448780.2928316654</v>
      </c>
      <c r="Q1143">
        <v>2460914.9301799652</v>
      </c>
    </row>
    <row r="1144" spans="1:17" hidden="1" x14ac:dyDescent="0.3">
      <c r="A1144">
        <v>1143</v>
      </c>
      <c r="B1144" t="str">
        <f>'SOUTH-2'!B1102</f>
        <v>33 kV Rahima Steel feeder</v>
      </c>
      <c r="C1144" s="33">
        <f>'SOUTH-2'!C1102</f>
        <v>33</v>
      </c>
      <c r="D1144" s="33" t="str">
        <f>'SOUTH-2'!D1102</f>
        <v>Export</v>
      </c>
      <c r="E1144" s="33" t="str">
        <f>'SOUTH-2'!E1102</f>
        <v>BD001803</v>
      </c>
      <c r="F1144" s="33">
        <f>'SOUTH-2'!F1102</f>
        <v>1</v>
      </c>
      <c r="G1144" s="33">
        <f>'SOUTH-2'!G1102</f>
        <v>637.05999999999995</v>
      </c>
      <c r="H1144" s="33">
        <f>'SOUTH-2'!H1102</f>
        <v>647.09439999999995</v>
      </c>
      <c r="I1144" s="33">
        <f>'SOUTH-2'!I1102</f>
        <v>10.034400000000005</v>
      </c>
      <c r="J1144" s="33">
        <f>'SOUTH-2'!J1102</f>
        <v>240000</v>
      </c>
      <c r="K1144">
        <f>'SOUTH-2'!K1102</f>
        <v>0</v>
      </c>
      <c r="L1144">
        <f>'SOUTH-2'!L1102</f>
        <v>2408256.0000000014</v>
      </c>
      <c r="M1144">
        <f>'SOUTH-2'!M1102</f>
        <v>2408497.5548703717</v>
      </c>
      <c r="N1144" t="str">
        <f>'SOUTH-2'!N1102</f>
        <v>Shyampur</v>
      </c>
      <c r="O1144" t="s">
        <v>162</v>
      </c>
      <c r="P1144">
        <v>1851141.9980963294</v>
      </c>
      <c r="Q1144">
        <v>2281164.276338587</v>
      </c>
    </row>
    <row r="1145" spans="1:17" hidden="1" x14ac:dyDescent="0.3">
      <c r="A1145">
        <v>1144</v>
      </c>
      <c r="B1145" t="str">
        <f>'SOUTH-2'!B1103</f>
        <v>33 kV Salam Steel Feeder</v>
      </c>
      <c r="C1145" s="33">
        <f>'SOUTH-2'!C1103</f>
        <v>33</v>
      </c>
      <c r="D1145" s="33" t="str">
        <f>'SOUTH-2'!D1103</f>
        <v>Export</v>
      </c>
      <c r="E1145" s="33" t="str">
        <f>'SOUTH-2'!E1103</f>
        <v>BD001849</v>
      </c>
      <c r="F1145" s="33">
        <f>'SOUTH-2'!F1103</f>
        <v>1</v>
      </c>
      <c r="G1145" s="33">
        <f>'SOUTH-2'!G1103</f>
        <v>1143.578</v>
      </c>
      <c r="H1145" s="33">
        <f>'SOUTH-2'!H1103</f>
        <v>1183.3889999999999</v>
      </c>
      <c r="I1145" s="33">
        <f>'SOUTH-2'!I1103</f>
        <v>39.810999999999922</v>
      </c>
      <c r="J1145" s="33">
        <f>'SOUTH-2'!J1103</f>
        <v>240000</v>
      </c>
      <c r="K1145">
        <f>'SOUTH-2'!K1103</f>
        <v>0</v>
      </c>
      <c r="L1145">
        <f>'SOUTH-2'!L1103</f>
        <v>9554639.9999999814</v>
      </c>
      <c r="M1145">
        <f>'SOUTH-2'!M1103</f>
        <v>9555598.3573451452</v>
      </c>
      <c r="N1145" t="str">
        <f>'SOUTH-2'!N1103</f>
        <v>Shyampur</v>
      </c>
      <c r="O1145" t="s">
        <v>162</v>
      </c>
      <c r="P1145">
        <v>9761265.4061366823</v>
      </c>
      <c r="Q1145">
        <v>10754060.159881869</v>
      </c>
    </row>
    <row r="1146" spans="1:17" hidden="1" x14ac:dyDescent="0.3">
      <c r="A1146">
        <v>1145</v>
      </c>
      <c r="B1146" t="str">
        <f>'SOUTH-2'!B1107</f>
        <v>33 kV  Steel Famus feeder</v>
      </c>
      <c r="C1146" s="33">
        <f>'SOUTH-2'!C1107</f>
        <v>33</v>
      </c>
      <c r="D1146" s="33" t="str">
        <f>'SOUTH-2'!D1107</f>
        <v>Export</v>
      </c>
      <c r="E1146" s="33" t="str">
        <f>'SOUTH-2'!E1107</f>
        <v>BD001806</v>
      </c>
      <c r="F1146" s="33">
        <f>'SOUTH-2'!F1107</f>
        <v>1</v>
      </c>
      <c r="G1146" s="33">
        <f>'SOUTH-2'!G1107</f>
        <v>135.58600000000001</v>
      </c>
      <c r="H1146" s="33">
        <f>'SOUTH-2'!H1107</f>
        <v>143.09389999999999</v>
      </c>
      <c r="I1146" s="33">
        <f>'SOUTH-2'!I1107</f>
        <v>7.507899999999978</v>
      </c>
      <c r="J1146" s="33">
        <f>'SOUTH-2'!J1107</f>
        <v>240000</v>
      </c>
      <c r="K1146">
        <f>'SOUTH-2'!K1107</f>
        <v>0</v>
      </c>
      <c r="L1146">
        <f>'SOUTH-2'!L1107</f>
        <v>1801895.9999999946</v>
      </c>
      <c r="M1146">
        <f>'SOUTH-2'!M1107</f>
        <v>1802076.7352518537</v>
      </c>
      <c r="N1146" t="str">
        <f>'SOUTH-2'!N1107</f>
        <v>Shyampur</v>
      </c>
      <c r="O1146" t="s">
        <v>162</v>
      </c>
      <c r="P1146">
        <v>1343089.4196188771</v>
      </c>
      <c r="Q1146">
        <v>1442423.9508790453</v>
      </c>
    </row>
    <row r="1147" spans="1:17" hidden="1" x14ac:dyDescent="0.3">
      <c r="A1147">
        <v>1146</v>
      </c>
      <c r="B1147" t="str">
        <f>'SOUTH-2'!B1109</f>
        <v xml:space="preserve">33 kV Rani Kamal  Steel Feeder </v>
      </c>
      <c r="C1147" s="33">
        <f>'SOUTH-2'!C1109</f>
        <v>33</v>
      </c>
      <c r="D1147" s="33" t="str">
        <f>'SOUTH-2'!D1109</f>
        <v>Export</v>
      </c>
      <c r="E1147" s="33" t="str">
        <f>'SOUTH-2'!E1109</f>
        <v>BD001829</v>
      </c>
      <c r="F1147" s="33">
        <f>'SOUTH-2'!F1109</f>
        <v>1</v>
      </c>
      <c r="G1147" s="33">
        <f>'SOUTH-2'!G1109</f>
        <v>1511.0519999999999</v>
      </c>
      <c r="H1147" s="33">
        <f>'SOUTH-2'!H1109</f>
        <v>1541.9069</v>
      </c>
      <c r="I1147" s="33">
        <f>'SOUTH-2'!I1109</f>
        <v>30.854900000000043</v>
      </c>
      <c r="J1147" s="33">
        <f>'SOUTH-2'!J1109</f>
        <v>240000</v>
      </c>
      <c r="K1147">
        <f>'SOUTH-2'!K1109</f>
        <v>0</v>
      </c>
      <c r="L1147">
        <f>'SOUTH-2'!L1109</f>
        <v>7405176.0000000102</v>
      </c>
      <c r="M1147">
        <f>'SOUTH-2'!M1109</f>
        <v>7405918.7600424439</v>
      </c>
      <c r="N1147" t="str">
        <f>'SOUTH-2'!N1109</f>
        <v>Shyampur</v>
      </c>
      <c r="O1147" t="s">
        <v>162</v>
      </c>
      <c r="P1147">
        <v>5422228.9013828663</v>
      </c>
      <c r="Q1147">
        <v>6501978.5941088125</v>
      </c>
    </row>
    <row r="1148" spans="1:17" hidden="1" x14ac:dyDescent="0.3">
      <c r="A1148">
        <v>1147</v>
      </c>
      <c r="B1148" t="str">
        <f>'SOUTH-2'!B1111</f>
        <v>33 kV  Chakda Steel Feeder</v>
      </c>
      <c r="C1148" s="33">
        <f>'SOUTH-2'!C1111</f>
        <v>33</v>
      </c>
      <c r="D1148" s="33" t="str">
        <f>'SOUTH-2'!D1111</f>
        <v>Export</v>
      </c>
      <c r="E1148" s="33" t="str">
        <f>'SOUTH-2'!E1111</f>
        <v>BD001832</v>
      </c>
      <c r="F1148" s="33">
        <f>'SOUTH-2'!F1111</f>
        <v>1</v>
      </c>
      <c r="G1148" s="33">
        <f>'SOUTH-2'!G1111</f>
        <v>2365.3870000000002</v>
      </c>
      <c r="H1148" s="33">
        <f>'SOUTH-2'!H1111</f>
        <v>2403.8438999999998</v>
      </c>
      <c r="I1148" s="33">
        <f>'SOUTH-2'!I1111</f>
        <v>38.456899999999678</v>
      </c>
      <c r="J1148" s="33">
        <f>'SOUTH-2'!J1111</f>
        <v>240000</v>
      </c>
      <c r="K1148">
        <f>'SOUTH-2'!K1111</f>
        <v>0</v>
      </c>
      <c r="L1148">
        <f>'SOUTH-2'!L1111</f>
        <v>9229655.9999999218</v>
      </c>
      <c r="M1148">
        <f>'SOUTH-2'!M1111</f>
        <v>9230581.7605331242</v>
      </c>
      <c r="N1148" t="str">
        <f>'SOUTH-2'!N1111</f>
        <v>Shyampur</v>
      </c>
      <c r="O1148" t="s">
        <v>162</v>
      </c>
      <c r="P1148">
        <v>8256580.7384837866</v>
      </c>
      <c r="Q1148">
        <v>8640663.1604619082</v>
      </c>
    </row>
    <row r="1149" spans="1:17" hidden="1" x14ac:dyDescent="0.3">
      <c r="A1149">
        <v>1148</v>
      </c>
      <c r="B1149" t="str">
        <f>'SOUTH-2'!B1106</f>
        <v>33 kV Akhter Steel Feeder</v>
      </c>
      <c r="C1149" s="33">
        <f>'SOUTH-2'!C1106</f>
        <v>33</v>
      </c>
      <c r="D1149" s="33" t="str">
        <f>'SOUTH-2'!D1106</f>
        <v>Export</v>
      </c>
      <c r="E1149" s="33" t="str">
        <f>'SOUTH-2'!E1106</f>
        <v>BD001828</v>
      </c>
      <c r="F1149" s="33">
        <f>'SOUTH-2'!F1106</f>
        <v>1</v>
      </c>
      <c r="G1149" s="33">
        <f>'SOUTH-2'!G1106</f>
        <v>677.31280000000004</v>
      </c>
      <c r="H1149" s="33">
        <f>'SOUTH-2'!H1106</f>
        <v>682.17600000000004</v>
      </c>
      <c r="I1149" s="33">
        <f>'SOUTH-2'!I1106</f>
        <v>4.8632000000000062</v>
      </c>
      <c r="J1149" s="33">
        <f>'SOUTH-2'!J1106</f>
        <v>240000</v>
      </c>
      <c r="K1149" t="str">
        <f>'SOUTH-2'!K1106</f>
        <v>Prime Textile</v>
      </c>
      <c r="L1149">
        <f>'SOUTH-2'!L1106</f>
        <v>1167168.0000000014</v>
      </c>
      <c r="M1149">
        <f>'SOUTH-2'!M1106</f>
        <v>1167285.0702429244</v>
      </c>
      <c r="N1149" t="str">
        <f>'SOUTH-2'!N1106</f>
        <v>Fatullah</v>
      </c>
      <c r="O1149" t="s">
        <v>162</v>
      </c>
      <c r="P1149">
        <v>1147950.5517477111</v>
      </c>
      <c r="Q1149">
        <v>674551.25126933656</v>
      </c>
    </row>
    <row r="1150" spans="1:17" hidden="1" x14ac:dyDescent="0.3">
      <c r="A1150">
        <v>1149</v>
      </c>
      <c r="B1150" t="str">
        <f>'SOUTH-2'!B1112</f>
        <v>Aux Tr-1</v>
      </c>
      <c r="C1150" s="33" t="str">
        <f>'SOUTH-2'!C1112</f>
        <v>0.44kv</v>
      </c>
      <c r="D1150" s="33" t="str">
        <f>'SOUTH-2'!D1112</f>
        <v>Export</v>
      </c>
      <c r="E1150" s="33" t="str">
        <f>'SOUTH-2'!E1112</f>
        <v>DHKG9742</v>
      </c>
      <c r="F1150" s="33">
        <f>'SOUTH-2'!F1112</f>
        <v>1.0249999999999999</v>
      </c>
      <c r="G1150" s="33">
        <f>'SOUTH-2'!G1112</f>
        <v>343.416</v>
      </c>
      <c r="H1150" s="33">
        <f>'SOUTH-2'!H1112</f>
        <v>345.49</v>
      </c>
      <c r="I1150" s="33">
        <f>'SOUTH-2'!I1112</f>
        <v>2.0740000000000123</v>
      </c>
      <c r="J1150" s="33">
        <f>'SOUTH-2'!J1112</f>
        <v>2400</v>
      </c>
      <c r="K1150">
        <f>'SOUTH-2'!K1112</f>
        <v>0</v>
      </c>
      <c r="L1150">
        <f>'SOUTH-2'!L1112</f>
        <v>5102.04000000003</v>
      </c>
      <c r="M1150">
        <f>'SOUTH-2'!M1112</f>
        <v>5102.04000000003</v>
      </c>
      <c r="N1150" t="str">
        <f>'SOUTH-2'!N1112</f>
        <v>Fatullah</v>
      </c>
      <c r="O1150" t="s">
        <v>162</v>
      </c>
      <c r="P1150">
        <v>5527.6200000000345</v>
      </c>
      <c r="Q1150">
        <v>10071.239999999985</v>
      </c>
    </row>
    <row r="1151" spans="1:17" hidden="1" x14ac:dyDescent="0.3">
      <c r="A1151">
        <v>1150</v>
      </c>
      <c r="B1151" t="str">
        <f>'SOUTH-2'!B1113</f>
        <v>Aux Tr-2</v>
      </c>
      <c r="C1151" s="33" t="str">
        <f>'SOUTH-2'!C1113</f>
        <v>0.44kv</v>
      </c>
      <c r="D1151" s="33" t="str">
        <f>'SOUTH-2'!D1113</f>
        <v>Export</v>
      </c>
      <c r="E1151" s="33" t="str">
        <f>'SOUTH-2'!E1113</f>
        <v>DHKG9743</v>
      </c>
      <c r="F1151" s="33">
        <f>'SOUTH-2'!F1113</f>
        <v>1.0249999999999999</v>
      </c>
      <c r="G1151" s="33">
        <f>'SOUTH-2'!G1113</f>
        <v>95.379000000000005</v>
      </c>
      <c r="H1151" s="33">
        <f>'SOUTH-2'!H1113</f>
        <v>102.714</v>
      </c>
      <c r="I1151" s="33">
        <f>'SOUTH-2'!I1113</f>
        <v>7.3349999999999937</v>
      </c>
      <c r="J1151" s="33">
        <f>'SOUTH-2'!J1113</f>
        <v>2400</v>
      </c>
      <c r="K1151">
        <f>'SOUTH-2'!K1113</f>
        <v>0</v>
      </c>
      <c r="L1151">
        <f>'SOUTH-2'!L1113</f>
        <v>18044.099999999984</v>
      </c>
      <c r="M1151">
        <f>'SOUTH-2'!M1113</f>
        <v>18044.099999999984</v>
      </c>
      <c r="N1151" t="str">
        <f>'SOUTH-2'!N1113</f>
        <v>Fatullah</v>
      </c>
      <c r="O1151" t="s">
        <v>162</v>
      </c>
      <c r="P1151">
        <v>19434.000000000015</v>
      </c>
      <c r="Q1151">
        <v>11042.94000000001</v>
      </c>
    </row>
    <row r="1152" spans="1:17" hidden="1" x14ac:dyDescent="0.3">
      <c r="A1152">
        <v>1151</v>
      </c>
      <c r="B1152" t="str">
        <f>'SOUTH-1'!B1051</f>
        <v>132 kV MI Cement Feeder [MICFL]</v>
      </c>
      <c r="C1152" s="33">
        <f>'SOUTH-1'!C1051</f>
        <v>132</v>
      </c>
      <c r="D1152" s="33" t="str">
        <f>'SOUTH-1'!D1051</f>
        <v>P. Cell</v>
      </c>
      <c r="E1152" s="33" t="str">
        <f>'SOUTH-1'!E1051</f>
        <v>08993599</v>
      </c>
      <c r="F1152" s="33">
        <f>'SOUTH-1'!F1051</f>
        <v>1</v>
      </c>
      <c r="G1152" s="33">
        <f>'SOUTH-1'!G1051</f>
        <v>278.72000000000003</v>
      </c>
      <c r="H1152" s="33">
        <f>'SOUTH-1'!H1051</f>
        <v>300.22699999999998</v>
      </c>
      <c r="I1152" s="33">
        <f>'SOUTH-1'!I1051</f>
        <v>21.506999999999948</v>
      </c>
      <c r="J1152" s="33">
        <f>'SOUTH-1'!J1051</f>
        <v>480000</v>
      </c>
      <c r="L1152">
        <f>'SOUTH-1'!$M$1051</f>
        <v>10329120.000000002</v>
      </c>
      <c r="M1152">
        <f>'SOUTH-1'!$M$1051</f>
        <v>10329120.000000002</v>
      </c>
      <c r="N1152" t="s">
        <v>111</v>
      </c>
      <c r="O1152" t="s">
        <v>218</v>
      </c>
      <c r="P1152">
        <v>10749120.000000002</v>
      </c>
      <c r="Q1152">
        <v>9239519.9999999981</v>
      </c>
    </row>
    <row r="1153" spans="1:17" hidden="1" x14ac:dyDescent="0.3">
      <c r="A1153">
        <v>1152</v>
      </c>
      <c r="B1153" t="str">
        <f>'SOUTH-1'!B1450</f>
        <v>33 kV Shah Cement Feeder</v>
      </c>
      <c r="C1153" s="33">
        <f>'SOUTH-1'!C1450</f>
        <v>33</v>
      </c>
      <c r="D1153" s="33">
        <f>'SOUTH-1'!D1450</f>
        <v>0</v>
      </c>
      <c r="E1153" s="33" t="str">
        <f>'SOUTH-1'!E1450</f>
        <v>8993
841</v>
      </c>
      <c r="F1153" s="33">
        <f>'SOUTH-1'!F1450</f>
        <v>1</v>
      </c>
      <c r="G1153" s="33">
        <f>'SOUTH-1'!G1450</f>
        <v>39374.588000000003</v>
      </c>
      <c r="H1153" s="33">
        <f>'SOUTH-1'!H1450</f>
        <v>39440.160000000003</v>
      </c>
      <c r="I1153" s="33">
        <f>'SOUTH-1'!I1450</f>
        <v>65.572000000000116</v>
      </c>
      <c r="J1153" s="33">
        <f>'SOUTH-1'!J1450</f>
        <v>36000</v>
      </c>
      <c r="K1153">
        <f>'SOUTH-1'!K1450</f>
        <v>0</v>
      </c>
      <c r="L1153">
        <f>'SOUTH-1'!L1450</f>
        <v>2360592.0000000042</v>
      </c>
      <c r="M1153">
        <f>'SOUTH-1'!M1450</f>
        <v>2360592.0000000042</v>
      </c>
      <c r="N1153" t="str">
        <f>'SOUTH-1'!N1450</f>
        <v>Sytalakhya</v>
      </c>
      <c r="O1153" t="s">
        <v>4929</v>
      </c>
      <c r="P1153">
        <v>3210156.0000000754</v>
      </c>
      <c r="Q1153">
        <v>3227092.0000001593</v>
      </c>
    </row>
    <row r="1154" spans="1:17" hidden="1" x14ac:dyDescent="0.3">
      <c r="A1154">
        <v>1153</v>
      </c>
      <c r="B1154" t="str">
        <f>'SOUTH-1'!B1451</f>
        <v>33 kV Mondol Para (Premire cement) Feeder</v>
      </c>
      <c r="C1154" s="33">
        <f>'SOUTH-1'!C1451</f>
        <v>33</v>
      </c>
      <c r="D1154" s="33">
        <f>'SOUTH-1'!D1451</f>
        <v>0</v>
      </c>
      <c r="E1154" s="33" t="str">
        <f>'SOUTH-1'!E1451</f>
        <v>8993
842</v>
      </c>
      <c r="F1154" s="33">
        <f>'SOUTH-1'!F1451</f>
        <v>1</v>
      </c>
      <c r="G1154" s="33">
        <f>'SOUTH-1'!G1451</f>
        <v>2588.4859999999999</v>
      </c>
      <c r="H1154" s="33">
        <f>'SOUTH-1'!H1451</f>
        <v>2588.4859999999999</v>
      </c>
      <c r="I1154" s="33">
        <f>'SOUTH-1'!I1451</f>
        <v>0</v>
      </c>
      <c r="J1154" s="33">
        <f>'SOUTH-1'!J1451</f>
        <v>180000</v>
      </c>
      <c r="K1154">
        <f>'SOUTH-1'!K1451</f>
        <v>0</v>
      </c>
      <c r="L1154">
        <f>'SOUTH-1'!L1451</f>
        <v>0</v>
      </c>
      <c r="M1154">
        <f>'SOUTH-1'!M1451</f>
        <v>0</v>
      </c>
      <c r="N1154" t="str">
        <f>'SOUTH-1'!N1451</f>
        <v>Sytalakhya</v>
      </c>
      <c r="O1154" t="s">
        <v>4929</v>
      </c>
      <c r="P1154">
        <v>0</v>
      </c>
      <c r="Q1154">
        <v>0</v>
      </c>
    </row>
    <row r="1155" spans="1:17" hidden="1" x14ac:dyDescent="0.3">
      <c r="A1155">
        <v>1154</v>
      </c>
      <c r="B1155" t="str">
        <f>'NORTH-1'!B1178</f>
        <v>11 kV Rayer Bazar Feeder</v>
      </c>
      <c r="C1155" s="33">
        <f>'NORTH-1'!C1178</f>
        <v>11</v>
      </c>
      <c r="D1155" s="33">
        <f>'NORTH-1'!D1178</f>
        <v>1</v>
      </c>
      <c r="E1155" s="33">
        <f>'NORTH-1'!E1178</f>
        <v>619003621</v>
      </c>
      <c r="F1155" s="33">
        <f>'NORTH-1'!F1178</f>
        <v>1</v>
      </c>
      <c r="G1155" s="33">
        <f>'NORTH-1'!G1178</f>
        <v>830347</v>
      </c>
      <c r="H1155" s="33">
        <f>'NORTH-1'!H1178</f>
        <v>830347</v>
      </c>
      <c r="I1155" s="33">
        <f>'NORTH-1'!I1178</f>
        <v>0</v>
      </c>
      <c r="J1155" s="33">
        <f>'NORTH-1'!J1178</f>
        <v>200</v>
      </c>
      <c r="K1155" t="str">
        <f>'NORTH-1'!K1178</f>
        <v>Estimated</v>
      </c>
      <c r="L1155">
        <f>'NORTH-1'!L1178</f>
        <v>0</v>
      </c>
      <c r="M1155">
        <f>'NORTH-1'!M1178</f>
        <v>0</v>
      </c>
      <c r="N1155" t="str">
        <f>'NORTH-1'!N1178</f>
        <v>Dhanmondi</v>
      </c>
      <c r="O1155" t="s">
        <v>5066</v>
      </c>
      <c r="P1155">
        <v>679467.06902545539</v>
      </c>
    </row>
    <row r="1156" spans="1:17" x14ac:dyDescent="0.3">
      <c r="A1156">
        <v>1155</v>
      </c>
      <c r="B1156" t="str">
        <f>'NORTH-1'!B1179</f>
        <v>11 kV Madina Masjid Feeder</v>
      </c>
      <c r="C1156" s="33">
        <f>'NORTH-1'!C1179</f>
        <v>11</v>
      </c>
      <c r="D1156" s="33">
        <f>'NORTH-1'!D1179</f>
        <v>1</v>
      </c>
      <c r="E1156" s="33">
        <f>'NORTH-1'!E1179</f>
        <v>61903725</v>
      </c>
      <c r="F1156" s="33">
        <f>'NORTH-1'!F1179</f>
        <v>1</v>
      </c>
      <c r="G1156" s="33">
        <f>'NORTH-1'!G1179</f>
        <v>231388</v>
      </c>
      <c r="H1156" s="33">
        <f>'NORTH-1'!H1179</f>
        <v>231388</v>
      </c>
      <c r="I1156" s="33">
        <f>'NORTH-1'!I1179</f>
        <v>0</v>
      </c>
      <c r="J1156" s="33">
        <f>'NORTH-1'!J1179</f>
        <v>200</v>
      </c>
      <c r="K1156" t="str">
        <f>'NORTH-1'!K1179</f>
        <v>Estimated</v>
      </c>
      <c r="L1156">
        <f>'NORTH-1'!L1179</f>
        <v>1581226.9199999997</v>
      </c>
      <c r="M1156">
        <f>'NORTH-1'!M1179</f>
        <v>1579031.3193226745</v>
      </c>
      <c r="N1156" t="str">
        <f>'NORTH-1'!N1179</f>
        <v>Jigatola</v>
      </c>
      <c r="O1156" t="s">
        <v>5066</v>
      </c>
      <c r="P1156">
        <v>1587392.6308246865</v>
      </c>
    </row>
    <row r="1157" spans="1:17" x14ac:dyDescent="0.3">
      <c r="A1157">
        <v>1156</v>
      </c>
      <c r="B1157" t="str">
        <f>'NORTH-1'!B1180</f>
        <v>11 kV Mitali</v>
      </c>
      <c r="C1157" s="33">
        <f>'NORTH-1'!C1180</f>
        <v>11</v>
      </c>
      <c r="D1157" s="33">
        <f>'NORTH-1'!D1180</f>
        <v>1</v>
      </c>
      <c r="E1157" s="33">
        <f>'NORTH-1'!E1180</f>
        <v>619003621</v>
      </c>
      <c r="F1157" s="33">
        <f>'NORTH-1'!F1180</f>
        <v>1</v>
      </c>
      <c r="G1157" s="33">
        <f>'NORTH-1'!G1180</f>
        <v>830347</v>
      </c>
      <c r="H1157" s="33">
        <f>'NORTH-1'!H1180</f>
        <v>830347</v>
      </c>
      <c r="I1157" s="33">
        <f>'NORTH-1'!I1180</f>
        <v>0</v>
      </c>
      <c r="J1157" s="33">
        <f>'NORTH-1'!J1180</f>
        <v>200</v>
      </c>
      <c r="K1157" t="str">
        <f>'NORTH-1'!K1180</f>
        <v>Estimated</v>
      </c>
      <c r="L1157">
        <f>'NORTH-1'!L1180</f>
        <v>1506373.0799999989</v>
      </c>
      <c r="M1157">
        <f>'NORTH-1'!M1180</f>
        <v>1504281.4170559146</v>
      </c>
      <c r="N1157" t="str">
        <f>'NORTH-1'!N1180</f>
        <v>Jigatola</v>
      </c>
      <c r="O1157" t="s">
        <v>5066</v>
      </c>
      <c r="P1157">
        <v>1520651.6572012447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>
    <tabColor rgb="FF92D050"/>
  </sheetPr>
  <dimension ref="A1:DT1881"/>
  <sheetViews>
    <sheetView topLeftCell="I38" zoomScale="80" zoomScaleNormal="80" zoomScaleSheetLayoutView="90" workbookViewId="0">
      <selection activeCell="P16" sqref="P16:T16"/>
    </sheetView>
  </sheetViews>
  <sheetFormatPr defaultColWidth="8.5546875" defaultRowHeight="21.9" customHeight="1" x14ac:dyDescent="0.3"/>
  <cols>
    <col min="1" max="1" width="2.5546875" style="1453" customWidth="1"/>
    <col min="2" max="2" width="9.44140625" style="1453" customWidth="1"/>
    <col min="3" max="3" width="12.5546875" style="1514" customWidth="1"/>
    <col min="4" max="4" width="29.109375" style="1514" customWidth="1"/>
    <col min="5" max="5" width="7.5546875" style="1514" customWidth="1"/>
    <col min="6" max="6" width="21.44140625" style="1848" customWidth="1"/>
    <col min="7" max="7" width="12.6640625" style="1930" customWidth="1"/>
    <col min="8" max="8" width="10.6640625" style="1516" customWidth="1"/>
    <col min="9" max="9" width="4" style="1537" customWidth="1"/>
    <col min="10" max="10" width="6.5546875" style="1537" customWidth="1"/>
    <col min="11" max="11" width="6.44140625" style="1453" customWidth="1"/>
    <col min="12" max="12" width="11.44140625" style="1453" customWidth="1"/>
    <col min="13" max="13" width="14.33203125" style="1453" customWidth="1"/>
    <col min="14" max="14" width="14.5546875" style="1514" customWidth="1"/>
    <col min="15" max="15" width="14.44140625" style="1453" customWidth="1"/>
    <col min="16" max="17" width="17.44140625" style="1453" customWidth="1"/>
    <col min="18" max="18" width="16" style="1453" customWidth="1"/>
    <col min="19" max="19" width="12.44140625" style="1453" customWidth="1"/>
    <col min="20" max="20" width="20.44140625" style="1452" customWidth="1"/>
    <col min="21" max="21" width="10.44140625" customWidth="1"/>
    <col min="22" max="22" width="15.5546875" customWidth="1"/>
    <col min="23" max="23" width="10.44140625" style="1453" customWidth="1"/>
    <col min="24" max="24" width="16.44140625" style="1453" customWidth="1"/>
    <col min="25" max="25" width="15" style="1453" customWidth="1"/>
    <col min="26" max="26" width="12.5546875" style="1453" customWidth="1"/>
    <col min="27" max="27" width="15.5546875" style="1453" customWidth="1"/>
    <col min="28" max="28" width="17.44140625" style="1453" customWidth="1"/>
    <col min="29" max="29" width="15" style="1453" customWidth="1"/>
    <col min="30" max="30" width="12.44140625" style="1453" customWidth="1"/>
    <col min="31" max="31" width="19.44140625" style="1453" customWidth="1"/>
    <col min="32" max="32" width="18.5546875" style="1453" customWidth="1"/>
    <col min="33" max="33" width="18.44140625" style="1453" customWidth="1"/>
    <col min="34" max="35" width="12.44140625" style="1453" customWidth="1"/>
    <col min="36" max="36" width="14.88671875" style="1453" bestFit="1" customWidth="1"/>
    <col min="37" max="37" width="17" style="1453" bestFit="1" customWidth="1"/>
    <col min="38" max="38" width="10" style="1453" customWidth="1"/>
    <col min="39" max="39" width="14.5546875" style="1453" customWidth="1"/>
    <col min="40" max="40" width="16.44140625" style="1453" customWidth="1"/>
    <col min="41" max="41" width="9.44140625" style="1453" customWidth="1"/>
    <col min="42" max="42" width="15.44140625" style="1453" customWidth="1"/>
    <col min="43" max="43" width="10.5546875" style="1453" customWidth="1"/>
    <col min="44" max="44" width="8.5546875" style="1454" customWidth="1"/>
    <col min="45" max="45" width="15" style="1453" customWidth="1"/>
    <col min="46" max="46" width="17.5546875" style="1453" customWidth="1"/>
    <col min="47" max="47" width="13.44140625" style="1453" customWidth="1"/>
    <col min="48" max="48" width="20.44140625" style="1453" customWidth="1"/>
    <col min="49" max="65" width="8.5546875" style="1453" customWidth="1"/>
    <col min="66" max="66" width="12.44140625" style="1453" customWidth="1"/>
    <col min="67" max="70" width="8.5546875" style="1453" customWidth="1"/>
    <col min="71" max="16384" width="8.5546875" style="1453"/>
  </cols>
  <sheetData>
    <row r="1" spans="1:67" ht="16.2" customHeight="1" x14ac:dyDescent="0.3">
      <c r="C1" s="3521" t="s">
        <v>4499</v>
      </c>
      <c r="D1" s="3522"/>
      <c r="E1" s="3522"/>
      <c r="F1" s="3522"/>
      <c r="G1" s="3522"/>
      <c r="H1" s="3523"/>
      <c r="L1" s="3530" t="s">
        <v>4500</v>
      </c>
      <c r="M1" s="3531"/>
      <c r="N1" s="3531"/>
      <c r="O1" s="3531"/>
      <c r="P1" s="3531"/>
      <c r="Q1" s="3531"/>
      <c r="R1" s="3531"/>
      <c r="S1" s="3531"/>
      <c r="T1" s="3532"/>
      <c r="W1" s="3539" t="s">
        <v>4501</v>
      </c>
      <c r="X1" s="3539"/>
      <c r="Y1" s="3539"/>
      <c r="Z1" s="3539"/>
      <c r="AA1" s="3539"/>
      <c r="AB1" s="3539"/>
      <c r="AC1" s="3539"/>
      <c r="AD1" s="3539"/>
      <c r="AE1" s="3539"/>
      <c r="AF1" s="3539"/>
      <c r="AG1" s="3539"/>
      <c r="AH1" s="3539"/>
      <c r="AI1" s="2577"/>
      <c r="AJ1" s="2577"/>
      <c r="AK1" s="2577"/>
      <c r="AM1" s="3540" t="s">
        <v>4498</v>
      </c>
      <c r="AN1" s="3540"/>
      <c r="AO1" s="3540"/>
      <c r="AP1" s="3540"/>
      <c r="AQ1" s="3540"/>
      <c r="AR1" s="3540"/>
      <c r="AS1" s="3540"/>
      <c r="AT1" s="3540"/>
      <c r="AU1" s="3540"/>
      <c r="AV1" s="3540"/>
    </row>
    <row r="2" spans="1:67" ht="16.2" customHeight="1" x14ac:dyDescent="0.3">
      <c r="C2" s="3524"/>
      <c r="D2" s="3525"/>
      <c r="E2" s="3525"/>
      <c r="F2" s="3525"/>
      <c r="G2" s="3525"/>
      <c r="H2" s="3526"/>
      <c r="L2" s="3533"/>
      <c r="M2" s="3534"/>
      <c r="N2" s="3534"/>
      <c r="O2" s="3534"/>
      <c r="P2" s="3534"/>
      <c r="Q2" s="3534"/>
      <c r="R2" s="3534"/>
      <c r="S2" s="3534"/>
      <c r="T2" s="3535"/>
      <c r="W2" s="3539"/>
      <c r="X2" s="3539"/>
      <c r="Y2" s="3539"/>
      <c r="Z2" s="3539"/>
      <c r="AA2" s="3539"/>
      <c r="AB2" s="3539"/>
      <c r="AC2" s="3539"/>
      <c r="AD2" s="3539"/>
      <c r="AE2" s="3539"/>
      <c r="AF2" s="3539"/>
      <c r="AG2" s="3539"/>
      <c r="AH2" s="3539"/>
      <c r="AI2" s="2577"/>
      <c r="AJ2" s="2577"/>
      <c r="AK2" s="2577"/>
      <c r="AM2" s="3540"/>
      <c r="AN2" s="3540"/>
      <c r="AO2" s="3540"/>
      <c r="AP2" s="3540"/>
      <c r="AQ2" s="3540"/>
      <c r="AR2" s="3540"/>
      <c r="AS2" s="3540"/>
      <c r="AT2" s="3540"/>
      <c r="AU2" s="3540"/>
      <c r="AV2" s="3540"/>
    </row>
    <row r="3" spans="1:67" ht="16.2" customHeight="1" thickBot="1" x14ac:dyDescent="0.35">
      <c r="C3" s="3527"/>
      <c r="D3" s="3528"/>
      <c r="E3" s="3528"/>
      <c r="F3" s="3528"/>
      <c r="G3" s="3528"/>
      <c r="H3" s="3529"/>
      <c r="L3" s="3536"/>
      <c r="M3" s="3537"/>
      <c r="N3" s="3537"/>
      <c r="O3" s="3537"/>
      <c r="P3" s="3537"/>
      <c r="Q3" s="3537"/>
      <c r="R3" s="3537"/>
      <c r="S3" s="3537"/>
      <c r="T3" s="3538"/>
      <c r="W3" s="3539"/>
      <c r="X3" s="3539"/>
      <c r="Y3" s="3539"/>
      <c r="Z3" s="3539"/>
      <c r="AA3" s="3539"/>
      <c r="AB3" s="3539"/>
      <c r="AC3" s="3539"/>
      <c r="AD3" s="3539"/>
      <c r="AE3" s="3539"/>
      <c r="AF3" s="3539"/>
      <c r="AG3" s="3539"/>
      <c r="AH3" s="3539"/>
      <c r="AI3" s="2577"/>
      <c r="AJ3" s="2577"/>
      <c r="AK3" s="2577"/>
      <c r="AM3" s="3540"/>
      <c r="AN3" s="3540"/>
      <c r="AO3" s="3540"/>
      <c r="AP3" s="3540"/>
      <c r="AQ3" s="3540"/>
      <c r="AR3" s="3540"/>
      <c r="AS3" s="3540"/>
      <c r="AT3" s="3540"/>
      <c r="AU3" s="3540"/>
      <c r="AV3" s="3540"/>
    </row>
    <row r="4" spans="1:67" s="2192" customFormat="1" ht="12.6" customHeight="1" x14ac:dyDescent="0.3">
      <c r="A4" s="1587"/>
      <c r="B4" s="1587"/>
      <c r="C4" s="1587"/>
      <c r="D4" s="3436" t="s">
        <v>4354</v>
      </c>
      <c r="E4" s="3436"/>
      <c r="F4" s="3436"/>
      <c r="G4" s="1956"/>
      <c r="H4" s="1587"/>
      <c r="I4" s="2190"/>
      <c r="J4" s="2190"/>
      <c r="K4" s="1587"/>
      <c r="L4" s="2191"/>
      <c r="M4" s="2191"/>
      <c r="N4" s="2191"/>
      <c r="O4" s="2191"/>
      <c r="P4" s="1450"/>
      <c r="Q4" s="2191"/>
      <c r="R4" s="2191"/>
      <c r="S4" s="2191"/>
      <c r="T4" s="2189"/>
      <c r="U4" s="33"/>
      <c r="V4" s="33"/>
      <c r="W4" s="3437" t="str">
        <f>CONCATENATE("Zone-Circle-Division wise Import &amp; System loss at 33kv level for the ",'PDB Bill AMR'!L2)</f>
        <v>Zone-Circle-Division wise Import &amp; System loss at 33kv level for the Month August-2023</v>
      </c>
      <c r="X4" s="3437"/>
      <c r="Y4" s="3437"/>
      <c r="Z4" s="3437"/>
      <c r="AA4" s="3437"/>
      <c r="AB4" s="3437"/>
      <c r="AC4" s="3437"/>
      <c r="AD4" s="3437"/>
      <c r="AE4" s="3437"/>
      <c r="AF4" s="3437"/>
      <c r="AG4" s="3437"/>
      <c r="AH4" s="3437"/>
      <c r="AI4" s="1451"/>
      <c r="AJ4" s="1451"/>
      <c r="AK4" s="1451"/>
      <c r="AL4" s="1464"/>
    </row>
    <row r="5" spans="1:67" s="2192" customFormat="1" ht="28.35" customHeight="1" x14ac:dyDescent="0.3">
      <c r="A5" s="1587"/>
      <c r="B5" s="1587"/>
      <c r="C5" s="2195" t="s">
        <v>0</v>
      </c>
      <c r="D5" s="1588" t="s">
        <v>452</v>
      </c>
      <c r="E5" s="1588" t="s">
        <v>4355</v>
      </c>
      <c r="F5" s="1816" t="s">
        <v>41</v>
      </c>
      <c r="G5" s="1931" t="s">
        <v>376</v>
      </c>
      <c r="H5" s="1588" t="s">
        <v>4356</v>
      </c>
      <c r="I5" s="2190"/>
      <c r="J5" s="2190"/>
      <c r="K5" s="1587"/>
      <c r="L5" s="3438" t="str">
        <f>_xlfn.CONCAT("Zone-Circle-Division wise Import &amp; System loss at 33kv level for the
 ",'PDB Bill AMR'!L2)</f>
        <v>Zone-Circle-Division wise Import &amp; System loss at 33kv level for the
 Month August-2023</v>
      </c>
      <c r="M5" s="3438"/>
      <c r="N5" s="3438"/>
      <c r="O5" s="3438"/>
      <c r="P5" s="3438"/>
      <c r="Q5" s="3438"/>
      <c r="R5" s="3438"/>
      <c r="S5" s="3438"/>
      <c r="T5" s="3438"/>
      <c r="U5" s="33"/>
      <c r="V5" s="33"/>
      <c r="W5" s="1451"/>
      <c r="X5" s="1451"/>
      <c r="Y5" s="1451"/>
      <c r="Z5" s="1451"/>
      <c r="AA5" s="1451"/>
      <c r="AB5" s="1458" t="s">
        <v>4357</v>
      </c>
      <c r="AC5" s="1451"/>
      <c r="AD5" s="1451"/>
      <c r="AE5" s="2193"/>
      <c r="AF5" s="2194"/>
      <c r="AG5" s="1457" t="s">
        <v>5074</v>
      </c>
      <c r="AH5" s="1460"/>
      <c r="AI5" s="1460"/>
      <c r="AJ5" s="1460"/>
      <c r="AK5" s="1460"/>
      <c r="AL5" s="1464"/>
      <c r="AR5" s="3439" t="s">
        <v>4358</v>
      </c>
      <c r="AS5" s="3439"/>
      <c r="AT5" s="3439"/>
      <c r="AU5" s="3439"/>
      <c r="AV5" s="3439"/>
    </row>
    <row r="6" spans="1:67" s="2192" customFormat="1" ht="12.6" customHeight="1" x14ac:dyDescent="0.3">
      <c r="A6" s="1587"/>
      <c r="B6" s="1587"/>
      <c r="C6" s="2198"/>
      <c r="D6" s="2198"/>
      <c r="E6" s="2198"/>
      <c r="F6" s="2196"/>
      <c r="G6" s="2199"/>
      <c r="H6" s="2198"/>
      <c r="I6" s="2190"/>
      <c r="J6" s="2190"/>
      <c r="K6" s="1587"/>
      <c r="L6" s="2196"/>
      <c r="M6" s="2196"/>
      <c r="N6" s="2196"/>
      <c r="O6" s="2196"/>
      <c r="P6" s="2196"/>
      <c r="Q6" s="2196"/>
      <c r="R6" s="2196"/>
      <c r="S6" s="2196"/>
      <c r="T6" s="2196"/>
      <c r="U6" s="33"/>
      <c r="V6" s="33"/>
      <c r="W6" s="1451"/>
      <c r="X6" s="1451"/>
      <c r="Y6" s="1451"/>
      <c r="Z6" s="1451"/>
      <c r="AA6" s="1451"/>
      <c r="AB6" s="1458"/>
      <c r="AC6" s="1451"/>
      <c r="AD6" s="1451"/>
      <c r="AE6" s="2193"/>
      <c r="AF6" s="2194"/>
      <c r="AG6" s="1457"/>
      <c r="AH6" s="1460"/>
      <c r="AI6" s="1460"/>
      <c r="AJ6" s="1460"/>
      <c r="AK6" s="1460"/>
      <c r="AL6" s="1464"/>
      <c r="AR6" s="2197"/>
      <c r="AS6" s="2197"/>
      <c r="AT6" s="2197"/>
      <c r="AU6" s="2197"/>
      <c r="AV6" s="2197"/>
    </row>
    <row r="7" spans="1:67" s="1481" customFormat="1" ht="41.4" customHeight="1" x14ac:dyDescent="0.3">
      <c r="A7" s="1599"/>
      <c r="B7" s="1599"/>
      <c r="C7" s="3457">
        <v>1</v>
      </c>
      <c r="D7" s="3458" t="s">
        <v>4115</v>
      </c>
      <c r="E7" s="1463"/>
      <c r="F7" s="1817" t="s">
        <v>4359</v>
      </c>
      <c r="G7" s="1940">
        <f>'NORTH-2'!I138</f>
        <v>9358458.9780541528</v>
      </c>
      <c r="H7" s="3460">
        <f>G10+G9+G8+G7</f>
        <v>19826152.65966814</v>
      </c>
      <c r="I7" s="2207"/>
      <c r="J7" s="2207"/>
      <c r="K7" s="1599"/>
      <c r="L7" s="1455" t="s">
        <v>4360</v>
      </c>
      <c r="M7" s="1455" t="s">
        <v>446</v>
      </c>
      <c r="N7" s="1455" t="s">
        <v>4361</v>
      </c>
      <c r="O7" s="1455" t="s">
        <v>446</v>
      </c>
      <c r="P7" s="1455" t="s">
        <v>41</v>
      </c>
      <c r="Q7" s="1456" t="s">
        <v>4362</v>
      </c>
      <c r="R7" s="1456" t="s">
        <v>4363</v>
      </c>
      <c r="S7" s="1462" t="s">
        <v>320</v>
      </c>
      <c r="T7" s="1851" t="s">
        <v>4364</v>
      </c>
      <c r="U7" s="18"/>
      <c r="V7" s="18"/>
      <c r="W7" s="1465" t="s">
        <v>4360</v>
      </c>
      <c r="X7" s="1465" t="s">
        <v>446</v>
      </c>
      <c r="Y7" s="1465" t="s">
        <v>4365</v>
      </c>
      <c r="Z7" s="1466" t="s">
        <v>4366</v>
      </c>
      <c r="AA7" s="1465" t="s">
        <v>4361</v>
      </c>
      <c r="AB7" s="1465" t="s">
        <v>446</v>
      </c>
      <c r="AC7" s="1465" t="s">
        <v>4365</v>
      </c>
      <c r="AD7" s="1466" t="s">
        <v>4366</v>
      </c>
      <c r="AE7" s="1465" t="s">
        <v>41</v>
      </c>
      <c r="AF7" s="1465" t="s">
        <v>446</v>
      </c>
      <c r="AG7" s="1465" t="s">
        <v>4365</v>
      </c>
      <c r="AH7" s="1467" t="s">
        <v>4367</v>
      </c>
      <c r="AI7"/>
      <c r="AJ7"/>
      <c r="AK7"/>
      <c r="AL7" s="2208"/>
      <c r="AM7" s="3445" t="s">
        <v>4368</v>
      </c>
      <c r="AN7" s="3445"/>
      <c r="AO7" s="3445"/>
      <c r="AP7" s="3445"/>
      <c r="AQ7" s="2209"/>
      <c r="AR7" s="1469"/>
      <c r="AS7" s="1469"/>
      <c r="AT7" s="1470" t="s">
        <v>4368</v>
      </c>
      <c r="AU7" s="1470"/>
      <c r="AV7" s="1470"/>
    </row>
    <row r="8" spans="1:67" ht="31.2" customHeight="1" x14ac:dyDescent="0.3">
      <c r="A8" s="1449"/>
      <c r="B8" s="1449"/>
      <c r="C8" s="3457"/>
      <c r="D8" s="3458"/>
      <c r="E8" s="1593"/>
      <c r="F8" s="1820" t="s">
        <v>100</v>
      </c>
      <c r="G8" s="1935">
        <f>'NORTH-2'!I137</f>
        <v>7122678.3400225062</v>
      </c>
      <c r="H8" s="3461"/>
      <c r="I8" s="1449"/>
      <c r="J8" s="1461"/>
      <c r="K8" s="1449"/>
      <c r="L8" s="3446" t="s">
        <v>4369</v>
      </c>
      <c r="M8" s="3447">
        <f>O8+O10+O12+O14+O16+O18</f>
        <v>309239220.13080662</v>
      </c>
      <c r="N8" s="3448" t="s">
        <v>100</v>
      </c>
      <c r="O8" s="3447">
        <f>Q8+Q9</f>
        <v>61119170.092719197</v>
      </c>
      <c r="P8" s="1601" t="s">
        <v>100</v>
      </c>
      <c r="Q8" s="2200">
        <f>G8+G18+G23+G48+G86+G114</f>
        <v>34065933.750493824</v>
      </c>
      <c r="R8" s="2201">
        <v>34031890.184783347</v>
      </c>
      <c r="S8" s="2201">
        <f t="shared" ref="S8:S44" si="0">Q8-R8</f>
        <v>34043.565710477531</v>
      </c>
      <c r="T8" s="2202">
        <f>S8/R8*100</f>
        <v>0.10003430760275375</v>
      </c>
      <c r="W8" s="3449" t="s">
        <v>4369</v>
      </c>
      <c r="X8" s="3440">
        <f>AB8+AB10+AB12+AB14+AB16+AB18</f>
        <v>309239220.13080662</v>
      </c>
      <c r="Y8" s="3440">
        <f>AC8+AC10+AC12+AC14+AC16+AC18</f>
        <v>303699254.01499999</v>
      </c>
      <c r="Z8" s="3442">
        <f>(X8-Y8)/X8*100</f>
        <v>1.791482371952452</v>
      </c>
      <c r="AA8" s="3456" t="s">
        <v>100</v>
      </c>
      <c r="AB8" s="3440">
        <f>AF8+AF9</f>
        <v>61119170.092719197</v>
      </c>
      <c r="AC8" s="3440">
        <f>AG8+AG9</f>
        <v>59346933</v>
      </c>
      <c r="AD8" s="3442">
        <f>(AB8-AC8)/AB8*100</f>
        <v>2.8996419454496398</v>
      </c>
      <c r="AE8" s="1498" t="s">
        <v>100</v>
      </c>
      <c r="AF8" s="2188">
        <f>Q8</f>
        <v>34065933.750493824</v>
      </c>
      <c r="AG8" s="2188">
        <f t="shared" ref="AG8:AG43" si="1">AN9</f>
        <v>31468806</v>
      </c>
      <c r="AH8" s="2187">
        <f>(AF8-AG8)/AF8*100</f>
        <v>7.6238266930116847</v>
      </c>
      <c r="AI8" s="2578"/>
      <c r="AJ8" s="2578"/>
      <c r="AK8" s="2581"/>
      <c r="AL8" s="2119">
        <v>1</v>
      </c>
      <c r="AM8" s="2203" t="s">
        <v>41</v>
      </c>
      <c r="AN8" s="2204" t="s">
        <v>4370</v>
      </c>
      <c r="AO8" s="2204" t="s">
        <v>4371</v>
      </c>
      <c r="AP8" s="2204" t="s">
        <v>4372</v>
      </c>
      <c r="AQ8"/>
      <c r="AR8" s="2205"/>
      <c r="AS8" s="3444" t="s">
        <v>4373</v>
      </c>
      <c r="AT8" s="3444"/>
      <c r="AU8" s="3444"/>
      <c r="AV8" s="2206"/>
    </row>
    <row r="9" spans="1:67" ht="31.2" customHeight="1" x14ac:dyDescent="0.3">
      <c r="A9" s="1449"/>
      <c r="B9" s="1449"/>
      <c r="C9" s="3457"/>
      <c r="D9" s="3458"/>
      <c r="E9" s="1463"/>
      <c r="F9" s="1817" t="s">
        <v>4374</v>
      </c>
      <c r="G9" s="1932">
        <f>'NORTH-2'!I139</f>
        <v>416692.8999690144</v>
      </c>
      <c r="H9" s="3461"/>
      <c r="I9" s="1449"/>
      <c r="J9" s="1461"/>
      <c r="K9" s="1449"/>
      <c r="L9" s="3446"/>
      <c r="M9" s="3447"/>
      <c r="N9" s="3448"/>
      <c r="O9" s="3448"/>
      <c r="P9" s="1603" t="s">
        <v>103</v>
      </c>
      <c r="Q9" s="1472">
        <f>G7+G21+G24+G69+G33+G81+G107+G91+G113+G124</f>
        <v>27053236.342225377</v>
      </c>
      <c r="R9" s="1471">
        <v>28375284.901634965</v>
      </c>
      <c r="S9" s="1471">
        <f t="shared" si="0"/>
        <v>-1322048.5594095886</v>
      </c>
      <c r="T9" s="1503">
        <f t="shared" ref="T9:T43" si="2">S9/R9*100</f>
        <v>-4.6591551908379714</v>
      </c>
      <c r="W9" s="3450"/>
      <c r="X9" s="3452"/>
      <c r="Y9" s="3454"/>
      <c r="Z9" s="3455"/>
      <c r="AA9" s="3441"/>
      <c r="AB9" s="3441"/>
      <c r="AC9" s="3441"/>
      <c r="AD9" s="3443"/>
      <c r="AE9" s="1474" t="s">
        <v>103</v>
      </c>
      <c r="AF9" s="1475">
        <f t="shared" ref="AF9:AF43" si="3">Q9</f>
        <v>27053236.342225377</v>
      </c>
      <c r="AG9" s="1475">
        <f t="shared" si="1"/>
        <v>27878127</v>
      </c>
      <c r="AH9" s="1476">
        <f>(AF9-AG9)/AF9*100</f>
        <v>-3.0491385479345157</v>
      </c>
      <c r="AI9" s="2578"/>
      <c r="AJ9" s="2581"/>
      <c r="AK9" s="2581"/>
      <c r="AL9" s="1478">
        <v>2</v>
      </c>
      <c r="AM9" s="1479" t="s">
        <v>100</v>
      </c>
      <c r="AN9" s="1480">
        <f>AT28</f>
        <v>31468806</v>
      </c>
      <c r="AO9" s="1480">
        <f>AU28</f>
        <v>196426</v>
      </c>
      <c r="AP9" s="1481">
        <f>AV28</f>
        <v>31665232</v>
      </c>
      <c r="AQ9"/>
      <c r="AR9" s="1482" t="s">
        <v>4375</v>
      </c>
      <c r="AS9" s="1483" t="s">
        <v>41</v>
      </c>
      <c r="AT9" s="1477" t="s">
        <v>4370</v>
      </c>
      <c r="AU9" s="1477" t="s">
        <v>4371</v>
      </c>
      <c r="AV9" s="1484" t="s">
        <v>4372</v>
      </c>
      <c r="BN9" s="2118">
        <v>26013611.160741959</v>
      </c>
      <c r="BO9" s="1473">
        <f>BN9-Q9</f>
        <v>-1039625.1814834177</v>
      </c>
    </row>
    <row r="10" spans="1:67" ht="31.2" customHeight="1" x14ac:dyDescent="0.3">
      <c r="A10" s="1449"/>
      <c r="B10" s="1449"/>
      <c r="C10" s="3457"/>
      <c r="D10" s="3459"/>
      <c r="E10" s="1591"/>
      <c r="F10" s="1818" t="s">
        <v>4376</v>
      </c>
      <c r="G10" s="1933">
        <f>'NORTH-2'!I136</f>
        <v>2928322.4416224686</v>
      </c>
      <c r="H10" s="3461"/>
      <c r="I10" s="1449"/>
      <c r="J10" s="1461"/>
      <c r="K10" s="1449"/>
      <c r="L10" s="3446"/>
      <c r="M10" s="3447"/>
      <c r="N10" s="3448" t="s">
        <v>104</v>
      </c>
      <c r="O10" s="3447">
        <f>Q10+Q11</f>
        <v>37378950.581522457</v>
      </c>
      <c r="P10" s="1603" t="s">
        <v>104</v>
      </c>
      <c r="Q10" s="1472">
        <f>G10+G35+G41+G64+G82+G123</f>
        <v>20829444.651140355</v>
      </c>
      <c r="R10" s="1471">
        <v>21329436.205600664</v>
      </c>
      <c r="S10" s="1471">
        <f t="shared" si="0"/>
        <v>-499991.55446030945</v>
      </c>
      <c r="T10" s="1503">
        <f t="shared" si="2"/>
        <v>-2.3441386337676478</v>
      </c>
      <c r="W10" s="3450"/>
      <c r="X10" s="3452"/>
      <c r="Y10" s="3454"/>
      <c r="Z10" s="3455"/>
      <c r="AA10" s="3456" t="s">
        <v>104</v>
      </c>
      <c r="AB10" s="3440">
        <f>AF10+AF11</f>
        <v>37378950.581522457</v>
      </c>
      <c r="AC10" s="3440">
        <f>AG10+AG11</f>
        <v>36894933</v>
      </c>
      <c r="AD10" s="3442">
        <f>(AB10-AC10)/AB10*100</f>
        <v>1.2948934466922186</v>
      </c>
      <c r="AE10" s="1474" t="s">
        <v>104</v>
      </c>
      <c r="AF10" s="1475">
        <f t="shared" si="3"/>
        <v>20829444.651140355</v>
      </c>
      <c r="AG10" s="1475">
        <f t="shared" si="1"/>
        <v>20573106</v>
      </c>
      <c r="AH10" s="1476">
        <f t="shared" ref="AH10:AH43" si="4">(AF10-AG10)/AF10*100</f>
        <v>1.2306552355745153</v>
      </c>
      <c r="AI10" s="2578"/>
      <c r="AJ10" s="2578"/>
      <c r="AK10" s="2578"/>
      <c r="AL10" s="1478">
        <v>3</v>
      </c>
      <c r="AM10" s="1485" t="s">
        <v>103</v>
      </c>
      <c r="AN10" s="1481">
        <f t="shared" ref="AN10:AP11" si="5">AT31</f>
        <v>27878127</v>
      </c>
      <c r="AO10" s="1481">
        <f t="shared" si="5"/>
        <v>134050</v>
      </c>
      <c r="AP10" s="1481">
        <f t="shared" si="5"/>
        <v>28012177</v>
      </c>
      <c r="AQ10"/>
      <c r="AR10" s="1486" t="s">
        <v>4377</v>
      </c>
      <c r="AS10" s="1487" t="s">
        <v>82</v>
      </c>
      <c r="AT10" s="1488">
        <v>22865869</v>
      </c>
      <c r="AU10" s="1489">
        <v>164088</v>
      </c>
      <c r="AV10" s="1490">
        <v>23029957</v>
      </c>
    </row>
    <row r="11" spans="1:67" ht="31.2" customHeight="1" x14ac:dyDescent="0.3">
      <c r="A11" s="1449"/>
      <c r="B11" s="1449"/>
      <c r="C11" s="3462">
        <v>2</v>
      </c>
      <c r="D11" s="3458" t="s">
        <v>4116</v>
      </c>
      <c r="E11" s="1463"/>
      <c r="F11" s="1817" t="s">
        <v>42</v>
      </c>
      <c r="G11" s="1932">
        <v>0</v>
      </c>
      <c r="H11" s="3460">
        <f>G13+G12+G11</f>
        <v>14330216.298685573</v>
      </c>
      <c r="I11" s="1449"/>
      <c r="J11" s="1461"/>
      <c r="K11" s="1449"/>
      <c r="L11" s="3446"/>
      <c r="M11" s="3447"/>
      <c r="N11" s="3448"/>
      <c r="O11" s="3448"/>
      <c r="P11" s="1603" t="s">
        <v>83</v>
      </c>
      <c r="Q11" s="1472">
        <f>G38+G40+G73+G34+G83+G63+G96+G98</f>
        <v>16549505.930382105</v>
      </c>
      <c r="R11" s="1471">
        <v>16918091.067331951</v>
      </c>
      <c r="S11" s="1471">
        <f t="shared" si="0"/>
        <v>-368585.13694984652</v>
      </c>
      <c r="T11" s="1503">
        <f t="shared" si="2"/>
        <v>-2.1786449516255848</v>
      </c>
      <c r="W11" s="3450"/>
      <c r="X11" s="3452"/>
      <c r="Y11" s="3454"/>
      <c r="Z11" s="3455"/>
      <c r="AA11" s="3441"/>
      <c r="AB11" s="3441"/>
      <c r="AC11" s="3441"/>
      <c r="AD11" s="3443"/>
      <c r="AE11" s="1474" t="s">
        <v>83</v>
      </c>
      <c r="AF11" s="1475">
        <f t="shared" si="3"/>
        <v>16549505.930382105</v>
      </c>
      <c r="AG11" s="1475">
        <f t="shared" si="1"/>
        <v>16321827</v>
      </c>
      <c r="AH11" s="1476">
        <f t="shared" si="4"/>
        <v>1.3757445771485204</v>
      </c>
      <c r="AI11" s="2578"/>
      <c r="AJ11" s="2578"/>
      <c r="AK11" s="2578"/>
      <c r="AL11" s="2119">
        <v>4</v>
      </c>
      <c r="AM11" s="1492" t="s">
        <v>104</v>
      </c>
      <c r="AN11" s="1481">
        <f t="shared" si="5"/>
        <v>20573106</v>
      </c>
      <c r="AO11" s="1481">
        <f t="shared" si="5"/>
        <v>63535</v>
      </c>
      <c r="AP11" s="1481">
        <f t="shared" si="5"/>
        <v>20636641</v>
      </c>
      <c r="AQ11"/>
      <c r="AR11" s="1486" t="s">
        <v>4378</v>
      </c>
      <c r="AS11" s="1487" t="s">
        <v>83</v>
      </c>
      <c r="AT11" s="1488">
        <v>16321827</v>
      </c>
      <c r="AU11" s="1489">
        <v>59703</v>
      </c>
      <c r="AV11" s="1490">
        <v>16381530</v>
      </c>
    </row>
    <row r="12" spans="1:67" ht="31.2" customHeight="1" x14ac:dyDescent="0.3">
      <c r="A12" s="1449"/>
      <c r="B12" s="1449"/>
      <c r="C12" s="3461"/>
      <c r="D12" s="3458"/>
      <c r="E12" s="1463"/>
      <c r="F12" s="1817" t="s">
        <v>45</v>
      </c>
      <c r="G12" s="1932">
        <f>'NORTH-2'!I915</f>
        <v>2689559.5980866151</v>
      </c>
      <c r="H12" s="3461"/>
      <c r="I12" s="1449"/>
      <c r="J12" s="1461"/>
      <c r="K12" s="1449"/>
      <c r="L12" s="3446"/>
      <c r="M12" s="3447"/>
      <c r="N12" s="3448" t="s">
        <v>101</v>
      </c>
      <c r="O12" s="3447">
        <f>Q12+Q13</f>
        <v>48268477.305662215</v>
      </c>
      <c r="P12" s="1603" t="s">
        <v>353</v>
      </c>
      <c r="Q12" s="1859">
        <f>G46+G56+G76+G87+G95+G110</f>
        <v>23310707.977775041</v>
      </c>
      <c r="R12" s="1634">
        <v>23421031.543333288</v>
      </c>
      <c r="S12" s="1634">
        <f t="shared" si="0"/>
        <v>-110323.56555824727</v>
      </c>
      <c r="T12" s="1503">
        <f t="shared" si="2"/>
        <v>-0.471044861342371</v>
      </c>
      <c r="W12" s="3450"/>
      <c r="X12" s="3452"/>
      <c r="Y12" s="3454"/>
      <c r="Z12" s="3455"/>
      <c r="AA12" s="3456" t="s">
        <v>101</v>
      </c>
      <c r="AB12" s="3440">
        <f>AF12+AF13</f>
        <v>48268477.305662215</v>
      </c>
      <c r="AC12" s="3440">
        <f>AG12+AG13</f>
        <v>46167247</v>
      </c>
      <c r="AD12" s="3442">
        <f>(AB12-AC12)/AB12*100</f>
        <v>4.3532144019296135</v>
      </c>
      <c r="AE12" s="1474" t="s">
        <v>353</v>
      </c>
      <c r="AF12" s="1475">
        <f t="shared" si="3"/>
        <v>23310707.977775041</v>
      </c>
      <c r="AG12" s="1475">
        <f t="shared" si="1"/>
        <v>22160943</v>
      </c>
      <c r="AH12" s="1476">
        <f t="shared" si="4"/>
        <v>4.9323468805462838</v>
      </c>
      <c r="AI12" s="2578"/>
      <c r="AJ12" s="2578"/>
      <c r="AK12" s="2578"/>
      <c r="AL12" s="1478">
        <v>5</v>
      </c>
      <c r="AM12" s="1493" t="s">
        <v>83</v>
      </c>
      <c r="AN12" s="1481">
        <f>AT11</f>
        <v>16321827</v>
      </c>
      <c r="AO12" s="1481">
        <f>AU11</f>
        <v>59703</v>
      </c>
      <c r="AP12" s="1481">
        <f>AV11</f>
        <v>16381530</v>
      </c>
      <c r="AQ12" s="1491"/>
      <c r="AR12" s="1486" t="s">
        <v>4379</v>
      </c>
      <c r="AS12" s="1487" t="s">
        <v>84</v>
      </c>
      <c r="AT12" s="1488">
        <v>32204138</v>
      </c>
      <c r="AU12" s="1489">
        <v>464799</v>
      </c>
      <c r="AV12" s="1490">
        <v>32668937</v>
      </c>
    </row>
    <row r="13" spans="1:67" ht="34.950000000000003" customHeight="1" thickBot="1" x14ac:dyDescent="0.35">
      <c r="A13" s="1449"/>
      <c r="B13" s="1449"/>
      <c r="C13" s="3463"/>
      <c r="D13" s="3464"/>
      <c r="E13" s="1592"/>
      <c r="F13" s="1819" t="s">
        <v>4380</v>
      </c>
      <c r="G13" s="1934">
        <f>'NORTH-2'!I914</f>
        <v>11640656.700598957</v>
      </c>
      <c r="H13" s="3463"/>
      <c r="I13" s="1449"/>
      <c r="J13" s="1461"/>
      <c r="K13" s="1449"/>
      <c r="L13" s="3446"/>
      <c r="M13" s="3447"/>
      <c r="N13" s="3448"/>
      <c r="O13" s="3448"/>
      <c r="P13" s="1603" t="s">
        <v>4381</v>
      </c>
      <c r="Q13" s="1472">
        <f>G9+G26+G45+G50+G54+G84+G62+G93+G106+G112+G118</f>
        <v>24957769.32788717</v>
      </c>
      <c r="R13" s="1471">
        <v>25550090.743373085</v>
      </c>
      <c r="S13" s="1471">
        <f t="shared" si="0"/>
        <v>-592321.4154859148</v>
      </c>
      <c r="T13" s="1503">
        <f t="shared" si="2"/>
        <v>-2.3182751929738057</v>
      </c>
      <c r="W13" s="3450"/>
      <c r="X13" s="3452"/>
      <c r="Y13" s="3454"/>
      <c r="Z13" s="3455"/>
      <c r="AA13" s="3441"/>
      <c r="AB13" s="3441"/>
      <c r="AC13" s="3441"/>
      <c r="AD13" s="3443"/>
      <c r="AE13" s="1474" t="s">
        <v>4382</v>
      </c>
      <c r="AF13" s="1475">
        <f t="shared" si="3"/>
        <v>24957769.32788717</v>
      </c>
      <c r="AG13" s="1475">
        <f t="shared" si="1"/>
        <v>24006304</v>
      </c>
      <c r="AH13" s="1476">
        <f t="shared" si="4"/>
        <v>3.812301153148439</v>
      </c>
      <c r="AI13" s="2578"/>
      <c r="AJ13" s="2578"/>
      <c r="AK13" s="2578"/>
      <c r="AL13" s="1478">
        <v>6</v>
      </c>
      <c r="AM13" s="1494" t="s">
        <v>353</v>
      </c>
      <c r="AN13" s="1481">
        <f>AT29</f>
        <v>22160943</v>
      </c>
      <c r="AO13" s="1481">
        <f>AU29</f>
        <v>83495</v>
      </c>
      <c r="AP13" s="1481">
        <f>AV29</f>
        <v>22244438</v>
      </c>
      <c r="AQ13" s="1491"/>
      <c r="AR13" s="1486" t="s">
        <v>4383</v>
      </c>
      <c r="AS13" s="1487" t="s">
        <v>85</v>
      </c>
      <c r="AT13" s="1488">
        <v>38390804</v>
      </c>
      <c r="AU13" s="1489">
        <v>86446</v>
      </c>
      <c r="AV13" s="1490">
        <v>38477250</v>
      </c>
    </row>
    <row r="14" spans="1:67" ht="28.95" customHeight="1" thickTop="1" x14ac:dyDescent="0.3">
      <c r="A14" s="1449"/>
      <c r="B14" s="1449"/>
      <c r="C14" s="3465">
        <v>3</v>
      </c>
      <c r="D14" s="3465" t="s">
        <v>4117</v>
      </c>
      <c r="E14" s="1593"/>
      <c r="F14" s="1820" t="s">
        <v>4380</v>
      </c>
      <c r="G14" s="1935">
        <v>0</v>
      </c>
      <c r="H14" s="3467">
        <f>G17</f>
        <v>14660370</v>
      </c>
      <c r="I14" s="1449"/>
      <c r="J14" s="1461"/>
      <c r="K14" s="1449"/>
      <c r="L14" s="3446"/>
      <c r="M14" s="3447"/>
      <c r="N14" s="3448" t="s">
        <v>44</v>
      </c>
      <c r="O14" s="3447">
        <f>Q14+Q15</f>
        <v>53293002.276005544</v>
      </c>
      <c r="P14" s="1603" t="s">
        <v>44</v>
      </c>
      <c r="Q14" s="1472">
        <f>G17+G47+G92+G52+G122</f>
        <v>24286961.277853929</v>
      </c>
      <c r="R14" s="1471">
        <v>24788375.006763235</v>
      </c>
      <c r="S14" s="1471">
        <f t="shared" si="0"/>
        <v>-501413.72890930623</v>
      </c>
      <c r="T14" s="1503">
        <f t="shared" si="2"/>
        <v>-2.0227777285622839</v>
      </c>
      <c r="W14" s="3450"/>
      <c r="X14" s="3452"/>
      <c r="Y14" s="3454"/>
      <c r="Z14" s="3455"/>
      <c r="AA14" s="3456" t="s">
        <v>44</v>
      </c>
      <c r="AB14" s="3440">
        <f>AF14+AF15</f>
        <v>53293002.276005544</v>
      </c>
      <c r="AC14" s="3440">
        <f>AG14+AG15</f>
        <v>53818759.149999999</v>
      </c>
      <c r="AD14" s="3442">
        <f>(AB14-AC14)/AB14*100</f>
        <v>-0.98654016764067665</v>
      </c>
      <c r="AE14" s="1474" t="s">
        <v>44</v>
      </c>
      <c r="AF14" s="1475">
        <f t="shared" si="3"/>
        <v>24286961.277853929</v>
      </c>
      <c r="AG14" s="1475">
        <f t="shared" si="1"/>
        <v>24555384</v>
      </c>
      <c r="AH14" s="1476">
        <f t="shared" si="4"/>
        <v>-1.1052132832724233</v>
      </c>
      <c r="AI14" s="2578"/>
      <c r="AJ14" s="2578"/>
      <c r="AK14" s="2578"/>
      <c r="AL14" s="2119">
        <v>7</v>
      </c>
      <c r="AM14" s="1494" t="s">
        <v>4381</v>
      </c>
      <c r="AN14" s="1481">
        <f>AT36</f>
        <v>24006304</v>
      </c>
      <c r="AO14" s="1481">
        <f>AU36</f>
        <v>57477</v>
      </c>
      <c r="AP14" s="1481">
        <f>AV36</f>
        <v>24063781</v>
      </c>
      <c r="AQ14" s="1491"/>
      <c r="AR14" s="1486" t="s">
        <v>4384</v>
      </c>
      <c r="AS14" s="1487" t="s">
        <v>86</v>
      </c>
      <c r="AT14" s="1488">
        <v>15925283</v>
      </c>
      <c r="AU14" s="1489">
        <v>139839</v>
      </c>
      <c r="AV14" s="1490">
        <v>16065122</v>
      </c>
    </row>
    <row r="15" spans="1:67" ht="28.95" customHeight="1" x14ac:dyDescent="0.3">
      <c r="A15" s="1449"/>
      <c r="B15" s="1449"/>
      <c r="C15" s="3461"/>
      <c r="D15" s="3461"/>
      <c r="E15" s="1594"/>
      <c r="F15" s="1817"/>
      <c r="G15" s="1932"/>
      <c r="H15" s="3468"/>
      <c r="I15" s="1449"/>
      <c r="J15" s="1461"/>
      <c r="K15" s="1449"/>
      <c r="L15" s="3446"/>
      <c r="M15" s="3447"/>
      <c r="N15" s="3448"/>
      <c r="O15" s="3448"/>
      <c r="P15" s="1603" t="s">
        <v>4385</v>
      </c>
      <c r="Q15" s="1472">
        <f>G12+G43+G51+G58+G77+G116+G121</f>
        <v>29006040.998151615</v>
      </c>
      <c r="R15" s="1471">
        <v>29481491.976582076</v>
      </c>
      <c r="S15" s="1471">
        <f t="shared" si="0"/>
        <v>-475450.97843046114</v>
      </c>
      <c r="T15" s="1503">
        <f t="shared" si="2"/>
        <v>-1.6127100311209632</v>
      </c>
      <c r="W15" s="3450"/>
      <c r="X15" s="3452"/>
      <c r="Y15" s="3454"/>
      <c r="Z15" s="3455"/>
      <c r="AA15" s="3441"/>
      <c r="AB15" s="3441"/>
      <c r="AC15" s="3441"/>
      <c r="AD15" s="3443"/>
      <c r="AE15" s="1474" t="s">
        <v>4385</v>
      </c>
      <c r="AF15" s="1475">
        <f t="shared" si="3"/>
        <v>29006040.998151615</v>
      </c>
      <c r="AG15" s="1475">
        <f t="shared" si="1"/>
        <v>29263375.149999999</v>
      </c>
      <c r="AH15" s="1476">
        <f t="shared" si="4"/>
        <v>-0.88717433676930146</v>
      </c>
      <c r="AI15" s="2578"/>
      <c r="AJ15" s="2578"/>
      <c r="AK15" s="2578"/>
      <c r="AL15" s="1478">
        <v>8</v>
      </c>
      <c r="AM15" s="1494" t="s">
        <v>44</v>
      </c>
      <c r="AN15" s="1481">
        <f>AT33</f>
        <v>24555384</v>
      </c>
      <c r="AO15" s="1481">
        <f>AU33</f>
        <v>124825</v>
      </c>
      <c r="AP15" s="1481">
        <f>AV33</f>
        <v>24680209</v>
      </c>
      <c r="AQ15" s="1491"/>
      <c r="AR15" s="1486" t="s">
        <v>4386</v>
      </c>
      <c r="AS15" s="1487" t="s">
        <v>87</v>
      </c>
      <c r="AT15" s="1488">
        <v>16227586</v>
      </c>
      <c r="AU15" s="1489">
        <v>65470</v>
      </c>
      <c r="AV15" s="1490">
        <v>16293056</v>
      </c>
    </row>
    <row r="16" spans="1:67" ht="28.95" customHeight="1" x14ac:dyDescent="0.3">
      <c r="A16" s="1449"/>
      <c r="B16" s="1449"/>
      <c r="C16" s="3461"/>
      <c r="D16" s="3461"/>
      <c r="E16" s="1463"/>
      <c r="F16" s="1817" t="s">
        <v>45</v>
      </c>
      <c r="G16" s="1932">
        <v>0</v>
      </c>
      <c r="H16" s="3468"/>
      <c r="I16" s="1449"/>
      <c r="J16" s="1461"/>
      <c r="K16" s="1449"/>
      <c r="L16" s="3446"/>
      <c r="M16" s="3447"/>
      <c r="N16" s="3448" t="s">
        <v>42</v>
      </c>
      <c r="O16" s="3447">
        <f>Q16+Q17</f>
        <v>56230206.924738541</v>
      </c>
      <c r="P16" s="1603" t="s">
        <v>42</v>
      </c>
      <c r="Q16" s="1859">
        <f>G11+G19+G59+G60+G78+G117</f>
        <v>20469030.30087525</v>
      </c>
      <c r="R16" s="1634">
        <v>20094312.83802256</v>
      </c>
      <c r="S16" s="1634">
        <f t="shared" si="0"/>
        <v>374717.46285269037</v>
      </c>
      <c r="T16" s="1503">
        <f t="shared" si="2"/>
        <v>1.8647936153539328</v>
      </c>
      <c r="W16" s="3450"/>
      <c r="X16" s="3452"/>
      <c r="Y16" s="3454"/>
      <c r="Z16" s="3455"/>
      <c r="AA16" s="3456" t="s">
        <v>42</v>
      </c>
      <c r="AB16" s="3440">
        <f>AF16+AF17</f>
        <v>56230206.924738541</v>
      </c>
      <c r="AC16" s="3440">
        <f>AG16+AG17</f>
        <v>54252662.865000002</v>
      </c>
      <c r="AD16" s="3442">
        <f>(AB16-AC16)/AB16*100</f>
        <v>3.5168713897592228</v>
      </c>
      <c r="AE16" s="1474" t="s">
        <v>42</v>
      </c>
      <c r="AF16" s="1475">
        <f t="shared" si="3"/>
        <v>20469030.30087525</v>
      </c>
      <c r="AG16" s="1475">
        <f t="shared" si="1"/>
        <v>19587741</v>
      </c>
      <c r="AH16" s="1476">
        <f t="shared" si="4"/>
        <v>4.305476556149153</v>
      </c>
      <c r="AI16" s="2578"/>
      <c r="AJ16" s="2578"/>
      <c r="AK16" s="2578"/>
      <c r="AL16" s="1478">
        <v>9</v>
      </c>
      <c r="AM16" s="1494" t="s">
        <v>4385</v>
      </c>
      <c r="AN16" s="1481">
        <f t="shared" ref="AN16:AP17" si="6">AT38</f>
        <v>29263375.149999999</v>
      </c>
      <c r="AO16" s="1481">
        <f t="shared" si="6"/>
        <v>214733.377442</v>
      </c>
      <c r="AP16" s="1481">
        <f t="shared" si="6"/>
        <v>29478108.527442001</v>
      </c>
      <c r="AQ16" s="1491"/>
      <c r="AR16" s="1486" t="s">
        <v>4387</v>
      </c>
      <c r="AS16" s="1487" t="s">
        <v>88</v>
      </c>
      <c r="AT16" s="1488">
        <v>28707452</v>
      </c>
      <c r="AU16" s="1489">
        <v>196212</v>
      </c>
      <c r="AV16" s="1490">
        <v>28903664</v>
      </c>
    </row>
    <row r="17" spans="1:48" ht="28.95" customHeight="1" x14ac:dyDescent="0.3">
      <c r="A17" s="1449"/>
      <c r="B17" s="1449"/>
      <c r="C17" s="3466"/>
      <c r="D17" s="3466"/>
      <c r="E17" s="1463"/>
      <c r="F17" s="1817" t="s">
        <v>44</v>
      </c>
      <c r="G17" s="1932">
        <f>'NORTH-2'!I840</f>
        <v>14660370</v>
      </c>
      <c r="H17" s="3469"/>
      <c r="I17" s="1449"/>
      <c r="J17" s="1461"/>
      <c r="K17" s="1449"/>
      <c r="L17" s="3446"/>
      <c r="M17" s="3447"/>
      <c r="N17" s="3448"/>
      <c r="O17" s="3448"/>
      <c r="P17" s="1603" t="s">
        <v>4380</v>
      </c>
      <c r="Q17" s="1472">
        <f>G13+G14+G22+G25+G32+G105+G108+G80</f>
        <v>35761176.623863295</v>
      </c>
      <c r="R17" s="1471">
        <v>36086512.937421493</v>
      </c>
      <c r="S17" s="1471">
        <f t="shared" si="0"/>
        <v>-325336.31355819851</v>
      </c>
      <c r="T17" s="1503">
        <f t="shared" si="2"/>
        <v>-0.90154544475486498</v>
      </c>
      <c r="W17" s="3450"/>
      <c r="X17" s="3452"/>
      <c r="Y17" s="3454"/>
      <c r="Z17" s="3455"/>
      <c r="AA17" s="3441"/>
      <c r="AB17" s="3441"/>
      <c r="AC17" s="3441"/>
      <c r="AD17" s="3443"/>
      <c r="AE17" s="1474" t="s">
        <v>4380</v>
      </c>
      <c r="AF17" s="1475">
        <f t="shared" si="3"/>
        <v>35761176.623863295</v>
      </c>
      <c r="AG17" s="1475">
        <f t="shared" si="1"/>
        <v>34664921.865000002</v>
      </c>
      <c r="AH17" s="1476">
        <f t="shared" si="4"/>
        <v>3.0654885055760892</v>
      </c>
      <c r="AI17" s="2578"/>
      <c r="AJ17" s="2578"/>
      <c r="AK17" s="2578"/>
      <c r="AL17" s="2119">
        <v>10</v>
      </c>
      <c r="AM17" s="1494" t="s">
        <v>42</v>
      </c>
      <c r="AN17" s="1481">
        <f t="shared" si="6"/>
        <v>19587741</v>
      </c>
      <c r="AO17" s="1481">
        <f t="shared" si="6"/>
        <v>236081</v>
      </c>
      <c r="AP17" s="1481">
        <f t="shared" si="6"/>
        <v>19823822</v>
      </c>
      <c r="AQ17" s="1491"/>
      <c r="AR17" s="1486" t="s">
        <v>4388</v>
      </c>
      <c r="AS17" s="1487" t="s">
        <v>89</v>
      </c>
      <c r="AT17" s="1488">
        <v>49639472</v>
      </c>
      <c r="AU17" s="1489">
        <v>532212</v>
      </c>
      <c r="AV17" s="1490">
        <v>50171684</v>
      </c>
    </row>
    <row r="18" spans="1:48" ht="28.95" customHeight="1" x14ac:dyDescent="0.3">
      <c r="A18" s="1449"/>
      <c r="B18" s="1449"/>
      <c r="C18" s="1463">
        <v>4</v>
      </c>
      <c r="D18" s="1590" t="s">
        <v>4118</v>
      </c>
      <c r="E18" s="1463"/>
      <c r="F18" s="1817" t="s">
        <v>4389</v>
      </c>
      <c r="G18" s="1932">
        <f>'NORTH-2'!I539</f>
        <v>22942915.058571056</v>
      </c>
      <c r="H18" s="1595">
        <f>G18</f>
        <v>22942915.058571056</v>
      </c>
      <c r="I18" s="1449"/>
      <c r="J18" s="1461"/>
      <c r="K18" s="1495"/>
      <c r="L18" s="3446"/>
      <c r="M18" s="3447"/>
      <c r="N18" s="3448" t="s">
        <v>4390</v>
      </c>
      <c r="O18" s="3447">
        <f>Q18+Q19</f>
        <v>52949412.950158671</v>
      </c>
      <c r="P18" s="1603" t="s">
        <v>106</v>
      </c>
      <c r="Q18" s="1859">
        <f>G44+G55+G75+G85+G94</f>
        <v>18862155.403123219</v>
      </c>
      <c r="R18" s="1471">
        <v>19659362.757565476</v>
      </c>
      <c r="S18" s="1471">
        <f t="shared" si="0"/>
        <v>-797207.35444225743</v>
      </c>
      <c r="T18" s="1503">
        <f t="shared" si="2"/>
        <v>-4.0551027226732952</v>
      </c>
      <c r="W18" s="3450"/>
      <c r="X18" s="3452"/>
      <c r="Y18" s="3454"/>
      <c r="Z18" s="3455"/>
      <c r="AA18" s="3456" t="s">
        <v>4390</v>
      </c>
      <c r="AB18" s="3440">
        <f>AF18+AF19</f>
        <v>52949412.950158671</v>
      </c>
      <c r="AC18" s="3440">
        <f>AG18+AG19</f>
        <v>53218719</v>
      </c>
      <c r="AD18" s="3442">
        <f>(AB18-AC18)/AB18*100</f>
        <v>-0.50861007674405656</v>
      </c>
      <c r="AE18" s="1474" t="s">
        <v>106</v>
      </c>
      <c r="AF18" s="1475">
        <f t="shared" si="3"/>
        <v>18862155.403123219</v>
      </c>
      <c r="AG18" s="1475">
        <f t="shared" si="1"/>
        <v>19516523</v>
      </c>
      <c r="AH18" s="1476">
        <f t="shared" si="4"/>
        <v>-3.4692090214060611</v>
      </c>
      <c r="AI18" s="2578"/>
      <c r="AJ18" s="2578"/>
      <c r="AK18" s="2578"/>
      <c r="AL18" s="1478">
        <v>11</v>
      </c>
      <c r="AM18" s="1494" t="s">
        <v>4380</v>
      </c>
      <c r="AN18" s="1481">
        <f>AT30</f>
        <v>34664921.865000002</v>
      </c>
      <c r="AO18" s="1481">
        <f>AU30</f>
        <v>199185.07981699999</v>
      </c>
      <c r="AP18" s="1481">
        <f>AV30</f>
        <v>34864106.944816999</v>
      </c>
      <c r="AQ18" s="1491"/>
      <c r="AR18" s="1486" t="s">
        <v>4391</v>
      </c>
      <c r="AS18" s="1487" t="s">
        <v>90</v>
      </c>
      <c r="AT18" s="1488">
        <v>14583022</v>
      </c>
      <c r="AU18" s="1489">
        <v>53363</v>
      </c>
      <c r="AV18" s="1490">
        <v>14636385</v>
      </c>
    </row>
    <row r="19" spans="1:48" ht="28.95" customHeight="1" x14ac:dyDescent="0.3">
      <c r="A19" s="1449"/>
      <c r="B19" s="1449"/>
      <c r="C19" s="3462">
        <v>5</v>
      </c>
      <c r="D19" s="3458" t="s">
        <v>4119</v>
      </c>
      <c r="E19" s="1463"/>
      <c r="F19" s="1817" t="s">
        <v>4392</v>
      </c>
      <c r="G19" s="1932">
        <f>'NORTH-1'!J127</f>
        <v>0</v>
      </c>
      <c r="H19" s="3460">
        <f>G22+G21+G20+G19</f>
        <v>15306010.638541576</v>
      </c>
      <c r="I19" s="1449"/>
      <c r="J19" s="1461"/>
      <c r="K19" s="1449"/>
      <c r="L19" s="3446"/>
      <c r="M19" s="3447"/>
      <c r="N19" s="3448"/>
      <c r="O19" s="3448"/>
      <c r="P19" s="1603" t="s">
        <v>113</v>
      </c>
      <c r="Q19" s="1859">
        <f>G53+G74+G49+G109</f>
        <v>34087257.547035448</v>
      </c>
      <c r="R19" s="1471">
        <v>33945911.568910703</v>
      </c>
      <c r="S19" s="1471">
        <f t="shared" si="0"/>
        <v>141345.97812474519</v>
      </c>
      <c r="T19" s="1503">
        <f t="shared" si="2"/>
        <v>0.41638586678637507</v>
      </c>
      <c r="W19" s="3451"/>
      <c r="X19" s="3453"/>
      <c r="Y19" s="3441"/>
      <c r="Z19" s="3443"/>
      <c r="AA19" s="3441"/>
      <c r="AB19" s="3441"/>
      <c r="AC19" s="3441"/>
      <c r="AD19" s="3443"/>
      <c r="AE19" s="1474" t="s">
        <v>113</v>
      </c>
      <c r="AF19" s="1475">
        <f t="shared" si="3"/>
        <v>34087257.547035448</v>
      </c>
      <c r="AG19" s="1475">
        <f t="shared" si="1"/>
        <v>33702196</v>
      </c>
      <c r="AH19" s="1476">
        <f>(AF19-AG19)/AF19*100</f>
        <v>1.1296348687016531</v>
      </c>
      <c r="AI19" s="2578"/>
      <c r="AJ19" s="2578"/>
      <c r="AK19" s="2578"/>
      <c r="AL19" s="1478">
        <v>12</v>
      </c>
      <c r="AM19" s="1494" t="s">
        <v>106</v>
      </c>
      <c r="AN19" s="1481">
        <f>AT35</f>
        <v>19516523</v>
      </c>
      <c r="AO19" s="1481">
        <f>AU35</f>
        <v>64518</v>
      </c>
      <c r="AP19" s="1481">
        <f>AV35</f>
        <v>19581041</v>
      </c>
      <c r="AQ19" s="1491"/>
      <c r="AR19" s="1486" t="s">
        <v>4393</v>
      </c>
      <c r="AS19" s="1487" t="s">
        <v>91</v>
      </c>
      <c r="AT19" s="1488">
        <v>13978240</v>
      </c>
      <c r="AU19" s="1489">
        <v>38770</v>
      </c>
      <c r="AV19" s="1490">
        <v>14017010</v>
      </c>
    </row>
    <row r="20" spans="1:48" ht="28.95" customHeight="1" x14ac:dyDescent="0.3">
      <c r="A20" s="1449"/>
      <c r="B20" s="1449"/>
      <c r="C20" s="3461"/>
      <c r="D20" s="3458"/>
      <c r="E20" s="1463"/>
      <c r="F20" s="1817" t="s">
        <v>4394</v>
      </c>
      <c r="G20" s="1932">
        <f>'NORTH-1'!J128</f>
        <v>1502531.2582706839</v>
      </c>
      <c r="H20" s="3468"/>
      <c r="I20" s="1449"/>
      <c r="J20" s="1461"/>
      <c r="K20" s="1449"/>
      <c r="L20" s="3446" t="s">
        <v>4395</v>
      </c>
      <c r="M20" s="3447">
        <f>O20+O22+O24+O26+O28+O30</f>
        <v>281759077.7173329</v>
      </c>
      <c r="N20" s="3448" t="s">
        <v>3638</v>
      </c>
      <c r="O20" s="3447">
        <f>Q20+Q21</f>
        <v>81389124.292329818</v>
      </c>
      <c r="P20" s="1603" t="s">
        <v>3638</v>
      </c>
      <c r="Q20" s="1472">
        <f>G28+G61+G149+G152+G88+G214+G104</f>
        <v>37849772.837709174</v>
      </c>
      <c r="R20" s="1471">
        <v>32545410.124586888</v>
      </c>
      <c r="S20" s="1471">
        <f t="shared" si="0"/>
        <v>5304362.7131222859</v>
      </c>
      <c r="T20" s="1503">
        <f t="shared" si="2"/>
        <v>16.298343430968259</v>
      </c>
      <c r="W20" s="3449" t="s">
        <v>4395</v>
      </c>
      <c r="X20" s="3440">
        <f>AB20+AB22+AB24+AB26+AB28+AB30</f>
        <v>281759077.7173329</v>
      </c>
      <c r="Y20" s="3440">
        <f>AC20+AC22+AC24+AC26+AC28+AC30</f>
        <v>262953550.91</v>
      </c>
      <c r="Z20" s="3442">
        <f>(X20-Y20)/X20*100</f>
        <v>6.6743286355440992</v>
      </c>
      <c r="AA20" s="3456" t="s">
        <v>3638</v>
      </c>
      <c r="AB20" s="3440">
        <f>AF20+AF21</f>
        <v>81389124.292329818</v>
      </c>
      <c r="AC20" s="3440">
        <f>AG20+AG21</f>
        <v>70781931</v>
      </c>
      <c r="AD20" s="3442">
        <f>(AB20-AC20)/AB20*100</f>
        <v>13.032691265028697</v>
      </c>
      <c r="AE20" s="1474" t="s">
        <v>3638</v>
      </c>
      <c r="AF20" s="1475">
        <f t="shared" si="3"/>
        <v>37849772.837709174</v>
      </c>
      <c r="AG20" s="1475">
        <f t="shared" si="1"/>
        <v>32204138</v>
      </c>
      <c r="AH20" s="1476">
        <f t="shared" si="4"/>
        <v>14.91590150862018</v>
      </c>
      <c r="AI20" s="2578"/>
      <c r="AJ20" s="2578"/>
      <c r="AK20" s="2578"/>
      <c r="AL20" s="2119">
        <v>13</v>
      </c>
      <c r="AM20" s="1494" t="s">
        <v>113</v>
      </c>
      <c r="AN20" s="1481">
        <f>AT45</f>
        <v>33702196</v>
      </c>
      <c r="AO20" s="1481">
        <f>AU45</f>
        <v>255452</v>
      </c>
      <c r="AP20" s="1481">
        <f>AV45</f>
        <v>33957648</v>
      </c>
      <c r="AQ20" s="1491"/>
      <c r="AR20" s="1486" t="s">
        <v>4396</v>
      </c>
      <c r="AS20" s="1487" t="s">
        <v>92</v>
      </c>
      <c r="AT20" s="1488">
        <v>20970662</v>
      </c>
      <c r="AU20" s="1489">
        <v>109760</v>
      </c>
      <c r="AV20" s="1490">
        <v>21080422</v>
      </c>
    </row>
    <row r="21" spans="1:48" ht="28.95" customHeight="1" x14ac:dyDescent="0.3">
      <c r="A21" s="1449"/>
      <c r="B21" s="1449"/>
      <c r="C21" s="3461"/>
      <c r="D21" s="3458"/>
      <c r="E21" s="1463"/>
      <c r="F21" s="1817" t="s">
        <v>4397</v>
      </c>
      <c r="G21" s="1932">
        <f>'NORTH-1'!J129</f>
        <v>1845587.6038218811</v>
      </c>
      <c r="H21" s="3468"/>
      <c r="I21" s="1449"/>
      <c r="J21" s="1461"/>
      <c r="K21" s="1449"/>
      <c r="L21" s="3446"/>
      <c r="M21" s="3447"/>
      <c r="N21" s="3448"/>
      <c r="O21" s="3448"/>
      <c r="P21" s="1603" t="s">
        <v>43</v>
      </c>
      <c r="Q21" s="1472">
        <f>G57+G89+G115+G125</f>
        <v>43539351.454620644</v>
      </c>
      <c r="R21" s="1471">
        <v>38848556.690706924</v>
      </c>
      <c r="S21" s="1471">
        <f t="shared" si="0"/>
        <v>4690794.7639137208</v>
      </c>
      <c r="T21" s="1852">
        <f t="shared" si="2"/>
        <v>12.074566376453875</v>
      </c>
      <c r="W21" s="3450"/>
      <c r="X21" s="3452"/>
      <c r="Y21" s="3454"/>
      <c r="Z21" s="3455"/>
      <c r="AA21" s="3441"/>
      <c r="AB21" s="3441"/>
      <c r="AC21" s="3441"/>
      <c r="AD21" s="3443"/>
      <c r="AE21" s="1474" t="s">
        <v>43</v>
      </c>
      <c r="AF21" s="1475">
        <f t="shared" si="3"/>
        <v>43539351.454620644</v>
      </c>
      <c r="AG21" s="1475">
        <f t="shared" si="1"/>
        <v>38577793</v>
      </c>
      <c r="AH21" s="1476">
        <f t="shared" si="4"/>
        <v>11.395572714930955</v>
      </c>
      <c r="AI21" s="2578"/>
      <c r="AJ21" s="2578"/>
      <c r="AK21" s="2578"/>
      <c r="AL21" s="1478">
        <v>14</v>
      </c>
      <c r="AM21" s="1494" t="s">
        <v>3638</v>
      </c>
      <c r="AN21" s="1481">
        <f>AT12</f>
        <v>32204138</v>
      </c>
      <c r="AO21" s="1481">
        <f>AU12</f>
        <v>464799</v>
      </c>
      <c r="AP21" s="1481">
        <f>AV12</f>
        <v>32668937</v>
      </c>
      <c r="AQ21" s="1491"/>
      <c r="AR21" s="1486" t="s">
        <v>4398</v>
      </c>
      <c r="AS21" s="1487" t="s">
        <v>93</v>
      </c>
      <c r="AT21" s="1488">
        <v>27684985</v>
      </c>
      <c r="AU21" s="1489">
        <v>453096</v>
      </c>
      <c r="AV21" s="1490">
        <v>28138081</v>
      </c>
    </row>
    <row r="22" spans="1:48" ht="28.95" customHeight="1" x14ac:dyDescent="0.3">
      <c r="A22" s="1449"/>
      <c r="B22" s="1449"/>
      <c r="C22" s="3466"/>
      <c r="D22" s="3458"/>
      <c r="E22" s="1463"/>
      <c r="F22" s="1817" t="s">
        <v>4399</v>
      </c>
      <c r="G22" s="1932">
        <f>'NORTH-1'!J126</f>
        <v>11957891.77644901</v>
      </c>
      <c r="H22" s="3469"/>
      <c r="I22" s="1449"/>
      <c r="J22" s="1461"/>
      <c r="K22" s="1449"/>
      <c r="L22" s="3446"/>
      <c r="M22" s="3447"/>
      <c r="N22" s="3448" t="s">
        <v>105</v>
      </c>
      <c r="O22" s="3447">
        <f>Q22+Q23</f>
        <v>47983558.415169656</v>
      </c>
      <c r="P22" s="1603" t="s">
        <v>105</v>
      </c>
      <c r="Q22" s="1472">
        <f>G20+G31+G66+G142+G79+G90+G212+G103+G111+G226+G120</f>
        <v>29668920.440876585</v>
      </c>
      <c r="R22" s="1471">
        <v>29132056.378287852</v>
      </c>
      <c r="S22" s="1471">
        <f t="shared" si="0"/>
        <v>536864.06258873269</v>
      </c>
      <c r="T22" s="1852">
        <f t="shared" si="2"/>
        <v>1.8428635988390369</v>
      </c>
      <c r="W22" s="3450"/>
      <c r="X22" s="3452"/>
      <c r="Y22" s="3454"/>
      <c r="Z22" s="3455"/>
      <c r="AA22" s="3456" t="s">
        <v>105</v>
      </c>
      <c r="AB22" s="3440">
        <f>AF22+AF23</f>
        <v>47983558.415169656</v>
      </c>
      <c r="AC22" s="3440">
        <f>AG22+AG23</f>
        <v>47932700</v>
      </c>
      <c r="AD22" s="3442">
        <f>(AB22-AC22)/AB22*100</f>
        <v>0.10599133713596731</v>
      </c>
      <c r="AE22" s="1474" t="s">
        <v>105</v>
      </c>
      <c r="AF22" s="1475">
        <f t="shared" si="3"/>
        <v>29668920.440876585</v>
      </c>
      <c r="AG22" s="1475">
        <f t="shared" si="1"/>
        <v>28702610</v>
      </c>
      <c r="AH22" s="1476">
        <f t="shared" si="4"/>
        <v>3.2569787727943176</v>
      </c>
      <c r="AI22" s="2578"/>
      <c r="AJ22" s="2578"/>
      <c r="AK22" s="2578"/>
      <c r="AL22" s="1478">
        <v>15</v>
      </c>
      <c r="AM22" s="1494" t="s">
        <v>43</v>
      </c>
      <c r="AN22" s="1481">
        <f>AT43</f>
        <v>38577793</v>
      </c>
      <c r="AO22" s="1481">
        <f>AU43</f>
        <v>101944</v>
      </c>
      <c r="AP22" s="1481">
        <f>AV43</f>
        <v>38679737</v>
      </c>
      <c r="AQ22" s="1491"/>
      <c r="AR22" s="1486" t="s">
        <v>4400</v>
      </c>
      <c r="AS22" s="1487" t="s">
        <v>94</v>
      </c>
      <c r="AT22" s="1488">
        <v>66519316</v>
      </c>
      <c r="AU22" s="1489">
        <v>426920</v>
      </c>
      <c r="AV22" s="1490">
        <v>66946236</v>
      </c>
    </row>
    <row r="23" spans="1:48" ht="28.95" customHeight="1" x14ac:dyDescent="0.3">
      <c r="A23" s="1449"/>
      <c r="B23" s="1449"/>
      <c r="C23" s="3462">
        <v>6</v>
      </c>
      <c r="D23" s="3458" t="s">
        <v>4120</v>
      </c>
      <c r="E23" s="1463"/>
      <c r="F23" s="1817" t="s">
        <v>4401</v>
      </c>
      <c r="G23" s="1932">
        <v>0</v>
      </c>
      <c r="H23" s="3460">
        <f>G26+G25+G24+G23</f>
        <v>4107723.2513068779</v>
      </c>
      <c r="I23" s="1449"/>
      <c r="J23" s="1461"/>
      <c r="K23" s="1449"/>
      <c r="L23" s="3446"/>
      <c r="M23" s="3447"/>
      <c r="N23" s="3448"/>
      <c r="O23" s="3448"/>
      <c r="P23" s="1603" t="s">
        <v>2910</v>
      </c>
      <c r="Q23" s="1859">
        <f>G67+G36+G227+G229</f>
        <v>18314637.974293068</v>
      </c>
      <c r="R23" s="1634">
        <v>19839259.305734634</v>
      </c>
      <c r="S23" s="1634">
        <f t="shared" si="0"/>
        <v>-1524621.3314415663</v>
      </c>
      <c r="T23" s="1503">
        <f t="shared" si="2"/>
        <v>-7.6848702259810029</v>
      </c>
      <c r="W23" s="3450"/>
      <c r="X23" s="3452"/>
      <c r="Y23" s="3454"/>
      <c r="Z23" s="3455"/>
      <c r="AA23" s="3441"/>
      <c r="AB23" s="3441"/>
      <c r="AC23" s="3441"/>
      <c r="AD23" s="3443"/>
      <c r="AE23" s="1474" t="s">
        <v>2910</v>
      </c>
      <c r="AF23" s="1475">
        <f t="shared" si="3"/>
        <v>18314637.974293068</v>
      </c>
      <c r="AG23" s="1475">
        <f t="shared" si="1"/>
        <v>19230090</v>
      </c>
      <c r="AH23" s="1476">
        <f t="shared" si="4"/>
        <v>-4.9984718616435977</v>
      </c>
      <c r="AI23" s="2578"/>
      <c r="AJ23" s="2578"/>
      <c r="AK23" s="2578"/>
      <c r="AL23" s="2119">
        <v>16</v>
      </c>
      <c r="AM23" s="1494" t="s">
        <v>105</v>
      </c>
      <c r="AN23" s="1481">
        <f>AT34</f>
        <v>28702610</v>
      </c>
      <c r="AO23" s="1481">
        <f>AU34</f>
        <v>211333</v>
      </c>
      <c r="AP23" s="1481">
        <f>AV34</f>
        <v>28913943</v>
      </c>
      <c r="AQ23" s="1491"/>
      <c r="AR23" s="1486" t="s">
        <v>4402</v>
      </c>
      <c r="AS23" s="1487" t="s">
        <v>95</v>
      </c>
      <c r="AT23" s="1488">
        <v>13880852</v>
      </c>
      <c r="AU23" s="1489">
        <v>46920</v>
      </c>
      <c r="AV23" s="1490">
        <v>13927772</v>
      </c>
    </row>
    <row r="24" spans="1:48" ht="28.95" customHeight="1" x14ac:dyDescent="0.3">
      <c r="A24" s="1449"/>
      <c r="B24" s="1449"/>
      <c r="C24" s="3461"/>
      <c r="D24" s="3458"/>
      <c r="E24" s="1463"/>
      <c r="F24" s="1817" t="s">
        <v>4359</v>
      </c>
      <c r="G24" s="1932">
        <f>'NORTH-1'!I202</f>
        <v>311571.58005821763</v>
      </c>
      <c r="H24" s="3468"/>
      <c r="I24" s="1449"/>
      <c r="J24" s="1461"/>
      <c r="K24" s="1449" t="s">
        <v>1623</v>
      </c>
      <c r="L24" s="3446"/>
      <c r="M24" s="3447"/>
      <c r="N24" s="3448" t="s">
        <v>90</v>
      </c>
      <c r="O24" s="3447">
        <f>Q24+Q25</f>
        <v>40660852.847666144</v>
      </c>
      <c r="P24" s="1603" t="s">
        <v>90</v>
      </c>
      <c r="Q24" s="1472">
        <f>G37+G42+G156+G99</f>
        <v>14965275.109848022</v>
      </c>
      <c r="R24" s="1471">
        <v>15301078.259012142</v>
      </c>
      <c r="S24" s="1471">
        <f t="shared" si="0"/>
        <v>-335803.14916411974</v>
      </c>
      <c r="T24" s="1503">
        <f t="shared" si="2"/>
        <v>-2.1946371587658269</v>
      </c>
      <c r="W24" s="3450"/>
      <c r="X24" s="3452"/>
      <c r="Y24" s="3454"/>
      <c r="Z24" s="3455"/>
      <c r="AA24" s="3456" t="s">
        <v>90</v>
      </c>
      <c r="AB24" s="3440">
        <f>AF24+AF25</f>
        <v>40660852.847666144</v>
      </c>
      <c r="AC24" s="3440">
        <f>AG24+AG25</f>
        <v>39590401.909999996</v>
      </c>
      <c r="AD24" s="3442">
        <f>(AB24-AC24)/AB24*100</f>
        <v>2.6326327725503913</v>
      </c>
      <c r="AE24" s="1474" t="s">
        <v>90</v>
      </c>
      <c r="AF24" s="1475">
        <f t="shared" si="3"/>
        <v>14965275.109848022</v>
      </c>
      <c r="AG24" s="1475">
        <f t="shared" si="1"/>
        <v>14583022</v>
      </c>
      <c r="AH24" s="1476">
        <f t="shared" si="4"/>
        <v>2.5542671754592581</v>
      </c>
      <c r="AI24" s="2578"/>
      <c r="AJ24" s="2578"/>
      <c r="AK24" s="2578"/>
      <c r="AL24" s="1478">
        <v>17</v>
      </c>
      <c r="AM24" s="1494" t="s">
        <v>2910</v>
      </c>
      <c r="AN24" s="1481">
        <f>AT37</f>
        <v>19230090</v>
      </c>
      <c r="AO24" s="1481">
        <f>AU37</f>
        <v>88052</v>
      </c>
      <c r="AP24" s="1481">
        <f>AV37</f>
        <v>19318142</v>
      </c>
      <c r="AQ24" s="1491"/>
      <c r="AR24" s="1486" t="s">
        <v>4403</v>
      </c>
      <c r="AS24" s="1487" t="s">
        <v>96</v>
      </c>
      <c r="AT24" s="1488">
        <v>19038085</v>
      </c>
      <c r="AU24" s="1489">
        <v>79495</v>
      </c>
      <c r="AV24" s="1490">
        <v>19117580</v>
      </c>
    </row>
    <row r="25" spans="1:48" ht="28.95" customHeight="1" x14ac:dyDescent="0.3">
      <c r="A25" s="1449"/>
      <c r="B25" s="1449"/>
      <c r="C25" s="3461"/>
      <c r="D25" s="3458"/>
      <c r="E25" s="1463"/>
      <c r="F25" s="1817" t="s">
        <v>4399</v>
      </c>
      <c r="G25" s="1932">
        <v>0</v>
      </c>
      <c r="H25" s="3468"/>
      <c r="I25" s="1449"/>
      <c r="J25" s="1461"/>
      <c r="K25" s="1449"/>
      <c r="L25" s="3446"/>
      <c r="M25" s="3447"/>
      <c r="N25" s="3448"/>
      <c r="O25" s="3448"/>
      <c r="P25" s="1603" t="s">
        <v>4404</v>
      </c>
      <c r="Q25" s="1472">
        <f>G39+G155+G97</f>
        <v>25695577.737818126</v>
      </c>
      <c r="R25" s="1471">
        <v>26579332.757324368</v>
      </c>
      <c r="S25" s="1471">
        <f t="shared" si="0"/>
        <v>-883755.01950624213</v>
      </c>
      <c r="T25" s="1852">
        <f t="shared" si="2"/>
        <v>-3.3249706739259999</v>
      </c>
      <c r="W25" s="3450"/>
      <c r="X25" s="3452"/>
      <c r="Y25" s="3454"/>
      <c r="Z25" s="3455"/>
      <c r="AA25" s="3441"/>
      <c r="AB25" s="3441"/>
      <c r="AC25" s="3441"/>
      <c r="AD25" s="3443"/>
      <c r="AE25" s="1496" t="s">
        <v>4405</v>
      </c>
      <c r="AF25" s="1475">
        <f t="shared" si="3"/>
        <v>25695577.737818126</v>
      </c>
      <c r="AG25" s="1475">
        <f t="shared" si="1"/>
        <v>25007379.91</v>
      </c>
      <c r="AH25" s="1476">
        <f t="shared" si="4"/>
        <v>2.6782734166947826</v>
      </c>
      <c r="AI25" s="2578"/>
      <c r="AJ25" s="2578"/>
      <c r="AK25" s="2578"/>
      <c r="AL25" s="1478">
        <v>18</v>
      </c>
      <c r="AM25" s="1494" t="s">
        <v>90</v>
      </c>
      <c r="AN25" s="1481">
        <f>AT18</f>
        <v>14583022</v>
      </c>
      <c r="AO25" s="1481">
        <f>AU18</f>
        <v>53363</v>
      </c>
      <c r="AP25" s="1481">
        <f>AV18</f>
        <v>14636385</v>
      </c>
      <c r="AQ25" s="1491"/>
      <c r="AR25" s="1486" t="s">
        <v>4406</v>
      </c>
      <c r="AS25" s="1487" t="s">
        <v>97</v>
      </c>
      <c r="AT25" s="1488">
        <v>30757520</v>
      </c>
      <c r="AU25" s="1489">
        <v>509964</v>
      </c>
      <c r="AV25" s="1490">
        <v>31267484</v>
      </c>
    </row>
    <row r="26" spans="1:48" ht="28.95" customHeight="1" x14ac:dyDescent="0.3">
      <c r="A26" s="1449"/>
      <c r="B26" s="1449"/>
      <c r="C26" s="3466"/>
      <c r="D26" s="3458"/>
      <c r="E26" s="1463"/>
      <c r="F26" s="1817" t="s">
        <v>4374</v>
      </c>
      <c r="G26" s="1932">
        <f>'NORTH-1'!I203</f>
        <v>3796151.6712486604</v>
      </c>
      <c r="H26" s="3469"/>
      <c r="I26" s="1449"/>
      <c r="J26" s="1461"/>
      <c r="K26" s="1449"/>
      <c r="L26" s="3446"/>
      <c r="M26" s="3447"/>
      <c r="N26" s="3448" t="s">
        <v>82</v>
      </c>
      <c r="O26" s="3447">
        <f>Q26+Q27</f>
        <v>42673885.064009145</v>
      </c>
      <c r="P26" s="1603" t="s">
        <v>82</v>
      </c>
      <c r="Q26" s="1472">
        <f>G30+G144+G211+G65+G225+G232+G230</f>
        <v>22692835.424144454</v>
      </c>
      <c r="R26" s="1471">
        <v>22930447.219803803</v>
      </c>
      <c r="S26" s="1471">
        <f t="shared" si="0"/>
        <v>-237611.79565934837</v>
      </c>
      <c r="T26" s="1852">
        <f t="shared" si="2"/>
        <v>-1.0362283534275587</v>
      </c>
      <c r="W26" s="3450"/>
      <c r="X26" s="3452"/>
      <c r="Y26" s="3454"/>
      <c r="Z26" s="3455"/>
      <c r="AA26" s="3456" t="s">
        <v>82</v>
      </c>
      <c r="AB26" s="3440">
        <f>AF26+AF27</f>
        <v>42673885.064009145</v>
      </c>
      <c r="AC26" s="3440">
        <f>AG26+AG27</f>
        <v>41523755</v>
      </c>
      <c r="AD26" s="3470">
        <f>(AB26-AC26)/AB26*100</f>
        <v>2.6951613669202961</v>
      </c>
      <c r="AE26" s="1497" t="s">
        <v>82</v>
      </c>
      <c r="AF26" s="1475">
        <f t="shared" si="3"/>
        <v>22692835.424144454</v>
      </c>
      <c r="AG26" s="1475">
        <f t="shared" si="1"/>
        <v>22865869</v>
      </c>
      <c r="AH26" s="1476">
        <f t="shared" si="4"/>
        <v>-0.76250310999675031</v>
      </c>
      <c r="AI26" s="2578"/>
      <c r="AJ26" s="2578"/>
      <c r="AK26" s="2578"/>
      <c r="AL26" s="2119">
        <v>19</v>
      </c>
      <c r="AM26" s="1494" t="s">
        <v>4407</v>
      </c>
      <c r="AN26" s="1481">
        <f>AT44</f>
        <v>25007379.91</v>
      </c>
      <c r="AO26" s="1481">
        <f>AU44</f>
        <v>102145</v>
      </c>
      <c r="AP26" s="1481">
        <f>AV44</f>
        <v>25109524.91</v>
      </c>
      <c r="AQ26" s="1491"/>
      <c r="AR26" s="1486" t="s">
        <v>4408</v>
      </c>
      <c r="AS26" s="1487" t="s">
        <v>4409</v>
      </c>
      <c r="AT26" s="1488">
        <v>32245904</v>
      </c>
      <c r="AU26" s="1489">
        <v>463782</v>
      </c>
      <c r="AV26" s="1490">
        <v>32709686</v>
      </c>
    </row>
    <row r="27" spans="1:48" ht="28.95" customHeight="1" x14ac:dyDescent="0.3">
      <c r="A27" s="1449"/>
      <c r="B27" s="1449"/>
      <c r="C27" s="3462">
        <v>7</v>
      </c>
      <c r="D27" s="3458" t="s">
        <v>4121</v>
      </c>
      <c r="E27" s="1463"/>
      <c r="F27" s="1817" t="s">
        <v>4410</v>
      </c>
      <c r="G27" s="1932">
        <f>'NORTH-1'!I292</f>
        <v>1770122.625715144</v>
      </c>
      <c r="H27" s="3460">
        <f>G31+G30+G29+G28+G27</f>
        <v>9704868.9662107527</v>
      </c>
      <c r="I27" s="1449"/>
      <c r="J27" s="1461"/>
      <c r="K27" s="1449"/>
      <c r="L27" s="3446"/>
      <c r="M27" s="3447"/>
      <c r="N27" s="3448"/>
      <c r="O27" s="3448"/>
      <c r="P27" s="1603" t="s">
        <v>4411</v>
      </c>
      <c r="Q27" s="1472">
        <f>G158+G100+G222</f>
        <v>19981049.639864687</v>
      </c>
      <c r="R27" s="1471">
        <v>20216338.784262508</v>
      </c>
      <c r="S27" s="1471">
        <f t="shared" si="0"/>
        <v>-235289.14439782128</v>
      </c>
      <c r="T27" s="1852">
        <f t="shared" si="2"/>
        <v>-1.163856358506334</v>
      </c>
      <c r="W27" s="3450"/>
      <c r="X27" s="3452"/>
      <c r="Y27" s="3454"/>
      <c r="Z27" s="3455"/>
      <c r="AA27" s="3441"/>
      <c r="AB27" s="3441"/>
      <c r="AC27" s="3441"/>
      <c r="AD27" s="3443"/>
      <c r="AE27" s="1498" t="s">
        <v>4411</v>
      </c>
      <c r="AF27" s="1475">
        <f t="shared" si="3"/>
        <v>19981049.639864687</v>
      </c>
      <c r="AG27" s="1475">
        <f t="shared" si="1"/>
        <v>18657886</v>
      </c>
      <c r="AH27" s="1476">
        <f t="shared" si="4"/>
        <v>6.6220927514479042</v>
      </c>
      <c r="AI27" s="2578"/>
      <c r="AJ27" s="2578"/>
      <c r="AK27" s="2578"/>
      <c r="AL27" s="1478">
        <v>20</v>
      </c>
      <c r="AM27" s="1494" t="s">
        <v>82</v>
      </c>
      <c r="AN27" s="1481">
        <f>AT10</f>
        <v>22865869</v>
      </c>
      <c r="AO27" s="1481">
        <f>AU10</f>
        <v>164088</v>
      </c>
      <c r="AP27" s="1481">
        <f>AV10</f>
        <v>23029957</v>
      </c>
      <c r="AQ27" s="1491"/>
      <c r="AR27" s="1499" t="s">
        <v>4412</v>
      </c>
      <c r="AS27" s="1487" t="s">
        <v>99</v>
      </c>
      <c r="AT27" s="1488">
        <v>18657886</v>
      </c>
      <c r="AU27" s="1489">
        <v>36172</v>
      </c>
      <c r="AV27" s="1490">
        <v>18694058</v>
      </c>
    </row>
    <row r="28" spans="1:48" ht="28.95" customHeight="1" x14ac:dyDescent="0.3">
      <c r="A28" s="1449"/>
      <c r="B28" s="1449"/>
      <c r="C28" s="3461"/>
      <c r="D28" s="3458"/>
      <c r="E28" s="1463"/>
      <c r="F28" s="1817" t="s">
        <v>3638</v>
      </c>
      <c r="G28" s="1932">
        <f>'NORTH-1'!I291</f>
        <v>0</v>
      </c>
      <c r="H28" s="3468"/>
      <c r="I28" s="1449"/>
      <c r="J28" s="1461"/>
      <c r="K28" s="1449"/>
      <c r="L28" s="3446"/>
      <c r="M28" s="3447"/>
      <c r="N28" s="3448" t="s">
        <v>87</v>
      </c>
      <c r="O28" s="3447">
        <f>Q28+Q29</f>
        <v>38406823.579031214</v>
      </c>
      <c r="P28" s="1463" t="s">
        <v>87</v>
      </c>
      <c r="Q28" s="1472">
        <f>G173+G154+G148+G71+G209</f>
        <v>17978655.325784288</v>
      </c>
      <c r="R28" s="1471">
        <v>16484479.405059017</v>
      </c>
      <c r="S28" s="1471">
        <f t="shared" si="0"/>
        <v>1494175.9207252711</v>
      </c>
      <c r="T28" s="1852">
        <f t="shared" si="2"/>
        <v>9.0641377504873741</v>
      </c>
      <c r="W28" s="3450"/>
      <c r="X28" s="3452"/>
      <c r="Y28" s="3454"/>
      <c r="Z28" s="3455"/>
      <c r="AA28" s="3456" t="s">
        <v>87</v>
      </c>
      <c r="AB28" s="3440">
        <f>AF28+AF29</f>
        <v>38406823.579031214</v>
      </c>
      <c r="AC28" s="3440">
        <f>AG28+AG29</f>
        <v>35265671</v>
      </c>
      <c r="AD28" s="3442">
        <f>(AB28-AC28)/AB28*100</f>
        <v>8.1786315199108888</v>
      </c>
      <c r="AE28" s="1474" t="s">
        <v>87</v>
      </c>
      <c r="AF28" s="1475">
        <f t="shared" si="3"/>
        <v>17978655.325784288</v>
      </c>
      <c r="AG28" s="1475">
        <f t="shared" si="1"/>
        <v>16227586</v>
      </c>
      <c r="AH28" s="1476">
        <f t="shared" si="4"/>
        <v>9.7397124203887095</v>
      </c>
      <c r="AI28" s="2578"/>
      <c r="AJ28" s="2578"/>
      <c r="AK28" s="2578"/>
      <c r="AL28" s="1478">
        <v>21</v>
      </c>
      <c r="AM28" s="1494" t="s">
        <v>4411</v>
      </c>
      <c r="AN28" s="1481">
        <f>AT27</f>
        <v>18657886</v>
      </c>
      <c r="AO28" s="1481">
        <f>AU27</f>
        <v>36172</v>
      </c>
      <c r="AP28" s="1481">
        <f>AV27</f>
        <v>18694058</v>
      </c>
      <c r="AQ28" s="1491"/>
      <c r="AR28" s="1486" t="s">
        <v>4413</v>
      </c>
      <c r="AS28" s="1487" t="s">
        <v>100</v>
      </c>
      <c r="AT28" s="1500">
        <v>31468806</v>
      </c>
      <c r="AU28" s="1489">
        <v>196426</v>
      </c>
      <c r="AV28" s="1490">
        <v>31665232</v>
      </c>
    </row>
    <row r="29" spans="1:48" ht="28.95" customHeight="1" x14ac:dyDescent="0.3">
      <c r="A29" s="1449"/>
      <c r="B29" s="1449"/>
      <c r="C29" s="3461"/>
      <c r="D29" s="3458"/>
      <c r="E29" s="1463"/>
      <c r="F29" s="1817" t="s">
        <v>91</v>
      </c>
      <c r="G29" s="1932">
        <f>'NORTH-1'!I294</f>
        <v>443349.75647700112</v>
      </c>
      <c r="H29" s="3468"/>
      <c r="I29" s="1449"/>
      <c r="J29" s="1461"/>
      <c r="K29" s="1449"/>
      <c r="L29" s="3446"/>
      <c r="M29" s="3447"/>
      <c r="N29" s="3448"/>
      <c r="O29" s="3448"/>
      <c r="P29" s="1463" t="s">
        <v>4414</v>
      </c>
      <c r="Q29" s="1472">
        <f>G27+G153+G70+G213+G102</f>
        <v>20428168.253246922</v>
      </c>
      <c r="R29" s="1471">
        <v>19249211.120912001</v>
      </c>
      <c r="S29" s="1471">
        <f t="shared" si="0"/>
        <v>1178957.1323349215</v>
      </c>
      <c r="T29" s="1503">
        <f t="shared" si="2"/>
        <v>6.124703630343185</v>
      </c>
      <c r="W29" s="3450"/>
      <c r="X29" s="3452"/>
      <c r="Y29" s="3454"/>
      <c r="Z29" s="3455"/>
      <c r="AA29" s="3441"/>
      <c r="AB29" s="3441"/>
      <c r="AC29" s="3441"/>
      <c r="AD29" s="3443"/>
      <c r="AE29" s="1474" t="s">
        <v>4414</v>
      </c>
      <c r="AF29" s="1475">
        <f t="shared" si="3"/>
        <v>20428168.253246922</v>
      </c>
      <c r="AG29" s="1475">
        <f t="shared" si="1"/>
        <v>19038085</v>
      </c>
      <c r="AH29" s="1476">
        <f t="shared" si="4"/>
        <v>6.8047376348879318</v>
      </c>
      <c r="AI29" s="2578"/>
      <c r="AJ29" s="2578"/>
      <c r="AK29" s="2578"/>
      <c r="AL29" s="2119">
        <v>22</v>
      </c>
      <c r="AM29" s="1494" t="s">
        <v>87</v>
      </c>
      <c r="AN29" s="1481">
        <f>AT15</f>
        <v>16227586</v>
      </c>
      <c r="AO29" s="1481">
        <f>AU15</f>
        <v>65470</v>
      </c>
      <c r="AP29" s="1481">
        <f>AV15</f>
        <v>16293056</v>
      </c>
      <c r="AQ29" s="1491"/>
      <c r="AR29" s="1486" t="s">
        <v>4415</v>
      </c>
      <c r="AS29" s="1487" t="s">
        <v>101</v>
      </c>
      <c r="AT29" s="1488">
        <v>22160943</v>
      </c>
      <c r="AU29" s="1489">
        <v>83495</v>
      </c>
      <c r="AV29" s="1490">
        <v>22244438</v>
      </c>
    </row>
    <row r="30" spans="1:48" ht="28.95" customHeight="1" x14ac:dyDescent="0.3">
      <c r="A30" s="1449"/>
      <c r="B30" s="1449"/>
      <c r="C30" s="3461"/>
      <c r="D30" s="3458"/>
      <c r="E30" s="1463"/>
      <c r="F30" s="1817" t="s">
        <v>82</v>
      </c>
      <c r="G30" s="1932">
        <f>'NORTH-1'!I293</f>
        <v>477711.09160378494</v>
      </c>
      <c r="H30" s="3468"/>
      <c r="I30" s="1449"/>
      <c r="J30" s="1461"/>
      <c r="K30" s="1449"/>
      <c r="L30" s="3446"/>
      <c r="M30" s="3447"/>
      <c r="N30" s="3448" t="s">
        <v>91</v>
      </c>
      <c r="O30" s="3447">
        <f>Q30+Q31</f>
        <v>30644833.519126885</v>
      </c>
      <c r="P30" s="1603" t="s">
        <v>91</v>
      </c>
      <c r="Q30" s="1859">
        <f>G29+G151+G72+G119+G234</f>
        <v>15412155.615539143</v>
      </c>
      <c r="R30" s="1471">
        <v>15837103.804797633</v>
      </c>
      <c r="S30" s="1471">
        <f t="shared" si="0"/>
        <v>-424948.18925848976</v>
      </c>
      <c r="T30" s="1503">
        <f t="shared" si="2"/>
        <v>-2.6832443260854144</v>
      </c>
      <c r="W30" s="3450"/>
      <c r="X30" s="3452"/>
      <c r="Y30" s="3454"/>
      <c r="Z30" s="3455"/>
      <c r="AA30" s="3456" t="s">
        <v>91</v>
      </c>
      <c r="AB30" s="3440">
        <f>AF30+AF31</f>
        <v>30644833.519126885</v>
      </c>
      <c r="AC30" s="3440">
        <f>AG30+AG31</f>
        <v>27859092</v>
      </c>
      <c r="AD30" s="3442">
        <f>(AB30-AC30)/AB30*100</f>
        <v>9.0904116590751656</v>
      </c>
      <c r="AE30" s="1474" t="s">
        <v>91</v>
      </c>
      <c r="AF30" s="1475">
        <f t="shared" si="3"/>
        <v>15412155.615539143</v>
      </c>
      <c r="AG30" s="1475">
        <f t="shared" si="1"/>
        <v>13978240</v>
      </c>
      <c r="AH30" s="1476">
        <f t="shared" si="4"/>
        <v>9.3037966349977204</v>
      </c>
      <c r="AI30" s="2578"/>
      <c r="AJ30" s="2578"/>
      <c r="AK30" s="2578"/>
      <c r="AL30" s="1478">
        <v>23</v>
      </c>
      <c r="AM30" s="1494" t="s">
        <v>4414</v>
      </c>
      <c r="AN30" s="1481">
        <f>AT24</f>
        <v>19038085</v>
      </c>
      <c r="AO30" s="1481">
        <f>AU24</f>
        <v>79495</v>
      </c>
      <c r="AP30" s="1481">
        <f>AV24</f>
        <v>19117580</v>
      </c>
      <c r="AQ30" s="1491"/>
      <c r="AR30" s="1486" t="s">
        <v>4416</v>
      </c>
      <c r="AS30" s="1501" t="s">
        <v>4380</v>
      </c>
      <c r="AT30" s="1488">
        <v>34664921.865000002</v>
      </c>
      <c r="AU30" s="1489">
        <v>199185.07981699999</v>
      </c>
      <c r="AV30" s="1490">
        <v>34864106.944816999</v>
      </c>
    </row>
    <row r="31" spans="1:48" ht="28.95" customHeight="1" x14ac:dyDescent="0.3">
      <c r="A31" s="1449"/>
      <c r="B31" s="1449"/>
      <c r="C31" s="3466"/>
      <c r="D31" s="3458"/>
      <c r="E31" s="1463"/>
      <c r="F31" s="1817" t="s">
        <v>4394</v>
      </c>
      <c r="G31" s="1932">
        <f>'NORTH-1'!I290</f>
        <v>7013685.4924148228</v>
      </c>
      <c r="H31" s="3469"/>
      <c r="I31" s="1449"/>
      <c r="J31" s="1461"/>
      <c r="K31" s="1449"/>
      <c r="L31" s="3446"/>
      <c r="M31" s="3447"/>
      <c r="N31" s="3448"/>
      <c r="O31" s="3448"/>
      <c r="P31" s="1603" t="s">
        <v>4417</v>
      </c>
      <c r="Q31" s="1859">
        <f>G143+G146+G161+G208+G233</f>
        <v>15232677.90358774</v>
      </c>
      <c r="R31" s="1634">
        <v>15168311.680610452</v>
      </c>
      <c r="S31" s="1634">
        <f t="shared" si="0"/>
        <v>64366.222977288067</v>
      </c>
      <c r="T31" s="1503">
        <f t="shared" si="2"/>
        <v>0.42434665329014154</v>
      </c>
      <c r="W31" s="3451"/>
      <c r="X31" s="3453"/>
      <c r="Y31" s="3441"/>
      <c r="Z31" s="3443"/>
      <c r="AA31" s="3441"/>
      <c r="AB31" s="3441"/>
      <c r="AC31" s="3441"/>
      <c r="AD31" s="3443"/>
      <c r="AE31" s="1474" t="s">
        <v>4417</v>
      </c>
      <c r="AF31" s="1475">
        <f t="shared" si="3"/>
        <v>15232677.90358774</v>
      </c>
      <c r="AG31" s="1475">
        <f t="shared" si="1"/>
        <v>13880852</v>
      </c>
      <c r="AH31" s="1476">
        <f t="shared" si="4"/>
        <v>8.8745124931010686</v>
      </c>
      <c r="AI31" s="2578"/>
      <c r="AJ31" s="2578"/>
      <c r="AK31" s="2578"/>
      <c r="AL31" s="1478">
        <v>24</v>
      </c>
      <c r="AM31" s="1494" t="s">
        <v>91</v>
      </c>
      <c r="AN31" s="1481">
        <f>AT19</f>
        <v>13978240</v>
      </c>
      <c r="AO31" s="1481">
        <f>AU19</f>
        <v>38770</v>
      </c>
      <c r="AP31" s="1481">
        <f>AV19</f>
        <v>14017010</v>
      </c>
      <c r="AQ31" s="1491"/>
      <c r="AR31" s="1486" t="s">
        <v>4418</v>
      </c>
      <c r="AS31" s="1502" t="s">
        <v>103</v>
      </c>
      <c r="AT31" s="1488">
        <v>27878127</v>
      </c>
      <c r="AU31" s="1489">
        <v>134050</v>
      </c>
      <c r="AV31" s="1490">
        <v>28012177</v>
      </c>
    </row>
    <row r="32" spans="1:48" ht="28.95" customHeight="1" thickBot="1" x14ac:dyDescent="0.35">
      <c r="A32" s="1449"/>
      <c r="B32" s="1449"/>
      <c r="C32" s="3462">
        <v>8</v>
      </c>
      <c r="D32" s="1596" t="s">
        <v>4122</v>
      </c>
      <c r="E32" s="1591"/>
      <c r="F32" s="1821" t="s">
        <v>4399</v>
      </c>
      <c r="G32" s="1936">
        <f>'NORTH-1'!J92</f>
        <v>0</v>
      </c>
      <c r="H32" s="1597">
        <f>G32</f>
        <v>0</v>
      </c>
      <c r="I32" s="1449"/>
      <c r="J32" s="1461"/>
      <c r="K32" s="1449"/>
      <c r="L32" s="3480" t="s">
        <v>4419</v>
      </c>
      <c r="M32" s="3447">
        <f>O32+O34+O36+O38+O40+O42</f>
        <v>451430261.76863176</v>
      </c>
      <c r="N32" s="3448" t="s">
        <v>85</v>
      </c>
      <c r="O32" s="3447">
        <f>Q32+Q33</f>
        <v>62410377.205254525</v>
      </c>
      <c r="P32" s="1463" t="s">
        <v>85</v>
      </c>
      <c r="Q32" s="1472">
        <f>G164+G228</f>
        <v>41030120.992748514</v>
      </c>
      <c r="R32" s="1471">
        <v>38787299.894195363</v>
      </c>
      <c r="S32" s="1471">
        <f t="shared" si="0"/>
        <v>2242821.0985531509</v>
      </c>
      <c r="T32" s="1503">
        <f t="shared" si="2"/>
        <v>5.7823594441251531</v>
      </c>
      <c r="W32" s="3449" t="s">
        <v>4419</v>
      </c>
      <c r="X32" s="3440">
        <f>AB32+AB34+AB36+AB38+AB40+AB42</f>
        <v>451430261.76863176</v>
      </c>
      <c r="Y32" s="3440">
        <f>AC32+AC34+AC36+AC38+AC40+AC42</f>
        <v>418742139</v>
      </c>
      <c r="Z32" s="3442">
        <f>(X32-Y32)/X32*100</f>
        <v>7.2410127403876086</v>
      </c>
      <c r="AA32" s="3456" t="s">
        <v>85</v>
      </c>
      <c r="AB32" s="3440">
        <f>AF32+AF33</f>
        <v>62410377.205254525</v>
      </c>
      <c r="AC32" s="3440">
        <f>AG32+AG33</f>
        <v>59361466</v>
      </c>
      <c r="AD32" s="3442">
        <f>(AB32-AC32)/AB32*100</f>
        <v>4.8852632234977547</v>
      </c>
      <c r="AE32" s="1474" t="s">
        <v>85</v>
      </c>
      <c r="AF32" s="1475">
        <f t="shared" si="3"/>
        <v>41030120.992748514</v>
      </c>
      <c r="AG32" s="1475">
        <f t="shared" si="1"/>
        <v>38390804</v>
      </c>
      <c r="AH32" s="1503">
        <f t="shared" si="4"/>
        <v>6.4326327314876197</v>
      </c>
      <c r="AI32" s="2578"/>
      <c r="AJ32" s="2578"/>
      <c r="AK32" s="2579"/>
      <c r="AL32" s="2119">
        <v>25</v>
      </c>
      <c r="AM32" s="1479" t="s">
        <v>4417</v>
      </c>
      <c r="AN32" s="1481">
        <f>AT23</f>
        <v>13880852</v>
      </c>
      <c r="AO32" s="1481">
        <f>AU23</f>
        <v>46920</v>
      </c>
      <c r="AP32" s="1481">
        <f>AV23</f>
        <v>13927772</v>
      </c>
      <c r="AQ32" s="1491"/>
      <c r="AR32" s="1486" t="s">
        <v>4420</v>
      </c>
      <c r="AS32" s="1502" t="s">
        <v>104</v>
      </c>
      <c r="AT32" s="1488">
        <v>20573106</v>
      </c>
      <c r="AU32" s="1489">
        <v>63535</v>
      </c>
      <c r="AV32" s="1490">
        <v>20636641</v>
      </c>
    </row>
    <row r="33" spans="1:48" ht="28.95" customHeight="1" x14ac:dyDescent="0.3">
      <c r="A33" s="1449"/>
      <c r="B33" s="1449"/>
      <c r="C33" s="3473"/>
      <c r="D33" s="3474" t="s">
        <v>4123</v>
      </c>
      <c r="E33" s="1598"/>
      <c r="F33" s="1822" t="s">
        <v>103</v>
      </c>
      <c r="G33" s="1937">
        <f>'NORTH-2'!I1312</f>
        <v>43848</v>
      </c>
      <c r="H33" s="3477">
        <f>G33+G36+G35+G34</f>
        <v>6047705.5590000004</v>
      </c>
      <c r="I33" s="1449"/>
      <c r="J33" s="1461"/>
      <c r="K33" s="1449"/>
      <c r="L33" s="3481"/>
      <c r="M33" s="3447"/>
      <c r="N33" s="3448"/>
      <c r="O33" s="3448"/>
      <c r="P33" s="1603" t="s">
        <v>92</v>
      </c>
      <c r="Q33" s="1859">
        <f>G141+G145+G162+G207+G157+G206+G101</f>
        <v>21380256.212506011</v>
      </c>
      <c r="R33" s="1634">
        <v>21298139.082044754</v>
      </c>
      <c r="S33" s="1634">
        <f t="shared" si="0"/>
        <v>82117.130461256951</v>
      </c>
      <c r="T33" s="1503">
        <f t="shared" si="2"/>
        <v>0.38556011933683548</v>
      </c>
      <c r="W33" s="3450"/>
      <c r="X33" s="3452"/>
      <c r="Y33" s="3452"/>
      <c r="Z33" s="3455"/>
      <c r="AA33" s="3441"/>
      <c r="AB33" s="3441"/>
      <c r="AC33" s="3441"/>
      <c r="AD33" s="3443"/>
      <c r="AE33" s="1474" t="s">
        <v>92</v>
      </c>
      <c r="AF33" s="1475">
        <f t="shared" si="3"/>
        <v>21380256.212506011</v>
      </c>
      <c r="AG33" s="1475">
        <f t="shared" si="1"/>
        <v>20970662</v>
      </c>
      <c r="AH33" s="1503">
        <f t="shared" si="4"/>
        <v>1.9157591398106169</v>
      </c>
      <c r="AI33" s="2578"/>
      <c r="AJ33" s="2578"/>
      <c r="AK33" s="2579"/>
      <c r="AL33" s="1478">
        <v>26</v>
      </c>
      <c r="AM33" s="1479" t="s">
        <v>85</v>
      </c>
      <c r="AN33" s="1481">
        <f>AT13</f>
        <v>38390804</v>
      </c>
      <c r="AO33" s="1481">
        <f>AU13</f>
        <v>86446</v>
      </c>
      <c r="AP33" s="1481">
        <f>AV13</f>
        <v>38477250</v>
      </c>
      <c r="AQ33" s="1491"/>
      <c r="AR33" s="1486" t="s">
        <v>4421</v>
      </c>
      <c r="AS33" s="1502" t="s">
        <v>44</v>
      </c>
      <c r="AT33" s="1488">
        <v>24555384</v>
      </c>
      <c r="AU33" s="1489">
        <v>124825</v>
      </c>
      <c r="AV33" s="1490">
        <v>24680209</v>
      </c>
    </row>
    <row r="34" spans="1:48" ht="28.95" customHeight="1" x14ac:dyDescent="0.3">
      <c r="A34" s="1449"/>
      <c r="B34" s="1449"/>
      <c r="C34" s="3473"/>
      <c r="D34" s="3475"/>
      <c r="E34" s="1599"/>
      <c r="F34" s="1823" t="s">
        <v>83</v>
      </c>
      <c r="G34" s="1938">
        <f>'NORTH-2'!I1310</f>
        <v>0</v>
      </c>
      <c r="H34" s="3478"/>
      <c r="I34" s="1449"/>
      <c r="J34" s="1461"/>
      <c r="K34" s="1449"/>
      <c r="L34" s="3481"/>
      <c r="M34" s="3447"/>
      <c r="N34" s="3448" t="s">
        <v>94</v>
      </c>
      <c r="O34" s="3447">
        <f>Q34+Q35</f>
        <v>97846530.04183197</v>
      </c>
      <c r="P34" s="1463" t="s">
        <v>94</v>
      </c>
      <c r="Q34" s="1472">
        <f>G163+G169+G170+G202+G165+G215</f>
        <v>73920113.827667668</v>
      </c>
      <c r="R34" s="1471">
        <v>66549426.765849799</v>
      </c>
      <c r="S34" s="1471">
        <f t="shared" si="0"/>
        <v>7370687.0618178695</v>
      </c>
      <c r="T34" s="1852">
        <f t="shared" si="2"/>
        <v>11.075507964555719</v>
      </c>
      <c r="W34" s="3450"/>
      <c r="X34" s="3452"/>
      <c r="Y34" s="3452"/>
      <c r="Z34" s="3455"/>
      <c r="AA34" s="3456" t="s">
        <v>94</v>
      </c>
      <c r="AB34" s="3440">
        <f>AF34+AF35</f>
        <v>97846530.04183197</v>
      </c>
      <c r="AC34" s="3440">
        <f>AG34+AG35</f>
        <v>88513636</v>
      </c>
      <c r="AD34" s="3442">
        <f>(AB34-AC34)/AB34*100</f>
        <v>9.538298433109393</v>
      </c>
      <c r="AE34" s="1474" t="s">
        <v>94</v>
      </c>
      <c r="AF34" s="1475">
        <f t="shared" si="3"/>
        <v>73920113.827667668</v>
      </c>
      <c r="AG34" s="1475">
        <f t="shared" si="1"/>
        <v>66519316</v>
      </c>
      <c r="AH34" s="1476">
        <f t="shared" si="4"/>
        <v>10.011886406075329</v>
      </c>
      <c r="AI34" s="2578"/>
      <c r="AJ34" s="2578"/>
      <c r="AK34" s="2578"/>
      <c r="AL34" s="1478">
        <v>27</v>
      </c>
      <c r="AM34" s="1479" t="s">
        <v>92</v>
      </c>
      <c r="AN34" s="1481">
        <f>AT20</f>
        <v>20970662</v>
      </c>
      <c r="AO34" s="1481">
        <f>AU20</f>
        <v>109760</v>
      </c>
      <c r="AP34" s="1481">
        <f>AV20</f>
        <v>21080422</v>
      </c>
      <c r="AQ34" s="1491"/>
      <c r="AR34" s="1486" t="s">
        <v>4422</v>
      </c>
      <c r="AS34" s="1502" t="s">
        <v>105</v>
      </c>
      <c r="AT34" s="1488">
        <v>28702610</v>
      </c>
      <c r="AU34" s="1489">
        <v>211333</v>
      </c>
      <c r="AV34" s="1490">
        <v>28913943</v>
      </c>
    </row>
    <row r="35" spans="1:48" ht="28.95" customHeight="1" x14ac:dyDescent="0.3">
      <c r="A35" s="1449"/>
      <c r="B35" s="1449"/>
      <c r="C35" s="3459">
        <v>9</v>
      </c>
      <c r="D35" s="3475"/>
      <c r="E35" s="1463"/>
      <c r="F35" s="1817" t="s">
        <v>4423</v>
      </c>
      <c r="G35" s="1932">
        <f>'NORTH-2'!I1311</f>
        <v>107474.29000000001</v>
      </c>
      <c r="H35" s="3478"/>
      <c r="I35" s="1449"/>
      <c r="J35" s="1461"/>
      <c r="K35" s="1449"/>
      <c r="L35" s="3481"/>
      <c r="M35" s="3447"/>
      <c r="N35" s="3448"/>
      <c r="O35" s="3448"/>
      <c r="P35" s="1463" t="s">
        <v>110</v>
      </c>
      <c r="Q35" s="1472">
        <f>G192+G204+G191+G159+G217+G189</f>
        <v>23926416.214164298</v>
      </c>
      <c r="R35" s="1471">
        <v>23544863.449919339</v>
      </c>
      <c r="S35" s="1471">
        <f t="shared" si="0"/>
        <v>381552.76424495876</v>
      </c>
      <c r="T35" s="1852">
        <f t="shared" si="2"/>
        <v>1.6205350481498157</v>
      </c>
      <c r="W35" s="3450"/>
      <c r="X35" s="3452"/>
      <c r="Y35" s="3452"/>
      <c r="Z35" s="3455"/>
      <c r="AA35" s="3441"/>
      <c r="AB35" s="3441"/>
      <c r="AC35" s="3441"/>
      <c r="AD35" s="3443"/>
      <c r="AE35" s="1474" t="s">
        <v>110</v>
      </c>
      <c r="AF35" s="1475">
        <f t="shared" si="3"/>
        <v>23926416.214164298</v>
      </c>
      <c r="AG35" s="1475">
        <f t="shared" si="1"/>
        <v>21994320</v>
      </c>
      <c r="AH35" s="1476">
        <f t="shared" si="4"/>
        <v>8.0751592585792622</v>
      </c>
      <c r="AI35" s="2578"/>
      <c r="AJ35" s="2578"/>
      <c r="AK35" s="2578"/>
      <c r="AL35" s="2119">
        <v>28</v>
      </c>
      <c r="AM35" s="1479" t="s">
        <v>94</v>
      </c>
      <c r="AN35" s="1481">
        <f>AT22</f>
        <v>66519316</v>
      </c>
      <c r="AO35" s="1481">
        <f>AU22</f>
        <v>426920</v>
      </c>
      <c r="AP35" s="1481">
        <f>AV22</f>
        <v>66946236</v>
      </c>
      <c r="AQ35" s="1491"/>
      <c r="AR35" s="1486" t="s">
        <v>4424</v>
      </c>
      <c r="AS35" s="1502" t="s">
        <v>106</v>
      </c>
      <c r="AT35" s="1488">
        <v>19516523</v>
      </c>
      <c r="AU35" s="1489">
        <v>64518</v>
      </c>
      <c r="AV35" s="1490">
        <v>19581041</v>
      </c>
    </row>
    <row r="36" spans="1:48" ht="28.95" customHeight="1" thickBot="1" x14ac:dyDescent="0.35">
      <c r="A36" s="1449"/>
      <c r="B36" s="1449"/>
      <c r="C36" s="3473"/>
      <c r="D36" s="3476"/>
      <c r="E36" s="1600"/>
      <c r="F36" s="1824" t="s">
        <v>4425</v>
      </c>
      <c r="G36" s="1939">
        <f>'NORTH-2'!I1309</f>
        <v>5896383.2690000003</v>
      </c>
      <c r="H36" s="3479"/>
      <c r="I36" s="1449"/>
      <c r="J36" s="1461"/>
      <c r="K36" s="1449"/>
      <c r="L36" s="3481"/>
      <c r="M36" s="3447"/>
      <c r="N36" s="3448" t="s">
        <v>86</v>
      </c>
      <c r="O36" s="3447">
        <f>Q36+Q37</f>
        <v>46741302.836903743</v>
      </c>
      <c r="P36" s="1463" t="s">
        <v>86</v>
      </c>
      <c r="Q36" s="1472">
        <f>G147+G174+G210</f>
        <v>16483181.551376974</v>
      </c>
      <c r="R36" s="1471">
        <v>16101783.076555584</v>
      </c>
      <c r="S36" s="1471">
        <f t="shared" si="0"/>
        <v>381398.47482139058</v>
      </c>
      <c r="T36" s="1852">
        <f t="shared" si="2"/>
        <v>2.3686722955342252</v>
      </c>
      <c r="W36" s="3450"/>
      <c r="X36" s="3452"/>
      <c r="Y36" s="3452"/>
      <c r="Z36" s="3455"/>
      <c r="AA36" s="3456" t="s">
        <v>86</v>
      </c>
      <c r="AB36" s="3440">
        <f>AF36+AF37</f>
        <v>46741302.836903743</v>
      </c>
      <c r="AC36" s="3440">
        <f>AG36+AG37</f>
        <v>43610268</v>
      </c>
      <c r="AD36" s="3442">
        <f>(AB36-AC36)/AB36*100</f>
        <v>6.6986469072738215</v>
      </c>
      <c r="AE36" s="1474" t="s">
        <v>86</v>
      </c>
      <c r="AF36" s="1475">
        <f t="shared" si="3"/>
        <v>16483181.551376974</v>
      </c>
      <c r="AG36" s="1475">
        <f t="shared" si="1"/>
        <v>15925283</v>
      </c>
      <c r="AH36" s="1476">
        <f t="shared" si="4"/>
        <v>3.3846533185237435</v>
      </c>
      <c r="AI36" s="2578"/>
      <c r="AJ36" s="2578"/>
      <c r="AK36" s="2578"/>
      <c r="AL36" s="1478">
        <v>29</v>
      </c>
      <c r="AM36" s="1479" t="s">
        <v>110</v>
      </c>
      <c r="AN36" s="1481">
        <f>AT41</f>
        <v>21994320</v>
      </c>
      <c r="AO36" s="1481">
        <f>AU41</f>
        <v>179400</v>
      </c>
      <c r="AP36" s="1481">
        <f>AV41</f>
        <v>22173720</v>
      </c>
      <c r="AQ36" s="1491"/>
      <c r="AR36" s="1486" t="s">
        <v>4426</v>
      </c>
      <c r="AS36" s="1502" t="s">
        <v>107</v>
      </c>
      <c r="AT36" s="1488">
        <v>24006304</v>
      </c>
      <c r="AU36" s="1489">
        <v>57477</v>
      </c>
      <c r="AV36" s="1490">
        <v>24063781</v>
      </c>
    </row>
    <row r="37" spans="1:48" ht="28.95" customHeight="1" x14ac:dyDescent="0.3">
      <c r="A37" s="1449"/>
      <c r="B37" s="1449"/>
      <c r="C37" s="3462">
        <v>10</v>
      </c>
      <c r="D37" s="3471" t="s">
        <v>4124</v>
      </c>
      <c r="E37" s="1593"/>
      <c r="F37" s="1820" t="s">
        <v>90</v>
      </c>
      <c r="G37" s="1935">
        <f>'NORTH-2'!I767</f>
        <v>1499139.6522558336</v>
      </c>
      <c r="H37" s="3472">
        <f>G37+G39</f>
        <v>9831037</v>
      </c>
      <c r="I37" s="1449"/>
      <c r="J37" s="1461"/>
      <c r="K37" s="1449"/>
      <c r="L37" s="3481"/>
      <c r="M37" s="3447"/>
      <c r="N37" s="3448"/>
      <c r="O37" s="3448"/>
      <c r="P37" s="1463" t="s">
        <v>93</v>
      </c>
      <c r="Q37" s="1472">
        <f>G160+G167+G171+G172+G201</f>
        <v>30258121.285526767</v>
      </c>
      <c r="R37" s="1471">
        <v>29452481.210045081</v>
      </c>
      <c r="S37" s="1471">
        <f t="shared" si="0"/>
        <v>805640.07548168674</v>
      </c>
      <c r="T37" s="1852">
        <f t="shared" si="2"/>
        <v>2.7353894897212081</v>
      </c>
      <c r="W37" s="3450"/>
      <c r="X37" s="3452"/>
      <c r="Y37" s="3452"/>
      <c r="Z37" s="3455"/>
      <c r="AA37" s="3441"/>
      <c r="AB37" s="3441"/>
      <c r="AC37" s="3441"/>
      <c r="AD37" s="3443"/>
      <c r="AE37" s="1474" t="s">
        <v>93</v>
      </c>
      <c r="AF37" s="1475">
        <f t="shared" si="3"/>
        <v>30258121.285526767</v>
      </c>
      <c r="AG37" s="1475">
        <f t="shared" si="1"/>
        <v>27684985</v>
      </c>
      <c r="AH37" s="1476">
        <f t="shared" si="4"/>
        <v>8.5039525793611119</v>
      </c>
      <c r="AI37" s="2578"/>
      <c r="AJ37" s="2578"/>
      <c r="AK37" s="2578"/>
      <c r="AL37" s="1478">
        <v>30</v>
      </c>
      <c r="AM37" s="1479" t="s">
        <v>86</v>
      </c>
      <c r="AN37" s="1481">
        <f>AT14</f>
        <v>15925283</v>
      </c>
      <c r="AO37" s="1481">
        <f>AU14</f>
        <v>139839</v>
      </c>
      <c r="AP37" s="1481">
        <f>AV14</f>
        <v>16065122</v>
      </c>
      <c r="AQ37" s="1491"/>
      <c r="AR37" s="1486" t="s">
        <v>4427</v>
      </c>
      <c r="AS37" s="1502" t="s">
        <v>108</v>
      </c>
      <c r="AT37" s="1488">
        <v>19230090</v>
      </c>
      <c r="AU37" s="1489">
        <v>88052</v>
      </c>
      <c r="AV37" s="1490">
        <v>19318142</v>
      </c>
    </row>
    <row r="38" spans="1:48" ht="34.950000000000003" customHeight="1" x14ac:dyDescent="0.3">
      <c r="A38" s="1449"/>
      <c r="B38" s="1449"/>
      <c r="C38" s="3466"/>
      <c r="D38" s="3461"/>
      <c r="E38" s="1463"/>
      <c r="F38" s="1817" t="s">
        <v>83</v>
      </c>
      <c r="G38" s="1932"/>
      <c r="H38" s="3468"/>
      <c r="I38" s="1449"/>
      <c r="J38" s="1461"/>
      <c r="K38" s="1449"/>
      <c r="L38" s="3481"/>
      <c r="M38" s="3447"/>
      <c r="N38" s="3448" t="s">
        <v>4428</v>
      </c>
      <c r="O38" s="3447">
        <f>Q38+Q39</f>
        <v>66959290.049825951</v>
      </c>
      <c r="P38" s="1603" t="s">
        <v>4429</v>
      </c>
      <c r="Q38" s="1859">
        <f>G180+G183+G185+G197+G198+G176</f>
        <v>33520928.763590448</v>
      </c>
      <c r="R38" s="1634">
        <v>30519764.200164288</v>
      </c>
      <c r="S38" s="1634">
        <f t="shared" si="0"/>
        <v>3001164.5634261593</v>
      </c>
      <c r="T38" s="1503">
        <f t="shared" si="2"/>
        <v>9.8335116344378708</v>
      </c>
      <c r="W38" s="3450"/>
      <c r="X38" s="3452"/>
      <c r="Y38" s="3452"/>
      <c r="Z38" s="3455"/>
      <c r="AA38" s="3456" t="s">
        <v>4428</v>
      </c>
      <c r="AB38" s="3440">
        <f>AF38+AF39</f>
        <v>66959290.049825951</v>
      </c>
      <c r="AC38" s="3440">
        <f>AG38+AG39</f>
        <v>59464972</v>
      </c>
      <c r="AD38" s="3442">
        <f>(AB38-AC38)/AB38*100</f>
        <v>11.192349925229578</v>
      </c>
      <c r="AE38" s="1474" t="s">
        <v>4430</v>
      </c>
      <c r="AF38" s="1475">
        <f t="shared" si="3"/>
        <v>33520928.763590448</v>
      </c>
      <c r="AG38" s="1475">
        <f t="shared" si="1"/>
        <v>28707452</v>
      </c>
      <c r="AH38" s="1476">
        <f t="shared" si="4"/>
        <v>14.359616338610282</v>
      </c>
      <c r="AI38" s="2578"/>
      <c r="AJ38" s="2578"/>
      <c r="AK38" s="2578"/>
      <c r="AL38" s="2119">
        <v>31</v>
      </c>
      <c r="AM38" s="1479" t="s">
        <v>93</v>
      </c>
      <c r="AN38" s="1481">
        <f>AT21</f>
        <v>27684985</v>
      </c>
      <c r="AO38" s="1481">
        <f>AU21</f>
        <v>453096</v>
      </c>
      <c r="AP38" s="1481">
        <f>AV21</f>
        <v>28138081</v>
      </c>
      <c r="AQ38" s="1491"/>
      <c r="AR38" s="1486" t="s">
        <v>4431</v>
      </c>
      <c r="AS38" s="1501" t="s">
        <v>4385</v>
      </c>
      <c r="AT38" s="1488">
        <v>29263375.149999999</v>
      </c>
      <c r="AU38" s="1489">
        <v>214733.377442</v>
      </c>
      <c r="AV38" s="1490">
        <v>29478108.527442001</v>
      </c>
    </row>
    <row r="39" spans="1:48" ht="34.950000000000003" customHeight="1" x14ac:dyDescent="0.3">
      <c r="A39" s="1449"/>
      <c r="B39" s="1449"/>
      <c r="C39" s="1589"/>
      <c r="D39" s="3466"/>
      <c r="E39" s="1463"/>
      <c r="F39" s="1817" t="s">
        <v>112</v>
      </c>
      <c r="G39" s="1932">
        <f>'NORTH-2'!I766</f>
        <v>8331897.3477441669</v>
      </c>
      <c r="H39" s="3469"/>
      <c r="I39" s="1449"/>
      <c r="J39" s="1461"/>
      <c r="K39" s="1449"/>
      <c r="L39" s="3481"/>
      <c r="M39" s="3447"/>
      <c r="N39" s="3448"/>
      <c r="O39" s="3448"/>
      <c r="P39" s="1463" t="s">
        <v>4432</v>
      </c>
      <c r="Q39" s="1472">
        <f>G178+G196+G199+G200+G220</f>
        <v>33438361.286235504</v>
      </c>
      <c r="R39" s="1471">
        <v>31800817.885489453</v>
      </c>
      <c r="S39" s="1471">
        <f t="shared" si="0"/>
        <v>1637543.4007460512</v>
      </c>
      <c r="T39" s="1852">
        <f t="shared" si="2"/>
        <v>5.1493751092900473</v>
      </c>
      <c r="W39" s="3450"/>
      <c r="X39" s="3452"/>
      <c r="Y39" s="3452"/>
      <c r="Z39" s="3455"/>
      <c r="AA39" s="3441"/>
      <c r="AB39" s="3441"/>
      <c r="AC39" s="3441"/>
      <c r="AD39" s="3443"/>
      <c r="AE39" s="1474" t="s">
        <v>4433</v>
      </c>
      <c r="AF39" s="1475">
        <f t="shared" si="3"/>
        <v>33438361.286235504</v>
      </c>
      <c r="AG39" s="1475">
        <f t="shared" si="1"/>
        <v>30757520</v>
      </c>
      <c r="AH39" s="1476">
        <f t="shared" si="4"/>
        <v>8.0172627578464493</v>
      </c>
      <c r="AI39" s="2578"/>
      <c r="AJ39" s="2578"/>
      <c r="AK39" s="2578"/>
      <c r="AL39" s="1478">
        <v>32</v>
      </c>
      <c r="AM39" s="1479" t="s">
        <v>4429</v>
      </c>
      <c r="AN39" s="1481">
        <f>AT16</f>
        <v>28707452</v>
      </c>
      <c r="AO39" s="1481">
        <f>AU16</f>
        <v>196212</v>
      </c>
      <c r="AP39" s="1481">
        <f>AV16</f>
        <v>28903664</v>
      </c>
      <c r="AQ39" s="1491"/>
      <c r="AR39" s="1486" t="s">
        <v>4434</v>
      </c>
      <c r="AS39" s="1504" t="s">
        <v>42</v>
      </c>
      <c r="AT39" s="1488">
        <v>19587741</v>
      </c>
      <c r="AU39" s="1489">
        <v>236081</v>
      </c>
      <c r="AV39" s="1490">
        <v>19823822</v>
      </c>
    </row>
    <row r="40" spans="1:48" ht="28.95" customHeight="1" x14ac:dyDescent="0.3">
      <c r="A40" s="1449"/>
      <c r="B40" s="1449"/>
      <c r="C40" s="3462">
        <v>11</v>
      </c>
      <c r="D40" s="3458" t="s">
        <v>4125</v>
      </c>
      <c r="E40" s="1463"/>
      <c r="F40" s="1817" t="s">
        <v>83</v>
      </c>
      <c r="G40" s="1932">
        <f>'NORTH-2'!I1076</f>
        <v>11950551.000284821</v>
      </c>
      <c r="H40" s="3460">
        <f>G42+G41+G40</f>
        <v>15818849.925112071</v>
      </c>
      <c r="I40" s="1449"/>
      <c r="J40" s="1461"/>
      <c r="K40" s="1449"/>
      <c r="L40" s="3481"/>
      <c r="M40" s="3447"/>
      <c r="N40" s="3448" t="s">
        <v>109</v>
      </c>
      <c r="O40" s="3447">
        <f>Q40+Q41</f>
        <v>75934204.255151719</v>
      </c>
      <c r="P40" s="1463" t="s">
        <v>109</v>
      </c>
      <c r="Q40" s="1472">
        <f>G193+G190+G223</f>
        <v>24793669.999844626</v>
      </c>
      <c r="R40" s="1471">
        <v>24683428.305256885</v>
      </c>
      <c r="S40" s="1471">
        <f t="shared" si="0"/>
        <v>110241.69458774105</v>
      </c>
      <c r="T40" s="1852">
        <f t="shared" si="2"/>
        <v>0.44662229745558735</v>
      </c>
      <c r="W40" s="3450"/>
      <c r="X40" s="3452"/>
      <c r="Y40" s="3452"/>
      <c r="Z40" s="3455"/>
      <c r="AA40" s="3456" t="s">
        <v>109</v>
      </c>
      <c r="AB40" s="3440">
        <f>AF40+AF41</f>
        <v>75934204.255151719</v>
      </c>
      <c r="AC40" s="3440">
        <f>AG40+AG41</f>
        <v>71702210</v>
      </c>
      <c r="AD40" s="3442">
        <f>(AB40-AC40)/AB40*100</f>
        <v>5.5732384327509443</v>
      </c>
      <c r="AE40" s="1474" t="s">
        <v>109</v>
      </c>
      <c r="AF40" s="1475">
        <f t="shared" si="3"/>
        <v>24793669.999844626</v>
      </c>
      <c r="AG40" s="1475">
        <f t="shared" si="1"/>
        <v>22062738</v>
      </c>
      <c r="AH40" s="1476">
        <f t="shared" si="4"/>
        <v>11.014633976582488</v>
      </c>
      <c r="AI40" s="2578"/>
      <c r="AJ40" s="2578"/>
      <c r="AK40" s="2578"/>
      <c r="AL40" s="1478">
        <v>33</v>
      </c>
      <c r="AM40" s="1479" t="s">
        <v>4432</v>
      </c>
      <c r="AN40" s="1481">
        <f>AT25</f>
        <v>30757520</v>
      </c>
      <c r="AO40" s="1481">
        <f>AU25</f>
        <v>509964</v>
      </c>
      <c r="AP40" s="1481">
        <f>AV25</f>
        <v>31267484</v>
      </c>
      <c r="AQ40" s="1491"/>
      <c r="AR40" s="1486" t="s">
        <v>4436</v>
      </c>
      <c r="AS40" s="1487" t="s">
        <v>109</v>
      </c>
      <c r="AT40" s="1488">
        <v>22062738</v>
      </c>
      <c r="AU40" s="1489">
        <v>533151</v>
      </c>
      <c r="AV40" s="1490">
        <v>22595889</v>
      </c>
    </row>
    <row r="41" spans="1:48" ht="28.95" customHeight="1" x14ac:dyDescent="0.3">
      <c r="A41" s="1449"/>
      <c r="B41" s="1449"/>
      <c r="C41" s="3461"/>
      <c r="D41" s="3458"/>
      <c r="E41" s="1463"/>
      <c r="F41" s="1817" t="s">
        <v>4376</v>
      </c>
      <c r="G41" s="1932">
        <v>0</v>
      </c>
      <c r="H41" s="3468"/>
      <c r="I41" s="1449"/>
      <c r="J41" s="1461"/>
      <c r="K41" s="1449"/>
      <c r="L41" s="3481"/>
      <c r="M41" s="3447"/>
      <c r="N41" s="3448"/>
      <c r="O41" s="3448"/>
      <c r="P41" s="1463" t="s">
        <v>4437</v>
      </c>
      <c r="Q41" s="1472">
        <f>G188+G194+G186+G221</f>
        <v>51140534.255307101</v>
      </c>
      <c r="R41" s="1471">
        <v>51179003.446067721</v>
      </c>
      <c r="S41" s="1471">
        <f t="shared" si="0"/>
        <v>-38469.190760619938</v>
      </c>
      <c r="T41" s="1503">
        <f t="shared" si="2"/>
        <v>-7.5165962934699682E-2</v>
      </c>
      <c r="W41" s="3450"/>
      <c r="X41" s="3452"/>
      <c r="Y41" s="3452"/>
      <c r="Z41" s="3455"/>
      <c r="AA41" s="3441"/>
      <c r="AB41" s="3441"/>
      <c r="AC41" s="3441"/>
      <c r="AD41" s="3443"/>
      <c r="AE41" s="1474" t="s">
        <v>4437</v>
      </c>
      <c r="AF41" s="1475">
        <f t="shared" si="3"/>
        <v>51140534.255307101</v>
      </c>
      <c r="AG41" s="1475">
        <f t="shared" si="1"/>
        <v>49639472</v>
      </c>
      <c r="AH41" s="1476">
        <f t="shared" si="4"/>
        <v>2.935171243642861</v>
      </c>
      <c r="AI41" s="2578"/>
      <c r="AJ41" s="2578"/>
      <c r="AK41" s="2578"/>
      <c r="AL41" s="2119">
        <v>34</v>
      </c>
      <c r="AM41" s="1479" t="s">
        <v>4435</v>
      </c>
      <c r="AN41" s="1481">
        <f>AT40</f>
        <v>22062738</v>
      </c>
      <c r="AO41" s="1481">
        <f>AU40</f>
        <v>533151</v>
      </c>
      <c r="AP41" s="1481">
        <f>AV40</f>
        <v>22595889</v>
      </c>
      <c r="AQ41" s="1491"/>
      <c r="AR41" s="1486" t="s">
        <v>4438</v>
      </c>
      <c r="AS41" s="1505" t="s">
        <v>110</v>
      </c>
      <c r="AT41" s="1488">
        <v>21994320</v>
      </c>
      <c r="AU41" s="1489">
        <v>179400</v>
      </c>
      <c r="AV41" s="1490">
        <v>22173720</v>
      </c>
    </row>
    <row r="42" spans="1:48" ht="28.95" customHeight="1" x14ac:dyDescent="0.3">
      <c r="A42" s="1449"/>
      <c r="B42" s="1449"/>
      <c r="C42" s="3466"/>
      <c r="D42" s="3458"/>
      <c r="E42" s="1463"/>
      <c r="F42" s="1817" t="s">
        <v>90</v>
      </c>
      <c r="G42" s="1932">
        <f>'NORTH-2'!I1077</f>
        <v>3868298.9248272497</v>
      </c>
      <c r="H42" s="3469"/>
      <c r="I42" s="1449"/>
      <c r="J42" s="1461"/>
      <c r="K42" s="1449"/>
      <c r="L42" s="3481"/>
      <c r="M42" s="3447"/>
      <c r="N42" s="3448" t="s">
        <v>98</v>
      </c>
      <c r="O42" s="3447">
        <f>Q42+Q43</f>
        <v>101538557.3796639</v>
      </c>
      <c r="P42" s="1506" t="s">
        <v>2602</v>
      </c>
      <c r="Q42" s="1472">
        <f>G166+G168+G175+G203+G216+G219</f>
        <v>34919255.784189031</v>
      </c>
      <c r="R42" s="1471">
        <v>33464369.219687529</v>
      </c>
      <c r="S42" s="1471">
        <f t="shared" si="0"/>
        <v>1454886.5645015016</v>
      </c>
      <c r="T42" s="1503">
        <f t="shared" si="2"/>
        <v>4.3475690665209754</v>
      </c>
      <c r="W42" s="3450"/>
      <c r="X42" s="3452"/>
      <c r="Y42" s="3452"/>
      <c r="Z42" s="3455"/>
      <c r="AA42" s="3456" t="s">
        <v>98</v>
      </c>
      <c r="AB42" s="3440">
        <f>AF42+AF43</f>
        <v>101538557.3796639</v>
      </c>
      <c r="AC42" s="3440">
        <f>AG42+AG43</f>
        <v>96089587</v>
      </c>
      <c r="AD42" s="3442">
        <f>(AB42-AC42)/AB42*100</f>
        <v>5.3664051570967235</v>
      </c>
      <c r="AE42" s="1474" t="s">
        <v>2602</v>
      </c>
      <c r="AF42" s="1475">
        <f t="shared" si="3"/>
        <v>34919255.784189031</v>
      </c>
      <c r="AG42" s="1475">
        <f t="shared" si="1"/>
        <v>32245904</v>
      </c>
      <c r="AH42" s="1476">
        <f t="shared" si="4"/>
        <v>7.6558097363560895</v>
      </c>
      <c r="AI42" s="2578"/>
      <c r="AJ42" s="2578"/>
      <c r="AK42" s="2578"/>
      <c r="AL42" s="1478">
        <v>35</v>
      </c>
      <c r="AM42" s="1479" t="s">
        <v>4437</v>
      </c>
      <c r="AN42" s="1481">
        <f>AT17</f>
        <v>49639472</v>
      </c>
      <c r="AO42" s="1481">
        <f>AU17</f>
        <v>532212</v>
      </c>
      <c r="AP42" s="1481">
        <f>AV17</f>
        <v>50171684</v>
      </c>
      <c r="AQ42" s="1491"/>
      <c r="AR42" s="1486" t="s">
        <v>4439</v>
      </c>
      <c r="AS42" s="1505" t="s">
        <v>4440</v>
      </c>
      <c r="AT42" s="1488">
        <v>63843683</v>
      </c>
      <c r="AU42" s="1489">
        <v>329125</v>
      </c>
      <c r="AV42" s="1490">
        <v>64172808</v>
      </c>
    </row>
    <row r="43" spans="1:48" ht="28.95" customHeight="1" x14ac:dyDescent="0.3">
      <c r="A43" s="1449"/>
      <c r="B43" s="1449"/>
      <c r="C43" s="3462">
        <v>12</v>
      </c>
      <c r="D43" s="3458" t="s">
        <v>4126</v>
      </c>
      <c r="E43" s="1463"/>
      <c r="F43" s="1817" t="s">
        <v>45</v>
      </c>
      <c r="G43" s="1932">
        <v>0</v>
      </c>
      <c r="H43" s="3460">
        <f>G47+G46+G45+G44+G43</f>
        <v>21536999.999999933</v>
      </c>
      <c r="I43" s="1449"/>
      <c r="J43" s="1461"/>
      <c r="K43" s="1449"/>
      <c r="L43" s="3482"/>
      <c r="M43" s="3447"/>
      <c r="N43" s="3448"/>
      <c r="O43" s="3448"/>
      <c r="P43" s="1463" t="s">
        <v>4441</v>
      </c>
      <c r="Q43" s="1472">
        <f>G179+G184+G205+G177+G218+G182+G181+G195+G224+G231</f>
        <v>66619301.595474869</v>
      </c>
      <c r="R43" s="1471">
        <v>65632174.004514158</v>
      </c>
      <c r="S43" s="1471">
        <f t="shared" si="0"/>
        <v>987127.59096071124</v>
      </c>
      <c r="T43" s="1503">
        <f t="shared" si="2"/>
        <v>1.5040300065221319</v>
      </c>
      <c r="W43" s="3451"/>
      <c r="X43" s="3453"/>
      <c r="Y43" s="3453"/>
      <c r="Z43" s="3443"/>
      <c r="AA43" s="3441"/>
      <c r="AB43" s="3441"/>
      <c r="AC43" s="3441"/>
      <c r="AD43" s="3443"/>
      <c r="AE43" s="1474" t="s">
        <v>111</v>
      </c>
      <c r="AF43" s="1475">
        <f t="shared" si="3"/>
        <v>66619301.595474869</v>
      </c>
      <c r="AG43" s="1475">
        <f t="shared" si="1"/>
        <v>63843683</v>
      </c>
      <c r="AH43" s="1476">
        <f t="shared" si="4"/>
        <v>4.1663880121844503</v>
      </c>
      <c r="AI43" s="2578"/>
      <c r="AJ43" s="2578"/>
      <c r="AK43" s="2581"/>
      <c r="AL43" s="1478">
        <v>36</v>
      </c>
      <c r="AM43" s="1479" t="s">
        <v>2602</v>
      </c>
      <c r="AN43" s="1481">
        <f>AT26</f>
        <v>32245904</v>
      </c>
      <c r="AO43" s="1481">
        <f>AU26</f>
        <v>463782</v>
      </c>
      <c r="AP43" s="1481">
        <f>AV26</f>
        <v>32709686</v>
      </c>
      <c r="AQ43" s="1491"/>
      <c r="AR43" s="1486" t="s">
        <v>4442</v>
      </c>
      <c r="AS43" s="1487" t="s">
        <v>43</v>
      </c>
      <c r="AT43" s="1488">
        <v>38577793</v>
      </c>
      <c r="AU43" s="1489">
        <v>101944</v>
      </c>
      <c r="AV43" s="1490">
        <v>38679737</v>
      </c>
    </row>
    <row r="44" spans="1:48" ht="34.950000000000003" customHeight="1" x14ac:dyDescent="0.3">
      <c r="A44" s="1449"/>
      <c r="B44" s="1449"/>
      <c r="C44" s="3461"/>
      <c r="D44" s="3458"/>
      <c r="E44" s="1463"/>
      <c r="F44" s="1817" t="s">
        <v>106</v>
      </c>
      <c r="G44" s="1940">
        <f>'NORTH-1'!I1462</f>
        <v>3073000.4853614462</v>
      </c>
      <c r="H44" s="3468"/>
      <c r="I44" s="1449"/>
      <c r="J44" s="1461"/>
      <c r="K44" s="1449"/>
      <c r="L44" s="1508" t="s">
        <v>696</v>
      </c>
      <c r="M44" s="1472">
        <f>SUM(M8:M43)</f>
        <v>1042428559.6167712</v>
      </c>
      <c r="N44" s="1508" t="s">
        <v>696</v>
      </c>
      <c r="O44" s="1472">
        <f>SUM(O8:O43)</f>
        <v>1042428559.6167713</v>
      </c>
      <c r="P44" s="1508" t="s">
        <v>696</v>
      </c>
      <c r="Q44" s="1472">
        <f>SUM(Q8:Q43)</f>
        <v>1042428559.6167712</v>
      </c>
      <c r="R44" s="1472">
        <v>1018826927.802211</v>
      </c>
      <c r="S44" s="1471">
        <f t="shared" si="0"/>
        <v>23601631.814560175</v>
      </c>
      <c r="T44" s="1503">
        <f>S44/R44*100</f>
        <v>2.31654966810438</v>
      </c>
      <c r="W44" s="1509"/>
      <c r="X44" s="1510">
        <f>SUM(X8:X43)</f>
        <v>1042428559.6167712</v>
      </c>
      <c r="Y44" s="1510">
        <f>SUM(Y8:Y43)</f>
        <v>985394943.92499995</v>
      </c>
      <c r="Z44" s="1510"/>
      <c r="AA44" s="1511" t="s">
        <v>696</v>
      </c>
      <c r="AB44" s="1510">
        <f>SUM(AB8:AB43)</f>
        <v>1042428559.6167713</v>
      </c>
      <c r="AC44" s="1510">
        <f>SUM(AC8:AC43)</f>
        <v>985394943.92499995</v>
      </c>
      <c r="AD44" s="1512"/>
      <c r="AE44" s="1511" t="s">
        <v>281</v>
      </c>
      <c r="AF44" s="1510">
        <f>SUM(AF8:AF43)</f>
        <v>1042428559.6167712</v>
      </c>
      <c r="AG44" s="1510">
        <f>SUM(AG8:AG43)</f>
        <v>985394943.92499995</v>
      </c>
      <c r="AH44" s="1513">
        <f>(AF44-AG44)/AF44*100</f>
        <v>5.4712253579025667</v>
      </c>
      <c r="AI44" s="2578"/>
      <c r="AJ44" s="2578"/>
      <c r="AK44" s="2580"/>
      <c r="AL44" s="2119">
        <v>37</v>
      </c>
      <c r="AM44" s="1479" t="s">
        <v>4443</v>
      </c>
      <c r="AN44" s="1481">
        <f>AT42</f>
        <v>63843683</v>
      </c>
      <c r="AO44" s="1481">
        <f>AU42</f>
        <v>329125</v>
      </c>
      <c r="AP44" s="1481">
        <f>AV42</f>
        <v>64172808</v>
      </c>
      <c r="AQ44" s="1491"/>
      <c r="AR44" s="1486" t="s">
        <v>4444</v>
      </c>
      <c r="AS44" s="1505" t="s">
        <v>112</v>
      </c>
      <c r="AT44" s="1488">
        <v>25007379.91</v>
      </c>
      <c r="AU44" s="1489">
        <v>102145</v>
      </c>
      <c r="AV44" s="1490">
        <v>25109524.91</v>
      </c>
    </row>
    <row r="45" spans="1:48" ht="15.6" customHeight="1" thickBot="1" x14ac:dyDescent="0.35">
      <c r="A45" s="1449"/>
      <c r="B45" s="1449"/>
      <c r="C45" s="3461"/>
      <c r="D45" s="3458"/>
      <c r="E45" s="1463"/>
      <c r="F45" s="1817" t="s">
        <v>4374</v>
      </c>
      <c r="G45" s="1932">
        <v>0</v>
      </c>
      <c r="H45" s="3468"/>
      <c r="I45" s="1461"/>
      <c r="J45" s="1461"/>
      <c r="K45" s="1449"/>
      <c r="L45" s="1449"/>
      <c r="M45" s="1449"/>
      <c r="N45" s="1449"/>
      <c r="O45" s="1449"/>
      <c r="P45" s="1449"/>
      <c r="Q45" s="1449"/>
      <c r="R45" s="1449"/>
      <c r="S45" s="1449"/>
      <c r="T45" s="1853"/>
      <c r="W45" s="1515"/>
      <c r="X45" s="1515"/>
      <c r="Y45" s="1515"/>
      <c r="Z45" s="1515"/>
      <c r="AA45" s="1515"/>
      <c r="AB45" s="1515"/>
      <c r="AC45" s="1515"/>
      <c r="AD45" s="1515"/>
      <c r="AE45" s="1515"/>
      <c r="AF45" s="1515"/>
      <c r="AG45" s="1515"/>
      <c r="AH45" s="1515"/>
      <c r="AI45" s="1515"/>
      <c r="AJ45" s="1515"/>
      <c r="AK45" s="1515"/>
      <c r="AL45" s="1464"/>
      <c r="AM45" s="1517" t="s">
        <v>4445</v>
      </c>
      <c r="AN45" s="1481">
        <f>SUM(AN9:AN44)</f>
        <v>985394943.92499995</v>
      </c>
      <c r="AO45" s="1481">
        <f>SUM(AO9:AO44)</f>
        <v>7101938.4572590003</v>
      </c>
      <c r="AP45" s="1481">
        <f>SUM(AP9:AP44)</f>
        <v>992496882.38225913</v>
      </c>
      <c r="AQ45" s="1516"/>
      <c r="AR45" s="1486" t="s">
        <v>4446</v>
      </c>
      <c r="AS45" s="1505" t="s">
        <v>113</v>
      </c>
      <c r="AT45" s="1488">
        <v>33702196</v>
      </c>
      <c r="AU45" s="1489">
        <v>255452</v>
      </c>
      <c r="AV45" s="1490">
        <v>33957648</v>
      </c>
    </row>
    <row r="46" spans="1:48" ht="15.6" customHeight="1" x14ac:dyDescent="0.3">
      <c r="A46" s="1449"/>
      <c r="B46" s="1449"/>
      <c r="C46" s="3461"/>
      <c r="D46" s="3458"/>
      <c r="E46" s="1463"/>
      <c r="F46" s="1817" t="s">
        <v>353</v>
      </c>
      <c r="G46" s="1932">
        <f>'NORTH-1'!I1461</f>
        <v>11660182.5070219</v>
      </c>
      <c r="H46" s="3468"/>
      <c r="I46" s="1461"/>
      <c r="J46" s="1461"/>
      <c r="K46" s="1449"/>
      <c r="L46" s="1449"/>
      <c r="M46" s="1449"/>
      <c r="N46" s="1518"/>
      <c r="O46" s="1449"/>
      <c r="P46" s="1449"/>
      <c r="Q46" s="1449"/>
      <c r="R46" s="1449"/>
      <c r="S46" s="1449"/>
      <c r="T46" s="1853"/>
      <c r="W46" s="1459"/>
      <c r="X46" s="1459"/>
      <c r="Y46" s="1459"/>
      <c r="Z46" s="1459"/>
      <c r="AA46" s="3495" t="s">
        <v>4447</v>
      </c>
      <c r="AB46" s="3496"/>
      <c r="AC46" s="3496"/>
      <c r="AD46" s="3496"/>
      <c r="AE46" s="3497"/>
      <c r="AF46" s="1519">
        <f>'PDB SUM AMR'!C12</f>
        <v>1047706516.4800017</v>
      </c>
      <c r="AG46" s="1515"/>
      <c r="AH46" s="1515"/>
      <c r="AI46" s="1515"/>
      <c r="AJ46" s="1515"/>
      <c r="AK46" s="1515"/>
      <c r="AL46" s="1464"/>
      <c r="AM46" s="1516"/>
      <c r="AN46" s="1516"/>
      <c r="AO46" s="1516"/>
      <c r="AP46" s="1516"/>
      <c r="AQ46" s="1516"/>
      <c r="AR46" s="1486"/>
      <c r="AS46" s="1517" t="s">
        <v>4445</v>
      </c>
      <c r="AT46" s="1520">
        <v>985394943.92499995</v>
      </c>
      <c r="AU46" s="1520">
        <v>7101938.4572590003</v>
      </c>
      <c r="AV46" s="1520">
        <v>992496882.38225889</v>
      </c>
    </row>
    <row r="47" spans="1:48" ht="22.2" customHeight="1" x14ac:dyDescent="0.3">
      <c r="A47" s="1449"/>
      <c r="B47" s="1449"/>
      <c r="C47" s="3466"/>
      <c r="D47" s="3458"/>
      <c r="E47" s="1463"/>
      <c r="F47" s="1817" t="s">
        <v>4448</v>
      </c>
      <c r="G47" s="1932">
        <f>'NORTH-1'!I1463</f>
        <v>6803817.0076165879</v>
      </c>
      <c r="H47" s="3469"/>
      <c r="I47" s="1461"/>
      <c r="J47" s="1461"/>
      <c r="K47" s="1449"/>
      <c r="L47" s="3498" t="s">
        <v>4449</v>
      </c>
      <c r="M47" s="3499"/>
      <c r="N47" s="3499"/>
      <c r="O47" s="3499"/>
      <c r="P47" s="3499"/>
      <c r="Q47" s="1521">
        <f>'PDB SUM AMR'!$C$12</f>
        <v>1047706516.4800017</v>
      </c>
      <c r="R47" s="1449"/>
      <c r="S47" s="1495"/>
      <c r="T47" s="1853"/>
      <c r="W47" s="1515"/>
      <c r="X47" s="1515"/>
      <c r="Y47" s="1515"/>
      <c r="Z47" s="1515"/>
      <c r="AA47" s="3491" t="s">
        <v>4450</v>
      </c>
      <c r="AB47" s="3492"/>
      <c r="AC47" s="3492"/>
      <c r="AD47" s="3492"/>
      <c r="AE47" s="3493"/>
      <c r="AF47" s="1522">
        <f>AF44</f>
        <v>1042428559.6167712</v>
      </c>
      <c r="AG47" s="1515"/>
      <c r="AH47" s="1515"/>
      <c r="AI47" s="1515"/>
      <c r="AJ47" s="1515"/>
      <c r="AK47" s="1515"/>
      <c r="AL47" s="1452"/>
    </row>
    <row r="48" spans="1:48" ht="22.2" customHeight="1" x14ac:dyDescent="0.3">
      <c r="C48" s="1601"/>
      <c r="D48" s="1602" t="s">
        <v>4127</v>
      </c>
      <c r="E48" s="1603"/>
      <c r="F48" s="1825" t="s">
        <v>100</v>
      </c>
      <c r="G48" s="1941">
        <v>0</v>
      </c>
      <c r="H48" s="1604">
        <f>G48</f>
        <v>0</v>
      </c>
      <c r="I48" s="1523"/>
      <c r="J48" s="1461"/>
      <c r="L48" s="3489" t="s">
        <v>4451</v>
      </c>
      <c r="M48" s="3490"/>
      <c r="N48" s="3490"/>
      <c r="O48" s="3490"/>
      <c r="P48" s="3490"/>
      <c r="Q48" s="1524">
        <f>Q44</f>
        <v>1042428559.6167712</v>
      </c>
      <c r="R48" s="1514"/>
      <c r="S48" s="1514"/>
      <c r="T48" s="1507"/>
      <c r="W48" s="1515"/>
      <c r="X48" s="1515"/>
      <c r="Y48" s="1515"/>
      <c r="Z48" s="1515"/>
      <c r="AA48" s="3491" t="s">
        <v>4452</v>
      </c>
      <c r="AB48" s="3492"/>
      <c r="AC48" s="3492"/>
      <c r="AD48" s="3492"/>
      <c r="AE48" s="3493"/>
      <c r="AF48" s="1526">
        <f>(AF46-AF47)/AF46*100</f>
        <v>0.50376291262966588</v>
      </c>
      <c r="AG48" s="1515"/>
      <c r="AH48" s="1515"/>
      <c r="AI48" s="1515"/>
      <c r="AJ48" s="1515"/>
      <c r="AK48" s="1515"/>
      <c r="AL48" s="1464"/>
      <c r="AM48" s="1516"/>
      <c r="AN48" s="1516"/>
      <c r="AO48" s="1516"/>
      <c r="AP48" s="1516"/>
      <c r="AQ48" s="1516"/>
      <c r="AR48" s="1516"/>
      <c r="AS48" s="1527"/>
      <c r="AT48" s="1525"/>
      <c r="AU48" s="1525"/>
      <c r="AV48" s="1525"/>
    </row>
    <row r="49" spans="3:48" ht="22.2" customHeight="1" x14ac:dyDescent="0.3">
      <c r="C49" s="1601">
        <v>13</v>
      </c>
      <c r="D49" s="1602" t="s">
        <v>4128</v>
      </c>
      <c r="E49" s="1603"/>
      <c r="F49" s="1856" t="s">
        <v>113</v>
      </c>
      <c r="G49" s="1942">
        <f>'NORTH-1'!$I$1503</f>
        <v>1451700.0000000007</v>
      </c>
      <c r="H49" s="1604">
        <f>G49</f>
        <v>1451700.0000000007</v>
      </c>
      <c r="I49" s="1523"/>
      <c r="J49" s="1461"/>
      <c r="L49" s="3494" t="s">
        <v>4453</v>
      </c>
      <c r="M49" s="3494"/>
      <c r="N49" s="3494"/>
      <c r="O49" s="3494"/>
      <c r="P49" s="3494"/>
      <c r="Q49" s="1528">
        <f>(Q47-Q48)/Q47*100</f>
        <v>0.50376291262966588</v>
      </c>
      <c r="R49" s="1514"/>
      <c r="S49" s="1514"/>
      <c r="W49" s="1515"/>
      <c r="X49" s="1515"/>
      <c r="Y49" s="1515"/>
      <c r="Z49" s="1515"/>
      <c r="AA49" s="3491" t="s">
        <v>4454</v>
      </c>
      <c r="AB49" s="3492"/>
      <c r="AC49" s="3492"/>
      <c r="AD49" s="3492"/>
      <c r="AE49" s="3493"/>
      <c r="AF49" s="1522">
        <f>AG44</f>
        <v>985394943.92499995</v>
      </c>
      <c r="AG49" s="1515"/>
      <c r="AH49" s="1515"/>
      <c r="AI49" s="1515"/>
      <c r="AJ49" s="1515"/>
      <c r="AK49" s="1515"/>
      <c r="AL49" s="1464"/>
      <c r="AM49" s="1516"/>
      <c r="AN49" s="1516"/>
      <c r="AO49" s="1516"/>
      <c r="AP49" s="1516"/>
      <c r="AQ49" s="1516"/>
      <c r="AR49" s="1516"/>
      <c r="AS49" s="1527"/>
      <c r="AT49" s="1527"/>
      <c r="AU49" s="1527"/>
    </row>
    <row r="50" spans="3:48" ht="21.9" customHeight="1" thickBot="1" x14ac:dyDescent="0.4">
      <c r="C50" s="1603">
        <v>14</v>
      </c>
      <c r="D50" s="1602" t="s">
        <v>4129</v>
      </c>
      <c r="E50" s="1603"/>
      <c r="F50" s="1827" t="s">
        <v>4374</v>
      </c>
      <c r="G50" s="1932">
        <v>0</v>
      </c>
      <c r="H50" s="1605">
        <f>G50</f>
        <v>0</v>
      </c>
      <c r="I50" s="1523"/>
      <c r="J50" s="1461"/>
      <c r="P50" s="3483">
        <f>Q47-Q48</f>
        <v>5277956.8632304668</v>
      </c>
      <c r="Q50" s="3483"/>
      <c r="R50" s="1514"/>
      <c r="S50" s="1514"/>
      <c r="T50" s="1452" t="s">
        <v>222</v>
      </c>
      <c r="W50" s="1459"/>
      <c r="X50" s="1459"/>
      <c r="Y50" s="1459"/>
      <c r="Z50" s="1459"/>
      <c r="AA50" s="3484" t="s">
        <v>4455</v>
      </c>
      <c r="AB50" s="3485"/>
      <c r="AC50" s="3485"/>
      <c r="AD50" s="3485"/>
      <c r="AE50" s="3486"/>
      <c r="AF50" s="1529">
        <f>(AF46-AF49)/AF46*100</f>
        <v>5.9474262663127302</v>
      </c>
      <c r="AG50" s="1459"/>
      <c r="AH50" s="1459"/>
      <c r="AI50" s="1459"/>
      <c r="AJ50" s="1459"/>
      <c r="AK50" s="1459"/>
      <c r="AL50" s="1464"/>
      <c r="AM50" s="1516"/>
      <c r="AN50" s="1516"/>
      <c r="AO50" s="1516"/>
      <c r="AP50" s="1516"/>
      <c r="AQ50" s="1516"/>
      <c r="AR50" s="1516"/>
      <c r="AS50" s="1527" t="s">
        <v>222</v>
      </c>
      <c r="AT50" s="1527"/>
      <c r="AU50" s="1527"/>
    </row>
    <row r="51" spans="3:48" ht="21.9" customHeight="1" x14ac:dyDescent="0.3">
      <c r="C51" s="1601">
        <v>15</v>
      </c>
      <c r="D51" s="3487" t="s">
        <v>4130</v>
      </c>
      <c r="E51" s="1603"/>
      <c r="F51" s="1828" t="s">
        <v>45</v>
      </c>
      <c r="G51" s="1943">
        <f>'NORTH-1'!I1254</f>
        <v>2277599.9999999478</v>
      </c>
      <c r="H51" s="1605">
        <f>G51</f>
        <v>2277599.9999999478</v>
      </c>
      <c r="I51" s="1523"/>
      <c r="J51" s="1461"/>
      <c r="R51" s="1473"/>
      <c r="S51" s="1514"/>
      <c r="W51" s="1452"/>
      <c r="X51" s="1452"/>
      <c r="Y51" s="1452"/>
      <c r="Z51" s="1452"/>
      <c r="AA51" s="1530"/>
      <c r="AB51" s="1530"/>
      <c r="AC51" s="1530"/>
      <c r="AD51" s="1530"/>
      <c r="AE51" s="1530"/>
      <c r="AF51" s="1531"/>
      <c r="AG51" s="1452"/>
      <c r="AH51" s="1452"/>
      <c r="AI51" s="1452"/>
      <c r="AJ51" s="1452"/>
      <c r="AK51" s="1452"/>
      <c r="AL51" s="1452"/>
      <c r="AS51" s="1527"/>
      <c r="AT51" s="1527"/>
      <c r="AU51" s="1527"/>
    </row>
    <row r="52" spans="3:48" ht="21.9" customHeight="1" x14ac:dyDescent="0.3">
      <c r="C52" s="1607"/>
      <c r="D52" s="3488"/>
      <c r="E52" s="1603"/>
      <c r="F52" s="1828" t="s">
        <v>44</v>
      </c>
      <c r="G52" s="1943">
        <v>0</v>
      </c>
      <c r="H52" s="1608"/>
      <c r="I52" s="1523"/>
      <c r="J52" s="1461"/>
      <c r="R52" s="1473"/>
      <c r="S52" s="1514"/>
      <c r="AA52" s="1532"/>
      <c r="AB52" s="1532"/>
      <c r="AC52" s="1532"/>
      <c r="AD52" s="1532"/>
      <c r="AE52" s="1532"/>
      <c r="AF52" s="1533"/>
      <c r="AS52" s="1527"/>
      <c r="AT52" s="1527"/>
      <c r="AU52" s="1527"/>
    </row>
    <row r="53" spans="3:48" ht="21.9" customHeight="1" x14ac:dyDescent="0.3">
      <c r="C53" s="1607"/>
      <c r="D53" s="3500" t="s">
        <v>4131</v>
      </c>
      <c r="E53" s="1603"/>
      <c r="F53" s="1856" t="s">
        <v>113</v>
      </c>
      <c r="G53" s="1943">
        <f>'NORTH-1'!I1985</f>
        <v>11877454.000000039</v>
      </c>
      <c r="H53" s="3507">
        <f>G56+G55+G54+G53</f>
        <v>12633084.000000004</v>
      </c>
      <c r="I53" s="1523"/>
      <c r="J53" s="1461"/>
      <c r="K53" s="1453" t="s">
        <v>1623</v>
      </c>
      <c r="L53" s="1534"/>
      <c r="M53" s="1534"/>
      <c r="Q53" s="1473"/>
      <c r="R53" s="1473"/>
      <c r="AL53" s="1473"/>
      <c r="AS53" s="1527"/>
      <c r="AT53" s="1527"/>
      <c r="AU53" s="1527"/>
    </row>
    <row r="54" spans="3:48" ht="21.9" customHeight="1" x14ac:dyDescent="0.35">
      <c r="C54" s="3500">
        <v>16</v>
      </c>
      <c r="D54" s="3501"/>
      <c r="E54" s="1603"/>
      <c r="F54" s="1827" t="s">
        <v>4374</v>
      </c>
      <c r="G54" s="1944">
        <f>'NORTH-1'!I1986</f>
        <v>755629.99999996508</v>
      </c>
      <c r="H54" s="3509"/>
      <c r="I54" s="1523"/>
      <c r="J54" s="1461"/>
      <c r="L54"/>
      <c r="M54"/>
      <c r="N54"/>
      <c r="O54"/>
      <c r="P54"/>
      <c r="Q54"/>
      <c r="R54"/>
      <c r="S54"/>
      <c r="T54" s="1854"/>
      <c r="W54"/>
      <c r="X54"/>
      <c r="Y54"/>
      <c r="AL54" s="1535"/>
      <c r="AM54" s="1535"/>
      <c r="AN54" s="1535"/>
      <c r="AO54" s="1535"/>
      <c r="AP54" s="1535"/>
      <c r="AQ54" s="1535"/>
      <c r="AR54" s="1536"/>
    </row>
    <row r="55" spans="3:48" ht="21.9" customHeight="1" x14ac:dyDescent="0.35">
      <c r="C55" s="3501"/>
      <c r="D55" s="3501"/>
      <c r="E55" s="1603"/>
      <c r="F55" s="1828" t="s">
        <v>106</v>
      </c>
      <c r="G55" s="1932">
        <v>0</v>
      </c>
      <c r="H55" s="3509"/>
      <c r="I55" s="1523"/>
      <c r="J55" s="1461"/>
      <c r="L55"/>
      <c r="M55"/>
      <c r="N55"/>
      <c r="O55"/>
      <c r="P55"/>
      <c r="Q55"/>
      <c r="R55"/>
      <c r="S55"/>
      <c r="T55" s="1854"/>
      <c r="W55"/>
      <c r="X55"/>
      <c r="Y55"/>
      <c r="Z55" s="1535"/>
      <c r="AA55" s="1535"/>
      <c r="AB55" s="1535"/>
      <c r="AC55" s="1535"/>
      <c r="AD55" s="1535"/>
      <c r="AE55" s="1535"/>
      <c r="AF55" s="1535"/>
      <c r="AG55" s="1535"/>
      <c r="AH55" s="1535"/>
      <c r="AI55" s="1535"/>
      <c r="AJ55" s="1535"/>
      <c r="AK55" s="1535"/>
      <c r="AL55" s="1535"/>
      <c r="AM55" s="1535"/>
      <c r="AN55" s="1535"/>
      <c r="AO55" s="1535"/>
      <c r="AP55" s="1535"/>
      <c r="AQ55" s="1535"/>
      <c r="AR55" s="1536"/>
    </row>
    <row r="56" spans="3:48" ht="21.9" customHeight="1" x14ac:dyDescent="0.35">
      <c r="C56" s="3505"/>
      <c r="D56" s="3505"/>
      <c r="E56" s="1603"/>
      <c r="F56" s="1829" t="s">
        <v>101</v>
      </c>
      <c r="G56" s="1945">
        <v>0</v>
      </c>
      <c r="H56" s="3508"/>
      <c r="I56" s="1523"/>
      <c r="J56" s="1461"/>
      <c r="L56"/>
      <c r="M56"/>
      <c r="N56"/>
      <c r="O56"/>
      <c r="P56"/>
      <c r="Q56"/>
      <c r="R56"/>
      <c r="S56"/>
      <c r="T56" s="1854"/>
      <c r="W56"/>
      <c r="X56"/>
      <c r="Y56"/>
      <c r="Z56" s="1535"/>
      <c r="AA56" s="1535"/>
      <c r="AB56" s="1535"/>
      <c r="AC56" s="1535"/>
      <c r="AD56" s="1535"/>
      <c r="AE56" s="1535"/>
      <c r="AF56" s="1535"/>
      <c r="AG56" s="1535"/>
      <c r="AH56" s="1535"/>
      <c r="AI56" s="1535"/>
      <c r="AJ56" s="1535"/>
      <c r="AK56" s="1535"/>
    </row>
    <row r="57" spans="3:48" ht="21.9" customHeight="1" x14ac:dyDescent="0.35">
      <c r="C57" s="3500">
        <v>17</v>
      </c>
      <c r="D57" s="3501" t="s">
        <v>4132</v>
      </c>
      <c r="E57" s="1603"/>
      <c r="F57" s="1830" t="s">
        <v>43</v>
      </c>
      <c r="G57" s="1932">
        <f>'NORTH-1'!I945</f>
        <v>27746140.197578594</v>
      </c>
      <c r="H57" s="3507">
        <f>G59+G57+G58</f>
        <v>27746140.197578594</v>
      </c>
      <c r="I57" s="1523"/>
      <c r="J57" s="1461"/>
      <c r="L57"/>
      <c r="M57"/>
      <c r="N57"/>
      <c r="O57"/>
      <c r="P57"/>
      <c r="Q57"/>
      <c r="R57"/>
      <c r="S57"/>
      <c r="T57" s="1854"/>
      <c r="W57"/>
      <c r="X57"/>
      <c r="Y57"/>
    </row>
    <row r="58" spans="3:48" ht="21.9" customHeight="1" x14ac:dyDescent="0.35">
      <c r="C58" s="3501"/>
      <c r="D58" s="3501"/>
      <c r="E58" s="1603"/>
      <c r="F58" s="1828" t="s">
        <v>45</v>
      </c>
      <c r="G58" s="1932">
        <f>'NORTH-1'!I946</f>
        <v>0</v>
      </c>
      <c r="H58" s="3509"/>
      <c r="I58" s="1523"/>
      <c r="J58" s="1461"/>
      <c r="L58"/>
      <c r="M58"/>
      <c r="N58"/>
      <c r="O58"/>
      <c r="P58"/>
      <c r="Q58"/>
      <c r="R58"/>
      <c r="S58"/>
      <c r="T58" s="1854"/>
      <c r="W58"/>
      <c r="X58"/>
      <c r="Y58"/>
    </row>
    <row r="59" spans="3:48" ht="21.9" customHeight="1" x14ac:dyDescent="0.35">
      <c r="C59" s="3505"/>
      <c r="D59" s="3505"/>
      <c r="E59" s="1603"/>
      <c r="F59" s="1831" t="s">
        <v>42</v>
      </c>
      <c r="G59" s="1946">
        <v>0</v>
      </c>
      <c r="H59" s="3508"/>
      <c r="I59" s="1523"/>
      <c r="J59" s="1461"/>
      <c r="L59"/>
      <c r="M59"/>
      <c r="N59"/>
      <c r="O59"/>
      <c r="P59"/>
      <c r="Q59"/>
      <c r="R59"/>
      <c r="S59"/>
      <c r="T59" s="1854"/>
      <c r="W59"/>
      <c r="X59"/>
      <c r="Y59"/>
    </row>
    <row r="60" spans="3:48" ht="21.9" customHeight="1" x14ac:dyDescent="0.35">
      <c r="C60" s="3500">
        <v>18</v>
      </c>
      <c r="D60" s="3506" t="s">
        <v>4133</v>
      </c>
      <c r="E60" s="1603"/>
      <c r="F60" s="1831" t="s">
        <v>42</v>
      </c>
      <c r="G60" s="1946">
        <f>'NORTH-1'!I662</f>
        <v>1661564.6484799257</v>
      </c>
      <c r="H60" s="3507">
        <f>G61+G60</f>
        <v>11869320.420404574</v>
      </c>
      <c r="I60" s="1523"/>
      <c r="J60" s="1461"/>
      <c r="L60"/>
      <c r="M60"/>
      <c r="N60"/>
      <c r="O60"/>
      <c r="P60"/>
      <c r="Q60"/>
      <c r="R60"/>
      <c r="S60"/>
      <c r="T60" s="1854"/>
      <c r="W60"/>
      <c r="X60"/>
      <c r="Y60"/>
      <c r="AR60" s="1453"/>
    </row>
    <row r="61" spans="3:48" ht="21.9" customHeight="1" x14ac:dyDescent="0.35">
      <c r="C61" s="3505"/>
      <c r="D61" s="3506"/>
      <c r="E61" s="1603"/>
      <c r="F61" s="1830" t="s">
        <v>4456</v>
      </c>
      <c r="G61" s="1932">
        <f>'NORTH-1'!I661</f>
        <v>10207755.771924648</v>
      </c>
      <c r="H61" s="3508"/>
      <c r="I61" s="1523"/>
      <c r="J61" s="1461"/>
      <c r="L61"/>
      <c r="M61"/>
      <c r="N61"/>
      <c r="O61"/>
      <c r="P61"/>
      <c r="Q61"/>
      <c r="R61"/>
      <c r="S61"/>
      <c r="T61" s="1854"/>
      <c r="W61"/>
      <c r="X61"/>
      <c r="Y61"/>
      <c r="AL61" s="1527"/>
      <c r="AM61" s="1527"/>
      <c r="AN61" s="1527"/>
      <c r="AO61" s="1527"/>
      <c r="AP61" s="1527"/>
      <c r="AQ61" s="1527"/>
      <c r="AR61" s="1527"/>
      <c r="AT61" s="1527"/>
      <c r="AU61" s="1525"/>
      <c r="AV61" s="1534"/>
    </row>
    <row r="62" spans="3:48" ht="21.9" customHeight="1" x14ac:dyDescent="0.35">
      <c r="C62" s="1611">
        <v>19</v>
      </c>
      <c r="D62" s="3500" t="s">
        <v>4134</v>
      </c>
      <c r="E62" s="1603" t="s">
        <v>647</v>
      </c>
      <c r="F62" s="1827" t="s">
        <v>4374</v>
      </c>
      <c r="G62" s="1947">
        <v>0</v>
      </c>
      <c r="H62" s="3502">
        <f>G64+G62</f>
        <v>8516656.2020995934</v>
      </c>
      <c r="J62" s="1461"/>
      <c r="L62"/>
      <c r="M62"/>
      <c r="N62"/>
      <c r="O62"/>
      <c r="P62"/>
      <c r="Q62"/>
      <c r="R62"/>
      <c r="S62"/>
      <c r="T62" s="1854"/>
      <c r="W62"/>
      <c r="X62"/>
      <c r="Y62"/>
      <c r="AL62" s="1527"/>
      <c r="AM62" s="1527"/>
      <c r="AN62" s="1527"/>
      <c r="AO62" s="1527"/>
      <c r="AP62" s="1527"/>
      <c r="AQ62" s="1527"/>
      <c r="AR62" s="1527"/>
      <c r="AT62" s="1527"/>
      <c r="AU62" s="1525"/>
      <c r="AV62" s="1527"/>
    </row>
    <row r="63" spans="3:48" ht="21.9" customHeight="1" x14ac:dyDescent="0.35">
      <c r="C63" s="1612"/>
      <c r="D63" s="3501"/>
      <c r="E63" s="1603"/>
      <c r="F63" s="1826" t="s">
        <v>83</v>
      </c>
      <c r="G63" s="1948">
        <v>0</v>
      </c>
      <c r="H63" s="3503"/>
      <c r="J63" s="1461"/>
      <c r="L63"/>
      <c r="M63"/>
      <c r="N63"/>
      <c r="O63"/>
      <c r="P63"/>
      <c r="Q63"/>
      <c r="R63"/>
      <c r="S63"/>
      <c r="T63" s="1854"/>
      <c r="W63"/>
      <c r="X63"/>
      <c r="Y63"/>
      <c r="AL63" s="1527"/>
      <c r="AM63" s="1527"/>
      <c r="AN63" s="1527"/>
      <c r="AO63" s="1527"/>
      <c r="AP63" s="1527"/>
      <c r="AQ63" s="1527"/>
      <c r="AR63" s="1527"/>
      <c r="AT63" s="1527"/>
      <c r="AU63" s="1525"/>
      <c r="AV63" s="1527"/>
    </row>
    <row r="64" spans="3:48" ht="21.9" customHeight="1" x14ac:dyDescent="0.35">
      <c r="C64" s="1612"/>
      <c r="D64" s="3501"/>
      <c r="E64" s="1603" t="s">
        <v>651</v>
      </c>
      <c r="F64" s="1832" t="s">
        <v>4423</v>
      </c>
      <c r="G64" s="1949">
        <f>'NORTH-2'!I343</f>
        <v>8516656.2020995934</v>
      </c>
      <c r="H64" s="3504"/>
      <c r="J64" s="1461"/>
      <c r="L64"/>
      <c r="M64"/>
      <c r="N64"/>
      <c r="O64"/>
      <c r="P64"/>
      <c r="Q64"/>
      <c r="R64"/>
      <c r="S64"/>
      <c r="T64" s="1854"/>
      <c r="W64"/>
      <c r="X64"/>
      <c r="Y64"/>
      <c r="AL64" s="1538"/>
      <c r="AM64" s="1538"/>
      <c r="AN64" s="1538"/>
      <c r="AO64" s="1538"/>
      <c r="AP64" s="1538"/>
      <c r="AQ64" s="1538"/>
      <c r="AR64" s="1539"/>
      <c r="AT64" s="1534"/>
      <c r="AV64" s="1516"/>
    </row>
    <row r="65" spans="3:48" ht="21.9" customHeight="1" x14ac:dyDescent="0.35">
      <c r="C65" s="1612"/>
      <c r="D65" s="3501" t="s">
        <v>4135</v>
      </c>
      <c r="E65" s="1603"/>
      <c r="F65" s="1832" t="s">
        <v>82</v>
      </c>
      <c r="G65" s="1949">
        <v>0</v>
      </c>
      <c r="H65" s="1613"/>
      <c r="J65" s="1461"/>
      <c r="L65"/>
      <c r="M65"/>
      <c r="N65"/>
      <c r="O65"/>
      <c r="P65"/>
      <c r="Q65"/>
      <c r="R65"/>
      <c r="S65"/>
      <c r="T65" s="1854"/>
      <c r="W65"/>
      <c r="X65"/>
      <c r="Y65"/>
      <c r="AL65" s="1538"/>
      <c r="AM65" s="1538"/>
      <c r="AN65" s="1538"/>
      <c r="AO65" s="1538"/>
      <c r="AP65" s="1538"/>
      <c r="AQ65" s="1538"/>
      <c r="AR65" s="1539"/>
      <c r="AT65" s="1534"/>
      <c r="AV65" s="1516"/>
    </row>
    <row r="66" spans="3:48" ht="21.9" customHeight="1" x14ac:dyDescent="0.35">
      <c r="C66" s="1612"/>
      <c r="D66" s="3501"/>
      <c r="E66" s="1614"/>
      <c r="F66" s="1830" t="s">
        <v>4394</v>
      </c>
      <c r="G66" s="1932">
        <f>'NORTH-1'!I376</f>
        <v>2720315.5361681473</v>
      </c>
      <c r="H66" s="3510">
        <f>G66+G67+G69</f>
        <v>10621021.42827691</v>
      </c>
      <c r="J66" s="1461"/>
      <c r="L66"/>
      <c r="M66"/>
      <c r="N66"/>
      <c r="O66"/>
      <c r="P66"/>
      <c r="Q66"/>
      <c r="R66"/>
      <c r="S66"/>
      <c r="T66" s="1854"/>
      <c r="W66"/>
      <c r="X66"/>
      <c r="Y66"/>
      <c r="AL66" s="1538"/>
      <c r="AM66" s="1538"/>
      <c r="AN66" s="1538"/>
      <c r="AO66" s="1538"/>
      <c r="AP66" s="1538"/>
      <c r="AQ66" s="1538"/>
      <c r="AR66" s="1539"/>
      <c r="AT66" s="1527"/>
      <c r="AV66" s="1516"/>
    </row>
    <row r="67" spans="3:48" ht="21.9" customHeight="1" x14ac:dyDescent="0.35">
      <c r="C67" s="1612"/>
      <c r="D67" s="3501"/>
      <c r="E67" s="1614"/>
      <c r="F67" s="1833" t="s">
        <v>4457</v>
      </c>
      <c r="G67" s="1950">
        <f>'NORTH-1'!I377</f>
        <v>3005467.2124162363</v>
      </c>
      <c r="H67" s="3511"/>
      <c r="J67" s="1461"/>
      <c r="L67"/>
      <c r="M67"/>
      <c r="N67"/>
      <c r="O67"/>
      <c r="P67"/>
      <c r="Q67"/>
      <c r="R67"/>
      <c r="S67"/>
      <c r="T67" s="1854"/>
      <c r="W67"/>
      <c r="X67"/>
      <c r="Y67"/>
      <c r="AL67" s="1538"/>
      <c r="AM67" s="1538"/>
      <c r="AN67" s="1538"/>
      <c r="AO67" s="1538"/>
      <c r="AP67" s="1538"/>
      <c r="AQ67" s="1538"/>
      <c r="AR67" s="1539"/>
      <c r="AT67" s="1527"/>
      <c r="AU67" s="1525"/>
      <c r="AV67" s="1534"/>
    </row>
    <row r="68" spans="3:48" ht="21.9" customHeight="1" x14ac:dyDescent="0.35">
      <c r="C68" s="1612"/>
      <c r="D68" s="3501"/>
      <c r="E68" s="1614"/>
      <c r="F68" s="1833" t="s">
        <v>4458</v>
      </c>
      <c r="G68" s="1950">
        <v>0</v>
      </c>
      <c r="H68" s="3511"/>
      <c r="J68" s="1461"/>
      <c r="L68"/>
      <c r="M68"/>
      <c r="N68"/>
      <c r="O68"/>
      <c r="P68"/>
      <c r="Q68"/>
      <c r="R68"/>
      <c r="S68"/>
      <c r="T68" s="1854"/>
      <c r="W68"/>
      <c r="X68"/>
      <c r="Y68"/>
      <c r="AL68" s="1538"/>
      <c r="AM68" s="1538"/>
      <c r="AN68" s="1538"/>
      <c r="AO68" s="1538"/>
      <c r="AP68" s="1538"/>
      <c r="AQ68" s="1538"/>
      <c r="AR68" s="1539"/>
      <c r="AT68" s="1527"/>
      <c r="AU68" s="1525"/>
      <c r="AV68" s="1527"/>
    </row>
    <row r="69" spans="3:48" ht="21.9" customHeight="1" x14ac:dyDescent="0.35">
      <c r="C69" s="1612"/>
      <c r="D69" s="3505"/>
      <c r="E69" s="1614"/>
      <c r="F69" s="1834" t="s">
        <v>103</v>
      </c>
      <c r="G69" s="1951">
        <f>'NORTH-1'!I378</f>
        <v>4895238.6796925254</v>
      </c>
      <c r="H69" s="3511">
        <f>G69</f>
        <v>4895238.6796925254</v>
      </c>
      <c r="J69" s="1461"/>
      <c r="L69"/>
      <c r="M69"/>
      <c r="N69"/>
      <c r="O69"/>
      <c r="P69"/>
      <c r="Q69"/>
      <c r="R69"/>
      <c r="S69"/>
      <c r="T69" s="1854"/>
      <c r="W69"/>
      <c r="X69"/>
      <c r="Y69"/>
      <c r="Z69" s="1473"/>
      <c r="AA69" s="1473"/>
      <c r="AB69" s="1473"/>
      <c r="AC69" s="1473"/>
      <c r="AD69" s="1473"/>
      <c r="AE69" s="1473"/>
      <c r="AF69" s="1473"/>
      <c r="AG69" s="1473"/>
      <c r="AH69" s="1473"/>
      <c r="AI69" s="1473"/>
      <c r="AJ69" s="1473"/>
      <c r="AK69" s="1473"/>
      <c r="AL69" s="1540"/>
      <c r="AM69" s="1540"/>
      <c r="AN69" s="1540"/>
      <c r="AO69" s="1540"/>
      <c r="AP69" s="1540"/>
      <c r="AQ69" s="1540"/>
      <c r="AR69" s="1541"/>
      <c r="AT69" s="1534"/>
      <c r="AV69" s="1516"/>
    </row>
    <row r="70" spans="3:48" ht="21.9" customHeight="1" x14ac:dyDescent="0.35">
      <c r="C70" s="1612"/>
      <c r="D70" s="3500" t="s">
        <v>4136</v>
      </c>
      <c r="E70" s="1603"/>
      <c r="F70" s="1832" t="s">
        <v>4410</v>
      </c>
      <c r="G70" s="1938">
        <f>'SOUTH-2'!I854</f>
        <v>7055777.1645928863</v>
      </c>
      <c r="H70" s="3502">
        <f>G70+G71+G72</f>
        <v>9768408.8149384763</v>
      </c>
      <c r="J70" s="1461"/>
      <c r="L70"/>
      <c r="M70"/>
      <c r="N70"/>
      <c r="O70"/>
      <c r="P70"/>
      <c r="Q70"/>
      <c r="R70"/>
      <c r="S70"/>
      <c r="T70" s="1854"/>
      <c r="W70"/>
      <c r="X70"/>
      <c r="Y70"/>
      <c r="Z70" s="1473"/>
      <c r="AA70" s="1473"/>
      <c r="AB70" s="1473"/>
      <c r="AC70" s="1473"/>
      <c r="AD70" s="1473"/>
      <c r="AE70" s="1473"/>
      <c r="AF70" s="1473"/>
      <c r="AG70" s="1473"/>
      <c r="AH70" s="1473"/>
      <c r="AI70" s="1473"/>
      <c r="AJ70" s="1473"/>
      <c r="AK70" s="1473"/>
      <c r="AL70" s="1540"/>
      <c r="AM70" s="1540"/>
      <c r="AN70" s="1540"/>
      <c r="AO70" s="1540"/>
      <c r="AP70" s="1540"/>
      <c r="AQ70" s="1540"/>
      <c r="AR70" s="1541"/>
      <c r="AT70" s="1534"/>
      <c r="AV70" s="1516"/>
    </row>
    <row r="71" spans="3:48" ht="21.9" customHeight="1" x14ac:dyDescent="0.35">
      <c r="C71" s="1612"/>
      <c r="D71" s="3501"/>
      <c r="E71" s="1603"/>
      <c r="F71" s="1829" t="s">
        <v>4459</v>
      </c>
      <c r="G71" s="1938">
        <f>'SOUTH-2'!I855</f>
        <v>1411190.2741564035</v>
      </c>
      <c r="H71" s="3503"/>
      <c r="J71" s="1461"/>
      <c r="L71"/>
      <c r="M71"/>
      <c r="N71"/>
      <c r="O71"/>
      <c r="P71"/>
      <c r="Q71"/>
      <c r="R71"/>
      <c r="S71"/>
      <c r="T71" s="1854"/>
      <c r="W71"/>
      <c r="X71"/>
      <c r="Y71"/>
      <c r="Z71" s="1473"/>
      <c r="AA71" s="1473"/>
      <c r="AB71" s="1473"/>
      <c r="AC71" s="1473"/>
      <c r="AD71" s="1473"/>
      <c r="AE71" s="1473"/>
      <c r="AF71" s="1473"/>
      <c r="AG71" s="1473"/>
      <c r="AH71" s="1473"/>
      <c r="AI71" s="1473"/>
      <c r="AJ71" s="1473"/>
      <c r="AK71" s="1473"/>
      <c r="AL71" s="1540"/>
      <c r="AM71" s="1540"/>
      <c r="AN71" s="1540"/>
      <c r="AO71" s="1540"/>
      <c r="AP71" s="1540"/>
      <c r="AQ71" s="1540"/>
      <c r="AR71" s="1541"/>
    </row>
    <row r="72" spans="3:48" ht="21.9" customHeight="1" x14ac:dyDescent="0.35">
      <c r="C72" s="1612"/>
      <c r="D72" s="3505"/>
      <c r="E72" s="1603"/>
      <c r="F72" s="1829" t="s">
        <v>91</v>
      </c>
      <c r="G72" s="1938">
        <f>'SOUTH-2'!I856</f>
        <v>1301441.3761891872</v>
      </c>
      <c r="H72" s="3512"/>
      <c r="J72" s="1461"/>
      <c r="L72"/>
      <c r="M72"/>
      <c r="N72"/>
      <c r="O72"/>
      <c r="P72"/>
      <c r="Q72"/>
      <c r="R72"/>
      <c r="S72"/>
      <c r="T72" s="1854"/>
      <c r="W72"/>
      <c r="X72"/>
      <c r="Y72"/>
      <c r="Z72" s="1473"/>
      <c r="AA72" s="1473"/>
      <c r="AB72" s="1473"/>
      <c r="AC72" s="1473"/>
      <c r="AD72" s="1473"/>
      <c r="AE72" s="1473"/>
      <c r="AF72" s="1473"/>
      <c r="AG72" s="1473"/>
      <c r="AH72" s="1473"/>
      <c r="AI72" s="1473"/>
      <c r="AJ72" s="1473"/>
      <c r="AK72" s="1473"/>
      <c r="AL72" s="1540"/>
      <c r="AM72" s="1540"/>
      <c r="AN72" s="1540"/>
      <c r="AO72" s="1540"/>
      <c r="AP72" s="1540"/>
      <c r="AQ72" s="1540"/>
      <c r="AR72" s="1541"/>
    </row>
    <row r="73" spans="3:48" ht="21.9" customHeight="1" x14ac:dyDescent="0.35">
      <c r="C73" s="1615">
        <v>1</v>
      </c>
      <c r="D73" s="1606" t="s">
        <v>4137</v>
      </c>
      <c r="E73" s="1603"/>
      <c r="F73" s="1826" t="s">
        <v>83</v>
      </c>
      <c r="G73" s="1952">
        <v>0</v>
      </c>
      <c r="H73" s="1616">
        <f>G73</f>
        <v>0</v>
      </c>
      <c r="J73" s="1461"/>
      <c r="L73"/>
      <c r="M73"/>
      <c r="N73"/>
      <c r="O73"/>
      <c r="P73"/>
      <c r="Q73"/>
      <c r="R73"/>
      <c r="S73"/>
      <c r="T73" s="1854"/>
      <c r="W73"/>
      <c r="X73"/>
      <c r="Y73"/>
      <c r="Z73" s="1473"/>
      <c r="AA73" s="1473"/>
      <c r="AB73" s="1473"/>
      <c r="AC73" s="1473"/>
      <c r="AD73" s="1473"/>
      <c r="AE73" s="1473"/>
      <c r="AF73" s="1473"/>
      <c r="AG73" s="1473"/>
      <c r="AH73" s="1473"/>
      <c r="AI73" s="1473"/>
      <c r="AJ73" s="1473"/>
      <c r="AK73" s="1473"/>
      <c r="AL73" s="1540"/>
      <c r="AM73" s="1540"/>
      <c r="AN73" s="1540"/>
      <c r="AO73" s="1540"/>
      <c r="AP73" s="1540"/>
      <c r="AQ73" s="1540"/>
      <c r="AR73" s="1541"/>
    </row>
    <row r="74" spans="3:48" ht="21.9" customHeight="1" x14ac:dyDescent="0.35">
      <c r="C74" s="1615"/>
      <c r="D74" s="3500" t="s">
        <v>4138</v>
      </c>
      <c r="E74" s="1617"/>
      <c r="F74" s="1826" t="s">
        <v>113</v>
      </c>
      <c r="G74" s="1952">
        <f>'NORTH-1'!I1535</f>
        <v>12349816.6191169</v>
      </c>
      <c r="H74" s="3507">
        <f>G74+G75+G76</f>
        <v>17148799.999999907</v>
      </c>
      <c r="J74" s="1461"/>
      <c r="L74"/>
      <c r="M74"/>
      <c r="N74"/>
      <c r="O74"/>
      <c r="P74"/>
      <c r="Q74"/>
      <c r="R74"/>
      <c r="S74"/>
      <c r="T74" s="1854"/>
      <c r="W74"/>
      <c r="X74"/>
      <c r="Y74"/>
      <c r="Z74" s="1473"/>
      <c r="AA74" s="1473"/>
      <c r="AB74" s="1473"/>
      <c r="AC74" s="1473"/>
      <c r="AD74" s="1473"/>
      <c r="AE74" s="1473"/>
      <c r="AF74" s="1473"/>
      <c r="AG74" s="1473"/>
      <c r="AH74" s="1473"/>
      <c r="AI74" s="1473"/>
      <c r="AJ74" s="1473"/>
      <c r="AK74" s="1473"/>
      <c r="AL74" s="1540"/>
      <c r="AM74" s="1540"/>
      <c r="AN74" s="1540"/>
      <c r="AO74" s="1540"/>
      <c r="AP74" s="1540"/>
      <c r="AQ74" s="1540"/>
      <c r="AR74" s="1541"/>
    </row>
    <row r="75" spans="3:48" ht="21.9" customHeight="1" x14ac:dyDescent="0.35">
      <c r="C75" s="1618"/>
      <c r="D75" s="3501"/>
      <c r="E75" s="1617"/>
      <c r="F75" s="1835" t="s">
        <v>4460</v>
      </c>
      <c r="G75" s="1953">
        <f>'NORTH-1'!I1536</f>
        <v>4002700.5134109571</v>
      </c>
      <c r="H75" s="3509"/>
      <c r="J75" s="1461"/>
      <c r="L75"/>
      <c r="M75"/>
      <c r="N75"/>
      <c r="O75"/>
      <c r="P75"/>
      <c r="Q75"/>
      <c r="R75"/>
      <c r="S75"/>
      <c r="T75" s="1854"/>
      <c r="W75"/>
      <c r="X75"/>
      <c r="Y75"/>
      <c r="Z75" s="1473"/>
      <c r="AA75" s="1473"/>
      <c r="AB75" s="1473"/>
      <c r="AC75" s="1473"/>
      <c r="AD75" s="1473"/>
      <c r="AE75" s="1473"/>
      <c r="AF75" s="1473"/>
      <c r="AG75" s="1473"/>
      <c r="AH75" s="1473"/>
      <c r="AI75" s="1473"/>
      <c r="AJ75" s="1473"/>
      <c r="AK75" s="1473"/>
      <c r="AL75" s="1540"/>
      <c r="AM75" s="1540"/>
      <c r="AN75" s="1540"/>
      <c r="AO75" s="1540"/>
      <c r="AP75" s="1540"/>
      <c r="AQ75" s="1540"/>
      <c r="AR75" s="1541"/>
    </row>
    <row r="76" spans="3:48" ht="21.9" customHeight="1" x14ac:dyDescent="0.35">
      <c r="C76" s="1618"/>
      <c r="D76" s="3505"/>
      <c r="E76" s="1617"/>
      <c r="F76" s="1857" t="s">
        <v>4461</v>
      </c>
      <c r="G76" s="1953">
        <f>'NORTH-1'!I1537</f>
        <v>796282.86747204827</v>
      </c>
      <c r="H76" s="3508"/>
      <c r="J76" s="1461"/>
      <c r="L76"/>
      <c r="M76"/>
      <c r="N76"/>
      <c r="O76"/>
      <c r="P76"/>
      <c r="Q76"/>
      <c r="R76"/>
      <c r="S76"/>
      <c r="T76" s="1854"/>
      <c r="W76"/>
      <c r="X76"/>
      <c r="Y76"/>
      <c r="Z76" s="1473"/>
      <c r="AA76" s="1473"/>
      <c r="AB76" s="1473"/>
      <c r="AC76" s="1473"/>
      <c r="AD76" s="1473"/>
      <c r="AE76" s="1473"/>
      <c r="AF76" s="1473"/>
      <c r="AG76" s="1473"/>
      <c r="AH76" s="1473"/>
      <c r="AI76" s="1473"/>
      <c r="AJ76" s="1473"/>
      <c r="AK76" s="1473"/>
      <c r="AL76" s="1540"/>
      <c r="AM76" s="1540"/>
      <c r="AN76" s="1540"/>
      <c r="AO76" s="1540"/>
      <c r="AP76" s="1540"/>
      <c r="AQ76" s="1540"/>
      <c r="AR76" s="1541"/>
    </row>
    <row r="77" spans="3:48" ht="21.9" customHeight="1" x14ac:dyDescent="0.35">
      <c r="C77" s="1618"/>
      <c r="D77" s="3500" t="s">
        <v>198</v>
      </c>
      <c r="E77" s="1617"/>
      <c r="F77" s="1835" t="s">
        <v>4462</v>
      </c>
      <c r="G77" s="1949">
        <f>'NORTH-1'!$I$819</f>
        <v>791117.67453178996</v>
      </c>
      <c r="H77" s="3507">
        <f>G78+G77+G79+G80</f>
        <v>17401295.829455893</v>
      </c>
      <c r="J77" s="1461"/>
      <c r="L77"/>
      <c r="M77"/>
      <c r="N77"/>
      <c r="O77"/>
      <c r="P77"/>
      <c r="Q77"/>
      <c r="R77"/>
      <c r="S77"/>
      <c r="T77" s="1854"/>
      <c r="W77"/>
      <c r="X77"/>
      <c r="Y77"/>
      <c r="Z77" s="1473"/>
      <c r="AA77" s="1473"/>
      <c r="AB77" s="1473"/>
      <c r="AC77" s="1473"/>
      <c r="AD77" s="1473"/>
      <c r="AE77" s="1473"/>
      <c r="AF77" s="1473"/>
      <c r="AG77" s="1473"/>
      <c r="AH77" s="1473"/>
      <c r="AI77" s="1473"/>
      <c r="AJ77" s="1473"/>
      <c r="AK77" s="1473"/>
      <c r="AL77" s="1540"/>
      <c r="AM77" s="1540"/>
      <c r="AN77" s="1540"/>
      <c r="AO77" s="1540"/>
      <c r="AP77" s="1540"/>
      <c r="AQ77" s="1540"/>
      <c r="AR77" s="1541"/>
    </row>
    <row r="78" spans="3:48" ht="21.9" customHeight="1" x14ac:dyDescent="0.35">
      <c r="C78" s="1615"/>
      <c r="D78" s="3501"/>
      <c r="E78" s="1603"/>
      <c r="F78" s="1826" t="s">
        <v>42</v>
      </c>
      <c r="G78" s="1941">
        <f>'NORTH-1'!$I$820</f>
        <v>14312615.3423196</v>
      </c>
      <c r="H78" s="3509"/>
      <c r="J78" s="1461"/>
      <c r="L78"/>
      <c r="M78"/>
      <c r="N78"/>
      <c r="O78"/>
      <c r="P78"/>
      <c r="Q78"/>
      <c r="R78"/>
      <c r="S78"/>
      <c r="T78" s="1854"/>
      <c r="W78"/>
      <c r="X78"/>
      <c r="Y78"/>
      <c r="Z78" s="1473"/>
      <c r="AA78" s="1473"/>
      <c r="AB78" s="1473"/>
      <c r="AC78" s="1473"/>
      <c r="AD78" s="1473"/>
      <c r="AE78" s="1473"/>
      <c r="AF78" s="1473"/>
      <c r="AG78" s="1473"/>
      <c r="AH78" s="1473"/>
      <c r="AI78" s="1473"/>
      <c r="AJ78" s="1473"/>
      <c r="AK78" s="1473"/>
      <c r="AL78" s="1540"/>
      <c r="AM78" s="1540"/>
      <c r="AN78" s="1540"/>
      <c r="AO78" s="1540"/>
      <c r="AP78" s="1540"/>
      <c r="AQ78" s="1540"/>
      <c r="AR78" s="1541"/>
    </row>
    <row r="79" spans="3:48" ht="21.9" customHeight="1" x14ac:dyDescent="0.35">
      <c r="C79" s="1620"/>
      <c r="D79" s="3501"/>
      <c r="E79" s="1603"/>
      <c r="F79" s="1830" t="s">
        <v>4394</v>
      </c>
      <c r="G79" s="1941">
        <f>'NORTH-1'!$I$821</f>
        <v>1562110.2647891687</v>
      </c>
      <c r="H79" s="3509"/>
      <c r="J79" s="1461"/>
      <c r="L79"/>
      <c r="M79"/>
      <c r="N79"/>
      <c r="O79"/>
      <c r="P79"/>
      <c r="Q79"/>
      <c r="R79"/>
      <c r="S79"/>
      <c r="T79" s="1854"/>
      <c r="W79"/>
      <c r="X79"/>
      <c r="Y79"/>
      <c r="Z79" s="1473"/>
      <c r="AA79" s="1473"/>
      <c r="AB79" s="1473"/>
      <c r="AC79" s="1473"/>
      <c r="AD79" s="1473"/>
      <c r="AE79" s="1473"/>
      <c r="AF79" s="1473"/>
      <c r="AG79" s="1473"/>
      <c r="AH79" s="1473"/>
      <c r="AI79" s="1473"/>
      <c r="AJ79" s="1473"/>
      <c r="AK79" s="1473"/>
      <c r="AL79" s="1540"/>
      <c r="AM79" s="1540"/>
      <c r="AN79" s="1540"/>
      <c r="AO79" s="1540"/>
      <c r="AP79" s="1540"/>
      <c r="AQ79" s="1540"/>
      <c r="AR79" s="1541"/>
    </row>
    <row r="80" spans="3:48" ht="21.9" customHeight="1" x14ac:dyDescent="0.35">
      <c r="C80" s="1620"/>
      <c r="D80" s="3505"/>
      <c r="E80" s="1603"/>
      <c r="F80" s="1830" t="s">
        <v>4380</v>
      </c>
      <c r="G80" s="1941">
        <f>'NORTH-1'!I818</f>
        <v>735452.54781533382</v>
      </c>
      <c r="H80" s="3508"/>
      <c r="J80" s="1461"/>
      <c r="L80"/>
      <c r="M80"/>
      <c r="N80"/>
      <c r="O80"/>
      <c r="P80"/>
      <c r="Q80"/>
      <c r="R80"/>
      <c r="S80"/>
      <c r="T80" s="1854"/>
      <c r="W80"/>
      <c r="X80"/>
      <c r="Y80"/>
      <c r="Z80" s="1473"/>
      <c r="AA80" s="1473"/>
      <c r="AB80" s="1473"/>
      <c r="AC80" s="1473"/>
      <c r="AD80" s="1473"/>
      <c r="AE80" s="1473"/>
      <c r="AF80" s="1473"/>
      <c r="AG80" s="1473"/>
      <c r="AH80" s="1473"/>
      <c r="AI80" s="1473"/>
      <c r="AJ80" s="1473"/>
      <c r="AK80" s="1473"/>
      <c r="AL80" s="1540"/>
      <c r="AM80" s="1540"/>
      <c r="AN80" s="1540"/>
      <c r="AO80" s="1540"/>
      <c r="AP80" s="1540"/>
      <c r="AQ80" s="1540"/>
      <c r="AR80" s="1541"/>
    </row>
    <row r="81" spans="3:44" ht="21.9" customHeight="1" x14ac:dyDescent="0.35">
      <c r="C81" s="1620"/>
      <c r="D81" s="3500" t="s">
        <v>196</v>
      </c>
      <c r="E81" s="1603"/>
      <c r="F81" s="1826" t="s">
        <v>103</v>
      </c>
      <c r="G81" s="1941">
        <f>'NORTH-2'!I210</f>
        <v>3324142.390327293</v>
      </c>
      <c r="H81" s="3507">
        <f>G81+G82+G83</f>
        <v>11193645.851425808</v>
      </c>
      <c r="J81" s="1461"/>
      <c r="L81"/>
      <c r="M81"/>
      <c r="N81"/>
      <c r="O81"/>
      <c r="P81"/>
      <c r="Q81"/>
      <c r="R81"/>
      <c r="S81"/>
      <c r="T81" s="1854"/>
      <c r="W81"/>
      <c r="X81"/>
      <c r="Y81"/>
      <c r="Z81" s="1473"/>
      <c r="AA81" s="1473"/>
      <c r="AB81" s="1473"/>
      <c r="AC81" s="1473"/>
      <c r="AD81" s="1473"/>
      <c r="AE81" s="1473"/>
      <c r="AF81" s="1473"/>
      <c r="AG81" s="1473"/>
      <c r="AH81" s="1473"/>
      <c r="AI81" s="1473"/>
      <c r="AJ81" s="1473"/>
      <c r="AK81" s="1473"/>
      <c r="AL81" s="1540"/>
      <c r="AM81" s="1540"/>
      <c r="AN81" s="1540"/>
      <c r="AO81" s="1540"/>
      <c r="AP81" s="1540"/>
      <c r="AQ81" s="1540"/>
      <c r="AR81" s="1541"/>
    </row>
    <row r="82" spans="3:44" ht="21.9" customHeight="1" x14ac:dyDescent="0.35">
      <c r="C82" s="1620"/>
      <c r="D82" s="3501"/>
      <c r="E82" s="1603"/>
      <c r="F82" s="1826" t="s">
        <v>252</v>
      </c>
      <c r="G82" s="1941">
        <f>'NORTH-2'!I211</f>
        <v>6141141.1322068861</v>
      </c>
      <c r="H82" s="3509"/>
      <c r="J82" s="1461"/>
      <c r="L82"/>
      <c r="M82"/>
      <c r="N82"/>
      <c r="O82"/>
      <c r="P82"/>
      <c r="Q82"/>
      <c r="R82"/>
      <c r="S82"/>
      <c r="T82" s="1854"/>
      <c r="W82"/>
      <c r="X82"/>
      <c r="Y82"/>
      <c r="Z82" s="1473"/>
      <c r="AA82" s="1473"/>
      <c r="AB82" s="1473"/>
      <c r="AC82" s="1473"/>
      <c r="AD82" s="1473"/>
      <c r="AE82" s="1473"/>
      <c r="AF82" s="1473"/>
      <c r="AG82" s="1473"/>
      <c r="AH82" s="1473"/>
      <c r="AI82" s="1473"/>
      <c r="AJ82" s="1473"/>
      <c r="AK82" s="1473"/>
      <c r="AL82" s="1540"/>
      <c r="AM82" s="1540"/>
      <c r="AN82" s="1540"/>
      <c r="AO82" s="1540"/>
      <c r="AP82" s="1540"/>
      <c r="AQ82" s="1540"/>
      <c r="AR82" s="1541"/>
    </row>
    <row r="83" spans="3:44" ht="21.9" customHeight="1" x14ac:dyDescent="0.35">
      <c r="C83" s="1620"/>
      <c r="D83" s="3505"/>
      <c r="E83" s="1603"/>
      <c r="F83" s="1826" t="s">
        <v>83</v>
      </c>
      <c r="G83" s="1941">
        <f>'NORTH-2'!I212</f>
        <v>1728362.3288916296</v>
      </c>
      <c r="H83" s="3508"/>
      <c r="J83" s="1461"/>
      <c r="L83"/>
      <c r="M83"/>
      <c r="N83"/>
      <c r="O83"/>
      <c r="P83"/>
      <c r="Q83"/>
      <c r="R83"/>
      <c r="S83"/>
      <c r="T83" s="1854"/>
      <c r="W83"/>
      <c r="X83"/>
      <c r="Y83"/>
      <c r="Z83" s="1473"/>
      <c r="AA83" s="1473"/>
      <c r="AB83" s="1473"/>
      <c r="AC83" s="1473"/>
      <c r="AD83" s="1473"/>
      <c r="AE83" s="1473"/>
      <c r="AF83" s="1473"/>
      <c r="AG83" s="1473"/>
      <c r="AH83" s="1473"/>
      <c r="AI83" s="1473"/>
      <c r="AJ83" s="1473"/>
      <c r="AK83" s="1473"/>
      <c r="AL83" s="1540"/>
      <c r="AM83" s="1540"/>
      <c r="AN83" s="1540"/>
      <c r="AO83" s="1540"/>
      <c r="AP83" s="1540"/>
      <c r="AQ83" s="1540"/>
      <c r="AR83" s="1541"/>
    </row>
    <row r="84" spans="3:44" ht="21.9" customHeight="1" x14ac:dyDescent="0.35">
      <c r="C84" s="1620"/>
      <c r="D84" s="3500" t="s">
        <v>4139</v>
      </c>
      <c r="E84" s="1606"/>
      <c r="F84" s="1836" t="s">
        <v>4374</v>
      </c>
      <c r="G84" s="1954">
        <f>'NORTH-2'!I1154</f>
        <v>3942567.1741015548</v>
      </c>
      <c r="H84" s="3507">
        <f>G84+G85+G87+G86</f>
        <v>7426800</v>
      </c>
      <c r="J84" s="1461"/>
      <c r="L84"/>
      <c r="M84"/>
      <c r="N84"/>
      <c r="O84"/>
      <c r="P84"/>
      <c r="Q84"/>
      <c r="R84"/>
      <c r="S84"/>
      <c r="T84" s="1854"/>
      <c r="W84"/>
      <c r="X84"/>
      <c r="Y84"/>
      <c r="Z84" s="1473"/>
      <c r="AA84" s="1473"/>
      <c r="AB84" s="1473"/>
      <c r="AC84" s="1473"/>
      <c r="AD84" s="1473"/>
      <c r="AE84" s="1473"/>
      <c r="AF84" s="1473"/>
      <c r="AG84" s="1473"/>
      <c r="AH84" s="1473"/>
      <c r="AI84" s="1473"/>
      <c r="AJ84" s="1473"/>
      <c r="AK84" s="1473"/>
      <c r="AL84" s="1540"/>
      <c r="AM84" s="1540"/>
      <c r="AN84" s="1540"/>
      <c r="AO84" s="1540"/>
      <c r="AP84" s="1540"/>
      <c r="AQ84" s="1540"/>
      <c r="AR84" s="1541"/>
    </row>
    <row r="85" spans="3:44" ht="21.9" customHeight="1" x14ac:dyDescent="0.35">
      <c r="C85" s="1620"/>
      <c r="D85" s="3501"/>
      <c r="E85" s="1606"/>
      <c r="F85" s="1835" t="s">
        <v>4460</v>
      </c>
      <c r="G85" s="1954">
        <f>'NORTH-2'!I1155</f>
        <v>2830417.976350816</v>
      </c>
      <c r="H85" s="3509"/>
      <c r="J85" s="1461"/>
      <c r="L85"/>
      <c r="M85"/>
      <c r="N85"/>
      <c r="O85"/>
      <c r="P85"/>
      <c r="Q85"/>
      <c r="R85"/>
      <c r="S85"/>
      <c r="T85" s="1854"/>
      <c r="W85"/>
      <c r="X85"/>
      <c r="Y85"/>
      <c r="Z85" s="1473"/>
      <c r="AA85" s="1473"/>
      <c r="AB85" s="1473"/>
      <c r="AC85" s="1473"/>
      <c r="AD85" s="1473"/>
      <c r="AE85" s="1473"/>
      <c r="AF85" s="1473"/>
      <c r="AG85" s="1473"/>
      <c r="AH85" s="1473"/>
      <c r="AI85" s="1473"/>
      <c r="AJ85" s="1473"/>
      <c r="AK85" s="1473"/>
      <c r="AL85" s="1540"/>
      <c r="AM85" s="1540"/>
      <c r="AN85" s="1540"/>
      <c r="AO85" s="1540"/>
      <c r="AP85" s="1540"/>
      <c r="AQ85" s="1540"/>
      <c r="AR85" s="1541"/>
    </row>
    <row r="86" spans="3:44" ht="21.9" customHeight="1" x14ac:dyDescent="0.35">
      <c r="C86" s="1620"/>
      <c r="D86" s="3501"/>
      <c r="E86" s="1606"/>
      <c r="F86" s="1835" t="s">
        <v>100</v>
      </c>
      <c r="G86" s="1954">
        <f>'NORTH-2'!I1157</f>
        <v>653697.2315636141</v>
      </c>
      <c r="H86" s="3509"/>
      <c r="J86" s="1461"/>
      <c r="L86"/>
      <c r="M86"/>
      <c r="N86"/>
      <c r="O86"/>
      <c r="P86"/>
      <c r="Q86"/>
      <c r="R86"/>
      <c r="S86"/>
      <c r="T86" s="1854"/>
      <c r="W86"/>
      <c r="X86"/>
      <c r="Y86"/>
      <c r="Z86" s="1473"/>
      <c r="AA86" s="1473"/>
      <c r="AB86" s="1473"/>
      <c r="AC86" s="1473"/>
      <c r="AD86" s="1473"/>
      <c r="AE86" s="1473"/>
      <c r="AF86" s="1473"/>
      <c r="AG86" s="1473"/>
      <c r="AH86" s="1473"/>
      <c r="AI86" s="1473"/>
      <c r="AJ86" s="1473"/>
      <c r="AK86" s="1473"/>
      <c r="AL86" s="1540"/>
      <c r="AM86" s="1540"/>
      <c r="AN86" s="1540"/>
      <c r="AO86" s="1540"/>
      <c r="AP86" s="1540"/>
      <c r="AQ86" s="1540"/>
      <c r="AR86" s="1541"/>
    </row>
    <row r="87" spans="3:44" ht="21.9" customHeight="1" x14ac:dyDescent="0.35">
      <c r="C87" s="1620"/>
      <c r="D87" s="3505"/>
      <c r="E87" s="1606"/>
      <c r="F87" s="1857" t="s">
        <v>4461</v>
      </c>
      <c r="G87" s="1954">
        <f>'NORTH-2'!I1156</f>
        <v>117.61798401590792</v>
      </c>
      <c r="H87" s="3508"/>
      <c r="J87" s="1461"/>
      <c r="L87"/>
      <c r="M87"/>
      <c r="N87"/>
      <c r="O87"/>
      <c r="P87"/>
      <c r="Q87"/>
      <c r="R87"/>
      <c r="S87"/>
      <c r="T87" s="1854"/>
      <c r="W87"/>
      <c r="X87"/>
      <c r="Y87"/>
      <c r="Z87" s="1473"/>
      <c r="AA87" s="1473"/>
      <c r="AB87" s="1473"/>
      <c r="AC87" s="1473"/>
      <c r="AD87" s="1473"/>
      <c r="AE87" s="1473"/>
      <c r="AF87" s="1473"/>
      <c r="AG87" s="1473"/>
      <c r="AH87" s="1473"/>
      <c r="AI87" s="1473"/>
      <c r="AJ87" s="1473"/>
      <c r="AK87" s="1473"/>
      <c r="AL87" s="1540"/>
      <c r="AM87" s="1540"/>
      <c r="AN87" s="1540"/>
      <c r="AO87" s="1540"/>
      <c r="AP87" s="1540"/>
      <c r="AQ87" s="1540"/>
      <c r="AR87" s="1541"/>
    </row>
    <row r="88" spans="3:44" ht="21.9" customHeight="1" x14ac:dyDescent="0.35">
      <c r="C88" s="1620"/>
      <c r="D88" s="3500" t="s">
        <v>4140</v>
      </c>
      <c r="E88" s="1603"/>
      <c r="F88" s="1826" t="s">
        <v>4463</v>
      </c>
      <c r="G88" s="1952">
        <f>'NORTH-1'!I577</f>
        <v>24517604.12582849</v>
      </c>
      <c r="H88" s="3507">
        <f>G88+G89</f>
        <v>27061439.999999948</v>
      </c>
      <c r="J88" s="1461"/>
      <c r="L88"/>
      <c r="M88"/>
      <c r="N88"/>
      <c r="O88"/>
      <c r="P88"/>
      <c r="Q88"/>
      <c r="R88"/>
      <c r="S88"/>
      <c r="T88" s="1854"/>
      <c r="W88"/>
      <c r="X88"/>
      <c r="Y88"/>
      <c r="Z88" s="1473"/>
      <c r="AA88" s="1473"/>
      <c r="AB88" s="1473"/>
      <c r="AC88" s="1473"/>
      <c r="AD88" s="1473"/>
      <c r="AE88" s="1473"/>
      <c r="AF88" s="1473"/>
      <c r="AG88" s="1473"/>
      <c r="AH88" s="1473"/>
      <c r="AI88" s="1473"/>
      <c r="AJ88" s="1473"/>
      <c r="AK88" s="1473"/>
      <c r="AL88" s="1540"/>
      <c r="AM88" s="1540"/>
      <c r="AN88" s="1540"/>
      <c r="AO88" s="1540"/>
      <c r="AP88" s="1540"/>
      <c r="AQ88" s="1540"/>
      <c r="AR88" s="1541"/>
    </row>
    <row r="89" spans="3:44" ht="21.9" customHeight="1" x14ac:dyDescent="0.35">
      <c r="C89" s="1620"/>
      <c r="D89" s="3505"/>
      <c r="E89" s="1603"/>
      <c r="F89" s="1826" t="s">
        <v>43</v>
      </c>
      <c r="G89" s="1952">
        <f>'NORTH-1'!I576</f>
        <v>2543835.8741714563</v>
      </c>
      <c r="H89" s="3508"/>
      <c r="J89" s="1461"/>
      <c r="L89"/>
      <c r="M89"/>
      <c r="N89"/>
      <c r="O89"/>
      <c r="P89"/>
      <c r="Q89"/>
      <c r="R89"/>
      <c r="S89"/>
      <c r="T89" s="1854"/>
      <c r="W89"/>
      <c r="X89"/>
      <c r="Y89"/>
      <c r="Z89" s="1473"/>
      <c r="AA89" s="1473"/>
      <c r="AB89" s="1473"/>
      <c r="AC89" s="1473"/>
      <c r="AD89" s="1473"/>
      <c r="AE89" s="1473"/>
      <c r="AF89" s="1473"/>
      <c r="AG89" s="1473"/>
      <c r="AH89" s="1473"/>
      <c r="AI89" s="1473"/>
      <c r="AJ89" s="1473"/>
      <c r="AK89" s="1473"/>
      <c r="AL89" s="1540"/>
      <c r="AM89" s="1540"/>
      <c r="AN89" s="1540"/>
      <c r="AO89" s="1540"/>
      <c r="AP89" s="1540"/>
      <c r="AQ89" s="1540"/>
      <c r="AR89" s="1541"/>
    </row>
    <row r="90" spans="3:44" ht="21.9" customHeight="1" x14ac:dyDescent="0.35">
      <c r="C90" s="1620"/>
      <c r="D90" s="3500" t="s">
        <v>4141</v>
      </c>
      <c r="E90" s="3500"/>
      <c r="F90" s="1826" t="s">
        <v>4394</v>
      </c>
      <c r="G90" s="1952">
        <f>'NORTH-1'!I1737</f>
        <v>3467000.3909262982</v>
      </c>
      <c r="H90" s="3507">
        <f>G90+G91</f>
        <v>4793276.5199999986</v>
      </c>
      <c r="J90" s="1461"/>
      <c r="L90"/>
      <c r="M90"/>
      <c r="N90"/>
      <c r="O90"/>
      <c r="P90"/>
      <c r="Q90"/>
      <c r="R90"/>
      <c r="S90"/>
      <c r="T90" s="1854"/>
      <c r="W90"/>
      <c r="X90"/>
      <c r="Y90"/>
      <c r="Z90" s="1473"/>
      <c r="AA90" s="1473"/>
      <c r="AB90" s="1473"/>
      <c r="AC90" s="1473"/>
      <c r="AD90" s="1473"/>
      <c r="AE90" s="1473"/>
      <c r="AF90" s="1473"/>
      <c r="AG90" s="1473"/>
      <c r="AH90" s="1473"/>
      <c r="AI90" s="1473"/>
      <c r="AJ90" s="1473"/>
      <c r="AK90" s="1473"/>
      <c r="AL90" s="1540"/>
      <c r="AM90" s="1540"/>
      <c r="AN90" s="1540"/>
      <c r="AO90" s="1540"/>
      <c r="AP90" s="1540"/>
      <c r="AQ90" s="1540"/>
      <c r="AR90" s="1541"/>
    </row>
    <row r="91" spans="3:44" ht="21.9" customHeight="1" x14ac:dyDescent="0.35">
      <c r="C91" s="1620"/>
      <c r="D91" s="3505"/>
      <c r="E91" s="3505"/>
      <c r="F91" s="1826" t="s">
        <v>103</v>
      </c>
      <c r="G91" s="1952">
        <f>'NORTH-1'!I1738</f>
        <v>1326276.1290737002</v>
      </c>
      <c r="H91" s="3508"/>
      <c r="J91" s="1461"/>
      <c r="L91"/>
      <c r="M91"/>
      <c r="N91"/>
      <c r="O91"/>
      <c r="P91"/>
      <c r="Q91"/>
      <c r="R91"/>
      <c r="S91"/>
      <c r="T91" s="1854"/>
      <c r="W91"/>
      <c r="X91"/>
      <c r="Y91"/>
      <c r="Z91" s="1473"/>
      <c r="AA91" s="1473"/>
      <c r="AB91" s="1473"/>
      <c r="AC91" s="1473"/>
      <c r="AD91" s="1473"/>
      <c r="AE91" s="1473"/>
      <c r="AF91" s="1473"/>
      <c r="AG91" s="1473"/>
      <c r="AH91" s="1473"/>
      <c r="AI91" s="1473"/>
      <c r="AJ91" s="1473"/>
      <c r="AK91" s="1473"/>
      <c r="AL91" s="1540"/>
      <c r="AM91" s="1540"/>
      <c r="AN91" s="1540"/>
      <c r="AO91" s="1540"/>
      <c r="AP91" s="1540"/>
      <c r="AQ91" s="1540"/>
      <c r="AR91" s="1541"/>
    </row>
    <row r="92" spans="3:44" ht="21.9" customHeight="1" x14ac:dyDescent="0.35">
      <c r="C92" s="1620"/>
      <c r="D92" s="3500" t="s">
        <v>139</v>
      </c>
      <c r="E92" s="1603"/>
      <c r="F92" s="1826" t="s">
        <v>44</v>
      </c>
      <c r="G92" s="1952">
        <f>'NORTH-2'!I619</f>
        <v>1181057.0340000007</v>
      </c>
      <c r="H92" s="1616"/>
      <c r="J92" s="1461"/>
      <c r="L92"/>
      <c r="M92"/>
      <c r="N92"/>
      <c r="O92"/>
      <c r="P92"/>
      <c r="Q92"/>
      <c r="R92"/>
      <c r="S92"/>
      <c r="T92" s="1854"/>
      <c r="W92"/>
      <c r="X92"/>
      <c r="Y92"/>
      <c r="Z92" s="1473"/>
      <c r="AA92" s="1473"/>
      <c r="AB92" s="1473"/>
      <c r="AC92" s="1473"/>
      <c r="AD92" s="1473"/>
      <c r="AE92" s="1473"/>
      <c r="AF92" s="1473"/>
      <c r="AG92" s="1473"/>
      <c r="AH92" s="1473"/>
      <c r="AI92" s="1473"/>
      <c r="AJ92" s="1473"/>
      <c r="AK92" s="1473"/>
      <c r="AL92" s="1540"/>
      <c r="AM92" s="1540"/>
      <c r="AN92" s="1540"/>
      <c r="AO92" s="1540"/>
      <c r="AP92" s="1540"/>
      <c r="AQ92" s="1540"/>
      <c r="AR92" s="1541"/>
    </row>
    <row r="93" spans="3:44" ht="21.9" customHeight="1" x14ac:dyDescent="0.35">
      <c r="C93" s="1620"/>
      <c r="D93" s="3501"/>
      <c r="E93" s="1603"/>
      <c r="F93" s="1836" t="s">
        <v>4374</v>
      </c>
      <c r="G93" s="1952">
        <f>'NORTH-2'!I618</f>
        <v>1618310.88</v>
      </c>
      <c r="H93" s="1616"/>
      <c r="J93" s="1461"/>
      <c r="L93"/>
      <c r="M93"/>
      <c r="N93"/>
      <c r="O93"/>
      <c r="P93"/>
      <c r="Q93"/>
      <c r="R93"/>
      <c r="S93"/>
      <c r="T93" s="1854"/>
      <c r="W93"/>
      <c r="X93"/>
      <c r="Y93"/>
      <c r="Z93" s="1473"/>
      <c r="AA93" s="1473"/>
      <c r="AB93" s="1473"/>
      <c r="AC93" s="1473"/>
      <c r="AD93" s="1473"/>
      <c r="AE93" s="1473"/>
      <c r="AF93" s="1473"/>
      <c r="AG93" s="1473"/>
      <c r="AH93" s="1473"/>
      <c r="AI93" s="1473"/>
      <c r="AJ93" s="1473"/>
      <c r="AK93" s="1473"/>
      <c r="AL93" s="1540"/>
      <c r="AM93" s="1540"/>
      <c r="AN93" s="1540"/>
      <c r="AO93" s="1540"/>
      <c r="AP93" s="1540"/>
      <c r="AQ93" s="1540"/>
      <c r="AR93" s="1541"/>
    </row>
    <row r="94" spans="3:44" ht="21.9" customHeight="1" x14ac:dyDescent="0.35">
      <c r="C94" s="1620"/>
      <c r="D94" s="3501"/>
      <c r="E94" s="1603"/>
      <c r="F94" s="1835" t="s">
        <v>4460</v>
      </c>
      <c r="G94" s="1952">
        <f>'NORTH-2'!I621</f>
        <v>8956036.4279999994</v>
      </c>
      <c r="H94" s="1616"/>
      <c r="J94" s="1461"/>
      <c r="L94"/>
      <c r="M94"/>
      <c r="N94"/>
      <c r="O94"/>
      <c r="P94"/>
      <c r="Q94"/>
      <c r="R94"/>
      <c r="S94"/>
      <c r="T94" s="1854"/>
      <c r="W94"/>
      <c r="X94"/>
      <c r="Y94"/>
      <c r="Z94" s="1473"/>
      <c r="AA94" s="1473"/>
      <c r="AB94" s="1473"/>
      <c r="AC94" s="1473"/>
      <c r="AD94" s="1473"/>
      <c r="AE94" s="1473"/>
      <c r="AF94" s="1473"/>
      <c r="AG94" s="1473"/>
      <c r="AH94" s="1473"/>
      <c r="AI94" s="1473"/>
      <c r="AJ94" s="1473"/>
      <c r="AK94" s="1473"/>
      <c r="AL94" s="1540"/>
      <c r="AM94" s="1540"/>
      <c r="AN94" s="1540"/>
      <c r="AO94" s="1540"/>
      <c r="AP94" s="1540"/>
      <c r="AQ94" s="1540"/>
      <c r="AR94" s="1541"/>
    </row>
    <row r="95" spans="3:44" ht="21.9" customHeight="1" x14ac:dyDescent="0.35">
      <c r="C95" s="1620"/>
      <c r="D95" s="3505"/>
      <c r="E95" s="1603"/>
      <c r="F95" s="1835" t="s">
        <v>4461</v>
      </c>
      <c r="G95" s="1952">
        <f>'NORTH-2'!I620</f>
        <v>5759589.034</v>
      </c>
      <c r="H95" s="1616"/>
      <c r="J95" s="1461"/>
      <c r="L95"/>
      <c r="M95"/>
      <c r="N95"/>
      <c r="O95"/>
      <c r="P95"/>
      <c r="Q95"/>
      <c r="R95"/>
      <c r="S95"/>
      <c r="T95" s="1854"/>
      <c r="W95"/>
      <c r="X95"/>
      <c r="Y95"/>
      <c r="Z95" s="1473"/>
      <c r="AA95" s="1473"/>
      <c r="AB95" s="1473"/>
      <c r="AC95" s="1473"/>
      <c r="AD95" s="1473"/>
      <c r="AE95" s="1473"/>
      <c r="AF95" s="1473"/>
      <c r="AG95" s="1473"/>
      <c r="AH95" s="1473"/>
      <c r="AI95" s="1473"/>
      <c r="AJ95" s="1473"/>
      <c r="AK95" s="1473"/>
      <c r="AL95" s="1540"/>
      <c r="AM95" s="1540"/>
      <c r="AN95" s="1540"/>
      <c r="AO95" s="1540"/>
      <c r="AP95" s="1540"/>
      <c r="AQ95" s="1540"/>
      <c r="AR95" s="1541"/>
    </row>
    <row r="96" spans="3:44" ht="21.9" customHeight="1" x14ac:dyDescent="0.35">
      <c r="C96" s="1620"/>
      <c r="D96" s="3500" t="s">
        <v>4142</v>
      </c>
      <c r="E96" s="1603"/>
      <c r="F96" s="1835" t="s">
        <v>83</v>
      </c>
      <c r="G96" s="1952">
        <f>'NORTH-2'!I694</f>
        <v>2299125.6951148696</v>
      </c>
      <c r="H96" s="1616"/>
      <c r="J96" s="1461"/>
      <c r="L96"/>
      <c r="M96"/>
      <c r="N96"/>
      <c r="O96"/>
      <c r="P96"/>
      <c r="Q96"/>
      <c r="R96"/>
      <c r="S96"/>
      <c r="T96" s="1854"/>
      <c r="W96"/>
      <c r="X96"/>
      <c r="Y96"/>
      <c r="Z96" s="1473"/>
      <c r="AA96" s="1473"/>
      <c r="AB96" s="1473"/>
      <c r="AC96" s="1473"/>
      <c r="AD96" s="1473"/>
      <c r="AE96" s="1473"/>
      <c r="AF96" s="1473"/>
      <c r="AG96" s="1473"/>
      <c r="AH96" s="1473"/>
      <c r="AI96" s="1473"/>
      <c r="AJ96" s="1473"/>
      <c r="AK96" s="1473"/>
      <c r="AL96" s="1540"/>
      <c r="AM96" s="1540"/>
      <c r="AN96" s="1540"/>
      <c r="AO96" s="1540"/>
      <c r="AP96" s="1540"/>
      <c r="AQ96" s="1540"/>
      <c r="AR96" s="1541"/>
    </row>
    <row r="97" spans="3:44" ht="21.9" customHeight="1" x14ac:dyDescent="0.35">
      <c r="C97" s="1620"/>
      <c r="D97" s="3505"/>
      <c r="E97" s="1603"/>
      <c r="F97" s="1835" t="s">
        <v>4464</v>
      </c>
      <c r="G97" s="1952">
        <f>'NORTH-2'!I693</f>
        <v>12929197.376980783</v>
      </c>
      <c r="H97" s="1616">
        <f>G97</f>
        <v>12929197.376980783</v>
      </c>
      <c r="J97" s="1461"/>
      <c r="L97"/>
      <c r="M97"/>
      <c r="N97"/>
      <c r="O97"/>
      <c r="P97"/>
      <c r="Q97"/>
      <c r="R97"/>
      <c r="S97"/>
      <c r="T97" s="1854"/>
      <c r="W97"/>
      <c r="X97"/>
      <c r="Y97"/>
      <c r="Z97" s="1473"/>
      <c r="AA97" s="1473"/>
      <c r="AB97" s="1473"/>
      <c r="AC97" s="1473"/>
      <c r="AD97" s="1473"/>
      <c r="AE97" s="1473"/>
      <c r="AF97" s="1473"/>
      <c r="AG97" s="1473"/>
      <c r="AH97" s="1473"/>
      <c r="AI97" s="1473"/>
      <c r="AJ97" s="1473"/>
      <c r="AK97" s="1473"/>
      <c r="AL97" s="1540"/>
      <c r="AM97" s="1540"/>
      <c r="AN97" s="1540"/>
      <c r="AO97" s="1540"/>
      <c r="AP97" s="1540"/>
      <c r="AQ97" s="1540"/>
      <c r="AR97" s="1541"/>
    </row>
    <row r="98" spans="3:44" ht="21.9" customHeight="1" x14ac:dyDescent="0.35">
      <c r="C98" s="1620"/>
      <c r="D98" s="3500" t="s">
        <v>4465</v>
      </c>
      <c r="E98" s="1603"/>
      <c r="F98" s="1835" t="s">
        <v>83</v>
      </c>
      <c r="G98" s="1952">
        <f>'NORTH-2'!I1236</f>
        <v>571466.90609078435</v>
      </c>
      <c r="H98" s="3507">
        <f>G98+G99+G100+G101</f>
        <v>18113735.33906059</v>
      </c>
      <c r="J98" s="1461"/>
      <c r="L98"/>
      <c r="M98"/>
      <c r="N98"/>
      <c r="O98"/>
      <c r="P98"/>
      <c r="Q98"/>
      <c r="R98"/>
      <c r="S98"/>
      <c r="T98" s="1854"/>
      <c r="W98"/>
      <c r="X98"/>
      <c r="Y98"/>
      <c r="Z98" s="1473"/>
      <c r="AA98" s="1473"/>
      <c r="AB98" s="1473"/>
      <c r="AC98" s="1473"/>
      <c r="AD98" s="1473"/>
      <c r="AE98" s="1473"/>
      <c r="AF98" s="1473"/>
      <c r="AG98" s="1473"/>
      <c r="AH98" s="1473"/>
      <c r="AI98" s="1473"/>
      <c r="AJ98" s="1473"/>
      <c r="AK98" s="1473"/>
      <c r="AL98" s="1540"/>
      <c r="AM98" s="1540"/>
      <c r="AN98" s="1540"/>
      <c r="AO98" s="1540"/>
      <c r="AP98" s="1540"/>
      <c r="AQ98" s="1540"/>
      <c r="AR98" s="1541"/>
    </row>
    <row r="99" spans="3:44" ht="21.9" customHeight="1" x14ac:dyDescent="0.35">
      <c r="C99" s="1620"/>
      <c r="D99" s="3501"/>
      <c r="E99" s="1603"/>
      <c r="F99" s="1835" t="s">
        <v>90</v>
      </c>
      <c r="G99" s="1952">
        <f>'NORTH-2'!I1233</f>
        <v>7672942.4248593114</v>
      </c>
      <c r="H99" s="3509"/>
      <c r="J99" s="1461"/>
      <c r="L99"/>
      <c r="M99"/>
      <c r="N99"/>
      <c r="O99"/>
      <c r="P99"/>
      <c r="Q99"/>
      <c r="R99"/>
      <c r="S99"/>
      <c r="T99" s="1854"/>
      <c r="W99"/>
      <c r="X99"/>
      <c r="Y99"/>
      <c r="Z99" s="1473"/>
      <c r="AA99" s="1473"/>
      <c r="AB99" s="1473"/>
      <c r="AC99" s="1473"/>
      <c r="AD99" s="1473"/>
      <c r="AE99" s="1473"/>
      <c r="AF99" s="1473"/>
      <c r="AG99" s="1473"/>
      <c r="AH99" s="1473"/>
      <c r="AI99" s="1473"/>
      <c r="AJ99" s="1473"/>
      <c r="AK99" s="1473"/>
      <c r="AL99" s="1540"/>
      <c r="AM99" s="1540"/>
      <c r="AN99" s="1540"/>
      <c r="AO99" s="1540"/>
      <c r="AP99" s="1540"/>
      <c r="AQ99" s="1540"/>
      <c r="AR99" s="1541"/>
    </row>
    <row r="100" spans="3:44" ht="21.9" customHeight="1" x14ac:dyDescent="0.35">
      <c r="C100" s="1620"/>
      <c r="D100" s="3501"/>
      <c r="E100" s="1603"/>
      <c r="F100" s="1835" t="s">
        <v>4466</v>
      </c>
      <c r="G100" s="1952">
        <f>'NORTH-2'!I1235</f>
        <v>3990242.2602311517</v>
      </c>
      <c r="H100" s="3509"/>
      <c r="J100" s="1461"/>
      <c r="L100"/>
      <c r="M100"/>
      <c r="N100"/>
      <c r="O100"/>
      <c r="P100"/>
      <c r="Q100"/>
      <c r="R100"/>
      <c r="S100"/>
      <c r="T100" s="1854"/>
      <c r="W100"/>
      <c r="X100"/>
      <c r="Y100"/>
      <c r="Z100" s="1473"/>
      <c r="AA100" s="1473"/>
      <c r="AB100" s="1473"/>
      <c r="AC100" s="1473"/>
      <c r="AD100" s="1473"/>
      <c r="AE100" s="1473"/>
      <c r="AF100" s="1473"/>
      <c r="AG100" s="1473"/>
      <c r="AH100" s="1473"/>
      <c r="AI100" s="1473"/>
      <c r="AJ100" s="1473"/>
      <c r="AK100" s="1473"/>
      <c r="AL100" s="1540"/>
      <c r="AM100" s="1540"/>
      <c r="AN100" s="1540"/>
      <c r="AO100" s="1540"/>
      <c r="AP100" s="1540"/>
      <c r="AQ100" s="1540"/>
      <c r="AR100" s="1541"/>
    </row>
    <row r="101" spans="3:44" ht="21.9" customHeight="1" x14ac:dyDescent="0.35">
      <c r="C101" s="1620"/>
      <c r="D101" s="3505"/>
      <c r="E101" s="1603"/>
      <c r="F101" s="1835" t="s">
        <v>4467</v>
      </c>
      <c r="G101" s="1952">
        <f>'NORTH-2'!I1234</f>
        <v>5879083.7478793431</v>
      </c>
      <c r="H101" s="3508"/>
      <c r="J101" s="1461"/>
      <c r="L101"/>
      <c r="M101"/>
      <c r="N101"/>
      <c r="O101"/>
      <c r="P101"/>
      <c r="Q101"/>
      <c r="R101"/>
      <c r="S101"/>
      <c r="T101" s="1854"/>
      <c r="W101"/>
      <c r="X101"/>
      <c r="Y101"/>
      <c r="Z101" s="1473"/>
      <c r="AA101" s="1473"/>
      <c r="AB101" s="1473"/>
      <c r="AC101" s="1473"/>
      <c r="AD101" s="1473"/>
      <c r="AE101" s="1473"/>
      <c r="AF101" s="1473"/>
      <c r="AG101" s="1473"/>
      <c r="AH101" s="1473"/>
      <c r="AI101" s="1473"/>
      <c r="AJ101" s="1473"/>
      <c r="AK101" s="1473"/>
      <c r="AL101" s="1540"/>
      <c r="AM101" s="1540"/>
      <c r="AN101" s="1540"/>
      <c r="AO101" s="1540"/>
      <c r="AP101" s="1540"/>
      <c r="AQ101" s="1540"/>
      <c r="AR101" s="1541"/>
    </row>
    <row r="102" spans="3:44" ht="21.9" customHeight="1" x14ac:dyDescent="0.35">
      <c r="C102" s="1620"/>
      <c r="D102" s="3500" t="s">
        <v>143</v>
      </c>
      <c r="E102" s="1603"/>
      <c r="F102" s="1835" t="s">
        <v>4410</v>
      </c>
      <c r="G102" s="1952">
        <f>'NORTH-1'!I1821</f>
        <v>2985071.818484854</v>
      </c>
      <c r="H102" s="1609"/>
      <c r="J102" s="1461"/>
      <c r="L102"/>
      <c r="M102"/>
      <c r="N102"/>
      <c r="O102"/>
      <c r="P102"/>
      <c r="Q102"/>
      <c r="R102"/>
      <c r="S102"/>
      <c r="T102" s="1854"/>
      <c r="W102"/>
      <c r="X102"/>
      <c r="Y102"/>
      <c r="Z102" s="1473"/>
      <c r="AA102" s="1473"/>
      <c r="AB102" s="1473"/>
      <c r="AC102" s="1473"/>
      <c r="AD102" s="1473"/>
      <c r="AE102" s="1473"/>
      <c r="AF102" s="1473"/>
      <c r="AG102" s="1473"/>
      <c r="AH102" s="1473"/>
      <c r="AI102" s="1473"/>
      <c r="AJ102" s="1473"/>
      <c r="AK102" s="1473"/>
      <c r="AL102" s="1540"/>
      <c r="AM102" s="1540"/>
      <c r="AN102" s="1540"/>
      <c r="AO102" s="1540"/>
      <c r="AP102" s="1540"/>
      <c r="AQ102" s="1540"/>
      <c r="AR102" s="1541"/>
    </row>
    <row r="103" spans="3:44" ht="21.9" customHeight="1" x14ac:dyDescent="0.35">
      <c r="C103" s="1620"/>
      <c r="D103" s="3501"/>
      <c r="E103" s="1603"/>
      <c r="F103" s="1835" t="s">
        <v>4394</v>
      </c>
      <c r="G103" s="1952">
        <f>'NORTH-1'!I1819</f>
        <v>1975422.4634932687</v>
      </c>
      <c r="H103" s="3507">
        <f>G103+G104</f>
        <v>4489011.4009504635</v>
      </c>
      <c r="J103" s="1461"/>
      <c r="L103"/>
      <c r="M103"/>
      <c r="N103"/>
      <c r="O103"/>
      <c r="P103"/>
      <c r="Q103"/>
      <c r="R103"/>
      <c r="S103"/>
      <c r="T103" s="1854"/>
      <c r="W103"/>
      <c r="X103"/>
      <c r="Y103"/>
      <c r="Z103" s="1473"/>
      <c r="AA103" s="1473"/>
      <c r="AB103" s="1473"/>
      <c r="AC103" s="1473"/>
      <c r="AD103" s="1473"/>
      <c r="AE103" s="1473"/>
      <c r="AF103" s="1473"/>
      <c r="AG103" s="1473"/>
      <c r="AH103" s="1473"/>
      <c r="AI103" s="1473"/>
      <c r="AJ103" s="1473"/>
      <c r="AK103" s="1473"/>
      <c r="AL103" s="1540"/>
      <c r="AM103" s="1540"/>
      <c r="AN103" s="1540"/>
      <c r="AO103" s="1540"/>
      <c r="AP103" s="1540"/>
      <c r="AQ103" s="1540"/>
      <c r="AR103" s="1541"/>
    </row>
    <row r="104" spans="3:44" ht="21.9" customHeight="1" x14ac:dyDescent="0.35">
      <c r="C104" s="1620"/>
      <c r="D104" s="3505"/>
      <c r="E104" s="1603"/>
      <c r="F104" s="1835" t="s">
        <v>3638</v>
      </c>
      <c r="G104" s="1952">
        <f>'NORTH-1'!I1820</f>
        <v>2513588.937457195</v>
      </c>
      <c r="H104" s="3508"/>
      <c r="J104" s="1461"/>
      <c r="L104"/>
      <c r="M104"/>
      <c r="N104"/>
      <c r="O104"/>
      <c r="P104"/>
      <c r="Q104"/>
      <c r="R104"/>
      <c r="S104"/>
      <c r="T104" s="1854"/>
      <c r="W104"/>
      <c r="X104"/>
      <c r="Y104"/>
      <c r="Z104" s="1473"/>
      <c r="AA104" s="1473"/>
      <c r="AB104" s="1473"/>
      <c r="AC104" s="1473"/>
      <c r="AD104" s="1473"/>
      <c r="AE104" s="1473"/>
      <c r="AF104" s="1473"/>
      <c r="AG104" s="1473"/>
      <c r="AH104" s="1473"/>
      <c r="AI104" s="1473"/>
      <c r="AJ104" s="1473"/>
      <c r="AK104" s="1473"/>
      <c r="AL104" s="1540"/>
      <c r="AM104" s="1540"/>
      <c r="AN104" s="1540"/>
      <c r="AO104" s="1540"/>
      <c r="AP104" s="1540"/>
      <c r="AQ104" s="1540"/>
      <c r="AR104" s="1541"/>
    </row>
    <row r="105" spans="3:44" ht="21.9" customHeight="1" x14ac:dyDescent="0.35">
      <c r="C105" s="1620"/>
      <c r="D105" s="3500" t="s">
        <v>4143</v>
      </c>
      <c r="E105" s="1603"/>
      <c r="F105" s="1835" t="s">
        <v>4380</v>
      </c>
      <c r="G105" s="1952">
        <f>'NORTH-2'!I996</f>
        <v>8229448.8489372134</v>
      </c>
      <c r="H105" s="1610"/>
      <c r="J105" s="1461"/>
      <c r="L105"/>
      <c r="M105"/>
      <c r="N105"/>
      <c r="O105"/>
      <c r="P105"/>
      <c r="Q105"/>
      <c r="R105"/>
      <c r="S105"/>
      <c r="T105" s="1854"/>
      <c r="W105"/>
      <c r="X105"/>
      <c r="Y105"/>
      <c r="Z105" s="1473"/>
      <c r="AA105" s="1473"/>
      <c r="AB105" s="1473"/>
      <c r="AC105" s="1473"/>
      <c r="AD105" s="1473"/>
      <c r="AE105" s="1473"/>
      <c r="AF105" s="1473"/>
      <c r="AG105" s="1473"/>
      <c r="AH105" s="1473"/>
      <c r="AI105" s="1473"/>
      <c r="AJ105" s="1473"/>
      <c r="AK105" s="1473"/>
      <c r="AL105" s="1540"/>
      <c r="AM105" s="1540"/>
      <c r="AN105" s="1540"/>
      <c r="AO105" s="1540"/>
      <c r="AP105" s="1540"/>
      <c r="AQ105" s="1540"/>
      <c r="AR105" s="1541"/>
    </row>
    <row r="106" spans="3:44" ht="21.9" customHeight="1" x14ac:dyDescent="0.35">
      <c r="C106" s="1620"/>
      <c r="D106" s="3505"/>
      <c r="E106" s="1603"/>
      <c r="F106" s="1830" t="s">
        <v>4374</v>
      </c>
      <c r="G106" s="1952">
        <f>'NORTH-2'!I997</f>
        <v>5651917.0608328329</v>
      </c>
      <c r="H106" s="1610"/>
      <c r="J106" s="1461"/>
      <c r="L106"/>
      <c r="M106"/>
      <c r="N106"/>
      <c r="O106"/>
      <c r="P106"/>
      <c r="Q106"/>
      <c r="R106"/>
      <c r="S106"/>
      <c r="T106" s="1854"/>
      <c r="W106"/>
      <c r="X106"/>
      <c r="Y106"/>
      <c r="Z106" s="1473"/>
      <c r="AA106" s="1473"/>
      <c r="AB106" s="1473"/>
      <c r="AC106" s="1473"/>
      <c r="AD106" s="1473"/>
      <c r="AE106" s="1473"/>
      <c r="AF106" s="1473"/>
      <c r="AG106" s="1473"/>
      <c r="AH106" s="1473"/>
      <c r="AI106" s="1473"/>
      <c r="AJ106" s="1473"/>
      <c r="AK106" s="1473"/>
      <c r="AL106" s="1540"/>
      <c r="AM106" s="1540"/>
      <c r="AN106" s="1540"/>
      <c r="AO106" s="1540"/>
      <c r="AP106" s="1540"/>
      <c r="AQ106" s="1540"/>
      <c r="AR106" s="1541"/>
    </row>
    <row r="107" spans="3:44" ht="21.9" customHeight="1" x14ac:dyDescent="0.35">
      <c r="C107" s="1620"/>
      <c r="D107" s="3500" t="s">
        <v>145</v>
      </c>
      <c r="E107" s="1603"/>
      <c r="F107" s="1835" t="s">
        <v>103</v>
      </c>
      <c r="G107" s="1952">
        <f>'NORTH-1'!I453</f>
        <v>1985542.974993662</v>
      </c>
      <c r="H107" s="1610"/>
      <c r="J107" s="1461"/>
      <c r="L107"/>
      <c r="M107"/>
      <c r="N107"/>
      <c r="O107"/>
      <c r="P107"/>
      <c r="Q107"/>
      <c r="R107"/>
      <c r="S107"/>
      <c r="T107" s="1854"/>
      <c r="W107"/>
      <c r="X107"/>
      <c r="Y107"/>
      <c r="Z107" s="1473"/>
      <c r="AA107" s="1473"/>
      <c r="AB107" s="1473"/>
      <c r="AC107" s="1473"/>
      <c r="AD107" s="1473"/>
      <c r="AE107" s="1473"/>
      <c r="AF107" s="1473"/>
      <c r="AG107" s="1473"/>
      <c r="AH107" s="1473"/>
      <c r="AI107" s="1473"/>
      <c r="AJ107" s="1473"/>
      <c r="AK107" s="1473"/>
      <c r="AL107" s="1540"/>
      <c r="AM107" s="1540"/>
      <c r="AN107" s="1540"/>
      <c r="AO107" s="1540"/>
      <c r="AP107" s="1540"/>
      <c r="AQ107" s="1540"/>
      <c r="AR107" s="1541"/>
    </row>
    <row r="108" spans="3:44" ht="21.9" customHeight="1" x14ac:dyDescent="0.35">
      <c r="C108" s="1620"/>
      <c r="D108" s="3505"/>
      <c r="E108" s="1603"/>
      <c r="F108" s="1835" t="s">
        <v>4380</v>
      </c>
      <c r="G108" s="1952">
        <f>'NORTH-1'!I454</f>
        <v>3197726.7500627851</v>
      </c>
      <c r="H108" s="1610"/>
      <c r="J108" s="1461"/>
      <c r="L108"/>
      <c r="M108"/>
      <c r="N108"/>
      <c r="O108"/>
      <c r="P108"/>
      <c r="Q108"/>
      <c r="R108"/>
      <c r="S108"/>
      <c r="T108" s="1854"/>
      <c r="W108"/>
      <c r="X108"/>
      <c r="Y108"/>
      <c r="Z108" s="1473"/>
      <c r="AA108" s="1473"/>
      <c r="AB108" s="1473"/>
      <c r="AC108" s="1473"/>
      <c r="AD108" s="1473"/>
      <c r="AE108" s="1473"/>
      <c r="AF108" s="1473"/>
      <c r="AG108" s="1473"/>
      <c r="AH108" s="1473"/>
      <c r="AI108" s="1473"/>
      <c r="AJ108" s="1473"/>
      <c r="AK108" s="1473"/>
      <c r="AL108" s="1540"/>
      <c r="AM108" s="1540"/>
      <c r="AN108" s="1540"/>
      <c r="AO108" s="1540"/>
      <c r="AP108" s="1540"/>
      <c r="AQ108" s="1540"/>
      <c r="AR108" s="1541"/>
    </row>
    <row r="109" spans="3:44" ht="21.9" customHeight="1" x14ac:dyDescent="0.35">
      <c r="C109" s="1620"/>
      <c r="D109" s="3500" t="s">
        <v>4144</v>
      </c>
      <c r="E109" s="1603"/>
      <c r="F109" s="1835" t="s">
        <v>113</v>
      </c>
      <c r="G109" s="1952">
        <f>'NORTH-1'!I1339</f>
        <v>8408286.9279185068</v>
      </c>
      <c r="H109" s="1610"/>
      <c r="J109" s="1461"/>
      <c r="L109"/>
      <c r="M109"/>
      <c r="N109"/>
      <c r="O109"/>
      <c r="P109"/>
      <c r="Q109"/>
      <c r="R109"/>
      <c r="S109"/>
      <c r="T109" s="1854"/>
      <c r="W109"/>
      <c r="X109"/>
      <c r="Y109"/>
      <c r="Z109" s="1473"/>
      <c r="AA109" s="1473"/>
      <c r="AB109" s="1473"/>
      <c r="AC109" s="1473"/>
      <c r="AD109" s="1473"/>
      <c r="AE109" s="1473"/>
      <c r="AF109" s="1473"/>
      <c r="AG109" s="1473"/>
      <c r="AH109" s="1473"/>
      <c r="AI109" s="1473"/>
      <c r="AJ109" s="1473"/>
      <c r="AK109" s="1473"/>
      <c r="AL109" s="1540"/>
      <c r="AM109" s="1540"/>
      <c r="AN109" s="1540"/>
      <c r="AO109" s="1540"/>
      <c r="AP109" s="1540"/>
      <c r="AQ109" s="1540"/>
      <c r="AR109" s="1541"/>
    </row>
    <row r="110" spans="3:44" ht="21.9" customHeight="1" x14ac:dyDescent="0.35">
      <c r="C110" s="1620"/>
      <c r="D110" s="3505"/>
      <c r="E110" s="1603"/>
      <c r="F110" s="1835" t="s">
        <v>101</v>
      </c>
      <c r="G110" s="1952">
        <f>'NORTH-1'!I1340</f>
        <v>5094535.9512970783</v>
      </c>
      <c r="H110" s="1610"/>
      <c r="J110" s="1461"/>
      <c r="L110"/>
      <c r="M110"/>
      <c r="N110"/>
      <c r="O110"/>
      <c r="P110"/>
      <c r="Q110"/>
      <c r="R110"/>
      <c r="S110"/>
      <c r="T110" s="1854"/>
      <c r="W110"/>
      <c r="X110"/>
      <c r="Y110"/>
      <c r="Z110" s="1473"/>
      <c r="AA110" s="1473"/>
      <c r="AB110" s="1473"/>
      <c r="AC110" s="1473"/>
      <c r="AD110" s="1473"/>
      <c r="AE110" s="1473"/>
      <c r="AF110" s="1473"/>
      <c r="AG110" s="1473"/>
      <c r="AH110" s="1473"/>
      <c r="AI110" s="1473"/>
      <c r="AJ110" s="1473"/>
      <c r="AK110" s="1473"/>
      <c r="AL110" s="1540"/>
      <c r="AM110" s="1540"/>
      <c r="AN110" s="1540"/>
      <c r="AO110" s="1540"/>
      <c r="AP110" s="1540"/>
      <c r="AQ110" s="1540"/>
      <c r="AR110" s="1541"/>
    </row>
    <row r="111" spans="3:44" ht="36" customHeight="1" x14ac:dyDescent="0.35">
      <c r="C111" s="1620"/>
      <c r="D111" s="1601" t="s">
        <v>4145</v>
      </c>
      <c r="E111" s="1603"/>
      <c r="F111" s="1835" t="s">
        <v>4394</v>
      </c>
      <c r="G111" s="1952">
        <f>'NORTH-1'!I1661</f>
        <v>2027500.0000000023</v>
      </c>
      <c r="H111" s="1610"/>
      <c r="J111" s="1461"/>
      <c r="L111"/>
      <c r="M111"/>
      <c r="N111"/>
      <c r="O111"/>
      <c r="P111"/>
      <c r="Q111"/>
      <c r="R111"/>
      <c r="S111"/>
      <c r="T111" s="1854"/>
      <c r="W111"/>
      <c r="X111"/>
      <c r="Y111"/>
      <c r="Z111" s="1473"/>
      <c r="AA111" s="1473"/>
      <c r="AB111" s="1473"/>
      <c r="AC111" s="1473"/>
      <c r="AD111" s="1473"/>
      <c r="AE111" s="1473"/>
      <c r="AF111" s="1473"/>
      <c r="AG111" s="1473"/>
      <c r="AH111" s="1473"/>
      <c r="AI111" s="1473"/>
      <c r="AJ111" s="1473"/>
      <c r="AK111" s="1473"/>
      <c r="AL111" s="1540"/>
      <c r="AM111" s="1540"/>
      <c r="AN111" s="1540"/>
      <c r="AO111" s="1540"/>
      <c r="AP111" s="1540"/>
      <c r="AQ111" s="1540"/>
      <c r="AR111" s="1541"/>
    </row>
    <row r="112" spans="3:44" ht="21.9" customHeight="1" x14ac:dyDescent="0.35">
      <c r="C112" s="1620"/>
      <c r="D112" s="3500" t="s">
        <v>4146</v>
      </c>
      <c r="E112" s="1603"/>
      <c r="F112" s="1830" t="s">
        <v>4374</v>
      </c>
      <c r="G112" s="1952">
        <f>'NORTH-2'!I1398</f>
        <v>6523338.695976723</v>
      </c>
      <c r="H112" s="1610"/>
      <c r="J112" s="1461"/>
      <c r="L112"/>
      <c r="M112"/>
      <c r="N112"/>
      <c r="O112"/>
      <c r="P112"/>
      <c r="Q112"/>
      <c r="R112"/>
      <c r="S112"/>
      <c r="T112" s="1854"/>
      <c r="W112"/>
      <c r="X112"/>
      <c r="Y112"/>
      <c r="Z112" s="1473"/>
      <c r="AA112" s="1473"/>
      <c r="AB112" s="1473"/>
      <c r="AC112" s="1473"/>
      <c r="AD112" s="1473"/>
      <c r="AE112" s="1473"/>
      <c r="AF112" s="1473"/>
      <c r="AG112" s="1473"/>
      <c r="AH112" s="1473"/>
      <c r="AI112" s="1473"/>
      <c r="AJ112" s="1473"/>
      <c r="AK112" s="1473"/>
      <c r="AL112" s="1540"/>
      <c r="AM112" s="1540"/>
      <c r="AN112" s="1540"/>
      <c r="AO112" s="1540"/>
      <c r="AP112" s="1540"/>
      <c r="AQ112" s="1540"/>
      <c r="AR112" s="1541"/>
    </row>
    <row r="113" spans="3:44" ht="21.9" customHeight="1" x14ac:dyDescent="0.35">
      <c r="C113" s="1620"/>
      <c r="D113" s="3501"/>
      <c r="E113" s="1603"/>
      <c r="F113" s="1835" t="s">
        <v>103</v>
      </c>
      <c r="G113" s="1952">
        <f>'NORTH-2'!I1399</f>
        <v>954092.18368662382</v>
      </c>
      <c r="H113" s="1610"/>
      <c r="J113" s="1461"/>
      <c r="L113"/>
      <c r="M113"/>
      <c r="N113"/>
      <c r="O113"/>
      <c r="P113"/>
      <c r="Q113"/>
      <c r="R113"/>
      <c r="S113"/>
      <c r="T113" s="1854"/>
      <c r="W113"/>
      <c r="X113"/>
      <c r="Y113"/>
      <c r="Z113" s="1473"/>
      <c r="AA113" s="1473"/>
      <c r="AB113" s="1473"/>
      <c r="AC113" s="1473"/>
      <c r="AD113" s="1473"/>
      <c r="AE113" s="1473"/>
      <c r="AF113" s="1473"/>
      <c r="AG113" s="1473"/>
      <c r="AH113" s="1473"/>
      <c r="AI113" s="1473"/>
      <c r="AJ113" s="1473"/>
      <c r="AK113" s="1473"/>
      <c r="AL113" s="1540"/>
      <c r="AM113" s="1540"/>
      <c r="AN113" s="1540"/>
      <c r="AO113" s="1540"/>
      <c r="AP113" s="1540"/>
      <c r="AQ113" s="1540"/>
      <c r="AR113" s="1541"/>
    </row>
    <row r="114" spans="3:44" ht="21.9" customHeight="1" x14ac:dyDescent="0.35">
      <c r="C114" s="1620"/>
      <c r="D114" s="3505"/>
      <c r="E114" s="1603"/>
      <c r="F114" s="1835" t="s">
        <v>100</v>
      </c>
      <c r="G114" s="1952">
        <f>'NORTH-2'!I1400</f>
        <v>3346643.1203366495</v>
      </c>
      <c r="H114" s="1610"/>
      <c r="J114" s="1461"/>
      <c r="L114"/>
      <c r="M114"/>
      <c r="N114"/>
      <c r="O114"/>
      <c r="P114"/>
      <c r="Q114"/>
      <c r="R114"/>
      <c r="S114"/>
      <c r="T114" s="1854"/>
      <c r="W114"/>
      <c r="X114"/>
      <c r="Y114"/>
      <c r="Z114" s="1473"/>
      <c r="AA114" s="1473"/>
      <c r="AB114" s="1473"/>
      <c r="AC114" s="1473"/>
      <c r="AD114" s="1473"/>
      <c r="AE114" s="1473"/>
      <c r="AF114" s="1473"/>
      <c r="AG114" s="1473"/>
      <c r="AH114" s="1473"/>
      <c r="AI114" s="1473"/>
      <c r="AJ114" s="1473"/>
      <c r="AK114" s="1473"/>
      <c r="AL114" s="1540"/>
      <c r="AM114" s="1540"/>
      <c r="AN114" s="1540"/>
      <c r="AO114" s="1540"/>
      <c r="AP114" s="1540"/>
      <c r="AQ114" s="1540"/>
      <c r="AR114" s="1541"/>
    </row>
    <row r="115" spans="3:44" ht="21.9" customHeight="1" x14ac:dyDescent="0.35">
      <c r="C115" s="1620"/>
      <c r="D115" s="3500" t="s">
        <v>4147</v>
      </c>
      <c r="E115" s="1603"/>
      <c r="F115" s="1835" t="s">
        <v>43</v>
      </c>
      <c r="G115" s="1952">
        <f>'NORTH-1'!I1038</f>
        <v>6764011.6984404186</v>
      </c>
      <c r="H115" s="1610"/>
      <c r="J115" s="1461"/>
      <c r="L115"/>
      <c r="M115"/>
      <c r="N115"/>
      <c r="O115"/>
      <c r="P115"/>
      <c r="Q115"/>
      <c r="R115"/>
      <c r="S115"/>
      <c r="T115" s="1854"/>
      <c r="W115"/>
      <c r="X115"/>
      <c r="Y115"/>
      <c r="Z115" s="1473"/>
      <c r="AA115" s="1473"/>
      <c r="AB115" s="1473"/>
      <c r="AC115" s="1473"/>
      <c r="AD115" s="1473"/>
      <c r="AE115" s="1473"/>
      <c r="AF115" s="1473"/>
      <c r="AG115" s="1473"/>
      <c r="AH115" s="1473"/>
      <c r="AI115" s="1473"/>
      <c r="AJ115" s="1473"/>
      <c r="AK115" s="1473"/>
      <c r="AL115" s="1540"/>
      <c r="AM115" s="1540"/>
      <c r="AN115" s="1540"/>
      <c r="AO115" s="1540"/>
      <c r="AP115" s="1540"/>
      <c r="AQ115" s="1540"/>
      <c r="AR115" s="1541"/>
    </row>
    <row r="116" spans="3:44" ht="21.9" customHeight="1" x14ac:dyDescent="0.35">
      <c r="C116" s="1620"/>
      <c r="D116" s="3501"/>
      <c r="E116" s="1603"/>
      <c r="F116" s="1835" t="s">
        <v>45</v>
      </c>
      <c r="G116" s="1952">
        <f>'NORTH-1'!I1039</f>
        <v>5759280.9914838579</v>
      </c>
      <c r="H116" s="1610"/>
      <c r="J116" s="1461"/>
      <c r="L116"/>
      <c r="M116"/>
      <c r="N116"/>
      <c r="O116"/>
      <c r="P116"/>
      <c r="Q116"/>
      <c r="R116"/>
      <c r="S116"/>
      <c r="T116" s="1854"/>
      <c r="W116"/>
      <c r="X116"/>
      <c r="Y116"/>
      <c r="Z116" s="1473"/>
      <c r="AA116" s="1473"/>
      <c r="AB116" s="1473"/>
      <c r="AC116" s="1473"/>
      <c r="AD116" s="1473"/>
      <c r="AE116" s="1473"/>
      <c r="AF116" s="1473"/>
      <c r="AG116" s="1473"/>
      <c r="AH116" s="1473"/>
      <c r="AI116" s="1473"/>
      <c r="AJ116" s="1473"/>
      <c r="AK116" s="1473"/>
      <c r="AL116" s="1540"/>
      <c r="AM116" s="1540"/>
      <c r="AN116" s="1540"/>
      <c r="AO116" s="1540"/>
      <c r="AP116" s="1540"/>
      <c r="AQ116" s="1540"/>
      <c r="AR116" s="1541"/>
    </row>
    <row r="117" spans="3:44" ht="21.9" customHeight="1" x14ac:dyDescent="0.35">
      <c r="C117" s="1620"/>
      <c r="D117" s="3505"/>
      <c r="E117" s="1603"/>
      <c r="F117" s="1835" t="s">
        <v>42</v>
      </c>
      <c r="G117" s="1952">
        <f>'NORTH-1'!I1037</f>
        <v>4494850.3100757236</v>
      </c>
      <c r="H117" s="1610"/>
      <c r="J117" s="1461"/>
      <c r="L117"/>
      <c r="M117"/>
      <c r="N117"/>
      <c r="O117"/>
      <c r="P117"/>
      <c r="Q117"/>
      <c r="R117"/>
      <c r="S117"/>
      <c r="T117" s="1854"/>
      <c r="W117"/>
      <c r="X117"/>
      <c r="Y117"/>
      <c r="Z117" s="1473"/>
      <c r="AA117" s="1473"/>
      <c r="AB117" s="1473"/>
      <c r="AC117" s="1473"/>
      <c r="AD117" s="1473"/>
      <c r="AE117" s="1473"/>
      <c r="AF117" s="1473"/>
      <c r="AG117" s="1473"/>
      <c r="AH117" s="1473"/>
      <c r="AI117" s="1473"/>
      <c r="AJ117" s="1473"/>
      <c r="AK117" s="1473"/>
      <c r="AL117" s="1540"/>
      <c r="AM117" s="1540"/>
      <c r="AN117" s="1540"/>
      <c r="AO117" s="1540"/>
      <c r="AP117" s="1540"/>
      <c r="AQ117" s="1540"/>
      <c r="AR117" s="1541"/>
    </row>
    <row r="118" spans="3:44" ht="37.5" customHeight="1" x14ac:dyDescent="0.35">
      <c r="C118" s="1620"/>
      <c r="D118" s="1603" t="s">
        <v>4148</v>
      </c>
      <c r="E118" s="1603"/>
      <c r="F118" s="1835" t="s">
        <v>4374</v>
      </c>
      <c r="G118" s="1952">
        <f>'NORTH-2'!J77</f>
        <v>2253160.9457584219</v>
      </c>
      <c r="H118" s="1610"/>
      <c r="J118" s="1461"/>
      <c r="L118"/>
      <c r="M118"/>
      <c r="N118"/>
      <c r="O118"/>
      <c r="P118"/>
      <c r="Q118"/>
      <c r="R118"/>
      <c r="S118"/>
      <c r="T118" s="1854"/>
      <c r="W118"/>
      <c r="X118"/>
      <c r="Y118"/>
      <c r="Z118" s="1473"/>
      <c r="AA118" s="1473"/>
      <c r="AB118" s="1473"/>
      <c r="AC118" s="1473"/>
      <c r="AD118" s="1473"/>
      <c r="AE118" s="1473"/>
      <c r="AF118" s="1473"/>
      <c r="AG118" s="1473"/>
      <c r="AH118" s="1473"/>
      <c r="AI118" s="1473"/>
      <c r="AJ118" s="1473"/>
      <c r="AK118" s="1473"/>
      <c r="AL118" s="1540"/>
      <c r="AM118" s="1540"/>
      <c r="AN118" s="1540"/>
      <c r="AO118" s="1540"/>
      <c r="AP118" s="1540"/>
      <c r="AQ118" s="1540"/>
      <c r="AR118" s="1541"/>
    </row>
    <row r="119" spans="3:44" ht="21.9" customHeight="1" x14ac:dyDescent="0.35">
      <c r="C119" s="1620"/>
      <c r="D119" s="3500" t="s">
        <v>4149</v>
      </c>
      <c r="E119" s="1603"/>
      <c r="F119" s="1857" t="s">
        <v>91</v>
      </c>
      <c r="G119" s="1952">
        <f>'NORTH-1'!I1898</f>
        <v>2219100.4411168266</v>
      </c>
      <c r="H119" s="1610"/>
      <c r="J119" s="1461"/>
      <c r="L119"/>
      <c r="M119"/>
      <c r="N119"/>
      <c r="O119"/>
      <c r="P119"/>
      <c r="Q119"/>
      <c r="R119"/>
      <c r="S119"/>
      <c r="T119" s="1854"/>
      <c r="W119"/>
      <c r="X119"/>
      <c r="Y119"/>
      <c r="Z119" s="1473"/>
      <c r="AA119" s="1473"/>
      <c r="AB119" s="1473"/>
      <c r="AC119" s="1473"/>
      <c r="AD119" s="1473"/>
      <c r="AE119" s="1473"/>
      <c r="AF119" s="1473"/>
      <c r="AG119" s="1473"/>
      <c r="AH119" s="1473"/>
      <c r="AI119" s="1473"/>
      <c r="AJ119" s="1473"/>
      <c r="AK119" s="1473"/>
      <c r="AL119" s="1540"/>
      <c r="AM119" s="1540"/>
      <c r="AN119" s="1540"/>
      <c r="AO119" s="1540"/>
      <c r="AP119" s="1540"/>
      <c r="AQ119" s="1540"/>
      <c r="AR119" s="1541"/>
    </row>
    <row r="120" spans="3:44" ht="21.9" customHeight="1" x14ac:dyDescent="0.35">
      <c r="C120" s="1620"/>
      <c r="D120" s="3505"/>
      <c r="E120" s="1603"/>
      <c r="F120" s="1835" t="s">
        <v>4468</v>
      </c>
      <c r="G120" s="1952">
        <f>'NORTH-1'!I1897</f>
        <v>5333863.0848425636</v>
      </c>
      <c r="H120" s="1610"/>
      <c r="J120" s="1461"/>
      <c r="L120"/>
      <c r="M120"/>
      <c r="N120"/>
      <c r="O120"/>
      <c r="P120"/>
      <c r="Q120"/>
      <c r="R120"/>
      <c r="S120"/>
      <c r="T120" s="1854"/>
      <c r="W120"/>
      <c r="X120"/>
      <c r="Y120"/>
      <c r="Z120" s="1473"/>
      <c r="AA120" s="1473"/>
      <c r="AB120" s="1473"/>
      <c r="AC120" s="1473"/>
      <c r="AD120" s="1473"/>
      <c r="AE120" s="1473"/>
      <c r="AF120" s="1473"/>
      <c r="AG120" s="1473"/>
      <c r="AH120" s="1473"/>
      <c r="AI120" s="1473"/>
      <c r="AJ120" s="1473"/>
      <c r="AK120" s="1473"/>
      <c r="AL120" s="1540"/>
      <c r="AM120" s="1540"/>
      <c r="AN120" s="1540"/>
      <c r="AO120" s="1540"/>
      <c r="AP120" s="1540"/>
      <c r="AQ120" s="1540"/>
      <c r="AR120" s="1541"/>
    </row>
    <row r="121" spans="3:44" ht="21.9" customHeight="1" x14ac:dyDescent="0.35">
      <c r="C121" s="1620"/>
      <c r="D121" s="3500" t="s">
        <v>4150</v>
      </c>
      <c r="E121" s="1603"/>
      <c r="F121" s="1835" t="s">
        <v>45</v>
      </c>
      <c r="G121" s="1952">
        <f>'NORTH-1'!I1159</f>
        <v>17488482.734049406</v>
      </c>
      <c r="H121" s="1610"/>
      <c r="J121" s="1461"/>
      <c r="L121"/>
      <c r="M121"/>
      <c r="N121"/>
      <c r="O121"/>
      <c r="P121"/>
      <c r="Q121"/>
      <c r="R121"/>
      <c r="S121"/>
      <c r="T121" s="1854"/>
      <c r="W121"/>
      <c r="X121"/>
      <c r="Y121"/>
      <c r="Z121" s="1473"/>
      <c r="AA121" s="1473"/>
      <c r="AB121" s="1473"/>
      <c r="AC121" s="1473"/>
      <c r="AD121" s="1473"/>
      <c r="AE121" s="1473"/>
      <c r="AF121" s="1473"/>
      <c r="AG121" s="1473"/>
      <c r="AH121" s="1473"/>
      <c r="AI121" s="1473"/>
      <c r="AJ121" s="1473"/>
      <c r="AK121" s="1473"/>
      <c r="AL121" s="1540"/>
      <c r="AM121" s="1540"/>
      <c r="AN121" s="1540"/>
      <c r="AO121" s="1540"/>
      <c r="AP121" s="1540"/>
      <c r="AQ121" s="1540"/>
      <c r="AR121" s="1541"/>
    </row>
    <row r="122" spans="3:44" ht="21.9" customHeight="1" x14ac:dyDescent="0.35">
      <c r="C122" s="1620"/>
      <c r="D122" s="3505"/>
      <c r="E122" s="1603"/>
      <c r="F122" s="1835" t="s">
        <v>44</v>
      </c>
      <c r="G122" s="1952">
        <f>'NORTH-1'!I1160</f>
        <v>1641717.2362373394</v>
      </c>
      <c r="H122" s="1610"/>
      <c r="J122" s="1461"/>
      <c r="L122"/>
      <c r="M122"/>
      <c r="N122"/>
      <c r="O122"/>
      <c r="P122"/>
      <c r="Q122"/>
      <c r="R122"/>
      <c r="S122"/>
      <c r="T122" s="1854"/>
      <c r="W122"/>
      <c r="X122"/>
      <c r="Y122"/>
      <c r="Z122" s="1473"/>
      <c r="AA122" s="1473"/>
      <c r="AB122" s="1473"/>
      <c r="AC122" s="1473"/>
      <c r="AD122" s="1473"/>
      <c r="AE122" s="1473"/>
      <c r="AF122" s="1473"/>
      <c r="AG122" s="1473"/>
      <c r="AH122" s="1473"/>
      <c r="AI122" s="1473"/>
      <c r="AJ122" s="1473"/>
      <c r="AK122" s="1473"/>
      <c r="AL122" s="1540"/>
      <c r="AM122" s="1540"/>
      <c r="AN122" s="1540"/>
      <c r="AO122" s="1540"/>
      <c r="AP122" s="1540"/>
      <c r="AQ122" s="1540"/>
      <c r="AR122" s="1541"/>
    </row>
    <row r="123" spans="3:44" ht="21.9" customHeight="1" x14ac:dyDescent="0.35">
      <c r="C123" s="1620"/>
      <c r="D123" s="3500" t="s">
        <v>271</v>
      </c>
      <c r="E123" s="1603"/>
      <c r="F123" s="1835" t="s">
        <v>104</v>
      </c>
      <c r="G123" s="1952">
        <f>'NORTH-2'!I1478</f>
        <v>3135850.5852114065</v>
      </c>
      <c r="H123" s="1610"/>
      <c r="J123" s="1461"/>
      <c r="L123"/>
      <c r="M123"/>
      <c r="N123"/>
      <c r="O123"/>
      <c r="P123"/>
      <c r="Q123"/>
      <c r="R123"/>
      <c r="S123"/>
      <c r="T123" s="1854"/>
      <c r="W123"/>
      <c r="X123"/>
      <c r="Y123"/>
      <c r="Z123" s="1473"/>
      <c r="AA123" s="1473"/>
      <c r="AB123" s="1473"/>
      <c r="AC123" s="1473"/>
      <c r="AD123" s="1473"/>
      <c r="AE123" s="1473"/>
      <c r="AF123" s="1473"/>
      <c r="AG123" s="1473"/>
      <c r="AH123" s="1473"/>
      <c r="AI123" s="1473"/>
      <c r="AJ123" s="1473"/>
      <c r="AK123" s="1473"/>
      <c r="AL123" s="1540"/>
      <c r="AM123" s="1540"/>
      <c r="AN123" s="1540"/>
      <c r="AO123" s="1540"/>
      <c r="AP123" s="1540"/>
      <c r="AQ123" s="1540"/>
      <c r="AR123" s="1541"/>
    </row>
    <row r="124" spans="3:44" ht="21.9" customHeight="1" x14ac:dyDescent="0.35">
      <c r="C124" s="1620"/>
      <c r="D124" s="3505"/>
      <c r="E124" s="1603"/>
      <c r="F124" s="1835" t="s">
        <v>103</v>
      </c>
      <c r="G124" s="1952">
        <f>'NORTH-2'!I1479</f>
        <v>3008477.8225173205</v>
      </c>
      <c r="H124" s="1610"/>
      <c r="J124" s="1461"/>
      <c r="L124"/>
      <c r="M124"/>
      <c r="N124"/>
      <c r="O124"/>
      <c r="P124"/>
      <c r="Q124"/>
      <c r="R124"/>
      <c r="S124"/>
      <c r="T124" s="1854"/>
      <c r="W124"/>
      <c r="X124"/>
      <c r="Y124"/>
      <c r="Z124" s="1473"/>
      <c r="AA124" s="1473"/>
      <c r="AB124" s="1473"/>
      <c r="AC124" s="1473"/>
      <c r="AD124" s="1473"/>
      <c r="AE124" s="1473"/>
      <c r="AF124" s="1473"/>
      <c r="AG124" s="1473"/>
      <c r="AH124" s="1473"/>
      <c r="AI124" s="1473"/>
      <c r="AJ124" s="1473"/>
      <c r="AK124" s="1473"/>
      <c r="AL124" s="1540"/>
      <c r="AM124" s="1540"/>
      <c r="AN124" s="1540"/>
      <c r="AO124" s="1540"/>
      <c r="AP124" s="1540"/>
      <c r="AQ124" s="1540"/>
      <c r="AR124" s="1541"/>
    </row>
    <row r="125" spans="3:44" ht="21.9" customHeight="1" x14ac:dyDescent="0.35">
      <c r="C125" s="1620"/>
      <c r="D125" s="1601" t="s">
        <v>4151</v>
      </c>
      <c r="E125" s="1603"/>
      <c r="F125" s="1835" t="s">
        <v>43</v>
      </c>
      <c r="G125" s="1952">
        <f>'NORTH-1'!I2051</f>
        <v>6485363.6844301745</v>
      </c>
      <c r="H125" s="1610"/>
      <c r="J125" s="1461"/>
      <c r="L125"/>
      <c r="M125"/>
      <c r="N125"/>
      <c r="O125"/>
      <c r="P125"/>
      <c r="Q125"/>
      <c r="R125"/>
      <c r="S125"/>
      <c r="T125" s="1854"/>
      <c r="W125"/>
      <c r="X125"/>
      <c r="Y125"/>
      <c r="Z125" s="1473"/>
      <c r="AA125" s="1473"/>
      <c r="AB125" s="1473"/>
      <c r="AC125" s="1473"/>
      <c r="AD125" s="1473"/>
      <c r="AE125" s="1473"/>
      <c r="AF125" s="1473"/>
      <c r="AG125" s="1473"/>
      <c r="AH125" s="1473"/>
      <c r="AI125" s="1473"/>
      <c r="AJ125" s="1473"/>
      <c r="AK125" s="1473"/>
      <c r="AL125" s="1540"/>
      <c r="AM125" s="1540"/>
      <c r="AN125" s="1540"/>
      <c r="AO125" s="1540"/>
      <c r="AP125" s="1540"/>
      <c r="AQ125" s="1540"/>
      <c r="AR125" s="1541"/>
    </row>
    <row r="126" spans="3:44" ht="21.9" customHeight="1" x14ac:dyDescent="0.35">
      <c r="C126" s="1621"/>
      <c r="D126" s="1618"/>
      <c r="E126" s="1603"/>
      <c r="F126" s="1835" t="s">
        <v>281</v>
      </c>
      <c r="G126" s="1955">
        <f>SUM(G7:G125)</f>
        <v>486356365.67607248</v>
      </c>
      <c r="H126" s="1622">
        <f>SUM(H7:H88)</f>
        <v>324124000.78096819</v>
      </c>
      <c r="J126" s="1461"/>
      <c r="L126"/>
      <c r="M126"/>
      <c r="N126"/>
      <c r="O126"/>
      <c r="P126"/>
      <c r="Q126"/>
      <c r="R126"/>
      <c r="S126"/>
      <c r="T126" s="1854"/>
      <c r="W126"/>
      <c r="X126"/>
      <c r="Y126"/>
      <c r="Z126" s="1473"/>
      <c r="AA126" s="1473"/>
      <c r="AB126" s="1473"/>
      <c r="AC126" s="1473"/>
      <c r="AD126" s="1473"/>
      <c r="AE126" s="1473"/>
      <c r="AF126" s="1473"/>
      <c r="AG126" s="1473"/>
      <c r="AH126" s="1473"/>
      <c r="AI126" s="1473"/>
      <c r="AJ126" s="1473"/>
      <c r="AK126" s="1473"/>
      <c r="AL126" s="1540"/>
      <c r="AM126" s="1540"/>
      <c r="AN126" s="1540"/>
      <c r="AO126" s="1540"/>
      <c r="AP126" s="1540"/>
      <c r="AQ126" s="1540"/>
      <c r="AR126" s="1541"/>
    </row>
    <row r="127" spans="3:44" s="1527" customFormat="1" ht="21.9" customHeight="1" x14ac:dyDescent="0.35">
      <c r="C127" s="1603"/>
      <c r="D127" s="1623" t="s">
        <v>4469</v>
      </c>
      <c r="E127" s="1623"/>
      <c r="F127" s="1837"/>
      <c r="G127" s="1953"/>
      <c r="H127" s="1619"/>
      <c r="I127" s="1542"/>
      <c r="J127" s="1461"/>
      <c r="L127"/>
      <c r="M127"/>
      <c r="N127"/>
      <c r="O127"/>
      <c r="P127"/>
      <c r="Q127"/>
      <c r="R127"/>
      <c r="S127"/>
      <c r="T127" s="1854"/>
      <c r="U127"/>
      <c r="V127"/>
      <c r="W127"/>
      <c r="X127"/>
      <c r="Y127"/>
      <c r="Z127" s="1525"/>
      <c r="AA127" s="1525"/>
      <c r="AB127" s="1525"/>
      <c r="AC127" s="1525"/>
      <c r="AD127" s="1525"/>
      <c r="AE127" s="1525"/>
      <c r="AF127" s="1525"/>
      <c r="AG127" s="1525"/>
      <c r="AH127" s="1525"/>
      <c r="AI127" s="1525"/>
      <c r="AJ127" s="1525"/>
      <c r="AK127" s="1525"/>
      <c r="AL127" s="1540"/>
      <c r="AM127" s="1540"/>
      <c r="AN127" s="1540"/>
      <c r="AO127" s="1540"/>
      <c r="AP127" s="1540"/>
      <c r="AQ127" s="1540"/>
      <c r="AR127" s="1541"/>
    </row>
    <row r="128" spans="3:44" ht="21.9" customHeight="1" x14ac:dyDescent="0.35">
      <c r="C128" s="1603"/>
      <c r="D128" s="1624" t="s">
        <v>41</v>
      </c>
      <c r="E128" s="1624"/>
      <c r="F128" s="1838">
        <f>G126</f>
        <v>486356365.67607248</v>
      </c>
      <c r="G128" s="1956"/>
      <c r="H128" s="1625">
        <v>200857461</v>
      </c>
      <c r="J128" s="1461"/>
      <c r="L128"/>
      <c r="M128"/>
      <c r="N128"/>
      <c r="O128"/>
      <c r="P128"/>
      <c r="Q128"/>
      <c r="R128"/>
      <c r="S128"/>
      <c r="T128" s="1854"/>
      <c r="W128"/>
      <c r="X128"/>
      <c r="Y128"/>
      <c r="Z128" s="1473"/>
      <c r="AA128" s="1473"/>
      <c r="AB128" s="1473"/>
      <c r="AC128" s="1473"/>
      <c r="AD128" s="1473"/>
      <c r="AE128" s="1473"/>
      <c r="AF128" s="1473"/>
      <c r="AG128" s="1473"/>
      <c r="AH128" s="1473"/>
      <c r="AI128" s="1473"/>
      <c r="AJ128" s="1473"/>
      <c r="AK128" s="1473"/>
      <c r="AL128" s="1540"/>
      <c r="AM128" s="1540"/>
      <c r="AN128" s="1540"/>
      <c r="AO128" s="1540"/>
      <c r="AP128" s="1540"/>
      <c r="AQ128" s="1540"/>
      <c r="AR128" s="1541"/>
    </row>
    <row r="129" spans="3:44" ht="21.9" customHeight="1" x14ac:dyDescent="0.35">
      <c r="C129" s="1603"/>
      <c r="D129" s="1624" t="s">
        <v>4470</v>
      </c>
      <c r="E129" s="1624"/>
      <c r="F129" s="1839"/>
      <c r="G129" s="1953">
        <f>G127-F128</f>
        <v>-486356365.67607248</v>
      </c>
      <c r="H129" s="1626"/>
      <c r="J129" s="1461"/>
      <c r="L129"/>
      <c r="M129"/>
      <c r="N129"/>
      <c r="O129"/>
      <c r="P129"/>
      <c r="Q129"/>
      <c r="R129"/>
      <c r="S129"/>
      <c r="T129" s="1854"/>
      <c r="W129"/>
      <c r="X129"/>
      <c r="Y129"/>
      <c r="Z129" s="1473"/>
      <c r="AA129" s="1473"/>
      <c r="AB129" s="1473"/>
      <c r="AC129" s="1473"/>
      <c r="AD129" s="1473"/>
      <c r="AE129" s="1473"/>
      <c r="AF129" s="1473"/>
      <c r="AG129" s="1473"/>
      <c r="AH129" s="1473"/>
      <c r="AI129" s="1473"/>
      <c r="AJ129" s="1473"/>
      <c r="AK129" s="1473"/>
      <c r="AL129" s="1540"/>
      <c r="AM129" s="1540"/>
      <c r="AN129" s="1540"/>
      <c r="AO129" s="1540"/>
      <c r="AP129" s="1540"/>
      <c r="AQ129" s="1540"/>
      <c r="AR129" s="1541"/>
    </row>
    <row r="130" spans="3:44" ht="21.9" customHeight="1" x14ac:dyDescent="0.35">
      <c r="C130" s="1603"/>
      <c r="D130" s="1603"/>
      <c r="E130" s="1603"/>
      <c r="F130" s="1830"/>
      <c r="G130" s="1957"/>
      <c r="H130" s="1626"/>
      <c r="L130"/>
      <c r="M130"/>
      <c r="N130"/>
      <c r="O130"/>
      <c r="P130"/>
      <c r="Q130"/>
      <c r="R130"/>
      <c r="S130"/>
      <c r="T130" s="1854"/>
      <c r="W130"/>
      <c r="X130"/>
      <c r="Y130"/>
      <c r="Z130" s="1473"/>
      <c r="AA130" s="1473"/>
      <c r="AB130" s="1473"/>
      <c r="AC130" s="1473"/>
      <c r="AD130" s="1473"/>
      <c r="AE130" s="1473"/>
      <c r="AF130" s="1473"/>
      <c r="AG130" s="1473"/>
      <c r="AH130" s="1473"/>
      <c r="AI130" s="1473"/>
      <c r="AJ130" s="1473"/>
      <c r="AK130" s="1473"/>
      <c r="AL130" s="1540"/>
      <c r="AM130" s="1540"/>
      <c r="AN130" s="1540"/>
      <c r="AO130" s="1540"/>
      <c r="AP130" s="1540"/>
      <c r="AQ130" s="1540"/>
      <c r="AR130" s="1541"/>
    </row>
    <row r="131" spans="3:44" ht="21.9" customHeight="1" x14ac:dyDescent="0.35">
      <c r="C131" s="1627"/>
      <c r="D131" s="1627"/>
      <c r="E131" s="1627"/>
      <c r="F131" s="1840"/>
      <c r="G131" s="1958"/>
      <c r="H131" s="1629"/>
      <c r="L131"/>
      <c r="M131"/>
      <c r="N131"/>
      <c r="O131"/>
      <c r="P131"/>
      <c r="Q131"/>
      <c r="R131"/>
      <c r="S131"/>
      <c r="T131" s="1854"/>
      <c r="W131"/>
      <c r="X131"/>
      <c r="Y131"/>
      <c r="Z131" s="1473"/>
      <c r="AA131" s="1473"/>
      <c r="AB131" s="1473"/>
      <c r="AC131" s="1473"/>
      <c r="AD131" s="1473"/>
      <c r="AE131" s="1473"/>
      <c r="AF131" s="1473"/>
      <c r="AG131" s="1473"/>
      <c r="AH131" s="1473"/>
      <c r="AI131" s="1473"/>
      <c r="AJ131" s="1473"/>
      <c r="AK131" s="1473"/>
      <c r="AL131" s="1540"/>
      <c r="AM131" s="1540"/>
      <c r="AN131" s="1540"/>
      <c r="AO131" s="1540"/>
      <c r="AP131" s="1540"/>
      <c r="AQ131" s="1540"/>
      <c r="AR131" s="1541"/>
    </row>
    <row r="132" spans="3:44" ht="21.9" customHeight="1" x14ac:dyDescent="0.35">
      <c r="C132" s="1627"/>
      <c r="D132" s="1627"/>
      <c r="E132" s="1627"/>
      <c r="F132" s="1840"/>
      <c r="G132" s="1958"/>
      <c r="H132" s="1629"/>
      <c r="L132"/>
      <c r="M132"/>
      <c r="N132"/>
      <c r="O132"/>
      <c r="P132"/>
      <c r="Q132"/>
      <c r="R132"/>
      <c r="S132"/>
      <c r="T132" s="1854"/>
      <c r="W132"/>
      <c r="X132"/>
      <c r="Y132"/>
      <c r="AR132" s="1453"/>
    </row>
    <row r="133" spans="3:44" ht="21.9" customHeight="1" x14ac:dyDescent="0.35">
      <c r="C133" s="1627"/>
      <c r="D133" s="1627"/>
      <c r="E133" s="1628"/>
      <c r="F133" s="1840"/>
      <c r="H133" s="1629"/>
      <c r="L133"/>
      <c r="M133"/>
      <c r="N133"/>
      <c r="O133"/>
      <c r="P133"/>
      <c r="Q133"/>
      <c r="R133"/>
      <c r="S133"/>
      <c r="T133" s="1854"/>
      <c r="W133"/>
      <c r="X133"/>
      <c r="Y133"/>
      <c r="AR133" s="1453"/>
    </row>
    <row r="134" spans="3:44" ht="21.9" customHeight="1" x14ac:dyDescent="0.35">
      <c r="C134" s="1627"/>
      <c r="D134" s="1627"/>
      <c r="E134" s="1627"/>
      <c r="F134" s="1840"/>
      <c r="G134" s="1958"/>
      <c r="H134" s="1629"/>
      <c r="L134"/>
      <c r="M134"/>
      <c r="N134"/>
      <c r="O134"/>
      <c r="P134"/>
      <c r="Q134"/>
      <c r="R134"/>
      <c r="S134"/>
      <c r="T134" s="1854"/>
      <c r="W134"/>
      <c r="X134"/>
      <c r="Y134"/>
      <c r="AR134" s="1453"/>
    </row>
    <row r="135" spans="3:44" ht="21.9" customHeight="1" x14ac:dyDescent="0.35">
      <c r="C135" s="1627"/>
      <c r="D135" s="1627"/>
      <c r="E135" s="1627"/>
      <c r="F135" s="1840"/>
      <c r="G135" s="1958"/>
      <c r="H135" s="1629"/>
      <c r="L135"/>
      <c r="M135"/>
      <c r="N135"/>
      <c r="O135"/>
      <c r="P135"/>
      <c r="Q135"/>
      <c r="R135"/>
      <c r="S135"/>
      <c r="T135" s="1854"/>
      <c r="W135"/>
      <c r="X135"/>
      <c r="Y135"/>
      <c r="AR135" s="1453"/>
    </row>
    <row r="136" spans="3:44" ht="21.9" customHeight="1" x14ac:dyDescent="0.35">
      <c r="C136" s="1627"/>
      <c r="D136" s="1627"/>
      <c r="E136" s="1627"/>
      <c r="F136" s="1840"/>
      <c r="G136" s="1958"/>
      <c r="H136" s="1629"/>
      <c r="L136"/>
      <c r="M136"/>
      <c r="N136"/>
      <c r="O136"/>
      <c r="P136"/>
      <c r="Q136"/>
      <c r="R136"/>
      <c r="S136"/>
      <c r="T136" s="1854"/>
      <c r="W136"/>
      <c r="X136"/>
      <c r="Y136"/>
      <c r="AR136" s="1453"/>
    </row>
    <row r="137" spans="3:44" ht="21.9" customHeight="1" x14ac:dyDescent="0.35">
      <c r="C137" s="1627"/>
      <c r="D137" s="1627"/>
      <c r="E137" s="1627"/>
      <c r="F137" s="1840"/>
      <c r="G137" s="1958"/>
      <c r="H137" s="1629"/>
      <c r="L137"/>
      <c r="M137"/>
      <c r="N137"/>
      <c r="O137"/>
      <c r="P137"/>
      <c r="Q137"/>
      <c r="R137"/>
      <c r="S137"/>
      <c r="T137" s="1854"/>
      <c r="W137"/>
      <c r="X137"/>
      <c r="Y137"/>
      <c r="AR137" s="1453"/>
    </row>
    <row r="138" spans="3:44" ht="21.9" customHeight="1" x14ac:dyDescent="0.35">
      <c r="C138" s="1630" t="s">
        <v>4471</v>
      </c>
      <c r="D138" s="1630"/>
      <c r="E138" s="1630"/>
      <c r="F138" s="1468"/>
      <c r="G138" s="1959"/>
      <c r="H138" s="1631"/>
      <c r="L138"/>
      <c r="M138"/>
      <c r="N138"/>
      <c r="O138"/>
      <c r="P138"/>
      <c r="Q138"/>
      <c r="R138"/>
      <c r="S138"/>
      <c r="T138" s="1854"/>
      <c r="W138"/>
      <c r="X138"/>
      <c r="Y138"/>
      <c r="AR138" s="1453"/>
    </row>
    <row r="139" spans="3:44" ht="21.9" customHeight="1" x14ac:dyDescent="0.35">
      <c r="F139" s="1841"/>
      <c r="G139" s="1960"/>
      <c r="L139"/>
      <c r="M139"/>
      <c r="N139"/>
      <c r="O139"/>
      <c r="P139"/>
      <c r="Q139"/>
      <c r="R139"/>
      <c r="S139"/>
      <c r="T139" s="1854"/>
      <c r="W139"/>
      <c r="X139"/>
      <c r="Y139"/>
      <c r="AR139" s="1453"/>
    </row>
    <row r="140" spans="3:44" ht="21.9" customHeight="1" x14ac:dyDescent="0.35">
      <c r="C140" s="1632" t="s">
        <v>0</v>
      </c>
      <c r="D140" s="1632" t="s">
        <v>452</v>
      </c>
      <c r="E140" s="1632"/>
      <c r="F140" s="1842" t="s">
        <v>41</v>
      </c>
      <c r="G140" s="1961" t="str">
        <f>G5</f>
        <v>import</v>
      </c>
      <c r="H140" s="1632" t="s">
        <v>4356</v>
      </c>
      <c r="L140"/>
      <c r="M140"/>
      <c r="N140"/>
      <c r="O140"/>
      <c r="P140"/>
      <c r="Q140"/>
      <c r="R140"/>
      <c r="S140"/>
      <c r="T140" s="1854"/>
      <c r="W140"/>
      <c r="X140"/>
      <c r="Y140"/>
      <c r="AR140" s="1453"/>
    </row>
    <row r="141" spans="3:44" ht="21.9" customHeight="1" x14ac:dyDescent="0.35">
      <c r="C141" s="3500">
        <v>1</v>
      </c>
      <c r="D141" s="3506" t="s">
        <v>4152</v>
      </c>
      <c r="E141" s="1603"/>
      <c r="F141" s="1825" t="s">
        <v>4472</v>
      </c>
      <c r="G141" s="1949">
        <f>'SOUTH-2'!I578</f>
        <v>0</v>
      </c>
      <c r="H141" s="3514">
        <f>G144+G143+G142+G141</f>
        <v>5819999.9999999925</v>
      </c>
      <c r="J141" s="1523"/>
      <c r="L141"/>
      <c r="M141"/>
      <c r="N141"/>
      <c r="O141"/>
      <c r="P141"/>
      <c r="Q141"/>
      <c r="R141"/>
      <c r="S141"/>
      <c r="T141" s="1854"/>
      <c r="W141"/>
      <c r="X141"/>
      <c r="Y141"/>
      <c r="AR141" s="1453"/>
    </row>
    <row r="142" spans="3:44" ht="21.9" customHeight="1" x14ac:dyDescent="0.35">
      <c r="C142" s="3501"/>
      <c r="D142" s="3506"/>
      <c r="E142" s="1603"/>
      <c r="F142" s="1843" t="s">
        <v>4394</v>
      </c>
      <c r="G142" s="1949">
        <f>'SOUTH-2'!I579</f>
        <v>0</v>
      </c>
      <c r="H142" s="3515"/>
      <c r="I142" s="1544"/>
      <c r="J142" s="1523"/>
      <c r="L142"/>
      <c r="M142"/>
      <c r="N142"/>
      <c r="O142"/>
      <c r="P142"/>
      <c r="Q142"/>
      <c r="R142"/>
      <c r="S142"/>
      <c r="T142" s="1854"/>
      <c r="W142"/>
      <c r="X142"/>
      <c r="Y142"/>
      <c r="AR142" s="1453"/>
    </row>
    <row r="143" spans="3:44" ht="21.9" customHeight="1" x14ac:dyDescent="0.35">
      <c r="C143" s="3501"/>
      <c r="D143" s="3506"/>
      <c r="E143" s="1603"/>
      <c r="F143" s="1829" t="s">
        <v>4473</v>
      </c>
      <c r="G143" s="1949">
        <f>'SOUTH-2'!I580</f>
        <v>0</v>
      </c>
      <c r="H143" s="3515"/>
      <c r="I143" s="1544"/>
      <c r="J143" s="1523"/>
      <c r="L143"/>
      <c r="M143"/>
      <c r="N143"/>
      <c r="O143"/>
      <c r="P143"/>
      <c r="Q143"/>
      <c r="R143"/>
      <c r="S143"/>
      <c r="T143" s="1854"/>
      <c r="W143"/>
      <c r="X143"/>
      <c r="Y143"/>
      <c r="AR143" s="1453"/>
    </row>
    <row r="144" spans="3:44" ht="21.9" customHeight="1" x14ac:dyDescent="0.35">
      <c r="C144" s="3505"/>
      <c r="D144" s="3506"/>
      <c r="E144" s="1603"/>
      <c r="F144" s="1825" t="s">
        <v>4458</v>
      </c>
      <c r="G144" s="1949">
        <f>'SOUTH-2'!I581</f>
        <v>5819999.9999999925</v>
      </c>
      <c r="H144" s="3515"/>
      <c r="I144" s="1544"/>
      <c r="J144" s="1523"/>
      <c r="L144"/>
      <c r="M144"/>
      <c r="N144"/>
      <c r="O144"/>
      <c r="P144"/>
      <c r="Q144"/>
      <c r="R144"/>
      <c r="S144"/>
      <c r="T144" s="1854"/>
      <c r="W144"/>
      <c r="X144"/>
      <c r="Y144"/>
      <c r="AR144" s="1453"/>
    </row>
    <row r="145" spans="1:44" ht="21.9" customHeight="1" x14ac:dyDescent="0.35">
      <c r="C145" s="3500">
        <v>2</v>
      </c>
      <c r="D145" s="3506" t="s">
        <v>4153</v>
      </c>
      <c r="E145" s="1603"/>
      <c r="F145" s="1825" t="s">
        <v>4472</v>
      </c>
      <c r="G145" s="1949">
        <f>'SOUTH-2'!I695</f>
        <v>28757.382298104461</v>
      </c>
      <c r="H145" s="3513">
        <f>G145+G146+G147+G151+G149+G148</f>
        <v>17287227.379941251</v>
      </c>
      <c r="I145" s="1544"/>
      <c r="J145" s="1523"/>
      <c r="L145"/>
      <c r="M145"/>
      <c r="N145"/>
      <c r="O145"/>
      <c r="P145"/>
      <c r="Q145"/>
      <c r="R145"/>
      <c r="S145"/>
      <c r="T145" s="1854"/>
      <c r="W145"/>
      <c r="X145"/>
      <c r="Y145"/>
      <c r="AR145" s="1453"/>
    </row>
    <row r="146" spans="1:44" ht="21.9" customHeight="1" x14ac:dyDescent="0.35">
      <c r="C146" s="3501"/>
      <c r="D146" s="3506"/>
      <c r="E146" s="1603"/>
      <c r="F146" s="1829" t="s">
        <v>4473</v>
      </c>
      <c r="G146" s="1949">
        <f>'SOUTH-2'!I696</f>
        <v>6033703.8396959519</v>
      </c>
      <c r="H146" s="3513"/>
      <c r="I146" s="1544"/>
      <c r="J146" s="1523"/>
      <c r="L146"/>
      <c r="M146"/>
      <c r="N146"/>
      <c r="O146"/>
      <c r="P146"/>
      <c r="Q146"/>
      <c r="R146"/>
      <c r="S146"/>
      <c r="T146" s="1854"/>
      <c r="W146"/>
      <c r="X146"/>
      <c r="Y146"/>
      <c r="AR146" s="1453"/>
    </row>
    <row r="147" spans="1:44" ht="21.9" customHeight="1" x14ac:dyDescent="0.35">
      <c r="C147" s="3501"/>
      <c r="D147" s="3506"/>
      <c r="E147" s="1603"/>
      <c r="F147" s="1843" t="s">
        <v>4474</v>
      </c>
      <c r="G147" s="1949">
        <v>0</v>
      </c>
      <c r="H147" s="3513"/>
      <c r="I147" s="1544"/>
      <c r="J147" s="1523"/>
      <c r="L147"/>
      <c r="M147"/>
      <c r="N147"/>
      <c r="O147"/>
      <c r="P147"/>
      <c r="Q147"/>
      <c r="R147"/>
      <c r="S147"/>
      <c r="T147" s="1854"/>
      <c r="W147"/>
      <c r="X147"/>
      <c r="Y147"/>
      <c r="AR147" s="1453"/>
    </row>
    <row r="148" spans="1:44" ht="21.9" customHeight="1" x14ac:dyDescent="0.35">
      <c r="C148" s="3501"/>
      <c r="D148" s="3506"/>
      <c r="E148" s="1603"/>
      <c r="F148" s="1829" t="s">
        <v>4459</v>
      </c>
      <c r="G148" s="1949">
        <v>0</v>
      </c>
      <c r="H148" s="3513"/>
      <c r="I148" s="1544"/>
      <c r="J148" s="1523"/>
      <c r="L148"/>
      <c r="M148"/>
      <c r="N148"/>
      <c r="O148"/>
      <c r="P148"/>
      <c r="Q148"/>
      <c r="R148"/>
      <c r="S148"/>
      <c r="T148" s="1854"/>
      <c r="W148"/>
      <c r="X148"/>
      <c r="Y148"/>
      <c r="AR148" s="1453"/>
    </row>
    <row r="149" spans="1:44" ht="21.9" customHeight="1" x14ac:dyDescent="0.35">
      <c r="C149" s="3501"/>
      <c r="D149" s="3506"/>
      <c r="E149" s="1603"/>
      <c r="F149" s="1830" t="s">
        <v>4475</v>
      </c>
      <c r="G149" s="1949">
        <v>0</v>
      </c>
      <c r="H149" s="3513"/>
      <c r="I149" s="1544"/>
      <c r="J149" s="1523"/>
      <c r="L149"/>
      <c r="M149"/>
      <c r="N149"/>
      <c r="O149"/>
      <c r="P149"/>
      <c r="Q149"/>
      <c r="R149"/>
      <c r="S149"/>
      <c r="T149" s="1854"/>
      <c r="W149"/>
      <c r="X149"/>
      <c r="Y149"/>
      <c r="AR149" s="1453"/>
    </row>
    <row r="150" spans="1:44" ht="21.9" customHeight="1" x14ac:dyDescent="0.35">
      <c r="C150" s="3501"/>
      <c r="D150" s="3506"/>
      <c r="E150" s="1603"/>
      <c r="F150" s="1844" t="s">
        <v>4476</v>
      </c>
      <c r="G150" s="1949"/>
      <c r="H150" s="3513"/>
      <c r="I150" s="1544"/>
      <c r="J150" s="1523"/>
      <c r="L150"/>
      <c r="M150"/>
      <c r="N150"/>
      <c r="O150"/>
      <c r="P150"/>
      <c r="Q150"/>
      <c r="R150"/>
      <c r="S150"/>
      <c r="T150" s="1854"/>
      <c r="W150"/>
      <c r="X150"/>
      <c r="Y150"/>
      <c r="AR150" s="1453"/>
    </row>
    <row r="151" spans="1:44" ht="21.9" customHeight="1" x14ac:dyDescent="0.35">
      <c r="C151" s="3505"/>
      <c r="D151" s="3506"/>
      <c r="E151" s="1603"/>
      <c r="F151" s="1858" t="s">
        <v>4477</v>
      </c>
      <c r="G151" s="1949">
        <f>'SOUTH-2'!I694</f>
        <v>11224766.157947196</v>
      </c>
      <c r="H151" s="3513"/>
      <c r="I151" s="1544"/>
      <c r="J151" s="1523"/>
      <c r="L151"/>
      <c r="M151"/>
      <c r="N151"/>
      <c r="O151"/>
      <c r="P151"/>
      <c r="Q151"/>
      <c r="R151"/>
      <c r="S151"/>
      <c r="T151" s="1854"/>
      <c r="W151"/>
      <c r="X151"/>
      <c r="Y151"/>
      <c r="AR151" s="1453"/>
    </row>
    <row r="152" spans="1:44" ht="21.9" customHeight="1" x14ac:dyDescent="0.35">
      <c r="A152" s="1514" t="s">
        <v>305</v>
      </c>
      <c r="C152" s="3501">
        <v>3</v>
      </c>
      <c r="D152" s="3506" t="s">
        <v>4154</v>
      </c>
      <c r="E152" s="1603"/>
      <c r="F152" s="1830" t="s">
        <v>4475</v>
      </c>
      <c r="G152" s="1949">
        <v>0</v>
      </c>
      <c r="H152" s="3513">
        <f>G152+G153+G154</f>
        <v>10760435.999999996</v>
      </c>
      <c r="I152" s="1544"/>
      <c r="J152" s="1523"/>
      <c r="L152"/>
      <c r="M152"/>
      <c r="N152"/>
      <c r="O152"/>
      <c r="P152"/>
      <c r="Q152"/>
      <c r="R152"/>
      <c r="S152"/>
      <c r="T152" s="1854"/>
      <c r="W152"/>
      <c r="X152"/>
      <c r="Y152"/>
      <c r="AR152" s="1453"/>
    </row>
    <row r="153" spans="1:44" ht="21.9" customHeight="1" x14ac:dyDescent="0.35">
      <c r="C153" s="3501"/>
      <c r="D153" s="3506"/>
      <c r="E153" s="1603"/>
      <c r="F153" s="1829" t="s">
        <v>4478</v>
      </c>
      <c r="G153" s="1949">
        <f>'SOUTH-2'!I779</f>
        <v>0</v>
      </c>
      <c r="H153" s="3513"/>
      <c r="I153" s="1544"/>
      <c r="J153" s="1523"/>
      <c r="L153"/>
      <c r="M153"/>
      <c r="N153"/>
      <c r="O153"/>
      <c r="P153"/>
      <c r="Q153"/>
      <c r="R153"/>
      <c r="S153"/>
      <c r="T153" s="1854"/>
      <c r="W153"/>
      <c r="X153"/>
      <c r="Y153"/>
      <c r="AR153" s="1453"/>
    </row>
    <row r="154" spans="1:44" ht="21.9" customHeight="1" x14ac:dyDescent="0.35">
      <c r="C154" s="3505"/>
      <c r="D154" s="3506"/>
      <c r="E154" s="1603"/>
      <c r="F154" s="1829" t="s">
        <v>4459</v>
      </c>
      <c r="G154" s="1949">
        <f>'SOUTH-2'!I780</f>
        <v>10760435.999999996</v>
      </c>
      <c r="H154" s="3513"/>
      <c r="I154" s="1544"/>
      <c r="J154" s="1523"/>
      <c r="L154"/>
      <c r="M154"/>
      <c r="N154"/>
      <c r="O154"/>
      <c r="P154"/>
      <c r="Q154"/>
      <c r="R154"/>
      <c r="S154"/>
      <c r="T154" s="1854"/>
      <c r="W154"/>
      <c r="X154"/>
      <c r="Y154"/>
      <c r="AR154" s="1453"/>
    </row>
    <row r="155" spans="1:44" ht="21.9" customHeight="1" x14ac:dyDescent="0.35">
      <c r="C155" s="3500">
        <v>4</v>
      </c>
      <c r="D155" s="3500" t="s">
        <v>4155</v>
      </c>
      <c r="E155" s="1603"/>
      <c r="F155" s="1825" t="s">
        <v>112</v>
      </c>
      <c r="G155" s="1949">
        <f>'NORTH-2'!I453</f>
        <v>4434483.0130931754</v>
      </c>
      <c r="H155" s="3516">
        <f>G158+G156+G155+G157</f>
        <v>21302845.32237583</v>
      </c>
      <c r="I155" s="1544"/>
      <c r="J155" s="1523"/>
      <c r="L155"/>
      <c r="M155"/>
      <c r="N155"/>
      <c r="O155"/>
      <c r="P155"/>
      <c r="Q155"/>
      <c r="R155"/>
      <c r="S155"/>
      <c r="T155" s="1854"/>
      <c r="W155"/>
      <c r="X155"/>
      <c r="Y155"/>
      <c r="AR155" s="1453"/>
    </row>
    <row r="156" spans="1:44" ht="21.9" customHeight="1" x14ac:dyDescent="0.35">
      <c r="C156" s="3501"/>
      <c r="D156" s="3501"/>
      <c r="E156" s="1603"/>
      <c r="F156" s="1830" t="s">
        <v>90</v>
      </c>
      <c r="G156" s="1949">
        <f>'NORTH-2'!I454</f>
        <v>1924894.1079056286</v>
      </c>
      <c r="H156" s="3516"/>
      <c r="I156" s="1544"/>
      <c r="J156" s="1523"/>
      <c r="L156"/>
      <c r="M156"/>
      <c r="N156"/>
      <c r="O156"/>
      <c r="P156"/>
      <c r="Q156"/>
      <c r="R156"/>
      <c r="S156"/>
      <c r="T156" s="1854"/>
      <c r="W156"/>
      <c r="X156"/>
      <c r="Y156"/>
      <c r="AR156" s="1453"/>
    </row>
    <row r="157" spans="1:44" ht="21.9" customHeight="1" x14ac:dyDescent="0.35">
      <c r="C157" s="3501"/>
      <c r="D157" s="3501"/>
      <c r="E157" s="1603"/>
      <c r="F157" s="1830" t="s">
        <v>4472</v>
      </c>
      <c r="G157" s="1949">
        <f>'NORTH-2'!I455</f>
        <v>262278.82436414366</v>
      </c>
      <c r="H157" s="3516"/>
      <c r="I157" s="1544"/>
      <c r="J157" s="1523"/>
      <c r="L157"/>
      <c r="M157"/>
      <c r="N157"/>
      <c r="O157"/>
      <c r="P157"/>
      <c r="Q157"/>
      <c r="R157"/>
      <c r="S157"/>
      <c r="T157" s="1854"/>
      <c r="W157"/>
      <c r="X157"/>
      <c r="Y157"/>
      <c r="AR157" s="1453"/>
    </row>
    <row r="158" spans="1:44" ht="21.9" customHeight="1" x14ac:dyDescent="0.35">
      <c r="C158" s="3505"/>
      <c r="D158" s="3505"/>
      <c r="E158" s="1603"/>
      <c r="F158" s="1825" t="s">
        <v>99</v>
      </c>
      <c r="G158" s="1949">
        <f>'NORTH-2'!I456</f>
        <v>14681189.377012882</v>
      </c>
      <c r="H158" s="3517"/>
      <c r="I158" s="1544"/>
      <c r="J158" s="1523"/>
      <c r="L158"/>
      <c r="M158"/>
      <c r="N158"/>
      <c r="O158"/>
      <c r="P158"/>
      <c r="Q158"/>
      <c r="R158"/>
      <c r="S158"/>
      <c r="T158" s="1854"/>
      <c r="W158"/>
      <c r="X158"/>
      <c r="Y158"/>
      <c r="AR158" s="1453"/>
    </row>
    <row r="159" spans="1:44" ht="21.9" customHeight="1" x14ac:dyDescent="0.35">
      <c r="C159" s="3500">
        <v>5</v>
      </c>
      <c r="D159" s="3500" t="s">
        <v>4156</v>
      </c>
      <c r="E159" s="1603"/>
      <c r="F159" s="1825" t="s">
        <v>4480</v>
      </c>
      <c r="G159" s="1949">
        <f>'SOUTH-2'!I1011</f>
        <v>322767.81369237951</v>
      </c>
      <c r="H159" s="3514">
        <f>G164+G163+G162+G161+G160+G159</f>
        <v>38779503.965994895</v>
      </c>
      <c r="I159" s="1544"/>
      <c r="J159" s="1523"/>
      <c r="L159"/>
      <c r="M159"/>
      <c r="N159"/>
      <c r="O159"/>
      <c r="P159"/>
      <c r="Q159"/>
      <c r="R159"/>
      <c r="S159"/>
      <c r="T159" s="1854"/>
      <c r="W159"/>
      <c r="X159"/>
      <c r="Y159"/>
      <c r="AR159" s="1453"/>
    </row>
    <row r="160" spans="1:44" ht="21.9" customHeight="1" x14ac:dyDescent="0.35">
      <c r="C160" s="3501"/>
      <c r="D160" s="3501"/>
      <c r="E160" s="1603"/>
      <c r="F160" s="1843" t="s">
        <v>93</v>
      </c>
      <c r="G160" s="1949">
        <f>'SOUTH-2'!I1012</f>
        <v>8712842.3732415698</v>
      </c>
      <c r="H160" s="3516"/>
      <c r="I160" s="1544"/>
      <c r="J160" s="1523"/>
      <c r="L160"/>
      <c r="M160"/>
      <c r="N160"/>
      <c r="O160"/>
      <c r="P160"/>
      <c r="Q160"/>
      <c r="R160"/>
      <c r="S160"/>
      <c r="T160" s="1854"/>
      <c r="W160"/>
      <c r="X160"/>
      <c r="Y160"/>
      <c r="AR160" s="1453"/>
    </row>
    <row r="161" spans="3:44" ht="21.9" customHeight="1" x14ac:dyDescent="0.35">
      <c r="C161" s="3501"/>
      <c r="D161" s="3501"/>
      <c r="E161" s="1603"/>
      <c r="F161" s="1829" t="s">
        <v>4473</v>
      </c>
      <c r="G161" s="1949">
        <f>'SOUTH-2'!I1013</f>
        <v>2106094.7503064233</v>
      </c>
      <c r="H161" s="3516"/>
      <c r="I161" s="1544"/>
      <c r="J161" s="1523"/>
      <c r="L161"/>
      <c r="M161"/>
      <c r="N161"/>
      <c r="O161"/>
      <c r="P161"/>
      <c r="Q161"/>
      <c r="R161"/>
      <c r="S161"/>
      <c r="T161" s="1854"/>
      <c r="W161"/>
      <c r="X161"/>
      <c r="Y161"/>
      <c r="AR161" s="1453"/>
    </row>
    <row r="162" spans="3:44" ht="21.9" customHeight="1" x14ac:dyDescent="0.35">
      <c r="C162" s="3501"/>
      <c r="D162" s="3501"/>
      <c r="E162" s="1603"/>
      <c r="F162" s="1825" t="s">
        <v>4472</v>
      </c>
      <c r="G162" s="1949">
        <f>'SOUTH-2'!I1014</f>
        <v>2689305.0753762401</v>
      </c>
      <c r="H162" s="3516"/>
      <c r="I162" s="1544"/>
      <c r="J162" s="1523"/>
      <c r="L162"/>
      <c r="M162"/>
      <c r="N162"/>
      <c r="O162"/>
      <c r="P162"/>
      <c r="Q162"/>
      <c r="R162"/>
      <c r="S162"/>
      <c r="T162" s="1854"/>
      <c r="W162"/>
      <c r="X162"/>
      <c r="Y162"/>
      <c r="AR162" s="1453"/>
    </row>
    <row r="163" spans="3:44" ht="21.9" customHeight="1" x14ac:dyDescent="0.35">
      <c r="C163" s="3501"/>
      <c r="D163" s="3501"/>
      <c r="E163" s="1603"/>
      <c r="F163" s="1843" t="s">
        <v>4481</v>
      </c>
      <c r="G163" s="1949">
        <f>'SOUTH-2'!I1015</f>
        <v>2822437.5630245409</v>
      </c>
      <c r="H163" s="3516"/>
      <c r="I163" s="1544"/>
      <c r="J163" s="1523"/>
      <c r="L163"/>
      <c r="M163"/>
      <c r="N163"/>
      <c r="O163"/>
      <c r="P163"/>
      <c r="Q163"/>
      <c r="R163"/>
      <c r="S163"/>
      <c r="T163" s="1854"/>
      <c r="W163"/>
      <c r="X163"/>
      <c r="Y163"/>
      <c r="AR163" s="1453"/>
    </row>
    <row r="164" spans="3:44" ht="21.9" customHeight="1" x14ac:dyDescent="0.35">
      <c r="C164" s="3505"/>
      <c r="D164" s="3505"/>
      <c r="E164" s="1603"/>
      <c r="F164" s="1825" t="s">
        <v>4482</v>
      </c>
      <c r="G164" s="1949">
        <f>'SOUTH-2'!I1016</f>
        <v>22126056.39035375</v>
      </c>
      <c r="H164" s="3517"/>
      <c r="I164" s="1544"/>
      <c r="J164" s="1523"/>
      <c r="L164"/>
      <c r="M164"/>
      <c r="N164"/>
      <c r="O164"/>
      <c r="P164"/>
      <c r="Q164"/>
      <c r="R164"/>
      <c r="S164"/>
      <c r="T164" s="1854"/>
      <c r="W164"/>
      <c r="X164"/>
      <c r="Y164"/>
      <c r="AR164" s="1453"/>
    </row>
    <row r="165" spans="3:44" ht="21.9" customHeight="1" x14ac:dyDescent="0.35">
      <c r="C165" s="1607"/>
      <c r="D165" s="3506" t="s">
        <v>4157</v>
      </c>
      <c r="E165" s="1603"/>
      <c r="F165" s="1825" t="s">
        <v>94</v>
      </c>
      <c r="G165" s="1949">
        <f>'SOUTH-2'!I1118</f>
        <v>33133931.093442105</v>
      </c>
      <c r="H165" s="3514">
        <f>G166+G165</f>
        <v>34324362.303685032</v>
      </c>
      <c r="I165" s="1544"/>
      <c r="J165" s="1523"/>
      <c r="L165"/>
      <c r="M165"/>
      <c r="N165"/>
      <c r="O165"/>
      <c r="P165"/>
      <c r="Q165"/>
      <c r="R165"/>
      <c r="S165"/>
      <c r="T165" s="1854"/>
      <c r="W165"/>
      <c r="X165"/>
      <c r="Y165"/>
      <c r="AR165" s="1453"/>
    </row>
    <row r="166" spans="3:44" ht="21.9" customHeight="1" x14ac:dyDescent="0.35">
      <c r="C166" s="1607"/>
      <c r="D166" s="3506"/>
      <c r="E166" s="1603"/>
      <c r="F166" s="1860" t="s">
        <v>4483</v>
      </c>
      <c r="G166" s="1949">
        <f>'SOUTH-2'!I1119</f>
        <v>1190431.2102429243</v>
      </c>
      <c r="H166" s="3517"/>
      <c r="I166" s="1544"/>
      <c r="J166" s="1523"/>
      <c r="L166"/>
      <c r="M166"/>
      <c r="N166"/>
      <c r="O166"/>
      <c r="P166"/>
      <c r="Q166"/>
      <c r="R166"/>
      <c r="S166"/>
      <c r="T166" s="1854"/>
      <c r="W166"/>
      <c r="X166"/>
      <c r="Y166"/>
      <c r="AR166" s="1453"/>
    </row>
    <row r="167" spans="3:44" ht="21.9" customHeight="1" x14ac:dyDescent="0.35">
      <c r="C167" s="3500">
        <v>6</v>
      </c>
      <c r="D167" s="3506" t="s">
        <v>163</v>
      </c>
      <c r="E167" s="1603"/>
      <c r="F167" s="1843" t="s">
        <v>93</v>
      </c>
      <c r="G167" s="1949">
        <v>0</v>
      </c>
      <c r="H167" s="3514">
        <f>G169+G168+G167</f>
        <v>26903818.258222718</v>
      </c>
      <c r="I167" s="1544"/>
      <c r="J167" s="1523"/>
      <c r="L167"/>
      <c r="M167"/>
      <c r="N167"/>
      <c r="O167"/>
      <c r="P167"/>
      <c r="Q167"/>
      <c r="R167"/>
      <c r="S167"/>
      <c r="T167" s="1854"/>
      <c r="W167"/>
      <c r="X167"/>
      <c r="Y167"/>
    </row>
    <row r="168" spans="3:44" ht="21.9" customHeight="1" x14ac:dyDescent="0.35">
      <c r="C168" s="3501"/>
      <c r="D168" s="3506"/>
      <c r="E168" s="1603"/>
      <c r="F168" s="1861" t="s">
        <v>4484</v>
      </c>
      <c r="G168" s="1949">
        <f>'SOUTH-2'!I1178</f>
        <v>1118818.3855293046</v>
      </c>
      <c r="H168" s="3516"/>
      <c r="I168" s="1544"/>
      <c r="J168" s="1523"/>
      <c r="L168"/>
      <c r="M168"/>
      <c r="N168"/>
      <c r="O168"/>
      <c r="P168"/>
      <c r="Q168"/>
      <c r="R168"/>
      <c r="S168"/>
      <c r="T168" s="1854"/>
      <c r="W168"/>
      <c r="X168"/>
      <c r="Y168"/>
    </row>
    <row r="169" spans="3:44" ht="21.9" customHeight="1" x14ac:dyDescent="0.35">
      <c r="C169" s="3505"/>
      <c r="D169" s="3506"/>
      <c r="E169" s="1603"/>
      <c r="F169" s="1843" t="s">
        <v>4481</v>
      </c>
      <c r="G169" s="1949">
        <f>'SOUTH-2'!I1179</f>
        <v>25784999.872693412</v>
      </c>
      <c r="H169" s="3516"/>
      <c r="I169" s="1544"/>
      <c r="J169" s="1523"/>
      <c r="L169"/>
      <c r="M169"/>
      <c r="N169"/>
      <c r="O169"/>
      <c r="P169"/>
      <c r="Q169"/>
      <c r="R169"/>
      <c r="S169"/>
      <c r="T169" s="1854"/>
      <c r="W169"/>
      <c r="X169"/>
      <c r="Y169"/>
    </row>
    <row r="170" spans="3:44" ht="21.9" customHeight="1" x14ac:dyDescent="0.35">
      <c r="C170" s="3500">
        <v>7</v>
      </c>
      <c r="D170" s="3506" t="s">
        <v>164</v>
      </c>
      <c r="E170" s="1603"/>
      <c r="F170" s="1843" t="s">
        <v>4481</v>
      </c>
      <c r="G170" s="1949">
        <f>'SOUTH-2'!I1258</f>
        <v>6346598.2080356572</v>
      </c>
      <c r="H170" s="3514">
        <f>G171+G170</f>
        <v>18886799.265250504</v>
      </c>
      <c r="I170" s="1544"/>
      <c r="J170" s="1523"/>
      <c r="L170"/>
      <c r="M170"/>
      <c r="N170"/>
      <c r="O170"/>
      <c r="P170"/>
      <c r="Q170"/>
      <c r="R170"/>
      <c r="S170"/>
      <c r="T170" s="1854"/>
      <c r="W170"/>
      <c r="X170"/>
      <c r="Y170"/>
    </row>
    <row r="171" spans="3:44" ht="21.9" customHeight="1" x14ac:dyDescent="0.35">
      <c r="C171" s="3505"/>
      <c r="D171" s="3506"/>
      <c r="E171" s="1603"/>
      <c r="F171" s="1843" t="s">
        <v>93</v>
      </c>
      <c r="G171" s="1949">
        <f>'SOUTH-2'!I1259</f>
        <v>12540201.057214845</v>
      </c>
      <c r="H171" s="3516"/>
      <c r="I171" s="1544"/>
      <c r="J171" s="1523"/>
      <c r="L171"/>
      <c r="M171"/>
      <c r="N171"/>
      <c r="O171"/>
      <c r="P171"/>
      <c r="Q171"/>
      <c r="R171"/>
      <c r="S171"/>
      <c r="T171" s="1854"/>
      <c r="W171"/>
      <c r="X171"/>
      <c r="Y171"/>
    </row>
    <row r="172" spans="3:44" ht="21.9" customHeight="1" x14ac:dyDescent="0.35">
      <c r="C172" s="3500">
        <v>8</v>
      </c>
      <c r="D172" s="3506" t="s">
        <v>4158</v>
      </c>
      <c r="E172" s="1603"/>
      <c r="F172" s="1843" t="s">
        <v>93</v>
      </c>
      <c r="G172" s="1949">
        <f>'SOUTH-2'!I1483</f>
        <v>9005077.8550703526</v>
      </c>
      <c r="H172" s="3514">
        <f>G174+G173+G172</f>
        <v>18416754</v>
      </c>
      <c r="I172" s="1544"/>
      <c r="J172" s="1523"/>
      <c r="L172"/>
      <c r="M172"/>
      <c r="N172"/>
      <c r="O172"/>
      <c r="P172"/>
      <c r="Q172"/>
      <c r="R172"/>
      <c r="S172"/>
      <c r="T172" s="1854"/>
      <c r="W172"/>
      <c r="X172"/>
      <c r="Y172"/>
    </row>
    <row r="173" spans="3:44" ht="21.9" customHeight="1" x14ac:dyDescent="0.35">
      <c r="C173" s="3501"/>
      <c r="D173" s="3506"/>
      <c r="E173" s="1603"/>
      <c r="F173" s="1829" t="s">
        <v>4459</v>
      </c>
      <c r="G173" s="1949">
        <v>0</v>
      </c>
      <c r="H173" s="3516"/>
      <c r="I173" s="1544"/>
      <c r="J173" s="1523"/>
      <c r="L173"/>
      <c r="M173"/>
      <c r="N173"/>
      <c r="O173"/>
      <c r="P173"/>
      <c r="Q173"/>
      <c r="R173"/>
      <c r="S173"/>
      <c r="T173" s="1854"/>
      <c r="W173"/>
      <c r="X173"/>
      <c r="Y173"/>
    </row>
    <row r="174" spans="3:44" ht="21.9" customHeight="1" x14ac:dyDescent="0.35">
      <c r="C174" s="3505"/>
      <c r="D174" s="3506"/>
      <c r="E174" s="1603"/>
      <c r="F174" s="1843" t="s">
        <v>4474</v>
      </c>
      <c r="G174" s="1949">
        <f>'SOUTH-2'!I1482</f>
        <v>9411676.1449296474</v>
      </c>
      <c r="H174" s="3517"/>
      <c r="I174" s="1544"/>
      <c r="J174" s="1523"/>
      <c r="L174"/>
      <c r="M174"/>
      <c r="N174"/>
      <c r="O174"/>
      <c r="P174"/>
      <c r="Q174"/>
      <c r="R174"/>
      <c r="S174"/>
      <c r="T174" s="1854"/>
      <c r="W174"/>
      <c r="X174"/>
      <c r="Y174"/>
    </row>
    <row r="175" spans="3:44" ht="21.9" customHeight="1" x14ac:dyDescent="0.35">
      <c r="C175" s="3500">
        <v>9</v>
      </c>
      <c r="D175" s="3500" t="s">
        <v>4159</v>
      </c>
      <c r="E175" s="1603"/>
      <c r="F175" s="1843" t="s">
        <v>4484</v>
      </c>
      <c r="G175" s="1962">
        <f>'SOUTH-1'!I663</f>
        <v>12146693.829473689</v>
      </c>
      <c r="H175" s="3514">
        <f>G175+G177</f>
        <v>13621900.021565976</v>
      </c>
      <c r="I175" s="1544"/>
      <c r="J175"/>
      <c r="L175"/>
      <c r="M175"/>
      <c r="N175"/>
      <c r="O175"/>
      <c r="P175"/>
      <c r="Q175"/>
      <c r="R175"/>
      <c r="S175"/>
      <c r="T175" s="1854"/>
      <c r="W175"/>
      <c r="X175"/>
      <c r="Y175"/>
    </row>
    <row r="176" spans="3:44" ht="21.9" customHeight="1" x14ac:dyDescent="0.35">
      <c r="C176" s="3501"/>
      <c r="D176" s="3501"/>
      <c r="E176" s="1603"/>
      <c r="F176" s="1843" t="s">
        <v>4485</v>
      </c>
      <c r="G176" s="1962">
        <f>'SOUTH-1'!I664</f>
        <v>1488882.1784340292</v>
      </c>
      <c r="H176" s="3516"/>
      <c r="I176" s="1544"/>
      <c r="J176"/>
      <c r="L176"/>
      <c r="M176"/>
      <c r="N176"/>
      <c r="O176"/>
      <c r="P176"/>
      <c r="Q176"/>
      <c r="R176"/>
      <c r="S176"/>
      <c r="T176" s="1854"/>
      <c r="W176"/>
      <c r="X176"/>
      <c r="Y176"/>
    </row>
    <row r="177" spans="3:25" ht="21.9" customHeight="1" x14ac:dyDescent="0.35">
      <c r="C177" s="3505"/>
      <c r="D177" s="3505"/>
      <c r="E177" s="1603"/>
      <c r="F177" s="1865" t="s">
        <v>4479</v>
      </c>
      <c r="G177" s="1962">
        <f>'SOUTH-1'!I665</f>
        <v>1475206.1920922857</v>
      </c>
      <c r="H177" s="3517"/>
      <c r="I177" s="1544"/>
      <c r="J177"/>
      <c r="L177"/>
      <c r="M177"/>
      <c r="N177"/>
      <c r="O177"/>
      <c r="P177"/>
      <c r="Q177"/>
      <c r="R177"/>
      <c r="S177"/>
      <c r="T177" s="1854"/>
      <c r="W177"/>
      <c r="X177"/>
      <c r="Y177"/>
    </row>
    <row r="178" spans="3:25" ht="21.9" customHeight="1" x14ac:dyDescent="0.35">
      <c r="C178" s="3500">
        <v>10</v>
      </c>
      <c r="D178" s="3500" t="s">
        <v>4160</v>
      </c>
      <c r="E178" s="1603"/>
      <c r="F178" s="1844" t="s">
        <v>4486</v>
      </c>
      <c r="G178" s="1953">
        <f>'SOUTH-1'!I1024</f>
        <v>1073492.7770256957</v>
      </c>
      <c r="H178" s="3513">
        <f>G180+G178+G179+G181</f>
        <v>15451849.772030171</v>
      </c>
      <c r="I178" s="1544"/>
      <c r="J178"/>
      <c r="L178"/>
      <c r="M178"/>
      <c r="N178"/>
      <c r="O178"/>
      <c r="P178"/>
      <c r="Q178"/>
      <c r="R178"/>
      <c r="S178"/>
      <c r="T178" s="1854"/>
      <c r="W178"/>
      <c r="X178"/>
      <c r="Y178"/>
    </row>
    <row r="179" spans="3:25" ht="21.9" customHeight="1" x14ac:dyDescent="0.35">
      <c r="C179" s="3501"/>
      <c r="D179" s="3501"/>
      <c r="E179" s="1603"/>
      <c r="F179" s="1865" t="s">
        <v>4479</v>
      </c>
      <c r="G179" s="1953">
        <f>'SOUTH-1'!I1025</f>
        <v>10240394.529373968</v>
      </c>
      <c r="H179" s="3513"/>
      <c r="I179" s="1544"/>
      <c r="J179"/>
      <c r="L179"/>
      <c r="M179"/>
      <c r="N179"/>
      <c r="O179"/>
      <c r="P179"/>
      <c r="Q179"/>
      <c r="R179"/>
      <c r="S179"/>
      <c r="T179" s="1854"/>
      <c r="W179"/>
      <c r="X179"/>
      <c r="Y179"/>
    </row>
    <row r="180" spans="3:25" ht="21.9" customHeight="1" x14ac:dyDescent="0.35">
      <c r="C180" s="3501"/>
      <c r="D180" s="3505"/>
      <c r="E180" s="1603"/>
      <c r="F180" s="1843" t="s">
        <v>4485</v>
      </c>
      <c r="G180" s="1953">
        <f>'SOUTH-1'!I1026</f>
        <v>3185961.3619724363</v>
      </c>
      <c r="H180" s="3513"/>
      <c r="I180" s="1544"/>
      <c r="J180"/>
      <c r="L180"/>
      <c r="M180"/>
      <c r="N180"/>
      <c r="O180"/>
      <c r="P180"/>
      <c r="Q180"/>
      <c r="R180"/>
      <c r="S180"/>
      <c r="T180" s="1854"/>
      <c r="W180"/>
      <c r="X180"/>
      <c r="Y180"/>
    </row>
    <row r="181" spans="3:25" ht="21.9" customHeight="1" x14ac:dyDescent="0.35">
      <c r="C181" s="3505"/>
      <c r="D181" s="1636" t="s">
        <v>4160</v>
      </c>
      <c r="E181" s="1603"/>
      <c r="F181" s="1866" t="s">
        <v>4479</v>
      </c>
      <c r="G181" s="1963">
        <f>'SOUTH-1'!I992</f>
        <v>952001.10365806986</v>
      </c>
      <c r="H181" s="3513"/>
      <c r="I181" s="1544"/>
      <c r="J181"/>
      <c r="L181"/>
      <c r="M181"/>
      <c r="N181"/>
      <c r="O181"/>
      <c r="P181"/>
      <c r="Q181"/>
      <c r="R181"/>
      <c r="S181"/>
      <c r="T181" s="1854"/>
      <c r="W181"/>
      <c r="X181"/>
      <c r="Y181"/>
    </row>
    <row r="182" spans="3:25" ht="21.9" customHeight="1" x14ac:dyDescent="0.35">
      <c r="C182" s="1601"/>
      <c r="D182" s="3500" t="s">
        <v>4161</v>
      </c>
      <c r="E182" s="1603"/>
      <c r="F182" s="1866" t="s">
        <v>4479</v>
      </c>
      <c r="G182" s="1963">
        <f>'SOUTH-1'!I1220</f>
        <v>906804.21117488551</v>
      </c>
      <c r="H182" s="1634"/>
      <c r="I182" s="1544"/>
      <c r="J182"/>
      <c r="L182"/>
      <c r="M182"/>
      <c r="N182"/>
      <c r="O182"/>
      <c r="P182"/>
      <c r="Q182"/>
      <c r="R182"/>
      <c r="S182"/>
      <c r="T182" s="1854"/>
      <c r="W182"/>
      <c r="X182"/>
      <c r="Y182"/>
    </row>
    <row r="183" spans="3:25" ht="21.9" customHeight="1" x14ac:dyDescent="0.35">
      <c r="C183" s="1603">
        <v>11</v>
      </c>
      <c r="D183" s="3505"/>
      <c r="E183" s="1603"/>
      <c r="F183" s="1830" t="s">
        <v>4485</v>
      </c>
      <c r="G183" s="1949">
        <f>'SOUTH-1'!I1221</f>
        <v>16102970.854226634</v>
      </c>
      <c r="H183" s="1634">
        <f>G183+G182</f>
        <v>17009775.065401521</v>
      </c>
      <c r="I183" s="1544"/>
      <c r="J183"/>
      <c r="L183"/>
      <c r="M183"/>
      <c r="N183"/>
      <c r="O183"/>
      <c r="P183"/>
      <c r="Q183"/>
      <c r="R183"/>
      <c r="S183"/>
      <c r="T183" s="1854"/>
      <c r="W183"/>
      <c r="X183"/>
      <c r="Y183"/>
    </row>
    <row r="184" spans="3:25" ht="21.9" customHeight="1" x14ac:dyDescent="0.35">
      <c r="C184" s="1603"/>
      <c r="D184" s="3500" t="s">
        <v>4162</v>
      </c>
      <c r="E184" s="1603"/>
      <c r="F184" s="1866" t="s">
        <v>4479</v>
      </c>
      <c r="G184" s="1963">
        <v>0</v>
      </c>
      <c r="H184" s="3514">
        <f>G185+G184</f>
        <v>0</v>
      </c>
      <c r="I184" s="1544"/>
      <c r="J184"/>
      <c r="L184"/>
      <c r="M184"/>
      <c r="N184"/>
      <c r="O184"/>
      <c r="P184"/>
      <c r="Q184"/>
      <c r="R184"/>
      <c r="S184"/>
      <c r="T184" s="1854"/>
      <c r="W184"/>
      <c r="X184"/>
      <c r="Y184"/>
    </row>
    <row r="185" spans="3:25" ht="21.9" customHeight="1" x14ac:dyDescent="0.35">
      <c r="C185" s="1603">
        <v>12</v>
      </c>
      <c r="D185" s="3505"/>
      <c r="E185" s="1603"/>
      <c r="F185" s="1830" t="s">
        <v>4485</v>
      </c>
      <c r="G185" s="1949">
        <v>0</v>
      </c>
      <c r="H185" s="3517"/>
      <c r="I185" s="1544"/>
      <c r="J185"/>
      <c r="L185"/>
      <c r="M185"/>
      <c r="N185"/>
      <c r="O185"/>
      <c r="P185"/>
      <c r="Q185"/>
      <c r="R185"/>
      <c r="S185"/>
      <c r="T185" s="1854"/>
      <c r="W185"/>
      <c r="X185"/>
      <c r="Y185"/>
    </row>
    <row r="186" spans="3:25" ht="21.9" customHeight="1" x14ac:dyDescent="0.35">
      <c r="C186" s="1606"/>
      <c r="D186" s="3500" t="s">
        <v>4163</v>
      </c>
      <c r="E186" s="1603"/>
      <c r="F186" s="3518" t="s">
        <v>4487</v>
      </c>
      <c r="G186" s="1949">
        <f>'SOUTH-1'!I73</f>
        <v>14008025.456425877</v>
      </c>
      <c r="H186" s="3514">
        <f>G186</f>
        <v>14008025.456425877</v>
      </c>
      <c r="I186" s="1544"/>
      <c r="J186"/>
      <c r="L186"/>
      <c r="M186"/>
      <c r="N186"/>
      <c r="O186"/>
      <c r="P186"/>
      <c r="Q186"/>
      <c r="R186"/>
      <c r="S186"/>
      <c r="T186" s="1854"/>
      <c r="W186"/>
      <c r="X186"/>
      <c r="Y186"/>
    </row>
    <row r="187" spans="3:25" ht="21.9" customHeight="1" x14ac:dyDescent="0.35">
      <c r="C187" s="1606"/>
      <c r="D187" s="3505"/>
      <c r="E187" s="1603"/>
      <c r="F187" s="3519"/>
      <c r="G187" s="1949"/>
      <c r="H187" s="3517"/>
      <c r="I187" s="1544"/>
      <c r="J187"/>
      <c r="L187"/>
      <c r="M187"/>
      <c r="N187"/>
      <c r="O187"/>
      <c r="P187"/>
      <c r="Q187"/>
      <c r="R187"/>
      <c r="S187"/>
      <c r="T187" s="1854"/>
      <c r="W187"/>
      <c r="X187"/>
      <c r="Y187"/>
    </row>
    <row r="188" spans="3:25" ht="21.9" customHeight="1" x14ac:dyDescent="0.35">
      <c r="C188" s="3500">
        <v>13</v>
      </c>
      <c r="D188" s="3500" t="s">
        <v>4164</v>
      </c>
      <c r="E188" s="1603"/>
      <c r="F188" s="1845" t="s">
        <v>4487</v>
      </c>
      <c r="G188" s="1949">
        <f>'SOUTH-1'!I112</f>
        <v>14002293.9795011</v>
      </c>
      <c r="H188" s="3514">
        <f>G188</f>
        <v>14002293.9795011</v>
      </c>
      <c r="I188" s="1544"/>
      <c r="J188"/>
      <c r="L188"/>
      <c r="M188"/>
      <c r="N188"/>
      <c r="O188"/>
      <c r="P188"/>
      <c r="Q188"/>
      <c r="R188"/>
      <c r="S188"/>
      <c r="T188" s="1854"/>
      <c r="W188"/>
      <c r="X188"/>
      <c r="Y188"/>
    </row>
    <row r="189" spans="3:25" ht="21.9" customHeight="1" x14ac:dyDescent="0.35">
      <c r="C189" s="3505"/>
      <c r="D189" s="3505"/>
      <c r="E189" s="1603"/>
      <c r="F189" s="1846" t="s">
        <v>110</v>
      </c>
      <c r="G189" s="1949">
        <f>'SOUTH-1'!I113</f>
        <v>330706.02049889858</v>
      </c>
      <c r="H189" s="3516"/>
      <c r="I189" s="1544"/>
      <c r="J189"/>
      <c r="L189"/>
      <c r="M189"/>
      <c r="N189"/>
      <c r="O189"/>
      <c r="P189"/>
      <c r="Q189"/>
      <c r="R189"/>
      <c r="S189"/>
      <c r="T189" s="1854"/>
      <c r="W189"/>
      <c r="X189"/>
      <c r="Y189"/>
    </row>
    <row r="190" spans="3:25" ht="21.9" customHeight="1" x14ac:dyDescent="0.35">
      <c r="C190" s="3500">
        <v>14</v>
      </c>
      <c r="D190" s="3500" t="s">
        <v>4165</v>
      </c>
      <c r="E190" s="1603"/>
      <c r="F190" s="1844" t="s">
        <v>109</v>
      </c>
      <c r="G190" s="1964">
        <f>'SOUTH-1'!I261</f>
        <v>16329917.610515878</v>
      </c>
      <c r="H190" s="3513">
        <f>G190+G191</f>
        <v>18896613.627143327</v>
      </c>
      <c r="I190" s="1544"/>
      <c r="J190"/>
      <c r="L190"/>
      <c r="M190"/>
      <c r="N190"/>
      <c r="O190"/>
      <c r="P190"/>
      <c r="Q190"/>
      <c r="R190"/>
      <c r="S190"/>
      <c r="T190" s="1854"/>
      <c r="W190"/>
      <c r="X190"/>
      <c r="Y190"/>
    </row>
    <row r="191" spans="3:25" ht="21.9" customHeight="1" x14ac:dyDescent="0.35">
      <c r="C191" s="3505"/>
      <c r="D191" s="3505"/>
      <c r="E191" s="1603"/>
      <c r="F191" s="1844" t="s">
        <v>110</v>
      </c>
      <c r="G191" s="1964">
        <f>'SOUTH-1'!I262</f>
        <v>2566696.0166274495</v>
      </c>
      <c r="H191" s="3513"/>
      <c r="I191" s="1544"/>
      <c r="J191"/>
      <c r="L191"/>
      <c r="M191"/>
      <c r="N191"/>
      <c r="O191"/>
      <c r="P191"/>
      <c r="Q191"/>
      <c r="R191"/>
      <c r="S191"/>
      <c r="T191" s="1854"/>
      <c r="W191"/>
      <c r="X191"/>
      <c r="Y191"/>
    </row>
    <row r="192" spans="3:25" ht="21.9" customHeight="1" x14ac:dyDescent="0.35">
      <c r="C192" s="1607"/>
      <c r="D192" s="3500" t="s">
        <v>4166</v>
      </c>
      <c r="E192" s="1603"/>
      <c r="F192" s="1843" t="s">
        <v>110</v>
      </c>
      <c r="G192" s="1964">
        <f>'SOUTH-1'!I183</f>
        <v>7806228.2288063802</v>
      </c>
      <c r="H192" s="3514">
        <f>G194+G193+G192</f>
        <v>24495521.737401299</v>
      </c>
      <c r="I192" s="1544"/>
      <c r="J192"/>
      <c r="L192"/>
      <c r="M192"/>
      <c r="N192"/>
      <c r="O192"/>
      <c r="P192"/>
      <c r="Q192"/>
      <c r="R192"/>
      <c r="S192"/>
      <c r="T192" s="1854"/>
      <c r="W192"/>
      <c r="X192"/>
      <c r="Y192"/>
    </row>
    <row r="193" spans="3:25" ht="21.9" customHeight="1" x14ac:dyDescent="0.35">
      <c r="C193" s="3500">
        <v>15</v>
      </c>
      <c r="D193" s="3501"/>
      <c r="E193" s="1603"/>
      <c r="F193" s="1844" t="s">
        <v>109</v>
      </c>
      <c r="G193" s="1964">
        <f>'SOUTH-1'!I184</f>
        <v>2606394.5353935417</v>
      </c>
      <c r="H193" s="3516"/>
      <c r="I193" s="1544"/>
      <c r="J193"/>
      <c r="L193"/>
      <c r="M193"/>
      <c r="N193"/>
      <c r="O193"/>
      <c r="P193"/>
      <c r="Q193"/>
      <c r="R193"/>
      <c r="S193"/>
      <c r="T193" s="1854"/>
      <c r="W193"/>
      <c r="X193"/>
      <c r="Y193"/>
    </row>
    <row r="194" spans="3:25" ht="34.35" customHeight="1" x14ac:dyDescent="0.35">
      <c r="C194" s="3505"/>
      <c r="D194" s="3505"/>
      <c r="E194" s="1603"/>
      <c r="F194" s="1843" t="s">
        <v>4487</v>
      </c>
      <c r="G194" s="1964">
        <f>'SOUTH-1'!I185+'SOUTH-1'!I150</f>
        <v>14082898.973201375</v>
      </c>
      <c r="H194" s="3517"/>
      <c r="I194" s="1523"/>
      <c r="J194"/>
      <c r="L194"/>
      <c r="M194"/>
      <c r="N194"/>
      <c r="O194"/>
      <c r="P194"/>
      <c r="Q194"/>
      <c r="R194"/>
      <c r="S194"/>
      <c r="T194" s="1854"/>
      <c r="W194"/>
      <c r="X194"/>
      <c r="Y194"/>
    </row>
    <row r="195" spans="3:25" ht="21.9" customHeight="1" x14ac:dyDescent="0.35">
      <c r="C195" s="1607"/>
      <c r="D195" s="3500" t="s">
        <v>4167</v>
      </c>
      <c r="E195" s="1603"/>
      <c r="F195" s="1867" t="s">
        <v>4479</v>
      </c>
      <c r="G195" s="1964">
        <f>'SOUTH-1'!I1137</f>
        <v>1338376.1519489612</v>
      </c>
      <c r="H195" s="1635"/>
      <c r="I195" s="1544"/>
      <c r="J195"/>
      <c r="L195"/>
      <c r="M195"/>
      <c r="N195"/>
      <c r="O195"/>
      <c r="P195"/>
      <c r="Q195"/>
      <c r="R195"/>
      <c r="S195"/>
      <c r="T195" s="1854"/>
      <c r="W195"/>
      <c r="X195"/>
      <c r="Y195"/>
    </row>
    <row r="196" spans="3:25" ht="21.9" customHeight="1" x14ac:dyDescent="0.35">
      <c r="C196" s="3500">
        <v>16</v>
      </c>
      <c r="D196" s="3501"/>
      <c r="E196" s="1603"/>
      <c r="F196" s="1844" t="s">
        <v>4486</v>
      </c>
      <c r="G196" s="1964">
        <f>'SOUTH-1'!I1138</f>
        <v>5593278.1850950792</v>
      </c>
      <c r="H196" s="3514">
        <f>G197+G196</f>
        <v>14339553.744273219</v>
      </c>
      <c r="I196" s="1544"/>
      <c r="J196"/>
      <c r="L196"/>
      <c r="M196"/>
      <c r="N196"/>
      <c r="O196"/>
      <c r="P196"/>
      <c r="Q196"/>
      <c r="R196"/>
      <c r="S196"/>
      <c r="T196" s="1854"/>
      <c r="W196"/>
      <c r="X196"/>
      <c r="Y196"/>
    </row>
    <row r="197" spans="3:25" ht="21.9" customHeight="1" x14ac:dyDescent="0.35">
      <c r="C197" s="3505"/>
      <c r="D197" s="3505"/>
      <c r="E197" s="1603"/>
      <c r="F197" s="1843" t="s">
        <v>4485</v>
      </c>
      <c r="G197" s="1964">
        <f>'SOUTH-1'!I1139</f>
        <v>8746275.55917814</v>
      </c>
      <c r="H197" s="3520"/>
      <c r="I197" s="1544"/>
      <c r="J197"/>
      <c r="L197"/>
      <c r="M197"/>
      <c r="N197"/>
      <c r="O197"/>
      <c r="P197"/>
      <c r="Q197"/>
      <c r="R197"/>
      <c r="S197"/>
      <c r="T197" s="1854"/>
      <c r="W197"/>
      <c r="X197"/>
      <c r="Y197"/>
    </row>
    <row r="198" spans="3:25" ht="21.9" customHeight="1" x14ac:dyDescent="0.35">
      <c r="C198" s="3501">
        <v>16</v>
      </c>
      <c r="D198" s="3506" t="s">
        <v>4168</v>
      </c>
      <c r="E198" s="1603"/>
      <c r="F198" s="1830" t="s">
        <v>4485</v>
      </c>
      <c r="G198" s="1964">
        <f>'SOUTH-1'!I353</f>
        <v>3996838.80977921</v>
      </c>
      <c r="H198" s="3516">
        <f>G199+G198</f>
        <v>17323324.099216603</v>
      </c>
      <c r="I198" s="1544"/>
      <c r="J198"/>
      <c r="L198"/>
      <c r="M198"/>
      <c r="N198"/>
      <c r="O198"/>
      <c r="P198"/>
      <c r="Q198"/>
      <c r="R198"/>
      <c r="S198"/>
      <c r="T198" s="1854"/>
      <c r="W198"/>
      <c r="X198"/>
      <c r="Y198"/>
    </row>
    <row r="199" spans="3:25" ht="21.9" customHeight="1" x14ac:dyDescent="0.35">
      <c r="C199" s="3505"/>
      <c r="D199" s="3506"/>
      <c r="E199" s="1603"/>
      <c r="F199" s="1844" t="s">
        <v>4486</v>
      </c>
      <c r="G199" s="1964">
        <f>'SOUTH-1'!I354+'SOUTH-1'!I308</f>
        <v>13326485.289437395</v>
      </c>
      <c r="H199" s="3520"/>
      <c r="I199" s="1523"/>
      <c r="J199"/>
      <c r="L199"/>
      <c r="M199"/>
      <c r="N199"/>
      <c r="O199"/>
      <c r="P199"/>
      <c r="Q199"/>
      <c r="R199"/>
      <c r="S199"/>
      <c r="T199" s="1854"/>
      <c r="W199"/>
      <c r="X199"/>
      <c r="Y199"/>
    </row>
    <row r="200" spans="3:25" ht="21.9" customHeight="1" x14ac:dyDescent="0.35">
      <c r="C200" s="3500">
        <v>17</v>
      </c>
      <c r="D200" s="3500" t="s">
        <v>4169</v>
      </c>
      <c r="E200" s="1603"/>
      <c r="F200" s="1844" t="s">
        <v>4486</v>
      </c>
      <c r="G200" s="1964">
        <f>'SOUTH-1'!I493</f>
        <v>5647012.7240890544</v>
      </c>
      <c r="H200" s="3514">
        <f>G204+G203+G202+G201+G200</f>
        <v>19735666.193645012</v>
      </c>
      <c r="I200" s="1544"/>
      <c r="J200"/>
      <c r="L200"/>
      <c r="M200"/>
      <c r="N200"/>
      <c r="O200"/>
      <c r="P200"/>
      <c r="Q200"/>
      <c r="R200"/>
      <c r="S200"/>
      <c r="T200" s="1854"/>
      <c r="W200"/>
      <c r="X200"/>
      <c r="Y200"/>
    </row>
    <row r="201" spans="3:25" ht="21.9" customHeight="1" x14ac:dyDescent="0.35">
      <c r="C201" s="3501"/>
      <c r="D201" s="3501"/>
      <c r="F201" s="1843" t="s">
        <v>93</v>
      </c>
      <c r="G201" s="1964">
        <v>0</v>
      </c>
      <c r="H201" s="3516"/>
      <c r="I201" s="1544"/>
      <c r="J201"/>
      <c r="L201"/>
      <c r="M201"/>
      <c r="N201"/>
      <c r="O201"/>
      <c r="P201"/>
      <c r="Q201"/>
      <c r="R201"/>
      <c r="S201"/>
      <c r="T201" s="1854"/>
      <c r="W201"/>
      <c r="X201"/>
      <c r="Y201"/>
    </row>
    <row r="202" spans="3:25" ht="21.9" customHeight="1" x14ac:dyDescent="0.35">
      <c r="C202" s="3501"/>
      <c r="D202" s="3501"/>
      <c r="E202" s="1603"/>
      <c r="F202" s="1843" t="s">
        <v>4481</v>
      </c>
      <c r="G202" s="1964">
        <f>'SOUTH-1'!I494</f>
        <v>256148.70494812098</v>
      </c>
      <c r="H202" s="3516"/>
      <c r="I202" s="1544"/>
      <c r="J202"/>
      <c r="L202"/>
      <c r="M202"/>
      <c r="N202"/>
      <c r="O202"/>
      <c r="P202"/>
      <c r="Q202"/>
      <c r="R202"/>
      <c r="S202"/>
      <c r="T202" s="1854"/>
      <c r="W202"/>
      <c r="X202"/>
      <c r="Y202"/>
    </row>
    <row r="203" spans="3:25" ht="21.9" customHeight="1" x14ac:dyDescent="0.35">
      <c r="C203" s="3501"/>
      <c r="D203" s="3501"/>
      <c r="E203" s="1603"/>
      <c r="F203" s="1843" t="s">
        <v>4484</v>
      </c>
      <c r="G203" s="1964">
        <f>'SOUTH-1'!I495</f>
        <v>4354452.5739619145</v>
      </c>
      <c r="H203" s="3516"/>
      <c r="I203" s="1544"/>
      <c r="J203"/>
      <c r="L203"/>
      <c r="M203"/>
      <c r="N203"/>
      <c r="O203"/>
      <c r="P203"/>
      <c r="Q203"/>
      <c r="R203"/>
      <c r="S203"/>
      <c r="T203" s="1854"/>
      <c r="W203"/>
      <c r="X203"/>
      <c r="Y203"/>
    </row>
    <row r="204" spans="3:25" ht="21.9" customHeight="1" x14ac:dyDescent="0.35">
      <c r="C204" s="3505"/>
      <c r="D204" s="3505"/>
      <c r="E204" s="1606"/>
      <c r="F204" s="1844" t="s">
        <v>110</v>
      </c>
      <c r="G204" s="1964">
        <f>'SOUTH-1'!I496+'SOUTH-1'!I451</f>
        <v>9478052.1906459201</v>
      </c>
      <c r="H204" s="3517"/>
      <c r="I204" s="1523"/>
      <c r="J204"/>
      <c r="L204"/>
      <c r="M204"/>
      <c r="N204"/>
      <c r="O204"/>
      <c r="P204"/>
      <c r="Q204"/>
      <c r="R204"/>
      <c r="S204"/>
      <c r="T204" s="1854"/>
      <c r="W204"/>
      <c r="X204"/>
      <c r="Y204"/>
    </row>
    <row r="205" spans="3:25" ht="21.9" customHeight="1" x14ac:dyDescent="0.35">
      <c r="C205" s="1607">
        <v>18</v>
      </c>
      <c r="D205" s="1611" t="s">
        <v>4170</v>
      </c>
      <c r="E205" s="1606"/>
      <c r="F205" s="1867" t="s">
        <v>4479</v>
      </c>
      <c r="G205" s="1965">
        <f>'SOUTH-1'!I1455</f>
        <v>2360592.0000000042</v>
      </c>
      <c r="H205" s="1635">
        <f>G205</f>
        <v>2360592.0000000042</v>
      </c>
      <c r="I205" s="1544"/>
      <c r="J205"/>
      <c r="L205"/>
      <c r="M205"/>
      <c r="N205"/>
      <c r="O205"/>
      <c r="P205"/>
      <c r="Q205"/>
      <c r="R205"/>
      <c r="S205"/>
      <c r="T205" s="1854"/>
      <c r="W205"/>
      <c r="X205"/>
      <c r="Y205"/>
    </row>
    <row r="206" spans="3:25" ht="21.9" customHeight="1" x14ac:dyDescent="0.35">
      <c r="C206" s="3501">
        <v>19</v>
      </c>
      <c r="D206" s="3500" t="s">
        <v>4171</v>
      </c>
      <c r="E206" s="1606"/>
      <c r="F206" s="1844" t="s">
        <v>4472</v>
      </c>
      <c r="G206" s="1965">
        <f>'SOUTH-2'!I75</f>
        <v>531621.62241905846</v>
      </c>
      <c r="H206" s="1635"/>
      <c r="I206" s="1544"/>
      <c r="J206"/>
      <c r="L206"/>
      <c r="M206"/>
      <c r="N206"/>
      <c r="O206"/>
      <c r="P206"/>
      <c r="Q206"/>
      <c r="R206"/>
      <c r="S206"/>
      <c r="T206" s="1854"/>
      <c r="W206"/>
      <c r="X206"/>
      <c r="Y206"/>
    </row>
    <row r="207" spans="3:25" ht="21.9" customHeight="1" x14ac:dyDescent="0.35">
      <c r="C207" s="3505"/>
      <c r="D207" s="3505"/>
      <c r="E207" s="1606"/>
      <c r="F207" s="1825" t="s">
        <v>4472</v>
      </c>
      <c r="G207" s="1962">
        <f>'SOUTH-2'!I115</f>
        <v>11989209.560169118</v>
      </c>
      <c r="H207" s="1633">
        <f>G207</f>
        <v>11989209.560169118</v>
      </c>
      <c r="I207" s="1544"/>
      <c r="J207"/>
      <c r="L207"/>
      <c r="M207"/>
      <c r="N207"/>
      <c r="O207"/>
      <c r="P207"/>
      <c r="Q207"/>
      <c r="R207"/>
      <c r="S207"/>
      <c r="T207" s="1854"/>
      <c r="W207"/>
      <c r="X207"/>
      <c r="Y207"/>
    </row>
    <row r="208" spans="3:25" ht="21.9" customHeight="1" x14ac:dyDescent="0.35">
      <c r="C208" s="1606"/>
      <c r="D208" s="3500" t="s">
        <v>4172</v>
      </c>
      <c r="E208" s="1606"/>
      <c r="F208" s="1825" t="s">
        <v>4417</v>
      </c>
      <c r="G208" s="1962">
        <f>'SOUTH-2'!I1563</f>
        <v>5789242.0613952503</v>
      </c>
      <c r="H208" s="3514">
        <f>G208+G209+G210</f>
        <v>18667776.519470468</v>
      </c>
      <c r="I208" s="1544"/>
      <c r="J208"/>
      <c r="L208"/>
      <c r="M208"/>
      <c r="N208"/>
      <c r="O208"/>
      <c r="P208"/>
      <c r="Q208"/>
      <c r="R208"/>
      <c r="S208"/>
      <c r="T208" s="1854"/>
      <c r="W208"/>
      <c r="X208"/>
      <c r="Y208"/>
    </row>
    <row r="209" spans="3:25" ht="21.9" customHeight="1" x14ac:dyDescent="0.35">
      <c r="C209" s="1606"/>
      <c r="D209" s="3501"/>
      <c r="E209" s="1606"/>
      <c r="F209" s="1825" t="s">
        <v>4488</v>
      </c>
      <c r="G209" s="1962">
        <f>'SOUTH-2'!I1564</f>
        <v>5807029.0516278893</v>
      </c>
      <c r="H209" s="3516"/>
      <c r="I209" s="1544"/>
      <c r="J209"/>
      <c r="L209"/>
      <c r="M209"/>
      <c r="N209"/>
      <c r="O209"/>
      <c r="P209"/>
      <c r="Q209"/>
      <c r="R209"/>
      <c r="S209"/>
      <c r="T209" s="1854"/>
      <c r="W209"/>
      <c r="X209"/>
      <c r="Y209"/>
    </row>
    <row r="210" spans="3:25" ht="21.9" customHeight="1" x14ac:dyDescent="0.35">
      <c r="C210" s="1606"/>
      <c r="D210" s="3505"/>
      <c r="E210" s="1606"/>
      <c r="F210" s="1825" t="s">
        <v>4474</v>
      </c>
      <c r="G210" s="1962">
        <f>'SOUTH-2'!I1565</f>
        <v>7071505.4064473268</v>
      </c>
      <c r="H210" s="3517"/>
      <c r="I210" s="1544"/>
      <c r="J210"/>
      <c r="L210"/>
      <c r="M210"/>
      <c r="N210"/>
      <c r="O210"/>
      <c r="P210"/>
      <c r="Q210"/>
      <c r="R210"/>
      <c r="S210"/>
      <c r="T210" s="1854"/>
      <c r="W210"/>
      <c r="X210"/>
      <c r="Y210"/>
    </row>
    <row r="211" spans="3:25" ht="21.9" customHeight="1" x14ac:dyDescent="0.35">
      <c r="C211" s="1606"/>
      <c r="D211" s="3500" t="s">
        <v>4173</v>
      </c>
      <c r="E211" s="1606"/>
      <c r="F211" s="1825" t="s">
        <v>4489</v>
      </c>
      <c r="G211" s="1962">
        <f>'SOUTH-2'!I191</f>
        <v>7803960.7820473136</v>
      </c>
      <c r="H211" s="3514">
        <f>G211+G212</f>
        <v>8260999.9999999311</v>
      </c>
      <c r="I211" s="1544"/>
      <c r="J211"/>
      <c r="L211"/>
      <c r="M211"/>
      <c r="N211"/>
      <c r="O211"/>
      <c r="P211"/>
      <c r="Q211"/>
      <c r="R211"/>
      <c r="S211"/>
      <c r="T211" s="1854"/>
      <c r="W211"/>
      <c r="X211"/>
      <c r="Y211"/>
    </row>
    <row r="212" spans="3:25" ht="21.9" customHeight="1" x14ac:dyDescent="0.35">
      <c r="C212" s="1606"/>
      <c r="D212" s="3505"/>
      <c r="E212" s="1606"/>
      <c r="F212" s="1825" t="s">
        <v>4394</v>
      </c>
      <c r="G212" s="1962">
        <f>'SOUTH-2'!I192</f>
        <v>457039.21795261709</v>
      </c>
      <c r="H212" s="3517"/>
      <c r="I212" s="1544"/>
      <c r="J212"/>
      <c r="L212"/>
      <c r="M212"/>
      <c r="N212"/>
      <c r="O212"/>
      <c r="P212"/>
      <c r="Q212"/>
      <c r="R212"/>
      <c r="S212"/>
      <c r="T212" s="1854"/>
      <c r="W212"/>
      <c r="X212"/>
      <c r="Y212"/>
    </row>
    <row r="213" spans="3:25" ht="21.9" customHeight="1" x14ac:dyDescent="0.35">
      <c r="C213" s="1606"/>
      <c r="D213" s="3500" t="s">
        <v>4174</v>
      </c>
      <c r="E213" s="1637"/>
      <c r="F213" s="1825" t="s">
        <v>4490</v>
      </c>
      <c r="G213" s="1962">
        <f>'NORTH-1'!I736</f>
        <v>8617196.6444540359</v>
      </c>
      <c r="H213" s="3514">
        <f>G213+G214</f>
        <v>9228020.6469528787</v>
      </c>
      <c r="I213" s="1544"/>
      <c r="J213"/>
      <c r="L213"/>
      <c r="M213"/>
      <c r="N213"/>
      <c r="O213"/>
      <c r="P213"/>
      <c r="Q213"/>
      <c r="R213"/>
      <c r="S213"/>
      <c r="T213" s="1854"/>
      <c r="W213"/>
      <c r="X213"/>
      <c r="Y213"/>
    </row>
    <row r="214" spans="3:25" ht="21.9" customHeight="1" x14ac:dyDescent="0.35">
      <c r="C214" s="1606"/>
      <c r="D214" s="3505"/>
      <c r="E214" s="1637"/>
      <c r="F214" s="1830" t="s">
        <v>4475</v>
      </c>
      <c r="G214" s="1962">
        <f>'NORTH-1'!I737</f>
        <v>610824.00249884313</v>
      </c>
      <c r="H214" s="3517"/>
      <c r="I214" s="1544"/>
      <c r="J214"/>
      <c r="L214"/>
      <c r="M214"/>
      <c r="N214"/>
      <c r="O214"/>
      <c r="P214"/>
      <c r="Q214"/>
      <c r="R214"/>
      <c r="S214"/>
      <c r="T214" s="1854"/>
      <c r="W214"/>
      <c r="X214"/>
      <c r="Y214"/>
    </row>
    <row r="215" spans="3:25" ht="21.9" customHeight="1" x14ac:dyDescent="0.35">
      <c r="C215" s="1606"/>
      <c r="D215" s="3500" t="s">
        <v>4175</v>
      </c>
      <c r="E215" s="1637"/>
      <c r="F215" s="1830" t="s">
        <v>94</v>
      </c>
      <c r="G215" s="1962">
        <f>'SOUTH-2'!I1339</f>
        <v>5575998.3855238343</v>
      </c>
      <c r="H215" s="3514">
        <f>G215+G216+G217</f>
        <v>13193403.202838171</v>
      </c>
      <c r="I215" s="1544"/>
      <c r="J215"/>
      <c r="L215"/>
      <c r="M215"/>
      <c r="N215"/>
      <c r="O215"/>
      <c r="P215"/>
      <c r="Q215"/>
      <c r="R215"/>
      <c r="S215"/>
      <c r="T215" s="1854"/>
      <c r="W215"/>
      <c r="X215"/>
      <c r="Y215"/>
    </row>
    <row r="216" spans="3:25" ht="21.9" customHeight="1" x14ac:dyDescent="0.35">
      <c r="C216" s="1606"/>
      <c r="D216" s="3501"/>
      <c r="E216" s="1637"/>
      <c r="F216" s="1830" t="s">
        <v>98</v>
      </c>
      <c r="G216" s="1962">
        <f>'SOUTH-2'!I1340</f>
        <v>4195438.8734210674</v>
      </c>
      <c r="H216" s="3516"/>
      <c r="I216" s="1544"/>
      <c r="J216"/>
      <c r="L216"/>
      <c r="M216"/>
      <c r="N216"/>
      <c r="O216"/>
      <c r="P216"/>
      <c r="Q216"/>
      <c r="R216"/>
      <c r="S216"/>
      <c r="T216" s="1854"/>
      <c r="W216"/>
      <c r="X216"/>
      <c r="Y216"/>
    </row>
    <row r="217" spans="3:25" ht="21.9" customHeight="1" x14ac:dyDescent="0.35">
      <c r="C217" s="1606"/>
      <c r="D217" s="3501"/>
      <c r="E217" s="1637"/>
      <c r="F217" s="1830" t="s">
        <v>4491</v>
      </c>
      <c r="G217" s="1962">
        <f>'SOUTH-2'!I1341</f>
        <v>3421965.9438932678</v>
      </c>
      <c r="H217" s="3517"/>
      <c r="I217" s="1544"/>
      <c r="J217"/>
      <c r="L217"/>
      <c r="M217"/>
      <c r="N217"/>
      <c r="O217"/>
      <c r="P217"/>
      <c r="Q217"/>
      <c r="R217"/>
      <c r="S217"/>
      <c r="T217" s="1854"/>
      <c r="W217"/>
      <c r="X217"/>
      <c r="Y217"/>
    </row>
    <row r="218" spans="3:25" ht="21.9" customHeight="1" x14ac:dyDescent="0.35">
      <c r="C218" s="1606"/>
      <c r="D218" s="1606" t="s">
        <v>426</v>
      </c>
      <c r="E218" s="1637"/>
      <c r="F218" s="1844" t="s">
        <v>4479</v>
      </c>
      <c r="G218" s="1962">
        <f>'SOUTH-1'!I1065</f>
        <v>10329120.000000002</v>
      </c>
      <c r="H218" s="1638">
        <f>G218</f>
        <v>10329120.000000002</v>
      </c>
      <c r="I218" s="1544"/>
      <c r="J218"/>
      <c r="L218"/>
      <c r="M218"/>
      <c r="N218"/>
      <c r="O218"/>
      <c r="P218"/>
      <c r="Q218"/>
      <c r="R218"/>
      <c r="S218"/>
      <c r="T218" s="1854"/>
      <c r="W218"/>
      <c r="X218"/>
      <c r="Y218"/>
    </row>
    <row r="219" spans="3:25" ht="21.9" customHeight="1" x14ac:dyDescent="0.35">
      <c r="C219" s="1606"/>
      <c r="D219" s="1606" t="s">
        <v>183</v>
      </c>
      <c r="E219" s="1637"/>
      <c r="F219" s="1844" t="s">
        <v>4492</v>
      </c>
      <c r="G219" s="1962">
        <f>'SOUTH-1'!I897</f>
        <v>11913420.911560137</v>
      </c>
      <c r="H219" s="1638">
        <f>G219</f>
        <v>11913420.911560137</v>
      </c>
      <c r="I219" s="1544"/>
      <c r="J219"/>
      <c r="L219"/>
      <c r="M219"/>
      <c r="N219"/>
      <c r="O219"/>
      <c r="P219"/>
      <c r="Q219"/>
      <c r="R219"/>
      <c r="S219"/>
      <c r="T219" s="1854"/>
      <c r="W219"/>
      <c r="X219"/>
      <c r="Y219"/>
    </row>
    <row r="220" spans="3:25" ht="21.9" customHeight="1" x14ac:dyDescent="0.35">
      <c r="C220" s="1606"/>
      <c r="D220" s="3543" t="s">
        <v>4176</v>
      </c>
      <c r="E220" s="1637"/>
      <c r="F220" s="1844" t="s">
        <v>4493</v>
      </c>
      <c r="G220" s="1962">
        <f>'SOUTH-1'!I572</f>
        <v>7798092.3105882797</v>
      </c>
      <c r="H220" s="3514">
        <f>G220+G221</f>
        <v>16845408.156767029</v>
      </c>
      <c r="I220" s="1544"/>
      <c r="J220"/>
      <c r="L220"/>
      <c r="M220"/>
      <c r="N220"/>
      <c r="O220"/>
      <c r="P220"/>
      <c r="Q220"/>
      <c r="R220"/>
      <c r="S220"/>
      <c r="T220" s="1854"/>
      <c r="W220"/>
      <c r="X220"/>
      <c r="Y220"/>
    </row>
    <row r="221" spans="3:25" ht="21.9" customHeight="1" x14ac:dyDescent="0.35">
      <c r="C221" s="1606"/>
      <c r="D221" s="3544"/>
      <c r="E221" s="1637"/>
      <c r="F221" s="1844" t="s">
        <v>4487</v>
      </c>
      <c r="G221" s="1962">
        <f>'SOUTH-1'!I573</f>
        <v>9047315.8461787496</v>
      </c>
      <c r="H221" s="3517"/>
      <c r="I221" s="1544"/>
      <c r="J221"/>
      <c r="L221"/>
      <c r="M221"/>
      <c r="N221"/>
      <c r="O221"/>
      <c r="P221"/>
      <c r="Q221"/>
      <c r="R221"/>
      <c r="S221"/>
      <c r="T221" s="1854"/>
      <c r="W221"/>
      <c r="X221"/>
      <c r="Y221"/>
    </row>
    <row r="222" spans="3:25" ht="21.9" customHeight="1" x14ac:dyDescent="0.35">
      <c r="C222" s="1606"/>
      <c r="D222" s="3500" t="s">
        <v>4177</v>
      </c>
      <c r="E222" s="1637"/>
      <c r="F222" s="1844" t="s">
        <v>99</v>
      </c>
      <c r="G222" s="1962">
        <f>'SOUTH-1'!I1432</f>
        <v>1309618.0026206519</v>
      </c>
      <c r="H222" s="3514">
        <f>G222+G223</f>
        <v>7166975.8565558568</v>
      </c>
      <c r="I222" s="1544"/>
      <c r="J222"/>
      <c r="L222"/>
      <c r="M222"/>
      <c r="N222"/>
      <c r="O222"/>
      <c r="P222"/>
      <c r="Q222"/>
      <c r="R222"/>
      <c r="S222"/>
      <c r="T222" s="1854"/>
      <c r="W222"/>
      <c r="X222"/>
      <c r="Y222"/>
    </row>
    <row r="223" spans="3:25" ht="21.9" customHeight="1" x14ac:dyDescent="0.35">
      <c r="C223" s="1606"/>
      <c r="D223" s="3505"/>
      <c r="E223" s="1637"/>
      <c r="F223" s="1844" t="s">
        <v>109</v>
      </c>
      <c r="G223" s="1962">
        <f>'SOUTH-1'!I1433</f>
        <v>5857357.8539352054</v>
      </c>
      <c r="H223" s="3517"/>
      <c r="I223" s="1544"/>
      <c r="J223"/>
      <c r="L223"/>
      <c r="M223"/>
      <c r="N223"/>
      <c r="O223"/>
      <c r="P223"/>
      <c r="Q223"/>
      <c r="R223"/>
      <c r="S223"/>
      <c r="T223" s="1854"/>
      <c r="W223"/>
      <c r="X223"/>
      <c r="Y223"/>
    </row>
    <row r="224" spans="3:25" ht="21.9" customHeight="1" x14ac:dyDescent="0.35">
      <c r="C224" s="1606"/>
      <c r="D224" s="1606" t="s">
        <v>187</v>
      </c>
      <c r="E224" s="1637"/>
      <c r="F224" s="1844" t="s">
        <v>4494</v>
      </c>
      <c r="G224" s="1962">
        <f>'SOUTH-1'!I813</f>
        <v>12686520.777243841</v>
      </c>
      <c r="H224" s="1638"/>
      <c r="I224" s="1544"/>
      <c r="J224"/>
      <c r="L224"/>
      <c r="M224"/>
      <c r="N224"/>
      <c r="O224"/>
      <c r="P224"/>
      <c r="Q224"/>
      <c r="R224"/>
      <c r="S224"/>
      <c r="T224" s="1854"/>
      <c r="W224"/>
      <c r="X224"/>
      <c r="Y224"/>
    </row>
    <row r="225" spans="3:25" ht="21.9" customHeight="1" x14ac:dyDescent="0.35">
      <c r="C225" s="1606"/>
      <c r="D225" s="3500" t="s">
        <v>4178</v>
      </c>
      <c r="E225" s="1637"/>
      <c r="F225" s="1844" t="s">
        <v>4476</v>
      </c>
      <c r="G225" s="1962">
        <f>'SOUTH-2'!I412</f>
        <v>2554926.3456056137</v>
      </c>
      <c r="H225" s="1638"/>
      <c r="I225" s="1544"/>
      <c r="J225"/>
      <c r="L225"/>
      <c r="M225"/>
      <c r="N225"/>
      <c r="O225"/>
      <c r="P225"/>
      <c r="Q225"/>
      <c r="R225"/>
      <c r="S225"/>
      <c r="T225" s="1854"/>
      <c r="W225"/>
      <c r="X225"/>
      <c r="Y225"/>
    </row>
    <row r="226" spans="3:25" ht="21.9" customHeight="1" x14ac:dyDescent="0.35">
      <c r="C226" s="1606"/>
      <c r="D226" s="3505"/>
      <c r="E226" s="1637"/>
      <c r="F226" s="1844" t="s">
        <v>4394</v>
      </c>
      <c r="G226" s="1962">
        <f>'SOUTH-2'!I413</f>
        <v>3609452.7320190105</v>
      </c>
      <c r="H226" s="1638"/>
      <c r="I226" s="1544"/>
      <c r="J226"/>
      <c r="L226"/>
      <c r="M226"/>
      <c r="N226"/>
      <c r="O226"/>
      <c r="P226"/>
      <c r="Q226"/>
      <c r="R226"/>
      <c r="S226"/>
      <c r="T226" s="1854"/>
      <c r="W226"/>
      <c r="X226"/>
      <c r="Y226"/>
    </row>
    <row r="227" spans="3:25" ht="21.9" customHeight="1" x14ac:dyDescent="0.35">
      <c r="C227" s="1606"/>
      <c r="D227" s="1606"/>
      <c r="E227" s="1637"/>
      <c r="F227" s="1844" t="s">
        <v>2910</v>
      </c>
      <c r="G227" s="1962">
        <f>'SOUTH-2'!I414</f>
        <v>3231016.2733090059</v>
      </c>
      <c r="H227" s="1638"/>
      <c r="I227" s="1544"/>
      <c r="J227"/>
      <c r="L227"/>
      <c r="M227"/>
      <c r="N227"/>
      <c r="O227"/>
      <c r="P227"/>
      <c r="Q227"/>
      <c r="R227"/>
      <c r="S227"/>
      <c r="T227" s="1854"/>
      <c r="W227"/>
      <c r="X227"/>
      <c r="Y227"/>
    </row>
    <row r="228" spans="3:25" ht="21.9" customHeight="1" x14ac:dyDescent="0.35">
      <c r="C228" s="1606"/>
      <c r="D228" s="1606" t="s">
        <v>4179</v>
      </c>
      <c r="E228" s="1637"/>
      <c r="F228" s="1844" t="s">
        <v>4482</v>
      </c>
      <c r="G228" s="1962">
        <f>'SOUTH-2'!J957</f>
        <v>18904064.60239476</v>
      </c>
      <c r="H228" s="1638"/>
      <c r="I228" s="1544"/>
      <c r="J228"/>
      <c r="L228"/>
      <c r="M228"/>
      <c r="N228"/>
      <c r="O228"/>
      <c r="P228"/>
      <c r="Q228"/>
      <c r="R228"/>
      <c r="S228"/>
      <c r="T228" s="1854"/>
      <c r="W228"/>
      <c r="X228"/>
      <c r="Y228"/>
    </row>
    <row r="229" spans="3:25" ht="21.9" customHeight="1" x14ac:dyDescent="0.35">
      <c r="C229" s="1606"/>
      <c r="D229" s="3500" t="s">
        <v>192</v>
      </c>
      <c r="E229" s="1637"/>
      <c r="F229" s="1844" t="s">
        <v>2910</v>
      </c>
      <c r="G229" s="1962">
        <f>'SOUTH-2'!I492</f>
        <v>6181771.2195678251</v>
      </c>
      <c r="H229" s="1638"/>
      <c r="I229" s="1544"/>
      <c r="J229"/>
      <c r="L229"/>
      <c r="M229"/>
      <c r="N229"/>
      <c r="O229"/>
      <c r="P229"/>
      <c r="Q229"/>
      <c r="R229"/>
      <c r="S229"/>
      <c r="T229" s="1854"/>
      <c r="W229"/>
      <c r="X229"/>
      <c r="Y229"/>
    </row>
    <row r="230" spans="3:25" ht="21.9" customHeight="1" x14ac:dyDescent="0.35">
      <c r="C230" s="1606"/>
      <c r="D230" s="3505"/>
      <c r="E230" s="1637"/>
      <c r="F230" s="1844" t="s">
        <v>4476</v>
      </c>
      <c r="G230" s="1962">
        <f>'SOUTH-2'!I493</f>
        <v>2798228.7804321717</v>
      </c>
      <c r="H230" s="1638"/>
      <c r="I230" s="1544"/>
      <c r="J230"/>
      <c r="L230"/>
      <c r="M230"/>
      <c r="N230"/>
      <c r="O230"/>
      <c r="P230"/>
      <c r="Q230"/>
      <c r="R230"/>
      <c r="S230"/>
      <c r="T230" s="1854"/>
      <c r="W230"/>
      <c r="X230"/>
      <c r="Y230"/>
    </row>
    <row r="231" spans="3:25" ht="21.9" customHeight="1" x14ac:dyDescent="0.35">
      <c r="C231" s="1606"/>
      <c r="D231" s="1606" t="s">
        <v>4180</v>
      </c>
      <c r="E231" s="1637"/>
      <c r="F231" s="1844" t="s">
        <v>4494</v>
      </c>
      <c r="G231" s="1962">
        <f>'SOUTH-1'!I1357</f>
        <v>26330286.629982855</v>
      </c>
      <c r="H231" s="1638"/>
      <c r="I231" s="1544"/>
      <c r="J231"/>
      <c r="L231"/>
      <c r="M231"/>
      <c r="N231"/>
      <c r="O231"/>
      <c r="P231"/>
      <c r="Q231"/>
      <c r="R231"/>
      <c r="S231"/>
      <c r="T231" s="1854"/>
      <c r="W231"/>
      <c r="X231"/>
      <c r="Y231"/>
    </row>
    <row r="232" spans="3:25" ht="21.9" customHeight="1" x14ac:dyDescent="0.35">
      <c r="C232" s="1606"/>
      <c r="D232" s="3500" t="s">
        <v>4181</v>
      </c>
      <c r="E232" s="1637"/>
      <c r="F232" s="1844" t="s">
        <v>4476</v>
      </c>
      <c r="G232" s="1962">
        <f>'SOUTH-2'!J323</f>
        <v>3238008.4244555784</v>
      </c>
      <c r="H232" s="1638"/>
      <c r="I232" s="1544"/>
      <c r="J232"/>
      <c r="L232"/>
      <c r="M232"/>
      <c r="N232"/>
      <c r="O232"/>
      <c r="P232"/>
      <c r="Q232"/>
      <c r="R232"/>
      <c r="S232"/>
      <c r="T232" s="1854"/>
      <c r="W232"/>
      <c r="X232"/>
      <c r="Y232"/>
    </row>
    <row r="233" spans="3:25" ht="21.9" customHeight="1" x14ac:dyDescent="0.35">
      <c r="C233" s="1606"/>
      <c r="D233" s="3501"/>
      <c r="E233" s="1637"/>
      <c r="F233" s="1844" t="s">
        <v>4417</v>
      </c>
      <c r="G233" s="1962">
        <f>'SOUTH-2'!J324</f>
        <v>1303637.2521901154</v>
      </c>
      <c r="H233" s="1638"/>
      <c r="I233" s="1544"/>
      <c r="J233"/>
      <c r="L233"/>
      <c r="M233"/>
      <c r="N233"/>
      <c r="O233"/>
      <c r="P233"/>
      <c r="Q233"/>
      <c r="R233"/>
      <c r="S233"/>
      <c r="T233" s="1854"/>
      <c r="W233"/>
      <c r="X233"/>
      <c r="Y233"/>
    </row>
    <row r="234" spans="3:25" ht="21.9" customHeight="1" x14ac:dyDescent="0.35">
      <c r="C234" s="1606"/>
      <c r="D234" s="3505"/>
      <c r="E234" s="1637"/>
      <c r="F234" s="1844" t="s">
        <v>91</v>
      </c>
      <c r="G234" s="1962">
        <f>'SOUTH-2'!J325</f>
        <v>223497.88380893375</v>
      </c>
      <c r="H234" s="1638"/>
      <c r="I234" s="1544"/>
      <c r="J234"/>
      <c r="L234"/>
      <c r="M234"/>
      <c r="N234"/>
      <c r="O234"/>
      <c r="P234"/>
      <c r="Q234"/>
      <c r="R234"/>
      <c r="S234"/>
      <c r="T234" s="1854"/>
      <c r="W234"/>
      <c r="X234"/>
      <c r="Y234"/>
    </row>
    <row r="235" spans="3:25" ht="21.9" customHeight="1" x14ac:dyDescent="0.35">
      <c r="C235" s="1637"/>
      <c r="D235" s="1637"/>
      <c r="E235" s="1637"/>
      <c r="F235" s="1844" t="s">
        <v>281</v>
      </c>
      <c r="G235" s="1966">
        <f>SUM(G141:G234)</f>
        <v>556072193.9406985</v>
      </c>
      <c r="H235" s="1639">
        <f>SUM(H141:H218)</f>
        <v>435395392.1215049</v>
      </c>
      <c r="I235" s="1545"/>
      <c r="J235"/>
      <c r="L235"/>
      <c r="M235"/>
      <c r="N235"/>
      <c r="O235"/>
      <c r="P235"/>
      <c r="Q235"/>
      <c r="R235"/>
      <c r="S235"/>
      <c r="T235" s="1854"/>
      <c r="W235"/>
      <c r="X235"/>
      <c r="Y235"/>
    </row>
    <row r="236" spans="3:25" ht="21.9" customHeight="1" x14ac:dyDescent="0.35">
      <c r="F236" s="1847"/>
      <c r="G236" s="1967"/>
      <c r="H236" s="1640"/>
      <c r="J236"/>
      <c r="L236"/>
      <c r="M236"/>
      <c r="N236"/>
      <c r="O236"/>
      <c r="P236"/>
      <c r="Q236"/>
      <c r="R236"/>
      <c r="S236"/>
      <c r="T236" s="1854"/>
      <c r="W236"/>
      <c r="X236"/>
      <c r="Y236"/>
    </row>
    <row r="237" spans="3:25" ht="21.9" customHeight="1" x14ac:dyDescent="0.35">
      <c r="J237"/>
      <c r="L237"/>
      <c r="M237"/>
      <c r="N237"/>
      <c r="O237"/>
      <c r="P237"/>
      <c r="Q237"/>
      <c r="R237"/>
      <c r="S237"/>
      <c r="T237" s="1854"/>
      <c r="W237"/>
      <c r="X237"/>
      <c r="Y237"/>
    </row>
    <row r="238" spans="3:25" ht="21.9" customHeight="1" x14ac:dyDescent="0.35">
      <c r="J238"/>
      <c r="L238"/>
      <c r="M238"/>
      <c r="N238"/>
      <c r="O238"/>
      <c r="P238"/>
      <c r="Q238"/>
      <c r="R238"/>
      <c r="S238"/>
      <c r="T238" s="1854"/>
      <c r="W238"/>
      <c r="X238"/>
      <c r="Y238"/>
    </row>
    <row r="239" spans="3:25" ht="21.9" customHeight="1" x14ac:dyDescent="0.35">
      <c r="J239"/>
      <c r="L239"/>
      <c r="M239"/>
      <c r="N239"/>
      <c r="O239"/>
      <c r="P239"/>
      <c r="Q239"/>
      <c r="R239"/>
      <c r="S239"/>
      <c r="T239" s="1854"/>
      <c r="W239"/>
      <c r="X239"/>
      <c r="Y239"/>
    </row>
    <row r="240" spans="3:25" ht="21.9" customHeight="1" x14ac:dyDescent="0.35">
      <c r="J240"/>
      <c r="L240"/>
      <c r="M240"/>
      <c r="N240"/>
      <c r="O240"/>
      <c r="P240"/>
      <c r="Q240"/>
      <c r="R240"/>
      <c r="S240"/>
      <c r="T240" s="1854"/>
      <c r="W240"/>
      <c r="X240"/>
      <c r="Y240"/>
    </row>
    <row r="241" spans="1:124" ht="21.9" customHeight="1" x14ac:dyDescent="0.35">
      <c r="J241"/>
      <c r="L241"/>
      <c r="M241"/>
      <c r="N241"/>
      <c r="O241"/>
      <c r="P241"/>
      <c r="Q241"/>
      <c r="R241"/>
      <c r="S241"/>
      <c r="T241" s="1854"/>
      <c r="W241"/>
      <c r="X241"/>
      <c r="Y241"/>
    </row>
    <row r="242" spans="1:124" ht="21.9" customHeight="1" x14ac:dyDescent="0.35">
      <c r="F242" s="1849"/>
      <c r="G242" s="1968"/>
      <c r="H242" s="1514"/>
      <c r="J242"/>
      <c r="L242"/>
      <c r="M242"/>
      <c r="N242"/>
      <c r="O242"/>
      <c r="P242"/>
      <c r="Q242"/>
      <c r="R242"/>
      <c r="S242"/>
      <c r="T242" s="1854"/>
      <c r="W242"/>
      <c r="X242"/>
      <c r="Y242"/>
    </row>
    <row r="243" spans="1:124" ht="21.9" customHeight="1" x14ac:dyDescent="0.35">
      <c r="C243" s="3541" t="s">
        <v>4495</v>
      </c>
      <c r="D243" s="3542"/>
      <c r="E243" s="1641"/>
      <c r="F243" s="1850"/>
      <c r="G243" s="1938">
        <f>[4]SOUTH!$T$2690</f>
        <v>512599242.32514024</v>
      </c>
      <c r="H243" s="1514"/>
      <c r="J243"/>
      <c r="L243"/>
      <c r="M243"/>
      <c r="N243"/>
      <c r="O243"/>
      <c r="P243"/>
      <c r="Q243"/>
      <c r="R243"/>
      <c r="S243"/>
      <c r="T243" s="1854"/>
      <c r="W243"/>
      <c r="X243"/>
      <c r="Y243"/>
    </row>
    <row r="244" spans="1:124" ht="21.9" customHeight="1" x14ac:dyDescent="0.35">
      <c r="C244" s="3541" t="s">
        <v>41</v>
      </c>
      <c r="D244" s="3542"/>
      <c r="E244" s="1641"/>
      <c r="F244" s="1850"/>
      <c r="G244" s="1938">
        <f>G235</f>
        <v>556072193.9406985</v>
      </c>
      <c r="H244" s="1514"/>
      <c r="J244"/>
      <c r="L244"/>
      <c r="M244"/>
      <c r="N244"/>
      <c r="O244"/>
      <c r="P244"/>
      <c r="Q244"/>
      <c r="R244"/>
      <c r="S244"/>
      <c r="T244" s="1854"/>
      <c r="W244"/>
      <c r="X244"/>
      <c r="Y244"/>
    </row>
    <row r="245" spans="1:124" s="1543" customFormat="1" ht="21.9" customHeight="1" x14ac:dyDescent="0.35">
      <c r="A245" s="1453"/>
      <c r="B245" s="1453"/>
      <c r="C245" s="3541" t="s">
        <v>4496</v>
      </c>
      <c r="D245" s="3542"/>
      <c r="E245" s="1637"/>
      <c r="F245" s="1850"/>
      <c r="G245" s="1938">
        <f>G243-G244</f>
        <v>-43472951.615558267</v>
      </c>
      <c r="H245" s="1514"/>
      <c r="I245" s="1537"/>
      <c r="J245"/>
      <c r="K245" s="1453"/>
      <c r="L245"/>
      <c r="M245"/>
      <c r="N245"/>
      <c r="O245"/>
      <c r="P245"/>
      <c r="Q245"/>
      <c r="R245"/>
      <c r="S245"/>
      <c r="T245" s="1854"/>
      <c r="U245"/>
      <c r="V245"/>
      <c r="W245"/>
      <c r="X245"/>
      <c r="Y245"/>
      <c r="Z245" s="1453"/>
      <c r="AA245" s="1453"/>
      <c r="AB245" s="1453"/>
      <c r="AC245" s="1453"/>
      <c r="AD245" s="1453"/>
      <c r="AE245" s="1453"/>
      <c r="AF245" s="1453"/>
      <c r="AG245" s="1453"/>
      <c r="AH245" s="1453"/>
      <c r="AI245" s="1453"/>
      <c r="AJ245" s="1453"/>
      <c r="AK245" s="1453"/>
      <c r="AL245" s="1453"/>
      <c r="AM245" s="1453"/>
      <c r="AN245" s="1453"/>
      <c r="AO245" s="1453"/>
      <c r="AP245" s="1453"/>
      <c r="AQ245" s="1453"/>
      <c r="AR245" s="1454"/>
      <c r="AS245" s="1453"/>
      <c r="AT245" s="1453"/>
      <c r="AU245" s="1453"/>
      <c r="AV245" s="1453"/>
      <c r="AW245" s="1453"/>
      <c r="AX245" s="1453"/>
      <c r="AY245" s="1453"/>
      <c r="AZ245" s="1453"/>
      <c r="BA245" s="1453"/>
      <c r="BB245" s="1453"/>
      <c r="BC245" s="1453"/>
      <c r="BD245" s="1453"/>
      <c r="BE245" s="1453"/>
      <c r="BF245" s="1453"/>
      <c r="BG245" s="1453"/>
      <c r="BH245" s="1453"/>
      <c r="BI245" s="1453"/>
      <c r="BJ245" s="1453"/>
      <c r="BK245" s="1453"/>
      <c r="BL245" s="1453"/>
      <c r="BM245" s="1453"/>
      <c r="BN245" s="1453"/>
      <c r="BO245" s="1453"/>
      <c r="BP245" s="1453"/>
      <c r="BQ245" s="1453"/>
      <c r="BR245" s="1453"/>
      <c r="BS245" s="1453"/>
      <c r="BT245" s="1453"/>
      <c r="BU245" s="1453"/>
      <c r="BV245" s="1453"/>
      <c r="BW245" s="1453"/>
      <c r="BX245" s="1453"/>
      <c r="BY245" s="1453"/>
      <c r="BZ245" s="1453"/>
      <c r="CA245" s="1453"/>
      <c r="CB245" s="1453"/>
      <c r="CC245" s="1453"/>
      <c r="CD245" s="1453"/>
      <c r="CE245" s="1453"/>
      <c r="CF245" s="1453"/>
      <c r="CG245" s="1453"/>
      <c r="CH245" s="1453"/>
      <c r="CI245" s="1453"/>
      <c r="CJ245" s="1453"/>
      <c r="CK245" s="1453"/>
      <c r="CL245" s="1453"/>
      <c r="CM245" s="1453"/>
      <c r="CN245" s="1453"/>
      <c r="CO245" s="1453"/>
      <c r="CP245" s="1453"/>
      <c r="CQ245" s="1453"/>
      <c r="CR245" s="1453"/>
      <c r="CS245" s="1453"/>
      <c r="CT245" s="1453"/>
      <c r="CU245" s="1453"/>
      <c r="CV245" s="1453"/>
      <c r="CW245" s="1453"/>
      <c r="CX245" s="1453"/>
      <c r="CY245" s="1453"/>
      <c r="CZ245" s="1453"/>
      <c r="DA245" s="1453"/>
      <c r="DB245" s="1453"/>
      <c r="DC245" s="1453"/>
      <c r="DD245" s="1453"/>
      <c r="DE245" s="1453"/>
      <c r="DF245" s="1453"/>
      <c r="DG245" s="1453"/>
      <c r="DH245" s="1453"/>
      <c r="DI245" s="1453"/>
      <c r="DJ245" s="1453"/>
      <c r="DK245" s="1453"/>
      <c r="DL245" s="1453"/>
      <c r="DM245" s="1453"/>
      <c r="DN245" s="1453"/>
      <c r="DO245" s="1453"/>
      <c r="DP245" s="1453"/>
      <c r="DQ245" s="1453"/>
      <c r="DR245" s="1453"/>
      <c r="DS245" s="1453"/>
      <c r="DT245" s="1453"/>
    </row>
    <row r="246" spans="1:124" s="1543" customFormat="1" ht="21.9" customHeight="1" x14ac:dyDescent="0.35">
      <c r="A246" s="1453"/>
      <c r="B246" s="1453"/>
      <c r="C246" s="1514"/>
      <c r="D246" s="1514"/>
      <c r="E246" s="1514"/>
      <c r="F246" s="1841" t="s">
        <v>4497</v>
      </c>
      <c r="G246" s="1938">
        <v>0</v>
      </c>
      <c r="H246" s="1514"/>
      <c r="I246" s="1537"/>
      <c r="J246"/>
      <c r="K246" s="1453"/>
      <c r="L246"/>
      <c r="M246"/>
      <c r="N246"/>
      <c r="O246"/>
      <c r="P246"/>
      <c r="Q246"/>
      <c r="R246"/>
      <c r="S246"/>
      <c r="T246" s="1854"/>
      <c r="U246"/>
      <c r="V246"/>
      <c r="W246"/>
      <c r="X246"/>
      <c r="Y246"/>
      <c r="Z246" s="1453"/>
      <c r="AA246" s="1453"/>
      <c r="AB246" s="1453"/>
      <c r="AC246" s="1453"/>
      <c r="AD246" s="1453"/>
      <c r="AE246" s="1453"/>
      <c r="AF246" s="1453"/>
      <c r="AG246" s="1453"/>
      <c r="AH246" s="1453"/>
      <c r="AI246" s="1453"/>
      <c r="AJ246" s="1453"/>
      <c r="AK246" s="1453"/>
      <c r="AL246" s="1453"/>
      <c r="AM246" s="1453"/>
      <c r="AN246" s="1453"/>
      <c r="AO246" s="1453"/>
      <c r="AP246" s="1453"/>
      <c r="AQ246" s="1453"/>
      <c r="AR246" s="1454"/>
      <c r="AS246" s="1453"/>
      <c r="AT246" s="1453"/>
      <c r="AU246" s="1453"/>
      <c r="AV246" s="1453"/>
      <c r="AW246" s="1453"/>
      <c r="AX246" s="1453"/>
      <c r="AY246" s="1453"/>
      <c r="AZ246" s="1453"/>
      <c r="BA246" s="1453"/>
      <c r="BB246" s="1453"/>
      <c r="BC246" s="1453"/>
      <c r="BD246" s="1453"/>
      <c r="BE246" s="1453"/>
      <c r="BF246" s="1453"/>
      <c r="BG246" s="1453"/>
      <c r="BH246" s="1453"/>
      <c r="BI246" s="1453"/>
      <c r="BJ246" s="1453"/>
      <c r="BK246" s="1453"/>
      <c r="BL246" s="1453"/>
      <c r="BM246" s="1453"/>
      <c r="BN246" s="1453"/>
      <c r="BO246" s="1453"/>
      <c r="BP246" s="1453"/>
      <c r="BQ246" s="1453"/>
      <c r="BR246" s="1453"/>
      <c r="BS246" s="1453"/>
      <c r="BT246" s="1453"/>
      <c r="BU246" s="1453"/>
      <c r="BV246" s="1453"/>
      <c r="BW246" s="1453"/>
      <c r="BX246" s="1453"/>
      <c r="BY246" s="1453"/>
      <c r="BZ246" s="1453"/>
      <c r="CA246" s="1453"/>
      <c r="CB246" s="1453"/>
      <c r="CC246" s="1453"/>
      <c r="CD246" s="1453"/>
      <c r="CE246" s="1453"/>
      <c r="CF246" s="1453"/>
      <c r="CG246" s="1453"/>
      <c r="CH246" s="1453"/>
      <c r="CI246" s="1453"/>
      <c r="CJ246" s="1453"/>
      <c r="CK246" s="1453"/>
      <c r="CL246" s="1453"/>
      <c r="CM246" s="1453"/>
      <c r="CN246" s="1453"/>
      <c r="CO246" s="1453"/>
      <c r="CP246" s="1453"/>
      <c r="CQ246" s="1453"/>
      <c r="CR246" s="1453"/>
      <c r="CS246" s="1453"/>
      <c r="CT246" s="1453"/>
      <c r="CU246" s="1453"/>
      <c r="CV246" s="1453"/>
      <c r="CW246" s="1453"/>
      <c r="CX246" s="1453"/>
      <c r="CY246" s="1453"/>
      <c r="CZ246" s="1453"/>
      <c r="DA246" s="1453"/>
      <c r="DB246" s="1453"/>
      <c r="DC246" s="1453"/>
      <c r="DD246" s="1453"/>
      <c r="DE246" s="1453"/>
      <c r="DF246" s="1453"/>
      <c r="DG246" s="1453"/>
      <c r="DH246" s="1453"/>
      <c r="DI246" s="1453"/>
      <c r="DJ246" s="1453"/>
      <c r="DK246" s="1453"/>
      <c r="DL246" s="1453"/>
      <c r="DM246" s="1453"/>
      <c r="DN246" s="1453"/>
      <c r="DO246" s="1453"/>
      <c r="DP246" s="1453"/>
      <c r="DQ246" s="1453"/>
      <c r="DR246" s="1453"/>
      <c r="DS246" s="1453"/>
      <c r="DT246" s="1453"/>
    </row>
    <row r="247" spans="1:124" s="1543" customFormat="1" ht="21.9" customHeight="1" x14ac:dyDescent="0.35">
      <c r="A247" s="1453"/>
      <c r="B247" s="1453"/>
      <c r="C247" s="1514"/>
      <c r="D247" s="1514"/>
      <c r="E247" s="1514"/>
      <c r="F247" s="1848"/>
      <c r="G247" s="1930"/>
      <c r="H247" s="1514"/>
      <c r="I247" s="1537"/>
      <c r="J247"/>
      <c r="K247" s="1453"/>
      <c r="L247"/>
      <c r="M247"/>
      <c r="N247"/>
      <c r="O247"/>
      <c r="P247"/>
      <c r="Q247"/>
      <c r="R247"/>
      <c r="S247"/>
      <c r="T247" s="1854"/>
      <c r="U247"/>
      <c r="V247"/>
      <c r="W247"/>
      <c r="X247"/>
      <c r="Y247"/>
      <c r="Z247" s="1453"/>
      <c r="AA247" s="1453"/>
      <c r="AB247" s="1453"/>
      <c r="AC247" s="1453"/>
      <c r="AD247" s="1453"/>
      <c r="AE247" s="1453"/>
      <c r="AF247" s="1453"/>
      <c r="AG247" s="1453"/>
      <c r="AH247" s="1453"/>
      <c r="AI247" s="1453"/>
      <c r="AJ247" s="1453"/>
      <c r="AK247" s="1453"/>
      <c r="AL247" s="1453"/>
      <c r="AM247" s="1453"/>
      <c r="AN247" s="1453"/>
      <c r="AO247" s="1453"/>
      <c r="AP247" s="1453"/>
      <c r="AQ247" s="1453"/>
      <c r="AR247" s="1454"/>
      <c r="AS247" s="1453"/>
      <c r="AT247" s="1453"/>
      <c r="AU247" s="1453"/>
      <c r="AV247" s="1453"/>
      <c r="AW247" s="1453"/>
      <c r="AX247" s="1453"/>
      <c r="AY247" s="1453"/>
      <c r="AZ247" s="1453"/>
      <c r="BA247" s="1453"/>
      <c r="BB247" s="1453"/>
      <c r="BC247" s="1453"/>
      <c r="BD247" s="1453"/>
      <c r="BE247" s="1453"/>
      <c r="BF247" s="1453"/>
      <c r="BG247" s="1453"/>
      <c r="BH247" s="1453"/>
      <c r="BI247" s="1453"/>
      <c r="BJ247" s="1453"/>
      <c r="BK247" s="1453"/>
      <c r="BL247" s="1453"/>
      <c r="BM247" s="1453"/>
      <c r="BN247" s="1453"/>
      <c r="BO247" s="1453"/>
      <c r="BP247" s="1453"/>
      <c r="BQ247" s="1453"/>
      <c r="BR247" s="1453"/>
      <c r="BS247" s="1453"/>
      <c r="BT247" s="1453"/>
      <c r="BU247" s="1453"/>
      <c r="BV247" s="1453"/>
      <c r="BW247" s="1453"/>
      <c r="BX247" s="1453"/>
      <c r="BY247" s="1453"/>
      <c r="BZ247" s="1453"/>
      <c r="CA247" s="1453"/>
      <c r="CB247" s="1453"/>
      <c r="CC247" s="1453"/>
      <c r="CD247" s="1453"/>
      <c r="CE247" s="1453"/>
      <c r="CF247" s="1453"/>
      <c r="CG247" s="1453"/>
      <c r="CH247" s="1453"/>
      <c r="CI247" s="1453"/>
      <c r="CJ247" s="1453"/>
      <c r="CK247" s="1453"/>
      <c r="CL247" s="1453"/>
      <c r="CM247" s="1453"/>
      <c r="CN247" s="1453"/>
      <c r="CO247" s="1453"/>
      <c r="CP247" s="1453"/>
      <c r="CQ247" s="1453"/>
      <c r="CR247" s="1453"/>
      <c r="CS247" s="1453"/>
      <c r="CT247" s="1453"/>
      <c r="CU247" s="1453"/>
      <c r="CV247" s="1453"/>
      <c r="CW247" s="1453"/>
      <c r="CX247" s="1453"/>
      <c r="CY247" s="1453"/>
      <c r="CZ247" s="1453"/>
      <c r="DA247" s="1453"/>
      <c r="DB247" s="1453"/>
      <c r="DC247" s="1453"/>
      <c r="DD247" s="1453"/>
      <c r="DE247" s="1453"/>
      <c r="DF247" s="1453"/>
      <c r="DG247" s="1453"/>
      <c r="DH247" s="1453"/>
      <c r="DI247" s="1453"/>
      <c r="DJ247" s="1453"/>
      <c r="DK247" s="1453"/>
      <c r="DL247" s="1453"/>
      <c r="DM247" s="1453"/>
      <c r="DN247" s="1453"/>
      <c r="DO247" s="1453"/>
      <c r="DP247" s="1453"/>
      <c r="DQ247" s="1453"/>
      <c r="DR247" s="1453"/>
      <c r="DS247" s="1453"/>
      <c r="DT247" s="1453"/>
    </row>
    <row r="248" spans="1:124" s="1543" customFormat="1" ht="21.9" customHeight="1" x14ac:dyDescent="0.35">
      <c r="A248" s="1453"/>
      <c r="B248" s="1453"/>
      <c r="C248" s="1514"/>
      <c r="D248" s="1514"/>
      <c r="E248" s="1514"/>
      <c r="F248" s="1849"/>
      <c r="G248" s="1968"/>
      <c r="H248" s="1514"/>
      <c r="I248" s="1537"/>
      <c r="J248"/>
      <c r="K248" s="1453"/>
      <c r="L248"/>
      <c r="M248"/>
      <c r="N248"/>
      <c r="O248"/>
      <c r="P248"/>
      <c r="Q248"/>
      <c r="R248"/>
      <c r="S248"/>
      <c r="T248" s="1854"/>
      <c r="U248"/>
      <c r="V248"/>
      <c r="W248"/>
      <c r="X248"/>
      <c r="Y248"/>
      <c r="Z248" s="1453"/>
      <c r="AA248" s="1453"/>
      <c r="AB248" s="1453"/>
      <c r="AC248" s="1453"/>
      <c r="AD248" s="1453"/>
      <c r="AE248" s="1453"/>
      <c r="AF248" s="1453"/>
      <c r="AG248" s="1453"/>
      <c r="AH248" s="1453"/>
      <c r="AI248" s="1453"/>
      <c r="AJ248" s="1453"/>
      <c r="AK248" s="1453"/>
      <c r="AL248" s="1453"/>
      <c r="AM248" s="1453"/>
      <c r="AN248" s="1453"/>
      <c r="AO248" s="1453"/>
      <c r="AP248" s="1453"/>
      <c r="AQ248" s="1453"/>
      <c r="AR248" s="1454"/>
      <c r="AS248" s="1453"/>
      <c r="AT248" s="1453"/>
      <c r="AU248" s="1453"/>
      <c r="AV248" s="1453"/>
      <c r="AW248" s="1453"/>
      <c r="AX248" s="1453"/>
      <c r="AY248" s="1453"/>
      <c r="AZ248" s="1453"/>
      <c r="BA248" s="1453"/>
      <c r="BB248" s="1453"/>
      <c r="BC248" s="1453"/>
      <c r="BD248" s="1453"/>
      <c r="BE248" s="1453"/>
      <c r="BF248" s="1453"/>
      <c r="BG248" s="1453"/>
      <c r="BH248" s="1453"/>
      <c r="BI248" s="1453"/>
      <c r="BJ248" s="1453"/>
      <c r="BK248" s="1453"/>
      <c r="BL248" s="1453"/>
      <c r="BM248" s="1453"/>
      <c r="BN248" s="1453"/>
      <c r="BO248" s="1453"/>
      <c r="BP248" s="1453"/>
      <c r="BQ248" s="1453"/>
      <c r="BR248" s="1453"/>
      <c r="BS248" s="1453"/>
      <c r="BT248" s="1453"/>
      <c r="BU248" s="1453"/>
      <c r="BV248" s="1453"/>
      <c r="BW248" s="1453"/>
      <c r="BX248" s="1453"/>
      <c r="BY248" s="1453"/>
      <c r="BZ248" s="1453"/>
      <c r="CA248" s="1453"/>
      <c r="CB248" s="1453"/>
      <c r="CC248" s="1453"/>
      <c r="CD248" s="1453"/>
      <c r="CE248" s="1453"/>
      <c r="CF248" s="1453"/>
      <c r="CG248" s="1453"/>
      <c r="CH248" s="1453"/>
      <c r="CI248" s="1453"/>
      <c r="CJ248" s="1453"/>
      <c r="CK248" s="1453"/>
      <c r="CL248" s="1453"/>
      <c r="CM248" s="1453"/>
      <c r="CN248" s="1453"/>
      <c r="CO248" s="1453"/>
      <c r="CP248" s="1453"/>
      <c r="CQ248" s="1453"/>
      <c r="CR248" s="1453"/>
      <c r="CS248" s="1453"/>
      <c r="CT248" s="1453"/>
      <c r="CU248" s="1453"/>
      <c r="CV248" s="1453"/>
      <c r="CW248" s="1453"/>
      <c r="CX248" s="1453"/>
      <c r="CY248" s="1453"/>
      <c r="CZ248" s="1453"/>
      <c r="DA248" s="1453"/>
      <c r="DB248" s="1453"/>
      <c r="DC248" s="1453"/>
      <c r="DD248" s="1453"/>
      <c r="DE248" s="1453"/>
      <c r="DF248" s="1453"/>
      <c r="DG248" s="1453"/>
      <c r="DH248" s="1453"/>
      <c r="DI248" s="1453"/>
      <c r="DJ248" s="1453"/>
      <c r="DK248" s="1453"/>
      <c r="DL248" s="1453"/>
      <c r="DM248" s="1453"/>
      <c r="DN248" s="1453"/>
      <c r="DO248" s="1453"/>
      <c r="DP248" s="1453"/>
      <c r="DQ248" s="1453"/>
      <c r="DR248" s="1453"/>
      <c r="DS248" s="1453"/>
      <c r="DT248" s="1453"/>
    </row>
    <row r="249" spans="1:124" s="1543" customFormat="1" ht="21.9" customHeight="1" x14ac:dyDescent="0.35">
      <c r="A249" s="1453"/>
      <c r="B249" s="1453"/>
      <c r="C249" s="1514"/>
      <c r="D249" s="1514"/>
      <c r="E249" s="1514"/>
      <c r="F249" s="1848"/>
      <c r="G249" s="1930"/>
      <c r="H249" s="1516"/>
      <c r="I249" s="1537"/>
      <c r="J249"/>
      <c r="K249" s="1453"/>
      <c r="L249"/>
      <c r="M249"/>
      <c r="N249"/>
      <c r="O249"/>
      <c r="P249"/>
      <c r="Q249"/>
      <c r="R249"/>
      <c r="S249"/>
      <c r="T249" s="1854"/>
      <c r="U249"/>
      <c r="V249"/>
      <c r="W249"/>
      <c r="X249"/>
      <c r="Y249"/>
      <c r="Z249" s="1453"/>
      <c r="AA249" s="1453"/>
      <c r="AB249" s="1453"/>
      <c r="AC249" s="1453"/>
      <c r="AD249" s="1453"/>
      <c r="AE249" s="1453"/>
      <c r="AF249" s="1453"/>
      <c r="AG249" s="1453"/>
      <c r="AH249" s="1453"/>
      <c r="AI249" s="1453"/>
      <c r="AJ249" s="1453"/>
      <c r="AK249" s="1453"/>
      <c r="AL249" s="1453"/>
      <c r="AM249" s="1453"/>
      <c r="AN249" s="1453"/>
      <c r="AO249" s="1453"/>
      <c r="AP249" s="1453"/>
      <c r="AQ249" s="1453"/>
      <c r="AR249" s="1454"/>
      <c r="AS249" s="1453"/>
      <c r="AT249" s="1453"/>
      <c r="AU249" s="1453"/>
      <c r="AV249" s="1453"/>
      <c r="AW249" s="1453"/>
      <c r="AX249" s="1453"/>
      <c r="AY249" s="1453"/>
      <c r="AZ249" s="1453"/>
      <c r="BA249" s="1453"/>
      <c r="BB249" s="1453"/>
      <c r="BC249" s="1453"/>
      <c r="BD249" s="1453"/>
      <c r="BE249" s="1453"/>
      <c r="BF249" s="1453"/>
      <c r="BG249" s="1453"/>
      <c r="BH249" s="1453"/>
      <c r="BI249" s="1453"/>
      <c r="BJ249" s="1453"/>
      <c r="BK249" s="1453"/>
      <c r="BL249" s="1453"/>
      <c r="BM249" s="1453"/>
      <c r="BN249" s="1453"/>
      <c r="BO249" s="1453"/>
      <c r="BP249" s="1453"/>
      <c r="BQ249" s="1453"/>
      <c r="BR249" s="1453"/>
      <c r="BS249" s="1453"/>
      <c r="BT249" s="1453"/>
      <c r="BU249" s="1453"/>
      <c r="BV249" s="1453"/>
      <c r="BW249" s="1453"/>
      <c r="BX249" s="1453"/>
      <c r="BY249" s="1453"/>
      <c r="BZ249" s="1453"/>
      <c r="CA249" s="1453"/>
      <c r="CB249" s="1453"/>
      <c r="CC249" s="1453"/>
      <c r="CD249" s="1453"/>
      <c r="CE249" s="1453"/>
      <c r="CF249" s="1453"/>
      <c r="CG249" s="1453"/>
      <c r="CH249" s="1453"/>
      <c r="CI249" s="1453"/>
      <c r="CJ249" s="1453"/>
      <c r="CK249" s="1453"/>
      <c r="CL249" s="1453"/>
      <c r="CM249" s="1453"/>
      <c r="CN249" s="1453"/>
      <c r="CO249" s="1453"/>
      <c r="CP249" s="1453"/>
      <c r="CQ249" s="1453"/>
      <c r="CR249" s="1453"/>
      <c r="CS249" s="1453"/>
      <c r="CT249" s="1453"/>
      <c r="CU249" s="1453"/>
      <c r="CV249" s="1453"/>
      <c r="CW249" s="1453"/>
      <c r="CX249" s="1453"/>
      <c r="CY249" s="1453"/>
      <c r="CZ249" s="1453"/>
      <c r="DA249" s="1453"/>
      <c r="DB249" s="1453"/>
      <c r="DC249" s="1453"/>
      <c r="DD249" s="1453"/>
      <c r="DE249" s="1453"/>
      <c r="DF249" s="1453"/>
      <c r="DG249" s="1453"/>
      <c r="DH249" s="1453"/>
      <c r="DI249" s="1453"/>
      <c r="DJ249" s="1453"/>
      <c r="DK249" s="1453"/>
      <c r="DL249" s="1453"/>
      <c r="DM249" s="1453"/>
      <c r="DN249" s="1453"/>
      <c r="DO249" s="1453"/>
      <c r="DP249" s="1453"/>
      <c r="DQ249" s="1453"/>
      <c r="DR249" s="1453"/>
      <c r="DS249" s="1453"/>
      <c r="DT249" s="1453"/>
    </row>
    <row r="250" spans="1:124" s="1543" customFormat="1" ht="21.9" customHeight="1" x14ac:dyDescent="0.35">
      <c r="A250" s="1453"/>
      <c r="B250" s="1453"/>
      <c r="C250" s="1514"/>
      <c r="D250" s="1514"/>
      <c r="E250" s="1514"/>
      <c r="F250" s="1848"/>
      <c r="G250" s="704"/>
      <c r="H250" s="1642"/>
      <c r="I250" s="1537"/>
      <c r="J250"/>
      <c r="K250" s="1453"/>
      <c r="L250"/>
      <c r="M250"/>
      <c r="N250"/>
      <c r="O250"/>
      <c r="P250"/>
      <c r="Q250"/>
      <c r="R250"/>
      <c r="S250"/>
      <c r="T250" s="1854"/>
      <c r="U250"/>
      <c r="V250"/>
      <c r="W250"/>
      <c r="X250"/>
      <c r="Y250"/>
      <c r="Z250" s="1453"/>
      <c r="AA250" s="1453"/>
      <c r="AB250" s="1453"/>
      <c r="AC250" s="1453"/>
      <c r="AD250" s="1453"/>
      <c r="AE250" s="1453"/>
      <c r="AF250" s="1453"/>
      <c r="AG250" s="1453"/>
      <c r="AH250" s="1453"/>
      <c r="AI250" s="1453"/>
      <c r="AJ250" s="1453"/>
      <c r="AK250" s="1453"/>
      <c r="AL250" s="1453"/>
      <c r="AM250" s="1453"/>
      <c r="AN250" s="1453"/>
      <c r="AO250" s="1453"/>
      <c r="AP250" s="1453"/>
      <c r="AQ250" s="1453"/>
      <c r="AR250" s="1454"/>
      <c r="AS250" s="1453"/>
      <c r="AT250" s="1453"/>
      <c r="AU250" s="1453"/>
      <c r="AV250" s="1453"/>
      <c r="AW250" s="1453"/>
      <c r="AX250" s="1453"/>
      <c r="AY250" s="1453"/>
      <c r="AZ250" s="1453"/>
      <c r="BA250" s="1453"/>
      <c r="BB250" s="1453"/>
      <c r="BC250" s="1453"/>
      <c r="BD250" s="1453"/>
      <c r="BE250" s="1453"/>
      <c r="BF250" s="1453"/>
      <c r="BG250" s="1453"/>
      <c r="BH250" s="1453"/>
      <c r="BI250" s="1453"/>
      <c r="BJ250" s="1453"/>
      <c r="BK250" s="1453"/>
      <c r="BL250" s="1453"/>
      <c r="BM250" s="1453"/>
      <c r="BN250" s="1453"/>
      <c r="BO250" s="1453"/>
      <c r="BP250" s="1453"/>
      <c r="BQ250" s="1453"/>
      <c r="BR250" s="1453"/>
      <c r="BS250" s="1453"/>
      <c r="BT250" s="1453"/>
      <c r="BU250" s="1453"/>
      <c r="BV250" s="1453"/>
      <c r="BW250" s="1453"/>
      <c r="BX250" s="1453"/>
      <c r="BY250" s="1453"/>
      <c r="BZ250" s="1453"/>
      <c r="CA250" s="1453"/>
      <c r="CB250" s="1453"/>
      <c r="CC250" s="1453"/>
      <c r="CD250" s="1453"/>
      <c r="CE250" s="1453"/>
      <c r="CF250" s="1453"/>
      <c r="CG250" s="1453"/>
      <c r="CH250" s="1453"/>
      <c r="CI250" s="1453"/>
      <c r="CJ250" s="1453"/>
      <c r="CK250" s="1453"/>
      <c r="CL250" s="1453"/>
      <c r="CM250" s="1453"/>
      <c r="CN250" s="1453"/>
      <c r="CO250" s="1453"/>
      <c r="CP250" s="1453"/>
      <c r="CQ250" s="1453"/>
      <c r="CR250" s="1453"/>
      <c r="CS250" s="1453"/>
      <c r="CT250" s="1453"/>
      <c r="CU250" s="1453"/>
      <c r="CV250" s="1453"/>
      <c r="CW250" s="1453"/>
      <c r="CX250" s="1453"/>
      <c r="CY250" s="1453"/>
      <c r="CZ250" s="1453"/>
      <c r="DA250" s="1453"/>
      <c r="DB250" s="1453"/>
      <c r="DC250" s="1453"/>
      <c r="DD250" s="1453"/>
      <c r="DE250" s="1453"/>
      <c r="DF250" s="1453"/>
      <c r="DG250" s="1453"/>
      <c r="DH250" s="1453"/>
      <c r="DI250" s="1453"/>
      <c r="DJ250" s="1453"/>
      <c r="DK250" s="1453"/>
      <c r="DL250" s="1453"/>
      <c r="DM250" s="1453"/>
      <c r="DN250" s="1453"/>
      <c r="DO250" s="1453"/>
      <c r="DP250" s="1453"/>
      <c r="DQ250" s="1453"/>
      <c r="DR250" s="1453"/>
      <c r="DS250" s="1453"/>
      <c r="DT250" s="1453"/>
    </row>
    <row r="251" spans="1:124" s="1543" customFormat="1" ht="21.9" customHeight="1" x14ac:dyDescent="0.35">
      <c r="A251" s="1453"/>
      <c r="B251" s="1453"/>
      <c r="C251" s="1514"/>
      <c r="D251" s="1514"/>
      <c r="E251" s="1514"/>
      <c r="F251" s="1848"/>
      <c r="G251" s="704"/>
      <c r="H251" s="1642"/>
      <c r="I251" s="1537"/>
      <c r="J251"/>
      <c r="K251" s="1453"/>
      <c r="L251"/>
      <c r="M251"/>
      <c r="N251"/>
      <c r="O251"/>
      <c r="P251"/>
      <c r="Q251"/>
      <c r="R251"/>
      <c r="S251"/>
      <c r="T251" s="1854"/>
      <c r="U251"/>
      <c r="V251"/>
      <c r="W251"/>
      <c r="X251"/>
      <c r="Y251"/>
      <c r="Z251" s="1453"/>
      <c r="AA251" s="1453"/>
      <c r="AB251" s="1453"/>
      <c r="AC251" s="1453"/>
      <c r="AD251" s="1453"/>
      <c r="AE251" s="1453"/>
      <c r="AF251" s="1453"/>
      <c r="AG251" s="1453"/>
      <c r="AH251" s="1453"/>
      <c r="AI251" s="1453"/>
      <c r="AJ251" s="1453"/>
      <c r="AK251" s="1453"/>
      <c r="AL251" s="1453"/>
      <c r="AM251" s="1453"/>
      <c r="AN251" s="1453"/>
      <c r="AO251" s="1453"/>
      <c r="AP251" s="1453"/>
      <c r="AQ251" s="1453"/>
      <c r="AR251" s="1454"/>
      <c r="AS251" s="1453"/>
      <c r="AT251" s="1453"/>
      <c r="AU251" s="1453"/>
      <c r="AV251" s="1453"/>
      <c r="AW251" s="1453"/>
      <c r="AX251" s="1453"/>
      <c r="AY251" s="1453"/>
      <c r="AZ251" s="1453"/>
      <c r="BA251" s="1453"/>
      <c r="BB251" s="1453"/>
      <c r="BC251" s="1453"/>
      <c r="BD251" s="1453"/>
      <c r="BE251" s="1453"/>
      <c r="BF251" s="1453"/>
      <c r="BG251" s="1453"/>
      <c r="BH251" s="1453"/>
      <c r="BI251" s="1453"/>
      <c r="BJ251" s="1453"/>
      <c r="BK251" s="1453"/>
      <c r="BL251" s="1453"/>
      <c r="BM251" s="1453"/>
      <c r="BN251" s="1453"/>
      <c r="BO251" s="1453"/>
      <c r="BP251" s="1453"/>
      <c r="BQ251" s="1453"/>
      <c r="BR251" s="1453"/>
      <c r="BS251" s="1453"/>
      <c r="BT251" s="1453"/>
      <c r="BU251" s="1453"/>
      <c r="BV251" s="1453"/>
      <c r="BW251" s="1453"/>
      <c r="BX251" s="1453"/>
      <c r="BY251" s="1453"/>
      <c r="BZ251" s="1453"/>
      <c r="CA251" s="1453"/>
      <c r="CB251" s="1453"/>
      <c r="CC251" s="1453"/>
      <c r="CD251" s="1453"/>
      <c r="CE251" s="1453"/>
      <c r="CF251" s="1453"/>
      <c r="CG251" s="1453"/>
      <c r="CH251" s="1453"/>
      <c r="CI251" s="1453"/>
      <c r="CJ251" s="1453"/>
      <c r="CK251" s="1453"/>
      <c r="CL251" s="1453"/>
      <c r="CM251" s="1453"/>
      <c r="CN251" s="1453"/>
      <c r="CO251" s="1453"/>
      <c r="CP251" s="1453"/>
      <c r="CQ251" s="1453"/>
      <c r="CR251" s="1453"/>
      <c r="CS251" s="1453"/>
      <c r="CT251" s="1453"/>
      <c r="CU251" s="1453"/>
      <c r="CV251" s="1453"/>
      <c r="CW251" s="1453"/>
      <c r="CX251" s="1453"/>
      <c r="CY251" s="1453"/>
      <c r="CZ251" s="1453"/>
      <c r="DA251" s="1453"/>
      <c r="DB251" s="1453"/>
      <c r="DC251" s="1453"/>
      <c r="DD251" s="1453"/>
      <c r="DE251" s="1453"/>
      <c r="DF251" s="1453"/>
      <c r="DG251" s="1453"/>
      <c r="DH251" s="1453"/>
      <c r="DI251" s="1453"/>
      <c r="DJ251" s="1453"/>
      <c r="DK251" s="1453"/>
      <c r="DL251" s="1453"/>
      <c r="DM251" s="1453"/>
      <c r="DN251" s="1453"/>
      <c r="DO251" s="1453"/>
      <c r="DP251" s="1453"/>
      <c r="DQ251" s="1453"/>
      <c r="DR251" s="1453"/>
      <c r="DS251" s="1453"/>
      <c r="DT251" s="1453"/>
    </row>
    <row r="252" spans="1:124" s="1543" customFormat="1" ht="21.9" customHeight="1" x14ac:dyDescent="0.35">
      <c r="A252" s="1453"/>
      <c r="B252" s="1453"/>
      <c r="C252" s="1514"/>
      <c r="D252" s="1514"/>
      <c r="E252" s="1514"/>
      <c r="F252" s="1848"/>
      <c r="G252" s="1930"/>
      <c r="H252" s="1516"/>
      <c r="I252" s="1537"/>
      <c r="J252"/>
      <c r="K252" s="1453"/>
      <c r="L252"/>
      <c r="M252"/>
      <c r="N252"/>
      <c r="O252"/>
      <c r="P252"/>
      <c r="Q252"/>
      <c r="R252"/>
      <c r="S252"/>
      <c r="T252" s="1854"/>
      <c r="U252"/>
      <c r="V252"/>
      <c r="W252"/>
      <c r="X252"/>
      <c r="Y252"/>
      <c r="Z252" s="1453"/>
      <c r="AA252" s="1453"/>
      <c r="AB252" s="1453"/>
      <c r="AC252" s="1453"/>
      <c r="AD252" s="1453"/>
      <c r="AE252" s="1453"/>
      <c r="AF252" s="1453"/>
      <c r="AG252" s="1453"/>
      <c r="AH252" s="1453"/>
      <c r="AI252" s="1453"/>
      <c r="AJ252" s="1453"/>
      <c r="AK252" s="1453"/>
      <c r="AL252" s="1453"/>
      <c r="AM252" s="1453"/>
      <c r="AN252" s="1453"/>
      <c r="AO252" s="1453"/>
      <c r="AP252" s="1453"/>
      <c r="AQ252" s="1453"/>
      <c r="AR252" s="1454"/>
      <c r="AS252" s="1453"/>
      <c r="AT252" s="1453"/>
      <c r="AU252" s="1453"/>
      <c r="AV252" s="1453"/>
      <c r="AW252" s="1453"/>
      <c r="AX252" s="1453"/>
      <c r="AY252" s="1453"/>
      <c r="AZ252" s="1453"/>
      <c r="BA252" s="1453"/>
      <c r="BB252" s="1453"/>
      <c r="BC252" s="1453"/>
      <c r="BD252" s="1453"/>
      <c r="BE252" s="1453"/>
      <c r="BF252" s="1453"/>
      <c r="BG252" s="1453"/>
      <c r="BH252" s="1453"/>
      <c r="BI252" s="1453"/>
      <c r="BJ252" s="1453"/>
      <c r="BK252" s="1453"/>
      <c r="BL252" s="1453"/>
      <c r="BM252" s="1453"/>
      <c r="BN252" s="1453"/>
      <c r="BO252" s="1453"/>
      <c r="BP252" s="1453"/>
      <c r="BQ252" s="1453"/>
      <c r="BR252" s="1453"/>
      <c r="BS252" s="1453"/>
      <c r="BT252" s="1453"/>
      <c r="BU252" s="1453"/>
      <c r="BV252" s="1453"/>
      <c r="BW252" s="1453"/>
      <c r="BX252" s="1453"/>
      <c r="BY252" s="1453"/>
      <c r="BZ252" s="1453"/>
      <c r="CA252" s="1453"/>
      <c r="CB252" s="1453"/>
      <c r="CC252" s="1453"/>
      <c r="CD252" s="1453"/>
      <c r="CE252" s="1453"/>
      <c r="CF252" s="1453"/>
      <c r="CG252" s="1453"/>
      <c r="CH252" s="1453"/>
      <c r="CI252" s="1453"/>
      <c r="CJ252" s="1453"/>
      <c r="CK252" s="1453"/>
      <c r="CL252" s="1453"/>
      <c r="CM252" s="1453"/>
      <c r="CN252" s="1453"/>
      <c r="CO252" s="1453"/>
      <c r="CP252" s="1453"/>
      <c r="CQ252" s="1453"/>
      <c r="CR252" s="1453"/>
      <c r="CS252" s="1453"/>
      <c r="CT252" s="1453"/>
      <c r="CU252" s="1453"/>
      <c r="CV252" s="1453"/>
      <c r="CW252" s="1453"/>
      <c r="CX252" s="1453"/>
      <c r="CY252" s="1453"/>
      <c r="CZ252" s="1453"/>
      <c r="DA252" s="1453"/>
      <c r="DB252" s="1453"/>
      <c r="DC252" s="1453"/>
      <c r="DD252" s="1453"/>
      <c r="DE252" s="1453"/>
      <c r="DF252" s="1453"/>
      <c r="DG252" s="1453"/>
      <c r="DH252" s="1453"/>
      <c r="DI252" s="1453"/>
      <c r="DJ252" s="1453"/>
      <c r="DK252" s="1453"/>
      <c r="DL252" s="1453"/>
      <c r="DM252" s="1453"/>
      <c r="DN252" s="1453"/>
      <c r="DO252" s="1453"/>
      <c r="DP252" s="1453"/>
      <c r="DQ252" s="1453"/>
      <c r="DR252" s="1453"/>
      <c r="DS252" s="1453"/>
      <c r="DT252" s="1453"/>
    </row>
    <row r="253" spans="1:124" s="1543" customFormat="1" ht="21.9" customHeight="1" x14ac:dyDescent="0.35">
      <c r="A253" s="1453"/>
      <c r="B253" s="1453"/>
      <c r="C253" s="1514"/>
      <c r="D253" s="1514"/>
      <c r="E253" s="1514"/>
      <c r="F253" s="1848"/>
      <c r="G253" s="1930"/>
      <c r="H253" s="1516"/>
      <c r="I253" s="1537"/>
      <c r="J253"/>
      <c r="K253" s="1453"/>
      <c r="L253"/>
      <c r="M253"/>
      <c r="N253"/>
      <c r="O253"/>
      <c r="P253"/>
      <c r="Q253"/>
      <c r="R253"/>
      <c r="S253"/>
      <c r="T253" s="1854"/>
      <c r="U253"/>
      <c r="V253"/>
      <c r="W253"/>
      <c r="X253"/>
      <c r="Y253"/>
      <c r="Z253" s="1453"/>
      <c r="AA253" s="1453"/>
      <c r="AB253" s="1453"/>
      <c r="AC253" s="1453"/>
      <c r="AD253" s="1453"/>
      <c r="AE253" s="1453"/>
      <c r="AF253" s="1453"/>
      <c r="AG253" s="1453"/>
      <c r="AH253" s="1453"/>
      <c r="AI253" s="1453"/>
      <c r="AJ253" s="1453"/>
      <c r="AK253" s="1453"/>
      <c r="AL253" s="1453"/>
      <c r="AM253" s="1453"/>
      <c r="AN253" s="1453"/>
      <c r="AO253" s="1453"/>
      <c r="AP253" s="1453"/>
      <c r="AQ253" s="1453"/>
      <c r="AR253" s="1454"/>
      <c r="AS253" s="1453"/>
      <c r="AT253" s="1453"/>
      <c r="AU253" s="1453"/>
      <c r="AV253" s="1453"/>
      <c r="AW253" s="1453"/>
      <c r="AX253" s="1453"/>
      <c r="AY253" s="1453"/>
      <c r="AZ253" s="1453"/>
      <c r="BA253" s="1453"/>
      <c r="BB253" s="1453"/>
      <c r="BC253" s="1453"/>
      <c r="BD253" s="1453"/>
      <c r="BE253" s="1453"/>
      <c r="BF253" s="1453"/>
      <c r="BG253" s="1453"/>
      <c r="BH253" s="1453"/>
      <c r="BI253" s="1453"/>
      <c r="BJ253" s="1453"/>
      <c r="BK253" s="1453"/>
      <c r="BL253" s="1453"/>
      <c r="BM253" s="1453"/>
      <c r="BN253" s="1453"/>
      <c r="BO253" s="1453"/>
      <c r="BP253" s="1453"/>
      <c r="BQ253" s="1453"/>
      <c r="BR253" s="1453"/>
      <c r="BS253" s="1453"/>
      <c r="BT253" s="1453"/>
      <c r="BU253" s="1453"/>
      <c r="BV253" s="1453"/>
      <c r="BW253" s="1453"/>
      <c r="BX253" s="1453"/>
      <c r="BY253" s="1453"/>
      <c r="BZ253" s="1453"/>
      <c r="CA253" s="1453"/>
      <c r="CB253" s="1453"/>
      <c r="CC253" s="1453"/>
      <c r="CD253" s="1453"/>
      <c r="CE253" s="1453"/>
      <c r="CF253" s="1453"/>
      <c r="CG253" s="1453"/>
      <c r="CH253" s="1453"/>
      <c r="CI253" s="1453"/>
      <c r="CJ253" s="1453"/>
      <c r="CK253" s="1453"/>
      <c r="CL253" s="1453"/>
      <c r="CM253" s="1453"/>
      <c r="CN253" s="1453"/>
      <c r="CO253" s="1453"/>
      <c r="CP253" s="1453"/>
      <c r="CQ253" s="1453"/>
      <c r="CR253" s="1453"/>
      <c r="CS253" s="1453"/>
      <c r="CT253" s="1453"/>
      <c r="CU253" s="1453"/>
      <c r="CV253" s="1453"/>
      <c r="CW253" s="1453"/>
      <c r="CX253" s="1453"/>
      <c r="CY253" s="1453"/>
      <c r="CZ253" s="1453"/>
      <c r="DA253" s="1453"/>
      <c r="DB253" s="1453"/>
      <c r="DC253" s="1453"/>
      <c r="DD253" s="1453"/>
      <c r="DE253" s="1453"/>
      <c r="DF253" s="1453"/>
      <c r="DG253" s="1453"/>
      <c r="DH253" s="1453"/>
      <c r="DI253" s="1453"/>
      <c r="DJ253" s="1453"/>
      <c r="DK253" s="1453"/>
      <c r="DL253" s="1453"/>
      <c r="DM253" s="1453"/>
      <c r="DN253" s="1453"/>
      <c r="DO253" s="1453"/>
      <c r="DP253" s="1453"/>
      <c r="DQ253" s="1453"/>
      <c r="DR253" s="1453"/>
      <c r="DS253" s="1453"/>
      <c r="DT253" s="1453"/>
    </row>
    <row r="254" spans="1:124" s="1543" customFormat="1" ht="21.9" customHeight="1" x14ac:dyDescent="0.35">
      <c r="A254" s="1453"/>
      <c r="B254" s="1453"/>
      <c r="C254" s="1514"/>
      <c r="D254" s="1514"/>
      <c r="E254" s="1514"/>
      <c r="F254" s="1848"/>
      <c r="G254" s="1930"/>
      <c r="H254" s="1516"/>
      <c r="I254" s="1537"/>
      <c r="J254"/>
      <c r="K254" s="1453"/>
      <c r="L254"/>
      <c r="M254"/>
      <c r="N254"/>
      <c r="O254"/>
      <c r="P254"/>
      <c r="Q254"/>
      <c r="R254"/>
      <c r="S254"/>
      <c r="T254" s="1854"/>
      <c r="U254"/>
      <c r="V254"/>
      <c r="W254"/>
      <c r="X254"/>
      <c r="Y254"/>
      <c r="Z254" s="1453"/>
      <c r="AA254" s="1453"/>
      <c r="AB254" s="1453"/>
      <c r="AC254" s="1453"/>
      <c r="AD254" s="1453"/>
      <c r="AE254" s="1453"/>
      <c r="AF254" s="1453"/>
      <c r="AG254" s="1453"/>
      <c r="AH254" s="1453"/>
      <c r="AI254" s="1453"/>
      <c r="AJ254" s="1453"/>
      <c r="AK254" s="1453"/>
      <c r="AL254" s="1453"/>
      <c r="AM254" s="1453"/>
      <c r="AN254" s="1453"/>
      <c r="AO254" s="1453"/>
      <c r="AP254" s="1453"/>
      <c r="AQ254" s="1453"/>
      <c r="AR254" s="1454"/>
      <c r="AS254" s="1453"/>
      <c r="AT254" s="1453"/>
      <c r="AU254" s="1453"/>
      <c r="AV254" s="1453"/>
      <c r="AW254" s="1453"/>
      <c r="AX254" s="1453"/>
      <c r="AY254" s="1453"/>
      <c r="AZ254" s="1453"/>
      <c r="BA254" s="1453"/>
      <c r="BB254" s="1453"/>
      <c r="BC254" s="1453"/>
      <c r="BD254" s="1453"/>
      <c r="BE254" s="1453"/>
      <c r="BF254" s="1453"/>
      <c r="BG254" s="1453"/>
      <c r="BH254" s="1453"/>
      <c r="BI254" s="1453"/>
      <c r="BJ254" s="1453"/>
      <c r="BK254" s="1453"/>
      <c r="BL254" s="1453"/>
      <c r="BM254" s="1453"/>
      <c r="BN254" s="1453"/>
      <c r="BO254" s="1453"/>
      <c r="BP254" s="1453"/>
      <c r="BQ254" s="1453"/>
      <c r="BR254" s="1453"/>
      <c r="BS254" s="1453"/>
      <c r="BT254" s="1453"/>
      <c r="BU254" s="1453"/>
      <c r="BV254" s="1453"/>
      <c r="BW254" s="1453"/>
      <c r="BX254" s="1453"/>
      <c r="BY254" s="1453"/>
      <c r="BZ254" s="1453"/>
      <c r="CA254" s="1453"/>
      <c r="CB254" s="1453"/>
      <c r="CC254" s="1453"/>
      <c r="CD254" s="1453"/>
      <c r="CE254" s="1453"/>
      <c r="CF254" s="1453"/>
      <c r="CG254" s="1453"/>
      <c r="CH254" s="1453"/>
      <c r="CI254" s="1453"/>
      <c r="CJ254" s="1453"/>
      <c r="CK254" s="1453"/>
      <c r="CL254" s="1453"/>
      <c r="CM254" s="1453"/>
      <c r="CN254" s="1453"/>
      <c r="CO254" s="1453"/>
      <c r="CP254" s="1453"/>
      <c r="CQ254" s="1453"/>
      <c r="CR254" s="1453"/>
      <c r="CS254" s="1453"/>
      <c r="CT254" s="1453"/>
      <c r="CU254" s="1453"/>
      <c r="CV254" s="1453"/>
      <c r="CW254" s="1453"/>
      <c r="CX254" s="1453"/>
      <c r="CY254" s="1453"/>
      <c r="CZ254" s="1453"/>
      <c r="DA254" s="1453"/>
      <c r="DB254" s="1453"/>
      <c r="DC254" s="1453"/>
      <c r="DD254" s="1453"/>
      <c r="DE254" s="1453"/>
      <c r="DF254" s="1453"/>
      <c r="DG254" s="1453"/>
      <c r="DH254" s="1453"/>
      <c r="DI254" s="1453"/>
      <c r="DJ254" s="1453"/>
      <c r="DK254" s="1453"/>
      <c r="DL254" s="1453"/>
      <c r="DM254" s="1453"/>
      <c r="DN254" s="1453"/>
      <c r="DO254" s="1453"/>
      <c r="DP254" s="1453"/>
      <c r="DQ254" s="1453"/>
      <c r="DR254" s="1453"/>
      <c r="DS254" s="1453"/>
      <c r="DT254" s="1453"/>
    </row>
    <row r="255" spans="1:124" s="1543" customFormat="1" ht="21.9" customHeight="1" x14ac:dyDescent="0.35">
      <c r="A255" s="1453"/>
      <c r="B255" s="1453"/>
      <c r="C255" s="1514"/>
      <c r="D255" s="1514"/>
      <c r="E255" s="1514"/>
      <c r="F255" s="1848"/>
      <c r="G255" s="1930"/>
      <c r="H255" s="1516"/>
      <c r="I255" s="1537"/>
      <c r="J255"/>
      <c r="K255" s="1453"/>
      <c r="L255"/>
      <c r="M255"/>
      <c r="N255"/>
      <c r="O255"/>
      <c r="P255"/>
      <c r="Q255"/>
      <c r="R255"/>
      <c r="S255"/>
      <c r="T255" s="1854"/>
      <c r="U255"/>
      <c r="V255"/>
      <c r="W255"/>
      <c r="X255"/>
      <c r="Y255"/>
      <c r="Z255" s="1453"/>
      <c r="AA255" s="1453"/>
      <c r="AB255" s="1453"/>
      <c r="AC255" s="1453"/>
      <c r="AD255" s="1453"/>
      <c r="AE255" s="1453"/>
      <c r="AF255" s="1453"/>
      <c r="AG255" s="1453"/>
      <c r="AH255" s="1453"/>
      <c r="AI255" s="1453"/>
      <c r="AJ255" s="1453"/>
      <c r="AK255" s="1453"/>
      <c r="AL255" s="1453"/>
      <c r="AM255" s="1453"/>
      <c r="AN255" s="1453"/>
      <c r="AO255" s="1453"/>
      <c r="AP255" s="1453"/>
      <c r="AQ255" s="1453"/>
      <c r="AR255" s="1454"/>
      <c r="AS255" s="1453"/>
      <c r="AT255" s="1453"/>
      <c r="AU255" s="1453"/>
      <c r="AV255" s="1453"/>
      <c r="AW255" s="1453"/>
      <c r="AX255" s="1453"/>
      <c r="AY255" s="1453"/>
      <c r="AZ255" s="1453"/>
      <c r="BA255" s="1453"/>
      <c r="BB255" s="1453"/>
      <c r="BC255" s="1453"/>
      <c r="BD255" s="1453"/>
      <c r="BE255" s="1453"/>
      <c r="BF255" s="1453"/>
      <c r="BG255" s="1453"/>
      <c r="BH255" s="1453"/>
      <c r="BI255" s="1453"/>
      <c r="BJ255" s="1453"/>
      <c r="BK255" s="1453"/>
      <c r="BL255" s="1453"/>
      <c r="BM255" s="1453"/>
      <c r="BN255" s="1453"/>
      <c r="BO255" s="1453"/>
      <c r="BP255" s="1453"/>
      <c r="BQ255" s="1453"/>
      <c r="BR255" s="1453"/>
      <c r="BS255" s="1453"/>
      <c r="BT255" s="1453"/>
      <c r="BU255" s="1453"/>
      <c r="BV255" s="1453"/>
      <c r="BW255" s="1453"/>
      <c r="BX255" s="1453"/>
      <c r="BY255" s="1453"/>
      <c r="BZ255" s="1453"/>
      <c r="CA255" s="1453"/>
      <c r="CB255" s="1453"/>
      <c r="CC255" s="1453"/>
      <c r="CD255" s="1453"/>
      <c r="CE255" s="1453"/>
      <c r="CF255" s="1453"/>
      <c r="CG255" s="1453"/>
      <c r="CH255" s="1453"/>
      <c r="CI255" s="1453"/>
      <c r="CJ255" s="1453"/>
      <c r="CK255" s="1453"/>
      <c r="CL255" s="1453"/>
      <c r="CM255" s="1453"/>
      <c r="CN255" s="1453"/>
      <c r="CO255" s="1453"/>
      <c r="CP255" s="1453"/>
      <c r="CQ255" s="1453"/>
      <c r="CR255" s="1453"/>
      <c r="CS255" s="1453"/>
      <c r="CT255" s="1453"/>
      <c r="CU255" s="1453"/>
      <c r="CV255" s="1453"/>
      <c r="CW255" s="1453"/>
      <c r="CX255" s="1453"/>
      <c r="CY255" s="1453"/>
      <c r="CZ255" s="1453"/>
      <c r="DA255" s="1453"/>
      <c r="DB255" s="1453"/>
      <c r="DC255" s="1453"/>
      <c r="DD255" s="1453"/>
      <c r="DE255" s="1453"/>
      <c r="DF255" s="1453"/>
      <c r="DG255" s="1453"/>
      <c r="DH255" s="1453"/>
      <c r="DI255" s="1453"/>
      <c r="DJ255" s="1453"/>
      <c r="DK255" s="1453"/>
      <c r="DL255" s="1453"/>
      <c r="DM255" s="1453"/>
      <c r="DN255" s="1453"/>
      <c r="DO255" s="1453"/>
      <c r="DP255" s="1453"/>
      <c r="DQ255" s="1453"/>
      <c r="DR255" s="1453"/>
      <c r="DS255" s="1453"/>
      <c r="DT255" s="1453"/>
    </row>
    <row r="256" spans="1:124" s="1543" customFormat="1" ht="21.9" customHeight="1" x14ac:dyDescent="0.35">
      <c r="A256" s="1453"/>
      <c r="B256" s="1453"/>
      <c r="C256" s="1514"/>
      <c r="D256" s="1514"/>
      <c r="E256" s="1514"/>
      <c r="F256" s="1848"/>
      <c r="G256" s="1930"/>
      <c r="H256" s="1516"/>
      <c r="I256" s="1537"/>
      <c r="J256"/>
      <c r="K256" s="1453"/>
      <c r="L256"/>
      <c r="M256"/>
      <c r="N256"/>
      <c r="O256"/>
      <c r="P256"/>
      <c r="Q256"/>
      <c r="R256"/>
      <c r="S256"/>
      <c r="T256" s="1854"/>
      <c r="U256"/>
      <c r="V256"/>
      <c r="W256"/>
      <c r="X256"/>
      <c r="Y256"/>
      <c r="Z256" s="1453"/>
      <c r="AA256" s="1453"/>
      <c r="AB256" s="1453"/>
      <c r="AC256" s="1453"/>
      <c r="AD256" s="1453"/>
      <c r="AE256" s="1453"/>
      <c r="AF256" s="1453"/>
      <c r="AG256" s="1453"/>
      <c r="AH256" s="1453"/>
      <c r="AI256" s="1453"/>
      <c r="AJ256" s="1453"/>
      <c r="AK256" s="1453"/>
      <c r="AL256" s="1453"/>
      <c r="AM256" s="1453"/>
      <c r="AN256" s="1453"/>
      <c r="AO256" s="1453"/>
      <c r="AP256" s="1453"/>
      <c r="AQ256" s="1453"/>
      <c r="AR256" s="1454"/>
      <c r="AS256" s="1453"/>
      <c r="AT256" s="1453"/>
      <c r="AU256" s="1453"/>
      <c r="AV256" s="1453"/>
      <c r="AW256" s="1453"/>
      <c r="AX256" s="1453"/>
      <c r="AY256" s="1453"/>
      <c r="AZ256" s="1453"/>
      <c r="BA256" s="1453"/>
      <c r="BB256" s="1453"/>
      <c r="BC256" s="1453"/>
      <c r="BD256" s="1453"/>
      <c r="BE256" s="1453"/>
      <c r="BF256" s="1453"/>
      <c r="BG256" s="1453"/>
      <c r="BH256" s="1453"/>
      <c r="BI256" s="1453"/>
      <c r="BJ256" s="1453"/>
      <c r="BK256" s="1453"/>
      <c r="BL256" s="1453"/>
      <c r="BM256" s="1453"/>
      <c r="BN256" s="1453"/>
      <c r="BO256" s="1453"/>
      <c r="BP256" s="1453"/>
      <c r="BQ256" s="1453"/>
      <c r="BR256" s="1453"/>
      <c r="BS256" s="1453"/>
      <c r="BT256" s="1453"/>
      <c r="BU256" s="1453"/>
      <c r="BV256" s="1453"/>
      <c r="BW256" s="1453"/>
      <c r="BX256" s="1453"/>
      <c r="BY256" s="1453"/>
      <c r="BZ256" s="1453"/>
      <c r="CA256" s="1453"/>
      <c r="CB256" s="1453"/>
      <c r="CC256" s="1453"/>
      <c r="CD256" s="1453"/>
      <c r="CE256" s="1453"/>
      <c r="CF256" s="1453"/>
      <c r="CG256" s="1453"/>
      <c r="CH256" s="1453"/>
      <c r="CI256" s="1453"/>
      <c r="CJ256" s="1453"/>
      <c r="CK256" s="1453"/>
      <c r="CL256" s="1453"/>
      <c r="CM256" s="1453"/>
      <c r="CN256" s="1453"/>
      <c r="CO256" s="1453"/>
      <c r="CP256" s="1453"/>
      <c r="CQ256" s="1453"/>
      <c r="CR256" s="1453"/>
      <c r="CS256" s="1453"/>
      <c r="CT256" s="1453"/>
      <c r="CU256" s="1453"/>
      <c r="CV256" s="1453"/>
      <c r="CW256" s="1453"/>
      <c r="CX256" s="1453"/>
      <c r="CY256" s="1453"/>
      <c r="CZ256" s="1453"/>
      <c r="DA256" s="1453"/>
      <c r="DB256" s="1453"/>
      <c r="DC256" s="1453"/>
      <c r="DD256" s="1453"/>
      <c r="DE256" s="1453"/>
      <c r="DF256" s="1453"/>
      <c r="DG256" s="1453"/>
      <c r="DH256" s="1453"/>
      <c r="DI256" s="1453"/>
      <c r="DJ256" s="1453"/>
      <c r="DK256" s="1453"/>
      <c r="DL256" s="1453"/>
      <c r="DM256" s="1453"/>
      <c r="DN256" s="1453"/>
      <c r="DO256" s="1453"/>
      <c r="DP256" s="1453"/>
      <c r="DQ256" s="1453"/>
      <c r="DR256" s="1453"/>
      <c r="DS256" s="1453"/>
      <c r="DT256" s="1453"/>
    </row>
    <row r="257" spans="1:124" s="1543" customFormat="1" ht="21.9" customHeight="1" x14ac:dyDescent="0.35">
      <c r="A257" s="1453"/>
      <c r="B257" s="1453"/>
      <c r="C257" s="1514"/>
      <c r="D257" s="1514"/>
      <c r="E257" s="1514"/>
      <c r="F257" s="1848"/>
      <c r="G257" s="1930"/>
      <c r="H257" s="1516"/>
      <c r="I257" s="1537"/>
      <c r="J257"/>
      <c r="K257" s="1453"/>
      <c r="L257"/>
      <c r="M257"/>
      <c r="N257"/>
      <c r="O257"/>
      <c r="P257"/>
      <c r="Q257"/>
      <c r="R257"/>
      <c r="S257"/>
      <c r="T257" s="1854"/>
      <c r="U257"/>
      <c r="V257"/>
      <c r="W257"/>
      <c r="X257"/>
      <c r="Y257"/>
      <c r="Z257" s="1453"/>
      <c r="AA257" s="1453"/>
      <c r="AB257" s="1453"/>
      <c r="AC257" s="1453"/>
      <c r="AD257" s="1453"/>
      <c r="AE257" s="1453"/>
      <c r="AF257" s="1453"/>
      <c r="AG257" s="1453"/>
      <c r="AH257" s="1453"/>
      <c r="AI257" s="1453"/>
      <c r="AJ257" s="1453"/>
      <c r="AK257" s="1453"/>
      <c r="AL257" s="1453"/>
      <c r="AM257" s="1453"/>
      <c r="AN257" s="1453"/>
      <c r="AO257" s="1453"/>
      <c r="AP257" s="1453"/>
      <c r="AQ257" s="1453"/>
      <c r="AR257" s="1454"/>
      <c r="AS257" s="1453"/>
      <c r="AT257" s="1453"/>
      <c r="AU257" s="1453"/>
      <c r="AV257" s="1453"/>
      <c r="AW257" s="1453"/>
      <c r="AX257" s="1453"/>
      <c r="AY257" s="1453"/>
      <c r="AZ257" s="1453"/>
      <c r="BA257" s="1453"/>
      <c r="BB257" s="1453"/>
      <c r="BC257" s="1453"/>
      <c r="BD257" s="1453"/>
      <c r="BE257" s="1453"/>
      <c r="BF257" s="1453"/>
      <c r="BG257" s="1453"/>
      <c r="BH257" s="1453"/>
      <c r="BI257" s="1453"/>
      <c r="BJ257" s="1453"/>
      <c r="BK257" s="1453"/>
      <c r="BL257" s="1453"/>
      <c r="BM257" s="1453"/>
      <c r="BN257" s="1453"/>
      <c r="BO257" s="1453"/>
      <c r="BP257" s="1453"/>
      <c r="BQ257" s="1453"/>
      <c r="BR257" s="1453"/>
      <c r="BS257" s="1453"/>
      <c r="BT257" s="1453"/>
      <c r="BU257" s="1453"/>
      <c r="BV257" s="1453"/>
      <c r="BW257" s="1453"/>
      <c r="BX257" s="1453"/>
      <c r="BY257" s="1453"/>
      <c r="BZ257" s="1453"/>
      <c r="CA257" s="1453"/>
      <c r="CB257" s="1453"/>
      <c r="CC257" s="1453"/>
      <c r="CD257" s="1453"/>
      <c r="CE257" s="1453"/>
      <c r="CF257" s="1453"/>
      <c r="CG257" s="1453"/>
      <c r="CH257" s="1453"/>
      <c r="CI257" s="1453"/>
      <c r="CJ257" s="1453"/>
      <c r="CK257" s="1453"/>
      <c r="CL257" s="1453"/>
      <c r="CM257" s="1453"/>
      <c r="CN257" s="1453"/>
      <c r="CO257" s="1453"/>
      <c r="CP257" s="1453"/>
      <c r="CQ257" s="1453"/>
      <c r="CR257" s="1453"/>
      <c r="CS257" s="1453"/>
      <c r="CT257" s="1453"/>
      <c r="CU257" s="1453"/>
      <c r="CV257" s="1453"/>
      <c r="CW257" s="1453"/>
      <c r="CX257" s="1453"/>
      <c r="CY257" s="1453"/>
      <c r="CZ257" s="1453"/>
      <c r="DA257" s="1453"/>
      <c r="DB257" s="1453"/>
      <c r="DC257" s="1453"/>
      <c r="DD257" s="1453"/>
      <c r="DE257" s="1453"/>
      <c r="DF257" s="1453"/>
      <c r="DG257" s="1453"/>
      <c r="DH257" s="1453"/>
      <c r="DI257" s="1453"/>
      <c r="DJ257" s="1453"/>
      <c r="DK257" s="1453"/>
      <c r="DL257" s="1453"/>
      <c r="DM257" s="1453"/>
      <c r="DN257" s="1453"/>
      <c r="DO257" s="1453"/>
      <c r="DP257" s="1453"/>
      <c r="DQ257" s="1453"/>
      <c r="DR257" s="1453"/>
      <c r="DS257" s="1453"/>
      <c r="DT257" s="1453"/>
    </row>
    <row r="258" spans="1:124" s="1543" customFormat="1" ht="21.9" customHeight="1" x14ac:dyDescent="0.35">
      <c r="A258" s="1453"/>
      <c r="B258" s="1453"/>
      <c r="C258" s="1514"/>
      <c r="D258" s="1514"/>
      <c r="E258" s="1514"/>
      <c r="F258" s="1848"/>
      <c r="G258" s="1930"/>
      <c r="H258" s="1516"/>
      <c r="I258" s="1537"/>
      <c r="J258"/>
      <c r="K258" s="1453"/>
      <c r="L258"/>
      <c r="M258"/>
      <c r="N258"/>
      <c r="O258"/>
      <c r="P258"/>
      <c r="Q258"/>
      <c r="R258"/>
      <c r="S258"/>
      <c r="T258" s="1854"/>
      <c r="U258"/>
      <c r="V258"/>
      <c r="W258"/>
      <c r="X258"/>
      <c r="Y258"/>
      <c r="Z258" s="1453"/>
      <c r="AA258" s="1453"/>
      <c r="AB258" s="1453"/>
      <c r="AC258" s="1453"/>
      <c r="AD258" s="1453"/>
      <c r="AE258" s="1453"/>
      <c r="AF258" s="1453"/>
      <c r="AG258" s="1453"/>
      <c r="AH258" s="1453"/>
      <c r="AI258" s="1453"/>
      <c r="AJ258" s="1453"/>
      <c r="AK258" s="1453"/>
      <c r="AL258" s="1453"/>
      <c r="AM258" s="1453"/>
      <c r="AN258" s="1453"/>
      <c r="AO258" s="1453"/>
      <c r="AP258" s="1453"/>
      <c r="AQ258" s="1453"/>
      <c r="AR258" s="1454"/>
      <c r="AS258" s="1453"/>
      <c r="AT258" s="1453"/>
      <c r="AU258" s="1453"/>
      <c r="AV258" s="1453"/>
      <c r="AW258" s="1453"/>
      <c r="AX258" s="1453"/>
      <c r="AY258" s="1453"/>
      <c r="AZ258" s="1453"/>
      <c r="BA258" s="1453"/>
      <c r="BB258" s="1453"/>
      <c r="BC258" s="1453"/>
      <c r="BD258" s="1453"/>
      <c r="BE258" s="1453"/>
      <c r="BF258" s="1453"/>
      <c r="BG258" s="1453"/>
      <c r="BH258" s="1453"/>
      <c r="BI258" s="1453"/>
      <c r="BJ258" s="1453"/>
      <c r="BK258" s="1453"/>
      <c r="BL258" s="1453"/>
      <c r="BM258" s="1453"/>
      <c r="BN258" s="1453"/>
      <c r="BO258" s="1453"/>
      <c r="BP258" s="1453"/>
      <c r="BQ258" s="1453"/>
      <c r="BR258" s="1453"/>
      <c r="BS258" s="1453"/>
      <c r="BT258" s="1453"/>
      <c r="BU258" s="1453"/>
      <c r="BV258" s="1453"/>
      <c r="BW258" s="1453"/>
      <c r="BX258" s="1453"/>
      <c r="BY258" s="1453"/>
      <c r="BZ258" s="1453"/>
      <c r="CA258" s="1453"/>
      <c r="CB258" s="1453"/>
      <c r="CC258" s="1453"/>
      <c r="CD258" s="1453"/>
      <c r="CE258" s="1453"/>
      <c r="CF258" s="1453"/>
      <c r="CG258" s="1453"/>
      <c r="CH258" s="1453"/>
      <c r="CI258" s="1453"/>
      <c r="CJ258" s="1453"/>
      <c r="CK258" s="1453"/>
      <c r="CL258" s="1453"/>
      <c r="CM258" s="1453"/>
      <c r="CN258" s="1453"/>
      <c r="CO258" s="1453"/>
      <c r="CP258" s="1453"/>
      <c r="CQ258" s="1453"/>
      <c r="CR258" s="1453"/>
      <c r="CS258" s="1453"/>
      <c r="CT258" s="1453"/>
      <c r="CU258" s="1453"/>
      <c r="CV258" s="1453"/>
      <c r="CW258" s="1453"/>
      <c r="CX258" s="1453"/>
      <c r="CY258" s="1453"/>
      <c r="CZ258" s="1453"/>
      <c r="DA258" s="1453"/>
      <c r="DB258" s="1453"/>
      <c r="DC258" s="1453"/>
      <c r="DD258" s="1453"/>
      <c r="DE258" s="1453"/>
      <c r="DF258" s="1453"/>
      <c r="DG258" s="1453"/>
      <c r="DH258" s="1453"/>
      <c r="DI258" s="1453"/>
      <c r="DJ258" s="1453"/>
      <c r="DK258" s="1453"/>
      <c r="DL258" s="1453"/>
      <c r="DM258" s="1453"/>
      <c r="DN258" s="1453"/>
      <c r="DO258" s="1453"/>
      <c r="DP258" s="1453"/>
      <c r="DQ258" s="1453"/>
      <c r="DR258" s="1453"/>
      <c r="DS258" s="1453"/>
      <c r="DT258" s="1453"/>
    </row>
    <row r="259" spans="1:124" s="1543" customFormat="1" ht="21.9" customHeight="1" x14ac:dyDescent="0.35">
      <c r="A259" s="1453"/>
      <c r="B259" s="1453"/>
      <c r="C259" s="1514"/>
      <c r="D259" s="1514"/>
      <c r="E259" s="1514"/>
      <c r="F259" s="1848"/>
      <c r="G259" s="1930"/>
      <c r="H259" s="1516"/>
      <c r="I259" s="1537"/>
      <c r="J259"/>
      <c r="K259" s="1453"/>
      <c r="L259"/>
      <c r="M259"/>
      <c r="N259"/>
      <c r="O259"/>
      <c r="P259"/>
      <c r="Q259"/>
      <c r="R259"/>
      <c r="S259"/>
      <c r="T259" s="1854"/>
      <c r="U259"/>
      <c r="V259"/>
      <c r="W259"/>
      <c r="X259"/>
      <c r="Y259"/>
      <c r="Z259" s="1453"/>
      <c r="AA259" s="1453"/>
      <c r="AB259" s="1453"/>
      <c r="AC259" s="1453"/>
      <c r="AD259" s="1453"/>
      <c r="AE259" s="1453"/>
      <c r="AF259" s="1453"/>
      <c r="AG259" s="1453"/>
      <c r="AH259" s="1453"/>
      <c r="AI259" s="1453"/>
      <c r="AJ259" s="1453"/>
      <c r="AK259" s="1453"/>
      <c r="AL259" s="1453"/>
      <c r="AM259" s="1453"/>
      <c r="AN259" s="1453"/>
      <c r="AO259" s="1453"/>
      <c r="AP259" s="1453"/>
      <c r="AQ259" s="1453"/>
      <c r="AR259" s="1454"/>
      <c r="AS259" s="1453"/>
      <c r="AT259" s="1453"/>
      <c r="AU259" s="1453"/>
      <c r="AV259" s="1453"/>
      <c r="AW259" s="1453"/>
      <c r="AX259" s="1453"/>
      <c r="AY259" s="1453"/>
      <c r="AZ259" s="1453"/>
      <c r="BA259" s="1453"/>
      <c r="BB259" s="1453"/>
      <c r="BC259" s="1453"/>
      <c r="BD259" s="1453"/>
      <c r="BE259" s="1453"/>
      <c r="BF259" s="1453"/>
      <c r="BG259" s="1453"/>
      <c r="BH259" s="1453"/>
      <c r="BI259" s="1453"/>
      <c r="BJ259" s="1453"/>
      <c r="BK259" s="1453"/>
      <c r="BL259" s="1453"/>
      <c r="BM259" s="1453"/>
      <c r="BN259" s="1453"/>
      <c r="BO259" s="1453"/>
      <c r="BP259" s="1453"/>
      <c r="BQ259" s="1453"/>
      <c r="BR259" s="1453"/>
      <c r="BS259" s="1453"/>
      <c r="BT259" s="1453"/>
      <c r="BU259" s="1453"/>
      <c r="BV259" s="1453"/>
      <c r="BW259" s="1453"/>
      <c r="BX259" s="1453"/>
      <c r="BY259" s="1453"/>
      <c r="BZ259" s="1453"/>
      <c r="CA259" s="1453"/>
      <c r="CB259" s="1453"/>
      <c r="CC259" s="1453"/>
      <c r="CD259" s="1453"/>
      <c r="CE259" s="1453"/>
      <c r="CF259" s="1453"/>
      <c r="CG259" s="1453"/>
      <c r="CH259" s="1453"/>
      <c r="CI259" s="1453"/>
      <c r="CJ259" s="1453"/>
      <c r="CK259" s="1453"/>
      <c r="CL259" s="1453"/>
      <c r="CM259" s="1453"/>
      <c r="CN259" s="1453"/>
      <c r="CO259" s="1453"/>
      <c r="CP259" s="1453"/>
      <c r="CQ259" s="1453"/>
      <c r="CR259" s="1453"/>
      <c r="CS259" s="1453"/>
      <c r="CT259" s="1453"/>
      <c r="CU259" s="1453"/>
      <c r="CV259" s="1453"/>
      <c r="CW259" s="1453"/>
      <c r="CX259" s="1453"/>
      <c r="CY259" s="1453"/>
      <c r="CZ259" s="1453"/>
      <c r="DA259" s="1453"/>
      <c r="DB259" s="1453"/>
      <c r="DC259" s="1453"/>
      <c r="DD259" s="1453"/>
      <c r="DE259" s="1453"/>
      <c r="DF259" s="1453"/>
      <c r="DG259" s="1453"/>
      <c r="DH259" s="1453"/>
      <c r="DI259" s="1453"/>
      <c r="DJ259" s="1453"/>
      <c r="DK259" s="1453"/>
      <c r="DL259" s="1453"/>
      <c r="DM259" s="1453"/>
      <c r="DN259" s="1453"/>
      <c r="DO259" s="1453"/>
      <c r="DP259" s="1453"/>
      <c r="DQ259" s="1453"/>
      <c r="DR259" s="1453"/>
      <c r="DS259" s="1453"/>
      <c r="DT259" s="1453"/>
    </row>
    <row r="260" spans="1:124" s="1543" customFormat="1" ht="21.9" customHeight="1" x14ac:dyDescent="0.35">
      <c r="A260" s="1453"/>
      <c r="B260" s="1453"/>
      <c r="C260" s="1514"/>
      <c r="D260" s="1514"/>
      <c r="E260" s="1514"/>
      <c r="F260" s="1848"/>
      <c r="G260" s="1930"/>
      <c r="H260" s="1516"/>
      <c r="I260" s="1537"/>
      <c r="J260"/>
      <c r="K260" s="1453"/>
      <c r="L260"/>
      <c r="M260"/>
      <c r="N260"/>
      <c r="O260"/>
      <c r="P260"/>
      <c r="Q260"/>
      <c r="R260"/>
      <c r="S260"/>
      <c r="T260" s="1854"/>
      <c r="U260"/>
      <c r="V260"/>
      <c r="W260"/>
      <c r="X260"/>
      <c r="Y260"/>
      <c r="Z260" s="1453"/>
      <c r="AA260" s="1453"/>
      <c r="AB260" s="1453"/>
      <c r="AC260" s="1453"/>
      <c r="AD260" s="1453"/>
      <c r="AE260" s="1453"/>
      <c r="AF260" s="1453"/>
      <c r="AG260" s="1453"/>
      <c r="AH260" s="1453"/>
      <c r="AI260" s="1453"/>
      <c r="AJ260" s="1453"/>
      <c r="AK260" s="1453"/>
      <c r="AL260" s="1453"/>
      <c r="AM260" s="1453"/>
      <c r="AN260" s="1453"/>
      <c r="AO260" s="1453"/>
      <c r="AP260" s="1453"/>
      <c r="AQ260" s="1453"/>
      <c r="AR260" s="1454"/>
      <c r="AS260" s="1453"/>
      <c r="AT260" s="1453"/>
      <c r="AU260" s="1453"/>
      <c r="AV260" s="1453"/>
      <c r="AW260" s="1453"/>
      <c r="AX260" s="1453"/>
      <c r="AY260" s="1453"/>
      <c r="AZ260" s="1453"/>
      <c r="BA260" s="1453"/>
      <c r="BB260" s="1453"/>
      <c r="BC260" s="1453"/>
      <c r="BD260" s="1453"/>
      <c r="BE260" s="1453"/>
      <c r="BF260" s="1453"/>
      <c r="BG260" s="1453"/>
      <c r="BH260" s="1453"/>
      <c r="BI260" s="1453"/>
      <c r="BJ260" s="1453"/>
      <c r="BK260" s="1453"/>
      <c r="BL260" s="1453"/>
      <c r="BM260" s="1453"/>
      <c r="BN260" s="1453"/>
      <c r="BO260" s="1453"/>
      <c r="BP260" s="1453"/>
      <c r="BQ260" s="1453"/>
      <c r="BR260" s="1453"/>
      <c r="BS260" s="1453"/>
      <c r="BT260" s="1453"/>
      <c r="BU260" s="1453"/>
      <c r="BV260" s="1453"/>
      <c r="BW260" s="1453"/>
      <c r="BX260" s="1453"/>
      <c r="BY260" s="1453"/>
      <c r="BZ260" s="1453"/>
      <c r="CA260" s="1453"/>
      <c r="CB260" s="1453"/>
      <c r="CC260" s="1453"/>
      <c r="CD260" s="1453"/>
      <c r="CE260" s="1453"/>
      <c r="CF260" s="1453"/>
      <c r="CG260" s="1453"/>
      <c r="CH260" s="1453"/>
      <c r="CI260" s="1453"/>
      <c r="CJ260" s="1453"/>
      <c r="CK260" s="1453"/>
      <c r="CL260" s="1453"/>
      <c r="CM260" s="1453"/>
      <c r="CN260" s="1453"/>
      <c r="CO260" s="1453"/>
      <c r="CP260" s="1453"/>
      <c r="CQ260" s="1453"/>
      <c r="CR260" s="1453"/>
      <c r="CS260" s="1453"/>
      <c r="CT260" s="1453"/>
      <c r="CU260" s="1453"/>
      <c r="CV260" s="1453"/>
      <c r="CW260" s="1453"/>
      <c r="CX260" s="1453"/>
      <c r="CY260" s="1453"/>
      <c r="CZ260" s="1453"/>
      <c r="DA260" s="1453"/>
      <c r="DB260" s="1453"/>
      <c r="DC260" s="1453"/>
      <c r="DD260" s="1453"/>
      <c r="DE260" s="1453"/>
      <c r="DF260" s="1453"/>
      <c r="DG260" s="1453"/>
      <c r="DH260" s="1453"/>
      <c r="DI260" s="1453"/>
      <c r="DJ260" s="1453"/>
      <c r="DK260" s="1453"/>
      <c r="DL260" s="1453"/>
      <c r="DM260" s="1453"/>
      <c r="DN260" s="1453"/>
      <c r="DO260" s="1453"/>
      <c r="DP260" s="1453"/>
      <c r="DQ260" s="1453"/>
      <c r="DR260" s="1453"/>
      <c r="DS260" s="1453"/>
      <c r="DT260" s="1453"/>
    </row>
    <row r="261" spans="1:124" s="1543" customFormat="1" ht="21.9" customHeight="1" x14ac:dyDescent="0.35">
      <c r="A261" s="1453"/>
      <c r="B261" s="1453"/>
      <c r="C261" s="1514"/>
      <c r="D261" s="1514"/>
      <c r="E261" s="1514"/>
      <c r="F261" s="1848"/>
      <c r="G261" s="1930"/>
      <c r="H261" s="1516"/>
      <c r="I261" s="1537"/>
      <c r="J261"/>
      <c r="K261" s="1453"/>
      <c r="L261"/>
      <c r="M261"/>
      <c r="N261"/>
      <c r="O261"/>
      <c r="P261"/>
      <c r="Q261"/>
      <c r="R261"/>
      <c r="S261"/>
      <c r="T261" s="1854"/>
      <c r="U261"/>
      <c r="V261"/>
      <c r="W261"/>
      <c r="X261"/>
      <c r="Y261"/>
      <c r="Z261" s="1453"/>
      <c r="AA261" s="1453"/>
      <c r="AB261" s="1453"/>
      <c r="AC261" s="1453"/>
      <c r="AD261" s="1453"/>
      <c r="AE261" s="1453"/>
      <c r="AF261" s="1453"/>
      <c r="AG261" s="1453"/>
      <c r="AH261" s="1453"/>
      <c r="AI261" s="1453"/>
      <c r="AJ261" s="1453"/>
      <c r="AK261" s="1453"/>
      <c r="AL261" s="1453"/>
      <c r="AM261" s="1453"/>
      <c r="AN261" s="1453"/>
      <c r="AO261" s="1453"/>
      <c r="AP261" s="1453"/>
      <c r="AQ261" s="1453"/>
      <c r="AR261" s="1454"/>
      <c r="AS261" s="1453"/>
      <c r="AT261" s="1453"/>
      <c r="AU261" s="1453"/>
      <c r="AV261" s="1453"/>
      <c r="AW261" s="1453"/>
      <c r="AX261" s="1453"/>
      <c r="AY261" s="1453"/>
      <c r="AZ261" s="1453"/>
      <c r="BA261" s="1453"/>
      <c r="BB261" s="1453"/>
      <c r="BC261" s="1453"/>
      <c r="BD261" s="1453"/>
      <c r="BE261" s="1453"/>
      <c r="BF261" s="1453"/>
      <c r="BG261" s="1453"/>
      <c r="BH261" s="1453"/>
      <c r="BI261" s="1453"/>
      <c r="BJ261" s="1453"/>
      <c r="BK261" s="1453"/>
      <c r="BL261" s="1453"/>
      <c r="BM261" s="1453"/>
      <c r="BN261" s="1453"/>
      <c r="BO261" s="1453"/>
      <c r="BP261" s="1453"/>
      <c r="BQ261" s="1453"/>
      <c r="BR261" s="1453"/>
      <c r="BS261" s="1453"/>
      <c r="BT261" s="1453"/>
      <c r="BU261" s="1453"/>
      <c r="BV261" s="1453"/>
      <c r="BW261" s="1453"/>
      <c r="BX261" s="1453"/>
      <c r="BY261" s="1453"/>
      <c r="BZ261" s="1453"/>
      <c r="CA261" s="1453"/>
      <c r="CB261" s="1453"/>
      <c r="CC261" s="1453"/>
      <c r="CD261" s="1453"/>
      <c r="CE261" s="1453"/>
      <c r="CF261" s="1453"/>
      <c r="CG261" s="1453"/>
      <c r="CH261" s="1453"/>
      <c r="CI261" s="1453"/>
      <c r="CJ261" s="1453"/>
      <c r="CK261" s="1453"/>
      <c r="CL261" s="1453"/>
      <c r="CM261" s="1453"/>
      <c r="CN261" s="1453"/>
      <c r="CO261" s="1453"/>
      <c r="CP261" s="1453"/>
      <c r="CQ261" s="1453"/>
      <c r="CR261" s="1453"/>
      <c r="CS261" s="1453"/>
      <c r="CT261" s="1453"/>
      <c r="CU261" s="1453"/>
      <c r="CV261" s="1453"/>
      <c r="CW261" s="1453"/>
      <c r="CX261" s="1453"/>
      <c r="CY261" s="1453"/>
      <c r="CZ261" s="1453"/>
      <c r="DA261" s="1453"/>
      <c r="DB261" s="1453"/>
      <c r="DC261" s="1453"/>
      <c r="DD261" s="1453"/>
      <c r="DE261" s="1453"/>
      <c r="DF261" s="1453"/>
      <c r="DG261" s="1453"/>
      <c r="DH261" s="1453"/>
      <c r="DI261" s="1453"/>
      <c r="DJ261" s="1453"/>
      <c r="DK261" s="1453"/>
      <c r="DL261" s="1453"/>
      <c r="DM261" s="1453"/>
      <c r="DN261" s="1453"/>
      <c r="DO261" s="1453"/>
      <c r="DP261" s="1453"/>
      <c r="DQ261" s="1453"/>
      <c r="DR261" s="1453"/>
      <c r="DS261" s="1453"/>
      <c r="DT261" s="1453"/>
    </row>
    <row r="262" spans="1:124" s="1543" customFormat="1" ht="21.9" customHeight="1" x14ac:dyDescent="0.35">
      <c r="A262" s="1453"/>
      <c r="B262" s="1453"/>
      <c r="C262" s="1514"/>
      <c r="D262" s="1514"/>
      <c r="E262" s="1514"/>
      <c r="F262" s="1848"/>
      <c r="G262" s="1930"/>
      <c r="H262" s="1516"/>
      <c r="I262" s="1537"/>
      <c r="J262"/>
      <c r="K262" s="1453"/>
      <c r="L262"/>
      <c r="M262"/>
      <c r="N262"/>
      <c r="O262"/>
      <c r="P262"/>
      <c r="Q262"/>
      <c r="R262"/>
      <c r="S262"/>
      <c r="T262" s="1854"/>
      <c r="U262"/>
      <c r="V262"/>
      <c r="W262"/>
      <c r="X262"/>
      <c r="Y262"/>
      <c r="Z262" s="1453"/>
      <c r="AA262" s="1453"/>
      <c r="AB262" s="1453"/>
      <c r="AC262" s="1453"/>
      <c r="AD262" s="1453"/>
      <c r="AE262" s="1453"/>
      <c r="AF262" s="1453"/>
      <c r="AG262" s="1453"/>
      <c r="AH262" s="1453"/>
      <c r="AI262" s="1453"/>
      <c r="AJ262" s="1453"/>
      <c r="AK262" s="1453"/>
      <c r="AL262" s="1453"/>
      <c r="AM262" s="1453"/>
      <c r="AN262" s="1453"/>
      <c r="AO262" s="1453"/>
      <c r="AP262" s="1453"/>
      <c r="AQ262" s="1453"/>
      <c r="AR262" s="1454"/>
      <c r="AS262" s="1453"/>
      <c r="AT262" s="1453"/>
      <c r="AU262" s="1453"/>
      <c r="AV262" s="1453"/>
      <c r="AW262" s="1453"/>
      <c r="AX262" s="1453"/>
      <c r="AY262" s="1453"/>
      <c r="AZ262" s="1453"/>
      <c r="BA262" s="1453"/>
      <c r="BB262" s="1453"/>
      <c r="BC262" s="1453"/>
      <c r="BD262" s="1453"/>
      <c r="BE262" s="1453"/>
      <c r="BF262" s="1453"/>
      <c r="BG262" s="1453"/>
      <c r="BH262" s="1453"/>
      <c r="BI262" s="1453"/>
      <c r="BJ262" s="1453"/>
      <c r="BK262" s="1453"/>
      <c r="BL262" s="1453"/>
      <c r="BM262" s="1453"/>
      <c r="BN262" s="1453"/>
      <c r="BO262" s="1453"/>
      <c r="BP262" s="1453"/>
      <c r="BQ262" s="1453"/>
      <c r="BR262" s="1453"/>
      <c r="BS262" s="1453"/>
      <c r="BT262" s="1453"/>
      <c r="BU262" s="1453"/>
      <c r="BV262" s="1453"/>
      <c r="BW262" s="1453"/>
      <c r="BX262" s="1453"/>
      <c r="BY262" s="1453"/>
      <c r="BZ262" s="1453"/>
      <c r="CA262" s="1453"/>
      <c r="CB262" s="1453"/>
      <c r="CC262" s="1453"/>
      <c r="CD262" s="1453"/>
      <c r="CE262" s="1453"/>
      <c r="CF262" s="1453"/>
      <c r="CG262" s="1453"/>
      <c r="CH262" s="1453"/>
      <c r="CI262" s="1453"/>
      <c r="CJ262" s="1453"/>
      <c r="CK262" s="1453"/>
      <c r="CL262" s="1453"/>
      <c r="CM262" s="1453"/>
      <c r="CN262" s="1453"/>
      <c r="CO262" s="1453"/>
      <c r="CP262" s="1453"/>
      <c r="CQ262" s="1453"/>
      <c r="CR262" s="1453"/>
      <c r="CS262" s="1453"/>
      <c r="CT262" s="1453"/>
      <c r="CU262" s="1453"/>
      <c r="CV262" s="1453"/>
      <c r="CW262" s="1453"/>
      <c r="CX262" s="1453"/>
      <c r="CY262" s="1453"/>
      <c r="CZ262" s="1453"/>
      <c r="DA262" s="1453"/>
      <c r="DB262" s="1453"/>
      <c r="DC262" s="1453"/>
      <c r="DD262" s="1453"/>
      <c r="DE262" s="1453"/>
      <c r="DF262" s="1453"/>
      <c r="DG262" s="1453"/>
      <c r="DH262" s="1453"/>
      <c r="DI262" s="1453"/>
      <c r="DJ262" s="1453"/>
      <c r="DK262" s="1453"/>
      <c r="DL262" s="1453"/>
      <c r="DM262" s="1453"/>
      <c r="DN262" s="1453"/>
      <c r="DO262" s="1453"/>
      <c r="DP262" s="1453"/>
      <c r="DQ262" s="1453"/>
      <c r="DR262" s="1453"/>
      <c r="DS262" s="1453"/>
      <c r="DT262" s="1453"/>
    </row>
    <row r="263" spans="1:124" s="1543" customFormat="1" ht="21.9" customHeight="1" x14ac:dyDescent="0.35">
      <c r="A263" s="1453"/>
      <c r="B263" s="1453"/>
      <c r="C263" s="1514"/>
      <c r="D263" s="1514"/>
      <c r="E263" s="1514"/>
      <c r="F263" s="1848"/>
      <c r="G263" s="1930"/>
      <c r="H263" s="1516"/>
      <c r="I263" s="1537"/>
      <c r="J263"/>
      <c r="K263" s="1453"/>
      <c r="L263"/>
      <c r="M263"/>
      <c r="N263"/>
      <c r="O263"/>
      <c r="P263"/>
      <c r="Q263"/>
      <c r="R263"/>
      <c r="S263"/>
      <c r="T263" s="1854"/>
      <c r="U263"/>
      <c r="V263"/>
      <c r="W263"/>
      <c r="X263"/>
      <c r="Y263"/>
      <c r="Z263" s="1453"/>
      <c r="AA263" s="1453"/>
      <c r="AB263" s="1453"/>
      <c r="AC263" s="1453"/>
      <c r="AD263" s="1453"/>
      <c r="AE263" s="1453"/>
      <c r="AF263" s="1453"/>
      <c r="AG263" s="1453"/>
      <c r="AH263" s="1453"/>
      <c r="AI263" s="1453"/>
      <c r="AJ263" s="1453"/>
      <c r="AK263" s="1453"/>
      <c r="AL263" s="1453"/>
      <c r="AM263" s="1453"/>
      <c r="AN263" s="1453"/>
      <c r="AO263" s="1453"/>
      <c r="AP263" s="1453"/>
      <c r="AQ263" s="1453"/>
      <c r="AR263" s="1454"/>
      <c r="AS263" s="1453"/>
      <c r="AT263" s="1453"/>
      <c r="AU263" s="1453"/>
      <c r="AV263" s="1453"/>
      <c r="AW263" s="1453"/>
      <c r="AX263" s="1453"/>
      <c r="AY263" s="1453"/>
      <c r="AZ263" s="1453"/>
      <c r="BA263" s="1453"/>
      <c r="BB263" s="1453"/>
      <c r="BC263" s="1453"/>
      <c r="BD263" s="1453"/>
      <c r="BE263" s="1453"/>
      <c r="BF263" s="1453"/>
      <c r="BG263" s="1453"/>
      <c r="BH263" s="1453"/>
      <c r="BI263" s="1453"/>
      <c r="BJ263" s="1453"/>
      <c r="BK263" s="1453"/>
      <c r="BL263" s="1453"/>
      <c r="BM263" s="1453"/>
      <c r="BN263" s="1453"/>
      <c r="BO263" s="1453"/>
      <c r="BP263" s="1453"/>
      <c r="BQ263" s="1453"/>
      <c r="BR263" s="1453"/>
      <c r="BS263" s="1453"/>
      <c r="BT263" s="1453"/>
      <c r="BU263" s="1453"/>
      <c r="BV263" s="1453"/>
      <c r="BW263" s="1453"/>
      <c r="BX263" s="1453"/>
      <c r="BY263" s="1453"/>
      <c r="BZ263" s="1453"/>
      <c r="CA263" s="1453"/>
      <c r="CB263" s="1453"/>
      <c r="CC263" s="1453"/>
      <c r="CD263" s="1453"/>
      <c r="CE263" s="1453"/>
      <c r="CF263" s="1453"/>
      <c r="CG263" s="1453"/>
      <c r="CH263" s="1453"/>
      <c r="CI263" s="1453"/>
      <c r="CJ263" s="1453"/>
      <c r="CK263" s="1453"/>
      <c r="CL263" s="1453"/>
      <c r="CM263" s="1453"/>
      <c r="CN263" s="1453"/>
      <c r="CO263" s="1453"/>
      <c r="CP263" s="1453"/>
      <c r="CQ263" s="1453"/>
      <c r="CR263" s="1453"/>
      <c r="CS263" s="1453"/>
      <c r="CT263" s="1453"/>
      <c r="CU263" s="1453"/>
      <c r="CV263" s="1453"/>
      <c r="CW263" s="1453"/>
      <c r="CX263" s="1453"/>
      <c r="CY263" s="1453"/>
      <c r="CZ263" s="1453"/>
      <c r="DA263" s="1453"/>
      <c r="DB263" s="1453"/>
      <c r="DC263" s="1453"/>
      <c r="DD263" s="1453"/>
      <c r="DE263" s="1453"/>
      <c r="DF263" s="1453"/>
      <c r="DG263" s="1453"/>
      <c r="DH263" s="1453"/>
      <c r="DI263" s="1453"/>
      <c r="DJ263" s="1453"/>
      <c r="DK263" s="1453"/>
      <c r="DL263" s="1453"/>
      <c r="DM263" s="1453"/>
      <c r="DN263" s="1453"/>
      <c r="DO263" s="1453"/>
      <c r="DP263" s="1453"/>
      <c r="DQ263" s="1453"/>
      <c r="DR263" s="1453"/>
      <c r="DS263" s="1453"/>
      <c r="DT263" s="1453"/>
    </row>
    <row r="264" spans="1:124" s="1543" customFormat="1" ht="21.9" customHeight="1" x14ac:dyDescent="0.35">
      <c r="A264" s="1453"/>
      <c r="B264" s="1453"/>
      <c r="C264" s="1514"/>
      <c r="D264" s="1514"/>
      <c r="E264" s="1514"/>
      <c r="F264" s="1848"/>
      <c r="G264" s="1930"/>
      <c r="H264" s="1516"/>
      <c r="I264" s="1537"/>
      <c r="J264"/>
      <c r="K264" s="1453"/>
      <c r="L264"/>
      <c r="M264"/>
      <c r="N264"/>
      <c r="O264"/>
      <c r="P264"/>
      <c r="Q264"/>
      <c r="R264"/>
      <c r="S264"/>
      <c r="T264" s="1854"/>
      <c r="U264"/>
      <c r="V264"/>
      <c r="W264"/>
      <c r="X264"/>
      <c r="Y264"/>
      <c r="Z264" s="1453"/>
      <c r="AA264" s="1453"/>
      <c r="AB264" s="1453"/>
      <c r="AC264" s="1453"/>
      <c r="AD264" s="1453"/>
      <c r="AE264" s="1453"/>
      <c r="AF264" s="1453"/>
      <c r="AG264" s="1453"/>
      <c r="AH264" s="1453"/>
      <c r="AI264" s="1453"/>
      <c r="AJ264" s="1453"/>
      <c r="AK264" s="1453"/>
      <c r="AL264" s="1453"/>
      <c r="AM264" s="1453"/>
      <c r="AN264" s="1453"/>
      <c r="AO264" s="1453"/>
      <c r="AP264" s="1453"/>
      <c r="AQ264" s="1453"/>
      <c r="AR264" s="1454"/>
      <c r="AS264" s="1453"/>
      <c r="AT264" s="1453"/>
      <c r="AU264" s="1453"/>
      <c r="AV264" s="1453"/>
      <c r="AW264" s="1453"/>
      <c r="AX264" s="1453"/>
      <c r="AY264" s="1453"/>
      <c r="AZ264" s="1453"/>
      <c r="BA264" s="1453"/>
      <c r="BB264" s="1453"/>
      <c r="BC264" s="1453"/>
      <c r="BD264" s="1453"/>
      <c r="BE264" s="1453"/>
      <c r="BF264" s="1453"/>
      <c r="BG264" s="1453"/>
      <c r="BH264" s="1453"/>
      <c r="BI264" s="1453"/>
      <c r="BJ264" s="1453"/>
      <c r="BK264" s="1453"/>
      <c r="BL264" s="1453"/>
      <c r="BM264" s="1453"/>
      <c r="BN264" s="1453"/>
      <c r="BO264" s="1453"/>
      <c r="BP264" s="1453"/>
      <c r="BQ264" s="1453"/>
      <c r="BR264" s="1453"/>
      <c r="BS264" s="1453"/>
      <c r="BT264" s="1453"/>
      <c r="BU264" s="1453"/>
      <c r="BV264" s="1453"/>
      <c r="BW264" s="1453"/>
      <c r="BX264" s="1453"/>
      <c r="BY264" s="1453"/>
      <c r="BZ264" s="1453"/>
      <c r="CA264" s="1453"/>
      <c r="CB264" s="1453"/>
      <c r="CC264" s="1453"/>
      <c r="CD264" s="1453"/>
      <c r="CE264" s="1453"/>
      <c r="CF264" s="1453"/>
      <c r="CG264" s="1453"/>
      <c r="CH264" s="1453"/>
      <c r="CI264" s="1453"/>
      <c r="CJ264" s="1453"/>
      <c r="CK264" s="1453"/>
      <c r="CL264" s="1453"/>
      <c r="CM264" s="1453"/>
      <c r="CN264" s="1453"/>
      <c r="CO264" s="1453"/>
      <c r="CP264" s="1453"/>
      <c r="CQ264" s="1453"/>
      <c r="CR264" s="1453"/>
      <c r="CS264" s="1453"/>
      <c r="CT264" s="1453"/>
      <c r="CU264" s="1453"/>
      <c r="CV264" s="1453"/>
      <c r="CW264" s="1453"/>
      <c r="CX264" s="1453"/>
      <c r="CY264" s="1453"/>
      <c r="CZ264" s="1453"/>
      <c r="DA264" s="1453"/>
      <c r="DB264" s="1453"/>
      <c r="DC264" s="1453"/>
      <c r="DD264" s="1453"/>
      <c r="DE264" s="1453"/>
      <c r="DF264" s="1453"/>
      <c r="DG264" s="1453"/>
      <c r="DH264" s="1453"/>
      <c r="DI264" s="1453"/>
      <c r="DJ264" s="1453"/>
      <c r="DK264" s="1453"/>
      <c r="DL264" s="1453"/>
      <c r="DM264" s="1453"/>
      <c r="DN264" s="1453"/>
      <c r="DO264" s="1453"/>
      <c r="DP264" s="1453"/>
      <c r="DQ264" s="1453"/>
      <c r="DR264" s="1453"/>
      <c r="DS264" s="1453"/>
      <c r="DT264" s="1453"/>
    </row>
    <row r="265" spans="1:124" s="1543" customFormat="1" ht="21.9" customHeight="1" x14ac:dyDescent="0.35">
      <c r="A265" s="1453"/>
      <c r="B265" s="1453"/>
      <c r="C265" s="1514"/>
      <c r="D265" s="1514"/>
      <c r="E265" s="1514"/>
      <c r="F265" s="1848"/>
      <c r="G265" s="1930"/>
      <c r="H265" s="1516"/>
      <c r="I265" s="1537"/>
      <c r="J265"/>
      <c r="K265" s="1453"/>
      <c r="L265"/>
      <c r="M265"/>
      <c r="N265"/>
      <c r="O265"/>
      <c r="P265"/>
      <c r="Q265"/>
      <c r="R265"/>
      <c r="S265"/>
      <c r="T265" s="1854"/>
      <c r="U265"/>
      <c r="V265"/>
      <c r="W265"/>
      <c r="X265"/>
      <c r="Y265"/>
      <c r="Z265" s="1453"/>
      <c r="AA265" s="1453"/>
      <c r="AB265" s="1453"/>
      <c r="AC265" s="1453"/>
      <c r="AD265" s="1453"/>
      <c r="AE265" s="1453"/>
      <c r="AF265" s="1453"/>
      <c r="AG265" s="1453"/>
      <c r="AH265" s="1453"/>
      <c r="AI265" s="1453"/>
      <c r="AJ265" s="1453"/>
      <c r="AK265" s="1453"/>
      <c r="AL265" s="1453"/>
      <c r="AM265" s="1453"/>
      <c r="AN265" s="1453"/>
      <c r="AO265" s="1453"/>
      <c r="AP265" s="1453"/>
      <c r="AQ265" s="1453"/>
      <c r="AR265" s="1454"/>
      <c r="AS265" s="1453"/>
      <c r="AT265" s="1453"/>
      <c r="AU265" s="1453"/>
      <c r="AV265" s="1453"/>
      <c r="AW265" s="1453"/>
      <c r="AX265" s="1453"/>
      <c r="AY265" s="1453"/>
      <c r="AZ265" s="1453"/>
      <c r="BA265" s="1453"/>
      <c r="BB265" s="1453"/>
      <c r="BC265" s="1453"/>
      <c r="BD265" s="1453"/>
      <c r="BE265" s="1453"/>
      <c r="BF265" s="1453"/>
      <c r="BG265" s="1453"/>
      <c r="BH265" s="1453"/>
      <c r="BI265" s="1453"/>
      <c r="BJ265" s="1453"/>
      <c r="BK265" s="1453"/>
      <c r="BL265" s="1453"/>
      <c r="BM265" s="1453"/>
      <c r="BN265" s="1453"/>
      <c r="BO265" s="1453"/>
      <c r="BP265" s="1453"/>
      <c r="BQ265" s="1453"/>
      <c r="BR265" s="1453"/>
      <c r="BS265" s="1453"/>
      <c r="BT265" s="1453"/>
      <c r="BU265" s="1453"/>
      <c r="BV265" s="1453"/>
      <c r="BW265" s="1453"/>
      <c r="BX265" s="1453"/>
      <c r="BY265" s="1453"/>
      <c r="BZ265" s="1453"/>
      <c r="CA265" s="1453"/>
      <c r="CB265" s="1453"/>
      <c r="CC265" s="1453"/>
      <c r="CD265" s="1453"/>
      <c r="CE265" s="1453"/>
      <c r="CF265" s="1453"/>
      <c r="CG265" s="1453"/>
      <c r="CH265" s="1453"/>
      <c r="CI265" s="1453"/>
      <c r="CJ265" s="1453"/>
      <c r="CK265" s="1453"/>
      <c r="CL265" s="1453"/>
      <c r="CM265" s="1453"/>
      <c r="CN265" s="1453"/>
      <c r="CO265" s="1453"/>
      <c r="CP265" s="1453"/>
      <c r="CQ265" s="1453"/>
      <c r="CR265" s="1453"/>
      <c r="CS265" s="1453"/>
      <c r="CT265" s="1453"/>
      <c r="CU265" s="1453"/>
      <c r="CV265" s="1453"/>
      <c r="CW265" s="1453"/>
      <c r="CX265" s="1453"/>
      <c r="CY265" s="1453"/>
      <c r="CZ265" s="1453"/>
      <c r="DA265" s="1453"/>
      <c r="DB265" s="1453"/>
      <c r="DC265" s="1453"/>
      <c r="DD265" s="1453"/>
      <c r="DE265" s="1453"/>
      <c r="DF265" s="1453"/>
      <c r="DG265" s="1453"/>
      <c r="DH265" s="1453"/>
      <c r="DI265" s="1453"/>
      <c r="DJ265" s="1453"/>
      <c r="DK265" s="1453"/>
      <c r="DL265" s="1453"/>
      <c r="DM265" s="1453"/>
      <c r="DN265" s="1453"/>
      <c r="DO265" s="1453"/>
      <c r="DP265" s="1453"/>
      <c r="DQ265" s="1453"/>
      <c r="DR265" s="1453"/>
      <c r="DS265" s="1453"/>
      <c r="DT265" s="1453"/>
    </row>
    <row r="266" spans="1:124" s="1543" customFormat="1" ht="21.9" customHeight="1" x14ac:dyDescent="0.35">
      <c r="A266" s="1453"/>
      <c r="B266" s="1453"/>
      <c r="C266" s="1514"/>
      <c r="D266" s="1514"/>
      <c r="E266" s="1514"/>
      <c r="F266" s="1848"/>
      <c r="G266" s="1930"/>
      <c r="H266" s="1516"/>
      <c r="I266" s="1537"/>
      <c r="J266"/>
      <c r="K266" s="1453"/>
      <c r="L266"/>
      <c r="M266"/>
      <c r="N266"/>
      <c r="O266"/>
      <c r="P266"/>
      <c r="Q266"/>
      <c r="R266"/>
      <c r="S266"/>
      <c r="T266" s="1854"/>
      <c r="U266"/>
      <c r="V266"/>
      <c r="W266"/>
      <c r="X266"/>
      <c r="Y266"/>
      <c r="Z266" s="1453"/>
      <c r="AA266" s="1453"/>
      <c r="AB266" s="1453"/>
      <c r="AC266" s="1453"/>
      <c r="AD266" s="1453"/>
      <c r="AE266" s="1453"/>
      <c r="AF266" s="1453"/>
      <c r="AG266" s="1453"/>
      <c r="AH266" s="1453"/>
      <c r="AI266" s="1453"/>
      <c r="AJ266" s="1453"/>
      <c r="AK266" s="1453"/>
      <c r="AL266" s="1453"/>
      <c r="AM266" s="1453"/>
      <c r="AN266" s="1453"/>
      <c r="AO266" s="1453"/>
      <c r="AP266" s="1453"/>
      <c r="AQ266" s="1453"/>
      <c r="AR266" s="1454"/>
      <c r="AS266" s="1453"/>
      <c r="AT266" s="1453"/>
      <c r="AU266" s="1453"/>
      <c r="AV266" s="1453"/>
      <c r="AW266" s="1453"/>
      <c r="AX266" s="1453"/>
      <c r="AY266" s="1453"/>
      <c r="AZ266" s="1453"/>
      <c r="BA266" s="1453"/>
      <c r="BB266" s="1453"/>
      <c r="BC266" s="1453"/>
      <c r="BD266" s="1453"/>
      <c r="BE266" s="1453"/>
      <c r="BF266" s="1453"/>
      <c r="BG266" s="1453"/>
      <c r="BH266" s="1453"/>
      <c r="BI266" s="1453"/>
      <c r="BJ266" s="1453"/>
      <c r="BK266" s="1453"/>
      <c r="BL266" s="1453"/>
      <c r="BM266" s="1453"/>
      <c r="BN266" s="1453"/>
      <c r="BO266" s="1453"/>
      <c r="BP266" s="1453"/>
      <c r="BQ266" s="1453"/>
      <c r="BR266" s="1453"/>
      <c r="BS266" s="1453"/>
      <c r="BT266" s="1453"/>
      <c r="BU266" s="1453"/>
      <c r="BV266" s="1453"/>
      <c r="BW266" s="1453"/>
      <c r="BX266" s="1453"/>
      <c r="BY266" s="1453"/>
      <c r="BZ266" s="1453"/>
      <c r="CA266" s="1453"/>
      <c r="CB266" s="1453"/>
      <c r="CC266" s="1453"/>
      <c r="CD266" s="1453"/>
      <c r="CE266" s="1453"/>
      <c r="CF266" s="1453"/>
      <c r="CG266" s="1453"/>
      <c r="CH266" s="1453"/>
      <c r="CI266" s="1453"/>
      <c r="CJ266" s="1453"/>
      <c r="CK266" s="1453"/>
      <c r="CL266" s="1453"/>
      <c r="CM266" s="1453"/>
      <c r="CN266" s="1453"/>
      <c r="CO266" s="1453"/>
      <c r="CP266" s="1453"/>
      <c r="CQ266" s="1453"/>
      <c r="CR266" s="1453"/>
      <c r="CS266" s="1453"/>
      <c r="CT266" s="1453"/>
      <c r="CU266" s="1453"/>
      <c r="CV266" s="1453"/>
      <c r="CW266" s="1453"/>
      <c r="CX266" s="1453"/>
      <c r="CY266" s="1453"/>
      <c r="CZ266" s="1453"/>
      <c r="DA266" s="1453"/>
      <c r="DB266" s="1453"/>
      <c r="DC266" s="1453"/>
      <c r="DD266" s="1453"/>
      <c r="DE266" s="1453"/>
      <c r="DF266" s="1453"/>
      <c r="DG266" s="1453"/>
      <c r="DH266" s="1453"/>
      <c r="DI266" s="1453"/>
      <c r="DJ266" s="1453"/>
      <c r="DK266" s="1453"/>
      <c r="DL266" s="1453"/>
      <c r="DM266" s="1453"/>
      <c r="DN266" s="1453"/>
      <c r="DO266" s="1453"/>
      <c r="DP266" s="1453"/>
      <c r="DQ266" s="1453"/>
      <c r="DR266" s="1453"/>
      <c r="DS266" s="1453"/>
      <c r="DT266" s="1453"/>
    </row>
    <row r="267" spans="1:124" s="1543" customFormat="1" ht="21.9" customHeight="1" x14ac:dyDescent="0.35">
      <c r="A267" s="1453"/>
      <c r="B267" s="1453"/>
      <c r="C267" s="1514"/>
      <c r="D267" s="1514"/>
      <c r="E267" s="1514"/>
      <c r="F267" s="1848"/>
      <c r="G267" s="1930"/>
      <c r="H267" s="1516"/>
      <c r="I267" s="1537"/>
      <c r="J267"/>
      <c r="K267" s="1453"/>
      <c r="L267"/>
      <c r="M267"/>
      <c r="N267"/>
      <c r="O267"/>
      <c r="P267"/>
      <c r="Q267"/>
      <c r="R267"/>
      <c r="S267"/>
      <c r="T267" s="1854"/>
      <c r="U267"/>
      <c r="V267"/>
      <c r="W267"/>
      <c r="X267"/>
      <c r="Y267"/>
      <c r="Z267" s="1453"/>
      <c r="AA267" s="1453"/>
      <c r="AB267" s="1453"/>
      <c r="AC267" s="1453"/>
      <c r="AD267" s="1453"/>
      <c r="AE267" s="1453"/>
      <c r="AF267" s="1453"/>
      <c r="AG267" s="1453"/>
      <c r="AH267" s="1453"/>
      <c r="AI267" s="1453"/>
      <c r="AJ267" s="1453"/>
      <c r="AK267" s="1453"/>
      <c r="AL267" s="1453"/>
      <c r="AM267" s="1453"/>
      <c r="AN267" s="1453"/>
      <c r="AO267" s="1453"/>
      <c r="AP267" s="1453"/>
      <c r="AQ267" s="1453"/>
      <c r="AR267" s="1454"/>
      <c r="AS267" s="1453"/>
      <c r="AT267" s="1453"/>
      <c r="AU267" s="1453"/>
      <c r="AV267" s="1453"/>
      <c r="AW267" s="1453"/>
      <c r="AX267" s="1453"/>
      <c r="AY267" s="1453"/>
      <c r="AZ267" s="1453"/>
      <c r="BA267" s="1453"/>
      <c r="BB267" s="1453"/>
      <c r="BC267" s="1453"/>
      <c r="BD267" s="1453"/>
      <c r="BE267" s="1453"/>
      <c r="BF267" s="1453"/>
      <c r="BG267" s="1453"/>
      <c r="BH267" s="1453"/>
      <c r="BI267" s="1453"/>
      <c r="BJ267" s="1453"/>
      <c r="BK267" s="1453"/>
      <c r="BL267" s="1453"/>
      <c r="BM267" s="1453"/>
      <c r="BN267" s="1453"/>
      <c r="BO267" s="1453"/>
      <c r="BP267" s="1453"/>
      <c r="BQ267" s="1453"/>
      <c r="BR267" s="1453"/>
      <c r="BS267" s="1453"/>
      <c r="BT267" s="1453"/>
      <c r="BU267" s="1453"/>
      <c r="BV267" s="1453"/>
      <c r="BW267" s="1453"/>
      <c r="BX267" s="1453"/>
      <c r="BY267" s="1453"/>
      <c r="BZ267" s="1453"/>
      <c r="CA267" s="1453"/>
      <c r="CB267" s="1453"/>
      <c r="CC267" s="1453"/>
      <c r="CD267" s="1453"/>
      <c r="CE267" s="1453"/>
      <c r="CF267" s="1453"/>
      <c r="CG267" s="1453"/>
      <c r="CH267" s="1453"/>
      <c r="CI267" s="1453"/>
      <c r="CJ267" s="1453"/>
      <c r="CK267" s="1453"/>
      <c r="CL267" s="1453"/>
      <c r="CM267" s="1453"/>
      <c r="CN267" s="1453"/>
      <c r="CO267" s="1453"/>
      <c r="CP267" s="1453"/>
      <c r="CQ267" s="1453"/>
      <c r="CR267" s="1453"/>
      <c r="CS267" s="1453"/>
      <c r="CT267" s="1453"/>
      <c r="CU267" s="1453"/>
      <c r="CV267" s="1453"/>
      <c r="CW267" s="1453"/>
      <c r="CX267" s="1453"/>
      <c r="CY267" s="1453"/>
      <c r="CZ267" s="1453"/>
      <c r="DA267" s="1453"/>
      <c r="DB267" s="1453"/>
      <c r="DC267" s="1453"/>
      <c r="DD267" s="1453"/>
      <c r="DE267" s="1453"/>
      <c r="DF267" s="1453"/>
      <c r="DG267" s="1453"/>
      <c r="DH267" s="1453"/>
      <c r="DI267" s="1453"/>
      <c r="DJ267" s="1453"/>
      <c r="DK267" s="1453"/>
      <c r="DL267" s="1453"/>
      <c r="DM267" s="1453"/>
      <c r="DN267" s="1453"/>
      <c r="DO267" s="1453"/>
      <c r="DP267" s="1453"/>
      <c r="DQ267" s="1453"/>
      <c r="DR267" s="1453"/>
      <c r="DS267" s="1453"/>
      <c r="DT267" s="1453"/>
    </row>
    <row r="268" spans="1:124" s="1543" customFormat="1" ht="21.9" customHeight="1" x14ac:dyDescent="0.35">
      <c r="A268" s="1453"/>
      <c r="B268" s="1453"/>
      <c r="C268" s="1514"/>
      <c r="D268" s="1514"/>
      <c r="E268" s="1514"/>
      <c r="F268" s="1848"/>
      <c r="G268" s="1930"/>
      <c r="H268" s="1516"/>
      <c r="I268" s="1537"/>
      <c r="J268"/>
      <c r="K268" s="1453"/>
      <c r="L268"/>
      <c r="M268"/>
      <c r="N268"/>
      <c r="O268"/>
      <c r="P268"/>
      <c r="Q268"/>
      <c r="R268"/>
      <c r="S268"/>
      <c r="T268" s="1854"/>
      <c r="U268"/>
      <c r="V268"/>
      <c r="W268"/>
      <c r="X268"/>
      <c r="Y268"/>
      <c r="Z268" s="1453"/>
      <c r="AA268" s="1453"/>
      <c r="AB268" s="1453"/>
      <c r="AC268" s="1453"/>
      <c r="AD268" s="1453"/>
      <c r="AE268" s="1453"/>
      <c r="AF268" s="1453"/>
      <c r="AG268" s="1453"/>
      <c r="AH268" s="1453"/>
      <c r="AI268" s="1453"/>
      <c r="AJ268" s="1453"/>
      <c r="AK268" s="1453"/>
      <c r="AL268" s="1453"/>
      <c r="AM268" s="1453"/>
      <c r="AN268" s="1453"/>
      <c r="AO268" s="1453"/>
      <c r="AP268" s="1453"/>
      <c r="AQ268" s="1453"/>
      <c r="AR268" s="1454"/>
      <c r="AS268" s="1453"/>
      <c r="AT268" s="1453"/>
      <c r="AU268" s="1453"/>
      <c r="AV268" s="1453"/>
      <c r="AW268" s="1453"/>
      <c r="AX268" s="1453"/>
      <c r="AY268" s="1453"/>
      <c r="AZ268" s="1453"/>
      <c r="BA268" s="1453"/>
      <c r="BB268" s="1453"/>
      <c r="BC268" s="1453"/>
      <c r="BD268" s="1453"/>
      <c r="BE268" s="1453"/>
      <c r="BF268" s="1453"/>
      <c r="BG268" s="1453"/>
      <c r="BH268" s="1453"/>
      <c r="BI268" s="1453"/>
      <c r="BJ268" s="1453"/>
      <c r="BK268" s="1453"/>
      <c r="BL268" s="1453"/>
      <c r="BM268" s="1453"/>
      <c r="BN268" s="1453"/>
      <c r="BO268" s="1453"/>
      <c r="BP268" s="1453"/>
      <c r="BQ268" s="1453"/>
      <c r="BR268" s="1453"/>
      <c r="BS268" s="1453"/>
      <c r="BT268" s="1453"/>
      <c r="BU268" s="1453"/>
      <c r="BV268" s="1453"/>
      <c r="BW268" s="1453"/>
      <c r="BX268" s="1453"/>
      <c r="BY268" s="1453"/>
      <c r="BZ268" s="1453"/>
      <c r="CA268" s="1453"/>
      <c r="CB268" s="1453"/>
      <c r="CC268" s="1453"/>
      <c r="CD268" s="1453"/>
      <c r="CE268" s="1453"/>
      <c r="CF268" s="1453"/>
      <c r="CG268" s="1453"/>
      <c r="CH268" s="1453"/>
      <c r="CI268" s="1453"/>
      <c r="CJ268" s="1453"/>
      <c r="CK268" s="1453"/>
      <c r="CL268" s="1453"/>
      <c r="CM268" s="1453"/>
      <c r="CN268" s="1453"/>
      <c r="CO268" s="1453"/>
      <c r="CP268" s="1453"/>
      <c r="CQ268" s="1453"/>
      <c r="CR268" s="1453"/>
      <c r="CS268" s="1453"/>
      <c r="CT268" s="1453"/>
      <c r="CU268" s="1453"/>
      <c r="CV268" s="1453"/>
      <c r="CW268" s="1453"/>
      <c r="CX268" s="1453"/>
      <c r="CY268" s="1453"/>
      <c r="CZ268" s="1453"/>
      <c r="DA268" s="1453"/>
      <c r="DB268" s="1453"/>
      <c r="DC268" s="1453"/>
      <c r="DD268" s="1453"/>
      <c r="DE268" s="1453"/>
      <c r="DF268" s="1453"/>
      <c r="DG268" s="1453"/>
      <c r="DH268" s="1453"/>
      <c r="DI268" s="1453"/>
      <c r="DJ268" s="1453"/>
      <c r="DK268" s="1453"/>
      <c r="DL268" s="1453"/>
      <c r="DM268" s="1453"/>
      <c r="DN268" s="1453"/>
      <c r="DO268" s="1453"/>
      <c r="DP268" s="1453"/>
      <c r="DQ268" s="1453"/>
      <c r="DR268" s="1453"/>
      <c r="DS268" s="1453"/>
      <c r="DT268" s="1453"/>
    </row>
    <row r="269" spans="1:124" s="1543" customFormat="1" ht="21.9" customHeight="1" x14ac:dyDescent="0.35">
      <c r="A269" s="1453"/>
      <c r="B269" s="1453"/>
      <c r="C269" s="1514"/>
      <c r="D269" s="1514"/>
      <c r="E269" s="1514"/>
      <c r="F269" s="1848"/>
      <c r="G269" s="1930"/>
      <c r="H269" s="1516"/>
      <c r="I269" s="1537"/>
      <c r="J269"/>
      <c r="K269" s="1453"/>
      <c r="L269"/>
      <c r="M269"/>
      <c r="N269"/>
      <c r="O269"/>
      <c r="P269"/>
      <c r="Q269"/>
      <c r="R269"/>
      <c r="S269"/>
      <c r="T269" s="1854"/>
      <c r="U269"/>
      <c r="V269"/>
      <c r="W269"/>
      <c r="X269"/>
      <c r="Y269"/>
      <c r="Z269" s="1453"/>
      <c r="AA269" s="1453"/>
      <c r="AB269" s="1453"/>
      <c r="AC269" s="1453"/>
      <c r="AD269" s="1453"/>
      <c r="AE269" s="1453"/>
      <c r="AF269" s="1453"/>
      <c r="AG269" s="1453"/>
      <c r="AH269" s="1453"/>
      <c r="AI269" s="1453"/>
      <c r="AJ269" s="1453"/>
      <c r="AK269" s="1453"/>
      <c r="AL269" s="1453"/>
      <c r="AM269" s="1453"/>
      <c r="AN269" s="1453"/>
      <c r="AO269" s="1453"/>
      <c r="AP269" s="1453"/>
      <c r="AQ269" s="1453"/>
      <c r="AR269" s="1454"/>
      <c r="AS269" s="1453"/>
      <c r="AT269" s="1453"/>
      <c r="AU269" s="1453"/>
      <c r="AV269" s="1453"/>
      <c r="AW269" s="1453"/>
      <c r="AX269" s="1453"/>
      <c r="AY269" s="1453"/>
      <c r="AZ269" s="1453"/>
      <c r="BA269" s="1453"/>
      <c r="BB269" s="1453"/>
      <c r="BC269" s="1453"/>
      <c r="BD269" s="1453"/>
      <c r="BE269" s="1453"/>
      <c r="BF269" s="1453"/>
      <c r="BG269" s="1453"/>
      <c r="BH269" s="1453"/>
      <c r="BI269" s="1453"/>
      <c r="BJ269" s="1453"/>
      <c r="BK269" s="1453"/>
      <c r="BL269" s="1453"/>
      <c r="BM269" s="1453"/>
      <c r="BN269" s="1453"/>
      <c r="BO269" s="1453"/>
      <c r="BP269" s="1453"/>
      <c r="BQ269" s="1453"/>
      <c r="BR269" s="1453"/>
      <c r="BS269" s="1453"/>
      <c r="BT269" s="1453"/>
      <c r="BU269" s="1453"/>
      <c r="BV269" s="1453"/>
      <c r="BW269" s="1453"/>
      <c r="BX269" s="1453"/>
      <c r="BY269" s="1453"/>
      <c r="BZ269" s="1453"/>
      <c r="CA269" s="1453"/>
      <c r="CB269" s="1453"/>
      <c r="CC269" s="1453"/>
      <c r="CD269" s="1453"/>
      <c r="CE269" s="1453"/>
      <c r="CF269" s="1453"/>
      <c r="CG269" s="1453"/>
      <c r="CH269" s="1453"/>
      <c r="CI269" s="1453"/>
      <c r="CJ269" s="1453"/>
      <c r="CK269" s="1453"/>
      <c r="CL269" s="1453"/>
      <c r="CM269" s="1453"/>
      <c r="CN269" s="1453"/>
      <c r="CO269" s="1453"/>
      <c r="CP269" s="1453"/>
      <c r="CQ269" s="1453"/>
      <c r="CR269" s="1453"/>
      <c r="CS269" s="1453"/>
      <c r="CT269" s="1453"/>
      <c r="CU269" s="1453"/>
      <c r="CV269" s="1453"/>
      <c r="CW269" s="1453"/>
      <c r="CX269" s="1453"/>
      <c r="CY269" s="1453"/>
      <c r="CZ269" s="1453"/>
      <c r="DA269" s="1453"/>
      <c r="DB269" s="1453"/>
      <c r="DC269" s="1453"/>
      <c r="DD269" s="1453"/>
      <c r="DE269" s="1453"/>
      <c r="DF269" s="1453"/>
      <c r="DG269" s="1453"/>
      <c r="DH269" s="1453"/>
      <c r="DI269" s="1453"/>
      <c r="DJ269" s="1453"/>
      <c r="DK269" s="1453"/>
      <c r="DL269" s="1453"/>
      <c r="DM269" s="1453"/>
      <c r="DN269" s="1453"/>
      <c r="DO269" s="1453"/>
      <c r="DP269" s="1453"/>
      <c r="DQ269" s="1453"/>
      <c r="DR269" s="1453"/>
      <c r="DS269" s="1453"/>
      <c r="DT269" s="1453"/>
    </row>
    <row r="270" spans="1:124" s="1543" customFormat="1" ht="21.9" customHeight="1" x14ac:dyDescent="0.35">
      <c r="A270" s="1453"/>
      <c r="B270" s="1453"/>
      <c r="C270" s="1514"/>
      <c r="D270" s="1514"/>
      <c r="E270" s="1514"/>
      <c r="F270" s="1848"/>
      <c r="G270" s="1930"/>
      <c r="H270" s="1516"/>
      <c r="I270" s="1537"/>
      <c r="J270"/>
      <c r="K270" s="1453"/>
      <c r="L270"/>
      <c r="M270"/>
      <c r="N270"/>
      <c r="O270"/>
      <c r="P270"/>
      <c r="Q270"/>
      <c r="R270"/>
      <c r="S270"/>
      <c r="T270" s="1854"/>
      <c r="U270"/>
      <c r="V270"/>
      <c r="W270"/>
      <c r="X270"/>
      <c r="Y270"/>
      <c r="Z270" s="1453"/>
      <c r="AA270" s="1453"/>
      <c r="AB270" s="1453"/>
      <c r="AC270" s="1453"/>
      <c r="AD270" s="1453"/>
      <c r="AE270" s="1453"/>
      <c r="AF270" s="1453"/>
      <c r="AG270" s="1453"/>
      <c r="AH270" s="1453"/>
      <c r="AI270" s="1453"/>
      <c r="AJ270" s="1453"/>
      <c r="AK270" s="1453"/>
      <c r="AL270" s="1453"/>
      <c r="AM270" s="1453"/>
      <c r="AN270" s="1453"/>
      <c r="AO270" s="1453"/>
      <c r="AP270" s="1453"/>
      <c r="AQ270" s="1453"/>
      <c r="AR270" s="1454"/>
      <c r="AS270" s="1453"/>
      <c r="AT270" s="1453"/>
      <c r="AU270" s="1453"/>
      <c r="AV270" s="1453"/>
      <c r="AW270" s="1453"/>
      <c r="AX270" s="1453"/>
      <c r="AY270" s="1453"/>
      <c r="AZ270" s="1453"/>
      <c r="BA270" s="1453"/>
      <c r="BB270" s="1453"/>
      <c r="BC270" s="1453"/>
      <c r="BD270" s="1453"/>
      <c r="BE270" s="1453"/>
      <c r="BF270" s="1453"/>
      <c r="BG270" s="1453"/>
      <c r="BH270" s="1453"/>
      <c r="BI270" s="1453"/>
      <c r="BJ270" s="1453"/>
      <c r="BK270" s="1453"/>
      <c r="BL270" s="1453"/>
      <c r="BM270" s="1453"/>
      <c r="BN270" s="1453"/>
      <c r="BO270" s="1453"/>
      <c r="BP270" s="1453"/>
      <c r="BQ270" s="1453"/>
      <c r="BR270" s="1453"/>
      <c r="BS270" s="1453"/>
      <c r="BT270" s="1453"/>
      <c r="BU270" s="1453"/>
      <c r="BV270" s="1453"/>
      <c r="BW270" s="1453"/>
      <c r="BX270" s="1453"/>
      <c r="BY270" s="1453"/>
      <c r="BZ270" s="1453"/>
      <c r="CA270" s="1453"/>
      <c r="CB270" s="1453"/>
      <c r="CC270" s="1453"/>
      <c r="CD270" s="1453"/>
      <c r="CE270" s="1453"/>
      <c r="CF270" s="1453"/>
      <c r="CG270" s="1453"/>
      <c r="CH270" s="1453"/>
      <c r="CI270" s="1453"/>
      <c r="CJ270" s="1453"/>
      <c r="CK270" s="1453"/>
      <c r="CL270" s="1453"/>
      <c r="CM270" s="1453"/>
      <c r="CN270" s="1453"/>
      <c r="CO270" s="1453"/>
      <c r="CP270" s="1453"/>
      <c r="CQ270" s="1453"/>
      <c r="CR270" s="1453"/>
      <c r="CS270" s="1453"/>
      <c r="CT270" s="1453"/>
      <c r="CU270" s="1453"/>
      <c r="CV270" s="1453"/>
      <c r="CW270" s="1453"/>
      <c r="CX270" s="1453"/>
      <c r="CY270" s="1453"/>
      <c r="CZ270" s="1453"/>
      <c r="DA270" s="1453"/>
      <c r="DB270" s="1453"/>
      <c r="DC270" s="1453"/>
      <c r="DD270" s="1453"/>
      <c r="DE270" s="1453"/>
      <c r="DF270" s="1453"/>
      <c r="DG270" s="1453"/>
      <c r="DH270" s="1453"/>
      <c r="DI270" s="1453"/>
      <c r="DJ270" s="1453"/>
      <c r="DK270" s="1453"/>
      <c r="DL270" s="1453"/>
      <c r="DM270" s="1453"/>
      <c r="DN270" s="1453"/>
      <c r="DO270" s="1453"/>
      <c r="DP270" s="1453"/>
      <c r="DQ270" s="1453"/>
      <c r="DR270" s="1453"/>
      <c r="DS270" s="1453"/>
      <c r="DT270" s="1453"/>
    </row>
    <row r="271" spans="1:124" s="1543" customFormat="1" ht="21.9" customHeight="1" x14ac:dyDescent="0.35">
      <c r="A271" s="1453"/>
      <c r="B271" s="1453"/>
      <c r="C271" s="1514"/>
      <c r="D271" s="1514"/>
      <c r="E271" s="1514"/>
      <c r="F271" s="1848"/>
      <c r="G271" s="1930"/>
      <c r="H271" s="1516"/>
      <c r="I271" s="1537"/>
      <c r="J271"/>
      <c r="K271" s="1453"/>
      <c r="L271"/>
      <c r="M271"/>
      <c r="N271"/>
      <c r="O271"/>
      <c r="P271"/>
      <c r="Q271"/>
      <c r="R271"/>
      <c r="S271"/>
      <c r="T271" s="1854"/>
      <c r="U271"/>
      <c r="V271"/>
      <c r="W271"/>
      <c r="X271"/>
      <c r="Y271"/>
      <c r="Z271" s="1453"/>
      <c r="AA271" s="1453"/>
      <c r="AB271" s="1453"/>
      <c r="AC271" s="1453"/>
      <c r="AD271" s="1453"/>
      <c r="AE271" s="1453"/>
      <c r="AF271" s="1453"/>
      <c r="AG271" s="1453"/>
      <c r="AH271" s="1453"/>
      <c r="AI271" s="1453"/>
      <c r="AJ271" s="1453"/>
      <c r="AK271" s="1453"/>
      <c r="AL271" s="1453"/>
      <c r="AM271" s="1453"/>
      <c r="AN271" s="1453"/>
      <c r="AO271" s="1453"/>
      <c r="AP271" s="1453"/>
      <c r="AQ271" s="1453"/>
      <c r="AR271" s="1454"/>
      <c r="AS271" s="1453"/>
      <c r="AT271" s="1453"/>
      <c r="AU271" s="1453"/>
      <c r="AV271" s="1453"/>
      <c r="AW271" s="1453"/>
      <c r="AX271" s="1453"/>
      <c r="AY271" s="1453"/>
      <c r="AZ271" s="1453"/>
      <c r="BA271" s="1453"/>
      <c r="BB271" s="1453"/>
      <c r="BC271" s="1453"/>
      <c r="BD271" s="1453"/>
      <c r="BE271" s="1453"/>
      <c r="BF271" s="1453"/>
      <c r="BG271" s="1453"/>
      <c r="BH271" s="1453"/>
      <c r="BI271" s="1453"/>
      <c r="BJ271" s="1453"/>
      <c r="BK271" s="1453"/>
      <c r="BL271" s="1453"/>
      <c r="BM271" s="1453"/>
      <c r="BN271" s="1453"/>
      <c r="BO271" s="1453"/>
      <c r="BP271" s="1453"/>
      <c r="BQ271" s="1453"/>
      <c r="BR271" s="1453"/>
      <c r="BS271" s="1453"/>
      <c r="BT271" s="1453"/>
      <c r="BU271" s="1453"/>
      <c r="BV271" s="1453"/>
      <c r="BW271" s="1453"/>
      <c r="BX271" s="1453"/>
      <c r="BY271" s="1453"/>
      <c r="BZ271" s="1453"/>
      <c r="CA271" s="1453"/>
      <c r="CB271" s="1453"/>
      <c r="CC271" s="1453"/>
      <c r="CD271" s="1453"/>
      <c r="CE271" s="1453"/>
      <c r="CF271" s="1453"/>
      <c r="CG271" s="1453"/>
      <c r="CH271" s="1453"/>
      <c r="CI271" s="1453"/>
      <c r="CJ271" s="1453"/>
      <c r="CK271" s="1453"/>
      <c r="CL271" s="1453"/>
      <c r="CM271" s="1453"/>
      <c r="CN271" s="1453"/>
      <c r="CO271" s="1453"/>
      <c r="CP271" s="1453"/>
      <c r="CQ271" s="1453"/>
      <c r="CR271" s="1453"/>
      <c r="CS271" s="1453"/>
      <c r="CT271" s="1453"/>
      <c r="CU271" s="1453"/>
      <c r="CV271" s="1453"/>
      <c r="CW271" s="1453"/>
      <c r="CX271" s="1453"/>
      <c r="CY271" s="1453"/>
      <c r="CZ271" s="1453"/>
      <c r="DA271" s="1453"/>
      <c r="DB271" s="1453"/>
      <c r="DC271" s="1453"/>
      <c r="DD271" s="1453"/>
      <c r="DE271" s="1453"/>
      <c r="DF271" s="1453"/>
      <c r="DG271" s="1453"/>
      <c r="DH271" s="1453"/>
      <c r="DI271" s="1453"/>
      <c r="DJ271" s="1453"/>
      <c r="DK271" s="1453"/>
      <c r="DL271" s="1453"/>
      <c r="DM271" s="1453"/>
      <c r="DN271" s="1453"/>
      <c r="DO271" s="1453"/>
      <c r="DP271" s="1453"/>
      <c r="DQ271" s="1453"/>
      <c r="DR271" s="1453"/>
      <c r="DS271" s="1453"/>
      <c r="DT271" s="1453"/>
    </row>
    <row r="272" spans="1:124" s="1543" customFormat="1" ht="21.9" customHeight="1" x14ac:dyDescent="0.35">
      <c r="A272" s="1453"/>
      <c r="B272" s="1453"/>
      <c r="C272" s="1514"/>
      <c r="D272" s="1514"/>
      <c r="E272" s="1514"/>
      <c r="F272" s="1848"/>
      <c r="G272" s="1930"/>
      <c r="H272" s="1516"/>
      <c r="I272" s="1537"/>
      <c r="J272"/>
      <c r="K272" s="1453"/>
      <c r="L272"/>
      <c r="M272"/>
      <c r="N272"/>
      <c r="O272"/>
      <c r="P272"/>
      <c r="Q272"/>
      <c r="R272"/>
      <c r="S272"/>
      <c r="T272" s="1854"/>
      <c r="U272"/>
      <c r="V272"/>
      <c r="W272"/>
      <c r="X272"/>
      <c r="Y272"/>
      <c r="Z272" s="1453"/>
      <c r="AA272" s="1453"/>
      <c r="AB272" s="1453"/>
      <c r="AC272" s="1453"/>
      <c r="AD272" s="1453"/>
      <c r="AE272" s="1453"/>
      <c r="AF272" s="1453"/>
      <c r="AG272" s="1453"/>
      <c r="AH272" s="1453"/>
      <c r="AI272" s="1453"/>
      <c r="AJ272" s="1453"/>
      <c r="AK272" s="1453"/>
      <c r="AL272" s="1453"/>
      <c r="AM272" s="1453"/>
      <c r="AN272" s="1453"/>
      <c r="AO272" s="1453"/>
      <c r="AP272" s="1453"/>
      <c r="AQ272" s="1453"/>
      <c r="AR272" s="1454"/>
      <c r="AS272" s="1453"/>
      <c r="AT272" s="1453"/>
      <c r="AU272" s="1453"/>
      <c r="AV272" s="1453"/>
      <c r="AW272" s="1453"/>
      <c r="AX272" s="1453"/>
      <c r="AY272" s="1453"/>
      <c r="AZ272" s="1453"/>
      <c r="BA272" s="1453"/>
      <c r="BB272" s="1453"/>
      <c r="BC272" s="1453"/>
      <c r="BD272" s="1453"/>
      <c r="BE272" s="1453"/>
      <c r="BF272" s="1453"/>
      <c r="BG272" s="1453"/>
      <c r="BH272" s="1453"/>
      <c r="BI272" s="1453"/>
      <c r="BJ272" s="1453"/>
      <c r="BK272" s="1453"/>
      <c r="BL272" s="1453"/>
      <c r="BM272" s="1453"/>
      <c r="BN272" s="1453"/>
      <c r="BO272" s="1453"/>
      <c r="BP272" s="1453"/>
      <c r="BQ272" s="1453"/>
      <c r="BR272" s="1453"/>
      <c r="BS272" s="1453"/>
      <c r="BT272" s="1453"/>
      <c r="BU272" s="1453"/>
      <c r="BV272" s="1453"/>
      <c r="BW272" s="1453"/>
      <c r="BX272" s="1453"/>
      <c r="BY272" s="1453"/>
      <c r="BZ272" s="1453"/>
      <c r="CA272" s="1453"/>
      <c r="CB272" s="1453"/>
      <c r="CC272" s="1453"/>
      <c r="CD272" s="1453"/>
      <c r="CE272" s="1453"/>
      <c r="CF272" s="1453"/>
      <c r="CG272" s="1453"/>
      <c r="CH272" s="1453"/>
      <c r="CI272" s="1453"/>
      <c r="CJ272" s="1453"/>
      <c r="CK272" s="1453"/>
      <c r="CL272" s="1453"/>
      <c r="CM272" s="1453"/>
      <c r="CN272" s="1453"/>
      <c r="CO272" s="1453"/>
      <c r="CP272" s="1453"/>
      <c r="CQ272" s="1453"/>
      <c r="CR272" s="1453"/>
      <c r="CS272" s="1453"/>
      <c r="CT272" s="1453"/>
      <c r="CU272" s="1453"/>
      <c r="CV272" s="1453"/>
      <c r="CW272" s="1453"/>
      <c r="CX272" s="1453"/>
      <c r="CY272" s="1453"/>
      <c r="CZ272" s="1453"/>
      <c r="DA272" s="1453"/>
      <c r="DB272" s="1453"/>
      <c r="DC272" s="1453"/>
      <c r="DD272" s="1453"/>
      <c r="DE272" s="1453"/>
      <c r="DF272" s="1453"/>
      <c r="DG272" s="1453"/>
      <c r="DH272" s="1453"/>
      <c r="DI272" s="1453"/>
      <c r="DJ272" s="1453"/>
      <c r="DK272" s="1453"/>
      <c r="DL272" s="1453"/>
      <c r="DM272" s="1453"/>
      <c r="DN272" s="1453"/>
      <c r="DO272" s="1453"/>
      <c r="DP272" s="1453"/>
      <c r="DQ272" s="1453"/>
      <c r="DR272" s="1453"/>
      <c r="DS272" s="1453"/>
      <c r="DT272" s="1453"/>
    </row>
    <row r="273" spans="1:124" s="1543" customFormat="1" ht="21.9" customHeight="1" x14ac:dyDescent="0.35">
      <c r="A273" s="1453"/>
      <c r="B273" s="1453"/>
      <c r="C273" s="1514"/>
      <c r="D273" s="1514"/>
      <c r="E273" s="1514"/>
      <c r="F273" s="1848"/>
      <c r="G273" s="1930"/>
      <c r="H273" s="1516"/>
      <c r="I273" s="1537"/>
      <c r="J273"/>
      <c r="K273" s="1453"/>
      <c r="L273"/>
      <c r="M273"/>
      <c r="N273"/>
      <c r="O273"/>
      <c r="P273"/>
      <c r="Q273"/>
      <c r="R273"/>
      <c r="S273"/>
      <c r="T273" s="1854"/>
      <c r="U273"/>
      <c r="V273"/>
      <c r="W273"/>
      <c r="X273"/>
      <c r="Y273"/>
      <c r="Z273" s="1453"/>
      <c r="AA273" s="1453"/>
      <c r="AB273" s="1453"/>
      <c r="AC273" s="1453"/>
      <c r="AD273" s="1453"/>
      <c r="AE273" s="1453"/>
      <c r="AF273" s="1453"/>
      <c r="AG273" s="1453"/>
      <c r="AH273" s="1453"/>
      <c r="AI273" s="1453"/>
      <c r="AJ273" s="1453"/>
      <c r="AK273" s="1453"/>
      <c r="AL273" s="1453"/>
      <c r="AM273" s="1453"/>
      <c r="AN273" s="1453"/>
      <c r="AO273" s="1453"/>
      <c r="AP273" s="1453"/>
      <c r="AQ273" s="1453"/>
      <c r="AR273" s="1454"/>
      <c r="AS273" s="1453"/>
      <c r="AT273" s="1453"/>
      <c r="AU273" s="1453"/>
      <c r="AV273" s="1453"/>
      <c r="AW273" s="1453"/>
      <c r="AX273" s="1453"/>
      <c r="AY273" s="1453"/>
      <c r="AZ273" s="1453"/>
      <c r="BA273" s="1453"/>
      <c r="BB273" s="1453"/>
      <c r="BC273" s="1453"/>
      <c r="BD273" s="1453"/>
      <c r="BE273" s="1453"/>
      <c r="BF273" s="1453"/>
      <c r="BG273" s="1453"/>
      <c r="BH273" s="1453"/>
      <c r="BI273" s="1453"/>
      <c r="BJ273" s="1453"/>
      <c r="BK273" s="1453"/>
      <c r="BL273" s="1453"/>
      <c r="BM273" s="1453"/>
      <c r="BN273" s="1453"/>
      <c r="BO273" s="1453"/>
      <c r="BP273" s="1453"/>
      <c r="BQ273" s="1453"/>
      <c r="BR273" s="1453"/>
      <c r="BS273" s="1453"/>
      <c r="BT273" s="1453"/>
      <c r="BU273" s="1453"/>
      <c r="BV273" s="1453"/>
      <c r="BW273" s="1453"/>
      <c r="BX273" s="1453"/>
      <c r="BY273" s="1453"/>
      <c r="BZ273" s="1453"/>
      <c r="CA273" s="1453"/>
      <c r="CB273" s="1453"/>
      <c r="CC273" s="1453"/>
      <c r="CD273" s="1453"/>
      <c r="CE273" s="1453"/>
      <c r="CF273" s="1453"/>
      <c r="CG273" s="1453"/>
      <c r="CH273" s="1453"/>
      <c r="CI273" s="1453"/>
      <c r="CJ273" s="1453"/>
      <c r="CK273" s="1453"/>
      <c r="CL273" s="1453"/>
      <c r="CM273" s="1453"/>
      <c r="CN273" s="1453"/>
      <c r="CO273" s="1453"/>
      <c r="CP273" s="1453"/>
      <c r="CQ273" s="1453"/>
      <c r="CR273" s="1453"/>
      <c r="CS273" s="1453"/>
      <c r="CT273" s="1453"/>
      <c r="CU273" s="1453"/>
      <c r="CV273" s="1453"/>
      <c r="CW273" s="1453"/>
      <c r="CX273" s="1453"/>
      <c r="CY273" s="1453"/>
      <c r="CZ273" s="1453"/>
      <c r="DA273" s="1453"/>
      <c r="DB273" s="1453"/>
      <c r="DC273" s="1453"/>
      <c r="DD273" s="1453"/>
      <c r="DE273" s="1453"/>
      <c r="DF273" s="1453"/>
      <c r="DG273" s="1453"/>
      <c r="DH273" s="1453"/>
      <c r="DI273" s="1453"/>
      <c r="DJ273" s="1453"/>
      <c r="DK273" s="1453"/>
      <c r="DL273" s="1453"/>
      <c r="DM273" s="1453"/>
      <c r="DN273" s="1453"/>
      <c r="DO273" s="1453"/>
      <c r="DP273" s="1453"/>
      <c r="DQ273" s="1453"/>
      <c r="DR273" s="1453"/>
      <c r="DS273" s="1453"/>
      <c r="DT273" s="1453"/>
    </row>
    <row r="274" spans="1:124" s="1543" customFormat="1" ht="21.9" customHeight="1" x14ac:dyDescent="0.35">
      <c r="A274" s="1453"/>
      <c r="B274" s="1453"/>
      <c r="C274" s="1514"/>
      <c r="D274" s="1514"/>
      <c r="E274" s="1514"/>
      <c r="F274" s="1848"/>
      <c r="G274" s="1930"/>
      <c r="H274" s="1516"/>
      <c r="I274" s="1537"/>
      <c r="J274"/>
      <c r="K274" s="1453"/>
      <c r="L274"/>
      <c r="M274"/>
      <c r="N274"/>
      <c r="O274"/>
      <c r="P274"/>
      <c r="Q274"/>
      <c r="R274"/>
      <c r="S274"/>
      <c r="T274" s="1854"/>
      <c r="U274"/>
      <c r="V274"/>
      <c r="W274"/>
      <c r="X274"/>
      <c r="Y274"/>
      <c r="Z274" s="1453"/>
      <c r="AA274" s="1453"/>
      <c r="AB274" s="1453"/>
      <c r="AC274" s="1453"/>
      <c r="AD274" s="1453"/>
      <c r="AE274" s="1453"/>
      <c r="AF274" s="1453"/>
      <c r="AG274" s="1453"/>
      <c r="AH274" s="1453"/>
      <c r="AI274" s="1453"/>
      <c r="AJ274" s="1453"/>
      <c r="AK274" s="1453"/>
      <c r="AL274" s="1453"/>
      <c r="AM274" s="1453"/>
      <c r="AN274" s="1453"/>
      <c r="AO274" s="1453"/>
      <c r="AP274" s="1453"/>
      <c r="AQ274" s="1453"/>
      <c r="AR274" s="1454"/>
      <c r="AS274" s="1453"/>
      <c r="AT274" s="1453"/>
      <c r="AU274" s="1453"/>
      <c r="AV274" s="1453"/>
      <c r="AW274" s="1453"/>
      <c r="AX274" s="1453"/>
      <c r="AY274" s="1453"/>
      <c r="AZ274" s="1453"/>
      <c r="BA274" s="1453"/>
      <c r="BB274" s="1453"/>
      <c r="BC274" s="1453"/>
      <c r="BD274" s="1453"/>
      <c r="BE274" s="1453"/>
      <c r="BF274" s="1453"/>
      <c r="BG274" s="1453"/>
      <c r="BH274" s="1453"/>
      <c r="BI274" s="1453"/>
      <c r="BJ274" s="1453"/>
      <c r="BK274" s="1453"/>
      <c r="BL274" s="1453"/>
      <c r="BM274" s="1453"/>
      <c r="BN274" s="1453"/>
      <c r="BO274" s="1453"/>
      <c r="BP274" s="1453"/>
      <c r="BQ274" s="1453"/>
      <c r="BR274" s="1453"/>
      <c r="BS274" s="1453"/>
      <c r="BT274" s="1453"/>
      <c r="BU274" s="1453"/>
      <c r="BV274" s="1453"/>
      <c r="BW274" s="1453"/>
      <c r="BX274" s="1453"/>
      <c r="BY274" s="1453"/>
      <c r="BZ274" s="1453"/>
      <c r="CA274" s="1453"/>
      <c r="CB274" s="1453"/>
      <c r="CC274" s="1453"/>
      <c r="CD274" s="1453"/>
      <c r="CE274" s="1453"/>
      <c r="CF274" s="1453"/>
      <c r="CG274" s="1453"/>
      <c r="CH274" s="1453"/>
      <c r="CI274" s="1453"/>
      <c r="CJ274" s="1453"/>
      <c r="CK274" s="1453"/>
      <c r="CL274" s="1453"/>
      <c r="CM274" s="1453"/>
      <c r="CN274" s="1453"/>
      <c r="CO274" s="1453"/>
      <c r="CP274" s="1453"/>
      <c r="CQ274" s="1453"/>
      <c r="CR274" s="1453"/>
      <c r="CS274" s="1453"/>
      <c r="CT274" s="1453"/>
      <c r="CU274" s="1453"/>
      <c r="CV274" s="1453"/>
      <c r="CW274" s="1453"/>
      <c r="CX274" s="1453"/>
      <c r="CY274" s="1453"/>
      <c r="CZ274" s="1453"/>
      <c r="DA274" s="1453"/>
      <c r="DB274" s="1453"/>
      <c r="DC274" s="1453"/>
      <c r="DD274" s="1453"/>
      <c r="DE274" s="1453"/>
      <c r="DF274" s="1453"/>
      <c r="DG274" s="1453"/>
      <c r="DH274" s="1453"/>
      <c r="DI274" s="1453"/>
      <c r="DJ274" s="1453"/>
      <c r="DK274" s="1453"/>
      <c r="DL274" s="1453"/>
      <c r="DM274" s="1453"/>
      <c r="DN274" s="1453"/>
      <c r="DO274" s="1453"/>
      <c r="DP274" s="1453"/>
      <c r="DQ274" s="1453"/>
      <c r="DR274" s="1453"/>
      <c r="DS274" s="1453"/>
      <c r="DT274" s="1453"/>
    </row>
    <row r="275" spans="1:124" s="1543" customFormat="1" ht="21.9" customHeight="1" x14ac:dyDescent="0.35">
      <c r="A275" s="1453"/>
      <c r="B275" s="1453"/>
      <c r="C275" s="1514"/>
      <c r="D275" s="1514"/>
      <c r="E275" s="1514"/>
      <c r="F275" s="1848"/>
      <c r="G275" s="1930"/>
      <c r="H275" s="1516"/>
      <c r="I275" s="1537"/>
      <c r="J275"/>
      <c r="K275" s="1453"/>
      <c r="L275"/>
      <c r="M275"/>
      <c r="N275"/>
      <c r="O275"/>
      <c r="P275"/>
      <c r="Q275"/>
      <c r="R275"/>
      <c r="S275"/>
      <c r="T275" s="1854"/>
      <c r="U275"/>
      <c r="V275"/>
      <c r="W275"/>
      <c r="X275"/>
      <c r="Y275"/>
      <c r="Z275" s="1453"/>
      <c r="AA275" s="1453"/>
      <c r="AB275" s="1453"/>
      <c r="AC275" s="1453"/>
      <c r="AD275" s="1453"/>
      <c r="AE275" s="1453"/>
      <c r="AF275" s="1453"/>
      <c r="AG275" s="1453"/>
      <c r="AH275" s="1453"/>
      <c r="AI275" s="1453"/>
      <c r="AJ275" s="1453"/>
      <c r="AK275" s="1453"/>
      <c r="AL275" s="1453"/>
      <c r="AM275" s="1453"/>
      <c r="AN275" s="1453"/>
      <c r="AO275" s="1453"/>
      <c r="AP275" s="1453"/>
      <c r="AQ275" s="1453"/>
      <c r="AR275" s="1454"/>
      <c r="AS275" s="1453"/>
      <c r="AT275" s="1453"/>
      <c r="AU275" s="1453"/>
      <c r="AV275" s="1453"/>
      <c r="AW275" s="1453"/>
      <c r="AX275" s="1453"/>
      <c r="AY275" s="1453"/>
      <c r="AZ275" s="1453"/>
      <c r="BA275" s="1453"/>
      <c r="BB275" s="1453"/>
      <c r="BC275" s="1453"/>
      <c r="BD275" s="1453"/>
      <c r="BE275" s="1453"/>
      <c r="BF275" s="1453"/>
      <c r="BG275" s="1453"/>
      <c r="BH275" s="1453"/>
      <c r="BI275" s="1453"/>
      <c r="BJ275" s="1453"/>
      <c r="BK275" s="1453"/>
      <c r="BL275" s="1453"/>
      <c r="BM275" s="1453"/>
      <c r="BN275" s="1453"/>
      <c r="BO275" s="1453"/>
      <c r="BP275" s="1453"/>
      <c r="BQ275" s="1453"/>
      <c r="BR275" s="1453"/>
      <c r="BS275" s="1453"/>
      <c r="BT275" s="1453"/>
      <c r="BU275" s="1453"/>
      <c r="BV275" s="1453"/>
      <c r="BW275" s="1453"/>
      <c r="BX275" s="1453"/>
      <c r="BY275" s="1453"/>
      <c r="BZ275" s="1453"/>
      <c r="CA275" s="1453"/>
      <c r="CB275" s="1453"/>
      <c r="CC275" s="1453"/>
      <c r="CD275" s="1453"/>
      <c r="CE275" s="1453"/>
      <c r="CF275" s="1453"/>
      <c r="CG275" s="1453"/>
      <c r="CH275" s="1453"/>
      <c r="CI275" s="1453"/>
      <c r="CJ275" s="1453"/>
      <c r="CK275" s="1453"/>
      <c r="CL275" s="1453"/>
      <c r="CM275" s="1453"/>
      <c r="CN275" s="1453"/>
      <c r="CO275" s="1453"/>
      <c r="CP275" s="1453"/>
      <c r="CQ275" s="1453"/>
      <c r="CR275" s="1453"/>
      <c r="CS275" s="1453"/>
      <c r="CT275" s="1453"/>
      <c r="CU275" s="1453"/>
      <c r="CV275" s="1453"/>
      <c r="CW275" s="1453"/>
      <c r="CX275" s="1453"/>
      <c r="CY275" s="1453"/>
      <c r="CZ275" s="1453"/>
      <c r="DA275" s="1453"/>
      <c r="DB275" s="1453"/>
      <c r="DC275" s="1453"/>
      <c r="DD275" s="1453"/>
      <c r="DE275" s="1453"/>
      <c r="DF275" s="1453"/>
      <c r="DG275" s="1453"/>
      <c r="DH275" s="1453"/>
      <c r="DI275" s="1453"/>
      <c r="DJ275" s="1453"/>
      <c r="DK275" s="1453"/>
      <c r="DL275" s="1453"/>
      <c r="DM275" s="1453"/>
      <c r="DN275" s="1453"/>
      <c r="DO275" s="1453"/>
      <c r="DP275" s="1453"/>
      <c r="DQ275" s="1453"/>
      <c r="DR275" s="1453"/>
      <c r="DS275" s="1453"/>
      <c r="DT275" s="1453"/>
    </row>
    <row r="276" spans="1:124" s="1543" customFormat="1" ht="21.9" customHeight="1" x14ac:dyDescent="0.35">
      <c r="A276" s="1453"/>
      <c r="B276" s="1453"/>
      <c r="C276" s="1514"/>
      <c r="D276" s="1514"/>
      <c r="E276" s="1514"/>
      <c r="F276" s="1848"/>
      <c r="G276" s="1930"/>
      <c r="H276" s="1516"/>
      <c r="I276" s="1537"/>
      <c r="J276"/>
      <c r="K276" s="1453"/>
      <c r="L276"/>
      <c r="M276"/>
      <c r="N276"/>
      <c r="O276"/>
      <c r="P276"/>
      <c r="Q276"/>
      <c r="R276"/>
      <c r="S276"/>
      <c r="T276" s="1854"/>
      <c r="U276"/>
      <c r="V276"/>
      <c r="W276"/>
      <c r="X276"/>
      <c r="Y276"/>
      <c r="Z276" s="1453"/>
      <c r="AA276" s="1453"/>
      <c r="AB276" s="1453"/>
      <c r="AC276" s="1453"/>
      <c r="AD276" s="1453"/>
      <c r="AE276" s="1453"/>
      <c r="AF276" s="1453"/>
      <c r="AG276" s="1453"/>
      <c r="AH276" s="1453"/>
      <c r="AI276" s="1453"/>
      <c r="AJ276" s="1453"/>
      <c r="AK276" s="1453"/>
      <c r="AL276" s="1453"/>
      <c r="AM276" s="1453"/>
      <c r="AN276" s="1453"/>
      <c r="AO276" s="1453"/>
      <c r="AP276" s="1453"/>
      <c r="AQ276" s="1453"/>
      <c r="AR276" s="1454"/>
      <c r="AS276" s="1453"/>
      <c r="AT276" s="1453"/>
      <c r="AU276" s="1453"/>
      <c r="AV276" s="1453"/>
      <c r="AW276" s="1453"/>
      <c r="AX276" s="1453"/>
      <c r="AY276" s="1453"/>
      <c r="AZ276" s="1453"/>
      <c r="BA276" s="1453"/>
      <c r="BB276" s="1453"/>
      <c r="BC276" s="1453"/>
      <c r="BD276" s="1453"/>
      <c r="BE276" s="1453"/>
      <c r="BF276" s="1453"/>
      <c r="BG276" s="1453"/>
      <c r="BH276" s="1453"/>
      <c r="BI276" s="1453"/>
      <c r="BJ276" s="1453"/>
      <c r="BK276" s="1453"/>
      <c r="BL276" s="1453"/>
      <c r="BM276" s="1453"/>
      <c r="BN276" s="1453"/>
      <c r="BO276" s="1453"/>
      <c r="BP276" s="1453"/>
      <c r="BQ276" s="1453"/>
      <c r="BR276" s="1453"/>
      <c r="BS276" s="1453"/>
      <c r="BT276" s="1453"/>
      <c r="BU276" s="1453"/>
      <c r="BV276" s="1453"/>
      <c r="BW276" s="1453"/>
      <c r="BX276" s="1453"/>
      <c r="BY276" s="1453"/>
      <c r="BZ276" s="1453"/>
      <c r="CA276" s="1453"/>
      <c r="CB276" s="1453"/>
      <c r="CC276" s="1453"/>
      <c r="CD276" s="1453"/>
      <c r="CE276" s="1453"/>
      <c r="CF276" s="1453"/>
      <c r="CG276" s="1453"/>
      <c r="CH276" s="1453"/>
      <c r="CI276" s="1453"/>
      <c r="CJ276" s="1453"/>
      <c r="CK276" s="1453"/>
      <c r="CL276" s="1453"/>
      <c r="CM276" s="1453"/>
      <c r="CN276" s="1453"/>
      <c r="CO276" s="1453"/>
      <c r="CP276" s="1453"/>
      <c r="CQ276" s="1453"/>
      <c r="CR276" s="1453"/>
      <c r="CS276" s="1453"/>
      <c r="CT276" s="1453"/>
      <c r="CU276" s="1453"/>
      <c r="CV276" s="1453"/>
      <c r="CW276" s="1453"/>
      <c r="CX276" s="1453"/>
      <c r="CY276" s="1453"/>
      <c r="CZ276" s="1453"/>
      <c r="DA276" s="1453"/>
      <c r="DB276" s="1453"/>
      <c r="DC276" s="1453"/>
      <c r="DD276" s="1453"/>
      <c r="DE276" s="1453"/>
      <c r="DF276" s="1453"/>
      <c r="DG276" s="1453"/>
      <c r="DH276" s="1453"/>
      <c r="DI276" s="1453"/>
      <c r="DJ276" s="1453"/>
      <c r="DK276" s="1453"/>
      <c r="DL276" s="1453"/>
      <c r="DM276" s="1453"/>
      <c r="DN276" s="1453"/>
      <c r="DO276" s="1453"/>
      <c r="DP276" s="1453"/>
      <c r="DQ276" s="1453"/>
      <c r="DR276" s="1453"/>
      <c r="DS276" s="1453"/>
      <c r="DT276" s="1453"/>
    </row>
    <row r="277" spans="1:124" s="1543" customFormat="1" ht="21.9" customHeight="1" x14ac:dyDescent="0.35">
      <c r="A277" s="1453"/>
      <c r="B277" s="1453"/>
      <c r="C277" s="1514"/>
      <c r="D277" s="1514"/>
      <c r="E277" s="1514"/>
      <c r="F277" s="1848"/>
      <c r="G277" s="1930"/>
      <c r="H277" s="1516"/>
      <c r="I277" s="1537"/>
      <c r="J277"/>
      <c r="K277" s="1453"/>
      <c r="L277"/>
      <c r="M277"/>
      <c r="N277"/>
      <c r="O277"/>
      <c r="P277"/>
      <c r="Q277"/>
      <c r="R277"/>
      <c r="S277"/>
      <c r="T277" s="1854"/>
      <c r="U277"/>
      <c r="V277"/>
      <c r="W277"/>
      <c r="X277"/>
      <c r="Y277"/>
      <c r="Z277" s="1453"/>
      <c r="AA277" s="1453"/>
      <c r="AB277" s="1453"/>
      <c r="AC277" s="1453"/>
      <c r="AD277" s="1453"/>
      <c r="AE277" s="1453"/>
      <c r="AF277" s="1453"/>
      <c r="AG277" s="1453"/>
      <c r="AH277" s="1453"/>
      <c r="AI277" s="1453"/>
      <c r="AJ277" s="1453"/>
      <c r="AK277" s="1453"/>
      <c r="AL277" s="1453"/>
      <c r="AM277" s="1453"/>
      <c r="AN277" s="1453"/>
      <c r="AO277" s="1453"/>
      <c r="AP277" s="1453"/>
      <c r="AQ277" s="1453"/>
      <c r="AR277" s="1454"/>
      <c r="AS277" s="1453"/>
      <c r="AT277" s="1453"/>
      <c r="AU277" s="1453"/>
      <c r="AV277" s="1453"/>
      <c r="AW277" s="1453"/>
      <c r="AX277" s="1453"/>
      <c r="AY277" s="1453"/>
      <c r="AZ277" s="1453"/>
      <c r="BA277" s="1453"/>
      <c r="BB277" s="1453"/>
      <c r="BC277" s="1453"/>
      <c r="BD277" s="1453"/>
      <c r="BE277" s="1453"/>
      <c r="BF277" s="1453"/>
      <c r="BG277" s="1453"/>
      <c r="BH277" s="1453"/>
      <c r="BI277" s="1453"/>
      <c r="BJ277" s="1453"/>
      <c r="BK277" s="1453"/>
      <c r="BL277" s="1453"/>
      <c r="BM277" s="1453"/>
      <c r="BN277" s="1453"/>
      <c r="BO277" s="1453"/>
      <c r="BP277" s="1453"/>
      <c r="BQ277" s="1453"/>
      <c r="BR277" s="1453"/>
      <c r="BS277" s="1453"/>
      <c r="BT277" s="1453"/>
      <c r="BU277" s="1453"/>
      <c r="BV277" s="1453"/>
      <c r="BW277" s="1453"/>
      <c r="BX277" s="1453"/>
      <c r="BY277" s="1453"/>
      <c r="BZ277" s="1453"/>
      <c r="CA277" s="1453"/>
      <c r="CB277" s="1453"/>
      <c r="CC277" s="1453"/>
      <c r="CD277" s="1453"/>
      <c r="CE277" s="1453"/>
      <c r="CF277" s="1453"/>
      <c r="CG277" s="1453"/>
      <c r="CH277" s="1453"/>
      <c r="CI277" s="1453"/>
      <c r="CJ277" s="1453"/>
      <c r="CK277" s="1453"/>
      <c r="CL277" s="1453"/>
      <c r="CM277" s="1453"/>
      <c r="CN277" s="1453"/>
      <c r="CO277" s="1453"/>
      <c r="CP277" s="1453"/>
      <c r="CQ277" s="1453"/>
      <c r="CR277" s="1453"/>
      <c r="CS277" s="1453"/>
      <c r="CT277" s="1453"/>
      <c r="CU277" s="1453"/>
      <c r="CV277" s="1453"/>
      <c r="CW277" s="1453"/>
      <c r="CX277" s="1453"/>
      <c r="CY277" s="1453"/>
      <c r="CZ277" s="1453"/>
      <c r="DA277" s="1453"/>
      <c r="DB277" s="1453"/>
      <c r="DC277" s="1453"/>
      <c r="DD277" s="1453"/>
      <c r="DE277" s="1453"/>
      <c r="DF277" s="1453"/>
      <c r="DG277" s="1453"/>
      <c r="DH277" s="1453"/>
      <c r="DI277" s="1453"/>
      <c r="DJ277" s="1453"/>
      <c r="DK277" s="1453"/>
      <c r="DL277" s="1453"/>
      <c r="DM277" s="1453"/>
      <c r="DN277" s="1453"/>
      <c r="DO277" s="1453"/>
      <c r="DP277" s="1453"/>
      <c r="DQ277" s="1453"/>
      <c r="DR277" s="1453"/>
      <c r="DS277" s="1453"/>
      <c r="DT277" s="1453"/>
    </row>
    <row r="278" spans="1:124" s="1543" customFormat="1" ht="21.9" customHeight="1" x14ac:dyDescent="0.35">
      <c r="A278" s="1453"/>
      <c r="B278" s="1453"/>
      <c r="C278" s="1514"/>
      <c r="D278" s="1514"/>
      <c r="E278" s="1514"/>
      <c r="F278" s="1848"/>
      <c r="G278" s="1930"/>
      <c r="H278" s="1516"/>
      <c r="I278" s="1537"/>
      <c r="J278"/>
      <c r="K278" s="1453"/>
      <c r="L278"/>
      <c r="M278"/>
      <c r="N278"/>
      <c r="O278"/>
      <c r="P278"/>
      <c r="Q278"/>
      <c r="R278"/>
      <c r="S278"/>
      <c r="T278" s="1854"/>
      <c r="U278"/>
      <c r="V278"/>
      <c r="W278"/>
      <c r="X278"/>
      <c r="Y278"/>
      <c r="Z278" s="1453"/>
      <c r="AA278" s="1453"/>
      <c r="AB278" s="1453"/>
      <c r="AC278" s="1453"/>
      <c r="AD278" s="1453"/>
      <c r="AE278" s="1453"/>
      <c r="AF278" s="1453"/>
      <c r="AG278" s="1453"/>
      <c r="AH278" s="1453"/>
      <c r="AI278" s="1453"/>
      <c r="AJ278" s="1453"/>
      <c r="AK278" s="1453"/>
      <c r="AL278" s="1453"/>
      <c r="AM278" s="1453"/>
      <c r="AN278" s="1453"/>
      <c r="AO278" s="1453"/>
      <c r="AP278" s="1453"/>
      <c r="AQ278" s="1453"/>
      <c r="AR278" s="1454"/>
      <c r="AS278" s="1453"/>
      <c r="AT278" s="1453"/>
      <c r="AU278" s="1453"/>
      <c r="AV278" s="1453"/>
      <c r="AW278" s="1453"/>
      <c r="AX278" s="1453"/>
      <c r="AY278" s="1453"/>
      <c r="AZ278" s="1453"/>
      <c r="BA278" s="1453"/>
      <c r="BB278" s="1453"/>
      <c r="BC278" s="1453"/>
      <c r="BD278" s="1453"/>
      <c r="BE278" s="1453"/>
      <c r="BF278" s="1453"/>
      <c r="BG278" s="1453"/>
      <c r="BH278" s="1453"/>
      <c r="BI278" s="1453"/>
      <c r="BJ278" s="1453"/>
      <c r="BK278" s="1453"/>
      <c r="BL278" s="1453"/>
      <c r="BM278" s="1453"/>
      <c r="BN278" s="1453"/>
      <c r="BO278" s="1453"/>
      <c r="BP278" s="1453"/>
      <c r="BQ278" s="1453"/>
      <c r="BR278" s="1453"/>
      <c r="BS278" s="1453"/>
      <c r="BT278" s="1453"/>
      <c r="BU278" s="1453"/>
      <c r="BV278" s="1453"/>
      <c r="BW278" s="1453"/>
      <c r="BX278" s="1453"/>
      <c r="BY278" s="1453"/>
      <c r="BZ278" s="1453"/>
      <c r="CA278" s="1453"/>
      <c r="CB278" s="1453"/>
      <c r="CC278" s="1453"/>
      <c r="CD278" s="1453"/>
      <c r="CE278" s="1453"/>
      <c r="CF278" s="1453"/>
      <c r="CG278" s="1453"/>
      <c r="CH278" s="1453"/>
      <c r="CI278" s="1453"/>
      <c r="CJ278" s="1453"/>
      <c r="CK278" s="1453"/>
      <c r="CL278" s="1453"/>
      <c r="CM278" s="1453"/>
      <c r="CN278" s="1453"/>
      <c r="CO278" s="1453"/>
      <c r="CP278" s="1453"/>
      <c r="CQ278" s="1453"/>
      <c r="CR278" s="1453"/>
      <c r="CS278" s="1453"/>
      <c r="CT278" s="1453"/>
      <c r="CU278" s="1453"/>
      <c r="CV278" s="1453"/>
      <c r="CW278" s="1453"/>
      <c r="CX278" s="1453"/>
      <c r="CY278" s="1453"/>
      <c r="CZ278" s="1453"/>
      <c r="DA278" s="1453"/>
      <c r="DB278" s="1453"/>
      <c r="DC278" s="1453"/>
      <c r="DD278" s="1453"/>
      <c r="DE278" s="1453"/>
      <c r="DF278" s="1453"/>
      <c r="DG278" s="1453"/>
      <c r="DH278" s="1453"/>
      <c r="DI278" s="1453"/>
      <c r="DJ278" s="1453"/>
      <c r="DK278" s="1453"/>
      <c r="DL278" s="1453"/>
      <c r="DM278" s="1453"/>
      <c r="DN278" s="1453"/>
      <c r="DO278" s="1453"/>
      <c r="DP278" s="1453"/>
      <c r="DQ278" s="1453"/>
      <c r="DR278" s="1453"/>
      <c r="DS278" s="1453"/>
      <c r="DT278" s="1453"/>
    </row>
    <row r="279" spans="1:124" s="1543" customFormat="1" ht="21.9" customHeight="1" x14ac:dyDescent="0.35">
      <c r="A279" s="1453"/>
      <c r="B279" s="1453"/>
      <c r="C279" s="1514"/>
      <c r="D279" s="1514"/>
      <c r="E279" s="1514"/>
      <c r="F279" s="1848"/>
      <c r="G279" s="1930"/>
      <c r="H279" s="1516"/>
      <c r="I279" s="1537"/>
      <c r="J279"/>
      <c r="K279" s="1453"/>
      <c r="L279"/>
      <c r="M279"/>
      <c r="N279"/>
      <c r="O279"/>
      <c r="P279"/>
      <c r="Q279"/>
      <c r="R279"/>
      <c r="S279"/>
      <c r="T279" s="1854"/>
      <c r="U279"/>
      <c r="V279"/>
      <c r="W279"/>
      <c r="X279"/>
      <c r="Y279"/>
      <c r="Z279" s="1453"/>
      <c r="AA279" s="1453"/>
      <c r="AB279" s="1453"/>
      <c r="AC279" s="1453"/>
      <c r="AD279" s="1453"/>
      <c r="AE279" s="1453"/>
      <c r="AF279" s="1453"/>
      <c r="AG279" s="1453"/>
      <c r="AH279" s="1453"/>
      <c r="AI279" s="1453"/>
      <c r="AJ279" s="1453"/>
      <c r="AK279" s="1453"/>
      <c r="AL279" s="1453"/>
      <c r="AM279" s="1453"/>
      <c r="AN279" s="1453"/>
      <c r="AO279" s="1453"/>
      <c r="AP279" s="1453"/>
      <c r="AQ279" s="1453"/>
      <c r="AR279" s="1454"/>
      <c r="AS279" s="1453"/>
      <c r="AT279" s="1453"/>
      <c r="AU279" s="1453"/>
      <c r="AV279" s="1453"/>
      <c r="AW279" s="1453"/>
      <c r="AX279" s="1453"/>
      <c r="AY279" s="1453"/>
      <c r="AZ279" s="1453"/>
      <c r="BA279" s="1453"/>
      <c r="BB279" s="1453"/>
      <c r="BC279" s="1453"/>
      <c r="BD279" s="1453"/>
      <c r="BE279" s="1453"/>
      <c r="BF279" s="1453"/>
      <c r="BG279" s="1453"/>
      <c r="BH279" s="1453"/>
      <c r="BI279" s="1453"/>
      <c r="BJ279" s="1453"/>
      <c r="BK279" s="1453"/>
      <c r="BL279" s="1453"/>
      <c r="BM279" s="1453"/>
      <c r="BN279" s="1453"/>
      <c r="BO279" s="1453"/>
      <c r="BP279" s="1453"/>
      <c r="BQ279" s="1453"/>
      <c r="BR279" s="1453"/>
      <c r="BS279" s="1453"/>
      <c r="BT279" s="1453"/>
      <c r="BU279" s="1453"/>
      <c r="BV279" s="1453"/>
      <c r="BW279" s="1453"/>
      <c r="BX279" s="1453"/>
      <c r="BY279" s="1453"/>
      <c r="BZ279" s="1453"/>
      <c r="CA279" s="1453"/>
      <c r="CB279" s="1453"/>
      <c r="CC279" s="1453"/>
      <c r="CD279" s="1453"/>
      <c r="CE279" s="1453"/>
      <c r="CF279" s="1453"/>
      <c r="CG279" s="1453"/>
      <c r="CH279" s="1453"/>
      <c r="CI279" s="1453"/>
      <c r="CJ279" s="1453"/>
      <c r="CK279" s="1453"/>
      <c r="CL279" s="1453"/>
      <c r="CM279" s="1453"/>
      <c r="CN279" s="1453"/>
      <c r="CO279" s="1453"/>
      <c r="CP279" s="1453"/>
      <c r="CQ279" s="1453"/>
      <c r="CR279" s="1453"/>
      <c r="CS279" s="1453"/>
      <c r="CT279" s="1453"/>
      <c r="CU279" s="1453"/>
      <c r="CV279" s="1453"/>
      <c r="CW279" s="1453"/>
      <c r="CX279" s="1453"/>
      <c r="CY279" s="1453"/>
      <c r="CZ279" s="1453"/>
      <c r="DA279" s="1453"/>
      <c r="DB279" s="1453"/>
      <c r="DC279" s="1453"/>
      <c r="DD279" s="1453"/>
      <c r="DE279" s="1453"/>
      <c r="DF279" s="1453"/>
      <c r="DG279" s="1453"/>
      <c r="DH279" s="1453"/>
      <c r="DI279" s="1453"/>
      <c r="DJ279" s="1453"/>
      <c r="DK279" s="1453"/>
      <c r="DL279" s="1453"/>
      <c r="DM279" s="1453"/>
      <c r="DN279" s="1453"/>
      <c r="DO279" s="1453"/>
      <c r="DP279" s="1453"/>
      <c r="DQ279" s="1453"/>
      <c r="DR279" s="1453"/>
      <c r="DS279" s="1453"/>
      <c r="DT279" s="1453"/>
    </row>
    <row r="280" spans="1:124" s="1543" customFormat="1" ht="21.9" customHeight="1" x14ac:dyDescent="0.35">
      <c r="A280" s="1453"/>
      <c r="B280" s="1453"/>
      <c r="C280" s="1514"/>
      <c r="D280" s="1514"/>
      <c r="E280" s="1514"/>
      <c r="F280" s="1848"/>
      <c r="G280" s="1930"/>
      <c r="H280" s="1516"/>
      <c r="I280" s="1537"/>
      <c r="J280"/>
      <c r="K280" s="1453"/>
      <c r="L280"/>
      <c r="M280"/>
      <c r="N280"/>
      <c r="O280"/>
      <c r="P280"/>
      <c r="Q280"/>
      <c r="R280"/>
      <c r="S280"/>
      <c r="T280" s="1854"/>
      <c r="U280"/>
      <c r="V280"/>
      <c r="W280"/>
      <c r="X280"/>
      <c r="Y280"/>
      <c r="Z280" s="1453"/>
      <c r="AA280" s="1453"/>
      <c r="AB280" s="1453"/>
      <c r="AC280" s="1453"/>
      <c r="AD280" s="1453"/>
      <c r="AE280" s="1453"/>
      <c r="AF280" s="1453"/>
      <c r="AG280" s="1453"/>
      <c r="AH280" s="1453"/>
      <c r="AI280" s="1453"/>
      <c r="AJ280" s="1453"/>
      <c r="AK280" s="1453"/>
      <c r="AL280" s="1453"/>
      <c r="AM280" s="1453"/>
      <c r="AN280" s="1453"/>
      <c r="AO280" s="1453"/>
      <c r="AP280" s="1453"/>
      <c r="AQ280" s="1453"/>
      <c r="AR280" s="1454"/>
      <c r="AS280" s="1453"/>
      <c r="AT280" s="1453"/>
      <c r="AU280" s="1453"/>
      <c r="AV280" s="1453"/>
      <c r="AW280" s="1453"/>
      <c r="AX280" s="1453"/>
      <c r="AY280" s="1453"/>
      <c r="AZ280" s="1453"/>
      <c r="BA280" s="1453"/>
      <c r="BB280" s="1453"/>
      <c r="BC280" s="1453"/>
      <c r="BD280" s="1453"/>
      <c r="BE280" s="1453"/>
      <c r="BF280" s="1453"/>
      <c r="BG280" s="1453"/>
      <c r="BH280" s="1453"/>
      <c r="BI280" s="1453"/>
      <c r="BJ280" s="1453"/>
      <c r="BK280" s="1453"/>
      <c r="BL280" s="1453"/>
      <c r="BM280" s="1453"/>
      <c r="BN280" s="1453"/>
      <c r="BO280" s="1453"/>
      <c r="BP280" s="1453"/>
      <c r="BQ280" s="1453"/>
      <c r="BR280" s="1453"/>
      <c r="BS280" s="1453"/>
      <c r="BT280" s="1453"/>
      <c r="BU280" s="1453"/>
      <c r="BV280" s="1453"/>
      <c r="BW280" s="1453"/>
      <c r="BX280" s="1453"/>
      <c r="BY280" s="1453"/>
      <c r="BZ280" s="1453"/>
      <c r="CA280" s="1453"/>
      <c r="CB280" s="1453"/>
      <c r="CC280" s="1453"/>
      <c r="CD280" s="1453"/>
      <c r="CE280" s="1453"/>
      <c r="CF280" s="1453"/>
      <c r="CG280" s="1453"/>
      <c r="CH280" s="1453"/>
      <c r="CI280" s="1453"/>
      <c r="CJ280" s="1453"/>
      <c r="CK280" s="1453"/>
      <c r="CL280" s="1453"/>
      <c r="CM280" s="1453"/>
      <c r="CN280" s="1453"/>
      <c r="CO280" s="1453"/>
      <c r="CP280" s="1453"/>
      <c r="CQ280" s="1453"/>
      <c r="CR280" s="1453"/>
      <c r="CS280" s="1453"/>
      <c r="CT280" s="1453"/>
      <c r="CU280" s="1453"/>
      <c r="CV280" s="1453"/>
      <c r="CW280" s="1453"/>
      <c r="CX280" s="1453"/>
      <c r="CY280" s="1453"/>
      <c r="CZ280" s="1453"/>
      <c r="DA280" s="1453"/>
      <c r="DB280" s="1453"/>
      <c r="DC280" s="1453"/>
      <c r="DD280" s="1453"/>
      <c r="DE280" s="1453"/>
      <c r="DF280" s="1453"/>
      <c r="DG280" s="1453"/>
      <c r="DH280" s="1453"/>
      <c r="DI280" s="1453"/>
      <c r="DJ280" s="1453"/>
      <c r="DK280" s="1453"/>
      <c r="DL280" s="1453"/>
      <c r="DM280" s="1453"/>
      <c r="DN280" s="1453"/>
      <c r="DO280" s="1453"/>
      <c r="DP280" s="1453"/>
      <c r="DQ280" s="1453"/>
      <c r="DR280" s="1453"/>
      <c r="DS280" s="1453"/>
      <c r="DT280" s="1453"/>
    </row>
    <row r="281" spans="1:124" s="1543" customFormat="1" ht="21.9" customHeight="1" x14ac:dyDescent="0.35">
      <c r="A281" s="1453"/>
      <c r="B281" s="1453"/>
      <c r="C281" s="1514"/>
      <c r="D281" s="1514"/>
      <c r="E281" s="1514"/>
      <c r="F281" s="1848"/>
      <c r="G281" s="1930"/>
      <c r="H281" s="1516"/>
      <c r="I281" s="1537"/>
      <c r="J281"/>
      <c r="K281" s="1453"/>
      <c r="L281"/>
      <c r="M281"/>
      <c r="N281"/>
      <c r="O281"/>
      <c r="P281"/>
      <c r="Q281"/>
      <c r="R281"/>
      <c r="S281"/>
      <c r="T281" s="1854"/>
      <c r="U281"/>
      <c r="V281"/>
      <c r="W281"/>
      <c r="X281"/>
      <c r="Y281"/>
      <c r="Z281" s="1453"/>
      <c r="AA281" s="1453"/>
      <c r="AB281" s="1453"/>
      <c r="AC281" s="1453"/>
      <c r="AD281" s="1453"/>
      <c r="AE281" s="1453"/>
      <c r="AF281" s="1453"/>
      <c r="AG281" s="1453"/>
      <c r="AH281" s="1453"/>
      <c r="AI281" s="1453"/>
      <c r="AJ281" s="1453"/>
      <c r="AK281" s="1453"/>
      <c r="AL281" s="1453"/>
      <c r="AM281" s="1453"/>
      <c r="AN281" s="1453"/>
      <c r="AO281" s="1453"/>
      <c r="AP281" s="1453"/>
      <c r="AQ281" s="1453"/>
      <c r="AR281" s="1454"/>
      <c r="AS281" s="1453"/>
      <c r="AT281" s="1453"/>
      <c r="AU281" s="1453"/>
      <c r="AV281" s="1453"/>
      <c r="AW281" s="1453"/>
      <c r="AX281" s="1453"/>
      <c r="AY281" s="1453"/>
      <c r="AZ281" s="1453"/>
      <c r="BA281" s="1453"/>
      <c r="BB281" s="1453"/>
      <c r="BC281" s="1453"/>
      <c r="BD281" s="1453"/>
      <c r="BE281" s="1453"/>
      <c r="BF281" s="1453"/>
      <c r="BG281" s="1453"/>
      <c r="BH281" s="1453"/>
      <c r="BI281" s="1453"/>
      <c r="BJ281" s="1453"/>
      <c r="BK281" s="1453"/>
      <c r="BL281" s="1453"/>
      <c r="BM281" s="1453"/>
      <c r="BN281" s="1453"/>
      <c r="BO281" s="1453"/>
      <c r="BP281" s="1453"/>
      <c r="BQ281" s="1453"/>
      <c r="BR281" s="1453"/>
      <c r="BS281" s="1453"/>
      <c r="BT281" s="1453"/>
      <c r="BU281" s="1453"/>
      <c r="BV281" s="1453"/>
      <c r="BW281" s="1453"/>
      <c r="BX281" s="1453"/>
      <c r="BY281" s="1453"/>
      <c r="BZ281" s="1453"/>
      <c r="CA281" s="1453"/>
      <c r="CB281" s="1453"/>
      <c r="CC281" s="1453"/>
      <c r="CD281" s="1453"/>
      <c r="CE281" s="1453"/>
      <c r="CF281" s="1453"/>
      <c r="CG281" s="1453"/>
      <c r="CH281" s="1453"/>
      <c r="CI281" s="1453"/>
      <c r="CJ281" s="1453"/>
      <c r="CK281" s="1453"/>
      <c r="CL281" s="1453"/>
      <c r="CM281" s="1453"/>
      <c r="CN281" s="1453"/>
      <c r="CO281" s="1453"/>
      <c r="CP281" s="1453"/>
      <c r="CQ281" s="1453"/>
      <c r="CR281" s="1453"/>
      <c r="CS281" s="1453"/>
      <c r="CT281" s="1453"/>
      <c r="CU281" s="1453"/>
      <c r="CV281" s="1453"/>
      <c r="CW281" s="1453"/>
      <c r="CX281" s="1453"/>
      <c r="CY281" s="1453"/>
      <c r="CZ281" s="1453"/>
      <c r="DA281" s="1453"/>
      <c r="DB281" s="1453"/>
      <c r="DC281" s="1453"/>
      <c r="DD281" s="1453"/>
      <c r="DE281" s="1453"/>
      <c r="DF281" s="1453"/>
      <c r="DG281" s="1453"/>
      <c r="DH281" s="1453"/>
      <c r="DI281" s="1453"/>
      <c r="DJ281" s="1453"/>
      <c r="DK281" s="1453"/>
      <c r="DL281" s="1453"/>
      <c r="DM281" s="1453"/>
      <c r="DN281" s="1453"/>
      <c r="DO281" s="1453"/>
      <c r="DP281" s="1453"/>
      <c r="DQ281" s="1453"/>
      <c r="DR281" s="1453"/>
      <c r="DS281" s="1453"/>
      <c r="DT281" s="1453"/>
    </row>
    <row r="282" spans="1:124" s="1543" customFormat="1" ht="21.9" customHeight="1" x14ac:dyDescent="0.35">
      <c r="A282" s="1453"/>
      <c r="B282" s="1453"/>
      <c r="C282" s="1514"/>
      <c r="D282" s="1514"/>
      <c r="E282" s="1514"/>
      <c r="F282" s="1848"/>
      <c r="G282" s="1930"/>
      <c r="H282" s="1516"/>
      <c r="I282" s="1537"/>
      <c r="J282"/>
      <c r="K282" s="1453"/>
      <c r="L282"/>
      <c r="M282"/>
      <c r="N282"/>
      <c r="O282"/>
      <c r="P282"/>
      <c r="Q282"/>
      <c r="R282"/>
      <c r="S282"/>
      <c r="T282" s="1854"/>
      <c r="U282"/>
      <c r="V282"/>
      <c r="W282"/>
      <c r="X282"/>
      <c r="Y282"/>
      <c r="Z282" s="1453"/>
      <c r="AA282" s="1453"/>
      <c r="AB282" s="1453"/>
      <c r="AC282" s="1453"/>
      <c r="AD282" s="1453"/>
      <c r="AE282" s="1453"/>
      <c r="AF282" s="1453"/>
      <c r="AG282" s="1453"/>
      <c r="AH282" s="1453"/>
      <c r="AI282" s="1453"/>
      <c r="AJ282" s="1453"/>
      <c r="AK282" s="1453"/>
      <c r="AL282" s="1453"/>
      <c r="AM282" s="1453"/>
      <c r="AN282" s="1453"/>
      <c r="AO282" s="1453"/>
      <c r="AP282" s="1453"/>
      <c r="AQ282" s="1453"/>
      <c r="AR282" s="1454"/>
      <c r="AS282" s="1453"/>
      <c r="AT282" s="1453"/>
      <c r="AU282" s="1453"/>
      <c r="AV282" s="1453"/>
      <c r="AW282" s="1453"/>
      <c r="AX282" s="1453"/>
      <c r="AY282" s="1453"/>
      <c r="AZ282" s="1453"/>
      <c r="BA282" s="1453"/>
      <c r="BB282" s="1453"/>
      <c r="BC282" s="1453"/>
      <c r="BD282" s="1453"/>
      <c r="BE282" s="1453"/>
      <c r="BF282" s="1453"/>
      <c r="BG282" s="1453"/>
      <c r="BH282" s="1453"/>
      <c r="BI282" s="1453"/>
      <c r="BJ282" s="1453"/>
      <c r="BK282" s="1453"/>
      <c r="BL282" s="1453"/>
      <c r="BM282" s="1453"/>
      <c r="BN282" s="1453"/>
      <c r="BO282" s="1453"/>
      <c r="BP282" s="1453"/>
      <c r="BQ282" s="1453"/>
      <c r="BR282" s="1453"/>
      <c r="BS282" s="1453"/>
      <c r="BT282" s="1453"/>
      <c r="BU282" s="1453"/>
      <c r="BV282" s="1453"/>
      <c r="BW282" s="1453"/>
      <c r="BX282" s="1453"/>
      <c r="BY282" s="1453"/>
      <c r="BZ282" s="1453"/>
      <c r="CA282" s="1453"/>
      <c r="CB282" s="1453"/>
      <c r="CC282" s="1453"/>
      <c r="CD282" s="1453"/>
      <c r="CE282" s="1453"/>
      <c r="CF282" s="1453"/>
      <c r="CG282" s="1453"/>
      <c r="CH282" s="1453"/>
      <c r="CI282" s="1453"/>
      <c r="CJ282" s="1453"/>
      <c r="CK282" s="1453"/>
      <c r="CL282" s="1453"/>
      <c r="CM282" s="1453"/>
      <c r="CN282" s="1453"/>
      <c r="CO282" s="1453"/>
      <c r="CP282" s="1453"/>
      <c r="CQ282" s="1453"/>
      <c r="CR282" s="1453"/>
      <c r="CS282" s="1453"/>
      <c r="CT282" s="1453"/>
      <c r="CU282" s="1453"/>
      <c r="CV282" s="1453"/>
      <c r="CW282" s="1453"/>
      <c r="CX282" s="1453"/>
      <c r="CY282" s="1453"/>
      <c r="CZ282" s="1453"/>
      <c r="DA282" s="1453"/>
      <c r="DB282" s="1453"/>
      <c r="DC282" s="1453"/>
      <c r="DD282" s="1453"/>
      <c r="DE282" s="1453"/>
      <c r="DF282" s="1453"/>
      <c r="DG282" s="1453"/>
      <c r="DH282" s="1453"/>
      <c r="DI282" s="1453"/>
      <c r="DJ282" s="1453"/>
      <c r="DK282" s="1453"/>
      <c r="DL282" s="1453"/>
      <c r="DM282" s="1453"/>
      <c r="DN282" s="1453"/>
      <c r="DO282" s="1453"/>
      <c r="DP282" s="1453"/>
      <c r="DQ282" s="1453"/>
      <c r="DR282" s="1453"/>
      <c r="DS282" s="1453"/>
      <c r="DT282" s="1453"/>
    </row>
    <row r="283" spans="1:124" s="1543" customFormat="1" ht="21.9" customHeight="1" x14ac:dyDescent="0.35">
      <c r="A283" s="1453"/>
      <c r="B283" s="1453"/>
      <c r="C283" s="1514"/>
      <c r="D283" s="1514"/>
      <c r="E283" s="1514"/>
      <c r="F283" s="1848"/>
      <c r="G283" s="1930"/>
      <c r="H283" s="1516"/>
      <c r="I283" s="1537"/>
      <c r="J283"/>
      <c r="K283" s="1453"/>
      <c r="L283"/>
      <c r="M283"/>
      <c r="N283"/>
      <c r="O283"/>
      <c r="P283"/>
      <c r="Q283"/>
      <c r="R283"/>
      <c r="S283"/>
      <c r="T283" s="1854"/>
      <c r="U283"/>
      <c r="V283"/>
      <c r="W283"/>
      <c r="X283"/>
      <c r="Y283"/>
      <c r="Z283" s="1453"/>
      <c r="AA283" s="1453"/>
      <c r="AB283" s="1453"/>
      <c r="AC283" s="1453"/>
      <c r="AD283" s="1453"/>
      <c r="AE283" s="1453"/>
      <c r="AF283" s="1453"/>
      <c r="AG283" s="1453"/>
      <c r="AH283" s="1453"/>
      <c r="AI283" s="1453"/>
      <c r="AJ283" s="1453"/>
      <c r="AK283" s="1453"/>
      <c r="AL283" s="1453"/>
      <c r="AM283" s="1453"/>
      <c r="AN283" s="1453"/>
      <c r="AO283" s="1453"/>
      <c r="AP283" s="1453"/>
      <c r="AQ283" s="1453"/>
      <c r="AR283" s="1454"/>
      <c r="AS283" s="1453"/>
      <c r="AT283" s="1453"/>
      <c r="AU283" s="1453"/>
      <c r="AV283" s="1453"/>
      <c r="AW283" s="1453"/>
      <c r="AX283" s="1453"/>
      <c r="AY283" s="1453"/>
      <c r="AZ283" s="1453"/>
      <c r="BA283" s="1453"/>
      <c r="BB283" s="1453"/>
      <c r="BC283" s="1453"/>
      <c r="BD283" s="1453"/>
      <c r="BE283" s="1453"/>
      <c r="BF283" s="1453"/>
      <c r="BG283" s="1453"/>
      <c r="BH283" s="1453"/>
      <c r="BI283" s="1453"/>
      <c r="BJ283" s="1453"/>
      <c r="BK283" s="1453"/>
      <c r="BL283" s="1453"/>
      <c r="BM283" s="1453"/>
      <c r="BN283" s="1453"/>
      <c r="BO283" s="1453"/>
      <c r="BP283" s="1453"/>
      <c r="BQ283" s="1453"/>
      <c r="BR283" s="1453"/>
      <c r="BS283" s="1453"/>
      <c r="BT283" s="1453"/>
      <c r="BU283" s="1453"/>
      <c r="BV283" s="1453"/>
      <c r="BW283" s="1453"/>
      <c r="BX283" s="1453"/>
      <c r="BY283" s="1453"/>
      <c r="BZ283" s="1453"/>
      <c r="CA283" s="1453"/>
      <c r="CB283" s="1453"/>
      <c r="CC283" s="1453"/>
      <c r="CD283" s="1453"/>
      <c r="CE283" s="1453"/>
      <c r="CF283" s="1453"/>
      <c r="CG283" s="1453"/>
      <c r="CH283" s="1453"/>
      <c r="CI283" s="1453"/>
      <c r="CJ283" s="1453"/>
      <c r="CK283" s="1453"/>
      <c r="CL283" s="1453"/>
      <c r="CM283" s="1453"/>
      <c r="CN283" s="1453"/>
      <c r="CO283" s="1453"/>
      <c r="CP283" s="1453"/>
      <c r="CQ283" s="1453"/>
      <c r="CR283" s="1453"/>
      <c r="CS283" s="1453"/>
      <c r="CT283" s="1453"/>
      <c r="CU283" s="1453"/>
      <c r="CV283" s="1453"/>
      <c r="CW283" s="1453"/>
      <c r="CX283" s="1453"/>
      <c r="CY283" s="1453"/>
      <c r="CZ283" s="1453"/>
      <c r="DA283" s="1453"/>
      <c r="DB283" s="1453"/>
      <c r="DC283" s="1453"/>
      <c r="DD283" s="1453"/>
      <c r="DE283" s="1453"/>
      <c r="DF283" s="1453"/>
      <c r="DG283" s="1453"/>
      <c r="DH283" s="1453"/>
      <c r="DI283" s="1453"/>
      <c r="DJ283" s="1453"/>
      <c r="DK283" s="1453"/>
      <c r="DL283" s="1453"/>
      <c r="DM283" s="1453"/>
      <c r="DN283" s="1453"/>
      <c r="DO283" s="1453"/>
      <c r="DP283" s="1453"/>
      <c r="DQ283" s="1453"/>
      <c r="DR283" s="1453"/>
      <c r="DS283" s="1453"/>
      <c r="DT283" s="1453"/>
    </row>
    <row r="284" spans="1:124" s="1543" customFormat="1" ht="21.9" customHeight="1" x14ac:dyDescent="0.35">
      <c r="A284" s="1453"/>
      <c r="B284" s="1453"/>
      <c r="C284" s="1514"/>
      <c r="D284" s="1514"/>
      <c r="E284" s="1514"/>
      <c r="F284" s="1848"/>
      <c r="G284" s="1930"/>
      <c r="H284" s="1516"/>
      <c r="I284" s="1537"/>
      <c r="J284"/>
      <c r="K284" s="1453"/>
      <c r="L284"/>
      <c r="M284"/>
      <c r="N284"/>
      <c r="O284"/>
      <c r="P284"/>
      <c r="Q284"/>
      <c r="R284"/>
      <c r="S284"/>
      <c r="T284" s="1854"/>
      <c r="U284"/>
      <c r="V284"/>
      <c r="W284"/>
      <c r="X284"/>
      <c r="Y284"/>
      <c r="Z284" s="1453"/>
      <c r="AA284" s="1453"/>
      <c r="AB284" s="1453"/>
      <c r="AC284" s="1453"/>
      <c r="AD284" s="1453"/>
      <c r="AE284" s="1453"/>
      <c r="AF284" s="1453"/>
      <c r="AG284" s="1453"/>
      <c r="AH284" s="1453"/>
      <c r="AI284" s="1453"/>
      <c r="AJ284" s="1453"/>
      <c r="AK284" s="1453"/>
      <c r="AL284" s="1453"/>
      <c r="AM284" s="1453"/>
      <c r="AN284" s="1453"/>
      <c r="AO284" s="1453"/>
      <c r="AP284" s="1453"/>
      <c r="AQ284" s="1453"/>
      <c r="AR284" s="1454"/>
      <c r="AS284" s="1453"/>
      <c r="AT284" s="1453"/>
      <c r="AU284" s="1453"/>
      <c r="AV284" s="1453"/>
      <c r="AW284" s="1453"/>
      <c r="AX284" s="1453"/>
      <c r="AY284" s="1453"/>
      <c r="AZ284" s="1453"/>
      <c r="BA284" s="1453"/>
      <c r="BB284" s="1453"/>
      <c r="BC284" s="1453"/>
      <c r="BD284" s="1453"/>
      <c r="BE284" s="1453"/>
      <c r="BF284" s="1453"/>
      <c r="BG284" s="1453"/>
      <c r="BH284" s="1453"/>
      <c r="BI284" s="1453"/>
      <c r="BJ284" s="1453"/>
      <c r="BK284" s="1453"/>
      <c r="BL284" s="1453"/>
      <c r="BM284" s="1453"/>
      <c r="BN284" s="1453"/>
      <c r="BO284" s="1453"/>
      <c r="BP284" s="1453"/>
      <c r="BQ284" s="1453"/>
      <c r="BR284" s="1453"/>
      <c r="BS284" s="1453"/>
      <c r="BT284" s="1453"/>
      <c r="BU284" s="1453"/>
      <c r="BV284" s="1453"/>
      <c r="BW284" s="1453"/>
      <c r="BX284" s="1453"/>
      <c r="BY284" s="1453"/>
      <c r="BZ284" s="1453"/>
      <c r="CA284" s="1453"/>
      <c r="CB284" s="1453"/>
      <c r="CC284" s="1453"/>
      <c r="CD284" s="1453"/>
      <c r="CE284" s="1453"/>
      <c r="CF284" s="1453"/>
      <c r="CG284" s="1453"/>
      <c r="CH284" s="1453"/>
      <c r="CI284" s="1453"/>
      <c r="CJ284" s="1453"/>
      <c r="CK284" s="1453"/>
      <c r="CL284" s="1453"/>
      <c r="CM284" s="1453"/>
      <c r="CN284" s="1453"/>
      <c r="CO284" s="1453"/>
      <c r="CP284" s="1453"/>
      <c r="CQ284" s="1453"/>
      <c r="CR284" s="1453"/>
      <c r="CS284" s="1453"/>
      <c r="CT284" s="1453"/>
      <c r="CU284" s="1453"/>
      <c r="CV284" s="1453"/>
      <c r="CW284" s="1453"/>
      <c r="CX284" s="1453"/>
      <c r="CY284" s="1453"/>
      <c r="CZ284" s="1453"/>
      <c r="DA284" s="1453"/>
      <c r="DB284" s="1453"/>
      <c r="DC284" s="1453"/>
      <c r="DD284" s="1453"/>
      <c r="DE284" s="1453"/>
      <c r="DF284" s="1453"/>
      <c r="DG284" s="1453"/>
      <c r="DH284" s="1453"/>
      <c r="DI284" s="1453"/>
      <c r="DJ284" s="1453"/>
      <c r="DK284" s="1453"/>
      <c r="DL284" s="1453"/>
      <c r="DM284" s="1453"/>
      <c r="DN284" s="1453"/>
      <c r="DO284" s="1453"/>
      <c r="DP284" s="1453"/>
      <c r="DQ284" s="1453"/>
      <c r="DR284" s="1453"/>
      <c r="DS284" s="1453"/>
      <c r="DT284" s="1453"/>
    </row>
    <row r="285" spans="1:124" s="1543" customFormat="1" ht="21.9" customHeight="1" x14ac:dyDescent="0.35">
      <c r="A285" s="1453"/>
      <c r="B285" s="1453"/>
      <c r="C285" s="1514"/>
      <c r="D285" s="1514"/>
      <c r="E285" s="1514"/>
      <c r="F285" s="1848"/>
      <c r="G285" s="1930"/>
      <c r="H285" s="1516"/>
      <c r="I285" s="1537"/>
      <c r="J285"/>
      <c r="K285" s="1453"/>
      <c r="L285"/>
      <c r="M285"/>
      <c r="N285"/>
      <c r="O285"/>
      <c r="P285"/>
      <c r="Q285"/>
      <c r="R285"/>
      <c r="S285"/>
      <c r="T285" s="1854"/>
      <c r="U285"/>
      <c r="V285"/>
      <c r="W285"/>
      <c r="X285"/>
      <c r="Y285"/>
      <c r="Z285" s="1453"/>
      <c r="AA285" s="1453"/>
      <c r="AB285" s="1453"/>
      <c r="AC285" s="1453"/>
      <c r="AD285" s="1453"/>
      <c r="AE285" s="1453"/>
      <c r="AF285" s="1453"/>
      <c r="AG285" s="1453"/>
      <c r="AH285" s="1453"/>
      <c r="AI285" s="1453"/>
      <c r="AJ285" s="1453"/>
      <c r="AK285" s="1453"/>
      <c r="AL285" s="1453"/>
      <c r="AM285" s="1453"/>
      <c r="AN285" s="1453"/>
      <c r="AO285" s="1453"/>
      <c r="AP285" s="1453"/>
      <c r="AQ285" s="1453"/>
      <c r="AR285" s="1454"/>
      <c r="AS285" s="1453"/>
      <c r="AT285" s="1453"/>
      <c r="AU285" s="1453"/>
      <c r="AV285" s="1453"/>
      <c r="AW285" s="1453"/>
      <c r="AX285" s="1453"/>
      <c r="AY285" s="1453"/>
      <c r="AZ285" s="1453"/>
      <c r="BA285" s="1453"/>
      <c r="BB285" s="1453"/>
      <c r="BC285" s="1453"/>
      <c r="BD285" s="1453"/>
      <c r="BE285" s="1453"/>
      <c r="BF285" s="1453"/>
      <c r="BG285" s="1453"/>
      <c r="BH285" s="1453"/>
      <c r="BI285" s="1453"/>
      <c r="BJ285" s="1453"/>
      <c r="BK285" s="1453"/>
      <c r="BL285" s="1453"/>
      <c r="BM285" s="1453"/>
      <c r="BN285" s="1453"/>
      <c r="BO285" s="1453"/>
      <c r="BP285" s="1453"/>
      <c r="BQ285" s="1453"/>
      <c r="BR285" s="1453"/>
      <c r="BS285" s="1453"/>
      <c r="BT285" s="1453"/>
      <c r="BU285" s="1453"/>
      <c r="BV285" s="1453"/>
      <c r="BW285" s="1453"/>
      <c r="BX285" s="1453"/>
      <c r="BY285" s="1453"/>
      <c r="BZ285" s="1453"/>
      <c r="CA285" s="1453"/>
      <c r="CB285" s="1453"/>
      <c r="CC285" s="1453"/>
      <c r="CD285" s="1453"/>
      <c r="CE285" s="1453"/>
      <c r="CF285" s="1453"/>
      <c r="CG285" s="1453"/>
      <c r="CH285" s="1453"/>
      <c r="CI285" s="1453"/>
      <c r="CJ285" s="1453"/>
      <c r="CK285" s="1453"/>
      <c r="CL285" s="1453"/>
      <c r="CM285" s="1453"/>
      <c r="CN285" s="1453"/>
      <c r="CO285" s="1453"/>
      <c r="CP285" s="1453"/>
      <c r="CQ285" s="1453"/>
      <c r="CR285" s="1453"/>
      <c r="CS285" s="1453"/>
      <c r="CT285" s="1453"/>
      <c r="CU285" s="1453"/>
      <c r="CV285" s="1453"/>
      <c r="CW285" s="1453"/>
      <c r="CX285" s="1453"/>
      <c r="CY285" s="1453"/>
      <c r="CZ285" s="1453"/>
      <c r="DA285" s="1453"/>
      <c r="DB285" s="1453"/>
      <c r="DC285" s="1453"/>
      <c r="DD285" s="1453"/>
      <c r="DE285" s="1453"/>
      <c r="DF285" s="1453"/>
      <c r="DG285" s="1453"/>
      <c r="DH285" s="1453"/>
      <c r="DI285" s="1453"/>
      <c r="DJ285" s="1453"/>
      <c r="DK285" s="1453"/>
      <c r="DL285" s="1453"/>
      <c r="DM285" s="1453"/>
      <c r="DN285" s="1453"/>
      <c r="DO285" s="1453"/>
      <c r="DP285" s="1453"/>
      <c r="DQ285" s="1453"/>
      <c r="DR285" s="1453"/>
      <c r="DS285" s="1453"/>
      <c r="DT285" s="1453"/>
    </row>
    <row r="286" spans="1:124" s="1543" customFormat="1" ht="21.9" customHeight="1" x14ac:dyDescent="0.35">
      <c r="A286" s="1453"/>
      <c r="B286" s="1453"/>
      <c r="C286" s="1514"/>
      <c r="D286" s="1514"/>
      <c r="E286" s="1514"/>
      <c r="F286" s="1848"/>
      <c r="G286" s="1930"/>
      <c r="H286" s="1516"/>
      <c r="I286" s="1537"/>
      <c r="J286"/>
      <c r="K286" s="1453"/>
      <c r="L286"/>
      <c r="M286"/>
      <c r="N286"/>
      <c r="O286"/>
      <c r="P286"/>
      <c r="Q286"/>
      <c r="R286"/>
      <c r="S286"/>
      <c r="T286" s="1854"/>
      <c r="U286"/>
      <c r="V286"/>
      <c r="W286"/>
      <c r="X286"/>
      <c r="Y286"/>
      <c r="Z286" s="1453"/>
      <c r="AA286" s="1453"/>
      <c r="AB286" s="1453"/>
      <c r="AC286" s="1453"/>
      <c r="AD286" s="1453"/>
      <c r="AE286" s="1453"/>
      <c r="AF286" s="1453"/>
      <c r="AG286" s="1453"/>
      <c r="AH286" s="1453"/>
      <c r="AI286" s="1453"/>
      <c r="AJ286" s="1453"/>
      <c r="AK286" s="1453"/>
      <c r="AL286" s="1453"/>
      <c r="AM286" s="1453"/>
      <c r="AN286" s="1453"/>
      <c r="AO286" s="1453"/>
      <c r="AP286" s="1453"/>
      <c r="AQ286" s="1453"/>
      <c r="AR286" s="1454"/>
      <c r="AS286" s="1453"/>
      <c r="AT286" s="1453"/>
      <c r="AU286" s="1453"/>
      <c r="AV286" s="1453"/>
      <c r="AW286" s="1453"/>
      <c r="AX286" s="1453"/>
      <c r="AY286" s="1453"/>
      <c r="AZ286" s="1453"/>
      <c r="BA286" s="1453"/>
      <c r="BB286" s="1453"/>
      <c r="BC286" s="1453"/>
      <c r="BD286" s="1453"/>
      <c r="BE286" s="1453"/>
      <c r="BF286" s="1453"/>
      <c r="BG286" s="1453"/>
      <c r="BH286" s="1453"/>
      <c r="BI286" s="1453"/>
      <c r="BJ286" s="1453"/>
      <c r="BK286" s="1453"/>
      <c r="BL286" s="1453"/>
      <c r="BM286" s="1453"/>
      <c r="BN286" s="1453"/>
      <c r="BO286" s="1453"/>
      <c r="BP286" s="1453"/>
      <c r="BQ286" s="1453"/>
      <c r="BR286" s="1453"/>
      <c r="BS286" s="1453"/>
      <c r="BT286" s="1453"/>
      <c r="BU286" s="1453"/>
      <c r="BV286" s="1453"/>
      <c r="BW286" s="1453"/>
      <c r="BX286" s="1453"/>
      <c r="BY286" s="1453"/>
      <c r="BZ286" s="1453"/>
      <c r="CA286" s="1453"/>
      <c r="CB286" s="1453"/>
      <c r="CC286" s="1453"/>
      <c r="CD286" s="1453"/>
      <c r="CE286" s="1453"/>
      <c r="CF286" s="1453"/>
      <c r="CG286" s="1453"/>
      <c r="CH286" s="1453"/>
      <c r="CI286" s="1453"/>
      <c r="CJ286" s="1453"/>
      <c r="CK286" s="1453"/>
      <c r="CL286" s="1453"/>
      <c r="CM286" s="1453"/>
      <c r="CN286" s="1453"/>
      <c r="CO286" s="1453"/>
      <c r="CP286" s="1453"/>
      <c r="CQ286" s="1453"/>
      <c r="CR286" s="1453"/>
      <c r="CS286" s="1453"/>
      <c r="CT286" s="1453"/>
      <c r="CU286" s="1453"/>
      <c r="CV286" s="1453"/>
      <c r="CW286" s="1453"/>
      <c r="CX286" s="1453"/>
      <c r="CY286" s="1453"/>
      <c r="CZ286" s="1453"/>
      <c r="DA286" s="1453"/>
      <c r="DB286" s="1453"/>
      <c r="DC286" s="1453"/>
      <c r="DD286" s="1453"/>
      <c r="DE286" s="1453"/>
      <c r="DF286" s="1453"/>
      <c r="DG286" s="1453"/>
      <c r="DH286" s="1453"/>
      <c r="DI286" s="1453"/>
      <c r="DJ286" s="1453"/>
      <c r="DK286" s="1453"/>
      <c r="DL286" s="1453"/>
      <c r="DM286" s="1453"/>
      <c r="DN286" s="1453"/>
      <c r="DO286" s="1453"/>
      <c r="DP286" s="1453"/>
      <c r="DQ286" s="1453"/>
      <c r="DR286" s="1453"/>
      <c r="DS286" s="1453"/>
      <c r="DT286" s="1453"/>
    </row>
    <row r="287" spans="1:124" s="1543" customFormat="1" ht="21.9" customHeight="1" x14ac:dyDescent="0.35">
      <c r="A287" s="1453"/>
      <c r="B287" s="1453"/>
      <c r="C287" s="1514"/>
      <c r="D287" s="1514"/>
      <c r="E287" s="1514"/>
      <c r="F287" s="1848"/>
      <c r="G287" s="1930"/>
      <c r="H287" s="1516"/>
      <c r="I287" s="1537"/>
      <c r="J287"/>
      <c r="K287" s="1453"/>
      <c r="L287"/>
      <c r="M287"/>
      <c r="N287"/>
      <c r="O287"/>
      <c r="P287"/>
      <c r="Q287"/>
      <c r="R287"/>
      <c r="S287"/>
      <c r="T287" s="1854"/>
      <c r="U287"/>
      <c r="V287"/>
      <c r="W287"/>
      <c r="X287"/>
      <c r="Y287"/>
      <c r="Z287" s="1453"/>
      <c r="AA287" s="1453"/>
      <c r="AB287" s="1453"/>
      <c r="AC287" s="1453"/>
      <c r="AD287" s="1453"/>
      <c r="AE287" s="1453"/>
      <c r="AF287" s="1453"/>
      <c r="AG287" s="1453"/>
      <c r="AH287" s="1453"/>
      <c r="AI287" s="1453"/>
      <c r="AJ287" s="1453"/>
      <c r="AK287" s="1453"/>
      <c r="AL287" s="1453"/>
      <c r="AM287" s="1453"/>
      <c r="AN287" s="1453"/>
      <c r="AO287" s="1453"/>
      <c r="AP287" s="1453"/>
      <c r="AQ287" s="1453"/>
      <c r="AR287" s="1454"/>
      <c r="AS287" s="1453"/>
      <c r="AT287" s="1453"/>
      <c r="AU287" s="1453"/>
      <c r="AV287" s="1453"/>
      <c r="AW287" s="1453"/>
      <c r="AX287" s="1453"/>
      <c r="AY287" s="1453"/>
      <c r="AZ287" s="1453"/>
      <c r="BA287" s="1453"/>
      <c r="BB287" s="1453"/>
      <c r="BC287" s="1453"/>
      <c r="BD287" s="1453"/>
      <c r="BE287" s="1453"/>
      <c r="BF287" s="1453"/>
      <c r="BG287" s="1453"/>
      <c r="BH287" s="1453"/>
      <c r="BI287" s="1453"/>
      <c r="BJ287" s="1453"/>
      <c r="BK287" s="1453"/>
      <c r="BL287" s="1453"/>
      <c r="BM287" s="1453"/>
      <c r="BN287" s="1453"/>
      <c r="BO287" s="1453"/>
      <c r="BP287" s="1453"/>
      <c r="BQ287" s="1453"/>
      <c r="BR287" s="1453"/>
      <c r="BS287" s="1453"/>
      <c r="BT287" s="1453"/>
      <c r="BU287" s="1453"/>
      <c r="BV287" s="1453"/>
      <c r="BW287" s="1453"/>
      <c r="BX287" s="1453"/>
      <c r="BY287" s="1453"/>
      <c r="BZ287" s="1453"/>
      <c r="CA287" s="1453"/>
      <c r="CB287" s="1453"/>
      <c r="CC287" s="1453"/>
      <c r="CD287" s="1453"/>
      <c r="CE287" s="1453"/>
      <c r="CF287" s="1453"/>
      <c r="CG287" s="1453"/>
      <c r="CH287" s="1453"/>
      <c r="CI287" s="1453"/>
      <c r="CJ287" s="1453"/>
      <c r="CK287" s="1453"/>
      <c r="CL287" s="1453"/>
      <c r="CM287" s="1453"/>
      <c r="CN287" s="1453"/>
      <c r="CO287" s="1453"/>
      <c r="CP287" s="1453"/>
      <c r="CQ287" s="1453"/>
      <c r="CR287" s="1453"/>
      <c r="CS287" s="1453"/>
      <c r="CT287" s="1453"/>
      <c r="CU287" s="1453"/>
      <c r="CV287" s="1453"/>
      <c r="CW287" s="1453"/>
      <c r="CX287" s="1453"/>
      <c r="CY287" s="1453"/>
      <c r="CZ287" s="1453"/>
      <c r="DA287" s="1453"/>
      <c r="DB287" s="1453"/>
      <c r="DC287" s="1453"/>
      <c r="DD287" s="1453"/>
      <c r="DE287" s="1453"/>
      <c r="DF287" s="1453"/>
      <c r="DG287" s="1453"/>
      <c r="DH287" s="1453"/>
      <c r="DI287" s="1453"/>
      <c r="DJ287" s="1453"/>
      <c r="DK287" s="1453"/>
      <c r="DL287" s="1453"/>
      <c r="DM287" s="1453"/>
      <c r="DN287" s="1453"/>
      <c r="DO287" s="1453"/>
      <c r="DP287" s="1453"/>
      <c r="DQ287" s="1453"/>
      <c r="DR287" s="1453"/>
      <c r="DS287" s="1453"/>
      <c r="DT287" s="1453"/>
    </row>
    <row r="288" spans="1:124" s="1543" customFormat="1" ht="21.9" customHeight="1" x14ac:dyDescent="0.35">
      <c r="A288" s="1453"/>
      <c r="B288" s="1453"/>
      <c r="C288" s="1514"/>
      <c r="D288" s="1514"/>
      <c r="E288" s="1514"/>
      <c r="F288" s="1848"/>
      <c r="G288" s="1930"/>
      <c r="H288" s="1516"/>
      <c r="I288" s="1537"/>
      <c r="J288"/>
      <c r="K288" s="1453"/>
      <c r="L288"/>
      <c r="M288"/>
      <c r="N288"/>
      <c r="O288"/>
      <c r="P288"/>
      <c r="Q288"/>
      <c r="R288"/>
      <c r="S288"/>
      <c r="T288" s="1854"/>
      <c r="U288"/>
      <c r="V288"/>
      <c r="W288"/>
      <c r="X288"/>
      <c r="Y288"/>
      <c r="Z288" s="1453"/>
      <c r="AA288" s="1453"/>
      <c r="AB288" s="1453"/>
      <c r="AC288" s="1453"/>
      <c r="AD288" s="1453"/>
      <c r="AE288" s="1453"/>
      <c r="AF288" s="1453"/>
      <c r="AG288" s="1453"/>
      <c r="AH288" s="1453"/>
      <c r="AI288" s="1453"/>
      <c r="AJ288" s="1453"/>
      <c r="AK288" s="1453"/>
      <c r="AL288" s="1453"/>
      <c r="AM288" s="1453"/>
      <c r="AN288" s="1453"/>
      <c r="AO288" s="1453"/>
      <c r="AP288" s="1453"/>
      <c r="AQ288" s="1453"/>
      <c r="AR288" s="1454"/>
      <c r="AS288" s="1453"/>
      <c r="AT288" s="1453"/>
      <c r="AU288" s="1453"/>
      <c r="AV288" s="1453"/>
      <c r="AW288" s="1453"/>
      <c r="AX288" s="1453"/>
      <c r="AY288" s="1453"/>
      <c r="AZ288" s="1453"/>
      <c r="BA288" s="1453"/>
      <c r="BB288" s="1453"/>
      <c r="BC288" s="1453"/>
      <c r="BD288" s="1453"/>
      <c r="BE288" s="1453"/>
      <c r="BF288" s="1453"/>
      <c r="BG288" s="1453"/>
      <c r="BH288" s="1453"/>
      <c r="BI288" s="1453"/>
      <c r="BJ288" s="1453"/>
      <c r="BK288" s="1453"/>
      <c r="BL288" s="1453"/>
      <c r="BM288" s="1453"/>
      <c r="BN288" s="1453"/>
      <c r="BO288" s="1453"/>
      <c r="BP288" s="1453"/>
      <c r="BQ288" s="1453"/>
      <c r="BR288" s="1453"/>
      <c r="BS288" s="1453"/>
      <c r="BT288" s="1453"/>
      <c r="BU288" s="1453"/>
      <c r="BV288" s="1453"/>
      <c r="BW288" s="1453"/>
      <c r="BX288" s="1453"/>
      <c r="BY288" s="1453"/>
      <c r="BZ288" s="1453"/>
      <c r="CA288" s="1453"/>
      <c r="CB288" s="1453"/>
      <c r="CC288" s="1453"/>
      <c r="CD288" s="1453"/>
      <c r="CE288" s="1453"/>
      <c r="CF288" s="1453"/>
      <c r="CG288" s="1453"/>
      <c r="CH288" s="1453"/>
      <c r="CI288" s="1453"/>
      <c r="CJ288" s="1453"/>
      <c r="CK288" s="1453"/>
      <c r="CL288" s="1453"/>
      <c r="CM288" s="1453"/>
      <c r="CN288" s="1453"/>
      <c r="CO288" s="1453"/>
      <c r="CP288" s="1453"/>
      <c r="CQ288" s="1453"/>
      <c r="CR288" s="1453"/>
      <c r="CS288" s="1453"/>
      <c r="CT288" s="1453"/>
      <c r="CU288" s="1453"/>
      <c r="CV288" s="1453"/>
      <c r="CW288" s="1453"/>
      <c r="CX288" s="1453"/>
      <c r="CY288" s="1453"/>
      <c r="CZ288" s="1453"/>
      <c r="DA288" s="1453"/>
      <c r="DB288" s="1453"/>
      <c r="DC288" s="1453"/>
      <c r="DD288" s="1453"/>
      <c r="DE288" s="1453"/>
      <c r="DF288" s="1453"/>
      <c r="DG288" s="1453"/>
      <c r="DH288" s="1453"/>
      <c r="DI288" s="1453"/>
      <c r="DJ288" s="1453"/>
      <c r="DK288" s="1453"/>
      <c r="DL288" s="1453"/>
      <c r="DM288" s="1453"/>
      <c r="DN288" s="1453"/>
      <c r="DO288" s="1453"/>
      <c r="DP288" s="1453"/>
      <c r="DQ288" s="1453"/>
      <c r="DR288" s="1453"/>
      <c r="DS288" s="1453"/>
      <c r="DT288" s="1453"/>
    </row>
    <row r="289" spans="1:124" s="1543" customFormat="1" ht="21.9" customHeight="1" x14ac:dyDescent="0.35">
      <c r="A289" s="1453"/>
      <c r="B289" s="1453"/>
      <c r="C289" s="1514"/>
      <c r="D289" s="1514"/>
      <c r="E289" s="1514"/>
      <c r="F289" s="1848"/>
      <c r="G289" s="1930"/>
      <c r="H289" s="1516"/>
      <c r="I289" s="1537"/>
      <c r="J289"/>
      <c r="K289" s="1453"/>
      <c r="L289"/>
      <c r="M289"/>
      <c r="N289"/>
      <c r="O289"/>
      <c r="P289"/>
      <c r="Q289"/>
      <c r="R289"/>
      <c r="S289"/>
      <c r="T289" s="1854"/>
      <c r="U289"/>
      <c r="V289"/>
      <c r="W289"/>
      <c r="X289"/>
      <c r="Y289"/>
      <c r="Z289" s="1453"/>
      <c r="AA289" s="1453"/>
      <c r="AB289" s="1453"/>
      <c r="AC289" s="1453"/>
      <c r="AD289" s="1453"/>
      <c r="AE289" s="1453"/>
      <c r="AF289" s="1453"/>
      <c r="AG289" s="1453"/>
      <c r="AH289" s="1453"/>
      <c r="AI289" s="1453"/>
      <c r="AJ289" s="1453"/>
      <c r="AK289" s="1453"/>
      <c r="AL289" s="1453"/>
      <c r="AM289" s="1453"/>
      <c r="AN289" s="1453"/>
      <c r="AO289" s="1453"/>
      <c r="AP289" s="1453"/>
      <c r="AQ289" s="1453"/>
      <c r="AR289" s="1454"/>
      <c r="AS289" s="1453"/>
      <c r="AT289" s="1453"/>
      <c r="AU289" s="1453"/>
      <c r="AV289" s="1453"/>
      <c r="AW289" s="1453"/>
      <c r="AX289" s="1453"/>
      <c r="AY289" s="1453"/>
      <c r="AZ289" s="1453"/>
      <c r="BA289" s="1453"/>
      <c r="BB289" s="1453"/>
      <c r="BC289" s="1453"/>
      <c r="BD289" s="1453"/>
      <c r="BE289" s="1453"/>
      <c r="BF289" s="1453"/>
      <c r="BG289" s="1453"/>
      <c r="BH289" s="1453"/>
      <c r="BI289" s="1453"/>
      <c r="BJ289" s="1453"/>
      <c r="BK289" s="1453"/>
      <c r="BL289" s="1453"/>
      <c r="BM289" s="1453"/>
      <c r="BN289" s="1453"/>
      <c r="BO289" s="1453"/>
      <c r="BP289" s="1453"/>
      <c r="BQ289" s="1453"/>
      <c r="BR289" s="1453"/>
      <c r="BS289" s="1453"/>
      <c r="BT289" s="1453"/>
      <c r="BU289" s="1453"/>
      <c r="BV289" s="1453"/>
      <c r="BW289" s="1453"/>
      <c r="BX289" s="1453"/>
      <c r="BY289" s="1453"/>
      <c r="BZ289" s="1453"/>
      <c r="CA289" s="1453"/>
      <c r="CB289" s="1453"/>
      <c r="CC289" s="1453"/>
      <c r="CD289" s="1453"/>
      <c r="CE289" s="1453"/>
      <c r="CF289" s="1453"/>
      <c r="CG289" s="1453"/>
      <c r="CH289" s="1453"/>
      <c r="CI289" s="1453"/>
      <c r="CJ289" s="1453"/>
      <c r="CK289" s="1453"/>
      <c r="CL289" s="1453"/>
      <c r="CM289" s="1453"/>
      <c r="CN289" s="1453"/>
      <c r="CO289" s="1453"/>
      <c r="CP289" s="1453"/>
      <c r="CQ289" s="1453"/>
      <c r="CR289" s="1453"/>
      <c r="CS289" s="1453"/>
      <c r="CT289" s="1453"/>
      <c r="CU289" s="1453"/>
      <c r="CV289" s="1453"/>
      <c r="CW289" s="1453"/>
      <c r="CX289" s="1453"/>
      <c r="CY289" s="1453"/>
      <c r="CZ289" s="1453"/>
      <c r="DA289" s="1453"/>
      <c r="DB289" s="1453"/>
      <c r="DC289" s="1453"/>
      <c r="DD289" s="1453"/>
      <c r="DE289" s="1453"/>
      <c r="DF289" s="1453"/>
      <c r="DG289" s="1453"/>
      <c r="DH289" s="1453"/>
      <c r="DI289" s="1453"/>
      <c r="DJ289" s="1453"/>
      <c r="DK289" s="1453"/>
      <c r="DL289" s="1453"/>
      <c r="DM289" s="1453"/>
      <c r="DN289" s="1453"/>
      <c r="DO289" s="1453"/>
      <c r="DP289" s="1453"/>
      <c r="DQ289" s="1453"/>
      <c r="DR289" s="1453"/>
      <c r="DS289" s="1453"/>
      <c r="DT289" s="1453"/>
    </row>
    <row r="290" spans="1:124" s="1543" customFormat="1" ht="21.9" customHeight="1" x14ac:dyDescent="0.35">
      <c r="A290" s="1453"/>
      <c r="B290" s="1453"/>
      <c r="C290" s="1514"/>
      <c r="D290" s="1514"/>
      <c r="E290" s="1514"/>
      <c r="F290" s="1848"/>
      <c r="G290" s="1930"/>
      <c r="H290" s="1516"/>
      <c r="I290" s="1537"/>
      <c r="J290"/>
      <c r="K290" s="1453"/>
      <c r="L290"/>
      <c r="M290"/>
      <c r="N290"/>
      <c r="O290"/>
      <c r="P290"/>
      <c r="Q290"/>
      <c r="R290"/>
      <c r="S290"/>
      <c r="T290" s="1854"/>
      <c r="U290"/>
      <c r="V290"/>
      <c r="W290"/>
      <c r="X290"/>
      <c r="Y290"/>
      <c r="Z290" s="1453"/>
      <c r="AA290" s="1453"/>
      <c r="AB290" s="1453"/>
      <c r="AC290" s="1453"/>
      <c r="AD290" s="1453"/>
      <c r="AE290" s="1453"/>
      <c r="AF290" s="1453"/>
      <c r="AG290" s="1453"/>
      <c r="AH290" s="1453"/>
      <c r="AI290" s="1453"/>
      <c r="AJ290" s="1453"/>
      <c r="AK290" s="1453"/>
      <c r="AL290" s="1453"/>
      <c r="AM290" s="1453"/>
      <c r="AN290" s="1453"/>
      <c r="AO290" s="1453"/>
      <c r="AP290" s="1453"/>
      <c r="AQ290" s="1453"/>
      <c r="AR290" s="1454"/>
      <c r="AS290" s="1453"/>
      <c r="AT290" s="1453"/>
      <c r="AU290" s="1453"/>
      <c r="AV290" s="1453"/>
      <c r="AW290" s="1453"/>
      <c r="AX290" s="1453"/>
      <c r="AY290" s="1453"/>
      <c r="AZ290" s="1453"/>
      <c r="BA290" s="1453"/>
      <c r="BB290" s="1453"/>
      <c r="BC290" s="1453"/>
      <c r="BD290" s="1453"/>
      <c r="BE290" s="1453"/>
      <c r="BF290" s="1453"/>
      <c r="BG290" s="1453"/>
      <c r="BH290" s="1453"/>
      <c r="BI290" s="1453"/>
      <c r="BJ290" s="1453"/>
      <c r="BK290" s="1453"/>
      <c r="BL290" s="1453"/>
      <c r="BM290" s="1453"/>
      <c r="BN290" s="1453"/>
      <c r="BO290" s="1453"/>
      <c r="BP290" s="1453"/>
      <c r="BQ290" s="1453"/>
      <c r="BR290" s="1453"/>
      <c r="BS290" s="1453"/>
      <c r="BT290" s="1453"/>
      <c r="BU290" s="1453"/>
      <c r="BV290" s="1453"/>
      <c r="BW290" s="1453"/>
      <c r="BX290" s="1453"/>
      <c r="BY290" s="1453"/>
      <c r="BZ290" s="1453"/>
      <c r="CA290" s="1453"/>
      <c r="CB290" s="1453"/>
      <c r="CC290" s="1453"/>
      <c r="CD290" s="1453"/>
      <c r="CE290" s="1453"/>
      <c r="CF290" s="1453"/>
      <c r="CG290" s="1453"/>
      <c r="CH290" s="1453"/>
      <c r="CI290" s="1453"/>
      <c r="CJ290" s="1453"/>
      <c r="CK290" s="1453"/>
      <c r="CL290" s="1453"/>
      <c r="CM290" s="1453"/>
      <c r="CN290" s="1453"/>
      <c r="CO290" s="1453"/>
      <c r="CP290" s="1453"/>
      <c r="CQ290" s="1453"/>
      <c r="CR290" s="1453"/>
      <c r="CS290" s="1453"/>
      <c r="CT290" s="1453"/>
      <c r="CU290" s="1453"/>
      <c r="CV290" s="1453"/>
      <c r="CW290" s="1453"/>
      <c r="CX290" s="1453"/>
      <c r="CY290" s="1453"/>
      <c r="CZ290" s="1453"/>
      <c r="DA290" s="1453"/>
      <c r="DB290" s="1453"/>
      <c r="DC290" s="1453"/>
      <c r="DD290" s="1453"/>
      <c r="DE290" s="1453"/>
      <c r="DF290" s="1453"/>
      <c r="DG290" s="1453"/>
      <c r="DH290" s="1453"/>
      <c r="DI290" s="1453"/>
      <c r="DJ290" s="1453"/>
      <c r="DK290" s="1453"/>
      <c r="DL290" s="1453"/>
      <c r="DM290" s="1453"/>
      <c r="DN290" s="1453"/>
      <c r="DO290" s="1453"/>
      <c r="DP290" s="1453"/>
      <c r="DQ290" s="1453"/>
      <c r="DR290" s="1453"/>
      <c r="DS290" s="1453"/>
      <c r="DT290" s="1453"/>
    </row>
    <row r="291" spans="1:124" s="1543" customFormat="1" ht="21.9" customHeight="1" x14ac:dyDescent="0.35">
      <c r="A291" s="1453"/>
      <c r="B291" s="1453"/>
      <c r="C291" s="1514"/>
      <c r="D291" s="1514"/>
      <c r="E291" s="1514"/>
      <c r="F291" s="1848"/>
      <c r="G291" s="1930"/>
      <c r="H291" s="1516"/>
      <c r="I291" s="1537"/>
      <c r="J291"/>
      <c r="K291" s="1453"/>
      <c r="L291"/>
      <c r="M291"/>
      <c r="N291"/>
      <c r="O291"/>
      <c r="P291"/>
      <c r="Q291"/>
      <c r="R291"/>
      <c r="S291"/>
      <c r="T291" s="1854"/>
      <c r="U291"/>
      <c r="V291"/>
      <c r="W291"/>
      <c r="X291"/>
      <c r="Y291"/>
      <c r="Z291" s="1453"/>
      <c r="AA291" s="1453"/>
      <c r="AB291" s="1453"/>
      <c r="AC291" s="1453"/>
      <c r="AD291" s="1453"/>
      <c r="AE291" s="1453"/>
      <c r="AF291" s="1453"/>
      <c r="AG291" s="1453"/>
      <c r="AH291" s="1453"/>
      <c r="AI291" s="1453"/>
      <c r="AJ291" s="1453"/>
      <c r="AK291" s="1453"/>
      <c r="AL291" s="1453"/>
      <c r="AM291" s="1453"/>
      <c r="AN291" s="1453"/>
      <c r="AO291" s="1453"/>
      <c r="AP291" s="1453"/>
      <c r="AQ291" s="1453"/>
      <c r="AR291" s="1454"/>
      <c r="AS291" s="1453"/>
      <c r="AT291" s="1453"/>
      <c r="AU291" s="1453"/>
      <c r="AV291" s="1453"/>
      <c r="AW291" s="1453"/>
      <c r="AX291" s="1453"/>
      <c r="AY291" s="1453"/>
      <c r="AZ291" s="1453"/>
      <c r="BA291" s="1453"/>
      <c r="BB291" s="1453"/>
      <c r="BC291" s="1453"/>
      <c r="BD291" s="1453"/>
      <c r="BE291" s="1453"/>
      <c r="BF291" s="1453"/>
      <c r="BG291" s="1453"/>
      <c r="BH291" s="1453"/>
      <c r="BI291" s="1453"/>
      <c r="BJ291" s="1453"/>
      <c r="BK291" s="1453"/>
      <c r="BL291" s="1453"/>
      <c r="BM291" s="1453"/>
      <c r="BN291" s="1453"/>
      <c r="BO291" s="1453"/>
      <c r="BP291" s="1453"/>
      <c r="BQ291" s="1453"/>
      <c r="BR291" s="1453"/>
      <c r="BS291" s="1453"/>
      <c r="BT291" s="1453"/>
      <c r="BU291" s="1453"/>
      <c r="BV291" s="1453"/>
      <c r="BW291" s="1453"/>
      <c r="BX291" s="1453"/>
      <c r="BY291" s="1453"/>
      <c r="BZ291" s="1453"/>
      <c r="CA291" s="1453"/>
      <c r="CB291" s="1453"/>
      <c r="CC291" s="1453"/>
      <c r="CD291" s="1453"/>
      <c r="CE291" s="1453"/>
      <c r="CF291" s="1453"/>
      <c r="CG291" s="1453"/>
      <c r="CH291" s="1453"/>
      <c r="CI291" s="1453"/>
      <c r="CJ291" s="1453"/>
      <c r="CK291" s="1453"/>
      <c r="CL291" s="1453"/>
      <c r="CM291" s="1453"/>
      <c r="CN291" s="1453"/>
      <c r="CO291" s="1453"/>
      <c r="CP291" s="1453"/>
      <c r="CQ291" s="1453"/>
      <c r="CR291" s="1453"/>
      <c r="CS291" s="1453"/>
      <c r="CT291" s="1453"/>
      <c r="CU291" s="1453"/>
      <c r="CV291" s="1453"/>
      <c r="CW291" s="1453"/>
      <c r="CX291" s="1453"/>
      <c r="CY291" s="1453"/>
      <c r="CZ291" s="1453"/>
      <c r="DA291" s="1453"/>
      <c r="DB291" s="1453"/>
      <c r="DC291" s="1453"/>
      <c r="DD291" s="1453"/>
      <c r="DE291" s="1453"/>
      <c r="DF291" s="1453"/>
      <c r="DG291" s="1453"/>
      <c r="DH291" s="1453"/>
      <c r="DI291" s="1453"/>
      <c r="DJ291" s="1453"/>
      <c r="DK291" s="1453"/>
      <c r="DL291" s="1453"/>
      <c r="DM291" s="1453"/>
      <c r="DN291" s="1453"/>
      <c r="DO291" s="1453"/>
      <c r="DP291" s="1453"/>
      <c r="DQ291" s="1453"/>
      <c r="DR291" s="1453"/>
      <c r="DS291" s="1453"/>
      <c r="DT291" s="1453"/>
    </row>
    <row r="292" spans="1:124" s="1543" customFormat="1" ht="21.9" customHeight="1" x14ac:dyDescent="0.35">
      <c r="A292" s="1453"/>
      <c r="B292" s="1453"/>
      <c r="C292" s="1514"/>
      <c r="D292" s="1514"/>
      <c r="E292" s="1514"/>
      <c r="F292" s="1848"/>
      <c r="G292" s="1930"/>
      <c r="H292" s="1516"/>
      <c r="I292" s="1537"/>
      <c r="J292"/>
      <c r="K292" s="1453"/>
      <c r="L292"/>
      <c r="M292"/>
      <c r="N292"/>
      <c r="O292"/>
      <c r="P292"/>
      <c r="Q292"/>
      <c r="R292"/>
      <c r="S292"/>
      <c r="T292" s="1854"/>
      <c r="U292"/>
      <c r="V292"/>
      <c r="W292"/>
      <c r="X292"/>
      <c r="Y292"/>
      <c r="Z292" s="1453"/>
      <c r="AA292" s="1453"/>
      <c r="AB292" s="1453"/>
      <c r="AC292" s="1453"/>
      <c r="AD292" s="1453"/>
      <c r="AE292" s="1453"/>
      <c r="AF292" s="1453"/>
      <c r="AG292" s="1453"/>
      <c r="AH292" s="1453"/>
      <c r="AI292" s="1453"/>
      <c r="AJ292" s="1453"/>
      <c r="AK292" s="1453"/>
      <c r="AL292" s="1453"/>
      <c r="AM292" s="1453"/>
      <c r="AN292" s="1453"/>
      <c r="AO292" s="1453"/>
      <c r="AP292" s="1453"/>
      <c r="AQ292" s="1453"/>
      <c r="AR292" s="1454"/>
      <c r="AS292" s="1453"/>
      <c r="AT292" s="1453"/>
      <c r="AU292" s="1453"/>
      <c r="AV292" s="1453"/>
      <c r="AW292" s="1453"/>
      <c r="AX292" s="1453"/>
      <c r="AY292" s="1453"/>
      <c r="AZ292" s="1453"/>
      <c r="BA292" s="1453"/>
      <c r="BB292" s="1453"/>
      <c r="BC292" s="1453"/>
      <c r="BD292" s="1453"/>
      <c r="BE292" s="1453"/>
      <c r="BF292" s="1453"/>
      <c r="BG292" s="1453"/>
      <c r="BH292" s="1453"/>
      <c r="BI292" s="1453"/>
      <c r="BJ292" s="1453"/>
      <c r="BK292" s="1453"/>
      <c r="BL292" s="1453"/>
      <c r="BM292" s="1453"/>
      <c r="BN292" s="1453"/>
      <c r="BO292" s="1453"/>
      <c r="BP292" s="1453"/>
      <c r="BQ292" s="1453"/>
      <c r="BR292" s="1453"/>
      <c r="BS292" s="1453"/>
      <c r="BT292" s="1453"/>
      <c r="BU292" s="1453"/>
      <c r="BV292" s="1453"/>
      <c r="BW292" s="1453"/>
      <c r="BX292" s="1453"/>
      <c r="BY292" s="1453"/>
      <c r="BZ292" s="1453"/>
      <c r="CA292" s="1453"/>
      <c r="CB292" s="1453"/>
      <c r="CC292" s="1453"/>
      <c r="CD292" s="1453"/>
      <c r="CE292" s="1453"/>
      <c r="CF292" s="1453"/>
      <c r="CG292" s="1453"/>
      <c r="CH292" s="1453"/>
      <c r="CI292" s="1453"/>
      <c r="CJ292" s="1453"/>
      <c r="CK292" s="1453"/>
      <c r="CL292" s="1453"/>
      <c r="CM292" s="1453"/>
      <c r="CN292" s="1453"/>
      <c r="CO292" s="1453"/>
      <c r="CP292" s="1453"/>
      <c r="CQ292" s="1453"/>
      <c r="CR292" s="1453"/>
      <c r="CS292" s="1453"/>
      <c r="CT292" s="1453"/>
      <c r="CU292" s="1453"/>
      <c r="CV292" s="1453"/>
      <c r="CW292" s="1453"/>
      <c r="CX292" s="1453"/>
      <c r="CY292" s="1453"/>
      <c r="CZ292" s="1453"/>
      <c r="DA292" s="1453"/>
      <c r="DB292" s="1453"/>
      <c r="DC292" s="1453"/>
      <c r="DD292" s="1453"/>
      <c r="DE292" s="1453"/>
      <c r="DF292" s="1453"/>
      <c r="DG292" s="1453"/>
      <c r="DH292" s="1453"/>
      <c r="DI292" s="1453"/>
      <c r="DJ292" s="1453"/>
      <c r="DK292" s="1453"/>
      <c r="DL292" s="1453"/>
      <c r="DM292" s="1453"/>
      <c r="DN292" s="1453"/>
      <c r="DO292" s="1453"/>
      <c r="DP292" s="1453"/>
      <c r="DQ292" s="1453"/>
      <c r="DR292" s="1453"/>
      <c r="DS292" s="1453"/>
      <c r="DT292" s="1453"/>
    </row>
    <row r="293" spans="1:124" s="1543" customFormat="1" ht="21.9" customHeight="1" x14ac:dyDescent="0.35">
      <c r="A293" s="1453"/>
      <c r="B293" s="1453"/>
      <c r="C293" s="1514"/>
      <c r="D293" s="1514"/>
      <c r="E293" s="1514"/>
      <c r="F293" s="1848"/>
      <c r="G293" s="1930"/>
      <c r="H293" s="1516"/>
      <c r="I293" s="1537"/>
      <c r="J293"/>
      <c r="K293" s="1453"/>
      <c r="L293"/>
      <c r="M293"/>
      <c r="N293"/>
      <c r="O293"/>
      <c r="P293"/>
      <c r="Q293"/>
      <c r="R293"/>
      <c r="S293"/>
      <c r="T293" s="1854"/>
      <c r="U293"/>
      <c r="V293"/>
      <c r="W293"/>
      <c r="X293"/>
      <c r="Y293"/>
      <c r="Z293" s="1453"/>
      <c r="AA293" s="1453"/>
      <c r="AB293" s="1453"/>
      <c r="AC293" s="1453"/>
      <c r="AD293" s="1453"/>
      <c r="AE293" s="1453"/>
      <c r="AF293" s="1453"/>
      <c r="AG293" s="1453"/>
      <c r="AH293" s="1453"/>
      <c r="AI293" s="1453"/>
      <c r="AJ293" s="1453"/>
      <c r="AK293" s="1453"/>
      <c r="AL293" s="1453"/>
      <c r="AM293" s="1453"/>
      <c r="AN293" s="1453"/>
      <c r="AO293" s="1453"/>
      <c r="AP293" s="1453"/>
      <c r="AQ293" s="1453"/>
      <c r="AR293" s="1454"/>
      <c r="AS293" s="1453"/>
      <c r="AT293" s="1453"/>
      <c r="AU293" s="1453"/>
      <c r="AV293" s="1453"/>
      <c r="AW293" s="1453"/>
      <c r="AX293" s="1453"/>
      <c r="AY293" s="1453"/>
      <c r="AZ293" s="1453"/>
      <c r="BA293" s="1453"/>
      <c r="BB293" s="1453"/>
      <c r="BC293" s="1453"/>
      <c r="BD293" s="1453"/>
      <c r="BE293" s="1453"/>
      <c r="BF293" s="1453"/>
      <c r="BG293" s="1453"/>
      <c r="BH293" s="1453"/>
      <c r="BI293" s="1453"/>
      <c r="BJ293" s="1453"/>
      <c r="BK293" s="1453"/>
      <c r="BL293" s="1453"/>
      <c r="BM293" s="1453"/>
      <c r="BN293" s="1453"/>
      <c r="BO293" s="1453"/>
      <c r="BP293" s="1453"/>
      <c r="BQ293" s="1453"/>
      <c r="BR293" s="1453"/>
      <c r="BS293" s="1453"/>
      <c r="BT293" s="1453"/>
      <c r="BU293" s="1453"/>
      <c r="BV293" s="1453"/>
      <c r="BW293" s="1453"/>
      <c r="BX293" s="1453"/>
      <c r="BY293" s="1453"/>
      <c r="BZ293" s="1453"/>
      <c r="CA293" s="1453"/>
      <c r="CB293" s="1453"/>
      <c r="CC293" s="1453"/>
      <c r="CD293" s="1453"/>
      <c r="CE293" s="1453"/>
      <c r="CF293" s="1453"/>
      <c r="CG293" s="1453"/>
      <c r="CH293" s="1453"/>
      <c r="CI293" s="1453"/>
      <c r="CJ293" s="1453"/>
      <c r="CK293" s="1453"/>
      <c r="CL293" s="1453"/>
      <c r="CM293" s="1453"/>
      <c r="CN293" s="1453"/>
      <c r="CO293" s="1453"/>
      <c r="CP293" s="1453"/>
      <c r="CQ293" s="1453"/>
      <c r="CR293" s="1453"/>
      <c r="CS293" s="1453"/>
      <c r="CT293" s="1453"/>
      <c r="CU293" s="1453"/>
      <c r="CV293" s="1453"/>
      <c r="CW293" s="1453"/>
      <c r="CX293" s="1453"/>
      <c r="CY293" s="1453"/>
      <c r="CZ293" s="1453"/>
      <c r="DA293" s="1453"/>
      <c r="DB293" s="1453"/>
      <c r="DC293" s="1453"/>
      <c r="DD293" s="1453"/>
      <c r="DE293" s="1453"/>
      <c r="DF293" s="1453"/>
      <c r="DG293" s="1453"/>
      <c r="DH293" s="1453"/>
      <c r="DI293" s="1453"/>
      <c r="DJ293" s="1453"/>
      <c r="DK293" s="1453"/>
      <c r="DL293" s="1453"/>
      <c r="DM293" s="1453"/>
      <c r="DN293" s="1453"/>
      <c r="DO293" s="1453"/>
      <c r="DP293" s="1453"/>
      <c r="DQ293" s="1453"/>
      <c r="DR293" s="1453"/>
      <c r="DS293" s="1453"/>
      <c r="DT293" s="1453"/>
    </row>
    <row r="294" spans="1:124" s="1543" customFormat="1" ht="21.9" customHeight="1" x14ac:dyDescent="0.35">
      <c r="A294" s="1453"/>
      <c r="B294" s="1453"/>
      <c r="C294" s="1514"/>
      <c r="D294" s="1514"/>
      <c r="E294" s="1514"/>
      <c r="F294" s="1848"/>
      <c r="G294" s="1930"/>
      <c r="H294" s="1516"/>
      <c r="I294" s="1537"/>
      <c r="J294"/>
      <c r="K294" s="1453"/>
      <c r="L294"/>
      <c r="M294"/>
      <c r="N294"/>
      <c r="O294"/>
      <c r="P294"/>
      <c r="Q294"/>
      <c r="R294"/>
      <c r="S294"/>
      <c r="T294" s="1854"/>
      <c r="U294"/>
      <c r="V294"/>
      <c r="W294"/>
      <c r="X294"/>
      <c r="Y294"/>
      <c r="Z294" s="1453"/>
      <c r="AA294" s="1453"/>
      <c r="AB294" s="1453"/>
      <c r="AC294" s="1453"/>
      <c r="AD294" s="1453"/>
      <c r="AE294" s="1453"/>
      <c r="AF294" s="1453"/>
      <c r="AG294" s="1453"/>
      <c r="AH294" s="1453"/>
      <c r="AI294" s="1453"/>
      <c r="AJ294" s="1453"/>
      <c r="AK294" s="1453"/>
      <c r="AL294" s="1453"/>
      <c r="AM294" s="1453"/>
      <c r="AN294" s="1453"/>
      <c r="AO294" s="1453"/>
      <c r="AP294" s="1453"/>
      <c r="AQ294" s="1453"/>
      <c r="AR294" s="1454"/>
      <c r="AS294" s="1453"/>
      <c r="AT294" s="1453"/>
      <c r="AU294" s="1453"/>
      <c r="AV294" s="1453"/>
      <c r="AW294" s="1453"/>
      <c r="AX294" s="1453"/>
      <c r="AY294" s="1453"/>
      <c r="AZ294" s="1453"/>
      <c r="BA294" s="1453"/>
      <c r="BB294" s="1453"/>
      <c r="BC294" s="1453"/>
      <c r="BD294" s="1453"/>
      <c r="BE294" s="1453"/>
      <c r="BF294" s="1453"/>
      <c r="BG294" s="1453"/>
      <c r="BH294" s="1453"/>
      <c r="BI294" s="1453"/>
      <c r="BJ294" s="1453"/>
      <c r="BK294" s="1453"/>
      <c r="BL294" s="1453"/>
      <c r="BM294" s="1453"/>
      <c r="BN294" s="1453"/>
      <c r="BO294" s="1453"/>
      <c r="BP294" s="1453"/>
      <c r="BQ294" s="1453"/>
      <c r="BR294" s="1453"/>
      <c r="BS294" s="1453"/>
      <c r="BT294" s="1453"/>
      <c r="BU294" s="1453"/>
      <c r="BV294" s="1453"/>
      <c r="BW294" s="1453"/>
      <c r="BX294" s="1453"/>
      <c r="BY294" s="1453"/>
      <c r="BZ294" s="1453"/>
      <c r="CA294" s="1453"/>
      <c r="CB294" s="1453"/>
      <c r="CC294" s="1453"/>
      <c r="CD294" s="1453"/>
      <c r="CE294" s="1453"/>
      <c r="CF294" s="1453"/>
      <c r="CG294" s="1453"/>
      <c r="CH294" s="1453"/>
      <c r="CI294" s="1453"/>
      <c r="CJ294" s="1453"/>
      <c r="CK294" s="1453"/>
      <c r="CL294" s="1453"/>
      <c r="CM294" s="1453"/>
      <c r="CN294" s="1453"/>
      <c r="CO294" s="1453"/>
      <c r="CP294" s="1453"/>
      <c r="CQ294" s="1453"/>
      <c r="CR294" s="1453"/>
      <c r="CS294" s="1453"/>
      <c r="CT294" s="1453"/>
      <c r="CU294" s="1453"/>
      <c r="CV294" s="1453"/>
      <c r="CW294" s="1453"/>
      <c r="CX294" s="1453"/>
      <c r="CY294" s="1453"/>
      <c r="CZ294" s="1453"/>
      <c r="DA294" s="1453"/>
      <c r="DB294" s="1453"/>
      <c r="DC294" s="1453"/>
      <c r="DD294" s="1453"/>
      <c r="DE294" s="1453"/>
      <c r="DF294" s="1453"/>
      <c r="DG294" s="1453"/>
      <c r="DH294" s="1453"/>
      <c r="DI294" s="1453"/>
      <c r="DJ294" s="1453"/>
      <c r="DK294" s="1453"/>
      <c r="DL294" s="1453"/>
      <c r="DM294" s="1453"/>
      <c r="DN294" s="1453"/>
      <c r="DO294" s="1453"/>
      <c r="DP294" s="1453"/>
      <c r="DQ294" s="1453"/>
      <c r="DR294" s="1453"/>
      <c r="DS294" s="1453"/>
      <c r="DT294" s="1453"/>
    </row>
    <row r="295" spans="1:124" s="1543" customFormat="1" ht="21.9" customHeight="1" x14ac:dyDescent="0.35">
      <c r="A295" s="1453"/>
      <c r="B295" s="1453"/>
      <c r="C295" s="1514"/>
      <c r="D295" s="1514"/>
      <c r="E295" s="1514"/>
      <c r="F295" s="1848"/>
      <c r="G295" s="1930"/>
      <c r="H295" s="1516"/>
      <c r="I295" s="1537"/>
      <c r="J295"/>
      <c r="K295" s="1453"/>
      <c r="L295"/>
      <c r="M295"/>
      <c r="N295"/>
      <c r="O295"/>
      <c r="P295"/>
      <c r="Q295"/>
      <c r="R295"/>
      <c r="S295"/>
      <c r="T295" s="1854"/>
      <c r="U295"/>
      <c r="V295"/>
      <c r="W295"/>
      <c r="X295"/>
      <c r="Y295"/>
      <c r="Z295" s="1453"/>
      <c r="AA295" s="1453"/>
      <c r="AB295" s="1453"/>
      <c r="AC295" s="1453"/>
      <c r="AD295" s="1453"/>
      <c r="AE295" s="1453"/>
      <c r="AF295" s="1453"/>
      <c r="AG295" s="1453"/>
      <c r="AH295" s="1453"/>
      <c r="AI295" s="1453"/>
      <c r="AJ295" s="1453"/>
      <c r="AK295" s="1453"/>
      <c r="AL295" s="1453"/>
      <c r="AM295" s="1453"/>
      <c r="AN295" s="1453"/>
      <c r="AO295" s="1453"/>
      <c r="AP295" s="1453"/>
      <c r="AQ295" s="1453"/>
      <c r="AR295" s="1454"/>
      <c r="AS295" s="1453"/>
      <c r="AT295" s="1453"/>
      <c r="AU295" s="1453"/>
      <c r="AV295" s="1453"/>
      <c r="AW295" s="1453"/>
      <c r="AX295" s="1453"/>
      <c r="AY295" s="1453"/>
      <c r="AZ295" s="1453"/>
      <c r="BA295" s="1453"/>
      <c r="BB295" s="1453"/>
      <c r="BC295" s="1453"/>
      <c r="BD295" s="1453"/>
      <c r="BE295" s="1453"/>
      <c r="BF295" s="1453"/>
      <c r="BG295" s="1453"/>
      <c r="BH295" s="1453"/>
      <c r="BI295" s="1453"/>
      <c r="BJ295" s="1453"/>
      <c r="BK295" s="1453"/>
      <c r="BL295" s="1453"/>
      <c r="BM295" s="1453"/>
      <c r="BN295" s="1453"/>
      <c r="BO295" s="1453"/>
      <c r="BP295" s="1453"/>
      <c r="BQ295" s="1453"/>
      <c r="BR295" s="1453"/>
      <c r="BS295" s="1453"/>
      <c r="BT295" s="1453"/>
      <c r="BU295" s="1453"/>
      <c r="BV295" s="1453"/>
      <c r="BW295" s="1453"/>
      <c r="BX295" s="1453"/>
      <c r="BY295" s="1453"/>
      <c r="BZ295" s="1453"/>
      <c r="CA295" s="1453"/>
      <c r="CB295" s="1453"/>
      <c r="CC295" s="1453"/>
      <c r="CD295" s="1453"/>
      <c r="CE295" s="1453"/>
      <c r="CF295" s="1453"/>
      <c r="CG295" s="1453"/>
      <c r="CH295" s="1453"/>
      <c r="CI295" s="1453"/>
      <c r="CJ295" s="1453"/>
      <c r="CK295" s="1453"/>
      <c r="CL295" s="1453"/>
      <c r="CM295" s="1453"/>
      <c r="CN295" s="1453"/>
      <c r="CO295" s="1453"/>
      <c r="CP295" s="1453"/>
      <c r="CQ295" s="1453"/>
      <c r="CR295" s="1453"/>
      <c r="CS295" s="1453"/>
      <c r="CT295" s="1453"/>
      <c r="CU295" s="1453"/>
      <c r="CV295" s="1453"/>
      <c r="CW295" s="1453"/>
      <c r="CX295" s="1453"/>
      <c r="CY295" s="1453"/>
      <c r="CZ295" s="1453"/>
      <c r="DA295" s="1453"/>
      <c r="DB295" s="1453"/>
      <c r="DC295" s="1453"/>
      <c r="DD295" s="1453"/>
      <c r="DE295" s="1453"/>
      <c r="DF295" s="1453"/>
      <c r="DG295" s="1453"/>
      <c r="DH295" s="1453"/>
      <c r="DI295" s="1453"/>
      <c r="DJ295" s="1453"/>
      <c r="DK295" s="1453"/>
      <c r="DL295" s="1453"/>
      <c r="DM295" s="1453"/>
      <c r="DN295" s="1453"/>
      <c r="DO295" s="1453"/>
      <c r="DP295" s="1453"/>
      <c r="DQ295" s="1453"/>
      <c r="DR295" s="1453"/>
      <c r="DS295" s="1453"/>
      <c r="DT295" s="1453"/>
    </row>
    <row r="296" spans="1:124" s="1543" customFormat="1" ht="21.9" customHeight="1" x14ac:dyDescent="0.35">
      <c r="A296" s="1453"/>
      <c r="B296" s="1453"/>
      <c r="C296" s="1514"/>
      <c r="D296" s="1514"/>
      <c r="E296" s="1514"/>
      <c r="F296" s="1848"/>
      <c r="G296" s="1930"/>
      <c r="H296" s="1516"/>
      <c r="I296" s="1537"/>
      <c r="J296"/>
      <c r="K296" s="1453"/>
      <c r="L296"/>
      <c r="M296"/>
      <c r="N296"/>
      <c r="O296"/>
      <c r="P296"/>
      <c r="Q296"/>
      <c r="R296"/>
      <c r="S296"/>
      <c r="T296" s="1854"/>
      <c r="U296"/>
      <c r="V296"/>
      <c r="W296"/>
      <c r="X296"/>
      <c r="Y296"/>
      <c r="Z296" s="1453"/>
      <c r="AA296" s="1453"/>
      <c r="AB296" s="1453"/>
      <c r="AC296" s="1453"/>
      <c r="AD296" s="1453"/>
      <c r="AE296" s="1453"/>
      <c r="AF296" s="1453"/>
      <c r="AG296" s="1453"/>
      <c r="AH296" s="1453"/>
      <c r="AI296" s="1453"/>
      <c r="AJ296" s="1453"/>
      <c r="AK296" s="1453"/>
      <c r="AL296" s="1453"/>
      <c r="AM296" s="1453"/>
      <c r="AN296" s="1453"/>
      <c r="AO296" s="1453"/>
      <c r="AP296" s="1453"/>
      <c r="AQ296" s="1453"/>
      <c r="AR296" s="1454"/>
      <c r="AS296" s="1453"/>
      <c r="AT296" s="1453"/>
      <c r="AU296" s="1453"/>
      <c r="AV296" s="1453"/>
      <c r="AW296" s="1453"/>
      <c r="AX296" s="1453"/>
      <c r="AY296" s="1453"/>
      <c r="AZ296" s="1453"/>
      <c r="BA296" s="1453"/>
      <c r="BB296" s="1453"/>
      <c r="BC296" s="1453"/>
      <c r="BD296" s="1453"/>
      <c r="BE296" s="1453"/>
      <c r="BF296" s="1453"/>
      <c r="BG296" s="1453"/>
      <c r="BH296" s="1453"/>
      <c r="BI296" s="1453"/>
      <c r="BJ296" s="1453"/>
      <c r="BK296" s="1453"/>
      <c r="BL296" s="1453"/>
      <c r="BM296" s="1453"/>
      <c r="BN296" s="1453"/>
      <c r="BO296" s="1453"/>
      <c r="BP296" s="1453"/>
      <c r="BQ296" s="1453"/>
      <c r="BR296" s="1453"/>
      <c r="BS296" s="1453"/>
      <c r="BT296" s="1453"/>
      <c r="BU296" s="1453"/>
      <c r="BV296" s="1453"/>
      <c r="BW296" s="1453"/>
      <c r="BX296" s="1453"/>
      <c r="BY296" s="1453"/>
      <c r="BZ296" s="1453"/>
      <c r="CA296" s="1453"/>
      <c r="CB296" s="1453"/>
      <c r="CC296" s="1453"/>
      <c r="CD296" s="1453"/>
      <c r="CE296" s="1453"/>
      <c r="CF296" s="1453"/>
      <c r="CG296" s="1453"/>
      <c r="CH296" s="1453"/>
      <c r="CI296" s="1453"/>
      <c r="CJ296" s="1453"/>
      <c r="CK296" s="1453"/>
      <c r="CL296" s="1453"/>
      <c r="CM296" s="1453"/>
      <c r="CN296" s="1453"/>
      <c r="CO296" s="1453"/>
      <c r="CP296" s="1453"/>
      <c r="CQ296" s="1453"/>
      <c r="CR296" s="1453"/>
      <c r="CS296" s="1453"/>
      <c r="CT296" s="1453"/>
      <c r="CU296" s="1453"/>
      <c r="CV296" s="1453"/>
      <c r="CW296" s="1453"/>
      <c r="CX296" s="1453"/>
      <c r="CY296" s="1453"/>
      <c r="CZ296" s="1453"/>
      <c r="DA296" s="1453"/>
      <c r="DB296" s="1453"/>
      <c r="DC296" s="1453"/>
      <c r="DD296" s="1453"/>
      <c r="DE296" s="1453"/>
      <c r="DF296" s="1453"/>
      <c r="DG296" s="1453"/>
      <c r="DH296" s="1453"/>
      <c r="DI296" s="1453"/>
      <c r="DJ296" s="1453"/>
      <c r="DK296" s="1453"/>
      <c r="DL296" s="1453"/>
      <c r="DM296" s="1453"/>
      <c r="DN296" s="1453"/>
      <c r="DO296" s="1453"/>
      <c r="DP296" s="1453"/>
      <c r="DQ296" s="1453"/>
      <c r="DR296" s="1453"/>
      <c r="DS296" s="1453"/>
      <c r="DT296" s="1453"/>
    </row>
    <row r="297" spans="1:124" s="1543" customFormat="1" ht="21.9" customHeight="1" x14ac:dyDescent="0.35">
      <c r="A297" s="1453"/>
      <c r="B297" s="1453"/>
      <c r="C297" s="1514"/>
      <c r="D297" s="1514"/>
      <c r="E297" s="1514"/>
      <c r="F297" s="1848"/>
      <c r="G297" s="1930"/>
      <c r="H297" s="1516"/>
      <c r="I297" s="1537"/>
      <c r="J297"/>
      <c r="K297" s="1453"/>
      <c r="L297"/>
      <c r="M297"/>
      <c r="N297"/>
      <c r="O297"/>
      <c r="P297"/>
      <c r="Q297"/>
      <c r="R297"/>
      <c r="S297"/>
      <c r="T297" s="1854"/>
      <c r="U297"/>
      <c r="V297"/>
      <c r="W297"/>
      <c r="X297"/>
      <c r="Y297"/>
      <c r="Z297" s="1453"/>
      <c r="AA297" s="1453"/>
      <c r="AB297" s="1453"/>
      <c r="AC297" s="1453"/>
      <c r="AD297" s="1453"/>
      <c r="AE297" s="1453"/>
      <c r="AF297" s="1453"/>
      <c r="AG297" s="1453"/>
      <c r="AH297" s="1453"/>
      <c r="AI297" s="1453"/>
      <c r="AJ297" s="1453"/>
      <c r="AK297" s="1453"/>
      <c r="AL297" s="1453"/>
      <c r="AM297" s="1453"/>
      <c r="AN297" s="1453"/>
      <c r="AO297" s="1453"/>
      <c r="AP297" s="1453"/>
      <c r="AQ297" s="1453"/>
      <c r="AR297" s="1454"/>
      <c r="AS297" s="1453"/>
      <c r="AT297" s="1453"/>
      <c r="AU297" s="1453"/>
      <c r="AV297" s="1453"/>
      <c r="AW297" s="1453"/>
      <c r="AX297" s="1453"/>
      <c r="AY297" s="1453"/>
      <c r="AZ297" s="1453"/>
      <c r="BA297" s="1453"/>
      <c r="BB297" s="1453"/>
      <c r="BC297" s="1453"/>
      <c r="BD297" s="1453"/>
      <c r="BE297" s="1453"/>
      <c r="BF297" s="1453"/>
      <c r="BG297" s="1453"/>
      <c r="BH297" s="1453"/>
      <c r="BI297" s="1453"/>
      <c r="BJ297" s="1453"/>
      <c r="BK297" s="1453"/>
      <c r="BL297" s="1453"/>
      <c r="BM297" s="1453"/>
      <c r="BN297" s="1453"/>
      <c r="BO297" s="1453"/>
      <c r="BP297" s="1453"/>
      <c r="BQ297" s="1453"/>
      <c r="BR297" s="1453"/>
      <c r="BS297" s="1453"/>
      <c r="BT297" s="1453"/>
      <c r="BU297" s="1453"/>
      <c r="BV297" s="1453"/>
      <c r="BW297" s="1453"/>
      <c r="BX297" s="1453"/>
      <c r="BY297" s="1453"/>
      <c r="BZ297" s="1453"/>
      <c r="CA297" s="1453"/>
      <c r="CB297" s="1453"/>
      <c r="CC297" s="1453"/>
      <c r="CD297" s="1453"/>
      <c r="CE297" s="1453"/>
      <c r="CF297" s="1453"/>
      <c r="CG297" s="1453"/>
      <c r="CH297" s="1453"/>
      <c r="CI297" s="1453"/>
      <c r="CJ297" s="1453"/>
      <c r="CK297" s="1453"/>
      <c r="CL297" s="1453"/>
      <c r="CM297" s="1453"/>
      <c r="CN297" s="1453"/>
      <c r="CO297" s="1453"/>
      <c r="CP297" s="1453"/>
      <c r="CQ297" s="1453"/>
      <c r="CR297" s="1453"/>
      <c r="CS297" s="1453"/>
      <c r="CT297" s="1453"/>
      <c r="CU297" s="1453"/>
      <c r="CV297" s="1453"/>
      <c r="CW297" s="1453"/>
      <c r="CX297" s="1453"/>
      <c r="CY297" s="1453"/>
      <c r="CZ297" s="1453"/>
      <c r="DA297" s="1453"/>
      <c r="DB297" s="1453"/>
      <c r="DC297" s="1453"/>
      <c r="DD297" s="1453"/>
      <c r="DE297" s="1453"/>
      <c r="DF297" s="1453"/>
      <c r="DG297" s="1453"/>
      <c r="DH297" s="1453"/>
      <c r="DI297" s="1453"/>
      <c r="DJ297" s="1453"/>
      <c r="DK297" s="1453"/>
      <c r="DL297" s="1453"/>
      <c r="DM297" s="1453"/>
      <c r="DN297" s="1453"/>
      <c r="DO297" s="1453"/>
      <c r="DP297" s="1453"/>
      <c r="DQ297" s="1453"/>
      <c r="DR297" s="1453"/>
      <c r="DS297" s="1453"/>
      <c r="DT297" s="1453"/>
    </row>
    <row r="298" spans="1:124" s="1543" customFormat="1" ht="21.9" customHeight="1" x14ac:dyDescent="0.35">
      <c r="A298" s="1453"/>
      <c r="B298" s="1453"/>
      <c r="C298" s="1514"/>
      <c r="D298" s="1514"/>
      <c r="E298" s="1514"/>
      <c r="F298" s="1848"/>
      <c r="G298" s="1930"/>
      <c r="H298" s="1516"/>
      <c r="I298" s="1537"/>
      <c r="J298"/>
      <c r="K298" s="1453"/>
      <c r="L298"/>
      <c r="M298"/>
      <c r="N298"/>
      <c r="O298"/>
      <c r="P298"/>
      <c r="Q298"/>
      <c r="R298"/>
      <c r="S298"/>
      <c r="T298" s="1854"/>
      <c r="U298"/>
      <c r="V298"/>
      <c r="W298"/>
      <c r="X298"/>
      <c r="Y298"/>
      <c r="Z298" s="1453"/>
      <c r="AA298" s="1453"/>
      <c r="AB298" s="1453"/>
      <c r="AC298" s="1453"/>
      <c r="AD298" s="1453"/>
      <c r="AE298" s="1453"/>
      <c r="AF298" s="1453"/>
      <c r="AG298" s="1453"/>
      <c r="AH298" s="1453"/>
      <c r="AI298" s="1453"/>
      <c r="AJ298" s="1453"/>
      <c r="AK298" s="1453"/>
      <c r="AL298" s="1453"/>
      <c r="AM298" s="1453"/>
      <c r="AN298" s="1453"/>
      <c r="AO298" s="1453"/>
      <c r="AP298" s="1453"/>
      <c r="AQ298" s="1453"/>
      <c r="AR298" s="1454"/>
      <c r="AS298" s="1453"/>
      <c r="AT298" s="1453"/>
      <c r="AU298" s="1453"/>
      <c r="AV298" s="1453"/>
      <c r="AW298" s="1453"/>
      <c r="AX298" s="1453"/>
      <c r="AY298" s="1453"/>
      <c r="AZ298" s="1453"/>
      <c r="BA298" s="1453"/>
      <c r="BB298" s="1453"/>
      <c r="BC298" s="1453"/>
      <c r="BD298" s="1453"/>
      <c r="BE298" s="1453"/>
      <c r="BF298" s="1453"/>
      <c r="BG298" s="1453"/>
      <c r="BH298" s="1453"/>
      <c r="BI298" s="1453"/>
      <c r="BJ298" s="1453"/>
      <c r="BK298" s="1453"/>
      <c r="BL298" s="1453"/>
      <c r="BM298" s="1453"/>
      <c r="BN298" s="1453"/>
      <c r="BO298" s="1453"/>
      <c r="BP298" s="1453"/>
      <c r="BQ298" s="1453"/>
      <c r="BR298" s="1453"/>
      <c r="BS298" s="1453"/>
      <c r="BT298" s="1453"/>
      <c r="BU298" s="1453"/>
      <c r="BV298" s="1453"/>
      <c r="BW298" s="1453"/>
      <c r="BX298" s="1453"/>
      <c r="BY298" s="1453"/>
      <c r="BZ298" s="1453"/>
      <c r="CA298" s="1453"/>
      <c r="CB298" s="1453"/>
      <c r="CC298" s="1453"/>
      <c r="CD298" s="1453"/>
      <c r="CE298" s="1453"/>
      <c r="CF298" s="1453"/>
      <c r="CG298" s="1453"/>
      <c r="CH298" s="1453"/>
      <c r="CI298" s="1453"/>
      <c r="CJ298" s="1453"/>
      <c r="CK298" s="1453"/>
      <c r="CL298" s="1453"/>
      <c r="CM298" s="1453"/>
      <c r="CN298" s="1453"/>
      <c r="CO298" s="1453"/>
      <c r="CP298" s="1453"/>
      <c r="CQ298" s="1453"/>
      <c r="CR298" s="1453"/>
      <c r="CS298" s="1453"/>
      <c r="CT298" s="1453"/>
      <c r="CU298" s="1453"/>
      <c r="CV298" s="1453"/>
      <c r="CW298" s="1453"/>
      <c r="CX298" s="1453"/>
      <c r="CY298" s="1453"/>
      <c r="CZ298" s="1453"/>
      <c r="DA298" s="1453"/>
      <c r="DB298" s="1453"/>
      <c r="DC298" s="1453"/>
      <c r="DD298" s="1453"/>
      <c r="DE298" s="1453"/>
      <c r="DF298" s="1453"/>
      <c r="DG298" s="1453"/>
      <c r="DH298" s="1453"/>
      <c r="DI298" s="1453"/>
      <c r="DJ298" s="1453"/>
      <c r="DK298" s="1453"/>
      <c r="DL298" s="1453"/>
      <c r="DM298" s="1453"/>
      <c r="DN298" s="1453"/>
      <c r="DO298" s="1453"/>
      <c r="DP298" s="1453"/>
      <c r="DQ298" s="1453"/>
      <c r="DR298" s="1453"/>
      <c r="DS298" s="1453"/>
      <c r="DT298" s="1453"/>
    </row>
    <row r="299" spans="1:124" s="1543" customFormat="1" ht="21.9" customHeight="1" x14ac:dyDescent="0.35">
      <c r="A299" s="1453"/>
      <c r="B299" s="1453"/>
      <c r="C299" s="1514"/>
      <c r="D299" s="1514"/>
      <c r="E299" s="1514"/>
      <c r="F299" s="1848"/>
      <c r="G299" s="1930"/>
      <c r="H299" s="1516"/>
      <c r="I299" s="1537"/>
      <c r="J299"/>
      <c r="K299" s="1453"/>
      <c r="L299"/>
      <c r="M299"/>
      <c r="N299"/>
      <c r="O299"/>
      <c r="P299"/>
      <c r="Q299"/>
      <c r="R299"/>
      <c r="S299"/>
      <c r="T299" s="1854"/>
      <c r="U299"/>
      <c r="V299"/>
      <c r="W299"/>
      <c r="X299"/>
      <c r="Y299"/>
      <c r="Z299" s="1453"/>
      <c r="AA299" s="1453"/>
      <c r="AB299" s="1453"/>
      <c r="AC299" s="1453"/>
      <c r="AD299" s="1453"/>
      <c r="AE299" s="1453"/>
      <c r="AF299" s="1453"/>
      <c r="AG299" s="1453"/>
      <c r="AH299" s="1453"/>
      <c r="AI299" s="1453"/>
      <c r="AJ299" s="1453"/>
      <c r="AK299" s="1453"/>
      <c r="AL299" s="1453"/>
      <c r="AM299" s="1453"/>
      <c r="AN299" s="1453"/>
      <c r="AO299" s="1453"/>
      <c r="AP299" s="1453"/>
      <c r="AQ299" s="1453"/>
      <c r="AR299" s="1454"/>
      <c r="AS299" s="1453"/>
      <c r="AT299" s="1453"/>
      <c r="AU299" s="1453"/>
      <c r="AV299" s="1453"/>
      <c r="AW299" s="1453"/>
      <c r="AX299" s="1453"/>
      <c r="AY299" s="1453"/>
      <c r="AZ299" s="1453"/>
      <c r="BA299" s="1453"/>
      <c r="BB299" s="1453"/>
      <c r="BC299" s="1453"/>
      <c r="BD299" s="1453"/>
      <c r="BE299" s="1453"/>
      <c r="BF299" s="1453"/>
      <c r="BG299" s="1453"/>
      <c r="BH299" s="1453"/>
      <c r="BI299" s="1453"/>
      <c r="BJ299" s="1453"/>
      <c r="BK299" s="1453"/>
      <c r="BL299" s="1453"/>
      <c r="BM299" s="1453"/>
      <c r="BN299" s="1453"/>
      <c r="BO299" s="1453"/>
      <c r="BP299" s="1453"/>
      <c r="BQ299" s="1453"/>
      <c r="BR299" s="1453"/>
      <c r="BS299" s="1453"/>
      <c r="BT299" s="1453"/>
      <c r="BU299" s="1453"/>
      <c r="BV299" s="1453"/>
      <c r="BW299" s="1453"/>
      <c r="BX299" s="1453"/>
      <c r="BY299" s="1453"/>
      <c r="BZ299" s="1453"/>
      <c r="CA299" s="1453"/>
      <c r="CB299" s="1453"/>
      <c r="CC299" s="1453"/>
      <c r="CD299" s="1453"/>
      <c r="CE299" s="1453"/>
      <c r="CF299" s="1453"/>
      <c r="CG299" s="1453"/>
      <c r="CH299" s="1453"/>
      <c r="CI299" s="1453"/>
      <c r="CJ299" s="1453"/>
      <c r="CK299" s="1453"/>
      <c r="CL299" s="1453"/>
      <c r="CM299" s="1453"/>
      <c r="CN299" s="1453"/>
      <c r="CO299" s="1453"/>
      <c r="CP299" s="1453"/>
      <c r="CQ299" s="1453"/>
      <c r="CR299" s="1453"/>
      <c r="CS299" s="1453"/>
      <c r="CT299" s="1453"/>
      <c r="CU299" s="1453"/>
      <c r="CV299" s="1453"/>
      <c r="CW299" s="1453"/>
      <c r="CX299" s="1453"/>
      <c r="CY299" s="1453"/>
      <c r="CZ299" s="1453"/>
      <c r="DA299" s="1453"/>
      <c r="DB299" s="1453"/>
      <c r="DC299" s="1453"/>
      <c r="DD299" s="1453"/>
      <c r="DE299" s="1453"/>
      <c r="DF299" s="1453"/>
      <c r="DG299" s="1453"/>
      <c r="DH299" s="1453"/>
      <c r="DI299" s="1453"/>
      <c r="DJ299" s="1453"/>
      <c r="DK299" s="1453"/>
      <c r="DL299" s="1453"/>
      <c r="DM299" s="1453"/>
      <c r="DN299" s="1453"/>
      <c r="DO299" s="1453"/>
      <c r="DP299" s="1453"/>
      <c r="DQ299" s="1453"/>
      <c r="DR299" s="1453"/>
      <c r="DS299" s="1453"/>
      <c r="DT299" s="1453"/>
    </row>
    <row r="300" spans="1:124" s="1543" customFormat="1" ht="21.9" customHeight="1" x14ac:dyDescent="0.35">
      <c r="A300" s="1453"/>
      <c r="B300" s="1453"/>
      <c r="C300" s="1514"/>
      <c r="D300" s="1514"/>
      <c r="E300" s="1514"/>
      <c r="F300" s="1848"/>
      <c r="G300" s="1930"/>
      <c r="H300" s="1516"/>
      <c r="I300" s="1537"/>
      <c r="J300"/>
      <c r="K300" s="1453"/>
      <c r="L300"/>
      <c r="M300"/>
      <c r="N300"/>
      <c r="O300"/>
      <c r="P300"/>
      <c r="Q300"/>
      <c r="R300"/>
      <c r="S300"/>
      <c r="T300" s="1854"/>
      <c r="U300"/>
      <c r="V300"/>
      <c r="W300"/>
      <c r="X300"/>
      <c r="Y300"/>
      <c r="Z300" s="1453"/>
      <c r="AA300" s="1453"/>
      <c r="AB300" s="1453"/>
      <c r="AC300" s="1453"/>
      <c r="AD300" s="1453"/>
      <c r="AE300" s="1453"/>
      <c r="AF300" s="1453"/>
      <c r="AG300" s="1453"/>
      <c r="AH300" s="1453"/>
      <c r="AI300" s="1453"/>
      <c r="AJ300" s="1453"/>
      <c r="AK300" s="1453"/>
      <c r="AL300" s="1453"/>
      <c r="AM300" s="1453"/>
      <c r="AN300" s="1453"/>
      <c r="AO300" s="1453"/>
      <c r="AP300" s="1453"/>
      <c r="AQ300" s="1453"/>
      <c r="AR300" s="1454"/>
      <c r="AS300" s="1453"/>
      <c r="AT300" s="1453"/>
      <c r="AU300" s="1453"/>
      <c r="AV300" s="1453"/>
      <c r="AW300" s="1453"/>
      <c r="AX300" s="1453"/>
      <c r="AY300" s="1453"/>
      <c r="AZ300" s="1453"/>
      <c r="BA300" s="1453"/>
      <c r="BB300" s="1453"/>
      <c r="BC300" s="1453"/>
      <c r="BD300" s="1453"/>
      <c r="BE300" s="1453"/>
      <c r="BF300" s="1453"/>
      <c r="BG300" s="1453"/>
      <c r="BH300" s="1453"/>
      <c r="BI300" s="1453"/>
      <c r="BJ300" s="1453"/>
      <c r="BK300" s="1453"/>
      <c r="BL300" s="1453"/>
      <c r="BM300" s="1453"/>
      <c r="BN300" s="1453"/>
      <c r="BO300" s="1453"/>
      <c r="BP300" s="1453"/>
      <c r="BQ300" s="1453"/>
      <c r="BR300" s="1453"/>
      <c r="BS300" s="1453"/>
      <c r="BT300" s="1453"/>
      <c r="BU300" s="1453"/>
      <c r="BV300" s="1453"/>
      <c r="BW300" s="1453"/>
      <c r="BX300" s="1453"/>
      <c r="BY300" s="1453"/>
      <c r="BZ300" s="1453"/>
      <c r="CA300" s="1453"/>
      <c r="CB300" s="1453"/>
      <c r="CC300" s="1453"/>
      <c r="CD300" s="1453"/>
      <c r="CE300" s="1453"/>
      <c r="CF300" s="1453"/>
      <c r="CG300" s="1453"/>
      <c r="CH300" s="1453"/>
      <c r="CI300" s="1453"/>
      <c r="CJ300" s="1453"/>
      <c r="CK300" s="1453"/>
      <c r="CL300" s="1453"/>
      <c r="CM300" s="1453"/>
      <c r="CN300" s="1453"/>
      <c r="CO300" s="1453"/>
      <c r="CP300" s="1453"/>
      <c r="CQ300" s="1453"/>
      <c r="CR300" s="1453"/>
      <c r="CS300" s="1453"/>
      <c r="CT300" s="1453"/>
      <c r="CU300" s="1453"/>
      <c r="CV300" s="1453"/>
      <c r="CW300" s="1453"/>
      <c r="CX300" s="1453"/>
      <c r="CY300" s="1453"/>
      <c r="CZ300" s="1453"/>
      <c r="DA300" s="1453"/>
      <c r="DB300" s="1453"/>
      <c r="DC300" s="1453"/>
      <c r="DD300" s="1453"/>
      <c r="DE300" s="1453"/>
      <c r="DF300" s="1453"/>
      <c r="DG300" s="1453"/>
      <c r="DH300" s="1453"/>
      <c r="DI300" s="1453"/>
      <c r="DJ300" s="1453"/>
      <c r="DK300" s="1453"/>
      <c r="DL300" s="1453"/>
      <c r="DM300" s="1453"/>
      <c r="DN300" s="1453"/>
      <c r="DO300" s="1453"/>
      <c r="DP300" s="1453"/>
      <c r="DQ300" s="1453"/>
      <c r="DR300" s="1453"/>
      <c r="DS300" s="1453"/>
      <c r="DT300" s="1453"/>
    </row>
    <row r="301" spans="1:124" s="1543" customFormat="1" ht="21.9" customHeight="1" x14ac:dyDescent="0.35">
      <c r="A301" s="1453"/>
      <c r="B301" s="1453"/>
      <c r="C301" s="1514"/>
      <c r="D301" s="1514"/>
      <c r="E301" s="1514"/>
      <c r="F301" s="1848"/>
      <c r="G301" s="1930"/>
      <c r="H301" s="1516"/>
      <c r="I301" s="1537"/>
      <c r="J301"/>
      <c r="K301" s="1453"/>
      <c r="L301"/>
      <c r="M301"/>
      <c r="N301"/>
      <c r="O301"/>
      <c r="P301"/>
      <c r="Q301"/>
      <c r="R301"/>
      <c r="S301"/>
      <c r="T301" s="1854"/>
      <c r="U301"/>
      <c r="V301"/>
      <c r="W301"/>
      <c r="X301"/>
      <c r="Y301"/>
      <c r="Z301" s="1453"/>
      <c r="AA301" s="1453"/>
      <c r="AB301" s="1453"/>
      <c r="AC301" s="1453"/>
      <c r="AD301" s="1453"/>
      <c r="AE301" s="1453"/>
      <c r="AF301" s="1453"/>
      <c r="AG301" s="1453"/>
      <c r="AH301" s="1453"/>
      <c r="AI301" s="1453"/>
      <c r="AJ301" s="1453"/>
      <c r="AK301" s="1453"/>
      <c r="AL301" s="1453"/>
      <c r="AM301" s="1453"/>
      <c r="AN301" s="1453"/>
      <c r="AO301" s="1453"/>
      <c r="AP301" s="1453"/>
      <c r="AQ301" s="1453"/>
      <c r="AR301" s="1454"/>
      <c r="AS301" s="1453"/>
      <c r="AT301" s="1453"/>
      <c r="AU301" s="1453"/>
      <c r="AV301" s="1453"/>
      <c r="AW301" s="1453"/>
      <c r="AX301" s="1453"/>
      <c r="AY301" s="1453"/>
      <c r="AZ301" s="1453"/>
      <c r="BA301" s="1453"/>
      <c r="BB301" s="1453"/>
      <c r="BC301" s="1453"/>
      <c r="BD301" s="1453"/>
      <c r="BE301" s="1453"/>
      <c r="BF301" s="1453"/>
      <c r="BG301" s="1453"/>
      <c r="BH301" s="1453"/>
      <c r="BI301" s="1453"/>
      <c r="BJ301" s="1453"/>
      <c r="BK301" s="1453"/>
      <c r="BL301" s="1453"/>
      <c r="BM301" s="1453"/>
      <c r="BN301" s="1453"/>
      <c r="BO301" s="1453"/>
      <c r="BP301" s="1453"/>
      <c r="BQ301" s="1453"/>
      <c r="BR301" s="1453"/>
      <c r="BS301" s="1453"/>
      <c r="BT301" s="1453"/>
      <c r="BU301" s="1453"/>
      <c r="BV301" s="1453"/>
      <c r="BW301" s="1453"/>
      <c r="BX301" s="1453"/>
      <c r="BY301" s="1453"/>
      <c r="BZ301" s="1453"/>
      <c r="CA301" s="1453"/>
      <c r="CB301" s="1453"/>
      <c r="CC301" s="1453"/>
      <c r="CD301" s="1453"/>
      <c r="CE301" s="1453"/>
      <c r="CF301" s="1453"/>
      <c r="CG301" s="1453"/>
      <c r="CH301" s="1453"/>
      <c r="CI301" s="1453"/>
      <c r="CJ301" s="1453"/>
      <c r="CK301" s="1453"/>
      <c r="CL301" s="1453"/>
      <c r="CM301" s="1453"/>
      <c r="CN301" s="1453"/>
      <c r="CO301" s="1453"/>
      <c r="CP301" s="1453"/>
      <c r="CQ301" s="1453"/>
      <c r="CR301" s="1453"/>
      <c r="CS301" s="1453"/>
      <c r="CT301" s="1453"/>
      <c r="CU301" s="1453"/>
      <c r="CV301" s="1453"/>
      <c r="CW301" s="1453"/>
      <c r="CX301" s="1453"/>
      <c r="CY301" s="1453"/>
      <c r="CZ301" s="1453"/>
      <c r="DA301" s="1453"/>
      <c r="DB301" s="1453"/>
      <c r="DC301" s="1453"/>
      <c r="DD301" s="1453"/>
      <c r="DE301" s="1453"/>
      <c r="DF301" s="1453"/>
      <c r="DG301" s="1453"/>
      <c r="DH301" s="1453"/>
      <c r="DI301" s="1453"/>
      <c r="DJ301" s="1453"/>
      <c r="DK301" s="1453"/>
      <c r="DL301" s="1453"/>
      <c r="DM301" s="1453"/>
      <c r="DN301" s="1453"/>
      <c r="DO301" s="1453"/>
      <c r="DP301" s="1453"/>
      <c r="DQ301" s="1453"/>
      <c r="DR301" s="1453"/>
      <c r="DS301" s="1453"/>
      <c r="DT301" s="1453"/>
    </row>
    <row r="302" spans="1:124" s="1543" customFormat="1" ht="21.9" customHeight="1" x14ac:dyDescent="0.35">
      <c r="A302" s="1453"/>
      <c r="B302" s="1453"/>
      <c r="C302" s="1514"/>
      <c r="D302" s="1514"/>
      <c r="E302" s="1514"/>
      <c r="F302" s="1848"/>
      <c r="G302" s="1930"/>
      <c r="H302" s="1516"/>
      <c r="I302" s="1537"/>
      <c r="J302"/>
      <c r="K302" s="1453"/>
      <c r="L302"/>
      <c r="M302"/>
      <c r="N302"/>
      <c r="O302"/>
      <c r="P302"/>
      <c r="Q302"/>
      <c r="R302"/>
      <c r="S302"/>
      <c r="T302" s="1854"/>
      <c r="U302"/>
      <c r="V302"/>
      <c r="W302"/>
      <c r="X302"/>
      <c r="Y302"/>
      <c r="Z302" s="1453"/>
      <c r="AA302" s="1453"/>
      <c r="AB302" s="1453"/>
      <c r="AC302" s="1453"/>
      <c r="AD302" s="1453"/>
      <c r="AE302" s="1453"/>
      <c r="AF302" s="1453"/>
      <c r="AG302" s="1453"/>
      <c r="AH302" s="1453"/>
      <c r="AI302" s="1453"/>
      <c r="AJ302" s="1453"/>
      <c r="AK302" s="1453"/>
      <c r="AL302" s="1453"/>
      <c r="AM302" s="1453"/>
      <c r="AN302" s="1453"/>
      <c r="AO302" s="1453"/>
      <c r="AP302" s="1453"/>
      <c r="AQ302" s="1453"/>
      <c r="AR302" s="1454"/>
      <c r="AS302" s="1453"/>
      <c r="AT302" s="1453"/>
      <c r="AU302" s="1453"/>
      <c r="AV302" s="1453"/>
      <c r="AW302" s="1453"/>
      <c r="AX302" s="1453"/>
      <c r="AY302" s="1453"/>
      <c r="AZ302" s="1453"/>
      <c r="BA302" s="1453"/>
      <c r="BB302" s="1453"/>
      <c r="BC302" s="1453"/>
      <c r="BD302" s="1453"/>
      <c r="BE302" s="1453"/>
      <c r="BF302" s="1453"/>
      <c r="BG302" s="1453"/>
      <c r="BH302" s="1453"/>
      <c r="BI302" s="1453"/>
      <c r="BJ302" s="1453"/>
      <c r="BK302" s="1453"/>
      <c r="BL302" s="1453"/>
      <c r="BM302" s="1453"/>
      <c r="BN302" s="1453"/>
      <c r="BO302" s="1453"/>
      <c r="BP302" s="1453"/>
      <c r="BQ302" s="1453"/>
      <c r="BR302" s="1453"/>
      <c r="BS302" s="1453"/>
      <c r="BT302" s="1453"/>
      <c r="BU302" s="1453"/>
      <c r="BV302" s="1453"/>
      <c r="BW302" s="1453"/>
      <c r="BX302" s="1453"/>
      <c r="BY302" s="1453"/>
      <c r="BZ302" s="1453"/>
      <c r="CA302" s="1453"/>
      <c r="CB302" s="1453"/>
      <c r="CC302" s="1453"/>
      <c r="CD302" s="1453"/>
      <c r="CE302" s="1453"/>
      <c r="CF302" s="1453"/>
      <c r="CG302" s="1453"/>
      <c r="CH302" s="1453"/>
      <c r="CI302" s="1453"/>
      <c r="CJ302" s="1453"/>
      <c r="CK302" s="1453"/>
      <c r="CL302" s="1453"/>
      <c r="CM302" s="1453"/>
      <c r="CN302" s="1453"/>
      <c r="CO302" s="1453"/>
      <c r="CP302" s="1453"/>
      <c r="CQ302" s="1453"/>
      <c r="CR302" s="1453"/>
      <c r="CS302" s="1453"/>
      <c r="CT302" s="1453"/>
      <c r="CU302" s="1453"/>
      <c r="CV302" s="1453"/>
      <c r="CW302" s="1453"/>
      <c r="CX302" s="1453"/>
      <c r="CY302" s="1453"/>
      <c r="CZ302" s="1453"/>
      <c r="DA302" s="1453"/>
      <c r="DB302" s="1453"/>
      <c r="DC302" s="1453"/>
      <c r="DD302" s="1453"/>
      <c r="DE302" s="1453"/>
      <c r="DF302" s="1453"/>
      <c r="DG302" s="1453"/>
      <c r="DH302" s="1453"/>
      <c r="DI302" s="1453"/>
      <c r="DJ302" s="1453"/>
      <c r="DK302" s="1453"/>
      <c r="DL302" s="1453"/>
      <c r="DM302" s="1453"/>
      <c r="DN302" s="1453"/>
      <c r="DO302" s="1453"/>
      <c r="DP302" s="1453"/>
      <c r="DQ302" s="1453"/>
      <c r="DR302" s="1453"/>
      <c r="DS302" s="1453"/>
      <c r="DT302" s="1453"/>
    </row>
    <row r="303" spans="1:124" s="1543" customFormat="1" ht="21.9" customHeight="1" x14ac:dyDescent="0.35">
      <c r="A303" s="1453"/>
      <c r="B303" s="1453"/>
      <c r="C303" s="1514"/>
      <c r="D303" s="1514"/>
      <c r="E303" s="1514"/>
      <c r="F303" s="1848"/>
      <c r="G303" s="1930"/>
      <c r="H303" s="1516"/>
      <c r="I303" s="1537"/>
      <c r="J303"/>
      <c r="K303" s="1453"/>
      <c r="L303"/>
      <c r="M303"/>
      <c r="N303"/>
      <c r="O303"/>
      <c r="P303"/>
      <c r="Q303"/>
      <c r="R303"/>
      <c r="S303"/>
      <c r="T303" s="1854"/>
      <c r="U303"/>
      <c r="V303"/>
      <c r="W303"/>
      <c r="X303"/>
      <c r="Y303"/>
      <c r="Z303" s="1453"/>
      <c r="AA303" s="1453"/>
      <c r="AB303" s="1453"/>
      <c r="AC303" s="1453"/>
      <c r="AD303" s="1453"/>
      <c r="AE303" s="1453"/>
      <c r="AF303" s="1453"/>
      <c r="AG303" s="1453"/>
      <c r="AH303" s="1453"/>
      <c r="AI303" s="1453"/>
      <c r="AJ303" s="1453"/>
      <c r="AK303" s="1453"/>
      <c r="AL303" s="1453"/>
      <c r="AM303" s="1453"/>
      <c r="AN303" s="1453"/>
      <c r="AO303" s="1453"/>
      <c r="AP303" s="1453"/>
      <c r="AQ303" s="1453"/>
      <c r="AR303" s="1454"/>
      <c r="AS303" s="1453"/>
      <c r="AT303" s="1453"/>
      <c r="AU303" s="1453"/>
      <c r="AV303" s="1453"/>
      <c r="AW303" s="1453"/>
      <c r="AX303" s="1453"/>
      <c r="AY303" s="1453"/>
      <c r="AZ303" s="1453"/>
      <c r="BA303" s="1453"/>
      <c r="BB303" s="1453"/>
      <c r="BC303" s="1453"/>
      <c r="BD303" s="1453"/>
      <c r="BE303" s="1453"/>
      <c r="BF303" s="1453"/>
      <c r="BG303" s="1453"/>
      <c r="BH303" s="1453"/>
      <c r="BI303" s="1453"/>
      <c r="BJ303" s="1453"/>
      <c r="BK303" s="1453"/>
      <c r="BL303" s="1453"/>
      <c r="BM303" s="1453"/>
      <c r="BN303" s="1453"/>
      <c r="BO303" s="1453"/>
      <c r="BP303" s="1453"/>
      <c r="BQ303" s="1453"/>
      <c r="BR303" s="1453"/>
      <c r="BS303" s="1453"/>
      <c r="BT303" s="1453"/>
      <c r="BU303" s="1453"/>
      <c r="BV303" s="1453"/>
      <c r="BW303" s="1453"/>
      <c r="BX303" s="1453"/>
      <c r="BY303" s="1453"/>
      <c r="BZ303" s="1453"/>
      <c r="CA303" s="1453"/>
      <c r="CB303" s="1453"/>
      <c r="CC303" s="1453"/>
      <c r="CD303" s="1453"/>
      <c r="CE303" s="1453"/>
      <c r="CF303" s="1453"/>
      <c r="CG303" s="1453"/>
      <c r="CH303" s="1453"/>
      <c r="CI303" s="1453"/>
      <c r="CJ303" s="1453"/>
      <c r="CK303" s="1453"/>
      <c r="CL303" s="1453"/>
      <c r="CM303" s="1453"/>
      <c r="CN303" s="1453"/>
      <c r="CO303" s="1453"/>
      <c r="CP303" s="1453"/>
      <c r="CQ303" s="1453"/>
      <c r="CR303" s="1453"/>
      <c r="CS303" s="1453"/>
      <c r="CT303" s="1453"/>
      <c r="CU303" s="1453"/>
      <c r="CV303" s="1453"/>
      <c r="CW303" s="1453"/>
      <c r="CX303" s="1453"/>
      <c r="CY303" s="1453"/>
      <c r="CZ303" s="1453"/>
      <c r="DA303" s="1453"/>
      <c r="DB303" s="1453"/>
      <c r="DC303" s="1453"/>
      <c r="DD303" s="1453"/>
      <c r="DE303" s="1453"/>
      <c r="DF303" s="1453"/>
      <c r="DG303" s="1453"/>
      <c r="DH303" s="1453"/>
      <c r="DI303" s="1453"/>
      <c r="DJ303" s="1453"/>
      <c r="DK303" s="1453"/>
      <c r="DL303" s="1453"/>
      <c r="DM303" s="1453"/>
      <c r="DN303" s="1453"/>
      <c r="DO303" s="1453"/>
      <c r="DP303" s="1453"/>
      <c r="DQ303" s="1453"/>
      <c r="DR303" s="1453"/>
      <c r="DS303" s="1453"/>
      <c r="DT303" s="1453"/>
    </row>
    <row r="304" spans="1:124" s="1543" customFormat="1" ht="21.9" customHeight="1" x14ac:dyDescent="0.35">
      <c r="A304" s="1453"/>
      <c r="B304" s="1453"/>
      <c r="C304" s="1514"/>
      <c r="D304" s="1514"/>
      <c r="E304" s="1514"/>
      <c r="F304" s="1848"/>
      <c r="G304" s="1930"/>
      <c r="H304" s="1516"/>
      <c r="I304" s="1537"/>
      <c r="J304"/>
      <c r="K304" s="1453"/>
      <c r="L304"/>
      <c r="M304"/>
      <c r="N304"/>
      <c r="O304"/>
      <c r="P304"/>
      <c r="Q304"/>
      <c r="R304"/>
      <c r="S304"/>
      <c r="T304" s="1854"/>
      <c r="U304"/>
      <c r="V304"/>
      <c r="W304"/>
      <c r="X304"/>
      <c r="Y304"/>
      <c r="Z304" s="1453"/>
      <c r="AA304" s="1453"/>
      <c r="AB304" s="1453"/>
      <c r="AC304" s="1453"/>
      <c r="AD304" s="1453"/>
      <c r="AE304" s="1453"/>
      <c r="AF304" s="1453"/>
      <c r="AG304" s="1453"/>
      <c r="AH304" s="1453"/>
      <c r="AI304" s="1453"/>
      <c r="AJ304" s="1453"/>
      <c r="AK304" s="1453"/>
      <c r="AL304" s="1453"/>
      <c r="AM304" s="1453"/>
      <c r="AN304" s="1453"/>
      <c r="AO304" s="1453"/>
      <c r="AP304" s="1453"/>
      <c r="AQ304" s="1453"/>
      <c r="AR304" s="1454"/>
      <c r="AS304" s="1453"/>
      <c r="AT304" s="1453"/>
      <c r="AU304" s="1453"/>
      <c r="AV304" s="1453"/>
      <c r="AW304" s="1453"/>
      <c r="AX304" s="1453"/>
      <c r="AY304" s="1453"/>
      <c r="AZ304" s="1453"/>
      <c r="BA304" s="1453"/>
      <c r="BB304" s="1453"/>
      <c r="BC304" s="1453"/>
      <c r="BD304" s="1453"/>
      <c r="BE304" s="1453"/>
      <c r="BF304" s="1453"/>
      <c r="BG304" s="1453"/>
      <c r="BH304" s="1453"/>
      <c r="BI304" s="1453"/>
      <c r="BJ304" s="1453"/>
      <c r="BK304" s="1453"/>
      <c r="BL304" s="1453"/>
      <c r="BM304" s="1453"/>
      <c r="BN304" s="1453"/>
      <c r="BO304" s="1453"/>
      <c r="BP304" s="1453"/>
      <c r="BQ304" s="1453"/>
      <c r="BR304" s="1453"/>
      <c r="BS304" s="1453"/>
      <c r="BT304" s="1453"/>
      <c r="BU304" s="1453"/>
      <c r="BV304" s="1453"/>
      <c r="BW304" s="1453"/>
      <c r="BX304" s="1453"/>
      <c r="BY304" s="1453"/>
      <c r="BZ304" s="1453"/>
      <c r="CA304" s="1453"/>
      <c r="CB304" s="1453"/>
      <c r="CC304" s="1453"/>
      <c r="CD304" s="1453"/>
      <c r="CE304" s="1453"/>
      <c r="CF304" s="1453"/>
      <c r="CG304" s="1453"/>
      <c r="CH304" s="1453"/>
      <c r="CI304" s="1453"/>
      <c r="CJ304" s="1453"/>
      <c r="CK304" s="1453"/>
      <c r="CL304" s="1453"/>
      <c r="CM304" s="1453"/>
      <c r="CN304" s="1453"/>
      <c r="CO304" s="1453"/>
      <c r="CP304" s="1453"/>
      <c r="CQ304" s="1453"/>
      <c r="CR304" s="1453"/>
      <c r="CS304" s="1453"/>
      <c r="CT304" s="1453"/>
      <c r="CU304" s="1453"/>
      <c r="CV304" s="1453"/>
      <c r="CW304" s="1453"/>
      <c r="CX304" s="1453"/>
      <c r="CY304" s="1453"/>
      <c r="CZ304" s="1453"/>
      <c r="DA304" s="1453"/>
      <c r="DB304" s="1453"/>
      <c r="DC304" s="1453"/>
      <c r="DD304" s="1453"/>
      <c r="DE304" s="1453"/>
      <c r="DF304" s="1453"/>
      <c r="DG304" s="1453"/>
      <c r="DH304" s="1453"/>
      <c r="DI304" s="1453"/>
      <c r="DJ304" s="1453"/>
      <c r="DK304" s="1453"/>
      <c r="DL304" s="1453"/>
      <c r="DM304" s="1453"/>
      <c r="DN304" s="1453"/>
      <c r="DO304" s="1453"/>
      <c r="DP304" s="1453"/>
      <c r="DQ304" s="1453"/>
      <c r="DR304" s="1453"/>
      <c r="DS304" s="1453"/>
      <c r="DT304" s="1453"/>
    </row>
    <row r="305" spans="1:124" s="1543" customFormat="1" ht="21.9" customHeight="1" x14ac:dyDescent="0.35">
      <c r="A305" s="1453"/>
      <c r="B305" s="1453"/>
      <c r="C305" s="1514"/>
      <c r="D305" s="1514"/>
      <c r="E305" s="1514"/>
      <c r="F305" s="1848"/>
      <c r="G305" s="1930"/>
      <c r="H305" s="1516"/>
      <c r="I305" s="1537"/>
      <c r="J305"/>
      <c r="K305" s="1453"/>
      <c r="L305"/>
      <c r="M305"/>
      <c r="N305"/>
      <c r="O305"/>
      <c r="P305"/>
      <c r="Q305"/>
      <c r="R305"/>
      <c r="S305"/>
      <c r="T305" s="1854"/>
      <c r="U305"/>
      <c r="V305"/>
      <c r="W305"/>
      <c r="X305"/>
      <c r="Y305"/>
      <c r="Z305" s="1453"/>
      <c r="AA305" s="1453"/>
      <c r="AB305" s="1453"/>
      <c r="AC305" s="1453"/>
      <c r="AD305" s="1453"/>
      <c r="AE305" s="1453"/>
      <c r="AF305" s="1453"/>
      <c r="AG305" s="1453"/>
      <c r="AH305" s="1453"/>
      <c r="AI305" s="1453"/>
      <c r="AJ305" s="1453"/>
      <c r="AK305" s="1453"/>
      <c r="AL305" s="1453"/>
      <c r="AM305" s="1453"/>
      <c r="AN305" s="1453"/>
      <c r="AO305" s="1453"/>
      <c r="AP305" s="1453"/>
      <c r="AQ305" s="1453"/>
      <c r="AR305" s="1454"/>
      <c r="AS305" s="1453"/>
      <c r="AT305" s="1453"/>
      <c r="AU305" s="1453"/>
      <c r="AV305" s="1453"/>
      <c r="AW305" s="1453"/>
      <c r="AX305" s="1453"/>
      <c r="AY305" s="1453"/>
      <c r="AZ305" s="1453"/>
      <c r="BA305" s="1453"/>
      <c r="BB305" s="1453"/>
      <c r="BC305" s="1453"/>
      <c r="BD305" s="1453"/>
      <c r="BE305" s="1453"/>
      <c r="BF305" s="1453"/>
      <c r="BG305" s="1453"/>
      <c r="BH305" s="1453"/>
      <c r="BI305" s="1453"/>
      <c r="BJ305" s="1453"/>
      <c r="BK305" s="1453"/>
      <c r="BL305" s="1453"/>
      <c r="BM305" s="1453"/>
      <c r="BN305" s="1453"/>
      <c r="BO305" s="1453"/>
      <c r="BP305" s="1453"/>
      <c r="BQ305" s="1453"/>
      <c r="BR305" s="1453"/>
      <c r="BS305" s="1453"/>
      <c r="BT305" s="1453"/>
      <c r="BU305" s="1453"/>
      <c r="BV305" s="1453"/>
      <c r="BW305" s="1453"/>
      <c r="BX305" s="1453"/>
      <c r="BY305" s="1453"/>
      <c r="BZ305" s="1453"/>
      <c r="CA305" s="1453"/>
      <c r="CB305" s="1453"/>
      <c r="CC305" s="1453"/>
      <c r="CD305" s="1453"/>
      <c r="CE305" s="1453"/>
      <c r="CF305" s="1453"/>
      <c r="CG305" s="1453"/>
      <c r="CH305" s="1453"/>
      <c r="CI305" s="1453"/>
      <c r="CJ305" s="1453"/>
      <c r="CK305" s="1453"/>
      <c r="CL305" s="1453"/>
      <c r="CM305" s="1453"/>
      <c r="CN305" s="1453"/>
      <c r="CO305" s="1453"/>
      <c r="CP305" s="1453"/>
      <c r="CQ305" s="1453"/>
      <c r="CR305" s="1453"/>
      <c r="CS305" s="1453"/>
      <c r="CT305" s="1453"/>
      <c r="CU305" s="1453"/>
      <c r="CV305" s="1453"/>
      <c r="CW305" s="1453"/>
      <c r="CX305" s="1453"/>
      <c r="CY305" s="1453"/>
      <c r="CZ305" s="1453"/>
      <c r="DA305" s="1453"/>
      <c r="DB305" s="1453"/>
      <c r="DC305" s="1453"/>
      <c r="DD305" s="1453"/>
      <c r="DE305" s="1453"/>
      <c r="DF305" s="1453"/>
      <c r="DG305" s="1453"/>
      <c r="DH305" s="1453"/>
      <c r="DI305" s="1453"/>
      <c r="DJ305" s="1453"/>
      <c r="DK305" s="1453"/>
      <c r="DL305" s="1453"/>
      <c r="DM305" s="1453"/>
      <c r="DN305" s="1453"/>
      <c r="DO305" s="1453"/>
      <c r="DP305" s="1453"/>
      <c r="DQ305" s="1453"/>
      <c r="DR305" s="1453"/>
      <c r="DS305" s="1453"/>
      <c r="DT305" s="1453"/>
    </row>
    <row r="306" spans="1:124" s="1543" customFormat="1" ht="21.9" customHeight="1" x14ac:dyDescent="0.35">
      <c r="A306" s="1453"/>
      <c r="B306" s="1453"/>
      <c r="C306" s="1514"/>
      <c r="D306" s="1514"/>
      <c r="E306" s="1514"/>
      <c r="F306" s="1848"/>
      <c r="G306" s="1930"/>
      <c r="H306" s="1516"/>
      <c r="I306" s="1537"/>
      <c r="J306"/>
      <c r="K306" s="1453"/>
      <c r="L306"/>
      <c r="M306"/>
      <c r="N306"/>
      <c r="O306"/>
      <c r="P306"/>
      <c r="Q306"/>
      <c r="R306"/>
      <c r="S306"/>
      <c r="T306" s="1854"/>
      <c r="U306"/>
      <c r="V306"/>
      <c r="W306"/>
      <c r="X306"/>
      <c r="Y306"/>
      <c r="Z306" s="1453"/>
      <c r="AA306" s="1453"/>
      <c r="AB306" s="1453"/>
      <c r="AC306" s="1453"/>
      <c r="AD306" s="1453"/>
      <c r="AE306" s="1453"/>
      <c r="AF306" s="1453"/>
      <c r="AG306" s="1453"/>
      <c r="AH306" s="1453"/>
      <c r="AI306" s="1453"/>
      <c r="AJ306" s="1453"/>
      <c r="AK306" s="1453"/>
      <c r="AL306" s="1453"/>
      <c r="AM306" s="1453"/>
      <c r="AN306" s="1453"/>
      <c r="AO306" s="1453"/>
      <c r="AP306" s="1453"/>
      <c r="AQ306" s="1453"/>
      <c r="AR306" s="1454"/>
      <c r="AS306" s="1453"/>
      <c r="AT306" s="1453"/>
      <c r="AU306" s="1453"/>
      <c r="AV306" s="1453"/>
      <c r="AW306" s="1453"/>
      <c r="AX306" s="1453"/>
      <c r="AY306" s="1453"/>
      <c r="AZ306" s="1453"/>
      <c r="BA306" s="1453"/>
      <c r="BB306" s="1453"/>
      <c r="BC306" s="1453"/>
      <c r="BD306" s="1453"/>
      <c r="BE306" s="1453"/>
      <c r="BF306" s="1453"/>
      <c r="BG306" s="1453"/>
      <c r="BH306" s="1453"/>
      <c r="BI306" s="1453"/>
      <c r="BJ306" s="1453"/>
      <c r="BK306" s="1453"/>
      <c r="BL306" s="1453"/>
      <c r="BM306" s="1453"/>
      <c r="BN306" s="1453"/>
      <c r="BO306" s="1453"/>
      <c r="BP306" s="1453"/>
      <c r="BQ306" s="1453"/>
      <c r="BR306" s="1453"/>
      <c r="BS306" s="1453"/>
      <c r="BT306" s="1453"/>
      <c r="BU306" s="1453"/>
      <c r="BV306" s="1453"/>
      <c r="BW306" s="1453"/>
      <c r="BX306" s="1453"/>
      <c r="BY306" s="1453"/>
      <c r="BZ306" s="1453"/>
      <c r="CA306" s="1453"/>
      <c r="CB306" s="1453"/>
      <c r="CC306" s="1453"/>
      <c r="CD306" s="1453"/>
      <c r="CE306" s="1453"/>
      <c r="CF306" s="1453"/>
      <c r="CG306" s="1453"/>
      <c r="CH306" s="1453"/>
      <c r="CI306" s="1453"/>
      <c r="CJ306" s="1453"/>
      <c r="CK306" s="1453"/>
      <c r="CL306" s="1453"/>
      <c r="CM306" s="1453"/>
      <c r="CN306" s="1453"/>
      <c r="CO306" s="1453"/>
      <c r="CP306" s="1453"/>
      <c r="CQ306" s="1453"/>
      <c r="CR306" s="1453"/>
      <c r="CS306" s="1453"/>
      <c r="CT306" s="1453"/>
      <c r="CU306" s="1453"/>
      <c r="CV306" s="1453"/>
      <c r="CW306" s="1453"/>
      <c r="CX306" s="1453"/>
      <c r="CY306" s="1453"/>
      <c r="CZ306" s="1453"/>
      <c r="DA306" s="1453"/>
      <c r="DB306" s="1453"/>
      <c r="DC306" s="1453"/>
      <c r="DD306" s="1453"/>
      <c r="DE306" s="1453"/>
      <c r="DF306" s="1453"/>
      <c r="DG306" s="1453"/>
      <c r="DH306" s="1453"/>
      <c r="DI306" s="1453"/>
      <c r="DJ306" s="1453"/>
      <c r="DK306" s="1453"/>
      <c r="DL306" s="1453"/>
      <c r="DM306" s="1453"/>
      <c r="DN306" s="1453"/>
      <c r="DO306" s="1453"/>
      <c r="DP306" s="1453"/>
      <c r="DQ306" s="1453"/>
      <c r="DR306" s="1453"/>
      <c r="DS306" s="1453"/>
      <c r="DT306" s="1453"/>
    </row>
    <row r="307" spans="1:124" s="1543" customFormat="1" ht="21.9" customHeight="1" x14ac:dyDescent="0.35">
      <c r="A307" s="1453"/>
      <c r="B307" s="1453"/>
      <c r="C307" s="1514"/>
      <c r="D307" s="1514"/>
      <c r="E307" s="1514"/>
      <c r="F307" s="1848"/>
      <c r="G307" s="1930"/>
      <c r="H307" s="1516"/>
      <c r="I307" s="1537"/>
      <c r="J307"/>
      <c r="K307" s="1453"/>
      <c r="L307"/>
      <c r="M307"/>
      <c r="N307"/>
      <c r="O307"/>
      <c r="P307"/>
      <c r="Q307"/>
      <c r="R307"/>
      <c r="S307"/>
      <c r="T307" s="1854"/>
      <c r="U307"/>
      <c r="V307"/>
      <c r="W307"/>
      <c r="X307"/>
      <c r="Y307"/>
      <c r="Z307" s="1453"/>
      <c r="AA307" s="1453"/>
      <c r="AB307" s="1453"/>
      <c r="AC307" s="1453"/>
      <c r="AD307" s="1453"/>
      <c r="AE307" s="1453"/>
      <c r="AF307" s="1453"/>
      <c r="AG307" s="1453"/>
      <c r="AH307" s="1453"/>
      <c r="AI307" s="1453"/>
      <c r="AJ307" s="1453"/>
      <c r="AK307" s="1453"/>
      <c r="AL307" s="1453"/>
      <c r="AM307" s="1453"/>
      <c r="AN307" s="1453"/>
      <c r="AO307" s="1453"/>
      <c r="AP307" s="1453"/>
      <c r="AQ307" s="1453"/>
      <c r="AR307" s="1454"/>
      <c r="AS307" s="1453"/>
      <c r="AT307" s="1453"/>
      <c r="AU307" s="1453"/>
      <c r="AV307" s="1453"/>
      <c r="AW307" s="1453"/>
      <c r="AX307" s="1453"/>
      <c r="AY307" s="1453"/>
      <c r="AZ307" s="1453"/>
      <c r="BA307" s="1453"/>
      <c r="BB307" s="1453"/>
      <c r="BC307" s="1453"/>
      <c r="BD307" s="1453"/>
      <c r="BE307" s="1453"/>
      <c r="BF307" s="1453"/>
      <c r="BG307" s="1453"/>
      <c r="BH307" s="1453"/>
      <c r="BI307" s="1453"/>
      <c r="BJ307" s="1453"/>
      <c r="BK307" s="1453"/>
      <c r="BL307" s="1453"/>
      <c r="BM307" s="1453"/>
      <c r="BN307" s="1453"/>
      <c r="BO307" s="1453"/>
      <c r="BP307" s="1453"/>
      <c r="BQ307" s="1453"/>
      <c r="BR307" s="1453"/>
      <c r="BS307" s="1453"/>
      <c r="BT307" s="1453"/>
      <c r="BU307" s="1453"/>
      <c r="BV307" s="1453"/>
      <c r="BW307" s="1453"/>
      <c r="BX307" s="1453"/>
      <c r="BY307" s="1453"/>
      <c r="BZ307" s="1453"/>
      <c r="CA307" s="1453"/>
      <c r="CB307" s="1453"/>
      <c r="CC307" s="1453"/>
      <c r="CD307" s="1453"/>
      <c r="CE307" s="1453"/>
      <c r="CF307" s="1453"/>
      <c r="CG307" s="1453"/>
      <c r="CH307" s="1453"/>
      <c r="CI307" s="1453"/>
      <c r="CJ307" s="1453"/>
      <c r="CK307" s="1453"/>
      <c r="CL307" s="1453"/>
      <c r="CM307" s="1453"/>
      <c r="CN307" s="1453"/>
      <c r="CO307" s="1453"/>
      <c r="CP307" s="1453"/>
      <c r="CQ307" s="1453"/>
      <c r="CR307" s="1453"/>
      <c r="CS307" s="1453"/>
      <c r="CT307" s="1453"/>
      <c r="CU307" s="1453"/>
      <c r="CV307" s="1453"/>
      <c r="CW307" s="1453"/>
      <c r="CX307" s="1453"/>
      <c r="CY307" s="1453"/>
      <c r="CZ307" s="1453"/>
      <c r="DA307" s="1453"/>
      <c r="DB307" s="1453"/>
      <c r="DC307" s="1453"/>
      <c r="DD307" s="1453"/>
      <c r="DE307" s="1453"/>
      <c r="DF307" s="1453"/>
      <c r="DG307" s="1453"/>
      <c r="DH307" s="1453"/>
      <c r="DI307" s="1453"/>
      <c r="DJ307" s="1453"/>
      <c r="DK307" s="1453"/>
      <c r="DL307" s="1453"/>
      <c r="DM307" s="1453"/>
      <c r="DN307" s="1453"/>
      <c r="DO307" s="1453"/>
      <c r="DP307" s="1453"/>
      <c r="DQ307" s="1453"/>
      <c r="DR307" s="1453"/>
      <c r="DS307" s="1453"/>
      <c r="DT307" s="1453"/>
    </row>
    <row r="308" spans="1:124" s="1543" customFormat="1" ht="21.9" customHeight="1" x14ac:dyDescent="0.35">
      <c r="A308" s="1453"/>
      <c r="B308" s="1453"/>
      <c r="C308" s="1514"/>
      <c r="D308" s="1514"/>
      <c r="E308" s="1514"/>
      <c r="F308" s="1848"/>
      <c r="G308" s="1930"/>
      <c r="H308" s="1516"/>
      <c r="I308" s="1537"/>
      <c r="J308"/>
      <c r="K308" s="1453"/>
      <c r="L308"/>
      <c r="M308"/>
      <c r="N308"/>
      <c r="O308"/>
      <c r="P308"/>
      <c r="Q308"/>
      <c r="R308"/>
      <c r="S308"/>
      <c r="T308" s="1854"/>
      <c r="U308"/>
      <c r="V308"/>
      <c r="W308"/>
      <c r="X308"/>
      <c r="Y308"/>
      <c r="Z308" s="1453"/>
      <c r="AA308" s="1453"/>
      <c r="AB308" s="1453"/>
      <c r="AC308" s="1453"/>
      <c r="AD308" s="1453"/>
      <c r="AE308" s="1453"/>
      <c r="AF308" s="1453"/>
      <c r="AG308" s="1453"/>
      <c r="AH308" s="1453"/>
      <c r="AI308" s="1453"/>
      <c r="AJ308" s="1453"/>
      <c r="AK308" s="1453"/>
      <c r="AL308" s="1453"/>
      <c r="AM308" s="1453"/>
      <c r="AN308" s="1453"/>
      <c r="AO308" s="1453"/>
      <c r="AP308" s="1453"/>
      <c r="AQ308" s="1453"/>
      <c r="AR308" s="1454"/>
      <c r="AS308" s="1453"/>
      <c r="AT308" s="1453"/>
      <c r="AU308" s="1453"/>
      <c r="AV308" s="1453"/>
      <c r="AW308" s="1453"/>
      <c r="AX308" s="1453"/>
      <c r="AY308" s="1453"/>
      <c r="AZ308" s="1453"/>
      <c r="BA308" s="1453"/>
      <c r="BB308" s="1453"/>
      <c r="BC308" s="1453"/>
      <c r="BD308" s="1453"/>
      <c r="BE308" s="1453"/>
      <c r="BF308" s="1453"/>
      <c r="BG308" s="1453"/>
      <c r="BH308" s="1453"/>
      <c r="BI308" s="1453"/>
      <c r="BJ308" s="1453"/>
      <c r="BK308" s="1453"/>
      <c r="BL308" s="1453"/>
      <c r="BM308" s="1453"/>
      <c r="BN308" s="1453"/>
      <c r="BO308" s="1453"/>
      <c r="BP308" s="1453"/>
      <c r="BQ308" s="1453"/>
      <c r="BR308" s="1453"/>
      <c r="BS308" s="1453"/>
      <c r="BT308" s="1453"/>
      <c r="BU308" s="1453"/>
      <c r="BV308" s="1453"/>
      <c r="BW308" s="1453"/>
      <c r="BX308" s="1453"/>
      <c r="BY308" s="1453"/>
      <c r="BZ308" s="1453"/>
      <c r="CA308" s="1453"/>
      <c r="CB308" s="1453"/>
      <c r="CC308" s="1453"/>
      <c r="CD308" s="1453"/>
      <c r="CE308" s="1453"/>
      <c r="CF308" s="1453"/>
      <c r="CG308" s="1453"/>
      <c r="CH308" s="1453"/>
      <c r="CI308" s="1453"/>
      <c r="CJ308" s="1453"/>
      <c r="CK308" s="1453"/>
      <c r="CL308" s="1453"/>
      <c r="CM308" s="1453"/>
      <c r="CN308" s="1453"/>
      <c r="CO308" s="1453"/>
      <c r="CP308" s="1453"/>
      <c r="CQ308" s="1453"/>
      <c r="CR308" s="1453"/>
      <c r="CS308" s="1453"/>
      <c r="CT308" s="1453"/>
      <c r="CU308" s="1453"/>
      <c r="CV308" s="1453"/>
      <c r="CW308" s="1453"/>
      <c r="CX308" s="1453"/>
      <c r="CY308" s="1453"/>
      <c r="CZ308" s="1453"/>
      <c r="DA308" s="1453"/>
      <c r="DB308" s="1453"/>
      <c r="DC308" s="1453"/>
      <c r="DD308" s="1453"/>
      <c r="DE308" s="1453"/>
      <c r="DF308" s="1453"/>
      <c r="DG308" s="1453"/>
      <c r="DH308" s="1453"/>
      <c r="DI308" s="1453"/>
      <c r="DJ308" s="1453"/>
      <c r="DK308" s="1453"/>
      <c r="DL308" s="1453"/>
      <c r="DM308" s="1453"/>
      <c r="DN308" s="1453"/>
      <c r="DO308" s="1453"/>
      <c r="DP308" s="1453"/>
      <c r="DQ308" s="1453"/>
      <c r="DR308" s="1453"/>
      <c r="DS308" s="1453"/>
      <c r="DT308" s="1453"/>
    </row>
    <row r="309" spans="1:124" s="1543" customFormat="1" ht="21.9" customHeight="1" x14ac:dyDescent="0.35">
      <c r="A309" s="1453"/>
      <c r="B309" s="1453"/>
      <c r="C309" s="1514"/>
      <c r="D309" s="1514"/>
      <c r="E309" s="1514"/>
      <c r="F309" s="1848"/>
      <c r="G309" s="1930"/>
      <c r="H309" s="1516"/>
      <c r="I309" s="1537"/>
      <c r="J309"/>
      <c r="K309" s="1453"/>
      <c r="L309"/>
      <c r="M309"/>
      <c r="N309"/>
      <c r="O309"/>
      <c r="P309"/>
      <c r="Q309"/>
      <c r="R309"/>
      <c r="S309"/>
      <c r="T309" s="1854"/>
      <c r="U309"/>
      <c r="V309"/>
      <c r="W309"/>
      <c r="X309"/>
      <c r="Y309"/>
      <c r="Z309" s="1453"/>
      <c r="AA309" s="1453"/>
      <c r="AB309" s="1453"/>
      <c r="AC309" s="1453"/>
      <c r="AD309" s="1453"/>
      <c r="AE309" s="1453"/>
      <c r="AF309" s="1453"/>
      <c r="AG309" s="1453"/>
      <c r="AH309" s="1453"/>
      <c r="AI309" s="1453"/>
      <c r="AJ309" s="1453"/>
      <c r="AK309" s="1453"/>
      <c r="AL309" s="1453"/>
      <c r="AM309" s="1453"/>
      <c r="AN309" s="1453"/>
      <c r="AO309" s="1453"/>
      <c r="AP309" s="1453"/>
      <c r="AQ309" s="1453"/>
      <c r="AR309" s="1454"/>
      <c r="AS309" s="1453"/>
      <c r="AT309" s="1453"/>
      <c r="AU309" s="1453"/>
      <c r="AV309" s="1453"/>
      <c r="AW309" s="1453"/>
      <c r="AX309" s="1453"/>
      <c r="AY309" s="1453"/>
      <c r="AZ309" s="1453"/>
      <c r="BA309" s="1453"/>
      <c r="BB309" s="1453"/>
      <c r="BC309" s="1453"/>
      <c r="BD309" s="1453"/>
      <c r="BE309" s="1453"/>
      <c r="BF309" s="1453"/>
      <c r="BG309" s="1453"/>
      <c r="BH309" s="1453"/>
      <c r="BI309" s="1453"/>
      <c r="BJ309" s="1453"/>
      <c r="BK309" s="1453"/>
      <c r="BL309" s="1453"/>
      <c r="BM309" s="1453"/>
      <c r="BN309" s="1453"/>
      <c r="BO309" s="1453"/>
      <c r="BP309" s="1453"/>
      <c r="BQ309" s="1453"/>
      <c r="BR309" s="1453"/>
      <c r="BS309" s="1453"/>
      <c r="BT309" s="1453"/>
      <c r="BU309" s="1453"/>
      <c r="BV309" s="1453"/>
      <c r="BW309" s="1453"/>
      <c r="BX309" s="1453"/>
      <c r="BY309" s="1453"/>
      <c r="BZ309" s="1453"/>
      <c r="CA309" s="1453"/>
      <c r="CB309" s="1453"/>
      <c r="CC309" s="1453"/>
      <c r="CD309" s="1453"/>
      <c r="CE309" s="1453"/>
      <c r="CF309" s="1453"/>
      <c r="CG309" s="1453"/>
      <c r="CH309" s="1453"/>
      <c r="CI309" s="1453"/>
      <c r="CJ309" s="1453"/>
      <c r="CK309" s="1453"/>
      <c r="CL309" s="1453"/>
      <c r="CM309" s="1453"/>
      <c r="CN309" s="1453"/>
      <c r="CO309" s="1453"/>
      <c r="CP309" s="1453"/>
      <c r="CQ309" s="1453"/>
      <c r="CR309" s="1453"/>
      <c r="CS309" s="1453"/>
      <c r="CT309" s="1453"/>
      <c r="CU309" s="1453"/>
      <c r="CV309" s="1453"/>
      <c r="CW309" s="1453"/>
      <c r="CX309" s="1453"/>
      <c r="CY309" s="1453"/>
      <c r="CZ309" s="1453"/>
      <c r="DA309" s="1453"/>
      <c r="DB309" s="1453"/>
      <c r="DC309" s="1453"/>
      <c r="DD309" s="1453"/>
      <c r="DE309" s="1453"/>
      <c r="DF309" s="1453"/>
      <c r="DG309" s="1453"/>
      <c r="DH309" s="1453"/>
      <c r="DI309" s="1453"/>
      <c r="DJ309" s="1453"/>
      <c r="DK309" s="1453"/>
      <c r="DL309" s="1453"/>
      <c r="DM309" s="1453"/>
      <c r="DN309" s="1453"/>
      <c r="DO309" s="1453"/>
      <c r="DP309" s="1453"/>
      <c r="DQ309" s="1453"/>
      <c r="DR309" s="1453"/>
      <c r="DS309" s="1453"/>
      <c r="DT309" s="1453"/>
    </row>
    <row r="310" spans="1:124" s="1543" customFormat="1" ht="21.9" customHeight="1" x14ac:dyDescent="0.35">
      <c r="A310" s="1453"/>
      <c r="B310" s="1453"/>
      <c r="C310" s="1514"/>
      <c r="D310" s="1514"/>
      <c r="E310" s="1514"/>
      <c r="F310" s="1848"/>
      <c r="G310" s="1930"/>
      <c r="H310" s="1516"/>
      <c r="I310" s="1537"/>
      <c r="J310"/>
      <c r="K310" s="1453"/>
      <c r="L310"/>
      <c r="M310"/>
      <c r="N310"/>
      <c r="O310"/>
      <c r="P310"/>
      <c r="Q310"/>
      <c r="R310"/>
      <c r="S310"/>
      <c r="T310" s="1854"/>
      <c r="U310"/>
      <c r="V310"/>
      <c r="W310"/>
      <c r="X310"/>
      <c r="Y310"/>
      <c r="Z310" s="1453"/>
      <c r="AA310" s="1453"/>
      <c r="AB310" s="1453"/>
      <c r="AC310" s="1453"/>
      <c r="AD310" s="1453"/>
      <c r="AE310" s="1453"/>
      <c r="AF310" s="1453"/>
      <c r="AG310" s="1453"/>
      <c r="AH310" s="1453"/>
      <c r="AI310" s="1453"/>
      <c r="AJ310" s="1453"/>
      <c r="AK310" s="1453"/>
      <c r="AL310" s="1453"/>
      <c r="AM310" s="1453"/>
      <c r="AN310" s="1453"/>
      <c r="AO310" s="1453"/>
      <c r="AP310" s="1453"/>
      <c r="AQ310" s="1453"/>
      <c r="AR310" s="1454"/>
      <c r="AS310" s="1453"/>
      <c r="AT310" s="1453"/>
      <c r="AU310" s="1453"/>
      <c r="AV310" s="1453"/>
      <c r="AW310" s="1453"/>
      <c r="AX310" s="1453"/>
      <c r="AY310" s="1453"/>
      <c r="AZ310" s="1453"/>
      <c r="BA310" s="1453"/>
      <c r="BB310" s="1453"/>
      <c r="BC310" s="1453"/>
      <c r="BD310" s="1453"/>
      <c r="BE310" s="1453"/>
      <c r="BF310" s="1453"/>
      <c r="BG310" s="1453"/>
      <c r="BH310" s="1453"/>
      <c r="BI310" s="1453"/>
      <c r="BJ310" s="1453"/>
      <c r="BK310" s="1453"/>
      <c r="BL310" s="1453"/>
      <c r="BM310" s="1453"/>
      <c r="BN310" s="1453"/>
      <c r="BO310" s="1453"/>
      <c r="BP310" s="1453"/>
      <c r="BQ310" s="1453"/>
      <c r="BR310" s="1453"/>
      <c r="BS310" s="1453"/>
      <c r="BT310" s="1453"/>
      <c r="BU310" s="1453"/>
      <c r="BV310" s="1453"/>
      <c r="BW310" s="1453"/>
      <c r="BX310" s="1453"/>
      <c r="BY310" s="1453"/>
      <c r="BZ310" s="1453"/>
      <c r="CA310" s="1453"/>
      <c r="CB310" s="1453"/>
      <c r="CC310" s="1453"/>
      <c r="CD310" s="1453"/>
      <c r="CE310" s="1453"/>
      <c r="CF310" s="1453"/>
      <c r="CG310" s="1453"/>
      <c r="CH310" s="1453"/>
      <c r="CI310" s="1453"/>
      <c r="CJ310" s="1453"/>
      <c r="CK310" s="1453"/>
      <c r="CL310" s="1453"/>
      <c r="CM310" s="1453"/>
      <c r="CN310" s="1453"/>
      <c r="CO310" s="1453"/>
      <c r="CP310" s="1453"/>
      <c r="CQ310" s="1453"/>
      <c r="CR310" s="1453"/>
      <c r="CS310" s="1453"/>
      <c r="CT310" s="1453"/>
      <c r="CU310" s="1453"/>
      <c r="CV310" s="1453"/>
      <c r="CW310" s="1453"/>
      <c r="CX310" s="1453"/>
      <c r="CY310" s="1453"/>
      <c r="CZ310" s="1453"/>
      <c r="DA310" s="1453"/>
      <c r="DB310" s="1453"/>
      <c r="DC310" s="1453"/>
      <c r="DD310" s="1453"/>
      <c r="DE310" s="1453"/>
      <c r="DF310" s="1453"/>
      <c r="DG310" s="1453"/>
      <c r="DH310" s="1453"/>
      <c r="DI310" s="1453"/>
      <c r="DJ310" s="1453"/>
      <c r="DK310" s="1453"/>
      <c r="DL310" s="1453"/>
      <c r="DM310" s="1453"/>
      <c r="DN310" s="1453"/>
      <c r="DO310" s="1453"/>
      <c r="DP310" s="1453"/>
      <c r="DQ310" s="1453"/>
      <c r="DR310" s="1453"/>
      <c r="DS310" s="1453"/>
      <c r="DT310" s="1453"/>
    </row>
    <row r="311" spans="1:124" s="1543" customFormat="1" ht="21.9" customHeight="1" x14ac:dyDescent="0.35">
      <c r="A311" s="1453"/>
      <c r="B311" s="1453"/>
      <c r="C311" s="1514"/>
      <c r="D311" s="1514"/>
      <c r="E311" s="1514"/>
      <c r="F311" s="1848"/>
      <c r="G311" s="1930"/>
      <c r="H311" s="1516"/>
      <c r="I311" s="1537"/>
      <c r="J311"/>
      <c r="K311" s="1453"/>
      <c r="L311"/>
      <c r="M311"/>
      <c r="N311"/>
      <c r="O311"/>
      <c r="P311"/>
      <c r="Q311"/>
      <c r="R311"/>
      <c r="S311"/>
      <c r="T311" s="1854"/>
      <c r="U311"/>
      <c r="V311"/>
      <c r="W311"/>
      <c r="X311"/>
      <c r="Y311"/>
      <c r="Z311" s="1453"/>
      <c r="AA311" s="1453"/>
      <c r="AB311" s="1453"/>
      <c r="AC311" s="1453"/>
      <c r="AD311" s="1453"/>
      <c r="AE311" s="1453"/>
      <c r="AF311" s="1453"/>
      <c r="AG311" s="1453"/>
      <c r="AH311" s="1453"/>
      <c r="AI311" s="1453"/>
      <c r="AJ311" s="1453"/>
      <c r="AK311" s="1453"/>
      <c r="AL311" s="1453"/>
      <c r="AM311" s="1453"/>
      <c r="AN311" s="1453"/>
      <c r="AO311" s="1453"/>
      <c r="AP311" s="1453"/>
      <c r="AQ311" s="1453"/>
      <c r="AR311" s="1454"/>
      <c r="AS311" s="1453"/>
      <c r="AT311" s="1453"/>
      <c r="AU311" s="1453"/>
      <c r="AV311" s="1453"/>
      <c r="AW311" s="1453"/>
      <c r="AX311" s="1453"/>
      <c r="AY311" s="1453"/>
      <c r="AZ311" s="1453"/>
      <c r="BA311" s="1453"/>
      <c r="BB311" s="1453"/>
      <c r="BC311" s="1453"/>
      <c r="BD311" s="1453"/>
      <c r="BE311" s="1453"/>
      <c r="BF311" s="1453"/>
      <c r="BG311" s="1453"/>
      <c r="BH311" s="1453"/>
      <c r="BI311" s="1453"/>
      <c r="BJ311" s="1453"/>
      <c r="BK311" s="1453"/>
      <c r="BL311" s="1453"/>
      <c r="BM311" s="1453"/>
      <c r="BN311" s="1453"/>
      <c r="BO311" s="1453"/>
      <c r="BP311" s="1453"/>
      <c r="BQ311" s="1453"/>
      <c r="BR311" s="1453"/>
      <c r="BS311" s="1453"/>
      <c r="BT311" s="1453"/>
      <c r="BU311" s="1453"/>
      <c r="BV311" s="1453"/>
      <c r="BW311" s="1453"/>
      <c r="BX311" s="1453"/>
      <c r="BY311" s="1453"/>
      <c r="BZ311" s="1453"/>
      <c r="CA311" s="1453"/>
      <c r="CB311" s="1453"/>
      <c r="CC311" s="1453"/>
      <c r="CD311" s="1453"/>
      <c r="CE311" s="1453"/>
      <c r="CF311" s="1453"/>
      <c r="CG311" s="1453"/>
      <c r="CH311" s="1453"/>
      <c r="CI311" s="1453"/>
      <c r="CJ311" s="1453"/>
      <c r="CK311" s="1453"/>
      <c r="CL311" s="1453"/>
      <c r="CM311" s="1453"/>
      <c r="CN311" s="1453"/>
      <c r="CO311" s="1453"/>
      <c r="CP311" s="1453"/>
      <c r="CQ311" s="1453"/>
      <c r="CR311" s="1453"/>
      <c r="CS311" s="1453"/>
      <c r="CT311" s="1453"/>
      <c r="CU311" s="1453"/>
      <c r="CV311" s="1453"/>
      <c r="CW311" s="1453"/>
      <c r="CX311" s="1453"/>
      <c r="CY311" s="1453"/>
      <c r="CZ311" s="1453"/>
      <c r="DA311" s="1453"/>
      <c r="DB311" s="1453"/>
      <c r="DC311" s="1453"/>
      <c r="DD311" s="1453"/>
      <c r="DE311" s="1453"/>
      <c r="DF311" s="1453"/>
      <c r="DG311" s="1453"/>
      <c r="DH311" s="1453"/>
      <c r="DI311" s="1453"/>
      <c r="DJ311" s="1453"/>
      <c r="DK311" s="1453"/>
      <c r="DL311" s="1453"/>
      <c r="DM311" s="1453"/>
      <c r="DN311" s="1453"/>
      <c r="DO311" s="1453"/>
      <c r="DP311" s="1453"/>
      <c r="DQ311" s="1453"/>
      <c r="DR311" s="1453"/>
      <c r="DS311" s="1453"/>
      <c r="DT311" s="1453"/>
    </row>
    <row r="312" spans="1:124" s="1543" customFormat="1" ht="21.9" customHeight="1" x14ac:dyDescent="0.35">
      <c r="A312" s="1453"/>
      <c r="B312" s="1453"/>
      <c r="C312" s="1514"/>
      <c r="D312" s="1514"/>
      <c r="E312" s="1514"/>
      <c r="F312" s="1848"/>
      <c r="G312" s="1930"/>
      <c r="H312" s="1516"/>
      <c r="I312" s="1537"/>
      <c r="J312"/>
      <c r="K312" s="1453"/>
      <c r="L312"/>
      <c r="M312"/>
      <c r="N312"/>
      <c r="O312"/>
      <c r="P312"/>
      <c r="Q312"/>
      <c r="R312"/>
      <c r="S312"/>
      <c r="T312" s="1854"/>
      <c r="U312"/>
      <c r="V312"/>
      <c r="W312"/>
      <c r="X312"/>
      <c r="Y312"/>
      <c r="Z312" s="1453"/>
      <c r="AA312" s="1453"/>
      <c r="AB312" s="1453"/>
      <c r="AC312" s="1453"/>
      <c r="AD312" s="1453"/>
      <c r="AE312" s="1453"/>
      <c r="AF312" s="1453"/>
      <c r="AG312" s="1453"/>
      <c r="AH312" s="1453"/>
      <c r="AI312" s="1453"/>
      <c r="AJ312" s="1453"/>
      <c r="AK312" s="1453"/>
      <c r="AL312" s="1453"/>
      <c r="AM312" s="1453"/>
      <c r="AN312" s="1453"/>
      <c r="AO312" s="1453"/>
      <c r="AP312" s="1453"/>
      <c r="AQ312" s="1453"/>
      <c r="AR312" s="1454"/>
      <c r="AS312" s="1453"/>
      <c r="AT312" s="1453"/>
      <c r="AU312" s="1453"/>
      <c r="AV312" s="1453"/>
      <c r="AW312" s="1453"/>
      <c r="AX312" s="1453"/>
      <c r="AY312" s="1453"/>
      <c r="AZ312" s="1453"/>
      <c r="BA312" s="1453"/>
      <c r="BB312" s="1453"/>
      <c r="BC312" s="1453"/>
      <c r="BD312" s="1453"/>
      <c r="BE312" s="1453"/>
      <c r="BF312" s="1453"/>
      <c r="BG312" s="1453"/>
      <c r="BH312" s="1453"/>
      <c r="BI312" s="1453"/>
      <c r="BJ312" s="1453"/>
      <c r="BK312" s="1453"/>
      <c r="BL312" s="1453"/>
      <c r="BM312" s="1453"/>
      <c r="BN312" s="1453"/>
      <c r="BO312" s="1453"/>
      <c r="BP312" s="1453"/>
      <c r="BQ312" s="1453"/>
      <c r="BR312" s="1453"/>
      <c r="BS312" s="1453"/>
      <c r="BT312" s="1453"/>
      <c r="BU312" s="1453"/>
      <c r="BV312" s="1453"/>
      <c r="BW312" s="1453"/>
      <c r="BX312" s="1453"/>
      <c r="BY312" s="1453"/>
      <c r="BZ312" s="1453"/>
      <c r="CA312" s="1453"/>
      <c r="CB312" s="1453"/>
      <c r="CC312" s="1453"/>
      <c r="CD312" s="1453"/>
      <c r="CE312" s="1453"/>
      <c r="CF312" s="1453"/>
      <c r="CG312" s="1453"/>
      <c r="CH312" s="1453"/>
      <c r="CI312" s="1453"/>
      <c r="CJ312" s="1453"/>
      <c r="CK312" s="1453"/>
      <c r="CL312" s="1453"/>
      <c r="CM312" s="1453"/>
      <c r="CN312" s="1453"/>
      <c r="CO312" s="1453"/>
      <c r="CP312" s="1453"/>
      <c r="CQ312" s="1453"/>
      <c r="CR312" s="1453"/>
      <c r="CS312" s="1453"/>
      <c r="CT312" s="1453"/>
      <c r="CU312" s="1453"/>
      <c r="CV312" s="1453"/>
      <c r="CW312" s="1453"/>
      <c r="CX312" s="1453"/>
      <c r="CY312" s="1453"/>
      <c r="CZ312" s="1453"/>
      <c r="DA312" s="1453"/>
      <c r="DB312" s="1453"/>
      <c r="DC312" s="1453"/>
      <c r="DD312" s="1453"/>
      <c r="DE312" s="1453"/>
      <c r="DF312" s="1453"/>
      <c r="DG312" s="1453"/>
      <c r="DH312" s="1453"/>
      <c r="DI312" s="1453"/>
      <c r="DJ312" s="1453"/>
      <c r="DK312" s="1453"/>
      <c r="DL312" s="1453"/>
      <c r="DM312" s="1453"/>
      <c r="DN312" s="1453"/>
      <c r="DO312" s="1453"/>
      <c r="DP312" s="1453"/>
      <c r="DQ312" s="1453"/>
      <c r="DR312" s="1453"/>
      <c r="DS312" s="1453"/>
      <c r="DT312" s="1453"/>
    </row>
    <row r="313" spans="1:124" s="1543" customFormat="1" ht="21.9" customHeight="1" x14ac:dyDescent="0.35">
      <c r="A313" s="1453"/>
      <c r="B313" s="1453"/>
      <c r="C313" s="1514"/>
      <c r="D313" s="1514"/>
      <c r="E313" s="1514"/>
      <c r="F313" s="1848"/>
      <c r="G313" s="1930"/>
      <c r="H313" s="1516"/>
      <c r="I313" s="1537"/>
      <c r="J313"/>
      <c r="K313" s="1453"/>
      <c r="L313"/>
      <c r="M313"/>
      <c r="N313"/>
      <c r="O313"/>
      <c r="P313"/>
      <c r="Q313"/>
      <c r="R313"/>
      <c r="S313"/>
      <c r="T313" s="1854"/>
      <c r="U313"/>
      <c r="V313"/>
      <c r="W313"/>
      <c r="X313"/>
      <c r="Y313"/>
      <c r="Z313" s="1453"/>
      <c r="AA313" s="1453"/>
      <c r="AB313" s="1453"/>
      <c r="AC313" s="1453"/>
      <c r="AD313" s="1453"/>
      <c r="AE313" s="1453"/>
      <c r="AF313" s="1453"/>
      <c r="AG313" s="1453"/>
      <c r="AH313" s="1453"/>
      <c r="AI313" s="1453"/>
      <c r="AJ313" s="1453"/>
      <c r="AK313" s="1453"/>
      <c r="AL313" s="1453"/>
      <c r="AM313" s="1453"/>
      <c r="AN313" s="1453"/>
      <c r="AO313" s="1453"/>
      <c r="AP313" s="1453"/>
      <c r="AQ313" s="1453"/>
      <c r="AR313" s="1454"/>
      <c r="AS313" s="1453"/>
      <c r="AT313" s="1453"/>
      <c r="AU313" s="1453"/>
      <c r="AV313" s="1453"/>
      <c r="AW313" s="1453"/>
      <c r="AX313" s="1453"/>
      <c r="AY313" s="1453"/>
      <c r="AZ313" s="1453"/>
      <c r="BA313" s="1453"/>
      <c r="BB313" s="1453"/>
      <c r="BC313" s="1453"/>
      <c r="BD313" s="1453"/>
      <c r="BE313" s="1453"/>
      <c r="BF313" s="1453"/>
      <c r="BG313" s="1453"/>
      <c r="BH313" s="1453"/>
      <c r="BI313" s="1453"/>
      <c r="BJ313" s="1453"/>
      <c r="BK313" s="1453"/>
      <c r="BL313" s="1453"/>
      <c r="BM313" s="1453"/>
      <c r="BN313" s="1453"/>
      <c r="BO313" s="1453"/>
      <c r="BP313" s="1453"/>
      <c r="BQ313" s="1453"/>
      <c r="BR313" s="1453"/>
      <c r="BS313" s="1453"/>
      <c r="BT313" s="1453"/>
      <c r="BU313" s="1453"/>
      <c r="BV313" s="1453"/>
      <c r="BW313" s="1453"/>
      <c r="BX313" s="1453"/>
      <c r="BY313" s="1453"/>
      <c r="BZ313" s="1453"/>
      <c r="CA313" s="1453"/>
      <c r="CB313" s="1453"/>
      <c r="CC313" s="1453"/>
      <c r="CD313" s="1453"/>
      <c r="CE313" s="1453"/>
      <c r="CF313" s="1453"/>
      <c r="CG313" s="1453"/>
      <c r="CH313" s="1453"/>
      <c r="CI313" s="1453"/>
      <c r="CJ313" s="1453"/>
      <c r="CK313" s="1453"/>
      <c r="CL313" s="1453"/>
      <c r="CM313" s="1453"/>
      <c r="CN313" s="1453"/>
      <c r="CO313" s="1453"/>
      <c r="CP313" s="1453"/>
      <c r="CQ313" s="1453"/>
      <c r="CR313" s="1453"/>
      <c r="CS313" s="1453"/>
      <c r="CT313" s="1453"/>
      <c r="CU313" s="1453"/>
      <c r="CV313" s="1453"/>
      <c r="CW313" s="1453"/>
      <c r="CX313" s="1453"/>
      <c r="CY313" s="1453"/>
      <c r="CZ313" s="1453"/>
      <c r="DA313" s="1453"/>
      <c r="DB313" s="1453"/>
      <c r="DC313" s="1453"/>
      <c r="DD313" s="1453"/>
      <c r="DE313" s="1453"/>
      <c r="DF313" s="1453"/>
      <c r="DG313" s="1453"/>
      <c r="DH313" s="1453"/>
      <c r="DI313" s="1453"/>
      <c r="DJ313" s="1453"/>
      <c r="DK313" s="1453"/>
      <c r="DL313" s="1453"/>
      <c r="DM313" s="1453"/>
      <c r="DN313" s="1453"/>
      <c r="DO313" s="1453"/>
      <c r="DP313" s="1453"/>
      <c r="DQ313" s="1453"/>
      <c r="DR313" s="1453"/>
      <c r="DS313" s="1453"/>
      <c r="DT313" s="1453"/>
    </row>
    <row r="314" spans="1:124" s="1543" customFormat="1" ht="21.9" customHeight="1" x14ac:dyDescent="0.35">
      <c r="A314" s="1453"/>
      <c r="B314" s="1453"/>
      <c r="C314" s="1514"/>
      <c r="D314" s="1514"/>
      <c r="E314" s="1514"/>
      <c r="F314" s="1848"/>
      <c r="G314" s="1930"/>
      <c r="H314" s="1516"/>
      <c r="I314" s="1537"/>
      <c r="J314"/>
      <c r="K314" s="1453"/>
      <c r="L314"/>
      <c r="M314"/>
      <c r="N314"/>
      <c r="O314"/>
      <c r="P314"/>
      <c r="Q314"/>
      <c r="R314"/>
      <c r="S314"/>
      <c r="T314" s="1854"/>
      <c r="U314"/>
      <c r="V314"/>
      <c r="W314"/>
      <c r="X314"/>
      <c r="Y314"/>
      <c r="Z314" s="1453"/>
      <c r="AA314" s="1453"/>
      <c r="AB314" s="1453"/>
      <c r="AC314" s="1453"/>
      <c r="AD314" s="1453"/>
      <c r="AE314" s="1453"/>
      <c r="AF314" s="1453"/>
      <c r="AG314" s="1453"/>
      <c r="AH314" s="1453"/>
      <c r="AI314" s="1453"/>
      <c r="AJ314" s="1453"/>
      <c r="AK314" s="1453"/>
      <c r="AL314" s="1453"/>
      <c r="AM314" s="1453"/>
      <c r="AN314" s="1453"/>
      <c r="AO314" s="1453"/>
      <c r="AP314" s="1453"/>
      <c r="AQ314" s="1453"/>
      <c r="AR314" s="1454"/>
      <c r="AS314" s="1453"/>
      <c r="AT314" s="1453"/>
      <c r="AU314" s="1453"/>
      <c r="AV314" s="1453"/>
      <c r="AW314" s="1453"/>
      <c r="AX314" s="1453"/>
      <c r="AY314" s="1453"/>
      <c r="AZ314" s="1453"/>
      <c r="BA314" s="1453"/>
      <c r="BB314" s="1453"/>
      <c r="BC314" s="1453"/>
      <c r="BD314" s="1453"/>
      <c r="BE314" s="1453"/>
      <c r="BF314" s="1453"/>
      <c r="BG314" s="1453"/>
      <c r="BH314" s="1453"/>
      <c r="BI314" s="1453"/>
      <c r="BJ314" s="1453"/>
      <c r="BK314" s="1453"/>
      <c r="BL314" s="1453"/>
      <c r="BM314" s="1453"/>
      <c r="BN314" s="1453"/>
      <c r="BO314" s="1453"/>
      <c r="BP314" s="1453"/>
      <c r="BQ314" s="1453"/>
      <c r="BR314" s="1453"/>
      <c r="BS314" s="1453"/>
      <c r="BT314" s="1453"/>
      <c r="BU314" s="1453"/>
      <c r="BV314" s="1453"/>
      <c r="BW314" s="1453"/>
      <c r="BX314" s="1453"/>
      <c r="BY314" s="1453"/>
      <c r="BZ314" s="1453"/>
      <c r="CA314" s="1453"/>
      <c r="CB314" s="1453"/>
      <c r="CC314" s="1453"/>
      <c r="CD314" s="1453"/>
      <c r="CE314" s="1453"/>
      <c r="CF314" s="1453"/>
      <c r="CG314" s="1453"/>
      <c r="CH314" s="1453"/>
      <c r="CI314" s="1453"/>
      <c r="CJ314" s="1453"/>
      <c r="CK314" s="1453"/>
      <c r="CL314" s="1453"/>
      <c r="CM314" s="1453"/>
      <c r="CN314" s="1453"/>
      <c r="CO314" s="1453"/>
      <c r="CP314" s="1453"/>
      <c r="CQ314" s="1453"/>
      <c r="CR314" s="1453"/>
      <c r="CS314" s="1453"/>
      <c r="CT314" s="1453"/>
      <c r="CU314" s="1453"/>
      <c r="CV314" s="1453"/>
      <c r="CW314" s="1453"/>
      <c r="CX314" s="1453"/>
      <c r="CY314" s="1453"/>
      <c r="CZ314" s="1453"/>
      <c r="DA314" s="1453"/>
      <c r="DB314" s="1453"/>
      <c r="DC314" s="1453"/>
      <c r="DD314" s="1453"/>
      <c r="DE314" s="1453"/>
      <c r="DF314" s="1453"/>
      <c r="DG314" s="1453"/>
      <c r="DH314" s="1453"/>
      <c r="DI314" s="1453"/>
      <c r="DJ314" s="1453"/>
      <c r="DK314" s="1453"/>
      <c r="DL314" s="1453"/>
      <c r="DM314" s="1453"/>
      <c r="DN314" s="1453"/>
      <c r="DO314" s="1453"/>
      <c r="DP314" s="1453"/>
      <c r="DQ314" s="1453"/>
      <c r="DR314" s="1453"/>
      <c r="DS314" s="1453"/>
      <c r="DT314" s="1453"/>
    </row>
    <row r="315" spans="1:124" s="1543" customFormat="1" ht="21.9" customHeight="1" x14ac:dyDescent="0.35">
      <c r="A315" s="1453"/>
      <c r="B315" s="1453"/>
      <c r="C315" s="1514"/>
      <c r="D315" s="1514"/>
      <c r="E315" s="1514"/>
      <c r="F315" s="1848"/>
      <c r="G315" s="1930"/>
      <c r="H315" s="1516"/>
      <c r="I315" s="1537"/>
      <c r="J315"/>
      <c r="K315" s="1453"/>
      <c r="L315"/>
      <c r="M315"/>
      <c r="N315"/>
      <c r="O315"/>
      <c r="P315"/>
      <c r="Q315"/>
      <c r="R315"/>
      <c r="S315"/>
      <c r="T315" s="1854"/>
      <c r="U315"/>
      <c r="V315"/>
      <c r="W315"/>
      <c r="X315"/>
      <c r="Y315"/>
      <c r="Z315" s="1453"/>
      <c r="AA315" s="1453"/>
      <c r="AB315" s="1453"/>
      <c r="AC315" s="1453"/>
      <c r="AD315" s="1453"/>
      <c r="AE315" s="1453"/>
      <c r="AF315" s="1453"/>
      <c r="AG315" s="1453"/>
      <c r="AH315" s="1453"/>
      <c r="AI315" s="1453"/>
      <c r="AJ315" s="1453"/>
      <c r="AK315" s="1453"/>
      <c r="AL315" s="1453"/>
      <c r="AM315" s="1453"/>
      <c r="AN315" s="1453"/>
      <c r="AO315" s="1453"/>
      <c r="AP315" s="1453"/>
      <c r="AQ315" s="1453"/>
      <c r="AR315" s="1454"/>
      <c r="AS315" s="1453"/>
      <c r="AT315" s="1453"/>
      <c r="AU315" s="1453"/>
      <c r="AV315" s="1453"/>
      <c r="AW315" s="1453"/>
      <c r="AX315" s="1453"/>
      <c r="AY315" s="1453"/>
      <c r="AZ315" s="1453"/>
      <c r="BA315" s="1453"/>
      <c r="BB315" s="1453"/>
      <c r="BC315" s="1453"/>
      <c r="BD315" s="1453"/>
      <c r="BE315" s="1453"/>
      <c r="BF315" s="1453"/>
      <c r="BG315" s="1453"/>
      <c r="BH315" s="1453"/>
      <c r="BI315" s="1453"/>
      <c r="BJ315" s="1453"/>
      <c r="BK315" s="1453"/>
      <c r="BL315" s="1453"/>
      <c r="BM315" s="1453"/>
      <c r="BN315" s="1453"/>
      <c r="BO315" s="1453"/>
      <c r="BP315" s="1453"/>
      <c r="BQ315" s="1453"/>
      <c r="BR315" s="1453"/>
      <c r="BS315" s="1453"/>
      <c r="BT315" s="1453"/>
      <c r="BU315" s="1453"/>
      <c r="BV315" s="1453"/>
      <c r="BW315" s="1453"/>
      <c r="BX315" s="1453"/>
      <c r="BY315" s="1453"/>
      <c r="BZ315" s="1453"/>
      <c r="CA315" s="1453"/>
      <c r="CB315" s="1453"/>
      <c r="CC315" s="1453"/>
      <c r="CD315" s="1453"/>
      <c r="CE315" s="1453"/>
      <c r="CF315" s="1453"/>
      <c r="CG315" s="1453"/>
      <c r="CH315" s="1453"/>
      <c r="CI315" s="1453"/>
      <c r="CJ315" s="1453"/>
      <c r="CK315" s="1453"/>
      <c r="CL315" s="1453"/>
      <c r="CM315" s="1453"/>
      <c r="CN315" s="1453"/>
      <c r="CO315" s="1453"/>
      <c r="CP315" s="1453"/>
      <c r="CQ315" s="1453"/>
      <c r="CR315" s="1453"/>
      <c r="CS315" s="1453"/>
      <c r="CT315" s="1453"/>
      <c r="CU315" s="1453"/>
      <c r="CV315" s="1453"/>
      <c r="CW315" s="1453"/>
      <c r="CX315" s="1453"/>
      <c r="CY315" s="1453"/>
      <c r="CZ315" s="1453"/>
      <c r="DA315" s="1453"/>
      <c r="DB315" s="1453"/>
      <c r="DC315" s="1453"/>
      <c r="DD315" s="1453"/>
      <c r="DE315" s="1453"/>
      <c r="DF315" s="1453"/>
      <c r="DG315" s="1453"/>
      <c r="DH315" s="1453"/>
      <c r="DI315" s="1453"/>
      <c r="DJ315" s="1453"/>
      <c r="DK315" s="1453"/>
      <c r="DL315" s="1453"/>
      <c r="DM315" s="1453"/>
      <c r="DN315" s="1453"/>
      <c r="DO315" s="1453"/>
      <c r="DP315" s="1453"/>
      <c r="DQ315" s="1453"/>
      <c r="DR315" s="1453"/>
      <c r="DS315" s="1453"/>
      <c r="DT315" s="1453"/>
    </row>
    <row r="316" spans="1:124" s="1543" customFormat="1" ht="21.9" customHeight="1" x14ac:dyDescent="0.35">
      <c r="A316" s="1453"/>
      <c r="B316" s="1453"/>
      <c r="C316" s="1514"/>
      <c r="D316" s="1514"/>
      <c r="E316" s="1514"/>
      <c r="F316" s="1848"/>
      <c r="G316" s="1930"/>
      <c r="H316" s="1516"/>
      <c r="I316" s="1537"/>
      <c r="J316"/>
      <c r="K316" s="1453"/>
      <c r="L316"/>
      <c r="M316"/>
      <c r="N316"/>
      <c r="O316"/>
      <c r="P316"/>
      <c r="Q316"/>
      <c r="R316"/>
      <c r="S316"/>
      <c r="T316" s="1854"/>
      <c r="U316"/>
      <c r="V316"/>
      <c r="W316"/>
      <c r="X316"/>
      <c r="Y316"/>
      <c r="Z316" s="1453"/>
      <c r="AA316" s="1453"/>
      <c r="AB316" s="1453"/>
      <c r="AC316" s="1453"/>
      <c r="AD316" s="1453"/>
      <c r="AE316" s="1453"/>
      <c r="AF316" s="1453"/>
      <c r="AG316" s="1453"/>
      <c r="AH316" s="1453"/>
      <c r="AI316" s="1453"/>
      <c r="AJ316" s="1453"/>
      <c r="AK316" s="1453"/>
      <c r="AL316" s="1453"/>
      <c r="AM316" s="1453"/>
      <c r="AN316" s="1453"/>
      <c r="AO316" s="1453"/>
      <c r="AP316" s="1453"/>
      <c r="AQ316" s="1453"/>
      <c r="AR316" s="1454"/>
      <c r="AS316" s="1453"/>
      <c r="AT316" s="1453"/>
      <c r="AU316" s="1453"/>
      <c r="AV316" s="1453"/>
      <c r="AW316" s="1453"/>
      <c r="AX316" s="1453"/>
      <c r="AY316" s="1453"/>
      <c r="AZ316" s="1453"/>
      <c r="BA316" s="1453"/>
      <c r="BB316" s="1453"/>
      <c r="BC316" s="1453"/>
      <c r="BD316" s="1453"/>
      <c r="BE316" s="1453"/>
      <c r="BF316" s="1453"/>
      <c r="BG316" s="1453"/>
      <c r="BH316" s="1453"/>
      <c r="BI316" s="1453"/>
      <c r="BJ316" s="1453"/>
      <c r="BK316" s="1453"/>
      <c r="BL316" s="1453"/>
      <c r="BM316" s="1453"/>
      <c r="BN316" s="1453"/>
      <c r="BO316" s="1453"/>
      <c r="BP316" s="1453"/>
      <c r="BQ316" s="1453"/>
      <c r="BR316" s="1453"/>
      <c r="BS316" s="1453"/>
      <c r="BT316" s="1453"/>
      <c r="BU316" s="1453"/>
      <c r="BV316" s="1453"/>
      <c r="BW316" s="1453"/>
      <c r="BX316" s="1453"/>
      <c r="BY316" s="1453"/>
      <c r="BZ316" s="1453"/>
      <c r="CA316" s="1453"/>
      <c r="CB316" s="1453"/>
      <c r="CC316" s="1453"/>
      <c r="CD316" s="1453"/>
      <c r="CE316" s="1453"/>
      <c r="CF316" s="1453"/>
      <c r="CG316" s="1453"/>
      <c r="CH316" s="1453"/>
      <c r="CI316" s="1453"/>
      <c r="CJ316" s="1453"/>
      <c r="CK316" s="1453"/>
      <c r="CL316" s="1453"/>
      <c r="CM316" s="1453"/>
      <c r="CN316" s="1453"/>
      <c r="CO316" s="1453"/>
      <c r="CP316" s="1453"/>
      <c r="CQ316" s="1453"/>
      <c r="CR316" s="1453"/>
      <c r="CS316" s="1453"/>
      <c r="CT316" s="1453"/>
      <c r="CU316" s="1453"/>
      <c r="CV316" s="1453"/>
      <c r="CW316" s="1453"/>
      <c r="CX316" s="1453"/>
      <c r="CY316" s="1453"/>
      <c r="CZ316" s="1453"/>
      <c r="DA316" s="1453"/>
      <c r="DB316" s="1453"/>
      <c r="DC316" s="1453"/>
      <c r="DD316" s="1453"/>
      <c r="DE316" s="1453"/>
      <c r="DF316" s="1453"/>
      <c r="DG316" s="1453"/>
      <c r="DH316" s="1453"/>
      <c r="DI316" s="1453"/>
      <c r="DJ316" s="1453"/>
      <c r="DK316" s="1453"/>
      <c r="DL316" s="1453"/>
      <c r="DM316" s="1453"/>
      <c r="DN316" s="1453"/>
      <c r="DO316" s="1453"/>
      <c r="DP316" s="1453"/>
      <c r="DQ316" s="1453"/>
      <c r="DR316" s="1453"/>
      <c r="DS316" s="1453"/>
      <c r="DT316" s="1453"/>
    </row>
    <row r="317" spans="1:124" s="1543" customFormat="1" ht="21.9" customHeight="1" x14ac:dyDescent="0.35">
      <c r="A317" s="1453"/>
      <c r="B317" s="1453"/>
      <c r="C317" s="1514"/>
      <c r="D317" s="1514"/>
      <c r="E317" s="1514"/>
      <c r="F317" s="1848"/>
      <c r="G317" s="1930"/>
      <c r="H317" s="1516"/>
      <c r="I317" s="1537"/>
      <c r="J317"/>
      <c r="K317" s="1453"/>
      <c r="L317"/>
      <c r="M317"/>
      <c r="N317"/>
      <c r="O317"/>
      <c r="P317"/>
      <c r="Q317"/>
      <c r="R317"/>
      <c r="S317"/>
      <c r="T317" s="1854"/>
      <c r="U317"/>
      <c r="V317"/>
      <c r="W317"/>
      <c r="X317"/>
      <c r="Y317"/>
      <c r="Z317" s="1453"/>
      <c r="AA317" s="1453"/>
      <c r="AB317" s="1453"/>
      <c r="AC317" s="1453"/>
      <c r="AD317" s="1453"/>
      <c r="AE317" s="1453"/>
      <c r="AF317" s="1453"/>
      <c r="AG317" s="1453"/>
      <c r="AH317" s="1453"/>
      <c r="AI317" s="1453"/>
      <c r="AJ317" s="1453"/>
      <c r="AK317" s="1453"/>
      <c r="AL317" s="1453"/>
      <c r="AM317" s="1453"/>
      <c r="AN317" s="1453"/>
      <c r="AO317" s="1453"/>
      <c r="AP317" s="1453"/>
      <c r="AQ317" s="1453"/>
      <c r="AR317" s="1454"/>
      <c r="AS317" s="1453"/>
      <c r="AT317" s="1453"/>
      <c r="AU317" s="1453"/>
      <c r="AV317" s="1453"/>
      <c r="AW317" s="1453"/>
      <c r="AX317" s="1453"/>
      <c r="AY317" s="1453"/>
      <c r="AZ317" s="1453"/>
      <c r="BA317" s="1453"/>
      <c r="BB317" s="1453"/>
      <c r="BC317" s="1453"/>
      <c r="BD317" s="1453"/>
      <c r="BE317" s="1453"/>
      <c r="BF317" s="1453"/>
      <c r="BG317" s="1453"/>
      <c r="BH317" s="1453"/>
      <c r="BI317" s="1453"/>
      <c r="BJ317" s="1453"/>
      <c r="BK317" s="1453"/>
      <c r="BL317" s="1453"/>
      <c r="BM317" s="1453"/>
      <c r="BN317" s="1453"/>
      <c r="BO317" s="1453"/>
      <c r="BP317" s="1453"/>
      <c r="BQ317" s="1453"/>
      <c r="BR317" s="1453"/>
      <c r="BS317" s="1453"/>
      <c r="BT317" s="1453"/>
      <c r="BU317" s="1453"/>
      <c r="BV317" s="1453"/>
      <c r="BW317" s="1453"/>
      <c r="BX317" s="1453"/>
      <c r="BY317" s="1453"/>
      <c r="BZ317" s="1453"/>
      <c r="CA317" s="1453"/>
      <c r="CB317" s="1453"/>
      <c r="CC317" s="1453"/>
      <c r="CD317" s="1453"/>
      <c r="CE317" s="1453"/>
      <c r="CF317" s="1453"/>
      <c r="CG317" s="1453"/>
      <c r="CH317" s="1453"/>
      <c r="CI317" s="1453"/>
      <c r="CJ317" s="1453"/>
      <c r="CK317" s="1453"/>
      <c r="CL317" s="1453"/>
      <c r="CM317" s="1453"/>
      <c r="CN317" s="1453"/>
      <c r="CO317" s="1453"/>
      <c r="CP317" s="1453"/>
      <c r="CQ317" s="1453"/>
      <c r="CR317" s="1453"/>
      <c r="CS317" s="1453"/>
      <c r="CT317" s="1453"/>
      <c r="CU317" s="1453"/>
      <c r="CV317" s="1453"/>
      <c r="CW317" s="1453"/>
      <c r="CX317" s="1453"/>
      <c r="CY317" s="1453"/>
      <c r="CZ317" s="1453"/>
      <c r="DA317" s="1453"/>
      <c r="DB317" s="1453"/>
      <c r="DC317" s="1453"/>
      <c r="DD317" s="1453"/>
      <c r="DE317" s="1453"/>
      <c r="DF317" s="1453"/>
      <c r="DG317" s="1453"/>
      <c r="DH317" s="1453"/>
      <c r="DI317" s="1453"/>
      <c r="DJ317" s="1453"/>
      <c r="DK317" s="1453"/>
      <c r="DL317" s="1453"/>
      <c r="DM317" s="1453"/>
      <c r="DN317" s="1453"/>
      <c r="DO317" s="1453"/>
      <c r="DP317" s="1453"/>
      <c r="DQ317" s="1453"/>
      <c r="DR317" s="1453"/>
      <c r="DS317" s="1453"/>
      <c r="DT317" s="1453"/>
    </row>
    <row r="318" spans="1:124" s="1543" customFormat="1" ht="21.9" customHeight="1" x14ac:dyDescent="0.35">
      <c r="A318" s="1453"/>
      <c r="B318" s="1453"/>
      <c r="C318" s="1514"/>
      <c r="D318" s="1514"/>
      <c r="E318" s="1514"/>
      <c r="F318" s="1848"/>
      <c r="G318" s="1930"/>
      <c r="H318" s="1516"/>
      <c r="I318" s="1537"/>
      <c r="J318"/>
      <c r="K318" s="1453"/>
      <c r="L318"/>
      <c r="M318"/>
      <c r="N318"/>
      <c r="O318"/>
      <c r="P318"/>
      <c r="Q318"/>
      <c r="R318"/>
      <c r="S318"/>
      <c r="T318" s="1854"/>
      <c r="U318"/>
      <c r="V318"/>
      <c r="W318"/>
      <c r="X318"/>
      <c r="Y318"/>
      <c r="Z318" s="1453"/>
      <c r="AA318" s="1453"/>
      <c r="AB318" s="1453"/>
      <c r="AC318" s="1453"/>
      <c r="AD318" s="1453"/>
      <c r="AE318" s="1453"/>
      <c r="AF318" s="1453"/>
      <c r="AG318" s="1453"/>
      <c r="AH318" s="1453"/>
      <c r="AI318" s="1453"/>
      <c r="AJ318" s="1453"/>
      <c r="AK318" s="1453"/>
      <c r="AL318" s="1453"/>
      <c r="AM318" s="1453"/>
      <c r="AN318" s="1453"/>
      <c r="AO318" s="1453"/>
      <c r="AP318" s="1453"/>
      <c r="AQ318" s="1453"/>
      <c r="AR318" s="1454"/>
      <c r="AS318" s="1453"/>
      <c r="AT318" s="1453"/>
      <c r="AU318" s="1453"/>
      <c r="AV318" s="1453"/>
      <c r="AW318" s="1453"/>
      <c r="AX318" s="1453"/>
      <c r="AY318" s="1453"/>
      <c r="AZ318" s="1453"/>
      <c r="BA318" s="1453"/>
      <c r="BB318" s="1453"/>
      <c r="BC318" s="1453"/>
      <c r="BD318" s="1453"/>
      <c r="BE318" s="1453"/>
      <c r="BF318" s="1453"/>
      <c r="BG318" s="1453"/>
      <c r="BH318" s="1453"/>
      <c r="BI318" s="1453"/>
      <c r="BJ318" s="1453"/>
      <c r="BK318" s="1453"/>
      <c r="BL318" s="1453"/>
      <c r="BM318" s="1453"/>
      <c r="BN318" s="1453"/>
      <c r="BO318" s="1453"/>
      <c r="BP318" s="1453"/>
      <c r="BQ318" s="1453"/>
      <c r="BR318" s="1453"/>
      <c r="BS318" s="1453"/>
      <c r="BT318" s="1453"/>
      <c r="BU318" s="1453"/>
      <c r="BV318" s="1453"/>
      <c r="BW318" s="1453"/>
      <c r="BX318" s="1453"/>
      <c r="BY318" s="1453"/>
      <c r="BZ318" s="1453"/>
      <c r="CA318" s="1453"/>
      <c r="CB318" s="1453"/>
      <c r="CC318" s="1453"/>
      <c r="CD318" s="1453"/>
      <c r="CE318" s="1453"/>
      <c r="CF318" s="1453"/>
      <c r="CG318" s="1453"/>
      <c r="CH318" s="1453"/>
      <c r="CI318" s="1453"/>
      <c r="CJ318" s="1453"/>
      <c r="CK318" s="1453"/>
      <c r="CL318" s="1453"/>
      <c r="CM318" s="1453"/>
      <c r="CN318" s="1453"/>
      <c r="CO318" s="1453"/>
      <c r="CP318" s="1453"/>
      <c r="CQ318" s="1453"/>
      <c r="CR318" s="1453"/>
      <c r="CS318" s="1453"/>
      <c r="CT318" s="1453"/>
      <c r="CU318" s="1453"/>
      <c r="CV318" s="1453"/>
      <c r="CW318" s="1453"/>
      <c r="CX318" s="1453"/>
      <c r="CY318" s="1453"/>
      <c r="CZ318" s="1453"/>
      <c r="DA318" s="1453"/>
      <c r="DB318" s="1453"/>
      <c r="DC318" s="1453"/>
      <c r="DD318" s="1453"/>
      <c r="DE318" s="1453"/>
      <c r="DF318" s="1453"/>
      <c r="DG318" s="1453"/>
      <c r="DH318" s="1453"/>
      <c r="DI318" s="1453"/>
      <c r="DJ318" s="1453"/>
      <c r="DK318" s="1453"/>
      <c r="DL318" s="1453"/>
      <c r="DM318" s="1453"/>
      <c r="DN318" s="1453"/>
      <c r="DO318" s="1453"/>
      <c r="DP318" s="1453"/>
      <c r="DQ318" s="1453"/>
      <c r="DR318" s="1453"/>
      <c r="DS318" s="1453"/>
      <c r="DT318" s="1453"/>
    </row>
    <row r="319" spans="1:124" s="1543" customFormat="1" ht="21.9" customHeight="1" x14ac:dyDescent="0.35">
      <c r="A319" s="1453"/>
      <c r="B319" s="1453"/>
      <c r="C319" s="1514"/>
      <c r="D319" s="1514"/>
      <c r="E319" s="1514"/>
      <c r="F319" s="1848"/>
      <c r="G319" s="1930"/>
      <c r="H319" s="1516"/>
      <c r="I319" s="1537"/>
      <c r="J319" s="1537"/>
      <c r="K319" s="1453"/>
      <c r="L319"/>
      <c r="M319"/>
      <c r="N319"/>
      <c r="O319"/>
      <c r="P319"/>
      <c r="Q319"/>
      <c r="R319"/>
      <c r="S319"/>
      <c r="T319" s="1854"/>
      <c r="U319"/>
      <c r="V319"/>
      <c r="W319"/>
      <c r="X319"/>
      <c r="Y319"/>
      <c r="Z319" s="1453"/>
      <c r="AA319" s="1453"/>
      <c r="AB319" s="1453"/>
      <c r="AC319" s="1453"/>
      <c r="AD319" s="1453"/>
      <c r="AE319" s="1453"/>
      <c r="AF319" s="1453"/>
      <c r="AG319" s="1453"/>
      <c r="AH319" s="1453"/>
      <c r="AI319" s="1453"/>
      <c r="AJ319" s="1453"/>
      <c r="AK319" s="1453"/>
      <c r="AL319" s="1453"/>
      <c r="AM319" s="1453"/>
      <c r="AN319" s="1453"/>
      <c r="AO319" s="1453"/>
      <c r="AP319" s="1453"/>
      <c r="AQ319" s="1453"/>
      <c r="AR319" s="1454"/>
      <c r="AS319" s="1453"/>
      <c r="AT319" s="1453"/>
      <c r="AU319" s="1453"/>
      <c r="AV319" s="1453"/>
      <c r="AW319" s="1453"/>
      <c r="AX319" s="1453"/>
      <c r="AY319" s="1453"/>
      <c r="AZ319" s="1453"/>
      <c r="BA319" s="1453"/>
      <c r="BB319" s="1453"/>
      <c r="BC319" s="1453"/>
      <c r="BD319" s="1453"/>
      <c r="BE319" s="1453"/>
      <c r="BF319" s="1453"/>
      <c r="BG319" s="1453"/>
      <c r="BH319" s="1453"/>
      <c r="BI319" s="1453"/>
      <c r="BJ319" s="1453"/>
      <c r="BK319" s="1453"/>
      <c r="BL319" s="1453"/>
      <c r="BM319" s="1453"/>
      <c r="BN319" s="1453"/>
      <c r="BO319" s="1453"/>
      <c r="BP319" s="1453"/>
      <c r="BQ319" s="1453"/>
      <c r="BR319" s="1453"/>
      <c r="BS319" s="1453"/>
      <c r="BT319" s="1453"/>
      <c r="BU319" s="1453"/>
      <c r="BV319" s="1453"/>
      <c r="BW319" s="1453"/>
      <c r="BX319" s="1453"/>
      <c r="BY319" s="1453"/>
      <c r="BZ319" s="1453"/>
      <c r="CA319" s="1453"/>
      <c r="CB319" s="1453"/>
      <c r="CC319" s="1453"/>
      <c r="CD319" s="1453"/>
      <c r="CE319" s="1453"/>
      <c r="CF319" s="1453"/>
      <c r="CG319" s="1453"/>
      <c r="CH319" s="1453"/>
      <c r="CI319" s="1453"/>
      <c r="CJ319" s="1453"/>
      <c r="CK319" s="1453"/>
      <c r="CL319" s="1453"/>
      <c r="CM319" s="1453"/>
      <c r="CN319" s="1453"/>
      <c r="CO319" s="1453"/>
      <c r="CP319" s="1453"/>
      <c r="CQ319" s="1453"/>
      <c r="CR319" s="1453"/>
      <c r="CS319" s="1453"/>
      <c r="CT319" s="1453"/>
      <c r="CU319" s="1453"/>
      <c r="CV319" s="1453"/>
      <c r="CW319" s="1453"/>
      <c r="CX319" s="1453"/>
      <c r="CY319" s="1453"/>
      <c r="CZ319" s="1453"/>
      <c r="DA319" s="1453"/>
      <c r="DB319" s="1453"/>
      <c r="DC319" s="1453"/>
      <c r="DD319" s="1453"/>
      <c r="DE319" s="1453"/>
      <c r="DF319" s="1453"/>
      <c r="DG319" s="1453"/>
      <c r="DH319" s="1453"/>
      <c r="DI319" s="1453"/>
      <c r="DJ319" s="1453"/>
      <c r="DK319" s="1453"/>
      <c r="DL319" s="1453"/>
      <c r="DM319" s="1453"/>
      <c r="DN319" s="1453"/>
      <c r="DO319" s="1453"/>
      <c r="DP319" s="1453"/>
      <c r="DQ319" s="1453"/>
      <c r="DR319" s="1453"/>
      <c r="DS319" s="1453"/>
      <c r="DT319" s="1453"/>
    </row>
    <row r="320" spans="1:124" s="1543" customFormat="1" ht="21.9" customHeight="1" x14ac:dyDescent="0.35">
      <c r="A320" s="1453"/>
      <c r="B320" s="1453"/>
      <c r="C320" s="1514"/>
      <c r="D320" s="1514"/>
      <c r="E320" s="1514"/>
      <c r="F320" s="1848"/>
      <c r="G320" s="1930"/>
      <c r="H320" s="1516"/>
      <c r="I320" s="1537"/>
      <c r="J320" s="1537"/>
      <c r="K320" s="1453"/>
      <c r="L320"/>
      <c r="M320"/>
      <c r="N320"/>
      <c r="O320"/>
      <c r="P320"/>
      <c r="Q320"/>
      <c r="R320"/>
      <c r="S320"/>
      <c r="T320" s="1854"/>
      <c r="U320"/>
      <c r="V320"/>
      <c r="W320"/>
      <c r="X320"/>
      <c r="Y320"/>
      <c r="Z320" s="1453"/>
      <c r="AA320" s="1453"/>
      <c r="AB320" s="1453"/>
      <c r="AC320" s="1453"/>
      <c r="AD320" s="1453"/>
      <c r="AE320" s="1453"/>
      <c r="AF320" s="1453"/>
      <c r="AG320" s="1453"/>
      <c r="AH320" s="1453"/>
      <c r="AI320" s="1453"/>
      <c r="AJ320" s="1453"/>
      <c r="AK320" s="1453"/>
      <c r="AL320" s="1453"/>
      <c r="AM320" s="1453"/>
      <c r="AN320" s="1453"/>
      <c r="AO320" s="1453"/>
      <c r="AP320" s="1453"/>
      <c r="AQ320" s="1453"/>
      <c r="AR320" s="1454"/>
      <c r="AS320" s="1453"/>
      <c r="AT320" s="1453"/>
      <c r="AU320" s="1453"/>
      <c r="AV320" s="1453"/>
      <c r="AW320" s="1453"/>
      <c r="AX320" s="1453"/>
      <c r="AY320" s="1453"/>
      <c r="AZ320" s="1453"/>
      <c r="BA320" s="1453"/>
      <c r="BB320" s="1453"/>
      <c r="BC320" s="1453"/>
      <c r="BD320" s="1453"/>
      <c r="BE320" s="1453"/>
      <c r="BF320" s="1453"/>
      <c r="BG320" s="1453"/>
      <c r="BH320" s="1453"/>
      <c r="BI320" s="1453"/>
      <c r="BJ320" s="1453"/>
      <c r="BK320" s="1453"/>
      <c r="BL320" s="1453"/>
      <c r="BM320" s="1453"/>
      <c r="BN320" s="1453"/>
      <c r="BO320" s="1453"/>
      <c r="BP320" s="1453"/>
      <c r="BQ320" s="1453"/>
      <c r="BR320" s="1453"/>
      <c r="BS320" s="1453"/>
      <c r="BT320" s="1453"/>
      <c r="BU320" s="1453"/>
      <c r="BV320" s="1453"/>
      <c r="BW320" s="1453"/>
      <c r="BX320" s="1453"/>
      <c r="BY320" s="1453"/>
      <c r="BZ320" s="1453"/>
      <c r="CA320" s="1453"/>
      <c r="CB320" s="1453"/>
      <c r="CC320" s="1453"/>
      <c r="CD320" s="1453"/>
      <c r="CE320" s="1453"/>
      <c r="CF320" s="1453"/>
      <c r="CG320" s="1453"/>
      <c r="CH320" s="1453"/>
      <c r="CI320" s="1453"/>
      <c r="CJ320" s="1453"/>
      <c r="CK320" s="1453"/>
      <c r="CL320" s="1453"/>
      <c r="CM320" s="1453"/>
      <c r="CN320" s="1453"/>
      <c r="CO320" s="1453"/>
      <c r="CP320" s="1453"/>
      <c r="CQ320" s="1453"/>
      <c r="CR320" s="1453"/>
      <c r="CS320" s="1453"/>
      <c r="CT320" s="1453"/>
      <c r="CU320" s="1453"/>
      <c r="CV320" s="1453"/>
      <c r="CW320" s="1453"/>
      <c r="CX320" s="1453"/>
      <c r="CY320" s="1453"/>
      <c r="CZ320" s="1453"/>
      <c r="DA320" s="1453"/>
      <c r="DB320" s="1453"/>
      <c r="DC320" s="1453"/>
      <c r="DD320" s="1453"/>
      <c r="DE320" s="1453"/>
      <c r="DF320" s="1453"/>
      <c r="DG320" s="1453"/>
      <c r="DH320" s="1453"/>
      <c r="DI320" s="1453"/>
      <c r="DJ320" s="1453"/>
      <c r="DK320" s="1453"/>
      <c r="DL320" s="1453"/>
      <c r="DM320" s="1453"/>
      <c r="DN320" s="1453"/>
      <c r="DO320" s="1453"/>
      <c r="DP320" s="1453"/>
      <c r="DQ320" s="1453"/>
      <c r="DR320" s="1453"/>
      <c r="DS320" s="1453"/>
      <c r="DT320" s="1453"/>
    </row>
    <row r="321" spans="1:124" s="1543" customFormat="1" ht="21.9" customHeight="1" x14ac:dyDescent="0.35">
      <c r="A321" s="1453"/>
      <c r="B321" s="1453"/>
      <c r="C321" s="1514"/>
      <c r="D321" s="1514"/>
      <c r="E321" s="1514"/>
      <c r="F321" s="1848"/>
      <c r="G321" s="1930"/>
      <c r="H321" s="1516"/>
      <c r="I321" s="1537"/>
      <c r="J321" s="1537"/>
      <c r="K321" s="1453"/>
      <c r="L321"/>
      <c r="M321"/>
      <c r="N321"/>
      <c r="O321"/>
      <c r="P321"/>
      <c r="Q321"/>
      <c r="R321"/>
      <c r="S321"/>
      <c r="T321" s="1854"/>
      <c r="U321"/>
      <c r="V321"/>
      <c r="W321"/>
      <c r="X321"/>
      <c r="Y321"/>
      <c r="Z321" s="1453"/>
      <c r="AA321" s="1453"/>
      <c r="AB321" s="1453"/>
      <c r="AC321" s="1453"/>
      <c r="AD321" s="1453"/>
      <c r="AE321" s="1453"/>
      <c r="AF321" s="1453"/>
      <c r="AG321" s="1453"/>
      <c r="AH321" s="1453"/>
      <c r="AI321" s="1453"/>
      <c r="AJ321" s="1453"/>
      <c r="AK321" s="1453"/>
      <c r="AL321" s="1453"/>
      <c r="AM321" s="1453"/>
      <c r="AN321" s="1453"/>
      <c r="AO321" s="1453"/>
      <c r="AP321" s="1453"/>
      <c r="AQ321" s="1453"/>
      <c r="AR321" s="1454"/>
      <c r="AS321" s="1453"/>
      <c r="AT321" s="1453"/>
      <c r="AU321" s="1453"/>
      <c r="AV321" s="1453"/>
      <c r="AW321" s="1453"/>
      <c r="AX321" s="1453"/>
      <c r="AY321" s="1453"/>
      <c r="AZ321" s="1453"/>
      <c r="BA321" s="1453"/>
      <c r="BB321" s="1453"/>
      <c r="BC321" s="1453"/>
      <c r="BD321" s="1453"/>
      <c r="BE321" s="1453"/>
      <c r="BF321" s="1453"/>
      <c r="BG321" s="1453"/>
      <c r="BH321" s="1453"/>
      <c r="BI321" s="1453"/>
      <c r="BJ321" s="1453"/>
      <c r="BK321" s="1453"/>
      <c r="BL321" s="1453"/>
      <c r="BM321" s="1453"/>
      <c r="BN321" s="1453"/>
      <c r="BO321" s="1453"/>
      <c r="BP321" s="1453"/>
      <c r="BQ321" s="1453"/>
      <c r="BR321" s="1453"/>
      <c r="BS321" s="1453"/>
      <c r="BT321" s="1453"/>
      <c r="BU321" s="1453"/>
      <c r="BV321" s="1453"/>
      <c r="BW321" s="1453"/>
      <c r="BX321" s="1453"/>
      <c r="BY321" s="1453"/>
      <c r="BZ321" s="1453"/>
      <c r="CA321" s="1453"/>
      <c r="CB321" s="1453"/>
      <c r="CC321" s="1453"/>
      <c r="CD321" s="1453"/>
      <c r="CE321" s="1453"/>
      <c r="CF321" s="1453"/>
      <c r="CG321" s="1453"/>
      <c r="CH321" s="1453"/>
      <c r="CI321" s="1453"/>
      <c r="CJ321" s="1453"/>
      <c r="CK321" s="1453"/>
      <c r="CL321" s="1453"/>
      <c r="CM321" s="1453"/>
      <c r="CN321" s="1453"/>
      <c r="CO321" s="1453"/>
      <c r="CP321" s="1453"/>
      <c r="CQ321" s="1453"/>
      <c r="CR321" s="1453"/>
      <c r="CS321" s="1453"/>
      <c r="CT321" s="1453"/>
      <c r="CU321" s="1453"/>
      <c r="CV321" s="1453"/>
      <c r="CW321" s="1453"/>
      <c r="CX321" s="1453"/>
      <c r="CY321" s="1453"/>
      <c r="CZ321" s="1453"/>
      <c r="DA321" s="1453"/>
      <c r="DB321" s="1453"/>
      <c r="DC321" s="1453"/>
      <c r="DD321" s="1453"/>
      <c r="DE321" s="1453"/>
      <c r="DF321" s="1453"/>
      <c r="DG321" s="1453"/>
      <c r="DH321" s="1453"/>
      <c r="DI321" s="1453"/>
      <c r="DJ321" s="1453"/>
      <c r="DK321" s="1453"/>
      <c r="DL321" s="1453"/>
      <c r="DM321" s="1453"/>
      <c r="DN321" s="1453"/>
      <c r="DO321" s="1453"/>
      <c r="DP321" s="1453"/>
      <c r="DQ321" s="1453"/>
      <c r="DR321" s="1453"/>
      <c r="DS321" s="1453"/>
      <c r="DT321" s="1453"/>
    </row>
    <row r="322" spans="1:124" s="1543" customFormat="1" ht="21.9" customHeight="1" x14ac:dyDescent="0.35">
      <c r="A322" s="1453"/>
      <c r="B322" s="1453"/>
      <c r="C322" s="1514"/>
      <c r="D322" s="1514"/>
      <c r="E322" s="1514"/>
      <c r="F322" s="1848"/>
      <c r="G322" s="1930"/>
      <c r="H322" s="1516"/>
      <c r="I322" s="1537"/>
      <c r="J322" s="1537"/>
      <c r="K322" s="1453"/>
      <c r="L322"/>
      <c r="M322"/>
      <c r="N322"/>
      <c r="O322"/>
      <c r="P322"/>
      <c r="Q322"/>
      <c r="R322"/>
      <c r="S322"/>
      <c r="T322" s="1854"/>
      <c r="U322"/>
      <c r="V322"/>
      <c r="W322"/>
      <c r="X322"/>
      <c r="Y322"/>
      <c r="Z322" s="1453"/>
      <c r="AA322" s="1453"/>
      <c r="AB322" s="1453"/>
      <c r="AC322" s="1453"/>
      <c r="AD322" s="1453"/>
      <c r="AE322" s="1453"/>
      <c r="AF322" s="1453"/>
      <c r="AG322" s="1453"/>
      <c r="AH322" s="1453"/>
      <c r="AI322" s="1453"/>
      <c r="AJ322" s="1453"/>
      <c r="AK322" s="1453"/>
      <c r="AL322" s="1453"/>
      <c r="AM322" s="1453"/>
      <c r="AN322" s="1453"/>
      <c r="AO322" s="1453"/>
      <c r="AP322" s="1453"/>
      <c r="AQ322" s="1453"/>
      <c r="AR322" s="1454"/>
      <c r="AS322" s="1453"/>
      <c r="AT322" s="1453"/>
      <c r="AU322" s="1453"/>
      <c r="AV322" s="1453"/>
      <c r="AW322" s="1453"/>
      <c r="AX322" s="1453"/>
      <c r="AY322" s="1453"/>
      <c r="AZ322" s="1453"/>
      <c r="BA322" s="1453"/>
      <c r="BB322" s="1453"/>
      <c r="BC322" s="1453"/>
      <c r="BD322" s="1453"/>
      <c r="BE322" s="1453"/>
      <c r="BF322" s="1453"/>
      <c r="BG322" s="1453"/>
      <c r="BH322" s="1453"/>
      <c r="BI322" s="1453"/>
      <c r="BJ322" s="1453"/>
      <c r="BK322" s="1453"/>
      <c r="BL322" s="1453"/>
      <c r="BM322" s="1453"/>
      <c r="BN322" s="1453"/>
      <c r="BO322" s="1453"/>
      <c r="BP322" s="1453"/>
      <c r="BQ322" s="1453"/>
      <c r="BR322" s="1453"/>
      <c r="BS322" s="1453"/>
      <c r="BT322" s="1453"/>
      <c r="BU322" s="1453"/>
      <c r="BV322" s="1453"/>
      <c r="BW322" s="1453"/>
      <c r="BX322" s="1453"/>
      <c r="BY322" s="1453"/>
      <c r="BZ322" s="1453"/>
      <c r="CA322" s="1453"/>
      <c r="CB322" s="1453"/>
      <c r="CC322" s="1453"/>
      <c r="CD322" s="1453"/>
      <c r="CE322" s="1453"/>
      <c r="CF322" s="1453"/>
      <c r="CG322" s="1453"/>
      <c r="CH322" s="1453"/>
      <c r="CI322" s="1453"/>
      <c r="CJ322" s="1453"/>
      <c r="CK322" s="1453"/>
      <c r="CL322" s="1453"/>
      <c r="CM322" s="1453"/>
      <c r="CN322" s="1453"/>
      <c r="CO322" s="1453"/>
      <c r="CP322" s="1453"/>
      <c r="CQ322" s="1453"/>
      <c r="CR322" s="1453"/>
      <c r="CS322" s="1453"/>
      <c r="CT322" s="1453"/>
      <c r="CU322" s="1453"/>
      <c r="CV322" s="1453"/>
      <c r="CW322" s="1453"/>
      <c r="CX322" s="1453"/>
      <c r="CY322" s="1453"/>
      <c r="CZ322" s="1453"/>
      <c r="DA322" s="1453"/>
      <c r="DB322" s="1453"/>
      <c r="DC322" s="1453"/>
      <c r="DD322" s="1453"/>
      <c r="DE322" s="1453"/>
      <c r="DF322" s="1453"/>
      <c r="DG322" s="1453"/>
      <c r="DH322" s="1453"/>
      <c r="DI322" s="1453"/>
      <c r="DJ322" s="1453"/>
      <c r="DK322" s="1453"/>
      <c r="DL322" s="1453"/>
      <c r="DM322" s="1453"/>
      <c r="DN322" s="1453"/>
      <c r="DO322" s="1453"/>
      <c r="DP322" s="1453"/>
      <c r="DQ322" s="1453"/>
      <c r="DR322" s="1453"/>
      <c r="DS322" s="1453"/>
      <c r="DT322" s="1453"/>
    </row>
    <row r="323" spans="1:124" s="1543" customFormat="1" ht="21.9" customHeight="1" x14ac:dyDescent="0.35">
      <c r="A323" s="1453"/>
      <c r="B323" s="1453"/>
      <c r="C323" s="1514"/>
      <c r="D323" s="1514"/>
      <c r="E323" s="1514"/>
      <c r="F323" s="1848"/>
      <c r="G323" s="1930"/>
      <c r="H323" s="1516"/>
      <c r="I323" s="1537"/>
      <c r="J323" s="1537"/>
      <c r="K323" s="1453"/>
      <c r="L323"/>
      <c r="M323"/>
      <c r="N323"/>
      <c r="O323"/>
      <c r="P323"/>
      <c r="Q323"/>
      <c r="R323"/>
      <c r="S323"/>
      <c r="T323" s="1854"/>
      <c r="U323"/>
      <c r="V323"/>
      <c r="W323"/>
      <c r="X323"/>
      <c r="Y323"/>
      <c r="Z323" s="1453"/>
      <c r="AA323" s="1453"/>
      <c r="AB323" s="1453"/>
      <c r="AC323" s="1453"/>
      <c r="AD323" s="1453"/>
      <c r="AE323" s="1453"/>
      <c r="AF323" s="1453"/>
      <c r="AG323" s="1453"/>
      <c r="AH323" s="1453"/>
      <c r="AI323" s="1453"/>
      <c r="AJ323" s="1453"/>
      <c r="AK323" s="1453"/>
      <c r="AL323" s="1453"/>
      <c r="AM323" s="1453"/>
      <c r="AN323" s="1453"/>
      <c r="AO323" s="1453"/>
      <c r="AP323" s="1453"/>
      <c r="AQ323" s="1453"/>
      <c r="AR323" s="1454"/>
      <c r="AS323" s="1453"/>
      <c r="AT323" s="1453"/>
      <c r="AU323" s="1453"/>
      <c r="AV323" s="1453"/>
      <c r="AW323" s="1453"/>
      <c r="AX323" s="1453"/>
      <c r="AY323" s="1453"/>
      <c r="AZ323" s="1453"/>
      <c r="BA323" s="1453"/>
      <c r="BB323" s="1453"/>
      <c r="BC323" s="1453"/>
      <c r="BD323" s="1453"/>
      <c r="BE323" s="1453"/>
      <c r="BF323" s="1453"/>
      <c r="BG323" s="1453"/>
      <c r="BH323" s="1453"/>
      <c r="BI323" s="1453"/>
      <c r="BJ323" s="1453"/>
      <c r="BK323" s="1453"/>
      <c r="BL323" s="1453"/>
      <c r="BM323" s="1453"/>
      <c r="BN323" s="1453"/>
      <c r="BO323" s="1453"/>
      <c r="BP323" s="1453"/>
      <c r="BQ323" s="1453"/>
      <c r="BR323" s="1453"/>
      <c r="BS323" s="1453"/>
      <c r="BT323" s="1453"/>
      <c r="BU323" s="1453"/>
      <c r="BV323" s="1453"/>
      <c r="BW323" s="1453"/>
      <c r="BX323" s="1453"/>
      <c r="BY323" s="1453"/>
      <c r="BZ323" s="1453"/>
      <c r="CA323" s="1453"/>
      <c r="CB323" s="1453"/>
      <c r="CC323" s="1453"/>
      <c r="CD323" s="1453"/>
      <c r="CE323" s="1453"/>
      <c r="CF323" s="1453"/>
      <c r="CG323" s="1453"/>
      <c r="CH323" s="1453"/>
      <c r="CI323" s="1453"/>
      <c r="CJ323" s="1453"/>
      <c r="CK323" s="1453"/>
      <c r="CL323" s="1453"/>
      <c r="CM323" s="1453"/>
      <c r="CN323" s="1453"/>
      <c r="CO323" s="1453"/>
      <c r="CP323" s="1453"/>
      <c r="CQ323" s="1453"/>
      <c r="CR323" s="1453"/>
      <c r="CS323" s="1453"/>
      <c r="CT323" s="1453"/>
      <c r="CU323" s="1453"/>
      <c r="CV323" s="1453"/>
      <c r="CW323" s="1453"/>
      <c r="CX323" s="1453"/>
      <c r="CY323" s="1453"/>
      <c r="CZ323" s="1453"/>
      <c r="DA323" s="1453"/>
      <c r="DB323" s="1453"/>
      <c r="DC323" s="1453"/>
      <c r="DD323" s="1453"/>
      <c r="DE323" s="1453"/>
      <c r="DF323" s="1453"/>
      <c r="DG323" s="1453"/>
      <c r="DH323" s="1453"/>
      <c r="DI323" s="1453"/>
      <c r="DJ323" s="1453"/>
      <c r="DK323" s="1453"/>
      <c r="DL323" s="1453"/>
      <c r="DM323" s="1453"/>
      <c r="DN323" s="1453"/>
      <c r="DO323" s="1453"/>
      <c r="DP323" s="1453"/>
      <c r="DQ323" s="1453"/>
      <c r="DR323" s="1453"/>
      <c r="DS323" s="1453"/>
      <c r="DT323" s="1453"/>
    </row>
    <row r="324" spans="1:124" s="1543" customFormat="1" ht="21.9" customHeight="1" x14ac:dyDescent="0.35">
      <c r="A324" s="1453"/>
      <c r="B324" s="1453"/>
      <c r="C324" s="1514"/>
      <c r="D324" s="1514"/>
      <c r="E324" s="1514"/>
      <c r="F324" s="1848"/>
      <c r="G324" s="1930"/>
      <c r="H324" s="1516"/>
      <c r="I324" s="1537"/>
      <c r="J324" s="1537"/>
      <c r="K324" s="1453"/>
      <c r="L324"/>
      <c r="M324"/>
      <c r="N324"/>
      <c r="O324"/>
      <c r="P324"/>
      <c r="Q324"/>
      <c r="R324"/>
      <c r="S324"/>
      <c r="T324" s="1854"/>
      <c r="U324"/>
      <c r="V324"/>
      <c r="W324"/>
      <c r="X324"/>
      <c r="Y324"/>
      <c r="Z324" s="1453"/>
      <c r="AA324" s="1453"/>
      <c r="AB324" s="1453"/>
      <c r="AC324" s="1453"/>
      <c r="AD324" s="1453"/>
      <c r="AE324" s="1453"/>
      <c r="AF324" s="1453"/>
      <c r="AG324" s="1453"/>
      <c r="AH324" s="1453"/>
      <c r="AI324" s="1453"/>
      <c r="AJ324" s="1453"/>
      <c r="AK324" s="1453"/>
      <c r="AL324" s="1453"/>
      <c r="AM324" s="1453"/>
      <c r="AN324" s="1453"/>
      <c r="AO324" s="1453"/>
      <c r="AP324" s="1453"/>
      <c r="AQ324" s="1453"/>
      <c r="AR324" s="1454"/>
      <c r="AS324" s="1453"/>
      <c r="AT324" s="1453"/>
      <c r="AU324" s="1453"/>
      <c r="AV324" s="1453"/>
      <c r="AW324" s="1453"/>
      <c r="AX324" s="1453"/>
      <c r="AY324" s="1453"/>
      <c r="AZ324" s="1453"/>
      <c r="BA324" s="1453"/>
      <c r="BB324" s="1453"/>
      <c r="BC324" s="1453"/>
      <c r="BD324" s="1453"/>
      <c r="BE324" s="1453"/>
      <c r="BF324" s="1453"/>
      <c r="BG324" s="1453"/>
      <c r="BH324" s="1453"/>
      <c r="BI324" s="1453"/>
      <c r="BJ324" s="1453"/>
      <c r="BK324" s="1453"/>
      <c r="BL324" s="1453"/>
      <c r="BM324" s="1453"/>
      <c r="BN324" s="1453"/>
      <c r="BO324" s="1453"/>
      <c r="BP324" s="1453"/>
      <c r="BQ324" s="1453"/>
      <c r="BR324" s="1453"/>
      <c r="BS324" s="1453"/>
      <c r="BT324" s="1453"/>
      <c r="BU324" s="1453"/>
      <c r="BV324" s="1453"/>
      <c r="BW324" s="1453"/>
      <c r="BX324" s="1453"/>
      <c r="BY324" s="1453"/>
      <c r="BZ324" s="1453"/>
      <c r="CA324" s="1453"/>
      <c r="CB324" s="1453"/>
      <c r="CC324" s="1453"/>
      <c r="CD324" s="1453"/>
      <c r="CE324" s="1453"/>
      <c r="CF324" s="1453"/>
      <c r="CG324" s="1453"/>
      <c r="CH324" s="1453"/>
      <c r="CI324" s="1453"/>
      <c r="CJ324" s="1453"/>
      <c r="CK324" s="1453"/>
      <c r="CL324" s="1453"/>
      <c r="CM324" s="1453"/>
      <c r="CN324" s="1453"/>
      <c r="CO324" s="1453"/>
      <c r="CP324" s="1453"/>
      <c r="CQ324" s="1453"/>
      <c r="CR324" s="1453"/>
      <c r="CS324" s="1453"/>
      <c r="CT324" s="1453"/>
      <c r="CU324" s="1453"/>
      <c r="CV324" s="1453"/>
      <c r="CW324" s="1453"/>
      <c r="CX324" s="1453"/>
      <c r="CY324" s="1453"/>
      <c r="CZ324" s="1453"/>
      <c r="DA324" s="1453"/>
      <c r="DB324" s="1453"/>
      <c r="DC324" s="1453"/>
      <c r="DD324" s="1453"/>
      <c r="DE324" s="1453"/>
      <c r="DF324" s="1453"/>
      <c r="DG324" s="1453"/>
      <c r="DH324" s="1453"/>
      <c r="DI324" s="1453"/>
      <c r="DJ324" s="1453"/>
      <c r="DK324" s="1453"/>
      <c r="DL324" s="1453"/>
      <c r="DM324" s="1453"/>
      <c r="DN324" s="1453"/>
      <c r="DO324" s="1453"/>
      <c r="DP324" s="1453"/>
      <c r="DQ324" s="1453"/>
      <c r="DR324" s="1453"/>
      <c r="DS324" s="1453"/>
      <c r="DT324" s="1453"/>
    </row>
    <row r="325" spans="1:124" s="1543" customFormat="1" ht="21.9" customHeight="1" x14ac:dyDescent="0.35">
      <c r="A325" s="1453"/>
      <c r="B325" s="1453"/>
      <c r="C325" s="1514"/>
      <c r="D325" s="1514"/>
      <c r="E325" s="1514"/>
      <c r="F325" s="1848"/>
      <c r="G325" s="1930"/>
      <c r="H325" s="1516"/>
      <c r="I325" s="1537"/>
      <c r="J325" s="1537"/>
      <c r="K325" s="1453"/>
      <c r="L325"/>
      <c r="M325"/>
      <c r="N325"/>
      <c r="O325"/>
      <c r="P325"/>
      <c r="Q325"/>
      <c r="R325"/>
      <c r="S325"/>
      <c r="T325" s="1854"/>
      <c r="U325"/>
      <c r="V325"/>
      <c r="W325"/>
      <c r="X325"/>
      <c r="Y325"/>
      <c r="Z325" s="1453"/>
      <c r="AA325" s="1453"/>
      <c r="AB325" s="1453"/>
      <c r="AC325" s="1453"/>
      <c r="AD325" s="1453"/>
      <c r="AE325" s="1453"/>
      <c r="AF325" s="1453"/>
      <c r="AG325" s="1453"/>
      <c r="AH325" s="1453"/>
      <c r="AI325" s="1453"/>
      <c r="AJ325" s="1453"/>
      <c r="AK325" s="1453"/>
      <c r="AL325" s="1453"/>
      <c r="AM325" s="1453"/>
      <c r="AN325" s="1453"/>
      <c r="AO325" s="1453"/>
      <c r="AP325" s="1453"/>
      <c r="AQ325" s="1453"/>
      <c r="AR325" s="1454"/>
      <c r="AS325" s="1453"/>
      <c r="AT325" s="1453"/>
      <c r="AU325" s="1453"/>
      <c r="AV325" s="1453"/>
      <c r="AW325" s="1453"/>
      <c r="AX325" s="1453"/>
      <c r="AY325" s="1453"/>
      <c r="AZ325" s="1453"/>
      <c r="BA325" s="1453"/>
      <c r="BB325" s="1453"/>
      <c r="BC325" s="1453"/>
      <c r="BD325" s="1453"/>
      <c r="BE325" s="1453"/>
      <c r="BF325" s="1453"/>
      <c r="BG325" s="1453"/>
      <c r="BH325" s="1453"/>
      <c r="BI325" s="1453"/>
      <c r="BJ325" s="1453"/>
      <c r="BK325" s="1453"/>
      <c r="BL325" s="1453"/>
      <c r="BM325" s="1453"/>
      <c r="BN325" s="1453"/>
      <c r="BO325" s="1453"/>
      <c r="BP325" s="1453"/>
      <c r="BQ325" s="1453"/>
      <c r="BR325" s="1453"/>
      <c r="BS325" s="1453"/>
      <c r="BT325" s="1453"/>
      <c r="BU325" s="1453"/>
      <c r="BV325" s="1453"/>
      <c r="BW325" s="1453"/>
      <c r="BX325" s="1453"/>
      <c r="BY325" s="1453"/>
      <c r="BZ325" s="1453"/>
      <c r="CA325" s="1453"/>
      <c r="CB325" s="1453"/>
      <c r="CC325" s="1453"/>
      <c r="CD325" s="1453"/>
      <c r="CE325" s="1453"/>
      <c r="CF325" s="1453"/>
      <c r="CG325" s="1453"/>
      <c r="CH325" s="1453"/>
      <c r="CI325" s="1453"/>
      <c r="CJ325" s="1453"/>
      <c r="CK325" s="1453"/>
      <c r="CL325" s="1453"/>
      <c r="CM325" s="1453"/>
      <c r="CN325" s="1453"/>
      <c r="CO325" s="1453"/>
      <c r="CP325" s="1453"/>
      <c r="CQ325" s="1453"/>
      <c r="CR325" s="1453"/>
      <c r="CS325" s="1453"/>
      <c r="CT325" s="1453"/>
      <c r="CU325" s="1453"/>
      <c r="CV325" s="1453"/>
      <c r="CW325" s="1453"/>
      <c r="CX325" s="1453"/>
      <c r="CY325" s="1453"/>
      <c r="CZ325" s="1453"/>
      <c r="DA325" s="1453"/>
      <c r="DB325" s="1453"/>
      <c r="DC325" s="1453"/>
      <c r="DD325" s="1453"/>
      <c r="DE325" s="1453"/>
      <c r="DF325" s="1453"/>
      <c r="DG325" s="1453"/>
      <c r="DH325" s="1453"/>
      <c r="DI325" s="1453"/>
      <c r="DJ325" s="1453"/>
      <c r="DK325" s="1453"/>
      <c r="DL325" s="1453"/>
      <c r="DM325" s="1453"/>
      <c r="DN325" s="1453"/>
      <c r="DO325" s="1453"/>
      <c r="DP325" s="1453"/>
      <c r="DQ325" s="1453"/>
      <c r="DR325" s="1453"/>
      <c r="DS325" s="1453"/>
      <c r="DT325" s="1453"/>
    </row>
    <row r="326" spans="1:124" s="1543" customFormat="1" ht="21.9" customHeight="1" x14ac:dyDescent="0.35">
      <c r="A326" s="1453"/>
      <c r="B326" s="1453"/>
      <c r="C326" s="1514"/>
      <c r="D326" s="1514"/>
      <c r="E326" s="1514"/>
      <c r="F326" s="1848"/>
      <c r="G326" s="1930"/>
      <c r="H326" s="1516"/>
      <c r="I326" s="1537"/>
      <c r="J326" s="1537"/>
      <c r="K326" s="1453"/>
      <c r="L326"/>
      <c r="M326"/>
      <c r="N326"/>
      <c r="O326"/>
      <c r="P326"/>
      <c r="Q326"/>
      <c r="R326"/>
      <c r="S326"/>
      <c r="T326" s="1854"/>
      <c r="U326"/>
      <c r="V326"/>
      <c r="W326"/>
      <c r="X326"/>
      <c r="Y326"/>
      <c r="Z326" s="1453"/>
      <c r="AA326" s="1453"/>
      <c r="AB326" s="1453"/>
      <c r="AC326" s="1453"/>
      <c r="AD326" s="1453"/>
      <c r="AE326" s="1453"/>
      <c r="AF326" s="1453"/>
      <c r="AG326" s="1453"/>
      <c r="AH326" s="1453"/>
      <c r="AI326" s="1453"/>
      <c r="AJ326" s="1453"/>
      <c r="AK326" s="1453"/>
      <c r="AL326" s="1453"/>
      <c r="AM326" s="1453"/>
      <c r="AN326" s="1453"/>
      <c r="AO326" s="1453"/>
      <c r="AP326" s="1453"/>
      <c r="AQ326" s="1453"/>
      <c r="AR326" s="1454"/>
      <c r="AS326" s="1453"/>
      <c r="AT326" s="1453"/>
      <c r="AU326" s="1453"/>
      <c r="AV326" s="1453"/>
      <c r="AW326" s="1453"/>
      <c r="AX326" s="1453"/>
      <c r="AY326" s="1453"/>
      <c r="AZ326" s="1453"/>
      <c r="BA326" s="1453"/>
      <c r="BB326" s="1453"/>
      <c r="BC326" s="1453"/>
      <c r="BD326" s="1453"/>
      <c r="BE326" s="1453"/>
      <c r="BF326" s="1453"/>
      <c r="BG326" s="1453"/>
      <c r="BH326" s="1453"/>
      <c r="BI326" s="1453"/>
      <c r="BJ326" s="1453"/>
      <c r="BK326" s="1453"/>
      <c r="BL326" s="1453"/>
      <c r="BM326" s="1453"/>
      <c r="BN326" s="1453"/>
      <c r="BO326" s="1453"/>
      <c r="BP326" s="1453"/>
      <c r="BQ326" s="1453"/>
      <c r="BR326" s="1453"/>
      <c r="BS326" s="1453"/>
      <c r="BT326" s="1453"/>
      <c r="BU326" s="1453"/>
      <c r="BV326" s="1453"/>
      <c r="BW326" s="1453"/>
      <c r="BX326" s="1453"/>
      <c r="BY326" s="1453"/>
      <c r="BZ326" s="1453"/>
      <c r="CA326" s="1453"/>
      <c r="CB326" s="1453"/>
      <c r="CC326" s="1453"/>
      <c r="CD326" s="1453"/>
      <c r="CE326" s="1453"/>
      <c r="CF326" s="1453"/>
      <c r="CG326" s="1453"/>
      <c r="CH326" s="1453"/>
      <c r="CI326" s="1453"/>
      <c r="CJ326" s="1453"/>
      <c r="CK326" s="1453"/>
      <c r="CL326" s="1453"/>
      <c r="CM326" s="1453"/>
      <c r="CN326" s="1453"/>
      <c r="CO326" s="1453"/>
      <c r="CP326" s="1453"/>
      <c r="CQ326" s="1453"/>
      <c r="CR326" s="1453"/>
      <c r="CS326" s="1453"/>
      <c r="CT326" s="1453"/>
      <c r="CU326" s="1453"/>
      <c r="CV326" s="1453"/>
      <c r="CW326" s="1453"/>
      <c r="CX326" s="1453"/>
      <c r="CY326" s="1453"/>
      <c r="CZ326" s="1453"/>
      <c r="DA326" s="1453"/>
      <c r="DB326" s="1453"/>
      <c r="DC326" s="1453"/>
      <c r="DD326" s="1453"/>
      <c r="DE326" s="1453"/>
      <c r="DF326" s="1453"/>
      <c r="DG326" s="1453"/>
      <c r="DH326" s="1453"/>
      <c r="DI326" s="1453"/>
      <c r="DJ326" s="1453"/>
      <c r="DK326" s="1453"/>
      <c r="DL326" s="1453"/>
      <c r="DM326" s="1453"/>
      <c r="DN326" s="1453"/>
      <c r="DO326" s="1453"/>
      <c r="DP326" s="1453"/>
      <c r="DQ326" s="1453"/>
      <c r="DR326" s="1453"/>
      <c r="DS326" s="1453"/>
      <c r="DT326" s="1453"/>
    </row>
    <row r="327" spans="1:124" s="1543" customFormat="1" ht="21.9" customHeight="1" x14ac:dyDescent="0.35">
      <c r="A327" s="1453"/>
      <c r="B327" s="1453"/>
      <c r="C327" s="1514"/>
      <c r="D327" s="1514"/>
      <c r="E327" s="1514"/>
      <c r="F327" s="1848"/>
      <c r="G327" s="1930"/>
      <c r="H327" s="1516"/>
      <c r="I327" s="1537"/>
      <c r="J327" s="1537"/>
      <c r="K327" s="1453"/>
      <c r="L327"/>
      <c r="M327"/>
      <c r="N327"/>
      <c r="O327"/>
      <c r="P327"/>
      <c r="Q327"/>
      <c r="R327"/>
      <c r="S327"/>
      <c r="T327" s="1854"/>
      <c r="U327"/>
      <c r="V327"/>
      <c r="W327"/>
      <c r="X327"/>
      <c r="Y327"/>
      <c r="Z327" s="1453"/>
      <c r="AA327" s="1453"/>
      <c r="AB327" s="1453"/>
      <c r="AC327" s="1453"/>
      <c r="AD327" s="1453"/>
      <c r="AE327" s="1453"/>
      <c r="AF327" s="1453"/>
      <c r="AG327" s="1453"/>
      <c r="AH327" s="1453"/>
      <c r="AI327" s="1453"/>
      <c r="AJ327" s="1453"/>
      <c r="AK327" s="1453"/>
      <c r="AL327" s="1453"/>
      <c r="AM327" s="1453"/>
      <c r="AN327" s="1453"/>
      <c r="AO327" s="1453"/>
      <c r="AP327" s="1453"/>
      <c r="AQ327" s="1453"/>
      <c r="AR327" s="1454"/>
      <c r="AS327" s="1453"/>
      <c r="AT327" s="1453"/>
      <c r="AU327" s="1453"/>
      <c r="AV327" s="1453"/>
      <c r="AW327" s="1453"/>
      <c r="AX327" s="1453"/>
      <c r="AY327" s="1453"/>
      <c r="AZ327" s="1453"/>
      <c r="BA327" s="1453"/>
      <c r="BB327" s="1453"/>
      <c r="BC327" s="1453"/>
      <c r="BD327" s="1453"/>
      <c r="BE327" s="1453"/>
      <c r="BF327" s="1453"/>
      <c r="BG327" s="1453"/>
      <c r="BH327" s="1453"/>
      <c r="BI327" s="1453"/>
      <c r="BJ327" s="1453"/>
      <c r="BK327" s="1453"/>
      <c r="BL327" s="1453"/>
      <c r="BM327" s="1453"/>
      <c r="BN327" s="1453"/>
      <c r="BO327" s="1453"/>
      <c r="BP327" s="1453"/>
      <c r="BQ327" s="1453"/>
      <c r="BR327" s="1453"/>
      <c r="BS327" s="1453"/>
      <c r="BT327" s="1453"/>
      <c r="BU327" s="1453"/>
      <c r="BV327" s="1453"/>
      <c r="BW327" s="1453"/>
      <c r="BX327" s="1453"/>
      <c r="BY327" s="1453"/>
      <c r="BZ327" s="1453"/>
      <c r="CA327" s="1453"/>
      <c r="CB327" s="1453"/>
      <c r="CC327" s="1453"/>
      <c r="CD327" s="1453"/>
      <c r="CE327" s="1453"/>
      <c r="CF327" s="1453"/>
      <c r="CG327" s="1453"/>
      <c r="CH327" s="1453"/>
      <c r="CI327" s="1453"/>
      <c r="CJ327" s="1453"/>
      <c r="CK327" s="1453"/>
      <c r="CL327" s="1453"/>
      <c r="CM327" s="1453"/>
      <c r="CN327" s="1453"/>
      <c r="CO327" s="1453"/>
      <c r="CP327" s="1453"/>
      <c r="CQ327" s="1453"/>
      <c r="CR327" s="1453"/>
      <c r="CS327" s="1453"/>
      <c r="CT327" s="1453"/>
      <c r="CU327" s="1453"/>
      <c r="CV327" s="1453"/>
      <c r="CW327" s="1453"/>
      <c r="CX327" s="1453"/>
      <c r="CY327" s="1453"/>
      <c r="CZ327" s="1453"/>
      <c r="DA327" s="1453"/>
      <c r="DB327" s="1453"/>
      <c r="DC327" s="1453"/>
      <c r="DD327" s="1453"/>
      <c r="DE327" s="1453"/>
      <c r="DF327" s="1453"/>
      <c r="DG327" s="1453"/>
      <c r="DH327" s="1453"/>
      <c r="DI327" s="1453"/>
      <c r="DJ327" s="1453"/>
      <c r="DK327" s="1453"/>
      <c r="DL327" s="1453"/>
      <c r="DM327" s="1453"/>
      <c r="DN327" s="1453"/>
      <c r="DO327" s="1453"/>
      <c r="DP327" s="1453"/>
      <c r="DQ327" s="1453"/>
      <c r="DR327" s="1453"/>
      <c r="DS327" s="1453"/>
      <c r="DT327" s="1453"/>
    </row>
    <row r="328" spans="1:124" s="1543" customFormat="1" ht="21.9" customHeight="1" x14ac:dyDescent="0.35">
      <c r="A328" s="1453"/>
      <c r="B328" s="1453"/>
      <c r="C328" s="1514"/>
      <c r="D328" s="1514"/>
      <c r="E328" s="1514"/>
      <c r="F328" s="1848"/>
      <c r="G328" s="1930"/>
      <c r="H328" s="1516"/>
      <c r="I328" s="1537"/>
      <c r="J328" s="1537"/>
      <c r="K328" s="1453"/>
      <c r="L328"/>
      <c r="M328"/>
      <c r="N328"/>
      <c r="O328"/>
      <c r="P328"/>
      <c r="Q328"/>
      <c r="R328"/>
      <c r="S328"/>
      <c r="T328" s="1854"/>
      <c r="U328"/>
      <c r="V328"/>
      <c r="W328"/>
      <c r="X328"/>
      <c r="Y328"/>
      <c r="Z328" s="1453"/>
      <c r="AA328" s="1453"/>
      <c r="AB328" s="1453"/>
      <c r="AC328" s="1453"/>
      <c r="AD328" s="1453"/>
      <c r="AE328" s="1453"/>
      <c r="AF328" s="1453"/>
      <c r="AG328" s="1453"/>
      <c r="AH328" s="1453"/>
      <c r="AI328" s="1453"/>
      <c r="AJ328" s="1453"/>
      <c r="AK328" s="1453"/>
      <c r="AL328" s="1453"/>
      <c r="AM328" s="1453"/>
      <c r="AN328" s="1453"/>
      <c r="AO328" s="1453"/>
      <c r="AP328" s="1453"/>
      <c r="AQ328" s="1453"/>
      <c r="AR328" s="1454"/>
      <c r="AS328" s="1453"/>
      <c r="AT328" s="1453"/>
      <c r="AU328" s="1453"/>
      <c r="AV328" s="1453"/>
      <c r="AW328" s="1453"/>
      <c r="AX328" s="1453"/>
      <c r="AY328" s="1453"/>
      <c r="AZ328" s="1453"/>
      <c r="BA328" s="1453"/>
      <c r="BB328" s="1453"/>
      <c r="BC328" s="1453"/>
      <c r="BD328" s="1453"/>
      <c r="BE328" s="1453"/>
      <c r="BF328" s="1453"/>
      <c r="BG328" s="1453"/>
      <c r="BH328" s="1453"/>
      <c r="BI328" s="1453"/>
      <c r="BJ328" s="1453"/>
      <c r="BK328" s="1453"/>
      <c r="BL328" s="1453"/>
      <c r="BM328" s="1453"/>
      <c r="BN328" s="1453"/>
      <c r="BO328" s="1453"/>
      <c r="BP328" s="1453"/>
      <c r="BQ328" s="1453"/>
      <c r="BR328" s="1453"/>
      <c r="BS328" s="1453"/>
      <c r="BT328" s="1453"/>
      <c r="BU328" s="1453"/>
      <c r="BV328" s="1453"/>
      <c r="BW328" s="1453"/>
      <c r="BX328" s="1453"/>
      <c r="BY328" s="1453"/>
      <c r="BZ328" s="1453"/>
      <c r="CA328" s="1453"/>
      <c r="CB328" s="1453"/>
      <c r="CC328" s="1453"/>
      <c r="CD328" s="1453"/>
      <c r="CE328" s="1453"/>
      <c r="CF328" s="1453"/>
      <c r="CG328" s="1453"/>
      <c r="CH328" s="1453"/>
      <c r="CI328" s="1453"/>
      <c r="CJ328" s="1453"/>
      <c r="CK328" s="1453"/>
      <c r="CL328" s="1453"/>
      <c r="CM328" s="1453"/>
      <c r="CN328" s="1453"/>
      <c r="CO328" s="1453"/>
      <c r="CP328" s="1453"/>
      <c r="CQ328" s="1453"/>
      <c r="CR328" s="1453"/>
      <c r="CS328" s="1453"/>
      <c r="CT328" s="1453"/>
      <c r="CU328" s="1453"/>
      <c r="CV328" s="1453"/>
      <c r="CW328" s="1453"/>
      <c r="CX328" s="1453"/>
      <c r="CY328" s="1453"/>
      <c r="CZ328" s="1453"/>
      <c r="DA328" s="1453"/>
      <c r="DB328" s="1453"/>
      <c r="DC328" s="1453"/>
      <c r="DD328" s="1453"/>
      <c r="DE328" s="1453"/>
      <c r="DF328" s="1453"/>
      <c r="DG328" s="1453"/>
      <c r="DH328" s="1453"/>
      <c r="DI328" s="1453"/>
      <c r="DJ328" s="1453"/>
      <c r="DK328" s="1453"/>
      <c r="DL328" s="1453"/>
      <c r="DM328" s="1453"/>
      <c r="DN328" s="1453"/>
      <c r="DO328" s="1453"/>
      <c r="DP328" s="1453"/>
      <c r="DQ328" s="1453"/>
      <c r="DR328" s="1453"/>
      <c r="DS328" s="1453"/>
      <c r="DT328" s="1453"/>
    </row>
    <row r="329" spans="1:124" s="1543" customFormat="1" ht="21.9" customHeight="1" x14ac:dyDescent="0.35">
      <c r="A329" s="1453"/>
      <c r="B329" s="1453"/>
      <c r="C329" s="1514"/>
      <c r="D329" s="1514"/>
      <c r="E329" s="1514"/>
      <c r="F329" s="1848"/>
      <c r="G329" s="1930"/>
      <c r="H329" s="1516"/>
      <c r="I329" s="1537"/>
      <c r="J329" s="1537"/>
      <c r="K329" s="1453"/>
      <c r="L329"/>
      <c r="M329"/>
      <c r="N329"/>
      <c r="O329"/>
      <c r="P329"/>
      <c r="Q329"/>
      <c r="R329"/>
      <c r="S329"/>
      <c r="T329" s="1854"/>
      <c r="U329"/>
      <c r="V329"/>
      <c r="W329"/>
      <c r="X329"/>
      <c r="Y329"/>
      <c r="Z329" s="1453"/>
      <c r="AA329" s="1453"/>
      <c r="AB329" s="1453"/>
      <c r="AC329" s="1453"/>
      <c r="AD329" s="1453"/>
      <c r="AE329" s="1453"/>
      <c r="AF329" s="1453"/>
      <c r="AG329" s="1453"/>
      <c r="AH329" s="1453"/>
      <c r="AI329" s="1453"/>
      <c r="AJ329" s="1453"/>
      <c r="AK329" s="1453"/>
      <c r="AL329" s="1453"/>
      <c r="AM329" s="1453"/>
      <c r="AN329" s="1453"/>
      <c r="AO329" s="1453"/>
      <c r="AP329" s="1453"/>
      <c r="AQ329" s="1453"/>
      <c r="AR329" s="1454"/>
      <c r="AS329" s="1453"/>
      <c r="AT329" s="1453"/>
      <c r="AU329" s="1453"/>
      <c r="AV329" s="1453"/>
      <c r="AW329" s="1453"/>
      <c r="AX329" s="1453"/>
      <c r="AY329" s="1453"/>
      <c r="AZ329" s="1453"/>
      <c r="BA329" s="1453"/>
      <c r="BB329" s="1453"/>
      <c r="BC329" s="1453"/>
      <c r="BD329" s="1453"/>
      <c r="BE329" s="1453"/>
      <c r="BF329" s="1453"/>
      <c r="BG329" s="1453"/>
      <c r="BH329" s="1453"/>
      <c r="BI329" s="1453"/>
      <c r="BJ329" s="1453"/>
      <c r="BK329" s="1453"/>
      <c r="BL329" s="1453"/>
      <c r="BM329" s="1453"/>
      <c r="BN329" s="1453"/>
      <c r="BO329" s="1453"/>
      <c r="BP329" s="1453"/>
      <c r="BQ329" s="1453"/>
      <c r="BR329" s="1453"/>
      <c r="BS329" s="1453"/>
      <c r="BT329" s="1453"/>
      <c r="BU329" s="1453"/>
      <c r="BV329" s="1453"/>
      <c r="BW329" s="1453"/>
      <c r="BX329" s="1453"/>
      <c r="BY329" s="1453"/>
      <c r="BZ329" s="1453"/>
      <c r="CA329" s="1453"/>
      <c r="CB329" s="1453"/>
      <c r="CC329" s="1453"/>
      <c r="CD329" s="1453"/>
      <c r="CE329" s="1453"/>
      <c r="CF329" s="1453"/>
      <c r="CG329" s="1453"/>
      <c r="CH329" s="1453"/>
      <c r="CI329" s="1453"/>
      <c r="CJ329" s="1453"/>
      <c r="CK329" s="1453"/>
      <c r="CL329" s="1453"/>
      <c r="CM329" s="1453"/>
      <c r="CN329" s="1453"/>
      <c r="CO329" s="1453"/>
      <c r="CP329" s="1453"/>
      <c r="CQ329" s="1453"/>
      <c r="CR329" s="1453"/>
      <c r="CS329" s="1453"/>
      <c r="CT329" s="1453"/>
      <c r="CU329" s="1453"/>
      <c r="CV329" s="1453"/>
      <c r="CW329" s="1453"/>
      <c r="CX329" s="1453"/>
      <c r="CY329" s="1453"/>
      <c r="CZ329" s="1453"/>
      <c r="DA329" s="1453"/>
      <c r="DB329" s="1453"/>
      <c r="DC329" s="1453"/>
      <c r="DD329" s="1453"/>
      <c r="DE329" s="1453"/>
      <c r="DF329" s="1453"/>
      <c r="DG329" s="1453"/>
      <c r="DH329" s="1453"/>
      <c r="DI329" s="1453"/>
      <c r="DJ329" s="1453"/>
      <c r="DK329" s="1453"/>
      <c r="DL329" s="1453"/>
      <c r="DM329" s="1453"/>
      <c r="DN329" s="1453"/>
      <c r="DO329" s="1453"/>
      <c r="DP329" s="1453"/>
      <c r="DQ329" s="1453"/>
      <c r="DR329" s="1453"/>
      <c r="DS329" s="1453"/>
      <c r="DT329" s="1453"/>
    </row>
    <row r="330" spans="1:124" s="1543" customFormat="1" ht="21.9" customHeight="1" x14ac:dyDescent="0.35">
      <c r="A330" s="1453"/>
      <c r="B330" s="1453"/>
      <c r="C330" s="1514"/>
      <c r="D330" s="1514"/>
      <c r="E330" s="1514"/>
      <c r="F330" s="1848"/>
      <c r="G330" s="1930"/>
      <c r="H330" s="1516"/>
      <c r="I330" s="1537"/>
      <c r="J330" s="1537"/>
      <c r="K330" s="1453"/>
      <c r="L330"/>
      <c r="M330"/>
      <c r="N330"/>
      <c r="O330"/>
      <c r="P330"/>
      <c r="Q330"/>
      <c r="R330"/>
      <c r="S330"/>
      <c r="T330" s="1854"/>
      <c r="U330"/>
      <c r="V330"/>
      <c r="W330"/>
      <c r="X330"/>
      <c r="Y330"/>
      <c r="Z330" s="1453"/>
      <c r="AA330" s="1453"/>
      <c r="AB330" s="1453"/>
      <c r="AC330" s="1453"/>
      <c r="AD330" s="1453"/>
      <c r="AE330" s="1453"/>
      <c r="AF330" s="1453"/>
      <c r="AG330" s="1453"/>
      <c r="AH330" s="1453"/>
      <c r="AI330" s="1453"/>
      <c r="AJ330" s="1453"/>
      <c r="AK330" s="1453"/>
      <c r="AL330" s="1453"/>
      <c r="AM330" s="1453"/>
      <c r="AN330" s="1453"/>
      <c r="AO330" s="1453"/>
      <c r="AP330" s="1453"/>
      <c r="AQ330" s="1453"/>
      <c r="AR330" s="1454"/>
      <c r="AS330" s="1453"/>
      <c r="AT330" s="1453"/>
      <c r="AU330" s="1453"/>
      <c r="AV330" s="1453"/>
      <c r="AW330" s="1453"/>
      <c r="AX330" s="1453"/>
      <c r="AY330" s="1453"/>
      <c r="AZ330" s="1453"/>
      <c r="BA330" s="1453"/>
      <c r="BB330" s="1453"/>
      <c r="BC330" s="1453"/>
      <c r="BD330" s="1453"/>
      <c r="BE330" s="1453"/>
      <c r="BF330" s="1453"/>
      <c r="BG330" s="1453"/>
      <c r="BH330" s="1453"/>
      <c r="BI330" s="1453"/>
      <c r="BJ330" s="1453"/>
      <c r="BK330" s="1453"/>
      <c r="BL330" s="1453"/>
      <c r="BM330" s="1453"/>
      <c r="BN330" s="1453"/>
      <c r="BO330" s="1453"/>
      <c r="BP330" s="1453"/>
      <c r="BQ330" s="1453"/>
      <c r="BR330" s="1453"/>
      <c r="BS330" s="1453"/>
      <c r="BT330" s="1453"/>
      <c r="BU330" s="1453"/>
      <c r="BV330" s="1453"/>
      <c r="BW330" s="1453"/>
      <c r="BX330" s="1453"/>
      <c r="BY330" s="1453"/>
      <c r="BZ330" s="1453"/>
      <c r="CA330" s="1453"/>
      <c r="CB330" s="1453"/>
      <c r="CC330" s="1453"/>
      <c r="CD330" s="1453"/>
      <c r="CE330" s="1453"/>
      <c r="CF330" s="1453"/>
      <c r="CG330" s="1453"/>
      <c r="CH330" s="1453"/>
      <c r="CI330" s="1453"/>
      <c r="CJ330" s="1453"/>
      <c r="CK330" s="1453"/>
      <c r="CL330" s="1453"/>
      <c r="CM330" s="1453"/>
      <c r="CN330" s="1453"/>
      <c r="CO330" s="1453"/>
      <c r="CP330" s="1453"/>
      <c r="CQ330" s="1453"/>
      <c r="CR330" s="1453"/>
      <c r="CS330" s="1453"/>
      <c r="CT330" s="1453"/>
      <c r="CU330" s="1453"/>
      <c r="CV330" s="1453"/>
      <c r="CW330" s="1453"/>
      <c r="CX330" s="1453"/>
      <c r="CY330" s="1453"/>
      <c r="CZ330" s="1453"/>
      <c r="DA330" s="1453"/>
      <c r="DB330" s="1453"/>
      <c r="DC330" s="1453"/>
      <c r="DD330" s="1453"/>
      <c r="DE330" s="1453"/>
      <c r="DF330" s="1453"/>
      <c r="DG330" s="1453"/>
      <c r="DH330" s="1453"/>
      <c r="DI330" s="1453"/>
      <c r="DJ330" s="1453"/>
      <c r="DK330" s="1453"/>
      <c r="DL330" s="1453"/>
      <c r="DM330" s="1453"/>
      <c r="DN330" s="1453"/>
      <c r="DO330" s="1453"/>
      <c r="DP330" s="1453"/>
      <c r="DQ330" s="1453"/>
      <c r="DR330" s="1453"/>
      <c r="DS330" s="1453"/>
      <c r="DT330" s="1453"/>
    </row>
    <row r="331" spans="1:124" s="1543" customFormat="1" ht="21.9" customHeight="1" x14ac:dyDescent="0.35">
      <c r="A331" s="1453"/>
      <c r="B331" s="1453"/>
      <c r="C331" s="1514"/>
      <c r="D331" s="1514"/>
      <c r="E331" s="1514"/>
      <c r="F331" s="1848"/>
      <c r="G331" s="1930"/>
      <c r="H331" s="1516"/>
      <c r="I331" s="1537"/>
      <c r="J331" s="1537"/>
      <c r="K331" s="1453"/>
      <c r="L331"/>
      <c r="M331"/>
      <c r="N331"/>
      <c r="O331"/>
      <c r="P331"/>
      <c r="Q331"/>
      <c r="R331"/>
      <c r="S331"/>
      <c r="T331" s="1854"/>
      <c r="U331"/>
      <c r="V331"/>
      <c r="W331"/>
      <c r="X331"/>
      <c r="Y331"/>
      <c r="Z331" s="1453"/>
      <c r="AA331" s="1453"/>
      <c r="AB331" s="1453"/>
      <c r="AC331" s="1453"/>
      <c r="AD331" s="1453"/>
      <c r="AE331" s="1453"/>
      <c r="AF331" s="1453"/>
      <c r="AG331" s="1453"/>
      <c r="AH331" s="1453"/>
      <c r="AI331" s="1453"/>
      <c r="AJ331" s="1453"/>
      <c r="AK331" s="1453"/>
      <c r="AL331" s="1453"/>
      <c r="AM331" s="1453"/>
      <c r="AN331" s="1453"/>
      <c r="AO331" s="1453"/>
      <c r="AP331" s="1453"/>
      <c r="AQ331" s="1453"/>
      <c r="AR331" s="1454"/>
      <c r="AS331" s="1453"/>
      <c r="AT331" s="1453"/>
      <c r="AU331" s="1453"/>
      <c r="AV331" s="1453"/>
      <c r="AW331" s="1453"/>
      <c r="AX331" s="1453"/>
      <c r="AY331" s="1453"/>
      <c r="AZ331" s="1453"/>
      <c r="BA331" s="1453"/>
      <c r="BB331" s="1453"/>
      <c r="BC331" s="1453"/>
      <c r="BD331" s="1453"/>
      <c r="BE331" s="1453"/>
      <c r="BF331" s="1453"/>
      <c r="BG331" s="1453"/>
      <c r="BH331" s="1453"/>
      <c r="BI331" s="1453"/>
      <c r="BJ331" s="1453"/>
      <c r="BK331" s="1453"/>
      <c r="BL331" s="1453"/>
      <c r="BM331" s="1453"/>
      <c r="BN331" s="1453"/>
      <c r="BO331" s="1453"/>
      <c r="BP331" s="1453"/>
      <c r="BQ331" s="1453"/>
      <c r="BR331" s="1453"/>
      <c r="BS331" s="1453"/>
      <c r="BT331" s="1453"/>
      <c r="BU331" s="1453"/>
      <c r="BV331" s="1453"/>
      <c r="BW331" s="1453"/>
      <c r="BX331" s="1453"/>
      <c r="BY331" s="1453"/>
      <c r="BZ331" s="1453"/>
      <c r="CA331" s="1453"/>
      <c r="CB331" s="1453"/>
      <c r="CC331" s="1453"/>
      <c r="CD331" s="1453"/>
      <c r="CE331" s="1453"/>
      <c r="CF331" s="1453"/>
      <c r="CG331" s="1453"/>
      <c r="CH331" s="1453"/>
      <c r="CI331" s="1453"/>
      <c r="CJ331" s="1453"/>
      <c r="CK331" s="1453"/>
      <c r="CL331" s="1453"/>
      <c r="CM331" s="1453"/>
      <c r="CN331" s="1453"/>
      <c r="CO331" s="1453"/>
      <c r="CP331" s="1453"/>
      <c r="CQ331" s="1453"/>
      <c r="CR331" s="1453"/>
      <c r="CS331" s="1453"/>
      <c r="CT331" s="1453"/>
      <c r="CU331" s="1453"/>
      <c r="CV331" s="1453"/>
      <c r="CW331" s="1453"/>
      <c r="CX331" s="1453"/>
      <c r="CY331" s="1453"/>
      <c r="CZ331" s="1453"/>
      <c r="DA331" s="1453"/>
      <c r="DB331" s="1453"/>
      <c r="DC331" s="1453"/>
      <c r="DD331" s="1453"/>
      <c r="DE331" s="1453"/>
      <c r="DF331" s="1453"/>
      <c r="DG331" s="1453"/>
      <c r="DH331" s="1453"/>
      <c r="DI331" s="1453"/>
      <c r="DJ331" s="1453"/>
      <c r="DK331" s="1453"/>
      <c r="DL331" s="1453"/>
      <c r="DM331" s="1453"/>
      <c r="DN331" s="1453"/>
      <c r="DO331" s="1453"/>
      <c r="DP331" s="1453"/>
      <c r="DQ331" s="1453"/>
      <c r="DR331" s="1453"/>
      <c r="DS331" s="1453"/>
      <c r="DT331" s="1453"/>
    </row>
    <row r="332" spans="1:124" s="1543" customFormat="1" ht="21.9" customHeight="1" x14ac:dyDescent="0.35">
      <c r="A332" s="1453"/>
      <c r="B332" s="1453"/>
      <c r="C332" s="1514"/>
      <c r="D332" s="1514"/>
      <c r="E332" s="1514"/>
      <c r="F332" s="1848"/>
      <c r="G332" s="1930"/>
      <c r="H332" s="1516"/>
      <c r="I332" s="1537"/>
      <c r="J332" s="1537"/>
      <c r="K332" s="1453"/>
      <c r="L332"/>
      <c r="M332"/>
      <c r="N332"/>
      <c r="O332"/>
      <c r="P332"/>
      <c r="Q332"/>
      <c r="R332"/>
      <c r="S332"/>
      <c r="T332" s="1854"/>
      <c r="U332"/>
      <c r="V332"/>
      <c r="W332"/>
      <c r="X332"/>
      <c r="Y332"/>
      <c r="Z332" s="1453"/>
      <c r="AA332" s="1453"/>
      <c r="AB332" s="1453"/>
      <c r="AC332" s="1453"/>
      <c r="AD332" s="1453"/>
      <c r="AE332" s="1453"/>
      <c r="AF332" s="1453"/>
      <c r="AG332" s="1453"/>
      <c r="AH332" s="1453"/>
      <c r="AI332" s="1453"/>
      <c r="AJ332" s="1453"/>
      <c r="AK332" s="1453"/>
      <c r="AL332" s="1453"/>
      <c r="AM332" s="1453"/>
      <c r="AN332" s="1453"/>
      <c r="AO332" s="1453"/>
      <c r="AP332" s="1453"/>
      <c r="AQ332" s="1453"/>
      <c r="AR332" s="1454"/>
      <c r="AS332" s="1453"/>
      <c r="AT332" s="1453"/>
      <c r="AU332" s="1453"/>
      <c r="AV332" s="1453"/>
      <c r="AW332" s="1453"/>
      <c r="AX332" s="1453"/>
      <c r="AY332" s="1453"/>
      <c r="AZ332" s="1453"/>
      <c r="BA332" s="1453"/>
      <c r="BB332" s="1453"/>
      <c r="BC332" s="1453"/>
      <c r="BD332" s="1453"/>
      <c r="BE332" s="1453"/>
      <c r="BF332" s="1453"/>
      <c r="BG332" s="1453"/>
      <c r="BH332" s="1453"/>
      <c r="BI332" s="1453"/>
      <c r="BJ332" s="1453"/>
      <c r="BK332" s="1453"/>
      <c r="BL332" s="1453"/>
      <c r="BM332" s="1453"/>
      <c r="BN332" s="1453"/>
      <c r="BO332" s="1453"/>
      <c r="BP332" s="1453"/>
      <c r="BQ332" s="1453"/>
      <c r="BR332" s="1453"/>
      <c r="BS332" s="1453"/>
      <c r="BT332" s="1453"/>
      <c r="BU332" s="1453"/>
      <c r="BV332" s="1453"/>
      <c r="BW332" s="1453"/>
      <c r="BX332" s="1453"/>
      <c r="BY332" s="1453"/>
      <c r="BZ332" s="1453"/>
      <c r="CA332" s="1453"/>
      <c r="CB332" s="1453"/>
      <c r="CC332" s="1453"/>
      <c r="CD332" s="1453"/>
      <c r="CE332" s="1453"/>
      <c r="CF332" s="1453"/>
      <c r="CG332" s="1453"/>
      <c r="CH332" s="1453"/>
      <c r="CI332" s="1453"/>
      <c r="CJ332" s="1453"/>
      <c r="CK332" s="1453"/>
      <c r="CL332" s="1453"/>
      <c r="CM332" s="1453"/>
      <c r="CN332" s="1453"/>
      <c r="CO332" s="1453"/>
      <c r="CP332" s="1453"/>
      <c r="CQ332" s="1453"/>
      <c r="CR332" s="1453"/>
      <c r="CS332" s="1453"/>
      <c r="CT332" s="1453"/>
      <c r="CU332" s="1453"/>
      <c r="CV332" s="1453"/>
      <c r="CW332" s="1453"/>
      <c r="CX332" s="1453"/>
      <c r="CY332" s="1453"/>
      <c r="CZ332" s="1453"/>
      <c r="DA332" s="1453"/>
      <c r="DB332" s="1453"/>
      <c r="DC332" s="1453"/>
      <c r="DD332" s="1453"/>
      <c r="DE332" s="1453"/>
      <c r="DF332" s="1453"/>
      <c r="DG332" s="1453"/>
      <c r="DH332" s="1453"/>
      <c r="DI332" s="1453"/>
      <c r="DJ332" s="1453"/>
      <c r="DK332" s="1453"/>
      <c r="DL332" s="1453"/>
      <c r="DM332" s="1453"/>
      <c r="DN332" s="1453"/>
      <c r="DO332" s="1453"/>
      <c r="DP332" s="1453"/>
      <c r="DQ332" s="1453"/>
      <c r="DR332" s="1453"/>
      <c r="DS332" s="1453"/>
      <c r="DT332" s="1453"/>
    </row>
    <row r="333" spans="1:124" s="1543" customFormat="1" ht="21.9" customHeight="1" x14ac:dyDescent="0.35">
      <c r="A333" s="1453"/>
      <c r="B333" s="1453"/>
      <c r="C333" s="1514"/>
      <c r="D333" s="1514"/>
      <c r="E333" s="1514"/>
      <c r="F333" s="1848"/>
      <c r="G333" s="1930"/>
      <c r="H333" s="1516"/>
      <c r="I333" s="1537"/>
      <c r="J333" s="1537"/>
      <c r="K333" s="1453"/>
      <c r="L333"/>
      <c r="M333"/>
      <c r="N333"/>
      <c r="O333"/>
      <c r="P333"/>
      <c r="Q333"/>
      <c r="R333"/>
      <c r="S333"/>
      <c r="T333" s="1854"/>
      <c r="U333"/>
      <c r="V333"/>
      <c r="W333"/>
      <c r="X333"/>
      <c r="Y333"/>
      <c r="Z333" s="1453"/>
      <c r="AA333" s="1453"/>
      <c r="AB333" s="1453"/>
      <c r="AC333" s="1453"/>
      <c r="AD333" s="1453"/>
      <c r="AE333" s="1453"/>
      <c r="AF333" s="1453"/>
      <c r="AG333" s="1453"/>
      <c r="AH333" s="1453"/>
      <c r="AI333" s="1453"/>
      <c r="AJ333" s="1453"/>
      <c r="AK333" s="1453"/>
      <c r="AL333" s="1453"/>
      <c r="AM333" s="1453"/>
      <c r="AN333" s="1453"/>
      <c r="AO333" s="1453"/>
      <c r="AP333" s="1453"/>
      <c r="AQ333" s="1453"/>
      <c r="AR333" s="1454"/>
      <c r="AS333" s="1453"/>
      <c r="AT333" s="1453"/>
      <c r="AU333" s="1453"/>
      <c r="AV333" s="1453"/>
      <c r="AW333" s="1453"/>
      <c r="AX333" s="1453"/>
      <c r="AY333" s="1453"/>
      <c r="AZ333" s="1453"/>
      <c r="BA333" s="1453"/>
      <c r="BB333" s="1453"/>
      <c r="BC333" s="1453"/>
      <c r="BD333" s="1453"/>
      <c r="BE333" s="1453"/>
      <c r="BF333" s="1453"/>
      <c r="BG333" s="1453"/>
      <c r="BH333" s="1453"/>
      <c r="BI333" s="1453"/>
      <c r="BJ333" s="1453"/>
      <c r="BK333" s="1453"/>
      <c r="BL333" s="1453"/>
      <c r="BM333" s="1453"/>
      <c r="BN333" s="1453"/>
      <c r="BO333" s="1453"/>
      <c r="BP333" s="1453"/>
      <c r="BQ333" s="1453"/>
      <c r="BR333" s="1453"/>
      <c r="BS333" s="1453"/>
      <c r="BT333" s="1453"/>
      <c r="BU333" s="1453"/>
      <c r="BV333" s="1453"/>
      <c r="BW333" s="1453"/>
      <c r="BX333" s="1453"/>
      <c r="BY333" s="1453"/>
      <c r="BZ333" s="1453"/>
      <c r="CA333" s="1453"/>
      <c r="CB333" s="1453"/>
      <c r="CC333" s="1453"/>
      <c r="CD333" s="1453"/>
      <c r="CE333" s="1453"/>
      <c r="CF333" s="1453"/>
      <c r="CG333" s="1453"/>
      <c r="CH333" s="1453"/>
      <c r="CI333" s="1453"/>
      <c r="CJ333" s="1453"/>
      <c r="CK333" s="1453"/>
      <c r="CL333" s="1453"/>
      <c r="CM333" s="1453"/>
      <c r="CN333" s="1453"/>
      <c r="CO333" s="1453"/>
      <c r="CP333" s="1453"/>
      <c r="CQ333" s="1453"/>
      <c r="CR333" s="1453"/>
      <c r="CS333" s="1453"/>
      <c r="CT333" s="1453"/>
      <c r="CU333" s="1453"/>
      <c r="CV333" s="1453"/>
      <c r="CW333" s="1453"/>
      <c r="CX333" s="1453"/>
      <c r="CY333" s="1453"/>
      <c r="CZ333" s="1453"/>
      <c r="DA333" s="1453"/>
      <c r="DB333" s="1453"/>
      <c r="DC333" s="1453"/>
      <c r="DD333" s="1453"/>
      <c r="DE333" s="1453"/>
      <c r="DF333" s="1453"/>
      <c r="DG333" s="1453"/>
      <c r="DH333" s="1453"/>
      <c r="DI333" s="1453"/>
      <c r="DJ333" s="1453"/>
      <c r="DK333" s="1453"/>
      <c r="DL333" s="1453"/>
      <c r="DM333" s="1453"/>
      <c r="DN333" s="1453"/>
      <c r="DO333" s="1453"/>
      <c r="DP333" s="1453"/>
      <c r="DQ333" s="1453"/>
      <c r="DR333" s="1453"/>
      <c r="DS333" s="1453"/>
      <c r="DT333" s="1453"/>
    </row>
    <row r="334" spans="1:124" s="1543" customFormat="1" ht="21.9" customHeight="1" x14ac:dyDescent="0.35">
      <c r="A334" s="1453"/>
      <c r="B334" s="1453"/>
      <c r="C334" s="1514"/>
      <c r="D334" s="1514"/>
      <c r="E334" s="1514"/>
      <c r="F334" s="1848"/>
      <c r="G334" s="1930"/>
      <c r="H334" s="1516"/>
      <c r="I334" s="1537"/>
      <c r="J334" s="1537"/>
      <c r="K334" s="1453"/>
      <c r="L334"/>
      <c r="M334"/>
      <c r="N334"/>
      <c r="O334"/>
      <c r="P334"/>
      <c r="Q334"/>
      <c r="R334"/>
      <c r="S334"/>
      <c r="T334" s="1854"/>
      <c r="U334"/>
      <c r="V334"/>
      <c r="W334"/>
      <c r="X334"/>
      <c r="Y334"/>
      <c r="Z334" s="1453"/>
      <c r="AA334" s="1453"/>
      <c r="AB334" s="1453"/>
      <c r="AC334" s="1453"/>
      <c r="AD334" s="1453"/>
      <c r="AE334" s="1453"/>
      <c r="AF334" s="1453"/>
      <c r="AG334" s="1453"/>
      <c r="AH334" s="1453"/>
      <c r="AI334" s="1453"/>
      <c r="AJ334" s="1453"/>
      <c r="AK334" s="1453"/>
      <c r="AL334" s="1453"/>
      <c r="AM334" s="1453"/>
      <c r="AN334" s="1453"/>
      <c r="AO334" s="1453"/>
      <c r="AP334" s="1453"/>
      <c r="AQ334" s="1453"/>
      <c r="AR334" s="1454"/>
      <c r="AS334" s="1453"/>
      <c r="AT334" s="1453"/>
      <c r="AU334" s="1453"/>
      <c r="AV334" s="1453"/>
      <c r="AW334" s="1453"/>
      <c r="AX334" s="1453"/>
      <c r="AY334" s="1453"/>
      <c r="AZ334" s="1453"/>
      <c r="BA334" s="1453"/>
      <c r="BB334" s="1453"/>
      <c r="BC334" s="1453"/>
      <c r="BD334" s="1453"/>
      <c r="BE334" s="1453"/>
      <c r="BF334" s="1453"/>
      <c r="BG334" s="1453"/>
      <c r="BH334" s="1453"/>
      <c r="BI334" s="1453"/>
      <c r="BJ334" s="1453"/>
      <c r="BK334" s="1453"/>
      <c r="BL334" s="1453"/>
      <c r="BM334" s="1453"/>
      <c r="BN334" s="1453"/>
      <c r="BO334" s="1453"/>
      <c r="BP334" s="1453"/>
      <c r="BQ334" s="1453"/>
      <c r="BR334" s="1453"/>
      <c r="BS334" s="1453"/>
      <c r="BT334" s="1453"/>
      <c r="BU334" s="1453"/>
      <c r="BV334" s="1453"/>
      <c r="BW334" s="1453"/>
      <c r="BX334" s="1453"/>
      <c r="BY334" s="1453"/>
      <c r="BZ334" s="1453"/>
      <c r="CA334" s="1453"/>
      <c r="CB334" s="1453"/>
      <c r="CC334" s="1453"/>
      <c r="CD334" s="1453"/>
      <c r="CE334" s="1453"/>
      <c r="CF334" s="1453"/>
      <c r="CG334" s="1453"/>
      <c r="CH334" s="1453"/>
      <c r="CI334" s="1453"/>
      <c r="CJ334" s="1453"/>
      <c r="CK334" s="1453"/>
      <c r="CL334" s="1453"/>
      <c r="CM334" s="1453"/>
      <c r="CN334" s="1453"/>
      <c r="CO334" s="1453"/>
      <c r="CP334" s="1453"/>
      <c r="CQ334" s="1453"/>
      <c r="CR334" s="1453"/>
      <c r="CS334" s="1453"/>
      <c r="CT334" s="1453"/>
      <c r="CU334" s="1453"/>
      <c r="CV334" s="1453"/>
      <c r="CW334" s="1453"/>
      <c r="CX334" s="1453"/>
      <c r="CY334" s="1453"/>
      <c r="CZ334" s="1453"/>
      <c r="DA334" s="1453"/>
      <c r="DB334" s="1453"/>
      <c r="DC334" s="1453"/>
      <c r="DD334" s="1453"/>
      <c r="DE334" s="1453"/>
      <c r="DF334" s="1453"/>
      <c r="DG334" s="1453"/>
      <c r="DH334" s="1453"/>
      <c r="DI334" s="1453"/>
      <c r="DJ334" s="1453"/>
      <c r="DK334" s="1453"/>
      <c r="DL334" s="1453"/>
      <c r="DM334" s="1453"/>
      <c r="DN334" s="1453"/>
      <c r="DO334" s="1453"/>
      <c r="DP334" s="1453"/>
      <c r="DQ334" s="1453"/>
      <c r="DR334" s="1453"/>
      <c r="DS334" s="1453"/>
      <c r="DT334" s="1453"/>
    </row>
    <row r="335" spans="1:124" s="1543" customFormat="1" ht="21.9" customHeight="1" x14ac:dyDescent="0.35">
      <c r="A335" s="1453"/>
      <c r="B335" s="1453"/>
      <c r="C335" s="1514"/>
      <c r="D335" s="1514"/>
      <c r="E335" s="1514"/>
      <c r="F335" s="1848"/>
      <c r="G335" s="1930"/>
      <c r="H335" s="1516"/>
      <c r="I335" s="1537"/>
      <c r="J335" s="1537"/>
      <c r="K335" s="1453"/>
      <c r="L335"/>
      <c r="M335"/>
      <c r="N335"/>
      <c r="O335"/>
      <c r="P335"/>
      <c r="Q335"/>
      <c r="R335"/>
      <c r="S335"/>
      <c r="T335" s="1854"/>
      <c r="U335"/>
      <c r="V335"/>
      <c r="W335"/>
      <c r="X335"/>
      <c r="Y335"/>
      <c r="Z335" s="1453"/>
      <c r="AA335" s="1453"/>
      <c r="AB335" s="1453"/>
      <c r="AC335" s="1453"/>
      <c r="AD335" s="1453"/>
      <c r="AE335" s="1453"/>
      <c r="AF335" s="1453"/>
      <c r="AG335" s="1453"/>
      <c r="AH335" s="1453"/>
      <c r="AI335" s="1453"/>
      <c r="AJ335" s="1453"/>
      <c r="AK335" s="1453"/>
      <c r="AL335" s="1453"/>
      <c r="AM335" s="1453"/>
      <c r="AN335" s="1453"/>
      <c r="AO335" s="1453"/>
      <c r="AP335" s="1453"/>
      <c r="AQ335" s="1453"/>
      <c r="AR335" s="1454"/>
      <c r="AS335" s="1453"/>
      <c r="AT335" s="1453"/>
      <c r="AU335" s="1453"/>
      <c r="AV335" s="1453"/>
      <c r="AW335" s="1453"/>
      <c r="AX335" s="1453"/>
      <c r="AY335" s="1453"/>
      <c r="AZ335" s="1453"/>
      <c r="BA335" s="1453"/>
      <c r="BB335" s="1453"/>
      <c r="BC335" s="1453"/>
      <c r="BD335" s="1453"/>
      <c r="BE335" s="1453"/>
      <c r="BF335" s="1453"/>
      <c r="BG335" s="1453"/>
      <c r="BH335" s="1453"/>
      <c r="BI335" s="1453"/>
      <c r="BJ335" s="1453"/>
      <c r="BK335" s="1453"/>
      <c r="BL335" s="1453"/>
      <c r="BM335" s="1453"/>
      <c r="BN335" s="1453"/>
      <c r="BO335" s="1453"/>
      <c r="BP335" s="1453"/>
      <c r="BQ335" s="1453"/>
      <c r="BR335" s="1453"/>
      <c r="BS335" s="1453"/>
      <c r="BT335" s="1453"/>
      <c r="BU335" s="1453"/>
      <c r="BV335" s="1453"/>
      <c r="BW335" s="1453"/>
      <c r="BX335" s="1453"/>
      <c r="BY335" s="1453"/>
      <c r="BZ335" s="1453"/>
      <c r="CA335" s="1453"/>
      <c r="CB335" s="1453"/>
      <c r="CC335" s="1453"/>
      <c r="CD335" s="1453"/>
      <c r="CE335" s="1453"/>
      <c r="CF335" s="1453"/>
      <c r="CG335" s="1453"/>
      <c r="CH335" s="1453"/>
      <c r="CI335" s="1453"/>
      <c r="CJ335" s="1453"/>
      <c r="CK335" s="1453"/>
      <c r="CL335" s="1453"/>
      <c r="CM335" s="1453"/>
      <c r="CN335" s="1453"/>
      <c r="CO335" s="1453"/>
      <c r="CP335" s="1453"/>
      <c r="CQ335" s="1453"/>
      <c r="CR335" s="1453"/>
      <c r="CS335" s="1453"/>
      <c r="CT335" s="1453"/>
      <c r="CU335" s="1453"/>
      <c r="CV335" s="1453"/>
      <c r="CW335" s="1453"/>
      <c r="CX335" s="1453"/>
      <c r="CY335" s="1453"/>
      <c r="CZ335" s="1453"/>
      <c r="DA335" s="1453"/>
      <c r="DB335" s="1453"/>
      <c r="DC335" s="1453"/>
      <c r="DD335" s="1453"/>
      <c r="DE335" s="1453"/>
      <c r="DF335" s="1453"/>
      <c r="DG335" s="1453"/>
      <c r="DH335" s="1453"/>
      <c r="DI335" s="1453"/>
      <c r="DJ335" s="1453"/>
      <c r="DK335" s="1453"/>
      <c r="DL335" s="1453"/>
      <c r="DM335" s="1453"/>
      <c r="DN335" s="1453"/>
      <c r="DO335" s="1453"/>
      <c r="DP335" s="1453"/>
      <c r="DQ335" s="1453"/>
      <c r="DR335" s="1453"/>
      <c r="DS335" s="1453"/>
      <c r="DT335" s="1453"/>
    </row>
    <row r="336" spans="1:124" s="1543" customFormat="1" ht="21.9" customHeight="1" x14ac:dyDescent="0.35">
      <c r="A336" s="1453"/>
      <c r="B336" s="1453"/>
      <c r="C336" s="1514"/>
      <c r="D336" s="1514"/>
      <c r="E336" s="1514"/>
      <c r="F336" s="1848"/>
      <c r="G336" s="1930"/>
      <c r="H336" s="1516"/>
      <c r="I336" s="1537"/>
      <c r="J336" s="1537"/>
      <c r="K336" s="1453"/>
      <c r="L336"/>
      <c r="M336"/>
      <c r="N336"/>
      <c r="O336"/>
      <c r="P336"/>
      <c r="Q336"/>
      <c r="R336"/>
      <c r="S336"/>
      <c r="T336" s="1854"/>
      <c r="U336"/>
      <c r="V336"/>
      <c r="W336"/>
      <c r="X336"/>
      <c r="Y336"/>
      <c r="Z336" s="1453"/>
      <c r="AA336" s="1453"/>
      <c r="AB336" s="1453"/>
      <c r="AC336" s="1453"/>
      <c r="AD336" s="1453"/>
      <c r="AE336" s="1453"/>
      <c r="AF336" s="1453"/>
      <c r="AG336" s="1453"/>
      <c r="AH336" s="1453"/>
      <c r="AI336" s="1453"/>
      <c r="AJ336" s="1453"/>
      <c r="AK336" s="1453"/>
      <c r="AL336" s="1453"/>
      <c r="AM336" s="1453"/>
      <c r="AN336" s="1453"/>
      <c r="AO336" s="1453"/>
      <c r="AP336" s="1453"/>
      <c r="AQ336" s="1453"/>
      <c r="AR336" s="1454"/>
      <c r="AS336" s="1453"/>
      <c r="AT336" s="1453"/>
      <c r="AU336" s="1453"/>
      <c r="AV336" s="1453"/>
      <c r="AW336" s="1453"/>
      <c r="AX336" s="1453"/>
      <c r="AY336" s="1453"/>
      <c r="AZ336" s="1453"/>
      <c r="BA336" s="1453"/>
      <c r="BB336" s="1453"/>
      <c r="BC336" s="1453"/>
      <c r="BD336" s="1453"/>
      <c r="BE336" s="1453"/>
      <c r="BF336" s="1453"/>
      <c r="BG336" s="1453"/>
      <c r="BH336" s="1453"/>
      <c r="BI336" s="1453"/>
      <c r="BJ336" s="1453"/>
      <c r="BK336" s="1453"/>
      <c r="BL336" s="1453"/>
      <c r="BM336" s="1453"/>
      <c r="BN336" s="1453"/>
      <c r="BO336" s="1453"/>
      <c r="BP336" s="1453"/>
      <c r="BQ336" s="1453"/>
      <c r="BR336" s="1453"/>
      <c r="BS336" s="1453"/>
      <c r="BT336" s="1453"/>
      <c r="BU336" s="1453"/>
      <c r="BV336" s="1453"/>
      <c r="BW336" s="1453"/>
      <c r="BX336" s="1453"/>
      <c r="BY336" s="1453"/>
      <c r="BZ336" s="1453"/>
      <c r="CA336" s="1453"/>
      <c r="CB336" s="1453"/>
      <c r="CC336" s="1453"/>
      <c r="CD336" s="1453"/>
      <c r="CE336" s="1453"/>
      <c r="CF336" s="1453"/>
      <c r="CG336" s="1453"/>
      <c r="CH336" s="1453"/>
      <c r="CI336" s="1453"/>
      <c r="CJ336" s="1453"/>
      <c r="CK336" s="1453"/>
      <c r="CL336" s="1453"/>
      <c r="CM336" s="1453"/>
      <c r="CN336" s="1453"/>
      <c r="CO336" s="1453"/>
      <c r="CP336" s="1453"/>
      <c r="CQ336" s="1453"/>
      <c r="CR336" s="1453"/>
      <c r="CS336" s="1453"/>
      <c r="CT336" s="1453"/>
      <c r="CU336" s="1453"/>
      <c r="CV336" s="1453"/>
      <c r="CW336" s="1453"/>
      <c r="CX336" s="1453"/>
      <c r="CY336" s="1453"/>
      <c r="CZ336" s="1453"/>
      <c r="DA336" s="1453"/>
      <c r="DB336" s="1453"/>
      <c r="DC336" s="1453"/>
      <c r="DD336" s="1453"/>
      <c r="DE336" s="1453"/>
      <c r="DF336" s="1453"/>
      <c r="DG336" s="1453"/>
      <c r="DH336" s="1453"/>
      <c r="DI336" s="1453"/>
      <c r="DJ336" s="1453"/>
      <c r="DK336" s="1453"/>
      <c r="DL336" s="1453"/>
      <c r="DM336" s="1453"/>
      <c r="DN336" s="1453"/>
      <c r="DO336" s="1453"/>
      <c r="DP336" s="1453"/>
      <c r="DQ336" s="1453"/>
      <c r="DR336" s="1453"/>
      <c r="DS336" s="1453"/>
      <c r="DT336" s="1453"/>
    </row>
    <row r="337" spans="1:124" s="1543" customFormat="1" ht="21.9" customHeight="1" x14ac:dyDescent="0.35">
      <c r="A337" s="1453"/>
      <c r="B337" s="1453"/>
      <c r="C337" s="1514"/>
      <c r="D337" s="1514"/>
      <c r="E337" s="1514"/>
      <c r="F337" s="1848"/>
      <c r="G337" s="1930"/>
      <c r="H337" s="1516"/>
      <c r="I337" s="1537"/>
      <c r="J337" s="1537"/>
      <c r="K337" s="1453"/>
      <c r="L337"/>
      <c r="M337"/>
      <c r="N337"/>
      <c r="O337"/>
      <c r="P337"/>
      <c r="Q337"/>
      <c r="R337"/>
      <c r="S337"/>
      <c r="T337" s="1854"/>
      <c r="U337"/>
      <c r="V337"/>
      <c r="W337"/>
      <c r="X337"/>
      <c r="Y337"/>
      <c r="Z337" s="1453"/>
      <c r="AA337" s="1453"/>
      <c r="AB337" s="1453"/>
      <c r="AC337" s="1453"/>
      <c r="AD337" s="1453"/>
      <c r="AE337" s="1453"/>
      <c r="AF337" s="1453"/>
      <c r="AG337" s="1453"/>
      <c r="AH337" s="1453"/>
      <c r="AI337" s="1453"/>
      <c r="AJ337" s="1453"/>
      <c r="AK337" s="1453"/>
      <c r="AL337" s="1453"/>
      <c r="AM337" s="1453"/>
      <c r="AN337" s="1453"/>
      <c r="AO337" s="1453"/>
      <c r="AP337" s="1453"/>
      <c r="AQ337" s="1453"/>
      <c r="AR337" s="1454"/>
      <c r="AS337" s="1453"/>
      <c r="AT337" s="1453"/>
      <c r="AU337" s="1453"/>
      <c r="AV337" s="1453"/>
      <c r="AW337" s="1453"/>
      <c r="AX337" s="1453"/>
      <c r="AY337" s="1453"/>
      <c r="AZ337" s="1453"/>
      <c r="BA337" s="1453"/>
      <c r="BB337" s="1453"/>
      <c r="BC337" s="1453"/>
      <c r="BD337" s="1453"/>
      <c r="BE337" s="1453"/>
      <c r="BF337" s="1453"/>
      <c r="BG337" s="1453"/>
      <c r="BH337" s="1453"/>
      <c r="BI337" s="1453"/>
      <c r="BJ337" s="1453"/>
      <c r="BK337" s="1453"/>
      <c r="BL337" s="1453"/>
      <c r="BM337" s="1453"/>
      <c r="BN337" s="1453"/>
      <c r="BO337" s="1453"/>
      <c r="BP337" s="1453"/>
      <c r="BQ337" s="1453"/>
      <c r="BR337" s="1453"/>
      <c r="BS337" s="1453"/>
      <c r="BT337" s="1453"/>
      <c r="BU337" s="1453"/>
      <c r="BV337" s="1453"/>
      <c r="BW337" s="1453"/>
      <c r="BX337" s="1453"/>
      <c r="BY337" s="1453"/>
      <c r="BZ337" s="1453"/>
      <c r="CA337" s="1453"/>
      <c r="CB337" s="1453"/>
      <c r="CC337" s="1453"/>
      <c r="CD337" s="1453"/>
      <c r="CE337" s="1453"/>
      <c r="CF337" s="1453"/>
      <c r="CG337" s="1453"/>
      <c r="CH337" s="1453"/>
      <c r="CI337" s="1453"/>
      <c r="CJ337" s="1453"/>
      <c r="CK337" s="1453"/>
      <c r="CL337" s="1453"/>
      <c r="CM337" s="1453"/>
      <c r="CN337" s="1453"/>
      <c r="CO337" s="1453"/>
      <c r="CP337" s="1453"/>
      <c r="CQ337" s="1453"/>
      <c r="CR337" s="1453"/>
      <c r="CS337" s="1453"/>
      <c r="CT337" s="1453"/>
      <c r="CU337" s="1453"/>
      <c r="CV337" s="1453"/>
      <c r="CW337" s="1453"/>
      <c r="CX337" s="1453"/>
      <c r="CY337" s="1453"/>
      <c r="CZ337" s="1453"/>
      <c r="DA337" s="1453"/>
      <c r="DB337" s="1453"/>
      <c r="DC337" s="1453"/>
      <c r="DD337" s="1453"/>
      <c r="DE337" s="1453"/>
      <c r="DF337" s="1453"/>
      <c r="DG337" s="1453"/>
      <c r="DH337" s="1453"/>
      <c r="DI337" s="1453"/>
      <c r="DJ337" s="1453"/>
      <c r="DK337" s="1453"/>
      <c r="DL337" s="1453"/>
      <c r="DM337" s="1453"/>
      <c r="DN337" s="1453"/>
      <c r="DO337" s="1453"/>
      <c r="DP337" s="1453"/>
      <c r="DQ337" s="1453"/>
      <c r="DR337" s="1453"/>
      <c r="DS337" s="1453"/>
      <c r="DT337" s="1453"/>
    </row>
    <row r="338" spans="1:124" s="1543" customFormat="1" ht="21.9" customHeight="1" x14ac:dyDescent="0.35">
      <c r="A338" s="1453"/>
      <c r="B338" s="1453"/>
      <c r="C338" s="1514"/>
      <c r="D338" s="1514"/>
      <c r="E338" s="1514"/>
      <c r="F338" s="1848"/>
      <c r="G338" s="1930"/>
      <c r="H338" s="1516"/>
      <c r="I338" s="1537"/>
      <c r="J338" s="1537"/>
      <c r="K338" s="1453"/>
      <c r="L338"/>
      <c r="M338"/>
      <c r="N338"/>
      <c r="O338"/>
      <c r="P338"/>
      <c r="Q338"/>
      <c r="R338"/>
      <c r="S338"/>
      <c r="T338" s="1854"/>
      <c r="U338"/>
      <c r="V338"/>
      <c r="W338"/>
      <c r="X338"/>
      <c r="Y338"/>
      <c r="Z338" s="1453"/>
      <c r="AA338" s="1453"/>
      <c r="AB338" s="1453"/>
      <c r="AC338" s="1453"/>
      <c r="AD338" s="1453"/>
      <c r="AE338" s="1453"/>
      <c r="AF338" s="1453"/>
      <c r="AG338" s="1453"/>
      <c r="AH338" s="1453"/>
      <c r="AI338" s="1453"/>
      <c r="AJ338" s="1453"/>
      <c r="AK338" s="1453"/>
      <c r="AL338" s="1453"/>
      <c r="AM338" s="1453"/>
      <c r="AN338" s="1453"/>
      <c r="AO338" s="1453"/>
      <c r="AP338" s="1453"/>
      <c r="AQ338" s="1453"/>
      <c r="AR338" s="1454"/>
      <c r="AS338" s="1453"/>
      <c r="AT338" s="1453"/>
      <c r="AU338" s="1453"/>
      <c r="AV338" s="1453"/>
      <c r="AW338" s="1453"/>
      <c r="AX338" s="1453"/>
      <c r="AY338" s="1453"/>
      <c r="AZ338" s="1453"/>
      <c r="BA338" s="1453"/>
      <c r="BB338" s="1453"/>
      <c r="BC338" s="1453"/>
      <c r="BD338" s="1453"/>
      <c r="BE338" s="1453"/>
      <c r="BF338" s="1453"/>
      <c r="BG338" s="1453"/>
      <c r="BH338" s="1453"/>
      <c r="BI338" s="1453"/>
      <c r="BJ338" s="1453"/>
      <c r="BK338" s="1453"/>
      <c r="BL338" s="1453"/>
      <c r="BM338" s="1453"/>
      <c r="BN338" s="1453"/>
      <c r="BO338" s="1453"/>
      <c r="BP338" s="1453"/>
      <c r="BQ338" s="1453"/>
      <c r="BR338" s="1453"/>
      <c r="BS338" s="1453"/>
      <c r="BT338" s="1453"/>
      <c r="BU338" s="1453"/>
      <c r="BV338" s="1453"/>
      <c r="BW338" s="1453"/>
      <c r="BX338" s="1453"/>
      <c r="BY338" s="1453"/>
      <c r="BZ338" s="1453"/>
      <c r="CA338" s="1453"/>
      <c r="CB338" s="1453"/>
      <c r="CC338" s="1453"/>
      <c r="CD338" s="1453"/>
      <c r="CE338" s="1453"/>
      <c r="CF338" s="1453"/>
      <c r="CG338" s="1453"/>
      <c r="CH338" s="1453"/>
      <c r="CI338" s="1453"/>
      <c r="CJ338" s="1453"/>
      <c r="CK338" s="1453"/>
      <c r="CL338" s="1453"/>
      <c r="CM338" s="1453"/>
      <c r="CN338" s="1453"/>
      <c r="CO338" s="1453"/>
      <c r="CP338" s="1453"/>
      <c r="CQ338" s="1453"/>
      <c r="CR338" s="1453"/>
      <c r="CS338" s="1453"/>
      <c r="CT338" s="1453"/>
      <c r="CU338" s="1453"/>
      <c r="CV338" s="1453"/>
      <c r="CW338" s="1453"/>
      <c r="CX338" s="1453"/>
      <c r="CY338" s="1453"/>
      <c r="CZ338" s="1453"/>
      <c r="DA338" s="1453"/>
      <c r="DB338" s="1453"/>
      <c r="DC338" s="1453"/>
      <c r="DD338" s="1453"/>
      <c r="DE338" s="1453"/>
      <c r="DF338" s="1453"/>
      <c r="DG338" s="1453"/>
      <c r="DH338" s="1453"/>
      <c r="DI338" s="1453"/>
      <c r="DJ338" s="1453"/>
      <c r="DK338" s="1453"/>
      <c r="DL338" s="1453"/>
      <c r="DM338" s="1453"/>
      <c r="DN338" s="1453"/>
      <c r="DO338" s="1453"/>
      <c r="DP338" s="1453"/>
      <c r="DQ338" s="1453"/>
      <c r="DR338" s="1453"/>
      <c r="DS338" s="1453"/>
      <c r="DT338" s="1453"/>
    </row>
    <row r="339" spans="1:124" s="1543" customFormat="1" ht="21.9" customHeight="1" x14ac:dyDescent="0.35">
      <c r="A339" s="1453"/>
      <c r="B339" s="1453"/>
      <c r="C339" s="1514"/>
      <c r="D339" s="1514"/>
      <c r="E339" s="1514"/>
      <c r="F339" s="1848"/>
      <c r="G339" s="1930"/>
      <c r="H339" s="1516"/>
      <c r="I339" s="1537"/>
      <c r="J339" s="1537"/>
      <c r="K339" s="1453"/>
      <c r="L339"/>
      <c r="M339"/>
      <c r="N339"/>
      <c r="O339"/>
      <c r="P339"/>
      <c r="Q339"/>
      <c r="R339"/>
      <c r="S339"/>
      <c r="T339" s="1854"/>
      <c r="U339"/>
      <c r="V339"/>
      <c r="W339"/>
      <c r="X339"/>
      <c r="Y339"/>
      <c r="Z339" s="1453"/>
      <c r="AA339" s="1453"/>
      <c r="AB339" s="1453"/>
      <c r="AC339" s="1453"/>
      <c r="AD339" s="1453"/>
      <c r="AE339" s="1453"/>
      <c r="AF339" s="1453"/>
      <c r="AG339" s="1453"/>
      <c r="AH339" s="1453"/>
      <c r="AI339" s="1453"/>
      <c r="AJ339" s="1453"/>
      <c r="AK339" s="1453"/>
      <c r="AL339" s="1453"/>
      <c r="AM339" s="1453"/>
      <c r="AN339" s="1453"/>
      <c r="AO339" s="1453"/>
      <c r="AP339" s="1453"/>
      <c r="AQ339" s="1453"/>
      <c r="AR339" s="1454"/>
      <c r="AS339" s="1453"/>
      <c r="AT339" s="1453"/>
      <c r="AU339" s="1453"/>
      <c r="AV339" s="1453"/>
      <c r="AW339" s="1453"/>
      <c r="AX339" s="1453"/>
      <c r="AY339" s="1453"/>
      <c r="AZ339" s="1453"/>
      <c r="BA339" s="1453"/>
      <c r="BB339" s="1453"/>
      <c r="BC339" s="1453"/>
      <c r="BD339" s="1453"/>
      <c r="BE339" s="1453"/>
      <c r="BF339" s="1453"/>
      <c r="BG339" s="1453"/>
      <c r="BH339" s="1453"/>
      <c r="BI339" s="1453"/>
      <c r="BJ339" s="1453"/>
      <c r="BK339" s="1453"/>
      <c r="BL339" s="1453"/>
      <c r="BM339" s="1453"/>
      <c r="BN339" s="1453"/>
      <c r="BO339" s="1453"/>
      <c r="BP339" s="1453"/>
      <c r="BQ339" s="1453"/>
      <c r="BR339" s="1453"/>
      <c r="BS339" s="1453"/>
      <c r="BT339" s="1453"/>
      <c r="BU339" s="1453"/>
      <c r="BV339" s="1453"/>
      <c r="BW339" s="1453"/>
      <c r="BX339" s="1453"/>
      <c r="BY339" s="1453"/>
      <c r="BZ339" s="1453"/>
      <c r="CA339" s="1453"/>
      <c r="CB339" s="1453"/>
      <c r="CC339" s="1453"/>
      <c r="CD339" s="1453"/>
      <c r="CE339" s="1453"/>
      <c r="CF339" s="1453"/>
      <c r="CG339" s="1453"/>
      <c r="CH339" s="1453"/>
      <c r="CI339" s="1453"/>
      <c r="CJ339" s="1453"/>
      <c r="CK339" s="1453"/>
      <c r="CL339" s="1453"/>
      <c r="CM339" s="1453"/>
      <c r="CN339" s="1453"/>
      <c r="CO339" s="1453"/>
      <c r="CP339" s="1453"/>
      <c r="CQ339" s="1453"/>
      <c r="CR339" s="1453"/>
      <c r="CS339" s="1453"/>
      <c r="CT339" s="1453"/>
      <c r="CU339" s="1453"/>
      <c r="CV339" s="1453"/>
      <c r="CW339" s="1453"/>
      <c r="CX339" s="1453"/>
      <c r="CY339" s="1453"/>
      <c r="CZ339" s="1453"/>
      <c r="DA339" s="1453"/>
      <c r="DB339" s="1453"/>
      <c r="DC339" s="1453"/>
      <c r="DD339" s="1453"/>
      <c r="DE339" s="1453"/>
      <c r="DF339" s="1453"/>
      <c r="DG339" s="1453"/>
      <c r="DH339" s="1453"/>
      <c r="DI339" s="1453"/>
      <c r="DJ339" s="1453"/>
      <c r="DK339" s="1453"/>
      <c r="DL339" s="1453"/>
      <c r="DM339" s="1453"/>
      <c r="DN339" s="1453"/>
      <c r="DO339" s="1453"/>
      <c r="DP339" s="1453"/>
      <c r="DQ339" s="1453"/>
      <c r="DR339" s="1453"/>
      <c r="DS339" s="1453"/>
      <c r="DT339" s="1453"/>
    </row>
    <row r="340" spans="1:124" s="1543" customFormat="1" ht="21.9" customHeight="1" x14ac:dyDescent="0.35">
      <c r="A340" s="1453"/>
      <c r="B340" s="1453"/>
      <c r="C340" s="1514"/>
      <c r="D340" s="1514"/>
      <c r="E340" s="1514"/>
      <c r="F340" s="1848"/>
      <c r="G340" s="1930"/>
      <c r="H340" s="1516"/>
      <c r="I340" s="1537"/>
      <c r="J340" s="1537"/>
      <c r="K340" s="1453"/>
      <c r="L340"/>
      <c r="M340"/>
      <c r="N340"/>
      <c r="O340"/>
      <c r="P340"/>
      <c r="Q340"/>
      <c r="R340"/>
      <c r="S340"/>
      <c r="T340" s="1854"/>
      <c r="U340"/>
      <c r="V340"/>
      <c r="W340"/>
      <c r="X340"/>
      <c r="Y340"/>
      <c r="Z340" s="1453"/>
      <c r="AA340" s="1453"/>
      <c r="AB340" s="1453"/>
      <c r="AC340" s="1453"/>
      <c r="AD340" s="1453"/>
      <c r="AE340" s="1453"/>
      <c r="AF340" s="1453"/>
      <c r="AG340" s="1453"/>
      <c r="AH340" s="1453"/>
      <c r="AI340" s="1453"/>
      <c r="AJ340" s="1453"/>
      <c r="AK340" s="1453"/>
      <c r="AL340" s="1453"/>
      <c r="AM340" s="1453"/>
      <c r="AN340" s="1453"/>
      <c r="AO340" s="1453"/>
      <c r="AP340" s="1453"/>
      <c r="AQ340" s="1453"/>
      <c r="AR340" s="1454"/>
      <c r="AS340" s="1453"/>
      <c r="AT340" s="1453"/>
      <c r="AU340" s="1453"/>
      <c r="AV340" s="1453"/>
      <c r="AW340" s="1453"/>
      <c r="AX340" s="1453"/>
      <c r="AY340" s="1453"/>
      <c r="AZ340" s="1453"/>
      <c r="BA340" s="1453"/>
      <c r="BB340" s="1453"/>
      <c r="BC340" s="1453"/>
      <c r="BD340" s="1453"/>
      <c r="BE340" s="1453"/>
      <c r="BF340" s="1453"/>
      <c r="BG340" s="1453"/>
      <c r="BH340" s="1453"/>
      <c r="BI340" s="1453"/>
      <c r="BJ340" s="1453"/>
      <c r="BK340" s="1453"/>
      <c r="BL340" s="1453"/>
      <c r="BM340" s="1453"/>
      <c r="BN340" s="1453"/>
      <c r="BO340" s="1453"/>
      <c r="BP340" s="1453"/>
      <c r="BQ340" s="1453"/>
      <c r="BR340" s="1453"/>
      <c r="BS340" s="1453"/>
      <c r="BT340" s="1453"/>
      <c r="BU340" s="1453"/>
      <c r="BV340" s="1453"/>
      <c r="BW340" s="1453"/>
      <c r="BX340" s="1453"/>
      <c r="BY340" s="1453"/>
      <c r="BZ340" s="1453"/>
      <c r="CA340" s="1453"/>
      <c r="CB340" s="1453"/>
      <c r="CC340" s="1453"/>
      <c r="CD340" s="1453"/>
      <c r="CE340" s="1453"/>
      <c r="CF340" s="1453"/>
      <c r="CG340" s="1453"/>
      <c r="CH340" s="1453"/>
      <c r="CI340" s="1453"/>
      <c r="CJ340" s="1453"/>
      <c r="CK340" s="1453"/>
      <c r="CL340" s="1453"/>
      <c r="CM340" s="1453"/>
      <c r="CN340" s="1453"/>
      <c r="CO340" s="1453"/>
      <c r="CP340" s="1453"/>
      <c r="CQ340" s="1453"/>
      <c r="CR340" s="1453"/>
      <c r="CS340" s="1453"/>
      <c r="CT340" s="1453"/>
      <c r="CU340" s="1453"/>
      <c r="CV340" s="1453"/>
      <c r="CW340" s="1453"/>
      <c r="CX340" s="1453"/>
      <c r="CY340" s="1453"/>
      <c r="CZ340" s="1453"/>
      <c r="DA340" s="1453"/>
      <c r="DB340" s="1453"/>
      <c r="DC340" s="1453"/>
      <c r="DD340" s="1453"/>
      <c r="DE340" s="1453"/>
      <c r="DF340" s="1453"/>
      <c r="DG340" s="1453"/>
      <c r="DH340" s="1453"/>
      <c r="DI340" s="1453"/>
      <c r="DJ340" s="1453"/>
      <c r="DK340" s="1453"/>
      <c r="DL340" s="1453"/>
      <c r="DM340" s="1453"/>
      <c r="DN340" s="1453"/>
      <c r="DO340" s="1453"/>
      <c r="DP340" s="1453"/>
      <c r="DQ340" s="1453"/>
      <c r="DR340" s="1453"/>
      <c r="DS340" s="1453"/>
      <c r="DT340" s="1453"/>
    </row>
    <row r="341" spans="1:124" s="1543" customFormat="1" ht="21.9" customHeight="1" x14ac:dyDescent="0.35">
      <c r="A341" s="1453"/>
      <c r="B341" s="1453"/>
      <c r="C341" s="1514"/>
      <c r="D341" s="1514"/>
      <c r="E341" s="1514"/>
      <c r="F341" s="1848"/>
      <c r="G341" s="1930"/>
      <c r="H341" s="1516"/>
      <c r="I341" s="1537"/>
      <c r="J341" s="1537"/>
      <c r="K341" s="1453"/>
      <c r="L341"/>
      <c r="M341"/>
      <c r="N341"/>
      <c r="O341"/>
      <c r="P341"/>
      <c r="Q341"/>
      <c r="R341"/>
      <c r="S341"/>
      <c r="T341" s="1854"/>
      <c r="U341"/>
      <c r="V341"/>
      <c r="W341"/>
      <c r="X341"/>
      <c r="Y341"/>
      <c r="Z341" s="1453"/>
      <c r="AA341" s="1453"/>
      <c r="AB341" s="1453"/>
      <c r="AC341" s="1453"/>
      <c r="AD341" s="1453"/>
      <c r="AE341" s="1453"/>
      <c r="AF341" s="1453"/>
      <c r="AG341" s="1453"/>
      <c r="AH341" s="1453"/>
      <c r="AI341" s="1453"/>
      <c r="AJ341" s="1453"/>
      <c r="AK341" s="1453"/>
      <c r="AL341" s="1453"/>
      <c r="AM341" s="1453"/>
      <c r="AN341" s="1453"/>
      <c r="AO341" s="1453"/>
      <c r="AP341" s="1453"/>
      <c r="AQ341" s="1453"/>
      <c r="AR341" s="1454"/>
      <c r="AS341" s="1453"/>
      <c r="AT341" s="1453"/>
      <c r="AU341" s="1453"/>
      <c r="AV341" s="1453"/>
      <c r="AW341" s="1453"/>
      <c r="AX341" s="1453"/>
      <c r="AY341" s="1453"/>
      <c r="AZ341" s="1453"/>
      <c r="BA341" s="1453"/>
      <c r="BB341" s="1453"/>
      <c r="BC341" s="1453"/>
      <c r="BD341" s="1453"/>
      <c r="BE341" s="1453"/>
      <c r="BF341" s="1453"/>
      <c r="BG341" s="1453"/>
      <c r="BH341" s="1453"/>
      <c r="BI341" s="1453"/>
      <c r="BJ341" s="1453"/>
      <c r="BK341" s="1453"/>
      <c r="BL341" s="1453"/>
      <c r="BM341" s="1453"/>
      <c r="BN341" s="1453"/>
      <c r="BO341" s="1453"/>
      <c r="BP341" s="1453"/>
      <c r="BQ341" s="1453"/>
      <c r="BR341" s="1453"/>
      <c r="BS341" s="1453"/>
      <c r="BT341" s="1453"/>
      <c r="BU341" s="1453"/>
      <c r="BV341" s="1453"/>
      <c r="BW341" s="1453"/>
      <c r="BX341" s="1453"/>
      <c r="BY341" s="1453"/>
      <c r="BZ341" s="1453"/>
      <c r="CA341" s="1453"/>
      <c r="CB341" s="1453"/>
      <c r="CC341" s="1453"/>
      <c r="CD341" s="1453"/>
      <c r="CE341" s="1453"/>
      <c r="CF341" s="1453"/>
      <c r="CG341" s="1453"/>
      <c r="CH341" s="1453"/>
      <c r="CI341" s="1453"/>
      <c r="CJ341" s="1453"/>
      <c r="CK341" s="1453"/>
      <c r="CL341" s="1453"/>
      <c r="CM341" s="1453"/>
      <c r="CN341" s="1453"/>
      <c r="CO341" s="1453"/>
      <c r="CP341" s="1453"/>
      <c r="CQ341" s="1453"/>
      <c r="CR341" s="1453"/>
      <c r="CS341" s="1453"/>
      <c r="CT341" s="1453"/>
      <c r="CU341" s="1453"/>
      <c r="CV341" s="1453"/>
      <c r="CW341" s="1453"/>
      <c r="CX341" s="1453"/>
      <c r="CY341" s="1453"/>
      <c r="CZ341" s="1453"/>
      <c r="DA341" s="1453"/>
      <c r="DB341" s="1453"/>
      <c r="DC341" s="1453"/>
      <c r="DD341" s="1453"/>
      <c r="DE341" s="1453"/>
      <c r="DF341" s="1453"/>
      <c r="DG341" s="1453"/>
      <c r="DH341" s="1453"/>
      <c r="DI341" s="1453"/>
      <c r="DJ341" s="1453"/>
      <c r="DK341" s="1453"/>
      <c r="DL341" s="1453"/>
      <c r="DM341" s="1453"/>
      <c r="DN341" s="1453"/>
      <c r="DO341" s="1453"/>
      <c r="DP341" s="1453"/>
      <c r="DQ341" s="1453"/>
      <c r="DR341" s="1453"/>
      <c r="DS341" s="1453"/>
      <c r="DT341" s="1453"/>
    </row>
    <row r="342" spans="1:124" s="1543" customFormat="1" ht="21.9" customHeight="1" x14ac:dyDescent="0.35">
      <c r="A342" s="1453"/>
      <c r="B342" s="1453"/>
      <c r="C342" s="1514"/>
      <c r="D342" s="1514"/>
      <c r="E342" s="1514"/>
      <c r="F342" s="1848"/>
      <c r="G342" s="1930"/>
      <c r="H342" s="1516"/>
      <c r="I342" s="1537"/>
      <c r="J342" s="1537"/>
      <c r="K342" s="1453"/>
      <c r="L342"/>
      <c r="M342"/>
      <c r="N342"/>
      <c r="O342"/>
      <c r="P342"/>
      <c r="Q342"/>
      <c r="R342"/>
      <c r="S342"/>
      <c r="T342" s="1854"/>
      <c r="U342"/>
      <c r="V342"/>
      <c r="W342"/>
      <c r="X342"/>
      <c r="Y342"/>
      <c r="Z342" s="1453"/>
      <c r="AA342" s="1453"/>
      <c r="AB342" s="1453"/>
      <c r="AC342" s="1453"/>
      <c r="AD342" s="1453"/>
      <c r="AE342" s="1453"/>
      <c r="AF342" s="1453"/>
      <c r="AG342" s="1453"/>
      <c r="AH342" s="1453"/>
      <c r="AI342" s="1453"/>
      <c r="AJ342" s="1453"/>
      <c r="AK342" s="1453"/>
      <c r="AL342" s="1453"/>
      <c r="AM342" s="1453"/>
      <c r="AN342" s="1453"/>
      <c r="AO342" s="1453"/>
      <c r="AP342" s="1453"/>
      <c r="AQ342" s="1453"/>
      <c r="AR342" s="1454"/>
      <c r="AS342" s="1453"/>
      <c r="AT342" s="1453"/>
      <c r="AU342" s="1453"/>
      <c r="AV342" s="1453"/>
      <c r="AW342" s="1453"/>
      <c r="AX342" s="1453"/>
      <c r="AY342" s="1453"/>
      <c r="AZ342" s="1453"/>
      <c r="BA342" s="1453"/>
      <c r="BB342" s="1453"/>
      <c r="BC342" s="1453"/>
      <c r="BD342" s="1453"/>
      <c r="BE342" s="1453"/>
      <c r="BF342" s="1453"/>
      <c r="BG342" s="1453"/>
      <c r="BH342" s="1453"/>
      <c r="BI342" s="1453"/>
      <c r="BJ342" s="1453"/>
      <c r="BK342" s="1453"/>
      <c r="BL342" s="1453"/>
      <c r="BM342" s="1453"/>
      <c r="BN342" s="1453"/>
      <c r="BO342" s="1453"/>
      <c r="BP342" s="1453"/>
      <c r="BQ342" s="1453"/>
      <c r="BR342" s="1453"/>
      <c r="BS342" s="1453"/>
      <c r="BT342" s="1453"/>
      <c r="BU342" s="1453"/>
      <c r="BV342" s="1453"/>
      <c r="BW342" s="1453"/>
      <c r="BX342" s="1453"/>
      <c r="BY342" s="1453"/>
      <c r="BZ342" s="1453"/>
      <c r="CA342" s="1453"/>
      <c r="CB342" s="1453"/>
      <c r="CC342" s="1453"/>
      <c r="CD342" s="1453"/>
      <c r="CE342" s="1453"/>
      <c r="CF342" s="1453"/>
      <c r="CG342" s="1453"/>
      <c r="CH342" s="1453"/>
      <c r="CI342" s="1453"/>
      <c r="CJ342" s="1453"/>
      <c r="CK342" s="1453"/>
      <c r="CL342" s="1453"/>
      <c r="CM342" s="1453"/>
      <c r="CN342" s="1453"/>
      <c r="CO342" s="1453"/>
      <c r="CP342" s="1453"/>
      <c r="CQ342" s="1453"/>
      <c r="CR342" s="1453"/>
      <c r="CS342" s="1453"/>
      <c r="CT342" s="1453"/>
      <c r="CU342" s="1453"/>
      <c r="CV342" s="1453"/>
      <c r="CW342" s="1453"/>
      <c r="CX342" s="1453"/>
      <c r="CY342" s="1453"/>
      <c r="CZ342" s="1453"/>
      <c r="DA342" s="1453"/>
      <c r="DB342" s="1453"/>
      <c r="DC342" s="1453"/>
      <c r="DD342" s="1453"/>
      <c r="DE342" s="1453"/>
      <c r="DF342" s="1453"/>
      <c r="DG342" s="1453"/>
      <c r="DH342" s="1453"/>
      <c r="DI342" s="1453"/>
      <c r="DJ342" s="1453"/>
      <c r="DK342" s="1453"/>
      <c r="DL342" s="1453"/>
      <c r="DM342" s="1453"/>
      <c r="DN342" s="1453"/>
      <c r="DO342" s="1453"/>
      <c r="DP342" s="1453"/>
      <c r="DQ342" s="1453"/>
      <c r="DR342" s="1453"/>
      <c r="DS342" s="1453"/>
      <c r="DT342" s="1453"/>
    </row>
    <row r="343" spans="1:124" s="1543" customFormat="1" ht="21.9" customHeight="1" x14ac:dyDescent="0.35">
      <c r="A343" s="1453"/>
      <c r="B343" s="1453"/>
      <c r="C343" s="1514"/>
      <c r="D343" s="1514"/>
      <c r="E343" s="1514"/>
      <c r="F343" s="1848"/>
      <c r="G343" s="1930"/>
      <c r="H343" s="1516"/>
      <c r="I343" s="1537"/>
      <c r="J343" s="1537"/>
      <c r="K343" s="1453"/>
      <c r="L343"/>
      <c r="M343"/>
      <c r="N343"/>
      <c r="O343"/>
      <c r="P343"/>
      <c r="Q343"/>
      <c r="R343"/>
      <c r="S343"/>
      <c r="T343" s="1854"/>
      <c r="U343"/>
      <c r="V343"/>
      <c r="W343"/>
      <c r="X343"/>
      <c r="Y343"/>
      <c r="Z343" s="1453"/>
      <c r="AA343" s="1453"/>
      <c r="AB343" s="1453"/>
      <c r="AC343" s="1453"/>
      <c r="AD343" s="1453"/>
      <c r="AE343" s="1453"/>
      <c r="AF343" s="1453"/>
      <c r="AG343" s="1453"/>
      <c r="AH343" s="1453"/>
      <c r="AI343" s="1453"/>
      <c r="AJ343" s="1453"/>
      <c r="AK343" s="1453"/>
      <c r="AL343" s="1453"/>
      <c r="AM343" s="1453"/>
      <c r="AN343" s="1453"/>
      <c r="AO343" s="1453"/>
      <c r="AP343" s="1453"/>
      <c r="AQ343" s="1453"/>
      <c r="AR343" s="1454"/>
      <c r="AS343" s="1453"/>
      <c r="AT343" s="1453"/>
      <c r="AU343" s="1453"/>
      <c r="AV343" s="1453"/>
      <c r="AW343" s="1453"/>
      <c r="AX343" s="1453"/>
      <c r="AY343" s="1453"/>
      <c r="AZ343" s="1453"/>
      <c r="BA343" s="1453"/>
      <c r="BB343" s="1453"/>
      <c r="BC343" s="1453"/>
      <c r="BD343" s="1453"/>
      <c r="BE343" s="1453"/>
      <c r="BF343" s="1453"/>
      <c r="BG343" s="1453"/>
      <c r="BH343" s="1453"/>
      <c r="BI343" s="1453"/>
      <c r="BJ343" s="1453"/>
      <c r="BK343" s="1453"/>
      <c r="BL343" s="1453"/>
      <c r="BM343" s="1453"/>
      <c r="BN343" s="1453"/>
      <c r="BO343" s="1453"/>
      <c r="BP343" s="1453"/>
      <c r="BQ343" s="1453"/>
      <c r="BR343" s="1453"/>
      <c r="BS343" s="1453"/>
      <c r="BT343" s="1453"/>
      <c r="BU343" s="1453"/>
      <c r="BV343" s="1453"/>
      <c r="BW343" s="1453"/>
      <c r="BX343" s="1453"/>
      <c r="BY343" s="1453"/>
      <c r="BZ343" s="1453"/>
      <c r="CA343" s="1453"/>
      <c r="CB343" s="1453"/>
      <c r="CC343" s="1453"/>
      <c r="CD343" s="1453"/>
      <c r="CE343" s="1453"/>
      <c r="CF343" s="1453"/>
      <c r="CG343" s="1453"/>
      <c r="CH343" s="1453"/>
      <c r="CI343" s="1453"/>
      <c r="CJ343" s="1453"/>
      <c r="CK343" s="1453"/>
      <c r="CL343" s="1453"/>
      <c r="CM343" s="1453"/>
      <c r="CN343" s="1453"/>
      <c r="CO343" s="1453"/>
      <c r="CP343" s="1453"/>
      <c r="CQ343" s="1453"/>
      <c r="CR343" s="1453"/>
      <c r="CS343" s="1453"/>
      <c r="CT343" s="1453"/>
      <c r="CU343" s="1453"/>
      <c r="CV343" s="1453"/>
      <c r="CW343" s="1453"/>
      <c r="CX343" s="1453"/>
      <c r="CY343" s="1453"/>
      <c r="CZ343" s="1453"/>
      <c r="DA343" s="1453"/>
      <c r="DB343" s="1453"/>
      <c r="DC343" s="1453"/>
      <c r="DD343" s="1453"/>
      <c r="DE343" s="1453"/>
      <c r="DF343" s="1453"/>
      <c r="DG343" s="1453"/>
      <c r="DH343" s="1453"/>
      <c r="DI343" s="1453"/>
      <c r="DJ343" s="1453"/>
      <c r="DK343" s="1453"/>
      <c r="DL343" s="1453"/>
      <c r="DM343" s="1453"/>
      <c r="DN343" s="1453"/>
      <c r="DO343" s="1453"/>
      <c r="DP343" s="1453"/>
      <c r="DQ343" s="1453"/>
      <c r="DR343" s="1453"/>
      <c r="DS343" s="1453"/>
      <c r="DT343" s="1453"/>
    </row>
    <row r="344" spans="1:124" s="1543" customFormat="1" ht="21.9" customHeight="1" x14ac:dyDescent="0.35">
      <c r="A344" s="1453"/>
      <c r="B344" s="1453"/>
      <c r="C344" s="1514"/>
      <c r="D344" s="1514"/>
      <c r="E344" s="1514"/>
      <c r="F344" s="1848"/>
      <c r="G344" s="1930"/>
      <c r="H344" s="1516"/>
      <c r="I344" s="1537"/>
      <c r="J344" s="1537"/>
      <c r="K344" s="1453"/>
      <c r="L344"/>
      <c r="M344"/>
      <c r="N344"/>
      <c r="O344"/>
      <c r="P344"/>
      <c r="Q344"/>
      <c r="R344"/>
      <c r="S344"/>
      <c r="T344" s="1854"/>
      <c r="U344"/>
      <c r="V344"/>
      <c r="W344"/>
      <c r="X344"/>
      <c r="Y344"/>
      <c r="Z344" s="1453"/>
      <c r="AA344" s="1453"/>
      <c r="AB344" s="1453"/>
      <c r="AC344" s="1453"/>
      <c r="AD344" s="1453"/>
      <c r="AE344" s="1453"/>
      <c r="AF344" s="1453"/>
      <c r="AG344" s="1453"/>
      <c r="AH344" s="1453"/>
      <c r="AI344" s="1453"/>
      <c r="AJ344" s="1453"/>
      <c r="AK344" s="1453"/>
      <c r="AL344" s="1453"/>
      <c r="AM344" s="1453"/>
      <c r="AN344" s="1453"/>
      <c r="AO344" s="1453"/>
      <c r="AP344" s="1453"/>
      <c r="AQ344" s="1453"/>
      <c r="AR344" s="1454"/>
      <c r="AS344" s="1453"/>
      <c r="AT344" s="1453"/>
      <c r="AU344" s="1453"/>
      <c r="AV344" s="1453"/>
      <c r="AW344" s="1453"/>
      <c r="AX344" s="1453"/>
      <c r="AY344" s="1453"/>
      <c r="AZ344" s="1453"/>
      <c r="BA344" s="1453"/>
      <c r="BB344" s="1453"/>
      <c r="BC344" s="1453"/>
      <c r="BD344" s="1453"/>
      <c r="BE344" s="1453"/>
      <c r="BF344" s="1453"/>
      <c r="BG344" s="1453"/>
      <c r="BH344" s="1453"/>
      <c r="BI344" s="1453"/>
      <c r="BJ344" s="1453"/>
      <c r="BK344" s="1453"/>
      <c r="BL344" s="1453"/>
      <c r="BM344" s="1453"/>
      <c r="BN344" s="1453"/>
      <c r="BO344" s="1453"/>
      <c r="BP344" s="1453"/>
      <c r="BQ344" s="1453"/>
      <c r="BR344" s="1453"/>
      <c r="BS344" s="1453"/>
      <c r="BT344" s="1453"/>
      <c r="BU344" s="1453"/>
      <c r="BV344" s="1453"/>
      <c r="BW344" s="1453"/>
      <c r="BX344" s="1453"/>
      <c r="BY344" s="1453"/>
      <c r="BZ344" s="1453"/>
      <c r="CA344" s="1453"/>
      <c r="CB344" s="1453"/>
      <c r="CC344" s="1453"/>
      <c r="CD344" s="1453"/>
      <c r="CE344" s="1453"/>
      <c r="CF344" s="1453"/>
      <c r="CG344" s="1453"/>
      <c r="CH344" s="1453"/>
      <c r="CI344" s="1453"/>
      <c r="CJ344" s="1453"/>
      <c r="CK344" s="1453"/>
      <c r="CL344" s="1453"/>
      <c r="CM344" s="1453"/>
      <c r="CN344" s="1453"/>
      <c r="CO344" s="1453"/>
      <c r="CP344" s="1453"/>
      <c r="CQ344" s="1453"/>
      <c r="CR344" s="1453"/>
      <c r="CS344" s="1453"/>
      <c r="CT344" s="1453"/>
      <c r="CU344" s="1453"/>
      <c r="CV344" s="1453"/>
      <c r="CW344" s="1453"/>
      <c r="CX344" s="1453"/>
      <c r="CY344" s="1453"/>
      <c r="CZ344" s="1453"/>
      <c r="DA344" s="1453"/>
      <c r="DB344" s="1453"/>
      <c r="DC344" s="1453"/>
      <c r="DD344" s="1453"/>
      <c r="DE344" s="1453"/>
      <c r="DF344" s="1453"/>
      <c r="DG344" s="1453"/>
      <c r="DH344" s="1453"/>
      <c r="DI344" s="1453"/>
      <c r="DJ344" s="1453"/>
      <c r="DK344" s="1453"/>
      <c r="DL344" s="1453"/>
      <c r="DM344" s="1453"/>
      <c r="DN344" s="1453"/>
      <c r="DO344" s="1453"/>
      <c r="DP344" s="1453"/>
      <c r="DQ344" s="1453"/>
      <c r="DR344" s="1453"/>
      <c r="DS344" s="1453"/>
      <c r="DT344" s="1453"/>
    </row>
    <row r="345" spans="1:124" s="1543" customFormat="1" ht="21.9" customHeight="1" x14ac:dyDescent="0.35">
      <c r="A345" s="1453"/>
      <c r="B345" s="1453"/>
      <c r="C345" s="1514"/>
      <c r="D345" s="1514"/>
      <c r="E345" s="1514"/>
      <c r="F345" s="1848"/>
      <c r="G345" s="1930"/>
      <c r="H345" s="1516"/>
      <c r="I345" s="1537"/>
      <c r="J345" s="1537"/>
      <c r="K345" s="1453"/>
      <c r="L345"/>
      <c r="M345"/>
      <c r="N345"/>
      <c r="O345"/>
      <c r="P345"/>
      <c r="Q345"/>
      <c r="R345"/>
      <c r="S345"/>
      <c r="T345" s="1854"/>
      <c r="U345"/>
      <c r="V345"/>
      <c r="W345"/>
      <c r="X345"/>
      <c r="Y345"/>
      <c r="Z345" s="1453"/>
      <c r="AA345" s="1453"/>
      <c r="AB345" s="1453"/>
      <c r="AC345" s="1453"/>
      <c r="AD345" s="1453"/>
      <c r="AE345" s="1453"/>
      <c r="AF345" s="1453"/>
      <c r="AG345" s="1453"/>
      <c r="AH345" s="1453"/>
      <c r="AI345" s="1453"/>
      <c r="AJ345" s="1453"/>
      <c r="AK345" s="1453"/>
      <c r="AL345" s="1453"/>
      <c r="AM345" s="1453"/>
      <c r="AN345" s="1453"/>
      <c r="AO345" s="1453"/>
      <c r="AP345" s="1453"/>
      <c r="AQ345" s="1453"/>
      <c r="AR345" s="1454"/>
      <c r="AS345" s="1453"/>
      <c r="AT345" s="1453"/>
      <c r="AU345" s="1453"/>
      <c r="AV345" s="1453"/>
      <c r="AW345" s="1453"/>
      <c r="AX345" s="1453"/>
      <c r="AY345" s="1453"/>
      <c r="AZ345" s="1453"/>
      <c r="BA345" s="1453"/>
      <c r="BB345" s="1453"/>
      <c r="BC345" s="1453"/>
      <c r="BD345" s="1453"/>
      <c r="BE345" s="1453"/>
      <c r="BF345" s="1453"/>
      <c r="BG345" s="1453"/>
      <c r="BH345" s="1453"/>
      <c r="BI345" s="1453"/>
      <c r="BJ345" s="1453"/>
      <c r="BK345" s="1453"/>
      <c r="BL345" s="1453"/>
      <c r="BM345" s="1453"/>
      <c r="BN345" s="1453"/>
      <c r="BO345" s="1453"/>
      <c r="BP345" s="1453"/>
      <c r="BQ345" s="1453"/>
      <c r="BR345" s="1453"/>
      <c r="BS345" s="1453"/>
      <c r="BT345" s="1453"/>
      <c r="BU345" s="1453"/>
      <c r="BV345" s="1453"/>
      <c r="BW345" s="1453"/>
      <c r="BX345" s="1453"/>
      <c r="BY345" s="1453"/>
      <c r="BZ345" s="1453"/>
      <c r="CA345" s="1453"/>
      <c r="CB345" s="1453"/>
      <c r="CC345" s="1453"/>
      <c r="CD345" s="1453"/>
      <c r="CE345" s="1453"/>
      <c r="CF345" s="1453"/>
      <c r="CG345" s="1453"/>
      <c r="CH345" s="1453"/>
      <c r="CI345" s="1453"/>
      <c r="CJ345" s="1453"/>
      <c r="CK345" s="1453"/>
      <c r="CL345" s="1453"/>
      <c r="CM345" s="1453"/>
      <c r="CN345" s="1453"/>
      <c r="CO345" s="1453"/>
      <c r="CP345" s="1453"/>
      <c r="CQ345" s="1453"/>
      <c r="CR345" s="1453"/>
      <c r="CS345" s="1453"/>
      <c r="CT345" s="1453"/>
      <c r="CU345" s="1453"/>
      <c r="CV345" s="1453"/>
      <c r="CW345" s="1453"/>
      <c r="CX345" s="1453"/>
      <c r="CY345" s="1453"/>
      <c r="CZ345" s="1453"/>
      <c r="DA345" s="1453"/>
      <c r="DB345" s="1453"/>
      <c r="DC345" s="1453"/>
      <c r="DD345" s="1453"/>
      <c r="DE345" s="1453"/>
      <c r="DF345" s="1453"/>
      <c r="DG345" s="1453"/>
      <c r="DH345" s="1453"/>
      <c r="DI345" s="1453"/>
      <c r="DJ345" s="1453"/>
      <c r="DK345" s="1453"/>
      <c r="DL345" s="1453"/>
      <c r="DM345" s="1453"/>
      <c r="DN345" s="1453"/>
      <c r="DO345" s="1453"/>
      <c r="DP345" s="1453"/>
      <c r="DQ345" s="1453"/>
      <c r="DR345" s="1453"/>
      <c r="DS345" s="1453"/>
      <c r="DT345" s="1453"/>
    </row>
    <row r="346" spans="1:124" s="1543" customFormat="1" ht="21.9" customHeight="1" x14ac:dyDescent="0.35">
      <c r="A346" s="1453"/>
      <c r="B346" s="1453"/>
      <c r="C346" s="1514"/>
      <c r="D346" s="1514"/>
      <c r="E346" s="1514"/>
      <c r="F346" s="1848"/>
      <c r="G346" s="1930"/>
      <c r="H346" s="1516"/>
      <c r="I346" s="1537"/>
      <c r="J346" s="1537"/>
      <c r="K346" s="1453"/>
      <c r="L346"/>
      <c r="M346"/>
      <c r="N346"/>
      <c r="O346"/>
      <c r="P346"/>
      <c r="Q346"/>
      <c r="R346"/>
      <c r="S346"/>
      <c r="T346" s="1854"/>
      <c r="U346"/>
      <c r="V346"/>
      <c r="W346"/>
      <c r="X346"/>
      <c r="Y346"/>
      <c r="Z346" s="1453"/>
      <c r="AA346" s="1453"/>
      <c r="AB346" s="1453"/>
      <c r="AC346" s="1453"/>
      <c r="AD346" s="1453"/>
      <c r="AE346" s="1453"/>
      <c r="AF346" s="1453"/>
      <c r="AG346" s="1453"/>
      <c r="AH346" s="1453"/>
      <c r="AI346" s="1453"/>
      <c r="AJ346" s="1453"/>
      <c r="AK346" s="1453"/>
      <c r="AL346" s="1453"/>
      <c r="AM346" s="1453"/>
      <c r="AN346" s="1453"/>
      <c r="AO346" s="1453"/>
      <c r="AP346" s="1453"/>
      <c r="AQ346" s="1453"/>
      <c r="AR346" s="1454"/>
      <c r="AS346" s="1453"/>
      <c r="AT346" s="1453"/>
      <c r="AU346" s="1453"/>
      <c r="AV346" s="1453"/>
      <c r="AW346" s="1453"/>
      <c r="AX346" s="1453"/>
      <c r="AY346" s="1453"/>
      <c r="AZ346" s="1453"/>
      <c r="BA346" s="1453"/>
      <c r="BB346" s="1453"/>
      <c r="BC346" s="1453"/>
      <c r="BD346" s="1453"/>
      <c r="BE346" s="1453"/>
      <c r="BF346" s="1453"/>
      <c r="BG346" s="1453"/>
      <c r="BH346" s="1453"/>
      <c r="BI346" s="1453"/>
      <c r="BJ346" s="1453"/>
      <c r="BK346" s="1453"/>
      <c r="BL346" s="1453"/>
      <c r="BM346" s="1453"/>
      <c r="BN346" s="1453"/>
      <c r="BO346" s="1453"/>
      <c r="BP346" s="1453"/>
      <c r="BQ346" s="1453"/>
      <c r="BR346" s="1453"/>
      <c r="BS346" s="1453"/>
      <c r="BT346" s="1453"/>
      <c r="BU346" s="1453"/>
      <c r="BV346" s="1453"/>
      <c r="BW346" s="1453"/>
      <c r="BX346" s="1453"/>
      <c r="BY346" s="1453"/>
      <c r="BZ346" s="1453"/>
      <c r="CA346" s="1453"/>
      <c r="CB346" s="1453"/>
      <c r="CC346" s="1453"/>
      <c r="CD346" s="1453"/>
      <c r="CE346" s="1453"/>
      <c r="CF346" s="1453"/>
      <c r="CG346" s="1453"/>
      <c r="CH346" s="1453"/>
      <c r="CI346" s="1453"/>
      <c r="CJ346" s="1453"/>
      <c r="CK346" s="1453"/>
      <c r="CL346" s="1453"/>
      <c r="CM346" s="1453"/>
      <c r="CN346" s="1453"/>
      <c r="CO346" s="1453"/>
      <c r="CP346" s="1453"/>
      <c r="CQ346" s="1453"/>
      <c r="CR346" s="1453"/>
      <c r="CS346" s="1453"/>
      <c r="CT346" s="1453"/>
      <c r="CU346" s="1453"/>
      <c r="CV346" s="1453"/>
      <c r="CW346" s="1453"/>
      <c r="CX346" s="1453"/>
      <c r="CY346" s="1453"/>
      <c r="CZ346" s="1453"/>
      <c r="DA346" s="1453"/>
      <c r="DB346" s="1453"/>
      <c r="DC346" s="1453"/>
      <c r="DD346" s="1453"/>
      <c r="DE346" s="1453"/>
      <c r="DF346" s="1453"/>
      <c r="DG346" s="1453"/>
      <c r="DH346" s="1453"/>
      <c r="DI346" s="1453"/>
      <c r="DJ346" s="1453"/>
      <c r="DK346" s="1453"/>
      <c r="DL346" s="1453"/>
      <c r="DM346" s="1453"/>
      <c r="DN346" s="1453"/>
      <c r="DO346" s="1453"/>
      <c r="DP346" s="1453"/>
      <c r="DQ346" s="1453"/>
      <c r="DR346" s="1453"/>
      <c r="DS346" s="1453"/>
      <c r="DT346" s="1453"/>
    </row>
    <row r="347" spans="1:124" s="1543" customFormat="1" ht="21.9" customHeight="1" x14ac:dyDescent="0.35">
      <c r="A347" s="1453"/>
      <c r="B347" s="1453"/>
      <c r="C347" s="1514"/>
      <c r="D347" s="1514"/>
      <c r="E347" s="1514"/>
      <c r="F347" s="1848"/>
      <c r="G347" s="1930"/>
      <c r="H347" s="1516"/>
      <c r="I347" s="1537"/>
      <c r="J347" s="1537"/>
      <c r="K347" s="1453"/>
      <c r="L347"/>
      <c r="M347"/>
      <c r="N347"/>
      <c r="O347"/>
      <c r="P347"/>
      <c r="Q347"/>
      <c r="R347"/>
      <c r="S347"/>
      <c r="T347" s="1854"/>
      <c r="U347"/>
      <c r="V347"/>
      <c r="W347"/>
      <c r="X347"/>
      <c r="Y347"/>
      <c r="Z347" s="1453"/>
      <c r="AA347" s="1453"/>
      <c r="AB347" s="1453"/>
      <c r="AC347" s="1453"/>
      <c r="AD347" s="1453"/>
      <c r="AE347" s="1453"/>
      <c r="AF347" s="1453"/>
      <c r="AG347" s="1453"/>
      <c r="AH347" s="1453"/>
      <c r="AI347" s="1453"/>
      <c r="AJ347" s="1453"/>
      <c r="AK347" s="1453"/>
      <c r="AL347" s="1453"/>
      <c r="AM347" s="1453"/>
      <c r="AN347" s="1453"/>
      <c r="AO347" s="1453"/>
      <c r="AP347" s="1453"/>
      <c r="AQ347" s="1453"/>
      <c r="AR347" s="1454"/>
      <c r="AS347" s="1453"/>
      <c r="AT347" s="1453"/>
      <c r="AU347" s="1453"/>
      <c r="AV347" s="1453"/>
      <c r="AW347" s="1453"/>
      <c r="AX347" s="1453"/>
      <c r="AY347" s="1453"/>
      <c r="AZ347" s="1453"/>
      <c r="BA347" s="1453"/>
      <c r="BB347" s="1453"/>
      <c r="BC347" s="1453"/>
      <c r="BD347" s="1453"/>
      <c r="BE347" s="1453"/>
      <c r="BF347" s="1453"/>
      <c r="BG347" s="1453"/>
      <c r="BH347" s="1453"/>
      <c r="BI347" s="1453"/>
      <c r="BJ347" s="1453"/>
      <c r="BK347" s="1453"/>
      <c r="BL347" s="1453"/>
      <c r="BM347" s="1453"/>
      <c r="BN347" s="1453"/>
      <c r="BO347" s="1453"/>
      <c r="BP347" s="1453"/>
      <c r="BQ347" s="1453"/>
      <c r="BR347" s="1453"/>
      <c r="BS347" s="1453"/>
      <c r="BT347" s="1453"/>
      <c r="BU347" s="1453"/>
      <c r="BV347" s="1453"/>
      <c r="BW347" s="1453"/>
      <c r="BX347" s="1453"/>
      <c r="BY347" s="1453"/>
      <c r="BZ347" s="1453"/>
      <c r="CA347" s="1453"/>
      <c r="CB347" s="1453"/>
      <c r="CC347" s="1453"/>
      <c r="CD347" s="1453"/>
      <c r="CE347" s="1453"/>
      <c r="CF347" s="1453"/>
      <c r="CG347" s="1453"/>
      <c r="CH347" s="1453"/>
      <c r="CI347" s="1453"/>
      <c r="CJ347" s="1453"/>
      <c r="CK347" s="1453"/>
      <c r="CL347" s="1453"/>
      <c r="CM347" s="1453"/>
      <c r="CN347" s="1453"/>
      <c r="CO347" s="1453"/>
      <c r="CP347" s="1453"/>
      <c r="CQ347" s="1453"/>
      <c r="CR347" s="1453"/>
      <c r="CS347" s="1453"/>
      <c r="CT347" s="1453"/>
      <c r="CU347" s="1453"/>
      <c r="CV347" s="1453"/>
      <c r="CW347" s="1453"/>
      <c r="CX347" s="1453"/>
      <c r="CY347" s="1453"/>
      <c r="CZ347" s="1453"/>
      <c r="DA347" s="1453"/>
      <c r="DB347" s="1453"/>
      <c r="DC347" s="1453"/>
      <c r="DD347" s="1453"/>
      <c r="DE347" s="1453"/>
      <c r="DF347" s="1453"/>
      <c r="DG347" s="1453"/>
      <c r="DH347" s="1453"/>
      <c r="DI347" s="1453"/>
      <c r="DJ347" s="1453"/>
      <c r="DK347" s="1453"/>
      <c r="DL347" s="1453"/>
      <c r="DM347" s="1453"/>
      <c r="DN347" s="1453"/>
      <c r="DO347" s="1453"/>
      <c r="DP347" s="1453"/>
      <c r="DQ347" s="1453"/>
      <c r="DR347" s="1453"/>
      <c r="DS347" s="1453"/>
      <c r="DT347" s="1453"/>
    </row>
    <row r="348" spans="1:124" s="1543" customFormat="1" ht="21.9" customHeight="1" x14ac:dyDescent="0.35">
      <c r="A348" s="1453"/>
      <c r="B348" s="1453"/>
      <c r="C348" s="1514"/>
      <c r="D348" s="1514"/>
      <c r="E348" s="1514"/>
      <c r="F348" s="1848"/>
      <c r="G348" s="1930"/>
      <c r="H348" s="1516"/>
      <c r="I348" s="1537"/>
      <c r="J348" s="1537"/>
      <c r="K348" s="1453"/>
      <c r="L348"/>
      <c r="M348"/>
      <c r="N348"/>
      <c r="O348"/>
      <c r="P348"/>
      <c r="Q348"/>
      <c r="R348"/>
      <c r="S348"/>
      <c r="T348" s="1854"/>
      <c r="U348"/>
      <c r="V348"/>
      <c r="W348"/>
      <c r="X348"/>
      <c r="Y348"/>
      <c r="Z348" s="1453"/>
      <c r="AA348" s="1453"/>
      <c r="AB348" s="1453"/>
      <c r="AC348" s="1453"/>
      <c r="AD348" s="1453"/>
      <c r="AE348" s="1453"/>
      <c r="AF348" s="1453"/>
      <c r="AG348" s="1453"/>
      <c r="AH348" s="1453"/>
      <c r="AI348" s="1453"/>
      <c r="AJ348" s="1453"/>
      <c r="AK348" s="1453"/>
      <c r="AL348" s="1453"/>
      <c r="AM348" s="1453"/>
      <c r="AN348" s="1453"/>
      <c r="AO348" s="1453"/>
      <c r="AP348" s="1453"/>
      <c r="AQ348" s="1453"/>
      <c r="AR348" s="1454"/>
      <c r="AS348" s="1453"/>
      <c r="AT348" s="1453"/>
      <c r="AU348" s="1453"/>
      <c r="AV348" s="1453"/>
      <c r="AW348" s="1453"/>
      <c r="AX348" s="1453"/>
      <c r="AY348" s="1453"/>
      <c r="AZ348" s="1453"/>
      <c r="BA348" s="1453"/>
      <c r="BB348" s="1453"/>
      <c r="BC348" s="1453"/>
      <c r="BD348" s="1453"/>
      <c r="BE348" s="1453"/>
      <c r="BF348" s="1453"/>
      <c r="BG348" s="1453"/>
      <c r="BH348" s="1453"/>
      <c r="BI348" s="1453"/>
      <c r="BJ348" s="1453"/>
      <c r="BK348" s="1453"/>
      <c r="BL348" s="1453"/>
      <c r="BM348" s="1453"/>
      <c r="BN348" s="1453"/>
      <c r="BO348" s="1453"/>
      <c r="BP348" s="1453"/>
      <c r="BQ348" s="1453"/>
      <c r="BR348" s="1453"/>
      <c r="BS348" s="1453"/>
      <c r="BT348" s="1453"/>
      <c r="BU348" s="1453"/>
      <c r="BV348" s="1453"/>
      <c r="BW348" s="1453"/>
      <c r="BX348" s="1453"/>
      <c r="BY348" s="1453"/>
      <c r="BZ348" s="1453"/>
      <c r="CA348" s="1453"/>
      <c r="CB348" s="1453"/>
      <c r="CC348" s="1453"/>
      <c r="CD348" s="1453"/>
      <c r="CE348" s="1453"/>
      <c r="CF348" s="1453"/>
      <c r="CG348" s="1453"/>
      <c r="CH348" s="1453"/>
      <c r="CI348" s="1453"/>
      <c r="CJ348" s="1453"/>
      <c r="CK348" s="1453"/>
      <c r="CL348" s="1453"/>
      <c r="CM348" s="1453"/>
      <c r="CN348" s="1453"/>
      <c r="CO348" s="1453"/>
      <c r="CP348" s="1453"/>
      <c r="CQ348" s="1453"/>
      <c r="CR348" s="1453"/>
      <c r="CS348" s="1453"/>
      <c r="CT348" s="1453"/>
      <c r="CU348" s="1453"/>
      <c r="CV348" s="1453"/>
      <c r="CW348" s="1453"/>
      <c r="CX348" s="1453"/>
      <c r="CY348" s="1453"/>
      <c r="CZ348" s="1453"/>
      <c r="DA348" s="1453"/>
      <c r="DB348" s="1453"/>
      <c r="DC348" s="1453"/>
      <c r="DD348" s="1453"/>
      <c r="DE348" s="1453"/>
      <c r="DF348" s="1453"/>
      <c r="DG348" s="1453"/>
      <c r="DH348" s="1453"/>
      <c r="DI348" s="1453"/>
      <c r="DJ348" s="1453"/>
      <c r="DK348" s="1453"/>
      <c r="DL348" s="1453"/>
      <c r="DM348" s="1453"/>
      <c r="DN348" s="1453"/>
      <c r="DO348" s="1453"/>
      <c r="DP348" s="1453"/>
      <c r="DQ348" s="1453"/>
      <c r="DR348" s="1453"/>
      <c r="DS348" s="1453"/>
      <c r="DT348" s="1453"/>
    </row>
    <row r="349" spans="1:124" s="1543" customFormat="1" ht="21.9" customHeight="1" x14ac:dyDescent="0.35">
      <c r="A349" s="1453"/>
      <c r="B349" s="1453"/>
      <c r="C349" s="1514"/>
      <c r="D349" s="1514"/>
      <c r="E349" s="1514"/>
      <c r="F349" s="1848"/>
      <c r="G349" s="1930"/>
      <c r="H349" s="1516"/>
      <c r="I349" s="1537"/>
      <c r="J349" s="1537"/>
      <c r="K349" s="1453"/>
      <c r="L349"/>
      <c r="M349"/>
      <c r="N349"/>
      <c r="O349"/>
      <c r="P349"/>
      <c r="Q349"/>
      <c r="R349"/>
      <c r="S349"/>
      <c r="T349" s="1854"/>
      <c r="U349"/>
      <c r="V349"/>
      <c r="W349"/>
      <c r="X349"/>
      <c r="Y349"/>
      <c r="Z349" s="1453"/>
      <c r="AA349" s="1453"/>
      <c r="AB349" s="1453"/>
      <c r="AC349" s="1453"/>
      <c r="AD349" s="1453"/>
      <c r="AE349" s="1453"/>
      <c r="AF349" s="1453"/>
      <c r="AG349" s="1453"/>
      <c r="AH349" s="1453"/>
      <c r="AI349" s="1453"/>
      <c r="AJ349" s="1453"/>
      <c r="AK349" s="1453"/>
      <c r="AL349" s="1453"/>
      <c r="AM349" s="1453"/>
      <c r="AN349" s="1453"/>
      <c r="AO349" s="1453"/>
      <c r="AP349" s="1453"/>
      <c r="AQ349" s="1453"/>
      <c r="AR349" s="1454"/>
      <c r="AS349" s="1453"/>
      <c r="AT349" s="1453"/>
      <c r="AU349" s="1453"/>
      <c r="AV349" s="1453"/>
      <c r="AW349" s="1453"/>
      <c r="AX349" s="1453"/>
      <c r="AY349" s="1453"/>
      <c r="AZ349" s="1453"/>
      <c r="BA349" s="1453"/>
      <c r="BB349" s="1453"/>
      <c r="BC349" s="1453"/>
      <c r="BD349" s="1453"/>
      <c r="BE349" s="1453"/>
      <c r="BF349" s="1453"/>
      <c r="BG349" s="1453"/>
      <c r="BH349" s="1453"/>
      <c r="BI349" s="1453"/>
      <c r="BJ349" s="1453"/>
      <c r="BK349" s="1453"/>
      <c r="BL349" s="1453"/>
      <c r="BM349" s="1453"/>
      <c r="BN349" s="1453"/>
      <c r="BO349" s="1453"/>
      <c r="BP349" s="1453"/>
      <c r="BQ349" s="1453"/>
      <c r="BR349" s="1453"/>
      <c r="BS349" s="1453"/>
      <c r="BT349" s="1453"/>
      <c r="BU349" s="1453"/>
      <c r="BV349" s="1453"/>
      <c r="BW349" s="1453"/>
      <c r="BX349" s="1453"/>
      <c r="BY349" s="1453"/>
      <c r="BZ349" s="1453"/>
      <c r="CA349" s="1453"/>
      <c r="CB349" s="1453"/>
      <c r="CC349" s="1453"/>
      <c r="CD349" s="1453"/>
      <c r="CE349" s="1453"/>
      <c r="CF349" s="1453"/>
      <c r="CG349" s="1453"/>
      <c r="CH349" s="1453"/>
      <c r="CI349" s="1453"/>
      <c r="CJ349" s="1453"/>
      <c r="CK349" s="1453"/>
      <c r="CL349" s="1453"/>
      <c r="CM349" s="1453"/>
      <c r="CN349" s="1453"/>
      <c r="CO349" s="1453"/>
      <c r="CP349" s="1453"/>
      <c r="CQ349" s="1453"/>
      <c r="CR349" s="1453"/>
      <c r="CS349" s="1453"/>
      <c r="CT349" s="1453"/>
      <c r="CU349" s="1453"/>
      <c r="CV349" s="1453"/>
      <c r="CW349" s="1453"/>
      <c r="CX349" s="1453"/>
      <c r="CY349" s="1453"/>
      <c r="CZ349" s="1453"/>
      <c r="DA349" s="1453"/>
      <c r="DB349" s="1453"/>
      <c r="DC349" s="1453"/>
      <c r="DD349" s="1453"/>
      <c r="DE349" s="1453"/>
      <c r="DF349" s="1453"/>
      <c r="DG349" s="1453"/>
      <c r="DH349" s="1453"/>
      <c r="DI349" s="1453"/>
      <c r="DJ349" s="1453"/>
      <c r="DK349" s="1453"/>
      <c r="DL349" s="1453"/>
      <c r="DM349" s="1453"/>
      <c r="DN349" s="1453"/>
      <c r="DO349" s="1453"/>
      <c r="DP349" s="1453"/>
      <c r="DQ349" s="1453"/>
      <c r="DR349" s="1453"/>
      <c r="DS349" s="1453"/>
      <c r="DT349" s="1453"/>
    </row>
    <row r="350" spans="1:124" s="1543" customFormat="1" ht="21.9" customHeight="1" x14ac:dyDescent="0.35">
      <c r="A350" s="1453"/>
      <c r="B350" s="1453"/>
      <c r="C350" s="1514"/>
      <c r="D350" s="1514"/>
      <c r="E350" s="1514"/>
      <c r="F350" s="1848"/>
      <c r="G350" s="1930"/>
      <c r="H350" s="1516"/>
      <c r="I350" s="1537"/>
      <c r="J350" s="1537"/>
      <c r="K350" s="1453"/>
      <c r="L350"/>
      <c r="M350"/>
      <c r="N350"/>
      <c r="O350"/>
      <c r="P350"/>
      <c r="Q350"/>
      <c r="R350"/>
      <c r="S350"/>
      <c r="T350" s="1854"/>
      <c r="U350"/>
      <c r="V350"/>
      <c r="W350"/>
      <c r="X350"/>
      <c r="Y350"/>
      <c r="Z350" s="1453"/>
      <c r="AA350" s="1453"/>
      <c r="AB350" s="1453"/>
      <c r="AC350" s="1453"/>
      <c r="AD350" s="1453"/>
      <c r="AE350" s="1453"/>
      <c r="AF350" s="1453"/>
      <c r="AG350" s="1453"/>
      <c r="AH350" s="1453"/>
      <c r="AI350" s="1453"/>
      <c r="AJ350" s="1453"/>
      <c r="AK350" s="1453"/>
      <c r="AL350" s="1453"/>
      <c r="AM350" s="1453"/>
      <c r="AN350" s="1453"/>
      <c r="AO350" s="1453"/>
      <c r="AP350" s="1453"/>
      <c r="AQ350" s="1453"/>
      <c r="AR350" s="1454"/>
      <c r="AS350" s="1453"/>
      <c r="AT350" s="1453"/>
      <c r="AU350" s="1453"/>
      <c r="AV350" s="1453"/>
      <c r="AW350" s="1453"/>
      <c r="AX350" s="1453"/>
      <c r="AY350" s="1453"/>
      <c r="AZ350" s="1453"/>
      <c r="BA350" s="1453"/>
      <c r="BB350" s="1453"/>
      <c r="BC350" s="1453"/>
      <c r="BD350" s="1453"/>
      <c r="BE350" s="1453"/>
      <c r="BF350" s="1453"/>
      <c r="BG350" s="1453"/>
      <c r="BH350" s="1453"/>
      <c r="BI350" s="1453"/>
      <c r="BJ350" s="1453"/>
      <c r="BK350" s="1453"/>
      <c r="BL350" s="1453"/>
      <c r="BM350" s="1453"/>
      <c r="BN350" s="1453"/>
      <c r="BO350" s="1453"/>
      <c r="BP350" s="1453"/>
      <c r="BQ350" s="1453"/>
      <c r="BR350" s="1453"/>
      <c r="BS350" s="1453"/>
      <c r="BT350" s="1453"/>
      <c r="BU350" s="1453"/>
      <c r="BV350" s="1453"/>
      <c r="BW350" s="1453"/>
      <c r="BX350" s="1453"/>
      <c r="BY350" s="1453"/>
      <c r="BZ350" s="1453"/>
      <c r="CA350" s="1453"/>
      <c r="CB350" s="1453"/>
      <c r="CC350" s="1453"/>
      <c r="CD350" s="1453"/>
      <c r="CE350" s="1453"/>
      <c r="CF350" s="1453"/>
      <c r="CG350" s="1453"/>
      <c r="CH350" s="1453"/>
      <c r="CI350" s="1453"/>
      <c r="CJ350" s="1453"/>
      <c r="CK350" s="1453"/>
      <c r="CL350" s="1453"/>
      <c r="CM350" s="1453"/>
      <c r="CN350" s="1453"/>
      <c r="CO350" s="1453"/>
      <c r="CP350" s="1453"/>
      <c r="CQ350" s="1453"/>
      <c r="CR350" s="1453"/>
      <c r="CS350" s="1453"/>
      <c r="CT350" s="1453"/>
      <c r="CU350" s="1453"/>
      <c r="CV350" s="1453"/>
      <c r="CW350" s="1453"/>
      <c r="CX350" s="1453"/>
      <c r="CY350" s="1453"/>
      <c r="CZ350" s="1453"/>
      <c r="DA350" s="1453"/>
      <c r="DB350" s="1453"/>
      <c r="DC350" s="1453"/>
      <c r="DD350" s="1453"/>
      <c r="DE350" s="1453"/>
      <c r="DF350" s="1453"/>
      <c r="DG350" s="1453"/>
      <c r="DH350" s="1453"/>
      <c r="DI350" s="1453"/>
      <c r="DJ350" s="1453"/>
      <c r="DK350" s="1453"/>
      <c r="DL350" s="1453"/>
      <c r="DM350" s="1453"/>
      <c r="DN350" s="1453"/>
      <c r="DO350" s="1453"/>
      <c r="DP350" s="1453"/>
      <c r="DQ350" s="1453"/>
      <c r="DR350" s="1453"/>
      <c r="DS350" s="1453"/>
      <c r="DT350" s="1453"/>
    </row>
    <row r="351" spans="1:124" s="1543" customFormat="1" ht="21.9" customHeight="1" x14ac:dyDescent="0.35">
      <c r="A351" s="1453"/>
      <c r="B351" s="1453"/>
      <c r="C351" s="1514"/>
      <c r="D351" s="1514"/>
      <c r="E351" s="1514"/>
      <c r="F351" s="1848"/>
      <c r="G351" s="1930"/>
      <c r="H351" s="1516"/>
      <c r="I351" s="1537"/>
      <c r="J351" s="1537"/>
      <c r="K351" s="1453"/>
      <c r="L351"/>
      <c r="M351"/>
      <c r="N351"/>
      <c r="O351"/>
      <c r="P351"/>
      <c r="Q351"/>
      <c r="R351"/>
      <c r="S351"/>
      <c r="T351" s="1854"/>
      <c r="U351"/>
      <c r="V351"/>
      <c r="W351"/>
      <c r="X351"/>
      <c r="Y351"/>
      <c r="Z351" s="1453"/>
      <c r="AA351" s="1453"/>
      <c r="AB351" s="1453"/>
      <c r="AC351" s="1453"/>
      <c r="AD351" s="1453"/>
      <c r="AE351" s="1453"/>
      <c r="AF351" s="1453"/>
      <c r="AG351" s="1453"/>
      <c r="AH351" s="1453"/>
      <c r="AI351" s="1453"/>
      <c r="AJ351" s="1453"/>
      <c r="AK351" s="1453"/>
      <c r="AL351" s="1453"/>
      <c r="AM351" s="1453"/>
      <c r="AN351" s="1453"/>
      <c r="AO351" s="1453"/>
      <c r="AP351" s="1453"/>
      <c r="AQ351" s="1453"/>
      <c r="AR351" s="1454"/>
      <c r="AS351" s="1453"/>
      <c r="AT351" s="1453"/>
      <c r="AU351" s="1453"/>
      <c r="AV351" s="1453"/>
      <c r="AW351" s="1453"/>
      <c r="AX351" s="1453"/>
      <c r="AY351" s="1453"/>
      <c r="AZ351" s="1453"/>
      <c r="BA351" s="1453"/>
      <c r="BB351" s="1453"/>
      <c r="BC351" s="1453"/>
      <c r="BD351" s="1453"/>
      <c r="BE351" s="1453"/>
      <c r="BF351" s="1453"/>
      <c r="BG351" s="1453"/>
      <c r="BH351" s="1453"/>
      <c r="BI351" s="1453"/>
      <c r="BJ351" s="1453"/>
      <c r="BK351" s="1453"/>
      <c r="BL351" s="1453"/>
      <c r="BM351" s="1453"/>
      <c r="BN351" s="1453"/>
      <c r="BO351" s="1453"/>
      <c r="BP351" s="1453"/>
      <c r="BQ351" s="1453"/>
      <c r="BR351" s="1453"/>
      <c r="BS351" s="1453"/>
      <c r="BT351" s="1453"/>
      <c r="BU351" s="1453"/>
      <c r="BV351" s="1453"/>
      <c r="BW351" s="1453"/>
      <c r="BX351" s="1453"/>
      <c r="BY351" s="1453"/>
      <c r="BZ351" s="1453"/>
      <c r="CA351" s="1453"/>
      <c r="CB351" s="1453"/>
      <c r="CC351" s="1453"/>
      <c r="CD351" s="1453"/>
      <c r="CE351" s="1453"/>
      <c r="CF351" s="1453"/>
      <c r="CG351" s="1453"/>
      <c r="CH351" s="1453"/>
      <c r="CI351" s="1453"/>
      <c r="CJ351" s="1453"/>
      <c r="CK351" s="1453"/>
      <c r="CL351" s="1453"/>
      <c r="CM351" s="1453"/>
      <c r="CN351" s="1453"/>
      <c r="CO351" s="1453"/>
      <c r="CP351" s="1453"/>
      <c r="CQ351" s="1453"/>
      <c r="CR351" s="1453"/>
      <c r="CS351" s="1453"/>
      <c r="CT351" s="1453"/>
      <c r="CU351" s="1453"/>
      <c r="CV351" s="1453"/>
      <c r="CW351" s="1453"/>
      <c r="CX351" s="1453"/>
      <c r="CY351" s="1453"/>
      <c r="CZ351" s="1453"/>
      <c r="DA351" s="1453"/>
      <c r="DB351" s="1453"/>
      <c r="DC351" s="1453"/>
      <c r="DD351" s="1453"/>
      <c r="DE351" s="1453"/>
      <c r="DF351" s="1453"/>
      <c r="DG351" s="1453"/>
      <c r="DH351" s="1453"/>
      <c r="DI351" s="1453"/>
      <c r="DJ351" s="1453"/>
      <c r="DK351" s="1453"/>
      <c r="DL351" s="1453"/>
      <c r="DM351" s="1453"/>
      <c r="DN351" s="1453"/>
      <c r="DO351" s="1453"/>
      <c r="DP351" s="1453"/>
      <c r="DQ351" s="1453"/>
      <c r="DR351" s="1453"/>
      <c r="DS351" s="1453"/>
      <c r="DT351" s="1453"/>
    </row>
    <row r="352" spans="1:124" s="1543" customFormat="1" ht="21.9" customHeight="1" x14ac:dyDescent="0.35">
      <c r="A352" s="1453"/>
      <c r="B352" s="1453"/>
      <c r="C352" s="1514"/>
      <c r="D352" s="1514"/>
      <c r="E352" s="1514"/>
      <c r="F352" s="1848"/>
      <c r="G352" s="1930"/>
      <c r="H352" s="1516"/>
      <c r="I352" s="1537"/>
      <c r="J352" s="1537"/>
      <c r="K352" s="1453"/>
      <c r="L352"/>
      <c r="M352"/>
      <c r="N352"/>
      <c r="O352"/>
      <c r="P352"/>
      <c r="Q352"/>
      <c r="R352"/>
      <c r="S352"/>
      <c r="T352" s="1854"/>
      <c r="U352"/>
      <c r="V352"/>
      <c r="W352"/>
      <c r="X352"/>
      <c r="Y352"/>
      <c r="Z352" s="1453"/>
      <c r="AA352" s="1453"/>
      <c r="AB352" s="1453"/>
      <c r="AC352" s="1453"/>
      <c r="AD352" s="1453"/>
      <c r="AE352" s="1453"/>
      <c r="AF352" s="1453"/>
      <c r="AG352" s="1453"/>
      <c r="AH352" s="1453"/>
      <c r="AI352" s="1453"/>
      <c r="AJ352" s="1453"/>
      <c r="AK352" s="1453"/>
      <c r="AL352" s="1453"/>
      <c r="AM352" s="1453"/>
      <c r="AN352" s="1453"/>
      <c r="AO352" s="1453"/>
      <c r="AP352" s="1453"/>
      <c r="AQ352" s="1453"/>
      <c r="AR352" s="1454"/>
      <c r="AS352" s="1453"/>
      <c r="AT352" s="1453"/>
      <c r="AU352" s="1453"/>
      <c r="AV352" s="1453"/>
      <c r="AW352" s="1453"/>
      <c r="AX352" s="1453"/>
      <c r="AY352" s="1453"/>
      <c r="AZ352" s="1453"/>
      <c r="BA352" s="1453"/>
      <c r="BB352" s="1453"/>
      <c r="BC352" s="1453"/>
      <c r="BD352" s="1453"/>
      <c r="BE352" s="1453"/>
      <c r="BF352" s="1453"/>
      <c r="BG352" s="1453"/>
      <c r="BH352" s="1453"/>
      <c r="BI352" s="1453"/>
      <c r="BJ352" s="1453"/>
      <c r="BK352" s="1453"/>
      <c r="BL352" s="1453"/>
      <c r="BM352" s="1453"/>
      <c r="BN352" s="1453"/>
      <c r="BO352" s="1453"/>
      <c r="BP352" s="1453"/>
      <c r="BQ352" s="1453"/>
      <c r="BR352" s="1453"/>
      <c r="BS352" s="1453"/>
      <c r="BT352" s="1453"/>
      <c r="BU352" s="1453"/>
      <c r="BV352" s="1453"/>
      <c r="BW352" s="1453"/>
      <c r="BX352" s="1453"/>
      <c r="BY352" s="1453"/>
      <c r="BZ352" s="1453"/>
      <c r="CA352" s="1453"/>
      <c r="CB352" s="1453"/>
      <c r="CC352" s="1453"/>
      <c r="CD352" s="1453"/>
      <c r="CE352" s="1453"/>
      <c r="CF352" s="1453"/>
      <c r="CG352" s="1453"/>
      <c r="CH352" s="1453"/>
      <c r="CI352" s="1453"/>
      <c r="CJ352" s="1453"/>
      <c r="CK352" s="1453"/>
      <c r="CL352" s="1453"/>
      <c r="CM352" s="1453"/>
      <c r="CN352" s="1453"/>
      <c r="CO352" s="1453"/>
      <c r="CP352" s="1453"/>
      <c r="CQ352" s="1453"/>
      <c r="CR352" s="1453"/>
      <c r="CS352" s="1453"/>
      <c r="CT352" s="1453"/>
      <c r="CU352" s="1453"/>
      <c r="CV352" s="1453"/>
      <c r="CW352" s="1453"/>
      <c r="CX352" s="1453"/>
      <c r="CY352" s="1453"/>
      <c r="CZ352" s="1453"/>
      <c r="DA352" s="1453"/>
      <c r="DB352" s="1453"/>
      <c r="DC352" s="1453"/>
      <c r="DD352" s="1453"/>
      <c r="DE352" s="1453"/>
      <c r="DF352" s="1453"/>
      <c r="DG352" s="1453"/>
      <c r="DH352" s="1453"/>
      <c r="DI352" s="1453"/>
      <c r="DJ352" s="1453"/>
      <c r="DK352" s="1453"/>
      <c r="DL352" s="1453"/>
      <c r="DM352" s="1453"/>
      <c r="DN352" s="1453"/>
      <c r="DO352" s="1453"/>
      <c r="DP352" s="1453"/>
      <c r="DQ352" s="1453"/>
      <c r="DR352" s="1453"/>
      <c r="DS352" s="1453"/>
      <c r="DT352" s="1453"/>
    </row>
    <row r="353" spans="1:124" s="1543" customFormat="1" ht="21.9" customHeight="1" x14ac:dyDescent="0.35">
      <c r="A353" s="1453"/>
      <c r="B353" s="1453"/>
      <c r="C353" s="1514"/>
      <c r="D353" s="1514"/>
      <c r="E353" s="1514"/>
      <c r="F353" s="1848"/>
      <c r="G353" s="1930"/>
      <c r="H353" s="1516"/>
      <c r="I353" s="1537"/>
      <c r="J353" s="1537"/>
      <c r="K353" s="1453"/>
      <c r="L353"/>
      <c r="M353"/>
      <c r="N353"/>
      <c r="O353"/>
      <c r="P353"/>
      <c r="Q353"/>
      <c r="R353"/>
      <c r="S353"/>
      <c r="T353" s="1854"/>
      <c r="U353"/>
      <c r="V353"/>
      <c r="W353"/>
      <c r="X353"/>
      <c r="Y353"/>
      <c r="Z353" s="1453"/>
      <c r="AA353" s="1453"/>
      <c r="AB353" s="1453"/>
      <c r="AC353" s="1453"/>
      <c r="AD353" s="1453"/>
      <c r="AE353" s="1453"/>
      <c r="AF353" s="1453"/>
      <c r="AG353" s="1453"/>
      <c r="AH353" s="1453"/>
      <c r="AI353" s="1453"/>
      <c r="AJ353" s="1453"/>
      <c r="AK353" s="1453"/>
      <c r="AL353" s="1453"/>
      <c r="AM353" s="1453"/>
      <c r="AN353" s="1453"/>
      <c r="AO353" s="1453"/>
      <c r="AP353" s="1453"/>
      <c r="AQ353" s="1453"/>
      <c r="AR353" s="1454"/>
      <c r="AS353" s="1453"/>
      <c r="AT353" s="1453"/>
      <c r="AU353" s="1453"/>
      <c r="AV353" s="1453"/>
      <c r="AW353" s="1453"/>
      <c r="AX353" s="1453"/>
      <c r="AY353" s="1453"/>
      <c r="AZ353" s="1453"/>
      <c r="BA353" s="1453"/>
      <c r="BB353" s="1453"/>
      <c r="BC353" s="1453"/>
      <c r="BD353" s="1453"/>
      <c r="BE353" s="1453"/>
      <c r="BF353" s="1453"/>
      <c r="BG353" s="1453"/>
      <c r="BH353" s="1453"/>
      <c r="BI353" s="1453"/>
      <c r="BJ353" s="1453"/>
      <c r="BK353" s="1453"/>
      <c r="BL353" s="1453"/>
      <c r="BM353" s="1453"/>
      <c r="BN353" s="1453"/>
      <c r="BO353" s="1453"/>
      <c r="BP353" s="1453"/>
      <c r="BQ353" s="1453"/>
      <c r="BR353" s="1453"/>
      <c r="BS353" s="1453"/>
      <c r="BT353" s="1453"/>
      <c r="BU353" s="1453"/>
      <c r="BV353" s="1453"/>
      <c r="BW353" s="1453"/>
      <c r="BX353" s="1453"/>
      <c r="BY353" s="1453"/>
      <c r="BZ353" s="1453"/>
      <c r="CA353" s="1453"/>
      <c r="CB353" s="1453"/>
      <c r="CC353" s="1453"/>
      <c r="CD353" s="1453"/>
      <c r="CE353" s="1453"/>
      <c r="CF353" s="1453"/>
      <c r="CG353" s="1453"/>
      <c r="CH353" s="1453"/>
      <c r="CI353" s="1453"/>
      <c r="CJ353" s="1453"/>
      <c r="CK353" s="1453"/>
      <c r="CL353" s="1453"/>
      <c r="CM353" s="1453"/>
      <c r="CN353" s="1453"/>
      <c r="CO353" s="1453"/>
      <c r="CP353" s="1453"/>
      <c r="CQ353" s="1453"/>
      <c r="CR353" s="1453"/>
      <c r="CS353" s="1453"/>
      <c r="CT353" s="1453"/>
      <c r="CU353" s="1453"/>
      <c r="CV353" s="1453"/>
      <c r="CW353" s="1453"/>
      <c r="CX353" s="1453"/>
      <c r="CY353" s="1453"/>
      <c r="CZ353" s="1453"/>
      <c r="DA353" s="1453"/>
      <c r="DB353" s="1453"/>
      <c r="DC353" s="1453"/>
      <c r="DD353" s="1453"/>
      <c r="DE353" s="1453"/>
      <c r="DF353" s="1453"/>
      <c r="DG353" s="1453"/>
      <c r="DH353" s="1453"/>
      <c r="DI353" s="1453"/>
      <c r="DJ353" s="1453"/>
      <c r="DK353" s="1453"/>
      <c r="DL353" s="1453"/>
      <c r="DM353" s="1453"/>
      <c r="DN353" s="1453"/>
      <c r="DO353" s="1453"/>
      <c r="DP353" s="1453"/>
      <c r="DQ353" s="1453"/>
      <c r="DR353" s="1453"/>
      <c r="DS353" s="1453"/>
      <c r="DT353" s="1453"/>
    </row>
    <row r="354" spans="1:124" s="1543" customFormat="1" ht="21.9" customHeight="1" x14ac:dyDescent="0.35">
      <c r="A354" s="1453"/>
      <c r="B354" s="1453"/>
      <c r="C354" s="1514"/>
      <c r="D354" s="1514"/>
      <c r="E354" s="1514"/>
      <c r="F354" s="1848"/>
      <c r="G354" s="1930"/>
      <c r="H354" s="1516"/>
      <c r="I354" s="1537"/>
      <c r="J354" s="1537"/>
      <c r="K354" s="1453"/>
      <c r="L354"/>
      <c r="M354"/>
      <c r="N354"/>
      <c r="O354"/>
      <c r="P354"/>
      <c r="Q354"/>
      <c r="R354"/>
      <c r="S354"/>
      <c r="T354" s="1854"/>
      <c r="U354"/>
      <c r="V354"/>
      <c r="W354"/>
      <c r="X354"/>
      <c r="Y354"/>
      <c r="Z354" s="1453"/>
      <c r="AA354" s="1453"/>
      <c r="AB354" s="1453"/>
      <c r="AC354" s="1453"/>
      <c r="AD354" s="1453"/>
      <c r="AE354" s="1453"/>
      <c r="AF354" s="1453"/>
      <c r="AG354" s="1453"/>
      <c r="AH354" s="1453"/>
      <c r="AI354" s="1453"/>
      <c r="AJ354" s="1453"/>
      <c r="AK354" s="1453"/>
      <c r="AL354" s="1453"/>
      <c r="AM354" s="1453"/>
      <c r="AN354" s="1453"/>
      <c r="AO354" s="1453"/>
      <c r="AP354" s="1453"/>
      <c r="AQ354" s="1453"/>
      <c r="AR354" s="1454"/>
      <c r="AS354" s="1453"/>
      <c r="AT354" s="1453"/>
      <c r="AU354" s="1453"/>
      <c r="AV354" s="1453"/>
      <c r="AW354" s="1453"/>
      <c r="AX354" s="1453"/>
      <c r="AY354" s="1453"/>
      <c r="AZ354" s="1453"/>
      <c r="BA354" s="1453"/>
      <c r="BB354" s="1453"/>
      <c r="BC354" s="1453"/>
      <c r="BD354" s="1453"/>
      <c r="BE354" s="1453"/>
      <c r="BF354" s="1453"/>
      <c r="BG354" s="1453"/>
      <c r="BH354" s="1453"/>
      <c r="BI354" s="1453"/>
      <c r="BJ354" s="1453"/>
      <c r="BK354" s="1453"/>
      <c r="BL354" s="1453"/>
      <c r="BM354" s="1453"/>
      <c r="BN354" s="1453"/>
      <c r="BO354" s="1453"/>
      <c r="BP354" s="1453"/>
      <c r="BQ354" s="1453"/>
      <c r="BR354" s="1453"/>
      <c r="BS354" s="1453"/>
      <c r="BT354" s="1453"/>
      <c r="BU354" s="1453"/>
      <c r="BV354" s="1453"/>
      <c r="BW354" s="1453"/>
      <c r="BX354" s="1453"/>
      <c r="BY354" s="1453"/>
      <c r="BZ354" s="1453"/>
      <c r="CA354" s="1453"/>
      <c r="CB354" s="1453"/>
      <c r="CC354" s="1453"/>
      <c r="CD354" s="1453"/>
      <c r="CE354" s="1453"/>
      <c r="CF354" s="1453"/>
      <c r="CG354" s="1453"/>
      <c r="CH354" s="1453"/>
      <c r="CI354" s="1453"/>
      <c r="CJ354" s="1453"/>
      <c r="CK354" s="1453"/>
      <c r="CL354" s="1453"/>
      <c r="CM354" s="1453"/>
      <c r="CN354" s="1453"/>
      <c r="CO354" s="1453"/>
      <c r="CP354" s="1453"/>
      <c r="CQ354" s="1453"/>
      <c r="CR354" s="1453"/>
      <c r="CS354" s="1453"/>
      <c r="CT354" s="1453"/>
      <c r="CU354" s="1453"/>
      <c r="CV354" s="1453"/>
      <c r="CW354" s="1453"/>
      <c r="CX354" s="1453"/>
      <c r="CY354" s="1453"/>
      <c r="CZ354" s="1453"/>
      <c r="DA354" s="1453"/>
      <c r="DB354" s="1453"/>
      <c r="DC354" s="1453"/>
      <c r="DD354" s="1453"/>
      <c r="DE354" s="1453"/>
      <c r="DF354" s="1453"/>
      <c r="DG354" s="1453"/>
      <c r="DH354" s="1453"/>
      <c r="DI354" s="1453"/>
      <c r="DJ354" s="1453"/>
      <c r="DK354" s="1453"/>
      <c r="DL354" s="1453"/>
      <c r="DM354" s="1453"/>
      <c r="DN354" s="1453"/>
      <c r="DO354" s="1453"/>
      <c r="DP354" s="1453"/>
      <c r="DQ354" s="1453"/>
      <c r="DR354" s="1453"/>
      <c r="DS354" s="1453"/>
      <c r="DT354" s="1453"/>
    </row>
    <row r="355" spans="1:124" s="1543" customFormat="1" ht="21.9" customHeight="1" x14ac:dyDescent="0.35">
      <c r="A355" s="1453"/>
      <c r="B355" s="1453"/>
      <c r="C355" s="1514"/>
      <c r="D355" s="1514"/>
      <c r="E355" s="1514"/>
      <c r="F355" s="1848"/>
      <c r="G355" s="1930"/>
      <c r="H355" s="1516"/>
      <c r="I355" s="1537"/>
      <c r="J355" s="1537"/>
      <c r="K355" s="1453"/>
      <c r="L355"/>
      <c r="M355"/>
      <c r="N355"/>
      <c r="O355"/>
      <c r="P355"/>
      <c r="Q355"/>
      <c r="R355"/>
      <c r="S355"/>
      <c r="T355" s="1854"/>
      <c r="U355"/>
      <c r="V355"/>
      <c r="W355"/>
      <c r="X355"/>
      <c r="Y355"/>
      <c r="Z355" s="1453"/>
      <c r="AA355" s="1453"/>
      <c r="AB355" s="1453"/>
      <c r="AC355" s="1453"/>
      <c r="AD355" s="1453"/>
      <c r="AE355" s="1453"/>
      <c r="AF355" s="1453"/>
      <c r="AG355" s="1453"/>
      <c r="AH355" s="1453"/>
      <c r="AI355" s="1453"/>
      <c r="AJ355" s="1453"/>
      <c r="AK355" s="1453"/>
      <c r="AL355" s="1453"/>
      <c r="AM355" s="1453"/>
      <c r="AN355" s="1453"/>
      <c r="AO355" s="1453"/>
      <c r="AP355" s="1453"/>
      <c r="AQ355" s="1453"/>
      <c r="AR355" s="1454"/>
      <c r="AS355" s="1453"/>
      <c r="AT355" s="1453"/>
      <c r="AU355" s="1453"/>
      <c r="AV355" s="1453"/>
      <c r="AW355" s="1453"/>
      <c r="AX355" s="1453"/>
      <c r="AY355" s="1453"/>
      <c r="AZ355" s="1453"/>
      <c r="BA355" s="1453"/>
      <c r="BB355" s="1453"/>
      <c r="BC355" s="1453"/>
      <c r="BD355" s="1453"/>
      <c r="BE355" s="1453"/>
      <c r="BF355" s="1453"/>
      <c r="BG355" s="1453"/>
      <c r="BH355" s="1453"/>
      <c r="BI355" s="1453"/>
      <c r="BJ355" s="1453"/>
      <c r="BK355" s="1453"/>
      <c r="BL355" s="1453"/>
      <c r="BM355" s="1453"/>
      <c r="BN355" s="1453"/>
      <c r="BO355" s="1453"/>
      <c r="BP355" s="1453"/>
      <c r="BQ355" s="1453"/>
      <c r="BR355" s="1453"/>
      <c r="BS355" s="1453"/>
      <c r="BT355" s="1453"/>
      <c r="BU355" s="1453"/>
      <c r="BV355" s="1453"/>
      <c r="BW355" s="1453"/>
      <c r="BX355" s="1453"/>
      <c r="BY355" s="1453"/>
      <c r="BZ355" s="1453"/>
      <c r="CA355" s="1453"/>
      <c r="CB355" s="1453"/>
      <c r="CC355" s="1453"/>
      <c r="CD355" s="1453"/>
      <c r="CE355" s="1453"/>
      <c r="CF355" s="1453"/>
      <c r="CG355" s="1453"/>
      <c r="CH355" s="1453"/>
      <c r="CI355" s="1453"/>
      <c r="CJ355" s="1453"/>
      <c r="CK355" s="1453"/>
      <c r="CL355" s="1453"/>
      <c r="CM355" s="1453"/>
      <c r="CN355" s="1453"/>
      <c r="CO355" s="1453"/>
      <c r="CP355" s="1453"/>
      <c r="CQ355" s="1453"/>
      <c r="CR355" s="1453"/>
      <c r="CS355" s="1453"/>
      <c r="CT355" s="1453"/>
      <c r="CU355" s="1453"/>
      <c r="CV355" s="1453"/>
      <c r="CW355" s="1453"/>
      <c r="CX355" s="1453"/>
      <c r="CY355" s="1453"/>
      <c r="CZ355" s="1453"/>
      <c r="DA355" s="1453"/>
      <c r="DB355" s="1453"/>
      <c r="DC355" s="1453"/>
      <c r="DD355" s="1453"/>
      <c r="DE355" s="1453"/>
      <c r="DF355" s="1453"/>
      <c r="DG355" s="1453"/>
      <c r="DH355" s="1453"/>
      <c r="DI355" s="1453"/>
      <c r="DJ355" s="1453"/>
      <c r="DK355" s="1453"/>
      <c r="DL355" s="1453"/>
      <c r="DM355" s="1453"/>
      <c r="DN355" s="1453"/>
      <c r="DO355" s="1453"/>
      <c r="DP355" s="1453"/>
      <c r="DQ355" s="1453"/>
      <c r="DR355" s="1453"/>
      <c r="DS355" s="1453"/>
      <c r="DT355" s="1453"/>
    </row>
    <row r="356" spans="1:124" s="1543" customFormat="1" ht="21.9" customHeight="1" x14ac:dyDescent="0.35">
      <c r="A356" s="1453"/>
      <c r="B356" s="1453"/>
      <c r="C356" s="1514"/>
      <c r="D356" s="1514"/>
      <c r="E356" s="1514"/>
      <c r="F356" s="1848"/>
      <c r="G356" s="1930"/>
      <c r="H356" s="1516"/>
      <c r="I356" s="1537"/>
      <c r="J356" s="1537"/>
      <c r="K356" s="1453"/>
      <c r="L356"/>
      <c r="M356"/>
      <c r="N356"/>
      <c r="O356"/>
      <c r="P356"/>
      <c r="Q356"/>
      <c r="R356"/>
      <c r="S356"/>
      <c r="T356" s="1854"/>
      <c r="U356"/>
      <c r="V356"/>
      <c r="W356"/>
      <c r="X356"/>
      <c r="Y356"/>
      <c r="Z356" s="1453"/>
      <c r="AA356" s="1453"/>
      <c r="AB356" s="1453"/>
      <c r="AC356" s="1453"/>
      <c r="AD356" s="1453"/>
      <c r="AE356" s="1453"/>
      <c r="AF356" s="1453"/>
      <c r="AG356" s="1453"/>
      <c r="AH356" s="1453"/>
      <c r="AI356" s="1453"/>
      <c r="AJ356" s="1453"/>
      <c r="AK356" s="1453"/>
      <c r="AL356" s="1453"/>
      <c r="AM356" s="1453"/>
      <c r="AN356" s="1453"/>
      <c r="AO356" s="1453"/>
      <c r="AP356" s="1453"/>
      <c r="AQ356" s="1453"/>
      <c r="AR356" s="1454"/>
      <c r="AS356" s="1453"/>
      <c r="AT356" s="1453"/>
      <c r="AU356" s="1453"/>
      <c r="AV356" s="1453"/>
      <c r="AW356" s="1453"/>
      <c r="AX356" s="1453"/>
      <c r="AY356" s="1453"/>
      <c r="AZ356" s="1453"/>
      <c r="BA356" s="1453"/>
      <c r="BB356" s="1453"/>
      <c r="BC356" s="1453"/>
      <c r="BD356" s="1453"/>
      <c r="BE356" s="1453"/>
      <c r="BF356" s="1453"/>
      <c r="BG356" s="1453"/>
      <c r="BH356" s="1453"/>
      <c r="BI356" s="1453"/>
      <c r="BJ356" s="1453"/>
      <c r="BK356" s="1453"/>
      <c r="BL356" s="1453"/>
      <c r="BM356" s="1453"/>
      <c r="BN356" s="1453"/>
      <c r="BO356" s="1453"/>
      <c r="BP356" s="1453"/>
      <c r="BQ356" s="1453"/>
      <c r="BR356" s="1453"/>
      <c r="BS356" s="1453"/>
      <c r="BT356" s="1453"/>
      <c r="BU356" s="1453"/>
      <c r="BV356" s="1453"/>
      <c r="BW356" s="1453"/>
      <c r="BX356" s="1453"/>
      <c r="BY356" s="1453"/>
      <c r="BZ356" s="1453"/>
      <c r="CA356" s="1453"/>
      <c r="CB356" s="1453"/>
      <c r="CC356" s="1453"/>
      <c r="CD356" s="1453"/>
      <c r="CE356" s="1453"/>
      <c r="CF356" s="1453"/>
      <c r="CG356" s="1453"/>
      <c r="CH356" s="1453"/>
      <c r="CI356" s="1453"/>
      <c r="CJ356" s="1453"/>
      <c r="CK356" s="1453"/>
      <c r="CL356" s="1453"/>
      <c r="CM356" s="1453"/>
      <c r="CN356" s="1453"/>
      <c r="CO356" s="1453"/>
      <c r="CP356" s="1453"/>
      <c r="CQ356" s="1453"/>
      <c r="CR356" s="1453"/>
      <c r="CS356" s="1453"/>
      <c r="CT356" s="1453"/>
      <c r="CU356" s="1453"/>
      <c r="CV356" s="1453"/>
      <c r="CW356" s="1453"/>
      <c r="CX356" s="1453"/>
      <c r="CY356" s="1453"/>
      <c r="CZ356" s="1453"/>
      <c r="DA356" s="1453"/>
      <c r="DB356" s="1453"/>
      <c r="DC356" s="1453"/>
      <c r="DD356" s="1453"/>
      <c r="DE356" s="1453"/>
      <c r="DF356" s="1453"/>
      <c r="DG356" s="1453"/>
      <c r="DH356" s="1453"/>
      <c r="DI356" s="1453"/>
      <c r="DJ356" s="1453"/>
      <c r="DK356" s="1453"/>
      <c r="DL356" s="1453"/>
      <c r="DM356" s="1453"/>
      <c r="DN356" s="1453"/>
      <c r="DO356" s="1453"/>
      <c r="DP356" s="1453"/>
      <c r="DQ356" s="1453"/>
      <c r="DR356" s="1453"/>
      <c r="DS356" s="1453"/>
      <c r="DT356" s="1453"/>
    </row>
    <row r="357" spans="1:124" s="1543" customFormat="1" ht="21.9" customHeight="1" x14ac:dyDescent="0.35">
      <c r="A357" s="1453"/>
      <c r="B357" s="1453"/>
      <c r="C357" s="1514"/>
      <c r="D357" s="1514"/>
      <c r="E357" s="1514"/>
      <c r="F357" s="1848"/>
      <c r="G357" s="1930"/>
      <c r="H357" s="1516"/>
      <c r="I357" s="1537"/>
      <c r="J357" s="1537"/>
      <c r="K357" s="1453"/>
      <c r="L357"/>
      <c r="M357"/>
      <c r="N357"/>
      <c r="O357"/>
      <c r="P357"/>
      <c r="Q357"/>
      <c r="R357"/>
      <c r="S357"/>
      <c r="T357" s="1854"/>
      <c r="U357"/>
      <c r="V357"/>
      <c r="W357"/>
      <c r="X357"/>
      <c r="Y357"/>
      <c r="Z357" s="1453"/>
      <c r="AA357" s="1453"/>
      <c r="AB357" s="1453"/>
      <c r="AC357" s="1453"/>
      <c r="AD357" s="1453"/>
      <c r="AE357" s="1453"/>
      <c r="AF357" s="1453"/>
      <c r="AG357" s="1453"/>
      <c r="AH357" s="1453"/>
      <c r="AI357" s="1453"/>
      <c r="AJ357" s="1453"/>
      <c r="AK357" s="1453"/>
      <c r="AL357" s="1453"/>
      <c r="AM357" s="1453"/>
      <c r="AN357" s="1453"/>
      <c r="AO357" s="1453"/>
      <c r="AP357" s="1453"/>
      <c r="AQ357" s="1453"/>
      <c r="AR357" s="1454"/>
      <c r="AS357" s="1453"/>
      <c r="AT357" s="1453"/>
      <c r="AU357" s="1453"/>
      <c r="AV357" s="1453"/>
      <c r="AW357" s="1453"/>
      <c r="AX357" s="1453"/>
      <c r="AY357" s="1453"/>
      <c r="AZ357" s="1453"/>
      <c r="BA357" s="1453"/>
      <c r="BB357" s="1453"/>
      <c r="BC357" s="1453"/>
      <c r="BD357" s="1453"/>
      <c r="BE357" s="1453"/>
      <c r="BF357" s="1453"/>
      <c r="BG357" s="1453"/>
      <c r="BH357" s="1453"/>
      <c r="BI357" s="1453"/>
      <c r="BJ357" s="1453"/>
      <c r="BK357" s="1453"/>
      <c r="BL357" s="1453"/>
      <c r="BM357" s="1453"/>
      <c r="BN357" s="1453"/>
      <c r="BO357" s="1453"/>
      <c r="BP357" s="1453"/>
      <c r="BQ357" s="1453"/>
      <c r="BR357" s="1453"/>
      <c r="BS357" s="1453"/>
      <c r="BT357" s="1453"/>
      <c r="BU357" s="1453"/>
      <c r="BV357" s="1453"/>
      <c r="BW357" s="1453"/>
      <c r="BX357" s="1453"/>
      <c r="BY357" s="1453"/>
      <c r="BZ357" s="1453"/>
      <c r="CA357" s="1453"/>
      <c r="CB357" s="1453"/>
      <c r="CC357" s="1453"/>
      <c r="CD357" s="1453"/>
      <c r="CE357" s="1453"/>
      <c r="CF357" s="1453"/>
      <c r="CG357" s="1453"/>
      <c r="CH357" s="1453"/>
      <c r="CI357" s="1453"/>
      <c r="CJ357" s="1453"/>
      <c r="CK357" s="1453"/>
      <c r="CL357" s="1453"/>
      <c r="CM357" s="1453"/>
      <c r="CN357" s="1453"/>
      <c r="CO357" s="1453"/>
      <c r="CP357" s="1453"/>
      <c r="CQ357" s="1453"/>
      <c r="CR357" s="1453"/>
      <c r="CS357" s="1453"/>
      <c r="CT357" s="1453"/>
      <c r="CU357" s="1453"/>
      <c r="CV357" s="1453"/>
      <c r="CW357" s="1453"/>
      <c r="CX357" s="1453"/>
      <c r="CY357" s="1453"/>
      <c r="CZ357" s="1453"/>
      <c r="DA357" s="1453"/>
      <c r="DB357" s="1453"/>
      <c r="DC357" s="1453"/>
      <c r="DD357" s="1453"/>
      <c r="DE357" s="1453"/>
      <c r="DF357" s="1453"/>
      <c r="DG357" s="1453"/>
      <c r="DH357" s="1453"/>
      <c r="DI357" s="1453"/>
      <c r="DJ357" s="1453"/>
      <c r="DK357" s="1453"/>
      <c r="DL357" s="1453"/>
      <c r="DM357" s="1453"/>
      <c r="DN357" s="1453"/>
      <c r="DO357" s="1453"/>
      <c r="DP357" s="1453"/>
      <c r="DQ357" s="1453"/>
      <c r="DR357" s="1453"/>
      <c r="DS357" s="1453"/>
      <c r="DT357" s="1453"/>
    </row>
    <row r="358" spans="1:124" s="1543" customFormat="1" ht="21.9" customHeight="1" x14ac:dyDescent="0.35">
      <c r="A358" s="1453"/>
      <c r="B358" s="1453"/>
      <c r="C358" s="1514"/>
      <c r="D358" s="1514"/>
      <c r="E358" s="1514"/>
      <c r="F358" s="1848"/>
      <c r="G358" s="1930"/>
      <c r="H358" s="1516"/>
      <c r="I358" s="1537"/>
      <c r="J358" s="1537"/>
      <c r="K358" s="1453"/>
      <c r="L358"/>
      <c r="M358"/>
      <c r="N358"/>
      <c r="O358"/>
      <c r="P358"/>
      <c r="Q358"/>
      <c r="R358"/>
      <c r="S358"/>
      <c r="T358" s="1854"/>
      <c r="U358"/>
      <c r="V358"/>
      <c r="W358"/>
      <c r="X358"/>
      <c r="Y358"/>
      <c r="Z358" s="1453"/>
      <c r="AA358" s="1453"/>
      <c r="AB358" s="1453"/>
      <c r="AC358" s="1453"/>
      <c r="AD358" s="1453"/>
      <c r="AE358" s="1453"/>
      <c r="AF358" s="1453"/>
      <c r="AG358" s="1453"/>
      <c r="AH358" s="1453"/>
      <c r="AI358" s="1453"/>
      <c r="AJ358" s="1453"/>
      <c r="AK358" s="1453"/>
      <c r="AL358" s="1453"/>
      <c r="AM358" s="1453"/>
      <c r="AN358" s="1453"/>
      <c r="AO358" s="1453"/>
      <c r="AP358" s="1453"/>
      <c r="AQ358" s="1453"/>
      <c r="AR358" s="1454"/>
      <c r="AS358" s="1453"/>
      <c r="AT358" s="1453"/>
      <c r="AU358" s="1453"/>
      <c r="AV358" s="1453"/>
      <c r="AW358" s="1453"/>
      <c r="AX358" s="1453"/>
      <c r="AY358" s="1453"/>
      <c r="AZ358" s="1453"/>
      <c r="BA358" s="1453"/>
      <c r="BB358" s="1453"/>
      <c r="BC358" s="1453"/>
      <c r="BD358" s="1453"/>
      <c r="BE358" s="1453"/>
      <c r="BF358" s="1453"/>
      <c r="BG358" s="1453"/>
      <c r="BH358" s="1453"/>
      <c r="BI358" s="1453"/>
      <c r="BJ358" s="1453"/>
      <c r="BK358" s="1453"/>
      <c r="BL358" s="1453"/>
      <c r="BM358" s="1453"/>
      <c r="BN358" s="1453"/>
      <c r="BO358" s="1453"/>
      <c r="BP358" s="1453"/>
      <c r="BQ358" s="1453"/>
      <c r="BR358" s="1453"/>
      <c r="BS358" s="1453"/>
      <c r="BT358" s="1453"/>
      <c r="BU358" s="1453"/>
      <c r="BV358" s="1453"/>
      <c r="BW358" s="1453"/>
      <c r="BX358" s="1453"/>
      <c r="BY358" s="1453"/>
      <c r="BZ358" s="1453"/>
      <c r="CA358" s="1453"/>
      <c r="CB358" s="1453"/>
      <c r="CC358" s="1453"/>
      <c r="CD358" s="1453"/>
      <c r="CE358" s="1453"/>
      <c r="CF358" s="1453"/>
      <c r="CG358" s="1453"/>
      <c r="CH358" s="1453"/>
      <c r="CI358" s="1453"/>
      <c r="CJ358" s="1453"/>
      <c r="CK358" s="1453"/>
      <c r="CL358" s="1453"/>
      <c r="CM358" s="1453"/>
      <c r="CN358" s="1453"/>
      <c r="CO358" s="1453"/>
      <c r="CP358" s="1453"/>
      <c r="CQ358" s="1453"/>
      <c r="CR358" s="1453"/>
      <c r="CS358" s="1453"/>
      <c r="CT358" s="1453"/>
      <c r="CU358" s="1453"/>
      <c r="CV358" s="1453"/>
      <c r="CW358" s="1453"/>
      <c r="CX358" s="1453"/>
      <c r="CY358" s="1453"/>
      <c r="CZ358" s="1453"/>
      <c r="DA358" s="1453"/>
      <c r="DB358" s="1453"/>
      <c r="DC358" s="1453"/>
      <c r="DD358" s="1453"/>
      <c r="DE358" s="1453"/>
      <c r="DF358" s="1453"/>
      <c r="DG358" s="1453"/>
      <c r="DH358" s="1453"/>
      <c r="DI358" s="1453"/>
      <c r="DJ358" s="1453"/>
      <c r="DK358" s="1453"/>
      <c r="DL358" s="1453"/>
      <c r="DM358" s="1453"/>
      <c r="DN358" s="1453"/>
      <c r="DO358" s="1453"/>
      <c r="DP358" s="1453"/>
      <c r="DQ358" s="1453"/>
      <c r="DR358" s="1453"/>
      <c r="DS358" s="1453"/>
      <c r="DT358" s="1453"/>
    </row>
    <row r="359" spans="1:124" s="1543" customFormat="1" ht="21.9" customHeight="1" x14ac:dyDescent="0.35">
      <c r="A359" s="1453"/>
      <c r="B359" s="1453"/>
      <c r="C359" s="1514"/>
      <c r="D359" s="1514"/>
      <c r="E359" s="1514"/>
      <c r="F359" s="1848"/>
      <c r="G359" s="1930"/>
      <c r="H359" s="1516"/>
      <c r="I359" s="1537"/>
      <c r="J359" s="1537"/>
      <c r="K359" s="1453"/>
      <c r="L359"/>
      <c r="M359"/>
      <c r="N359"/>
      <c r="O359"/>
      <c r="P359"/>
      <c r="Q359"/>
      <c r="R359"/>
      <c r="S359"/>
      <c r="T359" s="1854"/>
      <c r="U359"/>
      <c r="V359"/>
      <c r="W359"/>
      <c r="X359"/>
      <c r="Y359"/>
      <c r="Z359" s="1453"/>
      <c r="AA359" s="1453"/>
      <c r="AB359" s="1453"/>
      <c r="AC359" s="1453"/>
      <c r="AD359" s="1453"/>
      <c r="AE359" s="1453"/>
      <c r="AF359" s="1453"/>
      <c r="AG359" s="1453"/>
      <c r="AH359" s="1453"/>
      <c r="AI359" s="1453"/>
      <c r="AJ359" s="1453"/>
      <c r="AK359" s="1453"/>
      <c r="AL359" s="1453"/>
      <c r="AM359" s="1453"/>
      <c r="AN359" s="1453"/>
      <c r="AO359" s="1453"/>
      <c r="AP359" s="1453"/>
      <c r="AQ359" s="1453"/>
      <c r="AR359" s="1454"/>
      <c r="AS359" s="1453"/>
      <c r="AT359" s="1453"/>
      <c r="AU359" s="1453"/>
      <c r="AV359" s="1453"/>
      <c r="AW359" s="1453"/>
      <c r="AX359" s="1453"/>
      <c r="AY359" s="1453"/>
      <c r="AZ359" s="1453"/>
      <c r="BA359" s="1453"/>
      <c r="BB359" s="1453"/>
      <c r="BC359" s="1453"/>
      <c r="BD359" s="1453"/>
      <c r="BE359" s="1453"/>
      <c r="BF359" s="1453"/>
      <c r="BG359" s="1453"/>
      <c r="BH359" s="1453"/>
      <c r="BI359" s="1453"/>
      <c r="BJ359" s="1453"/>
      <c r="BK359" s="1453"/>
      <c r="BL359" s="1453"/>
      <c r="BM359" s="1453"/>
      <c r="BN359" s="1453"/>
      <c r="BO359" s="1453"/>
      <c r="BP359" s="1453"/>
      <c r="BQ359" s="1453"/>
      <c r="BR359" s="1453"/>
      <c r="BS359" s="1453"/>
      <c r="BT359" s="1453"/>
      <c r="BU359" s="1453"/>
      <c r="BV359" s="1453"/>
      <c r="BW359" s="1453"/>
      <c r="BX359" s="1453"/>
      <c r="BY359" s="1453"/>
      <c r="BZ359" s="1453"/>
      <c r="CA359" s="1453"/>
      <c r="CB359" s="1453"/>
      <c r="CC359" s="1453"/>
      <c r="CD359" s="1453"/>
      <c r="CE359" s="1453"/>
      <c r="CF359" s="1453"/>
      <c r="CG359" s="1453"/>
      <c r="CH359" s="1453"/>
      <c r="CI359" s="1453"/>
      <c r="CJ359" s="1453"/>
      <c r="CK359" s="1453"/>
      <c r="CL359" s="1453"/>
      <c r="CM359" s="1453"/>
      <c r="CN359" s="1453"/>
      <c r="CO359" s="1453"/>
      <c r="CP359" s="1453"/>
      <c r="CQ359" s="1453"/>
      <c r="CR359" s="1453"/>
      <c r="CS359" s="1453"/>
      <c r="CT359" s="1453"/>
      <c r="CU359" s="1453"/>
      <c r="CV359" s="1453"/>
      <c r="CW359" s="1453"/>
      <c r="CX359" s="1453"/>
      <c r="CY359" s="1453"/>
      <c r="CZ359" s="1453"/>
      <c r="DA359" s="1453"/>
      <c r="DB359" s="1453"/>
      <c r="DC359" s="1453"/>
      <c r="DD359" s="1453"/>
      <c r="DE359" s="1453"/>
      <c r="DF359" s="1453"/>
      <c r="DG359" s="1453"/>
      <c r="DH359" s="1453"/>
      <c r="DI359" s="1453"/>
      <c r="DJ359" s="1453"/>
      <c r="DK359" s="1453"/>
      <c r="DL359" s="1453"/>
      <c r="DM359" s="1453"/>
      <c r="DN359" s="1453"/>
      <c r="DO359" s="1453"/>
      <c r="DP359" s="1453"/>
      <c r="DQ359" s="1453"/>
      <c r="DR359" s="1453"/>
      <c r="DS359" s="1453"/>
      <c r="DT359" s="1453"/>
    </row>
    <row r="360" spans="1:124" s="1543" customFormat="1" ht="21.9" customHeight="1" x14ac:dyDescent="0.35">
      <c r="A360" s="1453"/>
      <c r="B360" s="1453"/>
      <c r="C360" s="1514"/>
      <c r="D360" s="1514"/>
      <c r="E360" s="1514"/>
      <c r="F360" s="1848"/>
      <c r="G360" s="1930"/>
      <c r="H360" s="1516"/>
      <c r="I360" s="1537"/>
      <c r="J360" s="1537"/>
      <c r="K360" s="1453"/>
      <c r="L360"/>
      <c r="M360"/>
      <c r="N360"/>
      <c r="O360"/>
      <c r="P360"/>
      <c r="Q360"/>
      <c r="R360"/>
      <c r="S360"/>
      <c r="T360" s="1854"/>
      <c r="U360"/>
      <c r="V360"/>
      <c r="W360"/>
      <c r="X360"/>
      <c r="Y360"/>
      <c r="Z360" s="1453"/>
      <c r="AA360" s="1453"/>
      <c r="AB360" s="1453"/>
      <c r="AC360" s="1453"/>
      <c r="AD360" s="1453"/>
      <c r="AE360" s="1453"/>
      <c r="AF360" s="1453"/>
      <c r="AG360" s="1453"/>
      <c r="AH360" s="1453"/>
      <c r="AI360" s="1453"/>
      <c r="AJ360" s="1453"/>
      <c r="AK360" s="1453"/>
      <c r="AL360" s="1453"/>
      <c r="AM360" s="1453"/>
      <c r="AN360" s="1453"/>
      <c r="AO360" s="1453"/>
      <c r="AP360" s="1453"/>
      <c r="AQ360" s="1453"/>
      <c r="AR360" s="1454"/>
      <c r="AS360" s="1453"/>
      <c r="AT360" s="1453"/>
      <c r="AU360" s="1453"/>
      <c r="AV360" s="1453"/>
      <c r="AW360" s="1453"/>
      <c r="AX360" s="1453"/>
      <c r="AY360" s="1453"/>
      <c r="AZ360" s="1453"/>
      <c r="BA360" s="1453"/>
      <c r="BB360" s="1453"/>
      <c r="BC360" s="1453"/>
      <c r="BD360" s="1453"/>
      <c r="BE360" s="1453"/>
      <c r="BF360" s="1453"/>
      <c r="BG360" s="1453"/>
      <c r="BH360" s="1453"/>
      <c r="BI360" s="1453"/>
      <c r="BJ360" s="1453"/>
      <c r="BK360" s="1453"/>
      <c r="BL360" s="1453"/>
      <c r="BM360" s="1453"/>
      <c r="BN360" s="1453"/>
      <c r="BO360" s="1453"/>
      <c r="BP360" s="1453"/>
      <c r="BQ360" s="1453"/>
      <c r="BR360" s="1453"/>
      <c r="BS360" s="1453"/>
      <c r="BT360" s="1453"/>
      <c r="BU360" s="1453"/>
      <c r="BV360" s="1453"/>
      <c r="BW360" s="1453"/>
      <c r="BX360" s="1453"/>
      <c r="BY360" s="1453"/>
      <c r="BZ360" s="1453"/>
      <c r="CA360" s="1453"/>
      <c r="CB360" s="1453"/>
      <c r="CC360" s="1453"/>
      <c r="CD360" s="1453"/>
      <c r="CE360" s="1453"/>
      <c r="CF360" s="1453"/>
      <c r="CG360" s="1453"/>
      <c r="CH360" s="1453"/>
      <c r="CI360" s="1453"/>
      <c r="CJ360" s="1453"/>
      <c r="CK360" s="1453"/>
      <c r="CL360" s="1453"/>
      <c r="CM360" s="1453"/>
      <c r="CN360" s="1453"/>
      <c r="CO360" s="1453"/>
      <c r="CP360" s="1453"/>
      <c r="CQ360" s="1453"/>
      <c r="CR360" s="1453"/>
      <c r="CS360" s="1453"/>
      <c r="CT360" s="1453"/>
      <c r="CU360" s="1453"/>
      <c r="CV360" s="1453"/>
      <c r="CW360" s="1453"/>
      <c r="CX360" s="1453"/>
      <c r="CY360" s="1453"/>
      <c r="CZ360" s="1453"/>
      <c r="DA360" s="1453"/>
      <c r="DB360" s="1453"/>
      <c r="DC360" s="1453"/>
      <c r="DD360" s="1453"/>
      <c r="DE360" s="1453"/>
      <c r="DF360" s="1453"/>
      <c r="DG360" s="1453"/>
      <c r="DH360" s="1453"/>
      <c r="DI360" s="1453"/>
      <c r="DJ360" s="1453"/>
      <c r="DK360" s="1453"/>
      <c r="DL360" s="1453"/>
      <c r="DM360" s="1453"/>
      <c r="DN360" s="1453"/>
      <c r="DO360" s="1453"/>
      <c r="DP360" s="1453"/>
      <c r="DQ360" s="1453"/>
      <c r="DR360" s="1453"/>
      <c r="DS360" s="1453"/>
      <c r="DT360" s="1453"/>
    </row>
    <row r="361" spans="1:124" s="1543" customFormat="1" ht="21.9" customHeight="1" x14ac:dyDescent="0.35">
      <c r="A361" s="1453"/>
      <c r="B361" s="1453"/>
      <c r="C361" s="1514"/>
      <c r="D361" s="1514"/>
      <c r="E361" s="1514"/>
      <c r="F361" s="1848"/>
      <c r="G361" s="1930"/>
      <c r="H361" s="1516"/>
      <c r="I361" s="1537"/>
      <c r="J361" s="1537"/>
      <c r="K361" s="1453"/>
      <c r="L361"/>
      <c r="M361"/>
      <c r="N361"/>
      <c r="O361"/>
      <c r="P361"/>
      <c r="Q361"/>
      <c r="R361"/>
      <c r="S361"/>
      <c r="T361" s="1854"/>
      <c r="U361"/>
      <c r="V361"/>
      <c r="W361"/>
      <c r="X361"/>
      <c r="Y361"/>
      <c r="Z361" s="1453"/>
      <c r="AA361" s="1453"/>
      <c r="AB361" s="1453"/>
      <c r="AC361" s="1453"/>
      <c r="AD361" s="1453"/>
      <c r="AE361" s="1453"/>
      <c r="AF361" s="1453"/>
      <c r="AG361" s="1453"/>
      <c r="AH361" s="1453"/>
      <c r="AI361" s="1453"/>
      <c r="AJ361" s="1453"/>
      <c r="AK361" s="1453"/>
      <c r="AL361" s="1453"/>
      <c r="AM361" s="1453"/>
      <c r="AN361" s="1453"/>
      <c r="AO361" s="1453"/>
      <c r="AP361" s="1453"/>
      <c r="AQ361" s="1453"/>
      <c r="AR361" s="1454"/>
      <c r="AS361" s="1453"/>
      <c r="AT361" s="1453"/>
      <c r="AU361" s="1453"/>
      <c r="AV361" s="1453"/>
      <c r="AW361" s="1453"/>
      <c r="AX361" s="1453"/>
      <c r="AY361" s="1453"/>
      <c r="AZ361" s="1453"/>
      <c r="BA361" s="1453"/>
      <c r="BB361" s="1453"/>
      <c r="BC361" s="1453"/>
      <c r="BD361" s="1453"/>
      <c r="BE361" s="1453"/>
      <c r="BF361" s="1453"/>
      <c r="BG361" s="1453"/>
      <c r="BH361" s="1453"/>
      <c r="BI361" s="1453"/>
      <c r="BJ361" s="1453"/>
      <c r="BK361" s="1453"/>
      <c r="BL361" s="1453"/>
      <c r="BM361" s="1453"/>
      <c r="BN361" s="1453"/>
      <c r="BO361" s="1453"/>
      <c r="BP361" s="1453"/>
      <c r="BQ361" s="1453"/>
      <c r="BR361" s="1453"/>
      <c r="BS361" s="1453"/>
      <c r="BT361" s="1453"/>
      <c r="BU361" s="1453"/>
      <c r="BV361" s="1453"/>
      <c r="BW361" s="1453"/>
      <c r="BX361" s="1453"/>
      <c r="BY361" s="1453"/>
      <c r="BZ361" s="1453"/>
      <c r="CA361" s="1453"/>
      <c r="CB361" s="1453"/>
      <c r="CC361" s="1453"/>
      <c r="CD361" s="1453"/>
      <c r="CE361" s="1453"/>
      <c r="CF361" s="1453"/>
      <c r="CG361" s="1453"/>
      <c r="CH361" s="1453"/>
      <c r="CI361" s="1453"/>
      <c r="CJ361" s="1453"/>
      <c r="CK361" s="1453"/>
      <c r="CL361" s="1453"/>
      <c r="CM361" s="1453"/>
      <c r="CN361" s="1453"/>
      <c r="CO361" s="1453"/>
      <c r="CP361" s="1453"/>
      <c r="CQ361" s="1453"/>
      <c r="CR361" s="1453"/>
      <c r="CS361" s="1453"/>
      <c r="CT361" s="1453"/>
      <c r="CU361" s="1453"/>
      <c r="CV361" s="1453"/>
      <c r="CW361" s="1453"/>
      <c r="CX361" s="1453"/>
      <c r="CY361" s="1453"/>
      <c r="CZ361" s="1453"/>
      <c r="DA361" s="1453"/>
      <c r="DB361" s="1453"/>
      <c r="DC361" s="1453"/>
      <c r="DD361" s="1453"/>
      <c r="DE361" s="1453"/>
      <c r="DF361" s="1453"/>
      <c r="DG361" s="1453"/>
      <c r="DH361" s="1453"/>
      <c r="DI361" s="1453"/>
      <c r="DJ361" s="1453"/>
      <c r="DK361" s="1453"/>
      <c r="DL361" s="1453"/>
      <c r="DM361" s="1453"/>
      <c r="DN361" s="1453"/>
      <c r="DO361" s="1453"/>
      <c r="DP361" s="1453"/>
      <c r="DQ361" s="1453"/>
      <c r="DR361" s="1453"/>
      <c r="DS361" s="1453"/>
      <c r="DT361" s="1453"/>
    </row>
    <row r="362" spans="1:124" s="1543" customFormat="1" ht="21.9" customHeight="1" x14ac:dyDescent="0.35">
      <c r="A362" s="1453"/>
      <c r="B362" s="1453"/>
      <c r="C362" s="1514"/>
      <c r="D362" s="1514"/>
      <c r="E362" s="1514"/>
      <c r="F362" s="1848"/>
      <c r="G362" s="1930"/>
      <c r="H362" s="1516"/>
      <c r="I362" s="1537"/>
      <c r="J362" s="1537"/>
      <c r="K362" s="1453"/>
      <c r="L362"/>
      <c r="M362"/>
      <c r="N362"/>
      <c r="O362"/>
      <c r="P362"/>
      <c r="Q362"/>
      <c r="R362"/>
      <c r="S362"/>
      <c r="T362" s="1854"/>
      <c r="U362"/>
      <c r="V362"/>
      <c r="W362"/>
      <c r="X362"/>
      <c r="Y362"/>
      <c r="Z362" s="1453"/>
      <c r="AA362" s="1453"/>
      <c r="AB362" s="1453"/>
      <c r="AC362" s="1453"/>
      <c r="AD362" s="1453"/>
      <c r="AE362" s="1453"/>
      <c r="AF362" s="1453"/>
      <c r="AG362" s="1453"/>
      <c r="AH362" s="1453"/>
      <c r="AI362" s="1453"/>
      <c r="AJ362" s="1453"/>
      <c r="AK362" s="1453"/>
      <c r="AL362" s="1453"/>
      <c r="AM362" s="1453"/>
      <c r="AN362" s="1453"/>
      <c r="AO362" s="1453"/>
      <c r="AP362" s="1453"/>
      <c r="AQ362" s="1453"/>
      <c r="AR362" s="1454"/>
      <c r="AS362" s="1453"/>
      <c r="AT362" s="1453"/>
      <c r="AU362" s="1453"/>
      <c r="AV362" s="1453"/>
      <c r="AW362" s="1453"/>
      <c r="AX362" s="1453"/>
      <c r="AY362" s="1453"/>
      <c r="AZ362" s="1453"/>
      <c r="BA362" s="1453"/>
      <c r="BB362" s="1453"/>
      <c r="BC362" s="1453"/>
      <c r="BD362" s="1453"/>
      <c r="BE362" s="1453"/>
      <c r="BF362" s="1453"/>
      <c r="BG362" s="1453"/>
      <c r="BH362" s="1453"/>
      <c r="BI362" s="1453"/>
      <c r="BJ362" s="1453"/>
      <c r="BK362" s="1453"/>
      <c r="BL362" s="1453"/>
      <c r="BM362" s="1453"/>
      <c r="BN362" s="1453"/>
      <c r="BO362" s="1453"/>
      <c r="BP362" s="1453"/>
      <c r="BQ362" s="1453"/>
      <c r="BR362" s="1453"/>
      <c r="BS362" s="1453"/>
      <c r="BT362" s="1453"/>
      <c r="BU362" s="1453"/>
      <c r="BV362" s="1453"/>
      <c r="BW362" s="1453"/>
      <c r="BX362" s="1453"/>
      <c r="BY362" s="1453"/>
      <c r="BZ362" s="1453"/>
      <c r="CA362" s="1453"/>
      <c r="CB362" s="1453"/>
      <c r="CC362" s="1453"/>
      <c r="CD362" s="1453"/>
      <c r="CE362" s="1453"/>
      <c r="CF362" s="1453"/>
      <c r="CG362" s="1453"/>
      <c r="CH362" s="1453"/>
      <c r="CI362" s="1453"/>
      <c r="CJ362" s="1453"/>
      <c r="CK362" s="1453"/>
      <c r="CL362" s="1453"/>
      <c r="CM362" s="1453"/>
      <c r="CN362" s="1453"/>
      <c r="CO362" s="1453"/>
      <c r="CP362" s="1453"/>
      <c r="CQ362" s="1453"/>
      <c r="CR362" s="1453"/>
      <c r="CS362" s="1453"/>
      <c r="CT362" s="1453"/>
      <c r="CU362" s="1453"/>
      <c r="CV362" s="1453"/>
      <c r="CW362" s="1453"/>
      <c r="CX362" s="1453"/>
      <c r="CY362" s="1453"/>
      <c r="CZ362" s="1453"/>
      <c r="DA362" s="1453"/>
      <c r="DB362" s="1453"/>
      <c r="DC362" s="1453"/>
      <c r="DD362" s="1453"/>
      <c r="DE362" s="1453"/>
      <c r="DF362" s="1453"/>
      <c r="DG362" s="1453"/>
      <c r="DH362" s="1453"/>
      <c r="DI362" s="1453"/>
      <c r="DJ362" s="1453"/>
      <c r="DK362" s="1453"/>
      <c r="DL362" s="1453"/>
      <c r="DM362" s="1453"/>
      <c r="DN362" s="1453"/>
      <c r="DO362" s="1453"/>
      <c r="DP362" s="1453"/>
      <c r="DQ362" s="1453"/>
      <c r="DR362" s="1453"/>
      <c r="DS362" s="1453"/>
      <c r="DT362" s="1453"/>
    </row>
    <row r="363" spans="1:124" s="1543" customFormat="1" ht="21.9" customHeight="1" x14ac:dyDescent="0.35">
      <c r="A363" s="1453"/>
      <c r="B363" s="1453"/>
      <c r="C363" s="1514"/>
      <c r="D363" s="1514"/>
      <c r="E363" s="1514"/>
      <c r="F363" s="1848"/>
      <c r="G363" s="1930"/>
      <c r="H363" s="1516"/>
      <c r="I363" s="1537"/>
      <c r="J363" s="1537"/>
      <c r="K363" s="1453"/>
      <c r="L363"/>
      <c r="M363"/>
      <c r="N363"/>
      <c r="O363"/>
      <c r="P363"/>
      <c r="Q363"/>
      <c r="R363"/>
      <c r="S363"/>
      <c r="T363" s="1854"/>
      <c r="U363"/>
      <c r="V363"/>
      <c r="W363"/>
      <c r="X363"/>
      <c r="Y363"/>
      <c r="Z363" s="1453"/>
      <c r="AA363" s="1453"/>
      <c r="AB363" s="1453"/>
      <c r="AC363" s="1453"/>
      <c r="AD363" s="1453"/>
      <c r="AE363" s="1453"/>
      <c r="AF363" s="1453"/>
      <c r="AG363" s="1453"/>
      <c r="AH363" s="1453"/>
      <c r="AI363" s="1453"/>
      <c r="AJ363" s="1453"/>
      <c r="AK363" s="1453"/>
      <c r="AL363" s="1453"/>
      <c r="AM363" s="1453"/>
      <c r="AN363" s="1453"/>
      <c r="AO363" s="1453"/>
      <c r="AP363" s="1453"/>
      <c r="AQ363" s="1453"/>
      <c r="AR363" s="1454"/>
      <c r="AS363" s="1453"/>
      <c r="AT363" s="1453"/>
      <c r="AU363" s="1453"/>
      <c r="AV363" s="1453"/>
      <c r="AW363" s="1453"/>
      <c r="AX363" s="1453"/>
      <c r="AY363" s="1453"/>
      <c r="AZ363" s="1453"/>
      <c r="BA363" s="1453"/>
      <c r="BB363" s="1453"/>
      <c r="BC363" s="1453"/>
      <c r="BD363" s="1453"/>
      <c r="BE363" s="1453"/>
      <c r="BF363" s="1453"/>
      <c r="BG363" s="1453"/>
      <c r="BH363" s="1453"/>
      <c r="BI363" s="1453"/>
      <c r="BJ363" s="1453"/>
      <c r="BK363" s="1453"/>
      <c r="BL363" s="1453"/>
      <c r="BM363" s="1453"/>
      <c r="BN363" s="1453"/>
      <c r="BO363" s="1453"/>
      <c r="BP363" s="1453"/>
      <c r="BQ363" s="1453"/>
      <c r="BR363" s="1453"/>
      <c r="BS363" s="1453"/>
      <c r="BT363" s="1453"/>
      <c r="BU363" s="1453"/>
      <c r="BV363" s="1453"/>
      <c r="BW363" s="1453"/>
      <c r="BX363" s="1453"/>
      <c r="BY363" s="1453"/>
      <c r="BZ363" s="1453"/>
      <c r="CA363" s="1453"/>
      <c r="CB363" s="1453"/>
      <c r="CC363" s="1453"/>
      <c r="CD363" s="1453"/>
      <c r="CE363" s="1453"/>
      <c r="CF363" s="1453"/>
      <c r="CG363" s="1453"/>
      <c r="CH363" s="1453"/>
      <c r="CI363" s="1453"/>
      <c r="CJ363" s="1453"/>
      <c r="CK363" s="1453"/>
      <c r="CL363" s="1453"/>
      <c r="CM363" s="1453"/>
      <c r="CN363" s="1453"/>
      <c r="CO363" s="1453"/>
      <c r="CP363" s="1453"/>
      <c r="CQ363" s="1453"/>
      <c r="CR363" s="1453"/>
      <c r="CS363" s="1453"/>
      <c r="CT363" s="1453"/>
      <c r="CU363" s="1453"/>
      <c r="CV363" s="1453"/>
      <c r="CW363" s="1453"/>
      <c r="CX363" s="1453"/>
      <c r="CY363" s="1453"/>
      <c r="CZ363" s="1453"/>
      <c r="DA363" s="1453"/>
      <c r="DB363" s="1453"/>
      <c r="DC363" s="1453"/>
      <c r="DD363" s="1453"/>
      <c r="DE363" s="1453"/>
      <c r="DF363" s="1453"/>
      <c r="DG363" s="1453"/>
      <c r="DH363" s="1453"/>
      <c r="DI363" s="1453"/>
      <c r="DJ363" s="1453"/>
      <c r="DK363" s="1453"/>
      <c r="DL363" s="1453"/>
      <c r="DM363" s="1453"/>
      <c r="DN363" s="1453"/>
      <c r="DO363" s="1453"/>
      <c r="DP363" s="1453"/>
      <c r="DQ363" s="1453"/>
      <c r="DR363" s="1453"/>
      <c r="DS363" s="1453"/>
      <c r="DT363" s="1453"/>
    </row>
    <row r="364" spans="1:124" s="1543" customFormat="1" ht="21.9" customHeight="1" x14ac:dyDescent="0.35">
      <c r="A364" s="1453"/>
      <c r="B364" s="1453"/>
      <c r="C364" s="1514"/>
      <c r="D364" s="1514"/>
      <c r="E364" s="1514"/>
      <c r="F364" s="1848"/>
      <c r="G364" s="1930"/>
      <c r="H364" s="1516"/>
      <c r="I364" s="1537"/>
      <c r="J364" s="1537"/>
      <c r="K364" s="1453"/>
      <c r="L364"/>
      <c r="M364"/>
      <c r="N364"/>
      <c r="O364"/>
      <c r="P364"/>
      <c r="Q364"/>
      <c r="R364"/>
      <c r="S364"/>
      <c r="T364" s="1854"/>
      <c r="U364"/>
      <c r="V364"/>
      <c r="W364"/>
      <c r="X364"/>
      <c r="Y364"/>
      <c r="Z364" s="1453"/>
      <c r="AA364" s="1453"/>
      <c r="AB364" s="1453"/>
      <c r="AC364" s="1453"/>
      <c r="AD364" s="1453"/>
      <c r="AE364" s="1453"/>
      <c r="AF364" s="1453"/>
      <c r="AG364" s="1453"/>
      <c r="AH364" s="1453"/>
      <c r="AI364" s="1453"/>
      <c r="AJ364" s="1453"/>
      <c r="AK364" s="1453"/>
      <c r="AL364" s="1453"/>
      <c r="AM364" s="1453"/>
      <c r="AN364" s="1453"/>
      <c r="AO364" s="1453"/>
      <c r="AP364" s="1453"/>
      <c r="AQ364" s="1453"/>
      <c r="AR364" s="1454"/>
      <c r="AS364" s="1453"/>
      <c r="AT364" s="1453"/>
      <c r="AU364" s="1453"/>
      <c r="AV364" s="1453"/>
      <c r="AW364" s="1453"/>
      <c r="AX364" s="1453"/>
      <c r="AY364" s="1453"/>
      <c r="AZ364" s="1453"/>
      <c r="BA364" s="1453"/>
      <c r="BB364" s="1453"/>
      <c r="BC364" s="1453"/>
      <c r="BD364" s="1453"/>
      <c r="BE364" s="1453"/>
      <c r="BF364" s="1453"/>
      <c r="BG364" s="1453"/>
      <c r="BH364" s="1453"/>
      <c r="BI364" s="1453"/>
      <c r="BJ364" s="1453"/>
      <c r="BK364" s="1453"/>
      <c r="BL364" s="1453"/>
      <c r="BM364" s="1453"/>
      <c r="BN364" s="1453"/>
      <c r="BO364" s="1453"/>
      <c r="BP364" s="1453"/>
      <c r="BQ364" s="1453"/>
      <c r="BR364" s="1453"/>
      <c r="BS364" s="1453"/>
      <c r="BT364" s="1453"/>
      <c r="BU364" s="1453"/>
      <c r="BV364" s="1453"/>
      <c r="BW364" s="1453"/>
      <c r="BX364" s="1453"/>
      <c r="BY364" s="1453"/>
      <c r="BZ364" s="1453"/>
      <c r="CA364" s="1453"/>
      <c r="CB364" s="1453"/>
      <c r="CC364" s="1453"/>
      <c r="CD364" s="1453"/>
      <c r="CE364" s="1453"/>
      <c r="CF364" s="1453"/>
      <c r="CG364" s="1453"/>
      <c r="CH364" s="1453"/>
      <c r="CI364" s="1453"/>
      <c r="CJ364" s="1453"/>
      <c r="CK364" s="1453"/>
      <c r="CL364" s="1453"/>
      <c r="CM364" s="1453"/>
      <c r="CN364" s="1453"/>
      <c r="CO364" s="1453"/>
      <c r="CP364" s="1453"/>
      <c r="CQ364" s="1453"/>
      <c r="CR364" s="1453"/>
      <c r="CS364" s="1453"/>
      <c r="CT364" s="1453"/>
      <c r="CU364" s="1453"/>
      <c r="CV364" s="1453"/>
      <c r="CW364" s="1453"/>
      <c r="CX364" s="1453"/>
      <c r="CY364" s="1453"/>
      <c r="CZ364" s="1453"/>
      <c r="DA364" s="1453"/>
      <c r="DB364" s="1453"/>
      <c r="DC364" s="1453"/>
      <c r="DD364" s="1453"/>
      <c r="DE364" s="1453"/>
      <c r="DF364" s="1453"/>
      <c r="DG364" s="1453"/>
      <c r="DH364" s="1453"/>
      <c r="DI364" s="1453"/>
      <c r="DJ364" s="1453"/>
      <c r="DK364" s="1453"/>
      <c r="DL364" s="1453"/>
      <c r="DM364" s="1453"/>
      <c r="DN364" s="1453"/>
      <c r="DO364" s="1453"/>
      <c r="DP364" s="1453"/>
      <c r="DQ364" s="1453"/>
      <c r="DR364" s="1453"/>
      <c r="DS364" s="1453"/>
      <c r="DT364" s="1453"/>
    </row>
    <row r="365" spans="1:124" s="1543" customFormat="1" ht="21.9" customHeight="1" x14ac:dyDescent="0.35">
      <c r="A365" s="1453"/>
      <c r="B365" s="1453"/>
      <c r="C365" s="1514"/>
      <c r="D365" s="1514"/>
      <c r="E365" s="1514"/>
      <c r="F365" s="1848"/>
      <c r="G365" s="1930"/>
      <c r="H365" s="1516"/>
      <c r="I365" s="1537"/>
      <c r="J365" s="1537"/>
      <c r="K365" s="1453"/>
      <c r="L365"/>
      <c r="M365"/>
      <c r="N365"/>
      <c r="O365"/>
      <c r="P365"/>
      <c r="Q365"/>
      <c r="R365"/>
      <c r="S365"/>
      <c r="T365" s="1854"/>
      <c r="U365"/>
      <c r="V365"/>
      <c r="W365"/>
      <c r="X365"/>
      <c r="Y365"/>
      <c r="Z365" s="1453"/>
      <c r="AA365" s="1453"/>
      <c r="AB365" s="1453"/>
      <c r="AC365" s="1453"/>
      <c r="AD365" s="1453"/>
      <c r="AE365" s="1453"/>
      <c r="AF365" s="1453"/>
      <c r="AG365" s="1453"/>
      <c r="AH365" s="1453"/>
      <c r="AI365" s="1453"/>
      <c r="AJ365" s="1453"/>
      <c r="AK365" s="1453"/>
      <c r="AL365" s="1453"/>
      <c r="AM365" s="1453"/>
      <c r="AN365" s="1453"/>
      <c r="AO365" s="1453"/>
      <c r="AP365" s="1453"/>
      <c r="AQ365" s="1453"/>
      <c r="AR365" s="1454"/>
      <c r="AS365" s="1453"/>
      <c r="AT365" s="1453"/>
      <c r="AU365" s="1453"/>
      <c r="AV365" s="1453"/>
      <c r="AW365" s="1453"/>
      <c r="AX365" s="1453"/>
      <c r="AY365" s="1453"/>
      <c r="AZ365" s="1453"/>
      <c r="BA365" s="1453"/>
      <c r="BB365" s="1453"/>
      <c r="BC365" s="1453"/>
      <c r="BD365" s="1453"/>
      <c r="BE365" s="1453"/>
      <c r="BF365" s="1453"/>
      <c r="BG365" s="1453"/>
      <c r="BH365" s="1453"/>
      <c r="BI365" s="1453"/>
      <c r="BJ365" s="1453"/>
      <c r="BK365" s="1453"/>
      <c r="BL365" s="1453"/>
      <c r="BM365" s="1453"/>
      <c r="BN365" s="1453"/>
      <c r="BO365" s="1453"/>
      <c r="BP365" s="1453"/>
      <c r="BQ365" s="1453"/>
      <c r="BR365" s="1453"/>
      <c r="BS365" s="1453"/>
      <c r="BT365" s="1453"/>
      <c r="BU365" s="1453"/>
      <c r="BV365" s="1453"/>
      <c r="BW365" s="1453"/>
      <c r="BX365" s="1453"/>
      <c r="BY365" s="1453"/>
      <c r="BZ365" s="1453"/>
      <c r="CA365" s="1453"/>
      <c r="CB365" s="1453"/>
      <c r="CC365" s="1453"/>
      <c r="CD365" s="1453"/>
      <c r="CE365" s="1453"/>
      <c r="CF365" s="1453"/>
      <c r="CG365" s="1453"/>
      <c r="CH365" s="1453"/>
      <c r="CI365" s="1453"/>
      <c r="CJ365" s="1453"/>
      <c r="CK365" s="1453"/>
      <c r="CL365" s="1453"/>
      <c r="CM365" s="1453"/>
      <c r="CN365" s="1453"/>
      <c r="CO365" s="1453"/>
      <c r="CP365" s="1453"/>
      <c r="CQ365" s="1453"/>
      <c r="CR365" s="1453"/>
      <c r="CS365" s="1453"/>
      <c r="CT365" s="1453"/>
      <c r="CU365" s="1453"/>
      <c r="CV365" s="1453"/>
      <c r="CW365" s="1453"/>
      <c r="CX365" s="1453"/>
      <c r="CY365" s="1453"/>
      <c r="CZ365" s="1453"/>
      <c r="DA365" s="1453"/>
      <c r="DB365" s="1453"/>
      <c r="DC365" s="1453"/>
      <c r="DD365" s="1453"/>
      <c r="DE365" s="1453"/>
      <c r="DF365" s="1453"/>
      <c r="DG365" s="1453"/>
      <c r="DH365" s="1453"/>
      <c r="DI365" s="1453"/>
      <c r="DJ365" s="1453"/>
      <c r="DK365" s="1453"/>
      <c r="DL365" s="1453"/>
      <c r="DM365" s="1453"/>
      <c r="DN365" s="1453"/>
      <c r="DO365" s="1453"/>
      <c r="DP365" s="1453"/>
      <c r="DQ365" s="1453"/>
      <c r="DR365" s="1453"/>
      <c r="DS365" s="1453"/>
      <c r="DT365" s="1453"/>
    </row>
    <row r="366" spans="1:124" s="1543" customFormat="1" ht="21.9" customHeight="1" x14ac:dyDescent="0.35">
      <c r="A366" s="1453"/>
      <c r="B366" s="1453"/>
      <c r="C366" s="1514"/>
      <c r="D366" s="1514"/>
      <c r="E366" s="1514"/>
      <c r="F366" s="1848"/>
      <c r="G366" s="1930"/>
      <c r="H366" s="1516"/>
      <c r="I366" s="1537"/>
      <c r="J366" s="1537"/>
      <c r="K366" s="1453"/>
      <c r="L366"/>
      <c r="M366"/>
      <c r="N366"/>
      <c r="O366"/>
      <c r="P366"/>
      <c r="Q366"/>
      <c r="R366"/>
      <c r="S366"/>
      <c r="T366" s="1854"/>
      <c r="U366"/>
      <c r="V366"/>
      <c r="W366"/>
      <c r="X366"/>
      <c r="Y366"/>
      <c r="Z366" s="1453"/>
      <c r="AA366" s="1453"/>
      <c r="AB366" s="1453"/>
      <c r="AC366" s="1453"/>
      <c r="AD366" s="1453"/>
      <c r="AE366" s="1453"/>
      <c r="AF366" s="1453"/>
      <c r="AG366" s="1453"/>
      <c r="AH366" s="1453"/>
      <c r="AI366" s="1453"/>
      <c r="AJ366" s="1453"/>
      <c r="AK366" s="1453"/>
      <c r="AL366" s="1453"/>
      <c r="AM366" s="1453"/>
      <c r="AN366" s="1453"/>
      <c r="AO366" s="1453"/>
      <c r="AP366" s="1453"/>
      <c r="AQ366" s="1453"/>
      <c r="AR366" s="1454"/>
      <c r="AS366" s="1453"/>
      <c r="AT366" s="1453"/>
      <c r="AU366" s="1453"/>
      <c r="AV366" s="1453"/>
      <c r="AW366" s="1453"/>
      <c r="AX366" s="1453"/>
      <c r="AY366" s="1453"/>
      <c r="AZ366" s="1453"/>
      <c r="BA366" s="1453"/>
      <c r="BB366" s="1453"/>
      <c r="BC366" s="1453"/>
      <c r="BD366" s="1453"/>
      <c r="BE366" s="1453"/>
      <c r="BF366" s="1453"/>
      <c r="BG366" s="1453"/>
      <c r="BH366" s="1453"/>
      <c r="BI366" s="1453"/>
      <c r="BJ366" s="1453"/>
      <c r="BK366" s="1453"/>
      <c r="BL366" s="1453"/>
      <c r="BM366" s="1453"/>
      <c r="BN366" s="1453"/>
      <c r="BO366" s="1453"/>
      <c r="BP366" s="1453"/>
      <c r="BQ366" s="1453"/>
      <c r="BR366" s="1453"/>
      <c r="BS366" s="1453"/>
      <c r="BT366" s="1453"/>
      <c r="BU366" s="1453"/>
      <c r="BV366" s="1453"/>
      <c r="BW366" s="1453"/>
      <c r="BX366" s="1453"/>
      <c r="BY366" s="1453"/>
      <c r="BZ366" s="1453"/>
      <c r="CA366" s="1453"/>
      <c r="CB366" s="1453"/>
      <c r="CC366" s="1453"/>
      <c r="CD366" s="1453"/>
      <c r="CE366" s="1453"/>
      <c r="CF366" s="1453"/>
      <c r="CG366" s="1453"/>
      <c r="CH366" s="1453"/>
      <c r="CI366" s="1453"/>
      <c r="CJ366" s="1453"/>
      <c r="CK366" s="1453"/>
      <c r="CL366" s="1453"/>
      <c r="CM366" s="1453"/>
      <c r="CN366" s="1453"/>
      <c r="CO366" s="1453"/>
      <c r="CP366" s="1453"/>
      <c r="CQ366" s="1453"/>
      <c r="CR366" s="1453"/>
      <c r="CS366" s="1453"/>
      <c r="CT366" s="1453"/>
      <c r="CU366" s="1453"/>
      <c r="CV366" s="1453"/>
      <c r="CW366" s="1453"/>
      <c r="CX366" s="1453"/>
      <c r="CY366" s="1453"/>
      <c r="CZ366" s="1453"/>
      <c r="DA366" s="1453"/>
      <c r="DB366" s="1453"/>
      <c r="DC366" s="1453"/>
      <c r="DD366" s="1453"/>
      <c r="DE366" s="1453"/>
      <c r="DF366" s="1453"/>
      <c r="DG366" s="1453"/>
      <c r="DH366" s="1453"/>
      <c r="DI366" s="1453"/>
      <c r="DJ366" s="1453"/>
      <c r="DK366" s="1453"/>
      <c r="DL366" s="1453"/>
      <c r="DM366" s="1453"/>
      <c r="DN366" s="1453"/>
      <c r="DO366" s="1453"/>
      <c r="DP366" s="1453"/>
      <c r="DQ366" s="1453"/>
      <c r="DR366" s="1453"/>
      <c r="DS366" s="1453"/>
      <c r="DT366" s="1453"/>
    </row>
    <row r="367" spans="1:124" s="1543" customFormat="1" ht="21.9" customHeight="1" x14ac:dyDescent="0.35">
      <c r="A367" s="1453"/>
      <c r="B367" s="1453"/>
      <c r="C367" s="1514"/>
      <c r="D367" s="1514"/>
      <c r="E367" s="1514"/>
      <c r="F367" s="1848"/>
      <c r="G367" s="1930"/>
      <c r="H367" s="1516"/>
      <c r="I367" s="1537"/>
      <c r="J367" s="1537"/>
      <c r="K367" s="1453"/>
      <c r="L367"/>
      <c r="M367"/>
      <c r="N367"/>
      <c r="O367"/>
      <c r="P367"/>
      <c r="Q367"/>
      <c r="R367"/>
      <c r="S367"/>
      <c r="T367" s="1854"/>
      <c r="U367"/>
      <c r="V367"/>
      <c r="W367"/>
      <c r="X367"/>
      <c r="Y367"/>
      <c r="Z367" s="1453"/>
      <c r="AA367" s="1453"/>
      <c r="AB367" s="1453"/>
      <c r="AC367" s="1453"/>
      <c r="AD367" s="1453"/>
      <c r="AE367" s="1453"/>
      <c r="AF367" s="1453"/>
      <c r="AG367" s="1453"/>
      <c r="AH367" s="1453"/>
      <c r="AI367" s="1453"/>
      <c r="AJ367" s="1453"/>
      <c r="AK367" s="1453"/>
      <c r="AL367" s="1453"/>
      <c r="AM367" s="1453"/>
      <c r="AN367" s="1453"/>
      <c r="AO367" s="1453"/>
      <c r="AP367" s="1453"/>
      <c r="AQ367" s="1453"/>
      <c r="AR367" s="1454"/>
      <c r="AS367" s="1453"/>
      <c r="AT367" s="1453"/>
      <c r="AU367" s="1453"/>
      <c r="AV367" s="1453"/>
      <c r="AW367" s="1453"/>
      <c r="AX367" s="1453"/>
      <c r="AY367" s="1453"/>
      <c r="AZ367" s="1453"/>
      <c r="BA367" s="1453"/>
      <c r="BB367" s="1453"/>
      <c r="BC367" s="1453"/>
      <c r="BD367" s="1453"/>
      <c r="BE367" s="1453"/>
      <c r="BF367" s="1453"/>
      <c r="BG367" s="1453"/>
      <c r="BH367" s="1453"/>
      <c r="BI367" s="1453"/>
      <c r="BJ367" s="1453"/>
      <c r="BK367" s="1453"/>
      <c r="BL367" s="1453"/>
      <c r="BM367" s="1453"/>
      <c r="BN367" s="1453"/>
      <c r="BO367" s="1453"/>
      <c r="BP367" s="1453"/>
      <c r="BQ367" s="1453"/>
      <c r="BR367" s="1453"/>
      <c r="BS367" s="1453"/>
      <c r="BT367" s="1453"/>
      <c r="BU367" s="1453"/>
      <c r="BV367" s="1453"/>
      <c r="BW367" s="1453"/>
      <c r="BX367" s="1453"/>
      <c r="BY367" s="1453"/>
      <c r="BZ367" s="1453"/>
      <c r="CA367" s="1453"/>
      <c r="CB367" s="1453"/>
      <c r="CC367" s="1453"/>
      <c r="CD367" s="1453"/>
      <c r="CE367" s="1453"/>
      <c r="CF367" s="1453"/>
      <c r="CG367" s="1453"/>
      <c r="CH367" s="1453"/>
      <c r="CI367" s="1453"/>
      <c r="CJ367" s="1453"/>
      <c r="CK367" s="1453"/>
      <c r="CL367" s="1453"/>
      <c r="CM367" s="1453"/>
      <c r="CN367" s="1453"/>
      <c r="CO367" s="1453"/>
      <c r="CP367" s="1453"/>
      <c r="CQ367" s="1453"/>
      <c r="CR367" s="1453"/>
      <c r="CS367" s="1453"/>
      <c r="CT367" s="1453"/>
      <c r="CU367" s="1453"/>
      <c r="CV367" s="1453"/>
      <c r="CW367" s="1453"/>
      <c r="CX367" s="1453"/>
      <c r="CY367" s="1453"/>
      <c r="CZ367" s="1453"/>
      <c r="DA367" s="1453"/>
      <c r="DB367" s="1453"/>
      <c r="DC367" s="1453"/>
      <c r="DD367" s="1453"/>
      <c r="DE367" s="1453"/>
      <c r="DF367" s="1453"/>
      <c r="DG367" s="1453"/>
      <c r="DH367" s="1453"/>
      <c r="DI367" s="1453"/>
      <c r="DJ367" s="1453"/>
      <c r="DK367" s="1453"/>
      <c r="DL367" s="1453"/>
      <c r="DM367" s="1453"/>
      <c r="DN367" s="1453"/>
      <c r="DO367" s="1453"/>
      <c r="DP367" s="1453"/>
      <c r="DQ367" s="1453"/>
      <c r="DR367" s="1453"/>
      <c r="DS367" s="1453"/>
      <c r="DT367" s="1453"/>
    </row>
    <row r="368" spans="1:124" s="1543" customFormat="1" ht="21.9" customHeight="1" x14ac:dyDescent="0.35">
      <c r="A368" s="1453"/>
      <c r="B368" s="1453"/>
      <c r="C368" s="1514"/>
      <c r="D368" s="1514"/>
      <c r="E368" s="1514"/>
      <c r="F368" s="1848"/>
      <c r="G368" s="1930"/>
      <c r="H368" s="1516"/>
      <c r="I368" s="1537"/>
      <c r="J368" s="1537"/>
      <c r="K368" s="1453"/>
      <c r="L368"/>
      <c r="M368"/>
      <c r="N368"/>
      <c r="O368"/>
      <c r="P368"/>
      <c r="Q368"/>
      <c r="R368"/>
      <c r="S368"/>
      <c r="T368" s="1854"/>
      <c r="U368"/>
      <c r="V368"/>
      <c r="W368"/>
      <c r="X368"/>
      <c r="Y368"/>
      <c r="Z368" s="1453"/>
      <c r="AA368" s="1453"/>
      <c r="AB368" s="1453"/>
      <c r="AC368" s="1453"/>
      <c r="AD368" s="1453"/>
      <c r="AE368" s="1453"/>
      <c r="AF368" s="1453"/>
      <c r="AG368" s="1453"/>
      <c r="AH368" s="1453"/>
      <c r="AI368" s="1453"/>
      <c r="AJ368" s="1453"/>
      <c r="AK368" s="1453"/>
      <c r="AL368" s="1453"/>
      <c r="AM368" s="1453"/>
      <c r="AN368" s="1453"/>
      <c r="AO368" s="1453"/>
      <c r="AP368" s="1453"/>
      <c r="AQ368" s="1453"/>
      <c r="AR368" s="1454"/>
      <c r="AS368" s="1453"/>
      <c r="AT368" s="1453"/>
      <c r="AU368" s="1453"/>
      <c r="AV368" s="1453"/>
      <c r="AW368" s="1453"/>
      <c r="AX368" s="1453"/>
      <c r="AY368" s="1453"/>
      <c r="AZ368" s="1453"/>
      <c r="BA368" s="1453"/>
      <c r="BB368" s="1453"/>
      <c r="BC368" s="1453"/>
      <c r="BD368" s="1453"/>
      <c r="BE368" s="1453"/>
      <c r="BF368" s="1453"/>
      <c r="BG368" s="1453"/>
      <c r="BH368" s="1453"/>
      <c r="BI368" s="1453"/>
      <c r="BJ368" s="1453"/>
      <c r="BK368" s="1453"/>
      <c r="BL368" s="1453"/>
      <c r="BM368" s="1453"/>
      <c r="BN368" s="1453"/>
      <c r="BO368" s="1453"/>
      <c r="BP368" s="1453"/>
      <c r="BQ368" s="1453"/>
      <c r="BR368" s="1453"/>
      <c r="BS368" s="1453"/>
      <c r="BT368" s="1453"/>
      <c r="BU368" s="1453"/>
      <c r="BV368" s="1453"/>
      <c r="BW368" s="1453"/>
      <c r="BX368" s="1453"/>
      <c r="BY368" s="1453"/>
      <c r="BZ368" s="1453"/>
      <c r="CA368" s="1453"/>
      <c r="CB368" s="1453"/>
      <c r="CC368" s="1453"/>
      <c r="CD368" s="1453"/>
      <c r="CE368" s="1453"/>
      <c r="CF368" s="1453"/>
      <c r="CG368" s="1453"/>
      <c r="CH368" s="1453"/>
      <c r="CI368" s="1453"/>
      <c r="CJ368" s="1453"/>
      <c r="CK368" s="1453"/>
      <c r="CL368" s="1453"/>
      <c r="CM368" s="1453"/>
      <c r="CN368" s="1453"/>
      <c r="CO368" s="1453"/>
      <c r="CP368" s="1453"/>
      <c r="CQ368" s="1453"/>
      <c r="CR368" s="1453"/>
      <c r="CS368" s="1453"/>
      <c r="CT368" s="1453"/>
      <c r="CU368" s="1453"/>
      <c r="CV368" s="1453"/>
      <c r="CW368" s="1453"/>
      <c r="CX368" s="1453"/>
      <c r="CY368" s="1453"/>
      <c r="CZ368" s="1453"/>
      <c r="DA368" s="1453"/>
      <c r="DB368" s="1453"/>
      <c r="DC368" s="1453"/>
      <c r="DD368" s="1453"/>
      <c r="DE368" s="1453"/>
      <c r="DF368" s="1453"/>
      <c r="DG368" s="1453"/>
      <c r="DH368" s="1453"/>
      <c r="DI368" s="1453"/>
      <c r="DJ368" s="1453"/>
      <c r="DK368" s="1453"/>
      <c r="DL368" s="1453"/>
      <c r="DM368" s="1453"/>
      <c r="DN368" s="1453"/>
      <c r="DO368" s="1453"/>
      <c r="DP368" s="1453"/>
      <c r="DQ368" s="1453"/>
      <c r="DR368" s="1453"/>
      <c r="DS368" s="1453"/>
      <c r="DT368" s="1453"/>
    </row>
    <row r="369" spans="1:124" s="1543" customFormat="1" ht="21.9" customHeight="1" x14ac:dyDescent="0.35">
      <c r="A369" s="1453"/>
      <c r="B369" s="1453"/>
      <c r="C369" s="1514"/>
      <c r="D369" s="1514"/>
      <c r="E369" s="1514"/>
      <c r="F369" s="1848"/>
      <c r="G369" s="1930"/>
      <c r="H369" s="1516"/>
      <c r="I369" s="1537"/>
      <c r="J369" s="1537"/>
      <c r="K369" s="1453"/>
      <c r="L369"/>
      <c r="M369"/>
      <c r="N369"/>
      <c r="O369"/>
      <c r="P369"/>
      <c r="Q369"/>
      <c r="R369"/>
      <c r="S369"/>
      <c r="T369" s="1854"/>
      <c r="U369"/>
      <c r="V369"/>
      <c r="W369"/>
      <c r="X369"/>
      <c r="Y369"/>
      <c r="Z369" s="1453"/>
      <c r="AA369" s="1453"/>
      <c r="AB369" s="1453"/>
      <c r="AC369" s="1453"/>
      <c r="AD369" s="1453"/>
      <c r="AE369" s="1453"/>
      <c r="AF369" s="1453"/>
      <c r="AG369" s="1453"/>
      <c r="AH369" s="1453"/>
      <c r="AI369" s="1453"/>
      <c r="AJ369" s="1453"/>
      <c r="AK369" s="1453"/>
      <c r="AL369" s="1453"/>
      <c r="AM369" s="1453"/>
      <c r="AN369" s="1453"/>
      <c r="AO369" s="1453"/>
      <c r="AP369" s="1453"/>
      <c r="AQ369" s="1453"/>
      <c r="AR369" s="1454"/>
      <c r="AS369" s="1453"/>
      <c r="AT369" s="1453"/>
      <c r="AU369" s="1453"/>
      <c r="AV369" s="1453"/>
      <c r="AW369" s="1453"/>
      <c r="AX369" s="1453"/>
      <c r="AY369" s="1453"/>
      <c r="AZ369" s="1453"/>
      <c r="BA369" s="1453"/>
      <c r="BB369" s="1453"/>
      <c r="BC369" s="1453"/>
      <c r="BD369" s="1453"/>
      <c r="BE369" s="1453"/>
      <c r="BF369" s="1453"/>
      <c r="BG369" s="1453"/>
      <c r="BH369" s="1453"/>
      <c r="BI369" s="1453"/>
      <c r="BJ369" s="1453"/>
      <c r="BK369" s="1453"/>
      <c r="BL369" s="1453"/>
      <c r="BM369" s="1453"/>
      <c r="BN369" s="1453"/>
      <c r="BO369" s="1453"/>
      <c r="BP369" s="1453"/>
      <c r="BQ369" s="1453"/>
      <c r="BR369" s="1453"/>
      <c r="BS369" s="1453"/>
      <c r="BT369" s="1453"/>
      <c r="BU369" s="1453"/>
      <c r="BV369" s="1453"/>
      <c r="BW369" s="1453"/>
      <c r="BX369" s="1453"/>
      <c r="BY369" s="1453"/>
      <c r="BZ369" s="1453"/>
      <c r="CA369" s="1453"/>
      <c r="CB369" s="1453"/>
      <c r="CC369" s="1453"/>
      <c r="CD369" s="1453"/>
      <c r="CE369" s="1453"/>
      <c r="CF369" s="1453"/>
      <c r="CG369" s="1453"/>
      <c r="CH369" s="1453"/>
      <c r="CI369" s="1453"/>
      <c r="CJ369" s="1453"/>
      <c r="CK369" s="1453"/>
      <c r="CL369" s="1453"/>
      <c r="CM369" s="1453"/>
      <c r="CN369" s="1453"/>
      <c r="CO369" s="1453"/>
      <c r="CP369" s="1453"/>
      <c r="CQ369" s="1453"/>
      <c r="CR369" s="1453"/>
      <c r="CS369" s="1453"/>
      <c r="CT369" s="1453"/>
      <c r="CU369" s="1453"/>
      <c r="CV369" s="1453"/>
      <c r="CW369" s="1453"/>
      <c r="CX369" s="1453"/>
      <c r="CY369" s="1453"/>
      <c r="CZ369" s="1453"/>
      <c r="DA369" s="1453"/>
      <c r="DB369" s="1453"/>
      <c r="DC369" s="1453"/>
      <c r="DD369" s="1453"/>
      <c r="DE369" s="1453"/>
      <c r="DF369" s="1453"/>
      <c r="DG369" s="1453"/>
      <c r="DH369" s="1453"/>
      <c r="DI369" s="1453"/>
      <c r="DJ369" s="1453"/>
      <c r="DK369" s="1453"/>
      <c r="DL369" s="1453"/>
      <c r="DM369" s="1453"/>
      <c r="DN369" s="1453"/>
      <c r="DO369" s="1453"/>
      <c r="DP369" s="1453"/>
      <c r="DQ369" s="1453"/>
      <c r="DR369" s="1453"/>
      <c r="DS369" s="1453"/>
      <c r="DT369" s="1453"/>
    </row>
    <row r="370" spans="1:124" s="1543" customFormat="1" ht="21.9" customHeight="1" x14ac:dyDescent="0.35">
      <c r="A370" s="1453"/>
      <c r="B370" s="1453"/>
      <c r="C370" s="1514"/>
      <c r="D370" s="1514"/>
      <c r="E370" s="1514"/>
      <c r="F370" s="1848"/>
      <c r="G370" s="1930"/>
      <c r="H370" s="1516"/>
      <c r="I370" s="1537"/>
      <c r="J370" s="1537"/>
      <c r="K370" s="1453"/>
      <c r="L370"/>
      <c r="M370"/>
      <c r="N370"/>
      <c r="O370"/>
      <c r="P370"/>
      <c r="Q370"/>
      <c r="R370"/>
      <c r="S370"/>
      <c r="T370" s="1854"/>
      <c r="U370"/>
      <c r="V370"/>
      <c r="W370"/>
      <c r="X370"/>
      <c r="Y370"/>
      <c r="Z370" s="1453"/>
      <c r="AA370" s="1453"/>
      <c r="AB370" s="1453"/>
      <c r="AC370" s="1453"/>
      <c r="AD370" s="1453"/>
      <c r="AE370" s="1453"/>
      <c r="AF370" s="1453"/>
      <c r="AG370" s="1453"/>
      <c r="AH370" s="1453"/>
      <c r="AI370" s="1453"/>
      <c r="AJ370" s="1453"/>
      <c r="AK370" s="1453"/>
      <c r="AL370" s="1453"/>
      <c r="AM370" s="1453"/>
      <c r="AN370" s="1453"/>
      <c r="AO370" s="1453"/>
      <c r="AP370" s="1453"/>
      <c r="AQ370" s="1453"/>
      <c r="AR370" s="1454"/>
      <c r="AS370" s="1453"/>
      <c r="AT370" s="1453"/>
      <c r="AU370" s="1453"/>
      <c r="AV370" s="1453"/>
      <c r="AW370" s="1453"/>
      <c r="AX370" s="1453"/>
      <c r="AY370" s="1453"/>
      <c r="AZ370" s="1453"/>
      <c r="BA370" s="1453"/>
      <c r="BB370" s="1453"/>
      <c r="BC370" s="1453"/>
      <c r="BD370" s="1453"/>
      <c r="BE370" s="1453"/>
      <c r="BF370" s="1453"/>
      <c r="BG370" s="1453"/>
      <c r="BH370" s="1453"/>
      <c r="BI370" s="1453"/>
      <c r="BJ370" s="1453"/>
      <c r="BK370" s="1453"/>
      <c r="BL370" s="1453"/>
      <c r="BM370" s="1453"/>
      <c r="BN370" s="1453"/>
      <c r="BO370" s="1453"/>
      <c r="BP370" s="1453"/>
      <c r="BQ370" s="1453"/>
      <c r="BR370" s="1453"/>
      <c r="BS370" s="1453"/>
      <c r="BT370" s="1453"/>
      <c r="BU370" s="1453"/>
      <c r="BV370" s="1453"/>
      <c r="BW370" s="1453"/>
      <c r="BX370" s="1453"/>
      <c r="BY370" s="1453"/>
      <c r="BZ370" s="1453"/>
      <c r="CA370" s="1453"/>
      <c r="CB370" s="1453"/>
      <c r="CC370" s="1453"/>
      <c r="CD370" s="1453"/>
      <c r="CE370" s="1453"/>
      <c r="CF370" s="1453"/>
      <c r="CG370" s="1453"/>
      <c r="CH370" s="1453"/>
      <c r="CI370" s="1453"/>
      <c r="CJ370" s="1453"/>
      <c r="CK370" s="1453"/>
      <c r="CL370" s="1453"/>
      <c r="CM370" s="1453"/>
      <c r="CN370" s="1453"/>
      <c r="CO370" s="1453"/>
      <c r="CP370" s="1453"/>
      <c r="CQ370" s="1453"/>
      <c r="CR370" s="1453"/>
      <c r="CS370" s="1453"/>
      <c r="CT370" s="1453"/>
      <c r="CU370" s="1453"/>
      <c r="CV370" s="1453"/>
      <c r="CW370" s="1453"/>
      <c r="CX370" s="1453"/>
      <c r="CY370" s="1453"/>
      <c r="CZ370" s="1453"/>
      <c r="DA370" s="1453"/>
      <c r="DB370" s="1453"/>
      <c r="DC370" s="1453"/>
      <c r="DD370" s="1453"/>
      <c r="DE370" s="1453"/>
      <c r="DF370" s="1453"/>
      <c r="DG370" s="1453"/>
      <c r="DH370" s="1453"/>
      <c r="DI370" s="1453"/>
      <c r="DJ370" s="1453"/>
      <c r="DK370" s="1453"/>
      <c r="DL370" s="1453"/>
      <c r="DM370" s="1453"/>
      <c r="DN370" s="1453"/>
      <c r="DO370" s="1453"/>
      <c r="DP370" s="1453"/>
      <c r="DQ370" s="1453"/>
      <c r="DR370" s="1453"/>
      <c r="DS370" s="1453"/>
      <c r="DT370" s="1453"/>
    </row>
    <row r="371" spans="1:124" s="1543" customFormat="1" ht="21.9" customHeight="1" x14ac:dyDescent="0.35">
      <c r="A371" s="1453"/>
      <c r="B371" s="1453"/>
      <c r="C371" s="1514"/>
      <c r="D371" s="1514"/>
      <c r="E371" s="1514"/>
      <c r="F371" s="1848"/>
      <c r="G371" s="1930"/>
      <c r="H371" s="1516"/>
      <c r="I371" s="1537"/>
      <c r="J371" s="1537"/>
      <c r="K371" s="1453"/>
      <c r="L371"/>
      <c r="M371"/>
      <c r="N371"/>
      <c r="O371"/>
      <c r="P371"/>
      <c r="Q371"/>
      <c r="R371"/>
      <c r="S371"/>
      <c r="T371" s="1854"/>
      <c r="U371"/>
      <c r="V371"/>
      <c r="W371"/>
      <c r="X371"/>
      <c r="Y371"/>
      <c r="Z371" s="1453"/>
      <c r="AA371" s="1453"/>
      <c r="AB371" s="1453"/>
      <c r="AC371" s="1453"/>
      <c r="AD371" s="1453"/>
      <c r="AE371" s="1453"/>
      <c r="AF371" s="1453"/>
      <c r="AG371" s="1453"/>
      <c r="AH371" s="1453"/>
      <c r="AI371" s="1453"/>
      <c r="AJ371" s="1453"/>
      <c r="AK371" s="1453"/>
      <c r="AL371" s="1453"/>
      <c r="AM371" s="1453"/>
      <c r="AN371" s="1453"/>
      <c r="AO371" s="1453"/>
      <c r="AP371" s="1453"/>
      <c r="AQ371" s="1453"/>
      <c r="AR371" s="1454"/>
      <c r="AS371" s="1453"/>
      <c r="AT371" s="1453"/>
      <c r="AU371" s="1453"/>
      <c r="AV371" s="1453"/>
      <c r="AW371" s="1453"/>
      <c r="AX371" s="1453"/>
      <c r="AY371" s="1453"/>
      <c r="AZ371" s="1453"/>
      <c r="BA371" s="1453"/>
      <c r="BB371" s="1453"/>
      <c r="BC371" s="1453"/>
      <c r="BD371" s="1453"/>
      <c r="BE371" s="1453"/>
      <c r="BF371" s="1453"/>
      <c r="BG371" s="1453"/>
      <c r="BH371" s="1453"/>
      <c r="BI371" s="1453"/>
      <c r="BJ371" s="1453"/>
      <c r="BK371" s="1453"/>
      <c r="BL371" s="1453"/>
      <c r="BM371" s="1453"/>
      <c r="BN371" s="1453"/>
      <c r="BO371" s="1453"/>
      <c r="BP371" s="1453"/>
      <c r="BQ371" s="1453"/>
      <c r="BR371" s="1453"/>
      <c r="BS371" s="1453"/>
      <c r="BT371" s="1453"/>
      <c r="BU371" s="1453"/>
      <c r="BV371" s="1453"/>
      <c r="BW371" s="1453"/>
      <c r="BX371" s="1453"/>
      <c r="BY371" s="1453"/>
      <c r="BZ371" s="1453"/>
      <c r="CA371" s="1453"/>
      <c r="CB371" s="1453"/>
      <c r="CC371" s="1453"/>
      <c r="CD371" s="1453"/>
      <c r="CE371" s="1453"/>
      <c r="CF371" s="1453"/>
      <c r="CG371" s="1453"/>
      <c r="CH371" s="1453"/>
      <c r="CI371" s="1453"/>
      <c r="CJ371" s="1453"/>
      <c r="CK371" s="1453"/>
      <c r="CL371" s="1453"/>
      <c r="CM371" s="1453"/>
      <c r="CN371" s="1453"/>
      <c r="CO371" s="1453"/>
      <c r="CP371" s="1453"/>
      <c r="CQ371" s="1453"/>
      <c r="CR371" s="1453"/>
      <c r="CS371" s="1453"/>
      <c r="CT371" s="1453"/>
      <c r="CU371" s="1453"/>
      <c r="CV371" s="1453"/>
      <c r="CW371" s="1453"/>
      <c r="CX371" s="1453"/>
      <c r="CY371" s="1453"/>
      <c r="CZ371" s="1453"/>
      <c r="DA371" s="1453"/>
      <c r="DB371" s="1453"/>
      <c r="DC371" s="1453"/>
      <c r="DD371" s="1453"/>
      <c r="DE371" s="1453"/>
      <c r="DF371" s="1453"/>
      <c r="DG371" s="1453"/>
      <c r="DH371" s="1453"/>
      <c r="DI371" s="1453"/>
      <c r="DJ371" s="1453"/>
      <c r="DK371" s="1453"/>
      <c r="DL371" s="1453"/>
      <c r="DM371" s="1453"/>
      <c r="DN371" s="1453"/>
      <c r="DO371" s="1453"/>
      <c r="DP371" s="1453"/>
      <c r="DQ371" s="1453"/>
      <c r="DR371" s="1453"/>
      <c r="DS371" s="1453"/>
      <c r="DT371" s="1453"/>
    </row>
    <row r="372" spans="1:124" s="1543" customFormat="1" ht="21.9" customHeight="1" x14ac:dyDescent="0.35">
      <c r="A372" s="1453"/>
      <c r="B372" s="1453"/>
      <c r="C372" s="1514"/>
      <c r="D372" s="1514"/>
      <c r="E372" s="1514"/>
      <c r="F372" s="1848"/>
      <c r="G372" s="1930"/>
      <c r="H372" s="1516"/>
      <c r="I372" s="1537"/>
      <c r="J372" s="1537"/>
      <c r="K372" s="1453"/>
      <c r="L372"/>
      <c r="M372"/>
      <c r="N372"/>
      <c r="O372"/>
      <c r="P372"/>
      <c r="Q372"/>
      <c r="R372"/>
      <c r="S372"/>
      <c r="T372" s="1854"/>
      <c r="U372"/>
      <c r="V372"/>
      <c r="W372"/>
      <c r="X372"/>
      <c r="Y372"/>
      <c r="Z372" s="1453"/>
      <c r="AA372" s="1453"/>
      <c r="AB372" s="1453"/>
      <c r="AC372" s="1453"/>
      <c r="AD372" s="1453"/>
      <c r="AE372" s="1453"/>
      <c r="AF372" s="1453"/>
      <c r="AG372" s="1453"/>
      <c r="AH372" s="1453"/>
      <c r="AI372" s="1453"/>
      <c r="AJ372" s="1453"/>
      <c r="AK372" s="1453"/>
      <c r="AL372" s="1453"/>
      <c r="AM372" s="1453"/>
      <c r="AN372" s="1453"/>
      <c r="AO372" s="1453"/>
      <c r="AP372" s="1453"/>
      <c r="AQ372" s="1453"/>
      <c r="AR372" s="1454"/>
      <c r="AS372" s="1453"/>
      <c r="AT372" s="1453"/>
      <c r="AU372" s="1453"/>
      <c r="AV372" s="1453"/>
      <c r="AW372" s="1453"/>
      <c r="AX372" s="1453"/>
      <c r="AY372" s="1453"/>
      <c r="AZ372" s="1453"/>
      <c r="BA372" s="1453"/>
      <c r="BB372" s="1453"/>
      <c r="BC372" s="1453"/>
      <c r="BD372" s="1453"/>
      <c r="BE372" s="1453"/>
      <c r="BF372" s="1453"/>
      <c r="BG372" s="1453"/>
      <c r="BH372" s="1453"/>
      <c r="BI372" s="1453"/>
      <c r="BJ372" s="1453"/>
      <c r="BK372" s="1453"/>
      <c r="BL372" s="1453"/>
      <c r="BM372" s="1453"/>
      <c r="BN372" s="1453"/>
      <c r="BO372" s="1453"/>
      <c r="BP372" s="1453"/>
      <c r="BQ372" s="1453"/>
      <c r="BR372" s="1453"/>
      <c r="BS372" s="1453"/>
      <c r="BT372" s="1453"/>
      <c r="BU372" s="1453"/>
      <c r="BV372" s="1453"/>
      <c r="BW372" s="1453"/>
      <c r="BX372" s="1453"/>
      <c r="BY372" s="1453"/>
      <c r="BZ372" s="1453"/>
      <c r="CA372" s="1453"/>
      <c r="CB372" s="1453"/>
      <c r="CC372" s="1453"/>
      <c r="CD372" s="1453"/>
      <c r="CE372" s="1453"/>
      <c r="CF372" s="1453"/>
      <c r="CG372" s="1453"/>
      <c r="CH372" s="1453"/>
      <c r="CI372" s="1453"/>
      <c r="CJ372" s="1453"/>
      <c r="CK372" s="1453"/>
      <c r="CL372" s="1453"/>
      <c r="CM372" s="1453"/>
      <c r="CN372" s="1453"/>
      <c r="CO372" s="1453"/>
      <c r="CP372" s="1453"/>
      <c r="CQ372" s="1453"/>
      <c r="CR372" s="1453"/>
      <c r="CS372" s="1453"/>
      <c r="CT372" s="1453"/>
      <c r="CU372" s="1453"/>
      <c r="CV372" s="1453"/>
      <c r="CW372" s="1453"/>
      <c r="CX372" s="1453"/>
      <c r="CY372" s="1453"/>
      <c r="CZ372" s="1453"/>
      <c r="DA372" s="1453"/>
      <c r="DB372" s="1453"/>
      <c r="DC372" s="1453"/>
      <c r="DD372" s="1453"/>
      <c r="DE372" s="1453"/>
      <c r="DF372" s="1453"/>
      <c r="DG372" s="1453"/>
      <c r="DH372" s="1453"/>
      <c r="DI372" s="1453"/>
      <c r="DJ372" s="1453"/>
      <c r="DK372" s="1453"/>
      <c r="DL372" s="1453"/>
      <c r="DM372" s="1453"/>
      <c r="DN372" s="1453"/>
      <c r="DO372" s="1453"/>
      <c r="DP372" s="1453"/>
      <c r="DQ372" s="1453"/>
      <c r="DR372" s="1453"/>
      <c r="DS372" s="1453"/>
      <c r="DT372" s="1453"/>
    </row>
    <row r="373" spans="1:124" s="1543" customFormat="1" ht="21.9" customHeight="1" x14ac:dyDescent="0.35">
      <c r="A373" s="1453"/>
      <c r="B373" s="1453"/>
      <c r="C373" s="1514"/>
      <c r="D373" s="1514"/>
      <c r="E373" s="1514"/>
      <c r="F373" s="1848"/>
      <c r="G373" s="1930"/>
      <c r="H373" s="1516"/>
      <c r="I373" s="1537"/>
      <c r="J373" s="1537"/>
      <c r="K373" s="1453"/>
      <c r="L373"/>
      <c r="M373"/>
      <c r="N373"/>
      <c r="O373"/>
      <c r="P373"/>
      <c r="Q373"/>
      <c r="R373"/>
      <c r="S373"/>
      <c r="T373" s="1854"/>
      <c r="U373"/>
      <c r="V373"/>
      <c r="W373"/>
      <c r="X373"/>
      <c r="Y373"/>
      <c r="Z373" s="1453"/>
      <c r="AA373" s="1453"/>
      <c r="AB373" s="1453"/>
      <c r="AC373" s="1453"/>
      <c r="AD373" s="1453"/>
      <c r="AE373" s="1453"/>
      <c r="AF373" s="1453"/>
      <c r="AG373" s="1453"/>
      <c r="AH373" s="1453"/>
      <c r="AI373" s="1453"/>
      <c r="AJ373" s="1453"/>
      <c r="AK373" s="1453"/>
      <c r="AL373" s="1453"/>
      <c r="AM373" s="1453"/>
      <c r="AN373" s="1453"/>
      <c r="AO373" s="1453"/>
      <c r="AP373" s="1453"/>
      <c r="AQ373" s="1453"/>
      <c r="AR373" s="1454"/>
      <c r="AS373" s="1453"/>
      <c r="AT373" s="1453"/>
      <c r="AU373" s="1453"/>
      <c r="AV373" s="1453"/>
      <c r="AW373" s="1453"/>
      <c r="AX373" s="1453"/>
      <c r="AY373" s="1453"/>
      <c r="AZ373" s="1453"/>
      <c r="BA373" s="1453"/>
      <c r="BB373" s="1453"/>
      <c r="BC373" s="1453"/>
      <c r="BD373" s="1453"/>
      <c r="BE373" s="1453"/>
      <c r="BF373" s="1453"/>
      <c r="BG373" s="1453"/>
      <c r="BH373" s="1453"/>
      <c r="BI373" s="1453"/>
      <c r="BJ373" s="1453"/>
      <c r="BK373" s="1453"/>
      <c r="BL373" s="1453"/>
      <c r="BM373" s="1453"/>
      <c r="BN373" s="1453"/>
      <c r="BO373" s="1453"/>
      <c r="BP373" s="1453"/>
      <c r="BQ373" s="1453"/>
      <c r="BR373" s="1453"/>
      <c r="BS373" s="1453"/>
      <c r="BT373" s="1453"/>
      <c r="BU373" s="1453"/>
      <c r="BV373" s="1453"/>
      <c r="BW373" s="1453"/>
      <c r="BX373" s="1453"/>
      <c r="BY373" s="1453"/>
      <c r="BZ373" s="1453"/>
      <c r="CA373" s="1453"/>
      <c r="CB373" s="1453"/>
      <c r="CC373" s="1453"/>
      <c r="CD373" s="1453"/>
      <c r="CE373" s="1453"/>
      <c r="CF373" s="1453"/>
      <c r="CG373" s="1453"/>
      <c r="CH373" s="1453"/>
      <c r="CI373" s="1453"/>
      <c r="CJ373" s="1453"/>
      <c r="CK373" s="1453"/>
      <c r="CL373" s="1453"/>
      <c r="CM373" s="1453"/>
      <c r="CN373" s="1453"/>
      <c r="CO373" s="1453"/>
      <c r="CP373" s="1453"/>
      <c r="CQ373" s="1453"/>
      <c r="CR373" s="1453"/>
      <c r="CS373" s="1453"/>
      <c r="CT373" s="1453"/>
      <c r="CU373" s="1453"/>
      <c r="CV373" s="1453"/>
      <c r="CW373" s="1453"/>
      <c r="CX373" s="1453"/>
      <c r="CY373" s="1453"/>
      <c r="CZ373" s="1453"/>
      <c r="DA373" s="1453"/>
      <c r="DB373" s="1453"/>
      <c r="DC373" s="1453"/>
      <c r="DD373" s="1453"/>
      <c r="DE373" s="1453"/>
      <c r="DF373" s="1453"/>
      <c r="DG373" s="1453"/>
      <c r="DH373" s="1453"/>
      <c r="DI373" s="1453"/>
      <c r="DJ373" s="1453"/>
      <c r="DK373" s="1453"/>
      <c r="DL373" s="1453"/>
      <c r="DM373" s="1453"/>
      <c r="DN373" s="1453"/>
      <c r="DO373" s="1453"/>
      <c r="DP373" s="1453"/>
      <c r="DQ373" s="1453"/>
      <c r="DR373" s="1453"/>
      <c r="DS373" s="1453"/>
      <c r="DT373" s="1453"/>
    </row>
    <row r="374" spans="1:124" s="1543" customFormat="1" ht="21.9" customHeight="1" x14ac:dyDescent="0.35">
      <c r="A374" s="1453"/>
      <c r="B374" s="1453"/>
      <c r="C374" s="1514"/>
      <c r="D374" s="1514"/>
      <c r="E374" s="1514"/>
      <c r="F374" s="1848"/>
      <c r="G374" s="1930"/>
      <c r="H374" s="1516"/>
      <c r="I374" s="1537"/>
      <c r="J374" s="1537"/>
      <c r="K374" s="1453"/>
      <c r="L374"/>
      <c r="M374"/>
      <c r="N374"/>
      <c r="O374"/>
      <c r="P374"/>
      <c r="Q374"/>
      <c r="R374"/>
      <c r="S374"/>
      <c r="T374" s="1854"/>
      <c r="U374"/>
      <c r="V374"/>
      <c r="W374"/>
      <c r="X374"/>
      <c r="Y374"/>
      <c r="Z374" s="1453"/>
      <c r="AA374" s="1453"/>
      <c r="AB374" s="1453"/>
      <c r="AC374" s="1453"/>
      <c r="AD374" s="1453"/>
      <c r="AE374" s="1453"/>
      <c r="AF374" s="1453"/>
      <c r="AG374" s="1453"/>
      <c r="AH374" s="1453"/>
      <c r="AI374" s="1453"/>
      <c r="AJ374" s="1453"/>
      <c r="AK374" s="1453"/>
      <c r="AL374" s="1453"/>
      <c r="AM374" s="1453"/>
      <c r="AN374" s="1453"/>
      <c r="AO374" s="1453"/>
      <c r="AP374" s="1453"/>
      <c r="AQ374" s="1453"/>
      <c r="AR374" s="1454"/>
      <c r="AS374" s="1453"/>
      <c r="AT374" s="1453"/>
      <c r="AU374" s="1453"/>
      <c r="AV374" s="1453"/>
      <c r="AW374" s="1453"/>
      <c r="AX374" s="1453"/>
      <c r="AY374" s="1453"/>
      <c r="AZ374" s="1453"/>
      <c r="BA374" s="1453"/>
      <c r="BB374" s="1453"/>
      <c r="BC374" s="1453"/>
      <c r="BD374" s="1453"/>
      <c r="BE374" s="1453"/>
      <c r="BF374" s="1453"/>
      <c r="BG374" s="1453"/>
      <c r="BH374" s="1453"/>
      <c r="BI374" s="1453"/>
      <c r="BJ374" s="1453"/>
      <c r="BK374" s="1453"/>
      <c r="BL374" s="1453"/>
      <c r="BM374" s="1453"/>
      <c r="BN374" s="1453"/>
      <c r="BO374" s="1453"/>
      <c r="BP374" s="1453"/>
      <c r="BQ374" s="1453"/>
      <c r="BR374" s="1453"/>
      <c r="BS374" s="1453"/>
      <c r="BT374" s="1453"/>
      <c r="BU374" s="1453"/>
      <c r="BV374" s="1453"/>
      <c r="BW374" s="1453"/>
      <c r="BX374" s="1453"/>
      <c r="BY374" s="1453"/>
      <c r="BZ374" s="1453"/>
      <c r="CA374" s="1453"/>
      <c r="CB374" s="1453"/>
      <c r="CC374" s="1453"/>
      <c r="CD374" s="1453"/>
      <c r="CE374" s="1453"/>
      <c r="CF374" s="1453"/>
      <c r="CG374" s="1453"/>
      <c r="CH374" s="1453"/>
      <c r="CI374" s="1453"/>
      <c r="CJ374" s="1453"/>
      <c r="CK374" s="1453"/>
      <c r="CL374" s="1453"/>
      <c r="CM374" s="1453"/>
      <c r="CN374" s="1453"/>
      <c r="CO374" s="1453"/>
      <c r="CP374" s="1453"/>
      <c r="CQ374" s="1453"/>
      <c r="CR374" s="1453"/>
      <c r="CS374" s="1453"/>
      <c r="CT374" s="1453"/>
      <c r="CU374" s="1453"/>
      <c r="CV374" s="1453"/>
      <c r="CW374" s="1453"/>
      <c r="CX374" s="1453"/>
      <c r="CY374" s="1453"/>
      <c r="CZ374" s="1453"/>
      <c r="DA374" s="1453"/>
      <c r="DB374" s="1453"/>
      <c r="DC374" s="1453"/>
      <c r="DD374" s="1453"/>
      <c r="DE374" s="1453"/>
      <c r="DF374" s="1453"/>
      <c r="DG374" s="1453"/>
      <c r="DH374" s="1453"/>
      <c r="DI374" s="1453"/>
      <c r="DJ374" s="1453"/>
      <c r="DK374" s="1453"/>
      <c r="DL374" s="1453"/>
      <c r="DM374" s="1453"/>
      <c r="DN374" s="1453"/>
      <c r="DO374" s="1453"/>
      <c r="DP374" s="1453"/>
      <c r="DQ374" s="1453"/>
      <c r="DR374" s="1453"/>
      <c r="DS374" s="1453"/>
      <c r="DT374" s="1453"/>
    </row>
    <row r="375" spans="1:124" s="1543" customFormat="1" ht="21.9" customHeight="1" x14ac:dyDescent="0.35">
      <c r="A375" s="1453"/>
      <c r="B375" s="1453"/>
      <c r="C375" s="1514"/>
      <c r="D375" s="1514"/>
      <c r="E375" s="1514"/>
      <c r="F375" s="1848"/>
      <c r="G375" s="1930"/>
      <c r="H375" s="1516"/>
      <c r="I375" s="1537"/>
      <c r="J375" s="1537"/>
      <c r="K375" s="1453"/>
      <c r="L375"/>
      <c r="M375"/>
      <c r="N375"/>
      <c r="O375"/>
      <c r="P375"/>
      <c r="Q375"/>
      <c r="R375"/>
      <c r="S375"/>
      <c r="T375" s="1854"/>
      <c r="U375"/>
      <c r="V375"/>
      <c r="W375"/>
      <c r="X375"/>
      <c r="Y375"/>
      <c r="Z375" s="1453"/>
      <c r="AA375" s="1453"/>
      <c r="AB375" s="1453"/>
      <c r="AC375" s="1453"/>
      <c r="AD375" s="1453"/>
      <c r="AE375" s="1453"/>
      <c r="AF375" s="1453"/>
      <c r="AG375" s="1453"/>
      <c r="AH375" s="1453"/>
      <c r="AI375" s="1453"/>
      <c r="AJ375" s="1453"/>
      <c r="AK375" s="1453"/>
      <c r="AL375" s="1453"/>
      <c r="AM375" s="1453"/>
      <c r="AN375" s="1453"/>
      <c r="AO375" s="1453"/>
      <c r="AP375" s="1453"/>
      <c r="AQ375" s="1453"/>
      <c r="AR375" s="1454"/>
      <c r="AS375" s="1453"/>
      <c r="AT375" s="1453"/>
      <c r="AU375" s="1453"/>
      <c r="AV375" s="1453"/>
      <c r="AW375" s="1453"/>
      <c r="AX375" s="1453"/>
      <c r="AY375" s="1453"/>
      <c r="AZ375" s="1453"/>
      <c r="BA375" s="1453"/>
      <c r="BB375" s="1453"/>
      <c r="BC375" s="1453"/>
      <c r="BD375" s="1453"/>
      <c r="BE375" s="1453"/>
      <c r="BF375" s="1453"/>
      <c r="BG375" s="1453"/>
      <c r="BH375" s="1453"/>
      <c r="BI375" s="1453"/>
      <c r="BJ375" s="1453"/>
      <c r="BK375" s="1453"/>
      <c r="BL375" s="1453"/>
      <c r="BM375" s="1453"/>
      <c r="BN375" s="1453"/>
      <c r="BO375" s="1453"/>
      <c r="BP375" s="1453"/>
      <c r="BQ375" s="1453"/>
      <c r="BR375" s="1453"/>
      <c r="BS375" s="1453"/>
      <c r="BT375" s="1453"/>
      <c r="BU375" s="1453"/>
      <c r="BV375" s="1453"/>
      <c r="BW375" s="1453"/>
      <c r="BX375" s="1453"/>
      <c r="BY375" s="1453"/>
      <c r="BZ375" s="1453"/>
      <c r="CA375" s="1453"/>
      <c r="CB375" s="1453"/>
      <c r="CC375" s="1453"/>
      <c r="CD375" s="1453"/>
      <c r="CE375" s="1453"/>
      <c r="CF375" s="1453"/>
      <c r="CG375" s="1453"/>
      <c r="CH375" s="1453"/>
      <c r="CI375" s="1453"/>
      <c r="CJ375" s="1453"/>
      <c r="CK375" s="1453"/>
      <c r="CL375" s="1453"/>
      <c r="CM375" s="1453"/>
      <c r="CN375" s="1453"/>
      <c r="CO375" s="1453"/>
      <c r="CP375" s="1453"/>
      <c r="CQ375" s="1453"/>
      <c r="CR375" s="1453"/>
      <c r="CS375" s="1453"/>
      <c r="CT375" s="1453"/>
      <c r="CU375" s="1453"/>
      <c r="CV375" s="1453"/>
      <c r="CW375" s="1453"/>
      <c r="CX375" s="1453"/>
      <c r="CY375" s="1453"/>
      <c r="CZ375" s="1453"/>
      <c r="DA375" s="1453"/>
      <c r="DB375" s="1453"/>
      <c r="DC375" s="1453"/>
      <c r="DD375" s="1453"/>
      <c r="DE375" s="1453"/>
      <c r="DF375" s="1453"/>
      <c r="DG375" s="1453"/>
      <c r="DH375" s="1453"/>
      <c r="DI375" s="1453"/>
      <c r="DJ375" s="1453"/>
      <c r="DK375" s="1453"/>
      <c r="DL375" s="1453"/>
      <c r="DM375" s="1453"/>
      <c r="DN375" s="1453"/>
      <c r="DO375" s="1453"/>
      <c r="DP375" s="1453"/>
      <c r="DQ375" s="1453"/>
      <c r="DR375" s="1453"/>
      <c r="DS375" s="1453"/>
      <c r="DT375" s="1453"/>
    </row>
    <row r="376" spans="1:124" s="1543" customFormat="1" ht="21.9" customHeight="1" x14ac:dyDescent="0.35">
      <c r="A376" s="1453"/>
      <c r="B376" s="1453"/>
      <c r="C376" s="1514"/>
      <c r="D376" s="1514"/>
      <c r="E376" s="1514"/>
      <c r="F376" s="1848"/>
      <c r="G376" s="1930"/>
      <c r="H376" s="1516"/>
      <c r="I376" s="1537"/>
      <c r="J376" s="1537"/>
      <c r="K376" s="1453"/>
      <c r="L376"/>
      <c r="M376"/>
      <c r="N376"/>
      <c r="O376"/>
      <c r="P376"/>
      <c r="Q376"/>
      <c r="R376"/>
      <c r="S376"/>
      <c r="T376" s="1854"/>
      <c r="U376"/>
      <c r="V376"/>
      <c r="W376"/>
      <c r="X376"/>
      <c r="Y376"/>
      <c r="Z376" s="1453"/>
      <c r="AA376" s="1453"/>
      <c r="AB376" s="1453"/>
      <c r="AC376" s="1453"/>
      <c r="AD376" s="1453"/>
      <c r="AE376" s="1453"/>
      <c r="AF376" s="1453"/>
      <c r="AG376" s="1453"/>
      <c r="AH376" s="1453"/>
      <c r="AI376" s="1453"/>
      <c r="AJ376" s="1453"/>
      <c r="AK376" s="1453"/>
      <c r="AL376" s="1453"/>
      <c r="AM376" s="1453"/>
      <c r="AN376" s="1453"/>
      <c r="AO376" s="1453"/>
      <c r="AP376" s="1453"/>
      <c r="AQ376" s="1453"/>
      <c r="AR376" s="1454"/>
      <c r="AS376" s="1453"/>
      <c r="AT376" s="1453"/>
      <c r="AU376" s="1453"/>
      <c r="AV376" s="1453"/>
      <c r="AW376" s="1453"/>
      <c r="AX376" s="1453"/>
      <c r="AY376" s="1453"/>
      <c r="AZ376" s="1453"/>
      <c r="BA376" s="1453"/>
      <c r="BB376" s="1453"/>
      <c r="BC376" s="1453"/>
      <c r="BD376" s="1453"/>
      <c r="BE376" s="1453"/>
      <c r="BF376" s="1453"/>
      <c r="BG376" s="1453"/>
      <c r="BH376" s="1453"/>
      <c r="BI376" s="1453"/>
      <c r="BJ376" s="1453"/>
      <c r="BK376" s="1453"/>
      <c r="BL376" s="1453"/>
      <c r="BM376" s="1453"/>
      <c r="BN376" s="1453"/>
      <c r="BO376" s="1453"/>
      <c r="BP376" s="1453"/>
      <c r="BQ376" s="1453"/>
      <c r="BR376" s="1453"/>
      <c r="BS376" s="1453"/>
      <c r="BT376" s="1453"/>
      <c r="BU376" s="1453"/>
      <c r="BV376" s="1453"/>
      <c r="BW376" s="1453"/>
      <c r="BX376" s="1453"/>
      <c r="BY376" s="1453"/>
      <c r="BZ376" s="1453"/>
      <c r="CA376" s="1453"/>
      <c r="CB376" s="1453"/>
      <c r="CC376" s="1453"/>
      <c r="CD376" s="1453"/>
      <c r="CE376" s="1453"/>
      <c r="CF376" s="1453"/>
      <c r="CG376" s="1453"/>
      <c r="CH376" s="1453"/>
      <c r="CI376" s="1453"/>
      <c r="CJ376" s="1453"/>
      <c r="CK376" s="1453"/>
      <c r="CL376" s="1453"/>
      <c r="CM376" s="1453"/>
      <c r="CN376" s="1453"/>
      <c r="CO376" s="1453"/>
      <c r="CP376" s="1453"/>
      <c r="CQ376" s="1453"/>
      <c r="CR376" s="1453"/>
      <c r="CS376" s="1453"/>
      <c r="CT376" s="1453"/>
      <c r="CU376" s="1453"/>
      <c r="CV376" s="1453"/>
      <c r="CW376" s="1453"/>
      <c r="CX376" s="1453"/>
      <c r="CY376" s="1453"/>
      <c r="CZ376" s="1453"/>
      <c r="DA376" s="1453"/>
      <c r="DB376" s="1453"/>
      <c r="DC376" s="1453"/>
      <c r="DD376" s="1453"/>
      <c r="DE376" s="1453"/>
      <c r="DF376" s="1453"/>
      <c r="DG376" s="1453"/>
      <c r="DH376" s="1453"/>
      <c r="DI376" s="1453"/>
      <c r="DJ376" s="1453"/>
      <c r="DK376" s="1453"/>
      <c r="DL376" s="1453"/>
      <c r="DM376" s="1453"/>
      <c r="DN376" s="1453"/>
      <c r="DO376" s="1453"/>
      <c r="DP376" s="1453"/>
      <c r="DQ376" s="1453"/>
      <c r="DR376" s="1453"/>
      <c r="DS376" s="1453"/>
      <c r="DT376" s="1453"/>
    </row>
    <row r="377" spans="1:124" s="1543" customFormat="1" ht="21.9" customHeight="1" x14ac:dyDescent="0.35">
      <c r="A377" s="1453"/>
      <c r="B377" s="1453"/>
      <c r="C377" s="1514"/>
      <c r="D377" s="1514"/>
      <c r="E377" s="1514"/>
      <c r="F377" s="1848"/>
      <c r="G377" s="1930"/>
      <c r="H377" s="1516"/>
      <c r="I377" s="1537"/>
      <c r="J377" s="1537"/>
      <c r="K377" s="1453"/>
      <c r="L377"/>
      <c r="M377"/>
      <c r="N377"/>
      <c r="O377"/>
      <c r="P377"/>
      <c r="Q377"/>
      <c r="R377"/>
      <c r="S377"/>
      <c r="T377" s="1854"/>
      <c r="U377"/>
      <c r="V377"/>
      <c r="W377"/>
      <c r="X377"/>
      <c r="Y377"/>
      <c r="Z377" s="1453"/>
      <c r="AA377" s="1453"/>
      <c r="AB377" s="1453"/>
      <c r="AC377" s="1453"/>
      <c r="AD377" s="1453"/>
      <c r="AE377" s="1453"/>
      <c r="AF377" s="1453"/>
      <c r="AG377" s="1453"/>
      <c r="AH377" s="1453"/>
      <c r="AI377" s="1453"/>
      <c r="AJ377" s="1453"/>
      <c r="AK377" s="1453"/>
      <c r="AL377" s="1453"/>
      <c r="AM377" s="1453"/>
      <c r="AN377" s="1453"/>
      <c r="AO377" s="1453"/>
      <c r="AP377" s="1453"/>
      <c r="AQ377" s="1453"/>
      <c r="AR377" s="1454"/>
      <c r="AS377" s="1453"/>
      <c r="AT377" s="1453"/>
      <c r="AU377" s="1453"/>
      <c r="AV377" s="1453"/>
      <c r="AW377" s="1453"/>
      <c r="AX377" s="1453"/>
      <c r="AY377" s="1453"/>
      <c r="AZ377" s="1453"/>
      <c r="BA377" s="1453"/>
      <c r="BB377" s="1453"/>
      <c r="BC377" s="1453"/>
      <c r="BD377" s="1453"/>
      <c r="BE377" s="1453"/>
      <c r="BF377" s="1453"/>
      <c r="BG377" s="1453"/>
      <c r="BH377" s="1453"/>
      <c r="BI377" s="1453"/>
      <c r="BJ377" s="1453"/>
      <c r="BK377" s="1453"/>
      <c r="BL377" s="1453"/>
      <c r="BM377" s="1453"/>
      <c r="BN377" s="1453"/>
      <c r="BO377" s="1453"/>
      <c r="BP377" s="1453"/>
      <c r="BQ377" s="1453"/>
      <c r="BR377" s="1453"/>
      <c r="BS377" s="1453"/>
      <c r="BT377" s="1453"/>
      <c r="BU377" s="1453"/>
      <c r="BV377" s="1453"/>
      <c r="BW377" s="1453"/>
      <c r="BX377" s="1453"/>
      <c r="BY377" s="1453"/>
      <c r="BZ377" s="1453"/>
      <c r="CA377" s="1453"/>
      <c r="CB377" s="1453"/>
      <c r="CC377" s="1453"/>
      <c r="CD377" s="1453"/>
      <c r="CE377" s="1453"/>
      <c r="CF377" s="1453"/>
      <c r="CG377" s="1453"/>
      <c r="CH377" s="1453"/>
      <c r="CI377" s="1453"/>
      <c r="CJ377" s="1453"/>
      <c r="CK377" s="1453"/>
      <c r="CL377" s="1453"/>
      <c r="CM377" s="1453"/>
      <c r="CN377" s="1453"/>
      <c r="CO377" s="1453"/>
      <c r="CP377" s="1453"/>
      <c r="CQ377" s="1453"/>
      <c r="CR377" s="1453"/>
      <c r="CS377" s="1453"/>
      <c r="CT377" s="1453"/>
      <c r="CU377" s="1453"/>
      <c r="CV377" s="1453"/>
      <c r="CW377" s="1453"/>
      <c r="CX377" s="1453"/>
      <c r="CY377" s="1453"/>
      <c r="CZ377" s="1453"/>
      <c r="DA377" s="1453"/>
      <c r="DB377" s="1453"/>
      <c r="DC377" s="1453"/>
      <c r="DD377" s="1453"/>
      <c r="DE377" s="1453"/>
      <c r="DF377" s="1453"/>
      <c r="DG377" s="1453"/>
      <c r="DH377" s="1453"/>
      <c r="DI377" s="1453"/>
      <c r="DJ377" s="1453"/>
      <c r="DK377" s="1453"/>
      <c r="DL377" s="1453"/>
      <c r="DM377" s="1453"/>
      <c r="DN377" s="1453"/>
      <c r="DO377" s="1453"/>
      <c r="DP377" s="1453"/>
      <c r="DQ377" s="1453"/>
      <c r="DR377" s="1453"/>
      <c r="DS377" s="1453"/>
      <c r="DT377" s="1453"/>
    </row>
    <row r="378" spans="1:124" s="1543" customFormat="1" ht="21.9" customHeight="1" x14ac:dyDescent="0.35">
      <c r="A378" s="1453"/>
      <c r="B378" s="1453"/>
      <c r="C378" s="1514"/>
      <c r="D378" s="1514"/>
      <c r="E378" s="1514"/>
      <c r="F378" s="1848"/>
      <c r="G378" s="1930"/>
      <c r="H378" s="1516"/>
      <c r="I378" s="1537"/>
      <c r="J378" s="1537"/>
      <c r="K378" s="1453"/>
      <c r="L378"/>
      <c r="M378"/>
      <c r="N378"/>
      <c r="O378"/>
      <c r="P378"/>
      <c r="Q378"/>
      <c r="R378"/>
      <c r="S378"/>
      <c r="T378" s="1854"/>
      <c r="U378"/>
      <c r="V378"/>
      <c r="W378"/>
      <c r="X378"/>
      <c r="Y378"/>
      <c r="Z378" s="1453"/>
      <c r="AA378" s="1453"/>
      <c r="AB378" s="1453"/>
      <c r="AC378" s="1453"/>
      <c r="AD378" s="1453"/>
      <c r="AE378" s="1453"/>
      <c r="AF378" s="1453"/>
      <c r="AG378" s="1453"/>
      <c r="AH378" s="1453"/>
      <c r="AI378" s="1453"/>
      <c r="AJ378" s="1453"/>
      <c r="AK378" s="1453"/>
      <c r="AL378" s="1453"/>
      <c r="AM378" s="1453"/>
      <c r="AN378" s="1453"/>
      <c r="AO378" s="1453"/>
      <c r="AP378" s="1453"/>
      <c r="AQ378" s="1453"/>
      <c r="AR378" s="1454"/>
      <c r="AS378" s="1453"/>
      <c r="AT378" s="1453"/>
      <c r="AU378" s="1453"/>
      <c r="AV378" s="1453"/>
      <c r="AW378" s="1453"/>
      <c r="AX378" s="1453"/>
      <c r="AY378" s="1453"/>
      <c r="AZ378" s="1453"/>
      <c r="BA378" s="1453"/>
      <c r="BB378" s="1453"/>
      <c r="BC378" s="1453"/>
      <c r="BD378" s="1453"/>
      <c r="BE378" s="1453"/>
      <c r="BF378" s="1453"/>
      <c r="BG378" s="1453"/>
      <c r="BH378" s="1453"/>
      <c r="BI378" s="1453"/>
      <c r="BJ378" s="1453"/>
      <c r="BK378" s="1453"/>
      <c r="BL378" s="1453"/>
      <c r="BM378" s="1453"/>
      <c r="BN378" s="1453"/>
      <c r="BO378" s="1453"/>
      <c r="BP378" s="1453"/>
      <c r="BQ378" s="1453"/>
      <c r="BR378" s="1453"/>
      <c r="BS378" s="1453"/>
      <c r="BT378" s="1453"/>
      <c r="BU378" s="1453"/>
      <c r="BV378" s="1453"/>
      <c r="BW378" s="1453"/>
      <c r="BX378" s="1453"/>
      <c r="BY378" s="1453"/>
      <c r="BZ378" s="1453"/>
      <c r="CA378" s="1453"/>
      <c r="CB378" s="1453"/>
      <c r="CC378" s="1453"/>
      <c r="CD378" s="1453"/>
      <c r="CE378" s="1453"/>
      <c r="CF378" s="1453"/>
      <c r="CG378" s="1453"/>
      <c r="CH378" s="1453"/>
      <c r="CI378" s="1453"/>
      <c r="CJ378" s="1453"/>
      <c r="CK378" s="1453"/>
      <c r="CL378" s="1453"/>
      <c r="CM378" s="1453"/>
      <c r="CN378" s="1453"/>
      <c r="CO378" s="1453"/>
      <c r="CP378" s="1453"/>
      <c r="CQ378" s="1453"/>
      <c r="CR378" s="1453"/>
      <c r="CS378" s="1453"/>
      <c r="CT378" s="1453"/>
      <c r="CU378" s="1453"/>
      <c r="CV378" s="1453"/>
      <c r="CW378" s="1453"/>
      <c r="CX378" s="1453"/>
      <c r="CY378" s="1453"/>
      <c r="CZ378" s="1453"/>
      <c r="DA378" s="1453"/>
      <c r="DB378" s="1453"/>
      <c r="DC378" s="1453"/>
      <c r="DD378" s="1453"/>
      <c r="DE378" s="1453"/>
      <c r="DF378" s="1453"/>
      <c r="DG378" s="1453"/>
      <c r="DH378" s="1453"/>
      <c r="DI378" s="1453"/>
      <c r="DJ378" s="1453"/>
      <c r="DK378" s="1453"/>
      <c r="DL378" s="1453"/>
      <c r="DM378" s="1453"/>
      <c r="DN378" s="1453"/>
      <c r="DO378" s="1453"/>
      <c r="DP378" s="1453"/>
      <c r="DQ378" s="1453"/>
      <c r="DR378" s="1453"/>
      <c r="DS378" s="1453"/>
      <c r="DT378" s="1453"/>
    </row>
    <row r="379" spans="1:124" s="1543" customFormat="1" ht="21.9" customHeight="1" x14ac:dyDescent="0.35">
      <c r="A379" s="1453"/>
      <c r="B379" s="1453"/>
      <c r="C379" s="1514"/>
      <c r="D379" s="1514"/>
      <c r="E379" s="1514"/>
      <c r="F379" s="1848"/>
      <c r="G379" s="1930"/>
      <c r="H379" s="1516"/>
      <c r="I379" s="1537"/>
      <c r="J379" s="1537"/>
      <c r="K379" s="1453"/>
      <c r="L379"/>
      <c r="M379"/>
      <c r="N379"/>
      <c r="O379"/>
      <c r="P379"/>
      <c r="Q379"/>
      <c r="R379"/>
      <c r="S379"/>
      <c r="T379" s="1854"/>
      <c r="U379"/>
      <c r="V379"/>
      <c r="W379"/>
      <c r="X379"/>
      <c r="Y379"/>
      <c r="Z379" s="1453"/>
      <c r="AA379" s="1453"/>
      <c r="AB379" s="1453"/>
      <c r="AC379" s="1453"/>
      <c r="AD379" s="1453"/>
      <c r="AE379" s="1453"/>
      <c r="AF379" s="1453"/>
      <c r="AG379" s="1453"/>
      <c r="AH379" s="1453"/>
      <c r="AI379" s="1453"/>
      <c r="AJ379" s="1453"/>
      <c r="AK379" s="1453"/>
      <c r="AL379" s="1453"/>
      <c r="AM379" s="1453"/>
      <c r="AN379" s="1453"/>
      <c r="AO379" s="1453"/>
      <c r="AP379" s="1453"/>
      <c r="AQ379" s="1453"/>
      <c r="AR379" s="1454"/>
      <c r="AS379" s="1453"/>
      <c r="AT379" s="1453"/>
      <c r="AU379" s="1453"/>
      <c r="AV379" s="1453"/>
      <c r="AW379" s="1453"/>
      <c r="AX379" s="1453"/>
      <c r="AY379" s="1453"/>
      <c r="AZ379" s="1453"/>
      <c r="BA379" s="1453"/>
      <c r="BB379" s="1453"/>
      <c r="BC379" s="1453"/>
      <c r="BD379" s="1453"/>
      <c r="BE379" s="1453"/>
      <c r="BF379" s="1453"/>
      <c r="BG379" s="1453"/>
      <c r="BH379" s="1453"/>
      <c r="BI379" s="1453"/>
      <c r="BJ379" s="1453"/>
      <c r="BK379" s="1453"/>
      <c r="BL379" s="1453"/>
      <c r="BM379" s="1453"/>
      <c r="BN379" s="1453"/>
      <c r="BO379" s="1453"/>
      <c r="BP379" s="1453"/>
      <c r="BQ379" s="1453"/>
      <c r="BR379" s="1453"/>
      <c r="BS379" s="1453"/>
      <c r="BT379" s="1453"/>
      <c r="BU379" s="1453"/>
      <c r="BV379" s="1453"/>
      <c r="BW379" s="1453"/>
      <c r="BX379" s="1453"/>
      <c r="BY379" s="1453"/>
      <c r="BZ379" s="1453"/>
      <c r="CA379" s="1453"/>
      <c r="CB379" s="1453"/>
      <c r="CC379" s="1453"/>
      <c r="CD379" s="1453"/>
      <c r="CE379" s="1453"/>
      <c r="CF379" s="1453"/>
      <c r="CG379" s="1453"/>
      <c r="CH379" s="1453"/>
      <c r="CI379" s="1453"/>
      <c r="CJ379" s="1453"/>
      <c r="CK379" s="1453"/>
      <c r="CL379" s="1453"/>
      <c r="CM379" s="1453"/>
      <c r="CN379" s="1453"/>
      <c r="CO379" s="1453"/>
      <c r="CP379" s="1453"/>
      <c r="CQ379" s="1453"/>
      <c r="CR379" s="1453"/>
      <c r="CS379" s="1453"/>
      <c r="CT379" s="1453"/>
      <c r="CU379" s="1453"/>
      <c r="CV379" s="1453"/>
      <c r="CW379" s="1453"/>
      <c r="CX379" s="1453"/>
      <c r="CY379" s="1453"/>
      <c r="CZ379" s="1453"/>
      <c r="DA379" s="1453"/>
      <c r="DB379" s="1453"/>
      <c r="DC379" s="1453"/>
      <c r="DD379" s="1453"/>
      <c r="DE379" s="1453"/>
      <c r="DF379" s="1453"/>
      <c r="DG379" s="1453"/>
      <c r="DH379" s="1453"/>
      <c r="DI379" s="1453"/>
      <c r="DJ379" s="1453"/>
      <c r="DK379" s="1453"/>
      <c r="DL379" s="1453"/>
      <c r="DM379" s="1453"/>
      <c r="DN379" s="1453"/>
      <c r="DO379" s="1453"/>
      <c r="DP379" s="1453"/>
      <c r="DQ379" s="1453"/>
      <c r="DR379" s="1453"/>
      <c r="DS379" s="1453"/>
      <c r="DT379" s="1453"/>
    </row>
    <row r="380" spans="1:124" s="1543" customFormat="1" ht="21.9" customHeight="1" x14ac:dyDescent="0.35">
      <c r="A380" s="1453"/>
      <c r="B380" s="1453"/>
      <c r="C380" s="1514"/>
      <c r="D380" s="1514"/>
      <c r="E380" s="1514"/>
      <c r="F380" s="1848"/>
      <c r="G380" s="1930"/>
      <c r="H380" s="1516"/>
      <c r="I380" s="1537"/>
      <c r="J380" s="1537"/>
      <c r="K380" s="1453"/>
      <c r="L380"/>
      <c r="M380"/>
      <c r="N380"/>
      <c r="O380"/>
      <c r="P380"/>
      <c r="Q380"/>
      <c r="R380"/>
      <c r="S380"/>
      <c r="T380" s="1854"/>
      <c r="U380"/>
      <c r="V380"/>
      <c r="W380"/>
      <c r="X380"/>
      <c r="Y380"/>
      <c r="Z380" s="1453"/>
      <c r="AA380" s="1453"/>
      <c r="AB380" s="1453"/>
      <c r="AC380" s="1453"/>
      <c r="AD380" s="1453"/>
      <c r="AE380" s="1453"/>
      <c r="AF380" s="1453"/>
      <c r="AG380" s="1453"/>
      <c r="AH380" s="1453"/>
      <c r="AI380" s="1453"/>
      <c r="AJ380" s="1453"/>
      <c r="AK380" s="1453"/>
      <c r="AL380" s="1453"/>
      <c r="AM380" s="1453"/>
      <c r="AN380" s="1453"/>
      <c r="AO380" s="1453"/>
      <c r="AP380" s="1453"/>
      <c r="AQ380" s="1453"/>
      <c r="AR380" s="1454"/>
      <c r="AS380" s="1453"/>
      <c r="AT380" s="1453"/>
      <c r="AU380" s="1453"/>
      <c r="AV380" s="1453"/>
      <c r="AW380" s="1453"/>
      <c r="AX380" s="1453"/>
      <c r="AY380" s="1453"/>
      <c r="AZ380" s="1453"/>
      <c r="BA380" s="1453"/>
      <c r="BB380" s="1453"/>
      <c r="BC380" s="1453"/>
      <c r="BD380" s="1453"/>
      <c r="BE380" s="1453"/>
      <c r="BF380" s="1453"/>
      <c r="BG380" s="1453"/>
      <c r="BH380" s="1453"/>
      <c r="BI380" s="1453"/>
      <c r="BJ380" s="1453"/>
      <c r="BK380" s="1453"/>
      <c r="BL380" s="1453"/>
      <c r="BM380" s="1453"/>
      <c r="BN380" s="1453"/>
      <c r="BO380" s="1453"/>
      <c r="BP380" s="1453"/>
      <c r="BQ380" s="1453"/>
      <c r="BR380" s="1453"/>
      <c r="BS380" s="1453"/>
      <c r="BT380" s="1453"/>
      <c r="BU380" s="1453"/>
      <c r="BV380" s="1453"/>
      <c r="BW380" s="1453"/>
      <c r="BX380" s="1453"/>
      <c r="BY380" s="1453"/>
      <c r="BZ380" s="1453"/>
      <c r="CA380" s="1453"/>
      <c r="CB380" s="1453"/>
      <c r="CC380" s="1453"/>
      <c r="CD380" s="1453"/>
      <c r="CE380" s="1453"/>
      <c r="CF380" s="1453"/>
      <c r="CG380" s="1453"/>
      <c r="CH380" s="1453"/>
      <c r="CI380" s="1453"/>
      <c r="CJ380" s="1453"/>
      <c r="CK380" s="1453"/>
      <c r="CL380" s="1453"/>
      <c r="CM380" s="1453"/>
      <c r="CN380" s="1453"/>
      <c r="CO380" s="1453"/>
      <c r="CP380" s="1453"/>
      <c r="CQ380" s="1453"/>
      <c r="CR380" s="1453"/>
      <c r="CS380" s="1453"/>
      <c r="CT380" s="1453"/>
      <c r="CU380" s="1453"/>
      <c r="CV380" s="1453"/>
      <c r="CW380" s="1453"/>
      <c r="CX380" s="1453"/>
      <c r="CY380" s="1453"/>
      <c r="CZ380" s="1453"/>
      <c r="DA380" s="1453"/>
      <c r="DB380" s="1453"/>
      <c r="DC380" s="1453"/>
      <c r="DD380" s="1453"/>
      <c r="DE380" s="1453"/>
      <c r="DF380" s="1453"/>
      <c r="DG380" s="1453"/>
      <c r="DH380" s="1453"/>
      <c r="DI380" s="1453"/>
      <c r="DJ380" s="1453"/>
      <c r="DK380" s="1453"/>
      <c r="DL380" s="1453"/>
      <c r="DM380" s="1453"/>
      <c r="DN380" s="1453"/>
      <c r="DO380" s="1453"/>
      <c r="DP380" s="1453"/>
      <c r="DQ380" s="1453"/>
      <c r="DR380" s="1453"/>
      <c r="DS380" s="1453"/>
      <c r="DT380" s="1453"/>
    </row>
    <row r="381" spans="1:124" s="1543" customFormat="1" ht="21.9" customHeight="1" x14ac:dyDescent="0.35">
      <c r="A381" s="1453"/>
      <c r="B381" s="1453"/>
      <c r="C381" s="1514"/>
      <c r="D381" s="1514"/>
      <c r="E381" s="1514"/>
      <c r="F381" s="1848"/>
      <c r="G381" s="1930"/>
      <c r="H381" s="1516"/>
      <c r="I381" s="1537"/>
      <c r="J381" s="1537"/>
      <c r="K381" s="1453"/>
      <c r="L381"/>
      <c r="M381"/>
      <c r="N381"/>
      <c r="O381"/>
      <c r="P381"/>
      <c r="Q381"/>
      <c r="R381"/>
      <c r="S381"/>
      <c r="T381" s="1854"/>
      <c r="U381"/>
      <c r="V381"/>
      <c r="W381"/>
      <c r="X381"/>
      <c r="Y381"/>
      <c r="Z381" s="1453"/>
      <c r="AA381" s="1453"/>
      <c r="AB381" s="1453"/>
      <c r="AC381" s="1453"/>
      <c r="AD381" s="1453"/>
      <c r="AE381" s="1453"/>
      <c r="AF381" s="1453"/>
      <c r="AG381" s="1453"/>
      <c r="AH381" s="1453"/>
      <c r="AI381" s="1453"/>
      <c r="AJ381" s="1453"/>
      <c r="AK381" s="1453"/>
      <c r="AL381" s="1453"/>
      <c r="AM381" s="1453"/>
      <c r="AN381" s="1453"/>
      <c r="AO381" s="1453"/>
      <c r="AP381" s="1453"/>
      <c r="AQ381" s="1453"/>
      <c r="AR381" s="1454"/>
      <c r="AS381" s="1453"/>
      <c r="AT381" s="1453"/>
      <c r="AU381" s="1453"/>
      <c r="AV381" s="1453"/>
      <c r="AW381" s="1453"/>
      <c r="AX381" s="1453"/>
      <c r="AY381" s="1453"/>
      <c r="AZ381" s="1453"/>
      <c r="BA381" s="1453"/>
      <c r="BB381" s="1453"/>
      <c r="BC381" s="1453"/>
      <c r="BD381" s="1453"/>
      <c r="BE381" s="1453"/>
      <c r="BF381" s="1453"/>
      <c r="BG381" s="1453"/>
      <c r="BH381" s="1453"/>
      <c r="BI381" s="1453"/>
      <c r="BJ381" s="1453"/>
      <c r="BK381" s="1453"/>
      <c r="BL381" s="1453"/>
      <c r="BM381" s="1453"/>
      <c r="BN381" s="1453"/>
      <c r="BO381" s="1453"/>
      <c r="BP381" s="1453"/>
      <c r="BQ381" s="1453"/>
      <c r="BR381" s="1453"/>
      <c r="BS381" s="1453"/>
      <c r="BT381" s="1453"/>
      <c r="BU381" s="1453"/>
      <c r="BV381" s="1453"/>
      <c r="BW381" s="1453"/>
      <c r="BX381" s="1453"/>
      <c r="BY381" s="1453"/>
      <c r="BZ381" s="1453"/>
      <c r="CA381" s="1453"/>
      <c r="CB381" s="1453"/>
      <c r="CC381" s="1453"/>
      <c r="CD381" s="1453"/>
      <c r="CE381" s="1453"/>
      <c r="CF381" s="1453"/>
      <c r="CG381" s="1453"/>
      <c r="CH381" s="1453"/>
      <c r="CI381" s="1453"/>
      <c r="CJ381" s="1453"/>
      <c r="CK381" s="1453"/>
      <c r="CL381" s="1453"/>
      <c r="CM381" s="1453"/>
      <c r="CN381" s="1453"/>
      <c r="CO381" s="1453"/>
      <c r="CP381" s="1453"/>
      <c r="CQ381" s="1453"/>
      <c r="CR381" s="1453"/>
      <c r="CS381" s="1453"/>
      <c r="CT381" s="1453"/>
      <c r="CU381" s="1453"/>
      <c r="CV381" s="1453"/>
      <c r="CW381" s="1453"/>
      <c r="CX381" s="1453"/>
      <c r="CY381" s="1453"/>
      <c r="CZ381" s="1453"/>
      <c r="DA381" s="1453"/>
      <c r="DB381" s="1453"/>
      <c r="DC381" s="1453"/>
      <c r="DD381" s="1453"/>
      <c r="DE381" s="1453"/>
      <c r="DF381" s="1453"/>
      <c r="DG381" s="1453"/>
      <c r="DH381" s="1453"/>
      <c r="DI381" s="1453"/>
      <c r="DJ381" s="1453"/>
      <c r="DK381" s="1453"/>
      <c r="DL381" s="1453"/>
      <c r="DM381" s="1453"/>
      <c r="DN381" s="1453"/>
      <c r="DO381" s="1453"/>
      <c r="DP381" s="1453"/>
      <c r="DQ381" s="1453"/>
      <c r="DR381" s="1453"/>
      <c r="DS381" s="1453"/>
      <c r="DT381" s="1453"/>
    </row>
    <row r="382" spans="1:124" s="1543" customFormat="1" ht="21.9" customHeight="1" x14ac:dyDescent="0.35">
      <c r="A382" s="1453"/>
      <c r="B382" s="1453"/>
      <c r="C382" s="1514"/>
      <c r="D382" s="1514"/>
      <c r="E382" s="1514"/>
      <c r="F382" s="1848"/>
      <c r="G382" s="1930"/>
      <c r="H382" s="1516"/>
      <c r="I382" s="1537"/>
      <c r="J382" s="1537"/>
      <c r="K382" s="1453"/>
      <c r="L382"/>
      <c r="M382"/>
      <c r="N382"/>
      <c r="O382"/>
      <c r="P382"/>
      <c r="Q382"/>
      <c r="R382"/>
      <c r="S382"/>
      <c r="T382" s="1854"/>
      <c r="U382"/>
      <c r="V382"/>
      <c r="W382"/>
      <c r="X382"/>
      <c r="Y382"/>
      <c r="Z382" s="1453"/>
      <c r="AA382" s="1453"/>
      <c r="AB382" s="1453"/>
      <c r="AC382" s="1453"/>
      <c r="AD382" s="1453"/>
      <c r="AE382" s="1453"/>
      <c r="AF382" s="1453"/>
      <c r="AG382" s="1453"/>
      <c r="AH382" s="1453"/>
      <c r="AI382" s="1453"/>
      <c r="AJ382" s="1453"/>
      <c r="AK382" s="1453"/>
      <c r="AL382" s="1453"/>
      <c r="AM382" s="1453"/>
      <c r="AN382" s="1453"/>
      <c r="AO382" s="1453"/>
      <c r="AP382" s="1453"/>
      <c r="AQ382" s="1453"/>
      <c r="AR382" s="1454"/>
      <c r="AS382" s="1453"/>
      <c r="AT382" s="1453"/>
      <c r="AU382" s="1453"/>
      <c r="AV382" s="1453"/>
      <c r="AW382" s="1453"/>
      <c r="AX382" s="1453"/>
      <c r="AY382" s="1453"/>
      <c r="AZ382" s="1453"/>
      <c r="BA382" s="1453"/>
      <c r="BB382" s="1453"/>
      <c r="BC382" s="1453"/>
      <c r="BD382" s="1453"/>
      <c r="BE382" s="1453"/>
      <c r="BF382" s="1453"/>
      <c r="BG382" s="1453"/>
      <c r="BH382" s="1453"/>
      <c r="BI382" s="1453"/>
      <c r="BJ382" s="1453"/>
      <c r="BK382" s="1453"/>
      <c r="BL382" s="1453"/>
      <c r="BM382" s="1453"/>
      <c r="BN382" s="1453"/>
      <c r="BO382" s="1453"/>
      <c r="BP382" s="1453"/>
      <c r="BQ382" s="1453"/>
      <c r="BR382" s="1453"/>
      <c r="BS382" s="1453"/>
      <c r="BT382" s="1453"/>
      <c r="BU382" s="1453"/>
      <c r="BV382" s="1453"/>
      <c r="BW382" s="1453"/>
      <c r="BX382" s="1453"/>
      <c r="BY382" s="1453"/>
      <c r="BZ382" s="1453"/>
      <c r="CA382" s="1453"/>
      <c r="CB382" s="1453"/>
      <c r="CC382" s="1453"/>
      <c r="CD382" s="1453"/>
      <c r="CE382" s="1453"/>
      <c r="CF382" s="1453"/>
      <c r="CG382" s="1453"/>
      <c r="CH382" s="1453"/>
      <c r="CI382" s="1453"/>
      <c r="CJ382" s="1453"/>
      <c r="CK382" s="1453"/>
      <c r="CL382" s="1453"/>
      <c r="CM382" s="1453"/>
      <c r="CN382" s="1453"/>
      <c r="CO382" s="1453"/>
      <c r="CP382" s="1453"/>
      <c r="CQ382" s="1453"/>
      <c r="CR382" s="1453"/>
      <c r="CS382" s="1453"/>
      <c r="CT382" s="1453"/>
      <c r="CU382" s="1453"/>
      <c r="CV382" s="1453"/>
      <c r="CW382" s="1453"/>
      <c r="CX382" s="1453"/>
      <c r="CY382" s="1453"/>
      <c r="CZ382" s="1453"/>
      <c r="DA382" s="1453"/>
      <c r="DB382" s="1453"/>
      <c r="DC382" s="1453"/>
      <c r="DD382" s="1453"/>
      <c r="DE382" s="1453"/>
      <c r="DF382" s="1453"/>
      <c r="DG382" s="1453"/>
      <c r="DH382" s="1453"/>
      <c r="DI382" s="1453"/>
      <c r="DJ382" s="1453"/>
      <c r="DK382" s="1453"/>
      <c r="DL382" s="1453"/>
      <c r="DM382" s="1453"/>
      <c r="DN382" s="1453"/>
      <c r="DO382" s="1453"/>
      <c r="DP382" s="1453"/>
      <c r="DQ382" s="1453"/>
      <c r="DR382" s="1453"/>
      <c r="DS382" s="1453"/>
      <c r="DT382" s="1453"/>
    </row>
    <row r="383" spans="1:124" s="1543" customFormat="1" ht="21.9" customHeight="1" x14ac:dyDescent="0.35">
      <c r="A383" s="1453"/>
      <c r="B383" s="1453"/>
      <c r="C383" s="1514"/>
      <c r="D383" s="1514"/>
      <c r="E383" s="1514"/>
      <c r="F383" s="1848"/>
      <c r="G383" s="1930"/>
      <c r="H383" s="1516"/>
      <c r="I383" s="1537"/>
      <c r="J383" s="1537"/>
      <c r="K383" s="1453"/>
      <c r="L383"/>
      <c r="M383"/>
      <c r="N383"/>
      <c r="O383"/>
      <c r="P383"/>
      <c r="Q383"/>
      <c r="R383"/>
      <c r="S383"/>
      <c r="T383" s="1854"/>
      <c r="U383"/>
      <c r="V383"/>
      <c r="W383"/>
      <c r="X383"/>
      <c r="Y383"/>
      <c r="Z383" s="1453"/>
      <c r="AA383" s="1453"/>
      <c r="AB383" s="1453"/>
      <c r="AC383" s="1453"/>
      <c r="AD383" s="1453"/>
      <c r="AE383" s="1453"/>
      <c r="AF383" s="1453"/>
      <c r="AG383" s="1453"/>
      <c r="AH383" s="1453"/>
      <c r="AI383" s="1453"/>
      <c r="AJ383" s="1453"/>
      <c r="AK383" s="1453"/>
      <c r="AL383" s="1453"/>
      <c r="AM383" s="1453"/>
      <c r="AN383" s="1453"/>
      <c r="AO383" s="1453"/>
      <c r="AP383" s="1453"/>
      <c r="AQ383" s="1453"/>
      <c r="AR383" s="1454"/>
      <c r="AS383" s="1453"/>
      <c r="AT383" s="1453"/>
      <c r="AU383" s="1453"/>
      <c r="AV383" s="1453"/>
      <c r="AW383" s="1453"/>
      <c r="AX383" s="1453"/>
      <c r="AY383" s="1453"/>
      <c r="AZ383" s="1453"/>
      <c r="BA383" s="1453"/>
      <c r="BB383" s="1453"/>
      <c r="BC383" s="1453"/>
      <c r="BD383" s="1453"/>
      <c r="BE383" s="1453"/>
      <c r="BF383" s="1453"/>
      <c r="BG383" s="1453"/>
      <c r="BH383" s="1453"/>
      <c r="BI383" s="1453"/>
      <c r="BJ383" s="1453"/>
      <c r="BK383" s="1453"/>
      <c r="BL383" s="1453"/>
      <c r="BM383" s="1453"/>
      <c r="BN383" s="1453"/>
      <c r="BO383" s="1453"/>
      <c r="BP383" s="1453"/>
      <c r="BQ383" s="1453"/>
      <c r="BR383" s="1453"/>
      <c r="BS383" s="1453"/>
      <c r="BT383" s="1453"/>
      <c r="BU383" s="1453"/>
      <c r="BV383" s="1453"/>
      <c r="BW383" s="1453"/>
      <c r="BX383" s="1453"/>
      <c r="BY383" s="1453"/>
      <c r="BZ383" s="1453"/>
      <c r="CA383" s="1453"/>
      <c r="CB383" s="1453"/>
      <c r="CC383" s="1453"/>
      <c r="CD383" s="1453"/>
      <c r="CE383" s="1453"/>
      <c r="CF383" s="1453"/>
      <c r="CG383" s="1453"/>
      <c r="CH383" s="1453"/>
      <c r="CI383" s="1453"/>
      <c r="CJ383" s="1453"/>
      <c r="CK383" s="1453"/>
      <c r="CL383" s="1453"/>
      <c r="CM383" s="1453"/>
      <c r="CN383" s="1453"/>
      <c r="CO383" s="1453"/>
      <c r="CP383" s="1453"/>
      <c r="CQ383" s="1453"/>
      <c r="CR383" s="1453"/>
      <c r="CS383" s="1453"/>
      <c r="CT383" s="1453"/>
      <c r="CU383" s="1453"/>
      <c r="CV383" s="1453"/>
      <c r="CW383" s="1453"/>
      <c r="CX383" s="1453"/>
      <c r="CY383" s="1453"/>
      <c r="CZ383" s="1453"/>
      <c r="DA383" s="1453"/>
      <c r="DB383" s="1453"/>
      <c r="DC383" s="1453"/>
      <c r="DD383" s="1453"/>
      <c r="DE383" s="1453"/>
      <c r="DF383" s="1453"/>
      <c r="DG383" s="1453"/>
      <c r="DH383" s="1453"/>
      <c r="DI383" s="1453"/>
      <c r="DJ383" s="1453"/>
      <c r="DK383" s="1453"/>
      <c r="DL383" s="1453"/>
      <c r="DM383" s="1453"/>
      <c r="DN383" s="1453"/>
      <c r="DO383" s="1453"/>
      <c r="DP383" s="1453"/>
      <c r="DQ383" s="1453"/>
      <c r="DR383" s="1453"/>
      <c r="DS383" s="1453"/>
      <c r="DT383" s="1453"/>
    </row>
    <row r="384" spans="1:124" s="1543" customFormat="1" ht="21.9" customHeight="1" x14ac:dyDescent="0.35">
      <c r="A384" s="1453"/>
      <c r="B384" s="1453"/>
      <c r="C384" s="1514"/>
      <c r="D384" s="1514"/>
      <c r="E384" s="1514"/>
      <c r="F384" s="1848"/>
      <c r="G384" s="1930"/>
      <c r="H384" s="1516"/>
      <c r="I384" s="1537"/>
      <c r="J384" s="1537"/>
      <c r="K384" s="1453"/>
      <c r="L384"/>
      <c r="M384"/>
      <c r="N384"/>
      <c r="O384"/>
      <c r="P384"/>
      <c r="Q384"/>
      <c r="R384"/>
      <c r="S384"/>
      <c r="T384" s="1854"/>
      <c r="U384"/>
      <c r="V384"/>
      <c r="W384"/>
      <c r="X384"/>
      <c r="Y384"/>
      <c r="Z384" s="1453"/>
      <c r="AA384" s="1453"/>
      <c r="AB384" s="1453"/>
      <c r="AC384" s="1453"/>
      <c r="AD384" s="1453"/>
      <c r="AE384" s="1453"/>
      <c r="AF384" s="1453"/>
      <c r="AG384" s="1453"/>
      <c r="AH384" s="1453"/>
      <c r="AI384" s="1453"/>
      <c r="AJ384" s="1453"/>
      <c r="AK384" s="1453"/>
      <c r="AL384" s="1453"/>
      <c r="AM384" s="1453"/>
      <c r="AN384" s="1453"/>
      <c r="AO384" s="1453"/>
      <c r="AP384" s="1453"/>
      <c r="AQ384" s="1453"/>
      <c r="AR384" s="1454"/>
      <c r="AS384" s="1453"/>
      <c r="AT384" s="1453"/>
      <c r="AU384" s="1453"/>
      <c r="AV384" s="1453"/>
      <c r="AW384" s="1453"/>
      <c r="AX384" s="1453"/>
      <c r="AY384" s="1453"/>
      <c r="AZ384" s="1453"/>
      <c r="BA384" s="1453"/>
      <c r="BB384" s="1453"/>
      <c r="BC384" s="1453"/>
      <c r="BD384" s="1453"/>
      <c r="BE384" s="1453"/>
      <c r="BF384" s="1453"/>
      <c r="BG384" s="1453"/>
      <c r="BH384" s="1453"/>
      <c r="BI384" s="1453"/>
      <c r="BJ384" s="1453"/>
      <c r="BK384" s="1453"/>
      <c r="BL384" s="1453"/>
      <c r="BM384" s="1453"/>
      <c r="BN384" s="1453"/>
      <c r="BO384" s="1453"/>
      <c r="BP384" s="1453"/>
      <c r="BQ384" s="1453"/>
      <c r="BR384" s="1453"/>
      <c r="BS384" s="1453"/>
      <c r="BT384" s="1453"/>
      <c r="BU384" s="1453"/>
      <c r="BV384" s="1453"/>
      <c r="BW384" s="1453"/>
      <c r="BX384" s="1453"/>
      <c r="BY384" s="1453"/>
      <c r="BZ384" s="1453"/>
      <c r="CA384" s="1453"/>
      <c r="CB384" s="1453"/>
      <c r="CC384" s="1453"/>
      <c r="CD384" s="1453"/>
      <c r="CE384" s="1453"/>
      <c r="CF384" s="1453"/>
      <c r="CG384" s="1453"/>
      <c r="CH384" s="1453"/>
      <c r="CI384" s="1453"/>
      <c r="CJ384" s="1453"/>
      <c r="CK384" s="1453"/>
      <c r="CL384" s="1453"/>
      <c r="CM384" s="1453"/>
      <c r="CN384" s="1453"/>
      <c r="CO384" s="1453"/>
      <c r="CP384" s="1453"/>
      <c r="CQ384" s="1453"/>
      <c r="CR384" s="1453"/>
      <c r="CS384" s="1453"/>
      <c r="CT384" s="1453"/>
      <c r="CU384" s="1453"/>
      <c r="CV384" s="1453"/>
      <c r="CW384" s="1453"/>
      <c r="CX384" s="1453"/>
      <c r="CY384" s="1453"/>
      <c r="CZ384" s="1453"/>
      <c r="DA384" s="1453"/>
      <c r="DB384" s="1453"/>
      <c r="DC384" s="1453"/>
      <c r="DD384" s="1453"/>
      <c r="DE384" s="1453"/>
      <c r="DF384" s="1453"/>
      <c r="DG384" s="1453"/>
      <c r="DH384" s="1453"/>
      <c r="DI384" s="1453"/>
      <c r="DJ384" s="1453"/>
      <c r="DK384" s="1453"/>
      <c r="DL384" s="1453"/>
      <c r="DM384" s="1453"/>
      <c r="DN384" s="1453"/>
      <c r="DO384" s="1453"/>
      <c r="DP384" s="1453"/>
      <c r="DQ384" s="1453"/>
      <c r="DR384" s="1453"/>
      <c r="DS384" s="1453"/>
      <c r="DT384" s="1453"/>
    </row>
    <row r="385" spans="1:124" s="1543" customFormat="1" ht="21.9" customHeight="1" x14ac:dyDescent="0.35">
      <c r="A385" s="1453"/>
      <c r="B385" s="1453"/>
      <c r="C385" s="1514"/>
      <c r="D385" s="1514"/>
      <c r="E385" s="1514"/>
      <c r="F385" s="1848"/>
      <c r="G385" s="1930"/>
      <c r="H385" s="1516"/>
      <c r="I385" s="1537"/>
      <c r="J385" s="1537"/>
      <c r="K385" s="1453"/>
      <c r="L385"/>
      <c r="M385"/>
      <c r="N385"/>
      <c r="O385"/>
      <c r="P385"/>
      <c r="Q385"/>
      <c r="R385"/>
      <c r="S385"/>
      <c r="T385" s="1854"/>
      <c r="U385"/>
      <c r="V385"/>
      <c r="W385"/>
      <c r="X385"/>
      <c r="Y385"/>
      <c r="Z385" s="1453"/>
      <c r="AA385" s="1453"/>
      <c r="AB385" s="1453"/>
      <c r="AC385" s="1453"/>
      <c r="AD385" s="1453"/>
      <c r="AE385" s="1453"/>
      <c r="AF385" s="1453"/>
      <c r="AG385" s="1453"/>
      <c r="AH385" s="1453"/>
      <c r="AI385" s="1453"/>
      <c r="AJ385" s="1453"/>
      <c r="AK385" s="1453"/>
      <c r="AL385" s="1453"/>
      <c r="AM385" s="1453"/>
      <c r="AN385" s="1453"/>
      <c r="AO385" s="1453"/>
      <c r="AP385" s="1453"/>
      <c r="AQ385" s="1453"/>
      <c r="AR385" s="1454"/>
      <c r="AS385" s="1453"/>
      <c r="AT385" s="1453"/>
      <c r="AU385" s="1453"/>
      <c r="AV385" s="1453"/>
      <c r="AW385" s="1453"/>
      <c r="AX385" s="1453"/>
      <c r="AY385" s="1453"/>
      <c r="AZ385" s="1453"/>
      <c r="BA385" s="1453"/>
      <c r="BB385" s="1453"/>
      <c r="BC385" s="1453"/>
      <c r="BD385" s="1453"/>
      <c r="BE385" s="1453"/>
      <c r="BF385" s="1453"/>
      <c r="BG385" s="1453"/>
      <c r="BH385" s="1453"/>
      <c r="BI385" s="1453"/>
      <c r="BJ385" s="1453"/>
      <c r="BK385" s="1453"/>
      <c r="BL385" s="1453"/>
      <c r="BM385" s="1453"/>
      <c r="BN385" s="1453"/>
      <c r="BO385" s="1453"/>
      <c r="BP385" s="1453"/>
      <c r="BQ385" s="1453"/>
      <c r="BR385" s="1453"/>
      <c r="BS385" s="1453"/>
      <c r="BT385" s="1453"/>
      <c r="BU385" s="1453"/>
      <c r="BV385" s="1453"/>
      <c r="BW385" s="1453"/>
      <c r="BX385" s="1453"/>
      <c r="BY385" s="1453"/>
      <c r="BZ385" s="1453"/>
      <c r="CA385" s="1453"/>
      <c r="CB385" s="1453"/>
      <c r="CC385" s="1453"/>
      <c r="CD385" s="1453"/>
      <c r="CE385" s="1453"/>
      <c r="CF385" s="1453"/>
      <c r="CG385" s="1453"/>
      <c r="CH385" s="1453"/>
      <c r="CI385" s="1453"/>
      <c r="CJ385" s="1453"/>
      <c r="CK385" s="1453"/>
      <c r="CL385" s="1453"/>
      <c r="CM385" s="1453"/>
      <c r="CN385" s="1453"/>
      <c r="CO385" s="1453"/>
      <c r="CP385" s="1453"/>
      <c r="CQ385" s="1453"/>
      <c r="CR385" s="1453"/>
      <c r="CS385" s="1453"/>
      <c r="CT385" s="1453"/>
      <c r="CU385" s="1453"/>
      <c r="CV385" s="1453"/>
      <c r="CW385" s="1453"/>
      <c r="CX385" s="1453"/>
      <c r="CY385" s="1453"/>
      <c r="CZ385" s="1453"/>
      <c r="DA385" s="1453"/>
      <c r="DB385" s="1453"/>
      <c r="DC385" s="1453"/>
      <c r="DD385" s="1453"/>
      <c r="DE385" s="1453"/>
      <c r="DF385" s="1453"/>
      <c r="DG385" s="1453"/>
      <c r="DH385" s="1453"/>
      <c r="DI385" s="1453"/>
      <c r="DJ385" s="1453"/>
      <c r="DK385" s="1453"/>
      <c r="DL385" s="1453"/>
      <c r="DM385" s="1453"/>
      <c r="DN385" s="1453"/>
      <c r="DO385" s="1453"/>
      <c r="DP385" s="1453"/>
      <c r="DQ385" s="1453"/>
      <c r="DR385" s="1453"/>
      <c r="DS385" s="1453"/>
      <c r="DT385" s="1453"/>
    </row>
    <row r="386" spans="1:124" s="1543" customFormat="1" ht="21.9" customHeight="1" x14ac:dyDescent="0.35">
      <c r="A386" s="1453"/>
      <c r="B386" s="1453"/>
      <c r="C386" s="1514"/>
      <c r="D386" s="1514"/>
      <c r="E386" s="1514"/>
      <c r="F386" s="1848"/>
      <c r="G386" s="1930"/>
      <c r="H386" s="1516"/>
      <c r="I386" s="1537"/>
      <c r="J386" s="1537"/>
      <c r="K386" s="1453"/>
      <c r="L386"/>
      <c r="M386"/>
      <c r="N386"/>
      <c r="O386"/>
      <c r="P386"/>
      <c r="Q386"/>
      <c r="R386"/>
      <c r="S386"/>
      <c r="T386" s="1854"/>
      <c r="U386"/>
      <c r="V386"/>
      <c r="W386"/>
      <c r="X386"/>
      <c r="Y386"/>
      <c r="Z386" s="1453"/>
      <c r="AA386" s="1453"/>
      <c r="AB386" s="1453"/>
      <c r="AC386" s="1453"/>
      <c r="AD386" s="1453"/>
      <c r="AE386" s="1453"/>
      <c r="AF386" s="1453"/>
      <c r="AG386" s="1453"/>
      <c r="AH386" s="1453"/>
      <c r="AI386" s="1453"/>
      <c r="AJ386" s="1453"/>
      <c r="AK386" s="1453"/>
      <c r="AL386" s="1453"/>
      <c r="AM386" s="1453"/>
      <c r="AN386" s="1453"/>
      <c r="AO386" s="1453"/>
      <c r="AP386" s="1453"/>
      <c r="AQ386" s="1453"/>
      <c r="AR386" s="1454"/>
      <c r="AS386" s="1453"/>
      <c r="AT386" s="1453"/>
      <c r="AU386" s="1453"/>
      <c r="AV386" s="1453"/>
      <c r="AW386" s="1453"/>
      <c r="AX386" s="1453"/>
      <c r="AY386" s="1453"/>
      <c r="AZ386" s="1453"/>
      <c r="BA386" s="1453"/>
      <c r="BB386" s="1453"/>
      <c r="BC386" s="1453"/>
      <c r="BD386" s="1453"/>
      <c r="BE386" s="1453"/>
      <c r="BF386" s="1453"/>
      <c r="BG386" s="1453"/>
      <c r="BH386" s="1453"/>
      <c r="BI386" s="1453"/>
      <c r="BJ386" s="1453"/>
      <c r="BK386" s="1453"/>
      <c r="BL386" s="1453"/>
      <c r="BM386" s="1453"/>
      <c r="BN386" s="1453"/>
      <c r="BO386" s="1453"/>
      <c r="BP386" s="1453"/>
      <c r="BQ386" s="1453"/>
      <c r="BR386" s="1453"/>
      <c r="BS386" s="1453"/>
      <c r="BT386" s="1453"/>
      <c r="BU386" s="1453"/>
      <c r="BV386" s="1453"/>
      <c r="BW386" s="1453"/>
      <c r="BX386" s="1453"/>
      <c r="BY386" s="1453"/>
      <c r="BZ386" s="1453"/>
      <c r="CA386" s="1453"/>
      <c r="CB386" s="1453"/>
      <c r="CC386" s="1453"/>
      <c r="CD386" s="1453"/>
      <c r="CE386" s="1453"/>
      <c r="CF386" s="1453"/>
      <c r="CG386" s="1453"/>
      <c r="CH386" s="1453"/>
      <c r="CI386" s="1453"/>
      <c r="CJ386" s="1453"/>
      <c r="CK386" s="1453"/>
      <c r="CL386" s="1453"/>
      <c r="CM386" s="1453"/>
      <c r="CN386" s="1453"/>
      <c r="CO386" s="1453"/>
      <c r="CP386" s="1453"/>
      <c r="CQ386" s="1453"/>
      <c r="CR386" s="1453"/>
      <c r="CS386" s="1453"/>
      <c r="CT386" s="1453"/>
      <c r="CU386" s="1453"/>
      <c r="CV386" s="1453"/>
      <c r="CW386" s="1453"/>
      <c r="CX386" s="1453"/>
      <c r="CY386" s="1453"/>
      <c r="CZ386" s="1453"/>
      <c r="DA386" s="1453"/>
      <c r="DB386" s="1453"/>
      <c r="DC386" s="1453"/>
      <c r="DD386" s="1453"/>
      <c r="DE386" s="1453"/>
      <c r="DF386" s="1453"/>
      <c r="DG386" s="1453"/>
      <c r="DH386" s="1453"/>
      <c r="DI386" s="1453"/>
      <c r="DJ386" s="1453"/>
      <c r="DK386" s="1453"/>
      <c r="DL386" s="1453"/>
      <c r="DM386" s="1453"/>
      <c r="DN386" s="1453"/>
      <c r="DO386" s="1453"/>
      <c r="DP386" s="1453"/>
      <c r="DQ386" s="1453"/>
      <c r="DR386" s="1453"/>
      <c r="DS386" s="1453"/>
      <c r="DT386" s="1453"/>
    </row>
    <row r="387" spans="1:124" s="1543" customFormat="1" ht="21.9" customHeight="1" x14ac:dyDescent="0.35">
      <c r="A387" s="1453"/>
      <c r="B387" s="1453"/>
      <c r="C387" s="1514"/>
      <c r="D387" s="1514"/>
      <c r="E387" s="1514"/>
      <c r="F387" s="1848"/>
      <c r="G387" s="1930"/>
      <c r="H387" s="1516"/>
      <c r="I387" s="1537"/>
      <c r="J387" s="1537"/>
      <c r="K387" s="1453"/>
      <c r="L387"/>
      <c r="M387"/>
      <c r="N387"/>
      <c r="O387"/>
      <c r="P387"/>
      <c r="Q387"/>
      <c r="R387"/>
      <c r="S387"/>
      <c r="T387" s="1854"/>
      <c r="U387"/>
      <c r="V387"/>
      <c r="W387"/>
      <c r="X387"/>
      <c r="Y387"/>
      <c r="Z387" s="1453"/>
      <c r="AA387" s="1453"/>
      <c r="AB387" s="1453"/>
      <c r="AC387" s="1453"/>
      <c r="AD387" s="1453"/>
      <c r="AE387" s="1453"/>
      <c r="AF387" s="1453"/>
      <c r="AG387" s="1453"/>
      <c r="AH387" s="1453"/>
      <c r="AI387" s="1453"/>
      <c r="AJ387" s="1453"/>
      <c r="AK387" s="1453"/>
      <c r="AL387" s="1453"/>
      <c r="AM387" s="1453"/>
      <c r="AN387" s="1453"/>
      <c r="AO387" s="1453"/>
      <c r="AP387" s="1453"/>
      <c r="AQ387" s="1453"/>
      <c r="AR387" s="1454"/>
      <c r="AS387" s="1453"/>
      <c r="AT387" s="1453"/>
      <c r="AU387" s="1453"/>
      <c r="AV387" s="1453"/>
      <c r="AW387" s="1453"/>
      <c r="AX387" s="1453"/>
      <c r="AY387" s="1453"/>
      <c r="AZ387" s="1453"/>
      <c r="BA387" s="1453"/>
      <c r="BB387" s="1453"/>
      <c r="BC387" s="1453"/>
      <c r="BD387" s="1453"/>
      <c r="BE387" s="1453"/>
      <c r="BF387" s="1453"/>
      <c r="BG387" s="1453"/>
      <c r="BH387" s="1453"/>
      <c r="BI387" s="1453"/>
      <c r="BJ387" s="1453"/>
      <c r="BK387" s="1453"/>
      <c r="BL387" s="1453"/>
      <c r="BM387" s="1453"/>
      <c r="BN387" s="1453"/>
      <c r="BO387" s="1453"/>
      <c r="BP387" s="1453"/>
      <c r="BQ387" s="1453"/>
      <c r="BR387" s="1453"/>
      <c r="BS387" s="1453"/>
      <c r="BT387" s="1453"/>
      <c r="BU387" s="1453"/>
      <c r="BV387" s="1453"/>
      <c r="BW387" s="1453"/>
      <c r="BX387" s="1453"/>
      <c r="BY387" s="1453"/>
      <c r="BZ387" s="1453"/>
      <c r="CA387" s="1453"/>
      <c r="CB387" s="1453"/>
      <c r="CC387" s="1453"/>
      <c r="CD387" s="1453"/>
      <c r="CE387" s="1453"/>
      <c r="CF387" s="1453"/>
      <c r="CG387" s="1453"/>
      <c r="CH387" s="1453"/>
      <c r="CI387" s="1453"/>
      <c r="CJ387" s="1453"/>
      <c r="CK387" s="1453"/>
      <c r="CL387" s="1453"/>
      <c r="CM387" s="1453"/>
      <c r="CN387" s="1453"/>
      <c r="CO387" s="1453"/>
      <c r="CP387" s="1453"/>
      <c r="CQ387" s="1453"/>
      <c r="CR387" s="1453"/>
      <c r="CS387" s="1453"/>
      <c r="CT387" s="1453"/>
      <c r="CU387" s="1453"/>
      <c r="CV387" s="1453"/>
      <c r="CW387" s="1453"/>
      <c r="CX387" s="1453"/>
      <c r="CY387" s="1453"/>
      <c r="CZ387" s="1453"/>
      <c r="DA387" s="1453"/>
      <c r="DB387" s="1453"/>
      <c r="DC387" s="1453"/>
      <c r="DD387" s="1453"/>
      <c r="DE387" s="1453"/>
      <c r="DF387" s="1453"/>
      <c r="DG387" s="1453"/>
      <c r="DH387" s="1453"/>
      <c r="DI387" s="1453"/>
      <c r="DJ387" s="1453"/>
      <c r="DK387" s="1453"/>
      <c r="DL387" s="1453"/>
      <c r="DM387" s="1453"/>
      <c r="DN387" s="1453"/>
      <c r="DO387" s="1453"/>
      <c r="DP387" s="1453"/>
      <c r="DQ387" s="1453"/>
      <c r="DR387" s="1453"/>
      <c r="DS387" s="1453"/>
      <c r="DT387" s="1453"/>
    </row>
    <row r="388" spans="1:124" s="1543" customFormat="1" ht="21.9" customHeight="1" x14ac:dyDescent="0.35">
      <c r="A388" s="1453"/>
      <c r="B388" s="1453"/>
      <c r="C388" s="1514"/>
      <c r="D388" s="1514"/>
      <c r="E388" s="1514"/>
      <c r="F388" s="1848"/>
      <c r="G388" s="1930"/>
      <c r="H388" s="1516"/>
      <c r="I388" s="1537"/>
      <c r="J388" s="1537"/>
      <c r="K388" s="1453"/>
      <c r="L388"/>
      <c r="M388"/>
      <c r="N388"/>
      <c r="O388"/>
      <c r="P388"/>
      <c r="Q388"/>
      <c r="R388"/>
      <c r="S388"/>
      <c r="T388" s="1854"/>
      <c r="U388"/>
      <c r="V388"/>
      <c r="W388"/>
      <c r="X388"/>
      <c r="Y388"/>
      <c r="Z388" s="1453"/>
      <c r="AA388" s="1453"/>
      <c r="AB388" s="1453"/>
      <c r="AC388" s="1453"/>
      <c r="AD388" s="1453"/>
      <c r="AE388" s="1453"/>
      <c r="AF388" s="1453"/>
      <c r="AG388" s="1453"/>
      <c r="AH388" s="1453"/>
      <c r="AI388" s="1453"/>
      <c r="AJ388" s="1453"/>
      <c r="AK388" s="1453"/>
      <c r="AL388" s="1453"/>
      <c r="AM388" s="1453"/>
      <c r="AN388" s="1453"/>
      <c r="AO388" s="1453"/>
      <c r="AP388" s="1453"/>
      <c r="AQ388" s="1453"/>
      <c r="AR388" s="1454"/>
      <c r="AS388" s="1453"/>
      <c r="AT388" s="1453"/>
      <c r="AU388" s="1453"/>
      <c r="AV388" s="1453"/>
      <c r="AW388" s="1453"/>
      <c r="AX388" s="1453"/>
      <c r="AY388" s="1453"/>
      <c r="AZ388" s="1453"/>
      <c r="BA388" s="1453"/>
      <c r="BB388" s="1453"/>
      <c r="BC388" s="1453"/>
      <c r="BD388" s="1453"/>
      <c r="BE388" s="1453"/>
      <c r="BF388" s="1453"/>
      <c r="BG388" s="1453"/>
      <c r="BH388" s="1453"/>
      <c r="BI388" s="1453"/>
      <c r="BJ388" s="1453"/>
      <c r="BK388" s="1453"/>
      <c r="BL388" s="1453"/>
      <c r="BM388" s="1453"/>
      <c r="BN388" s="1453"/>
      <c r="BO388" s="1453"/>
      <c r="BP388" s="1453"/>
      <c r="BQ388" s="1453"/>
      <c r="BR388" s="1453"/>
      <c r="BS388" s="1453"/>
      <c r="BT388" s="1453"/>
      <c r="BU388" s="1453"/>
      <c r="BV388" s="1453"/>
      <c r="BW388" s="1453"/>
      <c r="BX388" s="1453"/>
      <c r="BY388" s="1453"/>
      <c r="BZ388" s="1453"/>
      <c r="CA388" s="1453"/>
      <c r="CB388" s="1453"/>
      <c r="CC388" s="1453"/>
      <c r="CD388" s="1453"/>
      <c r="CE388" s="1453"/>
      <c r="CF388" s="1453"/>
      <c r="CG388" s="1453"/>
      <c r="CH388" s="1453"/>
      <c r="CI388" s="1453"/>
      <c r="CJ388" s="1453"/>
      <c r="CK388" s="1453"/>
      <c r="CL388" s="1453"/>
      <c r="CM388" s="1453"/>
      <c r="CN388" s="1453"/>
      <c r="CO388" s="1453"/>
      <c r="CP388" s="1453"/>
      <c r="CQ388" s="1453"/>
      <c r="CR388" s="1453"/>
      <c r="CS388" s="1453"/>
      <c r="CT388" s="1453"/>
      <c r="CU388" s="1453"/>
      <c r="CV388" s="1453"/>
      <c r="CW388" s="1453"/>
      <c r="CX388" s="1453"/>
      <c r="CY388" s="1453"/>
      <c r="CZ388" s="1453"/>
      <c r="DA388" s="1453"/>
      <c r="DB388" s="1453"/>
      <c r="DC388" s="1453"/>
      <c r="DD388" s="1453"/>
      <c r="DE388" s="1453"/>
      <c r="DF388" s="1453"/>
      <c r="DG388" s="1453"/>
      <c r="DH388" s="1453"/>
      <c r="DI388" s="1453"/>
      <c r="DJ388" s="1453"/>
      <c r="DK388" s="1453"/>
      <c r="DL388" s="1453"/>
      <c r="DM388" s="1453"/>
      <c r="DN388" s="1453"/>
      <c r="DO388" s="1453"/>
      <c r="DP388" s="1453"/>
      <c r="DQ388" s="1453"/>
      <c r="DR388" s="1453"/>
      <c r="DS388" s="1453"/>
      <c r="DT388" s="1453"/>
    </row>
    <row r="389" spans="1:124" s="1543" customFormat="1" ht="21.9" customHeight="1" x14ac:dyDescent="0.35">
      <c r="A389" s="1453"/>
      <c r="B389" s="1453"/>
      <c r="C389" s="1514"/>
      <c r="D389" s="1514"/>
      <c r="E389" s="1514"/>
      <c r="F389" s="1848"/>
      <c r="G389" s="1930"/>
      <c r="H389" s="1516"/>
      <c r="I389" s="1537"/>
      <c r="J389" s="1537"/>
      <c r="K389" s="1453"/>
      <c r="L389"/>
      <c r="M389"/>
      <c r="N389"/>
      <c r="O389"/>
      <c r="P389"/>
      <c r="Q389"/>
      <c r="R389"/>
      <c r="S389"/>
      <c r="T389" s="1854"/>
      <c r="U389"/>
      <c r="V389"/>
      <c r="W389"/>
      <c r="X389"/>
      <c r="Y389"/>
      <c r="Z389" s="1453"/>
      <c r="AA389" s="1453"/>
      <c r="AB389" s="1453"/>
      <c r="AC389" s="1453"/>
      <c r="AD389" s="1453"/>
      <c r="AE389" s="1453"/>
      <c r="AF389" s="1453"/>
      <c r="AG389" s="1453"/>
      <c r="AH389" s="1453"/>
      <c r="AI389" s="1453"/>
      <c r="AJ389" s="1453"/>
      <c r="AK389" s="1453"/>
      <c r="AL389" s="1453"/>
      <c r="AM389" s="1453"/>
      <c r="AN389" s="1453"/>
      <c r="AO389" s="1453"/>
      <c r="AP389" s="1453"/>
      <c r="AQ389" s="1453"/>
      <c r="AR389" s="1454"/>
      <c r="AS389" s="1453"/>
      <c r="AT389" s="1453"/>
      <c r="AU389" s="1453"/>
      <c r="AV389" s="1453"/>
      <c r="AW389" s="1453"/>
      <c r="AX389" s="1453"/>
      <c r="AY389" s="1453"/>
      <c r="AZ389" s="1453"/>
      <c r="BA389" s="1453"/>
      <c r="BB389" s="1453"/>
      <c r="BC389" s="1453"/>
      <c r="BD389" s="1453"/>
      <c r="BE389" s="1453"/>
      <c r="BF389" s="1453"/>
      <c r="BG389" s="1453"/>
      <c r="BH389" s="1453"/>
      <c r="BI389" s="1453"/>
      <c r="BJ389" s="1453"/>
      <c r="BK389" s="1453"/>
      <c r="BL389" s="1453"/>
      <c r="BM389" s="1453"/>
      <c r="BN389" s="1453"/>
      <c r="BO389" s="1453"/>
      <c r="BP389" s="1453"/>
      <c r="BQ389" s="1453"/>
      <c r="BR389" s="1453"/>
      <c r="BS389" s="1453"/>
      <c r="BT389" s="1453"/>
      <c r="BU389" s="1453"/>
      <c r="BV389" s="1453"/>
      <c r="BW389" s="1453"/>
      <c r="BX389" s="1453"/>
      <c r="BY389" s="1453"/>
      <c r="BZ389" s="1453"/>
      <c r="CA389" s="1453"/>
      <c r="CB389" s="1453"/>
      <c r="CC389" s="1453"/>
      <c r="CD389" s="1453"/>
      <c r="CE389" s="1453"/>
      <c r="CF389" s="1453"/>
      <c r="CG389" s="1453"/>
      <c r="CH389" s="1453"/>
      <c r="CI389" s="1453"/>
      <c r="CJ389" s="1453"/>
      <c r="CK389" s="1453"/>
      <c r="CL389" s="1453"/>
      <c r="CM389" s="1453"/>
      <c r="CN389" s="1453"/>
      <c r="CO389" s="1453"/>
      <c r="CP389" s="1453"/>
      <c r="CQ389" s="1453"/>
      <c r="CR389" s="1453"/>
      <c r="CS389" s="1453"/>
      <c r="CT389" s="1453"/>
      <c r="CU389" s="1453"/>
      <c r="CV389" s="1453"/>
      <c r="CW389" s="1453"/>
      <c r="CX389" s="1453"/>
      <c r="CY389" s="1453"/>
      <c r="CZ389" s="1453"/>
      <c r="DA389" s="1453"/>
      <c r="DB389" s="1453"/>
      <c r="DC389" s="1453"/>
      <c r="DD389" s="1453"/>
      <c r="DE389" s="1453"/>
      <c r="DF389" s="1453"/>
      <c r="DG389" s="1453"/>
      <c r="DH389" s="1453"/>
      <c r="DI389" s="1453"/>
      <c r="DJ389" s="1453"/>
      <c r="DK389" s="1453"/>
      <c r="DL389" s="1453"/>
      <c r="DM389" s="1453"/>
      <c r="DN389" s="1453"/>
      <c r="DO389" s="1453"/>
      <c r="DP389" s="1453"/>
      <c r="DQ389" s="1453"/>
      <c r="DR389" s="1453"/>
      <c r="DS389" s="1453"/>
      <c r="DT389" s="1453"/>
    </row>
    <row r="390" spans="1:124" s="1543" customFormat="1" ht="21.9" customHeight="1" x14ac:dyDescent="0.35">
      <c r="A390" s="1453"/>
      <c r="B390" s="1453"/>
      <c r="C390" s="1514"/>
      <c r="D390" s="1514"/>
      <c r="E390" s="1514"/>
      <c r="F390" s="1848"/>
      <c r="G390" s="1930"/>
      <c r="H390" s="1516"/>
      <c r="I390" s="1537"/>
      <c r="J390" s="1537"/>
      <c r="K390" s="1453"/>
      <c r="L390"/>
      <c r="M390"/>
      <c r="N390"/>
      <c r="O390"/>
      <c r="P390"/>
      <c r="Q390"/>
      <c r="R390"/>
      <c r="S390"/>
      <c r="T390" s="1854"/>
      <c r="U390"/>
      <c r="V390"/>
      <c r="W390"/>
      <c r="X390"/>
      <c r="Y390"/>
      <c r="Z390" s="1453"/>
      <c r="AA390" s="1453"/>
      <c r="AB390" s="1453"/>
      <c r="AC390" s="1453"/>
      <c r="AD390" s="1453"/>
      <c r="AE390" s="1453"/>
      <c r="AF390" s="1453"/>
      <c r="AG390" s="1453"/>
      <c r="AH390" s="1453"/>
      <c r="AI390" s="1453"/>
      <c r="AJ390" s="1453"/>
      <c r="AK390" s="1453"/>
      <c r="AL390" s="1453"/>
      <c r="AM390" s="1453"/>
      <c r="AN390" s="1453"/>
      <c r="AO390" s="1453"/>
      <c r="AP390" s="1453"/>
      <c r="AQ390" s="1453"/>
      <c r="AR390" s="1454"/>
      <c r="AS390" s="1453"/>
      <c r="AT390" s="1453"/>
      <c r="AU390" s="1453"/>
      <c r="AV390" s="1453"/>
      <c r="AW390" s="1453"/>
      <c r="AX390" s="1453"/>
      <c r="AY390" s="1453"/>
      <c r="AZ390" s="1453"/>
      <c r="BA390" s="1453"/>
      <c r="BB390" s="1453"/>
      <c r="BC390" s="1453"/>
      <c r="BD390" s="1453"/>
      <c r="BE390" s="1453"/>
      <c r="BF390" s="1453"/>
      <c r="BG390" s="1453"/>
      <c r="BH390" s="1453"/>
      <c r="BI390" s="1453"/>
      <c r="BJ390" s="1453"/>
      <c r="BK390" s="1453"/>
      <c r="BL390" s="1453"/>
      <c r="BM390" s="1453"/>
      <c r="BN390" s="1453"/>
      <c r="BO390" s="1453"/>
      <c r="BP390" s="1453"/>
      <c r="BQ390" s="1453"/>
      <c r="BR390" s="1453"/>
      <c r="BS390" s="1453"/>
      <c r="BT390" s="1453"/>
      <c r="BU390" s="1453"/>
      <c r="BV390" s="1453"/>
      <c r="BW390" s="1453"/>
      <c r="BX390" s="1453"/>
      <c r="BY390" s="1453"/>
      <c r="BZ390" s="1453"/>
      <c r="CA390" s="1453"/>
      <c r="CB390" s="1453"/>
      <c r="CC390" s="1453"/>
      <c r="CD390" s="1453"/>
      <c r="CE390" s="1453"/>
      <c r="CF390" s="1453"/>
      <c r="CG390" s="1453"/>
      <c r="CH390" s="1453"/>
      <c r="CI390" s="1453"/>
      <c r="CJ390" s="1453"/>
      <c r="CK390" s="1453"/>
      <c r="CL390" s="1453"/>
      <c r="CM390" s="1453"/>
      <c r="CN390" s="1453"/>
      <c r="CO390" s="1453"/>
      <c r="CP390" s="1453"/>
      <c r="CQ390" s="1453"/>
      <c r="CR390" s="1453"/>
      <c r="CS390" s="1453"/>
      <c r="CT390" s="1453"/>
      <c r="CU390" s="1453"/>
      <c r="CV390" s="1453"/>
      <c r="CW390" s="1453"/>
      <c r="CX390" s="1453"/>
      <c r="CY390" s="1453"/>
      <c r="CZ390" s="1453"/>
      <c r="DA390" s="1453"/>
      <c r="DB390" s="1453"/>
      <c r="DC390" s="1453"/>
      <c r="DD390" s="1453"/>
      <c r="DE390" s="1453"/>
      <c r="DF390" s="1453"/>
      <c r="DG390" s="1453"/>
      <c r="DH390" s="1453"/>
      <c r="DI390" s="1453"/>
      <c r="DJ390" s="1453"/>
      <c r="DK390" s="1453"/>
      <c r="DL390" s="1453"/>
      <c r="DM390" s="1453"/>
      <c r="DN390" s="1453"/>
      <c r="DO390" s="1453"/>
      <c r="DP390" s="1453"/>
      <c r="DQ390" s="1453"/>
      <c r="DR390" s="1453"/>
      <c r="DS390" s="1453"/>
      <c r="DT390" s="1453"/>
    </row>
    <row r="391" spans="1:124" s="1543" customFormat="1" ht="21.9" customHeight="1" x14ac:dyDescent="0.35">
      <c r="A391" s="1453"/>
      <c r="B391" s="1453"/>
      <c r="C391" s="1514"/>
      <c r="D391" s="1514"/>
      <c r="E391" s="1514"/>
      <c r="F391" s="1848"/>
      <c r="G391" s="1930"/>
      <c r="H391" s="1516"/>
      <c r="I391" s="1537"/>
      <c r="J391" s="1537"/>
      <c r="K391" s="1453"/>
      <c r="L391"/>
      <c r="M391"/>
      <c r="N391"/>
      <c r="O391"/>
      <c r="P391"/>
      <c r="Q391"/>
      <c r="R391"/>
      <c r="S391"/>
      <c r="T391" s="1854"/>
      <c r="U391"/>
      <c r="V391"/>
      <c r="W391"/>
      <c r="X391"/>
      <c r="Y391"/>
      <c r="Z391" s="1453"/>
      <c r="AA391" s="1453"/>
      <c r="AB391" s="1453"/>
      <c r="AC391" s="1453"/>
      <c r="AD391" s="1453"/>
      <c r="AE391" s="1453"/>
      <c r="AF391" s="1453"/>
      <c r="AG391" s="1453"/>
      <c r="AH391" s="1453"/>
      <c r="AI391" s="1453"/>
      <c r="AJ391" s="1453"/>
      <c r="AK391" s="1453"/>
      <c r="AL391" s="1453"/>
      <c r="AM391" s="1453"/>
      <c r="AN391" s="1453"/>
      <c r="AO391" s="1453"/>
      <c r="AP391" s="1453"/>
      <c r="AQ391" s="1453"/>
      <c r="AR391" s="1454"/>
      <c r="AS391" s="1453"/>
      <c r="AT391" s="1453"/>
      <c r="AU391" s="1453"/>
      <c r="AV391" s="1453"/>
      <c r="AW391" s="1453"/>
      <c r="AX391" s="1453"/>
      <c r="AY391" s="1453"/>
      <c r="AZ391" s="1453"/>
      <c r="BA391" s="1453"/>
      <c r="BB391" s="1453"/>
      <c r="BC391" s="1453"/>
      <c r="BD391" s="1453"/>
      <c r="BE391" s="1453"/>
      <c r="BF391" s="1453"/>
      <c r="BG391" s="1453"/>
      <c r="BH391" s="1453"/>
      <c r="BI391" s="1453"/>
      <c r="BJ391" s="1453"/>
      <c r="BK391" s="1453"/>
      <c r="BL391" s="1453"/>
      <c r="BM391" s="1453"/>
      <c r="BN391" s="1453"/>
      <c r="BO391" s="1453"/>
      <c r="BP391" s="1453"/>
      <c r="BQ391" s="1453"/>
      <c r="BR391" s="1453"/>
      <c r="BS391" s="1453"/>
      <c r="BT391" s="1453"/>
      <c r="BU391" s="1453"/>
      <c r="BV391" s="1453"/>
      <c r="BW391" s="1453"/>
      <c r="BX391" s="1453"/>
      <c r="BY391" s="1453"/>
      <c r="BZ391" s="1453"/>
      <c r="CA391" s="1453"/>
      <c r="CB391" s="1453"/>
      <c r="CC391" s="1453"/>
      <c r="CD391" s="1453"/>
      <c r="CE391" s="1453"/>
      <c r="CF391" s="1453"/>
      <c r="CG391" s="1453"/>
      <c r="CH391" s="1453"/>
      <c r="CI391" s="1453"/>
      <c r="CJ391" s="1453"/>
      <c r="CK391" s="1453"/>
      <c r="CL391" s="1453"/>
      <c r="CM391" s="1453"/>
      <c r="CN391" s="1453"/>
      <c r="CO391" s="1453"/>
      <c r="CP391" s="1453"/>
      <c r="CQ391" s="1453"/>
      <c r="CR391" s="1453"/>
      <c r="CS391" s="1453"/>
      <c r="CT391" s="1453"/>
      <c r="CU391" s="1453"/>
      <c r="CV391" s="1453"/>
      <c r="CW391" s="1453"/>
      <c r="CX391" s="1453"/>
      <c r="CY391" s="1453"/>
      <c r="CZ391" s="1453"/>
      <c r="DA391" s="1453"/>
      <c r="DB391" s="1453"/>
      <c r="DC391" s="1453"/>
      <c r="DD391" s="1453"/>
      <c r="DE391" s="1453"/>
      <c r="DF391" s="1453"/>
      <c r="DG391" s="1453"/>
      <c r="DH391" s="1453"/>
      <c r="DI391" s="1453"/>
      <c r="DJ391" s="1453"/>
      <c r="DK391" s="1453"/>
      <c r="DL391" s="1453"/>
      <c r="DM391" s="1453"/>
      <c r="DN391" s="1453"/>
      <c r="DO391" s="1453"/>
      <c r="DP391" s="1453"/>
      <c r="DQ391" s="1453"/>
      <c r="DR391" s="1453"/>
      <c r="DS391" s="1453"/>
      <c r="DT391" s="1453"/>
    </row>
    <row r="392" spans="1:124" s="1543" customFormat="1" ht="21.9" customHeight="1" x14ac:dyDescent="0.35">
      <c r="A392" s="1453"/>
      <c r="B392" s="1453"/>
      <c r="C392" s="1514"/>
      <c r="D392" s="1514"/>
      <c r="E392" s="1514"/>
      <c r="F392" s="1848"/>
      <c r="G392" s="1930"/>
      <c r="H392" s="1516"/>
      <c r="I392" s="1537"/>
      <c r="J392" s="1537"/>
      <c r="K392" s="1453"/>
      <c r="L392"/>
      <c r="M392"/>
      <c r="N392"/>
      <c r="O392"/>
      <c r="P392"/>
      <c r="Q392"/>
      <c r="R392"/>
      <c r="S392"/>
      <c r="T392" s="1854"/>
      <c r="U392"/>
      <c r="V392"/>
      <c r="W392"/>
      <c r="X392"/>
      <c r="Y392"/>
      <c r="Z392" s="1453"/>
      <c r="AA392" s="1453"/>
      <c r="AB392" s="1453"/>
      <c r="AC392" s="1453"/>
      <c r="AD392" s="1453"/>
      <c r="AE392" s="1453"/>
      <c r="AF392" s="1453"/>
      <c r="AG392" s="1453"/>
      <c r="AH392" s="1453"/>
      <c r="AI392" s="1453"/>
      <c r="AJ392" s="1453"/>
      <c r="AK392" s="1453"/>
      <c r="AL392" s="1453"/>
      <c r="AM392" s="1453"/>
      <c r="AN392" s="1453"/>
      <c r="AO392" s="1453"/>
      <c r="AP392" s="1453"/>
      <c r="AQ392" s="1453"/>
      <c r="AR392" s="1454"/>
      <c r="AS392" s="1453"/>
      <c r="AT392" s="1453"/>
      <c r="AU392" s="1453"/>
      <c r="AV392" s="1453"/>
      <c r="AW392" s="1453"/>
      <c r="AX392" s="1453"/>
      <c r="AY392" s="1453"/>
      <c r="AZ392" s="1453"/>
      <c r="BA392" s="1453"/>
      <c r="BB392" s="1453"/>
      <c r="BC392" s="1453"/>
      <c r="BD392" s="1453"/>
      <c r="BE392" s="1453"/>
      <c r="BF392" s="1453"/>
      <c r="BG392" s="1453"/>
      <c r="BH392" s="1453"/>
      <c r="BI392" s="1453"/>
      <c r="BJ392" s="1453"/>
      <c r="BK392" s="1453"/>
      <c r="BL392" s="1453"/>
      <c r="BM392" s="1453"/>
      <c r="BN392" s="1453"/>
      <c r="BO392" s="1453"/>
      <c r="BP392" s="1453"/>
      <c r="BQ392" s="1453"/>
      <c r="BR392" s="1453"/>
      <c r="BS392" s="1453"/>
      <c r="BT392" s="1453"/>
      <c r="BU392" s="1453"/>
      <c r="BV392" s="1453"/>
      <c r="BW392" s="1453"/>
      <c r="BX392" s="1453"/>
      <c r="BY392" s="1453"/>
      <c r="BZ392" s="1453"/>
      <c r="CA392" s="1453"/>
      <c r="CB392" s="1453"/>
      <c r="CC392" s="1453"/>
      <c r="CD392" s="1453"/>
      <c r="CE392" s="1453"/>
      <c r="CF392" s="1453"/>
      <c r="CG392" s="1453"/>
      <c r="CH392" s="1453"/>
      <c r="CI392" s="1453"/>
      <c r="CJ392" s="1453"/>
      <c r="CK392" s="1453"/>
      <c r="CL392" s="1453"/>
      <c r="CM392" s="1453"/>
      <c r="CN392" s="1453"/>
      <c r="CO392" s="1453"/>
      <c r="CP392" s="1453"/>
      <c r="CQ392" s="1453"/>
      <c r="CR392" s="1453"/>
      <c r="CS392" s="1453"/>
      <c r="CT392" s="1453"/>
      <c r="CU392" s="1453"/>
      <c r="CV392" s="1453"/>
      <c r="CW392" s="1453"/>
      <c r="CX392" s="1453"/>
      <c r="CY392" s="1453"/>
      <c r="CZ392" s="1453"/>
      <c r="DA392" s="1453"/>
      <c r="DB392" s="1453"/>
      <c r="DC392" s="1453"/>
      <c r="DD392" s="1453"/>
      <c r="DE392" s="1453"/>
      <c r="DF392" s="1453"/>
      <c r="DG392" s="1453"/>
      <c r="DH392" s="1453"/>
      <c r="DI392" s="1453"/>
      <c r="DJ392" s="1453"/>
      <c r="DK392" s="1453"/>
      <c r="DL392" s="1453"/>
      <c r="DM392" s="1453"/>
      <c r="DN392" s="1453"/>
      <c r="DO392" s="1453"/>
      <c r="DP392" s="1453"/>
      <c r="DQ392" s="1453"/>
      <c r="DR392" s="1453"/>
      <c r="DS392" s="1453"/>
      <c r="DT392" s="1453"/>
    </row>
    <row r="393" spans="1:124" s="1543" customFormat="1" ht="21.9" customHeight="1" x14ac:dyDescent="0.35">
      <c r="A393" s="1453"/>
      <c r="B393" s="1453"/>
      <c r="C393" s="1514"/>
      <c r="D393" s="1514"/>
      <c r="E393" s="1514"/>
      <c r="F393" s="1848"/>
      <c r="G393" s="1930"/>
      <c r="H393" s="1516"/>
      <c r="I393" s="1537"/>
      <c r="J393" s="1537"/>
      <c r="K393" s="1453"/>
      <c r="L393"/>
      <c r="M393"/>
      <c r="N393"/>
      <c r="O393"/>
      <c r="P393"/>
      <c r="Q393"/>
      <c r="R393"/>
      <c r="S393"/>
      <c r="T393" s="1854"/>
      <c r="U393"/>
      <c r="V393"/>
      <c r="W393"/>
      <c r="X393"/>
      <c r="Y393"/>
      <c r="Z393" s="1453"/>
      <c r="AA393" s="1453"/>
      <c r="AB393" s="1453"/>
      <c r="AC393" s="1453"/>
      <c r="AD393" s="1453"/>
      <c r="AE393" s="1453"/>
      <c r="AF393" s="1453"/>
      <c r="AG393" s="1453"/>
      <c r="AH393" s="1453"/>
      <c r="AI393" s="1453"/>
      <c r="AJ393" s="1453"/>
      <c r="AK393" s="1453"/>
      <c r="AL393" s="1453"/>
      <c r="AM393" s="1453"/>
      <c r="AN393" s="1453"/>
      <c r="AO393" s="1453"/>
      <c r="AP393" s="1453"/>
      <c r="AQ393" s="1453"/>
      <c r="AR393" s="1454"/>
      <c r="AS393" s="1453"/>
      <c r="AT393" s="1453"/>
      <c r="AU393" s="1453"/>
      <c r="AV393" s="1453"/>
      <c r="AW393" s="1453"/>
      <c r="AX393" s="1453"/>
      <c r="AY393" s="1453"/>
      <c r="AZ393" s="1453"/>
      <c r="BA393" s="1453"/>
      <c r="BB393" s="1453"/>
      <c r="BC393" s="1453"/>
      <c r="BD393" s="1453"/>
      <c r="BE393" s="1453"/>
      <c r="BF393" s="1453"/>
      <c r="BG393" s="1453"/>
      <c r="BH393" s="1453"/>
      <c r="BI393" s="1453"/>
      <c r="BJ393" s="1453"/>
      <c r="BK393" s="1453"/>
      <c r="BL393" s="1453"/>
      <c r="BM393" s="1453"/>
      <c r="BN393" s="1453"/>
      <c r="BO393" s="1453"/>
      <c r="BP393" s="1453"/>
      <c r="BQ393" s="1453"/>
      <c r="BR393" s="1453"/>
      <c r="BS393" s="1453"/>
      <c r="BT393" s="1453"/>
      <c r="BU393" s="1453"/>
      <c r="BV393" s="1453"/>
      <c r="BW393" s="1453"/>
      <c r="BX393" s="1453"/>
      <c r="BY393" s="1453"/>
      <c r="BZ393" s="1453"/>
      <c r="CA393" s="1453"/>
      <c r="CB393" s="1453"/>
      <c r="CC393" s="1453"/>
      <c r="CD393" s="1453"/>
      <c r="CE393" s="1453"/>
      <c r="CF393" s="1453"/>
      <c r="CG393" s="1453"/>
      <c r="CH393" s="1453"/>
      <c r="CI393" s="1453"/>
      <c r="CJ393" s="1453"/>
      <c r="CK393" s="1453"/>
      <c r="CL393" s="1453"/>
      <c r="CM393" s="1453"/>
      <c r="CN393" s="1453"/>
      <c r="CO393" s="1453"/>
      <c r="CP393" s="1453"/>
      <c r="CQ393" s="1453"/>
      <c r="CR393" s="1453"/>
      <c r="CS393" s="1453"/>
      <c r="CT393" s="1453"/>
      <c r="CU393" s="1453"/>
      <c r="CV393" s="1453"/>
      <c r="CW393" s="1453"/>
      <c r="CX393" s="1453"/>
      <c r="CY393" s="1453"/>
      <c r="CZ393" s="1453"/>
      <c r="DA393" s="1453"/>
      <c r="DB393" s="1453"/>
      <c r="DC393" s="1453"/>
      <c r="DD393" s="1453"/>
      <c r="DE393" s="1453"/>
      <c r="DF393" s="1453"/>
      <c r="DG393" s="1453"/>
      <c r="DH393" s="1453"/>
      <c r="DI393" s="1453"/>
      <c r="DJ393" s="1453"/>
      <c r="DK393" s="1453"/>
      <c r="DL393" s="1453"/>
      <c r="DM393" s="1453"/>
      <c r="DN393" s="1453"/>
      <c r="DO393" s="1453"/>
      <c r="DP393" s="1453"/>
      <c r="DQ393" s="1453"/>
      <c r="DR393" s="1453"/>
      <c r="DS393" s="1453"/>
      <c r="DT393" s="1453"/>
    </row>
    <row r="394" spans="1:124" s="1543" customFormat="1" ht="21.9" customHeight="1" x14ac:dyDescent="0.35">
      <c r="A394" s="1453"/>
      <c r="B394" s="1453"/>
      <c r="C394" s="1514"/>
      <c r="D394" s="1514"/>
      <c r="E394" s="1514"/>
      <c r="F394" s="1848"/>
      <c r="G394" s="1930"/>
      <c r="H394" s="1516"/>
      <c r="I394" s="1537"/>
      <c r="J394" s="1537"/>
      <c r="K394" s="1453"/>
      <c r="L394"/>
      <c r="M394"/>
      <c r="N394"/>
      <c r="O394"/>
      <c r="P394"/>
      <c r="Q394"/>
      <c r="R394"/>
      <c r="S394"/>
      <c r="T394" s="1854"/>
      <c r="U394"/>
      <c r="V394"/>
      <c r="W394"/>
      <c r="X394"/>
      <c r="Y394"/>
      <c r="Z394" s="1453"/>
      <c r="AA394" s="1453"/>
      <c r="AB394" s="1453"/>
      <c r="AC394" s="1453"/>
      <c r="AD394" s="1453"/>
      <c r="AE394" s="1453"/>
      <c r="AF394" s="1453"/>
      <c r="AG394" s="1453"/>
      <c r="AH394" s="1453"/>
      <c r="AI394" s="1453"/>
      <c r="AJ394" s="1453"/>
      <c r="AK394" s="1453"/>
      <c r="AL394" s="1453"/>
      <c r="AM394" s="1453"/>
      <c r="AN394" s="1453"/>
      <c r="AO394" s="1453"/>
      <c r="AP394" s="1453"/>
      <c r="AQ394" s="1453"/>
      <c r="AR394" s="1454"/>
      <c r="AS394" s="1453"/>
      <c r="AT394" s="1453"/>
      <c r="AU394" s="1453"/>
      <c r="AV394" s="1453"/>
      <c r="AW394" s="1453"/>
      <c r="AX394" s="1453"/>
      <c r="AY394" s="1453"/>
      <c r="AZ394" s="1453"/>
      <c r="BA394" s="1453"/>
      <c r="BB394" s="1453"/>
      <c r="BC394" s="1453"/>
      <c r="BD394" s="1453"/>
      <c r="BE394" s="1453"/>
      <c r="BF394" s="1453"/>
      <c r="BG394" s="1453"/>
      <c r="BH394" s="1453"/>
      <c r="BI394" s="1453"/>
      <c r="BJ394" s="1453"/>
      <c r="BK394" s="1453"/>
      <c r="BL394" s="1453"/>
      <c r="BM394" s="1453"/>
      <c r="BN394" s="1453"/>
      <c r="BO394" s="1453"/>
      <c r="BP394" s="1453"/>
      <c r="BQ394" s="1453"/>
      <c r="BR394" s="1453"/>
      <c r="BS394" s="1453"/>
      <c r="BT394" s="1453"/>
      <c r="BU394" s="1453"/>
      <c r="BV394" s="1453"/>
      <c r="BW394" s="1453"/>
      <c r="BX394" s="1453"/>
      <c r="BY394" s="1453"/>
      <c r="BZ394" s="1453"/>
      <c r="CA394" s="1453"/>
      <c r="CB394" s="1453"/>
      <c r="CC394" s="1453"/>
      <c r="CD394" s="1453"/>
      <c r="CE394" s="1453"/>
      <c r="CF394" s="1453"/>
      <c r="CG394" s="1453"/>
      <c r="CH394" s="1453"/>
      <c r="CI394" s="1453"/>
      <c r="CJ394" s="1453"/>
      <c r="CK394" s="1453"/>
      <c r="CL394" s="1453"/>
      <c r="CM394" s="1453"/>
      <c r="CN394" s="1453"/>
      <c r="CO394" s="1453"/>
      <c r="CP394" s="1453"/>
      <c r="CQ394" s="1453"/>
      <c r="CR394" s="1453"/>
      <c r="CS394" s="1453"/>
      <c r="CT394" s="1453"/>
      <c r="CU394" s="1453"/>
      <c r="CV394" s="1453"/>
      <c r="CW394" s="1453"/>
      <c r="CX394" s="1453"/>
      <c r="CY394" s="1453"/>
      <c r="CZ394" s="1453"/>
      <c r="DA394" s="1453"/>
      <c r="DB394" s="1453"/>
      <c r="DC394" s="1453"/>
      <c r="DD394" s="1453"/>
      <c r="DE394" s="1453"/>
      <c r="DF394" s="1453"/>
      <c r="DG394" s="1453"/>
      <c r="DH394" s="1453"/>
      <c r="DI394" s="1453"/>
      <c r="DJ394" s="1453"/>
      <c r="DK394" s="1453"/>
      <c r="DL394" s="1453"/>
      <c r="DM394" s="1453"/>
      <c r="DN394" s="1453"/>
      <c r="DO394" s="1453"/>
      <c r="DP394" s="1453"/>
      <c r="DQ394" s="1453"/>
      <c r="DR394" s="1453"/>
      <c r="DS394" s="1453"/>
      <c r="DT394" s="1453"/>
    </row>
    <row r="395" spans="1:124" s="1543" customFormat="1" ht="21.9" customHeight="1" x14ac:dyDescent="0.35">
      <c r="A395" s="1453"/>
      <c r="B395" s="1453"/>
      <c r="C395" s="1514"/>
      <c r="D395" s="1514"/>
      <c r="E395" s="1514"/>
      <c r="F395" s="1848"/>
      <c r="G395" s="1930"/>
      <c r="H395" s="1516"/>
      <c r="I395" s="1537"/>
      <c r="J395" s="1537"/>
      <c r="K395" s="1453"/>
      <c r="L395"/>
      <c r="M395"/>
      <c r="N395"/>
      <c r="O395"/>
      <c r="P395"/>
      <c r="Q395"/>
      <c r="R395"/>
      <c r="S395"/>
      <c r="T395" s="1854"/>
      <c r="U395"/>
      <c r="V395"/>
      <c r="W395"/>
      <c r="X395"/>
      <c r="Y395"/>
      <c r="Z395" s="1453"/>
      <c r="AA395" s="1453"/>
      <c r="AB395" s="1453"/>
      <c r="AC395" s="1453"/>
      <c r="AD395" s="1453"/>
      <c r="AE395" s="1453"/>
      <c r="AF395" s="1453"/>
      <c r="AG395" s="1453"/>
      <c r="AH395" s="1453"/>
      <c r="AI395" s="1453"/>
      <c r="AJ395" s="1453"/>
      <c r="AK395" s="1453"/>
      <c r="AL395" s="1453"/>
      <c r="AM395" s="1453"/>
      <c r="AN395" s="1453"/>
      <c r="AO395" s="1453"/>
      <c r="AP395" s="1453"/>
      <c r="AQ395" s="1453"/>
      <c r="AR395" s="1454"/>
      <c r="AS395" s="1453"/>
      <c r="AT395" s="1453"/>
      <c r="AU395" s="1453"/>
      <c r="AV395" s="1453"/>
      <c r="AW395" s="1453"/>
      <c r="AX395" s="1453"/>
      <c r="AY395" s="1453"/>
      <c r="AZ395" s="1453"/>
      <c r="BA395" s="1453"/>
      <c r="BB395" s="1453"/>
      <c r="BC395" s="1453"/>
      <c r="BD395" s="1453"/>
      <c r="BE395" s="1453"/>
      <c r="BF395" s="1453"/>
      <c r="BG395" s="1453"/>
      <c r="BH395" s="1453"/>
      <c r="BI395" s="1453"/>
      <c r="BJ395" s="1453"/>
      <c r="BK395" s="1453"/>
      <c r="BL395" s="1453"/>
      <c r="BM395" s="1453"/>
      <c r="BN395" s="1453"/>
      <c r="BO395" s="1453"/>
      <c r="BP395" s="1453"/>
      <c r="BQ395" s="1453"/>
      <c r="BR395" s="1453"/>
      <c r="BS395" s="1453"/>
      <c r="BT395" s="1453"/>
      <c r="BU395" s="1453"/>
      <c r="BV395" s="1453"/>
      <c r="BW395" s="1453"/>
      <c r="BX395" s="1453"/>
      <c r="BY395" s="1453"/>
      <c r="BZ395" s="1453"/>
      <c r="CA395" s="1453"/>
      <c r="CB395" s="1453"/>
      <c r="CC395" s="1453"/>
      <c r="CD395" s="1453"/>
      <c r="CE395" s="1453"/>
      <c r="CF395" s="1453"/>
      <c r="CG395" s="1453"/>
      <c r="CH395" s="1453"/>
      <c r="CI395" s="1453"/>
      <c r="CJ395" s="1453"/>
      <c r="CK395" s="1453"/>
      <c r="CL395" s="1453"/>
      <c r="CM395" s="1453"/>
      <c r="CN395" s="1453"/>
      <c r="CO395" s="1453"/>
      <c r="CP395" s="1453"/>
      <c r="CQ395" s="1453"/>
      <c r="CR395" s="1453"/>
      <c r="CS395" s="1453"/>
      <c r="CT395" s="1453"/>
      <c r="CU395" s="1453"/>
      <c r="CV395" s="1453"/>
      <c r="CW395" s="1453"/>
      <c r="CX395" s="1453"/>
      <c r="CY395" s="1453"/>
      <c r="CZ395" s="1453"/>
      <c r="DA395" s="1453"/>
      <c r="DB395" s="1453"/>
      <c r="DC395" s="1453"/>
      <c r="DD395" s="1453"/>
      <c r="DE395" s="1453"/>
      <c r="DF395" s="1453"/>
      <c r="DG395" s="1453"/>
      <c r="DH395" s="1453"/>
      <c r="DI395" s="1453"/>
      <c r="DJ395" s="1453"/>
      <c r="DK395" s="1453"/>
      <c r="DL395" s="1453"/>
      <c r="DM395" s="1453"/>
      <c r="DN395" s="1453"/>
      <c r="DO395" s="1453"/>
      <c r="DP395" s="1453"/>
      <c r="DQ395" s="1453"/>
      <c r="DR395" s="1453"/>
      <c r="DS395" s="1453"/>
      <c r="DT395" s="1453"/>
    </row>
    <row r="396" spans="1:124" s="1543" customFormat="1" ht="21.9" customHeight="1" x14ac:dyDescent="0.35">
      <c r="A396" s="1453"/>
      <c r="B396" s="1453"/>
      <c r="C396" s="1514"/>
      <c r="D396" s="1514"/>
      <c r="E396" s="1514"/>
      <c r="F396" s="1848"/>
      <c r="G396" s="1930"/>
      <c r="H396" s="1516"/>
      <c r="I396" s="1537"/>
      <c r="J396" s="1537"/>
      <c r="K396" s="1453"/>
      <c r="L396"/>
      <c r="M396"/>
      <c r="N396"/>
      <c r="O396"/>
      <c r="P396"/>
      <c r="Q396"/>
      <c r="R396"/>
      <c r="S396"/>
      <c r="T396" s="1854"/>
      <c r="U396"/>
      <c r="V396"/>
      <c r="W396"/>
      <c r="X396"/>
      <c r="Y396"/>
      <c r="Z396" s="1453"/>
      <c r="AA396" s="1453"/>
      <c r="AB396" s="1453"/>
      <c r="AC396" s="1453"/>
      <c r="AD396" s="1453"/>
      <c r="AE396" s="1453"/>
      <c r="AF396" s="1453"/>
      <c r="AG396" s="1453"/>
      <c r="AH396" s="1453"/>
      <c r="AI396" s="1453"/>
      <c r="AJ396" s="1453"/>
      <c r="AK396" s="1453"/>
      <c r="AL396" s="1453"/>
      <c r="AM396" s="1453"/>
      <c r="AN396" s="1453"/>
      <c r="AO396" s="1453"/>
      <c r="AP396" s="1453"/>
      <c r="AQ396" s="1453"/>
      <c r="AR396" s="1454"/>
      <c r="AS396" s="1453"/>
      <c r="AT396" s="1453"/>
      <c r="AU396" s="1453"/>
      <c r="AV396" s="1453"/>
      <c r="AW396" s="1453"/>
      <c r="AX396" s="1453"/>
      <c r="AY396" s="1453"/>
      <c r="AZ396" s="1453"/>
      <c r="BA396" s="1453"/>
      <c r="BB396" s="1453"/>
      <c r="BC396" s="1453"/>
      <c r="BD396" s="1453"/>
      <c r="BE396" s="1453"/>
      <c r="BF396" s="1453"/>
      <c r="BG396" s="1453"/>
      <c r="BH396" s="1453"/>
      <c r="BI396" s="1453"/>
      <c r="BJ396" s="1453"/>
      <c r="BK396" s="1453"/>
      <c r="BL396" s="1453"/>
      <c r="BM396" s="1453"/>
      <c r="BN396" s="1453"/>
      <c r="BO396" s="1453"/>
      <c r="BP396" s="1453"/>
      <c r="BQ396" s="1453"/>
      <c r="BR396" s="1453"/>
      <c r="BS396" s="1453"/>
      <c r="BT396" s="1453"/>
      <c r="BU396" s="1453"/>
      <c r="BV396" s="1453"/>
      <c r="BW396" s="1453"/>
      <c r="BX396" s="1453"/>
      <c r="BY396" s="1453"/>
      <c r="BZ396" s="1453"/>
      <c r="CA396" s="1453"/>
      <c r="CB396" s="1453"/>
      <c r="CC396" s="1453"/>
      <c r="CD396" s="1453"/>
      <c r="CE396" s="1453"/>
      <c r="CF396" s="1453"/>
      <c r="CG396" s="1453"/>
      <c r="CH396" s="1453"/>
      <c r="CI396" s="1453"/>
      <c r="CJ396" s="1453"/>
      <c r="CK396" s="1453"/>
      <c r="CL396" s="1453"/>
      <c r="CM396" s="1453"/>
      <c r="CN396" s="1453"/>
      <c r="CO396" s="1453"/>
      <c r="CP396" s="1453"/>
      <c r="CQ396" s="1453"/>
      <c r="CR396" s="1453"/>
      <c r="CS396" s="1453"/>
      <c r="CT396" s="1453"/>
      <c r="CU396" s="1453"/>
      <c r="CV396" s="1453"/>
      <c r="CW396" s="1453"/>
      <c r="CX396" s="1453"/>
      <c r="CY396" s="1453"/>
      <c r="CZ396" s="1453"/>
      <c r="DA396" s="1453"/>
      <c r="DB396" s="1453"/>
      <c r="DC396" s="1453"/>
      <c r="DD396" s="1453"/>
      <c r="DE396" s="1453"/>
      <c r="DF396" s="1453"/>
      <c r="DG396" s="1453"/>
      <c r="DH396" s="1453"/>
      <c r="DI396" s="1453"/>
      <c r="DJ396" s="1453"/>
      <c r="DK396" s="1453"/>
      <c r="DL396" s="1453"/>
      <c r="DM396" s="1453"/>
      <c r="DN396" s="1453"/>
      <c r="DO396" s="1453"/>
      <c r="DP396" s="1453"/>
      <c r="DQ396" s="1453"/>
      <c r="DR396" s="1453"/>
      <c r="DS396" s="1453"/>
      <c r="DT396" s="1453"/>
    </row>
    <row r="397" spans="1:124" s="1543" customFormat="1" ht="21.9" customHeight="1" x14ac:dyDescent="0.35">
      <c r="A397" s="1453"/>
      <c r="B397" s="1453"/>
      <c r="C397" s="1514"/>
      <c r="D397" s="1514"/>
      <c r="E397" s="1514"/>
      <c r="F397" s="1848"/>
      <c r="G397" s="1930"/>
      <c r="H397" s="1516"/>
      <c r="I397" s="1537"/>
      <c r="J397" s="1537"/>
      <c r="K397" s="1453"/>
      <c r="L397"/>
      <c r="M397"/>
      <c r="N397"/>
      <c r="O397"/>
      <c r="P397"/>
      <c r="Q397"/>
      <c r="R397"/>
      <c r="S397"/>
      <c r="T397" s="1854"/>
      <c r="U397"/>
      <c r="V397"/>
      <c r="W397"/>
      <c r="X397"/>
      <c r="Y397"/>
      <c r="Z397" s="1453"/>
      <c r="AA397" s="1453"/>
      <c r="AB397" s="1453"/>
      <c r="AC397" s="1453"/>
      <c r="AD397" s="1453"/>
      <c r="AE397" s="1453"/>
      <c r="AF397" s="1453"/>
      <c r="AG397" s="1453"/>
      <c r="AH397" s="1453"/>
      <c r="AI397" s="1453"/>
      <c r="AJ397" s="1453"/>
      <c r="AK397" s="1453"/>
      <c r="AL397" s="1453"/>
      <c r="AM397" s="1453"/>
      <c r="AN397" s="1453"/>
      <c r="AO397" s="1453"/>
      <c r="AP397" s="1453"/>
      <c r="AQ397" s="1453"/>
      <c r="AR397" s="1454"/>
      <c r="AS397" s="1453"/>
      <c r="AT397" s="1453"/>
      <c r="AU397" s="1453"/>
      <c r="AV397" s="1453"/>
      <c r="AW397" s="1453"/>
      <c r="AX397" s="1453"/>
      <c r="AY397" s="1453"/>
      <c r="AZ397" s="1453"/>
      <c r="BA397" s="1453"/>
      <c r="BB397" s="1453"/>
      <c r="BC397" s="1453"/>
      <c r="BD397" s="1453"/>
      <c r="BE397" s="1453"/>
      <c r="BF397" s="1453"/>
      <c r="BG397" s="1453"/>
      <c r="BH397" s="1453"/>
      <c r="BI397" s="1453"/>
      <c r="BJ397" s="1453"/>
      <c r="BK397" s="1453"/>
      <c r="BL397" s="1453"/>
      <c r="BM397" s="1453"/>
      <c r="BN397" s="1453"/>
      <c r="BO397" s="1453"/>
      <c r="BP397" s="1453"/>
      <c r="BQ397" s="1453"/>
      <c r="BR397" s="1453"/>
      <c r="BS397" s="1453"/>
      <c r="BT397" s="1453"/>
      <c r="BU397" s="1453"/>
      <c r="BV397" s="1453"/>
      <c r="BW397" s="1453"/>
      <c r="BX397" s="1453"/>
      <c r="BY397" s="1453"/>
      <c r="BZ397" s="1453"/>
      <c r="CA397" s="1453"/>
      <c r="CB397" s="1453"/>
      <c r="CC397" s="1453"/>
      <c r="CD397" s="1453"/>
      <c r="CE397" s="1453"/>
      <c r="CF397" s="1453"/>
      <c r="CG397" s="1453"/>
      <c r="CH397" s="1453"/>
      <c r="CI397" s="1453"/>
      <c r="CJ397" s="1453"/>
      <c r="CK397" s="1453"/>
      <c r="CL397" s="1453"/>
      <c r="CM397" s="1453"/>
      <c r="CN397" s="1453"/>
      <c r="CO397" s="1453"/>
      <c r="CP397" s="1453"/>
      <c r="CQ397" s="1453"/>
      <c r="CR397" s="1453"/>
      <c r="CS397" s="1453"/>
      <c r="CT397" s="1453"/>
      <c r="CU397" s="1453"/>
      <c r="CV397" s="1453"/>
      <c r="CW397" s="1453"/>
      <c r="CX397" s="1453"/>
      <c r="CY397" s="1453"/>
      <c r="CZ397" s="1453"/>
      <c r="DA397" s="1453"/>
      <c r="DB397" s="1453"/>
      <c r="DC397" s="1453"/>
      <c r="DD397" s="1453"/>
      <c r="DE397" s="1453"/>
      <c r="DF397" s="1453"/>
      <c r="DG397" s="1453"/>
      <c r="DH397" s="1453"/>
      <c r="DI397" s="1453"/>
      <c r="DJ397" s="1453"/>
      <c r="DK397" s="1453"/>
      <c r="DL397" s="1453"/>
      <c r="DM397" s="1453"/>
      <c r="DN397" s="1453"/>
      <c r="DO397" s="1453"/>
      <c r="DP397" s="1453"/>
      <c r="DQ397" s="1453"/>
      <c r="DR397" s="1453"/>
      <c r="DS397" s="1453"/>
      <c r="DT397" s="1453"/>
    </row>
    <row r="398" spans="1:124" s="1543" customFormat="1" ht="21.9" customHeight="1" x14ac:dyDescent="0.35">
      <c r="A398" s="1453"/>
      <c r="B398" s="1453"/>
      <c r="C398" s="1514"/>
      <c r="D398" s="1514"/>
      <c r="E398" s="1514"/>
      <c r="F398" s="1848"/>
      <c r="G398" s="1930"/>
      <c r="H398" s="1516"/>
      <c r="I398" s="1537"/>
      <c r="J398" s="1537"/>
      <c r="K398" s="1453"/>
      <c r="L398"/>
      <c r="M398"/>
      <c r="N398"/>
      <c r="O398"/>
      <c r="P398"/>
      <c r="Q398"/>
      <c r="R398"/>
      <c r="S398"/>
      <c r="T398" s="1854"/>
      <c r="U398"/>
      <c r="V398"/>
      <c r="W398"/>
      <c r="X398"/>
      <c r="Y398"/>
      <c r="Z398" s="1453"/>
      <c r="AA398" s="1453"/>
      <c r="AB398" s="1453"/>
      <c r="AC398" s="1453"/>
      <c r="AD398" s="1453"/>
      <c r="AE398" s="1453"/>
      <c r="AF398" s="1453"/>
      <c r="AG398" s="1453"/>
      <c r="AH398" s="1453"/>
      <c r="AI398" s="1453"/>
      <c r="AJ398" s="1453"/>
      <c r="AK398" s="1453"/>
      <c r="AL398" s="1453"/>
      <c r="AM398" s="1453"/>
      <c r="AN398" s="1453"/>
      <c r="AO398" s="1453"/>
      <c r="AP398" s="1453"/>
      <c r="AQ398" s="1453"/>
      <c r="AR398" s="1454"/>
      <c r="AS398" s="1453"/>
      <c r="AT398" s="1453"/>
      <c r="AU398" s="1453"/>
      <c r="AV398" s="1453"/>
      <c r="AW398" s="1453"/>
      <c r="AX398" s="1453"/>
      <c r="AY398" s="1453"/>
      <c r="AZ398" s="1453"/>
      <c r="BA398" s="1453"/>
      <c r="BB398" s="1453"/>
      <c r="BC398" s="1453"/>
      <c r="BD398" s="1453"/>
      <c r="BE398" s="1453"/>
      <c r="BF398" s="1453"/>
      <c r="BG398" s="1453"/>
      <c r="BH398" s="1453"/>
      <c r="BI398" s="1453"/>
      <c r="BJ398" s="1453"/>
      <c r="BK398" s="1453"/>
      <c r="BL398" s="1453"/>
      <c r="BM398" s="1453"/>
      <c r="BN398" s="1453"/>
      <c r="BO398" s="1453"/>
      <c r="BP398" s="1453"/>
      <c r="BQ398" s="1453"/>
      <c r="BR398" s="1453"/>
      <c r="BS398" s="1453"/>
      <c r="BT398" s="1453"/>
      <c r="BU398" s="1453"/>
      <c r="BV398" s="1453"/>
      <c r="BW398" s="1453"/>
      <c r="BX398" s="1453"/>
      <c r="BY398" s="1453"/>
      <c r="BZ398" s="1453"/>
      <c r="CA398" s="1453"/>
      <c r="CB398" s="1453"/>
      <c r="CC398" s="1453"/>
      <c r="CD398" s="1453"/>
      <c r="CE398" s="1453"/>
      <c r="CF398" s="1453"/>
      <c r="CG398" s="1453"/>
      <c r="CH398" s="1453"/>
      <c r="CI398" s="1453"/>
      <c r="CJ398" s="1453"/>
      <c r="CK398" s="1453"/>
      <c r="CL398" s="1453"/>
      <c r="CM398" s="1453"/>
      <c r="CN398" s="1453"/>
      <c r="CO398" s="1453"/>
      <c r="CP398" s="1453"/>
      <c r="CQ398" s="1453"/>
      <c r="CR398" s="1453"/>
      <c r="CS398" s="1453"/>
      <c r="CT398" s="1453"/>
      <c r="CU398" s="1453"/>
      <c r="CV398" s="1453"/>
      <c r="CW398" s="1453"/>
      <c r="CX398" s="1453"/>
      <c r="CY398" s="1453"/>
      <c r="CZ398" s="1453"/>
      <c r="DA398" s="1453"/>
      <c r="DB398" s="1453"/>
      <c r="DC398" s="1453"/>
      <c r="DD398" s="1453"/>
      <c r="DE398" s="1453"/>
      <c r="DF398" s="1453"/>
      <c r="DG398" s="1453"/>
      <c r="DH398" s="1453"/>
      <c r="DI398" s="1453"/>
      <c r="DJ398" s="1453"/>
      <c r="DK398" s="1453"/>
      <c r="DL398" s="1453"/>
      <c r="DM398" s="1453"/>
      <c r="DN398" s="1453"/>
      <c r="DO398" s="1453"/>
      <c r="DP398" s="1453"/>
      <c r="DQ398" s="1453"/>
      <c r="DR398" s="1453"/>
      <c r="DS398" s="1453"/>
      <c r="DT398" s="1453"/>
    </row>
    <row r="399" spans="1:124" s="1543" customFormat="1" ht="21.9" customHeight="1" x14ac:dyDescent="0.35">
      <c r="A399" s="1453"/>
      <c r="B399" s="1453"/>
      <c r="C399" s="1514"/>
      <c r="D399" s="1514"/>
      <c r="E399" s="1514"/>
      <c r="F399" s="1848"/>
      <c r="G399" s="1930"/>
      <c r="H399" s="1516"/>
      <c r="I399" s="1537"/>
      <c r="J399" s="1537"/>
      <c r="K399" s="1453"/>
      <c r="L399"/>
      <c r="M399"/>
      <c r="N399"/>
      <c r="O399"/>
      <c r="P399"/>
      <c r="Q399"/>
      <c r="R399"/>
      <c r="S399"/>
      <c r="T399" s="1854"/>
      <c r="U399"/>
      <c r="V399"/>
      <c r="W399"/>
      <c r="X399"/>
      <c r="Y399"/>
      <c r="Z399" s="1453"/>
      <c r="AA399" s="1453"/>
      <c r="AB399" s="1453"/>
      <c r="AC399" s="1453"/>
      <c r="AD399" s="1453"/>
      <c r="AE399" s="1453"/>
      <c r="AF399" s="1453"/>
      <c r="AG399" s="1453"/>
      <c r="AH399" s="1453"/>
      <c r="AI399" s="1453"/>
      <c r="AJ399" s="1453"/>
      <c r="AK399" s="1453"/>
      <c r="AL399" s="1453"/>
      <c r="AM399" s="1453"/>
      <c r="AN399" s="1453"/>
      <c r="AO399" s="1453"/>
      <c r="AP399" s="1453"/>
      <c r="AQ399" s="1453"/>
      <c r="AR399" s="1454"/>
      <c r="AS399" s="1453"/>
      <c r="AT399" s="1453"/>
      <c r="AU399" s="1453"/>
      <c r="AV399" s="1453"/>
      <c r="AW399" s="1453"/>
      <c r="AX399" s="1453"/>
      <c r="AY399" s="1453"/>
      <c r="AZ399" s="1453"/>
      <c r="BA399" s="1453"/>
      <c r="BB399" s="1453"/>
      <c r="BC399" s="1453"/>
      <c r="BD399" s="1453"/>
      <c r="BE399" s="1453"/>
      <c r="BF399" s="1453"/>
      <c r="BG399" s="1453"/>
      <c r="BH399" s="1453"/>
      <c r="BI399" s="1453"/>
      <c r="BJ399" s="1453"/>
      <c r="BK399" s="1453"/>
      <c r="BL399" s="1453"/>
      <c r="BM399" s="1453"/>
      <c r="BN399" s="1453"/>
      <c r="BO399" s="1453"/>
      <c r="BP399" s="1453"/>
      <c r="BQ399" s="1453"/>
      <c r="BR399" s="1453"/>
      <c r="BS399" s="1453"/>
      <c r="BT399" s="1453"/>
      <c r="BU399" s="1453"/>
      <c r="BV399" s="1453"/>
      <c r="BW399" s="1453"/>
      <c r="BX399" s="1453"/>
      <c r="BY399" s="1453"/>
      <c r="BZ399" s="1453"/>
      <c r="CA399" s="1453"/>
      <c r="CB399" s="1453"/>
      <c r="CC399" s="1453"/>
      <c r="CD399" s="1453"/>
      <c r="CE399" s="1453"/>
      <c r="CF399" s="1453"/>
      <c r="CG399" s="1453"/>
      <c r="CH399" s="1453"/>
      <c r="CI399" s="1453"/>
      <c r="CJ399" s="1453"/>
      <c r="CK399" s="1453"/>
      <c r="CL399" s="1453"/>
      <c r="CM399" s="1453"/>
      <c r="CN399" s="1453"/>
      <c r="CO399" s="1453"/>
      <c r="CP399" s="1453"/>
      <c r="CQ399" s="1453"/>
      <c r="CR399" s="1453"/>
      <c r="CS399" s="1453"/>
      <c r="CT399" s="1453"/>
      <c r="CU399" s="1453"/>
      <c r="CV399" s="1453"/>
      <c r="CW399" s="1453"/>
      <c r="CX399" s="1453"/>
      <c r="CY399" s="1453"/>
      <c r="CZ399" s="1453"/>
      <c r="DA399" s="1453"/>
      <c r="DB399" s="1453"/>
      <c r="DC399" s="1453"/>
      <c r="DD399" s="1453"/>
      <c r="DE399" s="1453"/>
      <c r="DF399" s="1453"/>
      <c r="DG399" s="1453"/>
      <c r="DH399" s="1453"/>
      <c r="DI399" s="1453"/>
      <c r="DJ399" s="1453"/>
      <c r="DK399" s="1453"/>
      <c r="DL399" s="1453"/>
      <c r="DM399" s="1453"/>
      <c r="DN399" s="1453"/>
      <c r="DO399" s="1453"/>
      <c r="DP399" s="1453"/>
      <c r="DQ399" s="1453"/>
      <c r="DR399" s="1453"/>
      <c r="DS399" s="1453"/>
      <c r="DT399" s="1453"/>
    </row>
    <row r="400" spans="1:124" s="1543" customFormat="1" ht="21.9" customHeight="1" x14ac:dyDescent="0.35">
      <c r="A400" s="1453"/>
      <c r="B400" s="1453"/>
      <c r="C400" s="1514"/>
      <c r="D400" s="1514"/>
      <c r="E400" s="1514"/>
      <c r="F400" s="1848"/>
      <c r="G400" s="1930"/>
      <c r="H400" s="1516"/>
      <c r="I400" s="1537"/>
      <c r="J400" s="1537"/>
      <c r="K400" s="1453"/>
      <c r="L400"/>
      <c r="M400"/>
      <c r="N400"/>
      <c r="O400"/>
      <c r="P400"/>
      <c r="Q400"/>
      <c r="R400"/>
      <c r="S400"/>
      <c r="T400" s="1854"/>
      <c r="U400"/>
      <c r="V400"/>
      <c r="W400"/>
      <c r="X400"/>
      <c r="Y400"/>
      <c r="Z400" s="1453"/>
      <c r="AA400" s="1453"/>
      <c r="AB400" s="1453"/>
      <c r="AC400" s="1453"/>
      <c r="AD400" s="1453"/>
      <c r="AE400" s="1453"/>
      <c r="AF400" s="1453"/>
      <c r="AG400" s="1453"/>
      <c r="AH400" s="1453"/>
      <c r="AI400" s="1453"/>
      <c r="AJ400" s="1453"/>
      <c r="AK400" s="1453"/>
      <c r="AL400" s="1453"/>
      <c r="AM400" s="1453"/>
      <c r="AN400" s="1453"/>
      <c r="AO400" s="1453"/>
      <c r="AP400" s="1453"/>
      <c r="AQ400" s="1453"/>
      <c r="AR400" s="1454"/>
      <c r="AS400" s="1453"/>
      <c r="AT400" s="1453"/>
      <c r="AU400" s="1453"/>
      <c r="AV400" s="1453"/>
      <c r="AW400" s="1453"/>
      <c r="AX400" s="1453"/>
      <c r="AY400" s="1453"/>
      <c r="AZ400" s="1453"/>
      <c r="BA400" s="1453"/>
      <c r="BB400" s="1453"/>
      <c r="BC400" s="1453"/>
      <c r="BD400" s="1453"/>
      <c r="BE400" s="1453"/>
      <c r="BF400" s="1453"/>
      <c r="BG400" s="1453"/>
      <c r="BH400" s="1453"/>
      <c r="BI400" s="1453"/>
      <c r="BJ400" s="1453"/>
      <c r="BK400" s="1453"/>
      <c r="BL400" s="1453"/>
      <c r="BM400" s="1453"/>
      <c r="BN400" s="1453"/>
      <c r="BO400" s="1453"/>
      <c r="BP400" s="1453"/>
      <c r="BQ400" s="1453"/>
      <c r="BR400" s="1453"/>
      <c r="BS400" s="1453"/>
      <c r="BT400" s="1453"/>
      <c r="BU400" s="1453"/>
      <c r="BV400" s="1453"/>
      <c r="BW400" s="1453"/>
      <c r="BX400" s="1453"/>
      <c r="BY400" s="1453"/>
      <c r="BZ400" s="1453"/>
      <c r="CA400" s="1453"/>
      <c r="CB400" s="1453"/>
      <c r="CC400" s="1453"/>
      <c r="CD400" s="1453"/>
      <c r="CE400" s="1453"/>
      <c r="CF400" s="1453"/>
      <c r="CG400" s="1453"/>
      <c r="CH400" s="1453"/>
      <c r="CI400" s="1453"/>
      <c r="CJ400" s="1453"/>
      <c r="CK400" s="1453"/>
      <c r="CL400" s="1453"/>
      <c r="CM400" s="1453"/>
      <c r="CN400" s="1453"/>
      <c r="CO400" s="1453"/>
      <c r="CP400" s="1453"/>
      <c r="CQ400" s="1453"/>
      <c r="CR400" s="1453"/>
      <c r="CS400" s="1453"/>
      <c r="CT400" s="1453"/>
      <c r="CU400" s="1453"/>
      <c r="CV400" s="1453"/>
      <c r="CW400" s="1453"/>
      <c r="CX400" s="1453"/>
      <c r="CY400" s="1453"/>
      <c r="CZ400" s="1453"/>
      <c r="DA400" s="1453"/>
      <c r="DB400" s="1453"/>
      <c r="DC400" s="1453"/>
      <c r="DD400" s="1453"/>
      <c r="DE400" s="1453"/>
      <c r="DF400" s="1453"/>
      <c r="DG400" s="1453"/>
      <c r="DH400" s="1453"/>
      <c r="DI400" s="1453"/>
      <c r="DJ400" s="1453"/>
      <c r="DK400" s="1453"/>
      <c r="DL400" s="1453"/>
      <c r="DM400" s="1453"/>
      <c r="DN400" s="1453"/>
      <c r="DO400" s="1453"/>
      <c r="DP400" s="1453"/>
      <c r="DQ400" s="1453"/>
      <c r="DR400" s="1453"/>
      <c r="DS400" s="1453"/>
      <c r="DT400" s="1453"/>
    </row>
    <row r="401" spans="1:124" s="1543" customFormat="1" ht="21.9" customHeight="1" x14ac:dyDescent="0.35">
      <c r="A401" s="1453"/>
      <c r="B401" s="1453"/>
      <c r="C401" s="1514"/>
      <c r="D401" s="1514"/>
      <c r="E401" s="1514"/>
      <c r="F401" s="1848"/>
      <c r="G401" s="1930"/>
      <c r="H401" s="1516"/>
      <c r="I401" s="1537"/>
      <c r="J401" s="1537"/>
      <c r="K401" s="1453"/>
      <c r="L401"/>
      <c r="M401"/>
      <c r="N401"/>
      <c r="O401"/>
      <c r="P401"/>
      <c r="Q401"/>
      <c r="R401"/>
      <c r="S401"/>
      <c r="T401" s="1854"/>
      <c r="U401"/>
      <c r="V401"/>
      <c r="W401"/>
      <c r="X401"/>
      <c r="Y401"/>
      <c r="Z401" s="1453"/>
      <c r="AA401" s="1453"/>
      <c r="AB401" s="1453"/>
      <c r="AC401" s="1453"/>
      <c r="AD401" s="1453"/>
      <c r="AE401" s="1453"/>
      <c r="AF401" s="1453"/>
      <c r="AG401" s="1453"/>
      <c r="AH401" s="1453"/>
      <c r="AI401" s="1453"/>
      <c r="AJ401" s="1453"/>
      <c r="AK401" s="1453"/>
      <c r="AL401" s="1453"/>
      <c r="AM401" s="1453"/>
      <c r="AN401" s="1453"/>
      <c r="AO401" s="1453"/>
      <c r="AP401" s="1453"/>
      <c r="AQ401" s="1453"/>
      <c r="AR401" s="1454"/>
      <c r="AS401" s="1453"/>
      <c r="AT401" s="1453"/>
      <c r="AU401" s="1453"/>
      <c r="AV401" s="1453"/>
      <c r="AW401" s="1453"/>
      <c r="AX401" s="1453"/>
      <c r="AY401" s="1453"/>
      <c r="AZ401" s="1453"/>
      <c r="BA401" s="1453"/>
      <c r="BB401" s="1453"/>
      <c r="BC401" s="1453"/>
      <c r="BD401" s="1453"/>
      <c r="BE401" s="1453"/>
      <c r="BF401" s="1453"/>
      <c r="BG401" s="1453"/>
      <c r="BH401" s="1453"/>
      <c r="BI401" s="1453"/>
      <c r="BJ401" s="1453"/>
      <c r="BK401" s="1453"/>
      <c r="BL401" s="1453"/>
      <c r="BM401" s="1453"/>
      <c r="BN401" s="1453"/>
      <c r="BO401" s="1453"/>
      <c r="BP401" s="1453"/>
      <c r="BQ401" s="1453"/>
      <c r="BR401" s="1453"/>
      <c r="BS401" s="1453"/>
      <c r="BT401" s="1453"/>
      <c r="BU401" s="1453"/>
      <c r="BV401" s="1453"/>
      <c r="BW401" s="1453"/>
      <c r="BX401" s="1453"/>
      <c r="BY401" s="1453"/>
      <c r="BZ401" s="1453"/>
      <c r="CA401" s="1453"/>
      <c r="CB401" s="1453"/>
      <c r="CC401" s="1453"/>
      <c r="CD401" s="1453"/>
      <c r="CE401" s="1453"/>
      <c r="CF401" s="1453"/>
      <c r="CG401" s="1453"/>
      <c r="CH401" s="1453"/>
      <c r="CI401" s="1453"/>
      <c r="CJ401" s="1453"/>
      <c r="CK401" s="1453"/>
      <c r="CL401" s="1453"/>
      <c r="CM401" s="1453"/>
      <c r="CN401" s="1453"/>
      <c r="CO401" s="1453"/>
      <c r="CP401" s="1453"/>
      <c r="CQ401" s="1453"/>
      <c r="CR401" s="1453"/>
      <c r="CS401" s="1453"/>
      <c r="CT401" s="1453"/>
      <c r="CU401" s="1453"/>
      <c r="CV401" s="1453"/>
      <c r="CW401" s="1453"/>
      <c r="CX401" s="1453"/>
      <c r="CY401" s="1453"/>
      <c r="CZ401" s="1453"/>
      <c r="DA401" s="1453"/>
      <c r="DB401" s="1453"/>
      <c r="DC401" s="1453"/>
      <c r="DD401" s="1453"/>
      <c r="DE401" s="1453"/>
      <c r="DF401" s="1453"/>
      <c r="DG401" s="1453"/>
      <c r="DH401" s="1453"/>
      <c r="DI401" s="1453"/>
      <c r="DJ401" s="1453"/>
      <c r="DK401" s="1453"/>
      <c r="DL401" s="1453"/>
      <c r="DM401" s="1453"/>
      <c r="DN401" s="1453"/>
      <c r="DO401" s="1453"/>
      <c r="DP401" s="1453"/>
      <c r="DQ401" s="1453"/>
      <c r="DR401" s="1453"/>
      <c r="DS401" s="1453"/>
      <c r="DT401" s="1453"/>
    </row>
    <row r="402" spans="1:124" s="1543" customFormat="1" ht="21.9" customHeight="1" x14ac:dyDescent="0.35">
      <c r="A402" s="1453"/>
      <c r="B402" s="1453"/>
      <c r="C402" s="1514"/>
      <c r="D402" s="1514"/>
      <c r="E402" s="1514"/>
      <c r="F402" s="1848"/>
      <c r="G402" s="1930"/>
      <c r="H402" s="1516"/>
      <c r="I402" s="1537"/>
      <c r="J402" s="1537"/>
      <c r="K402" s="1453"/>
      <c r="L402"/>
      <c r="M402"/>
      <c r="N402"/>
      <c r="O402"/>
      <c r="P402"/>
      <c r="Q402"/>
      <c r="R402"/>
      <c r="S402"/>
      <c r="T402" s="1854"/>
      <c r="U402"/>
      <c r="V402"/>
      <c r="W402"/>
      <c r="X402"/>
      <c r="Y402"/>
      <c r="Z402" s="1453"/>
      <c r="AA402" s="1453"/>
      <c r="AB402" s="1453"/>
      <c r="AC402" s="1453"/>
      <c r="AD402" s="1453"/>
      <c r="AE402" s="1453"/>
      <c r="AF402" s="1453"/>
      <c r="AG402" s="1453"/>
      <c r="AH402" s="1453"/>
      <c r="AI402" s="1453"/>
      <c r="AJ402" s="1453"/>
      <c r="AK402" s="1453"/>
      <c r="AL402" s="1453"/>
      <c r="AM402" s="1453"/>
      <c r="AN402" s="1453"/>
      <c r="AO402" s="1453"/>
      <c r="AP402" s="1453"/>
      <c r="AQ402" s="1453"/>
      <c r="AR402" s="1454"/>
      <c r="AS402" s="1453"/>
      <c r="AT402" s="1453"/>
      <c r="AU402" s="1453"/>
      <c r="AV402" s="1453"/>
      <c r="AW402" s="1453"/>
      <c r="AX402" s="1453"/>
      <c r="AY402" s="1453"/>
      <c r="AZ402" s="1453"/>
      <c r="BA402" s="1453"/>
      <c r="BB402" s="1453"/>
      <c r="BC402" s="1453"/>
      <c r="BD402" s="1453"/>
      <c r="BE402" s="1453"/>
      <c r="BF402" s="1453"/>
      <c r="BG402" s="1453"/>
      <c r="BH402" s="1453"/>
      <c r="BI402" s="1453"/>
      <c r="BJ402" s="1453"/>
      <c r="BK402" s="1453"/>
      <c r="BL402" s="1453"/>
      <c r="BM402" s="1453"/>
      <c r="BN402" s="1453"/>
      <c r="BO402" s="1453"/>
      <c r="BP402" s="1453"/>
      <c r="BQ402" s="1453"/>
      <c r="BR402" s="1453"/>
      <c r="BS402" s="1453"/>
      <c r="BT402" s="1453"/>
      <c r="BU402" s="1453"/>
      <c r="BV402" s="1453"/>
      <c r="BW402" s="1453"/>
      <c r="BX402" s="1453"/>
      <c r="BY402" s="1453"/>
      <c r="BZ402" s="1453"/>
      <c r="CA402" s="1453"/>
      <c r="CB402" s="1453"/>
      <c r="CC402" s="1453"/>
      <c r="CD402" s="1453"/>
      <c r="CE402" s="1453"/>
      <c r="CF402" s="1453"/>
      <c r="CG402" s="1453"/>
      <c r="CH402" s="1453"/>
      <c r="CI402" s="1453"/>
      <c r="CJ402" s="1453"/>
      <c r="CK402" s="1453"/>
      <c r="CL402" s="1453"/>
      <c r="CM402" s="1453"/>
      <c r="CN402" s="1453"/>
      <c r="CO402" s="1453"/>
      <c r="CP402" s="1453"/>
      <c r="CQ402" s="1453"/>
      <c r="CR402" s="1453"/>
      <c r="CS402" s="1453"/>
      <c r="CT402" s="1453"/>
      <c r="CU402" s="1453"/>
      <c r="CV402" s="1453"/>
      <c r="CW402" s="1453"/>
      <c r="CX402" s="1453"/>
      <c r="CY402" s="1453"/>
      <c r="CZ402" s="1453"/>
      <c r="DA402" s="1453"/>
      <c r="DB402" s="1453"/>
      <c r="DC402" s="1453"/>
      <c r="DD402" s="1453"/>
      <c r="DE402" s="1453"/>
      <c r="DF402" s="1453"/>
      <c r="DG402" s="1453"/>
      <c r="DH402" s="1453"/>
      <c r="DI402" s="1453"/>
      <c r="DJ402" s="1453"/>
      <c r="DK402" s="1453"/>
      <c r="DL402" s="1453"/>
      <c r="DM402" s="1453"/>
      <c r="DN402" s="1453"/>
      <c r="DO402" s="1453"/>
      <c r="DP402" s="1453"/>
      <c r="DQ402" s="1453"/>
      <c r="DR402" s="1453"/>
      <c r="DS402" s="1453"/>
      <c r="DT402" s="1453"/>
    </row>
    <row r="403" spans="1:124" s="1543" customFormat="1" ht="21.9" customHeight="1" x14ac:dyDescent="0.35">
      <c r="A403" s="1453"/>
      <c r="B403" s="1453"/>
      <c r="C403" s="1514"/>
      <c r="D403" s="1514"/>
      <c r="E403" s="1514"/>
      <c r="F403" s="1848"/>
      <c r="G403" s="1930"/>
      <c r="H403" s="1516"/>
      <c r="I403" s="1537"/>
      <c r="J403" s="1537"/>
      <c r="K403" s="1453"/>
      <c r="L403"/>
      <c r="M403"/>
      <c r="N403"/>
      <c r="O403"/>
      <c r="P403"/>
      <c r="Q403"/>
      <c r="R403"/>
      <c r="S403"/>
      <c r="T403" s="1854"/>
      <c r="U403"/>
      <c r="V403"/>
      <c r="W403"/>
      <c r="X403"/>
      <c r="Y403"/>
      <c r="Z403" s="1453"/>
      <c r="AA403" s="1453"/>
      <c r="AB403" s="1453"/>
      <c r="AC403" s="1453"/>
      <c r="AD403" s="1453"/>
      <c r="AE403" s="1453"/>
      <c r="AF403" s="1453"/>
      <c r="AG403" s="1453"/>
      <c r="AH403" s="1453"/>
      <c r="AI403" s="1453"/>
      <c r="AJ403" s="1453"/>
      <c r="AK403" s="1453"/>
      <c r="AL403" s="1453"/>
      <c r="AM403" s="1453"/>
      <c r="AN403" s="1453"/>
      <c r="AO403" s="1453"/>
      <c r="AP403" s="1453"/>
      <c r="AQ403" s="1453"/>
      <c r="AR403" s="1454"/>
      <c r="AS403" s="1453"/>
      <c r="AT403" s="1453"/>
      <c r="AU403" s="1453"/>
      <c r="AV403" s="1453"/>
      <c r="AW403" s="1453"/>
      <c r="AX403" s="1453"/>
      <c r="AY403" s="1453"/>
      <c r="AZ403" s="1453"/>
      <c r="BA403" s="1453"/>
      <c r="BB403" s="1453"/>
      <c r="BC403" s="1453"/>
      <c r="BD403" s="1453"/>
      <c r="BE403" s="1453"/>
      <c r="BF403" s="1453"/>
      <c r="BG403" s="1453"/>
      <c r="BH403" s="1453"/>
      <c r="BI403" s="1453"/>
      <c r="BJ403" s="1453"/>
      <c r="BK403" s="1453"/>
      <c r="BL403" s="1453"/>
      <c r="BM403" s="1453"/>
      <c r="BN403" s="1453"/>
      <c r="BO403" s="1453"/>
      <c r="BP403" s="1453"/>
      <c r="BQ403" s="1453"/>
      <c r="BR403" s="1453"/>
      <c r="BS403" s="1453"/>
      <c r="BT403" s="1453"/>
      <c r="BU403" s="1453"/>
      <c r="BV403" s="1453"/>
      <c r="BW403" s="1453"/>
      <c r="BX403" s="1453"/>
      <c r="BY403" s="1453"/>
      <c r="BZ403" s="1453"/>
      <c r="CA403" s="1453"/>
      <c r="CB403" s="1453"/>
      <c r="CC403" s="1453"/>
      <c r="CD403" s="1453"/>
      <c r="CE403" s="1453"/>
      <c r="CF403" s="1453"/>
      <c r="CG403" s="1453"/>
      <c r="CH403" s="1453"/>
      <c r="CI403" s="1453"/>
      <c r="CJ403" s="1453"/>
      <c r="CK403" s="1453"/>
      <c r="CL403" s="1453"/>
      <c r="CM403" s="1453"/>
      <c r="CN403" s="1453"/>
      <c r="CO403" s="1453"/>
      <c r="CP403" s="1453"/>
      <c r="CQ403" s="1453"/>
      <c r="CR403" s="1453"/>
      <c r="CS403" s="1453"/>
      <c r="CT403" s="1453"/>
      <c r="CU403" s="1453"/>
      <c r="CV403" s="1453"/>
      <c r="CW403" s="1453"/>
      <c r="CX403" s="1453"/>
      <c r="CY403" s="1453"/>
      <c r="CZ403" s="1453"/>
      <c r="DA403" s="1453"/>
      <c r="DB403" s="1453"/>
      <c r="DC403" s="1453"/>
      <c r="DD403" s="1453"/>
      <c r="DE403" s="1453"/>
      <c r="DF403" s="1453"/>
      <c r="DG403" s="1453"/>
      <c r="DH403" s="1453"/>
      <c r="DI403" s="1453"/>
      <c r="DJ403" s="1453"/>
      <c r="DK403" s="1453"/>
      <c r="DL403" s="1453"/>
      <c r="DM403" s="1453"/>
      <c r="DN403" s="1453"/>
      <c r="DO403" s="1453"/>
      <c r="DP403" s="1453"/>
      <c r="DQ403" s="1453"/>
      <c r="DR403" s="1453"/>
      <c r="DS403" s="1453"/>
      <c r="DT403" s="1453"/>
    </row>
    <row r="404" spans="1:124" s="1543" customFormat="1" ht="21.9" customHeight="1" x14ac:dyDescent="0.35">
      <c r="A404" s="1453"/>
      <c r="B404" s="1453"/>
      <c r="C404" s="1514"/>
      <c r="D404" s="1514"/>
      <c r="E404" s="1514"/>
      <c r="F404" s="1848"/>
      <c r="G404" s="1930"/>
      <c r="H404" s="1516"/>
      <c r="I404" s="1537"/>
      <c r="J404" s="1537"/>
      <c r="K404" s="1453"/>
      <c r="L404"/>
      <c r="M404"/>
      <c r="N404"/>
      <c r="O404"/>
      <c r="P404"/>
      <c r="Q404"/>
      <c r="R404"/>
      <c r="S404"/>
      <c r="T404" s="1854"/>
      <c r="U404"/>
      <c r="V404"/>
      <c r="W404"/>
      <c r="X404"/>
      <c r="Y404"/>
      <c r="Z404" s="1453"/>
      <c r="AA404" s="1453"/>
      <c r="AB404" s="1453"/>
      <c r="AC404" s="1453"/>
      <c r="AD404" s="1453"/>
      <c r="AE404" s="1453"/>
      <c r="AF404" s="1453"/>
      <c r="AG404" s="1453"/>
      <c r="AH404" s="1453"/>
      <c r="AI404" s="1453"/>
      <c r="AJ404" s="1453"/>
      <c r="AK404" s="1453"/>
      <c r="AL404" s="1453"/>
      <c r="AM404" s="1453"/>
      <c r="AN404" s="1453"/>
      <c r="AO404" s="1453"/>
      <c r="AP404" s="1453"/>
      <c r="AQ404" s="1453"/>
      <c r="AR404" s="1454"/>
      <c r="AS404" s="1453"/>
      <c r="AT404" s="1453"/>
      <c r="AU404" s="1453"/>
      <c r="AV404" s="1453"/>
      <c r="AW404" s="1453"/>
      <c r="AX404" s="1453"/>
      <c r="AY404" s="1453"/>
      <c r="AZ404" s="1453"/>
      <c r="BA404" s="1453"/>
      <c r="BB404" s="1453"/>
      <c r="BC404" s="1453"/>
      <c r="BD404" s="1453"/>
      <c r="BE404" s="1453"/>
      <c r="BF404" s="1453"/>
      <c r="BG404" s="1453"/>
      <c r="BH404" s="1453"/>
      <c r="BI404" s="1453"/>
      <c r="BJ404" s="1453"/>
      <c r="BK404" s="1453"/>
      <c r="BL404" s="1453"/>
      <c r="BM404" s="1453"/>
      <c r="BN404" s="1453"/>
      <c r="BO404" s="1453"/>
      <c r="BP404" s="1453"/>
      <c r="BQ404" s="1453"/>
      <c r="BR404" s="1453"/>
      <c r="BS404" s="1453"/>
      <c r="BT404" s="1453"/>
      <c r="BU404" s="1453"/>
      <c r="BV404" s="1453"/>
      <c r="BW404" s="1453"/>
      <c r="BX404" s="1453"/>
      <c r="BY404" s="1453"/>
      <c r="BZ404" s="1453"/>
      <c r="CA404" s="1453"/>
      <c r="CB404" s="1453"/>
      <c r="CC404" s="1453"/>
      <c r="CD404" s="1453"/>
      <c r="CE404" s="1453"/>
      <c r="CF404" s="1453"/>
      <c r="CG404" s="1453"/>
      <c r="CH404" s="1453"/>
      <c r="CI404" s="1453"/>
      <c r="CJ404" s="1453"/>
      <c r="CK404" s="1453"/>
      <c r="CL404" s="1453"/>
      <c r="CM404" s="1453"/>
      <c r="CN404" s="1453"/>
      <c r="CO404" s="1453"/>
      <c r="CP404" s="1453"/>
      <c r="CQ404" s="1453"/>
      <c r="CR404" s="1453"/>
      <c r="CS404" s="1453"/>
      <c r="CT404" s="1453"/>
      <c r="CU404" s="1453"/>
      <c r="CV404" s="1453"/>
      <c r="CW404" s="1453"/>
      <c r="CX404" s="1453"/>
      <c r="CY404" s="1453"/>
      <c r="CZ404" s="1453"/>
      <c r="DA404" s="1453"/>
      <c r="DB404" s="1453"/>
      <c r="DC404" s="1453"/>
      <c r="DD404" s="1453"/>
      <c r="DE404" s="1453"/>
      <c r="DF404" s="1453"/>
      <c r="DG404" s="1453"/>
      <c r="DH404" s="1453"/>
      <c r="DI404" s="1453"/>
      <c r="DJ404" s="1453"/>
      <c r="DK404" s="1453"/>
      <c r="DL404" s="1453"/>
      <c r="DM404" s="1453"/>
      <c r="DN404" s="1453"/>
      <c r="DO404" s="1453"/>
      <c r="DP404" s="1453"/>
      <c r="DQ404" s="1453"/>
      <c r="DR404" s="1453"/>
      <c r="DS404" s="1453"/>
      <c r="DT404" s="1453"/>
    </row>
    <row r="405" spans="1:124" s="1543" customFormat="1" ht="21.9" customHeight="1" x14ac:dyDescent="0.35">
      <c r="A405" s="1453"/>
      <c r="B405" s="1453"/>
      <c r="C405" s="1514"/>
      <c r="D405" s="1514"/>
      <c r="E405" s="1514"/>
      <c r="F405" s="1848"/>
      <c r="G405" s="1930"/>
      <c r="H405" s="1516"/>
      <c r="I405" s="1537"/>
      <c r="J405" s="1537"/>
      <c r="K405" s="1453"/>
      <c r="L405"/>
      <c r="M405"/>
      <c r="N405"/>
      <c r="O405"/>
      <c r="P405"/>
      <c r="Q405"/>
      <c r="R405"/>
      <c r="S405"/>
      <c r="T405" s="1854"/>
      <c r="U405"/>
      <c r="V405"/>
      <c r="W405"/>
      <c r="X405"/>
      <c r="Y405"/>
      <c r="Z405" s="1453"/>
      <c r="AA405" s="1453"/>
      <c r="AB405" s="1453"/>
      <c r="AC405" s="1453"/>
      <c r="AD405" s="1453"/>
      <c r="AE405" s="1453"/>
      <c r="AF405" s="1453"/>
      <c r="AG405" s="1453"/>
      <c r="AH405" s="1453"/>
      <c r="AI405" s="1453"/>
      <c r="AJ405" s="1453"/>
      <c r="AK405" s="1453"/>
      <c r="AL405" s="1453"/>
      <c r="AM405" s="1453"/>
      <c r="AN405" s="1453"/>
      <c r="AO405" s="1453"/>
      <c r="AP405" s="1453"/>
      <c r="AQ405" s="1453"/>
      <c r="AR405" s="1454"/>
      <c r="AS405" s="1453"/>
      <c r="AT405" s="1453"/>
      <c r="AU405" s="1453"/>
      <c r="AV405" s="1453"/>
      <c r="AW405" s="1453"/>
      <c r="AX405" s="1453"/>
      <c r="AY405" s="1453"/>
      <c r="AZ405" s="1453"/>
      <c r="BA405" s="1453"/>
      <c r="BB405" s="1453"/>
      <c r="BC405" s="1453"/>
      <c r="BD405" s="1453"/>
      <c r="BE405" s="1453"/>
      <c r="BF405" s="1453"/>
      <c r="BG405" s="1453"/>
      <c r="BH405" s="1453"/>
      <c r="BI405" s="1453"/>
      <c r="BJ405" s="1453"/>
      <c r="BK405" s="1453"/>
      <c r="BL405" s="1453"/>
      <c r="BM405" s="1453"/>
      <c r="BN405" s="1453"/>
      <c r="BO405" s="1453"/>
      <c r="BP405" s="1453"/>
      <c r="BQ405" s="1453"/>
      <c r="BR405" s="1453"/>
      <c r="BS405" s="1453"/>
      <c r="BT405" s="1453"/>
      <c r="BU405" s="1453"/>
      <c r="BV405" s="1453"/>
      <c r="BW405" s="1453"/>
      <c r="BX405" s="1453"/>
      <c r="BY405" s="1453"/>
      <c r="BZ405" s="1453"/>
      <c r="CA405" s="1453"/>
      <c r="CB405" s="1453"/>
      <c r="CC405" s="1453"/>
      <c r="CD405" s="1453"/>
      <c r="CE405" s="1453"/>
      <c r="CF405" s="1453"/>
      <c r="CG405" s="1453"/>
      <c r="CH405" s="1453"/>
      <c r="CI405" s="1453"/>
      <c r="CJ405" s="1453"/>
      <c r="CK405" s="1453"/>
      <c r="CL405" s="1453"/>
      <c r="CM405" s="1453"/>
      <c r="CN405" s="1453"/>
      <c r="CO405" s="1453"/>
      <c r="CP405" s="1453"/>
      <c r="CQ405" s="1453"/>
      <c r="CR405" s="1453"/>
      <c r="CS405" s="1453"/>
      <c r="CT405" s="1453"/>
      <c r="CU405" s="1453"/>
      <c r="CV405" s="1453"/>
      <c r="CW405" s="1453"/>
      <c r="CX405" s="1453"/>
      <c r="CY405" s="1453"/>
      <c r="CZ405" s="1453"/>
      <c r="DA405" s="1453"/>
      <c r="DB405" s="1453"/>
      <c r="DC405" s="1453"/>
      <c r="DD405" s="1453"/>
      <c r="DE405" s="1453"/>
      <c r="DF405" s="1453"/>
      <c r="DG405" s="1453"/>
      <c r="DH405" s="1453"/>
      <c r="DI405" s="1453"/>
      <c r="DJ405" s="1453"/>
      <c r="DK405" s="1453"/>
      <c r="DL405" s="1453"/>
      <c r="DM405" s="1453"/>
      <c r="DN405" s="1453"/>
      <c r="DO405" s="1453"/>
      <c r="DP405" s="1453"/>
      <c r="DQ405" s="1453"/>
      <c r="DR405" s="1453"/>
      <c r="DS405" s="1453"/>
      <c r="DT405" s="1453"/>
    </row>
    <row r="406" spans="1:124" s="1543" customFormat="1" ht="21.9" customHeight="1" x14ac:dyDescent="0.35">
      <c r="A406" s="1453"/>
      <c r="B406" s="1453"/>
      <c r="C406" s="1514"/>
      <c r="D406" s="1514"/>
      <c r="E406" s="1514"/>
      <c r="F406" s="1848"/>
      <c r="G406" s="1930"/>
      <c r="H406" s="1516"/>
      <c r="I406" s="1537"/>
      <c r="J406" s="1537"/>
      <c r="K406" s="1453"/>
      <c r="L406"/>
      <c r="M406"/>
      <c r="N406"/>
      <c r="O406"/>
      <c r="P406"/>
      <c r="Q406"/>
      <c r="R406"/>
      <c r="S406"/>
      <c r="T406" s="1854"/>
      <c r="U406"/>
      <c r="V406"/>
      <c r="W406"/>
      <c r="X406"/>
      <c r="Y406"/>
      <c r="Z406" s="1453"/>
      <c r="AA406" s="1453"/>
      <c r="AB406" s="1453"/>
      <c r="AC406" s="1453"/>
      <c r="AD406" s="1453"/>
      <c r="AE406" s="1453"/>
      <c r="AF406" s="1453"/>
      <c r="AG406" s="1453"/>
      <c r="AH406" s="1453"/>
      <c r="AI406" s="1453"/>
      <c r="AJ406" s="1453"/>
      <c r="AK406" s="1453"/>
      <c r="AL406" s="1453"/>
      <c r="AM406" s="1453"/>
      <c r="AN406" s="1453"/>
      <c r="AO406" s="1453"/>
      <c r="AP406" s="1453"/>
      <c r="AQ406" s="1453"/>
      <c r="AR406" s="1454"/>
      <c r="AS406" s="1453"/>
      <c r="AT406" s="1453"/>
      <c r="AU406" s="1453"/>
      <c r="AV406" s="1453"/>
      <c r="AW406" s="1453"/>
      <c r="AX406" s="1453"/>
      <c r="AY406" s="1453"/>
      <c r="AZ406" s="1453"/>
      <c r="BA406" s="1453"/>
      <c r="BB406" s="1453"/>
      <c r="BC406" s="1453"/>
      <c r="BD406" s="1453"/>
      <c r="BE406" s="1453"/>
      <c r="BF406" s="1453"/>
      <c r="BG406" s="1453"/>
      <c r="BH406" s="1453"/>
      <c r="BI406" s="1453"/>
      <c r="BJ406" s="1453"/>
      <c r="BK406" s="1453"/>
      <c r="BL406" s="1453"/>
      <c r="BM406" s="1453"/>
      <c r="BN406" s="1453"/>
      <c r="BO406" s="1453"/>
      <c r="BP406" s="1453"/>
      <c r="BQ406" s="1453"/>
      <c r="BR406" s="1453"/>
      <c r="BS406" s="1453"/>
      <c r="BT406" s="1453"/>
      <c r="BU406" s="1453"/>
      <c r="BV406" s="1453"/>
      <c r="BW406" s="1453"/>
      <c r="BX406" s="1453"/>
      <c r="BY406" s="1453"/>
      <c r="BZ406" s="1453"/>
      <c r="CA406" s="1453"/>
      <c r="CB406" s="1453"/>
      <c r="CC406" s="1453"/>
      <c r="CD406" s="1453"/>
      <c r="CE406" s="1453"/>
      <c r="CF406" s="1453"/>
      <c r="CG406" s="1453"/>
      <c r="CH406" s="1453"/>
      <c r="CI406" s="1453"/>
      <c r="CJ406" s="1453"/>
      <c r="CK406" s="1453"/>
      <c r="CL406" s="1453"/>
      <c r="CM406" s="1453"/>
      <c r="CN406" s="1453"/>
      <c r="CO406" s="1453"/>
      <c r="CP406" s="1453"/>
      <c r="CQ406" s="1453"/>
      <c r="CR406" s="1453"/>
      <c r="CS406" s="1453"/>
      <c r="CT406" s="1453"/>
      <c r="CU406" s="1453"/>
      <c r="CV406" s="1453"/>
      <c r="CW406" s="1453"/>
      <c r="CX406" s="1453"/>
      <c r="CY406" s="1453"/>
      <c r="CZ406" s="1453"/>
      <c r="DA406" s="1453"/>
      <c r="DB406" s="1453"/>
      <c r="DC406" s="1453"/>
      <c r="DD406" s="1453"/>
      <c r="DE406" s="1453"/>
      <c r="DF406" s="1453"/>
      <c r="DG406" s="1453"/>
      <c r="DH406" s="1453"/>
      <c r="DI406" s="1453"/>
      <c r="DJ406" s="1453"/>
      <c r="DK406" s="1453"/>
      <c r="DL406" s="1453"/>
      <c r="DM406" s="1453"/>
      <c r="DN406" s="1453"/>
      <c r="DO406" s="1453"/>
      <c r="DP406" s="1453"/>
      <c r="DQ406" s="1453"/>
      <c r="DR406" s="1453"/>
      <c r="DS406" s="1453"/>
      <c r="DT406" s="1453"/>
    </row>
    <row r="407" spans="1:124" s="1543" customFormat="1" ht="21.9" customHeight="1" x14ac:dyDescent="0.35">
      <c r="A407" s="1453"/>
      <c r="B407" s="1453"/>
      <c r="C407" s="1514"/>
      <c r="D407" s="1514"/>
      <c r="E407" s="1514"/>
      <c r="F407" s="1848"/>
      <c r="G407" s="1930"/>
      <c r="H407" s="1516"/>
      <c r="I407" s="1537"/>
      <c r="J407" s="1537"/>
      <c r="K407" s="1453"/>
      <c r="L407"/>
      <c r="M407"/>
      <c r="N407"/>
      <c r="O407"/>
      <c r="P407"/>
      <c r="Q407"/>
      <c r="R407"/>
      <c r="S407"/>
      <c r="T407" s="1854"/>
      <c r="U407"/>
      <c r="V407"/>
      <c r="W407"/>
      <c r="X407"/>
      <c r="Y407"/>
      <c r="Z407" s="1453"/>
      <c r="AA407" s="1453"/>
      <c r="AB407" s="1453"/>
      <c r="AC407" s="1453"/>
      <c r="AD407" s="1453"/>
      <c r="AE407" s="1453"/>
      <c r="AF407" s="1453"/>
      <c r="AG407" s="1453"/>
      <c r="AH407" s="1453"/>
      <c r="AI407" s="1453"/>
      <c r="AJ407" s="1453"/>
      <c r="AK407" s="1453"/>
      <c r="AL407" s="1453"/>
      <c r="AM407" s="1453"/>
      <c r="AN407" s="1453"/>
      <c r="AO407" s="1453"/>
      <c r="AP407" s="1453"/>
      <c r="AQ407" s="1453"/>
      <c r="AR407" s="1454"/>
      <c r="AS407" s="1453"/>
      <c r="AT407" s="1453"/>
      <c r="AU407" s="1453"/>
      <c r="AV407" s="1453"/>
      <c r="AW407" s="1453"/>
      <c r="AX407" s="1453"/>
      <c r="AY407" s="1453"/>
      <c r="AZ407" s="1453"/>
      <c r="BA407" s="1453"/>
      <c r="BB407" s="1453"/>
      <c r="BC407" s="1453"/>
      <c r="BD407" s="1453"/>
      <c r="BE407" s="1453"/>
      <c r="BF407" s="1453"/>
      <c r="BG407" s="1453"/>
      <c r="BH407" s="1453"/>
      <c r="BI407" s="1453"/>
      <c r="BJ407" s="1453"/>
      <c r="BK407" s="1453"/>
      <c r="BL407" s="1453"/>
      <c r="BM407" s="1453"/>
      <c r="BN407" s="1453"/>
      <c r="BO407" s="1453"/>
      <c r="BP407" s="1453"/>
      <c r="BQ407" s="1453"/>
      <c r="BR407" s="1453"/>
      <c r="BS407" s="1453"/>
      <c r="BT407" s="1453"/>
      <c r="BU407" s="1453"/>
      <c r="BV407" s="1453"/>
      <c r="BW407" s="1453"/>
      <c r="BX407" s="1453"/>
      <c r="BY407" s="1453"/>
      <c r="BZ407" s="1453"/>
      <c r="CA407" s="1453"/>
      <c r="CB407" s="1453"/>
      <c r="CC407" s="1453"/>
      <c r="CD407" s="1453"/>
      <c r="CE407" s="1453"/>
      <c r="CF407" s="1453"/>
      <c r="CG407" s="1453"/>
      <c r="CH407" s="1453"/>
      <c r="CI407" s="1453"/>
      <c r="CJ407" s="1453"/>
      <c r="CK407" s="1453"/>
      <c r="CL407" s="1453"/>
      <c r="CM407" s="1453"/>
      <c r="CN407" s="1453"/>
      <c r="CO407" s="1453"/>
      <c r="CP407" s="1453"/>
      <c r="CQ407" s="1453"/>
      <c r="CR407" s="1453"/>
      <c r="CS407" s="1453"/>
      <c r="CT407" s="1453"/>
      <c r="CU407" s="1453"/>
      <c r="CV407" s="1453"/>
      <c r="CW407" s="1453"/>
      <c r="CX407" s="1453"/>
      <c r="CY407" s="1453"/>
      <c r="CZ407" s="1453"/>
      <c r="DA407" s="1453"/>
      <c r="DB407" s="1453"/>
      <c r="DC407" s="1453"/>
      <c r="DD407" s="1453"/>
      <c r="DE407" s="1453"/>
      <c r="DF407" s="1453"/>
      <c r="DG407" s="1453"/>
      <c r="DH407" s="1453"/>
      <c r="DI407" s="1453"/>
      <c r="DJ407" s="1453"/>
      <c r="DK407" s="1453"/>
      <c r="DL407" s="1453"/>
      <c r="DM407" s="1453"/>
      <c r="DN407" s="1453"/>
      <c r="DO407" s="1453"/>
      <c r="DP407" s="1453"/>
      <c r="DQ407" s="1453"/>
      <c r="DR407" s="1453"/>
      <c r="DS407" s="1453"/>
      <c r="DT407" s="1453"/>
    </row>
    <row r="408" spans="1:124" s="1543" customFormat="1" ht="21.9" customHeight="1" x14ac:dyDescent="0.35">
      <c r="A408" s="1453"/>
      <c r="B408" s="1453"/>
      <c r="C408" s="1514"/>
      <c r="D408" s="1514"/>
      <c r="E408" s="1514"/>
      <c r="F408" s="1848"/>
      <c r="G408" s="1930"/>
      <c r="H408" s="1516"/>
      <c r="I408" s="1537"/>
      <c r="J408" s="1537"/>
      <c r="K408" s="1453"/>
      <c r="L408"/>
      <c r="M408"/>
      <c r="N408"/>
      <c r="O408"/>
      <c r="P408"/>
      <c r="Q408"/>
      <c r="R408"/>
      <c r="S408"/>
      <c r="T408" s="1854"/>
      <c r="U408"/>
      <c r="V408"/>
      <c r="W408"/>
      <c r="X408"/>
      <c r="Y408"/>
      <c r="Z408" s="1453"/>
      <c r="AA408" s="1453"/>
      <c r="AB408" s="1453"/>
      <c r="AC408" s="1453"/>
      <c r="AD408" s="1453"/>
      <c r="AE408" s="1453"/>
      <c r="AF408" s="1453"/>
      <c r="AG408" s="1453"/>
      <c r="AH408" s="1453"/>
      <c r="AI408" s="1453"/>
      <c r="AJ408" s="1453"/>
      <c r="AK408" s="1453"/>
      <c r="AL408" s="1453"/>
      <c r="AM408" s="1453"/>
      <c r="AN408" s="1453"/>
      <c r="AO408" s="1453"/>
      <c r="AP408" s="1453"/>
      <c r="AQ408" s="1453"/>
      <c r="AR408" s="1454"/>
      <c r="AS408" s="1453"/>
      <c r="AT408" s="1453"/>
      <c r="AU408" s="1453"/>
      <c r="AV408" s="1453"/>
      <c r="AW408" s="1453"/>
      <c r="AX408" s="1453"/>
      <c r="AY408" s="1453"/>
      <c r="AZ408" s="1453"/>
      <c r="BA408" s="1453"/>
      <c r="BB408" s="1453"/>
      <c r="BC408" s="1453"/>
      <c r="BD408" s="1453"/>
      <c r="BE408" s="1453"/>
      <c r="BF408" s="1453"/>
      <c r="BG408" s="1453"/>
      <c r="BH408" s="1453"/>
      <c r="BI408" s="1453"/>
      <c r="BJ408" s="1453"/>
      <c r="BK408" s="1453"/>
      <c r="BL408" s="1453"/>
      <c r="BM408" s="1453"/>
      <c r="BN408" s="1453"/>
      <c r="BO408" s="1453"/>
      <c r="BP408" s="1453"/>
      <c r="BQ408" s="1453"/>
      <c r="BR408" s="1453"/>
      <c r="BS408" s="1453"/>
      <c r="BT408" s="1453"/>
      <c r="BU408" s="1453"/>
      <c r="BV408" s="1453"/>
      <c r="BW408" s="1453"/>
      <c r="BX408" s="1453"/>
      <c r="BY408" s="1453"/>
      <c r="BZ408" s="1453"/>
      <c r="CA408" s="1453"/>
      <c r="CB408" s="1453"/>
      <c r="CC408" s="1453"/>
      <c r="CD408" s="1453"/>
      <c r="CE408" s="1453"/>
      <c r="CF408" s="1453"/>
      <c r="CG408" s="1453"/>
      <c r="CH408" s="1453"/>
      <c r="CI408" s="1453"/>
      <c r="CJ408" s="1453"/>
      <c r="CK408" s="1453"/>
      <c r="CL408" s="1453"/>
      <c r="CM408" s="1453"/>
      <c r="CN408" s="1453"/>
      <c r="CO408" s="1453"/>
      <c r="CP408" s="1453"/>
      <c r="CQ408" s="1453"/>
      <c r="CR408" s="1453"/>
      <c r="CS408" s="1453"/>
      <c r="CT408" s="1453"/>
      <c r="CU408" s="1453"/>
      <c r="CV408" s="1453"/>
      <c r="CW408" s="1453"/>
      <c r="CX408" s="1453"/>
      <c r="CY408" s="1453"/>
      <c r="CZ408" s="1453"/>
      <c r="DA408" s="1453"/>
      <c r="DB408" s="1453"/>
      <c r="DC408" s="1453"/>
      <c r="DD408" s="1453"/>
      <c r="DE408" s="1453"/>
      <c r="DF408" s="1453"/>
      <c r="DG408" s="1453"/>
      <c r="DH408" s="1453"/>
      <c r="DI408" s="1453"/>
      <c r="DJ408" s="1453"/>
      <c r="DK408" s="1453"/>
      <c r="DL408" s="1453"/>
      <c r="DM408" s="1453"/>
      <c r="DN408" s="1453"/>
      <c r="DO408" s="1453"/>
      <c r="DP408" s="1453"/>
      <c r="DQ408" s="1453"/>
      <c r="DR408" s="1453"/>
      <c r="DS408" s="1453"/>
      <c r="DT408" s="1453"/>
    </row>
    <row r="409" spans="1:124" s="1543" customFormat="1" ht="21.9" customHeight="1" x14ac:dyDescent="0.35">
      <c r="A409" s="1453"/>
      <c r="B409" s="1453"/>
      <c r="C409" s="1514"/>
      <c r="D409" s="1514"/>
      <c r="E409" s="1514"/>
      <c r="F409" s="1848"/>
      <c r="G409" s="1930"/>
      <c r="H409" s="1516"/>
      <c r="I409" s="1537"/>
      <c r="J409" s="1537"/>
      <c r="K409" s="1453"/>
      <c r="L409"/>
      <c r="M409"/>
      <c r="N409"/>
      <c r="O409"/>
      <c r="P409"/>
      <c r="Q409"/>
      <c r="R409"/>
      <c r="S409"/>
      <c r="T409" s="1854"/>
      <c r="U409"/>
      <c r="V409"/>
      <c r="W409"/>
      <c r="X409"/>
      <c r="Y409"/>
      <c r="Z409" s="1453"/>
      <c r="AA409" s="1453"/>
      <c r="AB409" s="1453"/>
      <c r="AC409" s="1453"/>
      <c r="AD409" s="1453"/>
      <c r="AE409" s="1453"/>
      <c r="AF409" s="1453"/>
      <c r="AG409" s="1453"/>
      <c r="AH409" s="1453"/>
      <c r="AI409" s="1453"/>
      <c r="AJ409" s="1453"/>
      <c r="AK409" s="1453"/>
      <c r="AL409" s="1453"/>
      <c r="AM409" s="1453"/>
      <c r="AN409" s="1453"/>
      <c r="AO409" s="1453"/>
      <c r="AP409" s="1453"/>
      <c r="AQ409" s="1453"/>
      <c r="AR409" s="1454"/>
      <c r="AS409" s="1453"/>
      <c r="AT409" s="1453"/>
      <c r="AU409" s="1453"/>
      <c r="AV409" s="1453"/>
      <c r="AW409" s="1453"/>
      <c r="AX409" s="1453"/>
      <c r="AY409" s="1453"/>
      <c r="AZ409" s="1453"/>
      <c r="BA409" s="1453"/>
      <c r="BB409" s="1453"/>
      <c r="BC409" s="1453"/>
      <c r="BD409" s="1453"/>
      <c r="BE409" s="1453"/>
      <c r="BF409" s="1453"/>
      <c r="BG409" s="1453"/>
      <c r="BH409" s="1453"/>
      <c r="BI409" s="1453"/>
      <c r="BJ409" s="1453"/>
      <c r="BK409" s="1453"/>
      <c r="BL409" s="1453"/>
      <c r="BM409" s="1453"/>
      <c r="BN409" s="1453"/>
      <c r="BO409" s="1453"/>
      <c r="BP409" s="1453"/>
      <c r="BQ409" s="1453"/>
      <c r="BR409" s="1453"/>
      <c r="BS409" s="1453"/>
      <c r="BT409" s="1453"/>
      <c r="BU409" s="1453"/>
      <c r="BV409" s="1453"/>
      <c r="BW409" s="1453"/>
      <c r="BX409" s="1453"/>
      <c r="BY409" s="1453"/>
      <c r="BZ409" s="1453"/>
      <c r="CA409" s="1453"/>
      <c r="CB409" s="1453"/>
      <c r="CC409" s="1453"/>
      <c r="CD409" s="1453"/>
      <c r="CE409" s="1453"/>
      <c r="CF409" s="1453"/>
      <c r="CG409" s="1453"/>
      <c r="CH409" s="1453"/>
      <c r="CI409" s="1453"/>
      <c r="CJ409" s="1453"/>
      <c r="CK409" s="1453"/>
      <c r="CL409" s="1453"/>
      <c r="CM409" s="1453"/>
      <c r="CN409" s="1453"/>
      <c r="CO409" s="1453"/>
      <c r="CP409" s="1453"/>
      <c r="CQ409" s="1453"/>
      <c r="CR409" s="1453"/>
      <c r="CS409" s="1453"/>
      <c r="CT409" s="1453"/>
      <c r="CU409" s="1453"/>
      <c r="CV409" s="1453"/>
      <c r="CW409" s="1453"/>
      <c r="CX409" s="1453"/>
      <c r="CY409" s="1453"/>
      <c r="CZ409" s="1453"/>
      <c r="DA409" s="1453"/>
      <c r="DB409" s="1453"/>
      <c r="DC409" s="1453"/>
      <c r="DD409" s="1453"/>
      <c r="DE409" s="1453"/>
      <c r="DF409" s="1453"/>
      <c r="DG409" s="1453"/>
      <c r="DH409" s="1453"/>
      <c r="DI409" s="1453"/>
      <c r="DJ409" s="1453"/>
      <c r="DK409" s="1453"/>
      <c r="DL409" s="1453"/>
      <c r="DM409" s="1453"/>
      <c r="DN409" s="1453"/>
      <c r="DO409" s="1453"/>
      <c r="DP409" s="1453"/>
      <c r="DQ409" s="1453"/>
      <c r="DR409" s="1453"/>
      <c r="DS409" s="1453"/>
      <c r="DT409" s="1453"/>
    </row>
    <row r="410" spans="1:124" s="1543" customFormat="1" ht="21.9" customHeight="1" x14ac:dyDescent="0.35">
      <c r="A410" s="1453"/>
      <c r="B410" s="1453"/>
      <c r="C410" s="1514"/>
      <c r="D410" s="1514"/>
      <c r="E410" s="1514"/>
      <c r="F410" s="1848"/>
      <c r="G410" s="1930"/>
      <c r="H410" s="1516"/>
      <c r="I410" s="1537"/>
      <c r="J410" s="1537"/>
      <c r="K410" s="1453"/>
      <c r="L410"/>
      <c r="M410"/>
      <c r="N410"/>
      <c r="O410"/>
      <c r="P410"/>
      <c r="Q410"/>
      <c r="R410"/>
      <c r="S410"/>
      <c r="T410" s="1854"/>
      <c r="U410"/>
      <c r="V410"/>
      <c r="W410"/>
      <c r="X410"/>
      <c r="Y410"/>
      <c r="Z410" s="1453"/>
      <c r="AA410" s="1453"/>
      <c r="AB410" s="1453"/>
      <c r="AC410" s="1453"/>
      <c r="AD410" s="1453"/>
      <c r="AE410" s="1453"/>
      <c r="AF410" s="1453"/>
      <c r="AG410" s="1453"/>
      <c r="AH410" s="1453"/>
      <c r="AI410" s="1453"/>
      <c r="AJ410" s="1453"/>
      <c r="AK410" s="1453"/>
      <c r="AL410" s="1453"/>
      <c r="AM410" s="1453"/>
      <c r="AN410" s="1453"/>
      <c r="AO410" s="1453"/>
      <c r="AP410" s="1453"/>
      <c r="AQ410" s="1453"/>
      <c r="AR410" s="1454"/>
      <c r="AS410" s="1453"/>
      <c r="AT410" s="1453"/>
      <c r="AU410" s="1453"/>
      <c r="AV410" s="1453"/>
      <c r="AW410" s="1453"/>
      <c r="AX410" s="1453"/>
      <c r="AY410" s="1453"/>
      <c r="AZ410" s="1453"/>
      <c r="BA410" s="1453"/>
      <c r="BB410" s="1453"/>
      <c r="BC410" s="1453"/>
      <c r="BD410" s="1453"/>
      <c r="BE410" s="1453"/>
      <c r="BF410" s="1453"/>
      <c r="BG410" s="1453"/>
      <c r="BH410" s="1453"/>
      <c r="BI410" s="1453"/>
      <c r="BJ410" s="1453"/>
      <c r="BK410" s="1453"/>
      <c r="BL410" s="1453"/>
      <c r="BM410" s="1453"/>
      <c r="BN410" s="1453"/>
      <c r="BO410" s="1453"/>
      <c r="BP410" s="1453"/>
      <c r="BQ410" s="1453"/>
      <c r="BR410" s="1453"/>
      <c r="BS410" s="1453"/>
      <c r="BT410" s="1453"/>
      <c r="BU410" s="1453"/>
      <c r="BV410" s="1453"/>
      <c r="BW410" s="1453"/>
      <c r="BX410" s="1453"/>
      <c r="BY410" s="1453"/>
      <c r="BZ410" s="1453"/>
      <c r="CA410" s="1453"/>
      <c r="CB410" s="1453"/>
      <c r="CC410" s="1453"/>
      <c r="CD410" s="1453"/>
      <c r="CE410" s="1453"/>
      <c r="CF410" s="1453"/>
      <c r="CG410" s="1453"/>
      <c r="CH410" s="1453"/>
      <c r="CI410" s="1453"/>
      <c r="CJ410" s="1453"/>
      <c r="CK410" s="1453"/>
      <c r="CL410" s="1453"/>
      <c r="CM410" s="1453"/>
      <c r="CN410" s="1453"/>
      <c r="CO410" s="1453"/>
      <c r="CP410" s="1453"/>
      <c r="CQ410" s="1453"/>
      <c r="CR410" s="1453"/>
      <c r="CS410" s="1453"/>
      <c r="CT410" s="1453"/>
      <c r="CU410" s="1453"/>
      <c r="CV410" s="1453"/>
      <c r="CW410" s="1453"/>
      <c r="CX410" s="1453"/>
      <c r="CY410" s="1453"/>
      <c r="CZ410" s="1453"/>
      <c r="DA410" s="1453"/>
      <c r="DB410" s="1453"/>
      <c r="DC410" s="1453"/>
      <c r="DD410" s="1453"/>
      <c r="DE410" s="1453"/>
      <c r="DF410" s="1453"/>
      <c r="DG410" s="1453"/>
      <c r="DH410" s="1453"/>
      <c r="DI410" s="1453"/>
      <c r="DJ410" s="1453"/>
      <c r="DK410" s="1453"/>
      <c r="DL410" s="1453"/>
      <c r="DM410" s="1453"/>
      <c r="DN410" s="1453"/>
      <c r="DO410" s="1453"/>
      <c r="DP410" s="1453"/>
      <c r="DQ410" s="1453"/>
      <c r="DR410" s="1453"/>
      <c r="DS410" s="1453"/>
      <c r="DT410" s="1453"/>
    </row>
    <row r="411" spans="1:124" s="1543" customFormat="1" ht="21.9" customHeight="1" x14ac:dyDescent="0.35">
      <c r="A411" s="1453"/>
      <c r="B411" s="1453"/>
      <c r="C411" s="1514"/>
      <c r="D411" s="1514"/>
      <c r="E411" s="1514"/>
      <c r="F411" s="1848"/>
      <c r="G411" s="1930"/>
      <c r="H411" s="1516"/>
      <c r="I411" s="1537"/>
      <c r="J411" s="1537"/>
      <c r="K411" s="1453"/>
      <c r="L411"/>
      <c r="M411"/>
      <c r="N411"/>
      <c r="O411"/>
      <c r="P411"/>
      <c r="Q411"/>
      <c r="R411"/>
      <c r="S411"/>
      <c r="T411" s="1854"/>
      <c r="U411"/>
      <c r="V411"/>
      <c r="W411"/>
      <c r="X411"/>
      <c r="Y411"/>
      <c r="Z411" s="1453"/>
      <c r="AA411" s="1453"/>
      <c r="AB411" s="1453"/>
      <c r="AC411" s="1453"/>
      <c r="AD411" s="1453"/>
      <c r="AE411" s="1453"/>
      <c r="AF411" s="1453"/>
      <c r="AG411" s="1453"/>
      <c r="AH411" s="1453"/>
      <c r="AI411" s="1453"/>
      <c r="AJ411" s="1453"/>
      <c r="AK411" s="1453"/>
      <c r="AL411" s="1453"/>
      <c r="AM411" s="1453"/>
      <c r="AN411" s="1453"/>
      <c r="AO411" s="1453"/>
      <c r="AP411" s="1453"/>
      <c r="AQ411" s="1453"/>
      <c r="AR411" s="1454"/>
      <c r="AS411" s="1453"/>
      <c r="AT411" s="1453"/>
      <c r="AU411" s="1453"/>
      <c r="AV411" s="1453"/>
      <c r="AW411" s="1453"/>
      <c r="AX411" s="1453"/>
      <c r="AY411" s="1453"/>
      <c r="AZ411" s="1453"/>
      <c r="BA411" s="1453"/>
      <c r="BB411" s="1453"/>
      <c r="BC411" s="1453"/>
      <c r="BD411" s="1453"/>
      <c r="BE411" s="1453"/>
      <c r="BF411" s="1453"/>
      <c r="BG411" s="1453"/>
      <c r="BH411" s="1453"/>
      <c r="BI411" s="1453"/>
      <c r="BJ411" s="1453"/>
      <c r="BK411" s="1453"/>
      <c r="BL411" s="1453"/>
      <c r="BM411" s="1453"/>
      <c r="BN411" s="1453"/>
      <c r="BO411" s="1453"/>
      <c r="BP411" s="1453"/>
      <c r="BQ411" s="1453"/>
      <c r="BR411" s="1453"/>
      <c r="BS411" s="1453"/>
      <c r="BT411" s="1453"/>
      <c r="BU411" s="1453"/>
      <c r="BV411" s="1453"/>
      <c r="BW411" s="1453"/>
      <c r="BX411" s="1453"/>
      <c r="BY411" s="1453"/>
      <c r="BZ411" s="1453"/>
      <c r="CA411" s="1453"/>
      <c r="CB411" s="1453"/>
      <c r="CC411" s="1453"/>
      <c r="CD411" s="1453"/>
      <c r="CE411" s="1453"/>
      <c r="CF411" s="1453"/>
      <c r="CG411" s="1453"/>
      <c r="CH411" s="1453"/>
      <c r="CI411" s="1453"/>
      <c r="CJ411" s="1453"/>
      <c r="CK411" s="1453"/>
      <c r="CL411" s="1453"/>
      <c r="CM411" s="1453"/>
      <c r="CN411" s="1453"/>
      <c r="CO411" s="1453"/>
      <c r="CP411" s="1453"/>
      <c r="CQ411" s="1453"/>
      <c r="CR411" s="1453"/>
      <c r="CS411" s="1453"/>
      <c r="CT411" s="1453"/>
      <c r="CU411" s="1453"/>
      <c r="CV411" s="1453"/>
      <c r="CW411" s="1453"/>
      <c r="CX411" s="1453"/>
      <c r="CY411" s="1453"/>
      <c r="CZ411" s="1453"/>
      <c r="DA411" s="1453"/>
      <c r="DB411" s="1453"/>
      <c r="DC411" s="1453"/>
      <c r="DD411" s="1453"/>
      <c r="DE411" s="1453"/>
      <c r="DF411" s="1453"/>
      <c r="DG411" s="1453"/>
      <c r="DH411" s="1453"/>
      <c r="DI411" s="1453"/>
      <c r="DJ411" s="1453"/>
      <c r="DK411" s="1453"/>
      <c r="DL411" s="1453"/>
      <c r="DM411" s="1453"/>
      <c r="DN411" s="1453"/>
      <c r="DO411" s="1453"/>
      <c r="DP411" s="1453"/>
      <c r="DQ411" s="1453"/>
      <c r="DR411" s="1453"/>
      <c r="DS411" s="1453"/>
      <c r="DT411" s="1453"/>
    </row>
    <row r="412" spans="1:124" s="1543" customFormat="1" ht="21.9" customHeight="1" x14ac:dyDescent="0.35">
      <c r="A412" s="1453"/>
      <c r="B412" s="1453"/>
      <c r="C412" s="1514"/>
      <c r="D412" s="1514"/>
      <c r="E412" s="1514"/>
      <c r="F412" s="1848"/>
      <c r="G412" s="1930"/>
      <c r="H412" s="1516"/>
      <c r="I412" s="1537"/>
      <c r="J412" s="1537"/>
      <c r="K412" s="1453"/>
      <c r="L412"/>
      <c r="M412"/>
      <c r="N412"/>
      <c r="O412"/>
      <c r="P412"/>
      <c r="Q412"/>
      <c r="R412"/>
      <c r="S412"/>
      <c r="T412" s="1854"/>
      <c r="U412"/>
      <c r="V412"/>
      <c r="W412"/>
      <c r="X412"/>
      <c r="Y412"/>
      <c r="Z412" s="1453"/>
      <c r="AA412" s="1453"/>
      <c r="AB412" s="1453"/>
      <c r="AC412" s="1453"/>
      <c r="AD412" s="1453"/>
      <c r="AE412" s="1453"/>
      <c r="AF412" s="1453"/>
      <c r="AG412" s="1453"/>
      <c r="AH412" s="1453"/>
      <c r="AI412" s="1453"/>
      <c r="AJ412" s="1453"/>
      <c r="AK412" s="1453"/>
      <c r="AL412" s="1453"/>
      <c r="AM412" s="1453"/>
      <c r="AN412" s="1453"/>
      <c r="AO412" s="1453"/>
      <c r="AP412" s="1453"/>
      <c r="AQ412" s="1453"/>
      <c r="AR412" s="1454"/>
      <c r="AS412" s="1453"/>
      <c r="AT412" s="1453"/>
      <c r="AU412" s="1453"/>
      <c r="AV412" s="1453"/>
      <c r="AW412" s="1453"/>
      <c r="AX412" s="1453"/>
      <c r="AY412" s="1453"/>
      <c r="AZ412" s="1453"/>
      <c r="BA412" s="1453"/>
      <c r="BB412" s="1453"/>
      <c r="BC412" s="1453"/>
      <c r="BD412" s="1453"/>
      <c r="BE412" s="1453"/>
      <c r="BF412" s="1453"/>
      <c r="BG412" s="1453"/>
      <c r="BH412" s="1453"/>
      <c r="BI412" s="1453"/>
      <c r="BJ412" s="1453"/>
      <c r="BK412" s="1453"/>
      <c r="BL412" s="1453"/>
      <c r="BM412" s="1453"/>
      <c r="BN412" s="1453"/>
      <c r="BO412" s="1453"/>
      <c r="BP412" s="1453"/>
      <c r="BQ412" s="1453"/>
      <c r="BR412" s="1453"/>
      <c r="BS412" s="1453"/>
      <c r="BT412" s="1453"/>
      <c r="BU412" s="1453"/>
      <c r="BV412" s="1453"/>
      <c r="BW412" s="1453"/>
      <c r="BX412" s="1453"/>
      <c r="BY412" s="1453"/>
      <c r="BZ412" s="1453"/>
      <c r="CA412" s="1453"/>
      <c r="CB412" s="1453"/>
      <c r="CC412" s="1453"/>
      <c r="CD412" s="1453"/>
      <c r="CE412" s="1453"/>
      <c r="CF412" s="1453"/>
      <c r="CG412" s="1453"/>
      <c r="CH412" s="1453"/>
      <c r="CI412" s="1453"/>
      <c r="CJ412" s="1453"/>
      <c r="CK412" s="1453"/>
      <c r="CL412" s="1453"/>
      <c r="CM412" s="1453"/>
      <c r="CN412" s="1453"/>
      <c r="CO412" s="1453"/>
      <c r="CP412" s="1453"/>
      <c r="CQ412" s="1453"/>
      <c r="CR412" s="1453"/>
      <c r="CS412" s="1453"/>
      <c r="CT412" s="1453"/>
      <c r="CU412" s="1453"/>
      <c r="CV412" s="1453"/>
      <c r="CW412" s="1453"/>
      <c r="CX412" s="1453"/>
      <c r="CY412" s="1453"/>
      <c r="CZ412" s="1453"/>
      <c r="DA412" s="1453"/>
      <c r="DB412" s="1453"/>
      <c r="DC412" s="1453"/>
      <c r="DD412" s="1453"/>
      <c r="DE412" s="1453"/>
      <c r="DF412" s="1453"/>
      <c r="DG412" s="1453"/>
      <c r="DH412" s="1453"/>
      <c r="DI412" s="1453"/>
      <c r="DJ412" s="1453"/>
      <c r="DK412" s="1453"/>
      <c r="DL412" s="1453"/>
      <c r="DM412" s="1453"/>
      <c r="DN412" s="1453"/>
      <c r="DO412" s="1453"/>
      <c r="DP412" s="1453"/>
      <c r="DQ412" s="1453"/>
      <c r="DR412" s="1453"/>
      <c r="DS412" s="1453"/>
      <c r="DT412" s="1453"/>
    </row>
    <row r="413" spans="1:124" s="1543" customFormat="1" ht="21.9" customHeight="1" x14ac:dyDescent="0.35">
      <c r="A413" s="1453"/>
      <c r="B413" s="1453"/>
      <c r="C413" s="1514"/>
      <c r="D413" s="1514"/>
      <c r="E413" s="1514"/>
      <c r="F413" s="1848"/>
      <c r="G413" s="1930"/>
      <c r="H413" s="1516"/>
      <c r="I413" s="1537"/>
      <c r="J413" s="1537"/>
      <c r="K413" s="1453"/>
      <c r="L413"/>
      <c r="M413"/>
      <c r="N413"/>
      <c r="O413"/>
      <c r="P413"/>
      <c r="Q413"/>
      <c r="R413"/>
      <c r="S413"/>
      <c r="T413" s="1854"/>
      <c r="U413"/>
      <c r="V413"/>
      <c r="W413"/>
      <c r="X413"/>
      <c r="Y413"/>
      <c r="Z413" s="1453"/>
      <c r="AA413" s="1453"/>
      <c r="AB413" s="1453"/>
      <c r="AC413" s="1453"/>
      <c r="AD413" s="1453"/>
      <c r="AE413" s="1453"/>
      <c r="AF413" s="1453"/>
      <c r="AG413" s="1453"/>
      <c r="AH413" s="1453"/>
      <c r="AI413" s="1453"/>
      <c r="AJ413" s="1453"/>
      <c r="AK413" s="1453"/>
      <c r="AL413" s="1453"/>
      <c r="AM413" s="1453"/>
      <c r="AN413" s="1453"/>
      <c r="AO413" s="1453"/>
      <c r="AP413" s="1453"/>
      <c r="AQ413" s="1453"/>
      <c r="AR413" s="1454"/>
      <c r="AS413" s="1453"/>
      <c r="AT413" s="1453"/>
      <c r="AU413" s="1453"/>
      <c r="AV413" s="1453"/>
      <c r="AW413" s="1453"/>
      <c r="AX413" s="1453"/>
      <c r="AY413" s="1453"/>
      <c r="AZ413" s="1453"/>
      <c r="BA413" s="1453"/>
      <c r="BB413" s="1453"/>
      <c r="BC413" s="1453"/>
      <c r="BD413" s="1453"/>
      <c r="BE413" s="1453"/>
      <c r="BF413" s="1453"/>
      <c r="BG413" s="1453"/>
      <c r="BH413" s="1453"/>
      <c r="BI413" s="1453"/>
      <c r="BJ413" s="1453"/>
      <c r="BK413" s="1453"/>
      <c r="BL413" s="1453"/>
      <c r="BM413" s="1453"/>
      <c r="BN413" s="1453"/>
      <c r="BO413" s="1453"/>
      <c r="BP413" s="1453"/>
      <c r="BQ413" s="1453"/>
      <c r="BR413" s="1453"/>
      <c r="BS413" s="1453"/>
      <c r="BT413" s="1453"/>
      <c r="BU413" s="1453"/>
      <c r="BV413" s="1453"/>
      <c r="BW413" s="1453"/>
      <c r="BX413" s="1453"/>
      <c r="BY413" s="1453"/>
      <c r="BZ413" s="1453"/>
      <c r="CA413" s="1453"/>
      <c r="CB413" s="1453"/>
      <c r="CC413" s="1453"/>
      <c r="CD413" s="1453"/>
      <c r="CE413" s="1453"/>
      <c r="CF413" s="1453"/>
      <c r="CG413" s="1453"/>
      <c r="CH413" s="1453"/>
      <c r="CI413" s="1453"/>
      <c r="CJ413" s="1453"/>
      <c r="CK413" s="1453"/>
      <c r="CL413" s="1453"/>
      <c r="CM413" s="1453"/>
      <c r="CN413" s="1453"/>
      <c r="CO413" s="1453"/>
      <c r="CP413" s="1453"/>
      <c r="CQ413" s="1453"/>
      <c r="CR413" s="1453"/>
      <c r="CS413" s="1453"/>
      <c r="CT413" s="1453"/>
      <c r="CU413" s="1453"/>
      <c r="CV413" s="1453"/>
      <c r="CW413" s="1453"/>
      <c r="CX413" s="1453"/>
      <c r="CY413" s="1453"/>
      <c r="CZ413" s="1453"/>
      <c r="DA413" s="1453"/>
      <c r="DB413" s="1453"/>
      <c r="DC413" s="1453"/>
      <c r="DD413" s="1453"/>
      <c r="DE413" s="1453"/>
      <c r="DF413" s="1453"/>
      <c r="DG413" s="1453"/>
      <c r="DH413" s="1453"/>
      <c r="DI413" s="1453"/>
      <c r="DJ413" s="1453"/>
      <c r="DK413" s="1453"/>
      <c r="DL413" s="1453"/>
      <c r="DM413" s="1453"/>
      <c r="DN413" s="1453"/>
      <c r="DO413" s="1453"/>
      <c r="DP413" s="1453"/>
      <c r="DQ413" s="1453"/>
      <c r="DR413" s="1453"/>
      <c r="DS413" s="1453"/>
      <c r="DT413" s="1453"/>
    </row>
    <row r="414" spans="1:124" s="1543" customFormat="1" ht="21.9" customHeight="1" x14ac:dyDescent="0.35">
      <c r="A414" s="1453"/>
      <c r="B414" s="1453"/>
      <c r="C414" s="1514"/>
      <c r="D414" s="1514"/>
      <c r="E414" s="1514"/>
      <c r="F414" s="1848"/>
      <c r="G414" s="1930"/>
      <c r="H414" s="1516"/>
      <c r="I414" s="1537"/>
      <c r="J414" s="1537"/>
      <c r="K414" s="1453"/>
      <c r="L414"/>
      <c r="M414"/>
      <c r="N414"/>
      <c r="O414"/>
      <c r="P414"/>
      <c r="Q414"/>
      <c r="R414"/>
      <c r="S414"/>
      <c r="T414" s="1854"/>
      <c r="U414"/>
      <c r="V414"/>
      <c r="W414"/>
      <c r="X414"/>
      <c r="Y414"/>
      <c r="Z414" s="1453"/>
      <c r="AA414" s="1453"/>
      <c r="AB414" s="1453"/>
      <c r="AC414" s="1453"/>
      <c r="AD414" s="1453"/>
      <c r="AE414" s="1453"/>
      <c r="AF414" s="1453"/>
      <c r="AG414" s="1453"/>
      <c r="AH414" s="1453"/>
      <c r="AI414" s="1453"/>
      <c r="AJ414" s="1453"/>
      <c r="AK414" s="1453"/>
      <c r="AL414" s="1453"/>
      <c r="AM414" s="1453"/>
      <c r="AN414" s="1453"/>
      <c r="AO414" s="1453"/>
      <c r="AP414" s="1453"/>
      <c r="AQ414" s="1453"/>
      <c r="AR414" s="1454"/>
      <c r="AS414" s="1453"/>
      <c r="AT414" s="1453"/>
      <c r="AU414" s="1453"/>
      <c r="AV414" s="1453"/>
      <c r="AW414" s="1453"/>
      <c r="AX414" s="1453"/>
      <c r="AY414" s="1453"/>
      <c r="AZ414" s="1453"/>
      <c r="BA414" s="1453"/>
      <c r="BB414" s="1453"/>
      <c r="BC414" s="1453"/>
      <c r="BD414" s="1453"/>
      <c r="BE414" s="1453"/>
      <c r="BF414" s="1453"/>
      <c r="BG414" s="1453"/>
      <c r="BH414" s="1453"/>
      <c r="BI414" s="1453"/>
      <c r="BJ414" s="1453"/>
      <c r="BK414" s="1453"/>
      <c r="BL414" s="1453"/>
      <c r="BM414" s="1453"/>
      <c r="BN414" s="1453"/>
      <c r="BO414" s="1453"/>
      <c r="BP414" s="1453"/>
      <c r="BQ414" s="1453"/>
      <c r="BR414" s="1453"/>
      <c r="BS414" s="1453"/>
      <c r="BT414" s="1453"/>
      <c r="BU414" s="1453"/>
      <c r="BV414" s="1453"/>
      <c r="BW414" s="1453"/>
      <c r="BX414" s="1453"/>
      <c r="BY414" s="1453"/>
      <c r="BZ414" s="1453"/>
      <c r="CA414" s="1453"/>
      <c r="CB414" s="1453"/>
      <c r="CC414" s="1453"/>
      <c r="CD414" s="1453"/>
      <c r="CE414" s="1453"/>
      <c r="CF414" s="1453"/>
      <c r="CG414" s="1453"/>
      <c r="CH414" s="1453"/>
      <c r="CI414" s="1453"/>
      <c r="CJ414" s="1453"/>
      <c r="CK414" s="1453"/>
      <c r="CL414" s="1453"/>
      <c r="CM414" s="1453"/>
      <c r="CN414" s="1453"/>
      <c r="CO414" s="1453"/>
      <c r="CP414" s="1453"/>
      <c r="CQ414" s="1453"/>
      <c r="CR414" s="1453"/>
      <c r="CS414" s="1453"/>
      <c r="CT414" s="1453"/>
      <c r="CU414" s="1453"/>
      <c r="CV414" s="1453"/>
      <c r="CW414" s="1453"/>
      <c r="CX414" s="1453"/>
      <c r="CY414" s="1453"/>
      <c r="CZ414" s="1453"/>
      <c r="DA414" s="1453"/>
      <c r="DB414" s="1453"/>
      <c r="DC414" s="1453"/>
      <c r="DD414" s="1453"/>
      <c r="DE414" s="1453"/>
      <c r="DF414" s="1453"/>
      <c r="DG414" s="1453"/>
      <c r="DH414" s="1453"/>
      <c r="DI414" s="1453"/>
      <c r="DJ414" s="1453"/>
      <c r="DK414" s="1453"/>
      <c r="DL414" s="1453"/>
      <c r="DM414" s="1453"/>
      <c r="DN414" s="1453"/>
      <c r="DO414" s="1453"/>
      <c r="DP414" s="1453"/>
      <c r="DQ414" s="1453"/>
      <c r="DR414" s="1453"/>
      <c r="DS414" s="1453"/>
      <c r="DT414" s="1453"/>
    </row>
    <row r="415" spans="1:124" s="1543" customFormat="1" ht="21.9" customHeight="1" x14ac:dyDescent="0.35">
      <c r="A415" s="1453"/>
      <c r="B415" s="1453"/>
      <c r="C415" s="1514"/>
      <c r="D415" s="1514"/>
      <c r="E415" s="1514"/>
      <c r="F415" s="1848"/>
      <c r="G415" s="1930"/>
      <c r="H415" s="1516"/>
      <c r="I415" s="1537"/>
      <c r="J415" s="1537"/>
      <c r="K415" s="1453"/>
      <c r="L415"/>
      <c r="M415"/>
      <c r="N415"/>
      <c r="O415"/>
      <c r="P415"/>
      <c r="Q415"/>
      <c r="R415"/>
      <c r="S415"/>
      <c r="T415" s="1854"/>
      <c r="U415"/>
      <c r="V415"/>
      <c r="W415"/>
      <c r="X415"/>
      <c r="Y415"/>
      <c r="Z415" s="1453"/>
      <c r="AA415" s="1453"/>
      <c r="AB415" s="1453"/>
      <c r="AC415" s="1453"/>
      <c r="AD415" s="1453"/>
      <c r="AE415" s="1453"/>
      <c r="AF415" s="1453"/>
      <c r="AG415" s="1453"/>
      <c r="AH415" s="1453"/>
      <c r="AI415" s="1453"/>
      <c r="AJ415" s="1453"/>
      <c r="AK415" s="1453"/>
      <c r="AL415" s="1453"/>
      <c r="AM415" s="1453"/>
      <c r="AN415" s="1453"/>
      <c r="AO415" s="1453"/>
      <c r="AP415" s="1453"/>
      <c r="AQ415" s="1453"/>
      <c r="AR415" s="1454"/>
      <c r="AS415" s="1453"/>
      <c r="AT415" s="1453"/>
      <c r="AU415" s="1453"/>
      <c r="AV415" s="1453"/>
      <c r="AW415" s="1453"/>
      <c r="AX415" s="1453"/>
      <c r="AY415" s="1453"/>
      <c r="AZ415" s="1453"/>
      <c r="BA415" s="1453"/>
      <c r="BB415" s="1453"/>
      <c r="BC415" s="1453"/>
      <c r="BD415" s="1453"/>
      <c r="BE415" s="1453"/>
      <c r="BF415" s="1453"/>
      <c r="BG415" s="1453"/>
      <c r="BH415" s="1453"/>
      <c r="BI415" s="1453"/>
      <c r="BJ415" s="1453"/>
      <c r="BK415" s="1453"/>
      <c r="BL415" s="1453"/>
      <c r="BM415" s="1453"/>
      <c r="BN415" s="1453"/>
      <c r="BO415" s="1453"/>
      <c r="BP415" s="1453"/>
      <c r="BQ415" s="1453"/>
      <c r="BR415" s="1453"/>
      <c r="BS415" s="1453"/>
      <c r="BT415" s="1453"/>
      <c r="BU415" s="1453"/>
      <c r="BV415" s="1453"/>
      <c r="BW415" s="1453"/>
      <c r="BX415" s="1453"/>
      <c r="BY415" s="1453"/>
      <c r="BZ415" s="1453"/>
      <c r="CA415" s="1453"/>
      <c r="CB415" s="1453"/>
      <c r="CC415" s="1453"/>
      <c r="CD415" s="1453"/>
      <c r="CE415" s="1453"/>
      <c r="CF415" s="1453"/>
      <c r="CG415" s="1453"/>
      <c r="CH415" s="1453"/>
      <c r="CI415" s="1453"/>
      <c r="CJ415" s="1453"/>
      <c r="CK415" s="1453"/>
      <c r="CL415" s="1453"/>
      <c r="CM415" s="1453"/>
      <c r="CN415" s="1453"/>
      <c r="CO415" s="1453"/>
      <c r="CP415" s="1453"/>
      <c r="CQ415" s="1453"/>
      <c r="CR415" s="1453"/>
      <c r="CS415" s="1453"/>
      <c r="CT415" s="1453"/>
      <c r="CU415" s="1453"/>
      <c r="CV415" s="1453"/>
      <c r="CW415" s="1453"/>
      <c r="CX415" s="1453"/>
      <c r="CY415" s="1453"/>
      <c r="CZ415" s="1453"/>
      <c r="DA415" s="1453"/>
      <c r="DB415" s="1453"/>
      <c r="DC415" s="1453"/>
      <c r="DD415" s="1453"/>
      <c r="DE415" s="1453"/>
      <c r="DF415" s="1453"/>
      <c r="DG415" s="1453"/>
      <c r="DH415" s="1453"/>
      <c r="DI415" s="1453"/>
      <c r="DJ415" s="1453"/>
      <c r="DK415" s="1453"/>
      <c r="DL415" s="1453"/>
      <c r="DM415" s="1453"/>
      <c r="DN415" s="1453"/>
      <c r="DO415" s="1453"/>
      <c r="DP415" s="1453"/>
      <c r="DQ415" s="1453"/>
      <c r="DR415" s="1453"/>
      <c r="DS415" s="1453"/>
      <c r="DT415" s="1453"/>
    </row>
    <row r="416" spans="1:124" s="1543" customFormat="1" ht="21.9" customHeight="1" x14ac:dyDescent="0.35">
      <c r="A416" s="1453"/>
      <c r="B416" s="1453"/>
      <c r="C416" s="1514"/>
      <c r="D416" s="1514"/>
      <c r="E416" s="1514"/>
      <c r="F416" s="1848"/>
      <c r="G416" s="1930"/>
      <c r="H416" s="1516"/>
      <c r="I416" s="1537"/>
      <c r="J416" s="1537"/>
      <c r="K416" s="1453"/>
      <c r="L416"/>
      <c r="M416"/>
      <c r="N416"/>
      <c r="O416"/>
      <c r="P416"/>
      <c r="Q416"/>
      <c r="R416"/>
      <c r="S416"/>
      <c r="T416" s="1854"/>
      <c r="U416"/>
      <c r="V416"/>
      <c r="W416"/>
      <c r="X416"/>
      <c r="Y416"/>
      <c r="Z416" s="1453"/>
      <c r="AA416" s="1453"/>
      <c r="AB416" s="1453"/>
      <c r="AC416" s="1453"/>
      <c r="AD416" s="1453"/>
      <c r="AE416" s="1453"/>
      <c r="AF416" s="1453"/>
      <c r="AG416" s="1453"/>
      <c r="AH416" s="1453"/>
      <c r="AI416" s="1453"/>
      <c r="AJ416" s="1453"/>
      <c r="AK416" s="1453"/>
      <c r="AL416" s="1453"/>
      <c r="AM416" s="1453"/>
      <c r="AN416" s="1453"/>
      <c r="AO416" s="1453"/>
      <c r="AP416" s="1453"/>
      <c r="AQ416" s="1453"/>
      <c r="AR416" s="1454"/>
      <c r="AS416" s="1453"/>
      <c r="AT416" s="1453"/>
      <c r="AU416" s="1453"/>
      <c r="AV416" s="1453"/>
      <c r="AW416" s="1453"/>
      <c r="AX416" s="1453"/>
      <c r="AY416" s="1453"/>
      <c r="AZ416" s="1453"/>
      <c r="BA416" s="1453"/>
      <c r="BB416" s="1453"/>
      <c r="BC416" s="1453"/>
      <c r="BD416" s="1453"/>
      <c r="BE416" s="1453"/>
      <c r="BF416" s="1453"/>
      <c r="BG416" s="1453"/>
      <c r="BH416" s="1453"/>
      <c r="BI416" s="1453"/>
      <c r="BJ416" s="1453"/>
      <c r="BK416" s="1453"/>
      <c r="BL416" s="1453"/>
      <c r="BM416" s="1453"/>
      <c r="BN416" s="1453"/>
      <c r="BO416" s="1453"/>
      <c r="BP416" s="1453"/>
      <c r="BQ416" s="1453"/>
      <c r="BR416" s="1453"/>
      <c r="BS416" s="1453"/>
      <c r="BT416" s="1453"/>
      <c r="BU416" s="1453"/>
      <c r="BV416" s="1453"/>
      <c r="BW416" s="1453"/>
      <c r="BX416" s="1453"/>
      <c r="BY416" s="1453"/>
      <c r="BZ416" s="1453"/>
      <c r="CA416" s="1453"/>
      <c r="CB416" s="1453"/>
      <c r="CC416" s="1453"/>
      <c r="CD416" s="1453"/>
      <c r="CE416" s="1453"/>
      <c r="CF416" s="1453"/>
      <c r="CG416" s="1453"/>
      <c r="CH416" s="1453"/>
      <c r="CI416" s="1453"/>
      <c r="CJ416" s="1453"/>
      <c r="CK416" s="1453"/>
      <c r="CL416" s="1453"/>
      <c r="CM416" s="1453"/>
      <c r="CN416" s="1453"/>
      <c r="CO416" s="1453"/>
      <c r="CP416" s="1453"/>
      <c r="CQ416" s="1453"/>
      <c r="CR416" s="1453"/>
      <c r="CS416" s="1453"/>
      <c r="CT416" s="1453"/>
      <c r="CU416" s="1453"/>
      <c r="CV416" s="1453"/>
      <c r="CW416" s="1453"/>
      <c r="CX416" s="1453"/>
      <c r="CY416" s="1453"/>
      <c r="CZ416" s="1453"/>
      <c r="DA416" s="1453"/>
      <c r="DB416" s="1453"/>
      <c r="DC416" s="1453"/>
      <c r="DD416" s="1453"/>
      <c r="DE416" s="1453"/>
      <c r="DF416" s="1453"/>
      <c r="DG416" s="1453"/>
      <c r="DH416" s="1453"/>
      <c r="DI416" s="1453"/>
      <c r="DJ416" s="1453"/>
      <c r="DK416" s="1453"/>
      <c r="DL416" s="1453"/>
      <c r="DM416" s="1453"/>
      <c r="DN416" s="1453"/>
      <c r="DO416" s="1453"/>
      <c r="DP416" s="1453"/>
      <c r="DQ416" s="1453"/>
      <c r="DR416" s="1453"/>
      <c r="DS416" s="1453"/>
      <c r="DT416" s="1453"/>
    </row>
    <row r="417" spans="1:124" s="1543" customFormat="1" ht="21.9" customHeight="1" x14ac:dyDescent="0.35">
      <c r="A417" s="1453"/>
      <c r="B417" s="1453"/>
      <c r="C417" s="1514"/>
      <c r="D417" s="1514"/>
      <c r="E417" s="1514"/>
      <c r="F417" s="1848"/>
      <c r="G417" s="1930"/>
      <c r="H417" s="1516"/>
      <c r="I417" s="1537"/>
      <c r="J417" s="1537"/>
      <c r="K417" s="1453"/>
      <c r="L417"/>
      <c r="M417"/>
      <c r="N417"/>
      <c r="O417"/>
      <c r="P417"/>
      <c r="Q417"/>
      <c r="R417"/>
      <c r="S417"/>
      <c r="T417" s="1854"/>
      <c r="U417"/>
      <c r="V417"/>
      <c r="W417"/>
      <c r="X417"/>
      <c r="Y417"/>
      <c r="Z417" s="1453"/>
      <c r="AA417" s="1453"/>
      <c r="AB417" s="1453"/>
      <c r="AC417" s="1453"/>
      <c r="AD417" s="1453"/>
      <c r="AE417" s="1453"/>
      <c r="AF417" s="1453"/>
      <c r="AG417" s="1453"/>
      <c r="AH417" s="1453"/>
      <c r="AI417" s="1453"/>
      <c r="AJ417" s="1453"/>
      <c r="AK417" s="1453"/>
      <c r="AL417" s="1453"/>
      <c r="AM417" s="1453"/>
      <c r="AN417" s="1453"/>
      <c r="AO417" s="1453"/>
      <c r="AP417" s="1453"/>
      <c r="AQ417" s="1453"/>
      <c r="AR417" s="1454"/>
      <c r="AS417" s="1453"/>
      <c r="AT417" s="1453"/>
      <c r="AU417" s="1453"/>
      <c r="AV417" s="1453"/>
      <c r="AW417" s="1453"/>
      <c r="AX417" s="1453"/>
      <c r="AY417" s="1453"/>
      <c r="AZ417" s="1453"/>
      <c r="BA417" s="1453"/>
      <c r="BB417" s="1453"/>
      <c r="BC417" s="1453"/>
      <c r="BD417" s="1453"/>
      <c r="BE417" s="1453"/>
      <c r="BF417" s="1453"/>
      <c r="BG417" s="1453"/>
      <c r="BH417" s="1453"/>
      <c r="BI417" s="1453"/>
      <c r="BJ417" s="1453"/>
      <c r="BK417" s="1453"/>
      <c r="BL417" s="1453"/>
      <c r="BM417" s="1453"/>
      <c r="BN417" s="1453"/>
      <c r="BO417" s="1453"/>
      <c r="BP417" s="1453"/>
      <c r="BQ417" s="1453"/>
      <c r="BR417" s="1453"/>
      <c r="BS417" s="1453"/>
      <c r="BT417" s="1453"/>
      <c r="BU417" s="1453"/>
      <c r="BV417" s="1453"/>
      <c r="BW417" s="1453"/>
      <c r="BX417" s="1453"/>
      <c r="BY417" s="1453"/>
      <c r="BZ417" s="1453"/>
      <c r="CA417" s="1453"/>
      <c r="CB417" s="1453"/>
      <c r="CC417" s="1453"/>
      <c r="CD417" s="1453"/>
      <c r="CE417" s="1453"/>
      <c r="CF417" s="1453"/>
      <c r="CG417" s="1453"/>
      <c r="CH417" s="1453"/>
      <c r="CI417" s="1453"/>
      <c r="CJ417" s="1453"/>
      <c r="CK417" s="1453"/>
      <c r="CL417" s="1453"/>
      <c r="CM417" s="1453"/>
      <c r="CN417" s="1453"/>
      <c r="CO417" s="1453"/>
      <c r="CP417" s="1453"/>
      <c r="CQ417" s="1453"/>
      <c r="CR417" s="1453"/>
      <c r="CS417" s="1453"/>
      <c r="CT417" s="1453"/>
      <c r="CU417" s="1453"/>
      <c r="CV417" s="1453"/>
      <c r="CW417" s="1453"/>
      <c r="CX417" s="1453"/>
      <c r="CY417" s="1453"/>
      <c r="CZ417" s="1453"/>
      <c r="DA417" s="1453"/>
      <c r="DB417" s="1453"/>
      <c r="DC417" s="1453"/>
      <c r="DD417" s="1453"/>
      <c r="DE417" s="1453"/>
      <c r="DF417" s="1453"/>
      <c r="DG417" s="1453"/>
      <c r="DH417" s="1453"/>
      <c r="DI417" s="1453"/>
      <c r="DJ417" s="1453"/>
      <c r="DK417" s="1453"/>
      <c r="DL417" s="1453"/>
      <c r="DM417" s="1453"/>
      <c r="DN417" s="1453"/>
      <c r="DO417" s="1453"/>
      <c r="DP417" s="1453"/>
      <c r="DQ417" s="1453"/>
      <c r="DR417" s="1453"/>
      <c r="DS417" s="1453"/>
      <c r="DT417" s="1453"/>
    </row>
    <row r="418" spans="1:124" s="1543" customFormat="1" ht="21.9" customHeight="1" x14ac:dyDescent="0.35">
      <c r="A418" s="1453"/>
      <c r="B418" s="1453"/>
      <c r="C418" s="1514"/>
      <c r="D418" s="1514"/>
      <c r="E418" s="1514"/>
      <c r="F418" s="1848"/>
      <c r="G418" s="1930"/>
      <c r="H418" s="1516"/>
      <c r="I418" s="1537"/>
      <c r="J418" s="1537"/>
      <c r="K418" s="1453"/>
      <c r="L418"/>
      <c r="M418"/>
      <c r="N418"/>
      <c r="O418"/>
      <c r="P418"/>
      <c r="Q418"/>
      <c r="R418"/>
      <c r="S418"/>
      <c r="T418" s="1854"/>
      <c r="U418"/>
      <c r="V418"/>
      <c r="W418"/>
      <c r="X418"/>
      <c r="Y418"/>
      <c r="Z418" s="1453"/>
      <c r="AA418" s="1453"/>
      <c r="AB418" s="1453"/>
      <c r="AC418" s="1453"/>
      <c r="AD418" s="1453"/>
      <c r="AE418" s="1453"/>
      <c r="AF418" s="1453"/>
      <c r="AG418" s="1453"/>
      <c r="AH418" s="1453"/>
      <c r="AI418" s="1453"/>
      <c r="AJ418" s="1453"/>
      <c r="AK418" s="1453"/>
      <c r="AL418" s="1453"/>
      <c r="AM418" s="1453"/>
      <c r="AN418" s="1453"/>
      <c r="AO418" s="1453"/>
      <c r="AP418" s="1453"/>
      <c r="AQ418" s="1453"/>
      <c r="AR418" s="1454"/>
      <c r="AS418" s="1453"/>
      <c r="AT418" s="1453"/>
      <c r="AU418" s="1453"/>
      <c r="AV418" s="1453"/>
      <c r="AW418" s="1453"/>
      <c r="AX418" s="1453"/>
      <c r="AY418" s="1453"/>
      <c r="AZ418" s="1453"/>
      <c r="BA418" s="1453"/>
      <c r="BB418" s="1453"/>
      <c r="BC418" s="1453"/>
      <c r="BD418" s="1453"/>
      <c r="BE418" s="1453"/>
      <c r="BF418" s="1453"/>
      <c r="BG418" s="1453"/>
      <c r="BH418" s="1453"/>
      <c r="BI418" s="1453"/>
      <c r="BJ418" s="1453"/>
      <c r="BK418" s="1453"/>
      <c r="BL418" s="1453"/>
      <c r="BM418" s="1453"/>
      <c r="BN418" s="1453"/>
      <c r="BO418" s="1453"/>
      <c r="BP418" s="1453"/>
      <c r="BQ418" s="1453"/>
      <c r="BR418" s="1453"/>
      <c r="BS418" s="1453"/>
      <c r="BT418" s="1453"/>
      <c r="BU418" s="1453"/>
      <c r="BV418" s="1453"/>
      <c r="BW418" s="1453"/>
      <c r="BX418" s="1453"/>
      <c r="BY418" s="1453"/>
      <c r="BZ418" s="1453"/>
      <c r="CA418" s="1453"/>
      <c r="CB418" s="1453"/>
      <c r="CC418" s="1453"/>
      <c r="CD418" s="1453"/>
      <c r="CE418" s="1453"/>
      <c r="CF418" s="1453"/>
      <c r="CG418" s="1453"/>
      <c r="CH418" s="1453"/>
      <c r="CI418" s="1453"/>
      <c r="CJ418" s="1453"/>
      <c r="CK418" s="1453"/>
      <c r="CL418" s="1453"/>
      <c r="CM418" s="1453"/>
      <c r="CN418" s="1453"/>
      <c r="CO418" s="1453"/>
      <c r="CP418" s="1453"/>
      <c r="CQ418" s="1453"/>
      <c r="CR418" s="1453"/>
      <c r="CS418" s="1453"/>
      <c r="CT418" s="1453"/>
      <c r="CU418" s="1453"/>
      <c r="CV418" s="1453"/>
      <c r="CW418" s="1453"/>
      <c r="CX418" s="1453"/>
      <c r="CY418" s="1453"/>
      <c r="CZ418" s="1453"/>
      <c r="DA418" s="1453"/>
      <c r="DB418" s="1453"/>
      <c r="DC418" s="1453"/>
      <c r="DD418" s="1453"/>
      <c r="DE418" s="1453"/>
      <c r="DF418" s="1453"/>
      <c r="DG418" s="1453"/>
      <c r="DH418" s="1453"/>
      <c r="DI418" s="1453"/>
      <c r="DJ418" s="1453"/>
      <c r="DK418" s="1453"/>
      <c r="DL418" s="1453"/>
      <c r="DM418" s="1453"/>
      <c r="DN418" s="1453"/>
      <c r="DO418" s="1453"/>
      <c r="DP418" s="1453"/>
      <c r="DQ418" s="1453"/>
      <c r="DR418" s="1453"/>
      <c r="DS418" s="1453"/>
      <c r="DT418" s="1453"/>
    </row>
    <row r="419" spans="1:124" s="1543" customFormat="1" ht="21.9" customHeight="1" x14ac:dyDescent="0.35">
      <c r="A419" s="1453"/>
      <c r="B419" s="1453"/>
      <c r="C419" s="1514"/>
      <c r="D419" s="1514"/>
      <c r="E419" s="1514"/>
      <c r="F419" s="1848"/>
      <c r="G419" s="1930"/>
      <c r="H419" s="1516"/>
      <c r="I419" s="1537"/>
      <c r="J419" s="1537"/>
      <c r="K419" s="1453"/>
      <c r="L419"/>
      <c r="M419"/>
      <c r="N419"/>
      <c r="O419"/>
      <c r="P419"/>
      <c r="Q419"/>
      <c r="R419"/>
      <c r="S419"/>
      <c r="T419" s="1854"/>
      <c r="U419"/>
      <c r="V419"/>
      <c r="W419"/>
      <c r="X419"/>
      <c r="Y419"/>
      <c r="Z419" s="1453"/>
      <c r="AA419" s="1453"/>
      <c r="AB419" s="1453"/>
      <c r="AC419" s="1453"/>
      <c r="AD419" s="1453"/>
      <c r="AE419" s="1453"/>
      <c r="AF419" s="1453"/>
      <c r="AG419" s="1453"/>
      <c r="AH419" s="1453"/>
      <c r="AI419" s="1453"/>
      <c r="AJ419" s="1453"/>
      <c r="AK419" s="1453"/>
      <c r="AL419" s="1453"/>
      <c r="AM419" s="1453"/>
      <c r="AN419" s="1453"/>
      <c r="AO419" s="1453"/>
      <c r="AP419" s="1453"/>
      <c r="AQ419" s="1453"/>
      <c r="AR419" s="1454"/>
      <c r="AS419" s="1453"/>
      <c r="AT419" s="1453"/>
      <c r="AU419" s="1453"/>
      <c r="AV419" s="1453"/>
      <c r="AW419" s="1453"/>
      <c r="AX419" s="1453"/>
      <c r="AY419" s="1453"/>
      <c r="AZ419" s="1453"/>
      <c r="BA419" s="1453"/>
      <c r="BB419" s="1453"/>
      <c r="BC419" s="1453"/>
      <c r="BD419" s="1453"/>
      <c r="BE419" s="1453"/>
      <c r="BF419" s="1453"/>
      <c r="BG419" s="1453"/>
      <c r="BH419" s="1453"/>
      <c r="BI419" s="1453"/>
      <c r="BJ419" s="1453"/>
      <c r="BK419" s="1453"/>
      <c r="BL419" s="1453"/>
      <c r="BM419" s="1453"/>
      <c r="BN419" s="1453"/>
      <c r="BO419" s="1453"/>
      <c r="BP419" s="1453"/>
      <c r="BQ419" s="1453"/>
      <c r="BR419" s="1453"/>
      <c r="BS419" s="1453"/>
      <c r="BT419" s="1453"/>
      <c r="BU419" s="1453"/>
      <c r="BV419" s="1453"/>
      <c r="BW419" s="1453"/>
      <c r="BX419" s="1453"/>
      <c r="BY419" s="1453"/>
      <c r="BZ419" s="1453"/>
      <c r="CA419" s="1453"/>
      <c r="CB419" s="1453"/>
      <c r="CC419" s="1453"/>
      <c r="CD419" s="1453"/>
      <c r="CE419" s="1453"/>
      <c r="CF419" s="1453"/>
      <c r="CG419" s="1453"/>
      <c r="CH419" s="1453"/>
      <c r="CI419" s="1453"/>
      <c r="CJ419" s="1453"/>
      <c r="CK419" s="1453"/>
      <c r="CL419" s="1453"/>
      <c r="CM419" s="1453"/>
      <c r="CN419" s="1453"/>
      <c r="CO419" s="1453"/>
      <c r="CP419" s="1453"/>
      <c r="CQ419" s="1453"/>
      <c r="CR419" s="1453"/>
      <c r="CS419" s="1453"/>
      <c r="CT419" s="1453"/>
      <c r="CU419" s="1453"/>
      <c r="CV419" s="1453"/>
      <c r="CW419" s="1453"/>
      <c r="CX419" s="1453"/>
      <c r="CY419" s="1453"/>
      <c r="CZ419" s="1453"/>
      <c r="DA419" s="1453"/>
      <c r="DB419" s="1453"/>
      <c r="DC419" s="1453"/>
      <c r="DD419" s="1453"/>
      <c r="DE419" s="1453"/>
      <c r="DF419" s="1453"/>
      <c r="DG419" s="1453"/>
      <c r="DH419" s="1453"/>
      <c r="DI419" s="1453"/>
      <c r="DJ419" s="1453"/>
      <c r="DK419" s="1453"/>
      <c r="DL419" s="1453"/>
      <c r="DM419" s="1453"/>
      <c r="DN419" s="1453"/>
      <c r="DO419" s="1453"/>
      <c r="DP419" s="1453"/>
      <c r="DQ419" s="1453"/>
      <c r="DR419" s="1453"/>
      <c r="DS419" s="1453"/>
      <c r="DT419" s="1453"/>
    </row>
    <row r="420" spans="1:124" s="1543" customFormat="1" ht="21.9" customHeight="1" x14ac:dyDescent="0.35">
      <c r="A420" s="1453"/>
      <c r="B420" s="1453"/>
      <c r="C420" s="1514"/>
      <c r="D420" s="1514"/>
      <c r="E420" s="1514"/>
      <c r="F420" s="1848"/>
      <c r="G420" s="1930"/>
      <c r="H420" s="1516"/>
      <c r="I420" s="1537"/>
      <c r="J420" s="1537"/>
      <c r="K420" s="1453"/>
      <c r="L420"/>
      <c r="M420"/>
      <c r="N420"/>
      <c r="O420"/>
      <c r="P420"/>
      <c r="Q420"/>
      <c r="R420"/>
      <c r="S420"/>
      <c r="T420" s="1854"/>
      <c r="U420"/>
      <c r="V420"/>
      <c r="W420"/>
      <c r="X420"/>
      <c r="Y420"/>
      <c r="Z420" s="1453"/>
      <c r="AA420" s="1453"/>
      <c r="AB420" s="1453"/>
      <c r="AC420" s="1453"/>
      <c r="AD420" s="1453"/>
      <c r="AE420" s="1453"/>
      <c r="AF420" s="1453"/>
      <c r="AG420" s="1453"/>
      <c r="AH420" s="1453"/>
      <c r="AI420" s="1453"/>
      <c r="AJ420" s="1453"/>
      <c r="AK420" s="1453"/>
      <c r="AL420" s="1453"/>
      <c r="AM420" s="1453"/>
      <c r="AN420" s="1453"/>
      <c r="AO420" s="1453"/>
      <c r="AP420" s="1453"/>
      <c r="AQ420" s="1453"/>
      <c r="AR420" s="1454"/>
      <c r="AS420" s="1453"/>
      <c r="AT420" s="1453"/>
      <c r="AU420" s="1453"/>
      <c r="AV420" s="1453"/>
      <c r="AW420" s="1453"/>
      <c r="AX420" s="1453"/>
      <c r="AY420" s="1453"/>
      <c r="AZ420" s="1453"/>
      <c r="BA420" s="1453"/>
      <c r="BB420" s="1453"/>
      <c r="BC420" s="1453"/>
      <c r="BD420" s="1453"/>
      <c r="BE420" s="1453"/>
      <c r="BF420" s="1453"/>
      <c r="BG420" s="1453"/>
      <c r="BH420" s="1453"/>
      <c r="BI420" s="1453"/>
      <c r="BJ420" s="1453"/>
      <c r="BK420" s="1453"/>
      <c r="BL420" s="1453"/>
      <c r="BM420" s="1453"/>
      <c r="BN420" s="1453"/>
      <c r="BO420" s="1453"/>
      <c r="BP420" s="1453"/>
      <c r="BQ420" s="1453"/>
      <c r="BR420" s="1453"/>
      <c r="BS420" s="1453"/>
      <c r="BT420" s="1453"/>
      <c r="BU420" s="1453"/>
      <c r="BV420" s="1453"/>
      <c r="BW420" s="1453"/>
      <c r="BX420" s="1453"/>
      <c r="BY420" s="1453"/>
      <c r="BZ420" s="1453"/>
      <c r="CA420" s="1453"/>
      <c r="CB420" s="1453"/>
      <c r="CC420" s="1453"/>
      <c r="CD420" s="1453"/>
      <c r="CE420" s="1453"/>
      <c r="CF420" s="1453"/>
      <c r="CG420" s="1453"/>
      <c r="CH420" s="1453"/>
      <c r="CI420" s="1453"/>
      <c r="CJ420" s="1453"/>
      <c r="CK420" s="1453"/>
      <c r="CL420" s="1453"/>
      <c r="CM420" s="1453"/>
      <c r="CN420" s="1453"/>
      <c r="CO420" s="1453"/>
      <c r="CP420" s="1453"/>
      <c r="CQ420" s="1453"/>
      <c r="CR420" s="1453"/>
      <c r="CS420" s="1453"/>
      <c r="CT420" s="1453"/>
      <c r="CU420" s="1453"/>
      <c r="CV420" s="1453"/>
      <c r="CW420" s="1453"/>
      <c r="CX420" s="1453"/>
      <c r="CY420" s="1453"/>
      <c r="CZ420" s="1453"/>
      <c r="DA420" s="1453"/>
      <c r="DB420" s="1453"/>
      <c r="DC420" s="1453"/>
      <c r="DD420" s="1453"/>
      <c r="DE420" s="1453"/>
      <c r="DF420" s="1453"/>
      <c r="DG420" s="1453"/>
      <c r="DH420" s="1453"/>
      <c r="DI420" s="1453"/>
      <c r="DJ420" s="1453"/>
      <c r="DK420" s="1453"/>
      <c r="DL420" s="1453"/>
      <c r="DM420" s="1453"/>
      <c r="DN420" s="1453"/>
      <c r="DO420" s="1453"/>
      <c r="DP420" s="1453"/>
      <c r="DQ420" s="1453"/>
      <c r="DR420" s="1453"/>
      <c r="DS420" s="1453"/>
      <c r="DT420" s="1453"/>
    </row>
    <row r="421" spans="1:124" s="1543" customFormat="1" ht="21.9" customHeight="1" x14ac:dyDescent="0.35">
      <c r="A421" s="1453"/>
      <c r="B421" s="1453"/>
      <c r="C421" s="1514"/>
      <c r="D421" s="1514"/>
      <c r="E421" s="1514"/>
      <c r="F421" s="1848"/>
      <c r="G421" s="1930"/>
      <c r="H421" s="1516"/>
      <c r="I421" s="1537"/>
      <c r="J421" s="1537"/>
      <c r="K421" s="1453"/>
      <c r="L421"/>
      <c r="M421"/>
      <c r="N421"/>
      <c r="O421"/>
      <c r="P421"/>
      <c r="Q421"/>
      <c r="R421"/>
      <c r="S421"/>
      <c r="T421" s="1854"/>
      <c r="U421"/>
      <c r="V421"/>
      <c r="W421"/>
      <c r="X421"/>
      <c r="Y421"/>
      <c r="Z421" s="1453"/>
      <c r="AA421" s="1453"/>
      <c r="AB421" s="1453"/>
      <c r="AC421" s="1453"/>
      <c r="AD421" s="1453"/>
      <c r="AE421" s="1453"/>
      <c r="AF421" s="1453"/>
      <c r="AG421" s="1453"/>
      <c r="AH421" s="1453"/>
      <c r="AI421" s="1453"/>
      <c r="AJ421" s="1453"/>
      <c r="AK421" s="1453"/>
      <c r="AL421" s="1453"/>
      <c r="AM421" s="1453"/>
      <c r="AN421" s="1453"/>
      <c r="AO421" s="1453"/>
      <c r="AP421" s="1453"/>
      <c r="AQ421" s="1453"/>
      <c r="AR421" s="1454"/>
      <c r="AS421" s="1453"/>
      <c r="AT421" s="1453"/>
      <c r="AU421" s="1453"/>
      <c r="AV421" s="1453"/>
      <c r="AW421" s="1453"/>
      <c r="AX421" s="1453"/>
      <c r="AY421" s="1453"/>
      <c r="AZ421" s="1453"/>
      <c r="BA421" s="1453"/>
      <c r="BB421" s="1453"/>
      <c r="BC421" s="1453"/>
      <c r="BD421" s="1453"/>
      <c r="BE421" s="1453"/>
      <c r="BF421" s="1453"/>
      <c r="BG421" s="1453"/>
      <c r="BH421" s="1453"/>
      <c r="BI421" s="1453"/>
      <c r="BJ421" s="1453"/>
      <c r="BK421" s="1453"/>
      <c r="BL421" s="1453"/>
      <c r="BM421" s="1453"/>
      <c r="BN421" s="1453"/>
      <c r="BO421" s="1453"/>
      <c r="BP421" s="1453"/>
      <c r="BQ421" s="1453"/>
      <c r="BR421" s="1453"/>
      <c r="BS421" s="1453"/>
      <c r="BT421" s="1453"/>
      <c r="BU421" s="1453"/>
      <c r="BV421" s="1453"/>
      <c r="BW421" s="1453"/>
      <c r="BX421" s="1453"/>
      <c r="BY421" s="1453"/>
      <c r="BZ421" s="1453"/>
      <c r="CA421" s="1453"/>
      <c r="CB421" s="1453"/>
      <c r="CC421" s="1453"/>
      <c r="CD421" s="1453"/>
      <c r="CE421" s="1453"/>
      <c r="CF421" s="1453"/>
      <c r="CG421" s="1453"/>
      <c r="CH421" s="1453"/>
      <c r="CI421" s="1453"/>
      <c r="CJ421" s="1453"/>
      <c r="CK421" s="1453"/>
      <c r="CL421" s="1453"/>
      <c r="CM421" s="1453"/>
      <c r="CN421" s="1453"/>
      <c r="CO421" s="1453"/>
      <c r="CP421" s="1453"/>
      <c r="CQ421" s="1453"/>
      <c r="CR421" s="1453"/>
      <c r="CS421" s="1453"/>
      <c r="CT421" s="1453"/>
      <c r="CU421" s="1453"/>
      <c r="CV421" s="1453"/>
      <c r="CW421" s="1453"/>
      <c r="CX421" s="1453"/>
      <c r="CY421" s="1453"/>
      <c r="CZ421" s="1453"/>
      <c r="DA421" s="1453"/>
      <c r="DB421" s="1453"/>
      <c r="DC421" s="1453"/>
      <c r="DD421" s="1453"/>
      <c r="DE421" s="1453"/>
      <c r="DF421" s="1453"/>
      <c r="DG421" s="1453"/>
      <c r="DH421" s="1453"/>
      <c r="DI421" s="1453"/>
      <c r="DJ421" s="1453"/>
      <c r="DK421" s="1453"/>
      <c r="DL421" s="1453"/>
      <c r="DM421" s="1453"/>
      <c r="DN421" s="1453"/>
      <c r="DO421" s="1453"/>
      <c r="DP421" s="1453"/>
      <c r="DQ421" s="1453"/>
      <c r="DR421" s="1453"/>
      <c r="DS421" s="1453"/>
      <c r="DT421" s="1453"/>
    </row>
    <row r="422" spans="1:124" s="1543" customFormat="1" ht="21.9" customHeight="1" x14ac:dyDescent="0.35">
      <c r="A422" s="1453"/>
      <c r="B422" s="1453"/>
      <c r="C422" s="1514"/>
      <c r="D422" s="1514"/>
      <c r="E422" s="1514"/>
      <c r="F422" s="1848"/>
      <c r="G422" s="1930"/>
      <c r="H422" s="1516"/>
      <c r="I422" s="1537"/>
      <c r="J422" s="1537"/>
      <c r="K422" s="1453"/>
      <c r="L422"/>
      <c r="M422"/>
      <c r="N422"/>
      <c r="O422"/>
      <c r="P422"/>
      <c r="Q422"/>
      <c r="R422"/>
      <c r="S422"/>
      <c r="T422" s="1854"/>
      <c r="U422"/>
      <c r="V422"/>
      <c r="W422"/>
      <c r="X422"/>
      <c r="Y422"/>
      <c r="Z422" s="1453"/>
      <c r="AA422" s="1453"/>
      <c r="AB422" s="1453"/>
      <c r="AC422" s="1453"/>
      <c r="AD422" s="1453"/>
      <c r="AE422" s="1453"/>
      <c r="AF422" s="1453"/>
      <c r="AG422" s="1453"/>
      <c r="AH422" s="1453"/>
      <c r="AI422" s="1453"/>
      <c r="AJ422" s="1453"/>
      <c r="AK422" s="1453"/>
      <c r="AL422" s="1453"/>
      <c r="AM422" s="1453"/>
      <c r="AN422" s="1453"/>
      <c r="AO422" s="1453"/>
      <c r="AP422" s="1453"/>
      <c r="AQ422" s="1453"/>
      <c r="AR422" s="1454"/>
      <c r="AS422" s="1453"/>
      <c r="AT422" s="1453"/>
      <c r="AU422" s="1453"/>
      <c r="AV422" s="1453"/>
      <c r="AW422" s="1453"/>
      <c r="AX422" s="1453"/>
      <c r="AY422" s="1453"/>
      <c r="AZ422" s="1453"/>
      <c r="BA422" s="1453"/>
      <c r="BB422" s="1453"/>
      <c r="BC422" s="1453"/>
      <c r="BD422" s="1453"/>
      <c r="BE422" s="1453"/>
      <c r="BF422" s="1453"/>
      <c r="BG422" s="1453"/>
      <c r="BH422" s="1453"/>
      <c r="BI422" s="1453"/>
      <c r="BJ422" s="1453"/>
      <c r="BK422" s="1453"/>
      <c r="BL422" s="1453"/>
      <c r="BM422" s="1453"/>
      <c r="BN422" s="1453"/>
      <c r="BO422" s="1453"/>
      <c r="BP422" s="1453"/>
      <c r="BQ422" s="1453"/>
      <c r="BR422" s="1453"/>
      <c r="BS422" s="1453"/>
      <c r="BT422" s="1453"/>
      <c r="BU422" s="1453"/>
      <c r="BV422" s="1453"/>
      <c r="BW422" s="1453"/>
      <c r="BX422" s="1453"/>
      <c r="BY422" s="1453"/>
      <c r="BZ422" s="1453"/>
      <c r="CA422" s="1453"/>
      <c r="CB422" s="1453"/>
      <c r="CC422" s="1453"/>
      <c r="CD422" s="1453"/>
      <c r="CE422" s="1453"/>
      <c r="CF422" s="1453"/>
      <c r="CG422" s="1453"/>
      <c r="CH422" s="1453"/>
      <c r="CI422" s="1453"/>
      <c r="CJ422" s="1453"/>
      <c r="CK422" s="1453"/>
      <c r="CL422" s="1453"/>
      <c r="CM422" s="1453"/>
      <c r="CN422" s="1453"/>
      <c r="CO422" s="1453"/>
      <c r="CP422" s="1453"/>
      <c r="CQ422" s="1453"/>
      <c r="CR422" s="1453"/>
      <c r="CS422" s="1453"/>
      <c r="CT422" s="1453"/>
      <c r="CU422" s="1453"/>
      <c r="CV422" s="1453"/>
      <c r="CW422" s="1453"/>
      <c r="CX422" s="1453"/>
      <c r="CY422" s="1453"/>
      <c r="CZ422" s="1453"/>
      <c r="DA422" s="1453"/>
      <c r="DB422" s="1453"/>
      <c r="DC422" s="1453"/>
      <c r="DD422" s="1453"/>
      <c r="DE422" s="1453"/>
      <c r="DF422" s="1453"/>
      <c r="DG422" s="1453"/>
      <c r="DH422" s="1453"/>
      <c r="DI422" s="1453"/>
      <c r="DJ422" s="1453"/>
      <c r="DK422" s="1453"/>
      <c r="DL422" s="1453"/>
      <c r="DM422" s="1453"/>
      <c r="DN422" s="1453"/>
      <c r="DO422" s="1453"/>
      <c r="DP422" s="1453"/>
      <c r="DQ422" s="1453"/>
      <c r="DR422" s="1453"/>
      <c r="DS422" s="1453"/>
      <c r="DT422" s="1453"/>
    </row>
    <row r="423" spans="1:124" s="1543" customFormat="1" ht="21.9" customHeight="1" x14ac:dyDescent="0.35">
      <c r="A423" s="1453"/>
      <c r="B423" s="1453"/>
      <c r="C423" s="1514"/>
      <c r="D423" s="1514"/>
      <c r="E423" s="1514"/>
      <c r="F423" s="1848"/>
      <c r="G423" s="1930"/>
      <c r="H423" s="1516"/>
      <c r="I423" s="1537"/>
      <c r="J423" s="1537"/>
      <c r="K423" s="1453"/>
      <c r="L423"/>
      <c r="M423"/>
      <c r="N423"/>
      <c r="O423"/>
      <c r="P423"/>
      <c r="Q423"/>
      <c r="R423"/>
      <c r="S423"/>
      <c r="T423" s="1854"/>
      <c r="U423"/>
      <c r="V423"/>
      <c r="W423"/>
      <c r="X423"/>
      <c r="Y423"/>
      <c r="Z423" s="1453"/>
      <c r="AA423" s="1453"/>
      <c r="AB423" s="1453"/>
      <c r="AC423" s="1453"/>
      <c r="AD423" s="1453"/>
      <c r="AE423" s="1453"/>
      <c r="AF423" s="1453"/>
      <c r="AG423" s="1453"/>
      <c r="AH423" s="1453"/>
      <c r="AI423" s="1453"/>
      <c r="AJ423" s="1453"/>
      <c r="AK423" s="1453"/>
      <c r="AL423" s="1453"/>
      <c r="AM423" s="1453"/>
      <c r="AN423" s="1453"/>
      <c r="AO423" s="1453"/>
      <c r="AP423" s="1453"/>
      <c r="AQ423" s="1453"/>
      <c r="AR423" s="1454"/>
      <c r="AS423" s="1453"/>
      <c r="AT423" s="1453"/>
      <c r="AU423" s="1453"/>
      <c r="AV423" s="1453"/>
      <c r="AW423" s="1453"/>
      <c r="AX423" s="1453"/>
      <c r="AY423" s="1453"/>
      <c r="AZ423" s="1453"/>
      <c r="BA423" s="1453"/>
      <c r="BB423" s="1453"/>
      <c r="BC423" s="1453"/>
      <c r="BD423" s="1453"/>
      <c r="BE423" s="1453"/>
      <c r="BF423" s="1453"/>
      <c r="BG423" s="1453"/>
      <c r="BH423" s="1453"/>
      <c r="BI423" s="1453"/>
      <c r="BJ423" s="1453"/>
      <c r="BK423" s="1453"/>
      <c r="BL423" s="1453"/>
      <c r="BM423" s="1453"/>
      <c r="BN423" s="1453"/>
      <c r="BO423" s="1453"/>
      <c r="BP423" s="1453"/>
      <c r="BQ423" s="1453"/>
      <c r="BR423" s="1453"/>
      <c r="BS423" s="1453"/>
      <c r="BT423" s="1453"/>
      <c r="BU423" s="1453"/>
      <c r="BV423" s="1453"/>
      <c r="BW423" s="1453"/>
      <c r="BX423" s="1453"/>
      <c r="BY423" s="1453"/>
      <c r="BZ423" s="1453"/>
      <c r="CA423" s="1453"/>
      <c r="CB423" s="1453"/>
      <c r="CC423" s="1453"/>
      <c r="CD423" s="1453"/>
      <c r="CE423" s="1453"/>
      <c r="CF423" s="1453"/>
      <c r="CG423" s="1453"/>
      <c r="CH423" s="1453"/>
      <c r="CI423" s="1453"/>
      <c r="CJ423" s="1453"/>
      <c r="CK423" s="1453"/>
      <c r="CL423" s="1453"/>
      <c r="CM423" s="1453"/>
      <c r="CN423" s="1453"/>
      <c r="CO423" s="1453"/>
      <c r="CP423" s="1453"/>
      <c r="CQ423" s="1453"/>
      <c r="CR423" s="1453"/>
      <c r="CS423" s="1453"/>
      <c r="CT423" s="1453"/>
      <c r="CU423" s="1453"/>
      <c r="CV423" s="1453"/>
      <c r="CW423" s="1453"/>
      <c r="CX423" s="1453"/>
      <c r="CY423" s="1453"/>
      <c r="CZ423" s="1453"/>
      <c r="DA423" s="1453"/>
      <c r="DB423" s="1453"/>
      <c r="DC423" s="1453"/>
      <c r="DD423" s="1453"/>
      <c r="DE423" s="1453"/>
      <c r="DF423" s="1453"/>
      <c r="DG423" s="1453"/>
      <c r="DH423" s="1453"/>
      <c r="DI423" s="1453"/>
      <c r="DJ423" s="1453"/>
      <c r="DK423" s="1453"/>
      <c r="DL423" s="1453"/>
      <c r="DM423" s="1453"/>
      <c r="DN423" s="1453"/>
      <c r="DO423" s="1453"/>
      <c r="DP423" s="1453"/>
      <c r="DQ423" s="1453"/>
      <c r="DR423" s="1453"/>
      <c r="DS423" s="1453"/>
      <c r="DT423" s="1453"/>
    </row>
    <row r="424" spans="1:124" s="1543" customFormat="1" ht="21.9" customHeight="1" x14ac:dyDescent="0.35">
      <c r="A424" s="1453"/>
      <c r="B424" s="1453"/>
      <c r="C424" s="1514"/>
      <c r="D424" s="1514"/>
      <c r="E424" s="1514"/>
      <c r="F424" s="1848"/>
      <c r="G424" s="1930"/>
      <c r="H424" s="1516"/>
      <c r="I424" s="1537"/>
      <c r="J424" s="1537"/>
      <c r="K424" s="1453"/>
      <c r="L424"/>
      <c r="M424"/>
      <c r="N424"/>
      <c r="O424"/>
      <c r="P424"/>
      <c r="Q424"/>
      <c r="R424"/>
      <c r="S424"/>
      <c r="T424" s="1854"/>
      <c r="U424"/>
      <c r="V424"/>
      <c r="W424"/>
      <c r="X424"/>
      <c r="Y424"/>
      <c r="Z424" s="1453"/>
      <c r="AA424" s="1453"/>
      <c r="AB424" s="1453"/>
      <c r="AC424" s="1453"/>
      <c r="AD424" s="1453"/>
      <c r="AE424" s="1453"/>
      <c r="AF424" s="1453"/>
      <c r="AG424" s="1453"/>
      <c r="AH424" s="1453"/>
      <c r="AI424" s="1453"/>
      <c r="AJ424" s="1453"/>
      <c r="AK424" s="1453"/>
      <c r="AL424" s="1453"/>
      <c r="AM424" s="1453"/>
      <c r="AN424" s="1453"/>
      <c r="AO424" s="1453"/>
      <c r="AP424" s="1453"/>
      <c r="AQ424" s="1453"/>
      <c r="AR424" s="1454"/>
      <c r="AS424" s="1453"/>
      <c r="AT424" s="1453"/>
      <c r="AU424" s="1453"/>
      <c r="AV424" s="1453"/>
      <c r="AW424" s="1453"/>
      <c r="AX424" s="1453"/>
      <c r="AY424" s="1453"/>
      <c r="AZ424" s="1453"/>
      <c r="BA424" s="1453"/>
      <c r="BB424" s="1453"/>
      <c r="BC424" s="1453"/>
      <c r="BD424" s="1453"/>
      <c r="BE424" s="1453"/>
      <c r="BF424" s="1453"/>
      <c r="BG424" s="1453"/>
      <c r="BH424" s="1453"/>
      <c r="BI424" s="1453"/>
      <c r="BJ424" s="1453"/>
      <c r="BK424" s="1453"/>
      <c r="BL424" s="1453"/>
      <c r="BM424" s="1453"/>
      <c r="BN424" s="1453"/>
      <c r="BO424" s="1453"/>
      <c r="BP424" s="1453"/>
      <c r="BQ424" s="1453"/>
      <c r="BR424" s="1453"/>
      <c r="BS424" s="1453"/>
      <c r="BT424" s="1453"/>
      <c r="BU424" s="1453"/>
      <c r="BV424" s="1453"/>
      <c r="BW424" s="1453"/>
      <c r="BX424" s="1453"/>
      <c r="BY424" s="1453"/>
      <c r="BZ424" s="1453"/>
      <c r="CA424" s="1453"/>
      <c r="CB424" s="1453"/>
      <c r="CC424" s="1453"/>
      <c r="CD424" s="1453"/>
      <c r="CE424" s="1453"/>
      <c r="CF424" s="1453"/>
      <c r="CG424" s="1453"/>
      <c r="CH424" s="1453"/>
      <c r="CI424" s="1453"/>
      <c r="CJ424" s="1453"/>
      <c r="CK424" s="1453"/>
      <c r="CL424" s="1453"/>
      <c r="CM424" s="1453"/>
      <c r="CN424" s="1453"/>
      <c r="CO424" s="1453"/>
      <c r="CP424" s="1453"/>
      <c r="CQ424" s="1453"/>
      <c r="CR424" s="1453"/>
      <c r="CS424" s="1453"/>
      <c r="CT424" s="1453"/>
      <c r="CU424" s="1453"/>
      <c r="CV424" s="1453"/>
      <c r="CW424" s="1453"/>
      <c r="CX424" s="1453"/>
      <c r="CY424" s="1453"/>
      <c r="CZ424" s="1453"/>
      <c r="DA424" s="1453"/>
      <c r="DB424" s="1453"/>
      <c r="DC424" s="1453"/>
      <c r="DD424" s="1453"/>
      <c r="DE424" s="1453"/>
      <c r="DF424" s="1453"/>
      <c r="DG424" s="1453"/>
      <c r="DH424" s="1453"/>
      <c r="DI424" s="1453"/>
      <c r="DJ424" s="1453"/>
      <c r="DK424" s="1453"/>
      <c r="DL424" s="1453"/>
      <c r="DM424" s="1453"/>
      <c r="DN424" s="1453"/>
      <c r="DO424" s="1453"/>
      <c r="DP424" s="1453"/>
      <c r="DQ424" s="1453"/>
      <c r="DR424" s="1453"/>
      <c r="DS424" s="1453"/>
      <c r="DT424" s="1453"/>
    </row>
    <row r="425" spans="1:124" s="1543" customFormat="1" ht="21.9" customHeight="1" x14ac:dyDescent="0.35">
      <c r="A425" s="1453"/>
      <c r="B425" s="1453"/>
      <c r="C425" s="1514"/>
      <c r="D425" s="1514"/>
      <c r="E425" s="1514"/>
      <c r="F425" s="1848"/>
      <c r="G425" s="1930"/>
      <c r="H425" s="1516"/>
      <c r="I425" s="1537"/>
      <c r="J425" s="1537"/>
      <c r="K425" s="1453"/>
      <c r="L425"/>
      <c r="M425"/>
      <c r="N425"/>
      <c r="O425"/>
      <c r="P425"/>
      <c r="Q425"/>
      <c r="R425"/>
      <c r="S425"/>
      <c r="T425" s="1854"/>
      <c r="U425"/>
      <c r="V425"/>
      <c r="W425"/>
      <c r="X425"/>
      <c r="Y425"/>
      <c r="Z425" s="1453"/>
      <c r="AA425" s="1453"/>
      <c r="AB425" s="1453"/>
      <c r="AC425" s="1453"/>
      <c r="AD425" s="1453"/>
      <c r="AE425" s="1453"/>
      <c r="AF425" s="1453"/>
      <c r="AG425" s="1453"/>
      <c r="AH425" s="1453"/>
      <c r="AI425" s="1453"/>
      <c r="AJ425" s="1453"/>
      <c r="AK425" s="1453"/>
      <c r="AL425" s="1453"/>
      <c r="AM425" s="1453"/>
      <c r="AN425" s="1453"/>
      <c r="AO425" s="1453"/>
      <c r="AP425" s="1453"/>
      <c r="AQ425" s="1453"/>
      <c r="AR425" s="1454"/>
      <c r="AS425" s="1453"/>
      <c r="AT425" s="1453"/>
      <c r="AU425" s="1453"/>
      <c r="AV425" s="1453"/>
      <c r="AW425" s="1453"/>
      <c r="AX425" s="1453"/>
      <c r="AY425" s="1453"/>
      <c r="AZ425" s="1453"/>
      <c r="BA425" s="1453"/>
      <c r="BB425" s="1453"/>
      <c r="BC425" s="1453"/>
      <c r="BD425" s="1453"/>
      <c r="BE425" s="1453"/>
      <c r="BF425" s="1453"/>
      <c r="BG425" s="1453"/>
      <c r="BH425" s="1453"/>
      <c r="BI425" s="1453"/>
      <c r="BJ425" s="1453"/>
      <c r="BK425" s="1453"/>
      <c r="BL425" s="1453"/>
      <c r="BM425" s="1453"/>
      <c r="BN425" s="1453"/>
      <c r="BO425" s="1453"/>
      <c r="BP425" s="1453"/>
      <c r="BQ425" s="1453"/>
      <c r="BR425" s="1453"/>
      <c r="BS425" s="1453"/>
      <c r="BT425" s="1453"/>
      <c r="BU425" s="1453"/>
      <c r="BV425" s="1453"/>
      <c r="BW425" s="1453"/>
      <c r="BX425" s="1453"/>
      <c r="BY425" s="1453"/>
      <c r="BZ425" s="1453"/>
      <c r="CA425" s="1453"/>
      <c r="CB425" s="1453"/>
      <c r="CC425" s="1453"/>
      <c r="CD425" s="1453"/>
      <c r="CE425" s="1453"/>
      <c r="CF425" s="1453"/>
      <c r="CG425" s="1453"/>
      <c r="CH425" s="1453"/>
      <c r="CI425" s="1453"/>
      <c r="CJ425" s="1453"/>
      <c r="CK425" s="1453"/>
      <c r="CL425" s="1453"/>
      <c r="CM425" s="1453"/>
      <c r="CN425" s="1453"/>
      <c r="CO425" s="1453"/>
      <c r="CP425" s="1453"/>
      <c r="CQ425" s="1453"/>
      <c r="CR425" s="1453"/>
      <c r="CS425" s="1453"/>
      <c r="CT425" s="1453"/>
      <c r="CU425" s="1453"/>
      <c r="CV425" s="1453"/>
      <c r="CW425" s="1453"/>
      <c r="CX425" s="1453"/>
      <c r="CY425" s="1453"/>
      <c r="CZ425" s="1453"/>
      <c r="DA425" s="1453"/>
      <c r="DB425" s="1453"/>
      <c r="DC425" s="1453"/>
      <c r="DD425" s="1453"/>
      <c r="DE425" s="1453"/>
      <c r="DF425" s="1453"/>
      <c r="DG425" s="1453"/>
      <c r="DH425" s="1453"/>
      <c r="DI425" s="1453"/>
      <c r="DJ425" s="1453"/>
      <c r="DK425" s="1453"/>
      <c r="DL425" s="1453"/>
      <c r="DM425" s="1453"/>
      <c r="DN425" s="1453"/>
      <c r="DO425" s="1453"/>
      <c r="DP425" s="1453"/>
      <c r="DQ425" s="1453"/>
      <c r="DR425" s="1453"/>
      <c r="DS425" s="1453"/>
      <c r="DT425" s="1453"/>
    </row>
    <row r="426" spans="1:124" s="1543" customFormat="1" ht="21.9" customHeight="1" x14ac:dyDescent="0.35">
      <c r="A426" s="1453"/>
      <c r="B426" s="1453"/>
      <c r="C426" s="1514"/>
      <c r="D426" s="1514"/>
      <c r="E426" s="1514"/>
      <c r="F426" s="1848"/>
      <c r="G426" s="1930"/>
      <c r="H426" s="1516"/>
      <c r="I426" s="1537"/>
      <c r="J426" s="1537"/>
      <c r="K426" s="1453"/>
      <c r="L426"/>
      <c r="M426"/>
      <c r="N426"/>
      <c r="O426"/>
      <c r="P426"/>
      <c r="Q426"/>
      <c r="R426"/>
      <c r="S426"/>
      <c r="T426" s="1854"/>
      <c r="U426"/>
      <c r="V426"/>
      <c r="W426"/>
      <c r="X426"/>
      <c r="Y426"/>
      <c r="Z426" s="1453"/>
      <c r="AA426" s="1453"/>
      <c r="AB426" s="1453"/>
      <c r="AC426" s="1453"/>
      <c r="AD426" s="1453"/>
      <c r="AE426" s="1453"/>
      <c r="AF426" s="1453"/>
      <c r="AG426" s="1453"/>
      <c r="AH426" s="1453"/>
      <c r="AI426" s="1453"/>
      <c r="AJ426" s="1453"/>
      <c r="AK426" s="1453"/>
      <c r="AL426" s="1453"/>
      <c r="AM426" s="1453"/>
      <c r="AN426" s="1453"/>
      <c r="AO426" s="1453"/>
      <c r="AP426" s="1453"/>
      <c r="AQ426" s="1453"/>
      <c r="AR426" s="1454"/>
      <c r="AS426" s="1453"/>
      <c r="AT426" s="1453"/>
      <c r="AU426" s="1453"/>
      <c r="AV426" s="1453"/>
      <c r="AW426" s="1453"/>
      <c r="AX426" s="1453"/>
      <c r="AY426" s="1453"/>
      <c r="AZ426" s="1453"/>
      <c r="BA426" s="1453"/>
      <c r="BB426" s="1453"/>
      <c r="BC426" s="1453"/>
      <c r="BD426" s="1453"/>
      <c r="BE426" s="1453"/>
      <c r="BF426" s="1453"/>
      <c r="BG426" s="1453"/>
      <c r="BH426" s="1453"/>
      <c r="BI426" s="1453"/>
      <c r="BJ426" s="1453"/>
      <c r="BK426" s="1453"/>
      <c r="BL426" s="1453"/>
      <c r="BM426" s="1453"/>
      <c r="BN426" s="1453"/>
      <c r="BO426" s="1453"/>
      <c r="BP426" s="1453"/>
      <c r="BQ426" s="1453"/>
      <c r="BR426" s="1453"/>
      <c r="BS426" s="1453"/>
      <c r="BT426" s="1453"/>
      <c r="BU426" s="1453"/>
      <c r="BV426" s="1453"/>
      <c r="BW426" s="1453"/>
      <c r="BX426" s="1453"/>
      <c r="BY426" s="1453"/>
      <c r="BZ426" s="1453"/>
      <c r="CA426" s="1453"/>
      <c r="CB426" s="1453"/>
      <c r="CC426" s="1453"/>
      <c r="CD426" s="1453"/>
      <c r="CE426" s="1453"/>
      <c r="CF426" s="1453"/>
      <c r="CG426" s="1453"/>
      <c r="CH426" s="1453"/>
      <c r="CI426" s="1453"/>
      <c r="CJ426" s="1453"/>
      <c r="CK426" s="1453"/>
      <c r="CL426" s="1453"/>
      <c r="CM426" s="1453"/>
      <c r="CN426" s="1453"/>
      <c r="CO426" s="1453"/>
      <c r="CP426" s="1453"/>
      <c r="CQ426" s="1453"/>
      <c r="CR426" s="1453"/>
      <c r="CS426" s="1453"/>
      <c r="CT426" s="1453"/>
      <c r="CU426" s="1453"/>
      <c r="CV426" s="1453"/>
      <c r="CW426" s="1453"/>
      <c r="CX426" s="1453"/>
      <c r="CY426" s="1453"/>
      <c r="CZ426" s="1453"/>
      <c r="DA426" s="1453"/>
      <c r="DB426" s="1453"/>
      <c r="DC426" s="1453"/>
      <c r="DD426" s="1453"/>
      <c r="DE426" s="1453"/>
      <c r="DF426" s="1453"/>
      <c r="DG426" s="1453"/>
      <c r="DH426" s="1453"/>
      <c r="DI426" s="1453"/>
      <c r="DJ426" s="1453"/>
      <c r="DK426" s="1453"/>
      <c r="DL426" s="1453"/>
      <c r="DM426" s="1453"/>
      <c r="DN426" s="1453"/>
      <c r="DO426" s="1453"/>
      <c r="DP426" s="1453"/>
      <c r="DQ426" s="1453"/>
      <c r="DR426" s="1453"/>
      <c r="DS426" s="1453"/>
      <c r="DT426" s="1453"/>
    </row>
    <row r="427" spans="1:124" s="1543" customFormat="1" ht="21.9" customHeight="1" x14ac:dyDescent="0.35">
      <c r="A427" s="1453"/>
      <c r="B427" s="1453"/>
      <c r="C427" s="1514"/>
      <c r="D427" s="1514"/>
      <c r="E427" s="1514"/>
      <c r="F427" s="1848"/>
      <c r="G427" s="1930"/>
      <c r="H427" s="1516"/>
      <c r="I427" s="1537"/>
      <c r="J427" s="1537"/>
      <c r="K427" s="1453"/>
      <c r="L427"/>
      <c r="M427"/>
      <c r="N427"/>
      <c r="O427"/>
      <c r="P427"/>
      <c r="Q427"/>
      <c r="R427"/>
      <c r="S427"/>
      <c r="T427" s="1854"/>
      <c r="U427"/>
      <c r="V427"/>
      <c r="W427"/>
      <c r="X427"/>
      <c r="Y427"/>
      <c r="Z427" s="1453"/>
      <c r="AA427" s="1453"/>
      <c r="AB427" s="1453"/>
      <c r="AC427" s="1453"/>
      <c r="AD427" s="1453"/>
      <c r="AE427" s="1453"/>
      <c r="AF427" s="1453"/>
      <c r="AG427" s="1453"/>
      <c r="AH427" s="1453"/>
      <c r="AI427" s="1453"/>
      <c r="AJ427" s="1453"/>
      <c r="AK427" s="1453"/>
      <c r="AL427" s="1453"/>
      <c r="AM427" s="1453"/>
      <c r="AN427" s="1453"/>
      <c r="AO427" s="1453"/>
      <c r="AP427" s="1453"/>
      <c r="AQ427" s="1453"/>
      <c r="AR427" s="1454"/>
      <c r="AS427" s="1453"/>
      <c r="AT427" s="1453"/>
      <c r="AU427" s="1453"/>
      <c r="AV427" s="1453"/>
      <c r="AW427" s="1453"/>
      <c r="AX427" s="1453"/>
      <c r="AY427" s="1453"/>
      <c r="AZ427" s="1453"/>
      <c r="BA427" s="1453"/>
      <c r="BB427" s="1453"/>
      <c r="BC427" s="1453"/>
      <c r="BD427" s="1453"/>
      <c r="BE427" s="1453"/>
      <c r="BF427" s="1453"/>
      <c r="BG427" s="1453"/>
      <c r="BH427" s="1453"/>
      <c r="BI427" s="1453"/>
      <c r="BJ427" s="1453"/>
      <c r="BK427" s="1453"/>
      <c r="BL427" s="1453"/>
      <c r="BM427" s="1453"/>
      <c r="BN427" s="1453"/>
      <c r="BO427" s="1453"/>
      <c r="BP427" s="1453"/>
      <c r="BQ427" s="1453"/>
      <c r="BR427" s="1453"/>
      <c r="BS427" s="1453"/>
      <c r="BT427" s="1453"/>
      <c r="BU427" s="1453"/>
      <c r="BV427" s="1453"/>
      <c r="BW427" s="1453"/>
      <c r="BX427" s="1453"/>
      <c r="BY427" s="1453"/>
      <c r="BZ427" s="1453"/>
      <c r="CA427" s="1453"/>
      <c r="CB427" s="1453"/>
      <c r="CC427" s="1453"/>
      <c r="CD427" s="1453"/>
      <c r="CE427" s="1453"/>
      <c r="CF427" s="1453"/>
      <c r="CG427" s="1453"/>
      <c r="CH427" s="1453"/>
      <c r="CI427" s="1453"/>
      <c r="CJ427" s="1453"/>
      <c r="CK427" s="1453"/>
      <c r="CL427" s="1453"/>
      <c r="CM427" s="1453"/>
      <c r="CN427" s="1453"/>
      <c r="CO427" s="1453"/>
      <c r="CP427" s="1453"/>
      <c r="CQ427" s="1453"/>
      <c r="CR427" s="1453"/>
      <c r="CS427" s="1453"/>
      <c r="CT427" s="1453"/>
      <c r="CU427" s="1453"/>
      <c r="CV427" s="1453"/>
      <c r="CW427" s="1453"/>
      <c r="CX427" s="1453"/>
      <c r="CY427" s="1453"/>
      <c r="CZ427" s="1453"/>
      <c r="DA427" s="1453"/>
      <c r="DB427" s="1453"/>
      <c r="DC427" s="1453"/>
      <c r="DD427" s="1453"/>
      <c r="DE427" s="1453"/>
      <c r="DF427" s="1453"/>
      <c r="DG427" s="1453"/>
      <c r="DH427" s="1453"/>
      <c r="DI427" s="1453"/>
      <c r="DJ427" s="1453"/>
      <c r="DK427" s="1453"/>
      <c r="DL427" s="1453"/>
      <c r="DM427" s="1453"/>
      <c r="DN427" s="1453"/>
      <c r="DO427" s="1453"/>
      <c r="DP427" s="1453"/>
      <c r="DQ427" s="1453"/>
      <c r="DR427" s="1453"/>
      <c r="DS427" s="1453"/>
      <c r="DT427" s="1453"/>
    </row>
    <row r="428" spans="1:124" s="1543" customFormat="1" ht="21.9" customHeight="1" x14ac:dyDescent="0.35">
      <c r="A428" s="1453"/>
      <c r="B428" s="1453"/>
      <c r="C428" s="1514"/>
      <c r="D428" s="1514"/>
      <c r="E428" s="1514"/>
      <c r="F428" s="1848"/>
      <c r="G428" s="1930"/>
      <c r="H428" s="1516"/>
      <c r="I428" s="1537"/>
      <c r="J428" s="1537"/>
      <c r="K428" s="1453"/>
      <c r="L428"/>
      <c r="M428"/>
      <c r="N428"/>
      <c r="O428"/>
      <c r="P428"/>
      <c r="Q428"/>
      <c r="R428"/>
      <c r="S428"/>
      <c r="T428" s="1854"/>
      <c r="U428"/>
      <c r="V428"/>
      <c r="W428"/>
      <c r="X428"/>
      <c r="Y428"/>
      <c r="Z428" s="1453"/>
      <c r="AA428" s="1453"/>
      <c r="AB428" s="1453"/>
      <c r="AC428" s="1453"/>
      <c r="AD428" s="1453"/>
      <c r="AE428" s="1453"/>
      <c r="AF428" s="1453"/>
      <c r="AG428" s="1453"/>
      <c r="AH428" s="1453"/>
      <c r="AI428" s="1453"/>
      <c r="AJ428" s="1453"/>
      <c r="AK428" s="1453"/>
      <c r="AL428" s="1453"/>
      <c r="AM428" s="1453"/>
      <c r="AN428" s="1453"/>
      <c r="AO428" s="1453"/>
      <c r="AP428" s="1453"/>
      <c r="AQ428" s="1453"/>
      <c r="AR428" s="1454"/>
      <c r="AS428" s="1453"/>
      <c r="AT428" s="1453"/>
      <c r="AU428" s="1453"/>
      <c r="AV428" s="1453"/>
      <c r="AW428" s="1453"/>
      <c r="AX428" s="1453"/>
      <c r="AY428" s="1453"/>
      <c r="AZ428" s="1453"/>
      <c r="BA428" s="1453"/>
      <c r="BB428" s="1453"/>
      <c r="BC428" s="1453"/>
      <c r="BD428" s="1453"/>
      <c r="BE428" s="1453"/>
      <c r="BF428" s="1453"/>
      <c r="BG428" s="1453"/>
      <c r="BH428" s="1453"/>
      <c r="BI428" s="1453"/>
      <c r="BJ428" s="1453"/>
      <c r="BK428" s="1453"/>
      <c r="BL428" s="1453"/>
      <c r="BM428" s="1453"/>
      <c r="BN428" s="1453"/>
      <c r="BO428" s="1453"/>
      <c r="BP428" s="1453"/>
      <c r="BQ428" s="1453"/>
      <c r="BR428" s="1453"/>
      <c r="BS428" s="1453"/>
      <c r="BT428" s="1453"/>
      <c r="BU428" s="1453"/>
      <c r="BV428" s="1453"/>
      <c r="BW428" s="1453"/>
      <c r="BX428" s="1453"/>
      <c r="BY428" s="1453"/>
      <c r="BZ428" s="1453"/>
      <c r="CA428" s="1453"/>
      <c r="CB428" s="1453"/>
      <c r="CC428" s="1453"/>
      <c r="CD428" s="1453"/>
      <c r="CE428" s="1453"/>
      <c r="CF428" s="1453"/>
      <c r="CG428" s="1453"/>
      <c r="CH428" s="1453"/>
      <c r="CI428" s="1453"/>
      <c r="CJ428" s="1453"/>
      <c r="CK428" s="1453"/>
      <c r="CL428" s="1453"/>
      <c r="CM428" s="1453"/>
      <c r="CN428" s="1453"/>
      <c r="CO428" s="1453"/>
      <c r="CP428" s="1453"/>
      <c r="CQ428" s="1453"/>
      <c r="CR428" s="1453"/>
      <c r="CS428" s="1453"/>
      <c r="CT428" s="1453"/>
      <c r="CU428" s="1453"/>
      <c r="CV428" s="1453"/>
      <c r="CW428" s="1453"/>
      <c r="CX428" s="1453"/>
      <c r="CY428" s="1453"/>
      <c r="CZ428" s="1453"/>
      <c r="DA428" s="1453"/>
      <c r="DB428" s="1453"/>
      <c r="DC428" s="1453"/>
      <c r="DD428" s="1453"/>
      <c r="DE428" s="1453"/>
      <c r="DF428" s="1453"/>
      <c r="DG428" s="1453"/>
      <c r="DH428" s="1453"/>
      <c r="DI428" s="1453"/>
      <c r="DJ428" s="1453"/>
      <c r="DK428" s="1453"/>
      <c r="DL428" s="1453"/>
      <c r="DM428" s="1453"/>
      <c r="DN428" s="1453"/>
      <c r="DO428" s="1453"/>
      <c r="DP428" s="1453"/>
      <c r="DQ428" s="1453"/>
      <c r="DR428" s="1453"/>
      <c r="DS428" s="1453"/>
      <c r="DT428" s="1453"/>
    </row>
    <row r="429" spans="1:124" s="1543" customFormat="1" ht="21.9" customHeight="1" x14ac:dyDescent="0.35">
      <c r="A429" s="1453"/>
      <c r="B429" s="1453"/>
      <c r="C429" s="1514"/>
      <c r="D429" s="1514"/>
      <c r="E429" s="1514"/>
      <c r="F429" s="1848"/>
      <c r="G429" s="1930"/>
      <c r="H429" s="1516"/>
      <c r="I429" s="1537"/>
      <c r="J429" s="1537"/>
      <c r="K429" s="1453"/>
      <c r="L429"/>
      <c r="M429"/>
      <c r="N429"/>
      <c r="O429"/>
      <c r="P429"/>
      <c r="Q429"/>
      <c r="R429"/>
      <c r="S429"/>
      <c r="T429" s="1854"/>
      <c r="U429"/>
      <c r="V429"/>
      <c r="W429"/>
      <c r="X429"/>
      <c r="Y429"/>
      <c r="Z429" s="1453"/>
      <c r="AA429" s="1453"/>
      <c r="AB429" s="1453"/>
      <c r="AC429" s="1453"/>
      <c r="AD429" s="1453"/>
      <c r="AE429" s="1453"/>
      <c r="AF429" s="1453"/>
      <c r="AG429" s="1453"/>
      <c r="AH429" s="1453"/>
      <c r="AI429" s="1453"/>
      <c r="AJ429" s="1453"/>
      <c r="AK429" s="1453"/>
      <c r="AL429" s="1453"/>
      <c r="AM429" s="1453"/>
      <c r="AN429" s="1453"/>
      <c r="AO429" s="1453"/>
      <c r="AP429" s="1453"/>
      <c r="AQ429" s="1453"/>
      <c r="AR429" s="1454"/>
      <c r="AS429" s="1453"/>
      <c r="AT429" s="1453"/>
      <c r="AU429" s="1453"/>
      <c r="AV429" s="1453"/>
      <c r="AW429" s="1453"/>
      <c r="AX429" s="1453"/>
      <c r="AY429" s="1453"/>
      <c r="AZ429" s="1453"/>
      <c r="BA429" s="1453"/>
      <c r="BB429" s="1453"/>
      <c r="BC429" s="1453"/>
      <c r="BD429" s="1453"/>
      <c r="BE429" s="1453"/>
      <c r="BF429" s="1453"/>
      <c r="BG429" s="1453"/>
      <c r="BH429" s="1453"/>
      <c r="BI429" s="1453"/>
      <c r="BJ429" s="1453"/>
      <c r="BK429" s="1453"/>
      <c r="BL429" s="1453"/>
      <c r="BM429" s="1453"/>
      <c r="BN429" s="1453"/>
      <c r="BO429" s="1453"/>
      <c r="BP429" s="1453"/>
      <c r="BQ429" s="1453"/>
      <c r="BR429" s="1453"/>
      <c r="BS429" s="1453"/>
      <c r="BT429" s="1453"/>
      <c r="BU429" s="1453"/>
      <c r="BV429" s="1453"/>
      <c r="BW429" s="1453"/>
      <c r="BX429" s="1453"/>
      <c r="BY429" s="1453"/>
      <c r="BZ429" s="1453"/>
      <c r="CA429" s="1453"/>
      <c r="CB429" s="1453"/>
      <c r="CC429" s="1453"/>
      <c r="CD429" s="1453"/>
      <c r="CE429" s="1453"/>
      <c r="CF429" s="1453"/>
      <c r="CG429" s="1453"/>
      <c r="CH429" s="1453"/>
      <c r="CI429" s="1453"/>
      <c r="CJ429" s="1453"/>
      <c r="CK429" s="1453"/>
      <c r="CL429" s="1453"/>
      <c r="CM429" s="1453"/>
      <c r="CN429" s="1453"/>
      <c r="CO429" s="1453"/>
      <c r="CP429" s="1453"/>
      <c r="CQ429" s="1453"/>
      <c r="CR429" s="1453"/>
      <c r="CS429" s="1453"/>
      <c r="CT429" s="1453"/>
      <c r="CU429" s="1453"/>
      <c r="CV429" s="1453"/>
      <c r="CW429" s="1453"/>
      <c r="CX429" s="1453"/>
      <c r="CY429" s="1453"/>
      <c r="CZ429" s="1453"/>
      <c r="DA429" s="1453"/>
      <c r="DB429" s="1453"/>
      <c r="DC429" s="1453"/>
      <c r="DD429" s="1453"/>
      <c r="DE429" s="1453"/>
      <c r="DF429" s="1453"/>
      <c r="DG429" s="1453"/>
      <c r="DH429" s="1453"/>
      <c r="DI429" s="1453"/>
      <c r="DJ429" s="1453"/>
      <c r="DK429" s="1453"/>
      <c r="DL429" s="1453"/>
      <c r="DM429" s="1453"/>
      <c r="DN429" s="1453"/>
      <c r="DO429" s="1453"/>
      <c r="DP429" s="1453"/>
      <c r="DQ429" s="1453"/>
      <c r="DR429" s="1453"/>
      <c r="DS429" s="1453"/>
      <c r="DT429" s="1453"/>
    </row>
    <row r="430" spans="1:124" s="1543" customFormat="1" ht="21.9" customHeight="1" x14ac:dyDescent="0.35">
      <c r="A430" s="1453"/>
      <c r="B430" s="1453"/>
      <c r="C430" s="1514"/>
      <c r="D430" s="1514"/>
      <c r="E430" s="1514"/>
      <c r="F430" s="1848"/>
      <c r="G430" s="1930"/>
      <c r="H430" s="1516"/>
      <c r="I430" s="1537"/>
      <c r="J430" s="1537"/>
      <c r="K430" s="1453"/>
      <c r="L430"/>
      <c r="M430"/>
      <c r="N430"/>
      <c r="O430"/>
      <c r="P430"/>
      <c r="Q430"/>
      <c r="R430"/>
      <c r="S430"/>
      <c r="T430" s="1854"/>
      <c r="U430"/>
      <c r="V430"/>
      <c r="W430"/>
      <c r="X430"/>
      <c r="Y430"/>
      <c r="Z430" s="1453"/>
      <c r="AA430" s="1453"/>
      <c r="AB430" s="1453"/>
      <c r="AC430" s="1453"/>
      <c r="AD430" s="1453"/>
      <c r="AE430" s="1453"/>
      <c r="AF430" s="1453"/>
      <c r="AG430" s="1453"/>
      <c r="AH430" s="1453"/>
      <c r="AI430" s="1453"/>
      <c r="AJ430" s="1453"/>
      <c r="AK430" s="1453"/>
      <c r="AL430" s="1453"/>
      <c r="AM430" s="1453"/>
      <c r="AN430" s="1453"/>
      <c r="AO430" s="1453"/>
      <c r="AP430" s="1453"/>
      <c r="AQ430" s="1453"/>
      <c r="AR430" s="1454"/>
      <c r="AS430" s="1453"/>
      <c r="AT430" s="1453"/>
      <c r="AU430" s="1453"/>
      <c r="AV430" s="1453"/>
      <c r="AW430" s="1453"/>
      <c r="AX430" s="1453"/>
      <c r="AY430" s="1453"/>
      <c r="AZ430" s="1453"/>
      <c r="BA430" s="1453"/>
      <c r="BB430" s="1453"/>
      <c r="BC430" s="1453"/>
      <c r="BD430" s="1453"/>
      <c r="BE430" s="1453"/>
      <c r="BF430" s="1453"/>
      <c r="BG430" s="1453"/>
      <c r="BH430" s="1453"/>
      <c r="BI430" s="1453"/>
      <c r="BJ430" s="1453"/>
      <c r="BK430" s="1453"/>
      <c r="BL430" s="1453"/>
      <c r="BM430" s="1453"/>
      <c r="BN430" s="1453"/>
      <c r="BO430" s="1453"/>
      <c r="BP430" s="1453"/>
      <c r="BQ430" s="1453"/>
      <c r="BR430" s="1453"/>
      <c r="BS430" s="1453"/>
      <c r="BT430" s="1453"/>
      <c r="BU430" s="1453"/>
      <c r="BV430" s="1453"/>
      <c r="BW430" s="1453"/>
      <c r="BX430" s="1453"/>
      <c r="BY430" s="1453"/>
      <c r="BZ430" s="1453"/>
      <c r="CA430" s="1453"/>
      <c r="CB430" s="1453"/>
      <c r="CC430" s="1453"/>
      <c r="CD430" s="1453"/>
      <c r="CE430" s="1453"/>
      <c r="CF430" s="1453"/>
      <c r="CG430" s="1453"/>
      <c r="CH430" s="1453"/>
      <c r="CI430" s="1453"/>
      <c r="CJ430" s="1453"/>
      <c r="CK430" s="1453"/>
      <c r="CL430" s="1453"/>
      <c r="CM430" s="1453"/>
      <c r="CN430" s="1453"/>
      <c r="CO430" s="1453"/>
      <c r="CP430" s="1453"/>
      <c r="CQ430" s="1453"/>
      <c r="CR430" s="1453"/>
      <c r="CS430" s="1453"/>
      <c r="CT430" s="1453"/>
      <c r="CU430" s="1453"/>
      <c r="CV430" s="1453"/>
      <c r="CW430" s="1453"/>
      <c r="CX430" s="1453"/>
      <c r="CY430" s="1453"/>
      <c r="CZ430" s="1453"/>
      <c r="DA430" s="1453"/>
      <c r="DB430" s="1453"/>
      <c r="DC430" s="1453"/>
      <c r="DD430" s="1453"/>
      <c r="DE430" s="1453"/>
      <c r="DF430" s="1453"/>
      <c r="DG430" s="1453"/>
      <c r="DH430" s="1453"/>
      <c r="DI430" s="1453"/>
      <c r="DJ430" s="1453"/>
      <c r="DK430" s="1453"/>
      <c r="DL430" s="1453"/>
      <c r="DM430" s="1453"/>
      <c r="DN430" s="1453"/>
      <c r="DO430" s="1453"/>
      <c r="DP430" s="1453"/>
      <c r="DQ430" s="1453"/>
      <c r="DR430" s="1453"/>
      <c r="DS430" s="1453"/>
      <c r="DT430" s="1453"/>
    </row>
    <row r="431" spans="1:124" s="1543" customFormat="1" ht="21.9" customHeight="1" x14ac:dyDescent="0.35">
      <c r="A431" s="1453"/>
      <c r="B431" s="1453"/>
      <c r="C431" s="1514"/>
      <c r="D431" s="1514"/>
      <c r="E431" s="1514"/>
      <c r="F431" s="1848"/>
      <c r="G431" s="1930"/>
      <c r="H431" s="1516"/>
      <c r="I431" s="1537"/>
      <c r="J431" s="1537"/>
      <c r="K431" s="1453"/>
      <c r="L431"/>
      <c r="M431"/>
      <c r="N431"/>
      <c r="O431"/>
      <c r="P431"/>
      <c r="Q431"/>
      <c r="R431"/>
      <c r="S431"/>
      <c r="T431" s="1854"/>
      <c r="U431"/>
      <c r="V431"/>
      <c r="W431"/>
      <c r="X431"/>
      <c r="Y431"/>
      <c r="Z431" s="1453"/>
      <c r="AA431" s="1453"/>
      <c r="AB431" s="1453"/>
      <c r="AC431" s="1453"/>
      <c r="AD431" s="1453"/>
      <c r="AE431" s="1453"/>
      <c r="AF431" s="1453"/>
      <c r="AG431" s="1453"/>
      <c r="AH431" s="1453"/>
      <c r="AI431" s="1453"/>
      <c r="AJ431" s="1453"/>
      <c r="AK431" s="1453"/>
      <c r="AL431" s="1453"/>
      <c r="AM431" s="1453"/>
      <c r="AN431" s="1453"/>
      <c r="AO431" s="1453"/>
      <c r="AP431" s="1453"/>
      <c r="AQ431" s="1453"/>
      <c r="AR431" s="1454"/>
      <c r="AS431" s="1453"/>
      <c r="AT431" s="1453"/>
      <c r="AU431" s="1453"/>
      <c r="AV431" s="1453"/>
      <c r="AW431" s="1453"/>
      <c r="AX431" s="1453"/>
      <c r="AY431" s="1453"/>
      <c r="AZ431" s="1453"/>
      <c r="BA431" s="1453"/>
      <c r="BB431" s="1453"/>
      <c r="BC431" s="1453"/>
      <c r="BD431" s="1453"/>
      <c r="BE431" s="1453"/>
      <c r="BF431" s="1453"/>
      <c r="BG431" s="1453"/>
      <c r="BH431" s="1453"/>
      <c r="BI431" s="1453"/>
      <c r="BJ431" s="1453"/>
      <c r="BK431" s="1453"/>
      <c r="BL431" s="1453"/>
      <c r="BM431" s="1453"/>
      <c r="BN431" s="1453"/>
      <c r="BO431" s="1453"/>
      <c r="BP431" s="1453"/>
      <c r="BQ431" s="1453"/>
      <c r="BR431" s="1453"/>
      <c r="BS431" s="1453"/>
      <c r="BT431" s="1453"/>
      <c r="BU431" s="1453"/>
      <c r="BV431" s="1453"/>
      <c r="BW431" s="1453"/>
      <c r="BX431" s="1453"/>
      <c r="BY431" s="1453"/>
      <c r="BZ431" s="1453"/>
      <c r="CA431" s="1453"/>
      <c r="CB431" s="1453"/>
      <c r="CC431" s="1453"/>
      <c r="CD431" s="1453"/>
      <c r="CE431" s="1453"/>
      <c r="CF431" s="1453"/>
      <c r="CG431" s="1453"/>
      <c r="CH431" s="1453"/>
      <c r="CI431" s="1453"/>
      <c r="CJ431" s="1453"/>
      <c r="CK431" s="1453"/>
      <c r="CL431" s="1453"/>
      <c r="CM431" s="1453"/>
      <c r="CN431" s="1453"/>
      <c r="CO431" s="1453"/>
      <c r="CP431" s="1453"/>
      <c r="CQ431" s="1453"/>
      <c r="CR431" s="1453"/>
      <c r="CS431" s="1453"/>
      <c r="CT431" s="1453"/>
      <c r="CU431" s="1453"/>
      <c r="CV431" s="1453"/>
      <c r="CW431" s="1453"/>
      <c r="CX431" s="1453"/>
      <c r="CY431" s="1453"/>
      <c r="CZ431" s="1453"/>
      <c r="DA431" s="1453"/>
      <c r="DB431" s="1453"/>
      <c r="DC431" s="1453"/>
      <c r="DD431" s="1453"/>
      <c r="DE431" s="1453"/>
      <c r="DF431" s="1453"/>
      <c r="DG431" s="1453"/>
      <c r="DH431" s="1453"/>
      <c r="DI431" s="1453"/>
      <c r="DJ431" s="1453"/>
      <c r="DK431" s="1453"/>
      <c r="DL431" s="1453"/>
      <c r="DM431" s="1453"/>
      <c r="DN431" s="1453"/>
      <c r="DO431" s="1453"/>
      <c r="DP431" s="1453"/>
      <c r="DQ431" s="1453"/>
      <c r="DR431" s="1453"/>
      <c r="DS431" s="1453"/>
      <c r="DT431" s="1453"/>
    </row>
    <row r="432" spans="1:124" s="1543" customFormat="1" ht="21.9" customHeight="1" x14ac:dyDescent="0.35">
      <c r="A432" s="1453"/>
      <c r="B432" s="1453"/>
      <c r="C432" s="1514"/>
      <c r="D432" s="1514"/>
      <c r="E432" s="1514"/>
      <c r="F432" s="1848"/>
      <c r="G432" s="1930"/>
      <c r="H432" s="1516"/>
      <c r="I432" s="1537"/>
      <c r="J432" s="1537"/>
      <c r="K432" s="1453"/>
      <c r="L432"/>
      <c r="M432"/>
      <c r="N432"/>
      <c r="O432"/>
      <c r="P432"/>
      <c r="Q432"/>
      <c r="R432"/>
      <c r="S432"/>
      <c r="T432" s="1854"/>
      <c r="U432"/>
      <c r="V432"/>
      <c r="W432"/>
      <c r="X432"/>
      <c r="Y432"/>
      <c r="Z432" s="1453"/>
      <c r="AA432" s="1453"/>
      <c r="AB432" s="1453"/>
      <c r="AC432" s="1453"/>
      <c r="AD432" s="1453"/>
      <c r="AE432" s="1453"/>
      <c r="AF432" s="1453"/>
      <c r="AG432" s="1453"/>
      <c r="AH432" s="1453"/>
      <c r="AI432" s="1453"/>
      <c r="AJ432" s="1453"/>
      <c r="AK432" s="1453"/>
      <c r="AL432" s="1453"/>
      <c r="AM432" s="1453"/>
      <c r="AN432" s="1453"/>
      <c r="AO432" s="1453"/>
      <c r="AP432" s="1453"/>
      <c r="AQ432" s="1453"/>
      <c r="AR432" s="1454"/>
      <c r="AS432" s="1453"/>
      <c r="AT432" s="1453"/>
      <c r="AU432" s="1453"/>
      <c r="AV432" s="1453"/>
      <c r="AW432" s="1453"/>
      <c r="AX432" s="1453"/>
      <c r="AY432" s="1453"/>
      <c r="AZ432" s="1453"/>
      <c r="BA432" s="1453"/>
      <c r="BB432" s="1453"/>
      <c r="BC432" s="1453"/>
      <c r="BD432" s="1453"/>
      <c r="BE432" s="1453"/>
      <c r="BF432" s="1453"/>
      <c r="BG432" s="1453"/>
      <c r="BH432" s="1453"/>
      <c r="BI432" s="1453"/>
      <c r="BJ432" s="1453"/>
      <c r="BK432" s="1453"/>
      <c r="BL432" s="1453"/>
      <c r="BM432" s="1453"/>
      <c r="BN432" s="1453"/>
      <c r="BO432" s="1453"/>
      <c r="BP432" s="1453"/>
      <c r="BQ432" s="1453"/>
      <c r="BR432" s="1453"/>
      <c r="BS432" s="1453"/>
      <c r="BT432" s="1453"/>
      <c r="BU432" s="1453"/>
      <c r="BV432" s="1453"/>
      <c r="BW432" s="1453"/>
      <c r="BX432" s="1453"/>
      <c r="BY432" s="1453"/>
      <c r="BZ432" s="1453"/>
      <c r="CA432" s="1453"/>
      <c r="CB432" s="1453"/>
      <c r="CC432" s="1453"/>
      <c r="CD432" s="1453"/>
      <c r="CE432" s="1453"/>
      <c r="CF432" s="1453"/>
      <c r="CG432" s="1453"/>
      <c r="CH432" s="1453"/>
      <c r="CI432" s="1453"/>
      <c r="CJ432" s="1453"/>
      <c r="CK432" s="1453"/>
      <c r="CL432" s="1453"/>
      <c r="CM432" s="1453"/>
      <c r="CN432" s="1453"/>
      <c r="CO432" s="1453"/>
      <c r="CP432" s="1453"/>
      <c r="CQ432" s="1453"/>
      <c r="CR432" s="1453"/>
      <c r="CS432" s="1453"/>
      <c r="CT432" s="1453"/>
      <c r="CU432" s="1453"/>
      <c r="CV432" s="1453"/>
      <c r="CW432" s="1453"/>
      <c r="CX432" s="1453"/>
      <c r="CY432" s="1453"/>
      <c r="CZ432" s="1453"/>
      <c r="DA432" s="1453"/>
      <c r="DB432" s="1453"/>
      <c r="DC432" s="1453"/>
      <c r="DD432" s="1453"/>
      <c r="DE432" s="1453"/>
      <c r="DF432" s="1453"/>
      <c r="DG432" s="1453"/>
      <c r="DH432" s="1453"/>
      <c r="DI432" s="1453"/>
      <c r="DJ432" s="1453"/>
      <c r="DK432" s="1453"/>
      <c r="DL432" s="1453"/>
      <c r="DM432" s="1453"/>
      <c r="DN432" s="1453"/>
      <c r="DO432" s="1453"/>
      <c r="DP432" s="1453"/>
      <c r="DQ432" s="1453"/>
      <c r="DR432" s="1453"/>
      <c r="DS432" s="1453"/>
      <c r="DT432" s="1453"/>
    </row>
    <row r="433" spans="1:124" s="1543" customFormat="1" ht="21.9" customHeight="1" x14ac:dyDescent="0.35">
      <c r="A433" s="1453"/>
      <c r="B433" s="1453"/>
      <c r="C433" s="1514"/>
      <c r="D433" s="1514"/>
      <c r="E433" s="1514"/>
      <c r="F433" s="1848"/>
      <c r="G433" s="1930"/>
      <c r="H433" s="1516"/>
      <c r="I433" s="1537"/>
      <c r="J433" s="1537"/>
      <c r="K433" s="1453"/>
      <c r="L433"/>
      <c r="M433"/>
      <c r="N433"/>
      <c r="O433"/>
      <c r="P433"/>
      <c r="Q433"/>
      <c r="R433"/>
      <c r="S433"/>
      <c r="T433" s="1854"/>
      <c r="U433"/>
      <c r="V433"/>
      <c r="W433"/>
      <c r="X433"/>
      <c r="Y433"/>
      <c r="Z433" s="1453"/>
      <c r="AA433" s="1453"/>
      <c r="AB433" s="1453"/>
      <c r="AC433" s="1453"/>
      <c r="AD433" s="1453"/>
      <c r="AE433" s="1453"/>
      <c r="AF433" s="1453"/>
      <c r="AG433" s="1453"/>
      <c r="AH433" s="1453"/>
      <c r="AI433" s="1453"/>
      <c r="AJ433" s="1453"/>
      <c r="AK433" s="1453"/>
      <c r="AL433" s="1453"/>
      <c r="AM433" s="1453"/>
      <c r="AN433" s="1453"/>
      <c r="AO433" s="1453"/>
      <c r="AP433" s="1453"/>
      <c r="AQ433" s="1453"/>
      <c r="AR433" s="1454"/>
      <c r="AS433" s="1453"/>
      <c r="AT433" s="1453"/>
      <c r="AU433" s="1453"/>
      <c r="AV433" s="1453"/>
      <c r="AW433" s="1453"/>
      <c r="AX433" s="1453"/>
      <c r="AY433" s="1453"/>
      <c r="AZ433" s="1453"/>
      <c r="BA433" s="1453"/>
      <c r="BB433" s="1453"/>
      <c r="BC433" s="1453"/>
      <c r="BD433" s="1453"/>
      <c r="BE433" s="1453"/>
      <c r="BF433" s="1453"/>
      <c r="BG433" s="1453"/>
      <c r="BH433" s="1453"/>
      <c r="BI433" s="1453"/>
      <c r="BJ433" s="1453"/>
      <c r="BK433" s="1453"/>
      <c r="BL433" s="1453"/>
      <c r="BM433" s="1453"/>
      <c r="BN433" s="1453"/>
      <c r="BO433" s="1453"/>
      <c r="BP433" s="1453"/>
      <c r="BQ433" s="1453"/>
      <c r="BR433" s="1453"/>
      <c r="BS433" s="1453"/>
      <c r="BT433" s="1453"/>
      <c r="BU433" s="1453"/>
      <c r="BV433" s="1453"/>
      <c r="BW433" s="1453"/>
      <c r="BX433" s="1453"/>
      <c r="BY433" s="1453"/>
      <c r="BZ433" s="1453"/>
      <c r="CA433" s="1453"/>
      <c r="CB433" s="1453"/>
      <c r="CC433" s="1453"/>
      <c r="CD433" s="1453"/>
      <c r="CE433" s="1453"/>
      <c r="CF433" s="1453"/>
      <c r="CG433" s="1453"/>
      <c r="CH433" s="1453"/>
      <c r="CI433" s="1453"/>
      <c r="CJ433" s="1453"/>
      <c r="CK433" s="1453"/>
      <c r="CL433" s="1453"/>
      <c r="CM433" s="1453"/>
      <c r="CN433" s="1453"/>
      <c r="CO433" s="1453"/>
      <c r="CP433" s="1453"/>
      <c r="CQ433" s="1453"/>
      <c r="CR433" s="1453"/>
      <c r="CS433" s="1453"/>
      <c r="CT433" s="1453"/>
      <c r="CU433" s="1453"/>
      <c r="CV433" s="1453"/>
      <c r="CW433" s="1453"/>
      <c r="CX433" s="1453"/>
      <c r="CY433" s="1453"/>
      <c r="CZ433" s="1453"/>
      <c r="DA433" s="1453"/>
      <c r="DB433" s="1453"/>
      <c r="DC433" s="1453"/>
      <c r="DD433" s="1453"/>
      <c r="DE433" s="1453"/>
      <c r="DF433" s="1453"/>
      <c r="DG433" s="1453"/>
      <c r="DH433" s="1453"/>
      <c r="DI433" s="1453"/>
      <c r="DJ433" s="1453"/>
      <c r="DK433" s="1453"/>
      <c r="DL433" s="1453"/>
      <c r="DM433" s="1453"/>
      <c r="DN433" s="1453"/>
      <c r="DO433" s="1453"/>
      <c r="DP433" s="1453"/>
      <c r="DQ433" s="1453"/>
      <c r="DR433" s="1453"/>
      <c r="DS433" s="1453"/>
      <c r="DT433" s="1453"/>
    </row>
    <row r="434" spans="1:124" s="1543" customFormat="1" ht="21.9" customHeight="1" x14ac:dyDescent="0.35">
      <c r="A434" s="1453"/>
      <c r="B434" s="1453"/>
      <c r="C434" s="1514"/>
      <c r="D434" s="1514"/>
      <c r="E434" s="1514"/>
      <c r="F434" s="1848"/>
      <c r="G434" s="1930"/>
      <c r="H434" s="1516"/>
      <c r="I434" s="1537"/>
      <c r="J434" s="1537"/>
      <c r="K434" s="1453"/>
      <c r="L434"/>
      <c r="M434"/>
      <c r="N434"/>
      <c r="O434"/>
      <c r="P434"/>
      <c r="Q434"/>
      <c r="R434"/>
      <c r="S434"/>
      <c r="T434" s="1854"/>
      <c r="U434"/>
      <c r="V434"/>
      <c r="W434"/>
      <c r="X434"/>
      <c r="Y434"/>
      <c r="Z434" s="1453"/>
      <c r="AA434" s="1453"/>
      <c r="AB434" s="1453"/>
      <c r="AC434" s="1453"/>
      <c r="AD434" s="1453"/>
      <c r="AE434" s="1453"/>
      <c r="AF434" s="1453"/>
      <c r="AG434" s="1453"/>
      <c r="AH434" s="1453"/>
      <c r="AI434" s="1453"/>
      <c r="AJ434" s="1453"/>
      <c r="AK434" s="1453"/>
      <c r="AL434" s="1453"/>
      <c r="AM434" s="1453"/>
      <c r="AN434" s="1453"/>
      <c r="AO434" s="1453"/>
      <c r="AP434" s="1453"/>
      <c r="AQ434" s="1453"/>
      <c r="AR434" s="1454"/>
      <c r="AS434" s="1453"/>
      <c r="AT434" s="1453"/>
      <c r="AU434" s="1453"/>
      <c r="AV434" s="1453"/>
      <c r="AW434" s="1453"/>
      <c r="AX434" s="1453"/>
      <c r="AY434" s="1453"/>
      <c r="AZ434" s="1453"/>
      <c r="BA434" s="1453"/>
      <c r="BB434" s="1453"/>
      <c r="BC434" s="1453"/>
      <c r="BD434" s="1453"/>
      <c r="BE434" s="1453"/>
      <c r="BF434" s="1453"/>
      <c r="BG434" s="1453"/>
      <c r="BH434" s="1453"/>
      <c r="BI434" s="1453"/>
      <c r="BJ434" s="1453"/>
      <c r="BK434" s="1453"/>
      <c r="BL434" s="1453"/>
      <c r="BM434" s="1453"/>
      <c r="BN434" s="1453"/>
      <c r="BO434" s="1453"/>
      <c r="BP434" s="1453"/>
      <c r="BQ434" s="1453"/>
      <c r="BR434" s="1453"/>
      <c r="BS434" s="1453"/>
      <c r="BT434" s="1453"/>
      <c r="BU434" s="1453"/>
      <c r="BV434" s="1453"/>
      <c r="BW434" s="1453"/>
      <c r="BX434" s="1453"/>
      <c r="BY434" s="1453"/>
      <c r="BZ434" s="1453"/>
      <c r="CA434" s="1453"/>
      <c r="CB434" s="1453"/>
      <c r="CC434" s="1453"/>
      <c r="CD434" s="1453"/>
      <c r="CE434" s="1453"/>
      <c r="CF434" s="1453"/>
      <c r="CG434" s="1453"/>
      <c r="CH434" s="1453"/>
      <c r="CI434" s="1453"/>
      <c r="CJ434" s="1453"/>
      <c r="CK434" s="1453"/>
      <c r="CL434" s="1453"/>
      <c r="CM434" s="1453"/>
      <c r="CN434" s="1453"/>
      <c r="CO434" s="1453"/>
      <c r="CP434" s="1453"/>
      <c r="CQ434" s="1453"/>
      <c r="CR434" s="1453"/>
      <c r="CS434" s="1453"/>
      <c r="CT434" s="1453"/>
      <c r="CU434" s="1453"/>
      <c r="CV434" s="1453"/>
      <c r="CW434" s="1453"/>
      <c r="CX434" s="1453"/>
      <c r="CY434" s="1453"/>
      <c r="CZ434" s="1453"/>
      <c r="DA434" s="1453"/>
      <c r="DB434" s="1453"/>
      <c r="DC434" s="1453"/>
      <c r="DD434" s="1453"/>
      <c r="DE434" s="1453"/>
      <c r="DF434" s="1453"/>
      <c r="DG434" s="1453"/>
      <c r="DH434" s="1453"/>
      <c r="DI434" s="1453"/>
      <c r="DJ434" s="1453"/>
      <c r="DK434" s="1453"/>
      <c r="DL434" s="1453"/>
      <c r="DM434" s="1453"/>
      <c r="DN434" s="1453"/>
      <c r="DO434" s="1453"/>
      <c r="DP434" s="1453"/>
      <c r="DQ434" s="1453"/>
      <c r="DR434" s="1453"/>
      <c r="DS434" s="1453"/>
      <c r="DT434" s="1453"/>
    </row>
    <row r="435" spans="1:124" s="1543" customFormat="1" ht="21.9" customHeight="1" x14ac:dyDescent="0.35">
      <c r="A435" s="1453"/>
      <c r="B435" s="1453"/>
      <c r="C435" s="1514"/>
      <c r="D435" s="1514"/>
      <c r="E435" s="1514"/>
      <c r="F435" s="1848"/>
      <c r="G435" s="1930"/>
      <c r="H435" s="1516"/>
      <c r="I435" s="1537"/>
      <c r="J435" s="1537"/>
      <c r="K435" s="1453"/>
      <c r="L435"/>
      <c r="M435"/>
      <c r="N435"/>
      <c r="O435"/>
      <c r="P435"/>
      <c r="Q435"/>
      <c r="R435"/>
      <c r="S435"/>
      <c r="T435" s="1854"/>
      <c r="U435"/>
      <c r="V435"/>
      <c r="W435"/>
      <c r="X435"/>
      <c r="Y435"/>
      <c r="Z435" s="1453"/>
      <c r="AA435" s="1453"/>
      <c r="AB435" s="1453"/>
      <c r="AC435" s="1453"/>
      <c r="AD435" s="1453"/>
      <c r="AE435" s="1453"/>
      <c r="AF435" s="1453"/>
      <c r="AG435" s="1453"/>
      <c r="AH435" s="1453"/>
      <c r="AI435" s="1453"/>
      <c r="AJ435" s="1453"/>
      <c r="AK435" s="1453"/>
      <c r="AL435" s="1453"/>
      <c r="AM435" s="1453"/>
      <c r="AN435" s="1453"/>
      <c r="AO435" s="1453"/>
      <c r="AP435" s="1453"/>
      <c r="AQ435" s="1453"/>
      <c r="AR435" s="1454"/>
      <c r="AS435" s="1453"/>
      <c r="AT435" s="1453"/>
      <c r="AU435" s="1453"/>
      <c r="AV435" s="1453"/>
      <c r="AW435" s="1453"/>
      <c r="AX435" s="1453"/>
      <c r="AY435" s="1453"/>
      <c r="AZ435" s="1453"/>
      <c r="BA435" s="1453"/>
      <c r="BB435" s="1453"/>
      <c r="BC435" s="1453"/>
      <c r="BD435" s="1453"/>
      <c r="BE435" s="1453"/>
      <c r="BF435" s="1453"/>
      <c r="BG435" s="1453"/>
      <c r="BH435" s="1453"/>
      <c r="BI435" s="1453"/>
      <c r="BJ435" s="1453"/>
      <c r="BK435" s="1453"/>
      <c r="BL435" s="1453"/>
      <c r="BM435" s="1453"/>
      <c r="BN435" s="1453"/>
      <c r="BO435" s="1453"/>
      <c r="BP435" s="1453"/>
      <c r="BQ435" s="1453"/>
      <c r="BR435" s="1453"/>
      <c r="BS435" s="1453"/>
      <c r="BT435" s="1453"/>
      <c r="BU435" s="1453"/>
      <c r="BV435" s="1453"/>
      <c r="BW435" s="1453"/>
      <c r="BX435" s="1453"/>
      <c r="BY435" s="1453"/>
      <c r="BZ435" s="1453"/>
      <c r="CA435" s="1453"/>
      <c r="CB435" s="1453"/>
      <c r="CC435" s="1453"/>
      <c r="CD435" s="1453"/>
      <c r="CE435" s="1453"/>
      <c r="CF435" s="1453"/>
      <c r="CG435" s="1453"/>
      <c r="CH435" s="1453"/>
      <c r="CI435" s="1453"/>
      <c r="CJ435" s="1453"/>
      <c r="CK435" s="1453"/>
      <c r="CL435" s="1453"/>
      <c r="CM435" s="1453"/>
      <c r="CN435" s="1453"/>
      <c r="CO435" s="1453"/>
      <c r="CP435" s="1453"/>
      <c r="CQ435" s="1453"/>
      <c r="CR435" s="1453"/>
      <c r="CS435" s="1453"/>
      <c r="CT435" s="1453"/>
      <c r="CU435" s="1453"/>
      <c r="CV435" s="1453"/>
      <c r="CW435" s="1453"/>
      <c r="CX435" s="1453"/>
      <c r="CY435" s="1453"/>
      <c r="CZ435" s="1453"/>
      <c r="DA435" s="1453"/>
      <c r="DB435" s="1453"/>
      <c r="DC435" s="1453"/>
      <c r="DD435" s="1453"/>
      <c r="DE435" s="1453"/>
      <c r="DF435" s="1453"/>
      <c r="DG435" s="1453"/>
      <c r="DH435" s="1453"/>
      <c r="DI435" s="1453"/>
      <c r="DJ435" s="1453"/>
      <c r="DK435" s="1453"/>
      <c r="DL435" s="1453"/>
      <c r="DM435" s="1453"/>
      <c r="DN435" s="1453"/>
      <c r="DO435" s="1453"/>
      <c r="DP435" s="1453"/>
      <c r="DQ435" s="1453"/>
      <c r="DR435" s="1453"/>
      <c r="DS435" s="1453"/>
      <c r="DT435" s="1453"/>
    </row>
    <row r="436" spans="1:124" s="1543" customFormat="1" ht="21.9" customHeight="1" x14ac:dyDescent="0.35">
      <c r="A436" s="1453"/>
      <c r="B436" s="1453"/>
      <c r="C436" s="1514"/>
      <c r="D436" s="1514"/>
      <c r="E436" s="1514"/>
      <c r="F436" s="1848"/>
      <c r="G436" s="1930"/>
      <c r="H436" s="1516"/>
      <c r="I436" s="1537"/>
      <c r="J436" s="1537"/>
      <c r="K436" s="1453"/>
      <c r="L436"/>
      <c r="M436"/>
      <c r="N436"/>
      <c r="O436"/>
      <c r="P436"/>
      <c r="Q436"/>
      <c r="R436"/>
      <c r="S436"/>
      <c r="T436" s="1854"/>
      <c r="U436"/>
      <c r="V436"/>
      <c r="W436"/>
      <c r="X436"/>
      <c r="Y436"/>
      <c r="Z436" s="1453"/>
      <c r="AA436" s="1453"/>
      <c r="AB436" s="1453"/>
      <c r="AC436" s="1453"/>
      <c r="AD436" s="1453"/>
      <c r="AE436" s="1453"/>
      <c r="AF436" s="1453"/>
      <c r="AG436" s="1453"/>
      <c r="AH436" s="1453"/>
      <c r="AI436" s="1453"/>
      <c r="AJ436" s="1453"/>
      <c r="AK436" s="1453"/>
      <c r="AL436" s="1453"/>
      <c r="AM436" s="1453"/>
      <c r="AN436" s="1453"/>
      <c r="AO436" s="1453"/>
      <c r="AP436" s="1453"/>
      <c r="AQ436" s="1453"/>
      <c r="AR436" s="1454"/>
      <c r="AS436" s="1453"/>
      <c r="AT436" s="1453"/>
      <c r="AU436" s="1453"/>
      <c r="AV436" s="1453"/>
      <c r="AW436" s="1453"/>
      <c r="AX436" s="1453"/>
      <c r="AY436" s="1453"/>
      <c r="AZ436" s="1453"/>
      <c r="BA436" s="1453"/>
      <c r="BB436" s="1453"/>
      <c r="BC436" s="1453"/>
      <c r="BD436" s="1453"/>
      <c r="BE436" s="1453"/>
      <c r="BF436" s="1453"/>
      <c r="BG436" s="1453"/>
      <c r="BH436" s="1453"/>
      <c r="BI436" s="1453"/>
      <c r="BJ436" s="1453"/>
      <c r="BK436" s="1453"/>
      <c r="BL436" s="1453"/>
      <c r="BM436" s="1453"/>
      <c r="BN436" s="1453"/>
      <c r="BO436" s="1453"/>
      <c r="BP436" s="1453"/>
      <c r="BQ436" s="1453"/>
      <c r="BR436" s="1453"/>
      <c r="BS436" s="1453"/>
      <c r="BT436" s="1453"/>
      <c r="BU436" s="1453"/>
      <c r="BV436" s="1453"/>
      <c r="BW436" s="1453"/>
      <c r="BX436" s="1453"/>
      <c r="BY436" s="1453"/>
      <c r="BZ436" s="1453"/>
      <c r="CA436" s="1453"/>
      <c r="CB436" s="1453"/>
      <c r="CC436" s="1453"/>
      <c r="CD436" s="1453"/>
      <c r="CE436" s="1453"/>
      <c r="CF436" s="1453"/>
      <c r="CG436" s="1453"/>
      <c r="CH436" s="1453"/>
      <c r="CI436" s="1453"/>
      <c r="CJ436" s="1453"/>
      <c r="CK436" s="1453"/>
      <c r="CL436" s="1453"/>
      <c r="CM436" s="1453"/>
      <c r="CN436" s="1453"/>
      <c r="CO436" s="1453"/>
      <c r="CP436" s="1453"/>
      <c r="CQ436" s="1453"/>
      <c r="CR436" s="1453"/>
      <c r="CS436" s="1453"/>
      <c r="CT436" s="1453"/>
      <c r="CU436" s="1453"/>
      <c r="CV436" s="1453"/>
      <c r="CW436" s="1453"/>
      <c r="CX436" s="1453"/>
      <c r="CY436" s="1453"/>
      <c r="CZ436" s="1453"/>
      <c r="DA436" s="1453"/>
      <c r="DB436" s="1453"/>
      <c r="DC436" s="1453"/>
      <c r="DD436" s="1453"/>
      <c r="DE436" s="1453"/>
      <c r="DF436" s="1453"/>
      <c r="DG436" s="1453"/>
      <c r="DH436" s="1453"/>
      <c r="DI436" s="1453"/>
      <c r="DJ436" s="1453"/>
      <c r="DK436" s="1453"/>
      <c r="DL436" s="1453"/>
      <c r="DM436" s="1453"/>
      <c r="DN436" s="1453"/>
      <c r="DO436" s="1453"/>
      <c r="DP436" s="1453"/>
      <c r="DQ436" s="1453"/>
      <c r="DR436" s="1453"/>
      <c r="DS436" s="1453"/>
      <c r="DT436" s="1453"/>
    </row>
    <row r="437" spans="1:124" s="1543" customFormat="1" ht="21.9" customHeight="1" x14ac:dyDescent="0.35">
      <c r="A437" s="1453"/>
      <c r="B437" s="1453"/>
      <c r="C437" s="1514"/>
      <c r="D437" s="1514"/>
      <c r="E437" s="1514"/>
      <c r="F437" s="1848"/>
      <c r="G437" s="1930"/>
      <c r="H437" s="1516"/>
      <c r="I437" s="1537"/>
      <c r="J437" s="1537"/>
      <c r="K437" s="1453"/>
      <c r="L437"/>
      <c r="M437"/>
      <c r="N437"/>
      <c r="O437"/>
      <c r="P437"/>
      <c r="Q437"/>
      <c r="R437"/>
      <c r="S437"/>
      <c r="T437" s="1854"/>
      <c r="U437"/>
      <c r="V437"/>
      <c r="W437"/>
      <c r="X437"/>
      <c r="Y437"/>
      <c r="Z437" s="1453"/>
      <c r="AA437" s="1453"/>
      <c r="AB437" s="1453"/>
      <c r="AC437" s="1453"/>
      <c r="AD437" s="1453"/>
      <c r="AE437" s="1453"/>
      <c r="AF437" s="1453"/>
      <c r="AG437" s="1453"/>
      <c r="AH437" s="1453"/>
      <c r="AI437" s="1453"/>
      <c r="AJ437" s="1453"/>
      <c r="AK437" s="1453"/>
      <c r="AL437" s="1453"/>
      <c r="AM437" s="1453"/>
      <c r="AN437" s="1453"/>
      <c r="AO437" s="1453"/>
      <c r="AP437" s="1453"/>
      <c r="AQ437" s="1453"/>
      <c r="AR437" s="1454"/>
      <c r="AS437" s="1453"/>
      <c r="AT437" s="1453"/>
      <c r="AU437" s="1453"/>
      <c r="AV437" s="1453"/>
      <c r="AW437" s="1453"/>
      <c r="AX437" s="1453"/>
      <c r="AY437" s="1453"/>
      <c r="AZ437" s="1453"/>
      <c r="BA437" s="1453"/>
      <c r="BB437" s="1453"/>
      <c r="BC437" s="1453"/>
      <c r="BD437" s="1453"/>
      <c r="BE437" s="1453"/>
      <c r="BF437" s="1453"/>
      <c r="BG437" s="1453"/>
      <c r="BH437" s="1453"/>
      <c r="BI437" s="1453"/>
      <c r="BJ437" s="1453"/>
      <c r="BK437" s="1453"/>
      <c r="BL437" s="1453"/>
      <c r="BM437" s="1453"/>
      <c r="BN437" s="1453"/>
      <c r="BO437" s="1453"/>
      <c r="BP437" s="1453"/>
      <c r="BQ437" s="1453"/>
      <c r="BR437" s="1453"/>
      <c r="BS437" s="1453"/>
      <c r="BT437" s="1453"/>
      <c r="BU437" s="1453"/>
      <c r="BV437" s="1453"/>
      <c r="BW437" s="1453"/>
      <c r="BX437" s="1453"/>
      <c r="BY437" s="1453"/>
      <c r="BZ437" s="1453"/>
      <c r="CA437" s="1453"/>
      <c r="CB437" s="1453"/>
      <c r="CC437" s="1453"/>
      <c r="CD437" s="1453"/>
      <c r="CE437" s="1453"/>
      <c r="CF437" s="1453"/>
      <c r="CG437" s="1453"/>
      <c r="CH437" s="1453"/>
      <c r="CI437" s="1453"/>
      <c r="CJ437" s="1453"/>
      <c r="CK437" s="1453"/>
      <c r="CL437" s="1453"/>
      <c r="CM437" s="1453"/>
      <c r="CN437" s="1453"/>
      <c r="CO437" s="1453"/>
      <c r="CP437" s="1453"/>
      <c r="CQ437" s="1453"/>
      <c r="CR437" s="1453"/>
      <c r="CS437" s="1453"/>
      <c r="CT437" s="1453"/>
      <c r="CU437" s="1453"/>
      <c r="CV437" s="1453"/>
      <c r="CW437" s="1453"/>
      <c r="CX437" s="1453"/>
      <c r="CY437" s="1453"/>
      <c r="CZ437" s="1453"/>
      <c r="DA437" s="1453"/>
      <c r="DB437" s="1453"/>
      <c r="DC437" s="1453"/>
      <c r="DD437" s="1453"/>
      <c r="DE437" s="1453"/>
      <c r="DF437" s="1453"/>
      <c r="DG437" s="1453"/>
      <c r="DH437" s="1453"/>
      <c r="DI437" s="1453"/>
      <c r="DJ437" s="1453"/>
      <c r="DK437" s="1453"/>
      <c r="DL437" s="1453"/>
      <c r="DM437" s="1453"/>
      <c r="DN437" s="1453"/>
      <c r="DO437" s="1453"/>
      <c r="DP437" s="1453"/>
      <c r="DQ437" s="1453"/>
      <c r="DR437" s="1453"/>
      <c r="DS437" s="1453"/>
      <c r="DT437" s="1453"/>
    </row>
    <row r="438" spans="1:124" s="1543" customFormat="1" ht="21.9" customHeight="1" x14ac:dyDescent="0.35">
      <c r="A438" s="1453"/>
      <c r="B438" s="1453"/>
      <c r="C438" s="1514"/>
      <c r="D438" s="1514"/>
      <c r="E438" s="1514"/>
      <c r="F438" s="1848"/>
      <c r="G438" s="1930"/>
      <c r="H438" s="1516"/>
      <c r="I438" s="1537"/>
      <c r="J438" s="1537"/>
      <c r="K438" s="1453"/>
      <c r="L438"/>
      <c r="M438"/>
      <c r="N438"/>
      <c r="O438"/>
      <c r="P438"/>
      <c r="Q438"/>
      <c r="R438"/>
      <c r="S438"/>
      <c r="T438" s="1854"/>
      <c r="U438"/>
      <c r="V438"/>
      <c r="W438"/>
      <c r="X438"/>
      <c r="Y438"/>
      <c r="Z438" s="1453"/>
      <c r="AA438" s="1453"/>
      <c r="AB438" s="1453"/>
      <c r="AC438" s="1453"/>
      <c r="AD438" s="1453"/>
      <c r="AE438" s="1453"/>
      <c r="AF438" s="1453"/>
      <c r="AG438" s="1453"/>
      <c r="AH438" s="1453"/>
      <c r="AI438" s="1453"/>
      <c r="AJ438" s="1453"/>
      <c r="AK438" s="1453"/>
      <c r="AL438" s="1453"/>
      <c r="AM438" s="1453"/>
      <c r="AN438" s="1453"/>
      <c r="AO438" s="1453"/>
      <c r="AP438" s="1453"/>
      <c r="AQ438" s="1453"/>
      <c r="AR438" s="1454"/>
      <c r="AS438" s="1453"/>
      <c r="AT438" s="1453"/>
      <c r="AU438" s="1453"/>
      <c r="AV438" s="1453"/>
      <c r="AW438" s="1453"/>
      <c r="AX438" s="1453"/>
      <c r="AY438" s="1453"/>
      <c r="AZ438" s="1453"/>
      <c r="BA438" s="1453"/>
      <c r="BB438" s="1453"/>
      <c r="BC438" s="1453"/>
      <c r="BD438" s="1453"/>
      <c r="BE438" s="1453"/>
      <c r="BF438" s="1453"/>
      <c r="BG438" s="1453"/>
      <c r="BH438" s="1453"/>
      <c r="BI438" s="1453"/>
      <c r="BJ438" s="1453"/>
      <c r="BK438" s="1453"/>
      <c r="BL438" s="1453"/>
      <c r="BM438" s="1453"/>
      <c r="BN438" s="1453"/>
      <c r="BO438" s="1453"/>
      <c r="BP438" s="1453"/>
      <c r="BQ438" s="1453"/>
      <c r="BR438" s="1453"/>
      <c r="BS438" s="1453"/>
      <c r="BT438" s="1453"/>
      <c r="BU438" s="1453"/>
      <c r="BV438" s="1453"/>
      <c r="BW438" s="1453"/>
      <c r="BX438" s="1453"/>
      <c r="BY438" s="1453"/>
      <c r="BZ438" s="1453"/>
      <c r="CA438" s="1453"/>
      <c r="CB438" s="1453"/>
      <c r="CC438" s="1453"/>
      <c r="CD438" s="1453"/>
      <c r="CE438" s="1453"/>
      <c r="CF438" s="1453"/>
      <c r="CG438" s="1453"/>
      <c r="CH438" s="1453"/>
      <c r="CI438" s="1453"/>
      <c r="CJ438" s="1453"/>
      <c r="CK438" s="1453"/>
      <c r="CL438" s="1453"/>
      <c r="CM438" s="1453"/>
      <c r="CN438" s="1453"/>
      <c r="CO438" s="1453"/>
      <c r="CP438" s="1453"/>
      <c r="CQ438" s="1453"/>
      <c r="CR438" s="1453"/>
      <c r="CS438" s="1453"/>
      <c r="CT438" s="1453"/>
      <c r="CU438" s="1453"/>
      <c r="CV438" s="1453"/>
      <c r="CW438" s="1453"/>
      <c r="CX438" s="1453"/>
      <c r="CY438" s="1453"/>
      <c r="CZ438" s="1453"/>
      <c r="DA438" s="1453"/>
      <c r="DB438" s="1453"/>
      <c r="DC438" s="1453"/>
      <c r="DD438" s="1453"/>
      <c r="DE438" s="1453"/>
      <c r="DF438" s="1453"/>
      <c r="DG438" s="1453"/>
      <c r="DH438" s="1453"/>
      <c r="DI438" s="1453"/>
      <c r="DJ438" s="1453"/>
      <c r="DK438" s="1453"/>
      <c r="DL438" s="1453"/>
      <c r="DM438" s="1453"/>
      <c r="DN438" s="1453"/>
      <c r="DO438" s="1453"/>
      <c r="DP438" s="1453"/>
      <c r="DQ438" s="1453"/>
      <c r="DR438" s="1453"/>
      <c r="DS438" s="1453"/>
      <c r="DT438" s="1453"/>
    </row>
    <row r="439" spans="1:124" s="1543" customFormat="1" ht="21.9" customHeight="1" x14ac:dyDescent="0.35">
      <c r="A439" s="1453"/>
      <c r="B439" s="1453"/>
      <c r="C439" s="1514"/>
      <c r="D439" s="1514"/>
      <c r="E439" s="1514"/>
      <c r="F439" s="1848"/>
      <c r="G439" s="1930"/>
      <c r="H439" s="1516"/>
      <c r="I439" s="1537"/>
      <c r="J439" s="1537"/>
      <c r="K439" s="1453"/>
      <c r="L439"/>
      <c r="M439"/>
      <c r="N439"/>
      <c r="O439"/>
      <c r="P439"/>
      <c r="Q439"/>
      <c r="R439"/>
      <c r="S439"/>
      <c r="T439" s="1854"/>
      <c r="U439"/>
      <c r="V439"/>
      <c r="W439"/>
      <c r="X439"/>
      <c r="Y439"/>
      <c r="Z439" s="1453"/>
      <c r="AA439" s="1453"/>
      <c r="AB439" s="1453"/>
      <c r="AC439" s="1453"/>
      <c r="AD439" s="1453"/>
      <c r="AE439" s="1453"/>
      <c r="AF439" s="1453"/>
      <c r="AG439" s="1453"/>
      <c r="AH439" s="1453"/>
      <c r="AI439" s="1453"/>
      <c r="AJ439" s="1453"/>
      <c r="AK439" s="1453"/>
      <c r="AL439" s="1453"/>
      <c r="AM439" s="1453"/>
      <c r="AN439" s="1453"/>
      <c r="AO439" s="1453"/>
      <c r="AP439" s="1453"/>
      <c r="AQ439" s="1453"/>
      <c r="AR439" s="1454"/>
      <c r="AS439" s="1453"/>
      <c r="AT439" s="1453"/>
      <c r="AU439" s="1453"/>
      <c r="AV439" s="1453"/>
      <c r="AW439" s="1453"/>
      <c r="AX439" s="1453"/>
      <c r="AY439" s="1453"/>
      <c r="AZ439" s="1453"/>
      <c r="BA439" s="1453"/>
      <c r="BB439" s="1453"/>
      <c r="BC439" s="1453"/>
      <c r="BD439" s="1453"/>
      <c r="BE439" s="1453"/>
      <c r="BF439" s="1453"/>
      <c r="BG439" s="1453"/>
      <c r="BH439" s="1453"/>
      <c r="BI439" s="1453"/>
      <c r="BJ439" s="1453"/>
      <c r="BK439" s="1453"/>
      <c r="BL439" s="1453"/>
      <c r="BM439" s="1453"/>
      <c r="BN439" s="1453"/>
      <c r="BO439" s="1453"/>
      <c r="BP439" s="1453"/>
      <c r="BQ439" s="1453"/>
      <c r="BR439" s="1453"/>
      <c r="BS439" s="1453"/>
      <c r="BT439" s="1453"/>
      <c r="BU439" s="1453"/>
      <c r="BV439" s="1453"/>
      <c r="BW439" s="1453"/>
      <c r="BX439" s="1453"/>
      <c r="BY439" s="1453"/>
      <c r="BZ439" s="1453"/>
      <c r="CA439" s="1453"/>
      <c r="CB439" s="1453"/>
      <c r="CC439" s="1453"/>
      <c r="CD439" s="1453"/>
      <c r="CE439" s="1453"/>
      <c r="CF439" s="1453"/>
      <c r="CG439" s="1453"/>
      <c r="CH439" s="1453"/>
      <c r="CI439" s="1453"/>
      <c r="CJ439" s="1453"/>
      <c r="CK439" s="1453"/>
      <c r="CL439" s="1453"/>
      <c r="CM439" s="1453"/>
      <c r="CN439" s="1453"/>
      <c r="CO439" s="1453"/>
      <c r="CP439" s="1453"/>
      <c r="CQ439" s="1453"/>
      <c r="CR439" s="1453"/>
      <c r="CS439" s="1453"/>
      <c r="CT439" s="1453"/>
      <c r="CU439" s="1453"/>
      <c r="CV439" s="1453"/>
      <c r="CW439" s="1453"/>
      <c r="CX439" s="1453"/>
      <c r="CY439" s="1453"/>
      <c r="CZ439" s="1453"/>
      <c r="DA439" s="1453"/>
      <c r="DB439" s="1453"/>
      <c r="DC439" s="1453"/>
      <c r="DD439" s="1453"/>
      <c r="DE439" s="1453"/>
      <c r="DF439" s="1453"/>
      <c r="DG439" s="1453"/>
      <c r="DH439" s="1453"/>
      <c r="DI439" s="1453"/>
      <c r="DJ439" s="1453"/>
      <c r="DK439" s="1453"/>
      <c r="DL439" s="1453"/>
      <c r="DM439" s="1453"/>
      <c r="DN439" s="1453"/>
      <c r="DO439" s="1453"/>
      <c r="DP439" s="1453"/>
      <c r="DQ439" s="1453"/>
      <c r="DR439" s="1453"/>
      <c r="DS439" s="1453"/>
      <c r="DT439" s="1453"/>
    </row>
    <row r="440" spans="1:124" s="1543" customFormat="1" ht="21.9" customHeight="1" x14ac:dyDescent="0.35">
      <c r="A440" s="1453"/>
      <c r="B440" s="1453"/>
      <c r="C440" s="1514"/>
      <c r="D440" s="1514"/>
      <c r="E440" s="1514"/>
      <c r="F440" s="1848"/>
      <c r="G440" s="1930"/>
      <c r="H440" s="1516"/>
      <c r="I440" s="1537"/>
      <c r="J440" s="1537"/>
      <c r="K440" s="1453"/>
      <c r="L440"/>
      <c r="M440"/>
      <c r="N440"/>
      <c r="O440"/>
      <c r="P440"/>
      <c r="Q440"/>
      <c r="R440"/>
      <c r="S440"/>
      <c r="T440" s="1854"/>
      <c r="U440"/>
      <c r="V440"/>
      <c r="W440"/>
      <c r="X440"/>
      <c r="Y440"/>
      <c r="Z440" s="1453"/>
      <c r="AA440" s="1453"/>
      <c r="AB440" s="1453"/>
      <c r="AC440" s="1453"/>
      <c r="AD440" s="1453"/>
      <c r="AE440" s="1453"/>
      <c r="AF440" s="1453"/>
      <c r="AG440" s="1453"/>
      <c r="AH440" s="1453"/>
      <c r="AI440" s="1453"/>
      <c r="AJ440" s="1453"/>
      <c r="AK440" s="1453"/>
      <c r="AL440" s="1453"/>
      <c r="AM440" s="1453"/>
      <c r="AN440" s="1453"/>
      <c r="AO440" s="1453"/>
      <c r="AP440" s="1453"/>
      <c r="AQ440" s="1453"/>
      <c r="AR440" s="1454"/>
      <c r="AS440" s="1453"/>
      <c r="AT440" s="1453"/>
      <c r="AU440" s="1453"/>
      <c r="AV440" s="1453"/>
      <c r="AW440" s="1453"/>
      <c r="AX440" s="1453"/>
      <c r="AY440" s="1453"/>
      <c r="AZ440" s="1453"/>
      <c r="BA440" s="1453"/>
      <c r="BB440" s="1453"/>
      <c r="BC440" s="1453"/>
      <c r="BD440" s="1453"/>
      <c r="BE440" s="1453"/>
      <c r="BF440" s="1453"/>
      <c r="BG440" s="1453"/>
      <c r="BH440" s="1453"/>
      <c r="BI440" s="1453"/>
      <c r="BJ440" s="1453"/>
      <c r="BK440" s="1453"/>
      <c r="BL440" s="1453"/>
      <c r="BM440" s="1453"/>
      <c r="BN440" s="1453"/>
      <c r="BO440" s="1453"/>
      <c r="BP440" s="1453"/>
      <c r="BQ440" s="1453"/>
      <c r="BR440" s="1453"/>
      <c r="BS440" s="1453"/>
      <c r="BT440" s="1453"/>
      <c r="BU440" s="1453"/>
      <c r="BV440" s="1453"/>
      <c r="BW440" s="1453"/>
      <c r="BX440" s="1453"/>
      <c r="BY440" s="1453"/>
      <c r="BZ440" s="1453"/>
      <c r="CA440" s="1453"/>
      <c r="CB440" s="1453"/>
      <c r="CC440" s="1453"/>
      <c r="CD440" s="1453"/>
      <c r="CE440" s="1453"/>
      <c r="CF440" s="1453"/>
      <c r="CG440" s="1453"/>
      <c r="CH440" s="1453"/>
      <c r="CI440" s="1453"/>
      <c r="CJ440" s="1453"/>
      <c r="CK440" s="1453"/>
      <c r="CL440" s="1453"/>
      <c r="CM440" s="1453"/>
      <c r="CN440" s="1453"/>
      <c r="CO440" s="1453"/>
      <c r="CP440" s="1453"/>
      <c r="CQ440" s="1453"/>
      <c r="CR440" s="1453"/>
      <c r="CS440" s="1453"/>
      <c r="CT440" s="1453"/>
      <c r="CU440" s="1453"/>
      <c r="CV440" s="1453"/>
      <c r="CW440" s="1453"/>
      <c r="CX440" s="1453"/>
      <c r="CY440" s="1453"/>
      <c r="CZ440" s="1453"/>
      <c r="DA440" s="1453"/>
      <c r="DB440" s="1453"/>
      <c r="DC440" s="1453"/>
      <c r="DD440" s="1453"/>
      <c r="DE440" s="1453"/>
      <c r="DF440" s="1453"/>
      <c r="DG440" s="1453"/>
      <c r="DH440" s="1453"/>
      <c r="DI440" s="1453"/>
      <c r="DJ440" s="1453"/>
      <c r="DK440" s="1453"/>
      <c r="DL440" s="1453"/>
      <c r="DM440" s="1453"/>
      <c r="DN440" s="1453"/>
      <c r="DO440" s="1453"/>
      <c r="DP440" s="1453"/>
      <c r="DQ440" s="1453"/>
      <c r="DR440" s="1453"/>
      <c r="DS440" s="1453"/>
      <c r="DT440" s="1453"/>
    </row>
    <row r="441" spans="1:124" s="1543" customFormat="1" ht="21.9" customHeight="1" x14ac:dyDescent="0.35">
      <c r="A441" s="1453"/>
      <c r="B441" s="1453"/>
      <c r="C441" s="1514"/>
      <c r="D441" s="1514"/>
      <c r="E441" s="1514"/>
      <c r="F441" s="1848"/>
      <c r="G441" s="1930"/>
      <c r="H441" s="1516"/>
      <c r="I441" s="1537"/>
      <c r="J441" s="1537"/>
      <c r="K441" s="1453"/>
      <c r="L441"/>
      <c r="M441"/>
      <c r="N441"/>
      <c r="O441"/>
      <c r="P441"/>
      <c r="Q441"/>
      <c r="R441"/>
      <c r="S441"/>
      <c r="T441" s="1854"/>
      <c r="U441"/>
      <c r="V441"/>
      <c r="W441"/>
      <c r="X441"/>
      <c r="Y441"/>
      <c r="Z441" s="1453"/>
      <c r="AA441" s="1453"/>
      <c r="AB441" s="1453"/>
      <c r="AC441" s="1453"/>
      <c r="AD441" s="1453"/>
      <c r="AE441" s="1453"/>
      <c r="AF441" s="1453"/>
      <c r="AG441" s="1453"/>
      <c r="AH441" s="1453"/>
      <c r="AI441" s="1453"/>
      <c r="AJ441" s="1453"/>
      <c r="AK441" s="1453"/>
      <c r="AL441" s="1453"/>
      <c r="AM441" s="1453"/>
      <c r="AN441" s="1453"/>
      <c r="AO441" s="1453"/>
      <c r="AP441" s="1453"/>
      <c r="AQ441" s="1453"/>
      <c r="AR441" s="1454"/>
      <c r="AS441" s="1453"/>
      <c r="AT441" s="1453"/>
      <c r="AU441" s="1453"/>
      <c r="AV441" s="1453"/>
      <c r="AW441" s="1453"/>
      <c r="AX441" s="1453"/>
      <c r="AY441" s="1453"/>
      <c r="AZ441" s="1453"/>
      <c r="BA441" s="1453"/>
      <c r="BB441" s="1453"/>
      <c r="BC441" s="1453"/>
      <c r="BD441" s="1453"/>
      <c r="BE441" s="1453"/>
      <c r="BF441" s="1453"/>
      <c r="BG441" s="1453"/>
      <c r="BH441" s="1453"/>
      <c r="BI441" s="1453"/>
      <c r="BJ441" s="1453"/>
      <c r="BK441" s="1453"/>
      <c r="BL441" s="1453"/>
      <c r="BM441" s="1453"/>
      <c r="BN441" s="1453"/>
      <c r="BO441" s="1453"/>
      <c r="BP441" s="1453"/>
      <c r="BQ441" s="1453"/>
      <c r="BR441" s="1453"/>
      <c r="BS441" s="1453"/>
      <c r="BT441" s="1453"/>
      <c r="BU441" s="1453"/>
      <c r="BV441" s="1453"/>
      <c r="BW441" s="1453"/>
      <c r="BX441" s="1453"/>
      <c r="BY441" s="1453"/>
      <c r="BZ441" s="1453"/>
      <c r="CA441" s="1453"/>
      <c r="CB441" s="1453"/>
      <c r="CC441" s="1453"/>
      <c r="CD441" s="1453"/>
      <c r="CE441" s="1453"/>
      <c r="CF441" s="1453"/>
      <c r="CG441" s="1453"/>
      <c r="CH441" s="1453"/>
      <c r="CI441" s="1453"/>
      <c r="CJ441" s="1453"/>
      <c r="CK441" s="1453"/>
      <c r="CL441" s="1453"/>
      <c r="CM441" s="1453"/>
      <c r="CN441" s="1453"/>
      <c r="CO441" s="1453"/>
      <c r="CP441" s="1453"/>
      <c r="CQ441" s="1453"/>
      <c r="CR441" s="1453"/>
      <c r="CS441" s="1453"/>
      <c r="CT441" s="1453"/>
      <c r="CU441" s="1453"/>
      <c r="CV441" s="1453"/>
      <c r="CW441" s="1453"/>
      <c r="CX441" s="1453"/>
      <c r="CY441" s="1453"/>
      <c r="CZ441" s="1453"/>
      <c r="DA441" s="1453"/>
      <c r="DB441" s="1453"/>
      <c r="DC441" s="1453"/>
      <c r="DD441" s="1453"/>
      <c r="DE441" s="1453"/>
      <c r="DF441" s="1453"/>
      <c r="DG441" s="1453"/>
      <c r="DH441" s="1453"/>
      <c r="DI441" s="1453"/>
      <c r="DJ441" s="1453"/>
      <c r="DK441" s="1453"/>
      <c r="DL441" s="1453"/>
      <c r="DM441" s="1453"/>
      <c r="DN441" s="1453"/>
      <c r="DO441" s="1453"/>
      <c r="DP441" s="1453"/>
      <c r="DQ441" s="1453"/>
      <c r="DR441" s="1453"/>
      <c r="DS441" s="1453"/>
      <c r="DT441" s="1453"/>
    </row>
    <row r="442" spans="1:124" s="1543" customFormat="1" ht="21.9" customHeight="1" x14ac:dyDescent="0.35">
      <c r="A442" s="1453"/>
      <c r="B442" s="1453"/>
      <c r="C442" s="1514"/>
      <c r="D442" s="1514"/>
      <c r="E442" s="1514"/>
      <c r="F442" s="1848"/>
      <c r="G442" s="1930"/>
      <c r="H442" s="1516"/>
      <c r="I442" s="1537"/>
      <c r="J442" s="1537"/>
      <c r="K442" s="1453"/>
      <c r="L442"/>
      <c r="M442"/>
      <c r="N442"/>
      <c r="O442"/>
      <c r="P442"/>
      <c r="Q442"/>
      <c r="R442"/>
      <c r="S442"/>
      <c r="T442" s="1854"/>
      <c r="U442"/>
      <c r="V442"/>
      <c r="W442"/>
      <c r="X442"/>
      <c r="Y442"/>
      <c r="Z442" s="1453"/>
      <c r="AA442" s="1453"/>
      <c r="AB442" s="1453"/>
      <c r="AC442" s="1453"/>
      <c r="AD442" s="1453"/>
      <c r="AE442" s="1453"/>
      <c r="AF442" s="1453"/>
      <c r="AG442" s="1453"/>
      <c r="AH442" s="1453"/>
      <c r="AI442" s="1453"/>
      <c r="AJ442" s="1453"/>
      <c r="AK442" s="1453"/>
      <c r="AL442" s="1453"/>
      <c r="AM442" s="1453"/>
      <c r="AN442" s="1453"/>
      <c r="AO442" s="1453"/>
      <c r="AP442" s="1453"/>
      <c r="AQ442" s="1453"/>
      <c r="AR442" s="1454"/>
      <c r="AS442" s="1453"/>
      <c r="AT442" s="1453"/>
      <c r="AU442" s="1453"/>
      <c r="AV442" s="1453"/>
      <c r="AW442" s="1453"/>
      <c r="AX442" s="1453"/>
      <c r="AY442" s="1453"/>
      <c r="AZ442" s="1453"/>
      <c r="BA442" s="1453"/>
      <c r="BB442" s="1453"/>
      <c r="BC442" s="1453"/>
      <c r="BD442" s="1453"/>
      <c r="BE442" s="1453"/>
      <c r="BF442" s="1453"/>
      <c r="BG442" s="1453"/>
      <c r="BH442" s="1453"/>
      <c r="BI442" s="1453"/>
      <c r="BJ442" s="1453"/>
      <c r="BK442" s="1453"/>
      <c r="BL442" s="1453"/>
      <c r="BM442" s="1453"/>
      <c r="BN442" s="1453"/>
      <c r="BO442" s="1453"/>
      <c r="BP442" s="1453"/>
      <c r="BQ442" s="1453"/>
      <c r="BR442" s="1453"/>
      <c r="BS442" s="1453"/>
      <c r="BT442" s="1453"/>
      <c r="BU442" s="1453"/>
      <c r="BV442" s="1453"/>
      <c r="BW442" s="1453"/>
      <c r="BX442" s="1453"/>
      <c r="BY442" s="1453"/>
      <c r="BZ442" s="1453"/>
      <c r="CA442" s="1453"/>
      <c r="CB442" s="1453"/>
      <c r="CC442" s="1453"/>
      <c r="CD442" s="1453"/>
      <c r="CE442" s="1453"/>
      <c r="CF442" s="1453"/>
      <c r="CG442" s="1453"/>
      <c r="CH442" s="1453"/>
      <c r="CI442" s="1453"/>
      <c r="CJ442" s="1453"/>
      <c r="CK442" s="1453"/>
      <c r="CL442" s="1453"/>
      <c r="CM442" s="1453"/>
      <c r="CN442" s="1453"/>
      <c r="CO442" s="1453"/>
      <c r="CP442" s="1453"/>
      <c r="CQ442" s="1453"/>
      <c r="CR442" s="1453"/>
      <c r="CS442" s="1453"/>
      <c r="CT442" s="1453"/>
      <c r="CU442" s="1453"/>
      <c r="CV442" s="1453"/>
      <c r="CW442" s="1453"/>
      <c r="CX442" s="1453"/>
      <c r="CY442" s="1453"/>
      <c r="CZ442" s="1453"/>
      <c r="DA442" s="1453"/>
      <c r="DB442" s="1453"/>
      <c r="DC442" s="1453"/>
      <c r="DD442" s="1453"/>
      <c r="DE442" s="1453"/>
      <c r="DF442" s="1453"/>
      <c r="DG442" s="1453"/>
      <c r="DH442" s="1453"/>
      <c r="DI442" s="1453"/>
      <c r="DJ442" s="1453"/>
      <c r="DK442" s="1453"/>
      <c r="DL442" s="1453"/>
      <c r="DM442" s="1453"/>
      <c r="DN442" s="1453"/>
      <c r="DO442" s="1453"/>
      <c r="DP442" s="1453"/>
      <c r="DQ442" s="1453"/>
      <c r="DR442" s="1453"/>
      <c r="DS442" s="1453"/>
      <c r="DT442" s="1453"/>
    </row>
    <row r="443" spans="1:124" s="1543" customFormat="1" ht="21.9" customHeight="1" x14ac:dyDescent="0.35">
      <c r="A443" s="1453"/>
      <c r="B443" s="1453"/>
      <c r="C443" s="1514"/>
      <c r="D443" s="1514"/>
      <c r="E443" s="1514"/>
      <c r="F443" s="1848"/>
      <c r="G443" s="1930"/>
      <c r="H443" s="1516"/>
      <c r="I443" s="1537"/>
      <c r="J443" s="1537"/>
      <c r="K443" s="1453"/>
      <c r="L443"/>
      <c r="M443"/>
      <c r="N443"/>
      <c r="O443"/>
      <c r="P443"/>
      <c r="Q443"/>
      <c r="R443"/>
      <c r="S443"/>
      <c r="T443" s="1854"/>
      <c r="U443"/>
      <c r="V443"/>
      <c r="W443"/>
      <c r="X443"/>
      <c r="Y443"/>
      <c r="Z443" s="1453"/>
      <c r="AA443" s="1453"/>
      <c r="AB443" s="1453"/>
      <c r="AC443" s="1453"/>
      <c r="AD443" s="1453"/>
      <c r="AE443" s="1453"/>
      <c r="AF443" s="1453"/>
      <c r="AG443" s="1453"/>
      <c r="AH443" s="1453"/>
      <c r="AI443" s="1453"/>
      <c r="AJ443" s="1453"/>
      <c r="AK443" s="1453"/>
      <c r="AL443" s="1453"/>
      <c r="AM443" s="1453"/>
      <c r="AN443" s="1453"/>
      <c r="AO443" s="1453"/>
      <c r="AP443" s="1453"/>
      <c r="AQ443" s="1453"/>
      <c r="AR443" s="1454"/>
      <c r="AS443" s="1453"/>
      <c r="AT443" s="1453"/>
      <c r="AU443" s="1453"/>
      <c r="AV443" s="1453"/>
      <c r="AW443" s="1453"/>
      <c r="AX443" s="1453"/>
      <c r="AY443" s="1453"/>
      <c r="AZ443" s="1453"/>
      <c r="BA443" s="1453"/>
      <c r="BB443" s="1453"/>
      <c r="BC443" s="1453"/>
      <c r="BD443" s="1453"/>
      <c r="BE443" s="1453"/>
      <c r="BF443" s="1453"/>
      <c r="BG443" s="1453"/>
      <c r="BH443" s="1453"/>
      <c r="BI443" s="1453"/>
      <c r="BJ443" s="1453"/>
      <c r="BK443" s="1453"/>
      <c r="BL443" s="1453"/>
      <c r="BM443" s="1453"/>
      <c r="BN443" s="1453"/>
      <c r="BO443" s="1453"/>
      <c r="BP443" s="1453"/>
      <c r="BQ443" s="1453"/>
      <c r="BR443" s="1453"/>
      <c r="BS443" s="1453"/>
      <c r="BT443" s="1453"/>
      <c r="BU443" s="1453"/>
      <c r="BV443" s="1453"/>
      <c r="BW443" s="1453"/>
      <c r="BX443" s="1453"/>
      <c r="BY443" s="1453"/>
      <c r="BZ443" s="1453"/>
      <c r="CA443" s="1453"/>
      <c r="CB443" s="1453"/>
      <c r="CC443" s="1453"/>
      <c r="CD443" s="1453"/>
      <c r="CE443" s="1453"/>
      <c r="CF443" s="1453"/>
      <c r="CG443" s="1453"/>
      <c r="CH443" s="1453"/>
      <c r="CI443" s="1453"/>
      <c r="CJ443" s="1453"/>
      <c r="CK443" s="1453"/>
      <c r="CL443" s="1453"/>
      <c r="CM443" s="1453"/>
      <c r="CN443" s="1453"/>
      <c r="CO443" s="1453"/>
      <c r="CP443" s="1453"/>
      <c r="CQ443" s="1453"/>
      <c r="CR443" s="1453"/>
      <c r="CS443" s="1453"/>
      <c r="CT443" s="1453"/>
      <c r="CU443" s="1453"/>
      <c r="CV443" s="1453"/>
      <c r="CW443" s="1453"/>
      <c r="CX443" s="1453"/>
      <c r="CY443" s="1453"/>
      <c r="CZ443" s="1453"/>
      <c r="DA443" s="1453"/>
      <c r="DB443" s="1453"/>
      <c r="DC443" s="1453"/>
      <c r="DD443" s="1453"/>
      <c r="DE443" s="1453"/>
      <c r="DF443" s="1453"/>
      <c r="DG443" s="1453"/>
      <c r="DH443" s="1453"/>
      <c r="DI443" s="1453"/>
      <c r="DJ443" s="1453"/>
      <c r="DK443" s="1453"/>
      <c r="DL443" s="1453"/>
      <c r="DM443" s="1453"/>
      <c r="DN443" s="1453"/>
      <c r="DO443" s="1453"/>
      <c r="DP443" s="1453"/>
      <c r="DQ443" s="1453"/>
      <c r="DR443" s="1453"/>
      <c r="DS443" s="1453"/>
      <c r="DT443" s="1453"/>
    </row>
    <row r="444" spans="1:124" s="1543" customFormat="1" ht="21.9" customHeight="1" x14ac:dyDescent="0.35">
      <c r="A444" s="1453"/>
      <c r="B444" s="1453"/>
      <c r="C444" s="1514"/>
      <c r="D444" s="1514"/>
      <c r="E444" s="1514"/>
      <c r="F444" s="1848"/>
      <c r="G444" s="1930"/>
      <c r="H444" s="1516"/>
      <c r="I444" s="1537"/>
      <c r="J444" s="1537"/>
      <c r="K444" s="1453"/>
      <c r="L444"/>
      <c r="M444"/>
      <c r="N444"/>
      <c r="O444"/>
      <c r="P444"/>
      <c r="Q444"/>
      <c r="R444"/>
      <c r="S444"/>
      <c r="T444" s="1854"/>
      <c r="U444"/>
      <c r="V444"/>
      <c r="W444"/>
      <c r="X444"/>
      <c r="Y444"/>
      <c r="Z444" s="1453"/>
      <c r="AA444" s="1453"/>
      <c r="AB444" s="1453"/>
      <c r="AC444" s="1453"/>
      <c r="AD444" s="1453"/>
      <c r="AE444" s="1453"/>
      <c r="AF444" s="1453"/>
      <c r="AG444" s="1453"/>
      <c r="AH444" s="1453"/>
      <c r="AI444" s="1453"/>
      <c r="AJ444" s="1453"/>
      <c r="AK444" s="1453"/>
      <c r="AL444" s="1453"/>
      <c r="AM444" s="1453"/>
      <c r="AN444" s="1453"/>
      <c r="AO444" s="1453"/>
      <c r="AP444" s="1453"/>
      <c r="AQ444" s="1453"/>
      <c r="AR444" s="1454"/>
      <c r="AS444" s="1453"/>
      <c r="AT444" s="1453"/>
      <c r="AU444" s="1453"/>
      <c r="AV444" s="1453"/>
      <c r="AW444" s="1453"/>
      <c r="AX444" s="1453"/>
      <c r="AY444" s="1453"/>
      <c r="AZ444" s="1453"/>
      <c r="BA444" s="1453"/>
      <c r="BB444" s="1453"/>
      <c r="BC444" s="1453"/>
      <c r="BD444" s="1453"/>
      <c r="BE444" s="1453"/>
      <c r="BF444" s="1453"/>
      <c r="BG444" s="1453"/>
      <c r="BH444" s="1453"/>
      <c r="BI444" s="1453"/>
      <c r="BJ444" s="1453"/>
      <c r="BK444" s="1453"/>
      <c r="BL444" s="1453"/>
      <c r="BM444" s="1453"/>
      <c r="BN444" s="1453"/>
      <c r="BO444" s="1453"/>
      <c r="BP444" s="1453"/>
      <c r="BQ444" s="1453"/>
      <c r="BR444" s="1453"/>
      <c r="BS444" s="1453"/>
      <c r="BT444" s="1453"/>
      <c r="BU444" s="1453"/>
      <c r="BV444" s="1453"/>
      <c r="BW444" s="1453"/>
      <c r="BX444" s="1453"/>
      <c r="BY444" s="1453"/>
      <c r="BZ444" s="1453"/>
      <c r="CA444" s="1453"/>
      <c r="CB444" s="1453"/>
      <c r="CC444" s="1453"/>
      <c r="CD444" s="1453"/>
      <c r="CE444" s="1453"/>
      <c r="CF444" s="1453"/>
      <c r="CG444" s="1453"/>
      <c r="CH444" s="1453"/>
      <c r="CI444" s="1453"/>
      <c r="CJ444" s="1453"/>
      <c r="CK444" s="1453"/>
      <c r="CL444" s="1453"/>
      <c r="CM444" s="1453"/>
      <c r="CN444" s="1453"/>
      <c r="CO444" s="1453"/>
      <c r="CP444" s="1453"/>
      <c r="CQ444" s="1453"/>
      <c r="CR444" s="1453"/>
      <c r="CS444" s="1453"/>
      <c r="CT444" s="1453"/>
      <c r="CU444" s="1453"/>
      <c r="CV444" s="1453"/>
      <c r="CW444" s="1453"/>
      <c r="CX444" s="1453"/>
      <c r="CY444" s="1453"/>
      <c r="CZ444" s="1453"/>
      <c r="DA444" s="1453"/>
      <c r="DB444" s="1453"/>
      <c r="DC444" s="1453"/>
      <c r="DD444" s="1453"/>
      <c r="DE444" s="1453"/>
      <c r="DF444" s="1453"/>
      <c r="DG444" s="1453"/>
      <c r="DH444" s="1453"/>
      <c r="DI444" s="1453"/>
      <c r="DJ444" s="1453"/>
      <c r="DK444" s="1453"/>
      <c r="DL444" s="1453"/>
      <c r="DM444" s="1453"/>
      <c r="DN444" s="1453"/>
      <c r="DO444" s="1453"/>
      <c r="DP444" s="1453"/>
      <c r="DQ444" s="1453"/>
      <c r="DR444" s="1453"/>
      <c r="DS444" s="1453"/>
      <c r="DT444" s="1453"/>
    </row>
    <row r="445" spans="1:124" s="1543" customFormat="1" ht="21.9" customHeight="1" x14ac:dyDescent="0.35">
      <c r="A445" s="1453"/>
      <c r="B445" s="1453"/>
      <c r="C445" s="1514"/>
      <c r="D445" s="1514"/>
      <c r="E445" s="1514"/>
      <c r="F445" s="1848"/>
      <c r="G445" s="1930"/>
      <c r="H445" s="1516"/>
      <c r="I445" s="1537"/>
      <c r="J445" s="1537"/>
      <c r="K445" s="1453"/>
      <c r="L445"/>
      <c r="M445"/>
      <c r="N445"/>
      <c r="O445"/>
      <c r="P445"/>
      <c r="Q445"/>
      <c r="R445"/>
      <c r="S445"/>
      <c r="T445" s="1854"/>
      <c r="U445"/>
      <c r="V445"/>
      <c r="W445"/>
      <c r="X445"/>
      <c r="Y445"/>
      <c r="Z445" s="1453"/>
      <c r="AA445" s="1453"/>
      <c r="AB445" s="1453"/>
      <c r="AC445" s="1453"/>
      <c r="AD445" s="1453"/>
      <c r="AE445" s="1453"/>
      <c r="AF445" s="1453"/>
      <c r="AG445" s="1453"/>
      <c r="AH445" s="1453"/>
      <c r="AI445" s="1453"/>
      <c r="AJ445" s="1453"/>
      <c r="AK445" s="1453"/>
      <c r="AL445" s="1453"/>
      <c r="AM445" s="1453"/>
      <c r="AN445" s="1453"/>
      <c r="AO445" s="1453"/>
      <c r="AP445" s="1453"/>
      <c r="AQ445" s="1453"/>
      <c r="AR445" s="1454"/>
      <c r="AS445" s="1453"/>
      <c r="AT445" s="1453"/>
      <c r="AU445" s="1453"/>
      <c r="AV445" s="1453"/>
      <c r="AW445" s="1453"/>
      <c r="AX445" s="1453"/>
      <c r="AY445" s="1453"/>
      <c r="AZ445" s="1453"/>
      <c r="BA445" s="1453"/>
      <c r="BB445" s="1453"/>
      <c r="BC445" s="1453"/>
      <c r="BD445" s="1453"/>
      <c r="BE445" s="1453"/>
      <c r="BF445" s="1453"/>
      <c r="BG445" s="1453"/>
      <c r="BH445" s="1453"/>
      <c r="BI445" s="1453"/>
      <c r="BJ445" s="1453"/>
      <c r="BK445" s="1453"/>
      <c r="BL445" s="1453"/>
      <c r="BM445" s="1453"/>
      <c r="BN445" s="1453"/>
      <c r="BO445" s="1453"/>
      <c r="BP445" s="1453"/>
      <c r="BQ445" s="1453"/>
      <c r="BR445" s="1453"/>
      <c r="BS445" s="1453"/>
      <c r="BT445" s="1453"/>
      <c r="BU445" s="1453"/>
      <c r="BV445" s="1453"/>
      <c r="BW445" s="1453"/>
      <c r="BX445" s="1453"/>
      <c r="BY445" s="1453"/>
      <c r="BZ445" s="1453"/>
      <c r="CA445" s="1453"/>
      <c r="CB445" s="1453"/>
      <c r="CC445" s="1453"/>
      <c r="CD445" s="1453"/>
      <c r="CE445" s="1453"/>
      <c r="CF445" s="1453"/>
      <c r="CG445" s="1453"/>
      <c r="CH445" s="1453"/>
      <c r="CI445" s="1453"/>
      <c r="CJ445" s="1453"/>
      <c r="CK445" s="1453"/>
      <c r="CL445" s="1453"/>
      <c r="CM445" s="1453"/>
      <c r="CN445" s="1453"/>
      <c r="CO445" s="1453"/>
      <c r="CP445" s="1453"/>
      <c r="CQ445" s="1453"/>
      <c r="CR445" s="1453"/>
      <c r="CS445" s="1453"/>
      <c r="CT445" s="1453"/>
      <c r="CU445" s="1453"/>
      <c r="CV445" s="1453"/>
      <c r="CW445" s="1453"/>
      <c r="CX445" s="1453"/>
      <c r="CY445" s="1453"/>
      <c r="CZ445" s="1453"/>
      <c r="DA445" s="1453"/>
      <c r="DB445" s="1453"/>
      <c r="DC445" s="1453"/>
      <c r="DD445" s="1453"/>
      <c r="DE445" s="1453"/>
      <c r="DF445" s="1453"/>
      <c r="DG445" s="1453"/>
      <c r="DH445" s="1453"/>
      <c r="DI445" s="1453"/>
      <c r="DJ445" s="1453"/>
      <c r="DK445" s="1453"/>
      <c r="DL445" s="1453"/>
      <c r="DM445" s="1453"/>
      <c r="DN445" s="1453"/>
      <c r="DO445" s="1453"/>
      <c r="DP445" s="1453"/>
      <c r="DQ445" s="1453"/>
      <c r="DR445" s="1453"/>
      <c r="DS445" s="1453"/>
      <c r="DT445" s="1453"/>
    </row>
    <row r="446" spans="1:124" s="1543" customFormat="1" ht="21.9" customHeight="1" x14ac:dyDescent="0.35">
      <c r="A446" s="1453"/>
      <c r="B446" s="1453"/>
      <c r="C446" s="1514"/>
      <c r="D446" s="1514"/>
      <c r="E446" s="1514"/>
      <c r="F446" s="1848"/>
      <c r="G446" s="1930"/>
      <c r="H446" s="1516"/>
      <c r="I446" s="1537"/>
      <c r="J446" s="1537"/>
      <c r="K446" s="1453"/>
      <c r="L446"/>
      <c r="M446"/>
      <c r="N446"/>
      <c r="O446"/>
      <c r="P446"/>
      <c r="Q446"/>
      <c r="R446"/>
      <c r="S446"/>
      <c r="T446" s="1854"/>
      <c r="U446"/>
      <c r="V446"/>
      <c r="W446"/>
      <c r="X446"/>
      <c r="Y446"/>
      <c r="Z446" s="1453"/>
      <c r="AA446" s="1453"/>
      <c r="AB446" s="1453"/>
      <c r="AC446" s="1453"/>
      <c r="AD446" s="1453"/>
      <c r="AE446" s="1453"/>
      <c r="AF446" s="1453"/>
      <c r="AG446" s="1453"/>
      <c r="AH446" s="1453"/>
      <c r="AI446" s="1453"/>
      <c r="AJ446" s="1453"/>
      <c r="AK446" s="1453"/>
      <c r="AL446" s="1453"/>
      <c r="AM446" s="1453"/>
      <c r="AN446" s="1453"/>
      <c r="AO446" s="1453"/>
      <c r="AP446" s="1453"/>
      <c r="AQ446" s="1453"/>
      <c r="AR446" s="1454"/>
      <c r="AS446" s="1453"/>
      <c r="AT446" s="1453"/>
      <c r="AU446" s="1453"/>
      <c r="AV446" s="1453"/>
      <c r="AW446" s="1453"/>
      <c r="AX446" s="1453"/>
      <c r="AY446" s="1453"/>
      <c r="AZ446" s="1453"/>
      <c r="BA446" s="1453"/>
      <c r="BB446" s="1453"/>
      <c r="BC446" s="1453"/>
      <c r="BD446" s="1453"/>
      <c r="BE446" s="1453"/>
      <c r="BF446" s="1453"/>
      <c r="BG446" s="1453"/>
      <c r="BH446" s="1453"/>
      <c r="BI446" s="1453"/>
      <c r="BJ446" s="1453"/>
      <c r="BK446" s="1453"/>
      <c r="BL446" s="1453"/>
      <c r="BM446" s="1453"/>
      <c r="BN446" s="1453"/>
      <c r="BO446" s="1453"/>
      <c r="BP446" s="1453"/>
      <c r="BQ446" s="1453"/>
      <c r="BR446" s="1453"/>
      <c r="BS446" s="1453"/>
      <c r="BT446" s="1453"/>
      <c r="BU446" s="1453"/>
      <c r="BV446" s="1453"/>
      <c r="BW446" s="1453"/>
      <c r="BX446" s="1453"/>
      <c r="BY446" s="1453"/>
      <c r="BZ446" s="1453"/>
      <c r="CA446" s="1453"/>
      <c r="CB446" s="1453"/>
      <c r="CC446" s="1453"/>
      <c r="CD446" s="1453"/>
      <c r="CE446" s="1453"/>
      <c r="CF446" s="1453"/>
      <c r="CG446" s="1453"/>
      <c r="CH446" s="1453"/>
      <c r="CI446" s="1453"/>
      <c r="CJ446" s="1453"/>
      <c r="CK446" s="1453"/>
      <c r="CL446" s="1453"/>
      <c r="CM446" s="1453"/>
      <c r="CN446" s="1453"/>
      <c r="CO446" s="1453"/>
      <c r="CP446" s="1453"/>
      <c r="CQ446" s="1453"/>
      <c r="CR446" s="1453"/>
      <c r="CS446" s="1453"/>
      <c r="CT446" s="1453"/>
      <c r="CU446" s="1453"/>
      <c r="CV446" s="1453"/>
      <c r="CW446" s="1453"/>
      <c r="CX446" s="1453"/>
      <c r="CY446" s="1453"/>
      <c r="CZ446" s="1453"/>
      <c r="DA446" s="1453"/>
      <c r="DB446" s="1453"/>
      <c r="DC446" s="1453"/>
      <c r="DD446" s="1453"/>
      <c r="DE446" s="1453"/>
      <c r="DF446" s="1453"/>
      <c r="DG446" s="1453"/>
      <c r="DH446" s="1453"/>
      <c r="DI446" s="1453"/>
      <c r="DJ446" s="1453"/>
      <c r="DK446" s="1453"/>
      <c r="DL446" s="1453"/>
      <c r="DM446" s="1453"/>
      <c r="DN446" s="1453"/>
      <c r="DO446" s="1453"/>
      <c r="DP446" s="1453"/>
      <c r="DQ446" s="1453"/>
      <c r="DR446" s="1453"/>
      <c r="DS446" s="1453"/>
      <c r="DT446" s="1453"/>
    </row>
    <row r="447" spans="1:124" s="1543" customFormat="1" ht="21.9" customHeight="1" x14ac:dyDescent="0.35">
      <c r="A447" s="1453"/>
      <c r="B447" s="1453"/>
      <c r="C447" s="1514"/>
      <c r="D447" s="1514"/>
      <c r="E447" s="1514"/>
      <c r="F447" s="1848"/>
      <c r="G447" s="1930"/>
      <c r="H447" s="1516"/>
      <c r="I447" s="1537"/>
      <c r="J447" s="1537"/>
      <c r="K447" s="1453"/>
      <c r="L447"/>
      <c r="M447"/>
      <c r="N447"/>
      <c r="O447"/>
      <c r="P447"/>
      <c r="Q447"/>
      <c r="R447"/>
      <c r="S447"/>
      <c r="T447" s="1854"/>
      <c r="U447"/>
      <c r="V447"/>
      <c r="W447"/>
      <c r="X447"/>
      <c r="Y447"/>
      <c r="Z447" s="1453"/>
      <c r="AA447" s="1453"/>
      <c r="AB447" s="1453"/>
      <c r="AC447" s="1453"/>
      <c r="AD447" s="1453"/>
      <c r="AE447" s="1453"/>
      <c r="AF447" s="1453"/>
      <c r="AG447" s="1453"/>
      <c r="AH447" s="1453"/>
      <c r="AI447" s="1453"/>
      <c r="AJ447" s="1453"/>
      <c r="AK447" s="1453"/>
      <c r="AL447" s="1453"/>
      <c r="AM447" s="1453"/>
      <c r="AN447" s="1453"/>
      <c r="AO447" s="1453"/>
      <c r="AP447" s="1453"/>
      <c r="AQ447" s="1453"/>
      <c r="AR447" s="1454"/>
      <c r="AS447" s="1453"/>
      <c r="AT447" s="1453"/>
      <c r="AU447" s="1453"/>
      <c r="AV447" s="1453"/>
      <c r="AW447" s="1453"/>
      <c r="AX447" s="1453"/>
      <c r="AY447" s="1453"/>
      <c r="AZ447" s="1453"/>
      <c r="BA447" s="1453"/>
      <c r="BB447" s="1453"/>
      <c r="BC447" s="1453"/>
      <c r="BD447" s="1453"/>
      <c r="BE447" s="1453"/>
      <c r="BF447" s="1453"/>
      <c r="BG447" s="1453"/>
      <c r="BH447" s="1453"/>
      <c r="BI447" s="1453"/>
      <c r="BJ447" s="1453"/>
      <c r="BK447" s="1453"/>
      <c r="BL447" s="1453"/>
      <c r="BM447" s="1453"/>
      <c r="BN447" s="1453"/>
      <c r="BO447" s="1453"/>
      <c r="BP447" s="1453"/>
      <c r="BQ447" s="1453"/>
      <c r="BR447" s="1453"/>
      <c r="BS447" s="1453"/>
      <c r="BT447" s="1453"/>
      <c r="BU447" s="1453"/>
      <c r="BV447" s="1453"/>
      <c r="BW447" s="1453"/>
      <c r="BX447" s="1453"/>
      <c r="BY447" s="1453"/>
      <c r="BZ447" s="1453"/>
      <c r="CA447" s="1453"/>
      <c r="CB447" s="1453"/>
      <c r="CC447" s="1453"/>
      <c r="CD447" s="1453"/>
      <c r="CE447" s="1453"/>
      <c r="CF447" s="1453"/>
      <c r="CG447" s="1453"/>
      <c r="CH447" s="1453"/>
      <c r="CI447" s="1453"/>
      <c r="CJ447" s="1453"/>
      <c r="CK447" s="1453"/>
      <c r="CL447" s="1453"/>
      <c r="CM447" s="1453"/>
      <c r="CN447" s="1453"/>
      <c r="CO447" s="1453"/>
      <c r="CP447" s="1453"/>
      <c r="CQ447" s="1453"/>
      <c r="CR447" s="1453"/>
      <c r="CS447" s="1453"/>
      <c r="CT447" s="1453"/>
      <c r="CU447" s="1453"/>
      <c r="CV447" s="1453"/>
      <c r="CW447" s="1453"/>
      <c r="CX447" s="1453"/>
      <c r="CY447" s="1453"/>
      <c r="CZ447" s="1453"/>
      <c r="DA447" s="1453"/>
      <c r="DB447" s="1453"/>
      <c r="DC447" s="1453"/>
      <c r="DD447" s="1453"/>
      <c r="DE447" s="1453"/>
      <c r="DF447" s="1453"/>
      <c r="DG447" s="1453"/>
      <c r="DH447" s="1453"/>
      <c r="DI447" s="1453"/>
      <c r="DJ447" s="1453"/>
      <c r="DK447" s="1453"/>
      <c r="DL447" s="1453"/>
      <c r="DM447" s="1453"/>
      <c r="DN447" s="1453"/>
      <c r="DO447" s="1453"/>
      <c r="DP447" s="1453"/>
      <c r="DQ447" s="1453"/>
      <c r="DR447" s="1453"/>
      <c r="DS447" s="1453"/>
      <c r="DT447" s="1453"/>
    </row>
    <row r="448" spans="1:124" s="1543" customFormat="1" ht="21.9" customHeight="1" x14ac:dyDescent="0.35">
      <c r="A448" s="1453"/>
      <c r="B448" s="1453"/>
      <c r="C448" s="1514"/>
      <c r="D448" s="1514"/>
      <c r="E448" s="1514"/>
      <c r="F448" s="1848"/>
      <c r="G448" s="1930"/>
      <c r="H448" s="1516"/>
      <c r="I448" s="1537"/>
      <c r="J448" s="1537"/>
      <c r="K448" s="1453"/>
      <c r="L448"/>
      <c r="M448"/>
      <c r="N448"/>
      <c r="O448"/>
      <c r="P448"/>
      <c r="Q448"/>
      <c r="R448"/>
      <c r="S448"/>
      <c r="T448" s="1854"/>
      <c r="U448"/>
      <c r="V448"/>
      <c r="W448"/>
      <c r="X448"/>
      <c r="Y448"/>
      <c r="Z448" s="1453"/>
      <c r="AA448" s="1453"/>
      <c r="AB448" s="1453"/>
      <c r="AC448" s="1453"/>
      <c r="AD448" s="1453"/>
      <c r="AE448" s="1453"/>
      <c r="AF448" s="1453"/>
      <c r="AG448" s="1453"/>
      <c r="AH448" s="1453"/>
      <c r="AI448" s="1453"/>
      <c r="AJ448" s="1453"/>
      <c r="AK448" s="1453"/>
      <c r="AL448" s="1453"/>
      <c r="AM448" s="1453"/>
      <c r="AN448" s="1453"/>
      <c r="AO448" s="1453"/>
      <c r="AP448" s="1453"/>
      <c r="AQ448" s="1453"/>
      <c r="AR448" s="1454"/>
      <c r="AS448" s="1453"/>
      <c r="AT448" s="1453"/>
      <c r="AU448" s="1453"/>
      <c r="AV448" s="1453"/>
      <c r="AW448" s="1453"/>
      <c r="AX448" s="1453"/>
      <c r="AY448" s="1453"/>
      <c r="AZ448" s="1453"/>
      <c r="BA448" s="1453"/>
      <c r="BB448" s="1453"/>
      <c r="BC448" s="1453"/>
      <c r="BD448" s="1453"/>
      <c r="BE448" s="1453"/>
      <c r="BF448" s="1453"/>
      <c r="BG448" s="1453"/>
      <c r="BH448" s="1453"/>
      <c r="BI448" s="1453"/>
      <c r="BJ448" s="1453"/>
      <c r="BK448" s="1453"/>
      <c r="BL448" s="1453"/>
      <c r="BM448" s="1453"/>
      <c r="BN448" s="1453"/>
      <c r="BO448" s="1453"/>
      <c r="BP448" s="1453"/>
      <c r="BQ448" s="1453"/>
      <c r="BR448" s="1453"/>
      <c r="BS448" s="1453"/>
      <c r="BT448" s="1453"/>
      <c r="BU448" s="1453"/>
      <c r="BV448" s="1453"/>
      <c r="BW448" s="1453"/>
      <c r="BX448" s="1453"/>
      <c r="BY448" s="1453"/>
      <c r="BZ448" s="1453"/>
      <c r="CA448" s="1453"/>
      <c r="CB448" s="1453"/>
      <c r="CC448" s="1453"/>
      <c r="CD448" s="1453"/>
      <c r="CE448" s="1453"/>
      <c r="CF448" s="1453"/>
      <c r="CG448" s="1453"/>
      <c r="CH448" s="1453"/>
      <c r="CI448" s="1453"/>
      <c r="CJ448" s="1453"/>
      <c r="CK448" s="1453"/>
      <c r="CL448" s="1453"/>
      <c r="CM448" s="1453"/>
      <c r="CN448" s="1453"/>
      <c r="CO448" s="1453"/>
      <c r="CP448" s="1453"/>
      <c r="CQ448" s="1453"/>
      <c r="CR448" s="1453"/>
      <c r="CS448" s="1453"/>
      <c r="CT448" s="1453"/>
      <c r="CU448" s="1453"/>
      <c r="CV448" s="1453"/>
      <c r="CW448" s="1453"/>
      <c r="CX448" s="1453"/>
      <c r="CY448" s="1453"/>
      <c r="CZ448" s="1453"/>
      <c r="DA448" s="1453"/>
      <c r="DB448" s="1453"/>
      <c r="DC448" s="1453"/>
      <c r="DD448" s="1453"/>
      <c r="DE448" s="1453"/>
      <c r="DF448" s="1453"/>
      <c r="DG448" s="1453"/>
      <c r="DH448" s="1453"/>
      <c r="DI448" s="1453"/>
      <c r="DJ448" s="1453"/>
      <c r="DK448" s="1453"/>
      <c r="DL448" s="1453"/>
      <c r="DM448" s="1453"/>
      <c r="DN448" s="1453"/>
      <c r="DO448" s="1453"/>
      <c r="DP448" s="1453"/>
      <c r="DQ448" s="1453"/>
      <c r="DR448" s="1453"/>
      <c r="DS448" s="1453"/>
      <c r="DT448" s="1453"/>
    </row>
    <row r="449" spans="1:124" s="1543" customFormat="1" ht="21.9" customHeight="1" x14ac:dyDescent="0.35">
      <c r="A449" s="1453"/>
      <c r="B449" s="1453"/>
      <c r="C449" s="1514"/>
      <c r="D449" s="1514"/>
      <c r="E449" s="1514"/>
      <c r="F449" s="1848"/>
      <c r="G449" s="1930"/>
      <c r="H449" s="1516"/>
      <c r="I449" s="1537"/>
      <c r="J449" s="1537"/>
      <c r="K449" s="1453"/>
      <c r="L449"/>
      <c r="M449"/>
      <c r="N449"/>
      <c r="O449"/>
      <c r="P449"/>
      <c r="Q449"/>
      <c r="R449"/>
      <c r="S449"/>
      <c r="T449" s="1854"/>
      <c r="U449"/>
      <c r="V449"/>
      <c r="W449"/>
      <c r="X449"/>
      <c r="Y449"/>
      <c r="Z449" s="1453"/>
      <c r="AA449" s="1453"/>
      <c r="AB449" s="1453"/>
      <c r="AC449" s="1453"/>
      <c r="AD449" s="1453"/>
      <c r="AE449" s="1453"/>
      <c r="AF449" s="1453"/>
      <c r="AG449" s="1453"/>
      <c r="AH449" s="1453"/>
      <c r="AI449" s="1453"/>
      <c r="AJ449" s="1453"/>
      <c r="AK449" s="1453"/>
      <c r="AL449" s="1453"/>
      <c r="AM449" s="1453"/>
      <c r="AN449" s="1453"/>
      <c r="AO449" s="1453"/>
      <c r="AP449" s="1453"/>
      <c r="AQ449" s="1453"/>
      <c r="AR449" s="1454"/>
      <c r="AS449" s="1453"/>
      <c r="AT449" s="1453"/>
      <c r="AU449" s="1453"/>
      <c r="AV449" s="1453"/>
      <c r="AW449" s="1453"/>
      <c r="AX449" s="1453"/>
      <c r="AY449" s="1453"/>
      <c r="AZ449" s="1453"/>
      <c r="BA449" s="1453"/>
      <c r="BB449" s="1453"/>
      <c r="BC449" s="1453"/>
      <c r="BD449" s="1453"/>
      <c r="BE449" s="1453"/>
      <c r="BF449" s="1453"/>
      <c r="BG449" s="1453"/>
      <c r="BH449" s="1453"/>
      <c r="BI449" s="1453"/>
      <c r="BJ449" s="1453"/>
      <c r="BK449" s="1453"/>
      <c r="BL449" s="1453"/>
      <c r="BM449" s="1453"/>
      <c r="BN449" s="1453"/>
      <c r="BO449" s="1453"/>
      <c r="BP449" s="1453"/>
      <c r="BQ449" s="1453"/>
      <c r="BR449" s="1453"/>
      <c r="BS449" s="1453"/>
      <c r="BT449" s="1453"/>
      <c r="BU449" s="1453"/>
      <c r="BV449" s="1453"/>
      <c r="BW449" s="1453"/>
      <c r="BX449" s="1453"/>
      <c r="BY449" s="1453"/>
      <c r="BZ449" s="1453"/>
      <c r="CA449" s="1453"/>
      <c r="CB449" s="1453"/>
      <c r="CC449" s="1453"/>
      <c r="CD449" s="1453"/>
      <c r="CE449" s="1453"/>
      <c r="CF449" s="1453"/>
      <c r="CG449" s="1453"/>
      <c r="CH449" s="1453"/>
      <c r="CI449" s="1453"/>
      <c r="CJ449" s="1453"/>
      <c r="CK449" s="1453"/>
      <c r="CL449" s="1453"/>
      <c r="CM449" s="1453"/>
      <c r="CN449" s="1453"/>
      <c r="CO449" s="1453"/>
      <c r="CP449" s="1453"/>
      <c r="CQ449" s="1453"/>
      <c r="CR449" s="1453"/>
      <c r="CS449" s="1453"/>
      <c r="CT449" s="1453"/>
      <c r="CU449" s="1453"/>
      <c r="CV449" s="1453"/>
      <c r="CW449" s="1453"/>
      <c r="CX449" s="1453"/>
      <c r="CY449" s="1453"/>
      <c r="CZ449" s="1453"/>
      <c r="DA449" s="1453"/>
      <c r="DB449" s="1453"/>
      <c r="DC449" s="1453"/>
      <c r="DD449" s="1453"/>
      <c r="DE449" s="1453"/>
      <c r="DF449" s="1453"/>
      <c r="DG449" s="1453"/>
      <c r="DH449" s="1453"/>
      <c r="DI449" s="1453"/>
      <c r="DJ449" s="1453"/>
      <c r="DK449" s="1453"/>
      <c r="DL449" s="1453"/>
      <c r="DM449" s="1453"/>
      <c r="DN449" s="1453"/>
      <c r="DO449" s="1453"/>
      <c r="DP449" s="1453"/>
      <c r="DQ449" s="1453"/>
      <c r="DR449" s="1453"/>
      <c r="DS449" s="1453"/>
      <c r="DT449" s="1453"/>
    </row>
    <row r="450" spans="1:124" s="1543" customFormat="1" ht="21.9" customHeight="1" x14ac:dyDescent="0.35">
      <c r="A450" s="1453"/>
      <c r="B450" s="1453"/>
      <c r="C450" s="1514"/>
      <c r="D450" s="1514"/>
      <c r="E450" s="1514"/>
      <c r="F450" s="1848"/>
      <c r="G450" s="1930"/>
      <c r="H450" s="1516"/>
      <c r="I450" s="1537"/>
      <c r="J450" s="1537"/>
      <c r="K450" s="1453"/>
      <c r="L450"/>
      <c r="M450"/>
      <c r="N450"/>
      <c r="O450"/>
      <c r="P450"/>
      <c r="Q450"/>
      <c r="R450"/>
      <c r="S450"/>
      <c r="T450" s="1854"/>
      <c r="U450"/>
      <c r="V450"/>
      <c r="W450"/>
      <c r="X450"/>
      <c r="Y450"/>
      <c r="Z450" s="1453"/>
      <c r="AA450" s="1453"/>
      <c r="AB450" s="1453"/>
      <c r="AC450" s="1453"/>
      <c r="AD450" s="1453"/>
      <c r="AE450" s="1453"/>
      <c r="AF450" s="1453"/>
      <c r="AG450" s="1453"/>
      <c r="AH450" s="1453"/>
      <c r="AI450" s="1453"/>
      <c r="AJ450" s="1453"/>
      <c r="AK450" s="1453"/>
      <c r="AL450" s="1453"/>
      <c r="AM450" s="1453"/>
      <c r="AN450" s="1453"/>
      <c r="AO450" s="1453"/>
      <c r="AP450" s="1453"/>
      <c r="AQ450" s="1453"/>
      <c r="AR450" s="1454"/>
      <c r="AS450" s="1453"/>
      <c r="AT450" s="1453"/>
      <c r="AU450" s="1453"/>
      <c r="AV450" s="1453"/>
      <c r="AW450" s="1453"/>
      <c r="AX450" s="1453"/>
      <c r="AY450" s="1453"/>
      <c r="AZ450" s="1453"/>
      <c r="BA450" s="1453"/>
      <c r="BB450" s="1453"/>
      <c r="BC450" s="1453"/>
      <c r="BD450" s="1453"/>
      <c r="BE450" s="1453"/>
      <c r="BF450" s="1453"/>
      <c r="BG450" s="1453"/>
      <c r="BH450" s="1453"/>
      <c r="BI450" s="1453"/>
      <c r="BJ450" s="1453"/>
      <c r="BK450" s="1453"/>
      <c r="BL450" s="1453"/>
      <c r="BM450" s="1453"/>
      <c r="BN450" s="1453"/>
      <c r="BO450" s="1453"/>
      <c r="BP450" s="1453"/>
      <c r="BQ450" s="1453"/>
      <c r="BR450" s="1453"/>
      <c r="BS450" s="1453"/>
      <c r="BT450" s="1453"/>
      <c r="BU450" s="1453"/>
      <c r="BV450" s="1453"/>
      <c r="BW450" s="1453"/>
      <c r="BX450" s="1453"/>
      <c r="BY450" s="1453"/>
      <c r="BZ450" s="1453"/>
      <c r="CA450" s="1453"/>
      <c r="CB450" s="1453"/>
      <c r="CC450" s="1453"/>
      <c r="CD450" s="1453"/>
      <c r="CE450" s="1453"/>
      <c r="CF450" s="1453"/>
      <c r="CG450" s="1453"/>
      <c r="CH450" s="1453"/>
      <c r="CI450" s="1453"/>
      <c r="CJ450" s="1453"/>
      <c r="CK450" s="1453"/>
      <c r="CL450" s="1453"/>
      <c r="CM450" s="1453"/>
      <c r="CN450" s="1453"/>
      <c r="CO450" s="1453"/>
      <c r="CP450" s="1453"/>
      <c r="CQ450" s="1453"/>
      <c r="CR450" s="1453"/>
      <c r="CS450" s="1453"/>
      <c r="CT450" s="1453"/>
      <c r="CU450" s="1453"/>
      <c r="CV450" s="1453"/>
      <c r="CW450" s="1453"/>
      <c r="CX450" s="1453"/>
      <c r="CY450" s="1453"/>
      <c r="CZ450" s="1453"/>
      <c r="DA450" s="1453"/>
      <c r="DB450" s="1453"/>
      <c r="DC450" s="1453"/>
      <c r="DD450" s="1453"/>
      <c r="DE450" s="1453"/>
      <c r="DF450" s="1453"/>
      <c r="DG450" s="1453"/>
      <c r="DH450" s="1453"/>
      <c r="DI450" s="1453"/>
      <c r="DJ450" s="1453"/>
      <c r="DK450" s="1453"/>
      <c r="DL450" s="1453"/>
      <c r="DM450" s="1453"/>
      <c r="DN450" s="1453"/>
      <c r="DO450" s="1453"/>
      <c r="DP450" s="1453"/>
      <c r="DQ450" s="1453"/>
      <c r="DR450" s="1453"/>
      <c r="DS450" s="1453"/>
      <c r="DT450" s="1453"/>
    </row>
    <row r="451" spans="1:124" s="1543" customFormat="1" ht="21.9" customHeight="1" x14ac:dyDescent="0.35">
      <c r="A451" s="1453"/>
      <c r="B451" s="1453"/>
      <c r="C451" s="1514"/>
      <c r="D451" s="1514"/>
      <c r="E451" s="1514"/>
      <c r="F451" s="1848"/>
      <c r="G451" s="1930"/>
      <c r="H451" s="1516"/>
      <c r="I451" s="1537"/>
      <c r="J451" s="1537"/>
      <c r="K451" s="1453"/>
      <c r="L451"/>
      <c r="M451"/>
      <c r="N451"/>
      <c r="O451"/>
      <c r="P451"/>
      <c r="Q451"/>
      <c r="R451"/>
      <c r="S451"/>
      <c r="T451" s="1854"/>
      <c r="U451"/>
      <c r="V451"/>
      <c r="W451"/>
      <c r="X451"/>
      <c r="Y451"/>
      <c r="Z451" s="1453"/>
      <c r="AA451" s="1453"/>
      <c r="AB451" s="1453"/>
      <c r="AC451" s="1453"/>
      <c r="AD451" s="1453"/>
      <c r="AE451" s="1453"/>
      <c r="AF451" s="1453"/>
      <c r="AG451" s="1453"/>
      <c r="AH451" s="1453"/>
      <c r="AI451" s="1453"/>
      <c r="AJ451" s="1453"/>
      <c r="AK451" s="1453"/>
      <c r="AL451" s="1453"/>
      <c r="AM451" s="1453"/>
      <c r="AN451" s="1453"/>
      <c r="AO451" s="1453"/>
      <c r="AP451" s="1453"/>
      <c r="AQ451" s="1453"/>
      <c r="AR451" s="1454"/>
      <c r="AS451" s="1453"/>
      <c r="AT451" s="1453"/>
      <c r="AU451" s="1453"/>
      <c r="AV451" s="1453"/>
      <c r="AW451" s="1453"/>
      <c r="AX451" s="1453"/>
      <c r="AY451" s="1453"/>
      <c r="AZ451" s="1453"/>
      <c r="BA451" s="1453"/>
      <c r="BB451" s="1453"/>
      <c r="BC451" s="1453"/>
      <c r="BD451" s="1453"/>
      <c r="BE451" s="1453"/>
      <c r="BF451" s="1453"/>
      <c r="BG451" s="1453"/>
      <c r="BH451" s="1453"/>
      <c r="BI451" s="1453"/>
      <c r="BJ451" s="1453"/>
      <c r="BK451" s="1453"/>
      <c r="BL451" s="1453"/>
      <c r="BM451" s="1453"/>
      <c r="BN451" s="1453"/>
      <c r="BO451" s="1453"/>
      <c r="BP451" s="1453"/>
      <c r="BQ451" s="1453"/>
      <c r="BR451" s="1453"/>
      <c r="BS451" s="1453"/>
      <c r="BT451" s="1453"/>
      <c r="BU451" s="1453"/>
      <c r="BV451" s="1453"/>
      <c r="BW451" s="1453"/>
      <c r="BX451" s="1453"/>
      <c r="BY451" s="1453"/>
      <c r="BZ451" s="1453"/>
      <c r="CA451" s="1453"/>
      <c r="CB451" s="1453"/>
      <c r="CC451" s="1453"/>
      <c r="CD451" s="1453"/>
      <c r="CE451" s="1453"/>
      <c r="CF451" s="1453"/>
      <c r="CG451" s="1453"/>
      <c r="CH451" s="1453"/>
      <c r="CI451" s="1453"/>
      <c r="CJ451" s="1453"/>
      <c r="CK451" s="1453"/>
      <c r="CL451" s="1453"/>
      <c r="CM451" s="1453"/>
      <c r="CN451" s="1453"/>
      <c r="CO451" s="1453"/>
      <c r="CP451" s="1453"/>
      <c r="CQ451" s="1453"/>
      <c r="CR451" s="1453"/>
      <c r="CS451" s="1453"/>
      <c r="CT451" s="1453"/>
      <c r="CU451" s="1453"/>
      <c r="CV451" s="1453"/>
      <c r="CW451" s="1453"/>
      <c r="CX451" s="1453"/>
      <c r="CY451" s="1453"/>
      <c r="CZ451" s="1453"/>
      <c r="DA451" s="1453"/>
      <c r="DB451" s="1453"/>
      <c r="DC451" s="1453"/>
      <c r="DD451" s="1453"/>
      <c r="DE451" s="1453"/>
      <c r="DF451" s="1453"/>
      <c r="DG451" s="1453"/>
      <c r="DH451" s="1453"/>
      <c r="DI451" s="1453"/>
      <c r="DJ451" s="1453"/>
      <c r="DK451" s="1453"/>
      <c r="DL451" s="1453"/>
      <c r="DM451" s="1453"/>
      <c r="DN451" s="1453"/>
      <c r="DO451" s="1453"/>
      <c r="DP451" s="1453"/>
      <c r="DQ451" s="1453"/>
      <c r="DR451" s="1453"/>
      <c r="DS451" s="1453"/>
      <c r="DT451" s="1453"/>
    </row>
    <row r="452" spans="1:124" s="1543" customFormat="1" ht="21.9" customHeight="1" x14ac:dyDescent="0.35">
      <c r="A452" s="1453"/>
      <c r="B452" s="1453"/>
      <c r="C452" s="1514"/>
      <c r="D452" s="1514"/>
      <c r="E452" s="1514"/>
      <c r="F452" s="1848"/>
      <c r="G452" s="1930"/>
      <c r="H452" s="1516"/>
      <c r="I452" s="1537"/>
      <c r="J452" s="1537"/>
      <c r="K452" s="1453"/>
      <c r="L452"/>
      <c r="M452"/>
      <c r="N452"/>
      <c r="O452"/>
      <c r="P452"/>
      <c r="Q452"/>
      <c r="R452"/>
      <c r="S452"/>
      <c r="T452" s="1854"/>
      <c r="U452"/>
      <c r="V452"/>
      <c r="W452"/>
      <c r="X452"/>
      <c r="Y452"/>
      <c r="Z452" s="1453"/>
      <c r="AA452" s="1453"/>
      <c r="AB452" s="1453"/>
      <c r="AC452" s="1453"/>
      <c r="AD452" s="1453"/>
      <c r="AE452" s="1453"/>
      <c r="AF452" s="1453"/>
      <c r="AG452" s="1453"/>
      <c r="AH452" s="1453"/>
      <c r="AI452" s="1453"/>
      <c r="AJ452" s="1453"/>
      <c r="AK452" s="1453"/>
      <c r="AL452" s="1453"/>
      <c r="AM452" s="1453"/>
      <c r="AN452" s="1453"/>
      <c r="AO452" s="1453"/>
      <c r="AP452" s="1453"/>
      <c r="AQ452" s="1453"/>
      <c r="AR452" s="1454"/>
      <c r="AS452" s="1453"/>
      <c r="AT452" s="1453"/>
      <c r="AU452" s="1453"/>
      <c r="AV452" s="1453"/>
      <c r="AW452" s="1453"/>
      <c r="AX452" s="1453"/>
      <c r="AY452" s="1453"/>
      <c r="AZ452" s="1453"/>
      <c r="BA452" s="1453"/>
      <c r="BB452" s="1453"/>
      <c r="BC452" s="1453"/>
      <c r="BD452" s="1453"/>
      <c r="BE452" s="1453"/>
      <c r="BF452" s="1453"/>
      <c r="BG452" s="1453"/>
      <c r="BH452" s="1453"/>
      <c r="BI452" s="1453"/>
      <c r="BJ452" s="1453"/>
      <c r="BK452" s="1453"/>
      <c r="BL452" s="1453"/>
      <c r="BM452" s="1453"/>
      <c r="BN452" s="1453"/>
      <c r="BO452" s="1453"/>
      <c r="BP452" s="1453"/>
      <c r="BQ452" s="1453"/>
      <c r="BR452" s="1453"/>
      <c r="BS452" s="1453"/>
      <c r="BT452" s="1453"/>
      <c r="BU452" s="1453"/>
      <c r="BV452" s="1453"/>
      <c r="BW452" s="1453"/>
      <c r="BX452" s="1453"/>
      <c r="BY452" s="1453"/>
      <c r="BZ452" s="1453"/>
      <c r="CA452" s="1453"/>
      <c r="CB452" s="1453"/>
      <c r="CC452" s="1453"/>
      <c r="CD452" s="1453"/>
      <c r="CE452" s="1453"/>
      <c r="CF452" s="1453"/>
      <c r="CG452" s="1453"/>
      <c r="CH452" s="1453"/>
      <c r="CI452" s="1453"/>
      <c r="CJ452" s="1453"/>
      <c r="CK452" s="1453"/>
      <c r="CL452" s="1453"/>
      <c r="CM452" s="1453"/>
      <c r="CN452" s="1453"/>
      <c r="CO452" s="1453"/>
      <c r="CP452" s="1453"/>
      <c r="CQ452" s="1453"/>
      <c r="CR452" s="1453"/>
      <c r="CS452" s="1453"/>
      <c r="CT452" s="1453"/>
      <c r="CU452" s="1453"/>
      <c r="CV452" s="1453"/>
      <c r="CW452" s="1453"/>
      <c r="CX452" s="1453"/>
      <c r="CY452" s="1453"/>
      <c r="CZ452" s="1453"/>
      <c r="DA452" s="1453"/>
      <c r="DB452" s="1453"/>
      <c r="DC452" s="1453"/>
      <c r="DD452" s="1453"/>
      <c r="DE452" s="1453"/>
      <c r="DF452" s="1453"/>
      <c r="DG452" s="1453"/>
      <c r="DH452" s="1453"/>
      <c r="DI452" s="1453"/>
      <c r="DJ452" s="1453"/>
      <c r="DK452" s="1453"/>
      <c r="DL452" s="1453"/>
      <c r="DM452" s="1453"/>
      <c r="DN452" s="1453"/>
      <c r="DO452" s="1453"/>
      <c r="DP452" s="1453"/>
      <c r="DQ452" s="1453"/>
      <c r="DR452" s="1453"/>
      <c r="DS452" s="1453"/>
      <c r="DT452" s="1453"/>
    </row>
    <row r="453" spans="1:124" s="1543" customFormat="1" ht="21.9" customHeight="1" x14ac:dyDescent="0.35">
      <c r="A453" s="1453"/>
      <c r="B453" s="1453"/>
      <c r="C453" s="1514"/>
      <c r="D453" s="1514"/>
      <c r="E453" s="1514"/>
      <c r="F453" s="1848"/>
      <c r="G453" s="1930"/>
      <c r="H453" s="1516"/>
      <c r="I453" s="1537"/>
      <c r="J453" s="1537"/>
      <c r="K453" s="1453"/>
      <c r="L453"/>
      <c r="M453"/>
      <c r="N453"/>
      <c r="O453"/>
      <c r="P453"/>
      <c r="Q453"/>
      <c r="R453"/>
      <c r="S453"/>
      <c r="T453" s="1854"/>
      <c r="U453"/>
      <c r="V453"/>
      <c r="W453"/>
      <c r="X453"/>
      <c r="Y453"/>
      <c r="Z453" s="1453"/>
      <c r="AA453" s="1453"/>
      <c r="AB453" s="1453"/>
      <c r="AC453" s="1453"/>
      <c r="AD453" s="1453"/>
      <c r="AE453" s="1453"/>
      <c r="AF453" s="1453"/>
      <c r="AG453" s="1453"/>
      <c r="AH453" s="1453"/>
      <c r="AI453" s="1453"/>
      <c r="AJ453" s="1453"/>
      <c r="AK453" s="1453"/>
      <c r="AL453" s="1453"/>
      <c r="AM453" s="1453"/>
      <c r="AN453" s="1453"/>
      <c r="AO453" s="1453"/>
      <c r="AP453" s="1453"/>
      <c r="AQ453" s="1453"/>
      <c r="AR453" s="1454"/>
      <c r="AS453" s="1453"/>
      <c r="AT453" s="1453"/>
      <c r="AU453" s="1453"/>
      <c r="AV453" s="1453"/>
      <c r="AW453" s="1453"/>
      <c r="AX453" s="1453"/>
      <c r="AY453" s="1453"/>
      <c r="AZ453" s="1453"/>
      <c r="BA453" s="1453"/>
      <c r="BB453" s="1453"/>
      <c r="BC453" s="1453"/>
      <c r="BD453" s="1453"/>
      <c r="BE453" s="1453"/>
      <c r="BF453" s="1453"/>
      <c r="BG453" s="1453"/>
      <c r="BH453" s="1453"/>
      <c r="BI453" s="1453"/>
      <c r="BJ453" s="1453"/>
      <c r="BK453" s="1453"/>
      <c r="BL453" s="1453"/>
      <c r="BM453" s="1453"/>
      <c r="BN453" s="1453"/>
      <c r="BO453" s="1453"/>
      <c r="BP453" s="1453"/>
      <c r="BQ453" s="1453"/>
      <c r="BR453" s="1453"/>
      <c r="BS453" s="1453"/>
      <c r="BT453" s="1453"/>
      <c r="BU453" s="1453"/>
      <c r="BV453" s="1453"/>
      <c r="BW453" s="1453"/>
      <c r="BX453" s="1453"/>
      <c r="BY453" s="1453"/>
      <c r="BZ453" s="1453"/>
      <c r="CA453" s="1453"/>
      <c r="CB453" s="1453"/>
      <c r="CC453" s="1453"/>
      <c r="CD453" s="1453"/>
      <c r="CE453" s="1453"/>
      <c r="CF453" s="1453"/>
      <c r="CG453" s="1453"/>
      <c r="CH453" s="1453"/>
      <c r="CI453" s="1453"/>
      <c r="CJ453" s="1453"/>
      <c r="CK453" s="1453"/>
      <c r="CL453" s="1453"/>
      <c r="CM453" s="1453"/>
      <c r="CN453" s="1453"/>
      <c r="CO453" s="1453"/>
      <c r="CP453" s="1453"/>
      <c r="CQ453" s="1453"/>
      <c r="CR453" s="1453"/>
      <c r="CS453" s="1453"/>
      <c r="CT453" s="1453"/>
      <c r="CU453" s="1453"/>
      <c r="CV453" s="1453"/>
      <c r="CW453" s="1453"/>
      <c r="CX453" s="1453"/>
      <c r="CY453" s="1453"/>
      <c r="CZ453" s="1453"/>
      <c r="DA453" s="1453"/>
      <c r="DB453" s="1453"/>
      <c r="DC453" s="1453"/>
      <c r="DD453" s="1453"/>
      <c r="DE453" s="1453"/>
      <c r="DF453" s="1453"/>
      <c r="DG453" s="1453"/>
      <c r="DH453" s="1453"/>
      <c r="DI453" s="1453"/>
      <c r="DJ453" s="1453"/>
      <c r="DK453" s="1453"/>
      <c r="DL453" s="1453"/>
      <c r="DM453" s="1453"/>
      <c r="DN453" s="1453"/>
      <c r="DO453" s="1453"/>
      <c r="DP453" s="1453"/>
      <c r="DQ453" s="1453"/>
      <c r="DR453" s="1453"/>
      <c r="DS453" s="1453"/>
      <c r="DT453" s="1453"/>
    </row>
    <row r="454" spans="1:124" s="1543" customFormat="1" ht="21.9" customHeight="1" x14ac:dyDescent="0.35">
      <c r="A454" s="1453"/>
      <c r="B454" s="1453"/>
      <c r="C454" s="1514"/>
      <c r="D454" s="1514"/>
      <c r="E454" s="1514"/>
      <c r="F454" s="1848"/>
      <c r="G454" s="1930"/>
      <c r="H454" s="1516"/>
      <c r="I454" s="1537"/>
      <c r="J454" s="1537"/>
      <c r="K454" s="1453"/>
      <c r="L454"/>
      <c r="M454"/>
      <c r="N454"/>
      <c r="O454"/>
      <c r="P454"/>
      <c r="Q454"/>
      <c r="R454"/>
      <c r="S454"/>
      <c r="T454" s="1854"/>
      <c r="U454"/>
      <c r="V454"/>
      <c r="W454"/>
      <c r="X454"/>
      <c r="Y454"/>
      <c r="Z454" s="1453"/>
      <c r="AA454" s="1453"/>
      <c r="AB454" s="1453"/>
      <c r="AC454" s="1453"/>
      <c r="AD454" s="1453"/>
      <c r="AE454" s="1453"/>
      <c r="AF454" s="1453"/>
      <c r="AG454" s="1453"/>
      <c r="AH454" s="1453"/>
      <c r="AI454" s="1453"/>
      <c r="AJ454" s="1453"/>
      <c r="AK454" s="1453"/>
      <c r="AL454" s="1453"/>
      <c r="AM454" s="1453"/>
      <c r="AN454" s="1453"/>
      <c r="AO454" s="1453"/>
      <c r="AP454" s="1453"/>
      <c r="AQ454" s="1453"/>
      <c r="AR454" s="1454"/>
      <c r="AS454" s="1453"/>
      <c r="AT454" s="1453"/>
      <c r="AU454" s="1453"/>
      <c r="AV454" s="1453"/>
      <c r="AW454" s="1453"/>
      <c r="AX454" s="1453"/>
      <c r="AY454" s="1453"/>
      <c r="AZ454" s="1453"/>
      <c r="BA454" s="1453"/>
      <c r="BB454" s="1453"/>
      <c r="BC454" s="1453"/>
      <c r="BD454" s="1453"/>
      <c r="BE454" s="1453"/>
      <c r="BF454" s="1453"/>
      <c r="BG454" s="1453"/>
      <c r="BH454" s="1453"/>
      <c r="BI454" s="1453"/>
      <c r="BJ454" s="1453"/>
      <c r="BK454" s="1453"/>
      <c r="BL454" s="1453"/>
      <c r="BM454" s="1453"/>
      <c r="BN454" s="1453"/>
      <c r="BO454" s="1453"/>
      <c r="BP454" s="1453"/>
      <c r="BQ454" s="1453"/>
      <c r="BR454" s="1453"/>
      <c r="BS454" s="1453"/>
      <c r="BT454" s="1453"/>
      <c r="BU454" s="1453"/>
      <c r="BV454" s="1453"/>
      <c r="BW454" s="1453"/>
      <c r="BX454" s="1453"/>
      <c r="BY454" s="1453"/>
      <c r="BZ454" s="1453"/>
      <c r="CA454" s="1453"/>
      <c r="CB454" s="1453"/>
      <c r="CC454" s="1453"/>
      <c r="CD454" s="1453"/>
      <c r="CE454" s="1453"/>
      <c r="CF454" s="1453"/>
      <c r="CG454" s="1453"/>
      <c r="CH454" s="1453"/>
      <c r="CI454" s="1453"/>
      <c r="CJ454" s="1453"/>
      <c r="CK454" s="1453"/>
      <c r="CL454" s="1453"/>
      <c r="CM454" s="1453"/>
      <c r="CN454" s="1453"/>
      <c r="CO454" s="1453"/>
      <c r="CP454" s="1453"/>
      <c r="CQ454" s="1453"/>
      <c r="CR454" s="1453"/>
      <c r="CS454" s="1453"/>
      <c r="CT454" s="1453"/>
      <c r="CU454" s="1453"/>
      <c r="CV454" s="1453"/>
      <c r="CW454" s="1453"/>
      <c r="CX454" s="1453"/>
      <c r="CY454" s="1453"/>
      <c r="CZ454" s="1453"/>
      <c r="DA454" s="1453"/>
      <c r="DB454" s="1453"/>
      <c r="DC454" s="1453"/>
      <c r="DD454" s="1453"/>
      <c r="DE454" s="1453"/>
      <c r="DF454" s="1453"/>
      <c r="DG454" s="1453"/>
      <c r="DH454" s="1453"/>
      <c r="DI454" s="1453"/>
      <c r="DJ454" s="1453"/>
      <c r="DK454" s="1453"/>
      <c r="DL454" s="1453"/>
      <c r="DM454" s="1453"/>
      <c r="DN454" s="1453"/>
      <c r="DO454" s="1453"/>
      <c r="DP454" s="1453"/>
      <c r="DQ454" s="1453"/>
      <c r="DR454" s="1453"/>
      <c r="DS454" s="1453"/>
      <c r="DT454" s="1453"/>
    </row>
    <row r="455" spans="1:124" s="1543" customFormat="1" ht="21.9" customHeight="1" x14ac:dyDescent="0.35">
      <c r="A455" s="1453"/>
      <c r="B455" s="1453"/>
      <c r="C455" s="1514"/>
      <c r="D455" s="1514"/>
      <c r="E455" s="1514"/>
      <c r="F455" s="1848"/>
      <c r="G455" s="1930"/>
      <c r="H455" s="1516"/>
      <c r="I455" s="1537"/>
      <c r="J455" s="1537"/>
      <c r="K455" s="1453"/>
      <c r="L455"/>
      <c r="M455"/>
      <c r="N455"/>
      <c r="O455"/>
      <c r="P455"/>
      <c r="Q455"/>
      <c r="R455"/>
      <c r="S455"/>
      <c r="T455" s="1854"/>
      <c r="U455"/>
      <c r="V455"/>
      <c r="W455"/>
      <c r="X455"/>
      <c r="Y455"/>
      <c r="Z455" s="1453"/>
      <c r="AA455" s="1453"/>
      <c r="AB455" s="1453"/>
      <c r="AC455" s="1453"/>
      <c r="AD455" s="1453"/>
      <c r="AE455" s="1453"/>
      <c r="AF455" s="1453"/>
      <c r="AG455" s="1453"/>
      <c r="AH455" s="1453"/>
      <c r="AI455" s="1453"/>
      <c r="AJ455" s="1453"/>
      <c r="AK455" s="1453"/>
      <c r="AL455" s="1453"/>
      <c r="AM455" s="1453"/>
      <c r="AN455" s="1453"/>
      <c r="AO455" s="1453"/>
      <c r="AP455" s="1453"/>
      <c r="AQ455" s="1453"/>
      <c r="AR455" s="1454"/>
      <c r="AS455" s="1453"/>
      <c r="AT455" s="1453"/>
      <c r="AU455" s="1453"/>
      <c r="AV455" s="1453"/>
      <c r="AW455" s="1453"/>
      <c r="AX455" s="1453"/>
      <c r="AY455" s="1453"/>
      <c r="AZ455" s="1453"/>
      <c r="BA455" s="1453"/>
      <c r="BB455" s="1453"/>
      <c r="BC455" s="1453"/>
      <c r="BD455" s="1453"/>
      <c r="BE455" s="1453"/>
      <c r="BF455" s="1453"/>
      <c r="BG455" s="1453"/>
      <c r="BH455" s="1453"/>
      <c r="BI455" s="1453"/>
      <c r="BJ455" s="1453"/>
      <c r="BK455" s="1453"/>
      <c r="BL455" s="1453"/>
      <c r="BM455" s="1453"/>
      <c r="BN455" s="1453"/>
      <c r="BO455" s="1453"/>
      <c r="BP455" s="1453"/>
      <c r="BQ455" s="1453"/>
      <c r="BR455" s="1453"/>
      <c r="BS455" s="1453"/>
      <c r="BT455" s="1453"/>
      <c r="BU455" s="1453"/>
      <c r="BV455" s="1453"/>
      <c r="BW455" s="1453"/>
      <c r="BX455" s="1453"/>
      <c r="BY455" s="1453"/>
      <c r="BZ455" s="1453"/>
      <c r="CA455" s="1453"/>
      <c r="CB455" s="1453"/>
      <c r="CC455" s="1453"/>
      <c r="CD455" s="1453"/>
      <c r="CE455" s="1453"/>
      <c r="CF455" s="1453"/>
      <c r="CG455" s="1453"/>
      <c r="CH455" s="1453"/>
      <c r="CI455" s="1453"/>
      <c r="CJ455" s="1453"/>
      <c r="CK455" s="1453"/>
      <c r="CL455" s="1453"/>
      <c r="CM455" s="1453"/>
      <c r="CN455" s="1453"/>
      <c r="CO455" s="1453"/>
      <c r="CP455" s="1453"/>
      <c r="CQ455" s="1453"/>
      <c r="CR455" s="1453"/>
      <c r="CS455" s="1453"/>
      <c r="CT455" s="1453"/>
      <c r="CU455" s="1453"/>
      <c r="CV455" s="1453"/>
      <c r="CW455" s="1453"/>
      <c r="CX455" s="1453"/>
      <c r="CY455" s="1453"/>
      <c r="CZ455" s="1453"/>
      <c r="DA455" s="1453"/>
      <c r="DB455" s="1453"/>
      <c r="DC455" s="1453"/>
      <c r="DD455" s="1453"/>
      <c r="DE455" s="1453"/>
      <c r="DF455" s="1453"/>
      <c r="DG455" s="1453"/>
      <c r="DH455" s="1453"/>
      <c r="DI455" s="1453"/>
      <c r="DJ455" s="1453"/>
      <c r="DK455" s="1453"/>
      <c r="DL455" s="1453"/>
      <c r="DM455" s="1453"/>
      <c r="DN455" s="1453"/>
      <c r="DO455" s="1453"/>
      <c r="DP455" s="1453"/>
      <c r="DQ455" s="1453"/>
      <c r="DR455" s="1453"/>
      <c r="DS455" s="1453"/>
      <c r="DT455" s="1453"/>
    </row>
    <row r="456" spans="1:124" s="1543" customFormat="1" ht="21.9" customHeight="1" x14ac:dyDescent="0.35">
      <c r="A456" s="1453"/>
      <c r="B456" s="1453"/>
      <c r="C456" s="1514"/>
      <c r="D456" s="1514"/>
      <c r="E456" s="1514"/>
      <c r="F456" s="1848"/>
      <c r="G456" s="1930"/>
      <c r="H456" s="1516"/>
      <c r="I456" s="1537"/>
      <c r="J456" s="1537"/>
      <c r="K456" s="1453"/>
      <c r="L456"/>
      <c r="M456"/>
      <c r="N456"/>
      <c r="O456"/>
      <c r="P456"/>
      <c r="Q456"/>
      <c r="R456"/>
      <c r="S456"/>
      <c r="T456" s="1854"/>
      <c r="U456"/>
      <c r="V456"/>
      <c r="W456"/>
      <c r="X456"/>
      <c r="Y456"/>
      <c r="Z456" s="1453"/>
      <c r="AA456" s="1453"/>
      <c r="AB456" s="1453"/>
      <c r="AC456" s="1453"/>
      <c r="AD456" s="1453"/>
      <c r="AE456" s="1453"/>
      <c r="AF456" s="1453"/>
      <c r="AG456" s="1453"/>
      <c r="AH456" s="1453"/>
      <c r="AI456" s="1453"/>
      <c r="AJ456" s="1453"/>
      <c r="AK456" s="1453"/>
      <c r="AL456" s="1453"/>
      <c r="AM456" s="1453"/>
      <c r="AN456" s="1453"/>
      <c r="AO456" s="1453"/>
      <c r="AP456" s="1453"/>
      <c r="AQ456" s="1453"/>
      <c r="AR456" s="1454"/>
      <c r="AS456" s="1453"/>
      <c r="AT456" s="1453"/>
      <c r="AU456" s="1453"/>
      <c r="AV456" s="1453"/>
      <c r="AW456" s="1453"/>
      <c r="AX456" s="1453"/>
      <c r="AY456" s="1453"/>
      <c r="AZ456" s="1453"/>
      <c r="BA456" s="1453"/>
      <c r="BB456" s="1453"/>
      <c r="BC456" s="1453"/>
      <c r="BD456" s="1453"/>
      <c r="BE456" s="1453"/>
      <c r="BF456" s="1453"/>
      <c r="BG456" s="1453"/>
      <c r="BH456" s="1453"/>
      <c r="BI456" s="1453"/>
      <c r="BJ456" s="1453"/>
      <c r="BK456" s="1453"/>
      <c r="BL456" s="1453"/>
      <c r="BM456" s="1453"/>
      <c r="BN456" s="1453"/>
      <c r="BO456" s="1453"/>
      <c r="BP456" s="1453"/>
      <c r="BQ456" s="1453"/>
      <c r="BR456" s="1453"/>
      <c r="BS456" s="1453"/>
      <c r="BT456" s="1453"/>
      <c r="BU456" s="1453"/>
      <c r="BV456" s="1453"/>
      <c r="BW456" s="1453"/>
      <c r="BX456" s="1453"/>
      <c r="BY456" s="1453"/>
      <c r="BZ456" s="1453"/>
      <c r="CA456" s="1453"/>
      <c r="CB456" s="1453"/>
      <c r="CC456" s="1453"/>
      <c r="CD456" s="1453"/>
      <c r="CE456" s="1453"/>
      <c r="CF456" s="1453"/>
      <c r="CG456" s="1453"/>
      <c r="CH456" s="1453"/>
      <c r="CI456" s="1453"/>
      <c r="CJ456" s="1453"/>
      <c r="CK456" s="1453"/>
      <c r="CL456" s="1453"/>
      <c r="CM456" s="1453"/>
      <c r="CN456" s="1453"/>
      <c r="CO456" s="1453"/>
      <c r="CP456" s="1453"/>
      <c r="CQ456" s="1453"/>
      <c r="CR456" s="1453"/>
      <c r="CS456" s="1453"/>
      <c r="CT456" s="1453"/>
      <c r="CU456" s="1453"/>
      <c r="CV456" s="1453"/>
      <c r="CW456" s="1453"/>
      <c r="CX456" s="1453"/>
      <c r="CY456" s="1453"/>
      <c r="CZ456" s="1453"/>
      <c r="DA456" s="1453"/>
      <c r="DB456" s="1453"/>
      <c r="DC456" s="1453"/>
      <c r="DD456" s="1453"/>
      <c r="DE456" s="1453"/>
      <c r="DF456" s="1453"/>
      <c r="DG456" s="1453"/>
      <c r="DH456" s="1453"/>
      <c r="DI456" s="1453"/>
      <c r="DJ456" s="1453"/>
      <c r="DK456" s="1453"/>
      <c r="DL456" s="1453"/>
      <c r="DM456" s="1453"/>
      <c r="DN456" s="1453"/>
      <c r="DO456" s="1453"/>
      <c r="DP456" s="1453"/>
      <c r="DQ456" s="1453"/>
      <c r="DR456" s="1453"/>
      <c r="DS456" s="1453"/>
      <c r="DT456" s="1453"/>
    </row>
    <row r="457" spans="1:124" s="1543" customFormat="1" ht="21.9" customHeight="1" x14ac:dyDescent="0.35">
      <c r="A457" s="1453"/>
      <c r="B457" s="1453"/>
      <c r="C457" s="1514"/>
      <c r="D457" s="1514"/>
      <c r="E457" s="1514"/>
      <c r="F457" s="1848"/>
      <c r="G457" s="1930"/>
      <c r="H457" s="1516"/>
      <c r="I457" s="1537"/>
      <c r="J457" s="1537"/>
      <c r="K457" s="1453"/>
      <c r="L457"/>
      <c r="M457"/>
      <c r="N457"/>
      <c r="O457"/>
      <c r="P457"/>
      <c r="Q457"/>
      <c r="R457"/>
      <c r="S457"/>
      <c r="T457" s="1854"/>
      <c r="U457"/>
      <c r="V457"/>
      <c r="W457"/>
      <c r="X457"/>
      <c r="Y457"/>
      <c r="Z457" s="1453"/>
      <c r="AA457" s="1453"/>
      <c r="AB457" s="1453"/>
      <c r="AC457" s="1453"/>
      <c r="AD457" s="1453"/>
      <c r="AE457" s="1453"/>
      <c r="AF457" s="1453"/>
      <c r="AG457" s="1453"/>
      <c r="AH457" s="1453"/>
      <c r="AI457" s="1453"/>
      <c r="AJ457" s="1453"/>
      <c r="AK457" s="1453"/>
      <c r="AL457" s="1453"/>
      <c r="AM457" s="1453"/>
      <c r="AN457" s="1453"/>
      <c r="AO457" s="1453"/>
      <c r="AP457" s="1453"/>
      <c r="AQ457" s="1453"/>
      <c r="AR457" s="1454"/>
      <c r="AS457" s="1453"/>
      <c r="AT457" s="1453"/>
      <c r="AU457" s="1453"/>
      <c r="AV457" s="1453"/>
      <c r="AW457" s="1453"/>
      <c r="AX457" s="1453"/>
      <c r="AY457" s="1453"/>
      <c r="AZ457" s="1453"/>
      <c r="BA457" s="1453"/>
      <c r="BB457" s="1453"/>
      <c r="BC457" s="1453"/>
      <c r="BD457" s="1453"/>
      <c r="BE457" s="1453"/>
      <c r="BF457" s="1453"/>
      <c r="BG457" s="1453"/>
      <c r="BH457" s="1453"/>
      <c r="BI457" s="1453"/>
      <c r="BJ457" s="1453"/>
      <c r="BK457" s="1453"/>
      <c r="BL457" s="1453"/>
      <c r="BM457" s="1453"/>
      <c r="BN457" s="1453"/>
      <c r="BO457" s="1453"/>
      <c r="BP457" s="1453"/>
      <c r="BQ457" s="1453"/>
      <c r="BR457" s="1453"/>
      <c r="BS457" s="1453"/>
      <c r="BT457" s="1453"/>
      <c r="BU457" s="1453"/>
      <c r="BV457" s="1453"/>
      <c r="BW457" s="1453"/>
      <c r="BX457" s="1453"/>
      <c r="BY457" s="1453"/>
      <c r="BZ457" s="1453"/>
      <c r="CA457" s="1453"/>
      <c r="CB457" s="1453"/>
      <c r="CC457" s="1453"/>
      <c r="CD457" s="1453"/>
      <c r="CE457" s="1453"/>
      <c r="CF457" s="1453"/>
      <c r="CG457" s="1453"/>
      <c r="CH457" s="1453"/>
      <c r="CI457" s="1453"/>
      <c r="CJ457" s="1453"/>
      <c r="CK457" s="1453"/>
      <c r="CL457" s="1453"/>
      <c r="CM457" s="1453"/>
      <c r="CN457" s="1453"/>
      <c r="CO457" s="1453"/>
      <c r="CP457" s="1453"/>
      <c r="CQ457" s="1453"/>
      <c r="CR457" s="1453"/>
      <c r="CS457" s="1453"/>
      <c r="CT457" s="1453"/>
      <c r="CU457" s="1453"/>
      <c r="CV457" s="1453"/>
      <c r="CW457" s="1453"/>
      <c r="CX457" s="1453"/>
      <c r="CY457" s="1453"/>
      <c r="CZ457" s="1453"/>
      <c r="DA457" s="1453"/>
      <c r="DB457" s="1453"/>
      <c r="DC457" s="1453"/>
      <c r="DD457" s="1453"/>
      <c r="DE457" s="1453"/>
      <c r="DF457" s="1453"/>
      <c r="DG457" s="1453"/>
      <c r="DH457" s="1453"/>
      <c r="DI457" s="1453"/>
      <c r="DJ457" s="1453"/>
      <c r="DK457" s="1453"/>
      <c r="DL457" s="1453"/>
      <c r="DM457" s="1453"/>
      <c r="DN457" s="1453"/>
      <c r="DO457" s="1453"/>
      <c r="DP457" s="1453"/>
      <c r="DQ457" s="1453"/>
      <c r="DR457" s="1453"/>
      <c r="DS457" s="1453"/>
      <c r="DT457" s="1453"/>
    </row>
    <row r="458" spans="1:124" s="1543" customFormat="1" ht="21.9" customHeight="1" x14ac:dyDescent="0.35">
      <c r="A458" s="1453"/>
      <c r="B458" s="1453"/>
      <c r="C458" s="1514"/>
      <c r="D458" s="1514"/>
      <c r="E458" s="1514"/>
      <c r="F458" s="1848"/>
      <c r="G458" s="1930"/>
      <c r="H458" s="1516"/>
      <c r="I458" s="1537"/>
      <c r="J458" s="1537"/>
      <c r="K458" s="1453"/>
      <c r="L458"/>
      <c r="M458"/>
      <c r="N458"/>
      <c r="O458"/>
      <c r="P458"/>
      <c r="Q458"/>
      <c r="R458"/>
      <c r="S458"/>
      <c r="T458" s="1854"/>
      <c r="U458"/>
      <c r="V458"/>
      <c r="W458"/>
      <c r="X458"/>
      <c r="Y458"/>
      <c r="Z458" s="1453"/>
      <c r="AA458" s="1453"/>
      <c r="AB458" s="1453"/>
      <c r="AC458" s="1453"/>
      <c r="AD458" s="1453"/>
      <c r="AE458" s="1453"/>
      <c r="AF458" s="1453"/>
      <c r="AG458" s="1453"/>
      <c r="AH458" s="1453"/>
      <c r="AI458" s="1453"/>
      <c r="AJ458" s="1453"/>
      <c r="AK458" s="1453"/>
      <c r="AL458" s="1453"/>
      <c r="AM458" s="1453"/>
      <c r="AN458" s="1453"/>
      <c r="AO458" s="1453"/>
      <c r="AP458" s="1453"/>
      <c r="AQ458" s="1453"/>
      <c r="AR458" s="1454"/>
      <c r="AS458" s="1453"/>
      <c r="AT458" s="1453"/>
      <c r="AU458" s="1453"/>
      <c r="AV458" s="1453"/>
      <c r="AW458" s="1453"/>
      <c r="AX458" s="1453"/>
      <c r="AY458" s="1453"/>
      <c r="AZ458" s="1453"/>
      <c r="BA458" s="1453"/>
      <c r="BB458" s="1453"/>
      <c r="BC458" s="1453"/>
      <c r="BD458" s="1453"/>
      <c r="BE458" s="1453"/>
      <c r="BF458" s="1453"/>
      <c r="BG458" s="1453"/>
      <c r="BH458" s="1453"/>
      <c r="BI458" s="1453"/>
      <c r="BJ458" s="1453"/>
      <c r="BK458" s="1453"/>
      <c r="BL458" s="1453"/>
      <c r="BM458" s="1453"/>
      <c r="BN458" s="1453"/>
      <c r="BO458" s="1453"/>
      <c r="BP458" s="1453"/>
      <c r="BQ458" s="1453"/>
      <c r="BR458" s="1453"/>
      <c r="BS458" s="1453"/>
      <c r="BT458" s="1453"/>
      <c r="BU458" s="1453"/>
      <c r="BV458" s="1453"/>
      <c r="BW458" s="1453"/>
      <c r="BX458" s="1453"/>
      <c r="BY458" s="1453"/>
      <c r="BZ458" s="1453"/>
      <c r="CA458" s="1453"/>
      <c r="CB458" s="1453"/>
      <c r="CC458" s="1453"/>
      <c r="CD458" s="1453"/>
      <c r="CE458" s="1453"/>
      <c r="CF458" s="1453"/>
      <c r="CG458" s="1453"/>
      <c r="CH458" s="1453"/>
      <c r="CI458" s="1453"/>
      <c r="CJ458" s="1453"/>
      <c r="CK458" s="1453"/>
      <c r="CL458" s="1453"/>
      <c r="CM458" s="1453"/>
      <c r="CN458" s="1453"/>
      <c r="CO458" s="1453"/>
      <c r="CP458" s="1453"/>
      <c r="CQ458" s="1453"/>
      <c r="CR458" s="1453"/>
      <c r="CS458" s="1453"/>
      <c r="CT458" s="1453"/>
      <c r="CU458" s="1453"/>
      <c r="CV458" s="1453"/>
      <c r="CW458" s="1453"/>
      <c r="CX458" s="1453"/>
      <c r="CY458" s="1453"/>
      <c r="CZ458" s="1453"/>
      <c r="DA458" s="1453"/>
      <c r="DB458" s="1453"/>
      <c r="DC458" s="1453"/>
      <c r="DD458" s="1453"/>
      <c r="DE458" s="1453"/>
      <c r="DF458" s="1453"/>
      <c r="DG458" s="1453"/>
      <c r="DH458" s="1453"/>
      <c r="DI458" s="1453"/>
      <c r="DJ458" s="1453"/>
      <c r="DK458" s="1453"/>
      <c r="DL458" s="1453"/>
      <c r="DM458" s="1453"/>
      <c r="DN458" s="1453"/>
      <c r="DO458" s="1453"/>
      <c r="DP458" s="1453"/>
      <c r="DQ458" s="1453"/>
      <c r="DR458" s="1453"/>
      <c r="DS458" s="1453"/>
      <c r="DT458" s="1453"/>
    </row>
    <row r="459" spans="1:124" s="1543" customFormat="1" ht="21.9" customHeight="1" x14ac:dyDescent="0.35">
      <c r="A459" s="1453"/>
      <c r="B459" s="1453"/>
      <c r="C459" s="1514"/>
      <c r="D459" s="1514"/>
      <c r="E459" s="1514"/>
      <c r="F459" s="1848"/>
      <c r="G459" s="1930"/>
      <c r="H459" s="1516"/>
      <c r="I459" s="1537"/>
      <c r="J459" s="1537"/>
      <c r="K459" s="1453"/>
      <c r="L459"/>
      <c r="M459"/>
      <c r="N459"/>
      <c r="O459"/>
      <c r="P459"/>
      <c r="Q459"/>
      <c r="R459"/>
      <c r="S459"/>
      <c r="T459" s="1854"/>
      <c r="U459"/>
      <c r="V459"/>
      <c r="W459"/>
      <c r="X459"/>
      <c r="Y459"/>
      <c r="Z459" s="1453"/>
      <c r="AA459" s="1453"/>
      <c r="AB459" s="1453"/>
      <c r="AC459" s="1453"/>
      <c r="AD459" s="1453"/>
      <c r="AE459" s="1453"/>
      <c r="AF459" s="1453"/>
      <c r="AG459" s="1453"/>
      <c r="AH459" s="1453"/>
      <c r="AI459" s="1453"/>
      <c r="AJ459" s="1453"/>
      <c r="AK459" s="1453"/>
      <c r="AL459" s="1453"/>
      <c r="AM459" s="1453"/>
      <c r="AN459" s="1453"/>
      <c r="AO459" s="1453"/>
      <c r="AP459" s="1453"/>
      <c r="AQ459" s="1453"/>
      <c r="AR459" s="1454"/>
      <c r="AS459" s="1453"/>
      <c r="AT459" s="1453"/>
      <c r="AU459" s="1453"/>
      <c r="AV459" s="1453"/>
      <c r="AW459" s="1453"/>
      <c r="AX459" s="1453"/>
      <c r="AY459" s="1453"/>
      <c r="AZ459" s="1453"/>
      <c r="BA459" s="1453"/>
      <c r="BB459" s="1453"/>
      <c r="BC459" s="1453"/>
      <c r="BD459" s="1453"/>
      <c r="BE459" s="1453"/>
      <c r="BF459" s="1453"/>
      <c r="BG459" s="1453"/>
      <c r="BH459" s="1453"/>
      <c r="BI459" s="1453"/>
      <c r="BJ459" s="1453"/>
      <c r="BK459" s="1453"/>
      <c r="BL459" s="1453"/>
      <c r="BM459" s="1453"/>
      <c r="BN459" s="1453"/>
      <c r="BO459" s="1453"/>
      <c r="BP459" s="1453"/>
      <c r="BQ459" s="1453"/>
      <c r="BR459" s="1453"/>
      <c r="BS459" s="1453"/>
      <c r="BT459" s="1453"/>
      <c r="BU459" s="1453"/>
      <c r="BV459" s="1453"/>
      <c r="BW459" s="1453"/>
      <c r="BX459" s="1453"/>
      <c r="BY459" s="1453"/>
      <c r="BZ459" s="1453"/>
      <c r="CA459" s="1453"/>
      <c r="CB459" s="1453"/>
      <c r="CC459" s="1453"/>
      <c r="CD459" s="1453"/>
      <c r="CE459" s="1453"/>
      <c r="CF459" s="1453"/>
      <c r="CG459" s="1453"/>
      <c r="CH459" s="1453"/>
      <c r="CI459" s="1453"/>
      <c r="CJ459" s="1453"/>
      <c r="CK459" s="1453"/>
      <c r="CL459" s="1453"/>
      <c r="CM459" s="1453"/>
      <c r="CN459" s="1453"/>
      <c r="CO459" s="1453"/>
      <c r="CP459" s="1453"/>
      <c r="CQ459" s="1453"/>
      <c r="CR459" s="1453"/>
      <c r="CS459" s="1453"/>
      <c r="CT459" s="1453"/>
      <c r="CU459" s="1453"/>
      <c r="CV459" s="1453"/>
      <c r="CW459" s="1453"/>
      <c r="CX459" s="1453"/>
      <c r="CY459" s="1453"/>
      <c r="CZ459" s="1453"/>
      <c r="DA459" s="1453"/>
      <c r="DB459" s="1453"/>
      <c r="DC459" s="1453"/>
      <c r="DD459" s="1453"/>
      <c r="DE459" s="1453"/>
      <c r="DF459" s="1453"/>
      <c r="DG459" s="1453"/>
      <c r="DH459" s="1453"/>
      <c r="DI459" s="1453"/>
      <c r="DJ459" s="1453"/>
      <c r="DK459" s="1453"/>
      <c r="DL459" s="1453"/>
      <c r="DM459" s="1453"/>
      <c r="DN459" s="1453"/>
      <c r="DO459" s="1453"/>
      <c r="DP459" s="1453"/>
      <c r="DQ459" s="1453"/>
      <c r="DR459" s="1453"/>
      <c r="DS459" s="1453"/>
      <c r="DT459" s="1453"/>
    </row>
    <row r="460" spans="1:124" s="1543" customFormat="1" ht="21.9" customHeight="1" x14ac:dyDescent="0.35">
      <c r="A460" s="1453"/>
      <c r="B460" s="1453"/>
      <c r="C460" s="1514"/>
      <c r="D460" s="1514"/>
      <c r="E460" s="1514"/>
      <c r="F460" s="1848"/>
      <c r="G460" s="1930"/>
      <c r="H460" s="1516"/>
      <c r="I460" s="1537"/>
      <c r="J460" s="1537"/>
      <c r="K460" s="1453"/>
      <c r="L460"/>
      <c r="M460"/>
      <c r="N460"/>
      <c r="O460"/>
      <c r="P460"/>
      <c r="Q460"/>
      <c r="R460"/>
      <c r="S460"/>
      <c r="T460" s="1854"/>
      <c r="U460"/>
      <c r="V460"/>
      <c r="W460"/>
      <c r="X460"/>
      <c r="Y460"/>
      <c r="Z460" s="1453"/>
      <c r="AA460" s="1453"/>
      <c r="AB460" s="1453"/>
      <c r="AC460" s="1453"/>
      <c r="AD460" s="1453"/>
      <c r="AE460" s="1453"/>
      <c r="AF460" s="1453"/>
      <c r="AG460" s="1453"/>
      <c r="AH460" s="1453"/>
      <c r="AI460" s="1453"/>
      <c r="AJ460" s="1453"/>
      <c r="AK460" s="1453"/>
      <c r="AL460" s="1453"/>
      <c r="AM460" s="1453"/>
      <c r="AN460" s="1453"/>
      <c r="AO460" s="1453"/>
      <c r="AP460" s="1453"/>
      <c r="AQ460" s="1453"/>
      <c r="AR460" s="1454"/>
      <c r="AS460" s="1453"/>
      <c r="AT460" s="1453"/>
      <c r="AU460" s="1453"/>
      <c r="AV460" s="1453"/>
      <c r="AW460" s="1453"/>
      <c r="AX460" s="1453"/>
      <c r="AY460" s="1453"/>
      <c r="AZ460" s="1453"/>
      <c r="BA460" s="1453"/>
      <c r="BB460" s="1453"/>
      <c r="BC460" s="1453"/>
      <c r="BD460" s="1453"/>
      <c r="BE460" s="1453"/>
      <c r="BF460" s="1453"/>
      <c r="BG460" s="1453"/>
      <c r="BH460" s="1453"/>
      <c r="BI460" s="1453"/>
      <c r="BJ460" s="1453"/>
      <c r="BK460" s="1453"/>
      <c r="BL460" s="1453"/>
      <c r="BM460" s="1453"/>
      <c r="BN460" s="1453"/>
      <c r="BO460" s="1453"/>
      <c r="BP460" s="1453"/>
      <c r="BQ460" s="1453"/>
      <c r="BR460" s="1453"/>
      <c r="BS460" s="1453"/>
      <c r="BT460" s="1453"/>
      <c r="BU460" s="1453"/>
      <c r="BV460" s="1453"/>
      <c r="BW460" s="1453"/>
      <c r="BX460" s="1453"/>
      <c r="BY460" s="1453"/>
      <c r="BZ460" s="1453"/>
      <c r="CA460" s="1453"/>
      <c r="CB460" s="1453"/>
      <c r="CC460" s="1453"/>
      <c r="CD460" s="1453"/>
      <c r="CE460" s="1453"/>
      <c r="CF460" s="1453"/>
      <c r="CG460" s="1453"/>
      <c r="CH460" s="1453"/>
      <c r="CI460" s="1453"/>
      <c r="CJ460" s="1453"/>
      <c r="CK460" s="1453"/>
      <c r="CL460" s="1453"/>
      <c r="CM460" s="1453"/>
      <c r="CN460" s="1453"/>
      <c r="CO460" s="1453"/>
      <c r="CP460" s="1453"/>
      <c r="CQ460" s="1453"/>
      <c r="CR460" s="1453"/>
      <c r="CS460" s="1453"/>
      <c r="CT460" s="1453"/>
      <c r="CU460" s="1453"/>
      <c r="CV460" s="1453"/>
      <c r="CW460" s="1453"/>
      <c r="CX460" s="1453"/>
      <c r="CY460" s="1453"/>
      <c r="CZ460" s="1453"/>
      <c r="DA460" s="1453"/>
      <c r="DB460" s="1453"/>
      <c r="DC460" s="1453"/>
      <c r="DD460" s="1453"/>
      <c r="DE460" s="1453"/>
      <c r="DF460" s="1453"/>
      <c r="DG460" s="1453"/>
      <c r="DH460" s="1453"/>
      <c r="DI460" s="1453"/>
      <c r="DJ460" s="1453"/>
      <c r="DK460" s="1453"/>
      <c r="DL460" s="1453"/>
      <c r="DM460" s="1453"/>
      <c r="DN460" s="1453"/>
      <c r="DO460" s="1453"/>
      <c r="DP460" s="1453"/>
      <c r="DQ460" s="1453"/>
      <c r="DR460" s="1453"/>
      <c r="DS460" s="1453"/>
      <c r="DT460" s="1453"/>
    </row>
    <row r="461" spans="1:124" s="1543" customFormat="1" ht="21.9" customHeight="1" x14ac:dyDescent="0.35">
      <c r="A461" s="1453"/>
      <c r="B461" s="1453"/>
      <c r="C461" s="1514"/>
      <c r="D461" s="1514"/>
      <c r="E461" s="1514"/>
      <c r="F461" s="1848"/>
      <c r="G461" s="1930"/>
      <c r="H461" s="1516"/>
      <c r="I461" s="1537"/>
      <c r="J461" s="1537"/>
      <c r="K461" s="1453"/>
      <c r="L461"/>
      <c r="M461"/>
      <c r="N461"/>
      <c r="O461"/>
      <c r="P461"/>
      <c r="Q461"/>
      <c r="R461"/>
      <c r="S461"/>
      <c r="T461" s="1854"/>
      <c r="U461"/>
      <c r="V461"/>
      <c r="W461"/>
      <c r="X461"/>
      <c r="Y461"/>
      <c r="Z461" s="1453"/>
      <c r="AA461" s="1453"/>
      <c r="AB461" s="1453"/>
      <c r="AC461" s="1453"/>
      <c r="AD461" s="1453"/>
      <c r="AE461" s="1453"/>
      <c r="AF461" s="1453"/>
      <c r="AG461" s="1453"/>
      <c r="AH461" s="1453"/>
      <c r="AI461" s="1453"/>
      <c r="AJ461" s="1453"/>
      <c r="AK461" s="1453"/>
      <c r="AL461" s="1453"/>
      <c r="AM461" s="1453"/>
      <c r="AN461" s="1453"/>
      <c r="AO461" s="1453"/>
      <c r="AP461" s="1453"/>
      <c r="AQ461" s="1453"/>
      <c r="AR461" s="1454"/>
      <c r="AS461" s="1453"/>
      <c r="AT461" s="1453"/>
      <c r="AU461" s="1453"/>
      <c r="AV461" s="1453"/>
      <c r="AW461" s="1453"/>
      <c r="AX461" s="1453"/>
      <c r="AY461" s="1453"/>
      <c r="AZ461" s="1453"/>
      <c r="BA461" s="1453"/>
      <c r="BB461" s="1453"/>
      <c r="BC461" s="1453"/>
      <c r="BD461" s="1453"/>
      <c r="BE461" s="1453"/>
      <c r="BF461" s="1453"/>
      <c r="BG461" s="1453"/>
      <c r="BH461" s="1453"/>
      <c r="BI461" s="1453"/>
      <c r="BJ461" s="1453"/>
      <c r="BK461" s="1453"/>
      <c r="BL461" s="1453"/>
      <c r="BM461" s="1453"/>
      <c r="BN461" s="1453"/>
      <c r="BO461" s="1453"/>
      <c r="BP461" s="1453"/>
      <c r="BQ461" s="1453"/>
      <c r="BR461" s="1453"/>
      <c r="BS461" s="1453"/>
      <c r="BT461" s="1453"/>
      <c r="BU461" s="1453"/>
      <c r="BV461" s="1453"/>
      <c r="BW461" s="1453"/>
      <c r="BX461" s="1453"/>
      <c r="BY461" s="1453"/>
      <c r="BZ461" s="1453"/>
      <c r="CA461" s="1453"/>
      <c r="CB461" s="1453"/>
      <c r="CC461" s="1453"/>
      <c r="CD461" s="1453"/>
      <c r="CE461" s="1453"/>
      <c r="CF461" s="1453"/>
      <c r="CG461" s="1453"/>
      <c r="CH461" s="1453"/>
      <c r="CI461" s="1453"/>
      <c r="CJ461" s="1453"/>
      <c r="CK461" s="1453"/>
      <c r="CL461" s="1453"/>
      <c r="CM461" s="1453"/>
      <c r="CN461" s="1453"/>
      <c r="CO461" s="1453"/>
      <c r="CP461" s="1453"/>
      <c r="CQ461" s="1453"/>
      <c r="CR461" s="1453"/>
      <c r="CS461" s="1453"/>
      <c r="CT461" s="1453"/>
      <c r="CU461" s="1453"/>
      <c r="CV461" s="1453"/>
      <c r="CW461" s="1453"/>
      <c r="CX461" s="1453"/>
      <c r="CY461" s="1453"/>
      <c r="CZ461" s="1453"/>
      <c r="DA461" s="1453"/>
      <c r="DB461" s="1453"/>
      <c r="DC461" s="1453"/>
      <c r="DD461" s="1453"/>
      <c r="DE461" s="1453"/>
      <c r="DF461" s="1453"/>
      <c r="DG461" s="1453"/>
      <c r="DH461" s="1453"/>
      <c r="DI461" s="1453"/>
      <c r="DJ461" s="1453"/>
      <c r="DK461" s="1453"/>
      <c r="DL461" s="1453"/>
      <c r="DM461" s="1453"/>
      <c r="DN461" s="1453"/>
      <c r="DO461" s="1453"/>
      <c r="DP461" s="1453"/>
      <c r="DQ461" s="1453"/>
      <c r="DR461" s="1453"/>
      <c r="DS461" s="1453"/>
      <c r="DT461" s="1453"/>
    </row>
    <row r="462" spans="1:124" s="1543" customFormat="1" ht="21.9" customHeight="1" x14ac:dyDescent="0.35">
      <c r="A462" s="1453"/>
      <c r="B462" s="1453"/>
      <c r="C462" s="1514"/>
      <c r="D462" s="1514"/>
      <c r="E462" s="1514"/>
      <c r="F462" s="1848"/>
      <c r="G462" s="1930"/>
      <c r="H462" s="1516"/>
      <c r="I462" s="1537"/>
      <c r="J462" s="1537"/>
      <c r="K462" s="1453"/>
      <c r="L462"/>
      <c r="M462"/>
      <c r="N462"/>
      <c r="O462"/>
      <c r="P462"/>
      <c r="Q462"/>
      <c r="R462"/>
      <c r="S462"/>
      <c r="T462" s="1854"/>
      <c r="U462"/>
      <c r="V462"/>
      <c r="W462"/>
      <c r="X462"/>
      <c r="Y462"/>
      <c r="Z462" s="1453"/>
      <c r="AA462" s="1453"/>
      <c r="AB462" s="1453"/>
      <c r="AC462" s="1453"/>
      <c r="AD462" s="1453"/>
      <c r="AE462" s="1453"/>
      <c r="AF462" s="1453"/>
      <c r="AG462" s="1453"/>
      <c r="AH462" s="1453"/>
      <c r="AI462" s="1453"/>
      <c r="AJ462" s="1453"/>
      <c r="AK462" s="1453"/>
      <c r="AL462" s="1453"/>
      <c r="AM462" s="1453"/>
      <c r="AN462" s="1453"/>
      <c r="AO462" s="1453"/>
      <c r="AP462" s="1453"/>
      <c r="AQ462" s="1453"/>
      <c r="AR462" s="1454"/>
      <c r="AS462" s="1453"/>
      <c r="AT462" s="1453"/>
      <c r="AU462" s="1453"/>
      <c r="AV462" s="1453"/>
      <c r="AW462" s="1453"/>
      <c r="AX462" s="1453"/>
      <c r="AY462" s="1453"/>
      <c r="AZ462" s="1453"/>
      <c r="BA462" s="1453"/>
      <c r="BB462" s="1453"/>
      <c r="BC462" s="1453"/>
      <c r="BD462" s="1453"/>
      <c r="BE462" s="1453"/>
      <c r="BF462" s="1453"/>
      <c r="BG462" s="1453"/>
      <c r="BH462" s="1453"/>
      <c r="BI462" s="1453"/>
      <c r="BJ462" s="1453"/>
      <c r="BK462" s="1453"/>
      <c r="BL462" s="1453"/>
      <c r="BM462" s="1453"/>
      <c r="BN462" s="1453"/>
      <c r="BO462" s="1453"/>
      <c r="BP462" s="1453"/>
      <c r="BQ462" s="1453"/>
      <c r="BR462" s="1453"/>
      <c r="BS462" s="1453"/>
      <c r="BT462" s="1453"/>
      <c r="BU462" s="1453"/>
      <c r="BV462" s="1453"/>
      <c r="BW462" s="1453"/>
      <c r="BX462" s="1453"/>
      <c r="BY462" s="1453"/>
      <c r="BZ462" s="1453"/>
      <c r="CA462" s="1453"/>
      <c r="CB462" s="1453"/>
      <c r="CC462" s="1453"/>
      <c r="CD462" s="1453"/>
      <c r="CE462" s="1453"/>
      <c r="CF462" s="1453"/>
      <c r="CG462" s="1453"/>
      <c r="CH462" s="1453"/>
      <c r="CI462" s="1453"/>
      <c r="CJ462" s="1453"/>
      <c r="CK462" s="1453"/>
      <c r="CL462" s="1453"/>
      <c r="CM462" s="1453"/>
      <c r="CN462" s="1453"/>
      <c r="CO462" s="1453"/>
      <c r="CP462" s="1453"/>
      <c r="CQ462" s="1453"/>
      <c r="CR462" s="1453"/>
      <c r="CS462" s="1453"/>
      <c r="CT462" s="1453"/>
      <c r="CU462" s="1453"/>
      <c r="CV462" s="1453"/>
      <c r="CW462" s="1453"/>
      <c r="CX462" s="1453"/>
      <c r="CY462" s="1453"/>
      <c r="CZ462" s="1453"/>
      <c r="DA462" s="1453"/>
      <c r="DB462" s="1453"/>
      <c r="DC462" s="1453"/>
      <c r="DD462" s="1453"/>
      <c r="DE462" s="1453"/>
      <c r="DF462" s="1453"/>
      <c r="DG462" s="1453"/>
      <c r="DH462" s="1453"/>
      <c r="DI462" s="1453"/>
      <c r="DJ462" s="1453"/>
      <c r="DK462" s="1453"/>
      <c r="DL462" s="1453"/>
      <c r="DM462" s="1453"/>
      <c r="DN462" s="1453"/>
      <c r="DO462" s="1453"/>
      <c r="DP462" s="1453"/>
      <c r="DQ462" s="1453"/>
      <c r="DR462" s="1453"/>
      <c r="DS462" s="1453"/>
      <c r="DT462" s="1453"/>
    </row>
    <row r="463" spans="1:124" s="1543" customFormat="1" ht="21.9" customHeight="1" x14ac:dyDescent="0.35">
      <c r="A463" s="1453"/>
      <c r="B463" s="1453"/>
      <c r="C463" s="1514"/>
      <c r="D463" s="1514"/>
      <c r="E463" s="1514"/>
      <c r="F463" s="1848"/>
      <c r="G463" s="1930"/>
      <c r="H463" s="1516"/>
      <c r="I463" s="1537"/>
      <c r="J463" s="1537"/>
      <c r="K463" s="1453"/>
      <c r="L463"/>
      <c r="M463"/>
      <c r="N463"/>
      <c r="O463"/>
      <c r="P463"/>
      <c r="Q463"/>
      <c r="R463"/>
      <c r="S463"/>
      <c r="T463" s="1854"/>
      <c r="U463"/>
      <c r="V463"/>
      <c r="W463"/>
      <c r="X463"/>
      <c r="Y463"/>
      <c r="Z463" s="1453"/>
      <c r="AA463" s="1453"/>
      <c r="AB463" s="1453"/>
      <c r="AC463" s="1453"/>
      <c r="AD463" s="1453"/>
      <c r="AE463" s="1453"/>
      <c r="AF463" s="1453"/>
      <c r="AG463" s="1453"/>
      <c r="AH463" s="1453"/>
      <c r="AI463" s="1453"/>
      <c r="AJ463" s="1453"/>
      <c r="AK463" s="1453"/>
      <c r="AL463" s="1453"/>
      <c r="AM463" s="1453"/>
      <c r="AN463" s="1453"/>
      <c r="AO463" s="1453"/>
      <c r="AP463" s="1453"/>
      <c r="AQ463" s="1453"/>
      <c r="AR463" s="1454"/>
      <c r="AS463" s="1453"/>
      <c r="AT463" s="1453"/>
      <c r="AU463" s="1453"/>
      <c r="AV463" s="1453"/>
      <c r="AW463" s="1453"/>
      <c r="AX463" s="1453"/>
      <c r="AY463" s="1453"/>
      <c r="AZ463" s="1453"/>
      <c r="BA463" s="1453"/>
      <c r="BB463" s="1453"/>
      <c r="BC463" s="1453"/>
      <c r="BD463" s="1453"/>
      <c r="BE463" s="1453"/>
      <c r="BF463" s="1453"/>
      <c r="BG463" s="1453"/>
      <c r="BH463" s="1453"/>
      <c r="BI463" s="1453"/>
      <c r="BJ463" s="1453"/>
      <c r="BK463" s="1453"/>
      <c r="BL463" s="1453"/>
      <c r="BM463" s="1453"/>
      <c r="BN463" s="1453"/>
      <c r="BO463" s="1453"/>
      <c r="BP463" s="1453"/>
      <c r="BQ463" s="1453"/>
      <c r="BR463" s="1453"/>
      <c r="BS463" s="1453"/>
      <c r="BT463" s="1453"/>
      <c r="BU463" s="1453"/>
      <c r="BV463" s="1453"/>
      <c r="BW463" s="1453"/>
      <c r="BX463" s="1453"/>
      <c r="BY463" s="1453"/>
      <c r="BZ463" s="1453"/>
      <c r="CA463" s="1453"/>
      <c r="CB463" s="1453"/>
      <c r="CC463" s="1453"/>
      <c r="CD463" s="1453"/>
      <c r="CE463" s="1453"/>
      <c r="CF463" s="1453"/>
      <c r="CG463" s="1453"/>
      <c r="CH463" s="1453"/>
      <c r="CI463" s="1453"/>
      <c r="CJ463" s="1453"/>
      <c r="CK463" s="1453"/>
      <c r="CL463" s="1453"/>
      <c r="CM463" s="1453"/>
      <c r="CN463" s="1453"/>
      <c r="CO463" s="1453"/>
      <c r="CP463" s="1453"/>
      <c r="CQ463" s="1453"/>
      <c r="CR463" s="1453"/>
      <c r="CS463" s="1453"/>
      <c r="CT463" s="1453"/>
      <c r="CU463" s="1453"/>
      <c r="CV463" s="1453"/>
      <c r="CW463" s="1453"/>
      <c r="CX463" s="1453"/>
      <c r="CY463" s="1453"/>
      <c r="CZ463" s="1453"/>
      <c r="DA463" s="1453"/>
      <c r="DB463" s="1453"/>
      <c r="DC463" s="1453"/>
      <c r="DD463" s="1453"/>
      <c r="DE463" s="1453"/>
      <c r="DF463" s="1453"/>
      <c r="DG463" s="1453"/>
      <c r="DH463" s="1453"/>
      <c r="DI463" s="1453"/>
      <c r="DJ463" s="1453"/>
      <c r="DK463" s="1453"/>
      <c r="DL463" s="1453"/>
      <c r="DM463" s="1453"/>
      <c r="DN463" s="1453"/>
      <c r="DO463" s="1453"/>
      <c r="DP463" s="1453"/>
      <c r="DQ463" s="1453"/>
      <c r="DR463" s="1453"/>
      <c r="DS463" s="1453"/>
      <c r="DT463" s="1453"/>
    </row>
    <row r="464" spans="1:124" s="1543" customFormat="1" ht="21.9" customHeight="1" x14ac:dyDescent="0.35">
      <c r="A464" s="1453"/>
      <c r="B464" s="1453"/>
      <c r="C464" s="1514"/>
      <c r="D464" s="1514"/>
      <c r="E464" s="1514"/>
      <c r="F464" s="1848"/>
      <c r="G464" s="1930"/>
      <c r="H464" s="1516"/>
      <c r="I464" s="1537"/>
      <c r="J464" s="1537"/>
      <c r="K464" s="1453"/>
      <c r="L464"/>
      <c r="M464"/>
      <c r="N464"/>
      <c r="O464"/>
      <c r="P464"/>
      <c r="Q464"/>
      <c r="R464"/>
      <c r="S464"/>
      <c r="T464" s="1854"/>
      <c r="U464"/>
      <c r="V464"/>
      <c r="W464"/>
      <c r="X464"/>
      <c r="Y464"/>
      <c r="Z464" s="1453"/>
      <c r="AA464" s="1453"/>
      <c r="AB464" s="1453"/>
      <c r="AC464" s="1453"/>
      <c r="AD464" s="1453"/>
      <c r="AE464" s="1453"/>
      <c r="AF464" s="1453"/>
      <c r="AG464" s="1453"/>
      <c r="AH464" s="1453"/>
      <c r="AI464" s="1453"/>
      <c r="AJ464" s="1453"/>
      <c r="AK464" s="1453"/>
      <c r="AL464" s="1453"/>
      <c r="AM464" s="1453"/>
      <c r="AN464" s="1453"/>
      <c r="AO464" s="1453"/>
      <c r="AP464" s="1453"/>
      <c r="AQ464" s="1453"/>
      <c r="AR464" s="1454"/>
      <c r="AS464" s="1453"/>
      <c r="AT464" s="1453"/>
      <c r="AU464" s="1453"/>
      <c r="AV464" s="1453"/>
      <c r="AW464" s="1453"/>
      <c r="AX464" s="1453"/>
      <c r="AY464" s="1453"/>
      <c r="AZ464" s="1453"/>
      <c r="BA464" s="1453"/>
      <c r="BB464" s="1453"/>
      <c r="BC464" s="1453"/>
      <c r="BD464" s="1453"/>
      <c r="BE464" s="1453"/>
      <c r="BF464" s="1453"/>
      <c r="BG464" s="1453"/>
      <c r="BH464" s="1453"/>
      <c r="BI464" s="1453"/>
      <c r="BJ464" s="1453"/>
      <c r="BK464" s="1453"/>
      <c r="BL464" s="1453"/>
      <c r="BM464" s="1453"/>
      <c r="BN464" s="1453"/>
      <c r="BO464" s="1453"/>
      <c r="BP464" s="1453"/>
      <c r="BQ464" s="1453"/>
      <c r="BR464" s="1453"/>
      <c r="BS464" s="1453"/>
      <c r="BT464" s="1453"/>
      <c r="BU464" s="1453"/>
      <c r="BV464" s="1453"/>
      <c r="BW464" s="1453"/>
      <c r="BX464" s="1453"/>
      <c r="BY464" s="1453"/>
      <c r="BZ464" s="1453"/>
      <c r="CA464" s="1453"/>
      <c r="CB464" s="1453"/>
      <c r="CC464" s="1453"/>
      <c r="CD464" s="1453"/>
      <c r="CE464" s="1453"/>
      <c r="CF464" s="1453"/>
      <c r="CG464" s="1453"/>
      <c r="CH464" s="1453"/>
      <c r="CI464" s="1453"/>
      <c r="CJ464" s="1453"/>
      <c r="CK464" s="1453"/>
      <c r="CL464" s="1453"/>
      <c r="CM464" s="1453"/>
      <c r="CN464" s="1453"/>
      <c r="CO464" s="1453"/>
      <c r="CP464" s="1453"/>
      <c r="CQ464" s="1453"/>
      <c r="CR464" s="1453"/>
      <c r="CS464" s="1453"/>
      <c r="CT464" s="1453"/>
      <c r="CU464" s="1453"/>
      <c r="CV464" s="1453"/>
      <c r="CW464" s="1453"/>
      <c r="CX464" s="1453"/>
      <c r="CY464" s="1453"/>
      <c r="CZ464" s="1453"/>
      <c r="DA464" s="1453"/>
      <c r="DB464" s="1453"/>
      <c r="DC464" s="1453"/>
      <c r="DD464" s="1453"/>
      <c r="DE464" s="1453"/>
      <c r="DF464" s="1453"/>
      <c r="DG464" s="1453"/>
      <c r="DH464" s="1453"/>
      <c r="DI464" s="1453"/>
      <c r="DJ464" s="1453"/>
      <c r="DK464" s="1453"/>
      <c r="DL464" s="1453"/>
      <c r="DM464" s="1453"/>
      <c r="DN464" s="1453"/>
      <c r="DO464" s="1453"/>
      <c r="DP464" s="1453"/>
      <c r="DQ464" s="1453"/>
      <c r="DR464" s="1453"/>
      <c r="DS464" s="1453"/>
      <c r="DT464" s="1453"/>
    </row>
    <row r="465" spans="1:124" s="1543" customFormat="1" ht="21.9" customHeight="1" x14ac:dyDescent="0.35">
      <c r="A465" s="1453"/>
      <c r="B465" s="1453"/>
      <c r="C465" s="1514"/>
      <c r="D465" s="1514"/>
      <c r="E465" s="1514"/>
      <c r="F465" s="1848"/>
      <c r="G465" s="1930"/>
      <c r="H465" s="1516"/>
      <c r="I465" s="1537"/>
      <c r="J465" s="1537"/>
      <c r="K465" s="1453"/>
      <c r="L465"/>
      <c r="M465"/>
      <c r="N465"/>
      <c r="O465"/>
      <c r="P465"/>
      <c r="Q465"/>
      <c r="R465"/>
      <c r="S465"/>
      <c r="T465" s="1854"/>
      <c r="U465"/>
      <c r="V465"/>
      <c r="W465"/>
      <c r="X465"/>
      <c r="Y465"/>
      <c r="Z465" s="1453"/>
      <c r="AA465" s="1453"/>
      <c r="AB465" s="1453"/>
      <c r="AC465" s="1453"/>
      <c r="AD465" s="1453"/>
      <c r="AE465" s="1453"/>
      <c r="AF465" s="1453"/>
      <c r="AG465" s="1453"/>
      <c r="AH465" s="1453"/>
      <c r="AI465" s="1453"/>
      <c r="AJ465" s="1453"/>
      <c r="AK465" s="1453"/>
      <c r="AL465" s="1453"/>
      <c r="AM465" s="1453"/>
      <c r="AN465" s="1453"/>
      <c r="AO465" s="1453"/>
      <c r="AP465" s="1453"/>
      <c r="AQ465" s="1453"/>
      <c r="AR465" s="1454"/>
      <c r="AS465" s="1453"/>
      <c r="AT465" s="1453"/>
      <c r="AU465" s="1453"/>
      <c r="AV465" s="1453"/>
      <c r="AW465" s="1453"/>
      <c r="AX465" s="1453"/>
      <c r="AY465" s="1453"/>
      <c r="AZ465" s="1453"/>
      <c r="BA465" s="1453"/>
      <c r="BB465" s="1453"/>
      <c r="BC465" s="1453"/>
      <c r="BD465" s="1453"/>
      <c r="BE465" s="1453"/>
      <c r="BF465" s="1453"/>
      <c r="BG465" s="1453"/>
      <c r="BH465" s="1453"/>
      <c r="BI465" s="1453"/>
      <c r="BJ465" s="1453"/>
      <c r="BK465" s="1453"/>
      <c r="BL465" s="1453"/>
      <c r="BM465" s="1453"/>
      <c r="BN465" s="1453"/>
      <c r="BO465" s="1453"/>
      <c r="BP465" s="1453"/>
      <c r="BQ465" s="1453"/>
      <c r="BR465" s="1453"/>
      <c r="BS465" s="1453"/>
      <c r="BT465" s="1453"/>
      <c r="BU465" s="1453"/>
      <c r="BV465" s="1453"/>
      <c r="BW465" s="1453"/>
      <c r="BX465" s="1453"/>
      <c r="BY465" s="1453"/>
      <c r="BZ465" s="1453"/>
      <c r="CA465" s="1453"/>
      <c r="CB465" s="1453"/>
      <c r="CC465" s="1453"/>
      <c r="CD465" s="1453"/>
      <c r="CE465" s="1453"/>
      <c r="CF465" s="1453"/>
      <c r="CG465" s="1453"/>
      <c r="CH465" s="1453"/>
      <c r="CI465" s="1453"/>
      <c r="CJ465" s="1453"/>
      <c r="CK465" s="1453"/>
      <c r="CL465" s="1453"/>
      <c r="CM465" s="1453"/>
      <c r="CN465" s="1453"/>
      <c r="CO465" s="1453"/>
      <c r="CP465" s="1453"/>
      <c r="CQ465" s="1453"/>
      <c r="CR465" s="1453"/>
      <c r="CS465" s="1453"/>
      <c r="CT465" s="1453"/>
      <c r="CU465" s="1453"/>
      <c r="CV465" s="1453"/>
      <c r="CW465" s="1453"/>
      <c r="CX465" s="1453"/>
      <c r="CY465" s="1453"/>
      <c r="CZ465" s="1453"/>
      <c r="DA465" s="1453"/>
      <c r="DB465" s="1453"/>
      <c r="DC465" s="1453"/>
      <c r="DD465" s="1453"/>
      <c r="DE465" s="1453"/>
      <c r="DF465" s="1453"/>
      <c r="DG465" s="1453"/>
      <c r="DH465" s="1453"/>
      <c r="DI465" s="1453"/>
      <c r="DJ465" s="1453"/>
      <c r="DK465" s="1453"/>
      <c r="DL465" s="1453"/>
      <c r="DM465" s="1453"/>
      <c r="DN465" s="1453"/>
      <c r="DO465" s="1453"/>
      <c r="DP465" s="1453"/>
      <c r="DQ465" s="1453"/>
      <c r="DR465" s="1453"/>
      <c r="DS465" s="1453"/>
      <c r="DT465" s="1453"/>
    </row>
    <row r="466" spans="1:124" s="1543" customFormat="1" ht="21.9" customHeight="1" x14ac:dyDescent="0.35">
      <c r="A466" s="1453"/>
      <c r="B466" s="1453"/>
      <c r="C466" s="1514"/>
      <c r="D466" s="1514"/>
      <c r="E466" s="1514"/>
      <c r="F466" s="1848"/>
      <c r="G466" s="1930"/>
      <c r="H466" s="1516"/>
      <c r="I466" s="1537"/>
      <c r="J466" s="1537"/>
      <c r="K466" s="1453"/>
      <c r="L466"/>
      <c r="M466"/>
      <c r="N466"/>
      <c r="O466"/>
      <c r="P466"/>
      <c r="Q466"/>
      <c r="R466"/>
      <c r="S466"/>
      <c r="T466" s="1854"/>
      <c r="U466"/>
      <c r="V466"/>
      <c r="W466"/>
      <c r="X466"/>
      <c r="Y466"/>
      <c r="Z466" s="1453"/>
      <c r="AA466" s="1453"/>
      <c r="AB466" s="1453"/>
      <c r="AC466" s="1453"/>
      <c r="AD466" s="1453"/>
      <c r="AE466" s="1453"/>
      <c r="AF466" s="1453"/>
      <c r="AG466" s="1453"/>
      <c r="AH466" s="1453"/>
      <c r="AI466" s="1453"/>
      <c r="AJ466" s="1453"/>
      <c r="AK466" s="1453"/>
      <c r="AL466" s="1453"/>
      <c r="AM466" s="1453"/>
      <c r="AN466" s="1453"/>
      <c r="AO466" s="1453"/>
      <c r="AP466" s="1453"/>
      <c r="AQ466" s="1453"/>
      <c r="AR466" s="1454"/>
      <c r="AS466" s="1453"/>
      <c r="AT466" s="1453"/>
      <c r="AU466" s="1453"/>
      <c r="AV466" s="1453"/>
      <c r="AW466" s="1453"/>
      <c r="AX466" s="1453"/>
      <c r="AY466" s="1453"/>
      <c r="AZ466" s="1453"/>
      <c r="BA466" s="1453"/>
      <c r="BB466" s="1453"/>
      <c r="BC466" s="1453"/>
      <c r="BD466" s="1453"/>
      <c r="BE466" s="1453"/>
      <c r="BF466" s="1453"/>
      <c r="BG466" s="1453"/>
      <c r="BH466" s="1453"/>
      <c r="BI466" s="1453"/>
      <c r="BJ466" s="1453"/>
      <c r="BK466" s="1453"/>
      <c r="BL466" s="1453"/>
      <c r="BM466" s="1453"/>
      <c r="BN466" s="1453"/>
      <c r="BO466" s="1453"/>
      <c r="BP466" s="1453"/>
      <c r="BQ466" s="1453"/>
      <c r="BR466" s="1453"/>
      <c r="BS466" s="1453"/>
      <c r="BT466" s="1453"/>
      <c r="BU466" s="1453"/>
      <c r="BV466" s="1453"/>
      <c r="BW466" s="1453"/>
      <c r="BX466" s="1453"/>
      <c r="BY466" s="1453"/>
      <c r="BZ466" s="1453"/>
      <c r="CA466" s="1453"/>
      <c r="CB466" s="1453"/>
      <c r="CC466" s="1453"/>
      <c r="CD466" s="1453"/>
      <c r="CE466" s="1453"/>
      <c r="CF466" s="1453"/>
      <c r="CG466" s="1453"/>
      <c r="CH466" s="1453"/>
      <c r="CI466" s="1453"/>
      <c r="CJ466" s="1453"/>
      <c r="CK466" s="1453"/>
      <c r="CL466" s="1453"/>
      <c r="CM466" s="1453"/>
      <c r="CN466" s="1453"/>
      <c r="CO466" s="1453"/>
      <c r="CP466" s="1453"/>
      <c r="CQ466" s="1453"/>
      <c r="CR466" s="1453"/>
      <c r="CS466" s="1453"/>
      <c r="CT466" s="1453"/>
      <c r="CU466" s="1453"/>
      <c r="CV466" s="1453"/>
      <c r="CW466" s="1453"/>
      <c r="CX466" s="1453"/>
      <c r="CY466" s="1453"/>
      <c r="CZ466" s="1453"/>
      <c r="DA466" s="1453"/>
      <c r="DB466" s="1453"/>
      <c r="DC466" s="1453"/>
      <c r="DD466" s="1453"/>
      <c r="DE466" s="1453"/>
      <c r="DF466" s="1453"/>
      <c r="DG466" s="1453"/>
      <c r="DH466" s="1453"/>
      <c r="DI466" s="1453"/>
      <c r="DJ466" s="1453"/>
      <c r="DK466" s="1453"/>
      <c r="DL466" s="1453"/>
      <c r="DM466" s="1453"/>
      <c r="DN466" s="1453"/>
      <c r="DO466" s="1453"/>
      <c r="DP466" s="1453"/>
      <c r="DQ466" s="1453"/>
      <c r="DR466" s="1453"/>
      <c r="DS466" s="1453"/>
      <c r="DT466" s="1453"/>
    </row>
    <row r="467" spans="1:124" s="1543" customFormat="1" ht="21.9" customHeight="1" x14ac:dyDescent="0.35">
      <c r="A467" s="1453"/>
      <c r="B467" s="1453"/>
      <c r="C467" s="1514"/>
      <c r="D467" s="1514"/>
      <c r="E467" s="1514"/>
      <c r="F467" s="1848"/>
      <c r="G467" s="1930"/>
      <c r="H467" s="1516"/>
      <c r="I467" s="1537"/>
      <c r="J467" s="1537"/>
      <c r="K467" s="1453"/>
      <c r="L467"/>
      <c r="M467"/>
      <c r="N467"/>
      <c r="O467"/>
      <c r="P467"/>
      <c r="Q467"/>
      <c r="R467"/>
      <c r="S467"/>
      <c r="T467" s="1854"/>
      <c r="U467"/>
      <c r="V467"/>
      <c r="W467"/>
      <c r="X467"/>
      <c r="Y467"/>
      <c r="Z467" s="1453"/>
      <c r="AA467" s="1453"/>
      <c r="AB467" s="1453"/>
      <c r="AC467" s="1453"/>
      <c r="AD467" s="1453"/>
      <c r="AE467" s="1453"/>
      <c r="AF467" s="1453"/>
      <c r="AG467" s="1453"/>
      <c r="AH467" s="1453"/>
      <c r="AI467" s="1453"/>
      <c r="AJ467" s="1453"/>
      <c r="AK467" s="1453"/>
      <c r="AL467" s="1453"/>
      <c r="AM467" s="1453"/>
      <c r="AN467" s="1453"/>
      <c r="AO467" s="1453"/>
      <c r="AP467" s="1453"/>
      <c r="AQ467" s="1453"/>
      <c r="AR467" s="1454"/>
      <c r="AS467" s="1453"/>
      <c r="AT467" s="1453"/>
      <c r="AU467" s="1453"/>
      <c r="AV467" s="1453"/>
      <c r="AW467" s="1453"/>
      <c r="AX467" s="1453"/>
      <c r="AY467" s="1453"/>
      <c r="AZ467" s="1453"/>
      <c r="BA467" s="1453"/>
      <c r="BB467" s="1453"/>
      <c r="BC467" s="1453"/>
      <c r="BD467" s="1453"/>
      <c r="BE467" s="1453"/>
      <c r="BF467" s="1453"/>
      <c r="BG467" s="1453"/>
      <c r="BH467" s="1453"/>
      <c r="BI467" s="1453"/>
      <c r="BJ467" s="1453"/>
      <c r="BK467" s="1453"/>
      <c r="BL467" s="1453"/>
      <c r="BM467" s="1453"/>
      <c r="BN467" s="1453"/>
      <c r="BO467" s="1453"/>
      <c r="BP467" s="1453"/>
      <c r="BQ467" s="1453"/>
      <c r="BR467" s="1453"/>
      <c r="BS467" s="1453"/>
      <c r="BT467" s="1453"/>
      <c r="BU467" s="1453"/>
      <c r="BV467" s="1453"/>
      <c r="BW467" s="1453"/>
      <c r="BX467" s="1453"/>
      <c r="BY467" s="1453"/>
      <c r="BZ467" s="1453"/>
      <c r="CA467" s="1453"/>
      <c r="CB467" s="1453"/>
      <c r="CC467" s="1453"/>
      <c r="CD467" s="1453"/>
      <c r="CE467" s="1453"/>
      <c r="CF467" s="1453"/>
      <c r="CG467" s="1453"/>
      <c r="CH467" s="1453"/>
      <c r="CI467" s="1453"/>
      <c r="CJ467" s="1453"/>
      <c r="CK467" s="1453"/>
      <c r="CL467" s="1453"/>
      <c r="CM467" s="1453"/>
      <c r="CN467" s="1453"/>
      <c r="CO467" s="1453"/>
      <c r="CP467" s="1453"/>
      <c r="CQ467" s="1453"/>
      <c r="CR467" s="1453"/>
      <c r="CS467" s="1453"/>
      <c r="CT467" s="1453"/>
      <c r="CU467" s="1453"/>
      <c r="CV467" s="1453"/>
      <c r="CW467" s="1453"/>
      <c r="CX467" s="1453"/>
      <c r="CY467" s="1453"/>
      <c r="CZ467" s="1453"/>
      <c r="DA467" s="1453"/>
      <c r="DB467" s="1453"/>
      <c r="DC467" s="1453"/>
      <c r="DD467" s="1453"/>
      <c r="DE467" s="1453"/>
      <c r="DF467" s="1453"/>
      <c r="DG467" s="1453"/>
      <c r="DH467" s="1453"/>
      <c r="DI467" s="1453"/>
      <c r="DJ467" s="1453"/>
      <c r="DK467" s="1453"/>
      <c r="DL467" s="1453"/>
      <c r="DM467" s="1453"/>
      <c r="DN467" s="1453"/>
      <c r="DO467" s="1453"/>
      <c r="DP467" s="1453"/>
      <c r="DQ467" s="1453"/>
      <c r="DR467" s="1453"/>
      <c r="DS467" s="1453"/>
      <c r="DT467" s="1453"/>
    </row>
    <row r="468" spans="1:124" s="1543" customFormat="1" ht="21.9" customHeight="1" x14ac:dyDescent="0.35">
      <c r="A468" s="1453"/>
      <c r="B468" s="1453"/>
      <c r="C468" s="1514"/>
      <c r="D468" s="1514"/>
      <c r="E468" s="1514"/>
      <c r="F468" s="1848"/>
      <c r="G468" s="1930"/>
      <c r="H468" s="1516"/>
      <c r="I468" s="1537"/>
      <c r="J468" s="1537"/>
      <c r="K468" s="1453"/>
      <c r="L468"/>
      <c r="M468"/>
      <c r="N468"/>
      <c r="O468"/>
      <c r="P468"/>
      <c r="Q468"/>
      <c r="R468"/>
      <c r="S468"/>
      <c r="T468" s="1854"/>
      <c r="U468"/>
      <c r="V468"/>
      <c r="W468"/>
      <c r="X468"/>
      <c r="Y468"/>
      <c r="Z468" s="1453"/>
      <c r="AA468" s="1453"/>
      <c r="AB468" s="1453"/>
      <c r="AC468" s="1453"/>
      <c r="AD468" s="1453"/>
      <c r="AE468" s="1453"/>
      <c r="AF468" s="1453"/>
      <c r="AG468" s="1453"/>
      <c r="AH468" s="1453"/>
      <c r="AI468" s="1453"/>
      <c r="AJ468" s="1453"/>
      <c r="AK468" s="1453"/>
      <c r="AL468" s="1453"/>
      <c r="AM468" s="1453"/>
      <c r="AN468" s="1453"/>
      <c r="AO468" s="1453"/>
      <c r="AP468" s="1453"/>
      <c r="AQ468" s="1453"/>
      <c r="AR468" s="1454"/>
      <c r="AS468" s="1453"/>
      <c r="AT468" s="1453"/>
      <c r="AU468" s="1453"/>
      <c r="AV468" s="1453"/>
      <c r="AW468" s="1453"/>
      <c r="AX468" s="1453"/>
      <c r="AY468" s="1453"/>
      <c r="AZ468" s="1453"/>
      <c r="BA468" s="1453"/>
      <c r="BB468" s="1453"/>
      <c r="BC468" s="1453"/>
      <c r="BD468" s="1453"/>
      <c r="BE468" s="1453"/>
      <c r="BF468" s="1453"/>
      <c r="BG468" s="1453"/>
      <c r="BH468" s="1453"/>
      <c r="BI468" s="1453"/>
      <c r="BJ468" s="1453"/>
      <c r="BK468" s="1453"/>
      <c r="BL468" s="1453"/>
      <c r="BM468" s="1453"/>
      <c r="BN468" s="1453"/>
      <c r="BO468" s="1453"/>
      <c r="BP468" s="1453"/>
      <c r="BQ468" s="1453"/>
      <c r="BR468" s="1453"/>
      <c r="BS468" s="1453"/>
      <c r="BT468" s="1453"/>
      <c r="BU468" s="1453"/>
      <c r="BV468" s="1453"/>
      <c r="BW468" s="1453"/>
      <c r="BX468" s="1453"/>
      <c r="BY468" s="1453"/>
      <c r="BZ468" s="1453"/>
      <c r="CA468" s="1453"/>
      <c r="CB468" s="1453"/>
      <c r="CC468" s="1453"/>
      <c r="CD468" s="1453"/>
      <c r="CE468" s="1453"/>
      <c r="CF468" s="1453"/>
      <c r="CG468" s="1453"/>
      <c r="CH468" s="1453"/>
      <c r="CI468" s="1453"/>
      <c r="CJ468" s="1453"/>
      <c r="CK468" s="1453"/>
      <c r="CL468" s="1453"/>
      <c r="CM468" s="1453"/>
      <c r="CN468" s="1453"/>
      <c r="CO468" s="1453"/>
      <c r="CP468" s="1453"/>
      <c r="CQ468" s="1453"/>
      <c r="CR468" s="1453"/>
      <c r="CS468" s="1453"/>
      <c r="CT468" s="1453"/>
      <c r="CU468" s="1453"/>
      <c r="CV468" s="1453"/>
      <c r="CW468" s="1453"/>
      <c r="CX468" s="1453"/>
      <c r="CY468" s="1453"/>
      <c r="CZ468" s="1453"/>
      <c r="DA468" s="1453"/>
      <c r="DB468" s="1453"/>
      <c r="DC468" s="1453"/>
      <c r="DD468" s="1453"/>
      <c r="DE468" s="1453"/>
      <c r="DF468" s="1453"/>
      <c r="DG468" s="1453"/>
      <c r="DH468" s="1453"/>
      <c r="DI468" s="1453"/>
      <c r="DJ468" s="1453"/>
      <c r="DK468" s="1453"/>
      <c r="DL468" s="1453"/>
      <c r="DM468" s="1453"/>
      <c r="DN468" s="1453"/>
      <c r="DO468" s="1453"/>
      <c r="DP468" s="1453"/>
      <c r="DQ468" s="1453"/>
      <c r="DR468" s="1453"/>
      <c r="DS468" s="1453"/>
      <c r="DT468" s="1453"/>
    </row>
    <row r="469" spans="1:124" s="1543" customFormat="1" ht="21.9" customHeight="1" x14ac:dyDescent="0.35">
      <c r="A469" s="1453"/>
      <c r="B469" s="1453"/>
      <c r="C469" s="1514"/>
      <c r="D469" s="1514"/>
      <c r="E469" s="1514"/>
      <c r="F469" s="1848"/>
      <c r="G469" s="1930"/>
      <c r="H469" s="1516"/>
      <c r="I469" s="1537"/>
      <c r="J469" s="1537"/>
      <c r="K469" s="1453"/>
      <c r="L469"/>
      <c r="M469"/>
      <c r="N469"/>
      <c r="O469"/>
      <c r="P469"/>
      <c r="Q469"/>
      <c r="R469"/>
      <c r="S469"/>
      <c r="T469" s="1854"/>
      <c r="U469"/>
      <c r="V469"/>
      <c r="W469"/>
      <c r="X469"/>
      <c r="Y469"/>
      <c r="Z469" s="1453"/>
      <c r="AA469" s="1453"/>
      <c r="AB469" s="1453"/>
      <c r="AC469" s="1453"/>
      <c r="AD469" s="1453"/>
      <c r="AE469" s="1453"/>
      <c r="AF469" s="1453"/>
      <c r="AG469" s="1453"/>
      <c r="AH469" s="1453"/>
      <c r="AI469" s="1453"/>
      <c r="AJ469" s="1453"/>
      <c r="AK469" s="1453"/>
      <c r="AL469" s="1453"/>
      <c r="AM469" s="1453"/>
      <c r="AN469" s="1453"/>
      <c r="AO469" s="1453"/>
      <c r="AP469" s="1453"/>
      <c r="AQ469" s="1453"/>
      <c r="AR469" s="1454"/>
      <c r="AS469" s="1453"/>
      <c r="AT469" s="1453"/>
      <c r="AU469" s="1453"/>
      <c r="AV469" s="1453"/>
      <c r="AW469" s="1453"/>
      <c r="AX469" s="1453"/>
      <c r="AY469" s="1453"/>
      <c r="AZ469" s="1453"/>
      <c r="BA469" s="1453"/>
      <c r="BB469" s="1453"/>
      <c r="BC469" s="1453"/>
      <c r="BD469" s="1453"/>
      <c r="BE469" s="1453"/>
      <c r="BF469" s="1453"/>
      <c r="BG469" s="1453"/>
      <c r="BH469" s="1453"/>
      <c r="BI469" s="1453"/>
      <c r="BJ469" s="1453"/>
      <c r="BK469" s="1453"/>
      <c r="BL469" s="1453"/>
      <c r="BM469" s="1453"/>
      <c r="BN469" s="1453"/>
      <c r="BO469" s="1453"/>
      <c r="BP469" s="1453"/>
      <c r="BQ469" s="1453"/>
      <c r="BR469" s="1453"/>
      <c r="BS469" s="1453"/>
      <c r="BT469" s="1453"/>
      <c r="BU469" s="1453"/>
      <c r="BV469" s="1453"/>
      <c r="BW469" s="1453"/>
      <c r="BX469" s="1453"/>
      <c r="BY469" s="1453"/>
      <c r="BZ469" s="1453"/>
      <c r="CA469" s="1453"/>
      <c r="CB469" s="1453"/>
      <c r="CC469" s="1453"/>
      <c r="CD469" s="1453"/>
      <c r="CE469" s="1453"/>
      <c r="CF469" s="1453"/>
      <c r="CG469" s="1453"/>
      <c r="CH469" s="1453"/>
      <c r="CI469" s="1453"/>
      <c r="CJ469" s="1453"/>
      <c r="CK469" s="1453"/>
      <c r="CL469" s="1453"/>
      <c r="CM469" s="1453"/>
      <c r="CN469" s="1453"/>
      <c r="CO469" s="1453"/>
      <c r="CP469" s="1453"/>
      <c r="CQ469" s="1453"/>
      <c r="CR469" s="1453"/>
      <c r="CS469" s="1453"/>
      <c r="CT469" s="1453"/>
      <c r="CU469" s="1453"/>
      <c r="CV469" s="1453"/>
      <c r="CW469" s="1453"/>
      <c r="CX469" s="1453"/>
      <c r="CY469" s="1453"/>
      <c r="CZ469" s="1453"/>
      <c r="DA469" s="1453"/>
      <c r="DB469" s="1453"/>
      <c r="DC469" s="1453"/>
      <c r="DD469" s="1453"/>
      <c r="DE469" s="1453"/>
      <c r="DF469" s="1453"/>
      <c r="DG469" s="1453"/>
      <c r="DH469" s="1453"/>
      <c r="DI469" s="1453"/>
      <c r="DJ469" s="1453"/>
      <c r="DK469" s="1453"/>
      <c r="DL469" s="1453"/>
      <c r="DM469" s="1453"/>
      <c r="DN469" s="1453"/>
      <c r="DO469" s="1453"/>
      <c r="DP469" s="1453"/>
      <c r="DQ469" s="1453"/>
      <c r="DR469" s="1453"/>
      <c r="DS469" s="1453"/>
      <c r="DT469" s="1453"/>
    </row>
    <row r="470" spans="1:124" s="1543" customFormat="1" ht="21.9" customHeight="1" x14ac:dyDescent="0.35">
      <c r="A470" s="1453"/>
      <c r="B470" s="1453"/>
      <c r="C470" s="1514"/>
      <c r="D470" s="1514"/>
      <c r="E470" s="1514"/>
      <c r="F470" s="1848"/>
      <c r="G470" s="1930"/>
      <c r="H470" s="1516"/>
      <c r="I470" s="1537"/>
      <c r="J470" s="1537"/>
      <c r="K470" s="1453"/>
      <c r="L470"/>
      <c r="M470"/>
      <c r="N470"/>
      <c r="O470"/>
      <c r="P470"/>
      <c r="Q470"/>
      <c r="R470"/>
      <c r="S470"/>
      <c r="T470" s="1854"/>
      <c r="U470"/>
      <c r="V470"/>
      <c r="W470"/>
      <c r="X470"/>
      <c r="Y470"/>
      <c r="Z470" s="1453"/>
      <c r="AA470" s="1453"/>
      <c r="AB470" s="1453"/>
      <c r="AC470" s="1453"/>
      <c r="AD470" s="1453"/>
      <c r="AE470" s="1453"/>
      <c r="AF470" s="1453"/>
      <c r="AG470" s="1453"/>
      <c r="AH470" s="1453"/>
      <c r="AI470" s="1453"/>
      <c r="AJ470" s="1453"/>
      <c r="AK470" s="1453"/>
      <c r="AL470" s="1453"/>
      <c r="AM470" s="1453"/>
      <c r="AN470" s="1453"/>
      <c r="AO470" s="1453"/>
      <c r="AP470" s="1453"/>
      <c r="AQ470" s="1453"/>
      <c r="AR470" s="1454"/>
      <c r="AS470" s="1453"/>
      <c r="AT470" s="1453"/>
      <c r="AU470" s="1453"/>
      <c r="AV470" s="1453"/>
      <c r="AW470" s="1453"/>
      <c r="AX470" s="1453"/>
      <c r="AY470" s="1453"/>
      <c r="AZ470" s="1453"/>
      <c r="BA470" s="1453"/>
      <c r="BB470" s="1453"/>
      <c r="BC470" s="1453"/>
      <c r="BD470" s="1453"/>
      <c r="BE470" s="1453"/>
      <c r="BF470" s="1453"/>
      <c r="BG470" s="1453"/>
      <c r="BH470" s="1453"/>
      <c r="BI470" s="1453"/>
      <c r="BJ470" s="1453"/>
      <c r="BK470" s="1453"/>
      <c r="BL470" s="1453"/>
      <c r="BM470" s="1453"/>
      <c r="BN470" s="1453"/>
      <c r="BO470" s="1453"/>
      <c r="BP470" s="1453"/>
      <c r="BQ470" s="1453"/>
      <c r="BR470" s="1453"/>
      <c r="BS470" s="1453"/>
      <c r="BT470" s="1453"/>
      <c r="BU470" s="1453"/>
      <c r="BV470" s="1453"/>
      <c r="BW470" s="1453"/>
      <c r="BX470" s="1453"/>
      <c r="BY470" s="1453"/>
      <c r="BZ470" s="1453"/>
      <c r="CA470" s="1453"/>
      <c r="CB470" s="1453"/>
      <c r="CC470" s="1453"/>
      <c r="CD470" s="1453"/>
      <c r="CE470" s="1453"/>
      <c r="CF470" s="1453"/>
      <c r="CG470" s="1453"/>
      <c r="CH470" s="1453"/>
      <c r="CI470" s="1453"/>
      <c r="CJ470" s="1453"/>
      <c r="CK470" s="1453"/>
      <c r="CL470" s="1453"/>
      <c r="CM470" s="1453"/>
      <c r="CN470" s="1453"/>
      <c r="CO470" s="1453"/>
      <c r="CP470" s="1453"/>
      <c r="CQ470" s="1453"/>
      <c r="CR470" s="1453"/>
      <c r="CS470" s="1453"/>
      <c r="CT470" s="1453"/>
      <c r="CU470" s="1453"/>
      <c r="CV470" s="1453"/>
      <c r="CW470" s="1453"/>
      <c r="CX470" s="1453"/>
      <c r="CY470" s="1453"/>
      <c r="CZ470" s="1453"/>
      <c r="DA470" s="1453"/>
      <c r="DB470" s="1453"/>
      <c r="DC470" s="1453"/>
      <c r="DD470" s="1453"/>
      <c r="DE470" s="1453"/>
      <c r="DF470" s="1453"/>
      <c r="DG470" s="1453"/>
      <c r="DH470" s="1453"/>
      <c r="DI470" s="1453"/>
      <c r="DJ470" s="1453"/>
      <c r="DK470" s="1453"/>
      <c r="DL470" s="1453"/>
      <c r="DM470" s="1453"/>
      <c r="DN470" s="1453"/>
      <c r="DO470" s="1453"/>
      <c r="DP470" s="1453"/>
      <c r="DQ470" s="1453"/>
      <c r="DR470" s="1453"/>
      <c r="DS470" s="1453"/>
      <c r="DT470" s="1453"/>
    </row>
    <row r="471" spans="1:124" s="1543" customFormat="1" ht="21.9" customHeight="1" x14ac:dyDescent="0.35">
      <c r="A471" s="1453"/>
      <c r="B471" s="1453"/>
      <c r="C471" s="1514"/>
      <c r="D471" s="1514"/>
      <c r="E471" s="1514"/>
      <c r="F471" s="1848"/>
      <c r="G471" s="1930"/>
      <c r="H471" s="1516"/>
      <c r="I471" s="1537"/>
      <c r="J471" s="1537"/>
      <c r="K471" s="1453"/>
      <c r="L471"/>
      <c r="M471"/>
      <c r="N471"/>
      <c r="O471"/>
      <c r="P471"/>
      <c r="Q471"/>
      <c r="R471"/>
      <c r="S471"/>
      <c r="T471" s="1854"/>
      <c r="U471"/>
      <c r="V471"/>
      <c r="W471"/>
      <c r="X471"/>
      <c r="Y471"/>
      <c r="Z471" s="1453"/>
      <c r="AA471" s="1453"/>
      <c r="AB471" s="1453"/>
      <c r="AC471" s="1453"/>
      <c r="AD471" s="1453"/>
      <c r="AE471" s="1453"/>
      <c r="AF471" s="1453"/>
      <c r="AG471" s="1453"/>
      <c r="AH471" s="1453"/>
      <c r="AI471" s="1453"/>
      <c r="AJ471" s="1453"/>
      <c r="AK471" s="1453"/>
      <c r="AL471" s="1453"/>
      <c r="AM471" s="1453"/>
      <c r="AN471" s="1453"/>
      <c r="AO471" s="1453"/>
      <c r="AP471" s="1453"/>
      <c r="AQ471" s="1453"/>
      <c r="AR471" s="1454"/>
      <c r="AS471" s="1453"/>
      <c r="AT471" s="1453"/>
      <c r="AU471" s="1453"/>
      <c r="AV471" s="1453"/>
      <c r="AW471" s="1453"/>
      <c r="AX471" s="1453"/>
      <c r="AY471" s="1453"/>
      <c r="AZ471" s="1453"/>
      <c r="BA471" s="1453"/>
      <c r="BB471" s="1453"/>
      <c r="BC471" s="1453"/>
      <c r="BD471" s="1453"/>
      <c r="BE471" s="1453"/>
      <c r="BF471" s="1453"/>
      <c r="BG471" s="1453"/>
      <c r="BH471" s="1453"/>
      <c r="BI471" s="1453"/>
      <c r="BJ471" s="1453"/>
      <c r="BK471" s="1453"/>
      <c r="BL471" s="1453"/>
      <c r="BM471" s="1453"/>
      <c r="BN471" s="1453"/>
      <c r="BO471" s="1453"/>
      <c r="BP471" s="1453"/>
      <c r="BQ471" s="1453"/>
      <c r="BR471" s="1453"/>
      <c r="BS471" s="1453"/>
      <c r="BT471" s="1453"/>
      <c r="BU471" s="1453"/>
      <c r="BV471" s="1453"/>
      <c r="BW471" s="1453"/>
      <c r="BX471" s="1453"/>
      <c r="BY471" s="1453"/>
      <c r="BZ471" s="1453"/>
      <c r="CA471" s="1453"/>
      <c r="CB471" s="1453"/>
      <c r="CC471" s="1453"/>
      <c r="CD471" s="1453"/>
      <c r="CE471" s="1453"/>
      <c r="CF471" s="1453"/>
      <c r="CG471" s="1453"/>
      <c r="CH471" s="1453"/>
      <c r="CI471" s="1453"/>
      <c r="CJ471" s="1453"/>
      <c r="CK471" s="1453"/>
      <c r="CL471" s="1453"/>
      <c r="CM471" s="1453"/>
      <c r="CN471" s="1453"/>
      <c r="CO471" s="1453"/>
      <c r="CP471" s="1453"/>
      <c r="CQ471" s="1453"/>
      <c r="CR471" s="1453"/>
      <c r="CS471" s="1453"/>
      <c r="CT471" s="1453"/>
      <c r="CU471" s="1453"/>
      <c r="CV471" s="1453"/>
      <c r="CW471" s="1453"/>
      <c r="CX471" s="1453"/>
      <c r="CY471" s="1453"/>
      <c r="CZ471" s="1453"/>
      <c r="DA471" s="1453"/>
      <c r="DB471" s="1453"/>
      <c r="DC471" s="1453"/>
      <c r="DD471" s="1453"/>
      <c r="DE471" s="1453"/>
      <c r="DF471" s="1453"/>
      <c r="DG471" s="1453"/>
      <c r="DH471" s="1453"/>
      <c r="DI471" s="1453"/>
      <c r="DJ471" s="1453"/>
      <c r="DK471" s="1453"/>
      <c r="DL471" s="1453"/>
      <c r="DM471" s="1453"/>
      <c r="DN471" s="1453"/>
      <c r="DO471" s="1453"/>
      <c r="DP471" s="1453"/>
      <c r="DQ471" s="1453"/>
      <c r="DR471" s="1453"/>
      <c r="DS471" s="1453"/>
      <c r="DT471" s="1453"/>
    </row>
    <row r="472" spans="1:124" s="1543" customFormat="1" ht="21.9" customHeight="1" x14ac:dyDescent="0.35">
      <c r="A472" s="1453"/>
      <c r="B472" s="1453"/>
      <c r="C472" s="1514"/>
      <c r="D472" s="1514"/>
      <c r="E472" s="1514"/>
      <c r="F472" s="1848"/>
      <c r="G472" s="1930"/>
      <c r="H472" s="1516"/>
      <c r="I472" s="1537"/>
      <c r="J472" s="1537"/>
      <c r="K472" s="1453"/>
      <c r="L472"/>
      <c r="M472"/>
      <c r="N472"/>
      <c r="O472"/>
      <c r="P472"/>
      <c r="Q472"/>
      <c r="R472"/>
      <c r="S472"/>
      <c r="T472" s="1854"/>
      <c r="U472"/>
      <c r="V472"/>
      <c r="W472"/>
      <c r="X472"/>
      <c r="Y472"/>
      <c r="Z472" s="1453"/>
      <c r="AA472" s="1453"/>
      <c r="AB472" s="1453"/>
      <c r="AC472" s="1453"/>
      <c r="AD472" s="1453"/>
      <c r="AE472" s="1453"/>
      <c r="AF472" s="1453"/>
      <c r="AG472" s="1453"/>
      <c r="AH472" s="1453"/>
      <c r="AI472" s="1453"/>
      <c r="AJ472" s="1453"/>
      <c r="AK472" s="1453"/>
      <c r="AL472" s="1453"/>
      <c r="AM472" s="1453"/>
      <c r="AN472" s="1453"/>
      <c r="AO472" s="1453"/>
      <c r="AP472" s="1453"/>
      <c r="AQ472" s="1453"/>
      <c r="AR472" s="1454"/>
      <c r="AS472" s="1453"/>
      <c r="AT472" s="1453"/>
      <c r="AU472" s="1453"/>
      <c r="AV472" s="1453"/>
      <c r="AW472" s="1453"/>
      <c r="AX472" s="1453"/>
      <c r="AY472" s="1453"/>
      <c r="AZ472" s="1453"/>
      <c r="BA472" s="1453"/>
      <c r="BB472" s="1453"/>
      <c r="BC472" s="1453"/>
      <c r="BD472" s="1453"/>
      <c r="BE472" s="1453"/>
      <c r="BF472" s="1453"/>
      <c r="BG472" s="1453"/>
      <c r="BH472" s="1453"/>
      <c r="BI472" s="1453"/>
      <c r="BJ472" s="1453"/>
      <c r="BK472" s="1453"/>
      <c r="BL472" s="1453"/>
      <c r="BM472" s="1453"/>
      <c r="BN472" s="1453"/>
      <c r="BO472" s="1453"/>
      <c r="BP472" s="1453"/>
      <c r="BQ472" s="1453"/>
      <c r="BR472" s="1453"/>
      <c r="BS472" s="1453"/>
      <c r="BT472" s="1453"/>
      <c r="BU472" s="1453"/>
      <c r="BV472" s="1453"/>
      <c r="BW472" s="1453"/>
      <c r="BX472" s="1453"/>
      <c r="BY472" s="1453"/>
      <c r="BZ472" s="1453"/>
      <c r="CA472" s="1453"/>
      <c r="CB472" s="1453"/>
      <c r="CC472" s="1453"/>
      <c r="CD472" s="1453"/>
      <c r="CE472" s="1453"/>
      <c r="CF472" s="1453"/>
      <c r="CG472" s="1453"/>
      <c r="CH472" s="1453"/>
      <c r="CI472" s="1453"/>
      <c r="CJ472" s="1453"/>
      <c r="CK472" s="1453"/>
      <c r="CL472" s="1453"/>
      <c r="CM472" s="1453"/>
      <c r="CN472" s="1453"/>
      <c r="CO472" s="1453"/>
      <c r="CP472" s="1453"/>
      <c r="CQ472" s="1453"/>
      <c r="CR472" s="1453"/>
      <c r="CS472" s="1453"/>
      <c r="CT472" s="1453"/>
      <c r="CU472" s="1453"/>
      <c r="CV472" s="1453"/>
      <c r="CW472" s="1453"/>
      <c r="CX472" s="1453"/>
      <c r="CY472" s="1453"/>
      <c r="CZ472" s="1453"/>
      <c r="DA472" s="1453"/>
      <c r="DB472" s="1453"/>
      <c r="DC472" s="1453"/>
      <c r="DD472" s="1453"/>
      <c r="DE472" s="1453"/>
      <c r="DF472" s="1453"/>
      <c r="DG472" s="1453"/>
      <c r="DH472" s="1453"/>
      <c r="DI472" s="1453"/>
      <c r="DJ472" s="1453"/>
      <c r="DK472" s="1453"/>
      <c r="DL472" s="1453"/>
      <c r="DM472" s="1453"/>
      <c r="DN472" s="1453"/>
      <c r="DO472" s="1453"/>
      <c r="DP472" s="1453"/>
      <c r="DQ472" s="1453"/>
      <c r="DR472" s="1453"/>
      <c r="DS472" s="1453"/>
      <c r="DT472" s="1453"/>
    </row>
    <row r="473" spans="1:124" s="1543" customFormat="1" ht="21.9" customHeight="1" x14ac:dyDescent="0.35">
      <c r="A473" s="1453"/>
      <c r="B473" s="1453"/>
      <c r="C473" s="1514"/>
      <c r="D473" s="1514"/>
      <c r="E473" s="1514"/>
      <c r="F473" s="1848"/>
      <c r="G473" s="1930"/>
      <c r="H473" s="1516"/>
      <c r="I473" s="1537"/>
      <c r="J473" s="1537"/>
      <c r="K473" s="1453"/>
      <c r="L473"/>
      <c r="M473"/>
      <c r="N473"/>
      <c r="O473"/>
      <c r="P473"/>
      <c r="Q473"/>
      <c r="R473"/>
      <c r="S473"/>
      <c r="T473" s="1854"/>
      <c r="U473"/>
      <c r="V473"/>
      <c r="W473"/>
      <c r="X473"/>
      <c r="Y473"/>
      <c r="Z473" s="1453"/>
      <c r="AA473" s="1453"/>
      <c r="AB473" s="1453"/>
      <c r="AC473" s="1453"/>
      <c r="AD473" s="1453"/>
      <c r="AE473" s="1453"/>
      <c r="AF473" s="1453"/>
      <c r="AG473" s="1453"/>
      <c r="AH473" s="1453"/>
      <c r="AI473" s="1453"/>
      <c r="AJ473" s="1453"/>
      <c r="AK473" s="1453"/>
      <c r="AL473" s="1453"/>
      <c r="AM473" s="1453"/>
      <c r="AN473" s="1453"/>
      <c r="AO473" s="1453"/>
      <c r="AP473" s="1453"/>
      <c r="AQ473" s="1453"/>
      <c r="AR473" s="1454"/>
      <c r="AS473" s="1453"/>
      <c r="AT473" s="1453"/>
      <c r="AU473" s="1453"/>
      <c r="AV473" s="1453"/>
      <c r="AW473" s="1453"/>
      <c r="AX473" s="1453"/>
      <c r="AY473" s="1453"/>
      <c r="AZ473" s="1453"/>
      <c r="BA473" s="1453"/>
      <c r="BB473" s="1453"/>
      <c r="BC473" s="1453"/>
      <c r="BD473" s="1453"/>
      <c r="BE473" s="1453"/>
      <c r="BF473" s="1453"/>
      <c r="BG473" s="1453"/>
      <c r="BH473" s="1453"/>
      <c r="BI473" s="1453"/>
      <c r="BJ473" s="1453"/>
      <c r="BK473" s="1453"/>
      <c r="BL473" s="1453"/>
      <c r="BM473" s="1453"/>
      <c r="BN473" s="1453"/>
      <c r="BO473" s="1453"/>
      <c r="BP473" s="1453"/>
      <c r="BQ473" s="1453"/>
      <c r="BR473" s="1453"/>
      <c r="BS473" s="1453"/>
      <c r="BT473" s="1453"/>
      <c r="BU473" s="1453"/>
      <c r="BV473" s="1453"/>
      <c r="BW473" s="1453"/>
      <c r="BX473" s="1453"/>
      <c r="BY473" s="1453"/>
      <c r="BZ473" s="1453"/>
      <c r="CA473" s="1453"/>
      <c r="CB473" s="1453"/>
      <c r="CC473" s="1453"/>
      <c r="CD473" s="1453"/>
      <c r="CE473" s="1453"/>
      <c r="CF473" s="1453"/>
      <c r="CG473" s="1453"/>
      <c r="CH473" s="1453"/>
      <c r="CI473" s="1453"/>
      <c r="CJ473" s="1453"/>
      <c r="CK473" s="1453"/>
      <c r="CL473" s="1453"/>
      <c r="CM473" s="1453"/>
      <c r="CN473" s="1453"/>
      <c r="CO473" s="1453"/>
      <c r="CP473" s="1453"/>
      <c r="CQ473" s="1453"/>
      <c r="CR473" s="1453"/>
      <c r="CS473" s="1453"/>
      <c r="CT473" s="1453"/>
      <c r="CU473" s="1453"/>
      <c r="CV473" s="1453"/>
      <c r="CW473" s="1453"/>
      <c r="CX473" s="1453"/>
      <c r="CY473" s="1453"/>
      <c r="CZ473" s="1453"/>
      <c r="DA473" s="1453"/>
      <c r="DB473" s="1453"/>
      <c r="DC473" s="1453"/>
      <c r="DD473" s="1453"/>
      <c r="DE473" s="1453"/>
      <c r="DF473" s="1453"/>
      <c r="DG473" s="1453"/>
      <c r="DH473" s="1453"/>
      <c r="DI473" s="1453"/>
      <c r="DJ473" s="1453"/>
      <c r="DK473" s="1453"/>
      <c r="DL473" s="1453"/>
      <c r="DM473" s="1453"/>
      <c r="DN473" s="1453"/>
      <c r="DO473" s="1453"/>
      <c r="DP473" s="1453"/>
      <c r="DQ473" s="1453"/>
      <c r="DR473" s="1453"/>
      <c r="DS473" s="1453"/>
      <c r="DT473" s="1453"/>
    </row>
    <row r="474" spans="1:124" s="1543" customFormat="1" ht="21.9" customHeight="1" x14ac:dyDescent="0.35">
      <c r="A474" s="1453"/>
      <c r="B474" s="1453"/>
      <c r="C474" s="1514"/>
      <c r="D474" s="1514"/>
      <c r="E474" s="1514"/>
      <c r="F474" s="1848"/>
      <c r="G474" s="1930"/>
      <c r="H474" s="1516"/>
      <c r="I474" s="1537"/>
      <c r="J474" s="1537"/>
      <c r="K474" s="1453"/>
      <c r="L474"/>
      <c r="M474"/>
      <c r="N474"/>
      <c r="O474"/>
      <c r="P474"/>
      <c r="Q474"/>
      <c r="R474"/>
      <c r="S474"/>
      <c r="T474" s="1854"/>
      <c r="U474"/>
      <c r="V474"/>
      <c r="W474"/>
      <c r="X474"/>
      <c r="Y474"/>
      <c r="Z474" s="1453"/>
      <c r="AA474" s="1453"/>
      <c r="AB474" s="1453"/>
      <c r="AC474" s="1453"/>
      <c r="AD474" s="1453"/>
      <c r="AE474" s="1453"/>
      <c r="AF474" s="1453"/>
      <c r="AG474" s="1453"/>
      <c r="AH474" s="1453"/>
      <c r="AI474" s="1453"/>
      <c r="AJ474" s="1453"/>
      <c r="AK474" s="1453"/>
      <c r="AL474" s="1453"/>
      <c r="AM474" s="1453"/>
      <c r="AN474" s="1453"/>
      <c r="AO474" s="1453"/>
      <c r="AP474" s="1453"/>
      <c r="AQ474" s="1453"/>
      <c r="AR474" s="1454"/>
      <c r="AS474" s="1453"/>
      <c r="AT474" s="1453"/>
      <c r="AU474" s="1453"/>
      <c r="AV474" s="1453"/>
      <c r="AW474" s="1453"/>
      <c r="AX474" s="1453"/>
      <c r="AY474" s="1453"/>
      <c r="AZ474" s="1453"/>
      <c r="BA474" s="1453"/>
      <c r="BB474" s="1453"/>
      <c r="BC474" s="1453"/>
      <c r="BD474" s="1453"/>
      <c r="BE474" s="1453"/>
      <c r="BF474" s="1453"/>
      <c r="BG474" s="1453"/>
      <c r="BH474" s="1453"/>
      <c r="BI474" s="1453"/>
      <c r="BJ474" s="1453"/>
      <c r="BK474" s="1453"/>
      <c r="BL474" s="1453"/>
      <c r="BM474" s="1453"/>
      <c r="BN474" s="1453"/>
      <c r="BO474" s="1453"/>
      <c r="BP474" s="1453"/>
      <c r="BQ474" s="1453"/>
      <c r="BR474" s="1453"/>
      <c r="BS474" s="1453"/>
      <c r="BT474" s="1453"/>
      <c r="BU474" s="1453"/>
      <c r="BV474" s="1453"/>
      <c r="BW474" s="1453"/>
      <c r="BX474" s="1453"/>
      <c r="BY474" s="1453"/>
      <c r="BZ474" s="1453"/>
      <c r="CA474" s="1453"/>
      <c r="CB474" s="1453"/>
      <c r="CC474" s="1453"/>
      <c r="CD474" s="1453"/>
      <c r="CE474" s="1453"/>
      <c r="CF474" s="1453"/>
      <c r="CG474" s="1453"/>
      <c r="CH474" s="1453"/>
      <c r="CI474" s="1453"/>
      <c r="CJ474" s="1453"/>
      <c r="CK474" s="1453"/>
      <c r="CL474" s="1453"/>
      <c r="CM474" s="1453"/>
      <c r="CN474" s="1453"/>
      <c r="CO474" s="1453"/>
      <c r="CP474" s="1453"/>
      <c r="CQ474" s="1453"/>
      <c r="CR474" s="1453"/>
      <c r="CS474" s="1453"/>
      <c r="CT474" s="1453"/>
      <c r="CU474" s="1453"/>
      <c r="CV474" s="1453"/>
      <c r="CW474" s="1453"/>
      <c r="CX474" s="1453"/>
      <c r="CY474" s="1453"/>
      <c r="CZ474" s="1453"/>
      <c r="DA474" s="1453"/>
      <c r="DB474" s="1453"/>
      <c r="DC474" s="1453"/>
      <c r="DD474" s="1453"/>
      <c r="DE474" s="1453"/>
      <c r="DF474" s="1453"/>
      <c r="DG474" s="1453"/>
      <c r="DH474" s="1453"/>
      <c r="DI474" s="1453"/>
      <c r="DJ474" s="1453"/>
      <c r="DK474" s="1453"/>
      <c r="DL474" s="1453"/>
      <c r="DM474" s="1453"/>
      <c r="DN474" s="1453"/>
      <c r="DO474" s="1453"/>
      <c r="DP474" s="1453"/>
      <c r="DQ474" s="1453"/>
      <c r="DR474" s="1453"/>
      <c r="DS474" s="1453"/>
      <c r="DT474" s="1453"/>
    </row>
    <row r="475" spans="1:124" s="1543" customFormat="1" ht="21.9" customHeight="1" x14ac:dyDescent="0.35">
      <c r="A475" s="1453"/>
      <c r="B475" s="1453"/>
      <c r="C475" s="1514"/>
      <c r="D475" s="1514"/>
      <c r="E475" s="1514"/>
      <c r="F475" s="1848"/>
      <c r="G475" s="1930"/>
      <c r="H475" s="1516"/>
      <c r="I475" s="1537"/>
      <c r="J475" s="1537"/>
      <c r="K475" s="1453"/>
      <c r="L475"/>
      <c r="M475"/>
      <c r="N475"/>
      <c r="O475"/>
      <c r="P475"/>
      <c r="Q475"/>
      <c r="R475"/>
      <c r="S475"/>
      <c r="T475" s="1854"/>
      <c r="U475"/>
      <c r="V475"/>
      <c r="W475"/>
      <c r="X475"/>
      <c r="Y475"/>
      <c r="Z475" s="1453"/>
      <c r="AA475" s="1453"/>
      <c r="AB475" s="1453"/>
      <c r="AC475" s="1453"/>
      <c r="AD475" s="1453"/>
      <c r="AE475" s="1453"/>
      <c r="AF475" s="1453"/>
      <c r="AG475" s="1453"/>
      <c r="AH475" s="1453"/>
      <c r="AI475" s="1453"/>
      <c r="AJ475" s="1453"/>
      <c r="AK475" s="1453"/>
      <c r="AL475" s="1453"/>
      <c r="AM475" s="1453"/>
      <c r="AN475" s="1453"/>
      <c r="AO475" s="1453"/>
      <c r="AP475" s="1453"/>
      <c r="AQ475" s="1453"/>
      <c r="AR475" s="1454"/>
      <c r="AS475" s="1453"/>
      <c r="AT475" s="1453"/>
      <c r="AU475" s="1453"/>
      <c r="AV475" s="1453"/>
      <c r="AW475" s="1453"/>
      <c r="AX475" s="1453"/>
      <c r="AY475" s="1453"/>
      <c r="AZ475" s="1453"/>
      <c r="BA475" s="1453"/>
      <c r="BB475" s="1453"/>
      <c r="BC475" s="1453"/>
      <c r="BD475" s="1453"/>
      <c r="BE475" s="1453"/>
      <c r="BF475" s="1453"/>
      <c r="BG475" s="1453"/>
      <c r="BH475" s="1453"/>
      <c r="BI475" s="1453"/>
      <c r="BJ475" s="1453"/>
      <c r="BK475" s="1453"/>
      <c r="BL475" s="1453"/>
      <c r="BM475" s="1453"/>
      <c r="BN475" s="1453"/>
      <c r="BO475" s="1453"/>
      <c r="BP475" s="1453"/>
      <c r="BQ475" s="1453"/>
      <c r="BR475" s="1453"/>
      <c r="BS475" s="1453"/>
      <c r="BT475" s="1453"/>
      <c r="BU475" s="1453"/>
      <c r="BV475" s="1453"/>
      <c r="BW475" s="1453"/>
      <c r="BX475" s="1453"/>
      <c r="BY475" s="1453"/>
      <c r="BZ475" s="1453"/>
      <c r="CA475" s="1453"/>
      <c r="CB475" s="1453"/>
      <c r="CC475" s="1453"/>
      <c r="CD475" s="1453"/>
      <c r="CE475" s="1453"/>
      <c r="CF475" s="1453"/>
      <c r="CG475" s="1453"/>
      <c r="CH475" s="1453"/>
      <c r="CI475" s="1453"/>
      <c r="CJ475" s="1453"/>
      <c r="CK475" s="1453"/>
      <c r="CL475" s="1453"/>
      <c r="CM475" s="1453"/>
      <c r="CN475" s="1453"/>
      <c r="CO475" s="1453"/>
      <c r="CP475" s="1453"/>
      <c r="CQ475" s="1453"/>
      <c r="CR475" s="1453"/>
      <c r="CS475" s="1453"/>
      <c r="CT475" s="1453"/>
      <c r="CU475" s="1453"/>
      <c r="CV475" s="1453"/>
      <c r="CW475" s="1453"/>
      <c r="CX475" s="1453"/>
      <c r="CY475" s="1453"/>
      <c r="CZ475" s="1453"/>
      <c r="DA475" s="1453"/>
      <c r="DB475" s="1453"/>
      <c r="DC475" s="1453"/>
      <c r="DD475" s="1453"/>
      <c r="DE475" s="1453"/>
      <c r="DF475" s="1453"/>
      <c r="DG475" s="1453"/>
      <c r="DH475" s="1453"/>
      <c r="DI475" s="1453"/>
      <c r="DJ475" s="1453"/>
      <c r="DK475" s="1453"/>
      <c r="DL475" s="1453"/>
      <c r="DM475" s="1453"/>
      <c r="DN475" s="1453"/>
      <c r="DO475" s="1453"/>
      <c r="DP475" s="1453"/>
      <c r="DQ475" s="1453"/>
      <c r="DR475" s="1453"/>
      <c r="DS475" s="1453"/>
      <c r="DT475" s="1453"/>
    </row>
    <row r="476" spans="1:124" s="1543" customFormat="1" ht="21.9" customHeight="1" x14ac:dyDescent="0.35">
      <c r="A476" s="1453"/>
      <c r="B476" s="1453"/>
      <c r="C476" s="1514"/>
      <c r="D476" s="1514"/>
      <c r="E476" s="1514"/>
      <c r="F476" s="1848"/>
      <c r="G476" s="1930"/>
      <c r="H476" s="1516"/>
      <c r="I476" s="1537"/>
      <c r="J476" s="1537"/>
      <c r="K476" s="1453"/>
      <c r="L476"/>
      <c r="M476"/>
      <c r="N476"/>
      <c r="O476"/>
      <c r="P476"/>
      <c r="Q476"/>
      <c r="R476"/>
      <c r="S476"/>
      <c r="T476" s="1854"/>
      <c r="U476"/>
      <c r="V476"/>
      <c r="W476"/>
      <c r="X476"/>
      <c r="Y476"/>
      <c r="Z476" s="1453"/>
      <c r="AA476" s="1453"/>
      <c r="AB476" s="1453"/>
      <c r="AC476" s="1453"/>
      <c r="AD476" s="1453"/>
      <c r="AE476" s="1453"/>
      <c r="AF476" s="1453"/>
      <c r="AG476" s="1453"/>
      <c r="AH476" s="1453"/>
      <c r="AI476" s="1453"/>
      <c r="AJ476" s="1453"/>
      <c r="AK476" s="1453"/>
      <c r="AL476" s="1453"/>
      <c r="AM476" s="1453"/>
      <c r="AN476" s="1453"/>
      <c r="AO476" s="1453"/>
      <c r="AP476" s="1453"/>
      <c r="AQ476" s="1453"/>
      <c r="AR476" s="1454"/>
      <c r="AS476" s="1453"/>
      <c r="AT476" s="1453"/>
      <c r="AU476" s="1453"/>
      <c r="AV476" s="1453"/>
      <c r="AW476" s="1453"/>
      <c r="AX476" s="1453"/>
      <c r="AY476" s="1453"/>
      <c r="AZ476" s="1453"/>
      <c r="BA476" s="1453"/>
      <c r="BB476" s="1453"/>
      <c r="BC476" s="1453"/>
      <c r="BD476" s="1453"/>
      <c r="BE476" s="1453"/>
      <c r="BF476" s="1453"/>
      <c r="BG476" s="1453"/>
      <c r="BH476" s="1453"/>
      <c r="BI476" s="1453"/>
      <c r="BJ476" s="1453"/>
      <c r="BK476" s="1453"/>
      <c r="BL476" s="1453"/>
      <c r="BM476" s="1453"/>
      <c r="BN476" s="1453"/>
      <c r="BO476" s="1453"/>
      <c r="BP476" s="1453"/>
      <c r="BQ476" s="1453"/>
      <c r="BR476" s="1453"/>
      <c r="BS476" s="1453"/>
      <c r="BT476" s="1453"/>
      <c r="BU476" s="1453"/>
      <c r="BV476" s="1453"/>
      <c r="BW476" s="1453"/>
      <c r="BX476" s="1453"/>
      <c r="BY476" s="1453"/>
      <c r="BZ476" s="1453"/>
      <c r="CA476" s="1453"/>
      <c r="CB476" s="1453"/>
      <c r="CC476" s="1453"/>
      <c r="CD476" s="1453"/>
      <c r="CE476" s="1453"/>
      <c r="CF476" s="1453"/>
      <c r="CG476" s="1453"/>
      <c r="CH476" s="1453"/>
      <c r="CI476" s="1453"/>
      <c r="CJ476" s="1453"/>
      <c r="CK476" s="1453"/>
      <c r="CL476" s="1453"/>
      <c r="CM476" s="1453"/>
      <c r="CN476" s="1453"/>
      <c r="CO476" s="1453"/>
      <c r="CP476" s="1453"/>
      <c r="CQ476" s="1453"/>
      <c r="CR476" s="1453"/>
      <c r="CS476" s="1453"/>
      <c r="CT476" s="1453"/>
      <c r="CU476" s="1453"/>
      <c r="CV476" s="1453"/>
      <c r="CW476" s="1453"/>
      <c r="CX476" s="1453"/>
      <c r="CY476" s="1453"/>
      <c r="CZ476" s="1453"/>
      <c r="DA476" s="1453"/>
      <c r="DB476" s="1453"/>
      <c r="DC476" s="1453"/>
      <c r="DD476" s="1453"/>
      <c r="DE476" s="1453"/>
      <c r="DF476" s="1453"/>
      <c r="DG476" s="1453"/>
      <c r="DH476" s="1453"/>
      <c r="DI476" s="1453"/>
      <c r="DJ476" s="1453"/>
      <c r="DK476" s="1453"/>
      <c r="DL476" s="1453"/>
      <c r="DM476" s="1453"/>
      <c r="DN476" s="1453"/>
      <c r="DO476" s="1453"/>
      <c r="DP476" s="1453"/>
      <c r="DQ476" s="1453"/>
      <c r="DR476" s="1453"/>
      <c r="DS476" s="1453"/>
      <c r="DT476" s="1453"/>
    </row>
    <row r="477" spans="1:124" s="1543" customFormat="1" ht="21.9" customHeight="1" x14ac:dyDescent="0.35">
      <c r="A477" s="1453"/>
      <c r="B477" s="1453"/>
      <c r="C477" s="1514"/>
      <c r="D477" s="1514"/>
      <c r="E477" s="1514"/>
      <c r="F477" s="1848"/>
      <c r="G477" s="1930"/>
      <c r="H477" s="1516"/>
      <c r="I477" s="1537"/>
      <c r="J477" s="1537"/>
      <c r="K477" s="1453"/>
      <c r="L477"/>
      <c r="M477"/>
      <c r="N477"/>
      <c r="O477"/>
      <c r="P477"/>
      <c r="Q477"/>
      <c r="R477"/>
      <c r="S477"/>
      <c r="T477" s="1854"/>
      <c r="U477"/>
      <c r="V477"/>
      <c r="W477"/>
      <c r="X477"/>
      <c r="Y477"/>
      <c r="Z477" s="1453"/>
      <c r="AA477" s="1453"/>
      <c r="AB477" s="1453"/>
      <c r="AC477" s="1453"/>
      <c r="AD477" s="1453"/>
      <c r="AE477" s="1453"/>
      <c r="AF477" s="1453"/>
      <c r="AG477" s="1453"/>
      <c r="AH477" s="1453"/>
      <c r="AI477" s="1453"/>
      <c r="AJ477" s="1453"/>
      <c r="AK477" s="1453"/>
      <c r="AL477" s="1453"/>
      <c r="AM477" s="1453"/>
      <c r="AN477" s="1453"/>
      <c r="AO477" s="1453"/>
      <c r="AP477" s="1453"/>
      <c r="AQ477" s="1453"/>
      <c r="AR477" s="1454"/>
      <c r="AS477" s="1453"/>
      <c r="AT477" s="1453"/>
      <c r="AU477" s="1453"/>
      <c r="AV477" s="1453"/>
      <c r="AW477" s="1453"/>
      <c r="AX477" s="1453"/>
      <c r="AY477" s="1453"/>
      <c r="AZ477" s="1453"/>
      <c r="BA477" s="1453"/>
      <c r="BB477" s="1453"/>
      <c r="BC477" s="1453"/>
      <c r="BD477" s="1453"/>
      <c r="BE477" s="1453"/>
      <c r="BF477" s="1453"/>
      <c r="BG477" s="1453"/>
      <c r="BH477" s="1453"/>
      <c r="BI477" s="1453"/>
      <c r="BJ477" s="1453"/>
      <c r="BK477" s="1453"/>
      <c r="BL477" s="1453"/>
      <c r="BM477" s="1453"/>
      <c r="BN477" s="1453"/>
      <c r="BO477" s="1453"/>
      <c r="BP477" s="1453"/>
      <c r="BQ477" s="1453"/>
      <c r="BR477" s="1453"/>
      <c r="BS477" s="1453"/>
      <c r="BT477" s="1453"/>
      <c r="BU477" s="1453"/>
      <c r="BV477" s="1453"/>
      <c r="BW477" s="1453"/>
      <c r="BX477" s="1453"/>
      <c r="BY477" s="1453"/>
      <c r="BZ477" s="1453"/>
      <c r="CA477" s="1453"/>
      <c r="CB477" s="1453"/>
      <c r="CC477" s="1453"/>
      <c r="CD477" s="1453"/>
      <c r="CE477" s="1453"/>
      <c r="CF477" s="1453"/>
      <c r="CG477" s="1453"/>
      <c r="CH477" s="1453"/>
      <c r="CI477" s="1453"/>
      <c r="CJ477" s="1453"/>
      <c r="CK477" s="1453"/>
      <c r="CL477" s="1453"/>
      <c r="CM477" s="1453"/>
      <c r="CN477" s="1453"/>
      <c r="CO477" s="1453"/>
      <c r="CP477" s="1453"/>
      <c r="CQ477" s="1453"/>
      <c r="CR477" s="1453"/>
      <c r="CS477" s="1453"/>
      <c r="CT477" s="1453"/>
      <c r="CU477" s="1453"/>
      <c r="CV477" s="1453"/>
      <c r="CW477" s="1453"/>
      <c r="CX477" s="1453"/>
      <c r="CY477" s="1453"/>
      <c r="CZ477" s="1453"/>
      <c r="DA477" s="1453"/>
      <c r="DB477" s="1453"/>
      <c r="DC477" s="1453"/>
      <c r="DD477" s="1453"/>
      <c r="DE477" s="1453"/>
      <c r="DF477" s="1453"/>
      <c r="DG477" s="1453"/>
      <c r="DH477" s="1453"/>
      <c r="DI477" s="1453"/>
      <c r="DJ477" s="1453"/>
      <c r="DK477" s="1453"/>
      <c r="DL477" s="1453"/>
      <c r="DM477" s="1453"/>
      <c r="DN477" s="1453"/>
      <c r="DO477" s="1453"/>
      <c r="DP477" s="1453"/>
      <c r="DQ477" s="1453"/>
      <c r="DR477" s="1453"/>
      <c r="DS477" s="1453"/>
      <c r="DT477" s="1453"/>
    </row>
    <row r="478" spans="1:124" s="1543" customFormat="1" ht="21.9" customHeight="1" x14ac:dyDescent="0.35">
      <c r="A478" s="1453"/>
      <c r="B478" s="1453"/>
      <c r="C478" s="1514"/>
      <c r="D478" s="1514"/>
      <c r="E478" s="1514"/>
      <c r="F478" s="1848"/>
      <c r="G478" s="1930"/>
      <c r="H478" s="1516"/>
      <c r="I478" s="1537"/>
      <c r="J478" s="1537"/>
      <c r="K478" s="1453"/>
      <c r="L478"/>
      <c r="M478"/>
      <c r="N478"/>
      <c r="O478"/>
      <c r="P478"/>
      <c r="Q478"/>
      <c r="R478"/>
      <c r="S478"/>
      <c r="T478" s="1854"/>
      <c r="U478"/>
      <c r="V478"/>
      <c r="W478"/>
      <c r="X478"/>
      <c r="Y478"/>
      <c r="Z478" s="1453"/>
      <c r="AA478" s="1453"/>
      <c r="AB478" s="1453"/>
      <c r="AC478" s="1453"/>
      <c r="AD478" s="1453"/>
      <c r="AE478" s="1453"/>
      <c r="AF478" s="1453"/>
      <c r="AG478" s="1453"/>
      <c r="AH478" s="1453"/>
      <c r="AI478" s="1453"/>
      <c r="AJ478" s="1453"/>
      <c r="AK478" s="1453"/>
      <c r="AL478" s="1453"/>
      <c r="AM478" s="1453"/>
      <c r="AN478" s="1453"/>
      <c r="AO478" s="1453"/>
      <c r="AP478" s="1453"/>
      <c r="AQ478" s="1453"/>
      <c r="AR478" s="1454"/>
      <c r="AS478" s="1453"/>
      <c r="AT478" s="1453"/>
      <c r="AU478" s="1453"/>
      <c r="AV478" s="1453"/>
      <c r="AW478" s="1453"/>
      <c r="AX478" s="1453"/>
      <c r="AY478" s="1453"/>
      <c r="AZ478" s="1453"/>
      <c r="BA478" s="1453"/>
      <c r="BB478" s="1453"/>
      <c r="BC478" s="1453"/>
      <c r="BD478" s="1453"/>
      <c r="BE478" s="1453"/>
      <c r="BF478" s="1453"/>
      <c r="BG478" s="1453"/>
      <c r="BH478" s="1453"/>
      <c r="BI478" s="1453"/>
      <c r="BJ478" s="1453"/>
      <c r="BK478" s="1453"/>
      <c r="BL478" s="1453"/>
      <c r="BM478" s="1453"/>
      <c r="BN478" s="1453"/>
      <c r="BO478" s="1453"/>
      <c r="BP478" s="1453"/>
      <c r="BQ478" s="1453"/>
      <c r="BR478" s="1453"/>
      <c r="BS478" s="1453"/>
      <c r="BT478" s="1453"/>
      <c r="BU478" s="1453"/>
      <c r="BV478" s="1453"/>
      <c r="BW478" s="1453"/>
      <c r="BX478" s="1453"/>
      <c r="BY478" s="1453"/>
      <c r="BZ478" s="1453"/>
      <c r="CA478" s="1453"/>
      <c r="CB478" s="1453"/>
      <c r="CC478" s="1453"/>
      <c r="CD478" s="1453"/>
      <c r="CE478" s="1453"/>
      <c r="CF478" s="1453"/>
      <c r="CG478" s="1453"/>
      <c r="CH478" s="1453"/>
      <c r="CI478" s="1453"/>
      <c r="CJ478" s="1453"/>
      <c r="CK478" s="1453"/>
      <c r="CL478" s="1453"/>
      <c r="CM478" s="1453"/>
      <c r="CN478" s="1453"/>
      <c r="CO478" s="1453"/>
      <c r="CP478" s="1453"/>
      <c r="CQ478" s="1453"/>
      <c r="CR478" s="1453"/>
      <c r="CS478" s="1453"/>
      <c r="CT478" s="1453"/>
      <c r="CU478" s="1453"/>
      <c r="CV478" s="1453"/>
      <c r="CW478" s="1453"/>
      <c r="CX478" s="1453"/>
      <c r="CY478" s="1453"/>
      <c r="CZ478" s="1453"/>
      <c r="DA478" s="1453"/>
      <c r="DB478" s="1453"/>
      <c r="DC478" s="1453"/>
      <c r="DD478" s="1453"/>
      <c r="DE478" s="1453"/>
      <c r="DF478" s="1453"/>
      <c r="DG478" s="1453"/>
      <c r="DH478" s="1453"/>
      <c r="DI478" s="1453"/>
      <c r="DJ478" s="1453"/>
      <c r="DK478" s="1453"/>
      <c r="DL478" s="1453"/>
      <c r="DM478" s="1453"/>
      <c r="DN478" s="1453"/>
      <c r="DO478" s="1453"/>
      <c r="DP478" s="1453"/>
      <c r="DQ478" s="1453"/>
      <c r="DR478" s="1453"/>
      <c r="DS478" s="1453"/>
      <c r="DT478" s="1453"/>
    </row>
    <row r="479" spans="1:124" s="1543" customFormat="1" ht="21.9" customHeight="1" x14ac:dyDescent="0.35">
      <c r="A479" s="1453"/>
      <c r="B479" s="1453"/>
      <c r="C479" s="1514"/>
      <c r="D479" s="1514"/>
      <c r="E479" s="1514"/>
      <c r="F479" s="1848"/>
      <c r="G479" s="1930"/>
      <c r="H479" s="1516"/>
      <c r="I479" s="1537"/>
      <c r="J479" s="1537"/>
      <c r="K479" s="1453"/>
      <c r="L479"/>
      <c r="M479"/>
      <c r="N479"/>
      <c r="O479"/>
      <c r="P479"/>
      <c r="Q479"/>
      <c r="R479"/>
      <c r="S479"/>
      <c r="T479" s="1854"/>
      <c r="U479"/>
      <c r="V479"/>
      <c r="W479"/>
      <c r="X479"/>
      <c r="Y479"/>
      <c r="Z479" s="1453"/>
      <c r="AA479" s="1453"/>
      <c r="AB479" s="1453"/>
      <c r="AC479" s="1453"/>
      <c r="AD479" s="1453"/>
      <c r="AE479" s="1453"/>
      <c r="AF479" s="1453"/>
      <c r="AG479" s="1453"/>
      <c r="AH479" s="1453"/>
      <c r="AI479" s="1453"/>
      <c r="AJ479" s="1453"/>
      <c r="AK479" s="1453"/>
      <c r="AL479" s="1453"/>
      <c r="AM479" s="1453"/>
      <c r="AN479" s="1453"/>
      <c r="AO479" s="1453"/>
      <c r="AP479" s="1453"/>
      <c r="AQ479" s="1453"/>
      <c r="AR479" s="1454"/>
      <c r="AS479" s="1453"/>
      <c r="AT479" s="1453"/>
      <c r="AU479" s="1453"/>
      <c r="AV479" s="1453"/>
      <c r="AW479" s="1453"/>
      <c r="AX479" s="1453"/>
      <c r="AY479" s="1453"/>
      <c r="AZ479" s="1453"/>
      <c r="BA479" s="1453"/>
      <c r="BB479" s="1453"/>
      <c r="BC479" s="1453"/>
      <c r="BD479" s="1453"/>
      <c r="BE479" s="1453"/>
      <c r="BF479" s="1453"/>
      <c r="BG479" s="1453"/>
      <c r="BH479" s="1453"/>
      <c r="BI479" s="1453"/>
      <c r="BJ479" s="1453"/>
      <c r="BK479" s="1453"/>
      <c r="BL479" s="1453"/>
      <c r="BM479" s="1453"/>
      <c r="BN479" s="1453"/>
      <c r="BO479" s="1453"/>
      <c r="BP479" s="1453"/>
      <c r="BQ479" s="1453"/>
      <c r="BR479" s="1453"/>
      <c r="BS479" s="1453"/>
      <c r="BT479" s="1453"/>
      <c r="BU479" s="1453"/>
      <c r="BV479" s="1453"/>
      <c r="BW479" s="1453"/>
      <c r="BX479" s="1453"/>
      <c r="BY479" s="1453"/>
      <c r="BZ479" s="1453"/>
      <c r="CA479" s="1453"/>
      <c r="CB479" s="1453"/>
      <c r="CC479" s="1453"/>
      <c r="CD479" s="1453"/>
      <c r="CE479" s="1453"/>
      <c r="CF479" s="1453"/>
      <c r="CG479" s="1453"/>
      <c r="CH479" s="1453"/>
      <c r="CI479" s="1453"/>
      <c r="CJ479" s="1453"/>
      <c r="CK479" s="1453"/>
      <c r="CL479" s="1453"/>
      <c r="CM479" s="1453"/>
      <c r="CN479" s="1453"/>
      <c r="CO479" s="1453"/>
      <c r="CP479" s="1453"/>
      <c r="CQ479" s="1453"/>
      <c r="CR479" s="1453"/>
      <c r="CS479" s="1453"/>
      <c r="CT479" s="1453"/>
      <c r="CU479" s="1453"/>
      <c r="CV479" s="1453"/>
      <c r="CW479" s="1453"/>
      <c r="CX479" s="1453"/>
      <c r="CY479" s="1453"/>
      <c r="CZ479" s="1453"/>
      <c r="DA479" s="1453"/>
      <c r="DB479" s="1453"/>
      <c r="DC479" s="1453"/>
      <c r="DD479" s="1453"/>
      <c r="DE479" s="1453"/>
      <c r="DF479" s="1453"/>
      <c r="DG479" s="1453"/>
      <c r="DH479" s="1453"/>
      <c r="DI479" s="1453"/>
      <c r="DJ479" s="1453"/>
      <c r="DK479" s="1453"/>
      <c r="DL479" s="1453"/>
      <c r="DM479" s="1453"/>
      <c r="DN479" s="1453"/>
      <c r="DO479" s="1453"/>
      <c r="DP479" s="1453"/>
      <c r="DQ479" s="1453"/>
      <c r="DR479" s="1453"/>
      <c r="DS479" s="1453"/>
      <c r="DT479" s="1453"/>
    </row>
    <row r="480" spans="1:124" s="1543" customFormat="1" ht="21.9" customHeight="1" x14ac:dyDescent="0.35">
      <c r="A480" s="1453"/>
      <c r="B480" s="1453"/>
      <c r="C480" s="1514"/>
      <c r="D480" s="1514"/>
      <c r="E480" s="1514"/>
      <c r="F480" s="1848"/>
      <c r="G480" s="1930"/>
      <c r="H480" s="1516"/>
      <c r="I480" s="1537"/>
      <c r="J480" s="1537"/>
      <c r="K480" s="1453"/>
      <c r="L480"/>
      <c r="M480"/>
      <c r="N480"/>
      <c r="O480"/>
      <c r="P480"/>
      <c r="Q480"/>
      <c r="R480"/>
      <c r="S480"/>
      <c r="T480" s="1854"/>
      <c r="U480"/>
      <c r="V480"/>
      <c r="W480"/>
      <c r="X480"/>
      <c r="Y480"/>
      <c r="Z480" s="1453"/>
      <c r="AA480" s="1453"/>
      <c r="AB480" s="1453"/>
      <c r="AC480" s="1453"/>
      <c r="AD480" s="1453"/>
      <c r="AE480" s="1453"/>
      <c r="AF480" s="1453"/>
      <c r="AG480" s="1453"/>
      <c r="AH480" s="1453"/>
      <c r="AI480" s="1453"/>
      <c r="AJ480" s="1453"/>
      <c r="AK480" s="1453"/>
      <c r="AL480" s="1453"/>
      <c r="AM480" s="1453"/>
      <c r="AN480" s="1453"/>
      <c r="AO480" s="1453"/>
      <c r="AP480" s="1453"/>
      <c r="AQ480" s="1453"/>
      <c r="AR480" s="1454"/>
      <c r="AS480" s="1453"/>
      <c r="AT480" s="1453"/>
      <c r="AU480" s="1453"/>
      <c r="AV480" s="1453"/>
      <c r="AW480" s="1453"/>
      <c r="AX480" s="1453"/>
      <c r="AY480" s="1453"/>
      <c r="AZ480" s="1453"/>
      <c r="BA480" s="1453"/>
      <c r="BB480" s="1453"/>
      <c r="BC480" s="1453"/>
      <c r="BD480" s="1453"/>
      <c r="BE480" s="1453"/>
      <c r="BF480" s="1453"/>
      <c r="BG480" s="1453"/>
      <c r="BH480" s="1453"/>
      <c r="BI480" s="1453"/>
      <c r="BJ480" s="1453"/>
      <c r="BK480" s="1453"/>
      <c r="BL480" s="1453"/>
      <c r="BM480" s="1453"/>
      <c r="BN480" s="1453"/>
      <c r="BO480" s="1453"/>
      <c r="BP480" s="1453"/>
      <c r="BQ480" s="1453"/>
      <c r="BR480" s="1453"/>
      <c r="BS480" s="1453"/>
      <c r="BT480" s="1453"/>
      <c r="BU480" s="1453"/>
      <c r="BV480" s="1453"/>
      <c r="BW480" s="1453"/>
      <c r="BX480" s="1453"/>
      <c r="BY480" s="1453"/>
      <c r="BZ480" s="1453"/>
      <c r="CA480" s="1453"/>
      <c r="CB480" s="1453"/>
      <c r="CC480" s="1453"/>
      <c r="CD480" s="1453"/>
      <c r="CE480" s="1453"/>
      <c r="CF480" s="1453"/>
      <c r="CG480" s="1453"/>
      <c r="CH480" s="1453"/>
      <c r="CI480" s="1453"/>
      <c r="CJ480" s="1453"/>
      <c r="CK480" s="1453"/>
      <c r="CL480" s="1453"/>
      <c r="CM480" s="1453"/>
      <c r="CN480" s="1453"/>
      <c r="CO480" s="1453"/>
      <c r="CP480" s="1453"/>
      <c r="CQ480" s="1453"/>
      <c r="CR480" s="1453"/>
      <c r="CS480" s="1453"/>
      <c r="CT480" s="1453"/>
      <c r="CU480" s="1453"/>
      <c r="CV480" s="1453"/>
      <c r="CW480" s="1453"/>
      <c r="CX480" s="1453"/>
      <c r="CY480" s="1453"/>
      <c r="CZ480" s="1453"/>
      <c r="DA480" s="1453"/>
      <c r="DB480" s="1453"/>
      <c r="DC480" s="1453"/>
      <c r="DD480" s="1453"/>
      <c r="DE480" s="1453"/>
      <c r="DF480" s="1453"/>
      <c r="DG480" s="1453"/>
      <c r="DH480" s="1453"/>
      <c r="DI480" s="1453"/>
      <c r="DJ480" s="1453"/>
      <c r="DK480" s="1453"/>
      <c r="DL480" s="1453"/>
      <c r="DM480" s="1453"/>
      <c r="DN480" s="1453"/>
      <c r="DO480" s="1453"/>
      <c r="DP480" s="1453"/>
      <c r="DQ480" s="1453"/>
      <c r="DR480" s="1453"/>
      <c r="DS480" s="1453"/>
      <c r="DT480" s="1453"/>
    </row>
    <row r="481" spans="1:124" s="1543" customFormat="1" ht="21.9" customHeight="1" x14ac:dyDescent="0.35">
      <c r="A481" s="1453"/>
      <c r="B481" s="1453"/>
      <c r="C481" s="1514"/>
      <c r="D481" s="1514"/>
      <c r="E481" s="1514"/>
      <c r="F481" s="1848"/>
      <c r="G481" s="1930"/>
      <c r="H481" s="1516"/>
      <c r="I481" s="1537"/>
      <c r="J481" s="1537"/>
      <c r="K481" s="1453"/>
      <c r="L481"/>
      <c r="M481"/>
      <c r="N481"/>
      <c r="O481"/>
      <c r="P481"/>
      <c r="Q481"/>
      <c r="R481"/>
      <c r="S481"/>
      <c r="T481" s="1854"/>
      <c r="U481"/>
      <c r="V481"/>
      <c r="W481"/>
      <c r="X481"/>
      <c r="Y481"/>
      <c r="Z481" s="1453"/>
      <c r="AA481" s="1453"/>
      <c r="AB481" s="1453"/>
      <c r="AC481" s="1453"/>
      <c r="AD481" s="1453"/>
      <c r="AE481" s="1453"/>
      <c r="AF481" s="1453"/>
      <c r="AG481" s="1453"/>
      <c r="AH481" s="1453"/>
      <c r="AI481" s="1453"/>
      <c r="AJ481" s="1453"/>
      <c r="AK481" s="1453"/>
      <c r="AL481" s="1453"/>
      <c r="AM481" s="1453"/>
      <c r="AN481" s="1453"/>
      <c r="AO481" s="1453"/>
      <c r="AP481" s="1453"/>
      <c r="AQ481" s="1453"/>
      <c r="AR481" s="1454"/>
      <c r="AS481" s="1453"/>
      <c r="AT481" s="1453"/>
      <c r="AU481" s="1453"/>
      <c r="AV481" s="1453"/>
      <c r="AW481" s="1453"/>
      <c r="AX481" s="1453"/>
      <c r="AY481" s="1453"/>
      <c r="AZ481" s="1453"/>
      <c r="BA481" s="1453"/>
      <c r="BB481" s="1453"/>
      <c r="BC481" s="1453"/>
      <c r="BD481" s="1453"/>
      <c r="BE481" s="1453"/>
      <c r="BF481" s="1453"/>
      <c r="BG481" s="1453"/>
      <c r="BH481" s="1453"/>
      <c r="BI481" s="1453"/>
      <c r="BJ481" s="1453"/>
      <c r="BK481" s="1453"/>
      <c r="BL481" s="1453"/>
      <c r="BM481" s="1453"/>
      <c r="BN481" s="1453"/>
      <c r="BO481" s="1453"/>
      <c r="BP481" s="1453"/>
      <c r="BQ481" s="1453"/>
      <c r="BR481" s="1453"/>
      <c r="BS481" s="1453"/>
      <c r="BT481" s="1453"/>
      <c r="BU481" s="1453"/>
      <c r="BV481" s="1453"/>
      <c r="BW481" s="1453"/>
      <c r="BX481" s="1453"/>
      <c r="BY481" s="1453"/>
      <c r="BZ481" s="1453"/>
      <c r="CA481" s="1453"/>
      <c r="CB481" s="1453"/>
      <c r="CC481" s="1453"/>
      <c r="CD481" s="1453"/>
      <c r="CE481" s="1453"/>
      <c r="CF481" s="1453"/>
      <c r="CG481" s="1453"/>
      <c r="CH481" s="1453"/>
      <c r="CI481" s="1453"/>
      <c r="CJ481" s="1453"/>
      <c r="CK481" s="1453"/>
      <c r="CL481" s="1453"/>
      <c r="CM481" s="1453"/>
      <c r="CN481" s="1453"/>
      <c r="CO481" s="1453"/>
      <c r="CP481" s="1453"/>
      <c r="CQ481" s="1453"/>
      <c r="CR481" s="1453"/>
      <c r="CS481" s="1453"/>
      <c r="CT481" s="1453"/>
      <c r="CU481" s="1453"/>
      <c r="CV481" s="1453"/>
      <c r="CW481" s="1453"/>
      <c r="CX481" s="1453"/>
      <c r="CY481" s="1453"/>
      <c r="CZ481" s="1453"/>
      <c r="DA481" s="1453"/>
      <c r="DB481" s="1453"/>
      <c r="DC481" s="1453"/>
      <c r="DD481" s="1453"/>
      <c r="DE481" s="1453"/>
      <c r="DF481" s="1453"/>
      <c r="DG481" s="1453"/>
      <c r="DH481" s="1453"/>
      <c r="DI481" s="1453"/>
      <c r="DJ481" s="1453"/>
      <c r="DK481" s="1453"/>
      <c r="DL481" s="1453"/>
      <c r="DM481" s="1453"/>
      <c r="DN481" s="1453"/>
      <c r="DO481" s="1453"/>
      <c r="DP481" s="1453"/>
      <c r="DQ481" s="1453"/>
      <c r="DR481" s="1453"/>
      <c r="DS481" s="1453"/>
      <c r="DT481" s="1453"/>
    </row>
    <row r="482" spans="1:124" s="1543" customFormat="1" ht="21.9" customHeight="1" x14ac:dyDescent="0.35">
      <c r="A482" s="1453"/>
      <c r="B482" s="1453"/>
      <c r="C482" s="1514"/>
      <c r="D482" s="1514"/>
      <c r="E482" s="1514"/>
      <c r="F482" s="1848"/>
      <c r="G482" s="1930"/>
      <c r="H482" s="1516"/>
      <c r="I482" s="1537"/>
      <c r="J482" s="1537"/>
      <c r="K482" s="1453"/>
      <c r="L482"/>
      <c r="M482"/>
      <c r="N482"/>
      <c r="O482"/>
      <c r="P482"/>
      <c r="Q482"/>
      <c r="R482"/>
      <c r="S482"/>
      <c r="T482" s="1854"/>
      <c r="U482"/>
      <c r="V482"/>
      <c r="W482"/>
      <c r="X482"/>
      <c r="Y482"/>
      <c r="Z482" s="1453"/>
      <c r="AA482" s="1453"/>
      <c r="AB482" s="1453"/>
      <c r="AC482" s="1453"/>
      <c r="AD482" s="1453"/>
      <c r="AE482" s="1453"/>
      <c r="AF482" s="1453"/>
      <c r="AG482" s="1453"/>
      <c r="AH482" s="1453"/>
      <c r="AI482" s="1453"/>
      <c r="AJ482" s="1453"/>
      <c r="AK482" s="1453"/>
      <c r="AL482" s="1453"/>
      <c r="AM482" s="1453"/>
      <c r="AN482" s="1453"/>
      <c r="AO482" s="1453"/>
      <c r="AP482" s="1453"/>
      <c r="AQ482" s="1453"/>
      <c r="AR482" s="1454"/>
      <c r="AS482" s="1453"/>
      <c r="AT482" s="1453"/>
      <c r="AU482" s="1453"/>
      <c r="AV482" s="1453"/>
      <c r="AW482" s="1453"/>
      <c r="AX482" s="1453"/>
      <c r="AY482" s="1453"/>
      <c r="AZ482" s="1453"/>
      <c r="BA482" s="1453"/>
      <c r="BB482" s="1453"/>
      <c r="BC482" s="1453"/>
      <c r="BD482" s="1453"/>
      <c r="BE482" s="1453"/>
      <c r="BF482" s="1453"/>
      <c r="BG482" s="1453"/>
      <c r="BH482" s="1453"/>
      <c r="BI482" s="1453"/>
      <c r="BJ482" s="1453"/>
      <c r="BK482" s="1453"/>
      <c r="BL482" s="1453"/>
      <c r="BM482" s="1453"/>
      <c r="BN482" s="1453"/>
      <c r="BO482" s="1453"/>
      <c r="BP482" s="1453"/>
      <c r="BQ482" s="1453"/>
      <c r="BR482" s="1453"/>
      <c r="BS482" s="1453"/>
      <c r="BT482" s="1453"/>
      <c r="BU482" s="1453"/>
      <c r="BV482" s="1453"/>
      <c r="BW482" s="1453"/>
      <c r="BX482" s="1453"/>
      <c r="BY482" s="1453"/>
      <c r="BZ482" s="1453"/>
      <c r="CA482" s="1453"/>
      <c r="CB482" s="1453"/>
      <c r="CC482" s="1453"/>
      <c r="CD482" s="1453"/>
      <c r="CE482" s="1453"/>
      <c r="CF482" s="1453"/>
      <c r="CG482" s="1453"/>
      <c r="CH482" s="1453"/>
      <c r="CI482" s="1453"/>
      <c r="CJ482" s="1453"/>
      <c r="CK482" s="1453"/>
      <c r="CL482" s="1453"/>
      <c r="CM482" s="1453"/>
      <c r="CN482" s="1453"/>
      <c r="CO482" s="1453"/>
      <c r="CP482" s="1453"/>
      <c r="CQ482" s="1453"/>
      <c r="CR482" s="1453"/>
      <c r="CS482" s="1453"/>
      <c r="CT482" s="1453"/>
      <c r="CU482" s="1453"/>
      <c r="CV482" s="1453"/>
      <c r="CW482" s="1453"/>
      <c r="CX482" s="1453"/>
      <c r="CY482" s="1453"/>
      <c r="CZ482" s="1453"/>
      <c r="DA482" s="1453"/>
      <c r="DB482" s="1453"/>
      <c r="DC482" s="1453"/>
      <c r="DD482" s="1453"/>
      <c r="DE482" s="1453"/>
      <c r="DF482" s="1453"/>
      <c r="DG482" s="1453"/>
      <c r="DH482" s="1453"/>
      <c r="DI482" s="1453"/>
      <c r="DJ482" s="1453"/>
      <c r="DK482" s="1453"/>
      <c r="DL482" s="1453"/>
      <c r="DM482" s="1453"/>
      <c r="DN482" s="1453"/>
      <c r="DO482" s="1453"/>
      <c r="DP482" s="1453"/>
      <c r="DQ482" s="1453"/>
      <c r="DR482" s="1453"/>
      <c r="DS482" s="1453"/>
      <c r="DT482" s="1453"/>
    </row>
    <row r="483" spans="1:124" s="1543" customFormat="1" ht="21.9" customHeight="1" x14ac:dyDescent="0.35">
      <c r="A483" s="1453"/>
      <c r="B483" s="1453"/>
      <c r="C483" s="1514"/>
      <c r="D483" s="1514"/>
      <c r="E483" s="1514"/>
      <c r="F483" s="1848"/>
      <c r="G483" s="1930"/>
      <c r="H483" s="1516"/>
      <c r="I483" s="1537"/>
      <c r="J483" s="1537"/>
      <c r="K483" s="1453"/>
      <c r="L483"/>
      <c r="M483"/>
      <c r="N483"/>
      <c r="O483"/>
      <c r="P483"/>
      <c r="Q483"/>
      <c r="R483"/>
      <c r="S483"/>
      <c r="T483" s="1854"/>
      <c r="U483"/>
      <c r="V483"/>
      <c r="W483"/>
      <c r="X483"/>
      <c r="Y483"/>
      <c r="Z483" s="1453"/>
      <c r="AA483" s="1453"/>
      <c r="AB483" s="1453"/>
      <c r="AC483" s="1453"/>
      <c r="AD483" s="1453"/>
      <c r="AE483" s="1453"/>
      <c r="AF483" s="1453"/>
      <c r="AG483" s="1453"/>
      <c r="AH483" s="1453"/>
      <c r="AI483" s="1453"/>
      <c r="AJ483" s="1453"/>
      <c r="AK483" s="1453"/>
      <c r="AL483" s="1453"/>
      <c r="AM483" s="1453"/>
      <c r="AN483" s="1453"/>
      <c r="AO483" s="1453"/>
      <c r="AP483" s="1453"/>
      <c r="AQ483" s="1453"/>
      <c r="AR483" s="1454"/>
      <c r="AS483" s="1453"/>
      <c r="AT483" s="1453"/>
      <c r="AU483" s="1453"/>
      <c r="AV483" s="1453"/>
      <c r="AW483" s="1453"/>
      <c r="AX483" s="1453"/>
      <c r="AY483" s="1453"/>
      <c r="AZ483" s="1453"/>
      <c r="BA483" s="1453"/>
      <c r="BB483" s="1453"/>
      <c r="BC483" s="1453"/>
      <c r="BD483" s="1453"/>
      <c r="BE483" s="1453"/>
      <c r="BF483" s="1453"/>
      <c r="BG483" s="1453"/>
      <c r="BH483" s="1453"/>
      <c r="BI483" s="1453"/>
      <c r="BJ483" s="1453"/>
      <c r="BK483" s="1453"/>
      <c r="BL483" s="1453"/>
      <c r="BM483" s="1453"/>
      <c r="BN483" s="1453"/>
      <c r="BO483" s="1453"/>
      <c r="BP483" s="1453"/>
      <c r="BQ483" s="1453"/>
      <c r="BR483" s="1453"/>
      <c r="BS483" s="1453"/>
      <c r="BT483" s="1453"/>
      <c r="BU483" s="1453"/>
      <c r="BV483" s="1453"/>
      <c r="BW483" s="1453"/>
      <c r="BX483" s="1453"/>
      <c r="BY483" s="1453"/>
      <c r="BZ483" s="1453"/>
      <c r="CA483" s="1453"/>
      <c r="CB483" s="1453"/>
      <c r="CC483" s="1453"/>
      <c r="CD483" s="1453"/>
      <c r="CE483" s="1453"/>
      <c r="CF483" s="1453"/>
      <c r="CG483" s="1453"/>
      <c r="CH483" s="1453"/>
      <c r="CI483" s="1453"/>
      <c r="CJ483" s="1453"/>
      <c r="CK483" s="1453"/>
      <c r="CL483" s="1453"/>
      <c r="CM483" s="1453"/>
      <c r="CN483" s="1453"/>
      <c r="CO483" s="1453"/>
      <c r="CP483" s="1453"/>
      <c r="CQ483" s="1453"/>
      <c r="CR483" s="1453"/>
      <c r="CS483" s="1453"/>
      <c r="CT483" s="1453"/>
      <c r="CU483" s="1453"/>
      <c r="CV483" s="1453"/>
      <c r="CW483" s="1453"/>
      <c r="CX483" s="1453"/>
      <c r="CY483" s="1453"/>
      <c r="CZ483" s="1453"/>
      <c r="DA483" s="1453"/>
      <c r="DB483" s="1453"/>
      <c r="DC483" s="1453"/>
      <c r="DD483" s="1453"/>
      <c r="DE483" s="1453"/>
      <c r="DF483" s="1453"/>
      <c r="DG483" s="1453"/>
      <c r="DH483" s="1453"/>
      <c r="DI483" s="1453"/>
      <c r="DJ483" s="1453"/>
      <c r="DK483" s="1453"/>
      <c r="DL483" s="1453"/>
      <c r="DM483" s="1453"/>
      <c r="DN483" s="1453"/>
      <c r="DO483" s="1453"/>
      <c r="DP483" s="1453"/>
      <c r="DQ483" s="1453"/>
      <c r="DR483" s="1453"/>
      <c r="DS483" s="1453"/>
      <c r="DT483" s="1453"/>
    </row>
    <row r="484" spans="1:124" s="1543" customFormat="1" ht="21.9" customHeight="1" x14ac:dyDescent="0.35">
      <c r="A484" s="1453"/>
      <c r="B484" s="1453"/>
      <c r="C484" s="1514"/>
      <c r="D484" s="1514"/>
      <c r="E484" s="1514"/>
      <c r="F484" s="1848"/>
      <c r="G484" s="1930"/>
      <c r="H484" s="1516"/>
      <c r="I484" s="1537"/>
      <c r="J484" s="1537"/>
      <c r="K484" s="1453"/>
      <c r="L484"/>
      <c r="M484"/>
      <c r="N484"/>
      <c r="O484"/>
      <c r="P484"/>
      <c r="Q484"/>
      <c r="R484"/>
      <c r="S484"/>
      <c r="T484" s="1854"/>
      <c r="U484"/>
      <c r="V484"/>
      <c r="W484"/>
      <c r="X484"/>
      <c r="Y484"/>
      <c r="Z484" s="1453"/>
      <c r="AA484" s="1453"/>
      <c r="AB484" s="1453"/>
      <c r="AC484" s="1453"/>
      <c r="AD484" s="1453"/>
      <c r="AE484" s="1453"/>
      <c r="AF484" s="1453"/>
      <c r="AG484" s="1453"/>
      <c r="AH484" s="1453"/>
      <c r="AI484" s="1453"/>
      <c r="AJ484" s="1453"/>
      <c r="AK484" s="1453"/>
      <c r="AL484" s="1453"/>
      <c r="AM484" s="1453"/>
      <c r="AN484" s="1453"/>
      <c r="AO484" s="1453"/>
      <c r="AP484" s="1453"/>
      <c r="AQ484" s="1453"/>
      <c r="AR484" s="1454"/>
      <c r="AS484" s="1453"/>
      <c r="AT484" s="1453"/>
      <c r="AU484" s="1453"/>
      <c r="AV484" s="1453"/>
      <c r="AW484" s="1453"/>
      <c r="AX484" s="1453"/>
      <c r="AY484" s="1453"/>
      <c r="AZ484" s="1453"/>
      <c r="BA484" s="1453"/>
      <c r="BB484" s="1453"/>
      <c r="BC484" s="1453"/>
      <c r="BD484" s="1453"/>
      <c r="BE484" s="1453"/>
      <c r="BF484" s="1453"/>
      <c r="BG484" s="1453"/>
      <c r="BH484" s="1453"/>
      <c r="BI484" s="1453"/>
      <c r="BJ484" s="1453"/>
      <c r="BK484" s="1453"/>
      <c r="BL484" s="1453"/>
      <c r="BM484" s="1453"/>
      <c r="BN484" s="1453"/>
      <c r="BO484" s="1453"/>
      <c r="BP484" s="1453"/>
      <c r="BQ484" s="1453"/>
      <c r="BR484" s="1453"/>
      <c r="BS484" s="1453"/>
      <c r="BT484" s="1453"/>
      <c r="BU484" s="1453"/>
      <c r="BV484" s="1453"/>
      <c r="BW484" s="1453"/>
      <c r="BX484" s="1453"/>
      <c r="BY484" s="1453"/>
      <c r="BZ484" s="1453"/>
      <c r="CA484" s="1453"/>
      <c r="CB484" s="1453"/>
      <c r="CC484" s="1453"/>
      <c r="CD484" s="1453"/>
      <c r="CE484" s="1453"/>
      <c r="CF484" s="1453"/>
      <c r="CG484" s="1453"/>
      <c r="CH484" s="1453"/>
      <c r="CI484" s="1453"/>
      <c r="CJ484" s="1453"/>
      <c r="CK484" s="1453"/>
      <c r="CL484" s="1453"/>
      <c r="CM484" s="1453"/>
      <c r="CN484" s="1453"/>
      <c r="CO484" s="1453"/>
      <c r="CP484" s="1453"/>
      <c r="CQ484" s="1453"/>
      <c r="CR484" s="1453"/>
      <c r="CS484" s="1453"/>
      <c r="CT484" s="1453"/>
      <c r="CU484" s="1453"/>
      <c r="CV484" s="1453"/>
      <c r="CW484" s="1453"/>
      <c r="CX484" s="1453"/>
      <c r="CY484" s="1453"/>
      <c r="CZ484" s="1453"/>
      <c r="DA484" s="1453"/>
      <c r="DB484" s="1453"/>
      <c r="DC484" s="1453"/>
      <c r="DD484" s="1453"/>
      <c r="DE484" s="1453"/>
      <c r="DF484" s="1453"/>
      <c r="DG484" s="1453"/>
      <c r="DH484" s="1453"/>
      <c r="DI484" s="1453"/>
      <c r="DJ484" s="1453"/>
      <c r="DK484" s="1453"/>
      <c r="DL484" s="1453"/>
      <c r="DM484" s="1453"/>
      <c r="DN484" s="1453"/>
      <c r="DO484" s="1453"/>
      <c r="DP484" s="1453"/>
      <c r="DQ484" s="1453"/>
      <c r="DR484" s="1453"/>
      <c r="DS484" s="1453"/>
      <c r="DT484" s="1453"/>
    </row>
    <row r="485" spans="1:124" s="1543" customFormat="1" ht="21.9" customHeight="1" x14ac:dyDescent="0.35">
      <c r="A485" s="1453"/>
      <c r="B485" s="1453"/>
      <c r="C485" s="1514"/>
      <c r="D485" s="1514"/>
      <c r="E485" s="1514"/>
      <c r="F485" s="1848"/>
      <c r="G485" s="1930"/>
      <c r="H485" s="1516"/>
      <c r="I485" s="1537"/>
      <c r="J485" s="1537"/>
      <c r="K485" s="1453"/>
      <c r="L485"/>
      <c r="M485"/>
      <c r="N485"/>
      <c r="O485"/>
      <c r="P485"/>
      <c r="Q485"/>
      <c r="R485"/>
      <c r="S485"/>
      <c r="T485" s="1854"/>
      <c r="U485"/>
      <c r="V485"/>
      <c r="W485"/>
      <c r="X485"/>
      <c r="Y485"/>
      <c r="Z485" s="1453"/>
      <c r="AA485" s="1453"/>
      <c r="AB485" s="1453"/>
      <c r="AC485" s="1453"/>
      <c r="AD485" s="1453"/>
      <c r="AE485" s="1453"/>
      <c r="AF485" s="1453"/>
      <c r="AG485" s="1453"/>
      <c r="AH485" s="1453"/>
      <c r="AI485" s="1453"/>
      <c r="AJ485" s="1453"/>
      <c r="AK485" s="1453"/>
      <c r="AL485" s="1453"/>
      <c r="AM485" s="1453"/>
      <c r="AN485" s="1453"/>
      <c r="AO485" s="1453"/>
      <c r="AP485" s="1453"/>
      <c r="AQ485" s="1453"/>
      <c r="AR485" s="1454"/>
      <c r="AS485" s="1453"/>
      <c r="AT485" s="1453"/>
      <c r="AU485" s="1453"/>
      <c r="AV485" s="1453"/>
      <c r="AW485" s="1453"/>
      <c r="AX485" s="1453"/>
      <c r="AY485" s="1453"/>
      <c r="AZ485" s="1453"/>
      <c r="BA485" s="1453"/>
      <c r="BB485" s="1453"/>
      <c r="BC485" s="1453"/>
      <c r="BD485" s="1453"/>
      <c r="BE485" s="1453"/>
      <c r="BF485" s="1453"/>
      <c r="BG485" s="1453"/>
      <c r="BH485" s="1453"/>
      <c r="BI485" s="1453"/>
      <c r="BJ485" s="1453"/>
      <c r="BK485" s="1453"/>
      <c r="BL485" s="1453"/>
      <c r="BM485" s="1453"/>
      <c r="BN485" s="1453"/>
      <c r="BO485" s="1453"/>
      <c r="BP485" s="1453"/>
      <c r="BQ485" s="1453"/>
      <c r="BR485" s="1453"/>
      <c r="BS485" s="1453"/>
      <c r="BT485" s="1453"/>
      <c r="BU485" s="1453"/>
      <c r="BV485" s="1453"/>
      <c r="BW485" s="1453"/>
      <c r="BX485" s="1453"/>
      <c r="BY485" s="1453"/>
      <c r="BZ485" s="1453"/>
      <c r="CA485" s="1453"/>
      <c r="CB485" s="1453"/>
      <c r="CC485" s="1453"/>
      <c r="CD485" s="1453"/>
      <c r="CE485" s="1453"/>
      <c r="CF485" s="1453"/>
      <c r="CG485" s="1453"/>
      <c r="CH485" s="1453"/>
      <c r="CI485" s="1453"/>
      <c r="CJ485" s="1453"/>
      <c r="CK485" s="1453"/>
      <c r="CL485" s="1453"/>
      <c r="CM485" s="1453"/>
      <c r="CN485" s="1453"/>
      <c r="CO485" s="1453"/>
      <c r="CP485" s="1453"/>
      <c r="CQ485" s="1453"/>
      <c r="CR485" s="1453"/>
      <c r="CS485" s="1453"/>
      <c r="CT485" s="1453"/>
      <c r="CU485" s="1453"/>
      <c r="CV485" s="1453"/>
      <c r="CW485" s="1453"/>
      <c r="CX485" s="1453"/>
      <c r="CY485" s="1453"/>
      <c r="CZ485" s="1453"/>
      <c r="DA485" s="1453"/>
      <c r="DB485" s="1453"/>
      <c r="DC485" s="1453"/>
      <c r="DD485" s="1453"/>
      <c r="DE485" s="1453"/>
      <c r="DF485" s="1453"/>
      <c r="DG485" s="1453"/>
      <c r="DH485" s="1453"/>
      <c r="DI485" s="1453"/>
      <c r="DJ485" s="1453"/>
      <c r="DK485" s="1453"/>
      <c r="DL485" s="1453"/>
      <c r="DM485" s="1453"/>
      <c r="DN485" s="1453"/>
      <c r="DO485" s="1453"/>
      <c r="DP485" s="1453"/>
      <c r="DQ485" s="1453"/>
      <c r="DR485" s="1453"/>
      <c r="DS485" s="1453"/>
      <c r="DT485" s="1453"/>
    </row>
    <row r="486" spans="1:124" s="1543" customFormat="1" ht="21.9" customHeight="1" x14ac:dyDescent="0.35">
      <c r="A486" s="1453"/>
      <c r="B486" s="1453"/>
      <c r="C486" s="1514"/>
      <c r="D486" s="1514"/>
      <c r="E486" s="1514"/>
      <c r="F486" s="1848"/>
      <c r="G486" s="1930"/>
      <c r="H486" s="1516"/>
      <c r="I486" s="1537"/>
      <c r="J486" s="1537"/>
      <c r="K486" s="1453"/>
      <c r="L486"/>
      <c r="M486"/>
      <c r="N486"/>
      <c r="O486"/>
      <c r="P486"/>
      <c r="Q486"/>
      <c r="R486"/>
      <c r="S486"/>
      <c r="T486" s="1854"/>
      <c r="U486"/>
      <c r="V486"/>
      <c r="W486"/>
      <c r="X486"/>
      <c r="Y486"/>
      <c r="Z486" s="1453"/>
      <c r="AA486" s="1453"/>
      <c r="AB486" s="1453"/>
      <c r="AC486" s="1453"/>
      <c r="AD486" s="1453"/>
      <c r="AE486" s="1453"/>
      <c r="AF486" s="1453"/>
      <c r="AG486" s="1453"/>
      <c r="AH486" s="1453"/>
      <c r="AI486" s="1453"/>
      <c r="AJ486" s="1453"/>
      <c r="AK486" s="1453"/>
      <c r="AL486" s="1453"/>
      <c r="AM486" s="1453"/>
      <c r="AN486" s="1453"/>
      <c r="AO486" s="1453"/>
      <c r="AP486" s="1453"/>
      <c r="AQ486" s="1453"/>
      <c r="AR486" s="1454"/>
      <c r="AS486" s="1453"/>
      <c r="AT486" s="1453"/>
      <c r="AU486" s="1453"/>
      <c r="AV486" s="1453"/>
      <c r="AW486" s="1453"/>
      <c r="AX486" s="1453"/>
      <c r="AY486" s="1453"/>
      <c r="AZ486" s="1453"/>
      <c r="BA486" s="1453"/>
      <c r="BB486" s="1453"/>
      <c r="BC486" s="1453"/>
      <c r="BD486" s="1453"/>
      <c r="BE486" s="1453"/>
      <c r="BF486" s="1453"/>
      <c r="BG486" s="1453"/>
      <c r="BH486" s="1453"/>
      <c r="BI486" s="1453"/>
      <c r="BJ486" s="1453"/>
      <c r="BK486" s="1453"/>
      <c r="BL486" s="1453"/>
      <c r="BM486" s="1453"/>
      <c r="BN486" s="1453"/>
      <c r="BO486" s="1453"/>
      <c r="BP486" s="1453"/>
      <c r="BQ486" s="1453"/>
      <c r="BR486" s="1453"/>
      <c r="BS486" s="1453"/>
      <c r="BT486" s="1453"/>
      <c r="BU486" s="1453"/>
      <c r="BV486" s="1453"/>
      <c r="BW486" s="1453"/>
      <c r="BX486" s="1453"/>
      <c r="BY486" s="1453"/>
      <c r="BZ486" s="1453"/>
      <c r="CA486" s="1453"/>
      <c r="CB486" s="1453"/>
      <c r="CC486" s="1453"/>
      <c r="CD486" s="1453"/>
      <c r="CE486" s="1453"/>
      <c r="CF486" s="1453"/>
      <c r="CG486" s="1453"/>
      <c r="CH486" s="1453"/>
      <c r="CI486" s="1453"/>
      <c r="CJ486" s="1453"/>
      <c r="CK486" s="1453"/>
      <c r="CL486" s="1453"/>
      <c r="CM486" s="1453"/>
      <c r="CN486" s="1453"/>
      <c r="CO486" s="1453"/>
      <c r="CP486" s="1453"/>
      <c r="CQ486" s="1453"/>
      <c r="CR486" s="1453"/>
      <c r="CS486" s="1453"/>
      <c r="CT486" s="1453"/>
      <c r="CU486" s="1453"/>
      <c r="CV486" s="1453"/>
      <c r="CW486" s="1453"/>
      <c r="CX486" s="1453"/>
      <c r="CY486" s="1453"/>
      <c r="CZ486" s="1453"/>
      <c r="DA486" s="1453"/>
      <c r="DB486" s="1453"/>
      <c r="DC486" s="1453"/>
      <c r="DD486" s="1453"/>
      <c r="DE486" s="1453"/>
      <c r="DF486" s="1453"/>
      <c r="DG486" s="1453"/>
      <c r="DH486" s="1453"/>
      <c r="DI486" s="1453"/>
      <c r="DJ486" s="1453"/>
      <c r="DK486" s="1453"/>
      <c r="DL486" s="1453"/>
      <c r="DM486" s="1453"/>
      <c r="DN486" s="1453"/>
      <c r="DO486" s="1453"/>
      <c r="DP486" s="1453"/>
      <c r="DQ486" s="1453"/>
      <c r="DR486" s="1453"/>
      <c r="DS486" s="1453"/>
      <c r="DT486" s="1453"/>
    </row>
    <row r="487" spans="1:124" s="1543" customFormat="1" ht="21.9" customHeight="1" x14ac:dyDescent="0.35">
      <c r="A487" s="1453"/>
      <c r="B487" s="1453"/>
      <c r="C487" s="1514"/>
      <c r="D487" s="1514"/>
      <c r="E487" s="1514"/>
      <c r="F487" s="1848"/>
      <c r="G487" s="1930"/>
      <c r="H487" s="1516"/>
      <c r="I487" s="1537"/>
      <c r="J487" s="1537"/>
      <c r="K487" s="1453"/>
      <c r="L487"/>
      <c r="M487"/>
      <c r="N487"/>
      <c r="O487"/>
      <c r="P487"/>
      <c r="Q487"/>
      <c r="R487"/>
      <c r="S487"/>
      <c r="T487" s="1854"/>
      <c r="U487"/>
      <c r="V487"/>
      <c r="W487"/>
      <c r="X487"/>
      <c r="Y487"/>
      <c r="Z487" s="1453"/>
      <c r="AA487" s="1453"/>
      <c r="AB487" s="1453"/>
      <c r="AC487" s="1453"/>
      <c r="AD487" s="1453"/>
      <c r="AE487" s="1453"/>
      <c r="AF487" s="1453"/>
      <c r="AG487" s="1453"/>
      <c r="AH487" s="1453"/>
      <c r="AI487" s="1453"/>
      <c r="AJ487" s="1453"/>
      <c r="AK487" s="1453"/>
      <c r="AL487" s="1453"/>
      <c r="AM487" s="1453"/>
      <c r="AN487" s="1453"/>
      <c r="AO487" s="1453"/>
      <c r="AP487" s="1453"/>
      <c r="AQ487" s="1453"/>
      <c r="AR487" s="1454"/>
      <c r="AS487" s="1453"/>
      <c r="AT487" s="1453"/>
      <c r="AU487" s="1453"/>
      <c r="AV487" s="1453"/>
      <c r="AW487" s="1453"/>
      <c r="AX487" s="1453"/>
      <c r="AY487" s="1453"/>
      <c r="AZ487" s="1453"/>
      <c r="BA487" s="1453"/>
      <c r="BB487" s="1453"/>
      <c r="BC487" s="1453"/>
      <c r="BD487" s="1453"/>
      <c r="BE487" s="1453"/>
      <c r="BF487" s="1453"/>
      <c r="BG487" s="1453"/>
      <c r="BH487" s="1453"/>
      <c r="BI487" s="1453"/>
      <c r="BJ487" s="1453"/>
      <c r="BK487" s="1453"/>
      <c r="BL487" s="1453"/>
      <c r="BM487" s="1453"/>
      <c r="BN487" s="1453"/>
      <c r="BO487" s="1453"/>
      <c r="BP487" s="1453"/>
      <c r="BQ487" s="1453"/>
      <c r="BR487" s="1453"/>
      <c r="BS487" s="1453"/>
      <c r="BT487" s="1453"/>
      <c r="BU487" s="1453"/>
      <c r="BV487" s="1453"/>
      <c r="BW487" s="1453"/>
      <c r="BX487" s="1453"/>
      <c r="BY487" s="1453"/>
      <c r="BZ487" s="1453"/>
      <c r="CA487" s="1453"/>
      <c r="CB487" s="1453"/>
      <c r="CC487" s="1453"/>
      <c r="CD487" s="1453"/>
      <c r="CE487" s="1453"/>
      <c r="CF487" s="1453"/>
      <c r="CG487" s="1453"/>
      <c r="CH487" s="1453"/>
      <c r="CI487" s="1453"/>
      <c r="CJ487" s="1453"/>
      <c r="CK487" s="1453"/>
      <c r="CL487" s="1453"/>
      <c r="CM487" s="1453"/>
      <c r="CN487" s="1453"/>
      <c r="CO487" s="1453"/>
      <c r="CP487" s="1453"/>
      <c r="CQ487" s="1453"/>
      <c r="CR487" s="1453"/>
      <c r="CS487" s="1453"/>
      <c r="CT487" s="1453"/>
      <c r="CU487" s="1453"/>
      <c r="CV487" s="1453"/>
      <c r="CW487" s="1453"/>
      <c r="CX487" s="1453"/>
      <c r="CY487" s="1453"/>
      <c r="CZ487" s="1453"/>
      <c r="DA487" s="1453"/>
      <c r="DB487" s="1453"/>
      <c r="DC487" s="1453"/>
      <c r="DD487" s="1453"/>
      <c r="DE487" s="1453"/>
      <c r="DF487" s="1453"/>
      <c r="DG487" s="1453"/>
      <c r="DH487" s="1453"/>
      <c r="DI487" s="1453"/>
      <c r="DJ487" s="1453"/>
      <c r="DK487" s="1453"/>
      <c r="DL487" s="1453"/>
      <c r="DM487" s="1453"/>
      <c r="DN487" s="1453"/>
      <c r="DO487" s="1453"/>
      <c r="DP487" s="1453"/>
      <c r="DQ487" s="1453"/>
      <c r="DR487" s="1453"/>
      <c r="DS487" s="1453"/>
      <c r="DT487" s="1453"/>
    </row>
    <row r="488" spans="1:124" s="1543" customFormat="1" ht="21.9" customHeight="1" x14ac:dyDescent="0.35">
      <c r="A488" s="1453"/>
      <c r="B488" s="1453"/>
      <c r="C488" s="1514"/>
      <c r="D488" s="1514"/>
      <c r="E488" s="1514"/>
      <c r="F488" s="1848"/>
      <c r="G488" s="1930"/>
      <c r="H488" s="1516"/>
      <c r="I488" s="1537"/>
      <c r="J488" s="1537"/>
      <c r="K488" s="1453"/>
      <c r="L488"/>
      <c r="M488"/>
      <c r="N488"/>
      <c r="O488"/>
      <c r="P488"/>
      <c r="Q488"/>
      <c r="R488"/>
      <c r="S488"/>
      <c r="T488" s="1854"/>
      <c r="U488"/>
      <c r="V488"/>
      <c r="W488"/>
      <c r="X488"/>
      <c r="Y488"/>
      <c r="Z488" s="1453"/>
      <c r="AA488" s="1453"/>
      <c r="AB488" s="1453"/>
      <c r="AC488" s="1453"/>
      <c r="AD488" s="1453"/>
      <c r="AE488" s="1453"/>
      <c r="AF488" s="1453"/>
      <c r="AG488" s="1453"/>
      <c r="AH488" s="1453"/>
      <c r="AI488" s="1453"/>
      <c r="AJ488" s="1453"/>
      <c r="AK488" s="1453"/>
      <c r="AL488" s="1453"/>
      <c r="AM488" s="1453"/>
      <c r="AN488" s="1453"/>
      <c r="AO488" s="1453"/>
      <c r="AP488" s="1453"/>
      <c r="AQ488" s="1453"/>
      <c r="AR488" s="1454"/>
      <c r="AS488" s="1453"/>
      <c r="AT488" s="1453"/>
      <c r="AU488" s="1453"/>
      <c r="AV488" s="1453"/>
      <c r="AW488" s="1453"/>
      <c r="AX488" s="1453"/>
      <c r="AY488" s="1453"/>
      <c r="AZ488" s="1453"/>
      <c r="BA488" s="1453"/>
      <c r="BB488" s="1453"/>
      <c r="BC488" s="1453"/>
      <c r="BD488" s="1453"/>
      <c r="BE488" s="1453"/>
      <c r="BF488" s="1453"/>
      <c r="BG488" s="1453"/>
      <c r="BH488" s="1453"/>
      <c r="BI488" s="1453"/>
      <c r="BJ488" s="1453"/>
      <c r="BK488" s="1453"/>
      <c r="BL488" s="1453"/>
      <c r="BM488" s="1453"/>
      <c r="BN488" s="1453"/>
      <c r="BO488" s="1453"/>
      <c r="BP488" s="1453"/>
      <c r="BQ488" s="1453"/>
      <c r="BR488" s="1453"/>
      <c r="BS488" s="1453"/>
      <c r="BT488" s="1453"/>
      <c r="BU488" s="1453"/>
      <c r="BV488" s="1453"/>
      <c r="BW488" s="1453"/>
      <c r="BX488" s="1453"/>
      <c r="BY488" s="1453"/>
      <c r="BZ488" s="1453"/>
      <c r="CA488" s="1453"/>
      <c r="CB488" s="1453"/>
      <c r="CC488" s="1453"/>
      <c r="CD488" s="1453"/>
      <c r="CE488" s="1453"/>
      <c r="CF488" s="1453"/>
      <c r="CG488" s="1453"/>
      <c r="CH488" s="1453"/>
      <c r="CI488" s="1453"/>
      <c r="CJ488" s="1453"/>
      <c r="CK488" s="1453"/>
      <c r="CL488" s="1453"/>
      <c r="CM488" s="1453"/>
      <c r="CN488" s="1453"/>
      <c r="CO488" s="1453"/>
      <c r="CP488" s="1453"/>
      <c r="CQ488" s="1453"/>
      <c r="CR488" s="1453"/>
      <c r="CS488" s="1453"/>
      <c r="CT488" s="1453"/>
      <c r="CU488" s="1453"/>
      <c r="CV488" s="1453"/>
      <c r="CW488" s="1453"/>
      <c r="CX488" s="1453"/>
      <c r="CY488" s="1453"/>
      <c r="CZ488" s="1453"/>
      <c r="DA488" s="1453"/>
      <c r="DB488" s="1453"/>
      <c r="DC488" s="1453"/>
      <c r="DD488" s="1453"/>
      <c r="DE488" s="1453"/>
      <c r="DF488" s="1453"/>
      <c r="DG488" s="1453"/>
      <c r="DH488" s="1453"/>
      <c r="DI488" s="1453"/>
      <c r="DJ488" s="1453"/>
      <c r="DK488" s="1453"/>
      <c r="DL488" s="1453"/>
      <c r="DM488" s="1453"/>
      <c r="DN488" s="1453"/>
      <c r="DO488" s="1453"/>
      <c r="DP488" s="1453"/>
      <c r="DQ488" s="1453"/>
      <c r="DR488" s="1453"/>
      <c r="DS488" s="1453"/>
      <c r="DT488" s="1453"/>
    </row>
    <row r="489" spans="1:124" s="1543" customFormat="1" ht="21.9" customHeight="1" x14ac:dyDescent="0.35">
      <c r="A489" s="1453"/>
      <c r="B489" s="1453"/>
      <c r="C489" s="1514"/>
      <c r="D489" s="1514"/>
      <c r="E489" s="1514"/>
      <c r="F489" s="1848"/>
      <c r="G489" s="1930"/>
      <c r="H489" s="1516"/>
      <c r="I489" s="1537"/>
      <c r="J489" s="1537"/>
      <c r="K489" s="1453"/>
      <c r="L489"/>
      <c r="M489"/>
      <c r="N489"/>
      <c r="O489"/>
      <c r="P489"/>
      <c r="Q489"/>
      <c r="R489"/>
      <c r="S489"/>
      <c r="T489" s="1854"/>
      <c r="U489"/>
      <c r="V489"/>
      <c r="W489"/>
      <c r="X489"/>
      <c r="Y489"/>
      <c r="Z489" s="1453"/>
      <c r="AA489" s="1453"/>
      <c r="AB489" s="1453"/>
      <c r="AC489" s="1453"/>
      <c r="AD489" s="1453"/>
      <c r="AE489" s="1453"/>
      <c r="AF489" s="1453"/>
      <c r="AG489" s="1453"/>
      <c r="AH489" s="1453"/>
      <c r="AI489" s="1453"/>
      <c r="AJ489" s="1453"/>
      <c r="AK489" s="1453"/>
      <c r="AL489" s="1453"/>
      <c r="AM489" s="1453"/>
      <c r="AN489" s="1453"/>
      <c r="AO489" s="1453"/>
      <c r="AP489" s="1453"/>
      <c r="AQ489" s="1453"/>
      <c r="AR489" s="1454"/>
      <c r="AS489" s="1453"/>
      <c r="AT489" s="1453"/>
      <c r="AU489" s="1453"/>
      <c r="AV489" s="1453"/>
      <c r="AW489" s="1453"/>
      <c r="AX489" s="1453"/>
      <c r="AY489" s="1453"/>
      <c r="AZ489" s="1453"/>
      <c r="BA489" s="1453"/>
      <c r="BB489" s="1453"/>
      <c r="BC489" s="1453"/>
      <c r="BD489" s="1453"/>
      <c r="BE489" s="1453"/>
      <c r="BF489" s="1453"/>
      <c r="BG489" s="1453"/>
      <c r="BH489" s="1453"/>
      <c r="BI489" s="1453"/>
      <c r="BJ489" s="1453"/>
      <c r="BK489" s="1453"/>
      <c r="BL489" s="1453"/>
      <c r="BM489" s="1453"/>
      <c r="BN489" s="1453"/>
      <c r="BO489" s="1453"/>
      <c r="BP489" s="1453"/>
      <c r="BQ489" s="1453"/>
      <c r="BR489" s="1453"/>
      <c r="BS489" s="1453"/>
      <c r="BT489" s="1453"/>
      <c r="BU489" s="1453"/>
      <c r="BV489" s="1453"/>
      <c r="BW489" s="1453"/>
      <c r="BX489" s="1453"/>
      <c r="BY489" s="1453"/>
      <c r="BZ489" s="1453"/>
      <c r="CA489" s="1453"/>
      <c r="CB489" s="1453"/>
      <c r="CC489" s="1453"/>
      <c r="CD489" s="1453"/>
      <c r="CE489" s="1453"/>
      <c r="CF489" s="1453"/>
      <c r="CG489" s="1453"/>
      <c r="CH489" s="1453"/>
      <c r="CI489" s="1453"/>
      <c r="CJ489" s="1453"/>
      <c r="CK489" s="1453"/>
      <c r="CL489" s="1453"/>
      <c r="CM489" s="1453"/>
      <c r="CN489" s="1453"/>
      <c r="CO489" s="1453"/>
      <c r="CP489" s="1453"/>
      <c r="CQ489" s="1453"/>
      <c r="CR489" s="1453"/>
      <c r="CS489" s="1453"/>
      <c r="CT489" s="1453"/>
      <c r="CU489" s="1453"/>
      <c r="CV489" s="1453"/>
      <c r="CW489" s="1453"/>
      <c r="CX489" s="1453"/>
      <c r="CY489" s="1453"/>
      <c r="CZ489" s="1453"/>
      <c r="DA489" s="1453"/>
      <c r="DB489" s="1453"/>
      <c r="DC489" s="1453"/>
      <c r="DD489" s="1453"/>
      <c r="DE489" s="1453"/>
      <c r="DF489" s="1453"/>
      <c r="DG489" s="1453"/>
      <c r="DH489" s="1453"/>
      <c r="DI489" s="1453"/>
      <c r="DJ489" s="1453"/>
      <c r="DK489" s="1453"/>
      <c r="DL489" s="1453"/>
      <c r="DM489" s="1453"/>
      <c r="DN489" s="1453"/>
      <c r="DO489" s="1453"/>
      <c r="DP489" s="1453"/>
      <c r="DQ489" s="1453"/>
      <c r="DR489" s="1453"/>
      <c r="DS489" s="1453"/>
      <c r="DT489" s="1453"/>
    </row>
    <row r="490" spans="1:124" s="1543" customFormat="1" ht="21.9" customHeight="1" x14ac:dyDescent="0.35">
      <c r="A490" s="1453"/>
      <c r="B490" s="1453"/>
      <c r="C490" s="1514"/>
      <c r="D490" s="1514"/>
      <c r="E490" s="1514"/>
      <c r="F490" s="1848"/>
      <c r="G490" s="1930"/>
      <c r="H490" s="1516"/>
      <c r="I490" s="1537"/>
      <c r="J490" s="1537"/>
      <c r="K490" s="1453"/>
      <c r="L490"/>
      <c r="M490"/>
      <c r="N490"/>
      <c r="O490"/>
      <c r="P490"/>
      <c r="Q490"/>
      <c r="R490"/>
      <c r="S490"/>
      <c r="T490" s="1854"/>
      <c r="U490"/>
      <c r="V490"/>
      <c r="W490"/>
      <c r="X490"/>
      <c r="Y490"/>
      <c r="Z490" s="1453"/>
      <c r="AA490" s="1453"/>
      <c r="AB490" s="1453"/>
      <c r="AC490" s="1453"/>
      <c r="AD490" s="1453"/>
      <c r="AE490" s="1453"/>
      <c r="AF490" s="1453"/>
      <c r="AG490" s="1453"/>
      <c r="AH490" s="1453"/>
      <c r="AI490" s="1453"/>
      <c r="AJ490" s="1453"/>
      <c r="AK490" s="1453"/>
      <c r="AL490" s="1453"/>
      <c r="AM490" s="1453"/>
      <c r="AN490" s="1453"/>
      <c r="AO490" s="1453"/>
      <c r="AP490" s="1453"/>
      <c r="AQ490" s="1453"/>
      <c r="AR490" s="1454"/>
      <c r="AS490" s="1453"/>
      <c r="AT490" s="1453"/>
      <c r="AU490" s="1453"/>
      <c r="AV490" s="1453"/>
      <c r="AW490" s="1453"/>
      <c r="AX490" s="1453"/>
      <c r="AY490" s="1453"/>
      <c r="AZ490" s="1453"/>
      <c r="BA490" s="1453"/>
      <c r="BB490" s="1453"/>
      <c r="BC490" s="1453"/>
      <c r="BD490" s="1453"/>
      <c r="BE490" s="1453"/>
      <c r="BF490" s="1453"/>
      <c r="BG490" s="1453"/>
      <c r="BH490" s="1453"/>
      <c r="BI490" s="1453"/>
      <c r="BJ490" s="1453"/>
      <c r="BK490" s="1453"/>
      <c r="BL490" s="1453"/>
      <c r="BM490" s="1453"/>
      <c r="BN490" s="1453"/>
      <c r="BO490" s="1453"/>
      <c r="BP490" s="1453"/>
      <c r="BQ490" s="1453"/>
      <c r="BR490" s="1453"/>
      <c r="BS490" s="1453"/>
      <c r="BT490" s="1453"/>
      <c r="BU490" s="1453"/>
      <c r="BV490" s="1453"/>
      <c r="BW490" s="1453"/>
      <c r="BX490" s="1453"/>
      <c r="BY490" s="1453"/>
      <c r="BZ490" s="1453"/>
      <c r="CA490" s="1453"/>
      <c r="CB490" s="1453"/>
      <c r="CC490" s="1453"/>
      <c r="CD490" s="1453"/>
      <c r="CE490" s="1453"/>
      <c r="CF490" s="1453"/>
      <c r="CG490" s="1453"/>
      <c r="CH490" s="1453"/>
      <c r="CI490" s="1453"/>
      <c r="CJ490" s="1453"/>
      <c r="CK490" s="1453"/>
      <c r="CL490" s="1453"/>
      <c r="CM490" s="1453"/>
      <c r="CN490" s="1453"/>
      <c r="CO490" s="1453"/>
      <c r="CP490" s="1453"/>
      <c r="CQ490" s="1453"/>
      <c r="CR490" s="1453"/>
      <c r="CS490" s="1453"/>
      <c r="CT490" s="1453"/>
      <c r="CU490" s="1453"/>
      <c r="CV490" s="1453"/>
      <c r="CW490" s="1453"/>
      <c r="CX490" s="1453"/>
      <c r="CY490" s="1453"/>
      <c r="CZ490" s="1453"/>
      <c r="DA490" s="1453"/>
      <c r="DB490" s="1453"/>
      <c r="DC490" s="1453"/>
      <c r="DD490" s="1453"/>
      <c r="DE490" s="1453"/>
      <c r="DF490" s="1453"/>
      <c r="DG490" s="1453"/>
      <c r="DH490" s="1453"/>
      <c r="DI490" s="1453"/>
      <c r="DJ490" s="1453"/>
      <c r="DK490" s="1453"/>
      <c r="DL490" s="1453"/>
      <c r="DM490" s="1453"/>
      <c r="DN490" s="1453"/>
      <c r="DO490" s="1453"/>
      <c r="DP490" s="1453"/>
      <c r="DQ490" s="1453"/>
      <c r="DR490" s="1453"/>
      <c r="DS490" s="1453"/>
      <c r="DT490" s="1453"/>
    </row>
    <row r="491" spans="1:124" s="1543" customFormat="1" ht="21.9" customHeight="1" x14ac:dyDescent="0.35">
      <c r="A491" s="1453"/>
      <c r="B491" s="1453"/>
      <c r="C491" s="1514"/>
      <c r="D491" s="1514"/>
      <c r="E491" s="1514"/>
      <c r="F491" s="1848"/>
      <c r="G491" s="1930"/>
      <c r="H491" s="1516"/>
      <c r="I491" s="1537"/>
      <c r="J491" s="1537"/>
      <c r="K491" s="1453"/>
      <c r="L491"/>
      <c r="M491"/>
      <c r="N491"/>
      <c r="O491"/>
      <c r="P491"/>
      <c r="Q491"/>
      <c r="R491"/>
      <c r="S491"/>
      <c r="T491" s="1854"/>
      <c r="U491"/>
      <c r="V491"/>
      <c r="W491"/>
      <c r="X491"/>
      <c r="Y491"/>
      <c r="Z491" s="1453"/>
      <c r="AA491" s="1453"/>
      <c r="AB491" s="1453"/>
      <c r="AC491" s="1453"/>
      <c r="AD491" s="1453"/>
      <c r="AE491" s="1453"/>
      <c r="AF491" s="1453"/>
      <c r="AG491" s="1453"/>
      <c r="AH491" s="1453"/>
      <c r="AI491" s="1453"/>
      <c r="AJ491" s="1453"/>
      <c r="AK491" s="1453"/>
      <c r="AL491" s="1453"/>
      <c r="AM491" s="1453"/>
      <c r="AN491" s="1453"/>
      <c r="AO491" s="1453"/>
      <c r="AP491" s="1453"/>
      <c r="AQ491" s="1453"/>
      <c r="AR491" s="1454"/>
      <c r="AS491" s="1453"/>
      <c r="AT491" s="1453"/>
      <c r="AU491" s="1453"/>
      <c r="AV491" s="1453"/>
      <c r="AW491" s="1453"/>
      <c r="AX491" s="1453"/>
      <c r="AY491" s="1453"/>
      <c r="AZ491" s="1453"/>
      <c r="BA491" s="1453"/>
      <c r="BB491" s="1453"/>
      <c r="BC491" s="1453"/>
      <c r="BD491" s="1453"/>
      <c r="BE491" s="1453"/>
      <c r="BF491" s="1453"/>
      <c r="BG491" s="1453"/>
      <c r="BH491" s="1453"/>
      <c r="BI491" s="1453"/>
      <c r="BJ491" s="1453"/>
      <c r="BK491" s="1453"/>
      <c r="BL491" s="1453"/>
      <c r="BM491" s="1453"/>
      <c r="BN491" s="1453"/>
      <c r="BO491" s="1453"/>
      <c r="BP491" s="1453"/>
      <c r="BQ491" s="1453"/>
      <c r="BR491" s="1453"/>
      <c r="BS491" s="1453"/>
      <c r="BT491" s="1453"/>
      <c r="BU491" s="1453"/>
      <c r="BV491" s="1453"/>
      <c r="BW491" s="1453"/>
      <c r="BX491" s="1453"/>
      <c r="BY491" s="1453"/>
      <c r="BZ491" s="1453"/>
      <c r="CA491" s="1453"/>
      <c r="CB491" s="1453"/>
      <c r="CC491" s="1453"/>
      <c r="CD491" s="1453"/>
      <c r="CE491" s="1453"/>
      <c r="CF491" s="1453"/>
      <c r="CG491" s="1453"/>
      <c r="CH491" s="1453"/>
      <c r="CI491" s="1453"/>
      <c r="CJ491" s="1453"/>
      <c r="CK491" s="1453"/>
      <c r="CL491" s="1453"/>
      <c r="CM491" s="1453"/>
      <c r="CN491" s="1453"/>
      <c r="CO491" s="1453"/>
      <c r="CP491" s="1453"/>
      <c r="CQ491" s="1453"/>
      <c r="CR491" s="1453"/>
      <c r="CS491" s="1453"/>
      <c r="CT491" s="1453"/>
      <c r="CU491" s="1453"/>
      <c r="CV491" s="1453"/>
      <c r="CW491" s="1453"/>
      <c r="CX491" s="1453"/>
      <c r="CY491" s="1453"/>
      <c r="CZ491" s="1453"/>
      <c r="DA491" s="1453"/>
      <c r="DB491" s="1453"/>
      <c r="DC491" s="1453"/>
      <c r="DD491" s="1453"/>
      <c r="DE491" s="1453"/>
      <c r="DF491" s="1453"/>
      <c r="DG491" s="1453"/>
      <c r="DH491" s="1453"/>
      <c r="DI491" s="1453"/>
      <c r="DJ491" s="1453"/>
      <c r="DK491" s="1453"/>
      <c r="DL491" s="1453"/>
      <c r="DM491" s="1453"/>
      <c r="DN491" s="1453"/>
      <c r="DO491" s="1453"/>
      <c r="DP491" s="1453"/>
      <c r="DQ491" s="1453"/>
      <c r="DR491" s="1453"/>
      <c r="DS491" s="1453"/>
      <c r="DT491" s="1453"/>
    </row>
    <row r="492" spans="1:124" s="1543" customFormat="1" ht="21.9" customHeight="1" x14ac:dyDescent="0.35">
      <c r="A492" s="1453"/>
      <c r="B492" s="1453"/>
      <c r="C492" s="1514"/>
      <c r="D492" s="1514"/>
      <c r="E492" s="1514"/>
      <c r="F492" s="1848"/>
      <c r="G492" s="1930"/>
      <c r="H492" s="1516"/>
      <c r="I492" s="1537"/>
      <c r="J492" s="1537"/>
      <c r="K492" s="1453"/>
      <c r="L492"/>
      <c r="M492"/>
      <c r="N492"/>
      <c r="O492"/>
      <c r="P492"/>
      <c r="Q492"/>
      <c r="R492"/>
      <c r="S492"/>
      <c r="T492" s="1854"/>
      <c r="U492"/>
      <c r="V492"/>
      <c r="W492"/>
      <c r="X492"/>
      <c r="Y492"/>
      <c r="Z492" s="1453"/>
      <c r="AA492" s="1453"/>
      <c r="AB492" s="1453"/>
      <c r="AC492" s="1453"/>
      <c r="AD492" s="1453"/>
      <c r="AE492" s="1453"/>
      <c r="AF492" s="1453"/>
      <c r="AG492" s="1453"/>
      <c r="AH492" s="1453"/>
      <c r="AI492" s="1453"/>
      <c r="AJ492" s="1453"/>
      <c r="AK492" s="1453"/>
      <c r="AL492" s="1453"/>
      <c r="AM492" s="1453"/>
      <c r="AN492" s="1453"/>
      <c r="AO492" s="1453"/>
      <c r="AP492" s="1453"/>
      <c r="AQ492" s="1453"/>
      <c r="AR492" s="1454"/>
      <c r="AS492" s="1453"/>
      <c r="AT492" s="1453"/>
      <c r="AU492" s="1453"/>
      <c r="AV492" s="1453"/>
      <c r="AW492" s="1453"/>
      <c r="AX492" s="1453"/>
      <c r="AY492" s="1453"/>
      <c r="AZ492" s="1453"/>
      <c r="BA492" s="1453"/>
      <c r="BB492" s="1453"/>
      <c r="BC492" s="1453"/>
      <c r="BD492" s="1453"/>
      <c r="BE492" s="1453"/>
      <c r="BF492" s="1453"/>
      <c r="BG492" s="1453"/>
      <c r="BH492" s="1453"/>
      <c r="BI492" s="1453"/>
      <c r="BJ492" s="1453"/>
      <c r="BK492" s="1453"/>
      <c r="BL492" s="1453"/>
      <c r="BM492" s="1453"/>
      <c r="BN492" s="1453"/>
      <c r="BO492" s="1453"/>
      <c r="BP492" s="1453"/>
      <c r="BQ492" s="1453"/>
      <c r="BR492" s="1453"/>
      <c r="BS492" s="1453"/>
      <c r="BT492" s="1453"/>
      <c r="BU492" s="1453"/>
      <c r="BV492" s="1453"/>
      <c r="BW492" s="1453"/>
      <c r="BX492" s="1453"/>
      <c r="BY492" s="1453"/>
      <c r="BZ492" s="1453"/>
      <c r="CA492" s="1453"/>
      <c r="CB492" s="1453"/>
      <c r="CC492" s="1453"/>
      <c r="CD492" s="1453"/>
      <c r="CE492" s="1453"/>
      <c r="CF492" s="1453"/>
      <c r="CG492" s="1453"/>
      <c r="CH492" s="1453"/>
      <c r="CI492" s="1453"/>
      <c r="CJ492" s="1453"/>
      <c r="CK492" s="1453"/>
      <c r="CL492" s="1453"/>
      <c r="CM492" s="1453"/>
      <c r="CN492" s="1453"/>
      <c r="CO492" s="1453"/>
      <c r="CP492" s="1453"/>
      <c r="CQ492" s="1453"/>
      <c r="CR492" s="1453"/>
      <c r="CS492" s="1453"/>
      <c r="CT492" s="1453"/>
      <c r="CU492" s="1453"/>
      <c r="CV492" s="1453"/>
      <c r="CW492" s="1453"/>
      <c r="CX492" s="1453"/>
      <c r="CY492" s="1453"/>
      <c r="CZ492" s="1453"/>
      <c r="DA492" s="1453"/>
      <c r="DB492" s="1453"/>
      <c r="DC492" s="1453"/>
      <c r="DD492" s="1453"/>
      <c r="DE492" s="1453"/>
      <c r="DF492" s="1453"/>
      <c r="DG492" s="1453"/>
      <c r="DH492" s="1453"/>
      <c r="DI492" s="1453"/>
      <c r="DJ492" s="1453"/>
      <c r="DK492" s="1453"/>
      <c r="DL492" s="1453"/>
      <c r="DM492" s="1453"/>
      <c r="DN492" s="1453"/>
      <c r="DO492" s="1453"/>
      <c r="DP492" s="1453"/>
      <c r="DQ492" s="1453"/>
      <c r="DR492" s="1453"/>
      <c r="DS492" s="1453"/>
      <c r="DT492" s="1453"/>
    </row>
    <row r="493" spans="1:124" s="1543" customFormat="1" ht="21.9" customHeight="1" x14ac:dyDescent="0.35">
      <c r="A493" s="1453"/>
      <c r="B493" s="1453"/>
      <c r="C493" s="1514"/>
      <c r="D493" s="1514"/>
      <c r="E493" s="1514"/>
      <c r="F493" s="1848"/>
      <c r="G493" s="1930"/>
      <c r="H493" s="1516"/>
      <c r="I493" s="1537"/>
      <c r="J493" s="1537"/>
      <c r="K493" s="1453"/>
      <c r="L493"/>
      <c r="M493"/>
      <c r="N493"/>
      <c r="O493"/>
      <c r="P493"/>
      <c r="Q493"/>
      <c r="R493"/>
      <c r="S493"/>
      <c r="T493" s="1854"/>
      <c r="U493"/>
      <c r="V493"/>
      <c r="W493"/>
      <c r="X493"/>
      <c r="Y493"/>
      <c r="Z493" s="1453"/>
      <c r="AA493" s="1453"/>
      <c r="AB493" s="1453"/>
      <c r="AC493" s="1453"/>
      <c r="AD493" s="1453"/>
      <c r="AE493" s="1453"/>
      <c r="AF493" s="1453"/>
      <c r="AG493" s="1453"/>
      <c r="AH493" s="1453"/>
      <c r="AI493" s="1453"/>
      <c r="AJ493" s="1453"/>
      <c r="AK493" s="1453"/>
      <c r="AL493" s="1453"/>
      <c r="AM493" s="1453"/>
      <c r="AN493" s="1453"/>
      <c r="AO493" s="1453"/>
      <c r="AP493" s="1453"/>
      <c r="AQ493" s="1453"/>
      <c r="AR493" s="1454"/>
      <c r="AS493" s="1453"/>
      <c r="AT493" s="1453"/>
      <c r="AU493" s="1453"/>
      <c r="AV493" s="1453"/>
      <c r="AW493" s="1453"/>
      <c r="AX493" s="1453"/>
      <c r="AY493" s="1453"/>
      <c r="AZ493" s="1453"/>
      <c r="BA493" s="1453"/>
      <c r="BB493" s="1453"/>
      <c r="BC493" s="1453"/>
      <c r="BD493" s="1453"/>
      <c r="BE493" s="1453"/>
      <c r="BF493" s="1453"/>
      <c r="BG493" s="1453"/>
      <c r="BH493" s="1453"/>
      <c r="BI493" s="1453"/>
      <c r="BJ493" s="1453"/>
      <c r="BK493" s="1453"/>
      <c r="BL493" s="1453"/>
      <c r="BM493" s="1453"/>
      <c r="BN493" s="1453"/>
      <c r="BO493" s="1453"/>
      <c r="BP493" s="1453"/>
      <c r="BQ493" s="1453"/>
      <c r="BR493" s="1453"/>
      <c r="BS493" s="1453"/>
      <c r="BT493" s="1453"/>
      <c r="BU493" s="1453"/>
      <c r="BV493" s="1453"/>
      <c r="BW493" s="1453"/>
      <c r="BX493" s="1453"/>
      <c r="BY493" s="1453"/>
      <c r="BZ493" s="1453"/>
      <c r="CA493" s="1453"/>
      <c r="CB493" s="1453"/>
      <c r="CC493" s="1453"/>
      <c r="CD493" s="1453"/>
      <c r="CE493" s="1453"/>
      <c r="CF493" s="1453"/>
      <c r="CG493" s="1453"/>
      <c r="CH493" s="1453"/>
      <c r="CI493" s="1453"/>
      <c r="CJ493" s="1453"/>
      <c r="CK493" s="1453"/>
      <c r="CL493" s="1453"/>
      <c r="CM493" s="1453"/>
      <c r="CN493" s="1453"/>
      <c r="CO493" s="1453"/>
      <c r="CP493" s="1453"/>
      <c r="CQ493" s="1453"/>
      <c r="CR493" s="1453"/>
      <c r="CS493" s="1453"/>
      <c r="CT493" s="1453"/>
      <c r="CU493" s="1453"/>
      <c r="CV493" s="1453"/>
      <c r="CW493" s="1453"/>
      <c r="CX493" s="1453"/>
      <c r="CY493" s="1453"/>
      <c r="CZ493" s="1453"/>
      <c r="DA493" s="1453"/>
      <c r="DB493" s="1453"/>
      <c r="DC493" s="1453"/>
      <c r="DD493" s="1453"/>
      <c r="DE493" s="1453"/>
      <c r="DF493" s="1453"/>
      <c r="DG493" s="1453"/>
      <c r="DH493" s="1453"/>
      <c r="DI493" s="1453"/>
      <c r="DJ493" s="1453"/>
      <c r="DK493" s="1453"/>
      <c r="DL493" s="1453"/>
      <c r="DM493" s="1453"/>
      <c r="DN493" s="1453"/>
      <c r="DO493" s="1453"/>
      <c r="DP493" s="1453"/>
      <c r="DQ493" s="1453"/>
      <c r="DR493" s="1453"/>
      <c r="DS493" s="1453"/>
      <c r="DT493" s="1453"/>
    </row>
    <row r="494" spans="1:124" s="1543" customFormat="1" ht="21.9" customHeight="1" x14ac:dyDescent="0.35">
      <c r="A494" s="1453"/>
      <c r="B494" s="1453"/>
      <c r="C494" s="1514"/>
      <c r="D494" s="1514"/>
      <c r="E494" s="1514"/>
      <c r="F494" s="1848"/>
      <c r="G494" s="1930"/>
      <c r="H494" s="1516"/>
      <c r="I494" s="1537"/>
      <c r="J494" s="1537"/>
      <c r="K494" s="1453"/>
      <c r="L494"/>
      <c r="M494"/>
      <c r="N494"/>
      <c r="O494"/>
      <c r="P494"/>
      <c r="Q494"/>
      <c r="R494"/>
      <c r="S494"/>
      <c r="T494" s="1854"/>
      <c r="U494"/>
      <c r="V494"/>
      <c r="W494"/>
      <c r="X494"/>
      <c r="Y494"/>
      <c r="Z494" s="1453"/>
      <c r="AA494" s="1453"/>
      <c r="AB494" s="1453"/>
      <c r="AC494" s="1453"/>
      <c r="AD494" s="1453"/>
      <c r="AE494" s="1453"/>
      <c r="AF494" s="1453"/>
      <c r="AG494" s="1453"/>
      <c r="AH494" s="1453"/>
      <c r="AI494" s="1453"/>
      <c r="AJ494" s="1453"/>
      <c r="AK494" s="1453"/>
      <c r="AL494" s="1453"/>
      <c r="AM494" s="1453"/>
      <c r="AN494" s="1453"/>
      <c r="AO494" s="1453"/>
      <c r="AP494" s="1453"/>
      <c r="AQ494" s="1453"/>
      <c r="AR494" s="1454"/>
      <c r="AS494" s="1453"/>
      <c r="AT494" s="1453"/>
      <c r="AU494" s="1453"/>
      <c r="AV494" s="1453"/>
      <c r="AW494" s="1453"/>
      <c r="AX494" s="1453"/>
      <c r="AY494" s="1453"/>
      <c r="AZ494" s="1453"/>
      <c r="BA494" s="1453"/>
      <c r="BB494" s="1453"/>
      <c r="BC494" s="1453"/>
      <c r="BD494" s="1453"/>
      <c r="BE494" s="1453"/>
      <c r="BF494" s="1453"/>
      <c r="BG494" s="1453"/>
      <c r="BH494" s="1453"/>
      <c r="BI494" s="1453"/>
      <c r="BJ494" s="1453"/>
      <c r="BK494" s="1453"/>
      <c r="BL494" s="1453"/>
      <c r="BM494" s="1453"/>
      <c r="BN494" s="1453"/>
      <c r="BO494" s="1453"/>
      <c r="BP494" s="1453"/>
      <c r="BQ494" s="1453"/>
      <c r="BR494" s="1453"/>
      <c r="BS494" s="1453"/>
      <c r="BT494" s="1453"/>
      <c r="BU494" s="1453"/>
      <c r="BV494" s="1453"/>
      <c r="BW494" s="1453"/>
      <c r="BX494" s="1453"/>
      <c r="BY494" s="1453"/>
      <c r="BZ494" s="1453"/>
      <c r="CA494" s="1453"/>
      <c r="CB494" s="1453"/>
      <c r="CC494" s="1453"/>
      <c r="CD494" s="1453"/>
      <c r="CE494" s="1453"/>
      <c r="CF494" s="1453"/>
      <c r="CG494" s="1453"/>
      <c r="CH494" s="1453"/>
      <c r="CI494" s="1453"/>
      <c r="CJ494" s="1453"/>
      <c r="CK494" s="1453"/>
      <c r="CL494" s="1453"/>
      <c r="CM494" s="1453"/>
      <c r="CN494" s="1453"/>
      <c r="CO494" s="1453"/>
      <c r="CP494" s="1453"/>
      <c r="CQ494" s="1453"/>
      <c r="CR494" s="1453"/>
      <c r="CS494" s="1453"/>
      <c r="CT494" s="1453"/>
      <c r="CU494" s="1453"/>
      <c r="CV494" s="1453"/>
      <c r="CW494" s="1453"/>
      <c r="CX494" s="1453"/>
      <c r="CY494" s="1453"/>
      <c r="CZ494" s="1453"/>
      <c r="DA494" s="1453"/>
      <c r="DB494" s="1453"/>
      <c r="DC494" s="1453"/>
      <c r="DD494" s="1453"/>
      <c r="DE494" s="1453"/>
      <c r="DF494" s="1453"/>
      <c r="DG494" s="1453"/>
      <c r="DH494" s="1453"/>
      <c r="DI494" s="1453"/>
      <c r="DJ494" s="1453"/>
      <c r="DK494" s="1453"/>
      <c r="DL494" s="1453"/>
      <c r="DM494" s="1453"/>
      <c r="DN494" s="1453"/>
      <c r="DO494" s="1453"/>
      <c r="DP494" s="1453"/>
      <c r="DQ494" s="1453"/>
      <c r="DR494" s="1453"/>
      <c r="DS494" s="1453"/>
      <c r="DT494" s="1453"/>
    </row>
    <row r="495" spans="1:124" s="1543" customFormat="1" ht="21.9" customHeight="1" x14ac:dyDescent="0.3">
      <c r="A495" s="1453"/>
      <c r="B495" s="1453"/>
      <c r="C495" s="1514"/>
      <c r="D495" s="1514"/>
      <c r="E495" s="1514"/>
      <c r="F495" s="1848"/>
      <c r="G495" s="1930"/>
      <c r="H495" s="1516"/>
      <c r="I495" s="1537"/>
      <c r="J495" s="1537"/>
      <c r="K495" s="1453"/>
      <c r="L495" s="1453"/>
      <c r="M495" s="1453"/>
      <c r="N495" s="1514"/>
      <c r="O495" s="1453"/>
      <c r="P495" s="1453"/>
      <c r="Q495" s="1453"/>
      <c r="R495" s="1453"/>
      <c r="S495" s="1453"/>
      <c r="T495" s="1452"/>
      <c r="U495"/>
      <c r="V495"/>
      <c r="W495" s="1453"/>
      <c r="X495" s="1453"/>
      <c r="Y495" s="1453"/>
      <c r="Z495" s="1453"/>
      <c r="AA495" s="1453"/>
      <c r="AB495" s="1453"/>
      <c r="AC495" s="1453"/>
      <c r="AD495" s="1453"/>
      <c r="AE495" s="1453"/>
      <c r="AF495" s="1453"/>
      <c r="AG495" s="1453"/>
      <c r="AH495" s="1453"/>
      <c r="AI495" s="1453"/>
      <c r="AJ495" s="1453"/>
      <c r="AK495" s="1453"/>
      <c r="AL495" s="1453"/>
      <c r="AM495" s="1453"/>
      <c r="AN495" s="1453"/>
      <c r="AO495" s="1453"/>
      <c r="AP495" s="1453"/>
      <c r="AQ495" s="1453"/>
      <c r="AR495" s="1454"/>
      <c r="AS495" s="1453"/>
      <c r="AT495" s="1453"/>
      <c r="AU495" s="1453"/>
      <c r="AV495" s="1453"/>
      <c r="AW495" s="1453"/>
      <c r="AX495" s="1453"/>
      <c r="AY495" s="1453"/>
      <c r="AZ495" s="1453"/>
      <c r="BA495" s="1453"/>
      <c r="BB495" s="1453"/>
      <c r="BC495" s="1453"/>
      <c r="BD495" s="1453"/>
      <c r="BE495" s="1453"/>
      <c r="BF495" s="1453"/>
      <c r="BG495" s="1453"/>
      <c r="BH495" s="1453"/>
      <c r="BI495" s="1453"/>
      <c r="BJ495" s="1453"/>
      <c r="BK495" s="1453"/>
      <c r="BL495" s="1453"/>
      <c r="BM495" s="1453"/>
      <c r="BN495" s="1453"/>
      <c r="BO495" s="1453"/>
      <c r="BP495" s="1453"/>
      <c r="BQ495" s="1453"/>
      <c r="BR495" s="1453"/>
      <c r="BS495" s="1453"/>
      <c r="BT495" s="1453"/>
      <c r="BU495" s="1453"/>
      <c r="BV495" s="1453"/>
      <c r="BW495" s="1453"/>
      <c r="BX495" s="1453"/>
      <c r="BY495" s="1453"/>
      <c r="BZ495" s="1453"/>
      <c r="CA495" s="1453"/>
      <c r="CB495" s="1453"/>
      <c r="CC495" s="1453"/>
      <c r="CD495" s="1453"/>
      <c r="CE495" s="1453"/>
      <c r="CF495" s="1453"/>
      <c r="CG495" s="1453"/>
      <c r="CH495" s="1453"/>
      <c r="CI495" s="1453"/>
      <c r="CJ495" s="1453"/>
      <c r="CK495" s="1453"/>
      <c r="CL495" s="1453"/>
      <c r="CM495" s="1453"/>
      <c r="CN495" s="1453"/>
      <c r="CO495" s="1453"/>
      <c r="CP495" s="1453"/>
      <c r="CQ495" s="1453"/>
      <c r="CR495" s="1453"/>
      <c r="CS495" s="1453"/>
      <c r="CT495" s="1453"/>
      <c r="CU495" s="1453"/>
      <c r="CV495" s="1453"/>
      <c r="CW495" s="1453"/>
      <c r="CX495" s="1453"/>
      <c r="CY495" s="1453"/>
      <c r="CZ495" s="1453"/>
      <c r="DA495" s="1453"/>
      <c r="DB495" s="1453"/>
      <c r="DC495" s="1453"/>
      <c r="DD495" s="1453"/>
      <c r="DE495" s="1453"/>
      <c r="DF495" s="1453"/>
      <c r="DG495" s="1453"/>
      <c r="DH495" s="1453"/>
      <c r="DI495" s="1453"/>
      <c r="DJ495" s="1453"/>
      <c r="DK495" s="1453"/>
      <c r="DL495" s="1453"/>
      <c r="DM495" s="1453"/>
      <c r="DN495" s="1453"/>
      <c r="DO495" s="1453"/>
      <c r="DP495" s="1453"/>
      <c r="DQ495" s="1453"/>
      <c r="DR495" s="1453"/>
      <c r="DS495" s="1453"/>
      <c r="DT495" s="1453"/>
    </row>
    <row r="496" spans="1:124" s="1543" customFormat="1" ht="21.9" customHeight="1" x14ac:dyDescent="0.3">
      <c r="A496" s="1453"/>
      <c r="B496" s="1453"/>
      <c r="C496" s="1514"/>
      <c r="D496" s="1514"/>
      <c r="E496" s="1514"/>
      <c r="F496" s="1848"/>
      <c r="G496" s="1930"/>
      <c r="H496" s="1516"/>
      <c r="I496" s="1537"/>
      <c r="J496" s="1537"/>
      <c r="K496" s="1453"/>
      <c r="L496" s="1453"/>
      <c r="M496" s="1453"/>
      <c r="N496" s="1514"/>
      <c r="O496" s="1453"/>
      <c r="P496" s="1453"/>
      <c r="Q496" s="1453"/>
      <c r="R496" s="1453"/>
      <c r="S496" s="1453"/>
      <c r="T496" s="1452"/>
      <c r="U496"/>
      <c r="V496"/>
      <c r="W496" s="1453"/>
      <c r="X496" s="1453"/>
      <c r="Y496" s="1453"/>
      <c r="Z496" s="1453"/>
      <c r="AA496" s="1453"/>
      <c r="AB496" s="1453"/>
      <c r="AC496" s="1453"/>
      <c r="AD496" s="1453"/>
      <c r="AE496" s="1453"/>
      <c r="AF496" s="1453"/>
      <c r="AG496" s="1453"/>
      <c r="AH496" s="1453"/>
      <c r="AI496" s="1453"/>
      <c r="AJ496" s="1453"/>
      <c r="AK496" s="1453"/>
      <c r="AL496" s="1453"/>
      <c r="AM496" s="1453"/>
      <c r="AN496" s="1453"/>
      <c r="AO496" s="1453"/>
      <c r="AP496" s="1453"/>
      <c r="AQ496" s="1453"/>
      <c r="AR496" s="1454"/>
      <c r="AS496" s="1453"/>
      <c r="AT496" s="1453"/>
      <c r="AU496" s="1453"/>
      <c r="AV496" s="1453"/>
      <c r="AW496" s="1453"/>
      <c r="AX496" s="1453"/>
      <c r="AY496" s="1453"/>
      <c r="AZ496" s="1453"/>
      <c r="BA496" s="1453"/>
      <c r="BB496" s="1453"/>
      <c r="BC496" s="1453"/>
      <c r="BD496" s="1453"/>
      <c r="BE496" s="1453"/>
      <c r="BF496" s="1453"/>
      <c r="BG496" s="1453"/>
      <c r="BH496" s="1453"/>
      <c r="BI496" s="1453"/>
      <c r="BJ496" s="1453"/>
      <c r="BK496" s="1453"/>
      <c r="BL496" s="1453"/>
      <c r="BM496" s="1453"/>
      <c r="BN496" s="1453"/>
      <c r="BO496" s="1453"/>
      <c r="BP496" s="1453"/>
      <c r="BQ496" s="1453"/>
      <c r="BR496" s="1453"/>
      <c r="BS496" s="1453"/>
      <c r="BT496" s="1453"/>
      <c r="BU496" s="1453"/>
      <c r="BV496" s="1453"/>
      <c r="BW496" s="1453"/>
      <c r="BX496" s="1453"/>
      <c r="BY496" s="1453"/>
      <c r="BZ496" s="1453"/>
      <c r="CA496" s="1453"/>
      <c r="CB496" s="1453"/>
      <c r="CC496" s="1453"/>
      <c r="CD496" s="1453"/>
      <c r="CE496" s="1453"/>
      <c r="CF496" s="1453"/>
      <c r="CG496" s="1453"/>
      <c r="CH496" s="1453"/>
      <c r="CI496" s="1453"/>
      <c r="CJ496" s="1453"/>
      <c r="CK496" s="1453"/>
      <c r="CL496" s="1453"/>
      <c r="CM496" s="1453"/>
      <c r="CN496" s="1453"/>
      <c r="CO496" s="1453"/>
      <c r="CP496" s="1453"/>
      <c r="CQ496" s="1453"/>
      <c r="CR496" s="1453"/>
      <c r="CS496" s="1453"/>
      <c r="CT496" s="1453"/>
      <c r="CU496" s="1453"/>
      <c r="CV496" s="1453"/>
      <c r="CW496" s="1453"/>
      <c r="CX496" s="1453"/>
      <c r="CY496" s="1453"/>
      <c r="CZ496" s="1453"/>
      <c r="DA496" s="1453"/>
      <c r="DB496" s="1453"/>
      <c r="DC496" s="1453"/>
      <c r="DD496" s="1453"/>
      <c r="DE496" s="1453"/>
      <c r="DF496" s="1453"/>
      <c r="DG496" s="1453"/>
      <c r="DH496" s="1453"/>
      <c r="DI496" s="1453"/>
      <c r="DJ496" s="1453"/>
      <c r="DK496" s="1453"/>
      <c r="DL496" s="1453"/>
      <c r="DM496" s="1453"/>
      <c r="DN496" s="1453"/>
      <c r="DO496" s="1453"/>
      <c r="DP496" s="1453"/>
      <c r="DQ496" s="1453"/>
      <c r="DR496" s="1453"/>
      <c r="DS496" s="1453"/>
      <c r="DT496" s="1453"/>
    </row>
    <row r="497" spans="1:124" s="1543" customFormat="1" ht="21.9" customHeight="1" x14ac:dyDescent="0.3">
      <c r="A497" s="1453"/>
      <c r="B497" s="1453"/>
      <c r="C497" s="1514"/>
      <c r="D497" s="1514"/>
      <c r="E497" s="1514"/>
      <c r="F497" s="1848"/>
      <c r="G497" s="1930"/>
      <c r="H497" s="1516"/>
      <c r="I497" s="1537"/>
      <c r="J497" s="1537"/>
      <c r="K497" s="1453"/>
      <c r="L497" s="1453"/>
      <c r="M497" s="1453"/>
      <c r="N497" s="1514"/>
      <c r="O497" s="1453"/>
      <c r="P497" s="1453"/>
      <c r="Q497" s="1453"/>
      <c r="R497" s="1453"/>
      <c r="S497" s="1453"/>
      <c r="T497" s="1452"/>
      <c r="U497"/>
      <c r="V497"/>
      <c r="W497" s="1453"/>
      <c r="X497" s="1453"/>
      <c r="Y497" s="1453"/>
      <c r="Z497" s="1453"/>
      <c r="AA497" s="1453"/>
      <c r="AB497" s="1453"/>
      <c r="AC497" s="1453"/>
      <c r="AD497" s="1453"/>
      <c r="AE497" s="1453"/>
      <c r="AF497" s="1453"/>
      <c r="AG497" s="1453"/>
      <c r="AH497" s="1453"/>
      <c r="AI497" s="1453"/>
      <c r="AJ497" s="1453"/>
      <c r="AK497" s="1453"/>
      <c r="AL497" s="1453"/>
      <c r="AM497" s="1453"/>
      <c r="AN497" s="1453"/>
      <c r="AO497" s="1453"/>
      <c r="AP497" s="1453"/>
      <c r="AQ497" s="1453"/>
      <c r="AR497" s="1454"/>
      <c r="AS497" s="1453"/>
      <c r="AT497" s="1453"/>
      <c r="AU497" s="1453"/>
      <c r="AV497" s="1453"/>
      <c r="AW497" s="1453"/>
      <c r="AX497" s="1453"/>
      <c r="AY497" s="1453"/>
      <c r="AZ497" s="1453"/>
      <c r="BA497" s="1453"/>
      <c r="BB497" s="1453"/>
      <c r="BC497" s="1453"/>
      <c r="BD497" s="1453"/>
      <c r="BE497" s="1453"/>
      <c r="BF497" s="1453"/>
      <c r="BG497" s="1453"/>
      <c r="BH497" s="1453"/>
      <c r="BI497" s="1453"/>
      <c r="BJ497" s="1453"/>
      <c r="BK497" s="1453"/>
      <c r="BL497" s="1453"/>
      <c r="BM497" s="1453"/>
      <c r="BN497" s="1453"/>
      <c r="BO497" s="1453"/>
      <c r="BP497" s="1453"/>
      <c r="BQ497" s="1453"/>
      <c r="BR497" s="1453"/>
      <c r="BS497" s="1453"/>
      <c r="BT497" s="1453"/>
      <c r="BU497" s="1453"/>
      <c r="BV497" s="1453"/>
      <c r="BW497" s="1453"/>
      <c r="BX497" s="1453"/>
      <c r="BY497" s="1453"/>
      <c r="BZ497" s="1453"/>
      <c r="CA497" s="1453"/>
      <c r="CB497" s="1453"/>
      <c r="CC497" s="1453"/>
      <c r="CD497" s="1453"/>
      <c r="CE497" s="1453"/>
      <c r="CF497" s="1453"/>
      <c r="CG497" s="1453"/>
      <c r="CH497" s="1453"/>
      <c r="CI497" s="1453"/>
      <c r="CJ497" s="1453"/>
      <c r="CK497" s="1453"/>
      <c r="CL497" s="1453"/>
      <c r="CM497" s="1453"/>
      <c r="CN497" s="1453"/>
      <c r="CO497" s="1453"/>
      <c r="CP497" s="1453"/>
      <c r="CQ497" s="1453"/>
      <c r="CR497" s="1453"/>
      <c r="CS497" s="1453"/>
      <c r="CT497" s="1453"/>
      <c r="CU497" s="1453"/>
      <c r="CV497" s="1453"/>
      <c r="CW497" s="1453"/>
      <c r="CX497" s="1453"/>
      <c r="CY497" s="1453"/>
      <c r="CZ497" s="1453"/>
      <c r="DA497" s="1453"/>
      <c r="DB497" s="1453"/>
      <c r="DC497" s="1453"/>
      <c r="DD497" s="1453"/>
      <c r="DE497" s="1453"/>
      <c r="DF497" s="1453"/>
      <c r="DG497" s="1453"/>
      <c r="DH497" s="1453"/>
      <c r="DI497" s="1453"/>
      <c r="DJ497" s="1453"/>
      <c r="DK497" s="1453"/>
      <c r="DL497" s="1453"/>
      <c r="DM497" s="1453"/>
      <c r="DN497" s="1453"/>
      <c r="DO497" s="1453"/>
      <c r="DP497" s="1453"/>
      <c r="DQ497" s="1453"/>
      <c r="DR497" s="1453"/>
      <c r="DS497" s="1453"/>
      <c r="DT497" s="1453"/>
    </row>
    <row r="498" spans="1:124" s="1543" customFormat="1" ht="21.9" customHeight="1" x14ac:dyDescent="0.3">
      <c r="A498" s="1453"/>
      <c r="B498" s="1453"/>
      <c r="C498" s="1514"/>
      <c r="D498" s="1514"/>
      <c r="E498" s="1514"/>
      <c r="F498" s="1848"/>
      <c r="G498" s="1930"/>
      <c r="H498" s="1516"/>
      <c r="I498" s="1537"/>
      <c r="J498" s="1537"/>
      <c r="K498" s="1453"/>
      <c r="L498" s="1453"/>
      <c r="M498" s="1453"/>
      <c r="N498" s="1514"/>
      <c r="O498" s="1453"/>
      <c r="P498" s="1453"/>
      <c r="Q498" s="1453"/>
      <c r="R498" s="1453"/>
      <c r="S498" s="1453"/>
      <c r="T498" s="1452"/>
      <c r="U498"/>
      <c r="V498"/>
      <c r="W498" s="1453"/>
      <c r="X498" s="1453"/>
      <c r="Y498" s="1453"/>
      <c r="Z498" s="1453"/>
      <c r="AA498" s="1453"/>
      <c r="AB498" s="1453"/>
      <c r="AC498" s="1453"/>
      <c r="AD498" s="1453"/>
      <c r="AE498" s="1453"/>
      <c r="AF498" s="1453"/>
      <c r="AG498" s="1453"/>
      <c r="AH498" s="1453"/>
      <c r="AI498" s="1453"/>
      <c r="AJ498" s="1453"/>
      <c r="AK498" s="1453"/>
      <c r="AL498" s="1453"/>
      <c r="AM498" s="1453"/>
      <c r="AN498" s="1453"/>
      <c r="AO498" s="1453"/>
      <c r="AP498" s="1453"/>
      <c r="AQ498" s="1453"/>
      <c r="AR498" s="1454"/>
      <c r="AS498" s="1453"/>
      <c r="AT498" s="1453"/>
      <c r="AU498" s="1453"/>
      <c r="AV498" s="1453"/>
      <c r="AW498" s="1453"/>
      <c r="AX498" s="1453"/>
      <c r="AY498" s="1453"/>
      <c r="AZ498" s="1453"/>
      <c r="BA498" s="1453"/>
      <c r="BB498" s="1453"/>
      <c r="BC498" s="1453"/>
      <c r="BD498" s="1453"/>
      <c r="BE498" s="1453"/>
      <c r="BF498" s="1453"/>
      <c r="BG498" s="1453"/>
      <c r="BH498" s="1453"/>
      <c r="BI498" s="1453"/>
      <c r="BJ498" s="1453"/>
      <c r="BK498" s="1453"/>
      <c r="BL498" s="1453"/>
      <c r="BM498" s="1453"/>
      <c r="BN498" s="1453"/>
      <c r="BO498" s="1453"/>
      <c r="BP498" s="1453"/>
      <c r="BQ498" s="1453"/>
      <c r="BR498" s="1453"/>
      <c r="BS498" s="1453"/>
      <c r="BT498" s="1453"/>
      <c r="BU498" s="1453"/>
      <c r="BV498" s="1453"/>
      <c r="BW498" s="1453"/>
      <c r="BX498" s="1453"/>
      <c r="BY498" s="1453"/>
      <c r="BZ498" s="1453"/>
      <c r="CA498" s="1453"/>
      <c r="CB498" s="1453"/>
      <c r="CC498" s="1453"/>
      <c r="CD498" s="1453"/>
      <c r="CE498" s="1453"/>
      <c r="CF498" s="1453"/>
      <c r="CG498" s="1453"/>
      <c r="CH498" s="1453"/>
      <c r="CI498" s="1453"/>
      <c r="CJ498" s="1453"/>
      <c r="CK498" s="1453"/>
      <c r="CL498" s="1453"/>
      <c r="CM498" s="1453"/>
      <c r="CN498" s="1453"/>
      <c r="CO498" s="1453"/>
      <c r="CP498" s="1453"/>
      <c r="CQ498" s="1453"/>
      <c r="CR498" s="1453"/>
      <c r="CS498" s="1453"/>
      <c r="CT498" s="1453"/>
      <c r="CU498" s="1453"/>
      <c r="CV498" s="1453"/>
      <c r="CW498" s="1453"/>
      <c r="CX498" s="1453"/>
      <c r="CY498" s="1453"/>
      <c r="CZ498" s="1453"/>
      <c r="DA498" s="1453"/>
      <c r="DB498" s="1453"/>
      <c r="DC498" s="1453"/>
      <c r="DD498" s="1453"/>
      <c r="DE498" s="1453"/>
      <c r="DF498" s="1453"/>
      <c r="DG498" s="1453"/>
      <c r="DH498" s="1453"/>
      <c r="DI498" s="1453"/>
      <c r="DJ498" s="1453"/>
      <c r="DK498" s="1453"/>
      <c r="DL498" s="1453"/>
      <c r="DM498" s="1453"/>
      <c r="DN498" s="1453"/>
      <c r="DO498" s="1453"/>
      <c r="DP498" s="1453"/>
      <c r="DQ498" s="1453"/>
      <c r="DR498" s="1453"/>
      <c r="DS498" s="1453"/>
      <c r="DT498" s="1453"/>
    </row>
    <row r="499" spans="1:124" s="1543" customFormat="1" ht="21.9" customHeight="1" x14ac:dyDescent="0.3">
      <c r="A499" s="1453"/>
      <c r="B499" s="1453"/>
      <c r="C499" s="1514"/>
      <c r="D499" s="1514"/>
      <c r="E499" s="1514"/>
      <c r="F499" s="1848"/>
      <c r="G499" s="1930"/>
      <c r="H499" s="1516"/>
      <c r="I499" s="1537"/>
      <c r="J499" s="1537"/>
      <c r="K499" s="1453"/>
      <c r="L499" s="1453"/>
      <c r="M499" s="1453"/>
      <c r="N499" s="1514"/>
      <c r="O499" s="1453"/>
      <c r="P499" s="1453"/>
      <c r="Q499" s="1453"/>
      <c r="R499" s="1453"/>
      <c r="S499" s="1453"/>
      <c r="T499" s="1452"/>
      <c r="U499"/>
      <c r="V499"/>
      <c r="W499" s="1453"/>
      <c r="X499" s="1453"/>
      <c r="Y499" s="1453"/>
      <c r="Z499" s="1453"/>
      <c r="AA499" s="1453"/>
      <c r="AB499" s="1453"/>
      <c r="AC499" s="1453"/>
      <c r="AD499" s="1453"/>
      <c r="AE499" s="1453"/>
      <c r="AF499" s="1453"/>
      <c r="AG499" s="1453"/>
      <c r="AH499" s="1453"/>
      <c r="AI499" s="1453"/>
      <c r="AJ499" s="1453"/>
      <c r="AK499" s="1453"/>
      <c r="AL499" s="1453"/>
      <c r="AM499" s="1453"/>
      <c r="AN499" s="1453"/>
      <c r="AO499" s="1453"/>
      <c r="AP499" s="1453"/>
      <c r="AQ499" s="1453"/>
      <c r="AR499" s="1454"/>
      <c r="AS499" s="1453"/>
      <c r="AT499" s="1453"/>
      <c r="AU499" s="1453"/>
      <c r="AV499" s="1453"/>
      <c r="AW499" s="1453"/>
      <c r="AX499" s="1453"/>
      <c r="AY499" s="1453"/>
      <c r="AZ499" s="1453"/>
      <c r="BA499" s="1453"/>
      <c r="BB499" s="1453"/>
      <c r="BC499" s="1453"/>
      <c r="BD499" s="1453"/>
      <c r="BE499" s="1453"/>
      <c r="BF499" s="1453"/>
      <c r="BG499" s="1453"/>
      <c r="BH499" s="1453"/>
      <c r="BI499" s="1453"/>
      <c r="BJ499" s="1453"/>
      <c r="BK499" s="1453"/>
      <c r="BL499" s="1453"/>
      <c r="BM499" s="1453"/>
      <c r="BN499" s="1453"/>
      <c r="BO499" s="1453"/>
      <c r="BP499" s="1453"/>
      <c r="BQ499" s="1453"/>
      <c r="BR499" s="1453"/>
      <c r="BS499" s="1453"/>
      <c r="BT499" s="1453"/>
      <c r="BU499" s="1453"/>
      <c r="BV499" s="1453"/>
      <c r="BW499" s="1453"/>
      <c r="BX499" s="1453"/>
      <c r="BY499" s="1453"/>
      <c r="BZ499" s="1453"/>
      <c r="CA499" s="1453"/>
      <c r="CB499" s="1453"/>
      <c r="CC499" s="1453"/>
      <c r="CD499" s="1453"/>
      <c r="CE499" s="1453"/>
      <c r="CF499" s="1453"/>
      <c r="CG499" s="1453"/>
      <c r="CH499" s="1453"/>
      <c r="CI499" s="1453"/>
      <c r="CJ499" s="1453"/>
      <c r="CK499" s="1453"/>
      <c r="CL499" s="1453"/>
      <c r="CM499" s="1453"/>
      <c r="CN499" s="1453"/>
      <c r="CO499" s="1453"/>
      <c r="CP499" s="1453"/>
      <c r="CQ499" s="1453"/>
      <c r="CR499" s="1453"/>
      <c r="CS499" s="1453"/>
      <c r="CT499" s="1453"/>
      <c r="CU499" s="1453"/>
      <c r="CV499" s="1453"/>
      <c r="CW499" s="1453"/>
      <c r="CX499" s="1453"/>
      <c r="CY499" s="1453"/>
      <c r="CZ499" s="1453"/>
      <c r="DA499" s="1453"/>
      <c r="DB499" s="1453"/>
      <c r="DC499" s="1453"/>
      <c r="DD499" s="1453"/>
      <c r="DE499" s="1453"/>
      <c r="DF499" s="1453"/>
      <c r="DG499" s="1453"/>
      <c r="DH499" s="1453"/>
      <c r="DI499" s="1453"/>
      <c r="DJ499" s="1453"/>
      <c r="DK499" s="1453"/>
      <c r="DL499" s="1453"/>
      <c r="DM499" s="1453"/>
      <c r="DN499" s="1453"/>
      <c r="DO499" s="1453"/>
      <c r="DP499" s="1453"/>
      <c r="DQ499" s="1453"/>
      <c r="DR499" s="1453"/>
      <c r="DS499" s="1453"/>
      <c r="DT499" s="1453"/>
    </row>
    <row r="500" spans="1:124" s="1543" customFormat="1" ht="21.9" customHeight="1" x14ac:dyDescent="0.3">
      <c r="A500" s="1453"/>
      <c r="B500" s="1453"/>
      <c r="C500" s="1514"/>
      <c r="D500" s="1514"/>
      <c r="E500" s="1514"/>
      <c r="F500" s="1848"/>
      <c r="G500" s="1930"/>
      <c r="H500" s="1516"/>
      <c r="I500" s="1537"/>
      <c r="J500" s="1537"/>
      <c r="K500" s="1453"/>
      <c r="L500" s="1453"/>
      <c r="M500" s="1453"/>
      <c r="N500" s="1514"/>
      <c r="O500" s="1453"/>
      <c r="P500" s="1453"/>
      <c r="Q500" s="1453"/>
      <c r="R500" s="1453"/>
      <c r="S500" s="1453"/>
      <c r="T500" s="1452"/>
      <c r="U500"/>
      <c r="V500"/>
      <c r="W500" s="1453"/>
      <c r="X500" s="1453"/>
      <c r="Y500" s="1453"/>
      <c r="Z500" s="1453"/>
      <c r="AA500" s="1453"/>
      <c r="AB500" s="1453"/>
      <c r="AC500" s="1453"/>
      <c r="AD500" s="1453"/>
      <c r="AE500" s="1453"/>
      <c r="AF500" s="1453"/>
      <c r="AG500" s="1453"/>
      <c r="AH500" s="1453"/>
      <c r="AI500" s="1453"/>
      <c r="AJ500" s="1453"/>
      <c r="AK500" s="1453"/>
      <c r="AL500" s="1453"/>
      <c r="AM500" s="1453"/>
      <c r="AN500" s="1453"/>
      <c r="AO500" s="1453"/>
      <c r="AP500" s="1453"/>
      <c r="AQ500" s="1453"/>
      <c r="AR500" s="1454"/>
      <c r="AS500" s="1453"/>
      <c r="AT500" s="1453"/>
      <c r="AU500" s="1453"/>
      <c r="AV500" s="1453"/>
      <c r="AW500" s="1453"/>
      <c r="AX500" s="1453"/>
      <c r="AY500" s="1453"/>
      <c r="AZ500" s="1453"/>
      <c r="BA500" s="1453"/>
      <c r="BB500" s="1453"/>
      <c r="BC500" s="1453"/>
      <c r="BD500" s="1453"/>
      <c r="BE500" s="1453"/>
      <c r="BF500" s="1453"/>
      <c r="BG500" s="1453"/>
      <c r="BH500" s="1453"/>
      <c r="BI500" s="1453"/>
      <c r="BJ500" s="1453"/>
      <c r="BK500" s="1453"/>
      <c r="BL500" s="1453"/>
      <c r="BM500" s="1453"/>
      <c r="BN500" s="1453"/>
      <c r="BO500" s="1453"/>
      <c r="BP500" s="1453"/>
      <c r="BQ500" s="1453"/>
      <c r="BR500" s="1453"/>
      <c r="BS500" s="1453"/>
      <c r="BT500" s="1453"/>
      <c r="BU500" s="1453"/>
      <c r="BV500" s="1453"/>
      <c r="BW500" s="1453"/>
      <c r="BX500" s="1453"/>
      <c r="BY500" s="1453"/>
      <c r="BZ500" s="1453"/>
      <c r="CA500" s="1453"/>
      <c r="CB500" s="1453"/>
      <c r="CC500" s="1453"/>
      <c r="CD500" s="1453"/>
      <c r="CE500" s="1453"/>
      <c r="CF500" s="1453"/>
      <c r="CG500" s="1453"/>
      <c r="CH500" s="1453"/>
      <c r="CI500" s="1453"/>
      <c r="CJ500" s="1453"/>
      <c r="CK500" s="1453"/>
      <c r="CL500" s="1453"/>
      <c r="CM500" s="1453"/>
      <c r="CN500" s="1453"/>
      <c r="CO500" s="1453"/>
      <c r="CP500" s="1453"/>
      <c r="CQ500" s="1453"/>
      <c r="CR500" s="1453"/>
      <c r="CS500" s="1453"/>
      <c r="CT500" s="1453"/>
      <c r="CU500" s="1453"/>
      <c r="CV500" s="1453"/>
      <c r="CW500" s="1453"/>
      <c r="CX500" s="1453"/>
      <c r="CY500" s="1453"/>
      <c r="CZ500" s="1453"/>
      <c r="DA500" s="1453"/>
      <c r="DB500" s="1453"/>
      <c r="DC500" s="1453"/>
      <c r="DD500" s="1453"/>
      <c r="DE500" s="1453"/>
      <c r="DF500" s="1453"/>
      <c r="DG500" s="1453"/>
      <c r="DH500" s="1453"/>
      <c r="DI500" s="1453"/>
      <c r="DJ500" s="1453"/>
      <c r="DK500" s="1453"/>
      <c r="DL500" s="1453"/>
      <c r="DM500" s="1453"/>
      <c r="DN500" s="1453"/>
      <c r="DO500" s="1453"/>
      <c r="DP500" s="1453"/>
      <c r="DQ500" s="1453"/>
      <c r="DR500" s="1453"/>
      <c r="DS500" s="1453"/>
      <c r="DT500" s="1453"/>
    </row>
    <row r="501" spans="1:124" s="1543" customFormat="1" ht="21.9" customHeight="1" x14ac:dyDescent="0.3">
      <c r="A501" s="1453"/>
      <c r="B501" s="1453"/>
      <c r="C501" s="1514"/>
      <c r="D501" s="1514"/>
      <c r="E501" s="1514"/>
      <c r="F501" s="1848"/>
      <c r="G501" s="1930"/>
      <c r="H501" s="1516"/>
      <c r="I501" s="1537"/>
      <c r="J501" s="1537"/>
      <c r="K501" s="1453"/>
      <c r="L501" s="1453"/>
      <c r="M501" s="1453"/>
      <c r="N501" s="1514"/>
      <c r="O501" s="1453"/>
      <c r="P501" s="1453"/>
      <c r="Q501" s="1453"/>
      <c r="R501" s="1453"/>
      <c r="S501" s="1453"/>
      <c r="T501" s="1452"/>
      <c r="U501"/>
      <c r="V501"/>
      <c r="W501" s="1453"/>
      <c r="X501" s="1453"/>
      <c r="Y501" s="1453"/>
      <c r="Z501" s="1453"/>
      <c r="AA501" s="1453"/>
      <c r="AB501" s="1453"/>
      <c r="AC501" s="1453"/>
      <c r="AD501" s="1453"/>
      <c r="AE501" s="1453"/>
      <c r="AF501" s="1453"/>
      <c r="AG501" s="1453"/>
      <c r="AH501" s="1453"/>
      <c r="AI501" s="1453"/>
      <c r="AJ501" s="1453"/>
      <c r="AK501" s="1453"/>
      <c r="AL501" s="1453"/>
      <c r="AM501" s="1453"/>
      <c r="AN501" s="1453"/>
      <c r="AO501" s="1453"/>
      <c r="AP501" s="1453"/>
      <c r="AQ501" s="1453"/>
      <c r="AR501" s="1454"/>
      <c r="AS501" s="1453"/>
      <c r="AT501" s="1453"/>
      <c r="AU501" s="1453"/>
      <c r="AV501" s="1453"/>
      <c r="AW501" s="1453"/>
      <c r="AX501" s="1453"/>
      <c r="AY501" s="1453"/>
      <c r="AZ501" s="1453"/>
      <c r="BA501" s="1453"/>
      <c r="BB501" s="1453"/>
      <c r="BC501" s="1453"/>
      <c r="BD501" s="1453"/>
      <c r="BE501" s="1453"/>
      <c r="BF501" s="1453"/>
      <c r="BG501" s="1453"/>
      <c r="BH501" s="1453"/>
      <c r="BI501" s="1453"/>
      <c r="BJ501" s="1453"/>
      <c r="BK501" s="1453"/>
      <c r="BL501" s="1453"/>
      <c r="BM501" s="1453"/>
      <c r="BN501" s="1453"/>
      <c r="BO501" s="1453"/>
      <c r="BP501" s="1453"/>
      <c r="BQ501" s="1453"/>
      <c r="BR501" s="1453"/>
      <c r="BS501" s="1453"/>
      <c r="BT501" s="1453"/>
      <c r="BU501" s="1453"/>
      <c r="BV501" s="1453"/>
      <c r="BW501" s="1453"/>
      <c r="BX501" s="1453"/>
      <c r="BY501" s="1453"/>
      <c r="BZ501" s="1453"/>
      <c r="CA501" s="1453"/>
      <c r="CB501" s="1453"/>
      <c r="CC501" s="1453"/>
      <c r="CD501" s="1453"/>
      <c r="CE501" s="1453"/>
      <c r="CF501" s="1453"/>
      <c r="CG501" s="1453"/>
      <c r="CH501" s="1453"/>
      <c r="CI501" s="1453"/>
      <c r="CJ501" s="1453"/>
      <c r="CK501" s="1453"/>
      <c r="CL501" s="1453"/>
      <c r="CM501" s="1453"/>
      <c r="CN501" s="1453"/>
      <c r="CO501" s="1453"/>
      <c r="CP501" s="1453"/>
      <c r="CQ501" s="1453"/>
      <c r="CR501" s="1453"/>
      <c r="CS501" s="1453"/>
      <c r="CT501" s="1453"/>
      <c r="CU501" s="1453"/>
      <c r="CV501" s="1453"/>
      <c r="CW501" s="1453"/>
      <c r="CX501" s="1453"/>
      <c r="CY501" s="1453"/>
      <c r="CZ501" s="1453"/>
      <c r="DA501" s="1453"/>
      <c r="DB501" s="1453"/>
      <c r="DC501" s="1453"/>
      <c r="DD501" s="1453"/>
      <c r="DE501" s="1453"/>
      <c r="DF501" s="1453"/>
      <c r="DG501" s="1453"/>
      <c r="DH501" s="1453"/>
      <c r="DI501" s="1453"/>
      <c r="DJ501" s="1453"/>
      <c r="DK501" s="1453"/>
      <c r="DL501" s="1453"/>
      <c r="DM501" s="1453"/>
      <c r="DN501" s="1453"/>
      <c r="DO501" s="1453"/>
      <c r="DP501" s="1453"/>
      <c r="DQ501" s="1453"/>
      <c r="DR501" s="1453"/>
      <c r="DS501" s="1453"/>
      <c r="DT501" s="1453"/>
    </row>
    <row r="502" spans="1:124" s="1543" customFormat="1" ht="21.9" customHeight="1" x14ac:dyDescent="0.3">
      <c r="A502" s="1453"/>
      <c r="B502" s="1453"/>
      <c r="C502" s="1514"/>
      <c r="D502" s="1514"/>
      <c r="E502" s="1514"/>
      <c r="F502" s="1848"/>
      <c r="G502" s="1930"/>
      <c r="H502" s="1516"/>
      <c r="I502" s="1537"/>
      <c r="J502" s="1537"/>
      <c r="K502" s="1453"/>
      <c r="L502" s="1453"/>
      <c r="M502" s="1453"/>
      <c r="N502" s="1514"/>
      <c r="O502" s="1453"/>
      <c r="P502" s="1453"/>
      <c r="Q502" s="1453"/>
      <c r="R502" s="1453"/>
      <c r="S502" s="1453"/>
      <c r="T502" s="1452"/>
      <c r="U502"/>
      <c r="V502"/>
      <c r="W502" s="1453"/>
      <c r="X502" s="1453"/>
      <c r="Y502" s="1453"/>
      <c r="Z502" s="1453"/>
      <c r="AA502" s="1453"/>
      <c r="AB502" s="1453"/>
      <c r="AC502" s="1453"/>
      <c r="AD502" s="1453"/>
      <c r="AE502" s="1453"/>
      <c r="AF502" s="1453"/>
      <c r="AG502" s="1453"/>
      <c r="AH502" s="1453"/>
      <c r="AI502" s="1453"/>
      <c r="AJ502" s="1453"/>
      <c r="AK502" s="1453"/>
      <c r="AL502" s="1453"/>
      <c r="AM502" s="1453"/>
      <c r="AN502" s="1453"/>
      <c r="AO502" s="1453"/>
      <c r="AP502" s="1453"/>
      <c r="AQ502" s="1453"/>
      <c r="AR502" s="1454"/>
      <c r="AS502" s="1453"/>
      <c r="AT502" s="1453"/>
      <c r="AU502" s="1453"/>
      <c r="AV502" s="1453"/>
      <c r="AW502" s="1453"/>
      <c r="AX502" s="1453"/>
      <c r="AY502" s="1453"/>
      <c r="AZ502" s="1453"/>
      <c r="BA502" s="1453"/>
      <c r="BB502" s="1453"/>
      <c r="BC502" s="1453"/>
      <c r="BD502" s="1453"/>
      <c r="BE502" s="1453"/>
      <c r="BF502" s="1453"/>
      <c r="BG502" s="1453"/>
      <c r="BH502" s="1453"/>
      <c r="BI502" s="1453"/>
      <c r="BJ502" s="1453"/>
      <c r="BK502" s="1453"/>
      <c r="BL502" s="1453"/>
      <c r="BM502" s="1453"/>
      <c r="BN502" s="1453"/>
      <c r="BO502" s="1453"/>
      <c r="BP502" s="1453"/>
      <c r="BQ502" s="1453"/>
      <c r="BR502" s="1453"/>
      <c r="BS502" s="1453"/>
      <c r="BT502" s="1453"/>
      <c r="BU502" s="1453"/>
      <c r="BV502" s="1453"/>
      <c r="BW502" s="1453"/>
      <c r="BX502" s="1453"/>
      <c r="BY502" s="1453"/>
      <c r="BZ502" s="1453"/>
      <c r="CA502" s="1453"/>
      <c r="CB502" s="1453"/>
      <c r="CC502" s="1453"/>
      <c r="CD502" s="1453"/>
      <c r="CE502" s="1453"/>
      <c r="CF502" s="1453"/>
      <c r="CG502" s="1453"/>
      <c r="CH502" s="1453"/>
      <c r="CI502" s="1453"/>
      <c r="CJ502" s="1453"/>
      <c r="CK502" s="1453"/>
      <c r="CL502" s="1453"/>
      <c r="CM502" s="1453"/>
      <c r="CN502" s="1453"/>
      <c r="CO502" s="1453"/>
      <c r="CP502" s="1453"/>
      <c r="CQ502" s="1453"/>
      <c r="CR502" s="1453"/>
      <c r="CS502" s="1453"/>
      <c r="CT502" s="1453"/>
      <c r="CU502" s="1453"/>
      <c r="CV502" s="1453"/>
      <c r="CW502" s="1453"/>
      <c r="CX502" s="1453"/>
      <c r="CY502" s="1453"/>
      <c r="CZ502" s="1453"/>
      <c r="DA502" s="1453"/>
      <c r="DB502" s="1453"/>
      <c r="DC502" s="1453"/>
      <c r="DD502" s="1453"/>
      <c r="DE502" s="1453"/>
      <c r="DF502" s="1453"/>
      <c r="DG502" s="1453"/>
      <c r="DH502" s="1453"/>
      <c r="DI502" s="1453"/>
      <c r="DJ502" s="1453"/>
      <c r="DK502" s="1453"/>
      <c r="DL502" s="1453"/>
      <c r="DM502" s="1453"/>
      <c r="DN502" s="1453"/>
      <c r="DO502" s="1453"/>
      <c r="DP502" s="1453"/>
      <c r="DQ502" s="1453"/>
      <c r="DR502" s="1453"/>
      <c r="DS502" s="1453"/>
      <c r="DT502" s="1453"/>
    </row>
    <row r="503" spans="1:124" s="1543" customFormat="1" ht="21.9" customHeight="1" x14ac:dyDescent="0.3">
      <c r="A503" s="1453"/>
      <c r="B503" s="1453"/>
      <c r="C503" s="1514"/>
      <c r="D503" s="1514"/>
      <c r="E503" s="1514"/>
      <c r="F503" s="1848"/>
      <c r="G503" s="1930"/>
      <c r="H503" s="1516"/>
      <c r="I503" s="1537"/>
      <c r="J503" s="1537"/>
      <c r="K503" s="1453"/>
      <c r="L503" s="1453"/>
      <c r="M503" s="1453"/>
      <c r="N503" s="1514"/>
      <c r="O503" s="1453"/>
      <c r="P503" s="1453"/>
      <c r="Q503" s="1453"/>
      <c r="R503" s="1453"/>
      <c r="S503" s="1453"/>
      <c r="T503" s="1452"/>
      <c r="U503"/>
      <c r="V503"/>
      <c r="W503" s="1453"/>
      <c r="X503" s="1453"/>
      <c r="Y503" s="1453"/>
      <c r="Z503" s="1453"/>
      <c r="AA503" s="1453"/>
      <c r="AB503" s="1453"/>
      <c r="AC503" s="1453"/>
      <c r="AD503" s="1453"/>
      <c r="AE503" s="1453"/>
      <c r="AF503" s="1453"/>
      <c r="AG503" s="1453"/>
      <c r="AH503" s="1453"/>
      <c r="AI503" s="1453"/>
      <c r="AJ503" s="1453"/>
      <c r="AK503" s="1453"/>
      <c r="AL503" s="1453"/>
      <c r="AM503" s="1453"/>
      <c r="AN503" s="1453"/>
      <c r="AO503" s="1453"/>
      <c r="AP503" s="1453"/>
      <c r="AQ503" s="1453"/>
      <c r="AR503" s="1454"/>
      <c r="AS503" s="1453"/>
      <c r="AT503" s="1453"/>
      <c r="AU503" s="1453"/>
      <c r="AV503" s="1453"/>
      <c r="AW503" s="1453"/>
      <c r="AX503" s="1453"/>
      <c r="AY503" s="1453"/>
      <c r="AZ503" s="1453"/>
      <c r="BA503" s="1453"/>
      <c r="BB503" s="1453"/>
      <c r="BC503" s="1453"/>
      <c r="BD503" s="1453"/>
      <c r="BE503" s="1453"/>
      <c r="BF503" s="1453"/>
      <c r="BG503" s="1453"/>
      <c r="BH503" s="1453"/>
      <c r="BI503" s="1453"/>
      <c r="BJ503" s="1453"/>
      <c r="BK503" s="1453"/>
      <c r="BL503" s="1453"/>
      <c r="BM503" s="1453"/>
      <c r="BN503" s="1453"/>
      <c r="BO503" s="1453"/>
      <c r="BP503" s="1453"/>
      <c r="BQ503" s="1453"/>
      <c r="BR503" s="1453"/>
      <c r="BS503" s="1453"/>
      <c r="BT503" s="1453"/>
      <c r="BU503" s="1453"/>
      <c r="BV503" s="1453"/>
      <c r="BW503" s="1453"/>
      <c r="BX503" s="1453"/>
      <c r="BY503" s="1453"/>
      <c r="BZ503" s="1453"/>
      <c r="CA503" s="1453"/>
      <c r="CB503" s="1453"/>
      <c r="CC503" s="1453"/>
      <c r="CD503" s="1453"/>
      <c r="CE503" s="1453"/>
      <c r="CF503" s="1453"/>
      <c r="CG503" s="1453"/>
      <c r="CH503" s="1453"/>
      <c r="CI503" s="1453"/>
      <c r="CJ503" s="1453"/>
      <c r="CK503" s="1453"/>
      <c r="CL503" s="1453"/>
      <c r="CM503" s="1453"/>
      <c r="CN503" s="1453"/>
      <c r="CO503" s="1453"/>
      <c r="CP503" s="1453"/>
      <c r="CQ503" s="1453"/>
      <c r="CR503" s="1453"/>
      <c r="CS503" s="1453"/>
      <c r="CT503" s="1453"/>
      <c r="CU503" s="1453"/>
      <c r="CV503" s="1453"/>
      <c r="CW503" s="1453"/>
      <c r="CX503" s="1453"/>
      <c r="CY503" s="1453"/>
      <c r="CZ503" s="1453"/>
      <c r="DA503" s="1453"/>
      <c r="DB503" s="1453"/>
      <c r="DC503" s="1453"/>
      <c r="DD503" s="1453"/>
      <c r="DE503" s="1453"/>
      <c r="DF503" s="1453"/>
      <c r="DG503" s="1453"/>
      <c r="DH503" s="1453"/>
      <c r="DI503" s="1453"/>
      <c r="DJ503" s="1453"/>
      <c r="DK503" s="1453"/>
      <c r="DL503" s="1453"/>
      <c r="DM503" s="1453"/>
      <c r="DN503" s="1453"/>
      <c r="DO503" s="1453"/>
      <c r="DP503" s="1453"/>
      <c r="DQ503" s="1453"/>
      <c r="DR503" s="1453"/>
      <c r="DS503" s="1453"/>
      <c r="DT503" s="1453"/>
    </row>
    <row r="504" spans="1:124" s="1543" customFormat="1" ht="21.9" customHeight="1" x14ac:dyDescent="0.3">
      <c r="A504" s="1453"/>
      <c r="B504" s="1453"/>
      <c r="C504" s="1514"/>
      <c r="D504" s="1514"/>
      <c r="E504" s="1514"/>
      <c r="F504" s="1848"/>
      <c r="G504" s="1930"/>
      <c r="H504" s="1516"/>
      <c r="I504" s="1537"/>
      <c r="J504" s="1537"/>
      <c r="K504" s="1453"/>
      <c r="L504" s="1453"/>
      <c r="M504" s="1453"/>
      <c r="N504" s="1514"/>
      <c r="O504" s="1453"/>
      <c r="P504" s="1453"/>
      <c r="Q504" s="1453"/>
      <c r="R504" s="1453"/>
      <c r="S504" s="1453"/>
      <c r="T504" s="1452"/>
      <c r="U504"/>
      <c r="V504"/>
      <c r="W504" s="1453"/>
      <c r="X504" s="1453"/>
      <c r="Y504" s="1453"/>
      <c r="Z504" s="1453"/>
      <c r="AA504" s="1453"/>
      <c r="AB504" s="1453"/>
      <c r="AC504" s="1453"/>
      <c r="AD504" s="1453"/>
      <c r="AE504" s="1453"/>
      <c r="AF504" s="1453"/>
      <c r="AG504" s="1453"/>
      <c r="AH504" s="1453"/>
      <c r="AI504" s="1453"/>
      <c r="AJ504" s="1453"/>
      <c r="AK504" s="1453"/>
      <c r="AL504" s="1453"/>
      <c r="AM504" s="1453"/>
      <c r="AN504" s="1453"/>
      <c r="AO504" s="1453"/>
      <c r="AP504" s="1453"/>
      <c r="AQ504" s="1453"/>
      <c r="AR504" s="1454"/>
      <c r="AS504" s="1453"/>
      <c r="AT504" s="1453"/>
      <c r="AU504" s="1453"/>
      <c r="AV504" s="1453"/>
      <c r="AW504" s="1453"/>
      <c r="AX504" s="1453"/>
      <c r="AY504" s="1453"/>
      <c r="AZ504" s="1453"/>
      <c r="BA504" s="1453"/>
      <c r="BB504" s="1453"/>
      <c r="BC504" s="1453"/>
      <c r="BD504" s="1453"/>
      <c r="BE504" s="1453"/>
      <c r="BF504" s="1453"/>
      <c r="BG504" s="1453"/>
      <c r="BH504" s="1453"/>
      <c r="BI504" s="1453"/>
      <c r="BJ504" s="1453"/>
      <c r="BK504" s="1453"/>
      <c r="BL504" s="1453"/>
      <c r="BM504" s="1453"/>
      <c r="BN504" s="1453"/>
      <c r="BO504" s="1453"/>
      <c r="BP504" s="1453"/>
      <c r="BQ504" s="1453"/>
      <c r="BR504" s="1453"/>
      <c r="BS504" s="1453"/>
      <c r="BT504" s="1453"/>
      <c r="BU504" s="1453"/>
      <c r="BV504" s="1453"/>
      <c r="BW504" s="1453"/>
      <c r="BX504" s="1453"/>
      <c r="BY504" s="1453"/>
      <c r="BZ504" s="1453"/>
      <c r="CA504" s="1453"/>
      <c r="CB504" s="1453"/>
      <c r="CC504" s="1453"/>
      <c r="CD504" s="1453"/>
      <c r="CE504" s="1453"/>
      <c r="CF504" s="1453"/>
      <c r="CG504" s="1453"/>
      <c r="CH504" s="1453"/>
      <c r="CI504" s="1453"/>
      <c r="CJ504" s="1453"/>
      <c r="CK504" s="1453"/>
      <c r="CL504" s="1453"/>
      <c r="CM504" s="1453"/>
      <c r="CN504" s="1453"/>
      <c r="CO504" s="1453"/>
      <c r="CP504" s="1453"/>
      <c r="CQ504" s="1453"/>
      <c r="CR504" s="1453"/>
      <c r="CS504" s="1453"/>
      <c r="CT504" s="1453"/>
      <c r="CU504" s="1453"/>
      <c r="CV504" s="1453"/>
      <c r="CW504" s="1453"/>
      <c r="CX504" s="1453"/>
      <c r="CY504" s="1453"/>
      <c r="CZ504" s="1453"/>
      <c r="DA504" s="1453"/>
      <c r="DB504" s="1453"/>
      <c r="DC504" s="1453"/>
      <c r="DD504" s="1453"/>
      <c r="DE504" s="1453"/>
      <c r="DF504" s="1453"/>
      <c r="DG504" s="1453"/>
      <c r="DH504" s="1453"/>
      <c r="DI504" s="1453"/>
      <c r="DJ504" s="1453"/>
      <c r="DK504" s="1453"/>
      <c r="DL504" s="1453"/>
      <c r="DM504" s="1453"/>
      <c r="DN504" s="1453"/>
      <c r="DO504" s="1453"/>
      <c r="DP504" s="1453"/>
      <c r="DQ504" s="1453"/>
      <c r="DR504" s="1453"/>
      <c r="DS504" s="1453"/>
      <c r="DT504" s="1453"/>
    </row>
    <row r="505" spans="1:124" s="1543" customFormat="1" ht="21.9" customHeight="1" x14ac:dyDescent="0.3">
      <c r="A505" s="1453"/>
      <c r="B505" s="1453"/>
      <c r="C505" s="1514"/>
      <c r="D505" s="1514"/>
      <c r="E505" s="1514"/>
      <c r="F505" s="1848"/>
      <c r="G505" s="1930"/>
      <c r="H505" s="1516"/>
      <c r="I505" s="1537"/>
      <c r="J505" s="1537"/>
      <c r="K505" s="1453"/>
      <c r="L505" s="1453"/>
      <c r="M505" s="1453"/>
      <c r="N505" s="1514"/>
      <c r="O505" s="1453"/>
      <c r="P505" s="1453"/>
      <c r="Q505" s="1453"/>
      <c r="R505" s="1453"/>
      <c r="S505" s="1453"/>
      <c r="T505" s="1452"/>
      <c r="U505"/>
      <c r="V505"/>
      <c r="W505" s="1453"/>
      <c r="X505" s="1453"/>
      <c r="Y505" s="1453"/>
      <c r="Z505" s="1453"/>
      <c r="AA505" s="1453"/>
      <c r="AB505" s="1453"/>
      <c r="AC505" s="1453"/>
      <c r="AD505" s="1453"/>
      <c r="AE505" s="1453"/>
      <c r="AF505" s="1453"/>
      <c r="AG505" s="1453"/>
      <c r="AH505" s="1453"/>
      <c r="AI505" s="1453"/>
      <c r="AJ505" s="1453"/>
      <c r="AK505" s="1453"/>
      <c r="AL505" s="1453"/>
      <c r="AM505" s="1453"/>
      <c r="AN505" s="1453"/>
      <c r="AO505" s="1453"/>
      <c r="AP505" s="1453"/>
      <c r="AQ505" s="1453"/>
      <c r="AR505" s="1454"/>
      <c r="AS505" s="1453"/>
      <c r="AT505" s="1453"/>
      <c r="AU505" s="1453"/>
      <c r="AV505" s="1453"/>
      <c r="AW505" s="1453"/>
      <c r="AX505" s="1453"/>
      <c r="AY505" s="1453"/>
      <c r="AZ505" s="1453"/>
      <c r="BA505" s="1453"/>
      <c r="BB505" s="1453"/>
      <c r="BC505" s="1453"/>
      <c r="BD505" s="1453"/>
      <c r="BE505" s="1453"/>
      <c r="BF505" s="1453"/>
      <c r="BG505" s="1453"/>
      <c r="BH505" s="1453"/>
      <c r="BI505" s="1453"/>
      <c r="BJ505" s="1453"/>
      <c r="BK505" s="1453"/>
      <c r="BL505" s="1453"/>
      <c r="BM505" s="1453"/>
      <c r="BN505" s="1453"/>
      <c r="BO505" s="1453"/>
      <c r="BP505" s="1453"/>
      <c r="BQ505" s="1453"/>
      <c r="BR505" s="1453"/>
      <c r="BS505" s="1453"/>
      <c r="BT505" s="1453"/>
      <c r="BU505" s="1453"/>
      <c r="BV505" s="1453"/>
      <c r="BW505" s="1453"/>
      <c r="BX505" s="1453"/>
      <c r="BY505" s="1453"/>
      <c r="BZ505" s="1453"/>
      <c r="CA505" s="1453"/>
      <c r="CB505" s="1453"/>
      <c r="CC505" s="1453"/>
      <c r="CD505" s="1453"/>
      <c r="CE505" s="1453"/>
      <c r="CF505" s="1453"/>
      <c r="CG505" s="1453"/>
      <c r="CH505" s="1453"/>
      <c r="CI505" s="1453"/>
      <c r="CJ505" s="1453"/>
      <c r="CK505" s="1453"/>
      <c r="CL505" s="1453"/>
      <c r="CM505" s="1453"/>
      <c r="CN505" s="1453"/>
      <c r="CO505" s="1453"/>
      <c r="CP505" s="1453"/>
      <c r="CQ505" s="1453"/>
      <c r="CR505" s="1453"/>
      <c r="CS505" s="1453"/>
      <c r="CT505" s="1453"/>
      <c r="CU505" s="1453"/>
      <c r="CV505" s="1453"/>
      <c r="CW505" s="1453"/>
      <c r="CX505" s="1453"/>
      <c r="CY505" s="1453"/>
      <c r="CZ505" s="1453"/>
      <c r="DA505" s="1453"/>
      <c r="DB505" s="1453"/>
      <c r="DC505" s="1453"/>
      <c r="DD505" s="1453"/>
      <c r="DE505" s="1453"/>
      <c r="DF505" s="1453"/>
      <c r="DG505" s="1453"/>
      <c r="DH505" s="1453"/>
      <c r="DI505" s="1453"/>
      <c r="DJ505" s="1453"/>
      <c r="DK505" s="1453"/>
      <c r="DL505" s="1453"/>
      <c r="DM505" s="1453"/>
      <c r="DN505" s="1453"/>
      <c r="DO505" s="1453"/>
      <c r="DP505" s="1453"/>
      <c r="DQ505" s="1453"/>
      <c r="DR505" s="1453"/>
      <c r="DS505" s="1453"/>
      <c r="DT505" s="1453"/>
    </row>
    <row r="506" spans="1:124" s="1543" customFormat="1" ht="21.9" customHeight="1" x14ac:dyDescent="0.3">
      <c r="A506" s="1453"/>
      <c r="B506" s="1453"/>
      <c r="C506" s="1514"/>
      <c r="D506" s="1514"/>
      <c r="E506" s="1514"/>
      <c r="F506" s="1848"/>
      <c r="G506" s="1930"/>
      <c r="H506" s="1516"/>
      <c r="I506" s="1537"/>
      <c r="J506" s="1537"/>
      <c r="K506" s="1453"/>
      <c r="L506" s="1453"/>
      <c r="M506" s="1453"/>
      <c r="N506" s="1514"/>
      <c r="O506" s="1453"/>
      <c r="P506" s="1453"/>
      <c r="Q506" s="1453"/>
      <c r="R506" s="1453"/>
      <c r="S506" s="1453"/>
      <c r="T506" s="1452"/>
      <c r="U506"/>
      <c r="V506"/>
      <c r="W506" s="1453"/>
      <c r="X506" s="1453"/>
      <c r="Y506" s="1453"/>
      <c r="Z506" s="1453"/>
      <c r="AA506" s="1453"/>
      <c r="AB506" s="1453"/>
      <c r="AC506" s="1453"/>
      <c r="AD506" s="1453"/>
      <c r="AE506" s="1453"/>
      <c r="AF506" s="1453"/>
      <c r="AG506" s="1453"/>
      <c r="AH506" s="1453"/>
      <c r="AI506" s="1453"/>
      <c r="AJ506" s="1453"/>
      <c r="AK506" s="1453"/>
      <c r="AL506" s="1453"/>
      <c r="AM506" s="1453"/>
      <c r="AN506" s="1453"/>
      <c r="AO506" s="1453"/>
      <c r="AP506" s="1453"/>
      <c r="AQ506" s="1453"/>
      <c r="AR506" s="1454"/>
      <c r="AS506" s="1453"/>
      <c r="AT506" s="1453"/>
      <c r="AU506" s="1453"/>
      <c r="AV506" s="1453"/>
      <c r="AW506" s="1453"/>
      <c r="AX506" s="1453"/>
      <c r="AY506" s="1453"/>
      <c r="AZ506" s="1453"/>
      <c r="BA506" s="1453"/>
      <c r="BB506" s="1453"/>
      <c r="BC506" s="1453"/>
      <c r="BD506" s="1453"/>
      <c r="BE506" s="1453"/>
      <c r="BF506" s="1453"/>
      <c r="BG506" s="1453"/>
      <c r="BH506" s="1453"/>
      <c r="BI506" s="1453"/>
      <c r="BJ506" s="1453"/>
      <c r="BK506" s="1453"/>
      <c r="BL506" s="1453"/>
      <c r="BM506" s="1453"/>
      <c r="BN506" s="1453"/>
      <c r="BO506" s="1453"/>
      <c r="BP506" s="1453"/>
      <c r="BQ506" s="1453"/>
      <c r="BR506" s="1453"/>
      <c r="BS506" s="1453"/>
      <c r="BT506" s="1453"/>
      <c r="BU506" s="1453"/>
      <c r="BV506" s="1453"/>
      <c r="BW506" s="1453"/>
      <c r="BX506" s="1453"/>
      <c r="BY506" s="1453"/>
      <c r="BZ506" s="1453"/>
      <c r="CA506" s="1453"/>
      <c r="CB506" s="1453"/>
      <c r="CC506" s="1453"/>
      <c r="CD506" s="1453"/>
      <c r="CE506" s="1453"/>
      <c r="CF506" s="1453"/>
      <c r="CG506" s="1453"/>
      <c r="CH506" s="1453"/>
      <c r="CI506" s="1453"/>
      <c r="CJ506" s="1453"/>
      <c r="CK506" s="1453"/>
      <c r="CL506" s="1453"/>
      <c r="CM506" s="1453"/>
      <c r="CN506" s="1453"/>
      <c r="CO506" s="1453"/>
      <c r="CP506" s="1453"/>
      <c r="CQ506" s="1453"/>
      <c r="CR506" s="1453"/>
      <c r="CS506" s="1453"/>
      <c r="CT506" s="1453"/>
      <c r="CU506" s="1453"/>
      <c r="CV506" s="1453"/>
      <c r="CW506" s="1453"/>
      <c r="CX506" s="1453"/>
      <c r="CY506" s="1453"/>
      <c r="CZ506" s="1453"/>
      <c r="DA506" s="1453"/>
      <c r="DB506" s="1453"/>
      <c r="DC506" s="1453"/>
      <c r="DD506" s="1453"/>
      <c r="DE506" s="1453"/>
      <c r="DF506" s="1453"/>
      <c r="DG506" s="1453"/>
      <c r="DH506" s="1453"/>
      <c r="DI506" s="1453"/>
      <c r="DJ506" s="1453"/>
      <c r="DK506" s="1453"/>
      <c r="DL506" s="1453"/>
      <c r="DM506" s="1453"/>
      <c r="DN506" s="1453"/>
      <c r="DO506" s="1453"/>
      <c r="DP506" s="1453"/>
      <c r="DQ506" s="1453"/>
      <c r="DR506" s="1453"/>
      <c r="DS506" s="1453"/>
      <c r="DT506" s="1453"/>
    </row>
    <row r="507" spans="1:124" s="1543" customFormat="1" ht="21.9" customHeight="1" x14ac:dyDescent="0.3">
      <c r="A507" s="1453"/>
      <c r="B507" s="1453"/>
      <c r="C507" s="1514"/>
      <c r="D507" s="1514"/>
      <c r="E507" s="1514"/>
      <c r="F507" s="1848"/>
      <c r="G507" s="1930"/>
      <c r="H507" s="1516"/>
      <c r="I507" s="1537"/>
      <c r="J507" s="1537"/>
      <c r="K507" s="1453"/>
      <c r="L507" s="1453"/>
      <c r="M507" s="1453"/>
      <c r="N507" s="1514"/>
      <c r="O507" s="1453"/>
      <c r="P507" s="1453"/>
      <c r="Q507" s="1453"/>
      <c r="R507" s="1453"/>
      <c r="S507" s="1453"/>
      <c r="T507" s="1452"/>
      <c r="U507"/>
      <c r="V507"/>
      <c r="W507" s="1453"/>
      <c r="X507" s="1453"/>
      <c r="Y507" s="1453"/>
      <c r="Z507" s="1453"/>
      <c r="AA507" s="1453"/>
      <c r="AB507" s="1453"/>
      <c r="AC507" s="1453"/>
      <c r="AD507" s="1453"/>
      <c r="AE507" s="1453"/>
      <c r="AF507" s="1453"/>
      <c r="AG507" s="1453"/>
      <c r="AH507" s="1453"/>
      <c r="AI507" s="1453"/>
      <c r="AJ507" s="1453"/>
      <c r="AK507" s="1453"/>
      <c r="AL507" s="1453"/>
      <c r="AM507" s="1453"/>
      <c r="AN507" s="1453"/>
      <c r="AO507" s="1453"/>
      <c r="AP507" s="1453"/>
      <c r="AQ507" s="1453"/>
      <c r="AR507" s="1454"/>
      <c r="AS507" s="1453"/>
      <c r="AT507" s="1453"/>
      <c r="AU507" s="1453"/>
      <c r="AV507" s="1453"/>
      <c r="AW507" s="1453"/>
      <c r="AX507" s="1453"/>
      <c r="AY507" s="1453"/>
      <c r="AZ507" s="1453"/>
      <c r="BA507" s="1453"/>
      <c r="BB507" s="1453"/>
      <c r="BC507" s="1453"/>
      <c r="BD507" s="1453"/>
      <c r="BE507" s="1453"/>
      <c r="BF507" s="1453"/>
      <c r="BG507" s="1453"/>
      <c r="BH507" s="1453"/>
      <c r="BI507" s="1453"/>
      <c r="BJ507" s="1453"/>
      <c r="BK507" s="1453"/>
      <c r="BL507" s="1453"/>
      <c r="BM507" s="1453"/>
      <c r="BN507" s="1453"/>
      <c r="BO507" s="1453"/>
      <c r="BP507" s="1453"/>
      <c r="BQ507" s="1453"/>
      <c r="BR507" s="1453"/>
      <c r="BS507" s="1453"/>
      <c r="BT507" s="1453"/>
      <c r="BU507" s="1453"/>
      <c r="BV507" s="1453"/>
      <c r="BW507" s="1453"/>
      <c r="BX507" s="1453"/>
      <c r="BY507" s="1453"/>
      <c r="BZ507" s="1453"/>
      <c r="CA507" s="1453"/>
      <c r="CB507" s="1453"/>
      <c r="CC507" s="1453"/>
      <c r="CD507" s="1453"/>
      <c r="CE507" s="1453"/>
      <c r="CF507" s="1453"/>
      <c r="CG507" s="1453"/>
      <c r="CH507" s="1453"/>
      <c r="CI507" s="1453"/>
      <c r="CJ507" s="1453"/>
      <c r="CK507" s="1453"/>
      <c r="CL507" s="1453"/>
      <c r="CM507" s="1453"/>
      <c r="CN507" s="1453"/>
      <c r="CO507" s="1453"/>
      <c r="CP507" s="1453"/>
      <c r="CQ507" s="1453"/>
      <c r="CR507" s="1453"/>
      <c r="CS507" s="1453"/>
      <c r="CT507" s="1453"/>
      <c r="CU507" s="1453"/>
      <c r="CV507" s="1453"/>
      <c r="CW507" s="1453"/>
      <c r="CX507" s="1453"/>
      <c r="CY507" s="1453"/>
      <c r="CZ507" s="1453"/>
      <c r="DA507" s="1453"/>
      <c r="DB507" s="1453"/>
      <c r="DC507" s="1453"/>
      <c r="DD507" s="1453"/>
      <c r="DE507" s="1453"/>
      <c r="DF507" s="1453"/>
      <c r="DG507" s="1453"/>
      <c r="DH507" s="1453"/>
      <c r="DI507" s="1453"/>
      <c r="DJ507" s="1453"/>
      <c r="DK507" s="1453"/>
      <c r="DL507" s="1453"/>
      <c r="DM507" s="1453"/>
      <c r="DN507" s="1453"/>
      <c r="DO507" s="1453"/>
      <c r="DP507" s="1453"/>
      <c r="DQ507" s="1453"/>
      <c r="DR507" s="1453"/>
      <c r="DS507" s="1453"/>
      <c r="DT507" s="1453"/>
    </row>
    <row r="508" spans="1:124" s="1543" customFormat="1" ht="21.9" customHeight="1" x14ac:dyDescent="0.3">
      <c r="A508" s="1453"/>
      <c r="B508" s="1453"/>
      <c r="C508" s="1514"/>
      <c r="D508" s="1514"/>
      <c r="E508" s="1514"/>
      <c r="F508" s="1848"/>
      <c r="G508" s="1930"/>
      <c r="H508" s="1516"/>
      <c r="I508" s="1537"/>
      <c r="J508" s="1537"/>
      <c r="K508" s="1453"/>
      <c r="L508" s="1453"/>
      <c r="M508" s="1453"/>
      <c r="N508" s="1514"/>
      <c r="O508" s="1453"/>
      <c r="P508" s="1453"/>
      <c r="Q508" s="1453"/>
      <c r="R508" s="1453"/>
      <c r="S508" s="1453"/>
      <c r="T508" s="1452"/>
      <c r="U508"/>
      <c r="V508"/>
      <c r="W508" s="1453"/>
      <c r="X508" s="1453"/>
      <c r="Y508" s="1453"/>
      <c r="Z508" s="1453"/>
      <c r="AA508" s="1453"/>
      <c r="AB508" s="1453"/>
      <c r="AC508" s="1453"/>
      <c r="AD508" s="1453"/>
      <c r="AE508" s="1453"/>
      <c r="AF508" s="1453"/>
      <c r="AG508" s="1453"/>
      <c r="AH508" s="1453"/>
      <c r="AI508" s="1453"/>
      <c r="AJ508" s="1453"/>
      <c r="AK508" s="1453"/>
      <c r="AL508" s="1453"/>
      <c r="AM508" s="1453"/>
      <c r="AN508" s="1453"/>
      <c r="AO508" s="1453"/>
      <c r="AP508" s="1453"/>
      <c r="AQ508" s="1453"/>
      <c r="AR508" s="1454"/>
      <c r="AS508" s="1453"/>
      <c r="AT508" s="1453"/>
      <c r="AU508" s="1453"/>
      <c r="AV508" s="1453"/>
      <c r="AW508" s="1453"/>
      <c r="AX508" s="1453"/>
      <c r="AY508" s="1453"/>
      <c r="AZ508" s="1453"/>
      <c r="BA508" s="1453"/>
      <c r="BB508" s="1453"/>
      <c r="BC508" s="1453"/>
      <c r="BD508" s="1453"/>
      <c r="BE508" s="1453"/>
      <c r="BF508" s="1453"/>
      <c r="BG508" s="1453"/>
      <c r="BH508" s="1453"/>
      <c r="BI508" s="1453"/>
      <c r="BJ508" s="1453"/>
      <c r="BK508" s="1453"/>
      <c r="BL508" s="1453"/>
      <c r="BM508" s="1453"/>
      <c r="BN508" s="1453"/>
      <c r="BO508" s="1453"/>
      <c r="BP508" s="1453"/>
      <c r="BQ508" s="1453"/>
      <c r="BR508" s="1453"/>
      <c r="BS508" s="1453"/>
      <c r="BT508" s="1453"/>
      <c r="BU508" s="1453"/>
      <c r="BV508" s="1453"/>
      <c r="BW508" s="1453"/>
      <c r="BX508" s="1453"/>
      <c r="BY508" s="1453"/>
      <c r="BZ508" s="1453"/>
      <c r="CA508" s="1453"/>
      <c r="CB508" s="1453"/>
      <c r="CC508" s="1453"/>
      <c r="CD508" s="1453"/>
      <c r="CE508" s="1453"/>
      <c r="CF508" s="1453"/>
      <c r="CG508" s="1453"/>
      <c r="CH508" s="1453"/>
      <c r="CI508" s="1453"/>
      <c r="CJ508" s="1453"/>
      <c r="CK508" s="1453"/>
      <c r="CL508" s="1453"/>
      <c r="CM508" s="1453"/>
      <c r="CN508" s="1453"/>
      <c r="CO508" s="1453"/>
      <c r="CP508" s="1453"/>
      <c r="CQ508" s="1453"/>
      <c r="CR508" s="1453"/>
      <c r="CS508" s="1453"/>
      <c r="CT508" s="1453"/>
      <c r="CU508" s="1453"/>
      <c r="CV508" s="1453"/>
      <c r="CW508" s="1453"/>
      <c r="CX508" s="1453"/>
      <c r="CY508" s="1453"/>
      <c r="CZ508" s="1453"/>
      <c r="DA508" s="1453"/>
      <c r="DB508" s="1453"/>
      <c r="DC508" s="1453"/>
      <c r="DD508" s="1453"/>
      <c r="DE508" s="1453"/>
      <c r="DF508" s="1453"/>
      <c r="DG508" s="1453"/>
      <c r="DH508" s="1453"/>
      <c r="DI508" s="1453"/>
      <c r="DJ508" s="1453"/>
      <c r="DK508" s="1453"/>
      <c r="DL508" s="1453"/>
      <c r="DM508" s="1453"/>
      <c r="DN508" s="1453"/>
      <c r="DO508" s="1453"/>
      <c r="DP508" s="1453"/>
      <c r="DQ508" s="1453"/>
      <c r="DR508" s="1453"/>
      <c r="DS508" s="1453"/>
      <c r="DT508" s="1453"/>
    </row>
    <row r="509" spans="1:124" s="1543" customFormat="1" ht="21.9" customHeight="1" x14ac:dyDescent="0.3">
      <c r="A509" s="1453"/>
      <c r="B509" s="1453"/>
      <c r="C509" s="1514"/>
      <c r="D509" s="1514"/>
      <c r="E509" s="1514"/>
      <c r="F509" s="1848"/>
      <c r="G509" s="1930"/>
      <c r="H509" s="1516"/>
      <c r="I509" s="1537"/>
      <c r="J509" s="1537"/>
      <c r="K509" s="1453"/>
      <c r="L509" s="1453"/>
      <c r="M509" s="1453"/>
      <c r="N509" s="1514"/>
      <c r="O509" s="1453"/>
      <c r="P509" s="1453"/>
      <c r="Q509" s="1453"/>
      <c r="R509" s="1453"/>
      <c r="S509" s="1453"/>
      <c r="T509" s="1452"/>
      <c r="U509"/>
      <c r="V509"/>
      <c r="W509" s="1453"/>
      <c r="X509" s="1453"/>
      <c r="Y509" s="1453"/>
      <c r="Z509" s="1453"/>
      <c r="AA509" s="1453"/>
      <c r="AB509" s="1453"/>
      <c r="AC509" s="1453"/>
      <c r="AD509" s="1453"/>
      <c r="AE509" s="1453"/>
      <c r="AF509" s="1453"/>
      <c r="AG509" s="1453"/>
      <c r="AH509" s="1453"/>
      <c r="AI509" s="1453"/>
      <c r="AJ509" s="1453"/>
      <c r="AK509" s="1453"/>
      <c r="AL509" s="1453"/>
      <c r="AM509" s="1453"/>
      <c r="AN509" s="1453"/>
      <c r="AO509" s="1453"/>
      <c r="AP509" s="1453"/>
      <c r="AQ509" s="1453"/>
      <c r="AR509" s="1454"/>
      <c r="AS509" s="1453"/>
      <c r="AT509" s="1453"/>
      <c r="AU509" s="1453"/>
      <c r="AV509" s="1453"/>
      <c r="AW509" s="1453"/>
      <c r="AX509" s="1453"/>
      <c r="AY509" s="1453"/>
      <c r="AZ509" s="1453"/>
      <c r="BA509" s="1453"/>
      <c r="BB509" s="1453"/>
      <c r="BC509" s="1453"/>
      <c r="BD509" s="1453"/>
      <c r="BE509" s="1453"/>
      <c r="BF509" s="1453"/>
      <c r="BG509" s="1453"/>
      <c r="BH509" s="1453"/>
      <c r="BI509" s="1453"/>
      <c r="BJ509" s="1453"/>
      <c r="BK509" s="1453"/>
      <c r="BL509" s="1453"/>
      <c r="BM509" s="1453"/>
      <c r="BN509" s="1453"/>
      <c r="BO509" s="1453"/>
      <c r="BP509" s="1453"/>
      <c r="BQ509" s="1453"/>
      <c r="BR509" s="1453"/>
      <c r="BS509" s="1453"/>
      <c r="BT509" s="1453"/>
      <c r="BU509" s="1453"/>
      <c r="BV509" s="1453"/>
      <c r="BW509" s="1453"/>
      <c r="BX509" s="1453"/>
      <c r="BY509" s="1453"/>
      <c r="BZ509" s="1453"/>
      <c r="CA509" s="1453"/>
      <c r="CB509" s="1453"/>
      <c r="CC509" s="1453"/>
      <c r="CD509" s="1453"/>
      <c r="CE509" s="1453"/>
      <c r="CF509" s="1453"/>
      <c r="CG509" s="1453"/>
      <c r="CH509" s="1453"/>
      <c r="CI509" s="1453"/>
      <c r="CJ509" s="1453"/>
      <c r="CK509" s="1453"/>
      <c r="CL509" s="1453"/>
      <c r="CM509" s="1453"/>
      <c r="CN509" s="1453"/>
      <c r="CO509" s="1453"/>
      <c r="CP509" s="1453"/>
      <c r="CQ509" s="1453"/>
      <c r="CR509" s="1453"/>
      <c r="CS509" s="1453"/>
      <c r="CT509" s="1453"/>
      <c r="CU509" s="1453"/>
      <c r="CV509" s="1453"/>
      <c r="CW509" s="1453"/>
      <c r="CX509" s="1453"/>
      <c r="CY509" s="1453"/>
      <c r="CZ509" s="1453"/>
      <c r="DA509" s="1453"/>
      <c r="DB509" s="1453"/>
      <c r="DC509" s="1453"/>
      <c r="DD509" s="1453"/>
      <c r="DE509" s="1453"/>
      <c r="DF509" s="1453"/>
      <c r="DG509" s="1453"/>
      <c r="DH509" s="1453"/>
      <c r="DI509" s="1453"/>
      <c r="DJ509" s="1453"/>
      <c r="DK509" s="1453"/>
      <c r="DL509" s="1453"/>
      <c r="DM509" s="1453"/>
      <c r="DN509" s="1453"/>
      <c r="DO509" s="1453"/>
      <c r="DP509" s="1453"/>
      <c r="DQ509" s="1453"/>
      <c r="DR509" s="1453"/>
      <c r="DS509" s="1453"/>
      <c r="DT509" s="1453"/>
    </row>
    <row r="510" spans="1:124" s="1543" customFormat="1" ht="21.9" customHeight="1" x14ac:dyDescent="0.3">
      <c r="A510" s="1453"/>
      <c r="B510" s="1453"/>
      <c r="C510" s="1514"/>
      <c r="D510" s="1514"/>
      <c r="E510" s="1514"/>
      <c r="F510" s="1848"/>
      <c r="G510" s="1930"/>
      <c r="H510" s="1516"/>
      <c r="I510" s="1537"/>
      <c r="J510" s="1537"/>
      <c r="K510" s="1453"/>
      <c r="L510" s="1453"/>
      <c r="M510" s="1453"/>
      <c r="N510" s="1514"/>
      <c r="O510" s="1453"/>
      <c r="P510" s="1453"/>
      <c r="Q510" s="1453"/>
      <c r="R510" s="1453"/>
      <c r="S510" s="1453"/>
      <c r="T510" s="1452"/>
      <c r="U510"/>
      <c r="V510"/>
      <c r="W510" s="1453"/>
      <c r="X510" s="1453"/>
      <c r="Y510" s="1453"/>
      <c r="Z510" s="1453"/>
      <c r="AA510" s="1453"/>
      <c r="AB510" s="1453"/>
      <c r="AC510" s="1453"/>
      <c r="AD510" s="1453"/>
      <c r="AE510" s="1453"/>
      <c r="AF510" s="1453"/>
      <c r="AG510" s="1453"/>
      <c r="AH510" s="1453"/>
      <c r="AI510" s="1453"/>
      <c r="AJ510" s="1453"/>
      <c r="AK510" s="1453"/>
      <c r="AL510" s="1453"/>
      <c r="AM510" s="1453"/>
      <c r="AN510" s="1453"/>
      <c r="AO510" s="1453"/>
      <c r="AP510" s="1453"/>
      <c r="AQ510" s="1453"/>
      <c r="AR510" s="1454"/>
      <c r="AS510" s="1453"/>
      <c r="AT510" s="1453"/>
      <c r="AU510" s="1453"/>
      <c r="AV510" s="1453"/>
      <c r="AW510" s="1453"/>
      <c r="AX510" s="1453"/>
      <c r="AY510" s="1453"/>
      <c r="AZ510" s="1453"/>
      <c r="BA510" s="1453"/>
      <c r="BB510" s="1453"/>
      <c r="BC510" s="1453"/>
      <c r="BD510" s="1453"/>
      <c r="BE510" s="1453"/>
      <c r="BF510" s="1453"/>
      <c r="BG510" s="1453"/>
      <c r="BH510" s="1453"/>
      <c r="BI510" s="1453"/>
      <c r="BJ510" s="1453"/>
      <c r="BK510" s="1453"/>
      <c r="BL510" s="1453"/>
      <c r="BM510" s="1453"/>
      <c r="BN510" s="1453"/>
      <c r="BO510" s="1453"/>
      <c r="BP510" s="1453"/>
      <c r="BQ510" s="1453"/>
      <c r="BR510" s="1453"/>
      <c r="BS510" s="1453"/>
      <c r="BT510" s="1453"/>
      <c r="BU510" s="1453"/>
      <c r="BV510" s="1453"/>
      <c r="BW510" s="1453"/>
      <c r="BX510" s="1453"/>
      <c r="BY510" s="1453"/>
      <c r="BZ510" s="1453"/>
      <c r="CA510" s="1453"/>
      <c r="CB510" s="1453"/>
      <c r="CC510" s="1453"/>
      <c r="CD510" s="1453"/>
      <c r="CE510" s="1453"/>
      <c r="CF510" s="1453"/>
      <c r="CG510" s="1453"/>
      <c r="CH510" s="1453"/>
      <c r="CI510" s="1453"/>
      <c r="CJ510" s="1453"/>
      <c r="CK510" s="1453"/>
      <c r="CL510" s="1453"/>
      <c r="CM510" s="1453"/>
      <c r="CN510" s="1453"/>
      <c r="CO510" s="1453"/>
      <c r="CP510" s="1453"/>
      <c r="CQ510" s="1453"/>
      <c r="CR510" s="1453"/>
      <c r="CS510" s="1453"/>
      <c r="CT510" s="1453"/>
      <c r="CU510" s="1453"/>
      <c r="CV510" s="1453"/>
      <c r="CW510" s="1453"/>
      <c r="CX510" s="1453"/>
      <c r="CY510" s="1453"/>
      <c r="CZ510" s="1453"/>
      <c r="DA510" s="1453"/>
      <c r="DB510" s="1453"/>
      <c r="DC510" s="1453"/>
      <c r="DD510" s="1453"/>
      <c r="DE510" s="1453"/>
      <c r="DF510" s="1453"/>
      <c r="DG510" s="1453"/>
      <c r="DH510" s="1453"/>
      <c r="DI510" s="1453"/>
      <c r="DJ510" s="1453"/>
      <c r="DK510" s="1453"/>
      <c r="DL510" s="1453"/>
      <c r="DM510" s="1453"/>
      <c r="DN510" s="1453"/>
      <c r="DO510" s="1453"/>
      <c r="DP510" s="1453"/>
      <c r="DQ510" s="1453"/>
      <c r="DR510" s="1453"/>
      <c r="DS510" s="1453"/>
      <c r="DT510" s="1453"/>
    </row>
    <row r="511" spans="1:124" s="1543" customFormat="1" ht="21.9" customHeight="1" x14ac:dyDescent="0.3">
      <c r="A511" s="1453"/>
      <c r="B511" s="1453"/>
      <c r="C511" s="1514"/>
      <c r="D511" s="1514"/>
      <c r="E511" s="1514"/>
      <c r="F511" s="1848"/>
      <c r="G511" s="1930"/>
      <c r="H511" s="1516"/>
      <c r="I511" s="1537"/>
      <c r="J511" s="1537"/>
      <c r="K511" s="1453"/>
      <c r="L511" s="1453"/>
      <c r="M511" s="1453"/>
      <c r="N511" s="1514"/>
      <c r="O511" s="1453"/>
      <c r="P511" s="1453"/>
      <c r="Q511" s="1453"/>
      <c r="R511" s="1453"/>
      <c r="S511" s="1453"/>
      <c r="T511" s="1452"/>
      <c r="U511"/>
      <c r="V511"/>
      <c r="W511" s="1453"/>
      <c r="X511" s="1453"/>
      <c r="Y511" s="1453"/>
      <c r="Z511" s="1453"/>
      <c r="AA511" s="1453"/>
      <c r="AB511" s="1453"/>
      <c r="AC511" s="1453"/>
      <c r="AD511" s="1453"/>
      <c r="AE511" s="1453"/>
      <c r="AF511" s="1453"/>
      <c r="AG511" s="1453"/>
      <c r="AH511" s="1453"/>
      <c r="AI511" s="1453"/>
      <c r="AJ511" s="1453"/>
      <c r="AK511" s="1453"/>
      <c r="AL511" s="1453"/>
      <c r="AM511" s="1453"/>
      <c r="AN511" s="1453"/>
      <c r="AO511" s="1453"/>
      <c r="AP511" s="1453"/>
      <c r="AQ511" s="1453"/>
      <c r="AR511" s="1454"/>
      <c r="AS511" s="1453"/>
      <c r="AT511" s="1453"/>
      <c r="AU511" s="1453"/>
      <c r="AV511" s="1453"/>
      <c r="AW511" s="1453"/>
      <c r="AX511" s="1453"/>
      <c r="AY511" s="1453"/>
      <c r="AZ511" s="1453"/>
      <c r="BA511" s="1453"/>
      <c r="BB511" s="1453"/>
      <c r="BC511" s="1453"/>
      <c r="BD511" s="1453"/>
      <c r="BE511" s="1453"/>
      <c r="BF511" s="1453"/>
      <c r="BG511" s="1453"/>
      <c r="BH511" s="1453"/>
      <c r="BI511" s="1453"/>
      <c r="BJ511" s="1453"/>
      <c r="BK511" s="1453"/>
      <c r="BL511" s="1453"/>
      <c r="BM511" s="1453"/>
      <c r="BN511" s="1453"/>
      <c r="BO511" s="1453"/>
      <c r="BP511" s="1453"/>
      <c r="BQ511" s="1453"/>
      <c r="BR511" s="1453"/>
      <c r="BS511" s="1453"/>
      <c r="BT511" s="1453"/>
      <c r="BU511" s="1453"/>
      <c r="BV511" s="1453"/>
      <c r="BW511" s="1453"/>
      <c r="BX511" s="1453"/>
      <c r="BY511" s="1453"/>
      <c r="BZ511" s="1453"/>
      <c r="CA511" s="1453"/>
      <c r="CB511" s="1453"/>
      <c r="CC511" s="1453"/>
      <c r="CD511" s="1453"/>
      <c r="CE511" s="1453"/>
      <c r="CF511" s="1453"/>
      <c r="CG511" s="1453"/>
      <c r="CH511" s="1453"/>
      <c r="CI511" s="1453"/>
      <c r="CJ511" s="1453"/>
      <c r="CK511" s="1453"/>
      <c r="CL511" s="1453"/>
      <c r="CM511" s="1453"/>
      <c r="CN511" s="1453"/>
      <c r="CO511" s="1453"/>
      <c r="CP511" s="1453"/>
      <c r="CQ511" s="1453"/>
      <c r="CR511" s="1453"/>
      <c r="CS511" s="1453"/>
      <c r="CT511" s="1453"/>
      <c r="CU511" s="1453"/>
      <c r="CV511" s="1453"/>
      <c r="CW511" s="1453"/>
      <c r="CX511" s="1453"/>
      <c r="CY511" s="1453"/>
      <c r="CZ511" s="1453"/>
      <c r="DA511" s="1453"/>
      <c r="DB511" s="1453"/>
      <c r="DC511" s="1453"/>
      <c r="DD511" s="1453"/>
      <c r="DE511" s="1453"/>
      <c r="DF511" s="1453"/>
      <c r="DG511" s="1453"/>
      <c r="DH511" s="1453"/>
      <c r="DI511" s="1453"/>
      <c r="DJ511" s="1453"/>
      <c r="DK511" s="1453"/>
      <c r="DL511" s="1453"/>
      <c r="DM511" s="1453"/>
      <c r="DN511" s="1453"/>
      <c r="DO511" s="1453"/>
      <c r="DP511" s="1453"/>
      <c r="DQ511" s="1453"/>
      <c r="DR511" s="1453"/>
      <c r="DS511" s="1453"/>
      <c r="DT511" s="1453"/>
    </row>
    <row r="512" spans="1:124" s="1543" customFormat="1" ht="21.9" customHeight="1" x14ac:dyDescent="0.3">
      <c r="A512" s="1453"/>
      <c r="B512" s="1453"/>
      <c r="C512" s="1514"/>
      <c r="D512" s="1514"/>
      <c r="E512" s="1514"/>
      <c r="F512" s="1848"/>
      <c r="G512" s="1930"/>
      <c r="H512" s="1516"/>
      <c r="I512" s="1537"/>
      <c r="J512" s="1537"/>
      <c r="K512" s="1453"/>
      <c r="L512" s="1453"/>
      <c r="M512" s="1453"/>
      <c r="N512" s="1514"/>
      <c r="O512" s="1453"/>
      <c r="P512" s="1453"/>
      <c r="Q512" s="1453"/>
      <c r="R512" s="1453"/>
      <c r="S512" s="1453"/>
      <c r="T512" s="1452"/>
      <c r="U512"/>
      <c r="V512"/>
      <c r="W512" s="1453"/>
      <c r="X512" s="1453"/>
      <c r="Y512" s="1453"/>
      <c r="Z512" s="1453"/>
      <c r="AA512" s="1453"/>
      <c r="AB512" s="1453"/>
      <c r="AC512" s="1453"/>
      <c r="AD512" s="1453"/>
      <c r="AE512" s="1453"/>
      <c r="AF512" s="1453"/>
      <c r="AG512" s="1453"/>
      <c r="AH512" s="1453"/>
      <c r="AI512" s="1453"/>
      <c r="AJ512" s="1453"/>
      <c r="AK512" s="1453"/>
      <c r="AL512" s="1453"/>
      <c r="AM512" s="1453"/>
      <c r="AN512" s="1453"/>
      <c r="AO512" s="1453"/>
      <c r="AP512" s="1453"/>
      <c r="AQ512" s="1453"/>
      <c r="AR512" s="1454"/>
      <c r="AS512" s="1453"/>
      <c r="AT512" s="1453"/>
      <c r="AU512" s="1453"/>
      <c r="AV512" s="1453"/>
      <c r="AW512" s="1453"/>
      <c r="AX512" s="1453"/>
      <c r="AY512" s="1453"/>
      <c r="AZ512" s="1453"/>
      <c r="BA512" s="1453"/>
      <c r="BB512" s="1453"/>
      <c r="BC512" s="1453"/>
      <c r="BD512" s="1453"/>
      <c r="BE512" s="1453"/>
      <c r="BF512" s="1453"/>
      <c r="BG512" s="1453"/>
      <c r="BH512" s="1453"/>
      <c r="BI512" s="1453"/>
      <c r="BJ512" s="1453"/>
      <c r="BK512" s="1453"/>
      <c r="BL512" s="1453"/>
      <c r="BM512" s="1453"/>
      <c r="BN512" s="1453"/>
      <c r="BO512" s="1453"/>
      <c r="BP512" s="1453"/>
      <c r="BQ512" s="1453"/>
      <c r="BR512" s="1453"/>
      <c r="BS512" s="1453"/>
      <c r="BT512" s="1453"/>
      <c r="BU512" s="1453"/>
      <c r="BV512" s="1453"/>
      <c r="BW512" s="1453"/>
      <c r="BX512" s="1453"/>
      <c r="BY512" s="1453"/>
      <c r="BZ512" s="1453"/>
      <c r="CA512" s="1453"/>
      <c r="CB512" s="1453"/>
      <c r="CC512" s="1453"/>
      <c r="CD512" s="1453"/>
      <c r="CE512" s="1453"/>
      <c r="CF512" s="1453"/>
      <c r="CG512" s="1453"/>
      <c r="CH512" s="1453"/>
      <c r="CI512" s="1453"/>
      <c r="CJ512" s="1453"/>
      <c r="CK512" s="1453"/>
      <c r="CL512" s="1453"/>
      <c r="CM512" s="1453"/>
      <c r="CN512" s="1453"/>
      <c r="CO512" s="1453"/>
      <c r="CP512" s="1453"/>
      <c r="CQ512" s="1453"/>
      <c r="CR512" s="1453"/>
      <c r="CS512" s="1453"/>
      <c r="CT512" s="1453"/>
      <c r="CU512" s="1453"/>
      <c r="CV512" s="1453"/>
      <c r="CW512" s="1453"/>
      <c r="CX512" s="1453"/>
      <c r="CY512" s="1453"/>
      <c r="CZ512" s="1453"/>
      <c r="DA512" s="1453"/>
      <c r="DB512" s="1453"/>
      <c r="DC512" s="1453"/>
      <c r="DD512" s="1453"/>
      <c r="DE512" s="1453"/>
      <c r="DF512" s="1453"/>
      <c r="DG512" s="1453"/>
      <c r="DH512" s="1453"/>
      <c r="DI512" s="1453"/>
      <c r="DJ512" s="1453"/>
      <c r="DK512" s="1453"/>
      <c r="DL512" s="1453"/>
      <c r="DM512" s="1453"/>
      <c r="DN512" s="1453"/>
      <c r="DO512" s="1453"/>
      <c r="DP512" s="1453"/>
      <c r="DQ512" s="1453"/>
      <c r="DR512" s="1453"/>
      <c r="DS512" s="1453"/>
      <c r="DT512" s="1453"/>
    </row>
    <row r="513" spans="1:124" s="1543" customFormat="1" ht="21.9" customHeight="1" x14ac:dyDescent="0.3">
      <c r="A513" s="1453"/>
      <c r="B513" s="1453"/>
      <c r="C513" s="1514"/>
      <c r="D513" s="1514"/>
      <c r="E513" s="1514"/>
      <c r="F513" s="1848"/>
      <c r="G513" s="1930"/>
      <c r="H513" s="1516"/>
      <c r="I513" s="1537"/>
      <c r="J513" s="1537"/>
      <c r="K513" s="1453"/>
      <c r="L513" s="1453"/>
      <c r="M513" s="1453"/>
      <c r="N513" s="1514"/>
      <c r="O513" s="1453"/>
      <c r="P513" s="1453"/>
      <c r="Q513" s="1453"/>
      <c r="R513" s="1453"/>
      <c r="S513" s="1453"/>
      <c r="T513" s="1452"/>
      <c r="U513"/>
      <c r="V513"/>
      <c r="W513" s="1453"/>
      <c r="X513" s="1453"/>
      <c r="Y513" s="1453"/>
      <c r="Z513" s="1453"/>
      <c r="AA513" s="1453"/>
      <c r="AB513" s="1453"/>
      <c r="AC513" s="1453"/>
      <c r="AD513" s="1453"/>
      <c r="AE513" s="1453"/>
      <c r="AF513" s="1453"/>
      <c r="AG513" s="1453"/>
      <c r="AH513" s="1453"/>
      <c r="AI513" s="1453"/>
      <c r="AJ513" s="1453"/>
      <c r="AK513" s="1453"/>
      <c r="AL513" s="1453"/>
      <c r="AM513" s="1453"/>
      <c r="AN513" s="1453"/>
      <c r="AO513" s="1453"/>
      <c r="AP513" s="1453"/>
      <c r="AQ513" s="1453"/>
      <c r="AR513" s="1454"/>
      <c r="AS513" s="1453"/>
      <c r="AT513" s="1453"/>
      <c r="AU513" s="1453"/>
      <c r="AV513" s="1453"/>
      <c r="AW513" s="1453"/>
      <c r="AX513" s="1453"/>
      <c r="AY513" s="1453"/>
      <c r="AZ513" s="1453"/>
      <c r="BA513" s="1453"/>
      <c r="BB513" s="1453"/>
      <c r="BC513" s="1453"/>
      <c r="BD513" s="1453"/>
      <c r="BE513" s="1453"/>
      <c r="BF513" s="1453"/>
      <c r="BG513" s="1453"/>
      <c r="BH513" s="1453"/>
      <c r="BI513" s="1453"/>
      <c r="BJ513" s="1453"/>
      <c r="BK513" s="1453"/>
      <c r="BL513" s="1453"/>
      <c r="BM513" s="1453"/>
      <c r="BN513" s="1453"/>
      <c r="BO513" s="1453"/>
      <c r="BP513" s="1453"/>
      <c r="BQ513" s="1453"/>
      <c r="BR513" s="1453"/>
      <c r="BS513" s="1453"/>
      <c r="BT513" s="1453"/>
      <c r="BU513" s="1453"/>
      <c r="BV513" s="1453"/>
      <c r="BW513" s="1453"/>
      <c r="BX513" s="1453"/>
      <c r="BY513" s="1453"/>
      <c r="BZ513" s="1453"/>
      <c r="CA513" s="1453"/>
      <c r="CB513" s="1453"/>
      <c r="CC513" s="1453"/>
      <c r="CD513" s="1453"/>
      <c r="CE513" s="1453"/>
      <c r="CF513" s="1453"/>
      <c r="CG513" s="1453"/>
      <c r="CH513" s="1453"/>
      <c r="CI513" s="1453"/>
      <c r="CJ513" s="1453"/>
      <c r="CK513" s="1453"/>
      <c r="CL513" s="1453"/>
      <c r="CM513" s="1453"/>
      <c r="CN513" s="1453"/>
      <c r="CO513" s="1453"/>
      <c r="CP513" s="1453"/>
      <c r="CQ513" s="1453"/>
      <c r="CR513" s="1453"/>
      <c r="CS513" s="1453"/>
      <c r="CT513" s="1453"/>
      <c r="CU513" s="1453"/>
      <c r="CV513" s="1453"/>
      <c r="CW513" s="1453"/>
      <c r="CX513" s="1453"/>
      <c r="CY513" s="1453"/>
      <c r="CZ513" s="1453"/>
      <c r="DA513" s="1453"/>
      <c r="DB513" s="1453"/>
      <c r="DC513" s="1453"/>
      <c r="DD513" s="1453"/>
      <c r="DE513" s="1453"/>
      <c r="DF513" s="1453"/>
      <c r="DG513" s="1453"/>
      <c r="DH513" s="1453"/>
      <c r="DI513" s="1453"/>
      <c r="DJ513" s="1453"/>
      <c r="DK513" s="1453"/>
      <c r="DL513" s="1453"/>
      <c r="DM513" s="1453"/>
      <c r="DN513" s="1453"/>
      <c r="DO513" s="1453"/>
      <c r="DP513" s="1453"/>
      <c r="DQ513" s="1453"/>
      <c r="DR513" s="1453"/>
      <c r="DS513" s="1453"/>
      <c r="DT513" s="1453"/>
    </row>
    <row r="514" spans="1:124" s="1543" customFormat="1" ht="21.9" customHeight="1" x14ac:dyDescent="0.3">
      <c r="A514" s="1453"/>
      <c r="B514" s="1453"/>
      <c r="C514" s="1514"/>
      <c r="D514" s="1514"/>
      <c r="E514" s="1514"/>
      <c r="F514" s="1848"/>
      <c r="G514" s="1930"/>
      <c r="H514" s="1516"/>
      <c r="I514" s="1537"/>
      <c r="J514" s="1537"/>
      <c r="K514" s="1453"/>
      <c r="L514" s="1453"/>
      <c r="M514" s="1453"/>
      <c r="N514" s="1514"/>
      <c r="O514" s="1453"/>
      <c r="P514" s="1453"/>
      <c r="Q514" s="1453"/>
      <c r="R514" s="1453"/>
      <c r="S514" s="1453"/>
      <c r="T514" s="1452"/>
      <c r="U514"/>
      <c r="V514"/>
      <c r="W514" s="1453"/>
      <c r="X514" s="1453"/>
      <c r="Y514" s="1453"/>
      <c r="Z514" s="1453"/>
      <c r="AA514" s="1453"/>
      <c r="AB514" s="1453"/>
      <c r="AC514" s="1453"/>
      <c r="AD514" s="1453"/>
      <c r="AE514" s="1453"/>
      <c r="AF514" s="1453"/>
      <c r="AG514" s="1453"/>
      <c r="AH514" s="1453"/>
      <c r="AI514" s="1453"/>
      <c r="AJ514" s="1453"/>
      <c r="AK514" s="1453"/>
      <c r="AL514" s="1453"/>
      <c r="AM514" s="1453"/>
      <c r="AN514" s="1453"/>
      <c r="AO514" s="1453"/>
      <c r="AP514" s="1453"/>
      <c r="AQ514" s="1453"/>
      <c r="AR514" s="1454"/>
      <c r="AS514" s="1453"/>
      <c r="AT514" s="1453"/>
      <c r="AU514" s="1453"/>
      <c r="AV514" s="1453"/>
      <c r="AW514" s="1453"/>
      <c r="AX514" s="1453"/>
      <c r="AY514" s="1453"/>
      <c r="AZ514" s="1453"/>
      <c r="BA514" s="1453"/>
      <c r="BB514" s="1453"/>
      <c r="BC514" s="1453"/>
      <c r="BD514" s="1453"/>
      <c r="BE514" s="1453"/>
      <c r="BF514" s="1453"/>
      <c r="BG514" s="1453"/>
      <c r="BH514" s="1453"/>
      <c r="BI514" s="1453"/>
      <c r="BJ514" s="1453"/>
      <c r="BK514" s="1453"/>
      <c r="BL514" s="1453"/>
      <c r="BM514" s="1453"/>
      <c r="BN514" s="1453"/>
      <c r="BO514" s="1453"/>
      <c r="BP514" s="1453"/>
      <c r="BQ514" s="1453"/>
      <c r="BR514" s="1453"/>
      <c r="BS514" s="1453"/>
      <c r="BT514" s="1453"/>
      <c r="BU514" s="1453"/>
      <c r="BV514" s="1453"/>
      <c r="BW514" s="1453"/>
      <c r="BX514" s="1453"/>
      <c r="BY514" s="1453"/>
      <c r="BZ514" s="1453"/>
      <c r="CA514" s="1453"/>
      <c r="CB514" s="1453"/>
      <c r="CC514" s="1453"/>
      <c r="CD514" s="1453"/>
      <c r="CE514" s="1453"/>
      <c r="CF514" s="1453"/>
      <c r="CG514" s="1453"/>
      <c r="CH514" s="1453"/>
      <c r="CI514" s="1453"/>
      <c r="CJ514" s="1453"/>
      <c r="CK514" s="1453"/>
      <c r="CL514" s="1453"/>
      <c r="CM514" s="1453"/>
      <c r="CN514" s="1453"/>
      <c r="CO514" s="1453"/>
      <c r="CP514" s="1453"/>
      <c r="CQ514" s="1453"/>
      <c r="CR514" s="1453"/>
      <c r="CS514" s="1453"/>
      <c r="CT514" s="1453"/>
      <c r="CU514" s="1453"/>
      <c r="CV514" s="1453"/>
      <c r="CW514" s="1453"/>
      <c r="CX514" s="1453"/>
      <c r="CY514" s="1453"/>
      <c r="CZ514" s="1453"/>
      <c r="DA514" s="1453"/>
      <c r="DB514" s="1453"/>
      <c r="DC514" s="1453"/>
      <c r="DD514" s="1453"/>
      <c r="DE514" s="1453"/>
      <c r="DF514" s="1453"/>
      <c r="DG514" s="1453"/>
      <c r="DH514" s="1453"/>
      <c r="DI514" s="1453"/>
      <c r="DJ514" s="1453"/>
      <c r="DK514" s="1453"/>
      <c r="DL514" s="1453"/>
      <c r="DM514" s="1453"/>
      <c r="DN514" s="1453"/>
      <c r="DO514" s="1453"/>
      <c r="DP514" s="1453"/>
      <c r="DQ514" s="1453"/>
      <c r="DR514" s="1453"/>
      <c r="DS514" s="1453"/>
      <c r="DT514" s="1453"/>
    </row>
    <row r="515" spans="1:124" s="1543" customFormat="1" ht="21.9" customHeight="1" x14ac:dyDescent="0.3">
      <c r="A515" s="1453"/>
      <c r="B515" s="1453"/>
      <c r="C515" s="1514"/>
      <c r="D515" s="1514"/>
      <c r="E515" s="1514"/>
      <c r="F515" s="1848"/>
      <c r="G515" s="1930"/>
      <c r="H515" s="1516"/>
      <c r="I515" s="1537"/>
      <c r="J515" s="1537"/>
      <c r="K515" s="1453"/>
      <c r="L515" s="1453"/>
      <c r="M515" s="1453"/>
      <c r="N515" s="1514"/>
      <c r="O515" s="1453"/>
      <c r="P515" s="1453"/>
      <c r="Q515" s="1453"/>
      <c r="R515" s="1453"/>
      <c r="S515" s="1453"/>
      <c r="T515" s="1452"/>
      <c r="U515"/>
      <c r="V515"/>
      <c r="W515" s="1453"/>
      <c r="X515" s="1453"/>
      <c r="Y515" s="1453"/>
      <c r="Z515" s="1453"/>
      <c r="AA515" s="1453"/>
      <c r="AB515" s="1453"/>
      <c r="AC515" s="1453"/>
      <c r="AD515" s="1453"/>
      <c r="AE515" s="1453"/>
      <c r="AF515" s="1453"/>
      <c r="AG515" s="1453"/>
      <c r="AH515" s="1453"/>
      <c r="AI515" s="1453"/>
      <c r="AJ515" s="1453"/>
      <c r="AK515" s="1453"/>
      <c r="AL515" s="1453"/>
      <c r="AM515" s="1453"/>
      <c r="AN515" s="1453"/>
      <c r="AO515" s="1453"/>
      <c r="AP515" s="1453"/>
      <c r="AQ515" s="1453"/>
      <c r="AR515" s="1454"/>
      <c r="AS515" s="1453"/>
      <c r="AT515" s="1453"/>
      <c r="AU515" s="1453"/>
      <c r="AV515" s="1453"/>
      <c r="AW515" s="1453"/>
      <c r="AX515" s="1453"/>
      <c r="AY515" s="1453"/>
      <c r="AZ515" s="1453"/>
      <c r="BA515" s="1453"/>
      <c r="BB515" s="1453"/>
      <c r="BC515" s="1453"/>
      <c r="BD515" s="1453"/>
      <c r="BE515" s="1453"/>
      <c r="BF515" s="1453"/>
      <c r="BG515" s="1453"/>
      <c r="BH515" s="1453"/>
      <c r="BI515" s="1453"/>
      <c r="BJ515" s="1453"/>
      <c r="BK515" s="1453"/>
      <c r="BL515" s="1453"/>
      <c r="BM515" s="1453"/>
      <c r="BN515" s="1453"/>
      <c r="BO515" s="1453"/>
      <c r="BP515" s="1453"/>
      <c r="BQ515" s="1453"/>
      <c r="BR515" s="1453"/>
      <c r="BS515" s="1453"/>
      <c r="BT515" s="1453"/>
      <c r="BU515" s="1453"/>
      <c r="BV515" s="1453"/>
      <c r="BW515" s="1453"/>
      <c r="BX515" s="1453"/>
      <c r="BY515" s="1453"/>
      <c r="BZ515" s="1453"/>
      <c r="CA515" s="1453"/>
      <c r="CB515" s="1453"/>
      <c r="CC515" s="1453"/>
      <c r="CD515" s="1453"/>
      <c r="CE515" s="1453"/>
      <c r="CF515" s="1453"/>
      <c r="CG515" s="1453"/>
      <c r="CH515" s="1453"/>
      <c r="CI515" s="1453"/>
      <c r="CJ515" s="1453"/>
      <c r="CK515" s="1453"/>
      <c r="CL515" s="1453"/>
      <c r="CM515" s="1453"/>
      <c r="CN515" s="1453"/>
      <c r="CO515" s="1453"/>
      <c r="CP515" s="1453"/>
      <c r="CQ515" s="1453"/>
      <c r="CR515" s="1453"/>
      <c r="CS515" s="1453"/>
      <c r="CT515" s="1453"/>
      <c r="CU515" s="1453"/>
      <c r="CV515" s="1453"/>
      <c r="CW515" s="1453"/>
      <c r="CX515" s="1453"/>
      <c r="CY515" s="1453"/>
      <c r="CZ515" s="1453"/>
      <c r="DA515" s="1453"/>
      <c r="DB515" s="1453"/>
      <c r="DC515" s="1453"/>
      <c r="DD515" s="1453"/>
      <c r="DE515" s="1453"/>
      <c r="DF515" s="1453"/>
      <c r="DG515" s="1453"/>
      <c r="DH515" s="1453"/>
      <c r="DI515" s="1453"/>
      <c r="DJ515" s="1453"/>
      <c r="DK515" s="1453"/>
      <c r="DL515" s="1453"/>
      <c r="DM515" s="1453"/>
      <c r="DN515" s="1453"/>
      <c r="DO515" s="1453"/>
      <c r="DP515" s="1453"/>
      <c r="DQ515" s="1453"/>
      <c r="DR515" s="1453"/>
      <c r="DS515" s="1453"/>
      <c r="DT515" s="1453"/>
    </row>
    <row r="516" spans="1:124" s="1543" customFormat="1" ht="21.9" customHeight="1" x14ac:dyDescent="0.3">
      <c r="A516" s="1453"/>
      <c r="B516" s="1453"/>
      <c r="C516" s="1514"/>
      <c r="D516" s="1514"/>
      <c r="E516" s="1514"/>
      <c r="F516" s="1848"/>
      <c r="G516" s="1930"/>
      <c r="H516" s="1516"/>
      <c r="I516" s="1537"/>
      <c r="J516" s="1537"/>
      <c r="K516" s="1453"/>
      <c r="L516" s="1453"/>
      <c r="M516" s="1453"/>
      <c r="N516" s="1514"/>
      <c r="O516" s="1453"/>
      <c r="P516" s="1453"/>
      <c r="Q516" s="1453"/>
      <c r="R516" s="1453"/>
      <c r="S516" s="1453"/>
      <c r="T516" s="1452"/>
      <c r="U516"/>
      <c r="V516"/>
      <c r="W516" s="1453"/>
      <c r="X516" s="1453"/>
      <c r="Y516" s="1453"/>
      <c r="Z516" s="1453"/>
      <c r="AA516" s="1453"/>
      <c r="AB516" s="1453"/>
      <c r="AC516" s="1453"/>
      <c r="AD516" s="1453"/>
      <c r="AE516" s="1453"/>
      <c r="AF516" s="1453"/>
      <c r="AG516" s="1453"/>
      <c r="AH516" s="1453"/>
      <c r="AI516" s="1453"/>
      <c r="AJ516" s="1453"/>
      <c r="AK516" s="1453"/>
      <c r="AL516" s="1453"/>
      <c r="AM516" s="1453"/>
      <c r="AN516" s="1453"/>
      <c r="AO516" s="1453"/>
      <c r="AP516" s="1453"/>
      <c r="AQ516" s="1453"/>
      <c r="AR516" s="1454"/>
      <c r="AS516" s="1453"/>
      <c r="AT516" s="1453"/>
      <c r="AU516" s="1453"/>
      <c r="AV516" s="1453"/>
      <c r="AW516" s="1453"/>
      <c r="AX516" s="1453"/>
      <c r="AY516" s="1453"/>
      <c r="AZ516" s="1453"/>
      <c r="BA516" s="1453"/>
      <c r="BB516" s="1453"/>
      <c r="BC516" s="1453"/>
      <c r="BD516" s="1453"/>
      <c r="BE516" s="1453"/>
      <c r="BF516" s="1453"/>
      <c r="BG516" s="1453"/>
      <c r="BH516" s="1453"/>
      <c r="BI516" s="1453"/>
      <c r="BJ516" s="1453"/>
      <c r="BK516" s="1453"/>
      <c r="BL516" s="1453"/>
      <c r="BM516" s="1453"/>
      <c r="BN516" s="1453"/>
      <c r="BO516" s="1453"/>
      <c r="BP516" s="1453"/>
      <c r="BQ516" s="1453"/>
      <c r="BR516" s="1453"/>
      <c r="BS516" s="1453"/>
      <c r="BT516" s="1453"/>
      <c r="BU516" s="1453"/>
      <c r="BV516" s="1453"/>
      <c r="BW516" s="1453"/>
      <c r="BX516" s="1453"/>
      <c r="BY516" s="1453"/>
      <c r="BZ516" s="1453"/>
      <c r="CA516" s="1453"/>
      <c r="CB516" s="1453"/>
      <c r="CC516" s="1453"/>
      <c r="CD516" s="1453"/>
      <c r="CE516" s="1453"/>
      <c r="CF516" s="1453"/>
      <c r="CG516" s="1453"/>
      <c r="CH516" s="1453"/>
      <c r="CI516" s="1453"/>
      <c r="CJ516" s="1453"/>
      <c r="CK516" s="1453"/>
      <c r="CL516" s="1453"/>
      <c r="CM516" s="1453"/>
      <c r="CN516" s="1453"/>
      <c r="CO516" s="1453"/>
      <c r="CP516" s="1453"/>
      <c r="CQ516" s="1453"/>
      <c r="CR516" s="1453"/>
      <c r="CS516" s="1453"/>
      <c r="CT516" s="1453"/>
      <c r="CU516" s="1453"/>
      <c r="CV516" s="1453"/>
      <c r="CW516" s="1453"/>
      <c r="CX516" s="1453"/>
      <c r="CY516" s="1453"/>
      <c r="CZ516" s="1453"/>
      <c r="DA516" s="1453"/>
      <c r="DB516" s="1453"/>
      <c r="DC516" s="1453"/>
      <c r="DD516" s="1453"/>
      <c r="DE516" s="1453"/>
      <c r="DF516" s="1453"/>
      <c r="DG516" s="1453"/>
      <c r="DH516" s="1453"/>
      <c r="DI516" s="1453"/>
      <c r="DJ516" s="1453"/>
      <c r="DK516" s="1453"/>
      <c r="DL516" s="1453"/>
      <c r="DM516" s="1453"/>
      <c r="DN516" s="1453"/>
      <c r="DO516" s="1453"/>
      <c r="DP516" s="1453"/>
      <c r="DQ516" s="1453"/>
      <c r="DR516" s="1453"/>
      <c r="DS516" s="1453"/>
      <c r="DT516" s="1453"/>
    </row>
    <row r="517" spans="1:124" s="1543" customFormat="1" ht="21.9" customHeight="1" x14ac:dyDescent="0.3">
      <c r="A517" s="1453"/>
      <c r="B517" s="1453"/>
      <c r="C517" s="1514"/>
      <c r="D517" s="1514"/>
      <c r="E517" s="1514"/>
      <c r="F517" s="1848"/>
      <c r="G517" s="1930"/>
      <c r="H517" s="1516"/>
      <c r="I517" s="1537"/>
      <c r="J517" s="1537"/>
      <c r="K517" s="1453"/>
      <c r="L517" s="1453"/>
      <c r="M517" s="1453"/>
      <c r="N517" s="1514"/>
      <c r="O517" s="1453"/>
      <c r="P517" s="1453"/>
      <c r="Q517" s="1453"/>
      <c r="R517" s="1453"/>
      <c r="S517" s="1453"/>
      <c r="T517" s="1452"/>
      <c r="U517"/>
      <c r="V517"/>
      <c r="W517" s="1453"/>
      <c r="X517" s="1453"/>
      <c r="Y517" s="1453"/>
      <c r="Z517" s="1453"/>
      <c r="AA517" s="1453"/>
      <c r="AB517" s="1453"/>
      <c r="AC517" s="1453"/>
      <c r="AD517" s="1453"/>
      <c r="AE517" s="1453"/>
      <c r="AF517" s="1453"/>
      <c r="AG517" s="1453"/>
      <c r="AH517" s="1453"/>
      <c r="AI517" s="1453"/>
      <c r="AJ517" s="1453"/>
      <c r="AK517" s="1453"/>
      <c r="AL517" s="1453"/>
      <c r="AM517" s="1453"/>
      <c r="AN517" s="1453"/>
      <c r="AO517" s="1453"/>
      <c r="AP517" s="1453"/>
      <c r="AQ517" s="1453"/>
      <c r="AR517" s="1454"/>
      <c r="AS517" s="1453"/>
      <c r="AT517" s="1453"/>
      <c r="AU517" s="1453"/>
      <c r="AV517" s="1453"/>
      <c r="AW517" s="1453"/>
      <c r="AX517" s="1453"/>
      <c r="AY517" s="1453"/>
      <c r="AZ517" s="1453"/>
      <c r="BA517" s="1453"/>
      <c r="BB517" s="1453"/>
      <c r="BC517" s="1453"/>
      <c r="BD517" s="1453"/>
      <c r="BE517" s="1453"/>
      <c r="BF517" s="1453"/>
      <c r="BG517" s="1453"/>
      <c r="BH517" s="1453"/>
      <c r="BI517" s="1453"/>
      <c r="BJ517" s="1453"/>
      <c r="BK517" s="1453"/>
      <c r="BL517" s="1453"/>
      <c r="BM517" s="1453"/>
      <c r="BN517" s="1453"/>
      <c r="BO517" s="1453"/>
      <c r="BP517" s="1453"/>
      <c r="BQ517" s="1453"/>
      <c r="BR517" s="1453"/>
      <c r="BS517" s="1453"/>
      <c r="BT517" s="1453"/>
      <c r="BU517" s="1453"/>
      <c r="BV517" s="1453"/>
      <c r="BW517" s="1453"/>
      <c r="BX517" s="1453"/>
      <c r="BY517" s="1453"/>
      <c r="BZ517" s="1453"/>
      <c r="CA517" s="1453"/>
      <c r="CB517" s="1453"/>
      <c r="CC517" s="1453"/>
      <c r="CD517" s="1453"/>
      <c r="CE517" s="1453"/>
      <c r="CF517" s="1453"/>
      <c r="CG517" s="1453"/>
      <c r="CH517" s="1453"/>
      <c r="CI517" s="1453"/>
      <c r="CJ517" s="1453"/>
      <c r="CK517" s="1453"/>
      <c r="CL517" s="1453"/>
      <c r="CM517" s="1453"/>
      <c r="CN517" s="1453"/>
      <c r="CO517" s="1453"/>
      <c r="CP517" s="1453"/>
      <c r="CQ517" s="1453"/>
      <c r="CR517" s="1453"/>
      <c r="CS517" s="1453"/>
      <c r="CT517" s="1453"/>
      <c r="CU517" s="1453"/>
      <c r="CV517" s="1453"/>
      <c r="CW517" s="1453"/>
      <c r="CX517" s="1453"/>
      <c r="CY517" s="1453"/>
      <c r="CZ517" s="1453"/>
      <c r="DA517" s="1453"/>
      <c r="DB517" s="1453"/>
      <c r="DC517" s="1453"/>
      <c r="DD517" s="1453"/>
      <c r="DE517" s="1453"/>
      <c r="DF517" s="1453"/>
      <c r="DG517" s="1453"/>
      <c r="DH517" s="1453"/>
      <c r="DI517" s="1453"/>
      <c r="DJ517" s="1453"/>
      <c r="DK517" s="1453"/>
      <c r="DL517" s="1453"/>
      <c r="DM517" s="1453"/>
      <c r="DN517" s="1453"/>
      <c r="DO517" s="1453"/>
      <c r="DP517" s="1453"/>
      <c r="DQ517" s="1453"/>
      <c r="DR517" s="1453"/>
      <c r="DS517" s="1453"/>
      <c r="DT517" s="1453"/>
    </row>
    <row r="518" spans="1:124" s="1543" customFormat="1" ht="21.9" customHeight="1" x14ac:dyDescent="0.3">
      <c r="A518" s="1453"/>
      <c r="B518" s="1453"/>
      <c r="C518" s="1514"/>
      <c r="D518" s="1514"/>
      <c r="E518" s="1514"/>
      <c r="F518" s="1848"/>
      <c r="G518" s="1930"/>
      <c r="H518" s="1516"/>
      <c r="I518" s="1537"/>
      <c r="J518" s="1537"/>
      <c r="K518" s="1453"/>
      <c r="L518" s="1453"/>
      <c r="M518" s="1453"/>
      <c r="N518" s="1514"/>
      <c r="O518" s="1453"/>
      <c r="P518" s="1453"/>
      <c r="Q518" s="1453"/>
      <c r="R518" s="1453"/>
      <c r="S518" s="1453"/>
      <c r="T518" s="1452"/>
      <c r="U518"/>
      <c r="V518"/>
      <c r="W518" s="1453"/>
      <c r="X518" s="1453"/>
      <c r="Y518" s="1453"/>
      <c r="Z518" s="1453"/>
      <c r="AA518" s="1453"/>
      <c r="AB518" s="1453"/>
      <c r="AC518" s="1453"/>
      <c r="AD518" s="1453"/>
      <c r="AE518" s="1453"/>
      <c r="AF518" s="1453"/>
      <c r="AG518" s="1453"/>
      <c r="AH518" s="1453"/>
      <c r="AI518" s="1453"/>
      <c r="AJ518" s="1453"/>
      <c r="AK518" s="1453"/>
      <c r="AL518" s="1453"/>
      <c r="AM518" s="1453"/>
      <c r="AN518" s="1453"/>
      <c r="AO518" s="1453"/>
      <c r="AP518" s="1453"/>
      <c r="AQ518" s="1453"/>
      <c r="AR518" s="1454"/>
      <c r="AS518" s="1453"/>
      <c r="AT518" s="1453"/>
      <c r="AU518" s="1453"/>
      <c r="AV518" s="1453"/>
      <c r="AW518" s="1453"/>
      <c r="AX518" s="1453"/>
      <c r="AY518" s="1453"/>
      <c r="AZ518" s="1453"/>
      <c r="BA518" s="1453"/>
      <c r="BB518" s="1453"/>
      <c r="BC518" s="1453"/>
      <c r="BD518" s="1453"/>
      <c r="BE518" s="1453"/>
      <c r="BF518" s="1453"/>
      <c r="BG518" s="1453"/>
      <c r="BH518" s="1453"/>
      <c r="BI518" s="1453"/>
      <c r="BJ518" s="1453"/>
      <c r="BK518" s="1453"/>
      <c r="BL518" s="1453"/>
      <c r="BM518" s="1453"/>
      <c r="BN518" s="1453"/>
      <c r="BO518" s="1453"/>
      <c r="BP518" s="1453"/>
      <c r="BQ518" s="1453"/>
      <c r="BR518" s="1453"/>
      <c r="BS518" s="1453"/>
      <c r="BT518" s="1453"/>
      <c r="BU518" s="1453"/>
      <c r="BV518" s="1453"/>
      <c r="BW518" s="1453"/>
      <c r="BX518" s="1453"/>
      <c r="BY518" s="1453"/>
      <c r="BZ518" s="1453"/>
      <c r="CA518" s="1453"/>
      <c r="CB518" s="1453"/>
      <c r="CC518" s="1453"/>
      <c r="CD518" s="1453"/>
      <c r="CE518" s="1453"/>
      <c r="CF518" s="1453"/>
      <c r="CG518" s="1453"/>
      <c r="CH518" s="1453"/>
      <c r="CI518" s="1453"/>
      <c r="CJ518" s="1453"/>
      <c r="CK518" s="1453"/>
      <c r="CL518" s="1453"/>
      <c r="CM518" s="1453"/>
      <c r="CN518" s="1453"/>
      <c r="CO518" s="1453"/>
      <c r="CP518" s="1453"/>
      <c r="CQ518" s="1453"/>
      <c r="CR518" s="1453"/>
      <c r="CS518" s="1453"/>
      <c r="CT518" s="1453"/>
      <c r="CU518" s="1453"/>
      <c r="CV518" s="1453"/>
      <c r="CW518" s="1453"/>
      <c r="CX518" s="1453"/>
      <c r="CY518" s="1453"/>
      <c r="CZ518" s="1453"/>
      <c r="DA518" s="1453"/>
      <c r="DB518" s="1453"/>
      <c r="DC518" s="1453"/>
      <c r="DD518" s="1453"/>
      <c r="DE518" s="1453"/>
      <c r="DF518" s="1453"/>
      <c r="DG518" s="1453"/>
      <c r="DH518" s="1453"/>
      <c r="DI518" s="1453"/>
      <c r="DJ518" s="1453"/>
      <c r="DK518" s="1453"/>
      <c r="DL518" s="1453"/>
      <c r="DM518" s="1453"/>
      <c r="DN518" s="1453"/>
      <c r="DO518" s="1453"/>
      <c r="DP518" s="1453"/>
      <c r="DQ518" s="1453"/>
      <c r="DR518" s="1453"/>
      <c r="DS518" s="1453"/>
      <c r="DT518" s="1453"/>
    </row>
    <row r="519" spans="1:124" s="1543" customFormat="1" ht="21.9" customHeight="1" x14ac:dyDescent="0.3">
      <c r="A519" s="1453"/>
      <c r="B519" s="1453"/>
      <c r="C519" s="1514"/>
      <c r="D519" s="1514"/>
      <c r="E519" s="1514"/>
      <c r="F519" s="1848"/>
      <c r="G519" s="1930"/>
      <c r="H519" s="1516"/>
      <c r="I519" s="1537"/>
      <c r="J519" s="1537"/>
      <c r="K519" s="1453"/>
      <c r="L519" s="1453"/>
      <c r="M519" s="1453"/>
      <c r="N519" s="1514"/>
      <c r="O519" s="1453"/>
      <c r="P519" s="1453"/>
      <c r="Q519" s="1453"/>
      <c r="R519" s="1453"/>
      <c r="S519" s="1453"/>
      <c r="T519" s="1452"/>
      <c r="U519"/>
      <c r="V519"/>
      <c r="W519" s="1453"/>
      <c r="X519" s="1453"/>
      <c r="Y519" s="1453"/>
      <c r="Z519" s="1453"/>
      <c r="AA519" s="1453"/>
      <c r="AB519" s="1453"/>
      <c r="AC519" s="1453"/>
      <c r="AD519" s="1453"/>
      <c r="AE519" s="1453"/>
      <c r="AF519" s="1453"/>
      <c r="AG519" s="1453"/>
      <c r="AH519" s="1453"/>
      <c r="AI519" s="1453"/>
      <c r="AJ519" s="1453"/>
      <c r="AK519" s="1453"/>
      <c r="AL519" s="1453"/>
      <c r="AM519" s="1453"/>
      <c r="AN519" s="1453"/>
      <c r="AO519" s="1453"/>
      <c r="AP519" s="1453"/>
      <c r="AQ519" s="1453"/>
      <c r="AR519" s="1454"/>
      <c r="AS519" s="1453"/>
      <c r="AT519" s="1453"/>
      <c r="AU519" s="1453"/>
      <c r="AV519" s="1453"/>
      <c r="AW519" s="1453"/>
      <c r="AX519" s="1453"/>
      <c r="AY519" s="1453"/>
      <c r="AZ519" s="1453"/>
      <c r="BA519" s="1453"/>
      <c r="BB519" s="1453"/>
      <c r="BC519" s="1453"/>
      <c r="BD519" s="1453"/>
      <c r="BE519" s="1453"/>
      <c r="BF519" s="1453"/>
      <c r="BG519" s="1453"/>
      <c r="BH519" s="1453"/>
      <c r="BI519" s="1453"/>
      <c r="BJ519" s="1453"/>
      <c r="BK519" s="1453"/>
      <c r="BL519" s="1453"/>
      <c r="BM519" s="1453"/>
      <c r="BN519" s="1453"/>
      <c r="BO519" s="1453"/>
      <c r="BP519" s="1453"/>
      <c r="BQ519" s="1453"/>
      <c r="BR519" s="1453"/>
      <c r="BS519" s="1453"/>
      <c r="BT519" s="1453"/>
      <c r="BU519" s="1453"/>
      <c r="BV519" s="1453"/>
      <c r="BW519" s="1453"/>
      <c r="BX519" s="1453"/>
      <c r="BY519" s="1453"/>
      <c r="BZ519" s="1453"/>
      <c r="CA519" s="1453"/>
      <c r="CB519" s="1453"/>
      <c r="CC519" s="1453"/>
      <c r="CD519" s="1453"/>
      <c r="CE519" s="1453"/>
      <c r="CF519" s="1453"/>
      <c r="CG519" s="1453"/>
      <c r="CH519" s="1453"/>
      <c r="CI519" s="1453"/>
      <c r="CJ519" s="1453"/>
      <c r="CK519" s="1453"/>
      <c r="CL519" s="1453"/>
      <c r="CM519" s="1453"/>
      <c r="CN519" s="1453"/>
      <c r="CO519" s="1453"/>
      <c r="CP519" s="1453"/>
      <c r="CQ519" s="1453"/>
      <c r="CR519" s="1453"/>
      <c r="CS519" s="1453"/>
      <c r="CT519" s="1453"/>
      <c r="CU519" s="1453"/>
      <c r="CV519" s="1453"/>
      <c r="CW519" s="1453"/>
      <c r="CX519" s="1453"/>
      <c r="CY519" s="1453"/>
      <c r="CZ519" s="1453"/>
      <c r="DA519" s="1453"/>
      <c r="DB519" s="1453"/>
      <c r="DC519" s="1453"/>
      <c r="DD519" s="1453"/>
      <c r="DE519" s="1453"/>
      <c r="DF519" s="1453"/>
      <c r="DG519" s="1453"/>
      <c r="DH519" s="1453"/>
      <c r="DI519" s="1453"/>
      <c r="DJ519" s="1453"/>
      <c r="DK519" s="1453"/>
      <c r="DL519" s="1453"/>
      <c r="DM519" s="1453"/>
      <c r="DN519" s="1453"/>
      <c r="DO519" s="1453"/>
      <c r="DP519" s="1453"/>
      <c r="DQ519" s="1453"/>
      <c r="DR519" s="1453"/>
      <c r="DS519" s="1453"/>
      <c r="DT519" s="1453"/>
    </row>
    <row r="520" spans="1:124" s="1543" customFormat="1" ht="21.9" customHeight="1" x14ac:dyDescent="0.3">
      <c r="A520" s="1453"/>
      <c r="B520" s="1453"/>
      <c r="C520" s="1514"/>
      <c r="D520" s="1514"/>
      <c r="E520" s="1514"/>
      <c r="F520" s="1848"/>
      <c r="G520" s="1930"/>
      <c r="H520" s="1516"/>
      <c r="I520" s="1537"/>
      <c r="J520" s="1537"/>
      <c r="K520" s="1453"/>
      <c r="L520" s="1453"/>
      <c r="M520" s="1453"/>
      <c r="N520" s="1514"/>
      <c r="O520" s="1453"/>
      <c r="P520" s="1453"/>
      <c r="Q520" s="1453"/>
      <c r="R520" s="1453"/>
      <c r="S520" s="1453"/>
      <c r="T520" s="1452"/>
      <c r="U520"/>
      <c r="V520"/>
      <c r="W520" s="1453"/>
      <c r="X520" s="1453"/>
      <c r="Y520" s="1453"/>
      <c r="Z520" s="1453"/>
      <c r="AA520" s="1453"/>
      <c r="AB520" s="1453"/>
      <c r="AC520" s="1453"/>
      <c r="AD520" s="1453"/>
      <c r="AE520" s="1453"/>
      <c r="AF520" s="1453"/>
      <c r="AG520" s="1453"/>
      <c r="AH520" s="1453"/>
      <c r="AI520" s="1453"/>
      <c r="AJ520" s="1453"/>
      <c r="AK520" s="1453"/>
      <c r="AL520" s="1453"/>
      <c r="AM520" s="1453"/>
      <c r="AN520" s="1453"/>
      <c r="AO520" s="1453"/>
      <c r="AP520" s="1453"/>
      <c r="AQ520" s="1453"/>
      <c r="AR520" s="1454"/>
      <c r="AS520" s="1453"/>
      <c r="AT520" s="1453"/>
      <c r="AU520" s="1453"/>
      <c r="AV520" s="1453"/>
      <c r="AW520" s="1453"/>
      <c r="AX520" s="1453"/>
      <c r="AY520" s="1453"/>
      <c r="AZ520" s="1453"/>
      <c r="BA520" s="1453"/>
      <c r="BB520" s="1453"/>
      <c r="BC520" s="1453"/>
      <c r="BD520" s="1453"/>
      <c r="BE520" s="1453"/>
      <c r="BF520" s="1453"/>
      <c r="BG520" s="1453"/>
      <c r="BH520" s="1453"/>
      <c r="BI520" s="1453"/>
      <c r="BJ520" s="1453"/>
      <c r="BK520" s="1453"/>
      <c r="BL520" s="1453"/>
      <c r="BM520" s="1453"/>
      <c r="BN520" s="1453"/>
      <c r="BO520" s="1453"/>
      <c r="BP520" s="1453"/>
      <c r="BQ520" s="1453"/>
      <c r="BR520" s="1453"/>
      <c r="BS520" s="1453"/>
      <c r="BT520" s="1453"/>
      <c r="BU520" s="1453"/>
      <c r="BV520" s="1453"/>
      <c r="BW520" s="1453"/>
      <c r="BX520" s="1453"/>
      <c r="BY520" s="1453"/>
      <c r="BZ520" s="1453"/>
      <c r="CA520" s="1453"/>
      <c r="CB520" s="1453"/>
      <c r="CC520" s="1453"/>
      <c r="CD520" s="1453"/>
      <c r="CE520" s="1453"/>
      <c r="CF520" s="1453"/>
      <c r="CG520" s="1453"/>
      <c r="CH520" s="1453"/>
      <c r="CI520" s="1453"/>
      <c r="CJ520" s="1453"/>
      <c r="CK520" s="1453"/>
      <c r="CL520" s="1453"/>
      <c r="CM520" s="1453"/>
      <c r="CN520" s="1453"/>
      <c r="CO520" s="1453"/>
      <c r="CP520" s="1453"/>
      <c r="CQ520" s="1453"/>
      <c r="CR520" s="1453"/>
      <c r="CS520" s="1453"/>
      <c r="CT520" s="1453"/>
      <c r="CU520" s="1453"/>
      <c r="CV520" s="1453"/>
      <c r="CW520" s="1453"/>
      <c r="CX520" s="1453"/>
      <c r="CY520" s="1453"/>
      <c r="CZ520" s="1453"/>
      <c r="DA520" s="1453"/>
      <c r="DB520" s="1453"/>
      <c r="DC520" s="1453"/>
      <c r="DD520" s="1453"/>
      <c r="DE520" s="1453"/>
      <c r="DF520" s="1453"/>
      <c r="DG520" s="1453"/>
      <c r="DH520" s="1453"/>
      <c r="DI520" s="1453"/>
      <c r="DJ520" s="1453"/>
      <c r="DK520" s="1453"/>
      <c r="DL520" s="1453"/>
      <c r="DM520" s="1453"/>
      <c r="DN520" s="1453"/>
      <c r="DO520" s="1453"/>
      <c r="DP520" s="1453"/>
      <c r="DQ520" s="1453"/>
      <c r="DR520" s="1453"/>
      <c r="DS520" s="1453"/>
      <c r="DT520" s="1453"/>
    </row>
    <row r="521" spans="1:124" s="1543" customFormat="1" ht="21.9" customHeight="1" x14ac:dyDescent="0.3">
      <c r="A521" s="1453"/>
      <c r="B521" s="1453"/>
      <c r="C521" s="1514"/>
      <c r="D521" s="1514"/>
      <c r="E521" s="1514"/>
      <c r="F521" s="1848"/>
      <c r="G521" s="1930"/>
      <c r="H521" s="1516"/>
      <c r="I521" s="1537"/>
      <c r="J521" s="1537"/>
      <c r="K521" s="1453"/>
      <c r="L521" s="1453"/>
      <c r="M521" s="1453"/>
      <c r="N521" s="1514"/>
      <c r="O521" s="1453"/>
      <c r="P521" s="1453"/>
      <c r="Q521" s="1453"/>
      <c r="R521" s="1453"/>
      <c r="S521" s="1453"/>
      <c r="T521" s="1452"/>
      <c r="U521"/>
      <c r="V521"/>
      <c r="W521" s="1453"/>
      <c r="X521" s="1453"/>
      <c r="Y521" s="1453"/>
      <c r="Z521" s="1453"/>
      <c r="AA521" s="1453"/>
      <c r="AB521" s="1453"/>
      <c r="AC521" s="1453"/>
      <c r="AD521" s="1453"/>
      <c r="AE521" s="1453"/>
      <c r="AF521" s="1453"/>
      <c r="AG521" s="1453"/>
      <c r="AH521" s="1453"/>
      <c r="AI521" s="1453"/>
      <c r="AJ521" s="1453"/>
      <c r="AK521" s="1453"/>
      <c r="AL521" s="1453"/>
      <c r="AM521" s="1453"/>
      <c r="AN521" s="1453"/>
      <c r="AO521" s="1453"/>
      <c r="AP521" s="1453"/>
      <c r="AQ521" s="1453"/>
      <c r="AR521" s="1454"/>
      <c r="AS521" s="1453"/>
      <c r="AT521" s="1453"/>
      <c r="AU521" s="1453"/>
      <c r="AV521" s="1453"/>
      <c r="AW521" s="1453"/>
      <c r="AX521" s="1453"/>
      <c r="AY521" s="1453"/>
      <c r="AZ521" s="1453"/>
      <c r="BA521" s="1453"/>
      <c r="BB521" s="1453"/>
      <c r="BC521" s="1453"/>
      <c r="BD521" s="1453"/>
      <c r="BE521" s="1453"/>
      <c r="BF521" s="1453"/>
      <c r="BG521" s="1453"/>
      <c r="BH521" s="1453"/>
      <c r="BI521" s="1453"/>
      <c r="BJ521" s="1453"/>
      <c r="BK521" s="1453"/>
      <c r="BL521" s="1453"/>
      <c r="BM521" s="1453"/>
      <c r="BN521" s="1453"/>
      <c r="BO521" s="1453"/>
      <c r="BP521" s="1453"/>
      <c r="BQ521" s="1453"/>
      <c r="BR521" s="1453"/>
      <c r="BS521" s="1453"/>
      <c r="BT521" s="1453"/>
      <c r="BU521" s="1453"/>
      <c r="BV521" s="1453"/>
      <c r="BW521" s="1453"/>
      <c r="BX521" s="1453"/>
      <c r="BY521" s="1453"/>
      <c r="BZ521" s="1453"/>
      <c r="CA521" s="1453"/>
      <c r="CB521" s="1453"/>
      <c r="CC521" s="1453"/>
      <c r="CD521" s="1453"/>
      <c r="CE521" s="1453"/>
      <c r="CF521" s="1453"/>
      <c r="CG521" s="1453"/>
      <c r="CH521" s="1453"/>
      <c r="CI521" s="1453"/>
      <c r="CJ521" s="1453"/>
      <c r="CK521" s="1453"/>
      <c r="CL521" s="1453"/>
      <c r="CM521" s="1453"/>
      <c r="CN521" s="1453"/>
      <c r="CO521" s="1453"/>
      <c r="CP521" s="1453"/>
      <c r="CQ521" s="1453"/>
      <c r="CR521" s="1453"/>
      <c r="CS521" s="1453"/>
      <c r="CT521" s="1453"/>
      <c r="CU521" s="1453"/>
      <c r="CV521" s="1453"/>
      <c r="CW521" s="1453"/>
      <c r="CX521" s="1453"/>
      <c r="CY521" s="1453"/>
      <c r="CZ521" s="1453"/>
      <c r="DA521" s="1453"/>
      <c r="DB521" s="1453"/>
      <c r="DC521" s="1453"/>
      <c r="DD521" s="1453"/>
      <c r="DE521" s="1453"/>
      <c r="DF521" s="1453"/>
      <c r="DG521" s="1453"/>
      <c r="DH521" s="1453"/>
      <c r="DI521" s="1453"/>
      <c r="DJ521" s="1453"/>
      <c r="DK521" s="1453"/>
      <c r="DL521" s="1453"/>
      <c r="DM521" s="1453"/>
      <c r="DN521" s="1453"/>
      <c r="DO521" s="1453"/>
      <c r="DP521" s="1453"/>
      <c r="DQ521" s="1453"/>
      <c r="DR521" s="1453"/>
      <c r="DS521" s="1453"/>
      <c r="DT521" s="1453"/>
    </row>
    <row r="522" spans="1:124" s="1543" customFormat="1" ht="21.9" customHeight="1" x14ac:dyDescent="0.3">
      <c r="A522" s="1453"/>
      <c r="B522" s="1453"/>
      <c r="C522" s="1514"/>
      <c r="D522" s="1514"/>
      <c r="E522" s="1514"/>
      <c r="F522" s="1848"/>
      <c r="G522" s="1930"/>
      <c r="H522" s="1516"/>
      <c r="I522" s="1537"/>
      <c r="J522" s="1537"/>
      <c r="K522" s="1453"/>
      <c r="L522" s="1453"/>
      <c r="M522" s="1453"/>
      <c r="N522" s="1514"/>
      <c r="O522" s="1453"/>
      <c r="P522" s="1453"/>
      <c r="Q522" s="1453"/>
      <c r="R522" s="1453"/>
      <c r="S522" s="1453"/>
      <c r="T522" s="1452"/>
      <c r="U522"/>
      <c r="V522"/>
      <c r="W522" s="1453"/>
      <c r="X522" s="1453"/>
      <c r="Y522" s="1453"/>
      <c r="Z522" s="1453"/>
      <c r="AA522" s="1453"/>
      <c r="AB522" s="1453"/>
      <c r="AC522" s="1453"/>
      <c r="AD522" s="1453"/>
      <c r="AE522" s="1453"/>
      <c r="AF522" s="1453"/>
      <c r="AG522" s="1453"/>
      <c r="AH522" s="1453"/>
      <c r="AI522" s="1453"/>
      <c r="AJ522" s="1453"/>
      <c r="AK522" s="1453"/>
      <c r="AL522" s="1453"/>
      <c r="AM522" s="1453"/>
      <c r="AN522" s="1453"/>
      <c r="AO522" s="1453"/>
      <c r="AP522" s="1453"/>
      <c r="AQ522" s="1453"/>
      <c r="AR522" s="1454"/>
      <c r="AS522" s="1453"/>
      <c r="AT522" s="1453"/>
      <c r="AU522" s="1453"/>
      <c r="AV522" s="1453"/>
      <c r="AW522" s="1453"/>
      <c r="AX522" s="1453"/>
      <c r="AY522" s="1453"/>
      <c r="AZ522" s="1453"/>
      <c r="BA522" s="1453"/>
      <c r="BB522" s="1453"/>
      <c r="BC522" s="1453"/>
      <c r="BD522" s="1453"/>
      <c r="BE522" s="1453"/>
      <c r="BF522" s="1453"/>
      <c r="BG522" s="1453"/>
      <c r="BH522" s="1453"/>
      <c r="BI522" s="1453"/>
      <c r="BJ522" s="1453"/>
      <c r="BK522" s="1453"/>
      <c r="BL522" s="1453"/>
      <c r="BM522" s="1453"/>
      <c r="BN522" s="1453"/>
      <c r="BO522" s="1453"/>
      <c r="BP522" s="1453"/>
      <c r="BQ522" s="1453"/>
      <c r="BR522" s="1453"/>
      <c r="BS522" s="1453"/>
      <c r="BT522" s="1453"/>
      <c r="BU522" s="1453"/>
      <c r="BV522" s="1453"/>
      <c r="BW522" s="1453"/>
      <c r="BX522" s="1453"/>
      <c r="BY522" s="1453"/>
      <c r="BZ522" s="1453"/>
      <c r="CA522" s="1453"/>
      <c r="CB522" s="1453"/>
      <c r="CC522" s="1453"/>
      <c r="CD522" s="1453"/>
      <c r="CE522" s="1453"/>
      <c r="CF522" s="1453"/>
      <c r="CG522" s="1453"/>
      <c r="CH522" s="1453"/>
      <c r="CI522" s="1453"/>
      <c r="CJ522" s="1453"/>
      <c r="CK522" s="1453"/>
      <c r="CL522" s="1453"/>
      <c r="CM522" s="1453"/>
      <c r="CN522" s="1453"/>
      <c r="CO522" s="1453"/>
      <c r="CP522" s="1453"/>
      <c r="CQ522" s="1453"/>
      <c r="CR522" s="1453"/>
      <c r="CS522" s="1453"/>
      <c r="CT522" s="1453"/>
      <c r="CU522" s="1453"/>
      <c r="CV522" s="1453"/>
      <c r="CW522" s="1453"/>
      <c r="CX522" s="1453"/>
      <c r="CY522" s="1453"/>
      <c r="CZ522" s="1453"/>
      <c r="DA522" s="1453"/>
      <c r="DB522" s="1453"/>
      <c r="DC522" s="1453"/>
      <c r="DD522" s="1453"/>
      <c r="DE522" s="1453"/>
      <c r="DF522" s="1453"/>
      <c r="DG522" s="1453"/>
      <c r="DH522" s="1453"/>
      <c r="DI522" s="1453"/>
      <c r="DJ522" s="1453"/>
      <c r="DK522" s="1453"/>
      <c r="DL522" s="1453"/>
      <c r="DM522" s="1453"/>
      <c r="DN522" s="1453"/>
      <c r="DO522" s="1453"/>
      <c r="DP522" s="1453"/>
      <c r="DQ522" s="1453"/>
      <c r="DR522" s="1453"/>
      <c r="DS522" s="1453"/>
      <c r="DT522" s="1453"/>
    </row>
    <row r="523" spans="1:124" s="1543" customFormat="1" ht="21.9" customHeight="1" x14ac:dyDescent="0.3">
      <c r="A523" s="1453"/>
      <c r="B523" s="1453"/>
      <c r="C523" s="1514"/>
      <c r="D523" s="1514"/>
      <c r="E523" s="1514"/>
      <c r="F523" s="1848"/>
      <c r="G523" s="1930"/>
      <c r="H523" s="1516"/>
      <c r="I523" s="1537"/>
      <c r="J523" s="1537"/>
      <c r="K523" s="1453"/>
      <c r="L523" s="1453"/>
      <c r="M523" s="1453"/>
      <c r="N523" s="1514"/>
      <c r="O523" s="1453"/>
      <c r="P523" s="1453"/>
      <c r="Q523" s="1453"/>
      <c r="R523" s="1453"/>
      <c r="S523" s="1453"/>
      <c r="T523" s="1452"/>
      <c r="U523"/>
      <c r="V523"/>
      <c r="W523" s="1453"/>
      <c r="X523" s="1453"/>
      <c r="Y523" s="1453"/>
      <c r="Z523" s="1453"/>
      <c r="AA523" s="1453"/>
      <c r="AB523" s="1453"/>
      <c r="AC523" s="1453"/>
      <c r="AD523" s="1453"/>
      <c r="AE523" s="1453"/>
      <c r="AF523" s="1453"/>
      <c r="AG523" s="1453"/>
      <c r="AH523" s="1453"/>
      <c r="AI523" s="1453"/>
      <c r="AJ523" s="1453"/>
      <c r="AK523" s="1453"/>
      <c r="AL523" s="1453"/>
      <c r="AM523" s="1453"/>
      <c r="AN523" s="1453"/>
      <c r="AO523" s="1453"/>
      <c r="AP523" s="1453"/>
      <c r="AQ523" s="1453"/>
      <c r="AR523" s="1454"/>
      <c r="AS523" s="1453"/>
      <c r="AT523" s="1453"/>
      <c r="AU523" s="1453"/>
      <c r="AV523" s="1453"/>
      <c r="AW523" s="1453"/>
      <c r="AX523" s="1453"/>
      <c r="AY523" s="1453"/>
      <c r="AZ523" s="1453"/>
      <c r="BA523" s="1453"/>
      <c r="BB523" s="1453"/>
      <c r="BC523" s="1453"/>
      <c r="BD523" s="1453"/>
      <c r="BE523" s="1453"/>
      <c r="BF523" s="1453"/>
      <c r="BG523" s="1453"/>
      <c r="BH523" s="1453"/>
      <c r="BI523" s="1453"/>
      <c r="BJ523" s="1453"/>
      <c r="BK523" s="1453"/>
      <c r="BL523" s="1453"/>
      <c r="BM523" s="1453"/>
      <c r="BN523" s="1453"/>
      <c r="BO523" s="1453"/>
      <c r="BP523" s="1453"/>
      <c r="BQ523" s="1453"/>
      <c r="BR523" s="1453"/>
      <c r="BS523" s="1453"/>
      <c r="BT523" s="1453"/>
      <c r="BU523" s="1453"/>
      <c r="BV523" s="1453"/>
      <c r="BW523" s="1453"/>
      <c r="BX523" s="1453"/>
      <c r="BY523" s="1453"/>
      <c r="BZ523" s="1453"/>
      <c r="CA523" s="1453"/>
      <c r="CB523" s="1453"/>
      <c r="CC523" s="1453"/>
      <c r="CD523" s="1453"/>
      <c r="CE523" s="1453"/>
      <c r="CF523" s="1453"/>
      <c r="CG523" s="1453"/>
      <c r="CH523" s="1453"/>
      <c r="CI523" s="1453"/>
      <c r="CJ523" s="1453"/>
      <c r="CK523" s="1453"/>
      <c r="CL523" s="1453"/>
      <c r="CM523" s="1453"/>
      <c r="CN523" s="1453"/>
      <c r="CO523" s="1453"/>
      <c r="CP523" s="1453"/>
      <c r="CQ523" s="1453"/>
      <c r="CR523" s="1453"/>
      <c r="CS523" s="1453"/>
      <c r="CT523" s="1453"/>
      <c r="CU523" s="1453"/>
      <c r="CV523" s="1453"/>
      <c r="CW523" s="1453"/>
      <c r="CX523" s="1453"/>
      <c r="CY523" s="1453"/>
      <c r="CZ523" s="1453"/>
      <c r="DA523" s="1453"/>
      <c r="DB523" s="1453"/>
      <c r="DC523" s="1453"/>
      <c r="DD523" s="1453"/>
      <c r="DE523" s="1453"/>
      <c r="DF523" s="1453"/>
      <c r="DG523" s="1453"/>
      <c r="DH523" s="1453"/>
      <c r="DI523" s="1453"/>
      <c r="DJ523" s="1453"/>
      <c r="DK523" s="1453"/>
      <c r="DL523" s="1453"/>
      <c r="DM523" s="1453"/>
      <c r="DN523" s="1453"/>
      <c r="DO523" s="1453"/>
      <c r="DP523" s="1453"/>
      <c r="DQ523" s="1453"/>
      <c r="DR523" s="1453"/>
      <c r="DS523" s="1453"/>
      <c r="DT523" s="1453"/>
    </row>
    <row r="524" spans="1:124" s="1543" customFormat="1" ht="21.9" customHeight="1" x14ac:dyDescent="0.3">
      <c r="A524" s="1453"/>
      <c r="B524" s="1453"/>
      <c r="C524" s="1514"/>
      <c r="D524" s="1514"/>
      <c r="E524" s="1514"/>
      <c r="F524" s="1848"/>
      <c r="G524" s="1930"/>
      <c r="H524" s="1516"/>
      <c r="I524" s="1537"/>
      <c r="J524" s="1537"/>
      <c r="K524" s="1453"/>
      <c r="L524" s="1453"/>
      <c r="M524" s="1453"/>
      <c r="N524" s="1514"/>
      <c r="O524" s="1453"/>
      <c r="P524" s="1453"/>
      <c r="Q524" s="1453"/>
      <c r="R524" s="1453"/>
      <c r="S524" s="1453"/>
      <c r="T524" s="1452"/>
      <c r="U524"/>
      <c r="V524"/>
      <c r="W524" s="1453"/>
      <c r="X524" s="1453"/>
      <c r="Y524" s="1453"/>
      <c r="Z524" s="1453"/>
      <c r="AA524" s="1453"/>
      <c r="AB524" s="1453"/>
      <c r="AC524" s="1453"/>
      <c r="AD524" s="1453"/>
      <c r="AE524" s="1453"/>
      <c r="AF524" s="1453"/>
      <c r="AG524" s="1453"/>
      <c r="AH524" s="1453"/>
      <c r="AI524" s="1453"/>
      <c r="AJ524" s="1453"/>
      <c r="AK524" s="1453"/>
      <c r="AL524" s="1453"/>
      <c r="AM524" s="1453"/>
      <c r="AN524" s="1453"/>
      <c r="AO524" s="1453"/>
      <c r="AP524" s="1453"/>
      <c r="AQ524" s="1453"/>
      <c r="AR524" s="1454"/>
      <c r="AS524" s="1453"/>
      <c r="AT524" s="1453"/>
      <c r="AU524" s="1453"/>
      <c r="AV524" s="1453"/>
      <c r="AW524" s="1453"/>
      <c r="AX524" s="1453"/>
      <c r="AY524" s="1453"/>
      <c r="AZ524" s="1453"/>
      <c r="BA524" s="1453"/>
      <c r="BB524" s="1453"/>
      <c r="BC524" s="1453"/>
      <c r="BD524" s="1453"/>
      <c r="BE524" s="1453"/>
      <c r="BF524" s="1453"/>
      <c r="BG524" s="1453"/>
      <c r="BH524" s="1453"/>
      <c r="BI524" s="1453"/>
      <c r="BJ524" s="1453"/>
      <c r="BK524" s="1453"/>
      <c r="BL524" s="1453"/>
      <c r="BM524" s="1453"/>
      <c r="BN524" s="1453"/>
      <c r="BO524" s="1453"/>
      <c r="BP524" s="1453"/>
      <c r="BQ524" s="1453"/>
      <c r="BR524" s="1453"/>
      <c r="BS524" s="1453"/>
      <c r="BT524" s="1453"/>
      <c r="BU524" s="1453"/>
      <c r="BV524" s="1453"/>
      <c r="BW524" s="1453"/>
      <c r="BX524" s="1453"/>
      <c r="BY524" s="1453"/>
      <c r="BZ524" s="1453"/>
      <c r="CA524" s="1453"/>
      <c r="CB524" s="1453"/>
      <c r="CC524" s="1453"/>
      <c r="CD524" s="1453"/>
      <c r="CE524" s="1453"/>
      <c r="CF524" s="1453"/>
      <c r="CG524" s="1453"/>
      <c r="CH524" s="1453"/>
      <c r="CI524" s="1453"/>
      <c r="CJ524" s="1453"/>
      <c r="CK524" s="1453"/>
      <c r="CL524" s="1453"/>
      <c r="CM524" s="1453"/>
      <c r="CN524" s="1453"/>
      <c r="CO524" s="1453"/>
      <c r="CP524" s="1453"/>
      <c r="CQ524" s="1453"/>
      <c r="CR524" s="1453"/>
      <c r="CS524" s="1453"/>
      <c r="CT524" s="1453"/>
      <c r="CU524" s="1453"/>
      <c r="CV524" s="1453"/>
      <c r="CW524" s="1453"/>
      <c r="CX524" s="1453"/>
      <c r="CY524" s="1453"/>
      <c r="CZ524" s="1453"/>
      <c r="DA524" s="1453"/>
      <c r="DB524" s="1453"/>
      <c r="DC524" s="1453"/>
      <c r="DD524" s="1453"/>
      <c r="DE524" s="1453"/>
      <c r="DF524" s="1453"/>
      <c r="DG524" s="1453"/>
      <c r="DH524" s="1453"/>
      <c r="DI524" s="1453"/>
      <c r="DJ524" s="1453"/>
      <c r="DK524" s="1453"/>
      <c r="DL524" s="1453"/>
      <c r="DM524" s="1453"/>
      <c r="DN524" s="1453"/>
      <c r="DO524" s="1453"/>
      <c r="DP524" s="1453"/>
      <c r="DQ524" s="1453"/>
      <c r="DR524" s="1453"/>
      <c r="DS524" s="1453"/>
      <c r="DT524" s="1453"/>
    </row>
    <row r="525" spans="1:124" s="1543" customFormat="1" ht="21.9" customHeight="1" x14ac:dyDescent="0.3">
      <c r="A525" s="1453"/>
      <c r="B525" s="1453"/>
      <c r="C525" s="1514"/>
      <c r="D525" s="1514"/>
      <c r="E525" s="1514"/>
      <c r="F525" s="1848"/>
      <c r="G525" s="1930"/>
      <c r="H525" s="1516"/>
      <c r="I525" s="1537"/>
      <c r="J525" s="1537"/>
      <c r="K525" s="1453"/>
      <c r="L525" s="1453"/>
      <c r="M525" s="1453"/>
      <c r="N525" s="1514"/>
      <c r="O525" s="1453"/>
      <c r="P525" s="1453"/>
      <c r="Q525" s="1453"/>
      <c r="R525" s="1453"/>
      <c r="S525" s="1453"/>
      <c r="T525" s="1452"/>
      <c r="U525"/>
      <c r="V525"/>
      <c r="W525" s="1453"/>
      <c r="X525" s="1453"/>
      <c r="Y525" s="1453"/>
      <c r="Z525" s="1453"/>
      <c r="AA525" s="1453"/>
      <c r="AB525" s="1453"/>
      <c r="AC525" s="1453"/>
      <c r="AD525" s="1453"/>
      <c r="AE525" s="1453"/>
      <c r="AF525" s="1453"/>
      <c r="AG525" s="1453"/>
      <c r="AH525" s="1453"/>
      <c r="AI525" s="1453"/>
      <c r="AJ525" s="1453"/>
      <c r="AK525" s="1453"/>
      <c r="AL525" s="1453"/>
      <c r="AM525" s="1453"/>
      <c r="AN525" s="1453"/>
      <c r="AO525" s="1453"/>
      <c r="AP525" s="1453"/>
      <c r="AQ525" s="1453"/>
      <c r="AR525" s="1454"/>
      <c r="AS525" s="1453"/>
      <c r="AT525" s="1453"/>
      <c r="AU525" s="1453"/>
      <c r="AV525" s="1453"/>
      <c r="AW525" s="1453"/>
      <c r="AX525" s="1453"/>
      <c r="AY525" s="1453"/>
      <c r="AZ525" s="1453"/>
      <c r="BA525" s="1453"/>
      <c r="BB525" s="1453"/>
      <c r="BC525" s="1453"/>
      <c r="BD525" s="1453"/>
      <c r="BE525" s="1453"/>
      <c r="BF525" s="1453"/>
      <c r="BG525" s="1453"/>
      <c r="BH525" s="1453"/>
      <c r="BI525" s="1453"/>
      <c r="BJ525" s="1453"/>
      <c r="BK525" s="1453"/>
      <c r="BL525" s="1453"/>
      <c r="BM525" s="1453"/>
      <c r="BN525" s="1453"/>
      <c r="BO525" s="1453"/>
      <c r="BP525" s="1453"/>
      <c r="BQ525" s="1453"/>
      <c r="BR525" s="1453"/>
      <c r="BS525" s="1453"/>
      <c r="BT525" s="1453"/>
      <c r="BU525" s="1453"/>
      <c r="BV525" s="1453"/>
      <c r="BW525" s="1453"/>
      <c r="BX525" s="1453"/>
      <c r="BY525" s="1453"/>
      <c r="BZ525" s="1453"/>
      <c r="CA525" s="1453"/>
      <c r="CB525" s="1453"/>
      <c r="CC525" s="1453"/>
      <c r="CD525" s="1453"/>
      <c r="CE525" s="1453"/>
      <c r="CF525" s="1453"/>
      <c r="CG525" s="1453"/>
      <c r="CH525" s="1453"/>
      <c r="CI525" s="1453"/>
      <c r="CJ525" s="1453"/>
      <c r="CK525" s="1453"/>
      <c r="CL525" s="1453"/>
      <c r="CM525" s="1453"/>
      <c r="CN525" s="1453"/>
      <c r="CO525" s="1453"/>
      <c r="CP525" s="1453"/>
      <c r="CQ525" s="1453"/>
      <c r="CR525" s="1453"/>
      <c r="CS525" s="1453"/>
      <c r="CT525" s="1453"/>
      <c r="CU525" s="1453"/>
      <c r="CV525" s="1453"/>
      <c r="CW525" s="1453"/>
      <c r="CX525" s="1453"/>
      <c r="CY525" s="1453"/>
      <c r="CZ525" s="1453"/>
      <c r="DA525" s="1453"/>
      <c r="DB525" s="1453"/>
      <c r="DC525" s="1453"/>
      <c r="DD525" s="1453"/>
      <c r="DE525" s="1453"/>
      <c r="DF525" s="1453"/>
      <c r="DG525" s="1453"/>
      <c r="DH525" s="1453"/>
      <c r="DI525" s="1453"/>
      <c r="DJ525" s="1453"/>
      <c r="DK525" s="1453"/>
      <c r="DL525" s="1453"/>
      <c r="DM525" s="1453"/>
      <c r="DN525" s="1453"/>
      <c r="DO525" s="1453"/>
      <c r="DP525" s="1453"/>
      <c r="DQ525" s="1453"/>
      <c r="DR525" s="1453"/>
      <c r="DS525" s="1453"/>
      <c r="DT525" s="1453"/>
    </row>
    <row r="526" spans="1:124" s="1543" customFormat="1" ht="21.9" customHeight="1" x14ac:dyDescent="0.3">
      <c r="A526" s="1453"/>
      <c r="B526" s="1453"/>
      <c r="C526" s="1514"/>
      <c r="D526" s="1514"/>
      <c r="E526" s="1514"/>
      <c r="F526" s="1848"/>
      <c r="G526" s="1930"/>
      <c r="H526" s="1516"/>
      <c r="I526" s="1537"/>
      <c r="J526" s="1537"/>
      <c r="K526" s="1453"/>
      <c r="L526" s="1453"/>
      <c r="M526" s="1453"/>
      <c r="N526" s="1514"/>
      <c r="O526" s="1453"/>
      <c r="P526" s="1453"/>
      <c r="Q526" s="1453"/>
      <c r="R526" s="1453"/>
      <c r="S526" s="1453"/>
      <c r="T526" s="1452"/>
      <c r="U526"/>
      <c r="V526"/>
      <c r="W526" s="1453"/>
      <c r="X526" s="1453"/>
      <c r="Y526" s="1453"/>
      <c r="Z526" s="1453"/>
      <c r="AA526" s="1453"/>
      <c r="AB526" s="1453"/>
      <c r="AC526" s="1453"/>
      <c r="AD526" s="1453"/>
      <c r="AE526" s="1453"/>
      <c r="AF526" s="1453"/>
      <c r="AG526" s="1453"/>
      <c r="AH526" s="1453"/>
      <c r="AI526" s="1453"/>
      <c r="AJ526" s="1453"/>
      <c r="AK526" s="1453"/>
      <c r="AL526" s="1453"/>
      <c r="AM526" s="1453"/>
      <c r="AN526" s="1453"/>
      <c r="AO526" s="1453"/>
      <c r="AP526" s="1453"/>
      <c r="AQ526" s="1453"/>
      <c r="AR526" s="1454"/>
      <c r="AS526" s="1453"/>
      <c r="AT526" s="1453"/>
      <c r="AU526" s="1453"/>
      <c r="AV526" s="1453"/>
      <c r="AW526" s="1453"/>
      <c r="AX526" s="1453"/>
      <c r="AY526" s="1453"/>
      <c r="AZ526" s="1453"/>
      <c r="BA526" s="1453"/>
      <c r="BB526" s="1453"/>
      <c r="BC526" s="1453"/>
      <c r="BD526" s="1453"/>
      <c r="BE526" s="1453"/>
      <c r="BF526" s="1453"/>
      <c r="BG526" s="1453"/>
      <c r="BH526" s="1453"/>
      <c r="BI526" s="1453"/>
      <c r="BJ526" s="1453"/>
      <c r="BK526" s="1453"/>
      <c r="BL526" s="1453"/>
      <c r="BM526" s="1453"/>
      <c r="BN526" s="1453"/>
      <c r="BO526" s="1453"/>
      <c r="BP526" s="1453"/>
      <c r="BQ526" s="1453"/>
      <c r="BR526" s="1453"/>
      <c r="BS526" s="1453"/>
      <c r="BT526" s="1453"/>
      <c r="BU526" s="1453"/>
      <c r="BV526" s="1453"/>
      <c r="BW526" s="1453"/>
      <c r="BX526" s="1453"/>
      <c r="BY526" s="1453"/>
      <c r="BZ526" s="1453"/>
      <c r="CA526" s="1453"/>
      <c r="CB526" s="1453"/>
      <c r="CC526" s="1453"/>
      <c r="CD526" s="1453"/>
      <c r="CE526" s="1453"/>
      <c r="CF526" s="1453"/>
      <c r="CG526" s="1453"/>
      <c r="CH526" s="1453"/>
      <c r="CI526" s="1453"/>
      <c r="CJ526" s="1453"/>
      <c r="CK526" s="1453"/>
      <c r="CL526" s="1453"/>
      <c r="CM526" s="1453"/>
      <c r="CN526" s="1453"/>
      <c r="CO526" s="1453"/>
      <c r="CP526" s="1453"/>
      <c r="CQ526" s="1453"/>
      <c r="CR526" s="1453"/>
      <c r="CS526" s="1453"/>
      <c r="CT526" s="1453"/>
      <c r="CU526" s="1453"/>
      <c r="CV526" s="1453"/>
      <c r="CW526" s="1453"/>
      <c r="CX526" s="1453"/>
      <c r="CY526" s="1453"/>
      <c r="CZ526" s="1453"/>
      <c r="DA526" s="1453"/>
      <c r="DB526" s="1453"/>
      <c r="DC526" s="1453"/>
      <c r="DD526" s="1453"/>
      <c r="DE526" s="1453"/>
      <c r="DF526" s="1453"/>
      <c r="DG526" s="1453"/>
      <c r="DH526" s="1453"/>
      <c r="DI526" s="1453"/>
      <c r="DJ526" s="1453"/>
      <c r="DK526" s="1453"/>
      <c r="DL526" s="1453"/>
      <c r="DM526" s="1453"/>
      <c r="DN526" s="1453"/>
      <c r="DO526" s="1453"/>
      <c r="DP526" s="1453"/>
      <c r="DQ526" s="1453"/>
      <c r="DR526" s="1453"/>
      <c r="DS526" s="1453"/>
      <c r="DT526" s="1453"/>
    </row>
    <row r="527" spans="1:124" s="1543" customFormat="1" ht="21.9" customHeight="1" x14ac:dyDescent="0.3">
      <c r="A527" s="1453"/>
      <c r="B527" s="1453"/>
      <c r="C527" s="1514"/>
      <c r="D527" s="1514"/>
      <c r="E527" s="1514"/>
      <c r="F527" s="1848"/>
      <c r="G527" s="1930"/>
      <c r="H527" s="1516"/>
      <c r="I527" s="1537"/>
      <c r="J527" s="1537"/>
      <c r="K527" s="1453"/>
      <c r="L527" s="1453"/>
      <c r="M527" s="1453"/>
      <c r="N527" s="1514"/>
      <c r="O527" s="1453"/>
      <c r="P527" s="1453"/>
      <c r="Q527" s="1453"/>
      <c r="R527" s="1453"/>
      <c r="S527" s="1453"/>
      <c r="T527" s="1452"/>
      <c r="U527"/>
      <c r="V527"/>
      <c r="W527" s="1453"/>
      <c r="X527" s="1453"/>
      <c r="Y527" s="1453"/>
      <c r="Z527" s="1453"/>
      <c r="AA527" s="1453"/>
      <c r="AB527" s="1453"/>
      <c r="AC527" s="1453"/>
      <c r="AD527" s="1453"/>
      <c r="AE527" s="1453"/>
      <c r="AF527" s="1453"/>
      <c r="AG527" s="1453"/>
      <c r="AH527" s="1453"/>
      <c r="AI527" s="1453"/>
      <c r="AJ527" s="1453"/>
      <c r="AK527" s="1453"/>
      <c r="AL527" s="1453"/>
      <c r="AM527" s="1453"/>
      <c r="AN527" s="1453"/>
      <c r="AO527" s="1453"/>
      <c r="AP527" s="1453"/>
      <c r="AQ527" s="1453"/>
      <c r="AR527" s="1454"/>
      <c r="AS527" s="1453"/>
      <c r="AT527" s="1453"/>
      <c r="AU527" s="1453"/>
      <c r="AV527" s="1453"/>
      <c r="AW527" s="1453"/>
      <c r="AX527" s="1453"/>
      <c r="AY527" s="1453"/>
      <c r="AZ527" s="1453"/>
      <c r="BA527" s="1453"/>
      <c r="BB527" s="1453"/>
      <c r="BC527" s="1453"/>
      <c r="BD527" s="1453"/>
      <c r="BE527" s="1453"/>
      <c r="BF527" s="1453"/>
      <c r="BG527" s="1453"/>
      <c r="BH527" s="1453"/>
      <c r="BI527" s="1453"/>
      <c r="BJ527" s="1453"/>
      <c r="BK527" s="1453"/>
      <c r="BL527" s="1453"/>
      <c r="BM527" s="1453"/>
      <c r="BN527" s="1453"/>
      <c r="BO527" s="1453"/>
      <c r="BP527" s="1453"/>
      <c r="BQ527" s="1453"/>
      <c r="BR527" s="1453"/>
      <c r="BS527" s="1453"/>
      <c r="BT527" s="1453"/>
      <c r="BU527" s="1453"/>
      <c r="BV527" s="1453"/>
      <c r="BW527" s="1453"/>
      <c r="BX527" s="1453"/>
      <c r="BY527" s="1453"/>
      <c r="BZ527" s="1453"/>
      <c r="CA527" s="1453"/>
      <c r="CB527" s="1453"/>
      <c r="CC527" s="1453"/>
      <c r="CD527" s="1453"/>
      <c r="CE527" s="1453"/>
      <c r="CF527" s="1453"/>
      <c r="CG527" s="1453"/>
      <c r="CH527" s="1453"/>
      <c r="CI527" s="1453"/>
      <c r="CJ527" s="1453"/>
      <c r="CK527" s="1453"/>
      <c r="CL527" s="1453"/>
      <c r="CM527" s="1453"/>
      <c r="CN527" s="1453"/>
      <c r="CO527" s="1453"/>
      <c r="CP527" s="1453"/>
      <c r="CQ527" s="1453"/>
      <c r="CR527" s="1453"/>
      <c r="CS527" s="1453"/>
      <c r="CT527" s="1453"/>
      <c r="CU527" s="1453"/>
      <c r="CV527" s="1453"/>
      <c r="CW527" s="1453"/>
      <c r="CX527" s="1453"/>
      <c r="CY527" s="1453"/>
      <c r="CZ527" s="1453"/>
      <c r="DA527" s="1453"/>
      <c r="DB527" s="1453"/>
      <c r="DC527" s="1453"/>
      <c r="DD527" s="1453"/>
      <c r="DE527" s="1453"/>
      <c r="DF527" s="1453"/>
      <c r="DG527" s="1453"/>
      <c r="DH527" s="1453"/>
      <c r="DI527" s="1453"/>
      <c r="DJ527" s="1453"/>
      <c r="DK527" s="1453"/>
      <c r="DL527" s="1453"/>
      <c r="DM527" s="1453"/>
      <c r="DN527" s="1453"/>
      <c r="DO527" s="1453"/>
      <c r="DP527" s="1453"/>
      <c r="DQ527" s="1453"/>
      <c r="DR527" s="1453"/>
      <c r="DS527" s="1453"/>
      <c r="DT527" s="1453"/>
    </row>
    <row r="528" spans="1:124" s="1543" customFormat="1" ht="21.9" customHeight="1" x14ac:dyDescent="0.3">
      <c r="A528" s="1453"/>
      <c r="B528" s="1453"/>
      <c r="C528" s="1514"/>
      <c r="D528" s="1514"/>
      <c r="E528" s="1514"/>
      <c r="F528" s="1848"/>
      <c r="G528" s="1930"/>
      <c r="H528" s="1516"/>
      <c r="I528" s="1537"/>
      <c r="J528" s="1537"/>
      <c r="K528" s="1453"/>
      <c r="L528" s="1453"/>
      <c r="M528" s="1453"/>
      <c r="N528" s="1514"/>
      <c r="O528" s="1453"/>
      <c r="P528" s="1453"/>
      <c r="Q528" s="1453"/>
      <c r="R528" s="1453"/>
      <c r="S528" s="1453"/>
      <c r="T528" s="1452"/>
      <c r="U528"/>
      <c r="V528"/>
      <c r="W528" s="1453"/>
      <c r="X528" s="1453"/>
      <c r="Y528" s="1453"/>
      <c r="Z528" s="1453"/>
      <c r="AA528" s="1453"/>
      <c r="AB528" s="1453"/>
      <c r="AC528" s="1453"/>
      <c r="AD528" s="1453"/>
      <c r="AE528" s="1453"/>
      <c r="AF528" s="1453"/>
      <c r="AG528" s="1453"/>
      <c r="AH528" s="1453"/>
      <c r="AI528" s="1453"/>
      <c r="AJ528" s="1453"/>
      <c r="AK528" s="1453"/>
      <c r="AL528" s="1453"/>
      <c r="AM528" s="1453"/>
      <c r="AN528" s="1453"/>
      <c r="AO528" s="1453"/>
      <c r="AP528" s="1453"/>
      <c r="AQ528" s="1453"/>
      <c r="AR528" s="1454"/>
      <c r="AS528" s="1453"/>
      <c r="AT528" s="1453"/>
      <c r="AU528" s="1453"/>
      <c r="AV528" s="1453"/>
      <c r="AW528" s="1453"/>
      <c r="AX528" s="1453"/>
      <c r="AY528" s="1453"/>
      <c r="AZ528" s="1453"/>
      <c r="BA528" s="1453"/>
      <c r="BB528" s="1453"/>
      <c r="BC528" s="1453"/>
      <c r="BD528" s="1453"/>
      <c r="BE528" s="1453"/>
      <c r="BF528" s="1453"/>
      <c r="BG528" s="1453"/>
      <c r="BH528" s="1453"/>
      <c r="BI528" s="1453"/>
      <c r="BJ528" s="1453"/>
      <c r="BK528" s="1453"/>
      <c r="BL528" s="1453"/>
      <c r="BM528" s="1453"/>
      <c r="BN528" s="1453"/>
      <c r="BO528" s="1453"/>
      <c r="BP528" s="1453"/>
      <c r="BQ528" s="1453"/>
      <c r="BR528" s="1453"/>
      <c r="BS528" s="1453"/>
      <c r="BT528" s="1453"/>
      <c r="BU528" s="1453"/>
      <c r="BV528" s="1453"/>
      <c r="BW528" s="1453"/>
      <c r="BX528" s="1453"/>
      <c r="BY528" s="1453"/>
      <c r="BZ528" s="1453"/>
      <c r="CA528" s="1453"/>
      <c r="CB528" s="1453"/>
      <c r="CC528" s="1453"/>
      <c r="CD528" s="1453"/>
      <c r="CE528" s="1453"/>
      <c r="CF528" s="1453"/>
      <c r="CG528" s="1453"/>
      <c r="CH528" s="1453"/>
      <c r="CI528" s="1453"/>
      <c r="CJ528" s="1453"/>
      <c r="CK528" s="1453"/>
      <c r="CL528" s="1453"/>
      <c r="CM528" s="1453"/>
      <c r="CN528" s="1453"/>
      <c r="CO528" s="1453"/>
      <c r="CP528" s="1453"/>
      <c r="CQ528" s="1453"/>
      <c r="CR528" s="1453"/>
      <c r="CS528" s="1453"/>
      <c r="CT528" s="1453"/>
      <c r="CU528" s="1453"/>
      <c r="CV528" s="1453"/>
      <c r="CW528" s="1453"/>
      <c r="CX528" s="1453"/>
      <c r="CY528" s="1453"/>
      <c r="CZ528" s="1453"/>
      <c r="DA528" s="1453"/>
      <c r="DB528" s="1453"/>
      <c r="DC528" s="1453"/>
      <c r="DD528" s="1453"/>
      <c r="DE528" s="1453"/>
      <c r="DF528" s="1453"/>
      <c r="DG528" s="1453"/>
      <c r="DH528" s="1453"/>
      <c r="DI528" s="1453"/>
      <c r="DJ528" s="1453"/>
      <c r="DK528" s="1453"/>
      <c r="DL528" s="1453"/>
      <c r="DM528" s="1453"/>
      <c r="DN528" s="1453"/>
      <c r="DO528" s="1453"/>
      <c r="DP528" s="1453"/>
      <c r="DQ528" s="1453"/>
      <c r="DR528" s="1453"/>
      <c r="DS528" s="1453"/>
      <c r="DT528" s="1453"/>
    </row>
    <row r="529" spans="1:124" s="1543" customFormat="1" ht="21.9" customHeight="1" x14ac:dyDescent="0.3">
      <c r="A529" s="1453"/>
      <c r="B529" s="1453"/>
      <c r="C529" s="1514"/>
      <c r="D529" s="1514"/>
      <c r="E529" s="1514"/>
      <c r="F529" s="1848"/>
      <c r="G529" s="1930"/>
      <c r="H529" s="1516"/>
      <c r="I529" s="1537"/>
      <c r="J529" s="1537"/>
      <c r="K529" s="1453"/>
      <c r="L529" s="1453"/>
      <c r="M529" s="1453"/>
      <c r="N529" s="1514"/>
      <c r="O529" s="1453"/>
      <c r="P529" s="1453"/>
      <c r="Q529" s="1453"/>
      <c r="R529" s="1453"/>
      <c r="S529" s="1453"/>
      <c r="T529" s="1452"/>
      <c r="U529"/>
      <c r="V529"/>
      <c r="W529" s="1453"/>
      <c r="X529" s="1453"/>
      <c r="Y529" s="1453"/>
      <c r="Z529" s="1453"/>
      <c r="AA529" s="1453"/>
      <c r="AB529" s="1453"/>
      <c r="AC529" s="1453"/>
      <c r="AD529" s="1453"/>
      <c r="AE529" s="1453"/>
      <c r="AF529" s="1453"/>
      <c r="AG529" s="1453"/>
      <c r="AH529" s="1453"/>
      <c r="AI529" s="1453"/>
      <c r="AJ529" s="1453"/>
      <c r="AK529" s="1453"/>
      <c r="AL529" s="1453"/>
      <c r="AM529" s="1453"/>
      <c r="AN529" s="1453"/>
      <c r="AO529" s="1453"/>
      <c r="AP529" s="1453"/>
      <c r="AQ529" s="1453"/>
      <c r="AR529" s="1454"/>
      <c r="AS529" s="1453"/>
      <c r="AT529" s="1453"/>
      <c r="AU529" s="1453"/>
      <c r="AV529" s="1453"/>
      <c r="AW529" s="1453"/>
      <c r="AX529" s="1453"/>
      <c r="AY529" s="1453"/>
      <c r="AZ529" s="1453"/>
      <c r="BA529" s="1453"/>
      <c r="BB529" s="1453"/>
      <c r="BC529" s="1453"/>
      <c r="BD529" s="1453"/>
      <c r="BE529" s="1453"/>
      <c r="BF529" s="1453"/>
      <c r="BG529" s="1453"/>
      <c r="BH529" s="1453"/>
      <c r="BI529" s="1453"/>
      <c r="BJ529" s="1453"/>
      <c r="BK529" s="1453"/>
      <c r="BL529" s="1453"/>
      <c r="BM529" s="1453"/>
      <c r="BN529" s="1453"/>
      <c r="BO529" s="1453"/>
      <c r="BP529" s="1453"/>
      <c r="BQ529" s="1453"/>
      <c r="BR529" s="1453"/>
      <c r="BS529" s="1453"/>
      <c r="BT529" s="1453"/>
      <c r="BU529" s="1453"/>
      <c r="BV529" s="1453"/>
      <c r="BW529" s="1453"/>
      <c r="BX529" s="1453"/>
      <c r="BY529" s="1453"/>
      <c r="BZ529" s="1453"/>
      <c r="CA529" s="1453"/>
      <c r="CB529" s="1453"/>
      <c r="CC529" s="1453"/>
      <c r="CD529" s="1453"/>
      <c r="CE529" s="1453"/>
      <c r="CF529" s="1453"/>
      <c r="CG529" s="1453"/>
      <c r="CH529" s="1453"/>
      <c r="CI529" s="1453"/>
      <c r="CJ529" s="1453"/>
      <c r="CK529" s="1453"/>
      <c r="CL529" s="1453"/>
      <c r="CM529" s="1453"/>
      <c r="CN529" s="1453"/>
      <c r="CO529" s="1453"/>
      <c r="CP529" s="1453"/>
      <c r="CQ529" s="1453"/>
      <c r="CR529" s="1453"/>
      <c r="CS529" s="1453"/>
      <c r="CT529" s="1453"/>
      <c r="CU529" s="1453"/>
      <c r="CV529" s="1453"/>
      <c r="CW529" s="1453"/>
      <c r="CX529" s="1453"/>
      <c r="CY529" s="1453"/>
      <c r="CZ529" s="1453"/>
      <c r="DA529" s="1453"/>
      <c r="DB529" s="1453"/>
      <c r="DC529" s="1453"/>
      <c r="DD529" s="1453"/>
      <c r="DE529" s="1453"/>
      <c r="DF529" s="1453"/>
      <c r="DG529" s="1453"/>
      <c r="DH529" s="1453"/>
      <c r="DI529" s="1453"/>
      <c r="DJ529" s="1453"/>
      <c r="DK529" s="1453"/>
      <c r="DL529" s="1453"/>
      <c r="DM529" s="1453"/>
      <c r="DN529" s="1453"/>
      <c r="DO529" s="1453"/>
      <c r="DP529" s="1453"/>
      <c r="DQ529" s="1453"/>
      <c r="DR529" s="1453"/>
      <c r="DS529" s="1453"/>
      <c r="DT529" s="1453"/>
    </row>
    <row r="530" spans="1:124" s="1543" customFormat="1" ht="21.9" customHeight="1" x14ac:dyDescent="0.3">
      <c r="A530" s="1453"/>
      <c r="B530" s="1453"/>
      <c r="C530" s="1514"/>
      <c r="D530" s="1514"/>
      <c r="E530" s="1514"/>
      <c r="F530" s="1848"/>
      <c r="G530" s="1930"/>
      <c r="H530" s="1516"/>
      <c r="I530" s="1537"/>
      <c r="J530" s="1537"/>
      <c r="K530" s="1453"/>
      <c r="L530" s="1453"/>
      <c r="M530" s="1453"/>
      <c r="N530" s="1514"/>
      <c r="O530" s="1453"/>
      <c r="P530" s="1453"/>
      <c r="Q530" s="1453"/>
      <c r="R530" s="1453"/>
      <c r="S530" s="1453"/>
      <c r="T530" s="1452"/>
      <c r="U530"/>
      <c r="V530"/>
      <c r="W530" s="1453"/>
      <c r="X530" s="1453"/>
      <c r="Y530" s="1453"/>
      <c r="Z530" s="1453"/>
      <c r="AA530" s="1453"/>
      <c r="AB530" s="1453"/>
      <c r="AC530" s="1453"/>
      <c r="AD530" s="1453"/>
      <c r="AE530" s="1453"/>
      <c r="AF530" s="1453"/>
      <c r="AG530" s="1453"/>
      <c r="AH530" s="1453"/>
      <c r="AI530" s="1453"/>
      <c r="AJ530" s="1453"/>
      <c r="AK530" s="1453"/>
      <c r="AL530" s="1453"/>
      <c r="AM530" s="1453"/>
      <c r="AN530" s="1453"/>
      <c r="AO530" s="1453"/>
      <c r="AP530" s="1453"/>
      <c r="AQ530" s="1453"/>
      <c r="AR530" s="1454"/>
      <c r="AS530" s="1453"/>
      <c r="AT530" s="1453"/>
      <c r="AU530" s="1453"/>
      <c r="AV530" s="1453"/>
      <c r="AW530" s="1453"/>
      <c r="AX530" s="1453"/>
      <c r="AY530" s="1453"/>
      <c r="AZ530" s="1453"/>
      <c r="BA530" s="1453"/>
      <c r="BB530" s="1453"/>
      <c r="BC530" s="1453"/>
      <c r="BD530" s="1453"/>
      <c r="BE530" s="1453"/>
      <c r="BF530" s="1453"/>
      <c r="BG530" s="1453"/>
      <c r="BH530" s="1453"/>
      <c r="BI530" s="1453"/>
      <c r="BJ530" s="1453"/>
      <c r="BK530" s="1453"/>
      <c r="BL530" s="1453"/>
      <c r="BM530" s="1453"/>
      <c r="BN530" s="1453"/>
      <c r="BO530" s="1453"/>
      <c r="BP530" s="1453"/>
      <c r="BQ530" s="1453"/>
      <c r="BR530" s="1453"/>
      <c r="BS530" s="1453"/>
      <c r="BT530" s="1453"/>
      <c r="BU530" s="1453"/>
      <c r="BV530" s="1453"/>
      <c r="BW530" s="1453"/>
      <c r="BX530" s="1453"/>
      <c r="BY530" s="1453"/>
      <c r="BZ530" s="1453"/>
      <c r="CA530" s="1453"/>
      <c r="CB530" s="1453"/>
      <c r="CC530" s="1453"/>
      <c r="CD530" s="1453"/>
      <c r="CE530" s="1453"/>
      <c r="CF530" s="1453"/>
      <c r="CG530" s="1453"/>
      <c r="CH530" s="1453"/>
      <c r="CI530" s="1453"/>
      <c r="CJ530" s="1453"/>
      <c r="CK530" s="1453"/>
      <c r="CL530" s="1453"/>
      <c r="CM530" s="1453"/>
      <c r="CN530" s="1453"/>
      <c r="CO530" s="1453"/>
      <c r="CP530" s="1453"/>
      <c r="CQ530" s="1453"/>
      <c r="CR530" s="1453"/>
      <c r="CS530" s="1453"/>
      <c r="CT530" s="1453"/>
      <c r="CU530" s="1453"/>
      <c r="CV530" s="1453"/>
      <c r="CW530" s="1453"/>
      <c r="CX530" s="1453"/>
      <c r="CY530" s="1453"/>
      <c r="CZ530" s="1453"/>
      <c r="DA530" s="1453"/>
      <c r="DB530" s="1453"/>
      <c r="DC530" s="1453"/>
      <c r="DD530" s="1453"/>
      <c r="DE530" s="1453"/>
      <c r="DF530" s="1453"/>
      <c r="DG530" s="1453"/>
      <c r="DH530" s="1453"/>
      <c r="DI530" s="1453"/>
      <c r="DJ530" s="1453"/>
      <c r="DK530" s="1453"/>
      <c r="DL530" s="1453"/>
      <c r="DM530" s="1453"/>
      <c r="DN530" s="1453"/>
      <c r="DO530" s="1453"/>
      <c r="DP530" s="1453"/>
      <c r="DQ530" s="1453"/>
      <c r="DR530" s="1453"/>
      <c r="DS530" s="1453"/>
      <c r="DT530" s="1453"/>
    </row>
    <row r="531" spans="1:124" s="1543" customFormat="1" ht="21.9" customHeight="1" x14ac:dyDescent="0.3">
      <c r="A531" s="1453"/>
      <c r="B531" s="1453"/>
      <c r="C531" s="1514"/>
      <c r="D531" s="1514"/>
      <c r="E531" s="1514"/>
      <c r="F531" s="1848"/>
      <c r="G531" s="1930"/>
      <c r="H531" s="1516"/>
      <c r="I531" s="1537"/>
      <c r="J531" s="1537"/>
      <c r="K531" s="1453"/>
      <c r="L531" s="1453"/>
      <c r="M531" s="1453"/>
      <c r="N531" s="1514"/>
      <c r="O531" s="1453"/>
      <c r="P531" s="1453"/>
      <c r="Q531" s="1453"/>
      <c r="R531" s="1453"/>
      <c r="S531" s="1453"/>
      <c r="T531" s="1452"/>
      <c r="U531"/>
      <c r="V531"/>
      <c r="W531" s="1453"/>
      <c r="X531" s="1453"/>
      <c r="Y531" s="1453"/>
      <c r="Z531" s="1453"/>
      <c r="AA531" s="1453"/>
      <c r="AB531" s="1453"/>
      <c r="AC531" s="1453"/>
      <c r="AD531" s="1453"/>
      <c r="AE531" s="1453"/>
      <c r="AF531" s="1453"/>
      <c r="AG531" s="1453"/>
      <c r="AH531" s="1453"/>
      <c r="AI531" s="1453"/>
      <c r="AJ531" s="1453"/>
      <c r="AK531" s="1453"/>
      <c r="AL531" s="1453"/>
      <c r="AM531" s="1453"/>
      <c r="AN531" s="1453"/>
      <c r="AO531" s="1453"/>
      <c r="AP531" s="1453"/>
      <c r="AQ531" s="1453"/>
      <c r="AR531" s="1454"/>
      <c r="AS531" s="1453"/>
      <c r="AT531" s="1453"/>
      <c r="AU531" s="1453"/>
      <c r="AV531" s="1453"/>
      <c r="AW531" s="1453"/>
      <c r="AX531" s="1453"/>
      <c r="AY531" s="1453"/>
      <c r="AZ531" s="1453"/>
      <c r="BA531" s="1453"/>
      <c r="BB531" s="1453"/>
      <c r="BC531" s="1453"/>
      <c r="BD531" s="1453"/>
      <c r="BE531" s="1453"/>
      <c r="BF531" s="1453"/>
      <c r="BG531" s="1453"/>
      <c r="BH531" s="1453"/>
      <c r="BI531" s="1453"/>
      <c r="BJ531" s="1453"/>
      <c r="BK531" s="1453"/>
      <c r="BL531" s="1453"/>
      <c r="BM531" s="1453"/>
      <c r="BN531" s="1453"/>
      <c r="BO531" s="1453"/>
      <c r="BP531" s="1453"/>
      <c r="BQ531" s="1453"/>
      <c r="BR531" s="1453"/>
      <c r="BS531" s="1453"/>
      <c r="BT531" s="1453"/>
      <c r="BU531" s="1453"/>
      <c r="BV531" s="1453"/>
      <c r="BW531" s="1453"/>
      <c r="BX531" s="1453"/>
      <c r="BY531" s="1453"/>
      <c r="BZ531" s="1453"/>
      <c r="CA531" s="1453"/>
      <c r="CB531" s="1453"/>
      <c r="CC531" s="1453"/>
      <c r="CD531" s="1453"/>
      <c r="CE531" s="1453"/>
      <c r="CF531" s="1453"/>
      <c r="CG531" s="1453"/>
      <c r="CH531" s="1453"/>
      <c r="CI531" s="1453"/>
      <c r="CJ531" s="1453"/>
      <c r="CK531" s="1453"/>
      <c r="CL531" s="1453"/>
      <c r="CM531" s="1453"/>
      <c r="CN531" s="1453"/>
      <c r="CO531" s="1453"/>
      <c r="CP531" s="1453"/>
      <c r="CQ531" s="1453"/>
      <c r="CR531" s="1453"/>
      <c r="CS531" s="1453"/>
      <c r="CT531" s="1453"/>
      <c r="CU531" s="1453"/>
      <c r="CV531" s="1453"/>
      <c r="CW531" s="1453"/>
      <c r="CX531" s="1453"/>
      <c r="CY531" s="1453"/>
      <c r="CZ531" s="1453"/>
      <c r="DA531" s="1453"/>
      <c r="DB531" s="1453"/>
      <c r="DC531" s="1453"/>
      <c r="DD531" s="1453"/>
      <c r="DE531" s="1453"/>
      <c r="DF531" s="1453"/>
      <c r="DG531" s="1453"/>
      <c r="DH531" s="1453"/>
      <c r="DI531" s="1453"/>
      <c r="DJ531" s="1453"/>
      <c r="DK531" s="1453"/>
      <c r="DL531" s="1453"/>
      <c r="DM531" s="1453"/>
      <c r="DN531" s="1453"/>
      <c r="DO531" s="1453"/>
      <c r="DP531" s="1453"/>
      <c r="DQ531" s="1453"/>
      <c r="DR531" s="1453"/>
      <c r="DS531" s="1453"/>
      <c r="DT531" s="1453"/>
    </row>
    <row r="532" spans="1:124" s="1543" customFormat="1" ht="21.9" customHeight="1" x14ac:dyDescent="0.3">
      <c r="A532" s="1453"/>
      <c r="B532" s="1453"/>
      <c r="C532" s="1514"/>
      <c r="D532" s="1514"/>
      <c r="E532" s="1514"/>
      <c r="F532" s="1848"/>
      <c r="G532" s="1930"/>
      <c r="H532" s="1516"/>
      <c r="I532" s="1537"/>
      <c r="J532" s="1537"/>
      <c r="K532" s="1453"/>
      <c r="L532" s="1453"/>
      <c r="M532" s="1453"/>
      <c r="N532" s="1514"/>
      <c r="O532" s="1453"/>
      <c r="P532" s="1453"/>
      <c r="Q532" s="1453"/>
      <c r="R532" s="1453"/>
      <c r="S532" s="1453"/>
      <c r="T532" s="1452"/>
      <c r="U532"/>
      <c r="V532"/>
      <c r="W532" s="1453"/>
      <c r="X532" s="1453"/>
      <c r="Y532" s="1453"/>
      <c r="Z532" s="1453"/>
      <c r="AA532" s="1453"/>
      <c r="AB532" s="1453"/>
      <c r="AC532" s="1453"/>
      <c r="AD532" s="1453"/>
      <c r="AE532" s="1453"/>
      <c r="AF532" s="1453"/>
      <c r="AG532" s="1453"/>
      <c r="AH532" s="1453"/>
      <c r="AI532" s="1453"/>
      <c r="AJ532" s="1453"/>
      <c r="AK532" s="1453"/>
      <c r="AL532" s="1453"/>
      <c r="AM532" s="1453"/>
      <c r="AN532" s="1453"/>
      <c r="AO532" s="1453"/>
      <c r="AP532" s="1453"/>
      <c r="AQ532" s="1453"/>
      <c r="AR532" s="1454"/>
      <c r="AS532" s="1453"/>
      <c r="AT532" s="1453"/>
      <c r="AU532" s="1453"/>
      <c r="AV532" s="1453"/>
      <c r="AW532" s="1453"/>
      <c r="AX532" s="1453"/>
      <c r="AY532" s="1453"/>
      <c r="AZ532" s="1453"/>
      <c r="BA532" s="1453"/>
      <c r="BB532" s="1453"/>
      <c r="BC532" s="1453"/>
      <c r="BD532" s="1453"/>
      <c r="BE532" s="1453"/>
      <c r="BF532" s="1453"/>
      <c r="BG532" s="1453"/>
      <c r="BH532" s="1453"/>
      <c r="BI532" s="1453"/>
      <c r="BJ532" s="1453"/>
      <c r="BK532" s="1453"/>
      <c r="BL532" s="1453"/>
      <c r="BM532" s="1453"/>
      <c r="BN532" s="1453"/>
      <c r="BO532" s="1453"/>
      <c r="BP532" s="1453"/>
      <c r="BQ532" s="1453"/>
      <c r="BR532" s="1453"/>
      <c r="BS532" s="1453"/>
      <c r="BT532" s="1453"/>
      <c r="BU532" s="1453"/>
      <c r="BV532" s="1453"/>
      <c r="BW532" s="1453"/>
      <c r="BX532" s="1453"/>
      <c r="BY532" s="1453"/>
      <c r="BZ532" s="1453"/>
      <c r="CA532" s="1453"/>
      <c r="CB532" s="1453"/>
      <c r="CC532" s="1453"/>
      <c r="CD532" s="1453"/>
      <c r="CE532" s="1453"/>
      <c r="CF532" s="1453"/>
      <c r="CG532" s="1453"/>
      <c r="CH532" s="1453"/>
      <c r="CI532" s="1453"/>
      <c r="CJ532" s="1453"/>
      <c r="CK532" s="1453"/>
      <c r="CL532" s="1453"/>
      <c r="CM532" s="1453"/>
      <c r="CN532" s="1453"/>
      <c r="CO532" s="1453"/>
      <c r="CP532" s="1453"/>
      <c r="CQ532" s="1453"/>
      <c r="CR532" s="1453"/>
      <c r="CS532" s="1453"/>
      <c r="CT532" s="1453"/>
      <c r="CU532" s="1453"/>
      <c r="CV532" s="1453"/>
      <c r="CW532" s="1453"/>
      <c r="CX532" s="1453"/>
      <c r="CY532" s="1453"/>
      <c r="CZ532" s="1453"/>
      <c r="DA532" s="1453"/>
      <c r="DB532" s="1453"/>
      <c r="DC532" s="1453"/>
      <c r="DD532" s="1453"/>
      <c r="DE532" s="1453"/>
      <c r="DF532" s="1453"/>
      <c r="DG532" s="1453"/>
      <c r="DH532" s="1453"/>
      <c r="DI532" s="1453"/>
      <c r="DJ532" s="1453"/>
      <c r="DK532" s="1453"/>
      <c r="DL532" s="1453"/>
      <c r="DM532" s="1453"/>
      <c r="DN532" s="1453"/>
      <c r="DO532" s="1453"/>
      <c r="DP532" s="1453"/>
      <c r="DQ532" s="1453"/>
      <c r="DR532" s="1453"/>
      <c r="DS532" s="1453"/>
      <c r="DT532" s="1453"/>
    </row>
    <row r="533" spans="1:124" s="1543" customFormat="1" ht="21.9" customHeight="1" x14ac:dyDescent="0.3">
      <c r="A533" s="1453"/>
      <c r="B533" s="1453"/>
      <c r="C533" s="1514"/>
      <c r="D533" s="1514"/>
      <c r="E533" s="1514"/>
      <c r="F533" s="1848"/>
      <c r="G533" s="1930"/>
      <c r="H533" s="1516"/>
      <c r="I533" s="1537"/>
      <c r="J533" s="1537"/>
      <c r="K533" s="1453"/>
      <c r="L533" s="1453"/>
      <c r="M533" s="1453"/>
      <c r="N533" s="1514"/>
      <c r="O533" s="1453"/>
      <c r="P533" s="1453"/>
      <c r="Q533" s="1453"/>
      <c r="R533" s="1453"/>
      <c r="S533" s="1453"/>
      <c r="T533" s="1452"/>
      <c r="U533"/>
      <c r="V533"/>
      <c r="W533" s="1453"/>
      <c r="X533" s="1453"/>
      <c r="Y533" s="1453"/>
      <c r="Z533" s="1453"/>
      <c r="AA533" s="1453"/>
      <c r="AB533" s="1453"/>
      <c r="AC533" s="1453"/>
      <c r="AD533" s="1453"/>
      <c r="AE533" s="1453"/>
      <c r="AF533" s="1453"/>
      <c r="AG533" s="1453"/>
      <c r="AH533" s="1453"/>
      <c r="AI533" s="1453"/>
      <c r="AJ533" s="1453"/>
      <c r="AK533" s="1453"/>
      <c r="AL533" s="1453"/>
      <c r="AM533" s="1453"/>
      <c r="AN533" s="1453"/>
      <c r="AO533" s="1453"/>
      <c r="AP533" s="1453"/>
      <c r="AQ533" s="1453"/>
      <c r="AR533" s="1454"/>
      <c r="AS533" s="1453"/>
      <c r="AT533" s="1453"/>
      <c r="AU533" s="1453"/>
      <c r="AV533" s="1453"/>
      <c r="AW533" s="1453"/>
      <c r="AX533" s="1453"/>
      <c r="AY533" s="1453"/>
      <c r="AZ533" s="1453"/>
      <c r="BA533" s="1453"/>
      <c r="BB533" s="1453"/>
      <c r="BC533" s="1453"/>
      <c r="BD533" s="1453"/>
      <c r="BE533" s="1453"/>
      <c r="BF533" s="1453"/>
      <c r="BG533" s="1453"/>
      <c r="BH533" s="1453"/>
      <c r="BI533" s="1453"/>
      <c r="BJ533" s="1453"/>
      <c r="BK533" s="1453"/>
      <c r="BL533" s="1453"/>
      <c r="BM533" s="1453"/>
      <c r="BN533" s="1453"/>
      <c r="BO533" s="1453"/>
      <c r="BP533" s="1453"/>
      <c r="BQ533" s="1453"/>
      <c r="BR533" s="1453"/>
      <c r="BS533" s="1453"/>
      <c r="BT533" s="1453"/>
      <c r="BU533" s="1453"/>
      <c r="BV533" s="1453"/>
      <c r="BW533" s="1453"/>
      <c r="BX533" s="1453"/>
      <c r="BY533" s="1453"/>
      <c r="BZ533" s="1453"/>
      <c r="CA533" s="1453"/>
      <c r="CB533" s="1453"/>
      <c r="CC533" s="1453"/>
      <c r="CD533" s="1453"/>
      <c r="CE533" s="1453"/>
      <c r="CF533" s="1453"/>
      <c r="CG533" s="1453"/>
      <c r="CH533" s="1453"/>
      <c r="CI533" s="1453"/>
      <c r="CJ533" s="1453"/>
      <c r="CK533" s="1453"/>
      <c r="CL533" s="1453"/>
      <c r="CM533" s="1453"/>
      <c r="CN533" s="1453"/>
      <c r="CO533" s="1453"/>
      <c r="CP533" s="1453"/>
      <c r="CQ533" s="1453"/>
      <c r="CR533" s="1453"/>
      <c r="CS533" s="1453"/>
      <c r="CT533" s="1453"/>
      <c r="CU533" s="1453"/>
      <c r="CV533" s="1453"/>
      <c r="CW533" s="1453"/>
      <c r="CX533" s="1453"/>
      <c r="CY533" s="1453"/>
      <c r="CZ533" s="1453"/>
      <c r="DA533" s="1453"/>
      <c r="DB533" s="1453"/>
      <c r="DC533" s="1453"/>
      <c r="DD533" s="1453"/>
      <c r="DE533" s="1453"/>
      <c r="DF533" s="1453"/>
      <c r="DG533" s="1453"/>
      <c r="DH533" s="1453"/>
      <c r="DI533" s="1453"/>
      <c r="DJ533" s="1453"/>
      <c r="DK533" s="1453"/>
      <c r="DL533" s="1453"/>
      <c r="DM533" s="1453"/>
      <c r="DN533" s="1453"/>
      <c r="DO533" s="1453"/>
      <c r="DP533" s="1453"/>
      <c r="DQ533" s="1453"/>
      <c r="DR533" s="1453"/>
      <c r="DS533" s="1453"/>
      <c r="DT533" s="1453"/>
    </row>
    <row r="534" spans="1:124" s="1543" customFormat="1" ht="21.9" customHeight="1" x14ac:dyDescent="0.3">
      <c r="A534" s="1453"/>
      <c r="B534" s="1453"/>
      <c r="C534" s="1514"/>
      <c r="D534" s="1514"/>
      <c r="E534" s="1514"/>
      <c r="F534" s="1848"/>
      <c r="G534" s="1930"/>
      <c r="H534" s="1516"/>
      <c r="I534" s="1537"/>
      <c r="J534" s="1537"/>
      <c r="K534" s="1453"/>
      <c r="L534" s="1453"/>
      <c r="M534" s="1453"/>
      <c r="N534" s="1514"/>
      <c r="O534" s="1453"/>
      <c r="P534" s="1453"/>
      <c r="Q534" s="1453"/>
      <c r="R534" s="1453"/>
      <c r="S534" s="1453"/>
      <c r="T534" s="1452"/>
      <c r="U534"/>
      <c r="V534"/>
      <c r="W534" s="1453"/>
      <c r="X534" s="1453"/>
      <c r="Y534" s="1453"/>
      <c r="Z534" s="1453"/>
      <c r="AA534" s="1453"/>
      <c r="AB534" s="1453"/>
      <c r="AC534" s="1453"/>
      <c r="AD534" s="1453"/>
      <c r="AE534" s="1453"/>
      <c r="AF534" s="1453"/>
      <c r="AG534" s="1453"/>
      <c r="AH534" s="1453"/>
      <c r="AI534" s="1453"/>
      <c r="AJ534" s="1453"/>
      <c r="AK534" s="1453"/>
      <c r="AL534" s="1453"/>
      <c r="AM534" s="1453"/>
      <c r="AN534" s="1453"/>
      <c r="AO534" s="1453"/>
      <c r="AP534" s="1453"/>
      <c r="AQ534" s="1453"/>
      <c r="AR534" s="1454"/>
      <c r="AS534" s="1453"/>
      <c r="AT534" s="1453"/>
      <c r="AU534" s="1453"/>
      <c r="AV534" s="1453"/>
      <c r="AW534" s="1453"/>
      <c r="AX534" s="1453"/>
      <c r="AY534" s="1453"/>
      <c r="AZ534" s="1453"/>
      <c r="BA534" s="1453"/>
      <c r="BB534" s="1453"/>
      <c r="BC534" s="1453"/>
      <c r="BD534" s="1453"/>
      <c r="BE534" s="1453"/>
      <c r="BF534" s="1453"/>
      <c r="BG534" s="1453"/>
      <c r="BH534" s="1453"/>
      <c r="BI534" s="1453"/>
      <c r="BJ534" s="1453"/>
      <c r="BK534" s="1453"/>
      <c r="BL534" s="1453"/>
      <c r="BM534" s="1453"/>
      <c r="BN534" s="1453"/>
      <c r="BO534" s="1453"/>
      <c r="BP534" s="1453"/>
      <c r="BQ534" s="1453"/>
      <c r="BR534" s="1453"/>
      <c r="BS534" s="1453"/>
      <c r="BT534" s="1453"/>
      <c r="BU534" s="1453"/>
      <c r="BV534" s="1453"/>
      <c r="BW534" s="1453"/>
      <c r="BX534" s="1453"/>
      <c r="BY534" s="1453"/>
      <c r="BZ534" s="1453"/>
      <c r="CA534" s="1453"/>
      <c r="CB534" s="1453"/>
      <c r="CC534" s="1453"/>
      <c r="CD534" s="1453"/>
      <c r="CE534" s="1453"/>
      <c r="CF534" s="1453"/>
      <c r="CG534" s="1453"/>
      <c r="CH534" s="1453"/>
      <c r="CI534" s="1453"/>
      <c r="CJ534" s="1453"/>
      <c r="CK534" s="1453"/>
      <c r="CL534" s="1453"/>
      <c r="CM534" s="1453"/>
      <c r="CN534" s="1453"/>
      <c r="CO534" s="1453"/>
      <c r="CP534" s="1453"/>
      <c r="CQ534" s="1453"/>
      <c r="CR534" s="1453"/>
      <c r="CS534" s="1453"/>
      <c r="CT534" s="1453"/>
      <c r="CU534" s="1453"/>
      <c r="CV534" s="1453"/>
      <c r="CW534" s="1453"/>
      <c r="CX534" s="1453"/>
      <c r="CY534" s="1453"/>
      <c r="CZ534" s="1453"/>
      <c r="DA534" s="1453"/>
      <c r="DB534" s="1453"/>
      <c r="DC534" s="1453"/>
      <c r="DD534" s="1453"/>
      <c r="DE534" s="1453"/>
      <c r="DF534" s="1453"/>
      <c r="DG534" s="1453"/>
      <c r="DH534" s="1453"/>
      <c r="DI534" s="1453"/>
      <c r="DJ534" s="1453"/>
      <c r="DK534" s="1453"/>
      <c r="DL534" s="1453"/>
      <c r="DM534" s="1453"/>
      <c r="DN534" s="1453"/>
      <c r="DO534" s="1453"/>
      <c r="DP534" s="1453"/>
      <c r="DQ534" s="1453"/>
      <c r="DR534" s="1453"/>
      <c r="DS534" s="1453"/>
      <c r="DT534" s="1453"/>
    </row>
    <row r="535" spans="1:124" s="1543" customFormat="1" ht="21.9" customHeight="1" x14ac:dyDescent="0.3">
      <c r="A535" s="1453"/>
      <c r="B535" s="1453"/>
      <c r="C535" s="1514"/>
      <c r="D535" s="1514"/>
      <c r="E535" s="1514"/>
      <c r="F535" s="1848"/>
      <c r="G535" s="1930"/>
      <c r="H535" s="1516"/>
      <c r="I535" s="1537"/>
      <c r="J535" s="1537"/>
      <c r="K535" s="1453"/>
      <c r="L535" s="1453"/>
      <c r="M535" s="1453"/>
      <c r="N535" s="1514"/>
      <c r="O535" s="1453"/>
      <c r="P535" s="1453"/>
      <c r="Q535" s="1453"/>
      <c r="R535" s="1453"/>
      <c r="S535" s="1453"/>
      <c r="T535" s="1452"/>
      <c r="U535"/>
      <c r="V535"/>
      <c r="W535" s="1453"/>
      <c r="X535" s="1453"/>
      <c r="Y535" s="1453"/>
      <c r="Z535" s="1453"/>
      <c r="AA535" s="1453"/>
      <c r="AB535" s="1453"/>
      <c r="AC535" s="1453"/>
      <c r="AD535" s="1453"/>
      <c r="AE535" s="1453"/>
      <c r="AF535" s="1453"/>
      <c r="AG535" s="1453"/>
      <c r="AH535" s="1453"/>
      <c r="AI535" s="1453"/>
      <c r="AJ535" s="1453"/>
      <c r="AK535" s="1453"/>
      <c r="AL535" s="1453"/>
      <c r="AM535" s="1453"/>
      <c r="AN535" s="1453"/>
      <c r="AO535" s="1453"/>
      <c r="AP535" s="1453"/>
      <c r="AQ535" s="1453"/>
      <c r="AR535" s="1454"/>
      <c r="AS535" s="1453"/>
      <c r="AT535" s="1453"/>
      <c r="AU535" s="1453"/>
      <c r="AV535" s="1453"/>
      <c r="AW535" s="1453"/>
      <c r="AX535" s="1453"/>
      <c r="AY535" s="1453"/>
      <c r="AZ535" s="1453"/>
      <c r="BA535" s="1453"/>
      <c r="BB535" s="1453"/>
      <c r="BC535" s="1453"/>
      <c r="BD535" s="1453"/>
      <c r="BE535" s="1453"/>
      <c r="BF535" s="1453"/>
      <c r="BG535" s="1453"/>
      <c r="BH535" s="1453"/>
      <c r="BI535" s="1453"/>
      <c r="BJ535" s="1453"/>
      <c r="BK535" s="1453"/>
      <c r="BL535" s="1453"/>
      <c r="BM535" s="1453"/>
      <c r="BN535" s="1453"/>
      <c r="BO535" s="1453"/>
      <c r="BP535" s="1453"/>
      <c r="BQ535" s="1453"/>
      <c r="BR535" s="1453"/>
      <c r="BS535" s="1453"/>
      <c r="BT535" s="1453"/>
      <c r="BU535" s="1453"/>
      <c r="BV535" s="1453"/>
      <c r="BW535" s="1453"/>
      <c r="BX535" s="1453"/>
      <c r="BY535" s="1453"/>
      <c r="BZ535" s="1453"/>
      <c r="CA535" s="1453"/>
      <c r="CB535" s="1453"/>
      <c r="CC535" s="1453"/>
      <c r="CD535" s="1453"/>
      <c r="CE535" s="1453"/>
      <c r="CF535" s="1453"/>
      <c r="CG535" s="1453"/>
      <c r="CH535" s="1453"/>
      <c r="CI535" s="1453"/>
      <c r="CJ535" s="1453"/>
      <c r="CK535" s="1453"/>
      <c r="CL535" s="1453"/>
      <c r="CM535" s="1453"/>
      <c r="CN535" s="1453"/>
      <c r="CO535" s="1453"/>
      <c r="CP535" s="1453"/>
      <c r="CQ535" s="1453"/>
      <c r="CR535" s="1453"/>
      <c r="CS535" s="1453"/>
      <c r="CT535" s="1453"/>
      <c r="CU535" s="1453"/>
      <c r="CV535" s="1453"/>
      <c r="CW535" s="1453"/>
      <c r="CX535" s="1453"/>
      <c r="CY535" s="1453"/>
      <c r="CZ535" s="1453"/>
      <c r="DA535" s="1453"/>
      <c r="DB535" s="1453"/>
      <c r="DC535" s="1453"/>
      <c r="DD535" s="1453"/>
      <c r="DE535" s="1453"/>
      <c r="DF535" s="1453"/>
      <c r="DG535" s="1453"/>
      <c r="DH535" s="1453"/>
      <c r="DI535" s="1453"/>
      <c r="DJ535" s="1453"/>
      <c r="DK535" s="1453"/>
      <c r="DL535" s="1453"/>
      <c r="DM535" s="1453"/>
      <c r="DN535" s="1453"/>
      <c r="DO535" s="1453"/>
      <c r="DP535" s="1453"/>
      <c r="DQ535" s="1453"/>
      <c r="DR535" s="1453"/>
      <c r="DS535" s="1453"/>
      <c r="DT535" s="1453"/>
    </row>
    <row r="536" spans="1:124" s="1543" customFormat="1" ht="21.9" customHeight="1" x14ac:dyDescent="0.3">
      <c r="A536" s="1453"/>
      <c r="B536" s="1453"/>
      <c r="C536" s="1514"/>
      <c r="D536" s="1514"/>
      <c r="E536" s="1514"/>
      <c r="F536" s="1848"/>
      <c r="G536" s="1930"/>
      <c r="H536" s="1516"/>
      <c r="I536" s="1537"/>
      <c r="J536" s="1537"/>
      <c r="K536" s="1453"/>
      <c r="L536" s="1453"/>
      <c r="M536" s="1453"/>
      <c r="N536" s="1514"/>
      <c r="O536" s="1453"/>
      <c r="P536" s="1453"/>
      <c r="Q536" s="1453"/>
      <c r="R536" s="1453"/>
      <c r="S536" s="1453"/>
      <c r="T536" s="1452"/>
      <c r="U536"/>
      <c r="V536"/>
      <c r="W536" s="1453"/>
      <c r="X536" s="1453"/>
      <c r="Y536" s="1453"/>
      <c r="Z536" s="1453"/>
      <c r="AA536" s="1453"/>
      <c r="AB536" s="1453"/>
      <c r="AC536" s="1453"/>
      <c r="AD536" s="1453"/>
      <c r="AE536" s="1453"/>
      <c r="AF536" s="1453"/>
      <c r="AG536" s="1453"/>
      <c r="AH536" s="1453"/>
      <c r="AI536" s="1453"/>
      <c r="AJ536" s="1453"/>
      <c r="AK536" s="1453"/>
      <c r="AL536" s="1453"/>
      <c r="AM536" s="1453"/>
      <c r="AN536" s="1453"/>
      <c r="AO536" s="1453"/>
      <c r="AP536" s="1453"/>
      <c r="AQ536" s="1453"/>
      <c r="AR536" s="1454"/>
      <c r="AS536" s="1453"/>
      <c r="AT536" s="1453"/>
      <c r="AU536" s="1453"/>
      <c r="AV536" s="1453"/>
      <c r="AW536" s="1453"/>
      <c r="AX536" s="1453"/>
      <c r="AY536" s="1453"/>
      <c r="AZ536" s="1453"/>
      <c r="BA536" s="1453"/>
      <c r="BB536" s="1453"/>
      <c r="BC536" s="1453"/>
      <c r="BD536" s="1453"/>
      <c r="BE536" s="1453"/>
      <c r="BF536" s="1453"/>
      <c r="BG536" s="1453"/>
      <c r="BH536" s="1453"/>
      <c r="BI536" s="1453"/>
      <c r="BJ536" s="1453"/>
      <c r="BK536" s="1453"/>
      <c r="BL536" s="1453"/>
      <c r="BM536" s="1453"/>
      <c r="BN536" s="1453"/>
      <c r="BO536" s="1453"/>
      <c r="BP536" s="1453"/>
      <c r="BQ536" s="1453"/>
      <c r="BR536" s="1453"/>
      <c r="BS536" s="1453"/>
      <c r="BT536" s="1453"/>
      <c r="BU536" s="1453"/>
      <c r="BV536" s="1453"/>
      <c r="BW536" s="1453"/>
      <c r="BX536" s="1453"/>
      <c r="BY536" s="1453"/>
      <c r="BZ536" s="1453"/>
      <c r="CA536" s="1453"/>
      <c r="CB536" s="1453"/>
      <c r="CC536" s="1453"/>
      <c r="CD536" s="1453"/>
      <c r="CE536" s="1453"/>
      <c r="CF536" s="1453"/>
      <c r="CG536" s="1453"/>
      <c r="CH536" s="1453"/>
      <c r="CI536" s="1453"/>
      <c r="CJ536" s="1453"/>
      <c r="CK536" s="1453"/>
      <c r="CL536" s="1453"/>
      <c r="CM536" s="1453"/>
      <c r="CN536" s="1453"/>
      <c r="CO536" s="1453"/>
      <c r="CP536" s="1453"/>
      <c r="CQ536" s="1453"/>
      <c r="CR536" s="1453"/>
      <c r="CS536" s="1453"/>
      <c r="CT536" s="1453"/>
      <c r="CU536" s="1453"/>
      <c r="CV536" s="1453"/>
      <c r="CW536" s="1453"/>
      <c r="CX536" s="1453"/>
      <c r="CY536" s="1453"/>
      <c r="CZ536" s="1453"/>
      <c r="DA536" s="1453"/>
      <c r="DB536" s="1453"/>
      <c r="DC536" s="1453"/>
      <c r="DD536" s="1453"/>
      <c r="DE536" s="1453"/>
      <c r="DF536" s="1453"/>
      <c r="DG536" s="1453"/>
      <c r="DH536" s="1453"/>
      <c r="DI536" s="1453"/>
      <c r="DJ536" s="1453"/>
      <c r="DK536" s="1453"/>
      <c r="DL536" s="1453"/>
      <c r="DM536" s="1453"/>
      <c r="DN536" s="1453"/>
      <c r="DO536" s="1453"/>
      <c r="DP536" s="1453"/>
      <c r="DQ536" s="1453"/>
      <c r="DR536" s="1453"/>
      <c r="DS536" s="1453"/>
      <c r="DT536" s="1453"/>
    </row>
    <row r="537" spans="1:124" s="1543" customFormat="1" ht="21.9" customHeight="1" x14ac:dyDescent="0.3">
      <c r="A537" s="1453"/>
      <c r="B537" s="1453"/>
      <c r="C537" s="1514"/>
      <c r="D537" s="1514"/>
      <c r="E537" s="1514"/>
      <c r="F537" s="1848"/>
      <c r="G537" s="1930"/>
      <c r="H537" s="1516"/>
      <c r="I537" s="1537"/>
      <c r="J537" s="1537"/>
      <c r="K537" s="1453"/>
      <c r="L537" s="1453"/>
      <c r="M537" s="1453"/>
      <c r="N537" s="1514"/>
      <c r="O537" s="1453"/>
      <c r="P537" s="1453"/>
      <c r="Q537" s="1453"/>
      <c r="R537" s="1453"/>
      <c r="S537" s="1453"/>
      <c r="T537" s="1452"/>
      <c r="U537"/>
      <c r="V537"/>
      <c r="W537" s="1453"/>
      <c r="X537" s="1453"/>
      <c r="Y537" s="1453"/>
      <c r="Z537" s="1453"/>
      <c r="AA537" s="1453"/>
      <c r="AB537" s="1453"/>
      <c r="AC537" s="1453"/>
      <c r="AD537" s="1453"/>
      <c r="AE537" s="1453"/>
      <c r="AF537" s="1453"/>
      <c r="AG537" s="1453"/>
      <c r="AH537" s="1453"/>
      <c r="AI537" s="1453"/>
      <c r="AJ537" s="1453"/>
      <c r="AK537" s="1453"/>
      <c r="AL537" s="1453"/>
      <c r="AM537" s="1453"/>
      <c r="AN537" s="1453"/>
      <c r="AO537" s="1453"/>
      <c r="AP537" s="1453"/>
      <c r="AQ537" s="1453"/>
      <c r="AR537" s="1454"/>
      <c r="AS537" s="1453"/>
      <c r="AT537" s="1453"/>
      <c r="AU537" s="1453"/>
      <c r="AV537" s="1453"/>
      <c r="AW537" s="1453"/>
      <c r="AX537" s="1453"/>
      <c r="AY537" s="1453"/>
      <c r="AZ537" s="1453"/>
      <c r="BA537" s="1453"/>
      <c r="BB537" s="1453"/>
      <c r="BC537" s="1453"/>
      <c r="BD537" s="1453"/>
      <c r="BE537" s="1453"/>
      <c r="BF537" s="1453"/>
      <c r="BG537" s="1453"/>
      <c r="BH537" s="1453"/>
      <c r="BI537" s="1453"/>
      <c r="BJ537" s="1453"/>
      <c r="BK537" s="1453"/>
      <c r="BL537" s="1453"/>
      <c r="BM537" s="1453"/>
      <c r="BN537" s="1453"/>
      <c r="BO537" s="1453"/>
      <c r="BP537" s="1453"/>
      <c r="BQ537" s="1453"/>
      <c r="BR537" s="1453"/>
      <c r="BS537" s="1453"/>
      <c r="BT537" s="1453"/>
      <c r="BU537" s="1453"/>
      <c r="BV537" s="1453"/>
      <c r="BW537" s="1453"/>
      <c r="BX537" s="1453"/>
      <c r="BY537" s="1453"/>
      <c r="BZ537" s="1453"/>
      <c r="CA537" s="1453"/>
      <c r="CB537" s="1453"/>
      <c r="CC537" s="1453"/>
      <c r="CD537" s="1453"/>
      <c r="CE537" s="1453"/>
      <c r="CF537" s="1453"/>
      <c r="CG537" s="1453"/>
      <c r="CH537" s="1453"/>
      <c r="CI537" s="1453"/>
      <c r="CJ537" s="1453"/>
      <c r="CK537" s="1453"/>
      <c r="CL537" s="1453"/>
      <c r="CM537" s="1453"/>
      <c r="CN537" s="1453"/>
      <c r="CO537" s="1453"/>
      <c r="CP537" s="1453"/>
      <c r="CQ537" s="1453"/>
      <c r="CR537" s="1453"/>
      <c r="CS537" s="1453"/>
      <c r="CT537" s="1453"/>
      <c r="CU537" s="1453"/>
      <c r="CV537" s="1453"/>
      <c r="CW537" s="1453"/>
      <c r="CX537" s="1453"/>
      <c r="CY537" s="1453"/>
      <c r="CZ537" s="1453"/>
      <c r="DA537" s="1453"/>
      <c r="DB537" s="1453"/>
      <c r="DC537" s="1453"/>
      <c r="DD537" s="1453"/>
      <c r="DE537" s="1453"/>
      <c r="DF537" s="1453"/>
      <c r="DG537" s="1453"/>
      <c r="DH537" s="1453"/>
      <c r="DI537" s="1453"/>
      <c r="DJ537" s="1453"/>
      <c r="DK537" s="1453"/>
      <c r="DL537" s="1453"/>
      <c r="DM537" s="1453"/>
      <c r="DN537" s="1453"/>
      <c r="DO537" s="1453"/>
      <c r="DP537" s="1453"/>
      <c r="DQ537" s="1453"/>
      <c r="DR537" s="1453"/>
      <c r="DS537" s="1453"/>
      <c r="DT537" s="1453"/>
    </row>
    <row r="538" spans="1:124" s="1543" customFormat="1" ht="21.9" customHeight="1" x14ac:dyDescent="0.3">
      <c r="A538" s="1453"/>
      <c r="B538" s="1453"/>
      <c r="C538" s="1514"/>
      <c r="D538" s="1514"/>
      <c r="E538" s="1514"/>
      <c r="F538" s="1848"/>
      <c r="G538" s="1930"/>
      <c r="H538" s="1516"/>
      <c r="I538" s="1537"/>
      <c r="J538" s="1537"/>
      <c r="K538" s="1453"/>
      <c r="L538" s="1453"/>
      <c r="M538" s="1453"/>
      <c r="N538" s="1514"/>
      <c r="O538" s="1453"/>
      <c r="P538" s="1453"/>
      <c r="Q538" s="1453"/>
      <c r="R538" s="1453"/>
      <c r="S538" s="1453"/>
      <c r="T538" s="1452"/>
      <c r="U538"/>
      <c r="V538"/>
      <c r="W538" s="1453"/>
      <c r="X538" s="1453"/>
      <c r="Y538" s="1453"/>
      <c r="Z538" s="1453"/>
      <c r="AA538" s="1453"/>
      <c r="AB538" s="1453"/>
      <c r="AC538" s="1453"/>
      <c r="AD538" s="1453"/>
      <c r="AE538" s="1453"/>
      <c r="AF538" s="1453"/>
      <c r="AG538" s="1453"/>
      <c r="AH538" s="1453"/>
      <c r="AI538" s="1453"/>
      <c r="AJ538" s="1453"/>
      <c r="AK538" s="1453"/>
      <c r="AL538" s="1453"/>
      <c r="AM538" s="1453"/>
      <c r="AN538" s="1453"/>
      <c r="AO538" s="1453"/>
      <c r="AP538" s="1453"/>
      <c r="AQ538" s="1453"/>
      <c r="AR538" s="1454"/>
      <c r="AS538" s="1453"/>
      <c r="AT538" s="1453"/>
      <c r="AU538" s="1453"/>
      <c r="AV538" s="1453"/>
      <c r="AW538" s="1453"/>
      <c r="AX538" s="1453"/>
      <c r="AY538" s="1453"/>
      <c r="AZ538" s="1453"/>
      <c r="BA538" s="1453"/>
      <c r="BB538" s="1453"/>
      <c r="BC538" s="1453"/>
      <c r="BD538" s="1453"/>
      <c r="BE538" s="1453"/>
      <c r="BF538" s="1453"/>
      <c r="BG538" s="1453"/>
      <c r="BH538" s="1453"/>
      <c r="BI538" s="1453"/>
      <c r="BJ538" s="1453"/>
      <c r="BK538" s="1453"/>
      <c r="BL538" s="1453"/>
      <c r="BM538" s="1453"/>
      <c r="BN538" s="1453"/>
      <c r="BO538" s="1453"/>
      <c r="BP538" s="1453"/>
      <c r="BQ538" s="1453"/>
      <c r="BR538" s="1453"/>
      <c r="BS538" s="1453"/>
      <c r="BT538" s="1453"/>
      <c r="BU538" s="1453"/>
      <c r="BV538" s="1453"/>
      <c r="BW538" s="1453"/>
      <c r="BX538" s="1453"/>
      <c r="BY538" s="1453"/>
      <c r="BZ538" s="1453"/>
      <c r="CA538" s="1453"/>
      <c r="CB538" s="1453"/>
      <c r="CC538" s="1453"/>
      <c r="CD538" s="1453"/>
      <c r="CE538" s="1453"/>
      <c r="CF538" s="1453"/>
      <c r="CG538" s="1453"/>
      <c r="CH538" s="1453"/>
      <c r="CI538" s="1453"/>
      <c r="CJ538" s="1453"/>
      <c r="CK538" s="1453"/>
      <c r="CL538" s="1453"/>
      <c r="CM538" s="1453"/>
      <c r="CN538" s="1453"/>
      <c r="CO538" s="1453"/>
      <c r="CP538" s="1453"/>
      <c r="CQ538" s="1453"/>
      <c r="CR538" s="1453"/>
      <c r="CS538" s="1453"/>
      <c r="CT538" s="1453"/>
      <c r="CU538" s="1453"/>
      <c r="CV538" s="1453"/>
      <c r="CW538" s="1453"/>
      <c r="CX538" s="1453"/>
      <c r="CY538" s="1453"/>
      <c r="CZ538" s="1453"/>
      <c r="DA538" s="1453"/>
      <c r="DB538" s="1453"/>
      <c r="DC538" s="1453"/>
      <c r="DD538" s="1453"/>
      <c r="DE538" s="1453"/>
      <c r="DF538" s="1453"/>
      <c r="DG538" s="1453"/>
      <c r="DH538" s="1453"/>
      <c r="DI538" s="1453"/>
      <c r="DJ538" s="1453"/>
      <c r="DK538" s="1453"/>
      <c r="DL538" s="1453"/>
      <c r="DM538" s="1453"/>
      <c r="DN538" s="1453"/>
      <c r="DO538" s="1453"/>
      <c r="DP538" s="1453"/>
      <c r="DQ538" s="1453"/>
      <c r="DR538" s="1453"/>
      <c r="DS538" s="1453"/>
      <c r="DT538" s="1453"/>
    </row>
    <row r="539" spans="1:124" s="1543" customFormat="1" ht="21.9" customHeight="1" x14ac:dyDescent="0.3">
      <c r="A539" s="1453"/>
      <c r="B539" s="1453"/>
      <c r="C539" s="1514"/>
      <c r="D539" s="1514"/>
      <c r="E539" s="1514"/>
      <c r="F539" s="1848"/>
      <c r="G539" s="1930"/>
      <c r="H539" s="1516"/>
      <c r="I539" s="1537"/>
      <c r="J539" s="1537"/>
      <c r="K539" s="1453"/>
      <c r="L539" s="1453"/>
      <c r="M539" s="1453"/>
      <c r="N539" s="1514"/>
      <c r="O539" s="1453"/>
      <c r="P539" s="1453"/>
      <c r="Q539" s="1453"/>
      <c r="R539" s="1453"/>
      <c r="S539" s="1453"/>
      <c r="T539" s="1452"/>
      <c r="U539"/>
      <c r="V539"/>
      <c r="W539" s="1453"/>
      <c r="X539" s="1453"/>
      <c r="Y539" s="1453"/>
      <c r="Z539" s="1453"/>
      <c r="AA539" s="1453"/>
      <c r="AB539" s="1453"/>
      <c r="AC539" s="1453"/>
      <c r="AD539" s="1453"/>
      <c r="AE539" s="1453"/>
      <c r="AF539" s="1453"/>
      <c r="AG539" s="1453"/>
      <c r="AH539" s="1453"/>
      <c r="AI539" s="1453"/>
      <c r="AJ539" s="1453"/>
      <c r="AK539" s="1453"/>
      <c r="AL539" s="1453"/>
      <c r="AM539" s="1453"/>
      <c r="AN539" s="1453"/>
      <c r="AO539" s="1453"/>
      <c r="AP539" s="1453"/>
      <c r="AQ539" s="1453"/>
      <c r="AR539" s="1454"/>
      <c r="AS539" s="1453"/>
      <c r="AT539" s="1453"/>
      <c r="AU539" s="1453"/>
      <c r="AV539" s="1453"/>
      <c r="AW539" s="1453"/>
      <c r="AX539" s="1453"/>
      <c r="AY539" s="1453"/>
      <c r="AZ539" s="1453"/>
      <c r="BA539" s="1453"/>
      <c r="BB539" s="1453"/>
      <c r="BC539" s="1453"/>
      <c r="BD539" s="1453"/>
      <c r="BE539" s="1453"/>
      <c r="BF539" s="1453"/>
      <c r="BG539" s="1453"/>
      <c r="BH539" s="1453"/>
      <c r="BI539" s="1453"/>
      <c r="BJ539" s="1453"/>
      <c r="BK539" s="1453"/>
      <c r="BL539" s="1453"/>
      <c r="BM539" s="1453"/>
      <c r="BN539" s="1453"/>
      <c r="BO539" s="1453"/>
      <c r="BP539" s="1453"/>
      <c r="BQ539" s="1453"/>
      <c r="BR539" s="1453"/>
      <c r="BS539" s="1453"/>
      <c r="BT539" s="1453"/>
      <c r="BU539" s="1453"/>
      <c r="BV539" s="1453"/>
      <c r="BW539" s="1453"/>
      <c r="BX539" s="1453"/>
      <c r="BY539" s="1453"/>
      <c r="BZ539" s="1453"/>
      <c r="CA539" s="1453"/>
      <c r="CB539" s="1453"/>
      <c r="CC539" s="1453"/>
      <c r="CD539" s="1453"/>
      <c r="CE539" s="1453"/>
      <c r="CF539" s="1453"/>
      <c r="CG539" s="1453"/>
      <c r="CH539" s="1453"/>
      <c r="CI539" s="1453"/>
      <c r="CJ539" s="1453"/>
      <c r="CK539" s="1453"/>
      <c r="CL539" s="1453"/>
      <c r="CM539" s="1453"/>
      <c r="CN539" s="1453"/>
      <c r="CO539" s="1453"/>
      <c r="CP539" s="1453"/>
      <c r="CQ539" s="1453"/>
      <c r="CR539" s="1453"/>
      <c r="CS539" s="1453"/>
      <c r="CT539" s="1453"/>
      <c r="CU539" s="1453"/>
      <c r="CV539" s="1453"/>
      <c r="CW539" s="1453"/>
      <c r="CX539" s="1453"/>
      <c r="CY539" s="1453"/>
      <c r="CZ539" s="1453"/>
      <c r="DA539" s="1453"/>
      <c r="DB539" s="1453"/>
      <c r="DC539" s="1453"/>
      <c r="DD539" s="1453"/>
      <c r="DE539" s="1453"/>
      <c r="DF539" s="1453"/>
      <c r="DG539" s="1453"/>
      <c r="DH539" s="1453"/>
      <c r="DI539" s="1453"/>
      <c r="DJ539" s="1453"/>
      <c r="DK539" s="1453"/>
      <c r="DL539" s="1453"/>
      <c r="DM539" s="1453"/>
      <c r="DN539" s="1453"/>
      <c r="DO539" s="1453"/>
      <c r="DP539" s="1453"/>
      <c r="DQ539" s="1453"/>
      <c r="DR539" s="1453"/>
      <c r="DS539" s="1453"/>
      <c r="DT539" s="1453"/>
    </row>
    <row r="540" spans="1:124" s="1543" customFormat="1" ht="21.9" customHeight="1" x14ac:dyDescent="0.3">
      <c r="A540" s="1453"/>
      <c r="B540" s="1453"/>
      <c r="C540" s="1514"/>
      <c r="D540" s="1514"/>
      <c r="E540" s="1514"/>
      <c r="F540" s="1848"/>
      <c r="G540" s="1930"/>
      <c r="H540" s="1516"/>
      <c r="I540" s="1537"/>
      <c r="J540" s="1537"/>
      <c r="K540" s="1453"/>
      <c r="L540" s="1453"/>
      <c r="M540" s="1453"/>
      <c r="N540" s="1514"/>
      <c r="O540" s="1453"/>
      <c r="P540" s="1453"/>
      <c r="Q540" s="1453"/>
      <c r="R540" s="1453"/>
      <c r="S540" s="1453"/>
      <c r="T540" s="1452"/>
      <c r="U540"/>
      <c r="V540"/>
      <c r="W540" s="1453"/>
      <c r="X540" s="1453"/>
      <c r="Y540" s="1453"/>
      <c r="Z540" s="1453"/>
      <c r="AA540" s="1453"/>
      <c r="AB540" s="1453"/>
      <c r="AC540" s="1453"/>
      <c r="AD540" s="1453"/>
      <c r="AE540" s="1453"/>
      <c r="AF540" s="1453"/>
      <c r="AG540" s="1453"/>
      <c r="AH540" s="1453"/>
      <c r="AI540" s="1453"/>
      <c r="AJ540" s="1453"/>
      <c r="AK540" s="1453"/>
      <c r="AL540" s="1453"/>
      <c r="AM540" s="1453"/>
      <c r="AN540" s="1453"/>
      <c r="AO540" s="1453"/>
      <c r="AP540" s="1453"/>
      <c r="AQ540" s="1453"/>
      <c r="AR540" s="1454"/>
      <c r="AS540" s="1453"/>
      <c r="AT540" s="1453"/>
      <c r="AU540" s="1453"/>
      <c r="AV540" s="1453"/>
      <c r="AW540" s="1453"/>
      <c r="AX540" s="1453"/>
      <c r="AY540" s="1453"/>
      <c r="AZ540" s="1453"/>
      <c r="BA540" s="1453"/>
      <c r="BB540" s="1453"/>
      <c r="BC540" s="1453"/>
      <c r="BD540" s="1453"/>
      <c r="BE540" s="1453"/>
      <c r="BF540" s="1453"/>
      <c r="BG540" s="1453"/>
      <c r="BH540" s="1453"/>
      <c r="BI540" s="1453"/>
      <c r="BJ540" s="1453"/>
      <c r="BK540" s="1453"/>
      <c r="BL540" s="1453"/>
      <c r="BM540" s="1453"/>
      <c r="BN540" s="1453"/>
      <c r="BO540" s="1453"/>
      <c r="BP540" s="1453"/>
      <c r="BQ540" s="1453"/>
      <c r="BR540" s="1453"/>
      <c r="BS540" s="1453"/>
      <c r="BT540" s="1453"/>
      <c r="BU540" s="1453"/>
      <c r="BV540" s="1453"/>
      <c r="BW540" s="1453"/>
      <c r="BX540" s="1453"/>
      <c r="BY540" s="1453"/>
      <c r="BZ540" s="1453"/>
      <c r="CA540" s="1453"/>
      <c r="CB540" s="1453"/>
      <c r="CC540" s="1453"/>
      <c r="CD540" s="1453"/>
      <c r="CE540" s="1453"/>
      <c r="CF540" s="1453"/>
      <c r="CG540" s="1453"/>
      <c r="CH540" s="1453"/>
      <c r="CI540" s="1453"/>
      <c r="CJ540" s="1453"/>
      <c r="CK540" s="1453"/>
      <c r="CL540" s="1453"/>
      <c r="CM540" s="1453"/>
      <c r="CN540" s="1453"/>
      <c r="CO540" s="1453"/>
      <c r="CP540" s="1453"/>
      <c r="CQ540" s="1453"/>
      <c r="CR540" s="1453"/>
      <c r="CS540" s="1453"/>
      <c r="CT540" s="1453"/>
      <c r="CU540" s="1453"/>
      <c r="CV540" s="1453"/>
      <c r="CW540" s="1453"/>
      <c r="CX540" s="1453"/>
      <c r="CY540" s="1453"/>
      <c r="CZ540" s="1453"/>
      <c r="DA540" s="1453"/>
      <c r="DB540" s="1453"/>
      <c r="DC540" s="1453"/>
      <c r="DD540" s="1453"/>
      <c r="DE540" s="1453"/>
      <c r="DF540" s="1453"/>
      <c r="DG540" s="1453"/>
      <c r="DH540" s="1453"/>
      <c r="DI540" s="1453"/>
      <c r="DJ540" s="1453"/>
      <c r="DK540" s="1453"/>
      <c r="DL540" s="1453"/>
      <c r="DM540" s="1453"/>
      <c r="DN540" s="1453"/>
      <c r="DO540" s="1453"/>
      <c r="DP540" s="1453"/>
      <c r="DQ540" s="1453"/>
      <c r="DR540" s="1453"/>
      <c r="DS540" s="1453"/>
      <c r="DT540" s="1453"/>
    </row>
    <row r="541" spans="1:124" s="1543" customFormat="1" ht="21.9" customHeight="1" x14ac:dyDescent="0.3">
      <c r="A541" s="1453"/>
      <c r="B541" s="1453"/>
      <c r="C541" s="1514"/>
      <c r="D541" s="1514"/>
      <c r="E541" s="1514"/>
      <c r="F541" s="1848"/>
      <c r="G541" s="1930"/>
      <c r="H541" s="1516"/>
      <c r="I541" s="1537"/>
      <c r="J541" s="1537"/>
      <c r="K541" s="1453"/>
      <c r="L541" s="1453"/>
      <c r="M541" s="1453"/>
      <c r="N541" s="1514"/>
      <c r="O541" s="1453"/>
      <c r="P541" s="1453"/>
      <c r="Q541" s="1453"/>
      <c r="R541" s="1453"/>
      <c r="S541" s="1453"/>
      <c r="T541" s="1452"/>
      <c r="U541"/>
      <c r="V541"/>
      <c r="W541" s="1453"/>
      <c r="X541" s="1453"/>
      <c r="Y541" s="1453"/>
      <c r="Z541" s="1453"/>
      <c r="AA541" s="1453"/>
      <c r="AB541" s="1453"/>
      <c r="AC541" s="1453"/>
      <c r="AD541" s="1453"/>
      <c r="AE541" s="1453"/>
      <c r="AF541" s="1453"/>
      <c r="AG541" s="1453"/>
      <c r="AH541" s="1453"/>
      <c r="AI541" s="1453"/>
      <c r="AJ541" s="1453"/>
      <c r="AK541" s="1453"/>
      <c r="AL541" s="1453"/>
      <c r="AM541" s="1453"/>
      <c r="AN541" s="1453"/>
      <c r="AO541" s="1453"/>
      <c r="AP541" s="1453"/>
      <c r="AQ541" s="1453"/>
      <c r="AR541" s="1454"/>
      <c r="AS541" s="1453"/>
      <c r="AT541" s="1453"/>
      <c r="AU541" s="1453"/>
      <c r="AV541" s="1453"/>
      <c r="AW541" s="1453"/>
      <c r="AX541" s="1453"/>
      <c r="AY541" s="1453"/>
      <c r="AZ541" s="1453"/>
      <c r="BA541" s="1453"/>
      <c r="BB541" s="1453"/>
      <c r="BC541" s="1453"/>
      <c r="BD541" s="1453"/>
      <c r="BE541" s="1453"/>
      <c r="BF541" s="1453"/>
      <c r="BG541" s="1453"/>
      <c r="BH541" s="1453"/>
      <c r="BI541" s="1453"/>
      <c r="BJ541" s="1453"/>
      <c r="BK541" s="1453"/>
      <c r="BL541" s="1453"/>
      <c r="BM541" s="1453"/>
      <c r="BN541" s="1453"/>
      <c r="BO541" s="1453"/>
      <c r="BP541" s="1453"/>
      <c r="BQ541" s="1453"/>
      <c r="BR541" s="1453"/>
      <c r="BS541" s="1453"/>
      <c r="BT541" s="1453"/>
      <c r="BU541" s="1453"/>
      <c r="BV541" s="1453"/>
      <c r="BW541" s="1453"/>
      <c r="BX541" s="1453"/>
      <c r="BY541" s="1453"/>
      <c r="BZ541" s="1453"/>
      <c r="CA541" s="1453"/>
      <c r="CB541" s="1453"/>
      <c r="CC541" s="1453"/>
      <c r="CD541" s="1453"/>
      <c r="CE541" s="1453"/>
      <c r="CF541" s="1453"/>
      <c r="CG541" s="1453"/>
      <c r="CH541" s="1453"/>
      <c r="CI541" s="1453"/>
      <c r="CJ541" s="1453"/>
      <c r="CK541" s="1453"/>
      <c r="CL541" s="1453"/>
      <c r="CM541" s="1453"/>
      <c r="CN541" s="1453"/>
      <c r="CO541" s="1453"/>
      <c r="CP541" s="1453"/>
      <c r="CQ541" s="1453"/>
      <c r="CR541" s="1453"/>
      <c r="CS541" s="1453"/>
      <c r="CT541" s="1453"/>
      <c r="CU541" s="1453"/>
      <c r="CV541" s="1453"/>
      <c r="CW541" s="1453"/>
      <c r="CX541" s="1453"/>
      <c r="CY541" s="1453"/>
      <c r="CZ541" s="1453"/>
      <c r="DA541" s="1453"/>
      <c r="DB541" s="1453"/>
      <c r="DC541" s="1453"/>
      <c r="DD541" s="1453"/>
      <c r="DE541" s="1453"/>
      <c r="DF541" s="1453"/>
      <c r="DG541" s="1453"/>
      <c r="DH541" s="1453"/>
      <c r="DI541" s="1453"/>
      <c r="DJ541" s="1453"/>
      <c r="DK541" s="1453"/>
      <c r="DL541" s="1453"/>
      <c r="DM541" s="1453"/>
      <c r="DN541" s="1453"/>
      <c r="DO541" s="1453"/>
      <c r="DP541" s="1453"/>
      <c r="DQ541" s="1453"/>
      <c r="DR541" s="1453"/>
      <c r="DS541" s="1453"/>
      <c r="DT541" s="1453"/>
    </row>
    <row r="542" spans="1:124" s="1543" customFormat="1" ht="21.9" customHeight="1" x14ac:dyDescent="0.3">
      <c r="A542" s="1453"/>
      <c r="B542" s="1453"/>
      <c r="C542" s="1514"/>
      <c r="D542" s="1514"/>
      <c r="E542" s="1514"/>
      <c r="F542" s="1848"/>
      <c r="G542" s="1930"/>
      <c r="H542" s="1516"/>
      <c r="I542" s="1537"/>
      <c r="J542" s="1537"/>
      <c r="K542" s="1453"/>
      <c r="L542" s="1453"/>
      <c r="M542" s="1453"/>
      <c r="N542" s="1514"/>
      <c r="O542" s="1453"/>
      <c r="P542" s="1453"/>
      <c r="Q542" s="1453"/>
      <c r="R542" s="1453"/>
      <c r="S542" s="1453"/>
      <c r="T542" s="1452"/>
      <c r="U542"/>
      <c r="V542"/>
      <c r="W542" s="1453"/>
      <c r="X542" s="1453"/>
      <c r="Y542" s="1453"/>
      <c r="Z542" s="1453"/>
      <c r="AA542" s="1453"/>
      <c r="AB542" s="1453"/>
      <c r="AC542" s="1453"/>
      <c r="AD542" s="1453"/>
      <c r="AE542" s="1453"/>
      <c r="AF542" s="1453"/>
      <c r="AG542" s="1453"/>
      <c r="AH542" s="1453"/>
      <c r="AI542" s="1453"/>
      <c r="AJ542" s="1453"/>
      <c r="AK542" s="1453"/>
      <c r="AL542" s="1453"/>
      <c r="AM542" s="1453"/>
      <c r="AN542" s="1453"/>
      <c r="AO542" s="1453"/>
      <c r="AP542" s="1453"/>
      <c r="AQ542" s="1453"/>
      <c r="AR542" s="1454"/>
      <c r="AS542" s="1453"/>
      <c r="AT542" s="1453"/>
      <c r="AU542" s="1453"/>
      <c r="AV542" s="1453"/>
      <c r="AW542" s="1453"/>
      <c r="AX542" s="1453"/>
      <c r="AY542" s="1453"/>
      <c r="AZ542" s="1453"/>
      <c r="BA542" s="1453"/>
      <c r="BB542" s="1453"/>
      <c r="BC542" s="1453"/>
      <c r="BD542" s="1453"/>
      <c r="BE542" s="1453"/>
      <c r="BF542" s="1453"/>
      <c r="BG542" s="1453"/>
      <c r="BH542" s="1453"/>
      <c r="BI542" s="1453"/>
      <c r="BJ542" s="1453"/>
      <c r="BK542" s="1453"/>
      <c r="BL542" s="1453"/>
      <c r="BM542" s="1453"/>
      <c r="BN542" s="1453"/>
      <c r="BO542" s="1453"/>
      <c r="BP542" s="1453"/>
      <c r="BQ542" s="1453"/>
      <c r="BR542" s="1453"/>
      <c r="BS542" s="1453"/>
      <c r="BT542" s="1453"/>
      <c r="BU542" s="1453"/>
      <c r="BV542" s="1453"/>
      <c r="BW542" s="1453"/>
      <c r="BX542" s="1453"/>
      <c r="BY542" s="1453"/>
      <c r="BZ542" s="1453"/>
      <c r="CA542" s="1453"/>
      <c r="CB542" s="1453"/>
      <c r="CC542" s="1453"/>
      <c r="CD542" s="1453"/>
      <c r="CE542" s="1453"/>
      <c r="CF542" s="1453"/>
      <c r="CG542" s="1453"/>
      <c r="CH542" s="1453"/>
      <c r="CI542" s="1453"/>
      <c r="CJ542" s="1453"/>
      <c r="CK542" s="1453"/>
      <c r="CL542" s="1453"/>
      <c r="CM542" s="1453"/>
      <c r="CN542" s="1453"/>
      <c r="CO542" s="1453"/>
      <c r="CP542" s="1453"/>
      <c r="CQ542" s="1453"/>
      <c r="CR542" s="1453"/>
      <c r="CS542" s="1453"/>
      <c r="CT542" s="1453"/>
      <c r="CU542" s="1453"/>
      <c r="CV542" s="1453"/>
      <c r="CW542" s="1453"/>
      <c r="CX542" s="1453"/>
      <c r="CY542" s="1453"/>
      <c r="CZ542" s="1453"/>
      <c r="DA542" s="1453"/>
      <c r="DB542" s="1453"/>
      <c r="DC542" s="1453"/>
      <c r="DD542" s="1453"/>
      <c r="DE542" s="1453"/>
      <c r="DF542" s="1453"/>
      <c r="DG542" s="1453"/>
      <c r="DH542" s="1453"/>
      <c r="DI542" s="1453"/>
      <c r="DJ542" s="1453"/>
      <c r="DK542" s="1453"/>
      <c r="DL542" s="1453"/>
      <c r="DM542" s="1453"/>
      <c r="DN542" s="1453"/>
      <c r="DO542" s="1453"/>
      <c r="DP542" s="1453"/>
      <c r="DQ542" s="1453"/>
      <c r="DR542" s="1453"/>
      <c r="DS542" s="1453"/>
      <c r="DT542" s="1453"/>
    </row>
    <row r="543" spans="1:124" s="1543" customFormat="1" ht="21.9" customHeight="1" x14ac:dyDescent="0.3">
      <c r="A543" s="1453"/>
      <c r="B543" s="1453"/>
      <c r="C543" s="1514"/>
      <c r="D543" s="1514"/>
      <c r="E543" s="1514"/>
      <c r="F543" s="1848"/>
      <c r="G543" s="1930"/>
      <c r="H543" s="1516"/>
      <c r="I543" s="1537"/>
      <c r="J543" s="1537"/>
      <c r="K543" s="1453"/>
      <c r="L543" s="1453"/>
      <c r="M543" s="1453"/>
      <c r="N543" s="1514"/>
      <c r="O543" s="1453"/>
      <c r="P543" s="1453"/>
      <c r="Q543" s="1453"/>
      <c r="R543" s="1453"/>
      <c r="S543" s="1453"/>
      <c r="T543" s="1452"/>
      <c r="U543"/>
      <c r="V543"/>
      <c r="W543" s="1453"/>
      <c r="X543" s="1453"/>
      <c r="Y543" s="1453"/>
      <c r="Z543" s="1453"/>
      <c r="AA543" s="1453"/>
      <c r="AB543" s="1453"/>
      <c r="AC543" s="1453"/>
      <c r="AD543" s="1453"/>
      <c r="AE543" s="1453"/>
      <c r="AF543" s="1453"/>
      <c r="AG543" s="1453"/>
      <c r="AH543" s="1453"/>
      <c r="AI543" s="1453"/>
      <c r="AJ543" s="1453"/>
      <c r="AK543" s="1453"/>
      <c r="AL543" s="1453"/>
      <c r="AM543" s="1453"/>
      <c r="AN543" s="1453"/>
      <c r="AO543" s="1453"/>
      <c r="AP543" s="1453"/>
      <c r="AQ543" s="1453"/>
      <c r="AR543" s="1454"/>
      <c r="AS543" s="1453"/>
      <c r="AT543" s="1453"/>
      <c r="AU543" s="1453"/>
      <c r="AV543" s="1453"/>
      <c r="AW543" s="1453"/>
      <c r="AX543" s="1453"/>
      <c r="AY543" s="1453"/>
      <c r="AZ543" s="1453"/>
      <c r="BA543" s="1453"/>
      <c r="BB543" s="1453"/>
      <c r="BC543" s="1453"/>
      <c r="BD543" s="1453"/>
      <c r="BE543" s="1453"/>
      <c r="BF543" s="1453"/>
      <c r="BG543" s="1453"/>
      <c r="BH543" s="1453"/>
      <c r="BI543" s="1453"/>
      <c r="BJ543" s="1453"/>
      <c r="BK543" s="1453"/>
      <c r="BL543" s="1453"/>
      <c r="BM543" s="1453"/>
      <c r="BN543" s="1453"/>
      <c r="BO543" s="1453"/>
      <c r="BP543" s="1453"/>
      <c r="BQ543" s="1453"/>
      <c r="BR543" s="1453"/>
      <c r="BS543" s="1453"/>
      <c r="BT543" s="1453"/>
      <c r="BU543" s="1453"/>
      <c r="BV543" s="1453"/>
      <c r="BW543" s="1453"/>
      <c r="BX543" s="1453"/>
      <c r="BY543" s="1453"/>
      <c r="BZ543" s="1453"/>
      <c r="CA543" s="1453"/>
      <c r="CB543" s="1453"/>
      <c r="CC543" s="1453"/>
      <c r="CD543" s="1453"/>
      <c r="CE543" s="1453"/>
      <c r="CF543" s="1453"/>
      <c r="CG543" s="1453"/>
      <c r="CH543" s="1453"/>
      <c r="CI543" s="1453"/>
      <c r="CJ543" s="1453"/>
      <c r="CK543" s="1453"/>
      <c r="CL543" s="1453"/>
      <c r="CM543" s="1453"/>
      <c r="CN543" s="1453"/>
      <c r="CO543" s="1453"/>
      <c r="CP543" s="1453"/>
      <c r="CQ543" s="1453"/>
      <c r="CR543" s="1453"/>
      <c r="CS543" s="1453"/>
      <c r="CT543" s="1453"/>
      <c r="CU543" s="1453"/>
      <c r="CV543" s="1453"/>
      <c r="CW543" s="1453"/>
      <c r="CX543" s="1453"/>
      <c r="CY543" s="1453"/>
      <c r="CZ543" s="1453"/>
      <c r="DA543" s="1453"/>
      <c r="DB543" s="1453"/>
      <c r="DC543" s="1453"/>
      <c r="DD543" s="1453"/>
      <c r="DE543" s="1453"/>
      <c r="DF543" s="1453"/>
      <c r="DG543" s="1453"/>
      <c r="DH543" s="1453"/>
      <c r="DI543" s="1453"/>
      <c r="DJ543" s="1453"/>
      <c r="DK543" s="1453"/>
      <c r="DL543" s="1453"/>
      <c r="DM543" s="1453"/>
      <c r="DN543" s="1453"/>
      <c r="DO543" s="1453"/>
      <c r="DP543" s="1453"/>
      <c r="DQ543" s="1453"/>
      <c r="DR543" s="1453"/>
      <c r="DS543" s="1453"/>
      <c r="DT543" s="1453"/>
    </row>
    <row r="544" spans="1:124" s="1543" customFormat="1" ht="21.9" customHeight="1" x14ac:dyDescent="0.3">
      <c r="A544" s="1453"/>
      <c r="B544" s="1453"/>
      <c r="C544" s="1514"/>
      <c r="D544" s="1514"/>
      <c r="E544" s="1514"/>
      <c r="F544" s="1848"/>
      <c r="G544" s="1930"/>
      <c r="H544" s="1516"/>
      <c r="I544" s="1537"/>
      <c r="J544" s="1537"/>
      <c r="K544" s="1453"/>
      <c r="L544" s="1453"/>
      <c r="M544" s="1453"/>
      <c r="N544" s="1514"/>
      <c r="O544" s="1453"/>
      <c r="P544" s="1453"/>
      <c r="Q544" s="1453"/>
      <c r="R544" s="1453"/>
      <c r="S544" s="1453"/>
      <c r="T544" s="1452"/>
      <c r="U544"/>
      <c r="V544"/>
      <c r="W544" s="1453"/>
      <c r="X544" s="1453"/>
      <c r="Y544" s="1453"/>
      <c r="Z544" s="1453"/>
      <c r="AA544" s="1453"/>
      <c r="AB544" s="1453"/>
      <c r="AC544" s="1453"/>
      <c r="AD544" s="1453"/>
      <c r="AE544" s="1453"/>
      <c r="AF544" s="1453"/>
      <c r="AG544" s="1453"/>
      <c r="AH544" s="1453"/>
      <c r="AI544" s="1453"/>
      <c r="AJ544" s="1453"/>
      <c r="AK544" s="1453"/>
      <c r="AL544" s="1453"/>
      <c r="AM544" s="1453"/>
      <c r="AN544" s="1453"/>
      <c r="AO544" s="1453"/>
      <c r="AP544" s="1453"/>
      <c r="AQ544" s="1453"/>
      <c r="AR544" s="1454"/>
      <c r="AS544" s="1453"/>
      <c r="AT544" s="1453"/>
      <c r="AU544" s="1453"/>
      <c r="AV544" s="1453"/>
      <c r="AW544" s="1453"/>
      <c r="AX544" s="1453"/>
      <c r="AY544" s="1453"/>
      <c r="AZ544" s="1453"/>
      <c r="BA544" s="1453"/>
      <c r="BB544" s="1453"/>
      <c r="BC544" s="1453"/>
      <c r="BD544" s="1453"/>
      <c r="BE544" s="1453"/>
      <c r="BF544" s="1453"/>
      <c r="BG544" s="1453"/>
      <c r="BH544" s="1453"/>
      <c r="BI544" s="1453"/>
      <c r="BJ544" s="1453"/>
      <c r="BK544" s="1453"/>
      <c r="BL544" s="1453"/>
      <c r="BM544" s="1453"/>
      <c r="BN544" s="1453"/>
      <c r="BO544" s="1453"/>
      <c r="BP544" s="1453"/>
      <c r="BQ544" s="1453"/>
      <c r="BR544" s="1453"/>
      <c r="BS544" s="1453"/>
      <c r="BT544" s="1453"/>
      <c r="BU544" s="1453"/>
      <c r="BV544" s="1453"/>
      <c r="BW544" s="1453"/>
      <c r="BX544" s="1453"/>
      <c r="BY544" s="1453"/>
      <c r="BZ544" s="1453"/>
      <c r="CA544" s="1453"/>
      <c r="CB544" s="1453"/>
      <c r="CC544" s="1453"/>
      <c r="CD544" s="1453"/>
      <c r="CE544" s="1453"/>
      <c r="CF544" s="1453"/>
      <c r="CG544" s="1453"/>
      <c r="CH544" s="1453"/>
      <c r="CI544" s="1453"/>
      <c r="CJ544" s="1453"/>
      <c r="CK544" s="1453"/>
      <c r="CL544" s="1453"/>
      <c r="CM544" s="1453"/>
      <c r="CN544" s="1453"/>
      <c r="CO544" s="1453"/>
      <c r="CP544" s="1453"/>
      <c r="CQ544" s="1453"/>
      <c r="CR544" s="1453"/>
      <c r="CS544" s="1453"/>
      <c r="CT544" s="1453"/>
      <c r="CU544" s="1453"/>
      <c r="CV544" s="1453"/>
      <c r="CW544" s="1453"/>
      <c r="CX544" s="1453"/>
      <c r="CY544" s="1453"/>
      <c r="CZ544" s="1453"/>
      <c r="DA544" s="1453"/>
      <c r="DB544" s="1453"/>
      <c r="DC544" s="1453"/>
      <c r="DD544" s="1453"/>
      <c r="DE544" s="1453"/>
      <c r="DF544" s="1453"/>
      <c r="DG544" s="1453"/>
      <c r="DH544" s="1453"/>
      <c r="DI544" s="1453"/>
      <c r="DJ544" s="1453"/>
      <c r="DK544" s="1453"/>
      <c r="DL544" s="1453"/>
      <c r="DM544" s="1453"/>
      <c r="DN544" s="1453"/>
      <c r="DO544" s="1453"/>
      <c r="DP544" s="1453"/>
      <c r="DQ544" s="1453"/>
      <c r="DR544" s="1453"/>
      <c r="DS544" s="1453"/>
      <c r="DT544" s="1453"/>
    </row>
    <row r="545" spans="1:124" s="1543" customFormat="1" ht="21.9" customHeight="1" x14ac:dyDescent="0.3">
      <c r="A545" s="1453"/>
      <c r="B545" s="1453"/>
      <c r="C545" s="1514"/>
      <c r="D545" s="1514"/>
      <c r="E545" s="1514"/>
      <c r="F545" s="1848"/>
      <c r="G545" s="1930"/>
      <c r="H545" s="1516"/>
      <c r="I545" s="1537"/>
      <c r="J545" s="1537"/>
      <c r="K545" s="1453"/>
      <c r="L545" s="1453"/>
      <c r="M545" s="1453"/>
      <c r="N545" s="1514"/>
      <c r="O545" s="1453"/>
      <c r="P545" s="1453"/>
      <c r="Q545" s="1453"/>
      <c r="R545" s="1453"/>
      <c r="S545" s="1453"/>
      <c r="T545" s="1452"/>
      <c r="U545"/>
      <c r="V545"/>
      <c r="W545" s="1453"/>
      <c r="X545" s="1453"/>
      <c r="Y545" s="1453"/>
      <c r="Z545" s="1453"/>
      <c r="AA545" s="1453"/>
      <c r="AB545" s="1453"/>
      <c r="AC545" s="1453"/>
      <c r="AD545" s="1453"/>
      <c r="AE545" s="1453"/>
      <c r="AF545" s="1453"/>
      <c r="AG545" s="1453"/>
      <c r="AH545" s="1453"/>
      <c r="AI545" s="1453"/>
      <c r="AJ545" s="1453"/>
      <c r="AK545" s="1453"/>
      <c r="AL545" s="1453"/>
      <c r="AM545" s="1453"/>
      <c r="AN545" s="1453"/>
      <c r="AO545" s="1453"/>
      <c r="AP545" s="1453"/>
      <c r="AQ545" s="1453"/>
      <c r="AR545" s="1454"/>
      <c r="AS545" s="1453"/>
      <c r="AT545" s="1453"/>
      <c r="AU545" s="1453"/>
      <c r="AV545" s="1453"/>
      <c r="AW545" s="1453"/>
      <c r="AX545" s="1453"/>
      <c r="AY545" s="1453"/>
      <c r="AZ545" s="1453"/>
      <c r="BA545" s="1453"/>
      <c r="BB545" s="1453"/>
      <c r="BC545" s="1453"/>
      <c r="BD545" s="1453"/>
      <c r="BE545" s="1453"/>
      <c r="BF545" s="1453"/>
      <c r="BG545" s="1453"/>
      <c r="BH545" s="1453"/>
      <c r="BI545" s="1453"/>
      <c r="BJ545" s="1453"/>
      <c r="BK545" s="1453"/>
      <c r="BL545" s="1453"/>
      <c r="BM545" s="1453"/>
      <c r="BN545" s="1453"/>
      <c r="BO545" s="1453"/>
      <c r="BP545" s="1453"/>
      <c r="BQ545" s="1453"/>
      <c r="BR545" s="1453"/>
      <c r="BS545" s="1453"/>
      <c r="BT545" s="1453"/>
      <c r="BU545" s="1453"/>
      <c r="BV545" s="1453"/>
      <c r="BW545" s="1453"/>
      <c r="BX545" s="1453"/>
      <c r="BY545" s="1453"/>
      <c r="BZ545" s="1453"/>
      <c r="CA545" s="1453"/>
      <c r="CB545" s="1453"/>
      <c r="CC545" s="1453"/>
      <c r="CD545" s="1453"/>
      <c r="CE545" s="1453"/>
      <c r="CF545" s="1453"/>
      <c r="CG545" s="1453"/>
      <c r="CH545" s="1453"/>
      <c r="CI545" s="1453"/>
      <c r="CJ545" s="1453"/>
      <c r="CK545" s="1453"/>
      <c r="CL545" s="1453"/>
      <c r="CM545" s="1453"/>
      <c r="CN545" s="1453"/>
      <c r="CO545" s="1453"/>
      <c r="CP545" s="1453"/>
      <c r="CQ545" s="1453"/>
      <c r="CR545" s="1453"/>
      <c r="CS545" s="1453"/>
      <c r="CT545" s="1453"/>
      <c r="CU545" s="1453"/>
      <c r="CV545" s="1453"/>
      <c r="CW545" s="1453"/>
      <c r="CX545" s="1453"/>
      <c r="CY545" s="1453"/>
      <c r="CZ545" s="1453"/>
      <c r="DA545" s="1453"/>
      <c r="DB545" s="1453"/>
      <c r="DC545" s="1453"/>
      <c r="DD545" s="1453"/>
      <c r="DE545" s="1453"/>
      <c r="DF545" s="1453"/>
      <c r="DG545" s="1453"/>
      <c r="DH545" s="1453"/>
      <c r="DI545" s="1453"/>
      <c r="DJ545" s="1453"/>
      <c r="DK545" s="1453"/>
      <c r="DL545" s="1453"/>
      <c r="DM545" s="1453"/>
      <c r="DN545" s="1453"/>
      <c r="DO545" s="1453"/>
      <c r="DP545" s="1453"/>
      <c r="DQ545" s="1453"/>
      <c r="DR545" s="1453"/>
      <c r="DS545" s="1453"/>
      <c r="DT545" s="1453"/>
    </row>
    <row r="546" spans="1:124" s="1543" customFormat="1" ht="21.9" customHeight="1" x14ac:dyDescent="0.3">
      <c r="A546" s="1453"/>
      <c r="B546" s="1453"/>
      <c r="C546" s="1514"/>
      <c r="D546" s="1514"/>
      <c r="E546" s="1514"/>
      <c r="F546" s="1848"/>
      <c r="G546" s="1930"/>
      <c r="H546" s="1516"/>
      <c r="I546" s="1537"/>
      <c r="J546" s="1537"/>
      <c r="K546" s="1453"/>
      <c r="L546" s="1453"/>
      <c r="M546" s="1453"/>
      <c r="N546" s="1514"/>
      <c r="O546" s="1453"/>
      <c r="P546" s="1453"/>
      <c r="Q546" s="1453"/>
      <c r="R546" s="1453"/>
      <c r="S546" s="1453"/>
      <c r="T546" s="1452"/>
      <c r="U546"/>
      <c r="V546"/>
      <c r="W546" s="1453"/>
      <c r="X546" s="1453"/>
      <c r="Y546" s="1453"/>
      <c r="Z546" s="1453"/>
      <c r="AA546" s="1453"/>
      <c r="AB546" s="1453"/>
      <c r="AC546" s="1453"/>
      <c r="AD546" s="1453"/>
      <c r="AE546" s="1453"/>
      <c r="AF546" s="1453"/>
      <c r="AG546" s="1453"/>
      <c r="AH546" s="1453"/>
      <c r="AI546" s="1453"/>
      <c r="AJ546" s="1453"/>
      <c r="AK546" s="1453"/>
      <c r="AL546" s="1453"/>
      <c r="AM546" s="1453"/>
      <c r="AN546" s="1453"/>
      <c r="AO546" s="1453"/>
      <c r="AP546" s="1453"/>
      <c r="AQ546" s="1453"/>
      <c r="AR546" s="1454"/>
      <c r="AS546" s="1453"/>
      <c r="AT546" s="1453"/>
      <c r="AU546" s="1453"/>
      <c r="AV546" s="1453"/>
      <c r="AW546" s="1453"/>
      <c r="AX546" s="1453"/>
      <c r="AY546" s="1453"/>
      <c r="AZ546" s="1453"/>
      <c r="BA546" s="1453"/>
      <c r="BB546" s="1453"/>
      <c r="BC546" s="1453"/>
      <c r="BD546" s="1453"/>
      <c r="BE546" s="1453"/>
      <c r="BF546" s="1453"/>
      <c r="BG546" s="1453"/>
      <c r="BH546" s="1453"/>
      <c r="BI546" s="1453"/>
      <c r="BJ546" s="1453"/>
      <c r="BK546" s="1453"/>
      <c r="BL546" s="1453"/>
      <c r="BM546" s="1453"/>
      <c r="BN546" s="1453"/>
      <c r="BO546" s="1453"/>
      <c r="BP546" s="1453"/>
      <c r="BQ546" s="1453"/>
      <c r="BR546" s="1453"/>
      <c r="BS546" s="1453"/>
      <c r="BT546" s="1453"/>
      <c r="BU546" s="1453"/>
      <c r="BV546" s="1453"/>
      <c r="BW546" s="1453"/>
      <c r="BX546" s="1453"/>
      <c r="BY546" s="1453"/>
      <c r="BZ546" s="1453"/>
      <c r="CA546" s="1453"/>
      <c r="CB546" s="1453"/>
      <c r="CC546" s="1453"/>
      <c r="CD546" s="1453"/>
      <c r="CE546" s="1453"/>
      <c r="CF546" s="1453"/>
      <c r="CG546" s="1453"/>
      <c r="CH546" s="1453"/>
      <c r="CI546" s="1453"/>
      <c r="CJ546" s="1453"/>
      <c r="CK546" s="1453"/>
      <c r="CL546" s="1453"/>
      <c r="CM546" s="1453"/>
      <c r="CN546" s="1453"/>
      <c r="CO546" s="1453"/>
      <c r="CP546" s="1453"/>
      <c r="CQ546" s="1453"/>
      <c r="CR546" s="1453"/>
      <c r="CS546" s="1453"/>
      <c r="CT546" s="1453"/>
      <c r="CU546" s="1453"/>
      <c r="CV546" s="1453"/>
      <c r="CW546" s="1453"/>
      <c r="CX546" s="1453"/>
      <c r="CY546" s="1453"/>
      <c r="CZ546" s="1453"/>
      <c r="DA546" s="1453"/>
      <c r="DB546" s="1453"/>
      <c r="DC546" s="1453"/>
      <c r="DD546" s="1453"/>
      <c r="DE546" s="1453"/>
      <c r="DF546" s="1453"/>
      <c r="DG546" s="1453"/>
      <c r="DH546" s="1453"/>
      <c r="DI546" s="1453"/>
      <c r="DJ546" s="1453"/>
      <c r="DK546" s="1453"/>
      <c r="DL546" s="1453"/>
      <c r="DM546" s="1453"/>
      <c r="DN546" s="1453"/>
      <c r="DO546" s="1453"/>
      <c r="DP546" s="1453"/>
      <c r="DQ546" s="1453"/>
      <c r="DR546" s="1453"/>
      <c r="DS546" s="1453"/>
      <c r="DT546" s="1453"/>
    </row>
    <row r="547" spans="1:124" s="1543" customFormat="1" ht="21.9" customHeight="1" x14ac:dyDescent="0.3">
      <c r="A547" s="1453"/>
      <c r="B547" s="1453"/>
      <c r="C547" s="1514"/>
      <c r="D547" s="1514"/>
      <c r="E547" s="1514"/>
      <c r="F547" s="1848"/>
      <c r="G547" s="1930"/>
      <c r="H547" s="1516"/>
      <c r="I547" s="1537"/>
      <c r="J547" s="1537"/>
      <c r="K547" s="1453"/>
      <c r="L547" s="1453"/>
      <c r="M547" s="1453"/>
      <c r="N547" s="1514"/>
      <c r="O547" s="1453"/>
      <c r="P547" s="1453"/>
      <c r="Q547" s="1453"/>
      <c r="R547" s="1453"/>
      <c r="S547" s="1453"/>
      <c r="T547" s="1452"/>
      <c r="U547"/>
      <c r="V547"/>
      <c r="W547" s="1453"/>
      <c r="X547" s="1453"/>
      <c r="Y547" s="1453"/>
      <c r="Z547" s="1453"/>
      <c r="AA547" s="1453"/>
      <c r="AB547" s="1453"/>
      <c r="AC547" s="1453"/>
      <c r="AD547" s="1453"/>
      <c r="AE547" s="1453"/>
      <c r="AF547" s="1453"/>
      <c r="AG547" s="1453"/>
      <c r="AH547" s="1453"/>
      <c r="AI547" s="1453"/>
      <c r="AJ547" s="1453"/>
      <c r="AK547" s="1453"/>
      <c r="AL547" s="1453"/>
      <c r="AM547" s="1453"/>
      <c r="AN547" s="1453"/>
      <c r="AO547" s="1453"/>
      <c r="AP547" s="1453"/>
      <c r="AQ547" s="1453"/>
      <c r="AR547" s="1454"/>
      <c r="AS547" s="1453"/>
      <c r="AT547" s="1453"/>
      <c r="AU547" s="1453"/>
      <c r="AV547" s="1453"/>
      <c r="AW547" s="1453"/>
      <c r="AX547" s="1453"/>
      <c r="AY547" s="1453"/>
      <c r="AZ547" s="1453"/>
      <c r="BA547" s="1453"/>
      <c r="BB547" s="1453"/>
      <c r="BC547" s="1453"/>
      <c r="BD547" s="1453"/>
      <c r="BE547" s="1453"/>
      <c r="BF547" s="1453"/>
      <c r="BG547" s="1453"/>
      <c r="BH547" s="1453"/>
      <c r="BI547" s="1453"/>
      <c r="BJ547" s="1453"/>
      <c r="BK547" s="1453"/>
      <c r="BL547" s="1453"/>
      <c r="BM547" s="1453"/>
      <c r="BN547" s="1453"/>
      <c r="BO547" s="1453"/>
      <c r="BP547" s="1453"/>
      <c r="BQ547" s="1453"/>
      <c r="BR547" s="1453"/>
      <c r="BS547" s="1453"/>
      <c r="BT547" s="1453"/>
      <c r="BU547" s="1453"/>
      <c r="BV547" s="1453"/>
      <c r="BW547" s="1453"/>
      <c r="BX547" s="1453"/>
      <c r="BY547" s="1453"/>
      <c r="BZ547" s="1453"/>
      <c r="CA547" s="1453"/>
      <c r="CB547" s="1453"/>
      <c r="CC547" s="1453"/>
      <c r="CD547" s="1453"/>
      <c r="CE547" s="1453"/>
      <c r="CF547" s="1453"/>
      <c r="CG547" s="1453"/>
      <c r="CH547" s="1453"/>
      <c r="CI547" s="1453"/>
      <c r="CJ547" s="1453"/>
      <c r="CK547" s="1453"/>
      <c r="CL547" s="1453"/>
      <c r="CM547" s="1453"/>
      <c r="CN547" s="1453"/>
      <c r="CO547" s="1453"/>
      <c r="CP547" s="1453"/>
      <c r="CQ547" s="1453"/>
      <c r="CR547" s="1453"/>
      <c r="CS547" s="1453"/>
      <c r="CT547" s="1453"/>
      <c r="CU547" s="1453"/>
      <c r="CV547" s="1453"/>
      <c r="CW547" s="1453"/>
      <c r="CX547" s="1453"/>
      <c r="CY547" s="1453"/>
      <c r="CZ547" s="1453"/>
      <c r="DA547" s="1453"/>
      <c r="DB547" s="1453"/>
      <c r="DC547" s="1453"/>
      <c r="DD547" s="1453"/>
      <c r="DE547" s="1453"/>
      <c r="DF547" s="1453"/>
      <c r="DG547" s="1453"/>
      <c r="DH547" s="1453"/>
      <c r="DI547" s="1453"/>
      <c r="DJ547" s="1453"/>
      <c r="DK547" s="1453"/>
      <c r="DL547" s="1453"/>
      <c r="DM547" s="1453"/>
      <c r="DN547" s="1453"/>
      <c r="DO547" s="1453"/>
      <c r="DP547" s="1453"/>
      <c r="DQ547" s="1453"/>
      <c r="DR547" s="1453"/>
      <c r="DS547" s="1453"/>
      <c r="DT547" s="1453"/>
    </row>
    <row r="548" spans="1:124" s="1543" customFormat="1" ht="21.9" customHeight="1" x14ac:dyDescent="0.3">
      <c r="A548" s="1453"/>
      <c r="B548" s="1453"/>
      <c r="C548" s="1514"/>
      <c r="D548" s="1514"/>
      <c r="E548" s="1514"/>
      <c r="F548" s="1848"/>
      <c r="G548" s="1930"/>
      <c r="H548" s="1516"/>
      <c r="I548" s="1537"/>
      <c r="J548" s="1537"/>
      <c r="K548" s="1453"/>
      <c r="L548" s="1453"/>
      <c r="M548" s="1453"/>
      <c r="N548" s="1514"/>
      <c r="O548" s="1453"/>
      <c r="P548" s="1453"/>
      <c r="Q548" s="1453"/>
      <c r="R548" s="1453"/>
      <c r="S548" s="1453"/>
      <c r="T548" s="1452"/>
      <c r="U548"/>
      <c r="V548"/>
      <c r="W548" s="1453"/>
      <c r="X548" s="1453"/>
      <c r="Y548" s="1453"/>
      <c r="Z548" s="1453"/>
      <c r="AA548" s="1453"/>
      <c r="AB548" s="1453"/>
      <c r="AC548" s="1453"/>
      <c r="AD548" s="1453"/>
      <c r="AE548" s="1453"/>
      <c r="AF548" s="1453"/>
      <c r="AG548" s="1453"/>
      <c r="AH548" s="1453"/>
      <c r="AI548" s="1453"/>
      <c r="AJ548" s="1453"/>
      <c r="AK548" s="1453"/>
      <c r="AL548" s="1453"/>
      <c r="AM548" s="1453"/>
      <c r="AN548" s="1453"/>
      <c r="AO548" s="1453"/>
      <c r="AP548" s="1453"/>
      <c r="AQ548" s="1453"/>
      <c r="AR548" s="1454"/>
      <c r="AS548" s="1453"/>
      <c r="AT548" s="1453"/>
      <c r="AU548" s="1453"/>
      <c r="AV548" s="1453"/>
      <c r="AW548" s="1453"/>
      <c r="AX548" s="1453"/>
      <c r="AY548" s="1453"/>
      <c r="AZ548" s="1453"/>
      <c r="BA548" s="1453"/>
      <c r="BB548" s="1453"/>
      <c r="BC548" s="1453"/>
      <c r="BD548" s="1453"/>
      <c r="BE548" s="1453"/>
      <c r="BF548" s="1453"/>
      <c r="BG548" s="1453"/>
      <c r="BH548" s="1453"/>
      <c r="BI548" s="1453"/>
      <c r="BJ548" s="1453"/>
      <c r="BK548" s="1453"/>
      <c r="BL548" s="1453"/>
      <c r="BM548" s="1453"/>
      <c r="BN548" s="1453"/>
      <c r="BO548" s="1453"/>
      <c r="BP548" s="1453"/>
      <c r="BQ548" s="1453"/>
      <c r="BR548" s="1453"/>
      <c r="BS548" s="1453"/>
      <c r="BT548" s="1453"/>
      <c r="BU548" s="1453"/>
      <c r="BV548" s="1453"/>
      <c r="BW548" s="1453"/>
      <c r="BX548" s="1453"/>
      <c r="BY548" s="1453"/>
      <c r="BZ548" s="1453"/>
      <c r="CA548" s="1453"/>
      <c r="CB548" s="1453"/>
      <c r="CC548" s="1453"/>
      <c r="CD548" s="1453"/>
      <c r="CE548" s="1453"/>
      <c r="CF548" s="1453"/>
      <c r="CG548" s="1453"/>
      <c r="CH548" s="1453"/>
      <c r="CI548" s="1453"/>
      <c r="CJ548" s="1453"/>
      <c r="CK548" s="1453"/>
      <c r="CL548" s="1453"/>
      <c r="CM548" s="1453"/>
      <c r="CN548" s="1453"/>
      <c r="CO548" s="1453"/>
      <c r="CP548" s="1453"/>
      <c r="CQ548" s="1453"/>
      <c r="CR548" s="1453"/>
      <c r="CS548" s="1453"/>
      <c r="CT548" s="1453"/>
      <c r="CU548" s="1453"/>
      <c r="CV548" s="1453"/>
      <c r="CW548" s="1453"/>
      <c r="CX548" s="1453"/>
      <c r="CY548" s="1453"/>
      <c r="CZ548" s="1453"/>
      <c r="DA548" s="1453"/>
      <c r="DB548" s="1453"/>
      <c r="DC548" s="1453"/>
      <c r="DD548" s="1453"/>
      <c r="DE548" s="1453"/>
      <c r="DF548" s="1453"/>
      <c r="DG548" s="1453"/>
      <c r="DH548" s="1453"/>
      <c r="DI548" s="1453"/>
      <c r="DJ548" s="1453"/>
      <c r="DK548" s="1453"/>
      <c r="DL548" s="1453"/>
      <c r="DM548" s="1453"/>
      <c r="DN548" s="1453"/>
      <c r="DO548" s="1453"/>
      <c r="DP548" s="1453"/>
      <c r="DQ548" s="1453"/>
      <c r="DR548" s="1453"/>
      <c r="DS548" s="1453"/>
      <c r="DT548" s="1453"/>
    </row>
    <row r="549" spans="1:124" s="1543" customFormat="1" ht="21.9" customHeight="1" x14ac:dyDescent="0.3">
      <c r="A549" s="1453"/>
      <c r="B549" s="1453"/>
      <c r="C549" s="1514"/>
      <c r="D549" s="1514"/>
      <c r="E549" s="1514"/>
      <c r="F549" s="1848"/>
      <c r="G549" s="1930"/>
      <c r="H549" s="1516"/>
      <c r="I549" s="1537"/>
      <c r="J549" s="1537"/>
      <c r="K549" s="1453"/>
      <c r="L549" s="1453"/>
      <c r="M549" s="1453"/>
      <c r="N549" s="1514"/>
      <c r="O549" s="1453"/>
      <c r="P549" s="1453"/>
      <c r="Q549" s="1453"/>
      <c r="R549" s="1453"/>
      <c r="S549" s="1453"/>
      <c r="T549" s="1452"/>
      <c r="U549"/>
      <c r="V549"/>
      <c r="W549" s="1453"/>
      <c r="X549" s="1453"/>
      <c r="Y549" s="1453"/>
      <c r="Z549" s="1453"/>
      <c r="AA549" s="1453"/>
      <c r="AB549" s="1453"/>
      <c r="AC549" s="1453"/>
      <c r="AD549" s="1453"/>
      <c r="AE549" s="1453"/>
      <c r="AF549" s="1453"/>
      <c r="AG549" s="1453"/>
      <c r="AH549" s="1453"/>
      <c r="AI549" s="1453"/>
      <c r="AJ549" s="1453"/>
      <c r="AK549" s="1453"/>
      <c r="AL549" s="1453"/>
      <c r="AM549" s="1453"/>
      <c r="AN549" s="1453"/>
      <c r="AO549" s="1453"/>
      <c r="AP549" s="1453"/>
      <c r="AQ549" s="1453"/>
      <c r="AR549" s="1454"/>
      <c r="AS549" s="1453"/>
      <c r="AT549" s="1453"/>
      <c r="AU549" s="1453"/>
      <c r="AV549" s="1453"/>
      <c r="AW549" s="1453"/>
      <c r="AX549" s="1453"/>
      <c r="AY549" s="1453"/>
      <c r="AZ549" s="1453"/>
      <c r="BA549" s="1453"/>
      <c r="BB549" s="1453"/>
      <c r="BC549" s="1453"/>
      <c r="BD549" s="1453"/>
      <c r="BE549" s="1453"/>
      <c r="BF549" s="1453"/>
      <c r="BG549" s="1453"/>
      <c r="BH549" s="1453"/>
      <c r="BI549" s="1453"/>
      <c r="BJ549" s="1453"/>
      <c r="BK549" s="1453"/>
      <c r="BL549" s="1453"/>
      <c r="BM549" s="1453"/>
      <c r="BN549" s="1453"/>
      <c r="BO549" s="1453"/>
      <c r="BP549" s="1453"/>
      <c r="BQ549" s="1453"/>
      <c r="BR549" s="1453"/>
      <c r="BS549" s="1453"/>
      <c r="BT549" s="1453"/>
      <c r="BU549" s="1453"/>
      <c r="BV549" s="1453"/>
      <c r="BW549" s="1453"/>
      <c r="BX549" s="1453"/>
      <c r="BY549" s="1453"/>
      <c r="BZ549" s="1453"/>
      <c r="CA549" s="1453"/>
      <c r="CB549" s="1453"/>
      <c r="CC549" s="1453"/>
      <c r="CD549" s="1453"/>
      <c r="CE549" s="1453"/>
      <c r="CF549" s="1453"/>
      <c r="CG549" s="1453"/>
      <c r="CH549" s="1453"/>
      <c r="CI549" s="1453"/>
      <c r="CJ549" s="1453"/>
      <c r="CK549" s="1453"/>
      <c r="CL549" s="1453"/>
      <c r="CM549" s="1453"/>
      <c r="CN549" s="1453"/>
      <c r="CO549" s="1453"/>
      <c r="CP549" s="1453"/>
      <c r="CQ549" s="1453"/>
      <c r="CR549" s="1453"/>
      <c r="CS549" s="1453"/>
      <c r="CT549" s="1453"/>
      <c r="CU549" s="1453"/>
      <c r="CV549" s="1453"/>
      <c r="CW549" s="1453"/>
      <c r="CX549" s="1453"/>
      <c r="CY549" s="1453"/>
      <c r="CZ549" s="1453"/>
      <c r="DA549" s="1453"/>
      <c r="DB549" s="1453"/>
      <c r="DC549" s="1453"/>
      <c r="DD549" s="1453"/>
      <c r="DE549" s="1453"/>
      <c r="DF549" s="1453"/>
      <c r="DG549" s="1453"/>
      <c r="DH549" s="1453"/>
      <c r="DI549" s="1453"/>
      <c r="DJ549" s="1453"/>
      <c r="DK549" s="1453"/>
      <c r="DL549" s="1453"/>
      <c r="DM549" s="1453"/>
      <c r="DN549" s="1453"/>
      <c r="DO549" s="1453"/>
      <c r="DP549" s="1453"/>
      <c r="DQ549" s="1453"/>
      <c r="DR549" s="1453"/>
      <c r="DS549" s="1453"/>
      <c r="DT549" s="1453"/>
    </row>
    <row r="550" spans="1:124" s="1543" customFormat="1" ht="21.9" customHeight="1" x14ac:dyDescent="0.3">
      <c r="A550" s="1453"/>
      <c r="B550" s="1453"/>
      <c r="C550" s="1514"/>
      <c r="D550" s="1514"/>
      <c r="E550" s="1514"/>
      <c r="F550" s="1848"/>
      <c r="G550" s="1930"/>
      <c r="H550" s="1516"/>
      <c r="I550" s="1537"/>
      <c r="J550" s="1537"/>
      <c r="K550" s="1453"/>
      <c r="L550" s="1453"/>
      <c r="M550" s="1453"/>
      <c r="N550" s="1514"/>
      <c r="O550" s="1453"/>
      <c r="P550" s="1453"/>
      <c r="Q550" s="1453"/>
      <c r="R550" s="1453"/>
      <c r="S550" s="1453"/>
      <c r="T550" s="1452"/>
      <c r="U550"/>
      <c r="V550"/>
      <c r="W550" s="1453"/>
      <c r="X550" s="1453"/>
      <c r="Y550" s="1453"/>
      <c r="Z550" s="1453"/>
      <c r="AA550" s="1453"/>
      <c r="AB550" s="1453"/>
      <c r="AC550" s="1453"/>
      <c r="AD550" s="1453"/>
      <c r="AE550" s="1453"/>
      <c r="AF550" s="1453"/>
      <c r="AG550" s="1453"/>
      <c r="AH550" s="1453"/>
      <c r="AI550" s="1453"/>
      <c r="AJ550" s="1453"/>
      <c r="AK550" s="1453"/>
      <c r="AL550" s="1453"/>
      <c r="AM550" s="1453"/>
      <c r="AN550" s="1453"/>
      <c r="AO550" s="1453"/>
      <c r="AP550" s="1453"/>
      <c r="AQ550" s="1453"/>
      <c r="AR550" s="1454"/>
      <c r="AS550" s="1453"/>
      <c r="AT550" s="1453"/>
      <c r="AU550" s="1453"/>
      <c r="AV550" s="1453"/>
      <c r="AW550" s="1453"/>
      <c r="AX550" s="1453"/>
      <c r="AY550" s="1453"/>
      <c r="AZ550" s="1453"/>
      <c r="BA550" s="1453"/>
      <c r="BB550" s="1453"/>
      <c r="BC550" s="1453"/>
      <c r="BD550" s="1453"/>
      <c r="BE550" s="1453"/>
      <c r="BF550" s="1453"/>
      <c r="BG550" s="1453"/>
      <c r="BH550" s="1453"/>
      <c r="BI550" s="1453"/>
      <c r="BJ550" s="1453"/>
      <c r="BK550" s="1453"/>
      <c r="BL550" s="1453"/>
      <c r="BM550" s="1453"/>
      <c r="BN550" s="1453"/>
      <c r="BO550" s="1453"/>
      <c r="BP550" s="1453"/>
      <c r="BQ550" s="1453"/>
      <c r="BR550" s="1453"/>
      <c r="BS550" s="1453"/>
      <c r="BT550" s="1453"/>
      <c r="BU550" s="1453"/>
      <c r="BV550" s="1453"/>
      <c r="BW550" s="1453"/>
      <c r="BX550" s="1453"/>
      <c r="BY550" s="1453"/>
      <c r="BZ550" s="1453"/>
      <c r="CA550" s="1453"/>
      <c r="CB550" s="1453"/>
      <c r="CC550" s="1453"/>
      <c r="CD550" s="1453"/>
      <c r="CE550" s="1453"/>
      <c r="CF550" s="1453"/>
      <c r="CG550" s="1453"/>
      <c r="CH550" s="1453"/>
      <c r="CI550" s="1453"/>
      <c r="CJ550" s="1453"/>
      <c r="CK550" s="1453"/>
      <c r="CL550" s="1453"/>
      <c r="CM550" s="1453"/>
      <c r="CN550" s="1453"/>
      <c r="CO550" s="1453"/>
      <c r="CP550" s="1453"/>
      <c r="CQ550" s="1453"/>
      <c r="CR550" s="1453"/>
      <c r="CS550" s="1453"/>
      <c r="CT550" s="1453"/>
      <c r="CU550" s="1453"/>
      <c r="CV550" s="1453"/>
      <c r="CW550" s="1453"/>
      <c r="CX550" s="1453"/>
      <c r="CY550" s="1453"/>
      <c r="CZ550" s="1453"/>
      <c r="DA550" s="1453"/>
      <c r="DB550" s="1453"/>
      <c r="DC550" s="1453"/>
      <c r="DD550" s="1453"/>
      <c r="DE550" s="1453"/>
      <c r="DF550" s="1453"/>
      <c r="DG550" s="1453"/>
      <c r="DH550" s="1453"/>
      <c r="DI550" s="1453"/>
      <c r="DJ550" s="1453"/>
      <c r="DK550" s="1453"/>
      <c r="DL550" s="1453"/>
      <c r="DM550" s="1453"/>
      <c r="DN550" s="1453"/>
      <c r="DO550" s="1453"/>
      <c r="DP550" s="1453"/>
      <c r="DQ550" s="1453"/>
      <c r="DR550" s="1453"/>
      <c r="DS550" s="1453"/>
      <c r="DT550" s="1453"/>
    </row>
    <row r="551" spans="1:124" s="1543" customFormat="1" ht="21.9" customHeight="1" x14ac:dyDescent="0.3">
      <c r="A551" s="1453"/>
      <c r="B551" s="1453"/>
      <c r="C551" s="1514"/>
      <c r="D551" s="1514"/>
      <c r="E551" s="1514"/>
      <c r="F551" s="1848"/>
      <c r="G551" s="1930"/>
      <c r="H551" s="1516"/>
      <c r="I551" s="1537"/>
      <c r="J551" s="1537"/>
      <c r="K551" s="1453"/>
      <c r="L551" s="1453"/>
      <c r="M551" s="1453"/>
      <c r="N551" s="1514"/>
      <c r="O551" s="1453"/>
      <c r="P551" s="1453"/>
      <c r="Q551" s="1453"/>
      <c r="R551" s="1453"/>
      <c r="S551" s="1453"/>
      <c r="T551" s="1452"/>
      <c r="U551"/>
      <c r="V551"/>
      <c r="W551" s="1453"/>
      <c r="X551" s="1453"/>
      <c r="Y551" s="1453"/>
      <c r="Z551" s="1453"/>
      <c r="AA551" s="1453"/>
      <c r="AB551" s="1453"/>
      <c r="AC551" s="1453"/>
      <c r="AD551" s="1453"/>
      <c r="AE551" s="1453"/>
      <c r="AF551" s="1453"/>
      <c r="AG551" s="1453"/>
      <c r="AH551" s="1453"/>
      <c r="AI551" s="1453"/>
      <c r="AJ551" s="1453"/>
      <c r="AK551" s="1453"/>
      <c r="AL551" s="1453"/>
      <c r="AM551" s="1453"/>
      <c r="AN551" s="1453"/>
      <c r="AO551" s="1453"/>
      <c r="AP551" s="1453"/>
      <c r="AQ551" s="1453"/>
      <c r="AR551" s="1454"/>
      <c r="AS551" s="1453"/>
      <c r="AT551" s="1453"/>
      <c r="AU551" s="1453"/>
      <c r="AV551" s="1453"/>
      <c r="AW551" s="1453"/>
      <c r="AX551" s="1453"/>
      <c r="AY551" s="1453"/>
      <c r="AZ551" s="1453"/>
      <c r="BA551" s="1453"/>
      <c r="BB551" s="1453"/>
      <c r="BC551" s="1453"/>
      <c r="BD551" s="1453"/>
      <c r="BE551" s="1453"/>
      <c r="BF551" s="1453"/>
      <c r="BG551" s="1453"/>
      <c r="BH551" s="1453"/>
      <c r="BI551" s="1453"/>
      <c r="BJ551" s="1453"/>
      <c r="BK551" s="1453"/>
      <c r="BL551" s="1453"/>
      <c r="BM551" s="1453"/>
      <c r="BN551" s="1453"/>
      <c r="BO551" s="1453"/>
      <c r="BP551" s="1453"/>
      <c r="BQ551" s="1453"/>
      <c r="BR551" s="1453"/>
      <c r="BS551" s="1453"/>
      <c r="BT551" s="1453"/>
      <c r="BU551" s="1453"/>
      <c r="BV551" s="1453"/>
      <c r="BW551" s="1453"/>
      <c r="BX551" s="1453"/>
      <c r="BY551" s="1453"/>
      <c r="BZ551" s="1453"/>
      <c r="CA551" s="1453"/>
      <c r="CB551" s="1453"/>
      <c r="CC551" s="1453"/>
      <c r="CD551" s="1453"/>
      <c r="CE551" s="1453"/>
      <c r="CF551" s="1453"/>
      <c r="CG551" s="1453"/>
      <c r="CH551" s="1453"/>
      <c r="CI551" s="1453"/>
      <c r="CJ551" s="1453"/>
      <c r="CK551" s="1453"/>
      <c r="CL551" s="1453"/>
      <c r="CM551" s="1453"/>
      <c r="CN551" s="1453"/>
      <c r="CO551" s="1453"/>
      <c r="CP551" s="1453"/>
      <c r="CQ551" s="1453"/>
      <c r="CR551" s="1453"/>
      <c r="CS551" s="1453"/>
      <c r="CT551" s="1453"/>
      <c r="CU551" s="1453"/>
      <c r="CV551" s="1453"/>
      <c r="CW551" s="1453"/>
      <c r="CX551" s="1453"/>
      <c r="CY551" s="1453"/>
      <c r="CZ551" s="1453"/>
      <c r="DA551" s="1453"/>
      <c r="DB551" s="1453"/>
      <c r="DC551" s="1453"/>
      <c r="DD551" s="1453"/>
      <c r="DE551" s="1453"/>
      <c r="DF551" s="1453"/>
      <c r="DG551" s="1453"/>
      <c r="DH551" s="1453"/>
      <c r="DI551" s="1453"/>
      <c r="DJ551" s="1453"/>
      <c r="DK551" s="1453"/>
      <c r="DL551" s="1453"/>
      <c r="DM551" s="1453"/>
      <c r="DN551" s="1453"/>
      <c r="DO551" s="1453"/>
      <c r="DP551" s="1453"/>
      <c r="DQ551" s="1453"/>
      <c r="DR551" s="1453"/>
      <c r="DS551" s="1453"/>
      <c r="DT551" s="1453"/>
    </row>
    <row r="552" spans="1:124" s="1543" customFormat="1" ht="21.9" customHeight="1" x14ac:dyDescent="0.3">
      <c r="A552" s="1453"/>
      <c r="B552" s="1453"/>
      <c r="C552" s="1514"/>
      <c r="D552" s="1514"/>
      <c r="E552" s="1514"/>
      <c r="F552" s="1848"/>
      <c r="G552" s="1930"/>
      <c r="H552" s="1516"/>
      <c r="I552" s="1537"/>
      <c r="J552" s="1537"/>
      <c r="K552" s="1453"/>
      <c r="L552" s="1453"/>
      <c r="M552" s="1453"/>
      <c r="N552" s="1514"/>
      <c r="O552" s="1453"/>
      <c r="P552" s="1453"/>
      <c r="Q552" s="1453"/>
      <c r="R552" s="1453"/>
      <c r="S552" s="1453"/>
      <c r="T552" s="1452"/>
      <c r="U552"/>
      <c r="V552"/>
      <c r="W552" s="1453"/>
      <c r="X552" s="1453"/>
      <c r="Y552" s="1453"/>
      <c r="Z552" s="1453"/>
      <c r="AA552" s="1453"/>
      <c r="AB552" s="1453"/>
      <c r="AC552" s="1453"/>
      <c r="AD552" s="1453"/>
      <c r="AE552" s="1453"/>
      <c r="AF552" s="1453"/>
      <c r="AG552" s="1453"/>
      <c r="AH552" s="1453"/>
      <c r="AI552" s="1453"/>
      <c r="AJ552" s="1453"/>
      <c r="AK552" s="1453"/>
      <c r="AL552" s="1453"/>
      <c r="AM552" s="1453"/>
      <c r="AN552" s="1453"/>
      <c r="AO552" s="1453"/>
      <c r="AP552" s="1453"/>
      <c r="AQ552" s="1453"/>
      <c r="AR552" s="1454"/>
      <c r="AS552" s="1453"/>
      <c r="AT552" s="1453"/>
      <c r="AU552" s="1453"/>
      <c r="AV552" s="1453"/>
      <c r="AW552" s="1453"/>
      <c r="AX552" s="1453"/>
      <c r="AY552" s="1453"/>
      <c r="AZ552" s="1453"/>
      <c r="BA552" s="1453"/>
      <c r="BB552" s="1453"/>
      <c r="BC552" s="1453"/>
      <c r="BD552" s="1453"/>
      <c r="BE552" s="1453"/>
      <c r="BF552" s="1453"/>
      <c r="BG552" s="1453"/>
      <c r="BH552" s="1453"/>
      <c r="BI552" s="1453"/>
      <c r="BJ552" s="1453"/>
      <c r="BK552" s="1453"/>
      <c r="BL552" s="1453"/>
      <c r="BM552" s="1453"/>
      <c r="BN552" s="1453"/>
      <c r="BO552" s="1453"/>
      <c r="BP552" s="1453"/>
      <c r="BQ552" s="1453"/>
      <c r="BR552" s="1453"/>
      <c r="BS552" s="1453"/>
      <c r="BT552" s="1453"/>
      <c r="BU552" s="1453"/>
      <c r="BV552" s="1453"/>
      <c r="BW552" s="1453"/>
      <c r="BX552" s="1453"/>
      <c r="BY552" s="1453"/>
      <c r="BZ552" s="1453"/>
      <c r="CA552" s="1453"/>
      <c r="CB552" s="1453"/>
      <c r="CC552" s="1453"/>
      <c r="CD552" s="1453"/>
      <c r="CE552" s="1453"/>
      <c r="CF552" s="1453"/>
      <c r="CG552" s="1453"/>
      <c r="CH552" s="1453"/>
      <c r="CI552" s="1453"/>
      <c r="CJ552" s="1453"/>
      <c r="CK552" s="1453"/>
      <c r="CL552" s="1453"/>
      <c r="CM552" s="1453"/>
      <c r="CN552" s="1453"/>
      <c r="CO552" s="1453"/>
      <c r="CP552" s="1453"/>
      <c r="CQ552" s="1453"/>
      <c r="CR552" s="1453"/>
      <c r="CS552" s="1453"/>
      <c r="CT552" s="1453"/>
      <c r="CU552" s="1453"/>
      <c r="CV552" s="1453"/>
      <c r="CW552" s="1453"/>
      <c r="CX552" s="1453"/>
      <c r="CY552" s="1453"/>
      <c r="CZ552" s="1453"/>
      <c r="DA552" s="1453"/>
      <c r="DB552" s="1453"/>
      <c r="DC552" s="1453"/>
      <c r="DD552" s="1453"/>
      <c r="DE552" s="1453"/>
      <c r="DF552" s="1453"/>
      <c r="DG552" s="1453"/>
      <c r="DH552" s="1453"/>
      <c r="DI552" s="1453"/>
      <c r="DJ552" s="1453"/>
      <c r="DK552" s="1453"/>
      <c r="DL552" s="1453"/>
      <c r="DM552" s="1453"/>
      <c r="DN552" s="1453"/>
      <c r="DO552" s="1453"/>
      <c r="DP552" s="1453"/>
      <c r="DQ552" s="1453"/>
      <c r="DR552" s="1453"/>
      <c r="DS552" s="1453"/>
      <c r="DT552" s="1453"/>
    </row>
    <row r="553" spans="1:124" s="1543" customFormat="1" ht="21.9" customHeight="1" x14ac:dyDescent="0.3">
      <c r="A553" s="1453"/>
      <c r="B553" s="1453"/>
      <c r="C553" s="1514"/>
      <c r="D553" s="1514"/>
      <c r="E553" s="1514"/>
      <c r="F553" s="1848"/>
      <c r="G553" s="1930"/>
      <c r="H553" s="1516"/>
      <c r="I553" s="1537"/>
      <c r="J553" s="1537"/>
      <c r="K553" s="1453"/>
      <c r="L553" s="1453"/>
      <c r="M553" s="1453"/>
      <c r="N553" s="1514"/>
      <c r="O553" s="1453"/>
      <c r="P553" s="1453"/>
      <c r="Q553" s="1453"/>
      <c r="R553" s="1453"/>
      <c r="S553" s="1453"/>
      <c r="T553" s="1452"/>
      <c r="U553"/>
      <c r="V553"/>
      <c r="W553" s="1453"/>
      <c r="X553" s="1453"/>
      <c r="Y553" s="1453"/>
      <c r="Z553" s="1453"/>
      <c r="AA553" s="1453"/>
      <c r="AB553" s="1453"/>
      <c r="AC553" s="1453"/>
      <c r="AD553" s="1453"/>
      <c r="AE553" s="1453"/>
      <c r="AF553" s="1453"/>
      <c r="AG553" s="1453"/>
      <c r="AH553" s="1453"/>
      <c r="AI553" s="1453"/>
      <c r="AJ553" s="1453"/>
      <c r="AK553" s="1453"/>
      <c r="AL553" s="1453"/>
      <c r="AM553" s="1453"/>
      <c r="AN553" s="1453"/>
      <c r="AO553" s="1453"/>
      <c r="AP553" s="1453"/>
      <c r="AQ553" s="1453"/>
      <c r="AR553" s="1454"/>
      <c r="AS553" s="1453"/>
      <c r="AT553" s="1453"/>
      <c r="AU553" s="1453"/>
      <c r="AV553" s="1453"/>
      <c r="AW553" s="1453"/>
      <c r="AX553" s="1453"/>
      <c r="AY553" s="1453"/>
      <c r="AZ553" s="1453"/>
      <c r="BA553" s="1453"/>
      <c r="BB553" s="1453"/>
      <c r="BC553" s="1453"/>
      <c r="BD553" s="1453"/>
      <c r="BE553" s="1453"/>
      <c r="BF553" s="1453"/>
      <c r="BG553" s="1453"/>
      <c r="BH553" s="1453"/>
      <c r="BI553" s="1453"/>
      <c r="BJ553" s="1453"/>
      <c r="BK553" s="1453"/>
      <c r="BL553" s="1453"/>
      <c r="BM553" s="1453"/>
      <c r="BN553" s="1453"/>
      <c r="BO553" s="1453"/>
      <c r="BP553" s="1453"/>
      <c r="BQ553" s="1453"/>
      <c r="BR553" s="1453"/>
      <c r="BS553" s="1453"/>
      <c r="BT553" s="1453"/>
      <c r="BU553" s="1453"/>
      <c r="BV553" s="1453"/>
      <c r="BW553" s="1453"/>
      <c r="BX553" s="1453"/>
      <c r="BY553" s="1453"/>
      <c r="BZ553" s="1453"/>
      <c r="CA553" s="1453"/>
      <c r="CB553" s="1453"/>
      <c r="CC553" s="1453"/>
      <c r="CD553" s="1453"/>
      <c r="CE553" s="1453"/>
      <c r="CF553" s="1453"/>
      <c r="CG553" s="1453"/>
      <c r="CH553" s="1453"/>
      <c r="CI553" s="1453"/>
      <c r="CJ553" s="1453"/>
      <c r="CK553" s="1453"/>
      <c r="CL553" s="1453"/>
      <c r="CM553" s="1453"/>
      <c r="CN553" s="1453"/>
      <c r="CO553" s="1453"/>
      <c r="CP553" s="1453"/>
      <c r="CQ553" s="1453"/>
      <c r="CR553" s="1453"/>
      <c r="CS553" s="1453"/>
      <c r="CT553" s="1453"/>
      <c r="CU553" s="1453"/>
      <c r="CV553" s="1453"/>
      <c r="CW553" s="1453"/>
      <c r="CX553" s="1453"/>
      <c r="CY553" s="1453"/>
      <c r="CZ553" s="1453"/>
      <c r="DA553" s="1453"/>
      <c r="DB553" s="1453"/>
      <c r="DC553" s="1453"/>
      <c r="DD553" s="1453"/>
      <c r="DE553" s="1453"/>
      <c r="DF553" s="1453"/>
      <c r="DG553" s="1453"/>
      <c r="DH553" s="1453"/>
      <c r="DI553" s="1453"/>
      <c r="DJ553" s="1453"/>
      <c r="DK553" s="1453"/>
      <c r="DL553" s="1453"/>
      <c r="DM553" s="1453"/>
      <c r="DN553" s="1453"/>
      <c r="DO553" s="1453"/>
      <c r="DP553" s="1453"/>
      <c r="DQ553" s="1453"/>
      <c r="DR553" s="1453"/>
      <c r="DS553" s="1453"/>
      <c r="DT553" s="1453"/>
    </row>
    <row r="554" spans="1:124" s="1543" customFormat="1" ht="21.9" customHeight="1" x14ac:dyDescent="0.3">
      <c r="A554" s="1453"/>
      <c r="B554" s="1453"/>
      <c r="C554" s="1514"/>
      <c r="D554" s="1514"/>
      <c r="E554" s="1514"/>
      <c r="F554" s="1848"/>
      <c r="G554" s="1930"/>
      <c r="H554" s="1516"/>
      <c r="I554" s="1537"/>
      <c r="J554" s="1537"/>
      <c r="K554" s="1453"/>
      <c r="L554" s="1453"/>
      <c r="M554" s="1453"/>
      <c r="N554" s="1514"/>
      <c r="O554" s="1453"/>
      <c r="P554" s="1453"/>
      <c r="Q554" s="1453"/>
      <c r="R554" s="1453"/>
      <c r="S554" s="1453"/>
      <c r="T554" s="1452"/>
      <c r="U554"/>
      <c r="V554"/>
      <c r="W554" s="1453"/>
      <c r="X554" s="1453"/>
      <c r="Y554" s="1453"/>
      <c r="Z554" s="1453"/>
      <c r="AA554" s="1453"/>
      <c r="AB554" s="1453"/>
      <c r="AC554" s="1453"/>
      <c r="AD554" s="1453"/>
      <c r="AE554" s="1453"/>
      <c r="AF554" s="1453"/>
      <c r="AG554" s="1453"/>
      <c r="AH554" s="1453"/>
      <c r="AI554" s="1453"/>
      <c r="AJ554" s="1453"/>
      <c r="AK554" s="1453"/>
      <c r="AL554" s="1453"/>
      <c r="AM554" s="1453"/>
      <c r="AN554" s="1453"/>
      <c r="AO554" s="1453"/>
      <c r="AP554" s="1453"/>
      <c r="AQ554" s="1453"/>
      <c r="AR554" s="1454"/>
      <c r="AS554" s="1453"/>
      <c r="AT554" s="1453"/>
      <c r="AU554" s="1453"/>
      <c r="AV554" s="1453"/>
      <c r="AW554" s="1453"/>
      <c r="AX554" s="1453"/>
      <c r="AY554" s="1453"/>
      <c r="AZ554" s="1453"/>
      <c r="BA554" s="1453"/>
      <c r="BB554" s="1453"/>
      <c r="BC554" s="1453"/>
      <c r="BD554" s="1453"/>
      <c r="BE554" s="1453"/>
      <c r="BF554" s="1453"/>
      <c r="BG554" s="1453"/>
      <c r="BH554" s="1453"/>
      <c r="BI554" s="1453"/>
      <c r="BJ554" s="1453"/>
      <c r="BK554" s="1453"/>
      <c r="BL554" s="1453"/>
      <c r="BM554" s="1453"/>
      <c r="BN554" s="1453"/>
      <c r="BO554" s="1453"/>
      <c r="BP554" s="1453"/>
      <c r="BQ554" s="1453"/>
      <c r="BR554" s="1453"/>
      <c r="BS554" s="1453"/>
      <c r="BT554" s="1453"/>
      <c r="BU554" s="1453"/>
      <c r="BV554" s="1453"/>
      <c r="BW554" s="1453"/>
      <c r="BX554" s="1453"/>
      <c r="BY554" s="1453"/>
      <c r="BZ554" s="1453"/>
      <c r="CA554" s="1453"/>
      <c r="CB554" s="1453"/>
      <c r="CC554" s="1453"/>
      <c r="CD554" s="1453"/>
      <c r="CE554" s="1453"/>
      <c r="CF554" s="1453"/>
      <c r="CG554" s="1453"/>
      <c r="CH554" s="1453"/>
      <c r="CI554" s="1453"/>
      <c r="CJ554" s="1453"/>
      <c r="CK554" s="1453"/>
      <c r="CL554" s="1453"/>
      <c r="CM554" s="1453"/>
      <c r="CN554" s="1453"/>
      <c r="CO554" s="1453"/>
      <c r="CP554" s="1453"/>
      <c r="CQ554" s="1453"/>
      <c r="CR554" s="1453"/>
      <c r="CS554" s="1453"/>
      <c r="CT554" s="1453"/>
      <c r="CU554" s="1453"/>
      <c r="CV554" s="1453"/>
      <c r="CW554" s="1453"/>
      <c r="CX554" s="1453"/>
      <c r="CY554" s="1453"/>
      <c r="CZ554" s="1453"/>
      <c r="DA554" s="1453"/>
      <c r="DB554" s="1453"/>
      <c r="DC554" s="1453"/>
      <c r="DD554" s="1453"/>
      <c r="DE554" s="1453"/>
      <c r="DF554" s="1453"/>
      <c r="DG554" s="1453"/>
      <c r="DH554" s="1453"/>
      <c r="DI554" s="1453"/>
      <c r="DJ554" s="1453"/>
      <c r="DK554" s="1453"/>
      <c r="DL554" s="1453"/>
      <c r="DM554" s="1453"/>
      <c r="DN554" s="1453"/>
      <c r="DO554" s="1453"/>
      <c r="DP554" s="1453"/>
      <c r="DQ554" s="1453"/>
      <c r="DR554" s="1453"/>
      <c r="DS554" s="1453"/>
      <c r="DT554" s="1453"/>
    </row>
    <row r="555" spans="1:124" s="1543" customFormat="1" ht="21.9" customHeight="1" x14ac:dyDescent="0.3">
      <c r="A555" s="1453"/>
      <c r="B555" s="1453"/>
      <c r="C555" s="1514"/>
      <c r="D555" s="1514"/>
      <c r="E555" s="1514"/>
      <c r="F555" s="1848"/>
      <c r="G555" s="1930"/>
      <c r="H555" s="1516"/>
      <c r="I555" s="1537"/>
      <c r="J555" s="1537"/>
      <c r="K555" s="1453"/>
      <c r="L555" s="1453"/>
      <c r="M555" s="1453"/>
      <c r="N555" s="1514"/>
      <c r="O555" s="1453"/>
      <c r="P555" s="1453"/>
      <c r="Q555" s="1453"/>
      <c r="R555" s="1453"/>
      <c r="S555" s="1453"/>
      <c r="T555" s="1452"/>
      <c r="U555"/>
      <c r="V555"/>
      <c r="W555" s="1453"/>
      <c r="X555" s="1453"/>
      <c r="Y555" s="1453"/>
      <c r="Z555" s="1453"/>
      <c r="AA555" s="1453"/>
      <c r="AB555" s="1453"/>
      <c r="AC555" s="1453"/>
      <c r="AD555" s="1453"/>
      <c r="AE555" s="1453"/>
      <c r="AF555" s="1453"/>
      <c r="AG555" s="1453"/>
      <c r="AH555" s="1453"/>
      <c r="AI555" s="1453"/>
      <c r="AJ555" s="1453"/>
      <c r="AK555" s="1453"/>
      <c r="AL555" s="1453"/>
      <c r="AM555" s="1453"/>
      <c r="AN555" s="1453"/>
      <c r="AO555" s="1453"/>
      <c r="AP555" s="1453"/>
      <c r="AQ555" s="1453"/>
      <c r="AR555" s="1454"/>
      <c r="AS555" s="1453"/>
      <c r="AT555" s="1453"/>
      <c r="AU555" s="1453"/>
      <c r="AV555" s="1453"/>
      <c r="AW555" s="1453"/>
      <c r="AX555" s="1453"/>
      <c r="AY555" s="1453"/>
      <c r="AZ555" s="1453"/>
      <c r="BA555" s="1453"/>
      <c r="BB555" s="1453"/>
      <c r="BC555" s="1453"/>
      <c r="BD555" s="1453"/>
      <c r="BE555" s="1453"/>
      <c r="BF555" s="1453"/>
      <c r="BG555" s="1453"/>
      <c r="BH555" s="1453"/>
      <c r="BI555" s="1453"/>
      <c r="BJ555" s="1453"/>
      <c r="BK555" s="1453"/>
      <c r="BL555" s="1453"/>
      <c r="BM555" s="1453"/>
      <c r="BN555" s="1453"/>
      <c r="BO555" s="1453"/>
      <c r="BP555" s="1453"/>
      <c r="BQ555" s="1453"/>
      <c r="BR555" s="1453"/>
      <c r="BS555" s="1453"/>
      <c r="BT555" s="1453"/>
      <c r="BU555" s="1453"/>
      <c r="BV555" s="1453"/>
      <c r="BW555" s="1453"/>
      <c r="BX555" s="1453"/>
      <c r="BY555" s="1453"/>
      <c r="BZ555" s="1453"/>
      <c r="CA555" s="1453"/>
      <c r="CB555" s="1453"/>
      <c r="CC555" s="1453"/>
      <c r="CD555" s="1453"/>
      <c r="CE555" s="1453"/>
      <c r="CF555" s="1453"/>
      <c r="CG555" s="1453"/>
      <c r="CH555" s="1453"/>
      <c r="CI555" s="1453"/>
      <c r="CJ555" s="1453"/>
      <c r="CK555" s="1453"/>
      <c r="CL555" s="1453"/>
      <c r="CM555" s="1453"/>
      <c r="CN555" s="1453"/>
      <c r="CO555" s="1453"/>
      <c r="CP555" s="1453"/>
      <c r="CQ555" s="1453"/>
      <c r="CR555" s="1453"/>
      <c r="CS555" s="1453"/>
      <c r="CT555" s="1453"/>
      <c r="CU555" s="1453"/>
      <c r="CV555" s="1453"/>
      <c r="CW555" s="1453"/>
      <c r="CX555" s="1453"/>
      <c r="CY555" s="1453"/>
      <c r="CZ555" s="1453"/>
      <c r="DA555" s="1453"/>
      <c r="DB555" s="1453"/>
      <c r="DC555" s="1453"/>
      <c r="DD555" s="1453"/>
      <c r="DE555" s="1453"/>
      <c r="DF555" s="1453"/>
      <c r="DG555" s="1453"/>
      <c r="DH555" s="1453"/>
      <c r="DI555" s="1453"/>
      <c r="DJ555" s="1453"/>
      <c r="DK555" s="1453"/>
      <c r="DL555" s="1453"/>
      <c r="DM555" s="1453"/>
      <c r="DN555" s="1453"/>
      <c r="DO555" s="1453"/>
      <c r="DP555" s="1453"/>
      <c r="DQ555" s="1453"/>
      <c r="DR555" s="1453"/>
      <c r="DS555" s="1453"/>
      <c r="DT555" s="1453"/>
    </row>
    <row r="556" spans="1:124" s="1543" customFormat="1" ht="21.9" customHeight="1" x14ac:dyDescent="0.3">
      <c r="A556" s="1453"/>
      <c r="B556" s="1453"/>
      <c r="C556" s="1514"/>
      <c r="D556" s="1514"/>
      <c r="E556" s="1514"/>
      <c r="F556" s="1848"/>
      <c r="G556" s="1930"/>
      <c r="H556" s="1516"/>
      <c r="I556" s="1537"/>
      <c r="J556" s="1537"/>
      <c r="K556" s="1453"/>
      <c r="L556" s="1453"/>
      <c r="M556" s="1453"/>
      <c r="N556" s="1514"/>
      <c r="O556" s="1453"/>
      <c r="P556" s="1453"/>
      <c r="Q556" s="1453"/>
      <c r="R556" s="1453"/>
      <c r="S556" s="1453"/>
      <c r="T556" s="1452"/>
      <c r="U556"/>
      <c r="V556"/>
      <c r="W556" s="1453"/>
      <c r="X556" s="1453"/>
      <c r="Y556" s="1453"/>
      <c r="Z556" s="1453"/>
      <c r="AA556" s="1453"/>
      <c r="AB556" s="1453"/>
      <c r="AC556" s="1453"/>
      <c r="AD556" s="1453"/>
      <c r="AE556" s="1453"/>
      <c r="AF556" s="1453"/>
      <c r="AG556" s="1453"/>
      <c r="AH556" s="1453"/>
      <c r="AI556" s="1453"/>
      <c r="AJ556" s="1453"/>
      <c r="AK556" s="1453"/>
      <c r="AL556" s="1453"/>
      <c r="AM556" s="1453"/>
      <c r="AN556" s="1453"/>
      <c r="AO556" s="1453"/>
      <c r="AP556" s="1453"/>
      <c r="AQ556" s="1453"/>
      <c r="AR556" s="1454"/>
      <c r="AS556" s="1453"/>
      <c r="AT556" s="1453"/>
      <c r="AU556" s="1453"/>
      <c r="AV556" s="1453"/>
      <c r="AW556" s="1453"/>
      <c r="AX556" s="1453"/>
      <c r="AY556" s="1453"/>
      <c r="AZ556" s="1453"/>
      <c r="BA556" s="1453"/>
      <c r="BB556" s="1453"/>
      <c r="BC556" s="1453"/>
      <c r="BD556" s="1453"/>
      <c r="BE556" s="1453"/>
      <c r="BF556" s="1453"/>
      <c r="BG556" s="1453"/>
      <c r="BH556" s="1453"/>
      <c r="BI556" s="1453"/>
      <c r="BJ556" s="1453"/>
      <c r="BK556" s="1453"/>
      <c r="BL556" s="1453"/>
      <c r="BM556" s="1453"/>
      <c r="BN556" s="1453"/>
      <c r="BO556" s="1453"/>
      <c r="BP556" s="1453"/>
      <c r="BQ556" s="1453"/>
      <c r="BR556" s="1453"/>
      <c r="BS556" s="1453"/>
      <c r="BT556" s="1453"/>
      <c r="BU556" s="1453"/>
      <c r="BV556" s="1453"/>
      <c r="BW556" s="1453"/>
      <c r="BX556" s="1453"/>
      <c r="BY556" s="1453"/>
      <c r="BZ556" s="1453"/>
      <c r="CA556" s="1453"/>
      <c r="CB556" s="1453"/>
      <c r="CC556" s="1453"/>
      <c r="CD556" s="1453"/>
      <c r="CE556" s="1453"/>
      <c r="CF556" s="1453"/>
      <c r="CG556" s="1453"/>
      <c r="CH556" s="1453"/>
      <c r="CI556" s="1453"/>
      <c r="CJ556" s="1453"/>
      <c r="CK556" s="1453"/>
      <c r="CL556" s="1453"/>
      <c r="CM556" s="1453"/>
      <c r="CN556" s="1453"/>
      <c r="CO556" s="1453"/>
      <c r="CP556" s="1453"/>
      <c r="CQ556" s="1453"/>
      <c r="CR556" s="1453"/>
      <c r="CS556" s="1453"/>
      <c r="CT556" s="1453"/>
      <c r="CU556" s="1453"/>
      <c r="CV556" s="1453"/>
      <c r="CW556" s="1453"/>
      <c r="CX556" s="1453"/>
      <c r="CY556" s="1453"/>
      <c r="CZ556" s="1453"/>
      <c r="DA556" s="1453"/>
      <c r="DB556" s="1453"/>
      <c r="DC556" s="1453"/>
      <c r="DD556" s="1453"/>
      <c r="DE556" s="1453"/>
      <c r="DF556" s="1453"/>
      <c r="DG556" s="1453"/>
      <c r="DH556" s="1453"/>
      <c r="DI556" s="1453"/>
      <c r="DJ556" s="1453"/>
      <c r="DK556" s="1453"/>
      <c r="DL556" s="1453"/>
      <c r="DM556" s="1453"/>
      <c r="DN556" s="1453"/>
      <c r="DO556" s="1453"/>
      <c r="DP556" s="1453"/>
      <c r="DQ556" s="1453"/>
      <c r="DR556" s="1453"/>
      <c r="DS556" s="1453"/>
      <c r="DT556" s="1453"/>
    </row>
    <row r="557" spans="1:124" s="1543" customFormat="1" ht="21.9" customHeight="1" x14ac:dyDescent="0.3">
      <c r="A557" s="1453"/>
      <c r="B557" s="1453"/>
      <c r="C557" s="1514"/>
      <c r="D557" s="1514"/>
      <c r="E557" s="1514"/>
      <c r="F557" s="1848"/>
      <c r="G557" s="1930"/>
      <c r="H557" s="1516"/>
      <c r="I557" s="1537"/>
      <c r="J557" s="1537"/>
      <c r="K557" s="1453"/>
      <c r="L557" s="1453"/>
      <c r="M557" s="1453"/>
      <c r="N557" s="1514"/>
      <c r="O557" s="1453"/>
      <c r="P557" s="1453"/>
      <c r="Q557" s="1453"/>
      <c r="R557" s="1453"/>
      <c r="S557" s="1453"/>
      <c r="T557" s="1452"/>
      <c r="U557"/>
      <c r="V557"/>
      <c r="W557" s="1453"/>
      <c r="X557" s="1453"/>
      <c r="Y557" s="1453"/>
      <c r="Z557" s="1453"/>
      <c r="AA557" s="1453"/>
      <c r="AB557" s="1453"/>
      <c r="AC557" s="1453"/>
      <c r="AD557" s="1453"/>
      <c r="AE557" s="1453"/>
      <c r="AF557" s="1453"/>
      <c r="AG557" s="1453"/>
      <c r="AH557" s="1453"/>
      <c r="AI557" s="1453"/>
      <c r="AJ557" s="1453"/>
      <c r="AK557" s="1453"/>
      <c r="AL557" s="1453"/>
      <c r="AM557" s="1453"/>
      <c r="AN557" s="1453"/>
      <c r="AO557" s="1453"/>
      <c r="AP557" s="1453"/>
      <c r="AQ557" s="1453"/>
      <c r="AR557" s="1454"/>
      <c r="AS557" s="1453"/>
      <c r="AT557" s="1453"/>
      <c r="AU557" s="1453"/>
      <c r="AV557" s="1453"/>
      <c r="AW557" s="1453"/>
      <c r="AX557" s="1453"/>
      <c r="AY557" s="1453"/>
      <c r="AZ557" s="1453"/>
      <c r="BA557" s="1453"/>
      <c r="BB557" s="1453"/>
      <c r="BC557" s="1453"/>
      <c r="BD557" s="1453"/>
      <c r="BE557" s="1453"/>
      <c r="BF557" s="1453"/>
      <c r="BG557" s="1453"/>
      <c r="BH557" s="1453"/>
      <c r="BI557" s="1453"/>
      <c r="BJ557" s="1453"/>
      <c r="BK557" s="1453"/>
      <c r="BL557" s="1453"/>
      <c r="BM557" s="1453"/>
      <c r="BN557" s="1453"/>
      <c r="BO557" s="1453"/>
      <c r="BP557" s="1453"/>
      <c r="BQ557" s="1453"/>
      <c r="BR557" s="1453"/>
      <c r="BS557" s="1453"/>
      <c r="BT557" s="1453"/>
      <c r="BU557" s="1453"/>
      <c r="BV557" s="1453"/>
      <c r="BW557" s="1453"/>
      <c r="BX557" s="1453"/>
      <c r="BY557" s="1453"/>
      <c r="BZ557" s="1453"/>
      <c r="CA557" s="1453"/>
      <c r="CB557" s="1453"/>
      <c r="CC557" s="1453"/>
      <c r="CD557" s="1453"/>
      <c r="CE557" s="1453"/>
      <c r="CF557" s="1453"/>
      <c r="CG557" s="1453"/>
      <c r="CH557" s="1453"/>
      <c r="CI557" s="1453"/>
      <c r="CJ557" s="1453"/>
      <c r="CK557" s="1453"/>
      <c r="CL557" s="1453"/>
      <c r="CM557" s="1453"/>
      <c r="CN557" s="1453"/>
      <c r="CO557" s="1453"/>
      <c r="CP557" s="1453"/>
      <c r="CQ557" s="1453"/>
      <c r="CR557" s="1453"/>
      <c r="CS557" s="1453"/>
      <c r="CT557" s="1453"/>
      <c r="CU557" s="1453"/>
      <c r="CV557" s="1453"/>
      <c r="CW557" s="1453"/>
      <c r="CX557" s="1453"/>
      <c r="CY557" s="1453"/>
      <c r="CZ557" s="1453"/>
      <c r="DA557" s="1453"/>
      <c r="DB557" s="1453"/>
      <c r="DC557" s="1453"/>
      <c r="DD557" s="1453"/>
      <c r="DE557" s="1453"/>
      <c r="DF557" s="1453"/>
      <c r="DG557" s="1453"/>
      <c r="DH557" s="1453"/>
      <c r="DI557" s="1453"/>
      <c r="DJ557" s="1453"/>
      <c r="DK557" s="1453"/>
      <c r="DL557" s="1453"/>
      <c r="DM557" s="1453"/>
      <c r="DN557" s="1453"/>
      <c r="DO557" s="1453"/>
      <c r="DP557" s="1453"/>
      <c r="DQ557" s="1453"/>
      <c r="DR557" s="1453"/>
      <c r="DS557" s="1453"/>
      <c r="DT557" s="1453"/>
    </row>
    <row r="558" spans="1:124" s="1543" customFormat="1" ht="21.9" customHeight="1" x14ac:dyDescent="0.3">
      <c r="A558" s="1453"/>
      <c r="B558" s="1453"/>
      <c r="C558" s="1514"/>
      <c r="D558" s="1514"/>
      <c r="E558" s="1514"/>
      <c r="F558" s="1848"/>
      <c r="G558" s="1930"/>
      <c r="H558" s="1516"/>
      <c r="I558" s="1537"/>
      <c r="J558" s="1537"/>
      <c r="K558" s="1453"/>
      <c r="L558" s="1453"/>
      <c r="M558" s="1453"/>
      <c r="N558" s="1514"/>
      <c r="O558" s="1453"/>
      <c r="P558" s="1453"/>
      <c r="Q558" s="1453"/>
      <c r="R558" s="1453"/>
      <c r="S558" s="1453"/>
      <c r="T558" s="1452"/>
      <c r="U558"/>
      <c r="V558"/>
      <c r="W558" s="1453"/>
      <c r="X558" s="1453"/>
      <c r="Y558" s="1453"/>
      <c r="Z558" s="1453"/>
      <c r="AA558" s="1453"/>
      <c r="AB558" s="1453"/>
      <c r="AC558" s="1453"/>
      <c r="AD558" s="1453"/>
      <c r="AE558" s="1453"/>
      <c r="AF558" s="1453"/>
      <c r="AG558" s="1453"/>
      <c r="AH558" s="1453"/>
      <c r="AI558" s="1453"/>
      <c r="AJ558" s="1453"/>
      <c r="AK558" s="1453"/>
      <c r="AL558" s="1453"/>
      <c r="AM558" s="1453"/>
      <c r="AN558" s="1453"/>
      <c r="AO558" s="1453"/>
      <c r="AP558" s="1453"/>
      <c r="AQ558" s="1453"/>
      <c r="AR558" s="1454"/>
      <c r="AS558" s="1453"/>
      <c r="AT558" s="1453"/>
      <c r="AU558" s="1453"/>
      <c r="AV558" s="1453"/>
      <c r="AW558" s="1453"/>
      <c r="AX558" s="1453"/>
      <c r="AY558" s="1453"/>
      <c r="AZ558" s="1453"/>
      <c r="BA558" s="1453"/>
      <c r="BB558" s="1453"/>
      <c r="BC558" s="1453"/>
      <c r="BD558" s="1453"/>
      <c r="BE558" s="1453"/>
      <c r="BF558" s="1453"/>
      <c r="BG558" s="1453"/>
      <c r="BH558" s="1453"/>
      <c r="BI558" s="1453"/>
      <c r="BJ558" s="1453"/>
      <c r="BK558" s="1453"/>
      <c r="BL558" s="1453"/>
      <c r="BM558" s="1453"/>
      <c r="BN558" s="1453"/>
      <c r="BO558" s="1453"/>
      <c r="BP558" s="1453"/>
      <c r="BQ558" s="1453"/>
      <c r="BR558" s="1453"/>
      <c r="BS558" s="1453"/>
      <c r="BT558" s="1453"/>
      <c r="BU558" s="1453"/>
      <c r="BV558" s="1453"/>
      <c r="BW558" s="1453"/>
      <c r="BX558" s="1453"/>
      <c r="BY558" s="1453"/>
      <c r="BZ558" s="1453"/>
      <c r="CA558" s="1453"/>
      <c r="CB558" s="1453"/>
      <c r="CC558" s="1453"/>
      <c r="CD558" s="1453"/>
      <c r="CE558" s="1453"/>
      <c r="CF558" s="1453"/>
      <c r="CG558" s="1453"/>
      <c r="CH558" s="1453"/>
      <c r="CI558" s="1453"/>
      <c r="CJ558" s="1453"/>
      <c r="CK558" s="1453"/>
      <c r="CL558" s="1453"/>
      <c r="CM558" s="1453"/>
      <c r="CN558" s="1453"/>
      <c r="CO558" s="1453"/>
      <c r="CP558" s="1453"/>
      <c r="CQ558" s="1453"/>
      <c r="CR558" s="1453"/>
      <c r="CS558" s="1453"/>
      <c r="CT558" s="1453"/>
      <c r="CU558" s="1453"/>
      <c r="CV558" s="1453"/>
      <c r="CW558" s="1453"/>
      <c r="CX558" s="1453"/>
      <c r="CY558" s="1453"/>
      <c r="CZ558" s="1453"/>
      <c r="DA558" s="1453"/>
      <c r="DB558" s="1453"/>
      <c r="DC558" s="1453"/>
      <c r="DD558" s="1453"/>
      <c r="DE558" s="1453"/>
      <c r="DF558" s="1453"/>
      <c r="DG558" s="1453"/>
      <c r="DH558" s="1453"/>
      <c r="DI558" s="1453"/>
      <c r="DJ558" s="1453"/>
      <c r="DK558" s="1453"/>
      <c r="DL558" s="1453"/>
      <c r="DM558" s="1453"/>
      <c r="DN558" s="1453"/>
      <c r="DO558" s="1453"/>
      <c r="DP558" s="1453"/>
      <c r="DQ558" s="1453"/>
      <c r="DR558" s="1453"/>
      <c r="DS558" s="1453"/>
      <c r="DT558" s="1453"/>
    </row>
    <row r="559" spans="1:124" s="1543" customFormat="1" ht="21.9" customHeight="1" x14ac:dyDescent="0.3">
      <c r="A559" s="1453"/>
      <c r="B559" s="1453"/>
      <c r="C559" s="1514"/>
      <c r="D559" s="1514"/>
      <c r="E559" s="1514"/>
      <c r="F559" s="1848"/>
      <c r="G559" s="1930"/>
      <c r="H559" s="1516"/>
      <c r="I559" s="1537"/>
      <c r="J559" s="1537"/>
      <c r="K559" s="1453"/>
      <c r="L559" s="1453"/>
      <c r="M559" s="1453"/>
      <c r="N559" s="1514"/>
      <c r="O559" s="1453"/>
      <c r="P559" s="1453"/>
      <c r="Q559" s="1453"/>
      <c r="R559" s="1453"/>
      <c r="S559" s="1453"/>
      <c r="T559" s="1452"/>
      <c r="U559"/>
      <c r="V559"/>
      <c r="W559" s="1453"/>
      <c r="X559" s="1453"/>
      <c r="Y559" s="1453"/>
      <c r="Z559" s="1453"/>
      <c r="AA559" s="1453"/>
      <c r="AB559" s="1453"/>
      <c r="AC559" s="1453"/>
      <c r="AD559" s="1453"/>
      <c r="AE559" s="1453"/>
      <c r="AF559" s="1453"/>
      <c r="AG559" s="1453"/>
      <c r="AH559" s="1453"/>
      <c r="AI559" s="1453"/>
      <c r="AJ559" s="1453"/>
      <c r="AK559" s="1453"/>
      <c r="AL559" s="1453"/>
      <c r="AM559" s="1453"/>
      <c r="AN559" s="1453"/>
      <c r="AO559" s="1453"/>
      <c r="AP559" s="1453"/>
      <c r="AQ559" s="1453"/>
      <c r="AR559" s="1454"/>
      <c r="AS559" s="1453"/>
      <c r="AT559" s="1453"/>
      <c r="AU559" s="1453"/>
      <c r="AV559" s="1453"/>
      <c r="AW559" s="1453"/>
      <c r="AX559" s="1453"/>
      <c r="AY559" s="1453"/>
      <c r="AZ559" s="1453"/>
      <c r="BA559" s="1453"/>
      <c r="BB559" s="1453"/>
      <c r="BC559" s="1453"/>
      <c r="BD559" s="1453"/>
      <c r="BE559" s="1453"/>
      <c r="BF559" s="1453"/>
      <c r="BG559" s="1453"/>
      <c r="BH559" s="1453"/>
      <c r="BI559" s="1453"/>
      <c r="BJ559" s="1453"/>
      <c r="BK559" s="1453"/>
      <c r="BL559" s="1453"/>
      <c r="BM559" s="1453"/>
      <c r="BN559" s="1453"/>
      <c r="BO559" s="1453"/>
      <c r="BP559" s="1453"/>
      <c r="BQ559" s="1453"/>
      <c r="BR559" s="1453"/>
      <c r="BS559" s="1453"/>
      <c r="BT559" s="1453"/>
      <c r="BU559" s="1453"/>
      <c r="BV559" s="1453"/>
      <c r="BW559" s="1453"/>
      <c r="BX559" s="1453"/>
      <c r="BY559" s="1453"/>
      <c r="BZ559" s="1453"/>
      <c r="CA559" s="1453"/>
      <c r="CB559" s="1453"/>
      <c r="CC559" s="1453"/>
      <c r="CD559" s="1453"/>
      <c r="CE559" s="1453"/>
      <c r="CF559" s="1453"/>
      <c r="CG559" s="1453"/>
      <c r="CH559" s="1453"/>
      <c r="CI559" s="1453"/>
      <c r="CJ559" s="1453"/>
      <c r="CK559" s="1453"/>
      <c r="CL559" s="1453"/>
      <c r="CM559" s="1453"/>
      <c r="CN559" s="1453"/>
      <c r="CO559" s="1453"/>
      <c r="CP559" s="1453"/>
      <c r="CQ559" s="1453"/>
      <c r="CR559" s="1453"/>
      <c r="CS559" s="1453"/>
      <c r="CT559" s="1453"/>
      <c r="CU559" s="1453"/>
      <c r="CV559" s="1453"/>
      <c r="CW559" s="1453"/>
      <c r="CX559" s="1453"/>
      <c r="CY559" s="1453"/>
      <c r="CZ559" s="1453"/>
      <c r="DA559" s="1453"/>
      <c r="DB559" s="1453"/>
      <c r="DC559" s="1453"/>
      <c r="DD559" s="1453"/>
      <c r="DE559" s="1453"/>
      <c r="DF559" s="1453"/>
      <c r="DG559" s="1453"/>
      <c r="DH559" s="1453"/>
      <c r="DI559" s="1453"/>
      <c r="DJ559" s="1453"/>
      <c r="DK559" s="1453"/>
      <c r="DL559" s="1453"/>
      <c r="DM559" s="1453"/>
      <c r="DN559" s="1453"/>
      <c r="DO559" s="1453"/>
      <c r="DP559" s="1453"/>
      <c r="DQ559" s="1453"/>
      <c r="DR559" s="1453"/>
      <c r="DS559" s="1453"/>
      <c r="DT559" s="1453"/>
    </row>
    <row r="560" spans="1:124" s="1543" customFormat="1" ht="21.9" customHeight="1" x14ac:dyDescent="0.3">
      <c r="A560" s="1453"/>
      <c r="B560" s="1453"/>
      <c r="C560" s="1514"/>
      <c r="D560" s="1514"/>
      <c r="E560" s="1514"/>
      <c r="F560" s="1848"/>
      <c r="G560" s="1930"/>
      <c r="H560" s="1516"/>
      <c r="I560" s="1537"/>
      <c r="J560" s="1537"/>
      <c r="K560" s="1453"/>
      <c r="L560" s="1453"/>
      <c r="M560" s="1453"/>
      <c r="N560" s="1514"/>
      <c r="O560" s="1453"/>
      <c r="P560" s="1453"/>
      <c r="Q560" s="1453"/>
      <c r="R560" s="1453"/>
      <c r="S560" s="1453"/>
      <c r="T560" s="1452"/>
      <c r="U560"/>
      <c r="V560"/>
      <c r="W560" s="1453"/>
      <c r="X560" s="1453"/>
      <c r="Y560" s="1453"/>
      <c r="Z560" s="1453"/>
      <c r="AA560" s="1453"/>
      <c r="AB560" s="1453"/>
      <c r="AC560" s="1453"/>
      <c r="AD560" s="1453"/>
      <c r="AE560" s="1453"/>
      <c r="AF560" s="1453"/>
      <c r="AG560" s="1453"/>
      <c r="AH560" s="1453"/>
      <c r="AI560" s="1453"/>
      <c r="AJ560" s="1453"/>
      <c r="AK560" s="1453"/>
      <c r="AL560" s="1453"/>
      <c r="AM560" s="1453"/>
      <c r="AN560" s="1453"/>
      <c r="AO560" s="1453"/>
      <c r="AP560" s="1453"/>
      <c r="AQ560" s="1453"/>
      <c r="AR560" s="1454"/>
      <c r="AS560" s="1453"/>
      <c r="AT560" s="1453"/>
      <c r="AU560" s="1453"/>
      <c r="AV560" s="1453"/>
      <c r="AW560" s="1453"/>
      <c r="AX560" s="1453"/>
      <c r="AY560" s="1453"/>
      <c r="AZ560" s="1453"/>
      <c r="BA560" s="1453"/>
      <c r="BB560" s="1453"/>
      <c r="BC560" s="1453"/>
      <c r="BD560" s="1453"/>
      <c r="BE560" s="1453"/>
      <c r="BF560" s="1453"/>
      <c r="BG560" s="1453"/>
      <c r="BH560" s="1453"/>
      <c r="BI560" s="1453"/>
      <c r="BJ560" s="1453"/>
      <c r="BK560" s="1453"/>
      <c r="BL560" s="1453"/>
      <c r="BM560" s="1453"/>
      <c r="BN560" s="1453"/>
      <c r="BO560" s="1453"/>
      <c r="BP560" s="1453"/>
      <c r="BQ560" s="1453"/>
      <c r="BR560" s="1453"/>
      <c r="BS560" s="1453"/>
      <c r="BT560" s="1453"/>
      <c r="BU560" s="1453"/>
      <c r="BV560" s="1453"/>
      <c r="BW560" s="1453"/>
      <c r="BX560" s="1453"/>
      <c r="BY560" s="1453"/>
      <c r="BZ560" s="1453"/>
      <c r="CA560" s="1453"/>
      <c r="CB560" s="1453"/>
      <c r="CC560" s="1453"/>
      <c r="CD560" s="1453"/>
      <c r="CE560" s="1453"/>
      <c r="CF560" s="1453"/>
      <c r="CG560" s="1453"/>
      <c r="CH560" s="1453"/>
      <c r="CI560" s="1453"/>
      <c r="CJ560" s="1453"/>
      <c r="CK560" s="1453"/>
      <c r="CL560" s="1453"/>
      <c r="CM560" s="1453"/>
      <c r="CN560" s="1453"/>
      <c r="CO560" s="1453"/>
      <c r="CP560" s="1453"/>
      <c r="CQ560" s="1453"/>
      <c r="CR560" s="1453"/>
      <c r="CS560" s="1453"/>
      <c r="CT560" s="1453"/>
      <c r="CU560" s="1453"/>
      <c r="CV560" s="1453"/>
      <c r="CW560" s="1453"/>
      <c r="CX560" s="1453"/>
      <c r="CY560" s="1453"/>
      <c r="CZ560" s="1453"/>
      <c r="DA560" s="1453"/>
      <c r="DB560" s="1453"/>
      <c r="DC560" s="1453"/>
      <c r="DD560" s="1453"/>
      <c r="DE560" s="1453"/>
      <c r="DF560" s="1453"/>
      <c r="DG560" s="1453"/>
      <c r="DH560" s="1453"/>
      <c r="DI560" s="1453"/>
      <c r="DJ560" s="1453"/>
      <c r="DK560" s="1453"/>
      <c r="DL560" s="1453"/>
      <c r="DM560" s="1453"/>
      <c r="DN560" s="1453"/>
      <c r="DO560" s="1453"/>
      <c r="DP560" s="1453"/>
      <c r="DQ560" s="1453"/>
      <c r="DR560" s="1453"/>
      <c r="DS560" s="1453"/>
      <c r="DT560" s="1453"/>
    </row>
    <row r="561" spans="1:124" s="1543" customFormat="1" ht="21.9" customHeight="1" x14ac:dyDescent="0.3">
      <c r="A561" s="1453"/>
      <c r="B561" s="1453"/>
      <c r="C561" s="1514"/>
      <c r="D561" s="1514"/>
      <c r="E561" s="1514"/>
      <c r="F561" s="1848"/>
      <c r="G561" s="1930"/>
      <c r="H561" s="1516"/>
      <c r="I561" s="1537"/>
      <c r="J561" s="1537"/>
      <c r="K561" s="1453"/>
      <c r="L561" s="1453"/>
      <c r="M561" s="1453"/>
      <c r="N561" s="1514"/>
      <c r="O561" s="1453"/>
      <c r="P561" s="1453"/>
      <c r="Q561" s="1453"/>
      <c r="R561" s="1453"/>
      <c r="S561" s="1453"/>
      <c r="T561" s="1452"/>
      <c r="U561"/>
      <c r="V561"/>
      <c r="W561" s="1453"/>
      <c r="X561" s="1453"/>
      <c r="Y561" s="1453"/>
      <c r="Z561" s="1453"/>
      <c r="AA561" s="1453"/>
      <c r="AB561" s="1453"/>
      <c r="AC561" s="1453"/>
      <c r="AD561" s="1453"/>
      <c r="AE561" s="1453"/>
      <c r="AF561" s="1453"/>
      <c r="AG561" s="1453"/>
      <c r="AH561" s="1453"/>
      <c r="AI561" s="1453"/>
      <c r="AJ561" s="1453"/>
      <c r="AK561" s="1453"/>
      <c r="AL561" s="1453"/>
      <c r="AM561" s="1453"/>
      <c r="AN561" s="1453"/>
      <c r="AO561" s="1453"/>
      <c r="AP561" s="1453"/>
      <c r="AQ561" s="1453"/>
      <c r="AR561" s="1454"/>
      <c r="AS561" s="1453"/>
      <c r="AT561" s="1453"/>
      <c r="AU561" s="1453"/>
      <c r="AV561" s="1453"/>
      <c r="AW561" s="1453"/>
      <c r="AX561" s="1453"/>
      <c r="AY561" s="1453"/>
      <c r="AZ561" s="1453"/>
      <c r="BA561" s="1453"/>
      <c r="BB561" s="1453"/>
      <c r="BC561" s="1453"/>
      <c r="BD561" s="1453"/>
      <c r="BE561" s="1453"/>
      <c r="BF561" s="1453"/>
      <c r="BG561" s="1453"/>
      <c r="BH561" s="1453"/>
      <c r="BI561" s="1453"/>
      <c r="BJ561" s="1453"/>
      <c r="BK561" s="1453"/>
      <c r="BL561" s="1453"/>
      <c r="BM561" s="1453"/>
      <c r="BN561" s="1453"/>
      <c r="BO561" s="1453"/>
      <c r="BP561" s="1453"/>
      <c r="BQ561" s="1453"/>
      <c r="BR561" s="1453"/>
      <c r="BS561" s="1453"/>
      <c r="BT561" s="1453"/>
      <c r="BU561" s="1453"/>
      <c r="BV561" s="1453"/>
      <c r="BW561" s="1453"/>
      <c r="BX561" s="1453"/>
      <c r="BY561" s="1453"/>
      <c r="BZ561" s="1453"/>
      <c r="CA561" s="1453"/>
      <c r="CB561" s="1453"/>
      <c r="CC561" s="1453"/>
      <c r="CD561" s="1453"/>
      <c r="CE561" s="1453"/>
      <c r="CF561" s="1453"/>
      <c r="CG561" s="1453"/>
      <c r="CH561" s="1453"/>
      <c r="CI561" s="1453"/>
      <c r="CJ561" s="1453"/>
      <c r="CK561" s="1453"/>
      <c r="CL561" s="1453"/>
      <c r="CM561" s="1453"/>
      <c r="CN561" s="1453"/>
      <c r="CO561" s="1453"/>
      <c r="CP561" s="1453"/>
      <c r="CQ561" s="1453"/>
      <c r="CR561" s="1453"/>
      <c r="CS561" s="1453"/>
      <c r="CT561" s="1453"/>
      <c r="CU561" s="1453"/>
      <c r="CV561" s="1453"/>
      <c r="CW561" s="1453"/>
      <c r="CX561" s="1453"/>
      <c r="CY561" s="1453"/>
      <c r="CZ561" s="1453"/>
      <c r="DA561" s="1453"/>
      <c r="DB561" s="1453"/>
      <c r="DC561" s="1453"/>
      <c r="DD561" s="1453"/>
      <c r="DE561" s="1453"/>
      <c r="DF561" s="1453"/>
      <c r="DG561" s="1453"/>
      <c r="DH561" s="1453"/>
      <c r="DI561" s="1453"/>
      <c r="DJ561" s="1453"/>
      <c r="DK561" s="1453"/>
      <c r="DL561" s="1453"/>
      <c r="DM561" s="1453"/>
      <c r="DN561" s="1453"/>
      <c r="DO561" s="1453"/>
      <c r="DP561" s="1453"/>
      <c r="DQ561" s="1453"/>
      <c r="DR561" s="1453"/>
      <c r="DS561" s="1453"/>
      <c r="DT561" s="1453"/>
    </row>
    <row r="562" spans="1:124" s="1543" customFormat="1" ht="21.9" customHeight="1" x14ac:dyDescent="0.3">
      <c r="A562" s="1453"/>
      <c r="B562" s="1453"/>
      <c r="C562" s="1514"/>
      <c r="D562" s="1514"/>
      <c r="E562" s="1514"/>
      <c r="F562" s="1848"/>
      <c r="G562" s="1930"/>
      <c r="H562" s="1516"/>
      <c r="I562" s="1537"/>
      <c r="J562" s="1537"/>
      <c r="K562" s="1453"/>
      <c r="L562" s="1453"/>
      <c r="M562" s="1453"/>
      <c r="N562" s="1514"/>
      <c r="O562" s="1453"/>
      <c r="P562" s="1453"/>
      <c r="Q562" s="1453"/>
      <c r="R562" s="1453"/>
      <c r="S562" s="1453"/>
      <c r="T562" s="1452"/>
      <c r="U562"/>
      <c r="V562"/>
      <c r="W562" s="1453"/>
      <c r="X562" s="1453"/>
      <c r="Y562" s="1453"/>
      <c r="Z562" s="1453"/>
      <c r="AA562" s="1453"/>
      <c r="AB562" s="1453"/>
      <c r="AC562" s="1453"/>
      <c r="AD562" s="1453"/>
      <c r="AE562" s="1453"/>
      <c r="AF562" s="1453"/>
      <c r="AG562" s="1453"/>
      <c r="AH562" s="1453"/>
      <c r="AI562" s="1453"/>
      <c r="AJ562" s="1453"/>
      <c r="AK562" s="1453"/>
      <c r="AL562" s="1453"/>
      <c r="AM562" s="1453"/>
      <c r="AN562" s="1453"/>
      <c r="AO562" s="1453"/>
      <c r="AP562" s="1453"/>
      <c r="AQ562" s="1453"/>
      <c r="AR562" s="1454"/>
      <c r="AS562" s="1453"/>
      <c r="AT562" s="1453"/>
      <c r="AU562" s="1453"/>
      <c r="AV562" s="1453"/>
      <c r="AW562" s="1453"/>
      <c r="AX562" s="1453"/>
      <c r="AY562" s="1453"/>
      <c r="AZ562" s="1453"/>
      <c r="BA562" s="1453"/>
      <c r="BB562" s="1453"/>
      <c r="BC562" s="1453"/>
      <c r="BD562" s="1453"/>
      <c r="BE562" s="1453"/>
      <c r="BF562" s="1453"/>
      <c r="BG562" s="1453"/>
      <c r="BH562" s="1453"/>
      <c r="BI562" s="1453"/>
      <c r="BJ562" s="1453"/>
      <c r="BK562" s="1453"/>
      <c r="BL562" s="1453"/>
      <c r="BM562" s="1453"/>
      <c r="BN562" s="1453"/>
      <c r="BO562" s="1453"/>
      <c r="BP562" s="1453"/>
      <c r="BQ562" s="1453"/>
      <c r="BR562" s="1453"/>
      <c r="BS562" s="1453"/>
      <c r="BT562" s="1453"/>
      <c r="BU562" s="1453"/>
      <c r="BV562" s="1453"/>
      <c r="BW562" s="1453"/>
      <c r="BX562" s="1453"/>
      <c r="BY562" s="1453"/>
      <c r="BZ562" s="1453"/>
      <c r="CA562" s="1453"/>
      <c r="CB562" s="1453"/>
      <c r="CC562" s="1453"/>
      <c r="CD562" s="1453"/>
      <c r="CE562" s="1453"/>
      <c r="CF562" s="1453"/>
      <c r="CG562" s="1453"/>
      <c r="CH562" s="1453"/>
      <c r="CI562" s="1453"/>
      <c r="CJ562" s="1453"/>
      <c r="CK562" s="1453"/>
      <c r="CL562" s="1453"/>
      <c r="CM562" s="1453"/>
      <c r="CN562" s="1453"/>
      <c r="CO562" s="1453"/>
      <c r="CP562" s="1453"/>
      <c r="CQ562" s="1453"/>
      <c r="CR562" s="1453"/>
      <c r="CS562" s="1453"/>
      <c r="CT562" s="1453"/>
      <c r="CU562" s="1453"/>
      <c r="CV562" s="1453"/>
      <c r="CW562" s="1453"/>
      <c r="CX562" s="1453"/>
      <c r="CY562" s="1453"/>
      <c r="CZ562" s="1453"/>
      <c r="DA562" s="1453"/>
      <c r="DB562" s="1453"/>
      <c r="DC562" s="1453"/>
      <c r="DD562" s="1453"/>
      <c r="DE562" s="1453"/>
      <c r="DF562" s="1453"/>
      <c r="DG562" s="1453"/>
      <c r="DH562" s="1453"/>
      <c r="DI562" s="1453"/>
      <c r="DJ562" s="1453"/>
      <c r="DK562" s="1453"/>
      <c r="DL562" s="1453"/>
      <c r="DM562" s="1453"/>
      <c r="DN562" s="1453"/>
      <c r="DO562" s="1453"/>
      <c r="DP562" s="1453"/>
      <c r="DQ562" s="1453"/>
      <c r="DR562" s="1453"/>
      <c r="DS562" s="1453"/>
      <c r="DT562" s="1453"/>
    </row>
    <row r="563" spans="1:124" s="1543" customFormat="1" ht="21.9" customHeight="1" x14ac:dyDescent="0.3">
      <c r="A563" s="1453"/>
      <c r="B563" s="1453"/>
      <c r="C563" s="1514"/>
      <c r="D563" s="1514"/>
      <c r="E563" s="1514"/>
      <c r="F563" s="1848"/>
      <c r="G563" s="1930"/>
      <c r="H563" s="1516"/>
      <c r="I563" s="1537"/>
      <c r="J563" s="1537"/>
      <c r="K563" s="1453"/>
      <c r="L563" s="1453"/>
      <c r="M563" s="1453"/>
      <c r="N563" s="1514"/>
      <c r="O563" s="1453"/>
      <c r="P563" s="1453"/>
      <c r="Q563" s="1453"/>
      <c r="R563" s="1453"/>
      <c r="S563" s="1453"/>
      <c r="T563" s="1452"/>
      <c r="U563"/>
      <c r="V563"/>
      <c r="W563" s="1453"/>
      <c r="X563" s="1453"/>
      <c r="Y563" s="1453"/>
      <c r="Z563" s="1453"/>
      <c r="AA563" s="1453"/>
      <c r="AB563" s="1453"/>
      <c r="AC563" s="1453"/>
      <c r="AD563" s="1453"/>
      <c r="AE563" s="1453"/>
      <c r="AF563" s="1453"/>
      <c r="AG563" s="1453"/>
      <c r="AH563" s="1453"/>
      <c r="AI563" s="1453"/>
      <c r="AJ563" s="1453"/>
      <c r="AK563" s="1453"/>
      <c r="AL563" s="1453"/>
      <c r="AM563" s="1453"/>
      <c r="AN563" s="1453"/>
      <c r="AO563" s="1453"/>
      <c r="AP563" s="1453"/>
      <c r="AQ563" s="1453"/>
      <c r="AR563" s="1454"/>
      <c r="AS563" s="1453"/>
      <c r="AT563" s="1453"/>
      <c r="AU563" s="1453"/>
      <c r="AV563" s="1453"/>
      <c r="AW563" s="1453"/>
      <c r="AX563" s="1453"/>
      <c r="AY563" s="1453"/>
      <c r="AZ563" s="1453"/>
      <c r="BA563" s="1453"/>
      <c r="BB563" s="1453"/>
      <c r="BC563" s="1453"/>
      <c r="BD563" s="1453"/>
      <c r="BE563" s="1453"/>
      <c r="BF563" s="1453"/>
      <c r="BG563" s="1453"/>
      <c r="BH563" s="1453"/>
      <c r="BI563" s="1453"/>
      <c r="BJ563" s="1453"/>
      <c r="BK563" s="1453"/>
      <c r="BL563" s="1453"/>
      <c r="BM563" s="1453"/>
      <c r="BN563" s="1453"/>
      <c r="BO563" s="1453"/>
      <c r="BP563" s="1453"/>
      <c r="BQ563" s="1453"/>
      <c r="BR563" s="1453"/>
      <c r="BS563" s="1453"/>
      <c r="BT563" s="1453"/>
      <c r="BU563" s="1453"/>
      <c r="BV563" s="1453"/>
      <c r="BW563" s="1453"/>
      <c r="BX563" s="1453"/>
      <c r="BY563" s="1453"/>
      <c r="BZ563" s="1453"/>
      <c r="CA563" s="1453"/>
      <c r="CB563" s="1453"/>
      <c r="CC563" s="1453"/>
      <c r="CD563" s="1453"/>
      <c r="CE563" s="1453"/>
      <c r="CF563" s="1453"/>
      <c r="CG563" s="1453"/>
      <c r="CH563" s="1453"/>
      <c r="CI563" s="1453"/>
      <c r="CJ563" s="1453"/>
      <c r="CK563" s="1453"/>
      <c r="CL563" s="1453"/>
      <c r="CM563" s="1453"/>
      <c r="CN563" s="1453"/>
      <c r="CO563" s="1453"/>
      <c r="CP563" s="1453"/>
      <c r="CQ563" s="1453"/>
      <c r="CR563" s="1453"/>
      <c r="CS563" s="1453"/>
      <c r="CT563" s="1453"/>
      <c r="CU563" s="1453"/>
      <c r="CV563" s="1453"/>
      <c r="CW563" s="1453"/>
      <c r="CX563" s="1453"/>
      <c r="CY563" s="1453"/>
      <c r="CZ563" s="1453"/>
      <c r="DA563" s="1453"/>
      <c r="DB563" s="1453"/>
      <c r="DC563" s="1453"/>
      <c r="DD563" s="1453"/>
      <c r="DE563" s="1453"/>
      <c r="DF563" s="1453"/>
      <c r="DG563" s="1453"/>
      <c r="DH563" s="1453"/>
      <c r="DI563" s="1453"/>
      <c r="DJ563" s="1453"/>
      <c r="DK563" s="1453"/>
      <c r="DL563" s="1453"/>
      <c r="DM563" s="1453"/>
      <c r="DN563" s="1453"/>
      <c r="DO563" s="1453"/>
      <c r="DP563" s="1453"/>
      <c r="DQ563" s="1453"/>
      <c r="DR563" s="1453"/>
      <c r="DS563" s="1453"/>
      <c r="DT563" s="1453"/>
    </row>
    <row r="564" spans="1:124" s="1543" customFormat="1" ht="21.9" customHeight="1" x14ac:dyDescent="0.3">
      <c r="A564" s="1453"/>
      <c r="B564" s="1453"/>
      <c r="C564" s="1514"/>
      <c r="D564" s="1514"/>
      <c r="E564" s="1514"/>
      <c r="F564" s="1848"/>
      <c r="G564" s="1930"/>
      <c r="H564" s="1516"/>
      <c r="I564" s="1537"/>
      <c r="J564" s="1537"/>
      <c r="K564" s="1453"/>
      <c r="L564" s="1453"/>
      <c r="M564" s="1453"/>
      <c r="N564" s="1514"/>
      <c r="O564" s="1453"/>
      <c r="P564" s="1453"/>
      <c r="Q564" s="1453"/>
      <c r="R564" s="1453"/>
      <c r="S564" s="1453"/>
      <c r="T564" s="1452"/>
      <c r="U564"/>
      <c r="V564"/>
      <c r="W564" s="1453"/>
      <c r="X564" s="1453"/>
      <c r="Y564" s="1453"/>
      <c r="Z564" s="1453"/>
      <c r="AA564" s="1453"/>
      <c r="AB564" s="1453"/>
      <c r="AC564" s="1453"/>
      <c r="AD564" s="1453"/>
      <c r="AE564" s="1453"/>
      <c r="AF564" s="1453"/>
      <c r="AG564" s="1453"/>
      <c r="AH564" s="1453"/>
      <c r="AI564" s="1453"/>
      <c r="AJ564" s="1453"/>
      <c r="AK564" s="1453"/>
      <c r="AL564" s="1453"/>
      <c r="AM564" s="1453"/>
      <c r="AN564" s="1453"/>
      <c r="AO564" s="1453"/>
      <c r="AP564" s="1453"/>
      <c r="AQ564" s="1453"/>
      <c r="AR564" s="1454"/>
      <c r="AS564" s="1453"/>
      <c r="AT564" s="1453"/>
      <c r="AU564" s="1453"/>
      <c r="AV564" s="1453"/>
      <c r="AW564" s="1453"/>
      <c r="AX564" s="1453"/>
      <c r="AY564" s="1453"/>
      <c r="AZ564" s="1453"/>
      <c r="BA564" s="1453"/>
      <c r="BB564" s="1453"/>
      <c r="BC564" s="1453"/>
      <c r="BD564" s="1453"/>
      <c r="BE564" s="1453"/>
      <c r="BF564" s="1453"/>
      <c r="BG564" s="1453"/>
      <c r="BH564" s="1453"/>
      <c r="BI564" s="1453"/>
      <c r="BJ564" s="1453"/>
      <c r="BK564" s="1453"/>
      <c r="BL564" s="1453"/>
      <c r="BM564" s="1453"/>
      <c r="BN564" s="1453"/>
      <c r="BO564" s="1453"/>
      <c r="BP564" s="1453"/>
      <c r="BQ564" s="1453"/>
      <c r="BR564" s="1453"/>
      <c r="BS564" s="1453"/>
      <c r="BT564" s="1453"/>
      <c r="BU564" s="1453"/>
      <c r="BV564" s="1453"/>
      <c r="BW564" s="1453"/>
      <c r="BX564" s="1453"/>
      <c r="BY564" s="1453"/>
      <c r="BZ564" s="1453"/>
      <c r="CA564" s="1453"/>
      <c r="CB564" s="1453"/>
      <c r="CC564" s="1453"/>
      <c r="CD564" s="1453"/>
      <c r="CE564" s="1453"/>
      <c r="CF564" s="1453"/>
      <c r="CG564" s="1453"/>
      <c r="CH564" s="1453"/>
      <c r="CI564" s="1453"/>
      <c r="CJ564" s="1453"/>
      <c r="CK564" s="1453"/>
      <c r="CL564" s="1453"/>
      <c r="CM564" s="1453"/>
      <c r="CN564" s="1453"/>
      <c r="CO564" s="1453"/>
      <c r="CP564" s="1453"/>
      <c r="CQ564" s="1453"/>
      <c r="CR564" s="1453"/>
      <c r="CS564" s="1453"/>
      <c r="CT564" s="1453"/>
      <c r="CU564" s="1453"/>
      <c r="CV564" s="1453"/>
      <c r="CW564" s="1453"/>
      <c r="CX564" s="1453"/>
      <c r="CY564" s="1453"/>
      <c r="CZ564" s="1453"/>
      <c r="DA564" s="1453"/>
      <c r="DB564" s="1453"/>
      <c r="DC564" s="1453"/>
      <c r="DD564" s="1453"/>
      <c r="DE564" s="1453"/>
      <c r="DF564" s="1453"/>
      <c r="DG564" s="1453"/>
      <c r="DH564" s="1453"/>
      <c r="DI564" s="1453"/>
      <c r="DJ564" s="1453"/>
      <c r="DK564" s="1453"/>
      <c r="DL564" s="1453"/>
      <c r="DM564" s="1453"/>
      <c r="DN564" s="1453"/>
      <c r="DO564" s="1453"/>
      <c r="DP564" s="1453"/>
      <c r="DQ564" s="1453"/>
      <c r="DR564" s="1453"/>
      <c r="DS564" s="1453"/>
      <c r="DT564" s="1453"/>
    </row>
    <row r="565" spans="1:124" s="1543" customFormat="1" ht="21.9" customHeight="1" x14ac:dyDescent="0.3">
      <c r="A565" s="1453"/>
      <c r="B565" s="1453"/>
      <c r="C565" s="1514"/>
      <c r="D565" s="1514"/>
      <c r="E565" s="1514"/>
      <c r="F565" s="1848"/>
      <c r="G565" s="1930"/>
      <c r="H565" s="1516"/>
      <c r="I565" s="1537"/>
      <c r="J565" s="1537"/>
      <c r="K565" s="1453"/>
      <c r="L565" s="1453"/>
      <c r="M565" s="1453"/>
      <c r="N565" s="1514"/>
      <c r="O565" s="1453"/>
      <c r="P565" s="1453"/>
      <c r="Q565" s="1453"/>
      <c r="R565" s="1453"/>
      <c r="S565" s="1453"/>
      <c r="T565" s="1452"/>
      <c r="U565"/>
      <c r="V565"/>
      <c r="W565" s="1453"/>
      <c r="X565" s="1453"/>
      <c r="Y565" s="1453"/>
      <c r="Z565" s="1453"/>
      <c r="AA565" s="1453"/>
      <c r="AB565" s="1453"/>
      <c r="AC565" s="1453"/>
      <c r="AD565" s="1453"/>
      <c r="AE565" s="1453"/>
      <c r="AF565" s="1453"/>
      <c r="AG565" s="1453"/>
      <c r="AH565" s="1453"/>
      <c r="AI565" s="1453"/>
      <c r="AJ565" s="1453"/>
      <c r="AK565" s="1453"/>
      <c r="AL565" s="1453"/>
      <c r="AM565" s="1453"/>
      <c r="AN565" s="1453"/>
      <c r="AO565" s="1453"/>
      <c r="AP565" s="1453"/>
      <c r="AQ565" s="1453"/>
      <c r="AR565" s="1454"/>
      <c r="AS565" s="1453"/>
      <c r="AT565" s="1453"/>
      <c r="AU565" s="1453"/>
      <c r="AV565" s="1453"/>
      <c r="AW565" s="1453"/>
      <c r="AX565" s="1453"/>
      <c r="AY565" s="1453"/>
      <c r="AZ565" s="1453"/>
      <c r="BA565" s="1453"/>
      <c r="BB565" s="1453"/>
      <c r="BC565" s="1453"/>
      <c r="BD565" s="1453"/>
      <c r="BE565" s="1453"/>
      <c r="BF565" s="1453"/>
      <c r="BG565" s="1453"/>
      <c r="BH565" s="1453"/>
      <c r="BI565" s="1453"/>
      <c r="BJ565" s="1453"/>
      <c r="BK565" s="1453"/>
      <c r="BL565" s="1453"/>
      <c r="BM565" s="1453"/>
      <c r="BN565" s="1453"/>
      <c r="BO565" s="1453"/>
      <c r="BP565" s="1453"/>
      <c r="BQ565" s="1453"/>
      <c r="BR565" s="1453"/>
      <c r="BS565" s="1453"/>
      <c r="BT565" s="1453"/>
      <c r="BU565" s="1453"/>
      <c r="BV565" s="1453"/>
      <c r="BW565" s="1453"/>
      <c r="BX565" s="1453"/>
      <c r="BY565" s="1453"/>
      <c r="BZ565" s="1453"/>
      <c r="CA565" s="1453"/>
      <c r="CB565" s="1453"/>
      <c r="CC565" s="1453"/>
      <c r="CD565" s="1453"/>
      <c r="CE565" s="1453"/>
      <c r="CF565" s="1453"/>
      <c r="CG565" s="1453"/>
      <c r="CH565" s="1453"/>
      <c r="CI565" s="1453"/>
      <c r="CJ565" s="1453"/>
      <c r="CK565" s="1453"/>
      <c r="CL565" s="1453"/>
      <c r="CM565" s="1453"/>
      <c r="CN565" s="1453"/>
      <c r="CO565" s="1453"/>
      <c r="CP565" s="1453"/>
      <c r="CQ565" s="1453"/>
      <c r="CR565" s="1453"/>
      <c r="CS565" s="1453"/>
      <c r="CT565" s="1453"/>
      <c r="CU565" s="1453"/>
      <c r="CV565" s="1453"/>
      <c r="CW565" s="1453"/>
      <c r="CX565" s="1453"/>
      <c r="CY565" s="1453"/>
      <c r="CZ565" s="1453"/>
      <c r="DA565" s="1453"/>
      <c r="DB565" s="1453"/>
      <c r="DC565" s="1453"/>
      <c r="DD565" s="1453"/>
      <c r="DE565" s="1453"/>
      <c r="DF565" s="1453"/>
      <c r="DG565" s="1453"/>
      <c r="DH565" s="1453"/>
      <c r="DI565" s="1453"/>
      <c r="DJ565" s="1453"/>
      <c r="DK565" s="1453"/>
      <c r="DL565" s="1453"/>
      <c r="DM565" s="1453"/>
      <c r="DN565" s="1453"/>
      <c r="DO565" s="1453"/>
      <c r="DP565" s="1453"/>
      <c r="DQ565" s="1453"/>
      <c r="DR565" s="1453"/>
      <c r="DS565" s="1453"/>
      <c r="DT565" s="1453"/>
    </row>
    <row r="566" spans="1:124" s="1543" customFormat="1" ht="21.9" customHeight="1" x14ac:dyDescent="0.3">
      <c r="A566" s="1453"/>
      <c r="B566" s="1453"/>
      <c r="C566" s="1514"/>
      <c r="D566" s="1514"/>
      <c r="E566" s="1514"/>
      <c r="F566" s="1848"/>
      <c r="G566" s="1930"/>
      <c r="H566" s="1516"/>
      <c r="I566" s="1537"/>
      <c r="J566" s="1537"/>
      <c r="K566" s="1453"/>
      <c r="L566" s="1453"/>
      <c r="M566" s="1453"/>
      <c r="N566" s="1514"/>
      <c r="O566" s="1453"/>
      <c r="P566" s="1453"/>
      <c r="Q566" s="1453"/>
      <c r="R566" s="1453"/>
      <c r="S566" s="1453"/>
      <c r="T566" s="1452"/>
      <c r="U566"/>
      <c r="V566"/>
      <c r="W566" s="1453"/>
      <c r="X566" s="1453"/>
      <c r="Y566" s="1453"/>
      <c r="Z566" s="1453"/>
      <c r="AA566" s="1453"/>
      <c r="AB566" s="1453"/>
      <c r="AC566" s="1453"/>
      <c r="AD566" s="1453"/>
      <c r="AE566" s="1453"/>
      <c r="AF566" s="1453"/>
      <c r="AG566" s="1453"/>
      <c r="AH566" s="1453"/>
      <c r="AI566" s="1453"/>
      <c r="AJ566" s="1453"/>
      <c r="AK566" s="1453"/>
      <c r="AL566" s="1453"/>
      <c r="AM566" s="1453"/>
      <c r="AN566" s="1453"/>
      <c r="AO566" s="1453"/>
      <c r="AP566" s="1453"/>
      <c r="AQ566" s="1453"/>
      <c r="AR566" s="1454"/>
      <c r="AS566" s="1453"/>
      <c r="AT566" s="1453"/>
      <c r="AU566" s="1453"/>
      <c r="AV566" s="1453"/>
      <c r="AW566" s="1453"/>
      <c r="AX566" s="1453"/>
      <c r="AY566" s="1453"/>
      <c r="AZ566" s="1453"/>
      <c r="BA566" s="1453"/>
      <c r="BB566" s="1453"/>
      <c r="BC566" s="1453"/>
      <c r="BD566" s="1453"/>
      <c r="BE566" s="1453"/>
      <c r="BF566" s="1453"/>
      <c r="BG566" s="1453"/>
      <c r="BH566" s="1453"/>
      <c r="BI566" s="1453"/>
      <c r="BJ566" s="1453"/>
      <c r="BK566" s="1453"/>
      <c r="BL566" s="1453"/>
      <c r="BM566" s="1453"/>
      <c r="BN566" s="1453"/>
      <c r="BO566" s="1453"/>
      <c r="BP566" s="1453"/>
      <c r="BQ566" s="1453"/>
      <c r="BR566" s="1453"/>
      <c r="BS566" s="1453"/>
      <c r="BT566" s="1453"/>
      <c r="BU566" s="1453"/>
      <c r="BV566" s="1453"/>
      <c r="BW566" s="1453"/>
      <c r="BX566" s="1453"/>
      <c r="BY566" s="1453"/>
      <c r="BZ566" s="1453"/>
      <c r="CA566" s="1453"/>
      <c r="CB566" s="1453"/>
      <c r="CC566" s="1453"/>
      <c r="CD566" s="1453"/>
      <c r="CE566" s="1453"/>
      <c r="CF566" s="1453"/>
      <c r="CG566" s="1453"/>
      <c r="CH566" s="1453"/>
      <c r="CI566" s="1453"/>
      <c r="CJ566" s="1453"/>
      <c r="CK566" s="1453"/>
      <c r="CL566" s="1453"/>
      <c r="CM566" s="1453"/>
      <c r="CN566" s="1453"/>
      <c r="CO566" s="1453"/>
      <c r="CP566" s="1453"/>
      <c r="CQ566" s="1453"/>
      <c r="CR566" s="1453"/>
      <c r="CS566" s="1453"/>
      <c r="CT566" s="1453"/>
      <c r="CU566" s="1453"/>
      <c r="CV566" s="1453"/>
      <c r="CW566" s="1453"/>
      <c r="CX566" s="1453"/>
      <c r="CY566" s="1453"/>
      <c r="CZ566" s="1453"/>
      <c r="DA566" s="1453"/>
      <c r="DB566" s="1453"/>
      <c r="DC566" s="1453"/>
      <c r="DD566" s="1453"/>
      <c r="DE566" s="1453"/>
      <c r="DF566" s="1453"/>
      <c r="DG566" s="1453"/>
      <c r="DH566" s="1453"/>
      <c r="DI566" s="1453"/>
      <c r="DJ566" s="1453"/>
      <c r="DK566" s="1453"/>
      <c r="DL566" s="1453"/>
      <c r="DM566" s="1453"/>
      <c r="DN566" s="1453"/>
      <c r="DO566" s="1453"/>
      <c r="DP566" s="1453"/>
      <c r="DQ566" s="1453"/>
      <c r="DR566" s="1453"/>
      <c r="DS566" s="1453"/>
      <c r="DT566" s="1453"/>
    </row>
    <row r="567" spans="1:124" s="1543" customFormat="1" ht="21.9" customHeight="1" x14ac:dyDescent="0.3">
      <c r="A567" s="1453"/>
      <c r="B567" s="1453"/>
      <c r="C567" s="1514"/>
      <c r="D567" s="1514"/>
      <c r="E567" s="1514"/>
      <c r="F567" s="1848"/>
      <c r="G567" s="1930"/>
      <c r="H567" s="1516"/>
      <c r="I567" s="1537"/>
      <c r="J567" s="1537"/>
      <c r="K567" s="1453"/>
      <c r="L567" s="1453"/>
      <c r="M567" s="1453"/>
      <c r="N567" s="1514"/>
      <c r="O567" s="1453"/>
      <c r="P567" s="1453"/>
      <c r="Q567" s="1453"/>
      <c r="R567" s="1453"/>
      <c r="S567" s="1453"/>
      <c r="T567" s="1452"/>
      <c r="U567"/>
      <c r="V567"/>
      <c r="W567" s="1453"/>
      <c r="X567" s="1453"/>
      <c r="Y567" s="1453"/>
      <c r="Z567" s="1453"/>
      <c r="AA567" s="1453"/>
      <c r="AB567" s="1453"/>
      <c r="AC567" s="1453"/>
      <c r="AD567" s="1453"/>
      <c r="AE567" s="1453"/>
      <c r="AF567" s="1453"/>
      <c r="AG567" s="1453"/>
      <c r="AH567" s="1453"/>
      <c r="AI567" s="1453"/>
      <c r="AJ567" s="1453"/>
      <c r="AK567" s="1453"/>
      <c r="AL567" s="1453"/>
      <c r="AM567" s="1453"/>
      <c r="AN567" s="1453"/>
      <c r="AO567" s="1453"/>
      <c r="AP567" s="1453"/>
      <c r="AQ567" s="1453"/>
      <c r="AR567" s="1454"/>
      <c r="AS567" s="1453"/>
      <c r="AT567" s="1453"/>
      <c r="AU567" s="1453"/>
      <c r="AV567" s="1453"/>
      <c r="AW567" s="1453"/>
      <c r="AX567" s="1453"/>
      <c r="AY567" s="1453"/>
      <c r="AZ567" s="1453"/>
      <c r="BA567" s="1453"/>
      <c r="BB567" s="1453"/>
      <c r="BC567" s="1453"/>
      <c r="BD567" s="1453"/>
      <c r="BE567" s="1453"/>
      <c r="BF567" s="1453"/>
      <c r="BG567" s="1453"/>
      <c r="BH567" s="1453"/>
      <c r="BI567" s="1453"/>
      <c r="BJ567" s="1453"/>
      <c r="BK567" s="1453"/>
      <c r="BL567" s="1453"/>
      <c r="BM567" s="1453"/>
      <c r="BN567" s="1453"/>
      <c r="BO567" s="1453"/>
      <c r="BP567" s="1453"/>
      <c r="BQ567" s="1453"/>
      <c r="BR567" s="1453"/>
      <c r="BS567" s="1453"/>
      <c r="BT567" s="1453"/>
      <c r="BU567" s="1453"/>
      <c r="BV567" s="1453"/>
      <c r="BW567" s="1453"/>
      <c r="BX567" s="1453"/>
      <c r="BY567" s="1453"/>
      <c r="BZ567" s="1453"/>
      <c r="CA567" s="1453"/>
      <c r="CB567" s="1453"/>
      <c r="CC567" s="1453"/>
      <c r="CD567" s="1453"/>
      <c r="CE567" s="1453"/>
      <c r="CF567" s="1453"/>
      <c r="CG567" s="1453"/>
      <c r="CH567" s="1453"/>
      <c r="CI567" s="1453"/>
      <c r="CJ567" s="1453"/>
      <c r="CK567" s="1453"/>
      <c r="CL567" s="1453"/>
      <c r="CM567" s="1453"/>
      <c r="CN567" s="1453"/>
      <c r="CO567" s="1453"/>
      <c r="CP567" s="1453"/>
      <c r="CQ567" s="1453"/>
      <c r="CR567" s="1453"/>
      <c r="CS567" s="1453"/>
      <c r="CT567" s="1453"/>
      <c r="CU567" s="1453"/>
      <c r="CV567" s="1453"/>
      <c r="CW567" s="1453"/>
      <c r="CX567" s="1453"/>
      <c r="CY567" s="1453"/>
      <c r="CZ567" s="1453"/>
      <c r="DA567" s="1453"/>
      <c r="DB567" s="1453"/>
      <c r="DC567" s="1453"/>
      <c r="DD567" s="1453"/>
      <c r="DE567" s="1453"/>
      <c r="DF567" s="1453"/>
      <c r="DG567" s="1453"/>
      <c r="DH567" s="1453"/>
      <c r="DI567" s="1453"/>
      <c r="DJ567" s="1453"/>
      <c r="DK567" s="1453"/>
      <c r="DL567" s="1453"/>
      <c r="DM567" s="1453"/>
      <c r="DN567" s="1453"/>
      <c r="DO567" s="1453"/>
      <c r="DP567" s="1453"/>
      <c r="DQ567" s="1453"/>
      <c r="DR567" s="1453"/>
      <c r="DS567" s="1453"/>
      <c r="DT567" s="1453"/>
    </row>
    <row r="568" spans="1:124" s="1543" customFormat="1" ht="21.9" customHeight="1" x14ac:dyDescent="0.3">
      <c r="A568" s="1453"/>
      <c r="B568" s="1453"/>
      <c r="C568" s="1514"/>
      <c r="D568" s="1514"/>
      <c r="E568" s="1514"/>
      <c r="F568" s="1848"/>
      <c r="G568" s="1930"/>
      <c r="H568" s="1516"/>
      <c r="I568" s="1537"/>
      <c r="J568" s="1537"/>
      <c r="K568" s="1453"/>
      <c r="L568" s="1453"/>
      <c r="M568" s="1453"/>
      <c r="N568" s="1514"/>
      <c r="O568" s="1453"/>
      <c r="P568" s="1453"/>
      <c r="Q568" s="1453"/>
      <c r="R568" s="1453"/>
      <c r="S568" s="1453"/>
      <c r="T568" s="1452"/>
      <c r="U568"/>
      <c r="V568"/>
      <c r="W568" s="1453"/>
      <c r="X568" s="1453"/>
      <c r="Y568" s="1453"/>
      <c r="Z568" s="1453"/>
      <c r="AA568" s="1453"/>
      <c r="AB568" s="1453"/>
      <c r="AC568" s="1453"/>
      <c r="AD568" s="1453"/>
      <c r="AE568" s="1453"/>
      <c r="AF568" s="1453"/>
      <c r="AG568" s="1453"/>
      <c r="AH568" s="1453"/>
      <c r="AI568" s="1453"/>
      <c r="AJ568" s="1453"/>
      <c r="AK568" s="1453"/>
      <c r="AL568" s="1453"/>
      <c r="AM568" s="1453"/>
      <c r="AN568" s="1453"/>
      <c r="AO568" s="1453"/>
      <c r="AP568" s="1453"/>
      <c r="AQ568" s="1453"/>
      <c r="AR568" s="1454"/>
      <c r="AS568" s="1453"/>
      <c r="AT568" s="1453"/>
      <c r="AU568" s="1453"/>
      <c r="AV568" s="1453"/>
      <c r="AW568" s="1453"/>
      <c r="AX568" s="1453"/>
      <c r="AY568" s="1453"/>
      <c r="AZ568" s="1453"/>
      <c r="BA568" s="1453"/>
      <c r="BB568" s="1453"/>
      <c r="BC568" s="1453"/>
      <c r="BD568" s="1453"/>
      <c r="BE568" s="1453"/>
      <c r="BF568" s="1453"/>
      <c r="BG568" s="1453"/>
      <c r="BH568" s="1453"/>
      <c r="BI568" s="1453"/>
      <c r="BJ568" s="1453"/>
      <c r="BK568" s="1453"/>
      <c r="BL568" s="1453"/>
      <c r="BM568" s="1453"/>
      <c r="BN568" s="1453"/>
      <c r="BO568" s="1453"/>
      <c r="BP568" s="1453"/>
      <c r="BQ568" s="1453"/>
      <c r="BR568" s="1453"/>
      <c r="BS568" s="1453"/>
      <c r="BT568" s="1453"/>
      <c r="BU568" s="1453"/>
      <c r="BV568" s="1453"/>
      <c r="BW568" s="1453"/>
      <c r="BX568" s="1453"/>
      <c r="BY568" s="1453"/>
      <c r="BZ568" s="1453"/>
      <c r="CA568" s="1453"/>
      <c r="CB568" s="1453"/>
      <c r="CC568" s="1453"/>
      <c r="CD568" s="1453"/>
      <c r="CE568" s="1453"/>
      <c r="CF568" s="1453"/>
      <c r="CG568" s="1453"/>
      <c r="CH568" s="1453"/>
      <c r="CI568" s="1453"/>
      <c r="CJ568" s="1453"/>
      <c r="CK568" s="1453"/>
      <c r="CL568" s="1453"/>
      <c r="CM568" s="1453"/>
      <c r="CN568" s="1453"/>
      <c r="CO568" s="1453"/>
      <c r="CP568" s="1453"/>
      <c r="CQ568" s="1453"/>
      <c r="CR568" s="1453"/>
      <c r="CS568" s="1453"/>
      <c r="CT568" s="1453"/>
      <c r="CU568" s="1453"/>
      <c r="CV568" s="1453"/>
      <c r="CW568" s="1453"/>
      <c r="CX568" s="1453"/>
      <c r="CY568" s="1453"/>
      <c r="CZ568" s="1453"/>
      <c r="DA568" s="1453"/>
      <c r="DB568" s="1453"/>
      <c r="DC568" s="1453"/>
      <c r="DD568" s="1453"/>
      <c r="DE568" s="1453"/>
      <c r="DF568" s="1453"/>
      <c r="DG568" s="1453"/>
      <c r="DH568" s="1453"/>
      <c r="DI568" s="1453"/>
      <c r="DJ568" s="1453"/>
      <c r="DK568" s="1453"/>
      <c r="DL568" s="1453"/>
      <c r="DM568" s="1453"/>
      <c r="DN568" s="1453"/>
      <c r="DO568" s="1453"/>
      <c r="DP568" s="1453"/>
      <c r="DQ568" s="1453"/>
      <c r="DR568" s="1453"/>
      <c r="DS568" s="1453"/>
      <c r="DT568" s="1453"/>
    </row>
    <row r="569" spans="1:124" s="1543" customFormat="1" ht="21.9" customHeight="1" x14ac:dyDescent="0.3">
      <c r="A569" s="1453"/>
      <c r="B569" s="1453"/>
      <c r="C569" s="1514"/>
      <c r="D569" s="1514"/>
      <c r="E569" s="1514"/>
      <c r="F569" s="1848"/>
      <c r="G569" s="1930"/>
      <c r="H569" s="1516"/>
      <c r="I569" s="1537"/>
      <c r="J569" s="1537"/>
      <c r="K569" s="1453"/>
      <c r="L569" s="1453"/>
      <c r="M569" s="1453"/>
      <c r="N569" s="1514"/>
      <c r="O569" s="1453"/>
      <c r="P569" s="1453"/>
      <c r="Q569" s="1453"/>
      <c r="R569" s="1453"/>
      <c r="S569" s="1453"/>
      <c r="T569" s="1452"/>
      <c r="U569"/>
      <c r="V569"/>
      <c r="W569" s="1453"/>
      <c r="X569" s="1453"/>
      <c r="Y569" s="1453"/>
      <c r="Z569" s="1453"/>
      <c r="AA569" s="1453"/>
      <c r="AB569" s="1453"/>
      <c r="AC569" s="1453"/>
      <c r="AD569" s="1453"/>
      <c r="AE569" s="1453"/>
      <c r="AF569" s="1453"/>
      <c r="AG569" s="1453"/>
      <c r="AH569" s="1453"/>
      <c r="AI569" s="1453"/>
      <c r="AJ569" s="1453"/>
      <c r="AK569" s="1453"/>
      <c r="AL569" s="1453"/>
      <c r="AM569" s="1453"/>
      <c r="AN569" s="1453"/>
      <c r="AO569" s="1453"/>
      <c r="AP569" s="1453"/>
      <c r="AQ569" s="1453"/>
      <c r="AR569" s="1454"/>
      <c r="AS569" s="1453"/>
      <c r="AT569" s="1453"/>
      <c r="AU569" s="1453"/>
      <c r="AV569" s="1453"/>
      <c r="AW569" s="1453"/>
      <c r="AX569" s="1453"/>
      <c r="AY569" s="1453"/>
      <c r="AZ569" s="1453"/>
      <c r="BA569" s="1453"/>
      <c r="BB569" s="1453"/>
      <c r="BC569" s="1453"/>
      <c r="BD569" s="1453"/>
      <c r="BE569" s="1453"/>
      <c r="BF569" s="1453"/>
      <c r="BG569" s="1453"/>
      <c r="BH569" s="1453"/>
      <c r="BI569" s="1453"/>
      <c r="BJ569" s="1453"/>
      <c r="BK569" s="1453"/>
      <c r="BL569" s="1453"/>
      <c r="BM569" s="1453"/>
      <c r="BN569" s="1453"/>
      <c r="BO569" s="1453"/>
      <c r="BP569" s="1453"/>
      <c r="BQ569" s="1453"/>
      <c r="BR569" s="1453"/>
      <c r="BS569" s="1453"/>
      <c r="BT569" s="1453"/>
      <c r="BU569" s="1453"/>
      <c r="BV569" s="1453"/>
      <c r="BW569" s="1453"/>
      <c r="BX569" s="1453"/>
      <c r="BY569" s="1453"/>
      <c r="BZ569" s="1453"/>
      <c r="CA569" s="1453"/>
      <c r="CB569" s="1453"/>
      <c r="CC569" s="1453"/>
      <c r="CD569" s="1453"/>
      <c r="CE569" s="1453"/>
      <c r="CF569" s="1453"/>
      <c r="CG569" s="1453"/>
      <c r="CH569" s="1453"/>
      <c r="CI569" s="1453"/>
      <c r="CJ569" s="1453"/>
      <c r="CK569" s="1453"/>
      <c r="CL569" s="1453"/>
      <c r="CM569" s="1453"/>
      <c r="CN569" s="1453"/>
      <c r="CO569" s="1453"/>
      <c r="CP569" s="1453"/>
      <c r="CQ569" s="1453"/>
      <c r="CR569" s="1453"/>
      <c r="CS569" s="1453"/>
      <c r="CT569" s="1453"/>
      <c r="CU569" s="1453"/>
      <c r="CV569" s="1453"/>
      <c r="CW569" s="1453"/>
      <c r="CX569" s="1453"/>
      <c r="CY569" s="1453"/>
      <c r="CZ569" s="1453"/>
      <c r="DA569" s="1453"/>
      <c r="DB569" s="1453"/>
      <c r="DC569" s="1453"/>
      <c r="DD569" s="1453"/>
      <c r="DE569" s="1453"/>
      <c r="DF569" s="1453"/>
      <c r="DG569" s="1453"/>
      <c r="DH569" s="1453"/>
      <c r="DI569" s="1453"/>
      <c r="DJ569" s="1453"/>
      <c r="DK569" s="1453"/>
      <c r="DL569" s="1453"/>
      <c r="DM569" s="1453"/>
      <c r="DN569" s="1453"/>
      <c r="DO569" s="1453"/>
      <c r="DP569" s="1453"/>
      <c r="DQ569" s="1453"/>
      <c r="DR569" s="1453"/>
      <c r="DS569" s="1453"/>
      <c r="DT569" s="1453"/>
    </row>
    <row r="570" spans="1:124" s="1543" customFormat="1" ht="21.9" customHeight="1" x14ac:dyDescent="0.3">
      <c r="A570" s="1453"/>
      <c r="B570" s="1453"/>
      <c r="C570" s="1514"/>
      <c r="D570" s="1514"/>
      <c r="E570" s="1514"/>
      <c r="F570" s="1848"/>
      <c r="G570" s="1930"/>
      <c r="H570" s="1516"/>
      <c r="I570" s="1537"/>
      <c r="J570" s="1537"/>
      <c r="K570" s="1453"/>
      <c r="L570" s="1453"/>
      <c r="M570" s="1453"/>
      <c r="N570" s="1514"/>
      <c r="O570" s="1453"/>
      <c r="P570" s="1453"/>
      <c r="Q570" s="1453"/>
      <c r="R570" s="1453"/>
      <c r="S570" s="1453"/>
      <c r="T570" s="1452"/>
      <c r="U570"/>
      <c r="V570"/>
      <c r="W570" s="1453"/>
      <c r="X570" s="1453"/>
      <c r="Y570" s="1453"/>
      <c r="Z570" s="1453"/>
      <c r="AA570" s="1453"/>
      <c r="AB570" s="1453"/>
      <c r="AC570" s="1453"/>
      <c r="AD570" s="1453"/>
      <c r="AE570" s="1453"/>
      <c r="AF570" s="1453"/>
      <c r="AG570" s="1453"/>
      <c r="AH570" s="1453"/>
      <c r="AI570" s="1453"/>
      <c r="AJ570" s="1453"/>
      <c r="AK570" s="1453"/>
      <c r="AL570" s="1453"/>
      <c r="AM570" s="1453"/>
      <c r="AN570" s="1453"/>
      <c r="AO570" s="1453"/>
      <c r="AP570" s="1453"/>
      <c r="AQ570" s="1453"/>
      <c r="AR570" s="1454"/>
      <c r="AS570" s="1453"/>
      <c r="AT570" s="1453"/>
      <c r="AU570" s="1453"/>
      <c r="AV570" s="1453"/>
      <c r="AW570" s="1453"/>
      <c r="AX570" s="1453"/>
      <c r="AY570" s="1453"/>
      <c r="AZ570" s="1453"/>
      <c r="BA570" s="1453"/>
      <c r="BB570" s="1453"/>
      <c r="BC570" s="1453"/>
      <c r="BD570" s="1453"/>
      <c r="BE570" s="1453"/>
      <c r="BF570" s="1453"/>
      <c r="BG570" s="1453"/>
      <c r="BH570" s="1453"/>
      <c r="BI570" s="1453"/>
      <c r="BJ570" s="1453"/>
      <c r="BK570" s="1453"/>
      <c r="BL570" s="1453"/>
      <c r="BM570" s="1453"/>
      <c r="BN570" s="1453"/>
      <c r="BO570" s="1453"/>
      <c r="BP570" s="1453"/>
      <c r="BQ570" s="1453"/>
      <c r="BR570" s="1453"/>
      <c r="BS570" s="1453"/>
      <c r="BT570" s="1453"/>
      <c r="BU570" s="1453"/>
      <c r="BV570" s="1453"/>
      <c r="BW570" s="1453"/>
      <c r="BX570" s="1453"/>
      <c r="BY570" s="1453"/>
      <c r="BZ570" s="1453"/>
      <c r="CA570" s="1453"/>
      <c r="CB570" s="1453"/>
      <c r="CC570" s="1453"/>
      <c r="CD570" s="1453"/>
      <c r="CE570" s="1453"/>
      <c r="CF570" s="1453"/>
      <c r="CG570" s="1453"/>
      <c r="CH570" s="1453"/>
      <c r="CI570" s="1453"/>
      <c r="CJ570" s="1453"/>
      <c r="CK570" s="1453"/>
      <c r="CL570" s="1453"/>
      <c r="CM570" s="1453"/>
      <c r="CN570" s="1453"/>
      <c r="CO570" s="1453"/>
      <c r="CP570" s="1453"/>
      <c r="CQ570" s="1453"/>
      <c r="CR570" s="1453"/>
      <c r="CS570" s="1453"/>
      <c r="CT570" s="1453"/>
      <c r="CU570" s="1453"/>
      <c r="CV570" s="1453"/>
      <c r="CW570" s="1453"/>
      <c r="CX570" s="1453"/>
      <c r="CY570" s="1453"/>
      <c r="CZ570" s="1453"/>
      <c r="DA570" s="1453"/>
      <c r="DB570" s="1453"/>
      <c r="DC570" s="1453"/>
      <c r="DD570" s="1453"/>
      <c r="DE570" s="1453"/>
      <c r="DF570" s="1453"/>
      <c r="DG570" s="1453"/>
      <c r="DH570" s="1453"/>
      <c r="DI570" s="1453"/>
      <c r="DJ570" s="1453"/>
      <c r="DK570" s="1453"/>
      <c r="DL570" s="1453"/>
      <c r="DM570" s="1453"/>
      <c r="DN570" s="1453"/>
      <c r="DO570" s="1453"/>
      <c r="DP570" s="1453"/>
      <c r="DQ570" s="1453"/>
      <c r="DR570" s="1453"/>
      <c r="DS570" s="1453"/>
      <c r="DT570" s="1453"/>
    </row>
    <row r="571" spans="1:124" s="1543" customFormat="1" ht="21.9" customHeight="1" x14ac:dyDescent="0.3">
      <c r="A571" s="1453"/>
      <c r="B571" s="1453"/>
      <c r="C571" s="1514"/>
      <c r="D571" s="1514"/>
      <c r="E571" s="1514"/>
      <c r="F571" s="1848"/>
      <c r="G571" s="1930"/>
      <c r="H571" s="1516"/>
      <c r="I571" s="1537"/>
      <c r="J571" s="1537"/>
      <c r="K571" s="1453"/>
      <c r="L571" s="1453"/>
      <c r="M571" s="1453"/>
      <c r="N571" s="1514"/>
      <c r="O571" s="1453"/>
      <c r="P571" s="1453"/>
      <c r="Q571" s="1453"/>
      <c r="R571" s="1453"/>
      <c r="S571" s="1453"/>
      <c r="T571" s="1452"/>
      <c r="U571"/>
      <c r="V571"/>
      <c r="W571" s="1453"/>
      <c r="X571" s="1453"/>
      <c r="Y571" s="1453"/>
      <c r="Z571" s="1453"/>
      <c r="AA571" s="1453"/>
      <c r="AB571" s="1453"/>
      <c r="AC571" s="1453"/>
      <c r="AD571" s="1453"/>
      <c r="AE571" s="1453"/>
      <c r="AF571" s="1453"/>
      <c r="AG571" s="1453"/>
      <c r="AH571" s="1453"/>
      <c r="AI571" s="1453"/>
      <c r="AJ571" s="1453"/>
      <c r="AK571" s="1453"/>
      <c r="AL571" s="1453"/>
      <c r="AM571" s="1453"/>
      <c r="AN571" s="1453"/>
      <c r="AO571" s="1453"/>
      <c r="AP571" s="1453"/>
      <c r="AQ571" s="1453"/>
      <c r="AR571" s="1454"/>
      <c r="AS571" s="1453"/>
      <c r="AT571" s="1453"/>
      <c r="AU571" s="1453"/>
      <c r="AV571" s="1453"/>
      <c r="AW571" s="1453"/>
      <c r="AX571" s="1453"/>
      <c r="AY571" s="1453"/>
      <c r="AZ571" s="1453"/>
      <c r="BA571" s="1453"/>
      <c r="BB571" s="1453"/>
      <c r="BC571" s="1453"/>
      <c r="BD571" s="1453"/>
      <c r="BE571" s="1453"/>
      <c r="BF571" s="1453"/>
      <c r="BG571" s="1453"/>
      <c r="BH571" s="1453"/>
      <c r="BI571" s="1453"/>
      <c r="BJ571" s="1453"/>
      <c r="BK571" s="1453"/>
      <c r="BL571" s="1453"/>
      <c r="BM571" s="1453"/>
      <c r="BN571" s="1453"/>
      <c r="BO571" s="1453"/>
      <c r="BP571" s="1453"/>
      <c r="BQ571" s="1453"/>
      <c r="BR571" s="1453"/>
      <c r="BS571" s="1453"/>
      <c r="BT571" s="1453"/>
      <c r="BU571" s="1453"/>
      <c r="BV571" s="1453"/>
      <c r="BW571" s="1453"/>
      <c r="BX571" s="1453"/>
      <c r="BY571" s="1453"/>
      <c r="BZ571" s="1453"/>
      <c r="CA571" s="1453"/>
      <c r="CB571" s="1453"/>
      <c r="CC571" s="1453"/>
      <c r="CD571" s="1453"/>
      <c r="CE571" s="1453"/>
      <c r="CF571" s="1453"/>
      <c r="CG571" s="1453"/>
      <c r="CH571" s="1453"/>
      <c r="CI571" s="1453"/>
      <c r="CJ571" s="1453"/>
      <c r="CK571" s="1453"/>
      <c r="CL571" s="1453"/>
      <c r="CM571" s="1453"/>
      <c r="CN571" s="1453"/>
      <c r="CO571" s="1453"/>
      <c r="CP571" s="1453"/>
      <c r="CQ571" s="1453"/>
      <c r="CR571" s="1453"/>
      <c r="CS571" s="1453"/>
      <c r="CT571" s="1453"/>
      <c r="CU571" s="1453"/>
      <c r="CV571" s="1453"/>
      <c r="CW571" s="1453"/>
      <c r="CX571" s="1453"/>
      <c r="CY571" s="1453"/>
      <c r="CZ571" s="1453"/>
      <c r="DA571" s="1453"/>
      <c r="DB571" s="1453"/>
      <c r="DC571" s="1453"/>
      <c r="DD571" s="1453"/>
      <c r="DE571" s="1453"/>
      <c r="DF571" s="1453"/>
      <c r="DG571" s="1453"/>
      <c r="DH571" s="1453"/>
      <c r="DI571" s="1453"/>
      <c r="DJ571" s="1453"/>
      <c r="DK571" s="1453"/>
      <c r="DL571" s="1453"/>
      <c r="DM571" s="1453"/>
      <c r="DN571" s="1453"/>
      <c r="DO571" s="1453"/>
      <c r="DP571" s="1453"/>
      <c r="DQ571" s="1453"/>
      <c r="DR571" s="1453"/>
      <c r="DS571" s="1453"/>
      <c r="DT571" s="1453"/>
    </row>
    <row r="572" spans="1:124" s="1543" customFormat="1" ht="21.9" customHeight="1" x14ac:dyDescent="0.3">
      <c r="A572" s="1453"/>
      <c r="B572" s="1453"/>
      <c r="C572" s="1514"/>
      <c r="D572" s="1514"/>
      <c r="E572" s="1514"/>
      <c r="F572" s="1848"/>
      <c r="G572" s="1930"/>
      <c r="H572" s="1516"/>
      <c r="I572" s="1537"/>
      <c r="J572" s="1537"/>
      <c r="K572" s="1453"/>
      <c r="L572" s="1453"/>
      <c r="M572" s="1453"/>
      <c r="N572" s="1514"/>
      <c r="O572" s="1453"/>
      <c r="P572" s="1453"/>
      <c r="Q572" s="1453"/>
      <c r="R572" s="1453"/>
      <c r="S572" s="1453"/>
      <c r="T572" s="1452"/>
      <c r="U572"/>
      <c r="V572"/>
      <c r="W572" s="1453"/>
      <c r="X572" s="1453"/>
      <c r="Y572" s="1453"/>
      <c r="Z572" s="1453"/>
      <c r="AA572" s="1453"/>
      <c r="AB572" s="1453"/>
      <c r="AC572" s="1453"/>
      <c r="AD572" s="1453"/>
      <c r="AE572" s="1453"/>
      <c r="AF572" s="1453"/>
      <c r="AG572" s="1453"/>
      <c r="AH572" s="1453"/>
      <c r="AI572" s="1453"/>
      <c r="AJ572" s="1453"/>
      <c r="AK572" s="1453"/>
      <c r="AL572" s="1453"/>
      <c r="AM572" s="1453"/>
      <c r="AN572" s="1453"/>
      <c r="AO572" s="1453"/>
      <c r="AP572" s="1453"/>
      <c r="AQ572" s="1453"/>
      <c r="AR572" s="1454"/>
      <c r="AS572" s="1453"/>
      <c r="AT572" s="1453"/>
      <c r="AU572" s="1453"/>
      <c r="AV572" s="1453"/>
      <c r="AW572" s="1453"/>
      <c r="AX572" s="1453"/>
      <c r="AY572" s="1453"/>
      <c r="AZ572" s="1453"/>
      <c r="BA572" s="1453"/>
      <c r="BB572" s="1453"/>
      <c r="BC572" s="1453"/>
      <c r="BD572" s="1453"/>
      <c r="BE572" s="1453"/>
      <c r="BF572" s="1453"/>
      <c r="BG572" s="1453"/>
      <c r="BH572" s="1453"/>
      <c r="BI572" s="1453"/>
      <c r="BJ572" s="1453"/>
      <c r="BK572" s="1453"/>
      <c r="BL572" s="1453"/>
      <c r="BM572" s="1453"/>
      <c r="BN572" s="1453"/>
      <c r="BO572" s="1453"/>
      <c r="BP572" s="1453"/>
      <c r="BQ572" s="1453"/>
      <c r="BR572" s="1453"/>
      <c r="BS572" s="1453"/>
      <c r="BT572" s="1453"/>
      <c r="BU572" s="1453"/>
      <c r="BV572" s="1453"/>
      <c r="BW572" s="1453"/>
      <c r="BX572" s="1453"/>
      <c r="BY572" s="1453"/>
      <c r="BZ572" s="1453"/>
      <c r="CA572" s="1453"/>
      <c r="CB572" s="1453"/>
      <c r="CC572" s="1453"/>
      <c r="CD572" s="1453"/>
      <c r="CE572" s="1453"/>
      <c r="CF572" s="1453"/>
      <c r="CG572" s="1453"/>
      <c r="CH572" s="1453"/>
      <c r="CI572" s="1453"/>
      <c r="CJ572" s="1453"/>
      <c r="CK572" s="1453"/>
      <c r="CL572" s="1453"/>
      <c r="CM572" s="1453"/>
      <c r="CN572" s="1453"/>
      <c r="CO572" s="1453"/>
      <c r="CP572" s="1453"/>
      <c r="CQ572" s="1453"/>
      <c r="CR572" s="1453"/>
      <c r="CS572" s="1453"/>
      <c r="CT572" s="1453"/>
      <c r="CU572" s="1453"/>
      <c r="CV572" s="1453"/>
      <c r="CW572" s="1453"/>
      <c r="CX572" s="1453"/>
      <c r="CY572" s="1453"/>
      <c r="CZ572" s="1453"/>
      <c r="DA572" s="1453"/>
      <c r="DB572" s="1453"/>
      <c r="DC572" s="1453"/>
      <c r="DD572" s="1453"/>
      <c r="DE572" s="1453"/>
      <c r="DF572" s="1453"/>
      <c r="DG572" s="1453"/>
      <c r="DH572" s="1453"/>
      <c r="DI572" s="1453"/>
      <c r="DJ572" s="1453"/>
      <c r="DK572" s="1453"/>
      <c r="DL572" s="1453"/>
      <c r="DM572" s="1453"/>
      <c r="DN572" s="1453"/>
      <c r="DO572" s="1453"/>
      <c r="DP572" s="1453"/>
      <c r="DQ572" s="1453"/>
      <c r="DR572" s="1453"/>
      <c r="DS572" s="1453"/>
      <c r="DT572" s="1453"/>
    </row>
    <row r="573" spans="1:124" s="1543" customFormat="1" ht="21.9" customHeight="1" x14ac:dyDescent="0.3">
      <c r="A573" s="1453"/>
      <c r="B573" s="1453"/>
      <c r="C573" s="1514"/>
      <c r="D573" s="1514"/>
      <c r="E573" s="1514"/>
      <c r="F573" s="1848"/>
      <c r="G573" s="1930"/>
      <c r="H573" s="1516"/>
      <c r="I573" s="1537"/>
      <c r="J573" s="1537"/>
      <c r="K573" s="1453"/>
      <c r="L573" s="1453"/>
      <c r="M573" s="1453"/>
      <c r="N573" s="1514"/>
      <c r="O573" s="1453"/>
      <c r="P573" s="1453"/>
      <c r="Q573" s="1453"/>
      <c r="R573" s="1453"/>
      <c r="S573" s="1453"/>
      <c r="T573" s="1452"/>
      <c r="U573"/>
      <c r="V573"/>
      <c r="W573" s="1453"/>
      <c r="X573" s="1453"/>
      <c r="Y573" s="1453"/>
      <c r="Z573" s="1453"/>
      <c r="AA573" s="1453"/>
      <c r="AB573" s="1453"/>
      <c r="AC573" s="1453"/>
      <c r="AD573" s="1453"/>
      <c r="AE573" s="1453"/>
      <c r="AF573" s="1453"/>
      <c r="AG573" s="1453"/>
      <c r="AH573" s="1453"/>
      <c r="AI573" s="1453"/>
      <c r="AJ573" s="1453"/>
      <c r="AK573" s="1453"/>
      <c r="AL573" s="1453"/>
      <c r="AM573" s="1453"/>
      <c r="AN573" s="1453"/>
      <c r="AO573" s="1453"/>
      <c r="AP573" s="1453"/>
      <c r="AQ573" s="1453"/>
      <c r="AR573" s="1454"/>
      <c r="AS573" s="1453"/>
      <c r="AT573" s="1453"/>
      <c r="AU573" s="1453"/>
      <c r="AV573" s="1453"/>
      <c r="AW573" s="1453"/>
      <c r="AX573" s="1453"/>
      <c r="AY573" s="1453"/>
      <c r="AZ573" s="1453"/>
      <c r="BA573" s="1453"/>
      <c r="BB573" s="1453"/>
      <c r="BC573" s="1453"/>
      <c r="BD573" s="1453"/>
      <c r="BE573" s="1453"/>
      <c r="BF573" s="1453"/>
      <c r="BG573" s="1453"/>
      <c r="BH573" s="1453"/>
      <c r="BI573" s="1453"/>
      <c r="BJ573" s="1453"/>
      <c r="BK573" s="1453"/>
      <c r="BL573" s="1453"/>
      <c r="BM573" s="1453"/>
      <c r="BN573" s="1453"/>
      <c r="BO573" s="1453"/>
      <c r="BP573" s="1453"/>
      <c r="BQ573" s="1453"/>
      <c r="BR573" s="1453"/>
      <c r="BS573" s="1453"/>
      <c r="BT573" s="1453"/>
      <c r="BU573" s="1453"/>
      <c r="BV573" s="1453"/>
      <c r="BW573" s="1453"/>
      <c r="BX573" s="1453"/>
      <c r="BY573" s="1453"/>
      <c r="BZ573" s="1453"/>
      <c r="CA573" s="1453"/>
      <c r="CB573" s="1453"/>
      <c r="CC573" s="1453"/>
      <c r="CD573" s="1453"/>
      <c r="CE573" s="1453"/>
      <c r="CF573" s="1453"/>
      <c r="CG573" s="1453"/>
      <c r="CH573" s="1453"/>
      <c r="CI573" s="1453"/>
      <c r="CJ573" s="1453"/>
      <c r="CK573" s="1453"/>
      <c r="CL573" s="1453"/>
      <c r="CM573" s="1453"/>
      <c r="CN573" s="1453"/>
      <c r="CO573" s="1453"/>
      <c r="CP573" s="1453"/>
      <c r="CQ573" s="1453"/>
      <c r="CR573" s="1453"/>
      <c r="CS573" s="1453"/>
      <c r="CT573" s="1453"/>
      <c r="CU573" s="1453"/>
      <c r="CV573" s="1453"/>
      <c r="CW573" s="1453"/>
      <c r="CX573" s="1453"/>
      <c r="CY573" s="1453"/>
      <c r="CZ573" s="1453"/>
      <c r="DA573" s="1453"/>
      <c r="DB573" s="1453"/>
      <c r="DC573" s="1453"/>
      <c r="DD573" s="1453"/>
      <c r="DE573" s="1453"/>
      <c r="DF573" s="1453"/>
      <c r="DG573" s="1453"/>
      <c r="DH573" s="1453"/>
      <c r="DI573" s="1453"/>
      <c r="DJ573" s="1453"/>
      <c r="DK573" s="1453"/>
      <c r="DL573" s="1453"/>
      <c r="DM573" s="1453"/>
      <c r="DN573" s="1453"/>
      <c r="DO573" s="1453"/>
      <c r="DP573" s="1453"/>
      <c r="DQ573" s="1453"/>
      <c r="DR573" s="1453"/>
      <c r="DS573" s="1453"/>
      <c r="DT573" s="1453"/>
    </row>
    <row r="574" spans="1:124" s="1543" customFormat="1" ht="21.9" customHeight="1" x14ac:dyDescent="0.3">
      <c r="A574" s="1453"/>
      <c r="B574" s="1453"/>
      <c r="C574" s="1514"/>
      <c r="D574" s="1514"/>
      <c r="E574" s="1514"/>
      <c r="F574" s="1848"/>
      <c r="G574" s="1930"/>
      <c r="H574" s="1516"/>
      <c r="I574" s="1537"/>
      <c r="J574" s="1537"/>
      <c r="K574" s="1453"/>
      <c r="L574" s="1453"/>
      <c r="M574" s="1453"/>
      <c r="N574" s="1514"/>
      <c r="O574" s="1453"/>
      <c r="P574" s="1453"/>
      <c r="Q574" s="1453"/>
      <c r="R574" s="1453"/>
      <c r="S574" s="1453"/>
      <c r="T574" s="1452"/>
      <c r="U574"/>
      <c r="V574"/>
      <c r="W574" s="1453"/>
      <c r="X574" s="1453"/>
      <c r="Y574" s="1453"/>
      <c r="Z574" s="1453"/>
      <c r="AA574" s="1453"/>
      <c r="AB574" s="1453"/>
      <c r="AC574" s="1453"/>
      <c r="AD574" s="1453"/>
      <c r="AE574" s="1453"/>
      <c r="AF574" s="1453"/>
      <c r="AG574" s="1453"/>
      <c r="AH574" s="1453"/>
      <c r="AI574" s="1453"/>
      <c r="AJ574" s="1453"/>
      <c r="AK574" s="1453"/>
      <c r="AL574" s="1453"/>
      <c r="AM574" s="1453"/>
      <c r="AN574" s="1453"/>
      <c r="AO574" s="1453"/>
      <c r="AP574" s="1453"/>
      <c r="AQ574" s="1453"/>
      <c r="AR574" s="1454"/>
      <c r="AS574" s="1453"/>
      <c r="AT574" s="1453"/>
      <c r="AU574" s="1453"/>
      <c r="AV574" s="1453"/>
      <c r="AW574" s="1453"/>
      <c r="AX574" s="1453"/>
      <c r="AY574" s="1453"/>
      <c r="AZ574" s="1453"/>
      <c r="BA574" s="1453"/>
      <c r="BB574" s="1453"/>
      <c r="BC574" s="1453"/>
      <c r="BD574" s="1453"/>
      <c r="BE574" s="1453"/>
      <c r="BF574" s="1453"/>
      <c r="BG574" s="1453"/>
      <c r="BH574" s="1453"/>
      <c r="BI574" s="1453"/>
      <c r="BJ574" s="1453"/>
      <c r="BK574" s="1453"/>
      <c r="BL574" s="1453"/>
      <c r="BM574" s="1453"/>
      <c r="BN574" s="1453"/>
      <c r="BO574" s="1453"/>
      <c r="BP574" s="1453"/>
      <c r="BQ574" s="1453"/>
      <c r="BR574" s="1453"/>
      <c r="BS574" s="1453"/>
      <c r="BT574" s="1453"/>
      <c r="BU574" s="1453"/>
      <c r="BV574" s="1453"/>
      <c r="BW574" s="1453"/>
      <c r="BX574" s="1453"/>
      <c r="BY574" s="1453"/>
      <c r="BZ574" s="1453"/>
      <c r="CA574" s="1453"/>
      <c r="CB574" s="1453"/>
      <c r="CC574" s="1453"/>
      <c r="CD574" s="1453"/>
      <c r="CE574" s="1453"/>
      <c r="CF574" s="1453"/>
      <c r="CG574" s="1453"/>
      <c r="CH574" s="1453"/>
      <c r="CI574" s="1453"/>
      <c r="CJ574" s="1453"/>
      <c r="CK574" s="1453"/>
      <c r="CL574" s="1453"/>
      <c r="CM574" s="1453"/>
      <c r="CN574" s="1453"/>
      <c r="CO574" s="1453"/>
      <c r="CP574" s="1453"/>
      <c r="CQ574" s="1453"/>
      <c r="CR574" s="1453"/>
      <c r="CS574" s="1453"/>
      <c r="CT574" s="1453"/>
      <c r="CU574" s="1453"/>
      <c r="CV574" s="1453"/>
      <c r="CW574" s="1453"/>
      <c r="CX574" s="1453"/>
      <c r="CY574" s="1453"/>
      <c r="CZ574" s="1453"/>
      <c r="DA574" s="1453"/>
      <c r="DB574" s="1453"/>
      <c r="DC574" s="1453"/>
      <c r="DD574" s="1453"/>
      <c r="DE574" s="1453"/>
      <c r="DF574" s="1453"/>
      <c r="DG574" s="1453"/>
      <c r="DH574" s="1453"/>
      <c r="DI574" s="1453"/>
      <c r="DJ574" s="1453"/>
      <c r="DK574" s="1453"/>
      <c r="DL574" s="1453"/>
      <c r="DM574" s="1453"/>
      <c r="DN574" s="1453"/>
      <c r="DO574" s="1453"/>
      <c r="DP574" s="1453"/>
      <c r="DQ574" s="1453"/>
      <c r="DR574" s="1453"/>
      <c r="DS574" s="1453"/>
      <c r="DT574" s="1453"/>
    </row>
    <row r="575" spans="1:124" s="1543" customFormat="1" ht="21.9" customHeight="1" x14ac:dyDescent="0.3">
      <c r="A575" s="1453"/>
      <c r="B575" s="1453"/>
      <c r="C575" s="1514"/>
      <c r="D575" s="1514"/>
      <c r="E575" s="1514"/>
      <c r="F575" s="1848"/>
      <c r="G575" s="1930"/>
      <c r="H575" s="1516"/>
      <c r="I575" s="1537"/>
      <c r="J575" s="1537"/>
      <c r="K575" s="1453"/>
      <c r="L575" s="1453"/>
      <c r="M575" s="1453"/>
      <c r="N575" s="1514"/>
      <c r="O575" s="1453"/>
      <c r="P575" s="1453"/>
      <c r="Q575" s="1453"/>
      <c r="R575" s="1453"/>
      <c r="S575" s="1453"/>
      <c r="T575" s="1452"/>
      <c r="U575"/>
      <c r="V575"/>
      <c r="W575" s="1453"/>
      <c r="X575" s="1453"/>
      <c r="Y575" s="1453"/>
      <c r="Z575" s="1453"/>
      <c r="AA575" s="1453"/>
      <c r="AB575" s="1453"/>
      <c r="AC575" s="1453"/>
      <c r="AD575" s="1453"/>
      <c r="AE575" s="1453"/>
      <c r="AF575" s="1453"/>
      <c r="AG575" s="1453"/>
      <c r="AH575" s="1453"/>
      <c r="AI575" s="1453"/>
      <c r="AJ575" s="1453"/>
      <c r="AK575" s="1453"/>
      <c r="AL575" s="1453"/>
      <c r="AM575" s="1453"/>
      <c r="AN575" s="1453"/>
      <c r="AO575" s="1453"/>
      <c r="AP575" s="1453"/>
      <c r="AQ575" s="1453"/>
      <c r="AR575" s="1454"/>
      <c r="AS575" s="1453"/>
      <c r="AT575" s="1453"/>
      <c r="AU575" s="1453"/>
      <c r="AV575" s="1453"/>
      <c r="AW575" s="1453"/>
      <c r="AX575" s="1453"/>
      <c r="AY575" s="1453"/>
      <c r="AZ575" s="1453"/>
      <c r="BA575" s="1453"/>
      <c r="BB575" s="1453"/>
      <c r="BC575" s="1453"/>
      <c r="BD575" s="1453"/>
      <c r="BE575" s="1453"/>
      <c r="BF575" s="1453"/>
      <c r="BG575" s="1453"/>
      <c r="BH575" s="1453"/>
      <c r="BI575" s="1453"/>
      <c r="BJ575" s="1453"/>
      <c r="BK575" s="1453"/>
      <c r="BL575" s="1453"/>
      <c r="BM575" s="1453"/>
      <c r="BN575" s="1453"/>
      <c r="BO575" s="1453"/>
      <c r="BP575" s="1453"/>
      <c r="BQ575" s="1453"/>
      <c r="BR575" s="1453"/>
      <c r="BS575" s="1453"/>
      <c r="BT575" s="1453"/>
      <c r="BU575" s="1453"/>
      <c r="BV575" s="1453"/>
      <c r="BW575" s="1453"/>
      <c r="BX575" s="1453"/>
      <c r="BY575" s="1453"/>
      <c r="BZ575" s="1453"/>
      <c r="CA575" s="1453"/>
      <c r="CB575" s="1453"/>
      <c r="CC575" s="1453"/>
      <c r="CD575" s="1453"/>
      <c r="CE575" s="1453"/>
      <c r="CF575" s="1453"/>
      <c r="CG575" s="1453"/>
      <c r="CH575" s="1453"/>
      <c r="CI575" s="1453"/>
      <c r="CJ575" s="1453"/>
      <c r="CK575" s="1453"/>
      <c r="CL575" s="1453"/>
      <c r="CM575" s="1453"/>
      <c r="CN575" s="1453"/>
      <c r="CO575" s="1453"/>
      <c r="CP575" s="1453"/>
      <c r="CQ575" s="1453"/>
      <c r="CR575" s="1453"/>
      <c r="CS575" s="1453"/>
      <c r="CT575" s="1453"/>
      <c r="CU575" s="1453"/>
      <c r="CV575" s="1453"/>
      <c r="CW575" s="1453"/>
      <c r="CX575" s="1453"/>
      <c r="CY575" s="1453"/>
      <c r="CZ575" s="1453"/>
      <c r="DA575" s="1453"/>
      <c r="DB575" s="1453"/>
      <c r="DC575" s="1453"/>
      <c r="DD575" s="1453"/>
      <c r="DE575" s="1453"/>
      <c r="DF575" s="1453"/>
      <c r="DG575" s="1453"/>
      <c r="DH575" s="1453"/>
      <c r="DI575" s="1453"/>
      <c r="DJ575" s="1453"/>
      <c r="DK575" s="1453"/>
      <c r="DL575" s="1453"/>
      <c r="DM575" s="1453"/>
      <c r="DN575" s="1453"/>
      <c r="DO575" s="1453"/>
      <c r="DP575" s="1453"/>
      <c r="DQ575" s="1453"/>
      <c r="DR575" s="1453"/>
      <c r="DS575" s="1453"/>
      <c r="DT575" s="1453"/>
    </row>
    <row r="576" spans="1:124" s="1543" customFormat="1" ht="21.9" customHeight="1" x14ac:dyDescent="0.3">
      <c r="A576" s="1453"/>
      <c r="B576" s="1453"/>
      <c r="C576" s="1514"/>
      <c r="D576" s="1514"/>
      <c r="E576" s="1514"/>
      <c r="F576" s="1848"/>
      <c r="G576" s="1930"/>
      <c r="H576" s="1516"/>
      <c r="I576" s="1537"/>
      <c r="J576" s="1537"/>
      <c r="K576" s="1453"/>
      <c r="L576" s="1453"/>
      <c r="M576" s="1453"/>
      <c r="N576" s="1514"/>
      <c r="O576" s="1453"/>
      <c r="P576" s="1453"/>
      <c r="Q576" s="1453"/>
      <c r="R576" s="1453"/>
      <c r="S576" s="1453"/>
      <c r="T576" s="1452"/>
      <c r="U576"/>
      <c r="V576"/>
      <c r="W576" s="1453"/>
      <c r="X576" s="1453"/>
      <c r="Y576" s="1453"/>
      <c r="Z576" s="1453"/>
      <c r="AA576" s="1453"/>
      <c r="AB576" s="1453"/>
      <c r="AC576" s="1453"/>
      <c r="AD576" s="1453"/>
      <c r="AE576" s="1453"/>
      <c r="AF576" s="1453"/>
      <c r="AG576" s="1453"/>
      <c r="AH576" s="1453"/>
      <c r="AI576" s="1453"/>
      <c r="AJ576" s="1453"/>
      <c r="AK576" s="1453"/>
      <c r="AL576" s="1453"/>
      <c r="AM576" s="1453"/>
      <c r="AN576" s="1453"/>
      <c r="AO576" s="1453"/>
      <c r="AP576" s="1453"/>
      <c r="AQ576" s="1453"/>
      <c r="AR576" s="1454"/>
      <c r="AS576" s="1453"/>
      <c r="AT576" s="1453"/>
      <c r="AU576" s="1453"/>
      <c r="AV576" s="1453"/>
      <c r="AW576" s="1453"/>
      <c r="AX576" s="1453"/>
      <c r="AY576" s="1453"/>
      <c r="AZ576" s="1453"/>
      <c r="BA576" s="1453"/>
      <c r="BB576" s="1453"/>
      <c r="BC576" s="1453"/>
      <c r="BD576" s="1453"/>
      <c r="BE576" s="1453"/>
      <c r="BF576" s="1453"/>
      <c r="BG576" s="1453"/>
      <c r="BH576" s="1453"/>
      <c r="BI576" s="1453"/>
      <c r="BJ576" s="1453"/>
      <c r="BK576" s="1453"/>
      <c r="BL576" s="1453"/>
      <c r="BM576" s="1453"/>
      <c r="BN576" s="1453"/>
      <c r="BO576" s="1453"/>
      <c r="BP576" s="1453"/>
      <c r="BQ576" s="1453"/>
      <c r="BR576" s="1453"/>
      <c r="BS576" s="1453"/>
      <c r="BT576" s="1453"/>
      <c r="BU576" s="1453"/>
      <c r="BV576" s="1453"/>
      <c r="BW576" s="1453"/>
      <c r="BX576" s="1453"/>
      <c r="BY576" s="1453"/>
      <c r="BZ576" s="1453"/>
      <c r="CA576" s="1453"/>
      <c r="CB576" s="1453"/>
      <c r="CC576" s="1453"/>
      <c r="CD576" s="1453"/>
      <c r="CE576" s="1453"/>
      <c r="CF576" s="1453"/>
      <c r="CG576" s="1453"/>
      <c r="CH576" s="1453"/>
      <c r="CI576" s="1453"/>
      <c r="CJ576" s="1453"/>
      <c r="CK576" s="1453"/>
      <c r="CL576" s="1453"/>
      <c r="CM576" s="1453"/>
      <c r="CN576" s="1453"/>
      <c r="CO576" s="1453"/>
      <c r="CP576" s="1453"/>
      <c r="CQ576" s="1453"/>
      <c r="CR576" s="1453"/>
      <c r="CS576" s="1453"/>
      <c r="CT576" s="1453"/>
      <c r="CU576" s="1453"/>
      <c r="CV576" s="1453"/>
      <c r="CW576" s="1453"/>
      <c r="CX576" s="1453"/>
      <c r="CY576" s="1453"/>
      <c r="CZ576" s="1453"/>
      <c r="DA576" s="1453"/>
      <c r="DB576" s="1453"/>
      <c r="DC576" s="1453"/>
      <c r="DD576" s="1453"/>
      <c r="DE576" s="1453"/>
      <c r="DF576" s="1453"/>
      <c r="DG576" s="1453"/>
      <c r="DH576" s="1453"/>
      <c r="DI576" s="1453"/>
      <c r="DJ576" s="1453"/>
      <c r="DK576" s="1453"/>
      <c r="DL576" s="1453"/>
      <c r="DM576" s="1453"/>
      <c r="DN576" s="1453"/>
      <c r="DO576" s="1453"/>
      <c r="DP576" s="1453"/>
      <c r="DQ576" s="1453"/>
      <c r="DR576" s="1453"/>
      <c r="DS576" s="1453"/>
      <c r="DT576" s="1453"/>
    </row>
    <row r="577" spans="1:124" s="1543" customFormat="1" ht="21.9" customHeight="1" x14ac:dyDescent="0.3">
      <c r="A577" s="1453"/>
      <c r="B577" s="1453"/>
      <c r="C577" s="1514"/>
      <c r="D577" s="1514"/>
      <c r="E577" s="1514"/>
      <c r="F577" s="1848"/>
      <c r="G577" s="1930"/>
      <c r="H577" s="1516"/>
      <c r="I577" s="1537"/>
      <c r="J577" s="1537"/>
      <c r="K577" s="1453"/>
      <c r="L577" s="1453"/>
      <c r="M577" s="1453"/>
      <c r="N577" s="1514"/>
      <c r="O577" s="1453"/>
      <c r="P577" s="1453"/>
      <c r="Q577" s="1453"/>
      <c r="R577" s="1453"/>
      <c r="S577" s="1453"/>
      <c r="T577" s="1452"/>
      <c r="U577"/>
      <c r="V577"/>
      <c r="W577" s="1453"/>
      <c r="X577" s="1453"/>
      <c r="Y577" s="1453"/>
      <c r="Z577" s="1453"/>
      <c r="AA577" s="1453"/>
      <c r="AB577" s="1453"/>
      <c r="AC577" s="1453"/>
      <c r="AD577" s="1453"/>
      <c r="AE577" s="1453"/>
      <c r="AF577" s="1453"/>
      <c r="AG577" s="1453"/>
      <c r="AH577" s="1453"/>
      <c r="AI577" s="1453"/>
      <c r="AJ577" s="1453"/>
      <c r="AK577" s="1453"/>
      <c r="AL577" s="1453"/>
      <c r="AM577" s="1453"/>
      <c r="AN577" s="1453"/>
      <c r="AO577" s="1453"/>
      <c r="AP577" s="1453"/>
      <c r="AQ577" s="1453"/>
      <c r="AR577" s="1454"/>
      <c r="AS577" s="1453"/>
      <c r="AT577" s="1453"/>
      <c r="AU577" s="1453"/>
      <c r="AV577" s="1453"/>
      <c r="AW577" s="1453"/>
      <c r="AX577" s="1453"/>
      <c r="AY577" s="1453"/>
      <c r="AZ577" s="1453"/>
      <c r="BA577" s="1453"/>
      <c r="BB577" s="1453"/>
      <c r="BC577" s="1453"/>
      <c r="BD577" s="1453"/>
      <c r="BE577" s="1453"/>
      <c r="BF577" s="1453"/>
      <c r="BG577" s="1453"/>
      <c r="BH577" s="1453"/>
      <c r="BI577" s="1453"/>
      <c r="BJ577" s="1453"/>
      <c r="BK577" s="1453"/>
      <c r="BL577" s="1453"/>
      <c r="BM577" s="1453"/>
      <c r="BN577" s="1453"/>
      <c r="BO577" s="1453"/>
      <c r="BP577" s="1453"/>
      <c r="BQ577" s="1453"/>
      <c r="BR577" s="1453"/>
      <c r="BS577" s="1453"/>
      <c r="BT577" s="1453"/>
      <c r="BU577" s="1453"/>
      <c r="BV577" s="1453"/>
      <c r="BW577" s="1453"/>
      <c r="BX577" s="1453"/>
      <c r="BY577" s="1453"/>
      <c r="BZ577" s="1453"/>
      <c r="CA577" s="1453"/>
      <c r="CB577" s="1453"/>
      <c r="CC577" s="1453"/>
      <c r="CD577" s="1453"/>
      <c r="CE577" s="1453"/>
      <c r="CF577" s="1453"/>
      <c r="CG577" s="1453"/>
      <c r="CH577" s="1453"/>
      <c r="CI577" s="1453"/>
      <c r="CJ577" s="1453"/>
      <c r="CK577" s="1453"/>
      <c r="CL577" s="1453"/>
      <c r="CM577" s="1453"/>
      <c r="CN577" s="1453"/>
      <c r="CO577" s="1453"/>
      <c r="CP577" s="1453"/>
      <c r="CQ577" s="1453"/>
      <c r="CR577" s="1453"/>
      <c r="CS577" s="1453"/>
      <c r="CT577" s="1453"/>
      <c r="CU577" s="1453"/>
      <c r="CV577" s="1453"/>
      <c r="CW577" s="1453"/>
      <c r="CX577" s="1453"/>
      <c r="CY577" s="1453"/>
      <c r="CZ577" s="1453"/>
      <c r="DA577" s="1453"/>
      <c r="DB577" s="1453"/>
      <c r="DC577" s="1453"/>
      <c r="DD577" s="1453"/>
      <c r="DE577" s="1453"/>
      <c r="DF577" s="1453"/>
      <c r="DG577" s="1453"/>
      <c r="DH577" s="1453"/>
      <c r="DI577" s="1453"/>
      <c r="DJ577" s="1453"/>
      <c r="DK577" s="1453"/>
      <c r="DL577" s="1453"/>
      <c r="DM577" s="1453"/>
      <c r="DN577" s="1453"/>
      <c r="DO577" s="1453"/>
      <c r="DP577" s="1453"/>
      <c r="DQ577" s="1453"/>
      <c r="DR577" s="1453"/>
      <c r="DS577" s="1453"/>
      <c r="DT577" s="1453"/>
    </row>
    <row r="578" spans="1:124" s="1543" customFormat="1" ht="21.9" customHeight="1" x14ac:dyDescent="0.3">
      <c r="A578" s="1453"/>
      <c r="B578" s="1453"/>
      <c r="C578" s="1514"/>
      <c r="D578" s="1514"/>
      <c r="E578" s="1514"/>
      <c r="F578" s="1848"/>
      <c r="G578" s="1930"/>
      <c r="H578" s="1516"/>
      <c r="I578" s="1537"/>
      <c r="J578" s="1537"/>
      <c r="K578" s="1453"/>
      <c r="L578" s="1453"/>
      <c r="M578" s="1453"/>
      <c r="N578" s="1514"/>
      <c r="O578" s="1453"/>
      <c r="P578" s="1453"/>
      <c r="Q578" s="1453"/>
      <c r="R578" s="1453"/>
      <c r="S578" s="1453"/>
      <c r="T578" s="1452"/>
      <c r="U578"/>
      <c r="V578"/>
      <c r="W578" s="1453"/>
      <c r="X578" s="1453"/>
      <c r="Y578" s="1453"/>
      <c r="Z578" s="1453"/>
      <c r="AA578" s="1453"/>
      <c r="AB578" s="1453"/>
      <c r="AC578" s="1453"/>
      <c r="AD578" s="1453"/>
      <c r="AE578" s="1453"/>
      <c r="AF578" s="1453"/>
      <c r="AG578" s="1453"/>
      <c r="AH578" s="1453"/>
      <c r="AI578" s="1453"/>
      <c r="AJ578" s="1453"/>
      <c r="AK578" s="1453"/>
      <c r="AL578" s="1453"/>
      <c r="AM578" s="1453"/>
      <c r="AN578" s="1453"/>
      <c r="AO578" s="1453"/>
      <c r="AP578" s="1453"/>
      <c r="AQ578" s="1453"/>
      <c r="AR578" s="1454"/>
      <c r="AS578" s="1453"/>
      <c r="AT578" s="1453"/>
      <c r="AU578" s="1453"/>
      <c r="AV578" s="1453"/>
      <c r="AW578" s="1453"/>
      <c r="AX578" s="1453"/>
      <c r="AY578" s="1453"/>
      <c r="AZ578" s="1453"/>
      <c r="BA578" s="1453"/>
      <c r="BB578" s="1453"/>
      <c r="BC578" s="1453"/>
      <c r="BD578" s="1453"/>
      <c r="BE578" s="1453"/>
      <c r="BF578" s="1453"/>
      <c r="BG578" s="1453"/>
      <c r="BH578" s="1453"/>
      <c r="BI578" s="1453"/>
      <c r="BJ578" s="1453"/>
      <c r="BK578" s="1453"/>
      <c r="BL578" s="1453"/>
      <c r="BM578" s="1453"/>
      <c r="BN578" s="1453"/>
      <c r="BO578" s="1453"/>
      <c r="BP578" s="1453"/>
      <c r="BQ578" s="1453"/>
      <c r="BR578" s="1453"/>
      <c r="BS578" s="1453"/>
      <c r="BT578" s="1453"/>
      <c r="BU578" s="1453"/>
      <c r="BV578" s="1453"/>
      <c r="BW578" s="1453"/>
      <c r="BX578" s="1453"/>
      <c r="BY578" s="1453"/>
      <c r="BZ578" s="1453"/>
      <c r="CA578" s="1453"/>
      <c r="CB578" s="1453"/>
      <c r="CC578" s="1453"/>
      <c r="CD578" s="1453"/>
      <c r="CE578" s="1453"/>
      <c r="CF578" s="1453"/>
      <c r="CG578" s="1453"/>
      <c r="CH578" s="1453"/>
      <c r="CI578" s="1453"/>
      <c r="CJ578" s="1453"/>
      <c r="CK578" s="1453"/>
      <c r="CL578" s="1453"/>
      <c r="CM578" s="1453"/>
      <c r="CN578" s="1453"/>
      <c r="CO578" s="1453"/>
      <c r="CP578" s="1453"/>
      <c r="CQ578" s="1453"/>
      <c r="CR578" s="1453"/>
      <c r="CS578" s="1453"/>
      <c r="CT578" s="1453"/>
      <c r="CU578" s="1453"/>
      <c r="CV578" s="1453"/>
      <c r="CW578" s="1453"/>
      <c r="CX578" s="1453"/>
      <c r="CY578" s="1453"/>
      <c r="CZ578" s="1453"/>
      <c r="DA578" s="1453"/>
      <c r="DB578" s="1453"/>
      <c r="DC578" s="1453"/>
      <c r="DD578" s="1453"/>
      <c r="DE578" s="1453"/>
      <c r="DF578" s="1453"/>
      <c r="DG578" s="1453"/>
      <c r="DH578" s="1453"/>
      <c r="DI578" s="1453"/>
      <c r="DJ578" s="1453"/>
      <c r="DK578" s="1453"/>
      <c r="DL578" s="1453"/>
      <c r="DM578" s="1453"/>
      <c r="DN578" s="1453"/>
      <c r="DO578" s="1453"/>
      <c r="DP578" s="1453"/>
      <c r="DQ578" s="1453"/>
      <c r="DR578" s="1453"/>
      <c r="DS578" s="1453"/>
      <c r="DT578" s="1453"/>
    </row>
    <row r="579" spans="1:124" s="1543" customFormat="1" ht="21.9" customHeight="1" x14ac:dyDescent="0.3">
      <c r="A579" s="1453"/>
      <c r="B579" s="1453"/>
      <c r="C579" s="1514"/>
      <c r="D579" s="1514"/>
      <c r="E579" s="1514"/>
      <c r="F579" s="1848"/>
      <c r="G579" s="1930"/>
      <c r="H579" s="1516"/>
      <c r="I579" s="1537"/>
      <c r="J579" s="1537"/>
      <c r="K579" s="1453"/>
      <c r="L579" s="1453"/>
      <c r="M579" s="1453"/>
      <c r="N579" s="1514"/>
      <c r="O579" s="1453"/>
      <c r="P579" s="1453"/>
      <c r="Q579" s="1453"/>
      <c r="R579" s="1453"/>
      <c r="S579" s="1453"/>
      <c r="T579" s="1452"/>
      <c r="U579"/>
      <c r="V579"/>
      <c r="W579" s="1453"/>
      <c r="X579" s="1453"/>
      <c r="Y579" s="1453"/>
      <c r="Z579" s="1453"/>
      <c r="AA579" s="1453"/>
      <c r="AB579" s="1453"/>
      <c r="AC579" s="1453"/>
      <c r="AD579" s="1453"/>
      <c r="AE579" s="1453"/>
      <c r="AF579" s="1453"/>
      <c r="AG579" s="1453"/>
      <c r="AH579" s="1453"/>
      <c r="AI579" s="1453"/>
      <c r="AJ579" s="1453"/>
      <c r="AK579" s="1453"/>
      <c r="AL579" s="1453"/>
      <c r="AM579" s="1453"/>
      <c r="AN579" s="1453"/>
      <c r="AO579" s="1453"/>
      <c r="AP579" s="1453"/>
      <c r="AQ579" s="1453"/>
      <c r="AR579" s="1454"/>
      <c r="AS579" s="1453"/>
      <c r="AT579" s="1453"/>
      <c r="AU579" s="1453"/>
      <c r="AV579" s="1453"/>
      <c r="AW579" s="1453"/>
      <c r="AX579" s="1453"/>
      <c r="AY579" s="1453"/>
      <c r="AZ579" s="1453"/>
      <c r="BA579" s="1453"/>
      <c r="BB579" s="1453"/>
      <c r="BC579" s="1453"/>
      <c r="BD579" s="1453"/>
      <c r="BE579" s="1453"/>
      <c r="BF579" s="1453"/>
      <c r="BG579" s="1453"/>
      <c r="BH579" s="1453"/>
      <c r="BI579" s="1453"/>
      <c r="BJ579" s="1453"/>
      <c r="BK579" s="1453"/>
      <c r="BL579" s="1453"/>
      <c r="BM579" s="1453"/>
      <c r="BN579" s="1453"/>
      <c r="BO579" s="1453"/>
      <c r="BP579" s="1453"/>
      <c r="BQ579" s="1453"/>
      <c r="BR579" s="1453"/>
      <c r="BS579" s="1453"/>
      <c r="BT579" s="1453"/>
      <c r="BU579" s="1453"/>
      <c r="BV579" s="1453"/>
      <c r="BW579" s="1453"/>
      <c r="BX579" s="1453"/>
      <c r="BY579" s="1453"/>
      <c r="BZ579" s="1453"/>
      <c r="CA579" s="1453"/>
      <c r="CB579" s="1453"/>
      <c r="CC579" s="1453"/>
      <c r="CD579" s="1453"/>
      <c r="CE579" s="1453"/>
      <c r="CF579" s="1453"/>
      <c r="CG579" s="1453"/>
      <c r="CH579" s="1453"/>
      <c r="CI579" s="1453"/>
      <c r="CJ579" s="1453"/>
      <c r="CK579" s="1453"/>
      <c r="CL579" s="1453"/>
      <c r="CM579" s="1453"/>
      <c r="CN579" s="1453"/>
      <c r="CO579" s="1453"/>
      <c r="CP579" s="1453"/>
      <c r="CQ579" s="1453"/>
      <c r="CR579" s="1453"/>
      <c r="CS579" s="1453"/>
      <c r="CT579" s="1453"/>
      <c r="CU579" s="1453"/>
      <c r="CV579" s="1453"/>
      <c r="CW579" s="1453"/>
      <c r="CX579" s="1453"/>
      <c r="CY579" s="1453"/>
      <c r="CZ579" s="1453"/>
      <c r="DA579" s="1453"/>
      <c r="DB579" s="1453"/>
      <c r="DC579" s="1453"/>
      <c r="DD579" s="1453"/>
      <c r="DE579" s="1453"/>
      <c r="DF579" s="1453"/>
      <c r="DG579" s="1453"/>
      <c r="DH579" s="1453"/>
      <c r="DI579" s="1453"/>
      <c r="DJ579" s="1453"/>
      <c r="DK579" s="1453"/>
      <c r="DL579" s="1453"/>
      <c r="DM579" s="1453"/>
      <c r="DN579" s="1453"/>
      <c r="DO579" s="1453"/>
      <c r="DP579" s="1453"/>
      <c r="DQ579" s="1453"/>
      <c r="DR579" s="1453"/>
      <c r="DS579" s="1453"/>
      <c r="DT579" s="1453"/>
    </row>
    <row r="580" spans="1:124" s="1543" customFormat="1" ht="21.9" customHeight="1" x14ac:dyDescent="0.3">
      <c r="A580" s="1453"/>
      <c r="B580" s="1453"/>
      <c r="C580" s="1514"/>
      <c r="D580" s="1514"/>
      <c r="E580" s="1514"/>
      <c r="F580" s="1848"/>
      <c r="G580" s="1930"/>
      <c r="H580" s="1516"/>
      <c r="I580" s="1537"/>
      <c r="J580" s="1537"/>
      <c r="K580" s="1453"/>
      <c r="L580" s="1453"/>
      <c r="M580" s="1453"/>
      <c r="N580" s="1514"/>
      <c r="O580" s="1453"/>
      <c r="P580" s="1453"/>
      <c r="Q580" s="1453"/>
      <c r="R580" s="1453"/>
      <c r="S580" s="1453"/>
      <c r="T580" s="1452"/>
      <c r="U580"/>
      <c r="V580"/>
      <c r="W580" s="1453"/>
      <c r="X580" s="1453"/>
      <c r="Y580" s="1453"/>
      <c r="Z580" s="1453"/>
      <c r="AA580" s="1453"/>
      <c r="AB580" s="1453"/>
      <c r="AC580" s="1453"/>
      <c r="AD580" s="1453"/>
      <c r="AE580" s="1453"/>
      <c r="AF580" s="1453"/>
      <c r="AG580" s="1453"/>
      <c r="AH580" s="1453"/>
      <c r="AI580" s="1453"/>
      <c r="AJ580" s="1453"/>
      <c r="AK580" s="1453"/>
      <c r="AL580" s="1453"/>
      <c r="AM580" s="1453"/>
      <c r="AN580" s="1453"/>
      <c r="AO580" s="1453"/>
      <c r="AP580" s="1453"/>
      <c r="AQ580" s="1453"/>
      <c r="AR580" s="1454"/>
      <c r="AS580" s="1453"/>
      <c r="AT580" s="1453"/>
      <c r="AU580" s="1453"/>
      <c r="AV580" s="1453"/>
      <c r="AW580" s="1453"/>
      <c r="AX580" s="1453"/>
      <c r="AY580" s="1453"/>
      <c r="AZ580" s="1453"/>
      <c r="BA580" s="1453"/>
      <c r="BB580" s="1453"/>
      <c r="BC580" s="1453"/>
      <c r="BD580" s="1453"/>
      <c r="BE580" s="1453"/>
      <c r="BF580" s="1453"/>
      <c r="BG580" s="1453"/>
      <c r="BH580" s="1453"/>
      <c r="BI580" s="1453"/>
      <c r="BJ580" s="1453"/>
      <c r="BK580" s="1453"/>
      <c r="BL580" s="1453"/>
      <c r="BM580" s="1453"/>
      <c r="BN580" s="1453"/>
      <c r="BO580" s="1453"/>
      <c r="BP580" s="1453"/>
      <c r="BQ580" s="1453"/>
      <c r="BR580" s="1453"/>
      <c r="BS580" s="1453"/>
      <c r="BT580" s="1453"/>
      <c r="BU580" s="1453"/>
      <c r="BV580" s="1453"/>
      <c r="BW580" s="1453"/>
      <c r="BX580" s="1453"/>
      <c r="BY580" s="1453"/>
      <c r="BZ580" s="1453"/>
      <c r="CA580" s="1453"/>
      <c r="CB580" s="1453"/>
      <c r="CC580" s="1453"/>
      <c r="CD580" s="1453"/>
      <c r="CE580" s="1453"/>
      <c r="CF580" s="1453"/>
      <c r="CG580" s="1453"/>
      <c r="CH580" s="1453"/>
      <c r="CI580" s="1453"/>
      <c r="CJ580" s="1453"/>
      <c r="CK580" s="1453"/>
      <c r="CL580" s="1453"/>
      <c r="CM580" s="1453"/>
      <c r="CN580" s="1453"/>
      <c r="CO580" s="1453"/>
      <c r="CP580" s="1453"/>
      <c r="CQ580" s="1453"/>
      <c r="CR580" s="1453"/>
      <c r="CS580" s="1453"/>
      <c r="CT580" s="1453"/>
      <c r="CU580" s="1453"/>
      <c r="CV580" s="1453"/>
      <c r="CW580" s="1453"/>
      <c r="CX580" s="1453"/>
      <c r="CY580" s="1453"/>
      <c r="CZ580" s="1453"/>
      <c r="DA580" s="1453"/>
      <c r="DB580" s="1453"/>
      <c r="DC580" s="1453"/>
      <c r="DD580" s="1453"/>
      <c r="DE580" s="1453"/>
      <c r="DF580" s="1453"/>
      <c r="DG580" s="1453"/>
      <c r="DH580" s="1453"/>
      <c r="DI580" s="1453"/>
      <c r="DJ580" s="1453"/>
      <c r="DK580" s="1453"/>
      <c r="DL580" s="1453"/>
      <c r="DM580" s="1453"/>
      <c r="DN580" s="1453"/>
      <c r="DO580" s="1453"/>
      <c r="DP580" s="1453"/>
      <c r="DQ580" s="1453"/>
      <c r="DR580" s="1453"/>
      <c r="DS580" s="1453"/>
      <c r="DT580" s="1453"/>
    </row>
    <row r="581" spans="1:124" s="1543" customFormat="1" ht="21.9" customHeight="1" x14ac:dyDescent="0.3">
      <c r="A581" s="1453"/>
      <c r="B581" s="1453"/>
      <c r="C581" s="1514"/>
      <c r="D581" s="1514"/>
      <c r="E581" s="1514"/>
      <c r="F581" s="1848"/>
      <c r="G581" s="1930"/>
      <c r="H581" s="1516"/>
      <c r="I581" s="1537"/>
      <c r="J581" s="1537"/>
      <c r="K581" s="1453"/>
      <c r="L581" s="1453"/>
      <c r="M581" s="1453"/>
      <c r="N581" s="1514"/>
      <c r="O581" s="1453"/>
      <c r="P581" s="1453"/>
      <c r="Q581" s="1453"/>
      <c r="R581" s="1453"/>
      <c r="S581" s="1453"/>
      <c r="T581" s="1452"/>
      <c r="U581"/>
      <c r="V581"/>
      <c r="W581" s="1453"/>
      <c r="X581" s="1453"/>
      <c r="Y581" s="1453"/>
      <c r="Z581" s="1453"/>
      <c r="AA581" s="1453"/>
      <c r="AB581" s="1453"/>
      <c r="AC581" s="1453"/>
      <c r="AD581" s="1453"/>
      <c r="AE581" s="1453"/>
      <c r="AF581" s="1453"/>
      <c r="AG581" s="1453"/>
      <c r="AH581" s="1453"/>
      <c r="AI581" s="1453"/>
      <c r="AJ581" s="1453"/>
      <c r="AK581" s="1453"/>
      <c r="AL581" s="1453"/>
      <c r="AM581" s="1453"/>
      <c r="AN581" s="1453"/>
      <c r="AO581" s="1453"/>
      <c r="AP581" s="1453"/>
      <c r="AQ581" s="1453"/>
      <c r="AR581" s="1454"/>
      <c r="AS581" s="1453"/>
      <c r="AT581" s="1453"/>
      <c r="AU581" s="1453"/>
      <c r="AV581" s="1453"/>
      <c r="AW581" s="1453"/>
      <c r="AX581" s="1453"/>
      <c r="AY581" s="1453"/>
      <c r="AZ581" s="1453"/>
      <c r="BA581" s="1453"/>
      <c r="BB581" s="1453"/>
      <c r="BC581" s="1453"/>
      <c r="BD581" s="1453"/>
      <c r="BE581" s="1453"/>
      <c r="BF581" s="1453"/>
      <c r="BG581" s="1453"/>
      <c r="BH581" s="1453"/>
      <c r="BI581" s="1453"/>
      <c r="BJ581" s="1453"/>
      <c r="BK581" s="1453"/>
      <c r="BL581" s="1453"/>
      <c r="BM581" s="1453"/>
      <c r="BN581" s="1453"/>
      <c r="BO581" s="1453"/>
      <c r="BP581" s="1453"/>
      <c r="BQ581" s="1453"/>
      <c r="BR581" s="1453"/>
      <c r="BS581" s="1453"/>
      <c r="BT581" s="1453"/>
      <c r="BU581" s="1453"/>
      <c r="BV581" s="1453"/>
      <c r="BW581" s="1453"/>
      <c r="BX581" s="1453"/>
      <c r="BY581" s="1453"/>
      <c r="BZ581" s="1453"/>
      <c r="CA581" s="1453"/>
      <c r="CB581" s="1453"/>
      <c r="CC581" s="1453"/>
      <c r="CD581" s="1453"/>
      <c r="CE581" s="1453"/>
      <c r="CF581" s="1453"/>
      <c r="CG581" s="1453"/>
      <c r="CH581" s="1453"/>
      <c r="CI581" s="1453"/>
      <c r="CJ581" s="1453"/>
      <c r="CK581" s="1453"/>
      <c r="CL581" s="1453"/>
      <c r="CM581" s="1453"/>
      <c r="CN581" s="1453"/>
      <c r="CO581" s="1453"/>
      <c r="CP581" s="1453"/>
      <c r="CQ581" s="1453"/>
      <c r="CR581" s="1453"/>
      <c r="CS581" s="1453"/>
      <c r="CT581" s="1453"/>
      <c r="CU581" s="1453"/>
      <c r="CV581" s="1453"/>
      <c r="CW581" s="1453"/>
      <c r="CX581" s="1453"/>
      <c r="CY581" s="1453"/>
      <c r="CZ581" s="1453"/>
      <c r="DA581" s="1453"/>
      <c r="DB581" s="1453"/>
      <c r="DC581" s="1453"/>
      <c r="DD581" s="1453"/>
      <c r="DE581" s="1453"/>
      <c r="DF581" s="1453"/>
      <c r="DG581" s="1453"/>
      <c r="DH581" s="1453"/>
      <c r="DI581" s="1453"/>
      <c r="DJ581" s="1453"/>
      <c r="DK581" s="1453"/>
      <c r="DL581" s="1453"/>
      <c r="DM581" s="1453"/>
      <c r="DN581" s="1453"/>
      <c r="DO581" s="1453"/>
      <c r="DP581" s="1453"/>
      <c r="DQ581" s="1453"/>
      <c r="DR581" s="1453"/>
      <c r="DS581" s="1453"/>
      <c r="DT581" s="1453"/>
    </row>
    <row r="582" spans="1:124" s="1543" customFormat="1" ht="21.9" customHeight="1" x14ac:dyDescent="0.3">
      <c r="A582" s="1453"/>
      <c r="B582" s="1453"/>
      <c r="C582" s="1514"/>
      <c r="D582" s="1514"/>
      <c r="E582" s="1514"/>
      <c r="F582" s="1848"/>
      <c r="G582" s="1930"/>
      <c r="H582" s="1516"/>
      <c r="I582" s="1537"/>
      <c r="J582" s="1537"/>
      <c r="K582" s="1453"/>
      <c r="L582" s="1453"/>
      <c r="M582" s="1453"/>
      <c r="N582" s="1514"/>
      <c r="O582" s="1453"/>
      <c r="P582" s="1453"/>
      <c r="Q582" s="1453"/>
      <c r="R582" s="1453"/>
      <c r="S582" s="1453"/>
      <c r="T582" s="1452"/>
      <c r="U582"/>
      <c r="V582"/>
      <c r="W582" s="1453"/>
      <c r="X582" s="1453"/>
      <c r="Y582" s="1453"/>
      <c r="Z582" s="1453"/>
      <c r="AA582" s="1453"/>
      <c r="AB582" s="1453"/>
      <c r="AC582" s="1453"/>
      <c r="AD582" s="1453"/>
      <c r="AE582" s="1453"/>
      <c r="AF582" s="1453"/>
      <c r="AG582" s="1453"/>
      <c r="AH582" s="1453"/>
      <c r="AI582" s="1453"/>
      <c r="AJ582" s="1453"/>
      <c r="AK582" s="1453"/>
      <c r="AL582" s="1453"/>
      <c r="AM582" s="1453"/>
      <c r="AN582" s="1453"/>
      <c r="AO582" s="1453"/>
      <c r="AP582" s="1453"/>
      <c r="AQ582" s="1453"/>
      <c r="AR582" s="1454"/>
      <c r="AS582" s="1453"/>
      <c r="AT582" s="1453"/>
      <c r="AU582" s="1453"/>
      <c r="AV582" s="1453"/>
      <c r="AW582" s="1453"/>
      <c r="AX582" s="1453"/>
      <c r="AY582" s="1453"/>
      <c r="AZ582" s="1453"/>
      <c r="BA582" s="1453"/>
      <c r="BB582" s="1453"/>
      <c r="BC582" s="1453"/>
      <c r="BD582" s="1453"/>
      <c r="BE582" s="1453"/>
      <c r="BF582" s="1453"/>
      <c r="BG582" s="1453"/>
      <c r="BH582" s="1453"/>
      <c r="BI582" s="1453"/>
      <c r="BJ582" s="1453"/>
      <c r="BK582" s="1453"/>
      <c r="BL582" s="1453"/>
      <c r="BM582" s="1453"/>
      <c r="BN582" s="1453"/>
      <c r="BO582" s="1453"/>
      <c r="BP582" s="1453"/>
      <c r="BQ582" s="1453"/>
      <c r="BR582" s="1453"/>
      <c r="BS582" s="1453"/>
      <c r="BT582" s="1453"/>
      <c r="BU582" s="1453"/>
      <c r="BV582" s="1453"/>
      <c r="BW582" s="1453"/>
      <c r="BX582" s="1453"/>
      <c r="BY582" s="1453"/>
      <c r="BZ582" s="1453"/>
      <c r="CA582" s="1453"/>
      <c r="CB582" s="1453"/>
      <c r="CC582" s="1453"/>
      <c r="CD582" s="1453"/>
      <c r="CE582" s="1453"/>
      <c r="CF582" s="1453"/>
      <c r="CG582" s="1453"/>
      <c r="CH582" s="1453"/>
      <c r="CI582" s="1453"/>
      <c r="CJ582" s="1453"/>
      <c r="CK582" s="1453"/>
      <c r="CL582" s="1453"/>
      <c r="CM582" s="1453"/>
      <c r="CN582" s="1453"/>
      <c r="CO582" s="1453"/>
      <c r="CP582" s="1453"/>
      <c r="CQ582" s="1453"/>
      <c r="CR582" s="1453"/>
      <c r="CS582" s="1453"/>
      <c r="CT582" s="1453"/>
      <c r="CU582" s="1453"/>
      <c r="CV582" s="1453"/>
      <c r="CW582" s="1453"/>
      <c r="CX582" s="1453"/>
      <c r="CY582" s="1453"/>
      <c r="CZ582" s="1453"/>
      <c r="DA582" s="1453"/>
      <c r="DB582" s="1453"/>
      <c r="DC582" s="1453"/>
      <c r="DD582" s="1453"/>
      <c r="DE582" s="1453"/>
      <c r="DF582" s="1453"/>
      <c r="DG582" s="1453"/>
      <c r="DH582" s="1453"/>
      <c r="DI582" s="1453"/>
      <c r="DJ582" s="1453"/>
      <c r="DK582" s="1453"/>
      <c r="DL582" s="1453"/>
      <c r="DM582" s="1453"/>
      <c r="DN582" s="1453"/>
      <c r="DO582" s="1453"/>
      <c r="DP582" s="1453"/>
      <c r="DQ582" s="1453"/>
      <c r="DR582" s="1453"/>
      <c r="DS582" s="1453"/>
      <c r="DT582" s="1453"/>
    </row>
    <row r="583" spans="1:124" s="1543" customFormat="1" ht="21.9" customHeight="1" x14ac:dyDescent="0.3">
      <c r="A583" s="1453"/>
      <c r="B583" s="1453"/>
      <c r="C583" s="1514"/>
      <c r="D583" s="1514"/>
      <c r="E583" s="1514"/>
      <c r="F583" s="1848"/>
      <c r="G583" s="1930"/>
      <c r="H583" s="1516"/>
      <c r="I583" s="1537"/>
      <c r="J583" s="1537"/>
      <c r="K583" s="1453"/>
      <c r="L583" s="1453"/>
      <c r="M583" s="1453"/>
      <c r="N583" s="1514"/>
      <c r="O583" s="1453"/>
      <c r="P583" s="1453"/>
      <c r="Q583" s="1453"/>
      <c r="R583" s="1453"/>
      <c r="S583" s="1453"/>
      <c r="T583" s="1452"/>
      <c r="U583"/>
      <c r="V583"/>
      <c r="W583" s="1453"/>
      <c r="X583" s="1453"/>
      <c r="Y583" s="1453"/>
      <c r="Z583" s="1453"/>
      <c r="AA583" s="1453"/>
      <c r="AB583" s="1453"/>
      <c r="AC583" s="1453"/>
      <c r="AD583" s="1453"/>
      <c r="AE583" s="1453"/>
      <c r="AF583" s="1453"/>
      <c r="AG583" s="1453"/>
      <c r="AH583" s="1453"/>
      <c r="AI583" s="1453"/>
      <c r="AJ583" s="1453"/>
      <c r="AK583" s="1453"/>
      <c r="AL583" s="1453"/>
      <c r="AM583" s="1453"/>
      <c r="AN583" s="1453"/>
      <c r="AO583" s="1453"/>
      <c r="AP583" s="1453"/>
      <c r="AQ583" s="1453"/>
      <c r="AR583" s="1454"/>
      <c r="AS583" s="1453"/>
      <c r="AT583" s="1453"/>
      <c r="AU583" s="1453"/>
      <c r="AV583" s="1453"/>
      <c r="AW583" s="1453"/>
      <c r="AX583" s="1453"/>
      <c r="AY583" s="1453"/>
      <c r="AZ583" s="1453"/>
      <c r="BA583" s="1453"/>
      <c r="BB583" s="1453"/>
      <c r="BC583" s="1453"/>
      <c r="BD583" s="1453"/>
      <c r="BE583" s="1453"/>
      <c r="BF583" s="1453"/>
      <c r="BG583" s="1453"/>
      <c r="BH583" s="1453"/>
      <c r="BI583" s="1453"/>
      <c r="BJ583" s="1453"/>
      <c r="BK583" s="1453"/>
      <c r="BL583" s="1453"/>
      <c r="BM583" s="1453"/>
      <c r="BN583" s="1453"/>
      <c r="BO583" s="1453"/>
      <c r="BP583" s="1453"/>
      <c r="BQ583" s="1453"/>
      <c r="BR583" s="1453"/>
      <c r="BS583" s="1453"/>
      <c r="BT583" s="1453"/>
      <c r="BU583" s="1453"/>
      <c r="BV583" s="1453"/>
      <c r="BW583" s="1453"/>
      <c r="BX583" s="1453"/>
      <c r="BY583" s="1453"/>
      <c r="BZ583" s="1453"/>
      <c r="CA583" s="1453"/>
      <c r="CB583" s="1453"/>
      <c r="CC583" s="1453"/>
      <c r="CD583" s="1453"/>
      <c r="CE583" s="1453"/>
      <c r="CF583" s="1453"/>
      <c r="CG583" s="1453"/>
      <c r="CH583" s="1453"/>
      <c r="CI583" s="1453"/>
      <c r="CJ583" s="1453"/>
      <c r="CK583" s="1453"/>
      <c r="CL583" s="1453"/>
      <c r="CM583" s="1453"/>
      <c r="CN583" s="1453"/>
      <c r="CO583" s="1453"/>
      <c r="CP583" s="1453"/>
      <c r="CQ583" s="1453"/>
      <c r="CR583" s="1453"/>
      <c r="CS583" s="1453"/>
      <c r="CT583" s="1453"/>
      <c r="CU583" s="1453"/>
      <c r="CV583" s="1453"/>
      <c r="CW583" s="1453"/>
      <c r="CX583" s="1453"/>
      <c r="CY583" s="1453"/>
      <c r="CZ583" s="1453"/>
      <c r="DA583" s="1453"/>
      <c r="DB583" s="1453"/>
      <c r="DC583" s="1453"/>
      <c r="DD583" s="1453"/>
      <c r="DE583" s="1453"/>
      <c r="DF583" s="1453"/>
      <c r="DG583" s="1453"/>
      <c r="DH583" s="1453"/>
      <c r="DI583" s="1453"/>
      <c r="DJ583" s="1453"/>
      <c r="DK583" s="1453"/>
      <c r="DL583" s="1453"/>
      <c r="DM583" s="1453"/>
      <c r="DN583" s="1453"/>
      <c r="DO583" s="1453"/>
      <c r="DP583" s="1453"/>
      <c r="DQ583" s="1453"/>
      <c r="DR583" s="1453"/>
      <c r="DS583" s="1453"/>
      <c r="DT583" s="1453"/>
    </row>
    <row r="584" spans="1:124" s="1543" customFormat="1" ht="21.9" customHeight="1" x14ac:dyDescent="0.3">
      <c r="A584" s="1453"/>
      <c r="B584" s="1453"/>
      <c r="C584" s="1514"/>
      <c r="D584" s="1514"/>
      <c r="E584" s="1514"/>
      <c r="F584" s="1848"/>
      <c r="G584" s="1930"/>
      <c r="H584" s="1516"/>
      <c r="I584" s="1537"/>
      <c r="J584" s="1537"/>
      <c r="K584" s="1453"/>
      <c r="L584" s="1453"/>
      <c r="M584" s="1453"/>
      <c r="N584" s="1514"/>
      <c r="O584" s="1453"/>
      <c r="P584" s="1453"/>
      <c r="Q584" s="1453"/>
      <c r="R584" s="1453"/>
      <c r="S584" s="1453"/>
      <c r="T584" s="1452"/>
      <c r="U584"/>
      <c r="V584"/>
      <c r="W584" s="1453"/>
      <c r="X584" s="1453"/>
      <c r="Y584" s="1453"/>
      <c r="Z584" s="1453"/>
      <c r="AA584" s="1453"/>
      <c r="AB584" s="1453"/>
      <c r="AC584" s="1453"/>
      <c r="AD584" s="1453"/>
      <c r="AE584" s="1453"/>
      <c r="AF584" s="1453"/>
      <c r="AG584" s="1453"/>
      <c r="AH584" s="1453"/>
      <c r="AI584" s="1453"/>
      <c r="AJ584" s="1453"/>
      <c r="AK584" s="1453"/>
      <c r="AL584" s="1453"/>
      <c r="AM584" s="1453"/>
      <c r="AN584" s="1453"/>
      <c r="AO584" s="1453"/>
      <c r="AP584" s="1453"/>
      <c r="AQ584" s="1453"/>
      <c r="AR584" s="1454"/>
      <c r="AS584" s="1453"/>
      <c r="AT584" s="1453"/>
      <c r="AU584" s="1453"/>
      <c r="AV584" s="1453"/>
      <c r="AW584" s="1453"/>
      <c r="AX584" s="1453"/>
      <c r="AY584" s="1453"/>
      <c r="AZ584" s="1453"/>
      <c r="BA584" s="1453"/>
      <c r="BB584" s="1453"/>
      <c r="BC584" s="1453"/>
      <c r="BD584" s="1453"/>
      <c r="BE584" s="1453"/>
      <c r="BF584" s="1453"/>
      <c r="BG584" s="1453"/>
      <c r="BH584" s="1453"/>
      <c r="BI584" s="1453"/>
      <c r="BJ584" s="1453"/>
      <c r="BK584" s="1453"/>
      <c r="BL584" s="1453"/>
      <c r="BM584" s="1453"/>
      <c r="BN584" s="1453"/>
      <c r="BO584" s="1453"/>
      <c r="BP584" s="1453"/>
      <c r="BQ584" s="1453"/>
      <c r="BR584" s="1453"/>
      <c r="BS584" s="1453"/>
      <c r="BT584" s="1453"/>
      <c r="BU584" s="1453"/>
      <c r="BV584" s="1453"/>
      <c r="BW584" s="1453"/>
      <c r="BX584" s="1453"/>
      <c r="BY584" s="1453"/>
      <c r="BZ584" s="1453"/>
      <c r="CA584" s="1453"/>
      <c r="CB584" s="1453"/>
      <c r="CC584" s="1453"/>
      <c r="CD584" s="1453"/>
      <c r="CE584" s="1453"/>
      <c r="CF584" s="1453"/>
      <c r="CG584" s="1453"/>
      <c r="CH584" s="1453"/>
      <c r="CI584" s="1453"/>
      <c r="CJ584" s="1453"/>
      <c r="CK584" s="1453"/>
      <c r="CL584" s="1453"/>
      <c r="CM584" s="1453"/>
      <c r="CN584" s="1453"/>
      <c r="CO584" s="1453"/>
      <c r="CP584" s="1453"/>
      <c r="CQ584" s="1453"/>
      <c r="CR584" s="1453"/>
      <c r="CS584" s="1453"/>
      <c r="CT584" s="1453"/>
      <c r="CU584" s="1453"/>
      <c r="CV584" s="1453"/>
      <c r="CW584" s="1453"/>
      <c r="CX584" s="1453"/>
      <c r="CY584" s="1453"/>
      <c r="CZ584" s="1453"/>
      <c r="DA584" s="1453"/>
      <c r="DB584" s="1453"/>
      <c r="DC584" s="1453"/>
      <c r="DD584" s="1453"/>
      <c r="DE584" s="1453"/>
      <c r="DF584" s="1453"/>
      <c r="DG584" s="1453"/>
      <c r="DH584" s="1453"/>
      <c r="DI584" s="1453"/>
      <c r="DJ584" s="1453"/>
      <c r="DK584" s="1453"/>
      <c r="DL584" s="1453"/>
      <c r="DM584" s="1453"/>
      <c r="DN584" s="1453"/>
      <c r="DO584" s="1453"/>
      <c r="DP584" s="1453"/>
      <c r="DQ584" s="1453"/>
      <c r="DR584" s="1453"/>
      <c r="DS584" s="1453"/>
      <c r="DT584" s="1453"/>
    </row>
    <row r="585" spans="1:124" s="1543" customFormat="1" ht="21.9" customHeight="1" x14ac:dyDescent="0.3">
      <c r="A585" s="1453"/>
      <c r="B585" s="1453"/>
      <c r="C585" s="1514"/>
      <c r="D585" s="1514"/>
      <c r="E585" s="1514"/>
      <c r="F585" s="1848"/>
      <c r="G585" s="1930"/>
      <c r="H585" s="1516"/>
      <c r="I585" s="1537"/>
      <c r="J585" s="1537"/>
      <c r="K585" s="1453"/>
      <c r="L585" s="1453"/>
      <c r="M585" s="1453"/>
      <c r="N585" s="1514"/>
      <c r="O585" s="1453"/>
      <c r="P585" s="1453"/>
      <c r="Q585" s="1453"/>
      <c r="R585" s="1453"/>
      <c r="S585" s="1453"/>
      <c r="T585" s="1452"/>
      <c r="U585"/>
      <c r="V585"/>
      <c r="W585" s="1453"/>
      <c r="X585" s="1453"/>
      <c r="Y585" s="1453"/>
      <c r="Z585" s="1453"/>
      <c r="AA585" s="1453"/>
      <c r="AB585" s="1453"/>
      <c r="AC585" s="1453"/>
      <c r="AD585" s="1453"/>
      <c r="AE585" s="1453"/>
      <c r="AF585" s="1453"/>
      <c r="AG585" s="1453"/>
      <c r="AH585" s="1453"/>
      <c r="AI585" s="1453"/>
      <c r="AJ585" s="1453"/>
      <c r="AK585" s="1453"/>
      <c r="AL585" s="1453"/>
      <c r="AM585" s="1453"/>
      <c r="AN585" s="1453"/>
      <c r="AO585" s="1453"/>
      <c r="AP585" s="1453"/>
      <c r="AQ585" s="1453"/>
      <c r="AR585" s="1454"/>
      <c r="AS585" s="1453"/>
      <c r="AT585" s="1453"/>
      <c r="AU585" s="1453"/>
      <c r="AV585" s="1453"/>
      <c r="AW585" s="1453"/>
      <c r="AX585" s="1453"/>
      <c r="AY585" s="1453"/>
      <c r="AZ585" s="1453"/>
      <c r="BA585" s="1453"/>
      <c r="BB585" s="1453"/>
      <c r="BC585" s="1453"/>
      <c r="BD585" s="1453"/>
      <c r="BE585" s="1453"/>
      <c r="BF585" s="1453"/>
      <c r="BG585" s="1453"/>
      <c r="BH585" s="1453"/>
      <c r="BI585" s="1453"/>
      <c r="BJ585" s="1453"/>
      <c r="BK585" s="1453"/>
      <c r="BL585" s="1453"/>
      <c r="BM585" s="1453"/>
      <c r="BN585" s="1453"/>
      <c r="BO585" s="1453"/>
      <c r="BP585" s="1453"/>
      <c r="BQ585" s="1453"/>
      <c r="BR585" s="1453"/>
      <c r="BS585" s="1453"/>
      <c r="BT585" s="1453"/>
      <c r="BU585" s="1453"/>
      <c r="BV585" s="1453"/>
      <c r="BW585" s="1453"/>
      <c r="BX585" s="1453"/>
      <c r="BY585" s="1453"/>
      <c r="BZ585" s="1453"/>
      <c r="CA585" s="1453"/>
      <c r="CB585" s="1453"/>
      <c r="CC585" s="1453"/>
      <c r="CD585" s="1453"/>
      <c r="CE585" s="1453"/>
      <c r="CF585" s="1453"/>
      <c r="CG585" s="1453"/>
      <c r="CH585" s="1453"/>
      <c r="CI585" s="1453"/>
      <c r="CJ585" s="1453"/>
      <c r="CK585" s="1453"/>
      <c r="CL585" s="1453"/>
      <c r="CM585" s="1453"/>
      <c r="CN585" s="1453"/>
      <c r="CO585" s="1453"/>
      <c r="CP585" s="1453"/>
      <c r="CQ585" s="1453"/>
      <c r="CR585" s="1453"/>
      <c r="CS585" s="1453"/>
      <c r="CT585" s="1453"/>
      <c r="CU585" s="1453"/>
      <c r="CV585" s="1453"/>
      <c r="CW585" s="1453"/>
      <c r="CX585" s="1453"/>
      <c r="CY585" s="1453"/>
      <c r="CZ585" s="1453"/>
      <c r="DA585" s="1453"/>
      <c r="DB585" s="1453"/>
      <c r="DC585" s="1453"/>
      <c r="DD585" s="1453"/>
      <c r="DE585" s="1453"/>
      <c r="DF585" s="1453"/>
      <c r="DG585" s="1453"/>
      <c r="DH585" s="1453"/>
      <c r="DI585" s="1453"/>
      <c r="DJ585" s="1453"/>
      <c r="DK585" s="1453"/>
      <c r="DL585" s="1453"/>
      <c r="DM585" s="1453"/>
      <c r="DN585" s="1453"/>
      <c r="DO585" s="1453"/>
      <c r="DP585" s="1453"/>
      <c r="DQ585" s="1453"/>
      <c r="DR585" s="1453"/>
      <c r="DS585" s="1453"/>
      <c r="DT585" s="1453"/>
    </row>
    <row r="586" spans="1:124" s="1543" customFormat="1" ht="21.9" customHeight="1" x14ac:dyDescent="0.3">
      <c r="A586" s="1453"/>
      <c r="B586" s="1453"/>
      <c r="C586" s="1514"/>
      <c r="D586" s="1514"/>
      <c r="E586" s="1514"/>
      <c r="F586" s="1848"/>
      <c r="G586" s="1930"/>
      <c r="H586" s="1516"/>
      <c r="I586" s="1537"/>
      <c r="J586" s="1537"/>
      <c r="K586" s="1453"/>
      <c r="L586" s="1453"/>
      <c r="M586" s="1453"/>
      <c r="N586" s="1514"/>
      <c r="O586" s="1453"/>
      <c r="P586" s="1453"/>
      <c r="Q586" s="1453"/>
      <c r="R586" s="1453"/>
      <c r="S586" s="1453"/>
      <c r="T586" s="1452"/>
      <c r="U586"/>
      <c r="V586"/>
      <c r="W586" s="1453"/>
      <c r="X586" s="1453"/>
      <c r="Y586" s="1453"/>
      <c r="Z586" s="1453"/>
      <c r="AA586" s="1453"/>
      <c r="AB586" s="1453"/>
      <c r="AC586" s="1453"/>
      <c r="AD586" s="1453"/>
      <c r="AE586" s="1453"/>
      <c r="AF586" s="1453"/>
      <c r="AG586" s="1453"/>
      <c r="AH586" s="1453"/>
      <c r="AI586" s="1453"/>
      <c r="AJ586" s="1453"/>
      <c r="AK586" s="1453"/>
      <c r="AL586" s="1453"/>
      <c r="AM586" s="1453"/>
      <c r="AN586" s="1453"/>
      <c r="AO586" s="1453"/>
      <c r="AP586" s="1453"/>
      <c r="AQ586" s="1453"/>
      <c r="AR586" s="1454"/>
      <c r="AS586" s="1453"/>
      <c r="AT586" s="1453"/>
      <c r="AU586" s="1453"/>
      <c r="AV586" s="1453"/>
      <c r="AW586" s="1453"/>
      <c r="AX586" s="1453"/>
      <c r="AY586" s="1453"/>
      <c r="AZ586" s="1453"/>
      <c r="BA586" s="1453"/>
      <c r="BB586" s="1453"/>
      <c r="BC586" s="1453"/>
      <c r="BD586" s="1453"/>
      <c r="BE586" s="1453"/>
      <c r="BF586" s="1453"/>
      <c r="BG586" s="1453"/>
      <c r="BH586" s="1453"/>
      <c r="BI586" s="1453"/>
      <c r="BJ586" s="1453"/>
      <c r="BK586" s="1453"/>
      <c r="BL586" s="1453"/>
      <c r="BM586" s="1453"/>
      <c r="BN586" s="1453"/>
      <c r="BO586" s="1453"/>
      <c r="BP586" s="1453"/>
      <c r="BQ586" s="1453"/>
      <c r="BR586" s="1453"/>
      <c r="BS586" s="1453"/>
      <c r="BT586" s="1453"/>
      <c r="BU586" s="1453"/>
      <c r="BV586" s="1453"/>
      <c r="BW586" s="1453"/>
      <c r="BX586" s="1453"/>
      <c r="BY586" s="1453"/>
      <c r="BZ586" s="1453"/>
      <c r="CA586" s="1453"/>
      <c r="CB586" s="1453"/>
      <c r="CC586" s="1453"/>
      <c r="CD586" s="1453"/>
      <c r="CE586" s="1453"/>
      <c r="CF586" s="1453"/>
      <c r="CG586" s="1453"/>
      <c r="CH586" s="1453"/>
      <c r="CI586" s="1453"/>
      <c r="CJ586" s="1453"/>
      <c r="CK586" s="1453"/>
      <c r="CL586" s="1453"/>
      <c r="CM586" s="1453"/>
      <c r="CN586" s="1453"/>
      <c r="CO586" s="1453"/>
      <c r="CP586" s="1453"/>
      <c r="CQ586" s="1453"/>
      <c r="CR586" s="1453"/>
      <c r="CS586" s="1453"/>
      <c r="CT586" s="1453"/>
      <c r="CU586" s="1453"/>
      <c r="CV586" s="1453"/>
      <c r="CW586" s="1453"/>
      <c r="CX586" s="1453"/>
      <c r="CY586" s="1453"/>
      <c r="CZ586" s="1453"/>
      <c r="DA586" s="1453"/>
      <c r="DB586" s="1453"/>
      <c r="DC586" s="1453"/>
      <c r="DD586" s="1453"/>
      <c r="DE586" s="1453"/>
      <c r="DF586" s="1453"/>
      <c r="DG586" s="1453"/>
      <c r="DH586" s="1453"/>
      <c r="DI586" s="1453"/>
      <c r="DJ586" s="1453"/>
      <c r="DK586" s="1453"/>
      <c r="DL586" s="1453"/>
      <c r="DM586" s="1453"/>
      <c r="DN586" s="1453"/>
      <c r="DO586" s="1453"/>
      <c r="DP586" s="1453"/>
      <c r="DQ586" s="1453"/>
      <c r="DR586" s="1453"/>
      <c r="DS586" s="1453"/>
      <c r="DT586" s="1453"/>
    </row>
    <row r="587" spans="1:124" s="1543" customFormat="1" ht="21.9" customHeight="1" x14ac:dyDescent="0.3">
      <c r="A587" s="1453"/>
      <c r="B587" s="1453"/>
      <c r="C587" s="1514"/>
      <c r="D587" s="1514"/>
      <c r="E587" s="1514"/>
      <c r="F587" s="1848"/>
      <c r="G587" s="1930"/>
      <c r="H587" s="1516"/>
      <c r="I587" s="1537"/>
      <c r="J587" s="1537"/>
      <c r="K587" s="1453"/>
      <c r="L587" s="1453"/>
      <c r="M587" s="1453"/>
      <c r="N587" s="1514"/>
      <c r="O587" s="1453"/>
      <c r="P587" s="1453"/>
      <c r="Q587" s="1453"/>
      <c r="R587" s="1453"/>
      <c r="S587" s="1453"/>
      <c r="T587" s="1452"/>
      <c r="U587"/>
      <c r="V587"/>
      <c r="W587" s="1453"/>
      <c r="X587" s="1453"/>
      <c r="Y587" s="1453"/>
      <c r="Z587" s="1453"/>
      <c r="AA587" s="1453"/>
      <c r="AB587" s="1453"/>
      <c r="AC587" s="1453"/>
      <c r="AD587" s="1453"/>
      <c r="AE587" s="1453"/>
      <c r="AF587" s="1453"/>
      <c r="AG587" s="1453"/>
      <c r="AH587" s="1453"/>
      <c r="AI587" s="1453"/>
      <c r="AJ587" s="1453"/>
      <c r="AK587" s="1453"/>
      <c r="AL587" s="1453"/>
      <c r="AM587" s="1453"/>
      <c r="AN587" s="1453"/>
      <c r="AO587" s="1453"/>
      <c r="AP587" s="1453"/>
      <c r="AQ587" s="1453"/>
      <c r="AR587" s="1454"/>
      <c r="AS587" s="1453"/>
      <c r="AT587" s="1453"/>
      <c r="AU587" s="1453"/>
      <c r="AV587" s="1453"/>
      <c r="AW587" s="1453"/>
      <c r="AX587" s="1453"/>
      <c r="AY587" s="1453"/>
      <c r="AZ587" s="1453"/>
      <c r="BA587" s="1453"/>
      <c r="BB587" s="1453"/>
      <c r="BC587" s="1453"/>
      <c r="BD587" s="1453"/>
      <c r="BE587" s="1453"/>
      <c r="BF587" s="1453"/>
      <c r="BG587" s="1453"/>
      <c r="BH587" s="1453"/>
      <c r="BI587" s="1453"/>
      <c r="BJ587" s="1453"/>
      <c r="BK587" s="1453"/>
      <c r="BL587" s="1453"/>
      <c r="BM587" s="1453"/>
      <c r="BN587" s="1453"/>
      <c r="BO587" s="1453"/>
      <c r="BP587" s="1453"/>
      <c r="BQ587" s="1453"/>
      <c r="BR587" s="1453"/>
      <c r="BS587" s="1453"/>
      <c r="BT587" s="1453"/>
      <c r="BU587" s="1453"/>
      <c r="BV587" s="1453"/>
      <c r="BW587" s="1453"/>
      <c r="BX587" s="1453"/>
      <c r="BY587" s="1453"/>
      <c r="BZ587" s="1453"/>
      <c r="CA587" s="1453"/>
      <c r="CB587" s="1453"/>
      <c r="CC587" s="1453"/>
      <c r="CD587" s="1453"/>
      <c r="CE587" s="1453"/>
      <c r="CF587" s="1453"/>
      <c r="CG587" s="1453"/>
      <c r="CH587" s="1453"/>
      <c r="CI587" s="1453"/>
      <c r="CJ587" s="1453"/>
      <c r="CK587" s="1453"/>
      <c r="CL587" s="1453"/>
      <c r="CM587" s="1453"/>
      <c r="CN587" s="1453"/>
      <c r="CO587" s="1453"/>
      <c r="CP587" s="1453"/>
      <c r="CQ587" s="1453"/>
      <c r="CR587" s="1453"/>
      <c r="CS587" s="1453"/>
      <c r="CT587" s="1453"/>
      <c r="CU587" s="1453"/>
      <c r="CV587" s="1453"/>
      <c r="CW587" s="1453"/>
      <c r="CX587" s="1453"/>
      <c r="CY587" s="1453"/>
      <c r="CZ587" s="1453"/>
      <c r="DA587" s="1453"/>
      <c r="DB587" s="1453"/>
      <c r="DC587" s="1453"/>
      <c r="DD587" s="1453"/>
      <c r="DE587" s="1453"/>
      <c r="DF587" s="1453"/>
      <c r="DG587" s="1453"/>
      <c r="DH587" s="1453"/>
      <c r="DI587" s="1453"/>
      <c r="DJ587" s="1453"/>
      <c r="DK587" s="1453"/>
      <c r="DL587" s="1453"/>
      <c r="DM587" s="1453"/>
      <c r="DN587" s="1453"/>
      <c r="DO587" s="1453"/>
      <c r="DP587" s="1453"/>
      <c r="DQ587" s="1453"/>
      <c r="DR587" s="1453"/>
      <c r="DS587" s="1453"/>
      <c r="DT587" s="1453"/>
    </row>
    <row r="588" spans="1:124" s="1543" customFormat="1" ht="21.9" customHeight="1" x14ac:dyDescent="0.3">
      <c r="A588" s="1453"/>
      <c r="B588" s="1453"/>
      <c r="C588" s="1514"/>
      <c r="D588" s="1514"/>
      <c r="E588" s="1514"/>
      <c r="F588" s="1848"/>
      <c r="G588" s="1930"/>
      <c r="H588" s="1516"/>
      <c r="I588" s="1537"/>
      <c r="J588" s="1537"/>
      <c r="K588" s="1453"/>
      <c r="L588" s="1453"/>
      <c r="M588" s="1453"/>
      <c r="N588" s="1514"/>
      <c r="O588" s="1453"/>
      <c r="P588" s="1453"/>
      <c r="Q588" s="1453"/>
      <c r="R588" s="1453"/>
      <c r="S588" s="1453"/>
      <c r="T588" s="1452"/>
      <c r="U588"/>
      <c r="V588"/>
      <c r="W588" s="1453"/>
      <c r="X588" s="1453"/>
      <c r="Y588" s="1453"/>
      <c r="Z588" s="1453"/>
      <c r="AA588" s="1453"/>
      <c r="AB588" s="1453"/>
      <c r="AC588" s="1453"/>
      <c r="AD588" s="1453"/>
      <c r="AE588" s="1453"/>
      <c r="AF588" s="1453"/>
      <c r="AG588" s="1453"/>
      <c r="AH588" s="1453"/>
      <c r="AI588" s="1453"/>
      <c r="AJ588" s="1453"/>
      <c r="AK588" s="1453"/>
      <c r="AL588" s="1453"/>
      <c r="AM588" s="1453"/>
      <c r="AN588" s="1453"/>
      <c r="AO588" s="1453"/>
      <c r="AP588" s="1453"/>
      <c r="AQ588" s="1453"/>
      <c r="AR588" s="1454"/>
      <c r="AS588" s="1453"/>
      <c r="AT588" s="1453"/>
      <c r="AU588" s="1453"/>
      <c r="AV588" s="1453"/>
      <c r="AW588" s="1453"/>
      <c r="AX588" s="1453"/>
      <c r="AY588" s="1453"/>
      <c r="AZ588" s="1453"/>
      <c r="BA588" s="1453"/>
      <c r="BB588" s="1453"/>
      <c r="BC588" s="1453"/>
      <c r="BD588" s="1453"/>
      <c r="BE588" s="1453"/>
      <c r="BF588" s="1453"/>
      <c r="BG588" s="1453"/>
      <c r="BH588" s="1453"/>
      <c r="BI588" s="1453"/>
      <c r="BJ588" s="1453"/>
      <c r="BK588" s="1453"/>
      <c r="BL588" s="1453"/>
      <c r="BM588" s="1453"/>
      <c r="BN588" s="1453"/>
      <c r="BO588" s="1453"/>
      <c r="BP588" s="1453"/>
      <c r="BQ588" s="1453"/>
      <c r="BR588" s="1453"/>
      <c r="BS588" s="1453"/>
      <c r="BT588" s="1453"/>
      <c r="BU588" s="1453"/>
      <c r="BV588" s="1453"/>
      <c r="BW588" s="1453"/>
      <c r="BX588" s="1453"/>
      <c r="BY588" s="1453"/>
      <c r="BZ588" s="1453"/>
      <c r="CA588" s="1453"/>
      <c r="CB588" s="1453"/>
      <c r="CC588" s="1453"/>
      <c r="CD588" s="1453"/>
      <c r="CE588" s="1453"/>
      <c r="CF588" s="1453"/>
      <c r="CG588" s="1453"/>
      <c r="CH588" s="1453"/>
      <c r="CI588" s="1453"/>
      <c r="CJ588" s="1453"/>
      <c r="CK588" s="1453"/>
      <c r="CL588" s="1453"/>
      <c r="CM588" s="1453"/>
      <c r="CN588" s="1453"/>
      <c r="CO588" s="1453"/>
      <c r="CP588" s="1453"/>
      <c r="CQ588" s="1453"/>
      <c r="CR588" s="1453"/>
      <c r="CS588" s="1453"/>
      <c r="CT588" s="1453"/>
      <c r="CU588" s="1453"/>
      <c r="CV588" s="1453"/>
      <c r="CW588" s="1453"/>
      <c r="CX588" s="1453"/>
      <c r="CY588" s="1453"/>
      <c r="CZ588" s="1453"/>
      <c r="DA588" s="1453"/>
      <c r="DB588" s="1453"/>
      <c r="DC588" s="1453"/>
      <c r="DD588" s="1453"/>
      <c r="DE588" s="1453"/>
      <c r="DF588" s="1453"/>
      <c r="DG588" s="1453"/>
      <c r="DH588" s="1453"/>
      <c r="DI588" s="1453"/>
      <c r="DJ588" s="1453"/>
      <c r="DK588" s="1453"/>
      <c r="DL588" s="1453"/>
      <c r="DM588" s="1453"/>
      <c r="DN588" s="1453"/>
      <c r="DO588" s="1453"/>
      <c r="DP588" s="1453"/>
      <c r="DQ588" s="1453"/>
      <c r="DR588" s="1453"/>
      <c r="DS588" s="1453"/>
      <c r="DT588" s="1453"/>
    </row>
    <row r="589" spans="1:124" s="1543" customFormat="1" ht="21.9" customHeight="1" x14ac:dyDescent="0.3">
      <c r="A589" s="1453"/>
      <c r="B589" s="1453"/>
      <c r="C589" s="1514"/>
      <c r="D589" s="1514"/>
      <c r="E589" s="1514"/>
      <c r="F589" s="1848"/>
      <c r="G589" s="1930"/>
      <c r="H589" s="1516"/>
      <c r="I589" s="1537"/>
      <c r="J589" s="1537"/>
      <c r="K589" s="1453"/>
      <c r="L589" s="1453"/>
      <c r="M589" s="1453"/>
      <c r="N589" s="1514"/>
      <c r="O589" s="1453"/>
      <c r="P589" s="1453"/>
      <c r="Q589" s="1453"/>
      <c r="R589" s="1453"/>
      <c r="S589" s="1453"/>
      <c r="T589" s="1452"/>
      <c r="U589"/>
      <c r="V589"/>
      <c r="W589" s="1453"/>
      <c r="X589" s="1453"/>
      <c r="Y589" s="1453"/>
      <c r="Z589" s="1453"/>
      <c r="AA589" s="1453"/>
      <c r="AB589" s="1453"/>
      <c r="AC589" s="1453"/>
      <c r="AD589" s="1453"/>
      <c r="AE589" s="1453"/>
      <c r="AF589" s="1453"/>
      <c r="AG589" s="1453"/>
      <c r="AH589" s="1453"/>
      <c r="AI589" s="1453"/>
      <c r="AJ589" s="1453"/>
      <c r="AK589" s="1453"/>
      <c r="AL589" s="1453"/>
      <c r="AM589" s="1453"/>
      <c r="AN589" s="1453"/>
      <c r="AO589" s="1453"/>
      <c r="AP589" s="1453"/>
      <c r="AQ589" s="1453"/>
      <c r="AR589" s="1454"/>
      <c r="AS589" s="1453"/>
      <c r="AT589" s="1453"/>
      <c r="AU589" s="1453"/>
      <c r="AV589" s="1453"/>
      <c r="AW589" s="1453"/>
      <c r="AX589" s="1453"/>
      <c r="AY589" s="1453"/>
      <c r="AZ589" s="1453"/>
      <c r="BA589" s="1453"/>
      <c r="BB589" s="1453"/>
      <c r="BC589" s="1453"/>
      <c r="BD589" s="1453"/>
      <c r="BE589" s="1453"/>
      <c r="BF589" s="1453"/>
      <c r="BG589" s="1453"/>
      <c r="BH589" s="1453"/>
      <c r="BI589" s="1453"/>
      <c r="BJ589" s="1453"/>
      <c r="BK589" s="1453"/>
      <c r="BL589" s="1453"/>
      <c r="BM589" s="1453"/>
      <c r="BN589" s="1453"/>
      <c r="BO589" s="1453"/>
      <c r="BP589" s="1453"/>
      <c r="BQ589" s="1453"/>
      <c r="BR589" s="1453"/>
      <c r="BS589" s="1453"/>
      <c r="BT589" s="1453"/>
      <c r="BU589" s="1453"/>
      <c r="BV589" s="1453"/>
      <c r="BW589" s="1453"/>
      <c r="BX589" s="1453"/>
      <c r="BY589" s="1453"/>
      <c r="BZ589" s="1453"/>
      <c r="CA589" s="1453"/>
      <c r="CB589" s="1453"/>
      <c r="CC589" s="1453"/>
      <c r="CD589" s="1453"/>
      <c r="CE589" s="1453"/>
      <c r="CF589" s="1453"/>
      <c r="CG589" s="1453"/>
      <c r="CH589" s="1453"/>
      <c r="CI589" s="1453"/>
      <c r="CJ589" s="1453"/>
      <c r="CK589" s="1453"/>
      <c r="CL589" s="1453"/>
      <c r="CM589" s="1453"/>
      <c r="CN589" s="1453"/>
      <c r="CO589" s="1453"/>
      <c r="CP589" s="1453"/>
      <c r="CQ589" s="1453"/>
      <c r="CR589" s="1453"/>
      <c r="CS589" s="1453"/>
      <c r="CT589" s="1453"/>
      <c r="CU589" s="1453"/>
      <c r="CV589" s="1453"/>
      <c r="CW589" s="1453"/>
      <c r="CX589" s="1453"/>
      <c r="CY589" s="1453"/>
      <c r="CZ589" s="1453"/>
      <c r="DA589" s="1453"/>
      <c r="DB589" s="1453"/>
      <c r="DC589" s="1453"/>
      <c r="DD589" s="1453"/>
      <c r="DE589" s="1453"/>
      <c r="DF589" s="1453"/>
      <c r="DG589" s="1453"/>
      <c r="DH589" s="1453"/>
      <c r="DI589" s="1453"/>
      <c r="DJ589" s="1453"/>
      <c r="DK589" s="1453"/>
      <c r="DL589" s="1453"/>
      <c r="DM589" s="1453"/>
      <c r="DN589" s="1453"/>
      <c r="DO589" s="1453"/>
      <c r="DP589" s="1453"/>
      <c r="DQ589" s="1453"/>
      <c r="DR589" s="1453"/>
      <c r="DS589" s="1453"/>
      <c r="DT589" s="1453"/>
    </row>
    <row r="590" spans="1:124" s="1543" customFormat="1" ht="21.9" customHeight="1" x14ac:dyDescent="0.3">
      <c r="A590" s="1453"/>
      <c r="B590" s="1453"/>
      <c r="C590" s="1514"/>
      <c r="D590" s="1514"/>
      <c r="E590" s="1514"/>
      <c r="F590" s="1848"/>
      <c r="G590" s="1930"/>
      <c r="H590" s="1516"/>
      <c r="I590" s="1537"/>
      <c r="J590" s="1537"/>
      <c r="K590" s="1453"/>
      <c r="L590" s="1453"/>
      <c r="M590" s="1453"/>
      <c r="N590" s="1514"/>
      <c r="O590" s="1453"/>
      <c r="P590" s="1453"/>
      <c r="Q590" s="1453"/>
      <c r="R590" s="1453"/>
      <c r="S590" s="1453"/>
      <c r="T590" s="1452"/>
      <c r="U590"/>
      <c r="V590"/>
      <c r="W590" s="1453"/>
      <c r="X590" s="1453"/>
      <c r="Y590" s="1453"/>
      <c r="Z590" s="1453"/>
      <c r="AA590" s="1453"/>
      <c r="AB590" s="1453"/>
      <c r="AC590" s="1453"/>
      <c r="AD590" s="1453"/>
      <c r="AE590" s="1453"/>
      <c r="AF590" s="1453"/>
      <c r="AG590" s="1453"/>
      <c r="AH590" s="1453"/>
      <c r="AI590" s="1453"/>
      <c r="AJ590" s="1453"/>
      <c r="AK590" s="1453"/>
      <c r="AL590" s="1453"/>
      <c r="AM590" s="1453"/>
      <c r="AN590" s="1453"/>
      <c r="AO590" s="1453"/>
      <c r="AP590" s="1453"/>
      <c r="AQ590" s="1453"/>
      <c r="AR590" s="1454"/>
      <c r="AS590" s="1453"/>
      <c r="AT590" s="1453"/>
      <c r="AU590" s="1453"/>
      <c r="AV590" s="1453"/>
      <c r="AW590" s="1453"/>
      <c r="AX590" s="1453"/>
      <c r="AY590" s="1453"/>
      <c r="AZ590" s="1453"/>
      <c r="BA590" s="1453"/>
      <c r="BB590" s="1453"/>
      <c r="BC590" s="1453"/>
      <c r="BD590" s="1453"/>
      <c r="BE590" s="1453"/>
      <c r="BF590" s="1453"/>
      <c r="BG590" s="1453"/>
      <c r="BH590" s="1453"/>
      <c r="BI590" s="1453"/>
      <c r="BJ590" s="1453"/>
      <c r="BK590" s="1453"/>
      <c r="BL590" s="1453"/>
      <c r="BM590" s="1453"/>
      <c r="BN590" s="1453"/>
      <c r="BO590" s="1453"/>
      <c r="BP590" s="1453"/>
      <c r="BQ590" s="1453"/>
      <c r="BR590" s="1453"/>
      <c r="BS590" s="1453"/>
      <c r="BT590" s="1453"/>
      <c r="BU590" s="1453"/>
      <c r="BV590" s="1453"/>
      <c r="BW590" s="1453"/>
      <c r="BX590" s="1453"/>
      <c r="BY590" s="1453"/>
      <c r="BZ590" s="1453"/>
      <c r="CA590" s="1453"/>
      <c r="CB590" s="1453"/>
      <c r="CC590" s="1453"/>
      <c r="CD590" s="1453"/>
      <c r="CE590" s="1453"/>
      <c r="CF590" s="1453"/>
      <c r="CG590" s="1453"/>
      <c r="CH590" s="1453"/>
      <c r="CI590" s="1453"/>
      <c r="CJ590" s="1453"/>
      <c r="CK590" s="1453"/>
      <c r="CL590" s="1453"/>
      <c r="CM590" s="1453"/>
      <c r="CN590" s="1453"/>
      <c r="CO590" s="1453"/>
      <c r="CP590" s="1453"/>
      <c r="CQ590" s="1453"/>
      <c r="CR590" s="1453"/>
      <c r="CS590" s="1453"/>
      <c r="CT590" s="1453"/>
      <c r="CU590" s="1453"/>
      <c r="CV590" s="1453"/>
      <c r="CW590" s="1453"/>
      <c r="CX590" s="1453"/>
      <c r="CY590" s="1453"/>
      <c r="CZ590" s="1453"/>
      <c r="DA590" s="1453"/>
      <c r="DB590" s="1453"/>
      <c r="DC590" s="1453"/>
      <c r="DD590" s="1453"/>
      <c r="DE590" s="1453"/>
      <c r="DF590" s="1453"/>
      <c r="DG590" s="1453"/>
      <c r="DH590" s="1453"/>
      <c r="DI590" s="1453"/>
      <c r="DJ590" s="1453"/>
      <c r="DK590" s="1453"/>
      <c r="DL590" s="1453"/>
      <c r="DM590" s="1453"/>
      <c r="DN590" s="1453"/>
      <c r="DO590" s="1453"/>
      <c r="DP590" s="1453"/>
      <c r="DQ590" s="1453"/>
      <c r="DR590" s="1453"/>
      <c r="DS590" s="1453"/>
      <c r="DT590" s="1453"/>
    </row>
    <row r="591" spans="1:124" s="1543" customFormat="1" ht="21.9" customHeight="1" x14ac:dyDescent="0.3">
      <c r="A591" s="1453"/>
      <c r="B591" s="1453"/>
      <c r="C591" s="1514"/>
      <c r="D591" s="1514"/>
      <c r="E591" s="1514"/>
      <c r="F591" s="1848"/>
      <c r="G591" s="1930"/>
      <c r="H591" s="1516"/>
      <c r="I591" s="1537"/>
      <c r="J591" s="1537"/>
      <c r="K591" s="1453"/>
      <c r="L591" s="1453"/>
      <c r="M591" s="1453"/>
      <c r="N591" s="1514"/>
      <c r="O591" s="1453"/>
      <c r="P591" s="1453"/>
      <c r="Q591" s="1453"/>
      <c r="R591" s="1453"/>
      <c r="S591" s="1453"/>
      <c r="T591" s="1452"/>
      <c r="U591"/>
      <c r="V591"/>
      <c r="W591" s="1453"/>
      <c r="X591" s="1453"/>
      <c r="Y591" s="1453"/>
      <c r="Z591" s="1453"/>
      <c r="AA591" s="1453"/>
      <c r="AB591" s="1453"/>
      <c r="AC591" s="1453"/>
      <c r="AD591" s="1453"/>
      <c r="AE591" s="1453"/>
      <c r="AF591" s="1453"/>
      <c r="AG591" s="1453"/>
      <c r="AH591" s="1453"/>
      <c r="AI591" s="1453"/>
      <c r="AJ591" s="1453"/>
      <c r="AK591" s="1453"/>
      <c r="AL591" s="1453"/>
      <c r="AM591" s="1453"/>
      <c r="AN591" s="1453"/>
      <c r="AO591" s="1453"/>
      <c r="AP591" s="1453"/>
      <c r="AQ591" s="1453"/>
      <c r="AR591" s="1454"/>
      <c r="AS591" s="1453"/>
      <c r="AT591" s="1453"/>
      <c r="AU591" s="1453"/>
      <c r="AV591" s="1453"/>
      <c r="AW591" s="1453"/>
      <c r="AX591" s="1453"/>
      <c r="AY591" s="1453"/>
      <c r="AZ591" s="1453"/>
      <c r="BA591" s="1453"/>
      <c r="BB591" s="1453"/>
      <c r="BC591" s="1453"/>
      <c r="BD591" s="1453"/>
      <c r="BE591" s="1453"/>
      <c r="BF591" s="1453"/>
      <c r="BG591" s="1453"/>
      <c r="BH591" s="1453"/>
      <c r="BI591" s="1453"/>
      <c r="BJ591" s="1453"/>
      <c r="BK591" s="1453"/>
      <c r="BL591" s="1453"/>
      <c r="BM591" s="1453"/>
      <c r="BN591" s="1453"/>
      <c r="BO591" s="1453"/>
      <c r="BP591" s="1453"/>
      <c r="BQ591" s="1453"/>
      <c r="BR591" s="1453"/>
      <c r="BS591" s="1453"/>
      <c r="BT591" s="1453"/>
      <c r="BU591" s="1453"/>
      <c r="BV591" s="1453"/>
      <c r="BW591" s="1453"/>
      <c r="BX591" s="1453"/>
      <c r="BY591" s="1453"/>
      <c r="BZ591" s="1453"/>
      <c r="CA591" s="1453"/>
      <c r="CB591" s="1453"/>
      <c r="CC591" s="1453"/>
      <c r="CD591" s="1453"/>
      <c r="CE591" s="1453"/>
      <c r="CF591" s="1453"/>
      <c r="CG591" s="1453"/>
      <c r="CH591" s="1453"/>
      <c r="CI591" s="1453"/>
      <c r="CJ591" s="1453"/>
      <c r="CK591" s="1453"/>
      <c r="CL591" s="1453"/>
      <c r="CM591" s="1453"/>
      <c r="CN591" s="1453"/>
      <c r="CO591" s="1453"/>
      <c r="CP591" s="1453"/>
      <c r="CQ591" s="1453"/>
      <c r="CR591" s="1453"/>
      <c r="CS591" s="1453"/>
      <c r="CT591" s="1453"/>
      <c r="CU591" s="1453"/>
      <c r="CV591" s="1453"/>
      <c r="CW591" s="1453"/>
      <c r="CX591" s="1453"/>
      <c r="CY591" s="1453"/>
      <c r="CZ591" s="1453"/>
      <c r="DA591" s="1453"/>
      <c r="DB591" s="1453"/>
      <c r="DC591" s="1453"/>
      <c r="DD591" s="1453"/>
      <c r="DE591" s="1453"/>
      <c r="DF591" s="1453"/>
      <c r="DG591" s="1453"/>
      <c r="DH591" s="1453"/>
      <c r="DI591" s="1453"/>
      <c r="DJ591" s="1453"/>
      <c r="DK591" s="1453"/>
      <c r="DL591" s="1453"/>
      <c r="DM591" s="1453"/>
      <c r="DN591" s="1453"/>
      <c r="DO591" s="1453"/>
      <c r="DP591" s="1453"/>
      <c r="DQ591" s="1453"/>
      <c r="DR591" s="1453"/>
      <c r="DS591" s="1453"/>
      <c r="DT591" s="1453"/>
    </row>
    <row r="592" spans="1:124" s="1543" customFormat="1" ht="21.9" customHeight="1" x14ac:dyDescent="0.3">
      <c r="A592" s="1453"/>
      <c r="B592" s="1453"/>
      <c r="C592" s="1514"/>
      <c r="D592" s="1514"/>
      <c r="E592" s="1514"/>
      <c r="F592" s="1848"/>
      <c r="G592" s="1930"/>
      <c r="H592" s="1516"/>
      <c r="I592" s="1537"/>
      <c r="J592" s="1537"/>
      <c r="K592" s="1453"/>
      <c r="L592" s="1453"/>
      <c r="M592" s="1453"/>
      <c r="N592" s="1514"/>
      <c r="O592" s="1453"/>
      <c r="P592" s="1453"/>
      <c r="Q592" s="1453"/>
      <c r="R592" s="1453"/>
      <c r="S592" s="1453"/>
      <c r="T592" s="1452"/>
      <c r="U592"/>
      <c r="V592"/>
      <c r="W592" s="1453"/>
      <c r="X592" s="1453"/>
      <c r="Y592" s="1453"/>
      <c r="Z592" s="1453"/>
      <c r="AA592" s="1453"/>
      <c r="AB592" s="1453"/>
      <c r="AC592" s="1453"/>
      <c r="AD592" s="1453"/>
      <c r="AE592" s="1453"/>
      <c r="AF592" s="1453"/>
      <c r="AG592" s="1453"/>
      <c r="AH592" s="1453"/>
      <c r="AI592" s="1453"/>
      <c r="AJ592" s="1453"/>
      <c r="AK592" s="1453"/>
      <c r="AL592" s="1453"/>
      <c r="AM592" s="1453"/>
      <c r="AN592" s="1453"/>
      <c r="AO592" s="1453"/>
      <c r="AP592" s="1453"/>
      <c r="AQ592" s="1453"/>
      <c r="AR592" s="1454"/>
      <c r="AS592" s="1453"/>
      <c r="AT592" s="1453"/>
      <c r="AU592" s="1453"/>
      <c r="AV592" s="1453"/>
      <c r="AW592" s="1453"/>
      <c r="AX592" s="1453"/>
      <c r="AY592" s="1453"/>
      <c r="AZ592" s="1453"/>
      <c r="BA592" s="1453"/>
      <c r="BB592" s="1453"/>
      <c r="BC592" s="1453"/>
      <c r="BD592" s="1453"/>
      <c r="BE592" s="1453"/>
      <c r="BF592" s="1453"/>
      <c r="BG592" s="1453"/>
      <c r="BH592" s="1453"/>
      <c r="BI592" s="1453"/>
      <c r="BJ592" s="1453"/>
      <c r="BK592" s="1453"/>
      <c r="BL592" s="1453"/>
      <c r="BM592" s="1453"/>
      <c r="BN592" s="1453"/>
      <c r="BO592" s="1453"/>
      <c r="BP592" s="1453"/>
      <c r="BQ592" s="1453"/>
      <c r="BR592" s="1453"/>
      <c r="BS592" s="1453"/>
      <c r="BT592" s="1453"/>
      <c r="BU592" s="1453"/>
      <c r="BV592" s="1453"/>
      <c r="BW592" s="1453"/>
      <c r="BX592" s="1453"/>
      <c r="BY592" s="1453"/>
      <c r="BZ592" s="1453"/>
      <c r="CA592" s="1453"/>
      <c r="CB592" s="1453"/>
      <c r="CC592" s="1453"/>
      <c r="CD592" s="1453"/>
      <c r="CE592" s="1453"/>
      <c r="CF592" s="1453"/>
      <c r="CG592" s="1453"/>
      <c r="CH592" s="1453"/>
      <c r="CI592" s="1453"/>
      <c r="CJ592" s="1453"/>
      <c r="CK592" s="1453"/>
      <c r="CL592" s="1453"/>
      <c r="CM592" s="1453"/>
      <c r="CN592" s="1453"/>
      <c r="CO592" s="1453"/>
      <c r="CP592" s="1453"/>
      <c r="CQ592" s="1453"/>
      <c r="CR592" s="1453"/>
      <c r="CS592" s="1453"/>
      <c r="CT592" s="1453"/>
      <c r="CU592" s="1453"/>
      <c r="CV592" s="1453"/>
      <c r="CW592" s="1453"/>
      <c r="CX592" s="1453"/>
      <c r="CY592" s="1453"/>
      <c r="CZ592" s="1453"/>
      <c r="DA592" s="1453"/>
      <c r="DB592" s="1453"/>
      <c r="DC592" s="1453"/>
      <c r="DD592" s="1453"/>
      <c r="DE592" s="1453"/>
      <c r="DF592" s="1453"/>
      <c r="DG592" s="1453"/>
      <c r="DH592" s="1453"/>
      <c r="DI592" s="1453"/>
      <c r="DJ592" s="1453"/>
      <c r="DK592" s="1453"/>
      <c r="DL592" s="1453"/>
      <c r="DM592" s="1453"/>
      <c r="DN592" s="1453"/>
      <c r="DO592" s="1453"/>
      <c r="DP592" s="1453"/>
      <c r="DQ592" s="1453"/>
      <c r="DR592" s="1453"/>
      <c r="DS592" s="1453"/>
      <c r="DT592" s="1453"/>
    </row>
    <row r="593" spans="1:124" s="1543" customFormat="1" ht="21.9" customHeight="1" x14ac:dyDescent="0.3">
      <c r="A593" s="1453"/>
      <c r="B593" s="1453"/>
      <c r="C593" s="1514"/>
      <c r="D593" s="1514"/>
      <c r="E593" s="1514"/>
      <c r="F593" s="1848"/>
      <c r="G593" s="1930"/>
      <c r="H593" s="1516"/>
      <c r="I593" s="1537"/>
      <c r="J593" s="1537"/>
      <c r="K593" s="1453"/>
      <c r="L593" s="1453"/>
      <c r="M593" s="1453"/>
      <c r="N593" s="1514"/>
      <c r="O593" s="1453"/>
      <c r="P593" s="1453"/>
      <c r="Q593" s="1453"/>
      <c r="R593" s="1453"/>
      <c r="S593" s="1453"/>
      <c r="T593" s="1452"/>
      <c r="U593"/>
      <c r="V593"/>
      <c r="W593" s="1453"/>
      <c r="X593" s="1453"/>
      <c r="Y593" s="1453"/>
      <c r="Z593" s="1453"/>
      <c r="AA593" s="1453"/>
      <c r="AB593" s="1453"/>
      <c r="AC593" s="1453"/>
      <c r="AD593" s="1453"/>
      <c r="AE593" s="1453"/>
      <c r="AF593" s="1453"/>
      <c r="AG593" s="1453"/>
      <c r="AH593" s="1453"/>
      <c r="AI593" s="1453"/>
      <c r="AJ593" s="1453"/>
      <c r="AK593" s="1453"/>
      <c r="AL593" s="1453"/>
      <c r="AM593" s="1453"/>
      <c r="AN593" s="1453"/>
      <c r="AO593" s="1453"/>
      <c r="AP593" s="1453"/>
      <c r="AQ593" s="1453"/>
      <c r="AR593" s="1454"/>
      <c r="AS593" s="1453"/>
      <c r="AT593" s="1453"/>
      <c r="AU593" s="1453"/>
      <c r="AV593" s="1453"/>
      <c r="AW593" s="1453"/>
      <c r="AX593" s="1453"/>
      <c r="AY593" s="1453"/>
      <c r="AZ593" s="1453"/>
      <c r="BA593" s="1453"/>
      <c r="BB593" s="1453"/>
      <c r="BC593" s="1453"/>
      <c r="BD593" s="1453"/>
      <c r="BE593" s="1453"/>
      <c r="BF593" s="1453"/>
      <c r="BG593" s="1453"/>
      <c r="BH593" s="1453"/>
      <c r="BI593" s="1453"/>
      <c r="BJ593" s="1453"/>
      <c r="BK593" s="1453"/>
      <c r="BL593" s="1453"/>
      <c r="BM593" s="1453"/>
      <c r="BN593" s="1453"/>
      <c r="BO593" s="1453"/>
      <c r="BP593" s="1453"/>
      <c r="BQ593" s="1453"/>
      <c r="BR593" s="1453"/>
      <c r="BS593" s="1453"/>
      <c r="BT593" s="1453"/>
      <c r="BU593" s="1453"/>
      <c r="BV593" s="1453"/>
      <c r="BW593" s="1453"/>
      <c r="BX593" s="1453"/>
      <c r="BY593" s="1453"/>
      <c r="BZ593" s="1453"/>
      <c r="CA593" s="1453"/>
      <c r="CB593" s="1453"/>
      <c r="CC593" s="1453"/>
      <c r="CD593" s="1453"/>
      <c r="CE593" s="1453"/>
      <c r="CF593" s="1453"/>
      <c r="CG593" s="1453"/>
      <c r="CH593" s="1453"/>
      <c r="CI593" s="1453"/>
      <c r="CJ593" s="1453"/>
      <c r="CK593" s="1453"/>
      <c r="CL593" s="1453"/>
      <c r="CM593" s="1453"/>
      <c r="CN593" s="1453"/>
      <c r="CO593" s="1453"/>
      <c r="CP593" s="1453"/>
      <c r="CQ593" s="1453"/>
      <c r="CR593" s="1453"/>
      <c r="CS593" s="1453"/>
      <c r="CT593" s="1453"/>
      <c r="CU593" s="1453"/>
      <c r="CV593" s="1453"/>
      <c r="CW593" s="1453"/>
      <c r="CX593" s="1453"/>
      <c r="CY593" s="1453"/>
      <c r="CZ593" s="1453"/>
      <c r="DA593" s="1453"/>
      <c r="DB593" s="1453"/>
      <c r="DC593" s="1453"/>
      <c r="DD593" s="1453"/>
      <c r="DE593" s="1453"/>
      <c r="DF593" s="1453"/>
      <c r="DG593" s="1453"/>
      <c r="DH593" s="1453"/>
      <c r="DI593" s="1453"/>
      <c r="DJ593" s="1453"/>
      <c r="DK593" s="1453"/>
      <c r="DL593" s="1453"/>
      <c r="DM593" s="1453"/>
      <c r="DN593" s="1453"/>
      <c r="DO593" s="1453"/>
      <c r="DP593" s="1453"/>
      <c r="DQ593" s="1453"/>
      <c r="DR593" s="1453"/>
      <c r="DS593" s="1453"/>
      <c r="DT593" s="1453"/>
    </row>
    <row r="594" spans="1:124" s="1543" customFormat="1" ht="21.9" customHeight="1" x14ac:dyDescent="0.3">
      <c r="A594" s="1453"/>
      <c r="B594" s="1453"/>
      <c r="C594" s="1514"/>
      <c r="D594" s="1514"/>
      <c r="E594" s="1514"/>
      <c r="F594" s="1848"/>
      <c r="G594" s="1930"/>
      <c r="H594" s="1516"/>
      <c r="I594" s="1537"/>
      <c r="J594" s="1537"/>
      <c r="K594" s="1453"/>
      <c r="L594" s="1453"/>
      <c r="M594" s="1453"/>
      <c r="N594" s="1514"/>
      <c r="O594" s="1453"/>
      <c r="P594" s="1453"/>
      <c r="Q594" s="1453"/>
      <c r="R594" s="1453"/>
      <c r="S594" s="1453"/>
      <c r="T594" s="1452"/>
      <c r="U594"/>
      <c r="V594"/>
      <c r="W594" s="1453"/>
      <c r="X594" s="1453"/>
      <c r="Y594" s="1453"/>
      <c r="Z594" s="1453"/>
      <c r="AA594" s="1453"/>
      <c r="AB594" s="1453"/>
      <c r="AC594" s="1453"/>
      <c r="AD594" s="1453"/>
      <c r="AE594" s="1453"/>
      <c r="AF594" s="1453"/>
      <c r="AG594" s="1453"/>
      <c r="AH594" s="1453"/>
      <c r="AI594" s="1453"/>
      <c r="AJ594" s="1453"/>
      <c r="AK594" s="1453"/>
      <c r="AL594" s="1453"/>
      <c r="AM594" s="1453"/>
      <c r="AN594" s="1453"/>
      <c r="AO594" s="1453"/>
      <c r="AP594" s="1453"/>
      <c r="AQ594" s="1453"/>
      <c r="AR594" s="1454"/>
      <c r="AS594" s="1453"/>
      <c r="AT594" s="1453"/>
      <c r="AU594" s="1453"/>
      <c r="AV594" s="1453"/>
      <c r="AW594" s="1453"/>
      <c r="AX594" s="1453"/>
      <c r="AY594" s="1453"/>
      <c r="AZ594" s="1453"/>
      <c r="BA594" s="1453"/>
      <c r="BB594" s="1453"/>
      <c r="BC594" s="1453"/>
      <c r="BD594" s="1453"/>
      <c r="BE594" s="1453"/>
      <c r="BF594" s="1453"/>
      <c r="BG594" s="1453"/>
      <c r="BH594" s="1453"/>
      <c r="BI594" s="1453"/>
      <c r="BJ594" s="1453"/>
      <c r="BK594" s="1453"/>
      <c r="BL594" s="1453"/>
      <c r="BM594" s="1453"/>
      <c r="BN594" s="1453"/>
      <c r="BO594" s="1453"/>
      <c r="BP594" s="1453"/>
      <c r="BQ594" s="1453"/>
      <c r="BR594" s="1453"/>
      <c r="BS594" s="1453"/>
      <c r="BT594" s="1453"/>
      <c r="BU594" s="1453"/>
      <c r="BV594" s="1453"/>
      <c r="BW594" s="1453"/>
      <c r="BX594" s="1453"/>
      <c r="BY594" s="1453"/>
      <c r="BZ594" s="1453"/>
      <c r="CA594" s="1453"/>
      <c r="CB594" s="1453"/>
      <c r="CC594" s="1453"/>
      <c r="CD594" s="1453"/>
      <c r="CE594" s="1453"/>
      <c r="CF594" s="1453"/>
      <c r="CG594" s="1453"/>
      <c r="CH594" s="1453"/>
      <c r="CI594" s="1453"/>
      <c r="CJ594" s="1453"/>
      <c r="CK594" s="1453"/>
      <c r="CL594" s="1453"/>
      <c r="CM594" s="1453"/>
      <c r="CN594" s="1453"/>
      <c r="CO594" s="1453"/>
      <c r="CP594" s="1453"/>
      <c r="CQ594" s="1453"/>
      <c r="CR594" s="1453"/>
      <c r="CS594" s="1453"/>
      <c r="CT594" s="1453"/>
      <c r="CU594" s="1453"/>
      <c r="CV594" s="1453"/>
      <c r="CW594" s="1453"/>
      <c r="CX594" s="1453"/>
      <c r="CY594" s="1453"/>
      <c r="CZ594" s="1453"/>
      <c r="DA594" s="1453"/>
      <c r="DB594" s="1453"/>
      <c r="DC594" s="1453"/>
      <c r="DD594" s="1453"/>
      <c r="DE594" s="1453"/>
      <c r="DF594" s="1453"/>
      <c r="DG594" s="1453"/>
      <c r="DH594" s="1453"/>
      <c r="DI594" s="1453"/>
      <c r="DJ594" s="1453"/>
      <c r="DK594" s="1453"/>
      <c r="DL594" s="1453"/>
      <c r="DM594" s="1453"/>
      <c r="DN594" s="1453"/>
      <c r="DO594" s="1453"/>
      <c r="DP594" s="1453"/>
      <c r="DQ594" s="1453"/>
      <c r="DR594" s="1453"/>
      <c r="DS594" s="1453"/>
      <c r="DT594" s="1453"/>
    </row>
    <row r="595" spans="1:124" s="1543" customFormat="1" ht="21.9" customHeight="1" x14ac:dyDescent="0.3">
      <c r="A595" s="1453"/>
      <c r="B595" s="1453"/>
      <c r="C595" s="1514"/>
      <c r="D595" s="1514"/>
      <c r="E595" s="1514"/>
      <c r="F595" s="1848"/>
      <c r="G595" s="1930"/>
      <c r="H595" s="1516"/>
      <c r="I595" s="1537"/>
      <c r="J595" s="1537"/>
      <c r="K595" s="1453"/>
      <c r="L595" s="1453"/>
      <c r="M595" s="1453"/>
      <c r="N595" s="1514"/>
      <c r="O595" s="1453"/>
      <c r="P595" s="1453"/>
      <c r="Q595" s="1453"/>
      <c r="R595" s="1453"/>
      <c r="S595" s="1453"/>
      <c r="T595" s="1452"/>
      <c r="U595"/>
      <c r="V595"/>
      <c r="W595" s="1453"/>
      <c r="X595" s="1453"/>
      <c r="Y595" s="1453"/>
      <c r="Z595" s="1453"/>
      <c r="AA595" s="1453"/>
      <c r="AB595" s="1453"/>
      <c r="AC595" s="1453"/>
      <c r="AD595" s="1453"/>
      <c r="AE595" s="1453"/>
      <c r="AF595" s="1453"/>
      <c r="AG595" s="1453"/>
      <c r="AH595" s="1453"/>
      <c r="AI595" s="1453"/>
      <c r="AJ595" s="1453"/>
      <c r="AK595" s="1453"/>
      <c r="AL595" s="1453"/>
      <c r="AM595" s="1453"/>
      <c r="AN595" s="1453"/>
      <c r="AO595" s="1453"/>
      <c r="AP595" s="1453"/>
      <c r="AQ595" s="1453"/>
      <c r="AR595" s="1454"/>
      <c r="AS595" s="1453"/>
      <c r="AT595" s="1453"/>
      <c r="AU595" s="1453"/>
      <c r="AV595" s="1453"/>
      <c r="AW595" s="1453"/>
      <c r="AX595" s="1453"/>
      <c r="AY595" s="1453"/>
      <c r="AZ595" s="1453"/>
      <c r="BA595" s="1453"/>
      <c r="BB595" s="1453"/>
      <c r="BC595" s="1453"/>
      <c r="BD595" s="1453"/>
      <c r="BE595" s="1453"/>
      <c r="BF595" s="1453"/>
      <c r="BG595" s="1453"/>
      <c r="BH595" s="1453"/>
      <c r="BI595" s="1453"/>
      <c r="BJ595" s="1453"/>
      <c r="BK595" s="1453"/>
      <c r="BL595" s="1453"/>
      <c r="BM595" s="1453"/>
      <c r="BN595" s="1453"/>
      <c r="BO595" s="1453"/>
      <c r="BP595" s="1453"/>
      <c r="BQ595" s="1453"/>
      <c r="BR595" s="1453"/>
      <c r="BS595" s="1453"/>
      <c r="BT595" s="1453"/>
      <c r="BU595" s="1453"/>
      <c r="BV595" s="1453"/>
      <c r="BW595" s="1453"/>
      <c r="BX595" s="1453"/>
      <c r="BY595" s="1453"/>
      <c r="BZ595" s="1453"/>
      <c r="CA595" s="1453"/>
      <c r="CB595" s="1453"/>
      <c r="CC595" s="1453"/>
      <c r="CD595" s="1453"/>
      <c r="CE595" s="1453"/>
      <c r="CF595" s="1453"/>
      <c r="CG595" s="1453"/>
      <c r="CH595" s="1453"/>
      <c r="CI595" s="1453"/>
      <c r="CJ595" s="1453"/>
      <c r="CK595" s="1453"/>
      <c r="CL595" s="1453"/>
      <c r="CM595" s="1453"/>
      <c r="CN595" s="1453"/>
      <c r="CO595" s="1453"/>
      <c r="CP595" s="1453"/>
      <c r="CQ595" s="1453"/>
      <c r="CR595" s="1453"/>
      <c r="CS595" s="1453"/>
      <c r="CT595" s="1453"/>
      <c r="CU595" s="1453"/>
      <c r="CV595" s="1453"/>
      <c r="CW595" s="1453"/>
      <c r="CX595" s="1453"/>
      <c r="CY595" s="1453"/>
      <c r="CZ595" s="1453"/>
      <c r="DA595" s="1453"/>
      <c r="DB595" s="1453"/>
      <c r="DC595" s="1453"/>
      <c r="DD595" s="1453"/>
      <c r="DE595" s="1453"/>
      <c r="DF595" s="1453"/>
      <c r="DG595" s="1453"/>
      <c r="DH595" s="1453"/>
      <c r="DI595" s="1453"/>
      <c r="DJ595" s="1453"/>
      <c r="DK595" s="1453"/>
      <c r="DL595" s="1453"/>
      <c r="DM595" s="1453"/>
      <c r="DN595" s="1453"/>
      <c r="DO595" s="1453"/>
      <c r="DP595" s="1453"/>
      <c r="DQ595" s="1453"/>
      <c r="DR595" s="1453"/>
      <c r="DS595" s="1453"/>
      <c r="DT595" s="1453"/>
    </row>
    <row r="596" spans="1:124" s="1543" customFormat="1" ht="21.9" customHeight="1" x14ac:dyDescent="0.3">
      <c r="A596" s="1453"/>
      <c r="B596" s="1453"/>
      <c r="C596" s="1514"/>
      <c r="D596" s="1514"/>
      <c r="E596" s="1514"/>
      <c r="F596" s="1848"/>
      <c r="G596" s="1930"/>
      <c r="H596" s="1516"/>
      <c r="I596" s="1537"/>
      <c r="J596" s="1537"/>
      <c r="K596" s="1453"/>
      <c r="L596" s="1453"/>
      <c r="M596" s="1453"/>
      <c r="N596" s="1514"/>
      <c r="O596" s="1453"/>
      <c r="P596" s="1453"/>
      <c r="Q596" s="1453"/>
      <c r="R596" s="1453"/>
      <c r="S596" s="1453"/>
      <c r="T596" s="1452"/>
      <c r="U596"/>
      <c r="V596"/>
      <c r="W596" s="1453"/>
      <c r="X596" s="1453"/>
      <c r="Y596" s="1453"/>
      <c r="Z596" s="1453"/>
      <c r="AA596" s="1453"/>
      <c r="AB596" s="1453"/>
      <c r="AC596" s="1453"/>
      <c r="AD596" s="1453"/>
      <c r="AE596" s="1453"/>
      <c r="AF596" s="1453"/>
      <c r="AG596" s="1453"/>
      <c r="AH596" s="1453"/>
      <c r="AI596" s="1453"/>
      <c r="AJ596" s="1453"/>
      <c r="AK596" s="1453"/>
      <c r="AL596" s="1453"/>
      <c r="AM596" s="1453"/>
      <c r="AN596" s="1453"/>
      <c r="AO596" s="1453"/>
      <c r="AP596" s="1453"/>
      <c r="AQ596" s="1453"/>
      <c r="AR596" s="1454"/>
      <c r="AS596" s="1453"/>
      <c r="AT596" s="1453"/>
      <c r="AU596" s="1453"/>
      <c r="AV596" s="1453"/>
      <c r="AW596" s="1453"/>
      <c r="AX596" s="1453"/>
      <c r="AY596" s="1453"/>
      <c r="AZ596" s="1453"/>
      <c r="BA596" s="1453"/>
      <c r="BB596" s="1453"/>
      <c r="BC596" s="1453"/>
      <c r="BD596" s="1453"/>
      <c r="BE596" s="1453"/>
      <c r="BF596" s="1453"/>
      <c r="BG596" s="1453"/>
      <c r="BH596" s="1453"/>
      <c r="BI596" s="1453"/>
      <c r="BJ596" s="1453"/>
      <c r="BK596" s="1453"/>
      <c r="BL596" s="1453"/>
      <c r="BM596" s="1453"/>
      <c r="BN596" s="1453"/>
      <c r="BO596" s="1453"/>
      <c r="BP596" s="1453"/>
      <c r="BQ596" s="1453"/>
      <c r="BR596" s="1453"/>
      <c r="BS596" s="1453"/>
      <c r="BT596" s="1453"/>
      <c r="BU596" s="1453"/>
      <c r="BV596" s="1453"/>
      <c r="BW596" s="1453"/>
      <c r="BX596" s="1453"/>
      <c r="BY596" s="1453"/>
      <c r="BZ596" s="1453"/>
      <c r="CA596" s="1453"/>
      <c r="CB596" s="1453"/>
      <c r="CC596" s="1453"/>
      <c r="CD596" s="1453"/>
      <c r="CE596" s="1453"/>
      <c r="CF596" s="1453"/>
      <c r="CG596" s="1453"/>
      <c r="CH596" s="1453"/>
      <c r="CI596" s="1453"/>
      <c r="CJ596" s="1453"/>
      <c r="CK596" s="1453"/>
      <c r="CL596" s="1453"/>
      <c r="CM596" s="1453"/>
      <c r="CN596" s="1453"/>
      <c r="CO596" s="1453"/>
      <c r="CP596" s="1453"/>
      <c r="CQ596" s="1453"/>
      <c r="CR596" s="1453"/>
      <c r="CS596" s="1453"/>
      <c r="CT596" s="1453"/>
      <c r="CU596" s="1453"/>
      <c r="CV596" s="1453"/>
      <c r="CW596" s="1453"/>
      <c r="CX596" s="1453"/>
      <c r="CY596" s="1453"/>
      <c r="CZ596" s="1453"/>
      <c r="DA596" s="1453"/>
      <c r="DB596" s="1453"/>
      <c r="DC596" s="1453"/>
      <c r="DD596" s="1453"/>
      <c r="DE596" s="1453"/>
      <c r="DF596" s="1453"/>
      <c r="DG596" s="1453"/>
      <c r="DH596" s="1453"/>
      <c r="DI596" s="1453"/>
      <c r="DJ596" s="1453"/>
      <c r="DK596" s="1453"/>
      <c r="DL596" s="1453"/>
      <c r="DM596" s="1453"/>
      <c r="DN596" s="1453"/>
      <c r="DO596" s="1453"/>
      <c r="DP596" s="1453"/>
      <c r="DQ596" s="1453"/>
      <c r="DR596" s="1453"/>
      <c r="DS596" s="1453"/>
      <c r="DT596" s="1453"/>
    </row>
    <row r="597" spans="1:124" s="1543" customFormat="1" ht="21.9" customHeight="1" x14ac:dyDescent="0.3">
      <c r="A597" s="1453"/>
      <c r="B597" s="1453"/>
      <c r="C597" s="1514"/>
      <c r="D597" s="1514"/>
      <c r="E597" s="1514"/>
      <c r="F597" s="1848"/>
      <c r="G597" s="1930"/>
      <c r="H597" s="1516"/>
      <c r="I597" s="1537"/>
      <c r="J597" s="1537"/>
      <c r="K597" s="1453"/>
      <c r="L597" s="1453"/>
      <c r="M597" s="1453"/>
      <c r="N597" s="1514"/>
      <c r="O597" s="1453"/>
      <c r="P597" s="1453"/>
      <c r="Q597" s="1453"/>
      <c r="R597" s="1453"/>
      <c r="S597" s="1453"/>
      <c r="T597" s="1452"/>
      <c r="U597"/>
      <c r="V597"/>
      <c r="W597" s="1453"/>
      <c r="X597" s="1453"/>
      <c r="Y597" s="1453"/>
      <c r="Z597" s="1453"/>
      <c r="AA597" s="1453"/>
      <c r="AB597" s="1453"/>
      <c r="AC597" s="1453"/>
      <c r="AD597" s="1453"/>
      <c r="AE597" s="1453"/>
      <c r="AF597" s="1453"/>
      <c r="AG597" s="1453"/>
      <c r="AH597" s="1453"/>
      <c r="AI597" s="1453"/>
      <c r="AJ597" s="1453"/>
      <c r="AK597" s="1453"/>
      <c r="AL597" s="1453"/>
      <c r="AM597" s="1453"/>
      <c r="AN597" s="1453"/>
      <c r="AO597" s="1453"/>
      <c r="AP597" s="1453"/>
      <c r="AQ597" s="1453"/>
      <c r="AR597" s="1454"/>
      <c r="AS597" s="1453"/>
      <c r="AT597" s="1453"/>
      <c r="AU597" s="1453"/>
      <c r="AV597" s="1453"/>
      <c r="AW597" s="1453"/>
      <c r="AX597" s="1453"/>
      <c r="AY597" s="1453"/>
      <c r="AZ597" s="1453"/>
      <c r="BA597" s="1453"/>
      <c r="BB597" s="1453"/>
      <c r="BC597" s="1453"/>
      <c r="BD597" s="1453"/>
      <c r="BE597" s="1453"/>
      <c r="BF597" s="1453"/>
      <c r="BG597" s="1453"/>
      <c r="BH597" s="1453"/>
      <c r="BI597" s="1453"/>
      <c r="BJ597" s="1453"/>
      <c r="BK597" s="1453"/>
      <c r="BL597" s="1453"/>
      <c r="BM597" s="1453"/>
      <c r="BN597" s="1453"/>
      <c r="BO597" s="1453"/>
      <c r="BP597" s="1453"/>
      <c r="BQ597" s="1453"/>
      <c r="BR597" s="1453"/>
      <c r="BS597" s="1453"/>
      <c r="BT597" s="1453"/>
      <c r="BU597" s="1453"/>
      <c r="BV597" s="1453"/>
      <c r="BW597" s="1453"/>
      <c r="BX597" s="1453"/>
      <c r="BY597" s="1453"/>
      <c r="BZ597" s="1453"/>
      <c r="CA597" s="1453"/>
      <c r="CB597" s="1453"/>
      <c r="CC597" s="1453"/>
      <c r="CD597" s="1453"/>
      <c r="CE597" s="1453"/>
      <c r="CF597" s="1453"/>
      <c r="CG597" s="1453"/>
      <c r="CH597" s="1453"/>
      <c r="CI597" s="1453"/>
      <c r="CJ597" s="1453"/>
      <c r="CK597" s="1453"/>
      <c r="CL597" s="1453"/>
      <c r="CM597" s="1453"/>
      <c r="CN597" s="1453"/>
      <c r="CO597" s="1453"/>
      <c r="CP597" s="1453"/>
      <c r="CQ597" s="1453"/>
      <c r="CR597" s="1453"/>
      <c r="CS597" s="1453"/>
      <c r="CT597" s="1453"/>
      <c r="CU597" s="1453"/>
      <c r="CV597" s="1453"/>
      <c r="CW597" s="1453"/>
      <c r="CX597" s="1453"/>
      <c r="CY597" s="1453"/>
      <c r="CZ597" s="1453"/>
      <c r="DA597" s="1453"/>
      <c r="DB597" s="1453"/>
      <c r="DC597" s="1453"/>
      <c r="DD597" s="1453"/>
      <c r="DE597" s="1453"/>
      <c r="DF597" s="1453"/>
      <c r="DG597" s="1453"/>
      <c r="DH597" s="1453"/>
      <c r="DI597" s="1453"/>
      <c r="DJ597" s="1453"/>
      <c r="DK597" s="1453"/>
      <c r="DL597" s="1453"/>
      <c r="DM597" s="1453"/>
      <c r="DN597" s="1453"/>
      <c r="DO597" s="1453"/>
      <c r="DP597" s="1453"/>
      <c r="DQ597" s="1453"/>
      <c r="DR597" s="1453"/>
      <c r="DS597" s="1453"/>
      <c r="DT597" s="1453"/>
    </row>
    <row r="598" spans="1:124" s="1543" customFormat="1" ht="21.9" customHeight="1" x14ac:dyDescent="0.3">
      <c r="A598" s="1453"/>
      <c r="B598" s="1453"/>
      <c r="C598" s="1514"/>
      <c r="D598" s="1514"/>
      <c r="E598" s="1514"/>
      <c r="F598" s="1848"/>
      <c r="G598" s="1930"/>
      <c r="H598" s="1516"/>
      <c r="I598" s="1537"/>
      <c r="J598" s="1537"/>
      <c r="K598" s="1453"/>
      <c r="L598" s="1453"/>
      <c r="M598" s="1453"/>
      <c r="N598" s="1514"/>
      <c r="O598" s="1453"/>
      <c r="P598" s="1453"/>
      <c r="Q598" s="1453"/>
      <c r="R598" s="1453"/>
      <c r="S598" s="1453"/>
      <c r="T598" s="1452"/>
      <c r="U598"/>
      <c r="V598"/>
      <c r="W598" s="1453"/>
      <c r="X598" s="1453"/>
      <c r="Y598" s="1453"/>
      <c r="Z598" s="1453"/>
      <c r="AA598" s="1453"/>
      <c r="AB598" s="1453"/>
      <c r="AC598" s="1453"/>
      <c r="AD598" s="1453"/>
      <c r="AE598" s="1453"/>
      <c r="AF598" s="1453"/>
      <c r="AG598" s="1453"/>
      <c r="AH598" s="1453"/>
      <c r="AI598" s="1453"/>
      <c r="AJ598" s="1453"/>
      <c r="AK598" s="1453"/>
      <c r="AL598" s="1453"/>
      <c r="AM598" s="1453"/>
      <c r="AN598" s="1453"/>
      <c r="AO598" s="1453"/>
      <c r="AP598" s="1453"/>
      <c r="AQ598" s="1453"/>
      <c r="AR598" s="1454"/>
      <c r="AS598" s="1453"/>
      <c r="AT598" s="1453"/>
      <c r="AU598" s="1453"/>
      <c r="AV598" s="1453"/>
      <c r="AW598" s="1453"/>
      <c r="AX598" s="1453"/>
      <c r="AY598" s="1453"/>
      <c r="AZ598" s="1453"/>
      <c r="BA598" s="1453"/>
      <c r="BB598" s="1453"/>
      <c r="BC598" s="1453"/>
      <c r="BD598" s="1453"/>
      <c r="BE598" s="1453"/>
      <c r="BF598" s="1453"/>
      <c r="BG598" s="1453"/>
      <c r="BH598" s="1453"/>
      <c r="BI598" s="1453"/>
      <c r="BJ598" s="1453"/>
      <c r="BK598" s="1453"/>
      <c r="BL598" s="1453"/>
      <c r="BM598" s="1453"/>
      <c r="BN598" s="1453"/>
      <c r="BO598" s="1453"/>
      <c r="BP598" s="1453"/>
      <c r="BQ598" s="1453"/>
      <c r="BR598" s="1453"/>
      <c r="BS598" s="1453"/>
      <c r="BT598" s="1453"/>
      <c r="BU598" s="1453"/>
      <c r="BV598" s="1453"/>
      <c r="BW598" s="1453"/>
      <c r="BX598" s="1453"/>
      <c r="BY598" s="1453"/>
      <c r="BZ598" s="1453"/>
      <c r="CA598" s="1453"/>
      <c r="CB598" s="1453"/>
      <c r="CC598" s="1453"/>
      <c r="CD598" s="1453"/>
      <c r="CE598" s="1453"/>
      <c r="CF598" s="1453"/>
      <c r="CG598" s="1453"/>
      <c r="CH598" s="1453"/>
      <c r="CI598" s="1453"/>
      <c r="CJ598" s="1453"/>
      <c r="CK598" s="1453"/>
      <c r="CL598" s="1453"/>
      <c r="CM598" s="1453"/>
      <c r="CN598" s="1453"/>
      <c r="CO598" s="1453"/>
      <c r="CP598" s="1453"/>
      <c r="CQ598" s="1453"/>
      <c r="CR598" s="1453"/>
      <c r="CS598" s="1453"/>
      <c r="CT598" s="1453"/>
      <c r="CU598" s="1453"/>
      <c r="CV598" s="1453"/>
      <c r="CW598" s="1453"/>
      <c r="CX598" s="1453"/>
      <c r="CY598" s="1453"/>
      <c r="CZ598" s="1453"/>
      <c r="DA598" s="1453"/>
      <c r="DB598" s="1453"/>
      <c r="DC598" s="1453"/>
      <c r="DD598" s="1453"/>
      <c r="DE598" s="1453"/>
      <c r="DF598" s="1453"/>
      <c r="DG598" s="1453"/>
      <c r="DH598" s="1453"/>
      <c r="DI598" s="1453"/>
      <c r="DJ598" s="1453"/>
      <c r="DK598" s="1453"/>
      <c r="DL598" s="1453"/>
      <c r="DM598" s="1453"/>
      <c r="DN598" s="1453"/>
      <c r="DO598" s="1453"/>
      <c r="DP598" s="1453"/>
      <c r="DQ598" s="1453"/>
      <c r="DR598" s="1453"/>
      <c r="DS598" s="1453"/>
      <c r="DT598" s="1453"/>
    </row>
    <row r="599" spans="1:124" s="1543" customFormat="1" ht="21.9" customHeight="1" x14ac:dyDescent="0.3">
      <c r="A599" s="1453"/>
      <c r="B599" s="1453"/>
      <c r="C599" s="1514"/>
      <c r="D599" s="1514"/>
      <c r="E599" s="1514"/>
      <c r="F599" s="1848"/>
      <c r="G599" s="1930"/>
      <c r="H599" s="1516"/>
      <c r="I599" s="1537"/>
      <c r="J599" s="1537"/>
      <c r="K599" s="1453"/>
      <c r="L599" s="1453"/>
      <c r="M599" s="1453"/>
      <c r="N599" s="1514"/>
      <c r="O599" s="1453"/>
      <c r="P599" s="1453"/>
      <c r="Q599" s="1453"/>
      <c r="R599" s="1453"/>
      <c r="S599" s="1453"/>
      <c r="T599" s="1452"/>
      <c r="U599"/>
      <c r="V599"/>
      <c r="W599" s="1453"/>
      <c r="X599" s="1453"/>
      <c r="Y599" s="1453"/>
      <c r="Z599" s="1453"/>
      <c r="AA599" s="1453"/>
      <c r="AB599" s="1453"/>
      <c r="AC599" s="1453"/>
      <c r="AD599" s="1453"/>
      <c r="AE599" s="1453"/>
      <c r="AF599" s="1453"/>
      <c r="AG599" s="1453"/>
      <c r="AH599" s="1453"/>
      <c r="AI599" s="1453"/>
      <c r="AJ599" s="1453"/>
      <c r="AK599" s="1453"/>
      <c r="AL599" s="1453"/>
      <c r="AM599" s="1453"/>
      <c r="AN599" s="1453"/>
      <c r="AO599" s="1453"/>
      <c r="AP599" s="1453"/>
      <c r="AQ599" s="1453"/>
      <c r="AR599" s="1454"/>
      <c r="AS599" s="1453"/>
      <c r="AT599" s="1453"/>
      <c r="AU599" s="1453"/>
      <c r="AV599" s="1453"/>
      <c r="AW599" s="1453"/>
      <c r="AX599" s="1453"/>
      <c r="AY599" s="1453"/>
      <c r="AZ599" s="1453"/>
      <c r="BA599" s="1453"/>
      <c r="BB599" s="1453"/>
      <c r="BC599" s="1453"/>
      <c r="BD599" s="1453"/>
      <c r="BE599" s="1453"/>
      <c r="BF599" s="1453"/>
      <c r="BG599" s="1453"/>
      <c r="BH599" s="1453"/>
      <c r="BI599" s="1453"/>
      <c r="BJ599" s="1453"/>
      <c r="BK599" s="1453"/>
      <c r="BL599" s="1453"/>
      <c r="BM599" s="1453"/>
      <c r="BN599" s="1453"/>
      <c r="BO599" s="1453"/>
      <c r="BP599" s="1453"/>
      <c r="BQ599" s="1453"/>
      <c r="BR599" s="1453"/>
      <c r="BS599" s="1453"/>
      <c r="BT599" s="1453"/>
      <c r="BU599" s="1453"/>
      <c r="BV599" s="1453"/>
      <c r="BW599" s="1453"/>
      <c r="BX599" s="1453"/>
      <c r="BY599" s="1453"/>
      <c r="BZ599" s="1453"/>
      <c r="CA599" s="1453"/>
      <c r="CB599" s="1453"/>
      <c r="CC599" s="1453"/>
      <c r="CD599" s="1453"/>
      <c r="CE599" s="1453"/>
      <c r="CF599" s="1453"/>
      <c r="CG599" s="1453"/>
      <c r="CH599" s="1453"/>
      <c r="CI599" s="1453"/>
      <c r="CJ599" s="1453"/>
      <c r="CK599" s="1453"/>
      <c r="CL599" s="1453"/>
      <c r="CM599" s="1453"/>
      <c r="CN599" s="1453"/>
      <c r="CO599" s="1453"/>
      <c r="CP599" s="1453"/>
      <c r="CQ599" s="1453"/>
      <c r="CR599" s="1453"/>
      <c r="CS599" s="1453"/>
      <c r="CT599" s="1453"/>
      <c r="CU599" s="1453"/>
      <c r="CV599" s="1453"/>
      <c r="CW599" s="1453"/>
      <c r="CX599" s="1453"/>
      <c r="CY599" s="1453"/>
      <c r="CZ599" s="1453"/>
      <c r="DA599" s="1453"/>
      <c r="DB599" s="1453"/>
      <c r="DC599" s="1453"/>
      <c r="DD599" s="1453"/>
      <c r="DE599" s="1453"/>
      <c r="DF599" s="1453"/>
      <c r="DG599" s="1453"/>
      <c r="DH599" s="1453"/>
      <c r="DI599" s="1453"/>
      <c r="DJ599" s="1453"/>
      <c r="DK599" s="1453"/>
      <c r="DL599" s="1453"/>
      <c r="DM599" s="1453"/>
      <c r="DN599" s="1453"/>
      <c r="DO599" s="1453"/>
      <c r="DP599" s="1453"/>
      <c r="DQ599" s="1453"/>
      <c r="DR599" s="1453"/>
      <c r="DS599" s="1453"/>
      <c r="DT599" s="1453"/>
    </row>
    <row r="600" spans="1:124" s="1543" customFormat="1" ht="21.9" customHeight="1" x14ac:dyDescent="0.3">
      <c r="A600" s="1453"/>
      <c r="B600" s="1453"/>
      <c r="C600" s="1514"/>
      <c r="D600" s="1514"/>
      <c r="E600" s="1514"/>
      <c r="F600" s="1848"/>
      <c r="G600" s="1930"/>
      <c r="H600" s="1516"/>
      <c r="I600" s="1537"/>
      <c r="J600" s="1537"/>
      <c r="K600" s="1453"/>
      <c r="L600" s="1453"/>
      <c r="M600" s="1453"/>
      <c r="N600" s="1514"/>
      <c r="O600" s="1453"/>
      <c r="P600" s="1453"/>
      <c r="Q600" s="1453"/>
      <c r="R600" s="1453"/>
      <c r="S600" s="1453"/>
      <c r="T600" s="1452"/>
      <c r="U600"/>
      <c r="V600"/>
      <c r="W600" s="1453"/>
      <c r="X600" s="1453"/>
      <c r="Y600" s="1453"/>
      <c r="Z600" s="1453"/>
      <c r="AA600" s="1453"/>
      <c r="AB600" s="1453"/>
      <c r="AC600" s="1453"/>
      <c r="AD600" s="1453"/>
      <c r="AE600" s="1453"/>
      <c r="AF600" s="1453"/>
      <c r="AG600" s="1453"/>
      <c r="AH600" s="1453"/>
      <c r="AI600" s="1453"/>
      <c r="AJ600" s="1453"/>
      <c r="AK600" s="1453"/>
      <c r="AL600" s="1453"/>
      <c r="AM600" s="1453"/>
      <c r="AN600" s="1453"/>
      <c r="AO600" s="1453"/>
      <c r="AP600" s="1453"/>
      <c r="AQ600" s="1453"/>
      <c r="AR600" s="1454"/>
      <c r="AS600" s="1453"/>
      <c r="AT600" s="1453"/>
      <c r="AU600" s="1453"/>
      <c r="AV600" s="1453"/>
      <c r="AW600" s="1453"/>
      <c r="AX600" s="1453"/>
      <c r="AY600" s="1453"/>
      <c r="AZ600" s="1453"/>
      <c r="BA600" s="1453"/>
      <c r="BB600" s="1453"/>
      <c r="BC600" s="1453"/>
      <c r="BD600" s="1453"/>
      <c r="BE600" s="1453"/>
      <c r="BF600" s="1453"/>
      <c r="BG600" s="1453"/>
      <c r="BH600" s="1453"/>
      <c r="BI600" s="1453"/>
      <c r="BJ600" s="1453"/>
      <c r="BK600" s="1453"/>
      <c r="BL600" s="1453"/>
      <c r="BM600" s="1453"/>
      <c r="BN600" s="1453"/>
      <c r="BO600" s="1453"/>
      <c r="BP600" s="1453"/>
      <c r="BQ600" s="1453"/>
      <c r="BR600" s="1453"/>
      <c r="BS600" s="1453"/>
      <c r="BT600" s="1453"/>
      <c r="BU600" s="1453"/>
      <c r="BV600" s="1453"/>
      <c r="BW600" s="1453"/>
      <c r="BX600" s="1453"/>
      <c r="BY600" s="1453"/>
      <c r="BZ600" s="1453"/>
      <c r="CA600" s="1453"/>
      <c r="CB600" s="1453"/>
      <c r="CC600" s="1453"/>
      <c r="CD600" s="1453"/>
      <c r="CE600" s="1453"/>
      <c r="CF600" s="1453"/>
      <c r="CG600" s="1453"/>
      <c r="CH600" s="1453"/>
      <c r="CI600" s="1453"/>
      <c r="CJ600" s="1453"/>
      <c r="CK600" s="1453"/>
      <c r="CL600" s="1453"/>
      <c r="CM600" s="1453"/>
      <c r="CN600" s="1453"/>
      <c r="CO600" s="1453"/>
      <c r="CP600" s="1453"/>
      <c r="CQ600" s="1453"/>
      <c r="CR600" s="1453"/>
      <c r="CS600" s="1453"/>
      <c r="CT600" s="1453"/>
      <c r="CU600" s="1453"/>
      <c r="CV600" s="1453"/>
      <c r="CW600" s="1453"/>
      <c r="CX600" s="1453"/>
      <c r="CY600" s="1453"/>
      <c r="CZ600" s="1453"/>
      <c r="DA600" s="1453"/>
      <c r="DB600" s="1453"/>
      <c r="DC600" s="1453"/>
      <c r="DD600" s="1453"/>
      <c r="DE600" s="1453"/>
      <c r="DF600" s="1453"/>
      <c r="DG600" s="1453"/>
      <c r="DH600" s="1453"/>
      <c r="DI600" s="1453"/>
      <c r="DJ600" s="1453"/>
      <c r="DK600" s="1453"/>
      <c r="DL600" s="1453"/>
      <c r="DM600" s="1453"/>
      <c r="DN600" s="1453"/>
      <c r="DO600" s="1453"/>
      <c r="DP600" s="1453"/>
      <c r="DQ600" s="1453"/>
      <c r="DR600" s="1453"/>
      <c r="DS600" s="1453"/>
      <c r="DT600" s="1453"/>
    </row>
    <row r="601" spans="1:124" s="1543" customFormat="1" ht="21.9" customHeight="1" x14ac:dyDescent="0.3">
      <c r="A601" s="1453"/>
      <c r="B601" s="1453"/>
      <c r="C601" s="1514"/>
      <c r="D601" s="1514"/>
      <c r="E601" s="1514"/>
      <c r="F601" s="1848"/>
      <c r="G601" s="1930"/>
      <c r="H601" s="1516"/>
      <c r="I601" s="1537"/>
      <c r="J601" s="1537"/>
      <c r="K601" s="1453"/>
      <c r="L601" s="1453"/>
      <c r="M601" s="1453"/>
      <c r="N601" s="1514"/>
      <c r="O601" s="1453"/>
      <c r="P601" s="1453"/>
      <c r="Q601" s="1453"/>
      <c r="R601" s="1453"/>
      <c r="S601" s="1453"/>
      <c r="T601" s="1452"/>
      <c r="U601"/>
      <c r="V601"/>
      <c r="W601" s="1453"/>
      <c r="X601" s="1453"/>
      <c r="Y601" s="1453"/>
      <c r="Z601" s="1453"/>
      <c r="AA601" s="1453"/>
      <c r="AB601" s="1453"/>
      <c r="AC601" s="1453"/>
      <c r="AD601" s="1453"/>
      <c r="AE601" s="1453"/>
      <c r="AF601" s="1453"/>
      <c r="AG601" s="1453"/>
      <c r="AH601" s="1453"/>
      <c r="AI601" s="1453"/>
      <c r="AJ601" s="1453"/>
      <c r="AK601" s="1453"/>
      <c r="AL601" s="1453"/>
      <c r="AM601" s="1453"/>
      <c r="AN601" s="1453"/>
      <c r="AO601" s="1453"/>
      <c r="AP601" s="1453"/>
      <c r="AQ601" s="1453"/>
      <c r="AR601" s="1454"/>
      <c r="AS601" s="1453"/>
      <c r="AT601" s="1453"/>
      <c r="AU601" s="1453"/>
      <c r="AV601" s="1453"/>
      <c r="AW601" s="1453"/>
      <c r="AX601" s="1453"/>
      <c r="AY601" s="1453"/>
      <c r="AZ601" s="1453"/>
      <c r="BA601" s="1453"/>
      <c r="BB601" s="1453"/>
      <c r="BC601" s="1453"/>
      <c r="BD601" s="1453"/>
      <c r="BE601" s="1453"/>
      <c r="BF601" s="1453"/>
      <c r="BG601" s="1453"/>
      <c r="BH601" s="1453"/>
      <c r="BI601" s="1453"/>
      <c r="BJ601" s="1453"/>
      <c r="BK601" s="1453"/>
      <c r="BL601" s="1453"/>
      <c r="BM601" s="1453"/>
      <c r="BN601" s="1453"/>
      <c r="BO601" s="1453"/>
      <c r="BP601" s="1453"/>
      <c r="BQ601" s="1453"/>
      <c r="BR601" s="1453"/>
      <c r="BS601" s="1453"/>
      <c r="BT601" s="1453"/>
      <c r="BU601" s="1453"/>
      <c r="BV601" s="1453"/>
      <c r="BW601" s="1453"/>
      <c r="BX601" s="1453"/>
      <c r="BY601" s="1453"/>
      <c r="BZ601" s="1453"/>
      <c r="CA601" s="1453"/>
      <c r="CB601" s="1453"/>
      <c r="CC601" s="1453"/>
      <c r="CD601" s="1453"/>
      <c r="CE601" s="1453"/>
      <c r="CF601" s="1453"/>
      <c r="CG601" s="1453"/>
      <c r="CH601" s="1453"/>
      <c r="CI601" s="1453"/>
      <c r="CJ601" s="1453"/>
      <c r="CK601" s="1453"/>
      <c r="CL601" s="1453"/>
      <c r="CM601" s="1453"/>
      <c r="CN601" s="1453"/>
      <c r="CO601" s="1453"/>
      <c r="CP601" s="1453"/>
      <c r="CQ601" s="1453"/>
      <c r="CR601" s="1453"/>
      <c r="CS601" s="1453"/>
      <c r="CT601" s="1453"/>
      <c r="CU601" s="1453"/>
      <c r="CV601" s="1453"/>
      <c r="CW601" s="1453"/>
      <c r="CX601" s="1453"/>
      <c r="CY601" s="1453"/>
      <c r="CZ601" s="1453"/>
      <c r="DA601" s="1453"/>
      <c r="DB601" s="1453"/>
      <c r="DC601" s="1453"/>
      <c r="DD601" s="1453"/>
      <c r="DE601" s="1453"/>
      <c r="DF601" s="1453"/>
      <c r="DG601" s="1453"/>
      <c r="DH601" s="1453"/>
      <c r="DI601" s="1453"/>
      <c r="DJ601" s="1453"/>
      <c r="DK601" s="1453"/>
      <c r="DL601" s="1453"/>
      <c r="DM601" s="1453"/>
      <c r="DN601" s="1453"/>
      <c r="DO601" s="1453"/>
      <c r="DP601" s="1453"/>
      <c r="DQ601" s="1453"/>
      <c r="DR601" s="1453"/>
      <c r="DS601" s="1453"/>
      <c r="DT601" s="1453"/>
    </row>
    <row r="602" spans="1:124" s="1543" customFormat="1" ht="21.9" customHeight="1" x14ac:dyDescent="0.3">
      <c r="A602" s="1453"/>
      <c r="B602" s="1453"/>
      <c r="C602" s="1514"/>
      <c r="D602" s="1514"/>
      <c r="E602" s="1514"/>
      <c r="F602" s="1848"/>
      <c r="G602" s="1930"/>
      <c r="H602" s="1516"/>
      <c r="I602" s="1537"/>
      <c r="J602" s="1537"/>
      <c r="K602" s="1453"/>
      <c r="L602" s="1453"/>
      <c r="M602" s="1453"/>
      <c r="N602" s="1514"/>
      <c r="O602" s="1453"/>
      <c r="P602" s="1453"/>
      <c r="Q602" s="1453"/>
      <c r="R602" s="1453"/>
      <c r="S602" s="1453"/>
      <c r="T602" s="1452"/>
      <c r="U602"/>
      <c r="V602"/>
      <c r="W602" s="1453"/>
      <c r="X602" s="1453"/>
      <c r="Y602" s="1453"/>
      <c r="Z602" s="1453"/>
      <c r="AA602" s="1453"/>
      <c r="AB602" s="1453"/>
      <c r="AC602" s="1453"/>
      <c r="AD602" s="1453"/>
      <c r="AE602" s="1453"/>
      <c r="AF602" s="1453"/>
      <c r="AG602" s="1453"/>
      <c r="AH602" s="1453"/>
      <c r="AI602" s="1453"/>
      <c r="AJ602" s="1453"/>
      <c r="AK602" s="1453"/>
      <c r="AL602" s="1453"/>
      <c r="AM602" s="1453"/>
      <c r="AN602" s="1453"/>
      <c r="AO602" s="1453"/>
      <c r="AP602" s="1453"/>
      <c r="AQ602" s="1453"/>
      <c r="AR602" s="1454"/>
      <c r="AS602" s="1453"/>
      <c r="AT602" s="1453"/>
      <c r="AU602" s="1453"/>
      <c r="AV602" s="1453"/>
      <c r="AW602" s="1453"/>
      <c r="AX602" s="1453"/>
      <c r="AY602" s="1453"/>
      <c r="AZ602" s="1453"/>
      <c r="BA602" s="1453"/>
      <c r="BB602" s="1453"/>
      <c r="BC602" s="1453"/>
      <c r="BD602" s="1453"/>
      <c r="BE602" s="1453"/>
      <c r="BF602" s="1453"/>
      <c r="BG602" s="1453"/>
      <c r="BH602" s="1453"/>
      <c r="BI602" s="1453"/>
      <c r="BJ602" s="1453"/>
      <c r="BK602" s="1453"/>
      <c r="BL602" s="1453"/>
      <c r="BM602" s="1453"/>
      <c r="BN602" s="1453"/>
      <c r="BO602" s="1453"/>
      <c r="BP602" s="1453"/>
      <c r="BQ602" s="1453"/>
      <c r="BR602" s="1453"/>
      <c r="BS602" s="1453"/>
      <c r="BT602" s="1453"/>
      <c r="BU602" s="1453"/>
      <c r="BV602" s="1453"/>
      <c r="BW602" s="1453"/>
      <c r="BX602" s="1453"/>
      <c r="BY602" s="1453"/>
      <c r="BZ602" s="1453"/>
      <c r="CA602" s="1453"/>
      <c r="CB602" s="1453"/>
      <c r="CC602" s="1453"/>
      <c r="CD602" s="1453"/>
      <c r="CE602" s="1453"/>
      <c r="CF602" s="1453"/>
      <c r="CG602" s="1453"/>
      <c r="CH602" s="1453"/>
      <c r="CI602" s="1453"/>
      <c r="CJ602" s="1453"/>
      <c r="CK602" s="1453"/>
      <c r="CL602" s="1453"/>
      <c r="CM602" s="1453"/>
      <c r="CN602" s="1453"/>
      <c r="CO602" s="1453"/>
      <c r="CP602" s="1453"/>
      <c r="CQ602" s="1453"/>
      <c r="CR602" s="1453"/>
      <c r="CS602" s="1453"/>
      <c r="CT602" s="1453"/>
      <c r="CU602" s="1453"/>
      <c r="CV602" s="1453"/>
      <c r="CW602" s="1453"/>
      <c r="CX602" s="1453"/>
      <c r="CY602" s="1453"/>
      <c r="CZ602" s="1453"/>
      <c r="DA602" s="1453"/>
      <c r="DB602" s="1453"/>
      <c r="DC602" s="1453"/>
      <c r="DD602" s="1453"/>
      <c r="DE602" s="1453"/>
      <c r="DF602" s="1453"/>
      <c r="DG602" s="1453"/>
      <c r="DH602" s="1453"/>
      <c r="DI602" s="1453"/>
      <c r="DJ602" s="1453"/>
      <c r="DK602" s="1453"/>
      <c r="DL602" s="1453"/>
      <c r="DM602" s="1453"/>
      <c r="DN602" s="1453"/>
      <c r="DO602" s="1453"/>
      <c r="DP602" s="1453"/>
      <c r="DQ602" s="1453"/>
      <c r="DR602" s="1453"/>
      <c r="DS602" s="1453"/>
      <c r="DT602" s="1453"/>
    </row>
    <row r="603" spans="1:124" s="1543" customFormat="1" ht="21.9" customHeight="1" x14ac:dyDescent="0.3">
      <c r="A603" s="1453"/>
      <c r="B603" s="1453"/>
      <c r="C603" s="1514"/>
      <c r="D603" s="1514"/>
      <c r="E603" s="1514"/>
      <c r="F603" s="1848"/>
      <c r="G603" s="1930"/>
      <c r="H603" s="1516"/>
      <c r="I603" s="1537"/>
      <c r="J603" s="1537"/>
      <c r="K603" s="1453"/>
      <c r="L603" s="1453"/>
      <c r="M603" s="1453"/>
      <c r="N603" s="1514"/>
      <c r="O603" s="1453"/>
      <c r="P603" s="1453"/>
      <c r="Q603" s="1453"/>
      <c r="R603" s="1453"/>
      <c r="S603" s="1453"/>
      <c r="T603" s="1452"/>
      <c r="U603"/>
      <c r="V603"/>
      <c r="W603" s="1453"/>
      <c r="X603" s="1453"/>
      <c r="Y603" s="1453"/>
      <c r="Z603" s="1453"/>
      <c r="AA603" s="1453"/>
      <c r="AB603" s="1453"/>
      <c r="AC603" s="1453"/>
      <c r="AD603" s="1453"/>
      <c r="AE603" s="1453"/>
      <c r="AF603" s="1453"/>
      <c r="AG603" s="1453"/>
      <c r="AH603" s="1453"/>
      <c r="AI603" s="1453"/>
      <c r="AJ603" s="1453"/>
      <c r="AK603" s="1453"/>
      <c r="AL603" s="1453"/>
      <c r="AM603" s="1453"/>
      <c r="AN603" s="1453"/>
      <c r="AO603" s="1453"/>
      <c r="AP603" s="1453"/>
      <c r="AQ603" s="1453"/>
      <c r="AR603" s="1454"/>
      <c r="AS603" s="1453"/>
      <c r="AT603" s="1453"/>
      <c r="AU603" s="1453"/>
      <c r="AV603" s="1453"/>
      <c r="AW603" s="1453"/>
      <c r="AX603" s="1453"/>
      <c r="AY603" s="1453"/>
      <c r="AZ603" s="1453"/>
      <c r="BA603" s="1453"/>
      <c r="BB603" s="1453"/>
      <c r="BC603" s="1453"/>
      <c r="BD603" s="1453"/>
      <c r="BE603" s="1453"/>
      <c r="BF603" s="1453"/>
      <c r="BG603" s="1453"/>
      <c r="BH603" s="1453"/>
      <c r="BI603" s="1453"/>
      <c r="BJ603" s="1453"/>
      <c r="BK603" s="1453"/>
      <c r="BL603" s="1453"/>
      <c r="BM603" s="1453"/>
      <c r="BN603" s="1453"/>
      <c r="BO603" s="1453"/>
      <c r="BP603" s="1453"/>
      <c r="BQ603" s="1453"/>
      <c r="BR603" s="1453"/>
      <c r="BS603" s="1453"/>
      <c r="BT603" s="1453"/>
      <c r="BU603" s="1453"/>
      <c r="BV603" s="1453"/>
      <c r="BW603" s="1453"/>
      <c r="BX603" s="1453"/>
      <c r="BY603" s="1453"/>
      <c r="BZ603" s="1453"/>
      <c r="CA603" s="1453"/>
      <c r="CB603" s="1453"/>
      <c r="CC603" s="1453"/>
      <c r="CD603" s="1453"/>
      <c r="CE603" s="1453"/>
      <c r="CF603" s="1453"/>
      <c r="CG603" s="1453"/>
      <c r="CH603" s="1453"/>
      <c r="CI603" s="1453"/>
      <c r="CJ603" s="1453"/>
      <c r="CK603" s="1453"/>
      <c r="CL603" s="1453"/>
      <c r="CM603" s="1453"/>
      <c r="CN603" s="1453"/>
      <c r="CO603" s="1453"/>
      <c r="CP603" s="1453"/>
      <c r="CQ603" s="1453"/>
      <c r="CR603" s="1453"/>
      <c r="CS603" s="1453"/>
      <c r="CT603" s="1453"/>
      <c r="CU603" s="1453"/>
      <c r="CV603" s="1453"/>
      <c r="CW603" s="1453"/>
      <c r="CX603" s="1453"/>
      <c r="CY603" s="1453"/>
      <c r="CZ603" s="1453"/>
      <c r="DA603" s="1453"/>
      <c r="DB603" s="1453"/>
      <c r="DC603" s="1453"/>
      <c r="DD603" s="1453"/>
      <c r="DE603" s="1453"/>
      <c r="DF603" s="1453"/>
      <c r="DG603" s="1453"/>
      <c r="DH603" s="1453"/>
      <c r="DI603" s="1453"/>
      <c r="DJ603" s="1453"/>
      <c r="DK603" s="1453"/>
      <c r="DL603" s="1453"/>
      <c r="DM603" s="1453"/>
      <c r="DN603" s="1453"/>
      <c r="DO603" s="1453"/>
      <c r="DP603" s="1453"/>
      <c r="DQ603" s="1453"/>
      <c r="DR603" s="1453"/>
      <c r="DS603" s="1453"/>
      <c r="DT603" s="1453"/>
    </row>
    <row r="604" spans="1:124" s="1543" customFormat="1" ht="21.9" customHeight="1" x14ac:dyDescent="0.3">
      <c r="A604" s="1453"/>
      <c r="B604" s="1453"/>
      <c r="C604" s="1514"/>
      <c r="D604" s="1514"/>
      <c r="E604" s="1514"/>
      <c r="F604" s="1848"/>
      <c r="G604" s="1930"/>
      <c r="H604" s="1516"/>
      <c r="I604" s="1537"/>
      <c r="J604" s="1537"/>
      <c r="K604" s="1453"/>
      <c r="L604" s="1453"/>
      <c r="M604" s="1453"/>
      <c r="N604" s="1514"/>
      <c r="O604" s="1453"/>
      <c r="P604" s="1453"/>
      <c r="Q604" s="1453"/>
      <c r="R604" s="1453"/>
      <c r="S604" s="1453"/>
      <c r="T604" s="1452"/>
      <c r="U604"/>
      <c r="V604"/>
      <c r="W604" s="1453"/>
      <c r="X604" s="1453"/>
      <c r="Y604" s="1453"/>
      <c r="Z604" s="1453"/>
      <c r="AA604" s="1453"/>
      <c r="AB604" s="1453"/>
      <c r="AC604" s="1453"/>
      <c r="AD604" s="1453"/>
      <c r="AE604" s="1453"/>
      <c r="AF604" s="1453"/>
      <c r="AG604" s="1453"/>
      <c r="AH604" s="1453"/>
      <c r="AI604" s="1453"/>
      <c r="AJ604" s="1453"/>
      <c r="AK604" s="1453"/>
      <c r="AL604" s="1453"/>
      <c r="AM604" s="1453"/>
      <c r="AN604" s="1453"/>
      <c r="AO604" s="1453"/>
      <c r="AP604" s="1453"/>
      <c r="AQ604" s="1453"/>
      <c r="AR604" s="1454"/>
      <c r="AS604" s="1453"/>
      <c r="AT604" s="1453"/>
      <c r="AU604" s="1453"/>
      <c r="AV604" s="1453"/>
      <c r="AW604" s="1453"/>
      <c r="AX604" s="1453"/>
      <c r="AY604" s="1453"/>
      <c r="AZ604" s="1453"/>
      <c r="BA604" s="1453"/>
      <c r="BB604" s="1453"/>
      <c r="BC604" s="1453"/>
      <c r="BD604" s="1453"/>
      <c r="BE604" s="1453"/>
      <c r="BF604" s="1453"/>
      <c r="BG604" s="1453"/>
      <c r="BH604" s="1453"/>
      <c r="BI604" s="1453"/>
      <c r="BJ604" s="1453"/>
      <c r="BK604" s="1453"/>
      <c r="BL604" s="1453"/>
      <c r="BM604" s="1453"/>
      <c r="BN604" s="1453"/>
      <c r="BO604" s="1453"/>
      <c r="BP604" s="1453"/>
      <c r="BQ604" s="1453"/>
      <c r="BR604" s="1453"/>
      <c r="BS604" s="1453"/>
      <c r="BT604" s="1453"/>
      <c r="BU604" s="1453"/>
      <c r="BV604" s="1453"/>
      <c r="BW604" s="1453"/>
      <c r="BX604" s="1453"/>
      <c r="BY604" s="1453"/>
      <c r="BZ604" s="1453"/>
      <c r="CA604" s="1453"/>
      <c r="CB604" s="1453"/>
      <c r="CC604" s="1453"/>
      <c r="CD604" s="1453"/>
      <c r="CE604" s="1453"/>
      <c r="CF604" s="1453"/>
      <c r="CG604" s="1453"/>
      <c r="CH604" s="1453"/>
      <c r="CI604" s="1453"/>
      <c r="CJ604" s="1453"/>
      <c r="CK604" s="1453"/>
      <c r="CL604" s="1453"/>
      <c r="CM604" s="1453"/>
      <c r="CN604" s="1453"/>
      <c r="CO604" s="1453"/>
      <c r="CP604" s="1453"/>
      <c r="CQ604" s="1453"/>
      <c r="CR604" s="1453"/>
      <c r="CS604" s="1453"/>
      <c r="CT604" s="1453"/>
      <c r="CU604" s="1453"/>
      <c r="CV604" s="1453"/>
      <c r="CW604" s="1453"/>
      <c r="CX604" s="1453"/>
      <c r="CY604" s="1453"/>
      <c r="CZ604" s="1453"/>
      <c r="DA604" s="1453"/>
      <c r="DB604" s="1453"/>
      <c r="DC604" s="1453"/>
      <c r="DD604" s="1453"/>
      <c r="DE604" s="1453"/>
      <c r="DF604" s="1453"/>
      <c r="DG604" s="1453"/>
      <c r="DH604" s="1453"/>
      <c r="DI604" s="1453"/>
      <c r="DJ604" s="1453"/>
      <c r="DK604" s="1453"/>
      <c r="DL604" s="1453"/>
      <c r="DM604" s="1453"/>
      <c r="DN604" s="1453"/>
      <c r="DO604" s="1453"/>
      <c r="DP604" s="1453"/>
      <c r="DQ604" s="1453"/>
      <c r="DR604" s="1453"/>
      <c r="DS604" s="1453"/>
      <c r="DT604" s="1453"/>
    </row>
    <row r="605" spans="1:124" s="1543" customFormat="1" ht="21.9" customHeight="1" x14ac:dyDescent="0.3">
      <c r="A605" s="1453"/>
      <c r="B605" s="1453"/>
      <c r="C605" s="1514"/>
      <c r="D605" s="1514"/>
      <c r="E605" s="1514"/>
      <c r="F605" s="1848"/>
      <c r="G605" s="1930"/>
      <c r="H605" s="1516"/>
      <c r="I605" s="1537"/>
      <c r="J605" s="1537"/>
      <c r="K605" s="1453"/>
      <c r="L605" s="1453"/>
      <c r="M605" s="1453"/>
      <c r="N605" s="1514"/>
      <c r="O605" s="1453"/>
      <c r="P605" s="1453"/>
      <c r="Q605" s="1453"/>
      <c r="R605" s="1453"/>
      <c r="S605" s="1453"/>
      <c r="T605" s="1452"/>
      <c r="U605"/>
      <c r="V605"/>
      <c r="W605" s="1453"/>
      <c r="X605" s="1453"/>
      <c r="Y605" s="1453"/>
      <c r="Z605" s="1453"/>
      <c r="AA605" s="1453"/>
      <c r="AB605" s="1453"/>
      <c r="AC605" s="1453"/>
      <c r="AD605" s="1453"/>
      <c r="AE605" s="1453"/>
      <c r="AF605" s="1453"/>
      <c r="AG605" s="1453"/>
      <c r="AH605" s="1453"/>
      <c r="AI605" s="1453"/>
      <c r="AJ605" s="1453"/>
      <c r="AK605" s="1453"/>
      <c r="AL605" s="1453"/>
      <c r="AM605" s="1453"/>
      <c r="AN605" s="1453"/>
      <c r="AO605" s="1453"/>
      <c r="AP605" s="1453"/>
      <c r="AQ605" s="1453"/>
      <c r="AR605" s="1454"/>
      <c r="AS605" s="1453"/>
      <c r="AT605" s="1453"/>
      <c r="AU605" s="1453"/>
      <c r="AV605" s="1453"/>
      <c r="AW605" s="1453"/>
      <c r="AX605" s="1453"/>
      <c r="AY605" s="1453"/>
      <c r="AZ605" s="1453"/>
      <c r="BA605" s="1453"/>
      <c r="BB605" s="1453"/>
      <c r="BC605" s="1453"/>
      <c r="BD605" s="1453"/>
      <c r="BE605" s="1453"/>
      <c r="BF605" s="1453"/>
      <c r="BG605" s="1453"/>
      <c r="BH605" s="1453"/>
      <c r="BI605" s="1453"/>
      <c r="BJ605" s="1453"/>
      <c r="BK605" s="1453"/>
      <c r="BL605" s="1453"/>
      <c r="BM605" s="1453"/>
      <c r="BN605" s="1453"/>
      <c r="BO605" s="1453"/>
      <c r="BP605" s="1453"/>
      <c r="BQ605" s="1453"/>
      <c r="BR605" s="1453"/>
      <c r="BS605" s="1453"/>
      <c r="BT605" s="1453"/>
      <c r="BU605" s="1453"/>
      <c r="BV605" s="1453"/>
      <c r="BW605" s="1453"/>
      <c r="BX605" s="1453"/>
      <c r="BY605" s="1453"/>
      <c r="BZ605" s="1453"/>
      <c r="CA605" s="1453"/>
      <c r="CB605" s="1453"/>
      <c r="CC605" s="1453"/>
      <c r="CD605" s="1453"/>
      <c r="CE605" s="1453"/>
      <c r="CF605" s="1453"/>
      <c r="CG605" s="1453"/>
      <c r="CH605" s="1453"/>
      <c r="CI605" s="1453"/>
      <c r="CJ605" s="1453"/>
      <c r="CK605" s="1453"/>
      <c r="CL605" s="1453"/>
      <c r="CM605" s="1453"/>
      <c r="CN605" s="1453"/>
      <c r="CO605" s="1453"/>
      <c r="CP605" s="1453"/>
      <c r="CQ605" s="1453"/>
      <c r="CR605" s="1453"/>
      <c r="CS605" s="1453"/>
      <c r="CT605" s="1453"/>
      <c r="CU605" s="1453"/>
      <c r="CV605" s="1453"/>
      <c r="CW605" s="1453"/>
      <c r="CX605" s="1453"/>
      <c r="CY605" s="1453"/>
      <c r="CZ605" s="1453"/>
      <c r="DA605" s="1453"/>
      <c r="DB605" s="1453"/>
      <c r="DC605" s="1453"/>
      <c r="DD605" s="1453"/>
      <c r="DE605" s="1453"/>
      <c r="DF605" s="1453"/>
      <c r="DG605" s="1453"/>
      <c r="DH605" s="1453"/>
      <c r="DI605" s="1453"/>
      <c r="DJ605" s="1453"/>
      <c r="DK605" s="1453"/>
      <c r="DL605" s="1453"/>
      <c r="DM605" s="1453"/>
      <c r="DN605" s="1453"/>
      <c r="DO605" s="1453"/>
      <c r="DP605" s="1453"/>
      <c r="DQ605" s="1453"/>
      <c r="DR605" s="1453"/>
      <c r="DS605" s="1453"/>
      <c r="DT605" s="1453"/>
    </row>
    <row r="606" spans="1:124" s="1543" customFormat="1" ht="21.9" customHeight="1" x14ac:dyDescent="0.3">
      <c r="A606" s="1453"/>
      <c r="B606" s="1453"/>
      <c r="C606" s="1514"/>
      <c r="D606" s="1514"/>
      <c r="E606" s="1514"/>
      <c r="F606" s="1848"/>
      <c r="G606" s="1930"/>
      <c r="H606" s="1516"/>
      <c r="I606" s="1537"/>
      <c r="J606" s="1537"/>
      <c r="K606" s="1453"/>
      <c r="L606" s="1453"/>
      <c r="M606" s="1453"/>
      <c r="N606" s="1514"/>
      <c r="O606" s="1453"/>
      <c r="P606" s="1453"/>
      <c r="Q606" s="1453"/>
      <c r="R606" s="1453"/>
      <c r="S606" s="1453"/>
      <c r="T606" s="1452"/>
      <c r="U606"/>
      <c r="V606"/>
      <c r="W606" s="1453"/>
      <c r="X606" s="1453"/>
      <c r="Y606" s="1453"/>
      <c r="Z606" s="1453"/>
      <c r="AA606" s="1453"/>
      <c r="AB606" s="1453"/>
      <c r="AC606" s="1453"/>
      <c r="AD606" s="1453"/>
      <c r="AE606" s="1453"/>
      <c r="AF606" s="1453"/>
      <c r="AG606" s="1453"/>
      <c r="AH606" s="1453"/>
      <c r="AI606" s="1453"/>
      <c r="AJ606" s="1453"/>
      <c r="AK606" s="1453"/>
      <c r="AL606" s="1453"/>
      <c r="AM606" s="1453"/>
      <c r="AN606" s="1453"/>
      <c r="AO606" s="1453"/>
      <c r="AP606" s="1453"/>
      <c r="AQ606" s="1453"/>
      <c r="AR606" s="1454"/>
      <c r="AS606" s="1453"/>
      <c r="AT606" s="1453"/>
      <c r="AU606" s="1453"/>
      <c r="AV606" s="1453"/>
      <c r="AW606" s="1453"/>
      <c r="AX606" s="1453"/>
      <c r="AY606" s="1453"/>
      <c r="AZ606" s="1453"/>
      <c r="BA606" s="1453"/>
      <c r="BB606" s="1453"/>
      <c r="BC606" s="1453"/>
      <c r="BD606" s="1453"/>
      <c r="BE606" s="1453"/>
      <c r="BF606" s="1453"/>
      <c r="BG606" s="1453"/>
      <c r="BH606" s="1453"/>
      <c r="BI606" s="1453"/>
      <c r="BJ606" s="1453"/>
      <c r="BK606" s="1453"/>
      <c r="BL606" s="1453"/>
      <c r="BM606" s="1453"/>
      <c r="BN606" s="1453"/>
      <c r="BO606" s="1453"/>
      <c r="BP606" s="1453"/>
      <c r="BQ606" s="1453"/>
      <c r="BR606" s="1453"/>
      <c r="BS606" s="1453"/>
      <c r="BT606" s="1453"/>
      <c r="BU606" s="1453"/>
      <c r="BV606" s="1453"/>
      <c r="BW606" s="1453"/>
      <c r="BX606" s="1453"/>
      <c r="BY606" s="1453"/>
      <c r="BZ606" s="1453"/>
      <c r="CA606" s="1453"/>
      <c r="CB606" s="1453"/>
      <c r="CC606" s="1453"/>
      <c r="CD606" s="1453"/>
      <c r="CE606" s="1453"/>
      <c r="CF606" s="1453"/>
      <c r="CG606" s="1453"/>
      <c r="CH606" s="1453"/>
      <c r="CI606" s="1453"/>
      <c r="CJ606" s="1453"/>
      <c r="CK606" s="1453"/>
      <c r="CL606" s="1453"/>
      <c r="CM606" s="1453"/>
      <c r="CN606" s="1453"/>
      <c r="CO606" s="1453"/>
      <c r="CP606" s="1453"/>
      <c r="CQ606" s="1453"/>
      <c r="CR606" s="1453"/>
      <c r="CS606" s="1453"/>
      <c r="CT606" s="1453"/>
      <c r="CU606" s="1453"/>
      <c r="CV606" s="1453"/>
      <c r="CW606" s="1453"/>
      <c r="CX606" s="1453"/>
      <c r="CY606" s="1453"/>
      <c r="CZ606" s="1453"/>
      <c r="DA606" s="1453"/>
      <c r="DB606" s="1453"/>
      <c r="DC606" s="1453"/>
      <c r="DD606" s="1453"/>
      <c r="DE606" s="1453"/>
      <c r="DF606" s="1453"/>
      <c r="DG606" s="1453"/>
      <c r="DH606" s="1453"/>
      <c r="DI606" s="1453"/>
      <c r="DJ606" s="1453"/>
      <c r="DK606" s="1453"/>
      <c r="DL606" s="1453"/>
      <c r="DM606" s="1453"/>
      <c r="DN606" s="1453"/>
      <c r="DO606" s="1453"/>
      <c r="DP606" s="1453"/>
      <c r="DQ606" s="1453"/>
      <c r="DR606" s="1453"/>
      <c r="DS606" s="1453"/>
      <c r="DT606" s="1453"/>
    </row>
    <row r="607" spans="1:124" s="1543" customFormat="1" ht="21.9" customHeight="1" x14ac:dyDescent="0.3">
      <c r="A607" s="1453"/>
      <c r="B607" s="1453"/>
      <c r="C607" s="1514"/>
      <c r="D607" s="1514"/>
      <c r="E607" s="1514"/>
      <c r="F607" s="1848"/>
      <c r="G607" s="1930"/>
      <c r="H607" s="1516"/>
      <c r="I607" s="1537"/>
      <c r="J607" s="1537"/>
      <c r="K607" s="1453"/>
      <c r="L607" s="1453"/>
      <c r="M607" s="1453"/>
      <c r="N607" s="1514"/>
      <c r="O607" s="1453"/>
      <c r="P607" s="1453"/>
      <c r="Q607" s="1453"/>
      <c r="R607" s="1453"/>
      <c r="S607" s="1453"/>
      <c r="T607" s="1452"/>
      <c r="U607"/>
      <c r="V607"/>
      <c r="W607" s="1453"/>
      <c r="X607" s="1453"/>
      <c r="Y607" s="1453"/>
      <c r="Z607" s="1453"/>
      <c r="AA607" s="1453"/>
      <c r="AB607" s="1453"/>
      <c r="AC607" s="1453"/>
      <c r="AD607" s="1453"/>
      <c r="AE607" s="1453"/>
      <c r="AF607" s="1453"/>
      <c r="AG607" s="1453"/>
      <c r="AH607" s="1453"/>
      <c r="AI607" s="1453"/>
      <c r="AJ607" s="1453"/>
      <c r="AK607" s="1453"/>
      <c r="AL607" s="1453"/>
      <c r="AM607" s="1453"/>
      <c r="AN607" s="1453"/>
      <c r="AO607" s="1453"/>
      <c r="AP607" s="1453"/>
      <c r="AQ607" s="1453"/>
      <c r="AR607" s="1454"/>
      <c r="AS607" s="1453"/>
      <c r="AT607" s="1453"/>
      <c r="AU607" s="1453"/>
      <c r="AV607" s="1453"/>
      <c r="AW607" s="1453"/>
      <c r="AX607" s="1453"/>
      <c r="AY607" s="1453"/>
      <c r="AZ607" s="1453"/>
      <c r="BA607" s="1453"/>
      <c r="BB607" s="1453"/>
      <c r="BC607" s="1453"/>
      <c r="BD607" s="1453"/>
      <c r="BE607" s="1453"/>
      <c r="BF607" s="1453"/>
      <c r="BG607" s="1453"/>
      <c r="BH607" s="1453"/>
      <c r="BI607" s="1453"/>
      <c r="BJ607" s="1453"/>
      <c r="BK607" s="1453"/>
      <c r="BL607" s="1453"/>
      <c r="BM607" s="1453"/>
      <c r="BN607" s="1453"/>
      <c r="BO607" s="1453"/>
      <c r="BP607" s="1453"/>
      <c r="BQ607" s="1453"/>
      <c r="BR607" s="1453"/>
      <c r="BS607" s="1453"/>
      <c r="BT607" s="1453"/>
      <c r="BU607" s="1453"/>
      <c r="BV607" s="1453"/>
      <c r="BW607" s="1453"/>
      <c r="BX607" s="1453"/>
      <c r="BY607" s="1453"/>
      <c r="BZ607" s="1453"/>
      <c r="CA607" s="1453"/>
      <c r="CB607" s="1453"/>
      <c r="CC607" s="1453"/>
      <c r="CD607" s="1453"/>
      <c r="CE607" s="1453"/>
      <c r="CF607" s="1453"/>
      <c r="CG607" s="1453"/>
      <c r="CH607" s="1453"/>
      <c r="CI607" s="1453"/>
      <c r="CJ607" s="1453"/>
      <c r="CK607" s="1453"/>
      <c r="CL607" s="1453"/>
      <c r="CM607" s="1453"/>
      <c r="CN607" s="1453"/>
      <c r="CO607" s="1453"/>
      <c r="CP607" s="1453"/>
      <c r="CQ607" s="1453"/>
      <c r="CR607" s="1453"/>
      <c r="CS607" s="1453"/>
      <c r="CT607" s="1453"/>
      <c r="CU607" s="1453"/>
      <c r="CV607" s="1453"/>
      <c r="CW607" s="1453"/>
      <c r="CX607" s="1453"/>
      <c r="CY607" s="1453"/>
      <c r="CZ607" s="1453"/>
      <c r="DA607" s="1453"/>
      <c r="DB607" s="1453"/>
      <c r="DC607" s="1453"/>
      <c r="DD607" s="1453"/>
      <c r="DE607" s="1453"/>
      <c r="DF607" s="1453"/>
      <c r="DG607" s="1453"/>
      <c r="DH607" s="1453"/>
      <c r="DI607" s="1453"/>
      <c r="DJ607" s="1453"/>
      <c r="DK607" s="1453"/>
      <c r="DL607" s="1453"/>
      <c r="DM607" s="1453"/>
      <c r="DN607" s="1453"/>
      <c r="DO607" s="1453"/>
      <c r="DP607" s="1453"/>
      <c r="DQ607" s="1453"/>
      <c r="DR607" s="1453"/>
      <c r="DS607" s="1453"/>
      <c r="DT607" s="1453"/>
    </row>
    <row r="608" spans="1:124" s="1543" customFormat="1" ht="21.9" customHeight="1" x14ac:dyDescent="0.3">
      <c r="A608" s="1453"/>
      <c r="B608" s="1453"/>
      <c r="C608" s="1514"/>
      <c r="D608" s="1514"/>
      <c r="E608" s="1514"/>
      <c r="F608" s="1848"/>
      <c r="G608" s="1930"/>
      <c r="H608" s="1516"/>
      <c r="I608" s="1537"/>
      <c r="J608" s="1537"/>
      <c r="K608" s="1453"/>
      <c r="L608" s="1453"/>
      <c r="M608" s="1453"/>
      <c r="N608" s="1514"/>
      <c r="O608" s="1453"/>
      <c r="P608" s="1453"/>
      <c r="Q608" s="1453"/>
      <c r="R608" s="1453"/>
      <c r="S608" s="1453"/>
      <c r="T608" s="1452"/>
      <c r="U608"/>
      <c r="V608"/>
      <c r="W608" s="1453"/>
      <c r="X608" s="1453"/>
      <c r="Y608" s="1453"/>
      <c r="Z608" s="1453"/>
      <c r="AA608" s="1453"/>
      <c r="AB608" s="1453"/>
      <c r="AC608" s="1453"/>
      <c r="AD608" s="1453"/>
      <c r="AE608" s="1453"/>
      <c r="AF608" s="1453"/>
      <c r="AG608" s="1453"/>
      <c r="AH608" s="1453"/>
      <c r="AI608" s="1453"/>
      <c r="AJ608" s="1453"/>
      <c r="AK608" s="1453"/>
      <c r="AL608" s="1453"/>
      <c r="AM608" s="1453"/>
      <c r="AN608" s="1453"/>
      <c r="AO608" s="1453"/>
      <c r="AP608" s="1453"/>
      <c r="AQ608" s="1453"/>
      <c r="AR608" s="1454"/>
      <c r="AS608" s="1453"/>
      <c r="AT608" s="1453"/>
      <c r="AU608" s="1453"/>
      <c r="AV608" s="1453"/>
      <c r="AW608" s="1453"/>
      <c r="AX608" s="1453"/>
      <c r="AY608" s="1453"/>
      <c r="AZ608" s="1453"/>
      <c r="BA608" s="1453"/>
      <c r="BB608" s="1453"/>
      <c r="BC608" s="1453"/>
      <c r="BD608" s="1453"/>
      <c r="BE608" s="1453"/>
      <c r="BF608" s="1453"/>
      <c r="BG608" s="1453"/>
      <c r="BH608" s="1453"/>
      <c r="BI608" s="1453"/>
      <c r="BJ608" s="1453"/>
      <c r="BK608" s="1453"/>
      <c r="BL608" s="1453"/>
      <c r="BM608" s="1453"/>
      <c r="BN608" s="1453"/>
      <c r="BO608" s="1453"/>
      <c r="BP608" s="1453"/>
      <c r="BQ608" s="1453"/>
      <c r="BR608" s="1453"/>
      <c r="BS608" s="1453"/>
      <c r="BT608" s="1453"/>
      <c r="BU608" s="1453"/>
      <c r="BV608" s="1453"/>
      <c r="BW608" s="1453"/>
      <c r="BX608" s="1453"/>
      <c r="BY608" s="1453"/>
      <c r="BZ608" s="1453"/>
      <c r="CA608" s="1453"/>
      <c r="CB608" s="1453"/>
      <c r="CC608" s="1453"/>
      <c r="CD608" s="1453"/>
      <c r="CE608" s="1453"/>
      <c r="CF608" s="1453"/>
      <c r="CG608" s="1453"/>
      <c r="CH608" s="1453"/>
      <c r="CI608" s="1453"/>
      <c r="CJ608" s="1453"/>
      <c r="CK608" s="1453"/>
      <c r="CL608" s="1453"/>
      <c r="CM608" s="1453"/>
      <c r="CN608" s="1453"/>
      <c r="CO608" s="1453"/>
      <c r="CP608" s="1453"/>
      <c r="CQ608" s="1453"/>
      <c r="CR608" s="1453"/>
      <c r="CS608" s="1453"/>
      <c r="CT608" s="1453"/>
      <c r="CU608" s="1453"/>
      <c r="CV608" s="1453"/>
      <c r="CW608" s="1453"/>
      <c r="CX608" s="1453"/>
      <c r="CY608" s="1453"/>
      <c r="CZ608" s="1453"/>
      <c r="DA608" s="1453"/>
      <c r="DB608" s="1453"/>
      <c r="DC608" s="1453"/>
      <c r="DD608" s="1453"/>
      <c r="DE608" s="1453"/>
      <c r="DF608" s="1453"/>
      <c r="DG608" s="1453"/>
      <c r="DH608" s="1453"/>
      <c r="DI608" s="1453"/>
      <c r="DJ608" s="1453"/>
      <c r="DK608" s="1453"/>
      <c r="DL608" s="1453"/>
      <c r="DM608" s="1453"/>
      <c r="DN608" s="1453"/>
      <c r="DO608" s="1453"/>
      <c r="DP608" s="1453"/>
      <c r="DQ608" s="1453"/>
      <c r="DR608" s="1453"/>
      <c r="DS608" s="1453"/>
      <c r="DT608" s="1453"/>
    </row>
    <row r="609" spans="1:124" s="1543" customFormat="1" ht="21.9" customHeight="1" x14ac:dyDescent="0.3">
      <c r="A609" s="1453"/>
      <c r="B609" s="1453"/>
      <c r="C609" s="1514"/>
      <c r="D609" s="1514"/>
      <c r="E609" s="1514"/>
      <c r="F609" s="1848"/>
      <c r="G609" s="1930"/>
      <c r="H609" s="1516"/>
      <c r="I609" s="1537"/>
      <c r="J609" s="1537"/>
      <c r="K609" s="1453"/>
      <c r="L609" s="1453"/>
      <c r="M609" s="1453"/>
      <c r="N609" s="1514"/>
      <c r="O609" s="1453"/>
      <c r="P609" s="1453"/>
      <c r="Q609" s="1453"/>
      <c r="R609" s="1453"/>
      <c r="S609" s="1453"/>
      <c r="T609" s="1452"/>
      <c r="U609"/>
      <c r="V609"/>
      <c r="W609" s="1453"/>
      <c r="X609" s="1453"/>
      <c r="Y609" s="1453"/>
      <c r="Z609" s="1453"/>
      <c r="AA609" s="1453"/>
      <c r="AB609" s="1453"/>
      <c r="AC609" s="1453"/>
      <c r="AD609" s="1453"/>
      <c r="AE609" s="1453"/>
      <c r="AF609" s="1453"/>
      <c r="AG609" s="1453"/>
      <c r="AH609" s="1453"/>
      <c r="AI609" s="1453"/>
      <c r="AJ609" s="1453"/>
      <c r="AK609" s="1453"/>
      <c r="AL609" s="1453"/>
      <c r="AM609" s="1453"/>
      <c r="AN609" s="1453"/>
      <c r="AO609" s="1453"/>
      <c r="AP609" s="1453"/>
      <c r="AQ609" s="1453"/>
      <c r="AR609" s="1454"/>
      <c r="AS609" s="1453"/>
      <c r="AT609" s="1453"/>
      <c r="AU609" s="1453"/>
      <c r="AV609" s="1453"/>
      <c r="AW609" s="1453"/>
      <c r="AX609" s="1453"/>
      <c r="AY609" s="1453"/>
      <c r="AZ609" s="1453"/>
      <c r="BA609" s="1453"/>
      <c r="BB609" s="1453"/>
      <c r="BC609" s="1453"/>
      <c r="BD609" s="1453"/>
      <c r="BE609" s="1453"/>
      <c r="BF609" s="1453"/>
      <c r="BG609" s="1453"/>
      <c r="BH609" s="1453"/>
      <c r="BI609" s="1453"/>
      <c r="BJ609" s="1453"/>
      <c r="BK609" s="1453"/>
      <c r="BL609" s="1453"/>
      <c r="BM609" s="1453"/>
      <c r="BN609" s="1453"/>
      <c r="BO609" s="1453"/>
      <c r="BP609" s="1453"/>
      <c r="BQ609" s="1453"/>
      <c r="BR609" s="1453"/>
      <c r="BS609" s="1453"/>
      <c r="BT609" s="1453"/>
      <c r="BU609" s="1453"/>
      <c r="BV609" s="1453"/>
      <c r="BW609" s="1453"/>
      <c r="BX609" s="1453"/>
      <c r="BY609" s="1453"/>
      <c r="BZ609" s="1453"/>
      <c r="CA609" s="1453"/>
      <c r="CB609" s="1453"/>
      <c r="CC609" s="1453"/>
      <c r="CD609" s="1453"/>
      <c r="CE609" s="1453"/>
      <c r="CF609" s="1453"/>
      <c r="CG609" s="1453"/>
      <c r="CH609" s="1453"/>
      <c r="CI609" s="1453"/>
      <c r="CJ609" s="1453"/>
      <c r="CK609" s="1453"/>
      <c r="CL609" s="1453"/>
      <c r="CM609" s="1453"/>
      <c r="CN609" s="1453"/>
      <c r="CO609" s="1453"/>
      <c r="CP609" s="1453"/>
      <c r="CQ609" s="1453"/>
      <c r="CR609" s="1453"/>
      <c r="CS609" s="1453"/>
      <c r="CT609" s="1453"/>
      <c r="CU609" s="1453"/>
      <c r="CV609" s="1453"/>
      <c r="CW609" s="1453"/>
      <c r="CX609" s="1453"/>
      <c r="CY609" s="1453"/>
      <c r="CZ609" s="1453"/>
      <c r="DA609" s="1453"/>
      <c r="DB609" s="1453"/>
      <c r="DC609" s="1453"/>
      <c r="DD609" s="1453"/>
      <c r="DE609" s="1453"/>
      <c r="DF609" s="1453"/>
      <c r="DG609" s="1453"/>
      <c r="DH609" s="1453"/>
      <c r="DI609" s="1453"/>
      <c r="DJ609" s="1453"/>
      <c r="DK609" s="1453"/>
      <c r="DL609" s="1453"/>
      <c r="DM609" s="1453"/>
      <c r="DN609" s="1453"/>
      <c r="DO609" s="1453"/>
      <c r="DP609" s="1453"/>
      <c r="DQ609" s="1453"/>
      <c r="DR609" s="1453"/>
      <c r="DS609" s="1453"/>
      <c r="DT609" s="1453"/>
    </row>
    <row r="610" spans="1:124" s="1543" customFormat="1" ht="21.9" customHeight="1" x14ac:dyDescent="0.3">
      <c r="A610" s="1453"/>
      <c r="B610" s="1453"/>
      <c r="C610" s="1514"/>
      <c r="D610" s="1514"/>
      <c r="E610" s="1514"/>
      <c r="F610" s="1848"/>
      <c r="G610" s="1930"/>
      <c r="H610" s="1516"/>
      <c r="I610" s="1537"/>
      <c r="J610" s="1537"/>
      <c r="K610" s="1453"/>
      <c r="L610" s="1453"/>
      <c r="M610" s="1453"/>
      <c r="N610" s="1514"/>
      <c r="O610" s="1453"/>
      <c r="P610" s="1453"/>
      <c r="Q610" s="1453"/>
      <c r="R610" s="1453"/>
      <c r="S610" s="1453"/>
      <c r="T610" s="1452"/>
      <c r="U610"/>
      <c r="V610"/>
      <c r="W610" s="1453"/>
      <c r="X610" s="1453"/>
      <c r="Y610" s="1453"/>
      <c r="Z610" s="1453"/>
      <c r="AA610" s="1453"/>
      <c r="AB610" s="1453"/>
      <c r="AC610" s="1453"/>
      <c r="AD610" s="1453"/>
      <c r="AE610" s="1453"/>
      <c r="AF610" s="1453"/>
      <c r="AG610" s="1453"/>
      <c r="AH610" s="1453"/>
      <c r="AI610" s="1453"/>
      <c r="AJ610" s="1453"/>
      <c r="AK610" s="1453"/>
      <c r="AL610" s="1453"/>
      <c r="AM610" s="1453"/>
      <c r="AN610" s="1453"/>
      <c r="AO610" s="1453"/>
      <c r="AP610" s="1453"/>
      <c r="AQ610" s="1453"/>
      <c r="AR610" s="1454"/>
      <c r="AS610" s="1453"/>
      <c r="AT610" s="1453"/>
      <c r="AU610" s="1453"/>
      <c r="AV610" s="1453"/>
      <c r="AW610" s="1453"/>
      <c r="AX610" s="1453"/>
      <c r="AY610" s="1453"/>
      <c r="AZ610" s="1453"/>
      <c r="BA610" s="1453"/>
      <c r="BB610" s="1453"/>
      <c r="BC610" s="1453"/>
      <c r="BD610" s="1453"/>
      <c r="BE610" s="1453"/>
      <c r="BF610" s="1453"/>
      <c r="BG610" s="1453"/>
      <c r="BH610" s="1453"/>
      <c r="BI610" s="1453"/>
      <c r="BJ610" s="1453"/>
      <c r="BK610" s="1453"/>
      <c r="BL610" s="1453"/>
      <c r="BM610" s="1453"/>
      <c r="BN610" s="1453"/>
      <c r="BO610" s="1453"/>
      <c r="BP610" s="1453"/>
      <c r="BQ610" s="1453"/>
      <c r="BR610" s="1453"/>
      <c r="BS610" s="1453"/>
      <c r="BT610" s="1453"/>
      <c r="BU610" s="1453"/>
      <c r="BV610" s="1453"/>
      <c r="BW610" s="1453"/>
      <c r="BX610" s="1453"/>
      <c r="BY610" s="1453"/>
      <c r="BZ610" s="1453"/>
      <c r="CA610" s="1453"/>
      <c r="CB610" s="1453"/>
      <c r="CC610" s="1453"/>
      <c r="CD610" s="1453"/>
      <c r="CE610" s="1453"/>
      <c r="CF610" s="1453"/>
      <c r="CG610" s="1453"/>
      <c r="CH610" s="1453"/>
      <c r="CI610" s="1453"/>
      <c r="CJ610" s="1453"/>
      <c r="CK610" s="1453"/>
      <c r="CL610" s="1453"/>
      <c r="CM610" s="1453"/>
      <c r="CN610" s="1453"/>
      <c r="CO610" s="1453"/>
      <c r="CP610" s="1453"/>
      <c r="CQ610" s="1453"/>
      <c r="CR610" s="1453"/>
      <c r="CS610" s="1453"/>
      <c r="CT610" s="1453"/>
      <c r="CU610" s="1453"/>
      <c r="CV610" s="1453"/>
      <c r="CW610" s="1453"/>
      <c r="CX610" s="1453"/>
      <c r="CY610" s="1453"/>
      <c r="CZ610" s="1453"/>
      <c r="DA610" s="1453"/>
      <c r="DB610" s="1453"/>
      <c r="DC610" s="1453"/>
      <c r="DD610" s="1453"/>
      <c r="DE610" s="1453"/>
      <c r="DF610" s="1453"/>
      <c r="DG610" s="1453"/>
      <c r="DH610" s="1453"/>
      <c r="DI610" s="1453"/>
      <c r="DJ610" s="1453"/>
      <c r="DK610" s="1453"/>
      <c r="DL610" s="1453"/>
      <c r="DM610" s="1453"/>
      <c r="DN610" s="1453"/>
      <c r="DO610" s="1453"/>
      <c r="DP610" s="1453"/>
      <c r="DQ610" s="1453"/>
      <c r="DR610" s="1453"/>
      <c r="DS610" s="1453"/>
      <c r="DT610" s="1453"/>
    </row>
    <row r="611" spans="1:124" s="1543" customFormat="1" ht="21.9" customHeight="1" x14ac:dyDescent="0.3">
      <c r="A611" s="1453"/>
      <c r="B611" s="1453"/>
      <c r="C611" s="1514"/>
      <c r="D611" s="1514"/>
      <c r="E611" s="1514"/>
      <c r="F611" s="1848"/>
      <c r="G611" s="1930"/>
      <c r="H611" s="1516"/>
      <c r="I611" s="1537"/>
      <c r="J611" s="1537"/>
      <c r="K611" s="1453"/>
      <c r="L611" s="1453"/>
      <c r="M611" s="1453"/>
      <c r="N611" s="1514"/>
      <c r="O611" s="1453"/>
      <c r="P611" s="1453"/>
      <c r="Q611" s="1453"/>
      <c r="R611" s="1453"/>
      <c r="S611" s="1453"/>
      <c r="T611" s="1452"/>
      <c r="U611"/>
      <c r="V611"/>
      <c r="W611" s="1453"/>
      <c r="X611" s="1453"/>
      <c r="Y611" s="1453"/>
      <c r="Z611" s="1453"/>
      <c r="AA611" s="1453"/>
      <c r="AB611" s="1453"/>
      <c r="AC611" s="1453"/>
      <c r="AD611" s="1453"/>
      <c r="AE611" s="1453"/>
      <c r="AF611" s="1453"/>
      <c r="AG611" s="1453"/>
      <c r="AH611" s="1453"/>
      <c r="AI611" s="1453"/>
      <c r="AJ611" s="1453"/>
      <c r="AK611" s="1453"/>
      <c r="AL611" s="1453"/>
      <c r="AM611" s="1453"/>
      <c r="AN611" s="1453"/>
      <c r="AO611" s="1453"/>
      <c r="AP611" s="1453"/>
      <c r="AQ611" s="1453"/>
      <c r="AR611" s="1454"/>
      <c r="AS611" s="1453"/>
      <c r="AT611" s="1453"/>
      <c r="AU611" s="1453"/>
      <c r="AV611" s="1453"/>
      <c r="AW611" s="1453"/>
      <c r="AX611" s="1453"/>
      <c r="AY611" s="1453"/>
      <c r="AZ611" s="1453"/>
      <c r="BA611" s="1453"/>
      <c r="BB611" s="1453"/>
      <c r="BC611" s="1453"/>
      <c r="BD611" s="1453"/>
      <c r="BE611" s="1453"/>
      <c r="BF611" s="1453"/>
      <c r="BG611" s="1453"/>
      <c r="BH611" s="1453"/>
      <c r="BI611" s="1453"/>
      <c r="BJ611" s="1453"/>
      <c r="BK611" s="1453"/>
      <c r="BL611" s="1453"/>
      <c r="BM611" s="1453"/>
      <c r="BN611" s="1453"/>
      <c r="BO611" s="1453"/>
      <c r="BP611" s="1453"/>
      <c r="BQ611" s="1453"/>
      <c r="BR611" s="1453"/>
      <c r="BS611" s="1453"/>
      <c r="BT611" s="1453"/>
      <c r="BU611" s="1453"/>
      <c r="BV611" s="1453"/>
      <c r="BW611" s="1453"/>
      <c r="BX611" s="1453"/>
      <c r="BY611" s="1453"/>
      <c r="BZ611" s="1453"/>
      <c r="CA611" s="1453"/>
      <c r="CB611" s="1453"/>
      <c r="CC611" s="1453"/>
      <c r="CD611" s="1453"/>
      <c r="CE611" s="1453"/>
      <c r="CF611" s="1453"/>
      <c r="CG611" s="1453"/>
      <c r="CH611" s="1453"/>
      <c r="CI611" s="1453"/>
      <c r="CJ611" s="1453"/>
      <c r="CK611" s="1453"/>
      <c r="CL611" s="1453"/>
      <c r="CM611" s="1453"/>
      <c r="CN611" s="1453"/>
      <c r="CO611" s="1453"/>
      <c r="CP611" s="1453"/>
      <c r="CQ611" s="1453"/>
      <c r="CR611" s="1453"/>
      <c r="CS611" s="1453"/>
      <c r="CT611" s="1453"/>
      <c r="CU611" s="1453"/>
      <c r="CV611" s="1453"/>
      <c r="CW611" s="1453"/>
      <c r="CX611" s="1453"/>
      <c r="CY611" s="1453"/>
      <c r="CZ611" s="1453"/>
      <c r="DA611" s="1453"/>
      <c r="DB611" s="1453"/>
      <c r="DC611" s="1453"/>
      <c r="DD611" s="1453"/>
      <c r="DE611" s="1453"/>
      <c r="DF611" s="1453"/>
      <c r="DG611" s="1453"/>
      <c r="DH611" s="1453"/>
      <c r="DI611" s="1453"/>
      <c r="DJ611" s="1453"/>
      <c r="DK611" s="1453"/>
      <c r="DL611" s="1453"/>
      <c r="DM611" s="1453"/>
      <c r="DN611" s="1453"/>
      <c r="DO611" s="1453"/>
      <c r="DP611" s="1453"/>
      <c r="DQ611" s="1453"/>
      <c r="DR611" s="1453"/>
      <c r="DS611" s="1453"/>
      <c r="DT611" s="1453"/>
    </row>
    <row r="612" spans="1:124" s="1543" customFormat="1" ht="21.9" customHeight="1" x14ac:dyDescent="0.3">
      <c r="A612" s="1453"/>
      <c r="B612" s="1453"/>
      <c r="C612" s="1514"/>
      <c r="D612" s="1514"/>
      <c r="E612" s="1514"/>
      <c r="F612" s="1848"/>
      <c r="G612" s="1930"/>
      <c r="H612" s="1516"/>
      <c r="I612" s="1537"/>
      <c r="J612" s="1537"/>
      <c r="K612" s="1453"/>
      <c r="L612" s="1453"/>
      <c r="M612" s="1453"/>
      <c r="N612" s="1514"/>
      <c r="O612" s="1453"/>
      <c r="P612" s="1453"/>
      <c r="Q612" s="1453"/>
      <c r="R612" s="1453"/>
      <c r="S612" s="1453"/>
      <c r="T612" s="1452"/>
      <c r="U612"/>
      <c r="V612"/>
      <c r="W612" s="1453"/>
      <c r="X612" s="1453"/>
      <c r="Y612" s="1453"/>
      <c r="Z612" s="1453"/>
      <c r="AA612" s="1453"/>
      <c r="AB612" s="1453"/>
      <c r="AC612" s="1453"/>
      <c r="AD612" s="1453"/>
      <c r="AE612" s="1453"/>
      <c r="AF612" s="1453"/>
      <c r="AG612" s="1453"/>
      <c r="AH612" s="1453"/>
      <c r="AI612" s="1453"/>
      <c r="AJ612" s="1453"/>
      <c r="AK612" s="1453"/>
      <c r="AL612" s="1453"/>
      <c r="AM612" s="1453"/>
      <c r="AN612" s="1453"/>
      <c r="AO612" s="1453"/>
      <c r="AP612" s="1453"/>
      <c r="AQ612" s="1453"/>
      <c r="AR612" s="1454"/>
      <c r="AS612" s="1453"/>
      <c r="AT612" s="1453"/>
      <c r="AU612" s="1453"/>
      <c r="AV612" s="1453"/>
      <c r="AW612" s="1453"/>
      <c r="AX612" s="1453"/>
      <c r="AY612" s="1453"/>
      <c r="AZ612" s="1453"/>
      <c r="BA612" s="1453"/>
      <c r="BB612" s="1453"/>
      <c r="BC612" s="1453"/>
      <c r="BD612" s="1453"/>
      <c r="BE612" s="1453"/>
      <c r="BF612" s="1453"/>
      <c r="BG612" s="1453"/>
      <c r="BH612" s="1453"/>
      <c r="BI612" s="1453"/>
      <c r="BJ612" s="1453"/>
      <c r="BK612" s="1453"/>
      <c r="BL612" s="1453"/>
      <c r="BM612" s="1453"/>
      <c r="BN612" s="1453"/>
      <c r="BO612" s="1453"/>
      <c r="BP612" s="1453"/>
      <c r="BQ612" s="1453"/>
      <c r="BR612" s="1453"/>
      <c r="BS612" s="1453"/>
      <c r="BT612" s="1453"/>
      <c r="BU612" s="1453"/>
      <c r="BV612" s="1453"/>
      <c r="BW612" s="1453"/>
      <c r="BX612" s="1453"/>
      <c r="BY612" s="1453"/>
      <c r="BZ612" s="1453"/>
      <c r="CA612" s="1453"/>
      <c r="CB612" s="1453"/>
      <c r="CC612" s="1453"/>
      <c r="CD612" s="1453"/>
      <c r="CE612" s="1453"/>
      <c r="CF612" s="1453"/>
      <c r="CG612" s="1453"/>
      <c r="CH612" s="1453"/>
      <c r="CI612" s="1453"/>
      <c r="CJ612" s="1453"/>
      <c r="CK612" s="1453"/>
      <c r="CL612" s="1453"/>
      <c r="CM612" s="1453"/>
      <c r="CN612" s="1453"/>
      <c r="CO612" s="1453"/>
      <c r="CP612" s="1453"/>
      <c r="CQ612" s="1453"/>
      <c r="CR612" s="1453"/>
      <c r="CS612" s="1453"/>
      <c r="CT612" s="1453"/>
      <c r="CU612" s="1453"/>
      <c r="CV612" s="1453"/>
      <c r="CW612" s="1453"/>
      <c r="CX612" s="1453"/>
      <c r="CY612" s="1453"/>
      <c r="CZ612" s="1453"/>
      <c r="DA612" s="1453"/>
      <c r="DB612" s="1453"/>
      <c r="DC612" s="1453"/>
      <c r="DD612" s="1453"/>
      <c r="DE612" s="1453"/>
      <c r="DF612" s="1453"/>
      <c r="DG612" s="1453"/>
      <c r="DH612" s="1453"/>
      <c r="DI612" s="1453"/>
      <c r="DJ612" s="1453"/>
      <c r="DK612" s="1453"/>
      <c r="DL612" s="1453"/>
      <c r="DM612" s="1453"/>
      <c r="DN612" s="1453"/>
      <c r="DO612" s="1453"/>
      <c r="DP612" s="1453"/>
      <c r="DQ612" s="1453"/>
      <c r="DR612" s="1453"/>
      <c r="DS612" s="1453"/>
      <c r="DT612" s="1453"/>
    </row>
    <row r="613" spans="1:124" s="1543" customFormat="1" ht="21.9" customHeight="1" x14ac:dyDescent="0.3">
      <c r="A613" s="1453"/>
      <c r="B613" s="1453"/>
      <c r="C613" s="1514"/>
      <c r="D613" s="1514"/>
      <c r="E613" s="1514"/>
      <c r="F613" s="1848"/>
      <c r="G613" s="1930"/>
      <c r="H613" s="1516"/>
      <c r="I613" s="1537"/>
      <c r="J613" s="1537"/>
      <c r="K613" s="1453"/>
      <c r="L613" s="1453"/>
      <c r="M613" s="1453"/>
      <c r="N613" s="1514"/>
      <c r="O613" s="1453"/>
      <c r="P613" s="1453"/>
      <c r="Q613" s="1453"/>
      <c r="R613" s="1453"/>
      <c r="S613" s="1453"/>
      <c r="T613" s="1452"/>
      <c r="U613"/>
      <c r="V613"/>
      <c r="W613" s="1453"/>
      <c r="X613" s="1453"/>
      <c r="Y613" s="1453"/>
      <c r="Z613" s="1453"/>
      <c r="AA613" s="1453"/>
      <c r="AB613" s="1453"/>
      <c r="AC613" s="1453"/>
      <c r="AD613" s="1453"/>
      <c r="AE613" s="1453"/>
      <c r="AF613" s="1453"/>
      <c r="AG613" s="1453"/>
      <c r="AH613" s="1453"/>
      <c r="AI613" s="1453"/>
      <c r="AJ613" s="1453"/>
      <c r="AK613" s="1453"/>
      <c r="AL613" s="1453"/>
      <c r="AM613" s="1453"/>
      <c r="AN613" s="1453"/>
      <c r="AO613" s="1453"/>
      <c r="AP613" s="1453"/>
      <c r="AQ613" s="1453"/>
      <c r="AR613" s="1454"/>
      <c r="AS613" s="1453"/>
      <c r="AT613" s="1453"/>
      <c r="AU613" s="1453"/>
      <c r="AV613" s="1453"/>
      <c r="AW613" s="1453"/>
      <c r="AX613" s="1453"/>
      <c r="AY613" s="1453"/>
      <c r="AZ613" s="1453"/>
      <c r="BA613" s="1453"/>
      <c r="BB613" s="1453"/>
      <c r="BC613" s="1453"/>
      <c r="BD613" s="1453"/>
      <c r="BE613" s="1453"/>
      <c r="BF613" s="1453"/>
      <c r="BG613" s="1453"/>
      <c r="BH613" s="1453"/>
      <c r="BI613" s="1453"/>
      <c r="BJ613" s="1453"/>
      <c r="BK613" s="1453"/>
      <c r="BL613" s="1453"/>
      <c r="BM613" s="1453"/>
      <c r="BN613" s="1453"/>
      <c r="BO613" s="1453"/>
      <c r="BP613" s="1453"/>
      <c r="BQ613" s="1453"/>
      <c r="BR613" s="1453"/>
      <c r="BS613" s="1453"/>
      <c r="BT613" s="1453"/>
      <c r="BU613" s="1453"/>
      <c r="BV613" s="1453"/>
      <c r="BW613" s="1453"/>
      <c r="BX613" s="1453"/>
      <c r="BY613" s="1453"/>
      <c r="BZ613" s="1453"/>
      <c r="CA613" s="1453"/>
      <c r="CB613" s="1453"/>
      <c r="CC613" s="1453"/>
      <c r="CD613" s="1453"/>
      <c r="CE613" s="1453"/>
      <c r="CF613" s="1453"/>
      <c r="CG613" s="1453"/>
      <c r="CH613" s="1453"/>
      <c r="CI613" s="1453"/>
      <c r="CJ613" s="1453"/>
      <c r="CK613" s="1453"/>
      <c r="CL613" s="1453"/>
      <c r="CM613" s="1453"/>
      <c r="CN613" s="1453"/>
      <c r="CO613" s="1453"/>
      <c r="CP613" s="1453"/>
      <c r="CQ613" s="1453"/>
      <c r="CR613" s="1453"/>
      <c r="CS613" s="1453"/>
      <c r="CT613" s="1453"/>
      <c r="CU613" s="1453"/>
      <c r="CV613" s="1453"/>
      <c r="CW613" s="1453"/>
      <c r="CX613" s="1453"/>
      <c r="CY613" s="1453"/>
      <c r="CZ613" s="1453"/>
      <c r="DA613" s="1453"/>
      <c r="DB613" s="1453"/>
      <c r="DC613" s="1453"/>
      <c r="DD613" s="1453"/>
      <c r="DE613" s="1453"/>
      <c r="DF613" s="1453"/>
      <c r="DG613" s="1453"/>
      <c r="DH613" s="1453"/>
      <c r="DI613" s="1453"/>
      <c r="DJ613" s="1453"/>
      <c r="DK613" s="1453"/>
      <c r="DL613" s="1453"/>
      <c r="DM613" s="1453"/>
      <c r="DN613" s="1453"/>
      <c r="DO613" s="1453"/>
      <c r="DP613" s="1453"/>
      <c r="DQ613" s="1453"/>
      <c r="DR613" s="1453"/>
      <c r="DS613" s="1453"/>
      <c r="DT613" s="1453"/>
    </row>
    <row r="614" spans="1:124" s="1543" customFormat="1" ht="21.9" customHeight="1" x14ac:dyDescent="0.3">
      <c r="A614" s="1453"/>
      <c r="B614" s="1453"/>
      <c r="C614" s="1514"/>
      <c r="D614" s="1514"/>
      <c r="E614" s="1514"/>
      <c r="F614" s="1848"/>
      <c r="G614" s="1930"/>
      <c r="H614" s="1516"/>
      <c r="I614" s="1537"/>
      <c r="J614" s="1537"/>
      <c r="K614" s="1453"/>
      <c r="L614" s="1453"/>
      <c r="M614" s="1453"/>
      <c r="N614" s="1514"/>
      <c r="O614" s="1453"/>
      <c r="P614" s="1453"/>
      <c r="Q614" s="1453"/>
      <c r="R614" s="1453"/>
      <c r="S614" s="1453"/>
      <c r="T614" s="1452"/>
      <c r="U614"/>
      <c r="V614"/>
      <c r="W614" s="1453"/>
      <c r="X614" s="1453"/>
      <c r="Y614" s="1453"/>
      <c r="Z614" s="1453"/>
      <c r="AA614" s="1453"/>
      <c r="AB614" s="1453"/>
      <c r="AC614" s="1453"/>
      <c r="AD614" s="1453"/>
      <c r="AE614" s="1453"/>
      <c r="AF614" s="1453"/>
      <c r="AG614" s="1453"/>
      <c r="AH614" s="1453"/>
      <c r="AI614" s="1453"/>
      <c r="AJ614" s="1453"/>
      <c r="AK614" s="1453"/>
      <c r="AL614" s="1453"/>
      <c r="AM614" s="1453"/>
      <c r="AN614" s="1453"/>
      <c r="AO614" s="1453"/>
      <c r="AP614" s="1453"/>
      <c r="AQ614" s="1453"/>
      <c r="AR614" s="1454"/>
      <c r="AS614" s="1453"/>
      <c r="AT614" s="1453"/>
      <c r="AU614" s="1453"/>
      <c r="AV614" s="1453"/>
      <c r="AW614" s="1453"/>
      <c r="AX614" s="1453"/>
      <c r="AY614" s="1453"/>
      <c r="AZ614" s="1453"/>
      <c r="BA614" s="1453"/>
      <c r="BB614" s="1453"/>
      <c r="BC614" s="1453"/>
      <c r="BD614" s="1453"/>
      <c r="BE614" s="1453"/>
      <c r="BF614" s="1453"/>
      <c r="BG614" s="1453"/>
      <c r="BH614" s="1453"/>
      <c r="BI614" s="1453"/>
      <c r="BJ614" s="1453"/>
      <c r="BK614" s="1453"/>
      <c r="BL614" s="1453"/>
      <c r="BM614" s="1453"/>
      <c r="BN614" s="1453"/>
      <c r="BO614" s="1453"/>
      <c r="BP614" s="1453"/>
      <c r="BQ614" s="1453"/>
      <c r="BR614" s="1453"/>
      <c r="BS614" s="1453"/>
      <c r="BT614" s="1453"/>
      <c r="BU614" s="1453"/>
      <c r="BV614" s="1453"/>
      <c r="BW614" s="1453"/>
      <c r="BX614" s="1453"/>
      <c r="BY614" s="1453"/>
      <c r="BZ614" s="1453"/>
      <c r="CA614" s="1453"/>
      <c r="CB614" s="1453"/>
      <c r="CC614" s="1453"/>
      <c r="CD614" s="1453"/>
      <c r="CE614" s="1453"/>
      <c r="CF614" s="1453"/>
      <c r="CG614" s="1453"/>
      <c r="CH614" s="1453"/>
      <c r="CI614" s="1453"/>
      <c r="CJ614" s="1453"/>
      <c r="CK614" s="1453"/>
      <c r="CL614" s="1453"/>
      <c r="CM614" s="1453"/>
      <c r="CN614" s="1453"/>
      <c r="CO614" s="1453"/>
      <c r="CP614" s="1453"/>
      <c r="CQ614" s="1453"/>
      <c r="CR614" s="1453"/>
      <c r="CS614" s="1453"/>
      <c r="CT614" s="1453"/>
      <c r="CU614" s="1453"/>
      <c r="CV614" s="1453"/>
      <c r="CW614" s="1453"/>
      <c r="CX614" s="1453"/>
      <c r="CY614" s="1453"/>
      <c r="CZ614" s="1453"/>
      <c r="DA614" s="1453"/>
      <c r="DB614" s="1453"/>
      <c r="DC614" s="1453"/>
      <c r="DD614" s="1453"/>
      <c r="DE614" s="1453"/>
      <c r="DF614" s="1453"/>
      <c r="DG614" s="1453"/>
      <c r="DH614" s="1453"/>
      <c r="DI614" s="1453"/>
      <c r="DJ614" s="1453"/>
      <c r="DK614" s="1453"/>
      <c r="DL614" s="1453"/>
      <c r="DM614" s="1453"/>
      <c r="DN614" s="1453"/>
      <c r="DO614" s="1453"/>
      <c r="DP614" s="1453"/>
      <c r="DQ614" s="1453"/>
      <c r="DR614" s="1453"/>
      <c r="DS614" s="1453"/>
      <c r="DT614" s="1453"/>
    </row>
    <row r="615" spans="1:124" s="1543" customFormat="1" ht="21.9" customHeight="1" x14ac:dyDescent="0.3">
      <c r="A615" s="1453"/>
      <c r="B615" s="1453"/>
      <c r="C615" s="1514"/>
      <c r="D615" s="1514"/>
      <c r="E615" s="1514"/>
      <c r="F615" s="1848"/>
      <c r="G615" s="1930"/>
      <c r="H615" s="1516"/>
      <c r="I615" s="1537"/>
      <c r="J615" s="1537"/>
      <c r="K615" s="1453"/>
      <c r="L615" s="1453"/>
      <c r="M615" s="1453"/>
      <c r="N615" s="1514"/>
      <c r="O615" s="1453"/>
      <c r="P615" s="1453"/>
      <c r="Q615" s="1453"/>
      <c r="R615" s="1453"/>
      <c r="S615" s="1453"/>
      <c r="T615" s="1452"/>
      <c r="U615"/>
      <c r="V615"/>
      <c r="W615" s="1453"/>
      <c r="X615" s="1453"/>
      <c r="Y615" s="1453"/>
      <c r="Z615" s="1453"/>
      <c r="AA615" s="1453"/>
      <c r="AB615" s="1453"/>
      <c r="AC615" s="1453"/>
      <c r="AD615" s="1453"/>
      <c r="AE615" s="1453"/>
      <c r="AF615" s="1453"/>
      <c r="AG615" s="1453"/>
      <c r="AH615" s="1453"/>
      <c r="AI615" s="1453"/>
      <c r="AJ615" s="1453"/>
      <c r="AK615" s="1453"/>
      <c r="AL615" s="1453"/>
      <c r="AM615" s="1453"/>
      <c r="AN615" s="1453"/>
      <c r="AO615" s="1453"/>
      <c r="AP615" s="1453"/>
      <c r="AQ615" s="1453"/>
      <c r="AR615" s="1454"/>
      <c r="AS615" s="1453"/>
      <c r="AT615" s="1453"/>
      <c r="AU615" s="1453"/>
      <c r="AV615" s="1453"/>
      <c r="AW615" s="1453"/>
      <c r="AX615" s="1453"/>
      <c r="AY615" s="1453"/>
      <c r="AZ615" s="1453"/>
      <c r="BA615" s="1453"/>
      <c r="BB615" s="1453"/>
      <c r="BC615" s="1453"/>
      <c r="BD615" s="1453"/>
      <c r="BE615" s="1453"/>
      <c r="BF615" s="1453"/>
      <c r="BG615" s="1453"/>
      <c r="BH615" s="1453"/>
      <c r="BI615" s="1453"/>
      <c r="BJ615" s="1453"/>
      <c r="BK615" s="1453"/>
      <c r="BL615" s="1453"/>
      <c r="BM615" s="1453"/>
      <c r="BN615" s="1453"/>
      <c r="BO615" s="1453"/>
      <c r="BP615" s="1453"/>
      <c r="BQ615" s="1453"/>
      <c r="BR615" s="1453"/>
      <c r="BS615" s="1453"/>
      <c r="BT615" s="1453"/>
      <c r="BU615" s="1453"/>
      <c r="BV615" s="1453"/>
      <c r="BW615" s="1453"/>
      <c r="BX615" s="1453"/>
      <c r="BY615" s="1453"/>
      <c r="BZ615" s="1453"/>
      <c r="CA615" s="1453"/>
      <c r="CB615" s="1453"/>
      <c r="CC615" s="1453"/>
      <c r="CD615" s="1453"/>
      <c r="CE615" s="1453"/>
      <c r="CF615" s="1453"/>
      <c r="CG615" s="1453"/>
      <c r="CH615" s="1453"/>
      <c r="CI615" s="1453"/>
      <c r="CJ615" s="1453"/>
      <c r="CK615" s="1453"/>
      <c r="CL615" s="1453"/>
      <c r="CM615" s="1453"/>
      <c r="CN615" s="1453"/>
      <c r="CO615" s="1453"/>
      <c r="CP615" s="1453"/>
      <c r="CQ615" s="1453"/>
      <c r="CR615" s="1453"/>
      <c r="CS615" s="1453"/>
      <c r="CT615" s="1453"/>
      <c r="CU615" s="1453"/>
      <c r="CV615" s="1453"/>
      <c r="CW615" s="1453"/>
      <c r="CX615" s="1453"/>
      <c r="CY615" s="1453"/>
      <c r="CZ615" s="1453"/>
      <c r="DA615" s="1453"/>
      <c r="DB615" s="1453"/>
      <c r="DC615" s="1453"/>
      <c r="DD615" s="1453"/>
      <c r="DE615" s="1453"/>
      <c r="DF615" s="1453"/>
      <c r="DG615" s="1453"/>
      <c r="DH615" s="1453"/>
      <c r="DI615" s="1453"/>
      <c r="DJ615" s="1453"/>
      <c r="DK615" s="1453"/>
      <c r="DL615" s="1453"/>
      <c r="DM615" s="1453"/>
      <c r="DN615" s="1453"/>
      <c r="DO615" s="1453"/>
      <c r="DP615" s="1453"/>
      <c r="DQ615" s="1453"/>
      <c r="DR615" s="1453"/>
      <c r="DS615" s="1453"/>
      <c r="DT615" s="1453"/>
    </row>
    <row r="616" spans="1:124" s="1543" customFormat="1" ht="21.9" customHeight="1" x14ac:dyDescent="0.3">
      <c r="A616" s="1453"/>
      <c r="B616" s="1453"/>
      <c r="C616" s="1514"/>
      <c r="D616" s="1514"/>
      <c r="E616" s="1514"/>
      <c r="F616" s="1848"/>
      <c r="G616" s="1930"/>
      <c r="H616" s="1516"/>
      <c r="I616" s="1537"/>
      <c r="J616" s="1537"/>
      <c r="K616" s="1453"/>
      <c r="L616" s="1453"/>
      <c r="M616" s="1453"/>
      <c r="N616" s="1514"/>
      <c r="O616" s="1453"/>
      <c r="P616" s="1453"/>
      <c r="Q616" s="1453"/>
      <c r="R616" s="1453"/>
      <c r="S616" s="1453"/>
      <c r="T616" s="1452"/>
      <c r="U616"/>
      <c r="V616"/>
      <c r="W616" s="1453"/>
      <c r="X616" s="1453"/>
      <c r="Y616" s="1453"/>
      <c r="Z616" s="1453"/>
      <c r="AA616" s="1453"/>
      <c r="AB616" s="1453"/>
      <c r="AC616" s="1453"/>
      <c r="AD616" s="1453"/>
      <c r="AE616" s="1453"/>
      <c r="AF616" s="1453"/>
      <c r="AG616" s="1453"/>
      <c r="AH616" s="1453"/>
      <c r="AI616" s="1453"/>
      <c r="AJ616" s="1453"/>
      <c r="AK616" s="1453"/>
      <c r="AL616" s="1453"/>
      <c r="AM616" s="1453"/>
      <c r="AN616" s="1453"/>
      <c r="AO616" s="1453"/>
      <c r="AP616" s="1453"/>
      <c r="AQ616" s="1453"/>
      <c r="AR616" s="1454"/>
      <c r="AS616" s="1453"/>
      <c r="AT616" s="1453"/>
      <c r="AU616" s="1453"/>
      <c r="AV616" s="1453"/>
      <c r="AW616" s="1453"/>
      <c r="AX616" s="1453"/>
      <c r="AY616" s="1453"/>
      <c r="AZ616" s="1453"/>
      <c r="BA616" s="1453"/>
      <c r="BB616" s="1453"/>
      <c r="BC616" s="1453"/>
      <c r="BD616" s="1453"/>
      <c r="BE616" s="1453"/>
      <c r="BF616" s="1453"/>
      <c r="BG616" s="1453"/>
      <c r="BH616" s="1453"/>
      <c r="BI616" s="1453"/>
      <c r="BJ616" s="1453"/>
      <c r="BK616" s="1453"/>
      <c r="BL616" s="1453"/>
      <c r="BM616" s="1453"/>
      <c r="BN616" s="1453"/>
      <c r="BO616" s="1453"/>
      <c r="BP616" s="1453"/>
      <c r="BQ616" s="1453"/>
      <c r="BR616" s="1453"/>
      <c r="BS616" s="1453"/>
      <c r="BT616" s="1453"/>
      <c r="BU616" s="1453"/>
      <c r="BV616" s="1453"/>
      <c r="BW616" s="1453"/>
      <c r="BX616" s="1453"/>
      <c r="BY616" s="1453"/>
      <c r="BZ616" s="1453"/>
      <c r="CA616" s="1453"/>
      <c r="CB616" s="1453"/>
      <c r="CC616" s="1453"/>
      <c r="CD616" s="1453"/>
      <c r="CE616" s="1453"/>
      <c r="CF616" s="1453"/>
      <c r="CG616" s="1453"/>
      <c r="CH616" s="1453"/>
      <c r="CI616" s="1453"/>
      <c r="CJ616" s="1453"/>
      <c r="CK616" s="1453"/>
      <c r="CL616" s="1453"/>
      <c r="CM616" s="1453"/>
      <c r="CN616" s="1453"/>
      <c r="CO616" s="1453"/>
      <c r="CP616" s="1453"/>
      <c r="CQ616" s="1453"/>
      <c r="CR616" s="1453"/>
      <c r="CS616" s="1453"/>
      <c r="CT616" s="1453"/>
      <c r="CU616" s="1453"/>
      <c r="CV616" s="1453"/>
      <c r="CW616" s="1453"/>
      <c r="CX616" s="1453"/>
      <c r="CY616" s="1453"/>
      <c r="CZ616" s="1453"/>
      <c r="DA616" s="1453"/>
      <c r="DB616" s="1453"/>
      <c r="DC616" s="1453"/>
      <c r="DD616" s="1453"/>
      <c r="DE616" s="1453"/>
      <c r="DF616" s="1453"/>
      <c r="DG616" s="1453"/>
      <c r="DH616" s="1453"/>
      <c r="DI616" s="1453"/>
      <c r="DJ616" s="1453"/>
      <c r="DK616" s="1453"/>
      <c r="DL616" s="1453"/>
      <c r="DM616" s="1453"/>
      <c r="DN616" s="1453"/>
      <c r="DO616" s="1453"/>
      <c r="DP616" s="1453"/>
      <c r="DQ616" s="1453"/>
      <c r="DR616" s="1453"/>
      <c r="DS616" s="1453"/>
      <c r="DT616" s="1453"/>
    </row>
    <row r="617" spans="1:124" s="1543" customFormat="1" ht="21.9" customHeight="1" x14ac:dyDescent="0.3">
      <c r="A617" s="1453"/>
      <c r="B617" s="1453"/>
      <c r="C617" s="1514"/>
      <c r="D617" s="1514"/>
      <c r="E617" s="1514"/>
      <c r="F617" s="1848"/>
      <c r="G617" s="1930"/>
      <c r="H617" s="1516"/>
      <c r="I617" s="1537"/>
      <c r="J617" s="1537"/>
      <c r="K617" s="1453"/>
      <c r="L617" s="1453"/>
      <c r="M617" s="1453"/>
      <c r="N617" s="1514"/>
      <c r="O617" s="1453"/>
      <c r="P617" s="1453"/>
      <c r="Q617" s="1453"/>
      <c r="R617" s="1453"/>
      <c r="S617" s="1453"/>
      <c r="T617" s="1452"/>
      <c r="U617"/>
      <c r="V617"/>
      <c r="W617" s="1453"/>
      <c r="X617" s="1453"/>
      <c r="Y617" s="1453"/>
      <c r="Z617" s="1453"/>
      <c r="AA617" s="1453"/>
      <c r="AB617" s="1453"/>
      <c r="AC617" s="1453"/>
      <c r="AD617" s="1453"/>
      <c r="AE617" s="1453"/>
      <c r="AF617" s="1453"/>
      <c r="AG617" s="1453"/>
      <c r="AH617" s="1453"/>
      <c r="AI617" s="1453"/>
      <c r="AJ617" s="1453"/>
      <c r="AK617" s="1453"/>
      <c r="AL617" s="1453"/>
      <c r="AM617" s="1453"/>
      <c r="AN617" s="1453"/>
      <c r="AO617" s="1453"/>
      <c r="AP617" s="1453"/>
      <c r="AQ617" s="1453"/>
      <c r="AR617" s="1454"/>
      <c r="AS617" s="1453"/>
      <c r="AT617" s="1453"/>
      <c r="AU617" s="1453"/>
      <c r="AV617" s="1453"/>
      <c r="AW617" s="1453"/>
      <c r="AX617" s="1453"/>
      <c r="AY617" s="1453"/>
      <c r="AZ617" s="1453"/>
      <c r="BA617" s="1453"/>
      <c r="BB617" s="1453"/>
      <c r="BC617" s="1453"/>
      <c r="BD617" s="1453"/>
      <c r="BE617" s="1453"/>
      <c r="BF617" s="1453"/>
      <c r="BG617" s="1453"/>
      <c r="BH617" s="1453"/>
      <c r="BI617" s="1453"/>
      <c r="BJ617" s="1453"/>
      <c r="BK617" s="1453"/>
      <c r="BL617" s="1453"/>
      <c r="BM617" s="1453"/>
      <c r="BN617" s="1453"/>
      <c r="BO617" s="1453"/>
      <c r="BP617" s="1453"/>
      <c r="BQ617" s="1453"/>
      <c r="BR617" s="1453"/>
      <c r="BS617" s="1453"/>
      <c r="BT617" s="1453"/>
      <c r="BU617" s="1453"/>
      <c r="BV617" s="1453"/>
      <c r="BW617" s="1453"/>
      <c r="BX617" s="1453"/>
      <c r="BY617" s="1453"/>
      <c r="BZ617" s="1453"/>
      <c r="CA617" s="1453"/>
      <c r="CB617" s="1453"/>
      <c r="CC617" s="1453"/>
      <c r="CD617" s="1453"/>
      <c r="CE617" s="1453"/>
      <c r="CF617" s="1453"/>
      <c r="CG617" s="1453"/>
      <c r="CH617" s="1453"/>
      <c r="CI617" s="1453"/>
      <c r="CJ617" s="1453"/>
      <c r="CK617" s="1453"/>
      <c r="CL617" s="1453"/>
      <c r="CM617" s="1453"/>
      <c r="CN617" s="1453"/>
      <c r="CO617" s="1453"/>
      <c r="CP617" s="1453"/>
      <c r="CQ617" s="1453"/>
      <c r="CR617" s="1453"/>
      <c r="CS617" s="1453"/>
      <c r="CT617" s="1453"/>
      <c r="CU617" s="1453"/>
      <c r="CV617" s="1453"/>
      <c r="CW617" s="1453"/>
      <c r="CX617" s="1453"/>
      <c r="CY617" s="1453"/>
      <c r="CZ617" s="1453"/>
      <c r="DA617" s="1453"/>
      <c r="DB617" s="1453"/>
      <c r="DC617" s="1453"/>
      <c r="DD617" s="1453"/>
      <c r="DE617" s="1453"/>
      <c r="DF617" s="1453"/>
      <c r="DG617" s="1453"/>
      <c r="DH617" s="1453"/>
      <c r="DI617" s="1453"/>
      <c r="DJ617" s="1453"/>
      <c r="DK617" s="1453"/>
      <c r="DL617" s="1453"/>
      <c r="DM617" s="1453"/>
      <c r="DN617" s="1453"/>
      <c r="DO617" s="1453"/>
      <c r="DP617" s="1453"/>
      <c r="DQ617" s="1453"/>
      <c r="DR617" s="1453"/>
      <c r="DS617" s="1453"/>
      <c r="DT617" s="1453"/>
    </row>
    <row r="618" spans="1:124" s="1543" customFormat="1" ht="21.9" customHeight="1" x14ac:dyDescent="0.3">
      <c r="A618" s="1453"/>
      <c r="B618" s="1453"/>
      <c r="C618" s="1514"/>
      <c r="D618" s="1514"/>
      <c r="E618" s="1514"/>
      <c r="F618" s="1848"/>
      <c r="G618" s="1930"/>
      <c r="H618" s="1516"/>
      <c r="I618" s="1537"/>
      <c r="J618" s="1537"/>
      <c r="K618" s="1453"/>
      <c r="L618" s="1453"/>
      <c r="M618" s="1453"/>
      <c r="N618" s="1514"/>
      <c r="O618" s="1453"/>
      <c r="P618" s="1453"/>
      <c r="Q618" s="1453"/>
      <c r="R618" s="1453"/>
      <c r="S618" s="1453"/>
      <c r="T618" s="1452"/>
      <c r="U618"/>
      <c r="V618"/>
      <c r="W618" s="1453"/>
      <c r="X618" s="1453"/>
      <c r="Y618" s="1453"/>
      <c r="Z618" s="1453"/>
      <c r="AA618" s="1453"/>
      <c r="AB618" s="1453"/>
      <c r="AC618" s="1453"/>
      <c r="AD618" s="1453"/>
      <c r="AE618" s="1453"/>
      <c r="AF618" s="1453"/>
      <c r="AG618" s="1453"/>
      <c r="AH618" s="1453"/>
      <c r="AI618" s="1453"/>
      <c r="AJ618" s="1453"/>
      <c r="AK618" s="1453"/>
      <c r="AL618" s="1453"/>
      <c r="AM618" s="1453"/>
      <c r="AN618" s="1453"/>
      <c r="AO618" s="1453"/>
      <c r="AP618" s="1453"/>
      <c r="AQ618" s="1453"/>
      <c r="AR618" s="1454"/>
      <c r="AS618" s="1453"/>
      <c r="AT618" s="1453"/>
      <c r="AU618" s="1453"/>
      <c r="AV618" s="1453"/>
      <c r="AW618" s="1453"/>
      <c r="AX618" s="1453"/>
      <c r="AY618" s="1453"/>
      <c r="AZ618" s="1453"/>
      <c r="BA618" s="1453"/>
      <c r="BB618" s="1453"/>
      <c r="BC618" s="1453"/>
      <c r="BD618" s="1453"/>
      <c r="BE618" s="1453"/>
      <c r="BF618" s="1453"/>
      <c r="BG618" s="1453"/>
      <c r="BH618" s="1453"/>
      <c r="BI618" s="1453"/>
      <c r="BJ618" s="1453"/>
      <c r="BK618" s="1453"/>
      <c r="BL618" s="1453"/>
      <c r="BM618" s="1453"/>
      <c r="BN618" s="1453"/>
      <c r="BO618" s="1453"/>
      <c r="BP618" s="1453"/>
      <c r="BQ618" s="1453"/>
      <c r="BR618" s="1453"/>
      <c r="BS618" s="1453"/>
      <c r="BT618" s="1453"/>
      <c r="BU618" s="1453"/>
      <c r="BV618" s="1453"/>
      <c r="BW618" s="1453"/>
      <c r="BX618" s="1453"/>
      <c r="BY618" s="1453"/>
      <c r="BZ618" s="1453"/>
      <c r="CA618" s="1453"/>
      <c r="CB618" s="1453"/>
      <c r="CC618" s="1453"/>
      <c r="CD618" s="1453"/>
      <c r="CE618" s="1453"/>
      <c r="CF618" s="1453"/>
      <c r="CG618" s="1453"/>
      <c r="CH618" s="1453"/>
      <c r="CI618" s="1453"/>
      <c r="CJ618" s="1453"/>
      <c r="CK618" s="1453"/>
      <c r="CL618" s="1453"/>
      <c r="CM618" s="1453"/>
      <c r="CN618" s="1453"/>
      <c r="CO618" s="1453"/>
      <c r="CP618" s="1453"/>
      <c r="CQ618" s="1453"/>
      <c r="CR618" s="1453"/>
      <c r="CS618" s="1453"/>
      <c r="CT618" s="1453"/>
      <c r="CU618" s="1453"/>
      <c r="CV618" s="1453"/>
      <c r="CW618" s="1453"/>
      <c r="CX618" s="1453"/>
      <c r="CY618" s="1453"/>
      <c r="CZ618" s="1453"/>
      <c r="DA618" s="1453"/>
      <c r="DB618" s="1453"/>
      <c r="DC618" s="1453"/>
      <c r="DD618" s="1453"/>
      <c r="DE618" s="1453"/>
      <c r="DF618" s="1453"/>
      <c r="DG618" s="1453"/>
      <c r="DH618" s="1453"/>
      <c r="DI618" s="1453"/>
      <c r="DJ618" s="1453"/>
      <c r="DK618" s="1453"/>
      <c r="DL618" s="1453"/>
      <c r="DM618" s="1453"/>
      <c r="DN618" s="1453"/>
      <c r="DO618" s="1453"/>
      <c r="DP618" s="1453"/>
      <c r="DQ618" s="1453"/>
      <c r="DR618" s="1453"/>
      <c r="DS618" s="1453"/>
      <c r="DT618" s="1453"/>
    </row>
    <row r="619" spans="1:124" s="1543" customFormat="1" ht="21.9" customHeight="1" x14ac:dyDescent="0.3">
      <c r="A619" s="1453"/>
      <c r="B619" s="1453"/>
      <c r="C619" s="1514"/>
      <c r="D619" s="1514"/>
      <c r="E619" s="1514"/>
      <c r="F619" s="1848"/>
      <c r="G619" s="1930"/>
      <c r="H619" s="1516"/>
      <c r="I619" s="1537"/>
      <c r="J619" s="1537"/>
      <c r="K619" s="1453"/>
      <c r="L619" s="1453"/>
      <c r="M619" s="1453"/>
      <c r="N619" s="1514"/>
      <c r="O619" s="1453"/>
      <c r="P619" s="1453"/>
      <c r="Q619" s="1453"/>
      <c r="R619" s="1453"/>
      <c r="S619" s="1453"/>
      <c r="T619" s="1452"/>
      <c r="U619"/>
      <c r="V619"/>
      <c r="W619" s="1453"/>
      <c r="X619" s="1453"/>
      <c r="Y619" s="1453"/>
      <c r="Z619" s="1453"/>
      <c r="AA619" s="1453"/>
      <c r="AB619" s="1453"/>
      <c r="AC619" s="1453"/>
      <c r="AD619" s="1453"/>
      <c r="AE619" s="1453"/>
      <c r="AF619" s="1453"/>
      <c r="AG619" s="1453"/>
      <c r="AH619" s="1453"/>
      <c r="AI619" s="1453"/>
      <c r="AJ619" s="1453"/>
      <c r="AK619" s="1453"/>
      <c r="AL619" s="1453"/>
      <c r="AM619" s="1453"/>
      <c r="AN619" s="1453"/>
      <c r="AO619" s="1453"/>
      <c r="AP619" s="1453"/>
      <c r="AQ619" s="1453"/>
      <c r="AR619" s="1454"/>
      <c r="AS619" s="1453"/>
      <c r="AT619" s="1453"/>
      <c r="AU619" s="1453"/>
      <c r="AV619" s="1453"/>
      <c r="AW619" s="1453"/>
      <c r="AX619" s="1453"/>
      <c r="AY619" s="1453"/>
      <c r="AZ619" s="1453"/>
      <c r="BA619" s="1453"/>
      <c r="BB619" s="1453"/>
      <c r="BC619" s="1453"/>
      <c r="BD619" s="1453"/>
      <c r="BE619" s="1453"/>
      <c r="BF619" s="1453"/>
      <c r="BG619" s="1453"/>
      <c r="BH619" s="1453"/>
      <c r="BI619" s="1453"/>
      <c r="BJ619" s="1453"/>
      <c r="BK619" s="1453"/>
      <c r="BL619" s="1453"/>
      <c r="BM619" s="1453"/>
      <c r="BN619" s="1453"/>
      <c r="BO619" s="1453"/>
      <c r="BP619" s="1453"/>
      <c r="BQ619" s="1453"/>
      <c r="BR619" s="1453"/>
      <c r="BS619" s="1453"/>
      <c r="BT619" s="1453"/>
      <c r="BU619" s="1453"/>
      <c r="BV619" s="1453"/>
      <c r="BW619" s="1453"/>
      <c r="BX619" s="1453"/>
      <c r="BY619" s="1453"/>
      <c r="BZ619" s="1453"/>
      <c r="CA619" s="1453"/>
      <c r="CB619" s="1453"/>
      <c r="CC619" s="1453"/>
      <c r="CD619" s="1453"/>
      <c r="CE619" s="1453"/>
      <c r="CF619" s="1453"/>
      <c r="CG619" s="1453"/>
      <c r="CH619" s="1453"/>
      <c r="CI619" s="1453"/>
      <c r="CJ619" s="1453"/>
      <c r="CK619" s="1453"/>
      <c r="CL619" s="1453"/>
      <c r="CM619" s="1453"/>
      <c r="CN619" s="1453"/>
      <c r="CO619" s="1453"/>
      <c r="CP619" s="1453"/>
      <c r="CQ619" s="1453"/>
      <c r="CR619" s="1453"/>
      <c r="CS619" s="1453"/>
      <c r="CT619" s="1453"/>
      <c r="CU619" s="1453"/>
      <c r="CV619" s="1453"/>
      <c r="CW619" s="1453"/>
      <c r="CX619" s="1453"/>
      <c r="CY619" s="1453"/>
      <c r="CZ619" s="1453"/>
      <c r="DA619" s="1453"/>
      <c r="DB619" s="1453"/>
      <c r="DC619" s="1453"/>
      <c r="DD619" s="1453"/>
      <c r="DE619" s="1453"/>
      <c r="DF619" s="1453"/>
      <c r="DG619" s="1453"/>
      <c r="DH619" s="1453"/>
      <c r="DI619" s="1453"/>
      <c r="DJ619" s="1453"/>
      <c r="DK619" s="1453"/>
      <c r="DL619" s="1453"/>
      <c r="DM619" s="1453"/>
      <c r="DN619" s="1453"/>
      <c r="DO619" s="1453"/>
      <c r="DP619" s="1453"/>
      <c r="DQ619" s="1453"/>
      <c r="DR619" s="1453"/>
      <c r="DS619" s="1453"/>
      <c r="DT619" s="1453"/>
    </row>
    <row r="620" spans="1:124" s="1543" customFormat="1" ht="21.9" customHeight="1" x14ac:dyDescent="0.3">
      <c r="A620" s="1453"/>
      <c r="B620" s="1453"/>
      <c r="C620" s="1514"/>
      <c r="D620" s="1514"/>
      <c r="E620" s="1514"/>
      <c r="F620" s="1848"/>
      <c r="G620" s="1930"/>
      <c r="H620" s="1516"/>
      <c r="I620" s="1537"/>
      <c r="J620" s="1537"/>
      <c r="K620" s="1453"/>
      <c r="L620" s="1453"/>
      <c r="M620" s="1453"/>
      <c r="N620" s="1514"/>
      <c r="O620" s="1453"/>
      <c r="P620" s="1453"/>
      <c r="Q620" s="1453"/>
      <c r="R620" s="1453"/>
      <c r="S620" s="1453"/>
      <c r="T620" s="1452"/>
      <c r="U620"/>
      <c r="V620"/>
      <c r="W620" s="1453"/>
      <c r="X620" s="1453"/>
      <c r="Y620" s="1453"/>
      <c r="Z620" s="1453"/>
      <c r="AA620" s="1453"/>
      <c r="AB620" s="1453"/>
      <c r="AC620" s="1453"/>
      <c r="AD620" s="1453"/>
      <c r="AE620" s="1453"/>
      <c r="AF620" s="1453"/>
      <c r="AG620" s="1453"/>
      <c r="AH620" s="1453"/>
      <c r="AI620" s="1453"/>
      <c r="AJ620" s="1453"/>
      <c r="AK620" s="1453"/>
      <c r="AL620" s="1453"/>
      <c r="AM620" s="1453"/>
      <c r="AN620" s="1453"/>
      <c r="AO620" s="1453"/>
      <c r="AP620" s="1453"/>
      <c r="AQ620" s="1453"/>
      <c r="AR620" s="1454"/>
      <c r="AS620" s="1453"/>
      <c r="AT620" s="1453"/>
      <c r="AU620" s="1453"/>
      <c r="AV620" s="1453"/>
      <c r="AW620" s="1453"/>
      <c r="AX620" s="1453"/>
      <c r="AY620" s="1453"/>
      <c r="AZ620" s="1453"/>
      <c r="BA620" s="1453"/>
      <c r="BB620" s="1453"/>
      <c r="BC620" s="1453"/>
      <c r="BD620" s="1453"/>
      <c r="BE620" s="1453"/>
      <c r="BF620" s="1453"/>
      <c r="BG620" s="1453"/>
      <c r="BH620" s="1453"/>
      <c r="BI620" s="1453"/>
      <c r="BJ620" s="1453"/>
      <c r="BK620" s="1453"/>
      <c r="BL620" s="1453"/>
      <c r="BM620" s="1453"/>
      <c r="BN620" s="1453"/>
      <c r="BO620" s="1453"/>
      <c r="BP620" s="1453"/>
      <c r="BQ620" s="1453"/>
      <c r="BR620" s="1453"/>
      <c r="BS620" s="1453"/>
      <c r="BT620" s="1453"/>
      <c r="BU620" s="1453"/>
      <c r="BV620" s="1453"/>
      <c r="BW620" s="1453"/>
      <c r="BX620" s="1453"/>
      <c r="BY620" s="1453"/>
      <c r="BZ620" s="1453"/>
      <c r="CA620" s="1453"/>
      <c r="CB620" s="1453"/>
      <c r="CC620" s="1453"/>
      <c r="CD620" s="1453"/>
      <c r="CE620" s="1453"/>
      <c r="CF620" s="1453"/>
      <c r="CG620" s="1453"/>
      <c r="CH620" s="1453"/>
      <c r="CI620" s="1453"/>
      <c r="CJ620" s="1453"/>
      <c r="CK620" s="1453"/>
      <c r="CL620" s="1453"/>
      <c r="CM620" s="1453"/>
      <c r="CN620" s="1453"/>
      <c r="CO620" s="1453"/>
      <c r="CP620" s="1453"/>
      <c r="CQ620" s="1453"/>
      <c r="CR620" s="1453"/>
      <c r="CS620" s="1453"/>
      <c r="CT620" s="1453"/>
      <c r="CU620" s="1453"/>
      <c r="CV620" s="1453"/>
      <c r="CW620" s="1453"/>
      <c r="CX620" s="1453"/>
      <c r="CY620" s="1453"/>
      <c r="CZ620" s="1453"/>
      <c r="DA620" s="1453"/>
      <c r="DB620" s="1453"/>
      <c r="DC620" s="1453"/>
      <c r="DD620" s="1453"/>
      <c r="DE620" s="1453"/>
      <c r="DF620" s="1453"/>
      <c r="DG620" s="1453"/>
      <c r="DH620" s="1453"/>
      <c r="DI620" s="1453"/>
      <c r="DJ620" s="1453"/>
      <c r="DK620" s="1453"/>
      <c r="DL620" s="1453"/>
      <c r="DM620" s="1453"/>
      <c r="DN620" s="1453"/>
      <c r="DO620" s="1453"/>
      <c r="DP620" s="1453"/>
      <c r="DQ620" s="1453"/>
      <c r="DR620" s="1453"/>
      <c r="DS620" s="1453"/>
      <c r="DT620" s="1453"/>
    </row>
    <row r="621" spans="1:124" s="1543" customFormat="1" ht="21.9" customHeight="1" x14ac:dyDescent="0.3">
      <c r="A621" s="1453"/>
      <c r="B621" s="1453"/>
      <c r="C621" s="1514"/>
      <c r="D621" s="1514"/>
      <c r="E621" s="1514"/>
      <c r="F621" s="1848"/>
      <c r="G621" s="1930"/>
      <c r="H621" s="1516"/>
      <c r="I621" s="1537"/>
      <c r="J621" s="1537"/>
      <c r="K621" s="1453"/>
      <c r="L621" s="1453"/>
      <c r="M621" s="1453"/>
      <c r="N621" s="1514"/>
      <c r="O621" s="1453"/>
      <c r="P621" s="1453"/>
      <c r="Q621" s="1453"/>
      <c r="R621" s="1453"/>
      <c r="S621" s="1453"/>
      <c r="T621" s="1452"/>
      <c r="U621"/>
      <c r="V621"/>
      <c r="W621" s="1453"/>
      <c r="X621" s="1453"/>
      <c r="Y621" s="1453"/>
      <c r="Z621" s="1453"/>
      <c r="AA621" s="1453"/>
      <c r="AB621" s="1453"/>
      <c r="AC621" s="1453"/>
      <c r="AD621" s="1453"/>
      <c r="AE621" s="1453"/>
      <c r="AF621" s="1453"/>
      <c r="AG621" s="1453"/>
      <c r="AH621" s="1453"/>
      <c r="AI621" s="1453"/>
      <c r="AJ621" s="1453"/>
      <c r="AK621" s="1453"/>
      <c r="AL621" s="1453"/>
      <c r="AM621" s="1453"/>
      <c r="AN621" s="1453"/>
      <c r="AO621" s="1453"/>
      <c r="AP621" s="1453"/>
      <c r="AQ621" s="1453"/>
      <c r="AR621" s="1454"/>
      <c r="AS621" s="1453"/>
      <c r="AT621" s="1453"/>
      <c r="AU621" s="1453"/>
      <c r="AV621" s="1453"/>
      <c r="AW621" s="1453"/>
      <c r="AX621" s="1453"/>
      <c r="AY621" s="1453"/>
      <c r="AZ621" s="1453"/>
      <c r="BA621" s="1453"/>
      <c r="BB621" s="1453"/>
      <c r="BC621" s="1453"/>
      <c r="BD621" s="1453"/>
      <c r="BE621" s="1453"/>
      <c r="BF621" s="1453"/>
      <c r="BG621" s="1453"/>
      <c r="BH621" s="1453"/>
      <c r="BI621" s="1453"/>
      <c r="BJ621" s="1453"/>
      <c r="BK621" s="1453"/>
      <c r="BL621" s="1453"/>
      <c r="BM621" s="1453"/>
      <c r="BN621" s="1453"/>
      <c r="BO621" s="1453"/>
      <c r="BP621" s="1453"/>
      <c r="BQ621" s="1453"/>
      <c r="BR621" s="1453"/>
      <c r="BS621" s="1453"/>
      <c r="BT621" s="1453"/>
      <c r="BU621" s="1453"/>
      <c r="BV621" s="1453"/>
      <c r="BW621" s="1453"/>
      <c r="BX621" s="1453"/>
      <c r="BY621" s="1453"/>
      <c r="BZ621" s="1453"/>
      <c r="CA621" s="1453"/>
      <c r="CB621" s="1453"/>
      <c r="CC621" s="1453"/>
      <c r="CD621" s="1453"/>
      <c r="CE621" s="1453"/>
      <c r="CF621" s="1453"/>
      <c r="CG621" s="1453"/>
      <c r="CH621" s="1453"/>
      <c r="CI621" s="1453"/>
      <c r="CJ621" s="1453"/>
      <c r="CK621" s="1453"/>
      <c r="CL621" s="1453"/>
      <c r="CM621" s="1453"/>
      <c r="CN621" s="1453"/>
      <c r="CO621" s="1453"/>
      <c r="CP621" s="1453"/>
      <c r="CQ621" s="1453"/>
      <c r="CR621" s="1453"/>
      <c r="CS621" s="1453"/>
      <c r="CT621" s="1453"/>
      <c r="CU621" s="1453"/>
      <c r="CV621" s="1453"/>
      <c r="CW621" s="1453"/>
      <c r="CX621" s="1453"/>
      <c r="CY621" s="1453"/>
      <c r="CZ621" s="1453"/>
      <c r="DA621" s="1453"/>
      <c r="DB621" s="1453"/>
      <c r="DC621" s="1453"/>
      <c r="DD621" s="1453"/>
      <c r="DE621" s="1453"/>
      <c r="DF621" s="1453"/>
      <c r="DG621" s="1453"/>
      <c r="DH621" s="1453"/>
      <c r="DI621" s="1453"/>
      <c r="DJ621" s="1453"/>
      <c r="DK621" s="1453"/>
      <c r="DL621" s="1453"/>
      <c r="DM621" s="1453"/>
      <c r="DN621" s="1453"/>
      <c r="DO621" s="1453"/>
      <c r="DP621" s="1453"/>
      <c r="DQ621" s="1453"/>
      <c r="DR621" s="1453"/>
      <c r="DS621" s="1453"/>
      <c r="DT621" s="1453"/>
    </row>
    <row r="622" spans="1:124" s="1543" customFormat="1" ht="21.9" customHeight="1" x14ac:dyDescent="0.3">
      <c r="A622" s="1453"/>
      <c r="B622" s="1453"/>
      <c r="C622" s="1514"/>
      <c r="D622" s="1514"/>
      <c r="E622" s="1514"/>
      <c r="F622" s="1848"/>
      <c r="G622" s="1930"/>
      <c r="H622" s="1516"/>
      <c r="I622" s="1537"/>
      <c r="J622" s="1537"/>
      <c r="K622" s="1453"/>
      <c r="L622" s="1453"/>
      <c r="M622" s="1453"/>
      <c r="N622" s="1514"/>
      <c r="O622" s="1453"/>
      <c r="P622" s="1453"/>
      <c r="Q622" s="1453"/>
      <c r="R622" s="1453"/>
      <c r="S622" s="1453"/>
      <c r="T622" s="1452"/>
      <c r="U622"/>
      <c r="V622"/>
      <c r="W622" s="1453"/>
      <c r="X622" s="1453"/>
      <c r="Y622" s="1453"/>
      <c r="Z622" s="1453"/>
      <c r="AA622" s="1453"/>
      <c r="AB622" s="1453"/>
      <c r="AC622" s="1453"/>
      <c r="AD622" s="1453"/>
      <c r="AE622" s="1453"/>
      <c r="AF622" s="1453"/>
      <c r="AG622" s="1453"/>
      <c r="AH622" s="1453"/>
      <c r="AI622" s="1453"/>
      <c r="AJ622" s="1453"/>
      <c r="AK622" s="1453"/>
      <c r="AL622" s="1453"/>
      <c r="AM622" s="1453"/>
      <c r="AN622" s="1453"/>
      <c r="AO622" s="1453"/>
      <c r="AP622" s="1453"/>
      <c r="AQ622" s="1453"/>
      <c r="AR622" s="1454"/>
      <c r="AS622" s="1453"/>
      <c r="AT622" s="1453"/>
      <c r="AU622" s="1453"/>
      <c r="AV622" s="1453"/>
      <c r="AW622" s="1453"/>
      <c r="AX622" s="1453"/>
      <c r="AY622" s="1453"/>
      <c r="AZ622" s="1453"/>
      <c r="BA622" s="1453"/>
      <c r="BB622" s="1453"/>
      <c r="BC622" s="1453"/>
      <c r="BD622" s="1453"/>
      <c r="BE622" s="1453"/>
      <c r="BF622" s="1453"/>
      <c r="BG622" s="1453"/>
      <c r="BH622" s="1453"/>
      <c r="BI622" s="1453"/>
      <c r="BJ622" s="1453"/>
      <c r="BK622" s="1453"/>
      <c r="BL622" s="1453"/>
      <c r="BM622" s="1453"/>
      <c r="BN622" s="1453"/>
      <c r="BO622" s="1453"/>
      <c r="BP622" s="1453"/>
      <c r="BQ622" s="1453"/>
      <c r="BR622" s="1453"/>
      <c r="BS622" s="1453"/>
      <c r="BT622" s="1453"/>
      <c r="BU622" s="1453"/>
      <c r="BV622" s="1453"/>
      <c r="BW622" s="1453"/>
      <c r="BX622" s="1453"/>
      <c r="BY622" s="1453"/>
      <c r="BZ622" s="1453"/>
      <c r="CA622" s="1453"/>
      <c r="CB622" s="1453"/>
      <c r="CC622" s="1453"/>
      <c r="CD622" s="1453"/>
      <c r="CE622" s="1453"/>
      <c r="CF622" s="1453"/>
      <c r="CG622" s="1453"/>
      <c r="CH622" s="1453"/>
      <c r="CI622" s="1453"/>
      <c r="CJ622" s="1453"/>
      <c r="CK622" s="1453"/>
      <c r="CL622" s="1453"/>
      <c r="CM622" s="1453"/>
      <c r="CN622" s="1453"/>
      <c r="CO622" s="1453"/>
      <c r="CP622" s="1453"/>
      <c r="CQ622" s="1453"/>
      <c r="CR622" s="1453"/>
      <c r="CS622" s="1453"/>
      <c r="CT622" s="1453"/>
      <c r="CU622" s="1453"/>
      <c r="CV622" s="1453"/>
      <c r="CW622" s="1453"/>
      <c r="CX622" s="1453"/>
      <c r="CY622" s="1453"/>
      <c r="CZ622" s="1453"/>
      <c r="DA622" s="1453"/>
      <c r="DB622" s="1453"/>
      <c r="DC622" s="1453"/>
      <c r="DD622" s="1453"/>
      <c r="DE622" s="1453"/>
      <c r="DF622" s="1453"/>
      <c r="DG622" s="1453"/>
      <c r="DH622" s="1453"/>
      <c r="DI622" s="1453"/>
      <c r="DJ622" s="1453"/>
      <c r="DK622" s="1453"/>
      <c r="DL622" s="1453"/>
      <c r="DM622" s="1453"/>
      <c r="DN622" s="1453"/>
      <c r="DO622" s="1453"/>
      <c r="DP622" s="1453"/>
      <c r="DQ622" s="1453"/>
      <c r="DR622" s="1453"/>
      <c r="DS622" s="1453"/>
      <c r="DT622" s="1453"/>
    </row>
    <row r="623" spans="1:124" s="1543" customFormat="1" ht="21.9" customHeight="1" x14ac:dyDescent="0.3">
      <c r="A623" s="1453"/>
      <c r="B623" s="1453"/>
      <c r="C623" s="1514"/>
      <c r="D623" s="1514"/>
      <c r="E623" s="1514"/>
      <c r="F623" s="1848"/>
      <c r="G623" s="1930"/>
      <c r="H623" s="1516"/>
      <c r="I623" s="1537"/>
      <c r="J623" s="1537"/>
      <c r="K623" s="1453"/>
      <c r="L623" s="1453"/>
      <c r="M623" s="1453"/>
      <c r="N623" s="1514"/>
      <c r="O623" s="1453"/>
      <c r="P623" s="1453"/>
      <c r="Q623" s="1453"/>
      <c r="R623" s="1453"/>
      <c r="S623" s="1453"/>
      <c r="T623" s="1452"/>
      <c r="U623"/>
      <c r="V623"/>
      <c r="W623" s="1453"/>
      <c r="X623" s="1453"/>
      <c r="Y623" s="1453"/>
      <c r="Z623" s="1453"/>
      <c r="AA623" s="1453"/>
      <c r="AB623" s="1453"/>
      <c r="AC623" s="1453"/>
      <c r="AD623" s="1453"/>
      <c r="AE623" s="1453"/>
      <c r="AF623" s="1453"/>
      <c r="AG623" s="1453"/>
      <c r="AH623" s="1453"/>
      <c r="AI623" s="1453"/>
      <c r="AJ623" s="1453"/>
      <c r="AK623" s="1453"/>
      <c r="AL623" s="1453"/>
      <c r="AM623" s="1453"/>
      <c r="AN623" s="1453"/>
      <c r="AO623" s="1453"/>
      <c r="AP623" s="1453"/>
      <c r="AQ623" s="1453"/>
      <c r="AR623" s="1454"/>
      <c r="AS623" s="1453"/>
      <c r="AT623" s="1453"/>
      <c r="AU623" s="1453"/>
      <c r="AV623" s="1453"/>
      <c r="AW623" s="1453"/>
      <c r="AX623" s="1453"/>
      <c r="AY623" s="1453"/>
      <c r="AZ623" s="1453"/>
      <c r="BA623" s="1453"/>
      <c r="BB623" s="1453"/>
      <c r="BC623" s="1453"/>
      <c r="BD623" s="1453"/>
      <c r="BE623" s="1453"/>
      <c r="BF623" s="1453"/>
      <c r="BG623" s="1453"/>
      <c r="BH623" s="1453"/>
      <c r="BI623" s="1453"/>
      <c r="BJ623" s="1453"/>
      <c r="BK623" s="1453"/>
      <c r="BL623" s="1453"/>
      <c r="BM623" s="1453"/>
      <c r="BN623" s="1453"/>
      <c r="BO623" s="1453"/>
      <c r="BP623" s="1453"/>
      <c r="BQ623" s="1453"/>
      <c r="BR623" s="1453"/>
      <c r="BS623" s="1453"/>
      <c r="BT623" s="1453"/>
      <c r="BU623" s="1453"/>
      <c r="BV623" s="1453"/>
      <c r="BW623" s="1453"/>
      <c r="BX623" s="1453"/>
      <c r="BY623" s="1453"/>
      <c r="BZ623" s="1453"/>
      <c r="CA623" s="1453"/>
      <c r="CB623" s="1453"/>
      <c r="CC623" s="1453"/>
      <c r="CD623" s="1453"/>
      <c r="CE623" s="1453"/>
      <c r="CF623" s="1453"/>
      <c r="CG623" s="1453"/>
      <c r="CH623" s="1453"/>
      <c r="CI623" s="1453"/>
      <c r="CJ623" s="1453"/>
      <c r="CK623" s="1453"/>
      <c r="CL623" s="1453"/>
      <c r="CM623" s="1453"/>
      <c r="CN623" s="1453"/>
      <c r="CO623" s="1453"/>
      <c r="CP623" s="1453"/>
      <c r="CQ623" s="1453"/>
      <c r="CR623" s="1453"/>
      <c r="CS623" s="1453"/>
      <c r="CT623" s="1453"/>
      <c r="CU623" s="1453"/>
      <c r="CV623" s="1453"/>
      <c r="CW623" s="1453"/>
      <c r="CX623" s="1453"/>
      <c r="CY623" s="1453"/>
      <c r="CZ623" s="1453"/>
      <c r="DA623" s="1453"/>
      <c r="DB623" s="1453"/>
      <c r="DC623" s="1453"/>
      <c r="DD623" s="1453"/>
      <c r="DE623" s="1453"/>
      <c r="DF623" s="1453"/>
      <c r="DG623" s="1453"/>
      <c r="DH623" s="1453"/>
      <c r="DI623" s="1453"/>
      <c r="DJ623" s="1453"/>
      <c r="DK623" s="1453"/>
      <c r="DL623" s="1453"/>
      <c r="DM623" s="1453"/>
      <c r="DN623" s="1453"/>
      <c r="DO623" s="1453"/>
      <c r="DP623" s="1453"/>
      <c r="DQ623" s="1453"/>
      <c r="DR623" s="1453"/>
      <c r="DS623" s="1453"/>
      <c r="DT623" s="1453"/>
    </row>
    <row r="624" spans="1:124" s="1543" customFormat="1" ht="21.9" customHeight="1" x14ac:dyDescent="0.3">
      <c r="A624" s="1453"/>
      <c r="B624" s="1453"/>
      <c r="C624" s="1514"/>
      <c r="D624" s="1514"/>
      <c r="E624" s="1514"/>
      <c r="F624" s="1848"/>
      <c r="G624" s="1930"/>
      <c r="H624" s="1516"/>
      <c r="I624" s="1537"/>
      <c r="J624" s="1537"/>
      <c r="K624" s="1453"/>
      <c r="L624" s="1453"/>
      <c r="M624" s="1453"/>
      <c r="N624" s="1514"/>
      <c r="O624" s="1453"/>
      <c r="P624" s="1453"/>
      <c r="Q624" s="1453"/>
      <c r="R624" s="1453"/>
      <c r="S624" s="1453"/>
      <c r="T624" s="1452"/>
      <c r="U624"/>
      <c r="V624"/>
      <c r="W624" s="1453"/>
      <c r="X624" s="1453"/>
      <c r="Y624" s="1453"/>
      <c r="Z624" s="1453"/>
      <c r="AA624" s="1453"/>
      <c r="AB624" s="1453"/>
      <c r="AC624" s="1453"/>
      <c r="AD624" s="1453"/>
      <c r="AE624" s="1453"/>
      <c r="AF624" s="1453"/>
      <c r="AG624" s="1453"/>
      <c r="AH624" s="1453"/>
      <c r="AI624" s="1453"/>
      <c r="AJ624" s="1453"/>
      <c r="AK624" s="1453"/>
      <c r="AL624" s="1453"/>
      <c r="AM624" s="1453"/>
      <c r="AN624" s="1453"/>
      <c r="AO624" s="1453"/>
      <c r="AP624" s="1453"/>
      <c r="AQ624" s="1453"/>
      <c r="AR624" s="1454"/>
      <c r="AS624" s="1453"/>
      <c r="AT624" s="1453"/>
      <c r="AU624" s="1453"/>
      <c r="AV624" s="1453"/>
      <c r="AW624" s="1453"/>
      <c r="AX624" s="1453"/>
      <c r="AY624" s="1453"/>
      <c r="AZ624" s="1453"/>
      <c r="BA624" s="1453"/>
      <c r="BB624" s="1453"/>
      <c r="BC624" s="1453"/>
      <c r="BD624" s="1453"/>
      <c r="BE624" s="1453"/>
      <c r="BF624" s="1453"/>
      <c r="BG624" s="1453"/>
      <c r="BH624" s="1453"/>
      <c r="BI624" s="1453"/>
      <c r="BJ624" s="1453"/>
      <c r="BK624" s="1453"/>
      <c r="BL624" s="1453"/>
      <c r="BM624" s="1453"/>
      <c r="BN624" s="1453"/>
      <c r="BO624" s="1453"/>
      <c r="BP624" s="1453"/>
      <c r="BQ624" s="1453"/>
      <c r="BR624" s="1453"/>
      <c r="BS624" s="1453"/>
      <c r="BT624" s="1453"/>
      <c r="BU624" s="1453"/>
      <c r="BV624" s="1453"/>
      <c r="BW624" s="1453"/>
      <c r="BX624" s="1453"/>
      <c r="BY624" s="1453"/>
      <c r="BZ624" s="1453"/>
      <c r="CA624" s="1453"/>
      <c r="CB624" s="1453"/>
      <c r="CC624" s="1453"/>
      <c r="CD624" s="1453"/>
      <c r="CE624" s="1453"/>
      <c r="CF624" s="1453"/>
      <c r="CG624" s="1453"/>
      <c r="CH624" s="1453"/>
      <c r="CI624" s="1453"/>
      <c r="CJ624" s="1453"/>
      <c r="CK624" s="1453"/>
      <c r="CL624" s="1453"/>
      <c r="CM624" s="1453"/>
      <c r="CN624" s="1453"/>
      <c r="CO624" s="1453"/>
      <c r="CP624" s="1453"/>
      <c r="CQ624" s="1453"/>
      <c r="CR624" s="1453"/>
      <c r="CS624" s="1453"/>
      <c r="CT624" s="1453"/>
      <c r="CU624" s="1453"/>
      <c r="CV624" s="1453"/>
      <c r="CW624" s="1453"/>
      <c r="CX624" s="1453"/>
      <c r="CY624" s="1453"/>
      <c r="CZ624" s="1453"/>
      <c r="DA624" s="1453"/>
      <c r="DB624" s="1453"/>
      <c r="DC624" s="1453"/>
      <c r="DD624" s="1453"/>
      <c r="DE624" s="1453"/>
      <c r="DF624" s="1453"/>
      <c r="DG624" s="1453"/>
      <c r="DH624" s="1453"/>
      <c r="DI624" s="1453"/>
      <c r="DJ624" s="1453"/>
      <c r="DK624" s="1453"/>
      <c r="DL624" s="1453"/>
      <c r="DM624" s="1453"/>
      <c r="DN624" s="1453"/>
      <c r="DO624" s="1453"/>
      <c r="DP624" s="1453"/>
      <c r="DQ624" s="1453"/>
      <c r="DR624" s="1453"/>
      <c r="DS624" s="1453"/>
      <c r="DT624" s="1453"/>
    </row>
    <row r="625" spans="1:124" s="1543" customFormat="1" ht="21.9" customHeight="1" x14ac:dyDescent="0.3">
      <c r="A625" s="1453"/>
      <c r="B625" s="1453"/>
      <c r="C625" s="1514"/>
      <c r="D625" s="1514"/>
      <c r="E625" s="1514"/>
      <c r="F625" s="1848"/>
      <c r="G625" s="1930"/>
      <c r="H625" s="1516"/>
      <c r="I625" s="1537"/>
      <c r="J625" s="1537"/>
      <c r="K625" s="1453"/>
      <c r="L625" s="1453"/>
      <c r="M625" s="1453"/>
      <c r="N625" s="1514"/>
      <c r="O625" s="1453"/>
      <c r="P625" s="1453"/>
      <c r="Q625" s="1453"/>
      <c r="R625" s="1453"/>
      <c r="S625" s="1453"/>
      <c r="T625" s="1452"/>
      <c r="U625"/>
      <c r="V625"/>
      <c r="W625" s="1453"/>
      <c r="X625" s="1453"/>
      <c r="Y625" s="1453"/>
      <c r="Z625" s="1453"/>
      <c r="AA625" s="1453"/>
      <c r="AB625" s="1453"/>
      <c r="AC625" s="1453"/>
      <c r="AD625" s="1453"/>
      <c r="AE625" s="1453"/>
      <c r="AF625" s="1453"/>
      <c r="AG625" s="1453"/>
      <c r="AH625" s="1453"/>
      <c r="AI625" s="1453"/>
      <c r="AJ625" s="1453"/>
      <c r="AK625" s="1453"/>
      <c r="AL625" s="1453"/>
      <c r="AM625" s="1453"/>
      <c r="AN625" s="1453"/>
      <c r="AO625" s="1453"/>
      <c r="AP625" s="1453"/>
      <c r="AQ625" s="1453"/>
      <c r="AR625" s="1454"/>
      <c r="AS625" s="1453"/>
      <c r="AT625" s="1453"/>
      <c r="AU625" s="1453"/>
      <c r="AV625" s="1453"/>
      <c r="AW625" s="1453"/>
      <c r="AX625" s="1453"/>
      <c r="AY625" s="1453"/>
      <c r="AZ625" s="1453"/>
      <c r="BA625" s="1453"/>
      <c r="BB625" s="1453"/>
      <c r="BC625" s="1453"/>
      <c r="BD625" s="1453"/>
      <c r="BE625" s="1453"/>
      <c r="BF625" s="1453"/>
      <c r="BG625" s="1453"/>
      <c r="BH625" s="1453"/>
      <c r="BI625" s="1453"/>
      <c r="BJ625" s="1453"/>
      <c r="BK625" s="1453"/>
      <c r="BL625" s="1453"/>
      <c r="BM625" s="1453"/>
      <c r="BN625" s="1453"/>
      <c r="BO625" s="1453"/>
      <c r="BP625" s="1453"/>
      <c r="BQ625" s="1453"/>
      <c r="BR625" s="1453"/>
      <c r="BS625" s="1453"/>
      <c r="BT625" s="1453"/>
      <c r="BU625" s="1453"/>
      <c r="BV625" s="1453"/>
      <c r="BW625" s="1453"/>
      <c r="BX625" s="1453"/>
      <c r="BY625" s="1453"/>
      <c r="BZ625" s="1453"/>
      <c r="CA625" s="1453"/>
      <c r="CB625" s="1453"/>
      <c r="CC625" s="1453"/>
      <c r="CD625" s="1453"/>
      <c r="CE625" s="1453"/>
      <c r="CF625" s="1453"/>
      <c r="CG625" s="1453"/>
      <c r="CH625" s="1453"/>
      <c r="CI625" s="1453"/>
      <c r="CJ625" s="1453"/>
      <c r="CK625" s="1453"/>
      <c r="CL625" s="1453"/>
      <c r="CM625" s="1453"/>
      <c r="CN625" s="1453"/>
      <c r="CO625" s="1453"/>
      <c r="CP625" s="1453"/>
      <c r="CQ625" s="1453"/>
      <c r="CR625" s="1453"/>
      <c r="CS625" s="1453"/>
      <c r="CT625" s="1453"/>
      <c r="CU625" s="1453"/>
      <c r="CV625" s="1453"/>
      <c r="CW625" s="1453"/>
      <c r="CX625" s="1453"/>
      <c r="CY625" s="1453"/>
      <c r="CZ625" s="1453"/>
      <c r="DA625" s="1453"/>
      <c r="DB625" s="1453"/>
      <c r="DC625" s="1453"/>
      <c r="DD625" s="1453"/>
      <c r="DE625" s="1453"/>
      <c r="DF625" s="1453"/>
      <c r="DG625" s="1453"/>
      <c r="DH625" s="1453"/>
      <c r="DI625" s="1453"/>
      <c r="DJ625" s="1453"/>
      <c r="DK625" s="1453"/>
      <c r="DL625" s="1453"/>
      <c r="DM625" s="1453"/>
      <c r="DN625" s="1453"/>
      <c r="DO625" s="1453"/>
      <c r="DP625" s="1453"/>
      <c r="DQ625" s="1453"/>
      <c r="DR625" s="1453"/>
      <c r="DS625" s="1453"/>
      <c r="DT625" s="1453"/>
    </row>
    <row r="626" spans="1:124" s="1543" customFormat="1" ht="21.9" customHeight="1" x14ac:dyDescent="0.3">
      <c r="A626" s="1453"/>
      <c r="B626" s="1453"/>
      <c r="C626" s="1514"/>
      <c r="D626" s="1514"/>
      <c r="E626" s="1514"/>
      <c r="F626" s="1848"/>
      <c r="G626" s="1930"/>
      <c r="H626" s="1516"/>
      <c r="I626" s="1537"/>
      <c r="J626" s="1537"/>
      <c r="K626" s="1453"/>
      <c r="L626" s="1453"/>
      <c r="M626" s="1453"/>
      <c r="N626" s="1514"/>
      <c r="O626" s="1453"/>
      <c r="P626" s="1453"/>
      <c r="Q626" s="1453"/>
      <c r="R626" s="1453"/>
      <c r="S626" s="1453"/>
      <c r="T626" s="1452"/>
      <c r="U626"/>
      <c r="V626"/>
      <c r="W626" s="1453"/>
      <c r="X626" s="1453"/>
      <c r="Y626" s="1453"/>
      <c r="Z626" s="1453"/>
      <c r="AA626" s="1453"/>
      <c r="AB626" s="1453"/>
      <c r="AC626" s="1453"/>
      <c r="AD626" s="1453"/>
      <c r="AE626" s="1453"/>
      <c r="AF626" s="1453"/>
      <c r="AG626" s="1453"/>
      <c r="AH626" s="1453"/>
      <c r="AI626" s="1453"/>
      <c r="AJ626" s="1453"/>
      <c r="AK626" s="1453"/>
      <c r="AL626" s="1453"/>
      <c r="AM626" s="1453"/>
      <c r="AN626" s="1453"/>
      <c r="AO626" s="1453"/>
      <c r="AP626" s="1453"/>
      <c r="AQ626" s="1453"/>
      <c r="AR626" s="1454"/>
      <c r="AS626" s="1453"/>
      <c r="AT626" s="1453"/>
      <c r="AU626" s="1453"/>
      <c r="AV626" s="1453"/>
      <c r="AW626" s="1453"/>
      <c r="AX626" s="1453"/>
      <c r="AY626" s="1453"/>
      <c r="AZ626" s="1453"/>
      <c r="BA626" s="1453"/>
      <c r="BB626" s="1453"/>
      <c r="BC626" s="1453"/>
      <c r="BD626" s="1453"/>
      <c r="BE626" s="1453"/>
      <c r="BF626" s="1453"/>
      <c r="BG626" s="1453"/>
      <c r="BH626" s="1453"/>
      <c r="BI626" s="1453"/>
      <c r="BJ626" s="1453"/>
      <c r="BK626" s="1453"/>
      <c r="BL626" s="1453"/>
      <c r="BM626" s="1453"/>
      <c r="BN626" s="1453"/>
      <c r="BO626" s="1453"/>
      <c r="BP626" s="1453"/>
      <c r="BQ626" s="1453"/>
      <c r="BR626" s="1453"/>
      <c r="BS626" s="1453"/>
      <c r="BT626" s="1453"/>
      <c r="BU626" s="1453"/>
      <c r="BV626" s="1453"/>
      <c r="BW626" s="1453"/>
      <c r="BX626" s="1453"/>
      <c r="BY626" s="1453"/>
      <c r="BZ626" s="1453"/>
      <c r="CA626" s="1453"/>
      <c r="CB626" s="1453"/>
      <c r="CC626" s="1453"/>
      <c r="CD626" s="1453"/>
      <c r="CE626" s="1453"/>
      <c r="CF626" s="1453"/>
      <c r="CG626" s="1453"/>
      <c r="CH626" s="1453"/>
      <c r="CI626" s="1453"/>
      <c r="CJ626" s="1453"/>
      <c r="CK626" s="1453"/>
      <c r="CL626" s="1453"/>
      <c r="CM626" s="1453"/>
      <c r="CN626" s="1453"/>
      <c r="CO626" s="1453"/>
      <c r="CP626" s="1453"/>
      <c r="CQ626" s="1453"/>
      <c r="CR626" s="1453"/>
      <c r="CS626" s="1453"/>
      <c r="CT626" s="1453"/>
      <c r="CU626" s="1453"/>
      <c r="CV626" s="1453"/>
      <c r="CW626" s="1453"/>
      <c r="CX626" s="1453"/>
      <c r="CY626" s="1453"/>
      <c r="CZ626" s="1453"/>
      <c r="DA626" s="1453"/>
      <c r="DB626" s="1453"/>
      <c r="DC626" s="1453"/>
      <c r="DD626" s="1453"/>
      <c r="DE626" s="1453"/>
      <c r="DF626" s="1453"/>
      <c r="DG626" s="1453"/>
      <c r="DH626" s="1453"/>
      <c r="DI626" s="1453"/>
      <c r="DJ626" s="1453"/>
      <c r="DK626" s="1453"/>
      <c r="DL626" s="1453"/>
      <c r="DM626" s="1453"/>
      <c r="DN626" s="1453"/>
      <c r="DO626" s="1453"/>
      <c r="DP626" s="1453"/>
      <c r="DQ626" s="1453"/>
      <c r="DR626" s="1453"/>
      <c r="DS626" s="1453"/>
      <c r="DT626" s="1453"/>
    </row>
    <row r="627" spans="1:124" s="1543" customFormat="1" ht="21.9" customHeight="1" x14ac:dyDescent="0.3">
      <c r="A627" s="1453"/>
      <c r="B627" s="1453"/>
      <c r="C627" s="1514"/>
      <c r="D627" s="1514"/>
      <c r="E627" s="1514"/>
      <c r="F627" s="1848"/>
      <c r="G627" s="1930"/>
      <c r="H627" s="1516"/>
      <c r="I627" s="1537"/>
      <c r="J627" s="1537"/>
      <c r="K627" s="1453"/>
      <c r="L627" s="1453"/>
      <c r="M627" s="1453"/>
      <c r="N627" s="1514"/>
      <c r="O627" s="1453"/>
      <c r="P627" s="1453"/>
      <c r="Q627" s="1453"/>
      <c r="R627" s="1453"/>
      <c r="S627" s="1453"/>
      <c r="T627" s="1452"/>
      <c r="U627"/>
      <c r="V627"/>
      <c r="W627" s="1453"/>
      <c r="X627" s="1453"/>
      <c r="Y627" s="1453"/>
      <c r="Z627" s="1453"/>
      <c r="AA627" s="1453"/>
      <c r="AB627" s="1453"/>
      <c r="AC627" s="1453"/>
      <c r="AD627" s="1453"/>
      <c r="AE627" s="1453"/>
      <c r="AF627" s="1453"/>
      <c r="AG627" s="1453"/>
      <c r="AH627" s="1453"/>
      <c r="AI627" s="1453"/>
      <c r="AJ627" s="1453"/>
      <c r="AK627" s="1453"/>
      <c r="AL627" s="1453"/>
      <c r="AM627" s="1453"/>
      <c r="AN627" s="1453"/>
      <c r="AO627" s="1453"/>
      <c r="AP627" s="1453"/>
      <c r="AQ627" s="1453"/>
      <c r="AR627" s="1454"/>
      <c r="AS627" s="1453"/>
      <c r="AT627" s="1453"/>
      <c r="AU627" s="1453"/>
      <c r="AV627" s="1453"/>
      <c r="AW627" s="1453"/>
      <c r="AX627" s="1453"/>
      <c r="AY627" s="1453"/>
      <c r="AZ627" s="1453"/>
      <c r="BA627" s="1453"/>
      <c r="BB627" s="1453"/>
      <c r="BC627" s="1453"/>
      <c r="BD627" s="1453"/>
      <c r="BE627" s="1453"/>
      <c r="BF627" s="1453"/>
      <c r="BG627" s="1453"/>
      <c r="BH627" s="1453"/>
      <c r="BI627" s="1453"/>
      <c r="BJ627" s="1453"/>
      <c r="BK627" s="1453"/>
      <c r="BL627" s="1453"/>
      <c r="BM627" s="1453"/>
      <c r="BN627" s="1453"/>
      <c r="BO627" s="1453"/>
      <c r="BP627" s="1453"/>
      <c r="BQ627" s="1453"/>
      <c r="BR627" s="1453"/>
      <c r="BS627" s="1453"/>
      <c r="BT627" s="1453"/>
      <c r="BU627" s="1453"/>
      <c r="BV627" s="1453"/>
      <c r="BW627" s="1453"/>
      <c r="BX627" s="1453"/>
      <c r="BY627" s="1453"/>
      <c r="BZ627" s="1453"/>
      <c r="CA627" s="1453"/>
      <c r="CB627" s="1453"/>
      <c r="CC627" s="1453"/>
      <c r="CD627" s="1453"/>
      <c r="CE627" s="1453"/>
      <c r="CF627" s="1453"/>
      <c r="CG627" s="1453"/>
      <c r="CH627" s="1453"/>
      <c r="CI627" s="1453"/>
      <c r="CJ627" s="1453"/>
      <c r="CK627" s="1453"/>
      <c r="CL627" s="1453"/>
      <c r="CM627" s="1453"/>
      <c r="CN627" s="1453"/>
      <c r="CO627" s="1453"/>
      <c r="CP627" s="1453"/>
      <c r="CQ627" s="1453"/>
      <c r="CR627" s="1453"/>
      <c r="CS627" s="1453"/>
      <c r="CT627" s="1453"/>
      <c r="CU627" s="1453"/>
      <c r="CV627" s="1453"/>
      <c r="CW627" s="1453"/>
      <c r="CX627" s="1453"/>
      <c r="CY627" s="1453"/>
      <c r="CZ627" s="1453"/>
      <c r="DA627" s="1453"/>
      <c r="DB627" s="1453"/>
      <c r="DC627" s="1453"/>
      <c r="DD627" s="1453"/>
      <c r="DE627" s="1453"/>
      <c r="DF627" s="1453"/>
      <c r="DG627" s="1453"/>
      <c r="DH627" s="1453"/>
      <c r="DI627" s="1453"/>
      <c r="DJ627" s="1453"/>
      <c r="DK627" s="1453"/>
      <c r="DL627" s="1453"/>
      <c r="DM627" s="1453"/>
      <c r="DN627" s="1453"/>
      <c r="DO627" s="1453"/>
      <c r="DP627" s="1453"/>
      <c r="DQ627" s="1453"/>
      <c r="DR627" s="1453"/>
      <c r="DS627" s="1453"/>
      <c r="DT627" s="1453"/>
    </row>
    <row r="628" spans="1:124" s="1543" customFormat="1" ht="21.9" customHeight="1" x14ac:dyDescent="0.3">
      <c r="A628" s="1453"/>
      <c r="B628" s="1453"/>
      <c r="C628" s="1514"/>
      <c r="D628" s="1514"/>
      <c r="E628" s="1514"/>
      <c r="F628" s="1848"/>
      <c r="G628" s="1930"/>
      <c r="H628" s="1516"/>
      <c r="I628" s="1537"/>
      <c r="J628" s="1537"/>
      <c r="K628" s="1453"/>
      <c r="L628" s="1453"/>
      <c r="M628" s="1453"/>
      <c r="N628" s="1514"/>
      <c r="O628" s="1453"/>
      <c r="P628" s="1453"/>
      <c r="Q628" s="1453"/>
      <c r="R628" s="1453"/>
      <c r="S628" s="1453"/>
      <c r="T628" s="1452"/>
      <c r="U628"/>
      <c r="V628"/>
      <c r="W628" s="1453"/>
      <c r="X628" s="1453"/>
      <c r="Y628" s="1453"/>
      <c r="Z628" s="1453"/>
      <c r="AA628" s="1453"/>
      <c r="AB628" s="1453"/>
      <c r="AC628" s="1453"/>
      <c r="AD628" s="1453"/>
      <c r="AE628" s="1453"/>
      <c r="AF628" s="1453"/>
      <c r="AG628" s="1453"/>
      <c r="AH628" s="1453"/>
      <c r="AI628" s="1453"/>
      <c r="AJ628" s="1453"/>
      <c r="AK628" s="1453"/>
      <c r="AL628" s="1453"/>
      <c r="AM628" s="1453"/>
      <c r="AN628" s="1453"/>
      <c r="AO628" s="1453"/>
      <c r="AP628" s="1453"/>
      <c r="AQ628" s="1453"/>
      <c r="AR628" s="1454"/>
      <c r="AS628" s="1453"/>
      <c r="AT628" s="1453"/>
      <c r="AU628" s="1453"/>
      <c r="AV628" s="1453"/>
      <c r="AW628" s="1453"/>
      <c r="AX628" s="1453"/>
      <c r="AY628" s="1453"/>
      <c r="AZ628" s="1453"/>
      <c r="BA628" s="1453"/>
      <c r="BB628" s="1453"/>
      <c r="BC628" s="1453"/>
      <c r="BD628" s="1453"/>
      <c r="BE628" s="1453"/>
      <c r="BF628" s="1453"/>
      <c r="BG628" s="1453"/>
      <c r="BH628" s="1453"/>
      <c r="BI628" s="1453"/>
      <c r="BJ628" s="1453"/>
      <c r="BK628" s="1453"/>
      <c r="BL628" s="1453"/>
      <c r="BM628" s="1453"/>
      <c r="BN628" s="1453"/>
      <c r="BO628" s="1453"/>
      <c r="BP628" s="1453"/>
      <c r="BQ628" s="1453"/>
      <c r="BR628" s="1453"/>
      <c r="BS628" s="1453"/>
      <c r="BT628" s="1453"/>
      <c r="BU628" s="1453"/>
      <c r="BV628" s="1453"/>
      <c r="BW628" s="1453"/>
      <c r="BX628" s="1453"/>
      <c r="BY628" s="1453"/>
      <c r="BZ628" s="1453"/>
      <c r="CA628" s="1453"/>
      <c r="CB628" s="1453"/>
      <c r="CC628" s="1453"/>
      <c r="CD628" s="1453"/>
      <c r="CE628" s="1453"/>
      <c r="CF628" s="1453"/>
      <c r="CG628" s="1453"/>
      <c r="CH628" s="1453"/>
      <c r="CI628" s="1453"/>
      <c r="CJ628" s="1453"/>
      <c r="CK628" s="1453"/>
      <c r="CL628" s="1453"/>
      <c r="CM628" s="1453"/>
      <c r="CN628" s="1453"/>
      <c r="CO628" s="1453"/>
      <c r="CP628" s="1453"/>
      <c r="CQ628" s="1453"/>
      <c r="CR628" s="1453"/>
      <c r="CS628" s="1453"/>
      <c r="CT628" s="1453"/>
      <c r="CU628" s="1453"/>
      <c r="CV628" s="1453"/>
      <c r="CW628" s="1453"/>
      <c r="CX628" s="1453"/>
      <c r="CY628" s="1453"/>
      <c r="CZ628" s="1453"/>
      <c r="DA628" s="1453"/>
      <c r="DB628" s="1453"/>
      <c r="DC628" s="1453"/>
      <c r="DD628" s="1453"/>
      <c r="DE628" s="1453"/>
      <c r="DF628" s="1453"/>
      <c r="DG628" s="1453"/>
      <c r="DH628" s="1453"/>
      <c r="DI628" s="1453"/>
      <c r="DJ628" s="1453"/>
      <c r="DK628" s="1453"/>
      <c r="DL628" s="1453"/>
      <c r="DM628" s="1453"/>
      <c r="DN628" s="1453"/>
      <c r="DO628" s="1453"/>
      <c r="DP628" s="1453"/>
      <c r="DQ628" s="1453"/>
      <c r="DR628" s="1453"/>
      <c r="DS628" s="1453"/>
      <c r="DT628" s="1453"/>
    </row>
    <row r="629" spans="1:124" s="1543" customFormat="1" ht="21.9" customHeight="1" x14ac:dyDescent="0.3">
      <c r="A629" s="1453"/>
      <c r="B629" s="1453"/>
      <c r="C629" s="1514"/>
      <c r="D629" s="1514"/>
      <c r="E629" s="1514"/>
      <c r="F629" s="1848"/>
      <c r="G629" s="1930"/>
      <c r="H629" s="1516"/>
      <c r="I629" s="1537"/>
      <c r="J629" s="1537"/>
      <c r="K629" s="1453"/>
      <c r="L629" s="1453"/>
      <c r="M629" s="1453"/>
      <c r="N629" s="1514"/>
      <c r="O629" s="1453"/>
      <c r="P629" s="1453"/>
      <c r="Q629" s="1453"/>
      <c r="R629" s="1453"/>
      <c r="S629" s="1453"/>
      <c r="T629" s="1452"/>
      <c r="U629"/>
      <c r="V629"/>
      <c r="W629" s="1453"/>
      <c r="X629" s="1453"/>
      <c r="Y629" s="1453"/>
      <c r="Z629" s="1453"/>
      <c r="AA629" s="1453"/>
      <c r="AB629" s="1453"/>
      <c r="AC629" s="1453"/>
      <c r="AD629" s="1453"/>
      <c r="AE629" s="1453"/>
      <c r="AF629" s="1453"/>
      <c r="AG629" s="1453"/>
      <c r="AH629" s="1453"/>
      <c r="AI629" s="1453"/>
      <c r="AJ629" s="1453"/>
      <c r="AK629" s="1453"/>
      <c r="AL629" s="1453"/>
      <c r="AM629" s="1453"/>
      <c r="AN629" s="1453"/>
      <c r="AO629" s="1453"/>
      <c r="AP629" s="1453"/>
      <c r="AQ629" s="1453"/>
      <c r="AR629" s="1454"/>
      <c r="AS629" s="1453"/>
      <c r="AT629" s="1453"/>
      <c r="AU629" s="1453"/>
      <c r="AV629" s="1453"/>
      <c r="AW629" s="1453"/>
      <c r="AX629" s="1453"/>
      <c r="AY629" s="1453"/>
      <c r="AZ629" s="1453"/>
      <c r="BA629" s="1453"/>
      <c r="BB629" s="1453"/>
      <c r="BC629" s="1453"/>
      <c r="BD629" s="1453"/>
      <c r="BE629" s="1453"/>
      <c r="BF629" s="1453"/>
      <c r="BG629" s="1453"/>
      <c r="BH629" s="1453"/>
      <c r="BI629" s="1453"/>
      <c r="BJ629" s="1453"/>
      <c r="BK629" s="1453"/>
      <c r="BL629" s="1453"/>
      <c r="BM629" s="1453"/>
      <c r="BN629" s="1453"/>
      <c r="BO629" s="1453"/>
      <c r="BP629" s="1453"/>
      <c r="BQ629" s="1453"/>
      <c r="BR629" s="1453"/>
      <c r="BS629" s="1453"/>
      <c r="BT629" s="1453"/>
      <c r="BU629" s="1453"/>
      <c r="BV629" s="1453"/>
      <c r="BW629" s="1453"/>
      <c r="BX629" s="1453"/>
      <c r="BY629" s="1453"/>
      <c r="BZ629" s="1453"/>
      <c r="CA629" s="1453"/>
      <c r="CB629" s="1453"/>
      <c r="CC629" s="1453"/>
      <c r="CD629" s="1453"/>
      <c r="CE629" s="1453"/>
      <c r="CF629" s="1453"/>
      <c r="CG629" s="1453"/>
      <c r="CH629" s="1453"/>
      <c r="CI629" s="1453"/>
      <c r="CJ629" s="1453"/>
      <c r="CK629" s="1453"/>
      <c r="CL629" s="1453"/>
      <c r="CM629" s="1453"/>
      <c r="CN629" s="1453"/>
      <c r="CO629" s="1453"/>
      <c r="CP629" s="1453"/>
      <c r="CQ629" s="1453"/>
      <c r="CR629" s="1453"/>
      <c r="CS629" s="1453"/>
      <c r="CT629" s="1453"/>
      <c r="CU629" s="1453"/>
      <c r="CV629" s="1453"/>
      <c r="CW629" s="1453"/>
      <c r="CX629" s="1453"/>
      <c r="CY629" s="1453"/>
      <c r="CZ629" s="1453"/>
      <c r="DA629" s="1453"/>
      <c r="DB629" s="1453"/>
      <c r="DC629" s="1453"/>
      <c r="DD629" s="1453"/>
      <c r="DE629" s="1453"/>
      <c r="DF629" s="1453"/>
      <c r="DG629" s="1453"/>
      <c r="DH629" s="1453"/>
      <c r="DI629" s="1453"/>
      <c r="DJ629" s="1453"/>
      <c r="DK629" s="1453"/>
      <c r="DL629" s="1453"/>
      <c r="DM629" s="1453"/>
      <c r="DN629" s="1453"/>
      <c r="DO629" s="1453"/>
      <c r="DP629" s="1453"/>
      <c r="DQ629" s="1453"/>
      <c r="DR629" s="1453"/>
      <c r="DS629" s="1453"/>
      <c r="DT629" s="1453"/>
    </row>
    <row r="630" spans="1:124" s="1543" customFormat="1" ht="21.9" customHeight="1" x14ac:dyDescent="0.3">
      <c r="A630" s="1453"/>
      <c r="B630" s="1453"/>
      <c r="C630" s="1514"/>
      <c r="D630" s="1514"/>
      <c r="E630" s="1514"/>
      <c r="F630" s="1848"/>
      <c r="G630" s="1930"/>
      <c r="H630" s="1516"/>
      <c r="I630" s="1537"/>
      <c r="J630" s="1537"/>
      <c r="K630" s="1453"/>
      <c r="L630" s="1453"/>
      <c r="M630" s="1453"/>
      <c r="N630" s="1514"/>
      <c r="O630" s="1453"/>
      <c r="P630" s="1453"/>
      <c r="Q630" s="1453"/>
      <c r="R630" s="1453"/>
      <c r="S630" s="1453"/>
      <c r="T630" s="1452"/>
      <c r="U630"/>
      <c r="V630"/>
      <c r="W630" s="1453"/>
      <c r="X630" s="1453"/>
      <c r="Y630" s="1453"/>
      <c r="Z630" s="1453"/>
      <c r="AA630" s="1453"/>
      <c r="AB630" s="1453"/>
      <c r="AC630" s="1453"/>
      <c r="AD630" s="1453"/>
      <c r="AE630" s="1453"/>
      <c r="AF630" s="1453"/>
      <c r="AG630" s="1453"/>
      <c r="AH630" s="1453"/>
      <c r="AI630" s="1453"/>
      <c r="AJ630" s="1453"/>
      <c r="AK630" s="1453"/>
      <c r="AL630" s="1453"/>
      <c r="AM630" s="1453"/>
      <c r="AN630" s="1453"/>
      <c r="AO630" s="1453"/>
      <c r="AP630" s="1453"/>
      <c r="AQ630" s="1453"/>
      <c r="AR630" s="1454"/>
      <c r="AS630" s="1453"/>
      <c r="AT630" s="1453"/>
      <c r="AU630" s="1453"/>
      <c r="AV630" s="1453"/>
      <c r="AW630" s="1453"/>
      <c r="AX630" s="1453"/>
      <c r="AY630" s="1453"/>
      <c r="AZ630" s="1453"/>
      <c r="BA630" s="1453"/>
      <c r="BB630" s="1453"/>
      <c r="BC630" s="1453"/>
      <c r="BD630" s="1453"/>
      <c r="BE630" s="1453"/>
      <c r="BF630" s="1453"/>
      <c r="BG630" s="1453"/>
      <c r="BH630" s="1453"/>
      <c r="BI630" s="1453"/>
      <c r="BJ630" s="1453"/>
      <c r="BK630" s="1453"/>
      <c r="BL630" s="1453"/>
      <c r="BM630" s="1453"/>
      <c r="BN630" s="1453"/>
      <c r="BO630" s="1453"/>
      <c r="BP630" s="1453"/>
      <c r="BQ630" s="1453"/>
      <c r="BR630" s="1453"/>
      <c r="BS630" s="1453"/>
      <c r="BT630" s="1453"/>
      <c r="BU630" s="1453"/>
      <c r="BV630" s="1453"/>
      <c r="BW630" s="1453"/>
      <c r="BX630" s="1453"/>
      <c r="BY630" s="1453"/>
      <c r="BZ630" s="1453"/>
      <c r="CA630" s="1453"/>
      <c r="CB630" s="1453"/>
      <c r="CC630" s="1453"/>
      <c r="CD630" s="1453"/>
      <c r="CE630" s="1453"/>
      <c r="CF630" s="1453"/>
      <c r="CG630" s="1453"/>
      <c r="CH630" s="1453"/>
      <c r="CI630" s="1453"/>
      <c r="CJ630" s="1453"/>
      <c r="CK630" s="1453"/>
      <c r="CL630" s="1453"/>
      <c r="CM630" s="1453"/>
      <c r="CN630" s="1453"/>
      <c r="CO630" s="1453"/>
      <c r="CP630" s="1453"/>
      <c r="CQ630" s="1453"/>
      <c r="CR630" s="1453"/>
      <c r="CS630" s="1453"/>
      <c r="CT630" s="1453"/>
      <c r="CU630" s="1453"/>
      <c r="CV630" s="1453"/>
      <c r="CW630" s="1453"/>
      <c r="CX630" s="1453"/>
      <c r="CY630" s="1453"/>
      <c r="CZ630" s="1453"/>
      <c r="DA630" s="1453"/>
      <c r="DB630" s="1453"/>
      <c r="DC630" s="1453"/>
      <c r="DD630" s="1453"/>
      <c r="DE630" s="1453"/>
      <c r="DF630" s="1453"/>
      <c r="DG630" s="1453"/>
      <c r="DH630" s="1453"/>
      <c r="DI630" s="1453"/>
      <c r="DJ630" s="1453"/>
      <c r="DK630" s="1453"/>
      <c r="DL630" s="1453"/>
      <c r="DM630" s="1453"/>
      <c r="DN630" s="1453"/>
      <c r="DO630" s="1453"/>
      <c r="DP630" s="1453"/>
      <c r="DQ630" s="1453"/>
      <c r="DR630" s="1453"/>
      <c r="DS630" s="1453"/>
      <c r="DT630" s="1453"/>
    </row>
    <row r="631" spans="1:124" s="1543" customFormat="1" ht="21.9" customHeight="1" x14ac:dyDescent="0.3">
      <c r="A631" s="1453"/>
      <c r="B631" s="1453"/>
      <c r="C631" s="1514"/>
      <c r="D631" s="1514"/>
      <c r="E631" s="1514"/>
      <c r="F631" s="1848"/>
      <c r="G631" s="1930"/>
      <c r="H631" s="1516"/>
      <c r="I631" s="1537"/>
      <c r="J631" s="1537"/>
      <c r="K631" s="1453"/>
      <c r="L631" s="1453"/>
      <c r="M631" s="1453"/>
      <c r="N631" s="1514"/>
      <c r="O631" s="1453"/>
      <c r="P631" s="1453"/>
      <c r="Q631" s="1453"/>
      <c r="R631" s="1453"/>
      <c r="S631" s="1453"/>
      <c r="T631" s="1452"/>
      <c r="U631"/>
      <c r="V631"/>
      <c r="W631" s="1453"/>
      <c r="X631" s="1453"/>
      <c r="Y631" s="1453"/>
      <c r="Z631" s="1453"/>
      <c r="AA631" s="1453"/>
      <c r="AB631" s="1453"/>
      <c r="AC631" s="1453"/>
      <c r="AD631" s="1453"/>
      <c r="AE631" s="1453"/>
      <c r="AF631" s="1453"/>
      <c r="AG631" s="1453"/>
      <c r="AH631" s="1453"/>
      <c r="AI631" s="1453"/>
      <c r="AJ631" s="1453"/>
      <c r="AK631" s="1453"/>
      <c r="AL631" s="1453"/>
      <c r="AM631" s="1453"/>
      <c r="AN631" s="1453"/>
      <c r="AO631" s="1453"/>
      <c r="AP631" s="1453"/>
      <c r="AQ631" s="1453"/>
      <c r="AR631" s="1454"/>
      <c r="AS631" s="1453"/>
      <c r="AT631" s="1453"/>
      <c r="AU631" s="1453"/>
      <c r="AV631" s="1453"/>
      <c r="AW631" s="1453"/>
      <c r="AX631" s="1453"/>
      <c r="AY631" s="1453"/>
      <c r="AZ631" s="1453"/>
      <c r="BA631" s="1453"/>
      <c r="BB631" s="1453"/>
      <c r="BC631" s="1453"/>
      <c r="BD631" s="1453"/>
      <c r="BE631" s="1453"/>
      <c r="BF631" s="1453"/>
      <c r="BG631" s="1453"/>
      <c r="BH631" s="1453"/>
      <c r="BI631" s="1453"/>
      <c r="BJ631" s="1453"/>
      <c r="BK631" s="1453"/>
      <c r="BL631" s="1453"/>
      <c r="BM631" s="1453"/>
      <c r="BN631" s="1453"/>
      <c r="BO631" s="1453"/>
      <c r="BP631" s="1453"/>
      <c r="BQ631" s="1453"/>
      <c r="BR631" s="1453"/>
      <c r="BS631" s="1453"/>
      <c r="BT631" s="1453"/>
      <c r="BU631" s="1453"/>
      <c r="BV631" s="1453"/>
      <c r="BW631" s="1453"/>
      <c r="BX631" s="1453"/>
      <c r="BY631" s="1453"/>
      <c r="BZ631" s="1453"/>
      <c r="CA631" s="1453"/>
      <c r="CB631" s="1453"/>
      <c r="CC631" s="1453"/>
      <c r="CD631" s="1453"/>
      <c r="CE631" s="1453"/>
      <c r="CF631" s="1453"/>
      <c r="CG631" s="1453"/>
      <c r="CH631" s="1453"/>
      <c r="CI631" s="1453"/>
      <c r="CJ631" s="1453"/>
      <c r="CK631" s="1453"/>
      <c r="CL631" s="1453"/>
      <c r="CM631" s="1453"/>
      <c r="CN631" s="1453"/>
      <c r="CO631" s="1453"/>
      <c r="CP631" s="1453"/>
      <c r="CQ631" s="1453"/>
      <c r="CR631" s="1453"/>
      <c r="CS631" s="1453"/>
      <c r="CT631" s="1453"/>
      <c r="CU631" s="1453"/>
      <c r="CV631" s="1453"/>
      <c r="CW631" s="1453"/>
      <c r="CX631" s="1453"/>
      <c r="CY631" s="1453"/>
      <c r="CZ631" s="1453"/>
      <c r="DA631" s="1453"/>
      <c r="DB631" s="1453"/>
      <c r="DC631" s="1453"/>
      <c r="DD631" s="1453"/>
      <c r="DE631" s="1453"/>
      <c r="DF631" s="1453"/>
      <c r="DG631" s="1453"/>
      <c r="DH631" s="1453"/>
      <c r="DI631" s="1453"/>
      <c r="DJ631" s="1453"/>
      <c r="DK631" s="1453"/>
      <c r="DL631" s="1453"/>
      <c r="DM631" s="1453"/>
      <c r="DN631" s="1453"/>
      <c r="DO631" s="1453"/>
      <c r="DP631" s="1453"/>
      <c r="DQ631" s="1453"/>
      <c r="DR631" s="1453"/>
      <c r="DS631" s="1453"/>
      <c r="DT631" s="1453"/>
    </row>
    <row r="632" spans="1:124" s="1543" customFormat="1" ht="21.9" customHeight="1" x14ac:dyDescent="0.3">
      <c r="A632" s="1453"/>
      <c r="B632" s="1453"/>
      <c r="C632" s="1514"/>
      <c r="D632" s="1514"/>
      <c r="E632" s="1514"/>
      <c r="F632" s="1848"/>
      <c r="G632" s="1930"/>
      <c r="H632" s="1516"/>
      <c r="I632" s="1537"/>
      <c r="J632" s="1537"/>
      <c r="K632" s="1453"/>
      <c r="L632" s="1453"/>
      <c r="M632" s="1453"/>
      <c r="N632" s="1514"/>
      <c r="O632" s="1453"/>
      <c r="P632" s="1453"/>
      <c r="Q632" s="1453"/>
      <c r="R632" s="1453"/>
      <c r="S632" s="1453"/>
      <c r="T632" s="1452"/>
      <c r="U632"/>
      <c r="V632"/>
      <c r="W632" s="1453"/>
      <c r="X632" s="1453"/>
      <c r="Y632" s="1453"/>
      <c r="Z632" s="1453"/>
      <c r="AA632" s="1453"/>
      <c r="AB632" s="1453"/>
      <c r="AC632" s="1453"/>
      <c r="AD632" s="1453"/>
      <c r="AE632" s="1453"/>
      <c r="AF632" s="1453"/>
      <c r="AG632" s="1453"/>
      <c r="AH632" s="1453"/>
      <c r="AI632" s="1453"/>
      <c r="AJ632" s="1453"/>
      <c r="AK632" s="1453"/>
      <c r="AL632" s="1453"/>
      <c r="AM632" s="1453"/>
      <c r="AN632" s="1453"/>
      <c r="AO632" s="1453"/>
      <c r="AP632" s="1453"/>
      <c r="AQ632" s="1453"/>
      <c r="AR632" s="1454"/>
      <c r="AS632" s="1453"/>
      <c r="AT632" s="1453"/>
      <c r="AU632" s="1453"/>
      <c r="AV632" s="1453"/>
      <c r="AW632" s="1453"/>
      <c r="AX632" s="1453"/>
      <c r="AY632" s="1453"/>
      <c r="AZ632" s="1453"/>
      <c r="BA632" s="1453"/>
      <c r="BB632" s="1453"/>
      <c r="BC632" s="1453"/>
      <c r="BD632" s="1453"/>
      <c r="BE632" s="1453"/>
      <c r="BF632" s="1453"/>
      <c r="BG632" s="1453"/>
      <c r="BH632" s="1453"/>
      <c r="BI632" s="1453"/>
      <c r="BJ632" s="1453"/>
      <c r="BK632" s="1453"/>
      <c r="BL632" s="1453"/>
      <c r="BM632" s="1453"/>
      <c r="BN632" s="1453"/>
      <c r="BO632" s="1453"/>
      <c r="BP632" s="1453"/>
      <c r="BQ632" s="1453"/>
      <c r="BR632" s="1453"/>
      <c r="BS632" s="1453"/>
      <c r="BT632" s="1453"/>
      <c r="BU632" s="1453"/>
      <c r="BV632" s="1453"/>
      <c r="BW632" s="1453"/>
      <c r="BX632" s="1453"/>
      <c r="BY632" s="1453"/>
      <c r="BZ632" s="1453"/>
      <c r="CA632" s="1453"/>
      <c r="CB632" s="1453"/>
      <c r="CC632" s="1453"/>
      <c r="CD632" s="1453"/>
      <c r="CE632" s="1453"/>
      <c r="CF632" s="1453"/>
      <c r="CG632" s="1453"/>
      <c r="CH632" s="1453"/>
      <c r="CI632" s="1453"/>
      <c r="CJ632" s="1453"/>
      <c r="CK632" s="1453"/>
      <c r="CL632" s="1453"/>
      <c r="CM632" s="1453"/>
      <c r="CN632" s="1453"/>
      <c r="CO632" s="1453"/>
      <c r="CP632" s="1453"/>
      <c r="CQ632" s="1453"/>
      <c r="CR632" s="1453"/>
      <c r="CS632" s="1453"/>
      <c r="CT632" s="1453"/>
      <c r="CU632" s="1453"/>
      <c r="CV632" s="1453"/>
      <c r="CW632" s="1453"/>
      <c r="CX632" s="1453"/>
      <c r="CY632" s="1453"/>
      <c r="CZ632" s="1453"/>
      <c r="DA632" s="1453"/>
      <c r="DB632" s="1453"/>
      <c r="DC632" s="1453"/>
      <c r="DD632" s="1453"/>
      <c r="DE632" s="1453"/>
      <c r="DF632" s="1453"/>
      <c r="DG632" s="1453"/>
      <c r="DH632" s="1453"/>
      <c r="DI632" s="1453"/>
      <c r="DJ632" s="1453"/>
      <c r="DK632" s="1453"/>
      <c r="DL632" s="1453"/>
      <c r="DM632" s="1453"/>
      <c r="DN632" s="1453"/>
      <c r="DO632" s="1453"/>
      <c r="DP632" s="1453"/>
      <c r="DQ632" s="1453"/>
      <c r="DR632" s="1453"/>
      <c r="DS632" s="1453"/>
      <c r="DT632" s="1453"/>
    </row>
    <row r="633" spans="1:124" s="1543" customFormat="1" ht="21.9" customHeight="1" x14ac:dyDescent="0.3">
      <c r="A633" s="1453"/>
      <c r="B633" s="1453"/>
      <c r="C633" s="1514"/>
      <c r="D633" s="1514"/>
      <c r="E633" s="1514"/>
      <c r="F633" s="1848"/>
      <c r="G633" s="1930"/>
      <c r="H633" s="1516"/>
      <c r="I633" s="1537"/>
      <c r="J633" s="1537"/>
      <c r="K633" s="1453"/>
      <c r="L633" s="1453"/>
      <c r="M633" s="1453"/>
      <c r="N633" s="1514"/>
      <c r="O633" s="1453"/>
      <c r="P633" s="1453"/>
      <c r="Q633" s="1453"/>
      <c r="R633" s="1453"/>
      <c r="S633" s="1453"/>
      <c r="T633" s="1452"/>
      <c r="U633"/>
      <c r="V633"/>
      <c r="W633" s="1453"/>
      <c r="X633" s="1453"/>
      <c r="Y633" s="1453"/>
      <c r="Z633" s="1453"/>
      <c r="AA633" s="1453"/>
      <c r="AB633" s="1453"/>
      <c r="AC633" s="1453"/>
      <c r="AD633" s="1453"/>
      <c r="AE633" s="1453"/>
      <c r="AF633" s="1453"/>
      <c r="AG633" s="1453"/>
      <c r="AH633" s="1453"/>
      <c r="AI633" s="1453"/>
      <c r="AJ633" s="1453"/>
      <c r="AK633" s="1453"/>
      <c r="AL633" s="1453"/>
      <c r="AM633" s="1453"/>
      <c r="AN633" s="1453"/>
      <c r="AO633" s="1453"/>
      <c r="AP633" s="1453"/>
      <c r="AQ633" s="1453"/>
      <c r="AR633" s="1454"/>
      <c r="AS633" s="1453"/>
      <c r="AT633" s="1453"/>
      <c r="AU633" s="1453"/>
      <c r="AV633" s="1453"/>
      <c r="AW633" s="1453"/>
      <c r="AX633" s="1453"/>
      <c r="AY633" s="1453"/>
      <c r="AZ633" s="1453"/>
      <c r="BA633" s="1453"/>
      <c r="BB633" s="1453"/>
      <c r="BC633" s="1453"/>
      <c r="BD633" s="1453"/>
      <c r="BE633" s="1453"/>
      <c r="BF633" s="1453"/>
      <c r="BG633" s="1453"/>
      <c r="BH633" s="1453"/>
      <c r="BI633" s="1453"/>
      <c r="BJ633" s="1453"/>
      <c r="BK633" s="1453"/>
      <c r="BL633" s="1453"/>
      <c r="BM633" s="1453"/>
      <c r="BN633" s="1453"/>
      <c r="BO633" s="1453"/>
      <c r="BP633" s="1453"/>
      <c r="BQ633" s="1453"/>
      <c r="BR633" s="1453"/>
      <c r="BS633" s="1453"/>
      <c r="BT633" s="1453"/>
      <c r="BU633" s="1453"/>
      <c r="BV633" s="1453"/>
      <c r="BW633" s="1453"/>
      <c r="BX633" s="1453"/>
      <c r="BY633" s="1453"/>
      <c r="BZ633" s="1453"/>
      <c r="CA633" s="1453"/>
      <c r="CB633" s="1453"/>
      <c r="CC633" s="1453"/>
      <c r="CD633" s="1453"/>
      <c r="CE633" s="1453"/>
      <c r="CF633" s="1453"/>
      <c r="CG633" s="1453"/>
      <c r="CH633" s="1453"/>
      <c r="CI633" s="1453"/>
      <c r="CJ633" s="1453"/>
      <c r="CK633" s="1453"/>
      <c r="CL633" s="1453"/>
      <c r="CM633" s="1453"/>
      <c r="CN633" s="1453"/>
      <c r="CO633" s="1453"/>
      <c r="CP633" s="1453"/>
      <c r="CQ633" s="1453"/>
      <c r="CR633" s="1453"/>
      <c r="CS633" s="1453"/>
      <c r="CT633" s="1453"/>
      <c r="CU633" s="1453"/>
      <c r="CV633" s="1453"/>
      <c r="CW633" s="1453"/>
      <c r="CX633" s="1453"/>
      <c r="CY633" s="1453"/>
      <c r="CZ633" s="1453"/>
      <c r="DA633" s="1453"/>
      <c r="DB633" s="1453"/>
      <c r="DC633" s="1453"/>
      <c r="DD633" s="1453"/>
      <c r="DE633" s="1453"/>
      <c r="DF633" s="1453"/>
      <c r="DG633" s="1453"/>
      <c r="DH633" s="1453"/>
      <c r="DI633" s="1453"/>
      <c r="DJ633" s="1453"/>
      <c r="DK633" s="1453"/>
      <c r="DL633" s="1453"/>
      <c r="DM633" s="1453"/>
      <c r="DN633" s="1453"/>
      <c r="DO633" s="1453"/>
      <c r="DP633" s="1453"/>
      <c r="DQ633" s="1453"/>
      <c r="DR633" s="1453"/>
      <c r="DS633" s="1453"/>
      <c r="DT633" s="1453"/>
    </row>
    <row r="634" spans="1:124" s="1543" customFormat="1" ht="21.9" customHeight="1" x14ac:dyDescent="0.3">
      <c r="A634" s="1453"/>
      <c r="B634" s="1453"/>
      <c r="C634" s="1514"/>
      <c r="D634" s="1514"/>
      <c r="E634" s="1514"/>
      <c r="F634" s="1848"/>
      <c r="G634" s="1930"/>
      <c r="H634" s="1516"/>
      <c r="I634" s="1537"/>
      <c r="J634" s="1537"/>
      <c r="K634" s="1453"/>
      <c r="L634" s="1453"/>
      <c r="M634" s="1453"/>
      <c r="N634" s="1514"/>
      <c r="O634" s="1453"/>
      <c r="P634" s="1453"/>
      <c r="Q634" s="1453"/>
      <c r="R634" s="1453"/>
      <c r="S634" s="1453"/>
      <c r="T634" s="1452"/>
      <c r="U634"/>
      <c r="V634"/>
      <c r="W634" s="1453"/>
      <c r="X634" s="1453"/>
      <c r="Y634" s="1453"/>
      <c r="Z634" s="1453"/>
      <c r="AA634" s="1453"/>
      <c r="AB634" s="1453"/>
      <c r="AC634" s="1453"/>
      <c r="AD634" s="1453"/>
      <c r="AE634" s="1453"/>
      <c r="AF634" s="1453"/>
      <c r="AG634" s="1453"/>
      <c r="AH634" s="1453"/>
      <c r="AI634" s="1453"/>
      <c r="AJ634" s="1453"/>
      <c r="AK634" s="1453"/>
      <c r="AL634" s="1453"/>
      <c r="AM634" s="1453"/>
      <c r="AN634" s="1453"/>
      <c r="AO634" s="1453"/>
      <c r="AP634" s="1453"/>
      <c r="AQ634" s="1453"/>
      <c r="AR634" s="1454"/>
      <c r="AS634" s="1453"/>
      <c r="AT634" s="1453"/>
      <c r="AU634" s="1453"/>
      <c r="AV634" s="1453"/>
      <c r="AW634" s="1453"/>
      <c r="AX634" s="1453"/>
      <c r="AY634" s="1453"/>
      <c r="AZ634" s="1453"/>
      <c r="BA634" s="1453"/>
      <c r="BB634" s="1453"/>
      <c r="BC634" s="1453"/>
      <c r="BD634" s="1453"/>
      <c r="BE634" s="1453"/>
      <c r="BF634" s="1453"/>
      <c r="BG634" s="1453"/>
      <c r="BH634" s="1453"/>
      <c r="BI634" s="1453"/>
      <c r="BJ634" s="1453"/>
      <c r="BK634" s="1453"/>
      <c r="BL634" s="1453"/>
      <c r="BM634" s="1453"/>
      <c r="BN634" s="1453"/>
      <c r="BO634" s="1453"/>
      <c r="BP634" s="1453"/>
      <c r="BQ634" s="1453"/>
      <c r="BR634" s="1453"/>
      <c r="BS634" s="1453"/>
      <c r="BT634" s="1453"/>
      <c r="BU634" s="1453"/>
      <c r="BV634" s="1453"/>
      <c r="BW634" s="1453"/>
      <c r="BX634" s="1453"/>
      <c r="BY634" s="1453"/>
      <c r="BZ634" s="1453"/>
      <c r="CA634" s="1453"/>
      <c r="CB634" s="1453"/>
      <c r="CC634" s="1453"/>
      <c r="CD634" s="1453"/>
      <c r="CE634" s="1453"/>
      <c r="CF634" s="1453"/>
      <c r="CG634" s="1453"/>
      <c r="CH634" s="1453"/>
      <c r="CI634" s="1453"/>
      <c r="CJ634" s="1453"/>
      <c r="CK634" s="1453"/>
      <c r="CL634" s="1453"/>
      <c r="CM634" s="1453"/>
      <c r="CN634" s="1453"/>
      <c r="CO634" s="1453"/>
      <c r="CP634" s="1453"/>
      <c r="CQ634" s="1453"/>
      <c r="CR634" s="1453"/>
      <c r="CS634" s="1453"/>
      <c r="CT634" s="1453"/>
      <c r="CU634" s="1453"/>
      <c r="CV634" s="1453"/>
      <c r="CW634" s="1453"/>
      <c r="CX634" s="1453"/>
      <c r="CY634" s="1453"/>
      <c r="CZ634" s="1453"/>
      <c r="DA634" s="1453"/>
      <c r="DB634" s="1453"/>
      <c r="DC634" s="1453"/>
      <c r="DD634" s="1453"/>
      <c r="DE634" s="1453"/>
      <c r="DF634" s="1453"/>
      <c r="DG634" s="1453"/>
      <c r="DH634" s="1453"/>
      <c r="DI634" s="1453"/>
      <c r="DJ634" s="1453"/>
      <c r="DK634" s="1453"/>
      <c r="DL634" s="1453"/>
      <c r="DM634" s="1453"/>
      <c r="DN634" s="1453"/>
      <c r="DO634" s="1453"/>
      <c r="DP634" s="1453"/>
      <c r="DQ634" s="1453"/>
      <c r="DR634" s="1453"/>
      <c r="DS634" s="1453"/>
      <c r="DT634" s="1453"/>
    </row>
    <row r="635" spans="1:124" s="1543" customFormat="1" ht="21.9" customHeight="1" x14ac:dyDescent="0.3">
      <c r="A635" s="1453"/>
      <c r="B635" s="1453"/>
      <c r="C635" s="1514"/>
      <c r="D635" s="1514"/>
      <c r="E635" s="1514"/>
      <c r="F635" s="1848"/>
      <c r="G635" s="1930"/>
      <c r="H635" s="1516"/>
      <c r="I635" s="1537"/>
      <c r="J635" s="1537"/>
      <c r="K635" s="1453"/>
      <c r="L635" s="1453"/>
      <c r="M635" s="1453"/>
      <c r="N635" s="1514"/>
      <c r="O635" s="1453"/>
      <c r="P635" s="1453"/>
      <c r="Q635" s="1453"/>
      <c r="R635" s="1453"/>
      <c r="S635" s="1453"/>
      <c r="T635" s="1452"/>
      <c r="U635"/>
      <c r="V635"/>
      <c r="W635" s="1453"/>
      <c r="X635" s="1453"/>
      <c r="Y635" s="1453"/>
      <c r="Z635" s="1453"/>
      <c r="AA635" s="1453"/>
      <c r="AB635" s="1453"/>
      <c r="AC635" s="1453"/>
      <c r="AD635" s="1453"/>
      <c r="AE635" s="1453"/>
      <c r="AF635" s="1453"/>
      <c r="AG635" s="1453"/>
      <c r="AH635" s="1453"/>
      <c r="AI635" s="1453"/>
      <c r="AJ635" s="1453"/>
      <c r="AK635" s="1453"/>
      <c r="AL635" s="1453"/>
      <c r="AM635" s="1453"/>
      <c r="AN635" s="1453"/>
      <c r="AO635" s="1453"/>
      <c r="AP635" s="1453"/>
      <c r="AQ635" s="1453"/>
      <c r="AR635" s="1454"/>
      <c r="AS635" s="1453"/>
      <c r="AT635" s="1453"/>
      <c r="AU635" s="1453"/>
      <c r="AV635" s="1453"/>
      <c r="AW635" s="1453"/>
      <c r="AX635" s="1453"/>
      <c r="AY635" s="1453"/>
      <c r="AZ635" s="1453"/>
      <c r="BA635" s="1453"/>
      <c r="BB635" s="1453"/>
      <c r="BC635" s="1453"/>
      <c r="BD635" s="1453"/>
      <c r="BE635" s="1453"/>
      <c r="BF635" s="1453"/>
      <c r="BG635" s="1453"/>
      <c r="BH635" s="1453"/>
      <c r="BI635" s="1453"/>
      <c r="BJ635" s="1453"/>
      <c r="BK635" s="1453"/>
      <c r="BL635" s="1453"/>
      <c r="BM635" s="1453"/>
      <c r="BN635" s="1453"/>
      <c r="BO635" s="1453"/>
      <c r="BP635" s="1453"/>
      <c r="BQ635" s="1453"/>
      <c r="BR635" s="1453"/>
      <c r="BS635" s="1453"/>
      <c r="BT635" s="1453"/>
      <c r="BU635" s="1453"/>
      <c r="BV635" s="1453"/>
      <c r="BW635" s="1453"/>
      <c r="BX635" s="1453"/>
      <c r="BY635" s="1453"/>
      <c r="BZ635" s="1453"/>
      <c r="CA635" s="1453"/>
      <c r="CB635" s="1453"/>
      <c r="CC635" s="1453"/>
      <c r="CD635" s="1453"/>
      <c r="CE635" s="1453"/>
      <c r="CF635" s="1453"/>
      <c r="CG635" s="1453"/>
      <c r="CH635" s="1453"/>
      <c r="CI635" s="1453"/>
      <c r="CJ635" s="1453"/>
      <c r="CK635" s="1453"/>
      <c r="CL635" s="1453"/>
      <c r="CM635" s="1453"/>
      <c r="CN635" s="1453"/>
      <c r="CO635" s="1453"/>
      <c r="CP635" s="1453"/>
      <c r="CQ635" s="1453"/>
      <c r="CR635" s="1453"/>
      <c r="CS635" s="1453"/>
      <c r="CT635" s="1453"/>
      <c r="CU635" s="1453"/>
      <c r="CV635" s="1453"/>
      <c r="CW635" s="1453"/>
      <c r="CX635" s="1453"/>
      <c r="CY635" s="1453"/>
      <c r="CZ635" s="1453"/>
      <c r="DA635" s="1453"/>
      <c r="DB635" s="1453"/>
      <c r="DC635" s="1453"/>
      <c r="DD635" s="1453"/>
      <c r="DE635" s="1453"/>
      <c r="DF635" s="1453"/>
      <c r="DG635" s="1453"/>
      <c r="DH635" s="1453"/>
      <c r="DI635" s="1453"/>
      <c r="DJ635" s="1453"/>
      <c r="DK635" s="1453"/>
      <c r="DL635" s="1453"/>
      <c r="DM635" s="1453"/>
      <c r="DN635" s="1453"/>
      <c r="DO635" s="1453"/>
      <c r="DP635" s="1453"/>
      <c r="DQ635" s="1453"/>
      <c r="DR635" s="1453"/>
      <c r="DS635" s="1453"/>
      <c r="DT635" s="1453"/>
    </row>
    <row r="636" spans="1:124" s="1543" customFormat="1" ht="21.9" customHeight="1" x14ac:dyDescent="0.3">
      <c r="A636" s="1453"/>
      <c r="B636" s="1453"/>
      <c r="C636" s="1514"/>
      <c r="D636" s="1514"/>
      <c r="E636" s="1514"/>
      <c r="F636" s="1848"/>
      <c r="G636" s="1930"/>
      <c r="H636" s="1516"/>
      <c r="I636" s="1537"/>
      <c r="J636" s="1537"/>
      <c r="K636" s="1453"/>
      <c r="L636" s="1453"/>
      <c r="M636" s="1453"/>
      <c r="N636" s="1514"/>
      <c r="O636" s="1453"/>
      <c r="P636" s="1453"/>
      <c r="Q636" s="1453"/>
      <c r="R636" s="1453"/>
      <c r="S636" s="1453"/>
      <c r="T636" s="1452"/>
      <c r="U636"/>
      <c r="V636"/>
      <c r="W636" s="1453"/>
      <c r="X636" s="1453"/>
      <c r="Y636" s="1453"/>
      <c r="Z636" s="1453"/>
      <c r="AA636" s="1453"/>
      <c r="AB636" s="1453"/>
      <c r="AC636" s="1453"/>
      <c r="AD636" s="1453"/>
      <c r="AE636" s="1453"/>
      <c r="AF636" s="1453"/>
      <c r="AG636" s="1453"/>
      <c r="AH636" s="1453"/>
      <c r="AI636" s="1453"/>
      <c r="AJ636" s="1453"/>
      <c r="AK636" s="1453"/>
      <c r="AL636" s="1453"/>
      <c r="AM636" s="1453"/>
      <c r="AN636" s="1453"/>
      <c r="AO636" s="1453"/>
      <c r="AP636" s="1453"/>
      <c r="AQ636" s="1453"/>
      <c r="AR636" s="1454"/>
      <c r="AS636" s="1453"/>
      <c r="AT636" s="1453"/>
      <c r="AU636" s="1453"/>
      <c r="AV636" s="1453"/>
      <c r="AW636" s="1453"/>
      <c r="AX636" s="1453"/>
      <c r="AY636" s="1453"/>
      <c r="AZ636" s="1453"/>
      <c r="BA636" s="1453"/>
      <c r="BB636" s="1453"/>
      <c r="BC636" s="1453"/>
      <c r="BD636" s="1453"/>
      <c r="BE636" s="1453"/>
      <c r="BF636" s="1453"/>
      <c r="BG636" s="1453"/>
      <c r="BH636" s="1453"/>
      <c r="BI636" s="1453"/>
      <c r="BJ636" s="1453"/>
      <c r="BK636" s="1453"/>
      <c r="BL636" s="1453"/>
      <c r="BM636" s="1453"/>
      <c r="BN636" s="1453"/>
      <c r="BO636" s="1453"/>
      <c r="BP636" s="1453"/>
      <c r="BQ636" s="1453"/>
      <c r="BR636" s="1453"/>
      <c r="BS636" s="1453"/>
      <c r="BT636" s="1453"/>
      <c r="BU636" s="1453"/>
      <c r="BV636" s="1453"/>
      <c r="BW636" s="1453"/>
      <c r="BX636" s="1453"/>
      <c r="BY636" s="1453"/>
      <c r="BZ636" s="1453"/>
      <c r="CA636" s="1453"/>
      <c r="CB636" s="1453"/>
      <c r="CC636" s="1453"/>
      <c r="CD636" s="1453"/>
      <c r="CE636" s="1453"/>
      <c r="CF636" s="1453"/>
      <c r="CG636" s="1453"/>
      <c r="CH636" s="1453"/>
      <c r="CI636" s="1453"/>
      <c r="CJ636" s="1453"/>
      <c r="CK636" s="1453"/>
      <c r="CL636" s="1453"/>
      <c r="CM636" s="1453"/>
      <c r="CN636" s="1453"/>
      <c r="CO636" s="1453"/>
      <c r="CP636" s="1453"/>
      <c r="CQ636" s="1453"/>
      <c r="CR636" s="1453"/>
      <c r="CS636" s="1453"/>
      <c r="CT636" s="1453"/>
      <c r="CU636" s="1453"/>
      <c r="CV636" s="1453"/>
      <c r="CW636" s="1453"/>
      <c r="CX636" s="1453"/>
      <c r="CY636" s="1453"/>
      <c r="CZ636" s="1453"/>
      <c r="DA636" s="1453"/>
      <c r="DB636" s="1453"/>
      <c r="DC636" s="1453"/>
      <c r="DD636" s="1453"/>
      <c r="DE636" s="1453"/>
      <c r="DF636" s="1453"/>
      <c r="DG636" s="1453"/>
      <c r="DH636" s="1453"/>
      <c r="DI636" s="1453"/>
      <c r="DJ636" s="1453"/>
      <c r="DK636" s="1453"/>
      <c r="DL636" s="1453"/>
      <c r="DM636" s="1453"/>
      <c r="DN636" s="1453"/>
      <c r="DO636" s="1453"/>
      <c r="DP636" s="1453"/>
      <c r="DQ636" s="1453"/>
      <c r="DR636" s="1453"/>
      <c r="DS636" s="1453"/>
      <c r="DT636" s="1453"/>
    </row>
    <row r="637" spans="1:124" s="1543" customFormat="1" ht="21.9" customHeight="1" x14ac:dyDescent="0.3">
      <c r="A637" s="1453"/>
      <c r="B637" s="1453"/>
      <c r="C637" s="1514"/>
      <c r="D637" s="1514"/>
      <c r="E637" s="1514"/>
      <c r="F637" s="1848"/>
      <c r="G637" s="1930"/>
      <c r="H637" s="1516"/>
      <c r="I637" s="1537"/>
      <c r="J637" s="1537"/>
      <c r="K637" s="1453"/>
      <c r="L637" s="1453"/>
      <c r="M637" s="1453"/>
      <c r="N637" s="1514"/>
      <c r="O637" s="1453"/>
      <c r="P637" s="1453"/>
      <c r="Q637" s="1453"/>
      <c r="R637" s="1453"/>
      <c r="S637" s="1453"/>
      <c r="T637" s="1452"/>
      <c r="U637"/>
      <c r="V637"/>
      <c r="W637" s="1453"/>
      <c r="X637" s="1453"/>
      <c r="Y637" s="1453"/>
      <c r="Z637" s="1453"/>
      <c r="AA637" s="1453"/>
      <c r="AB637" s="1453"/>
      <c r="AC637" s="1453"/>
      <c r="AD637" s="1453"/>
      <c r="AE637" s="1453"/>
      <c r="AF637" s="1453"/>
      <c r="AG637" s="1453"/>
      <c r="AH637" s="1453"/>
      <c r="AI637" s="1453"/>
      <c r="AJ637" s="1453"/>
      <c r="AK637" s="1453"/>
      <c r="AL637" s="1453"/>
      <c r="AM637" s="1453"/>
      <c r="AN637" s="1453"/>
      <c r="AO637" s="1453"/>
      <c r="AP637" s="1453"/>
      <c r="AQ637" s="1453"/>
      <c r="AR637" s="1454"/>
      <c r="AS637" s="1453"/>
      <c r="AT637" s="1453"/>
      <c r="AU637" s="1453"/>
      <c r="AV637" s="1453"/>
      <c r="AW637" s="1453"/>
      <c r="AX637" s="1453"/>
      <c r="AY637" s="1453"/>
      <c r="AZ637" s="1453"/>
      <c r="BA637" s="1453"/>
      <c r="BB637" s="1453"/>
      <c r="BC637" s="1453"/>
      <c r="BD637" s="1453"/>
      <c r="BE637" s="1453"/>
      <c r="BF637" s="1453"/>
      <c r="BG637" s="1453"/>
      <c r="BH637" s="1453"/>
      <c r="BI637" s="1453"/>
      <c r="BJ637" s="1453"/>
      <c r="BK637" s="1453"/>
      <c r="BL637" s="1453"/>
      <c r="BM637" s="1453"/>
      <c r="BN637" s="1453"/>
      <c r="BO637" s="1453"/>
      <c r="BP637" s="1453"/>
      <c r="BQ637" s="1453"/>
      <c r="BR637" s="1453"/>
      <c r="BS637" s="1453"/>
      <c r="BT637" s="1453"/>
      <c r="BU637" s="1453"/>
      <c r="BV637" s="1453"/>
      <c r="BW637" s="1453"/>
      <c r="BX637" s="1453"/>
      <c r="BY637" s="1453"/>
      <c r="BZ637" s="1453"/>
      <c r="CA637" s="1453"/>
      <c r="CB637" s="1453"/>
      <c r="CC637" s="1453"/>
      <c r="CD637" s="1453"/>
      <c r="CE637" s="1453"/>
      <c r="CF637" s="1453"/>
      <c r="CG637" s="1453"/>
      <c r="CH637" s="1453"/>
      <c r="CI637" s="1453"/>
      <c r="CJ637" s="1453"/>
      <c r="CK637" s="1453"/>
      <c r="CL637" s="1453"/>
      <c r="CM637" s="1453"/>
      <c r="CN637" s="1453"/>
      <c r="CO637" s="1453"/>
      <c r="CP637" s="1453"/>
      <c r="CQ637" s="1453"/>
      <c r="CR637" s="1453"/>
      <c r="CS637" s="1453"/>
      <c r="CT637" s="1453"/>
      <c r="CU637" s="1453"/>
      <c r="CV637" s="1453"/>
      <c r="CW637" s="1453"/>
      <c r="CX637" s="1453"/>
      <c r="CY637" s="1453"/>
      <c r="CZ637" s="1453"/>
      <c r="DA637" s="1453"/>
      <c r="DB637" s="1453"/>
      <c r="DC637" s="1453"/>
      <c r="DD637" s="1453"/>
      <c r="DE637" s="1453"/>
      <c r="DF637" s="1453"/>
      <c r="DG637" s="1453"/>
      <c r="DH637" s="1453"/>
      <c r="DI637" s="1453"/>
      <c r="DJ637" s="1453"/>
      <c r="DK637" s="1453"/>
      <c r="DL637" s="1453"/>
      <c r="DM637" s="1453"/>
      <c r="DN637" s="1453"/>
      <c r="DO637" s="1453"/>
      <c r="DP637" s="1453"/>
      <c r="DQ637" s="1453"/>
      <c r="DR637" s="1453"/>
      <c r="DS637" s="1453"/>
      <c r="DT637" s="1453"/>
    </row>
    <row r="638" spans="1:124" s="1543" customFormat="1" ht="21.9" customHeight="1" x14ac:dyDescent="0.3">
      <c r="A638" s="1453"/>
      <c r="B638" s="1453"/>
      <c r="C638" s="1514"/>
      <c r="D638" s="1514"/>
      <c r="E638" s="1514"/>
      <c r="F638" s="1848"/>
      <c r="G638" s="1930"/>
      <c r="H638" s="1516"/>
      <c r="I638" s="1537"/>
      <c r="J638" s="1537"/>
      <c r="K638" s="1453"/>
      <c r="L638" s="1453"/>
      <c r="M638" s="1453"/>
      <c r="N638" s="1514"/>
      <c r="O638" s="1453"/>
      <c r="P638" s="1453"/>
      <c r="Q638" s="1453"/>
      <c r="R638" s="1453"/>
      <c r="S638" s="1453"/>
      <c r="T638" s="1452"/>
      <c r="U638"/>
      <c r="V638"/>
      <c r="W638" s="1453"/>
      <c r="X638" s="1453"/>
      <c r="Y638" s="1453"/>
      <c r="Z638" s="1453"/>
      <c r="AA638" s="1453"/>
      <c r="AB638" s="1453"/>
      <c r="AC638" s="1453"/>
      <c r="AD638" s="1453"/>
      <c r="AE638" s="1453"/>
      <c r="AF638" s="1453"/>
      <c r="AG638" s="1453"/>
      <c r="AH638" s="1453"/>
      <c r="AI638" s="1453"/>
      <c r="AJ638" s="1453"/>
      <c r="AK638" s="1453"/>
      <c r="AL638" s="1453"/>
      <c r="AM638" s="1453"/>
      <c r="AN638" s="1453"/>
      <c r="AO638" s="1453"/>
      <c r="AP638" s="1453"/>
      <c r="AQ638" s="1453"/>
      <c r="AR638" s="1454"/>
      <c r="AS638" s="1453"/>
      <c r="AT638" s="1453"/>
      <c r="AU638" s="1453"/>
      <c r="AV638" s="1453"/>
      <c r="AW638" s="1453"/>
      <c r="AX638" s="1453"/>
      <c r="AY638" s="1453"/>
      <c r="AZ638" s="1453"/>
      <c r="BA638" s="1453"/>
      <c r="BB638" s="1453"/>
      <c r="BC638" s="1453"/>
      <c r="BD638" s="1453"/>
      <c r="BE638" s="1453"/>
      <c r="BF638" s="1453"/>
      <c r="BG638" s="1453"/>
      <c r="BH638" s="1453"/>
      <c r="BI638" s="1453"/>
      <c r="BJ638" s="1453"/>
      <c r="BK638" s="1453"/>
      <c r="BL638" s="1453"/>
      <c r="BM638" s="1453"/>
      <c r="BN638" s="1453"/>
      <c r="BO638" s="1453"/>
      <c r="BP638" s="1453"/>
      <c r="BQ638" s="1453"/>
      <c r="BR638" s="1453"/>
      <c r="BS638" s="1453"/>
      <c r="BT638" s="1453"/>
      <c r="BU638" s="1453"/>
      <c r="BV638" s="1453"/>
      <c r="BW638" s="1453"/>
      <c r="BX638" s="1453"/>
      <c r="BY638" s="1453"/>
      <c r="BZ638" s="1453"/>
      <c r="CA638" s="1453"/>
      <c r="CB638" s="1453"/>
      <c r="CC638" s="1453"/>
      <c r="CD638" s="1453"/>
      <c r="CE638" s="1453"/>
      <c r="CF638" s="1453"/>
      <c r="CG638" s="1453"/>
      <c r="CH638" s="1453"/>
      <c r="CI638" s="1453"/>
      <c r="CJ638" s="1453"/>
      <c r="CK638" s="1453"/>
      <c r="CL638" s="1453"/>
      <c r="CM638" s="1453"/>
      <c r="CN638" s="1453"/>
      <c r="CO638" s="1453"/>
      <c r="CP638" s="1453"/>
      <c r="CQ638" s="1453"/>
      <c r="CR638" s="1453"/>
      <c r="CS638" s="1453"/>
      <c r="CT638" s="1453"/>
      <c r="CU638" s="1453"/>
      <c r="CV638" s="1453"/>
      <c r="CW638" s="1453"/>
      <c r="CX638" s="1453"/>
      <c r="CY638" s="1453"/>
      <c r="CZ638" s="1453"/>
      <c r="DA638" s="1453"/>
      <c r="DB638" s="1453"/>
      <c r="DC638" s="1453"/>
      <c r="DD638" s="1453"/>
      <c r="DE638" s="1453"/>
      <c r="DF638" s="1453"/>
      <c r="DG638" s="1453"/>
      <c r="DH638" s="1453"/>
      <c r="DI638" s="1453"/>
      <c r="DJ638" s="1453"/>
      <c r="DK638" s="1453"/>
      <c r="DL638" s="1453"/>
      <c r="DM638" s="1453"/>
      <c r="DN638" s="1453"/>
      <c r="DO638" s="1453"/>
      <c r="DP638" s="1453"/>
      <c r="DQ638" s="1453"/>
      <c r="DR638" s="1453"/>
      <c r="DS638" s="1453"/>
      <c r="DT638" s="1453"/>
    </row>
    <row r="639" spans="1:124" s="1543" customFormat="1" ht="21.9" customHeight="1" x14ac:dyDescent="0.3">
      <c r="A639" s="1453"/>
      <c r="B639" s="1453"/>
      <c r="C639" s="1514"/>
      <c r="D639" s="1514"/>
      <c r="E639" s="1514"/>
      <c r="F639" s="1848"/>
      <c r="G639" s="1930"/>
      <c r="H639" s="1516"/>
      <c r="I639" s="1537"/>
      <c r="J639" s="1537"/>
      <c r="K639" s="1453"/>
      <c r="L639" s="1453"/>
      <c r="M639" s="1453"/>
      <c r="N639" s="1514"/>
      <c r="O639" s="1453"/>
      <c r="P639" s="1453"/>
      <c r="Q639" s="1453"/>
      <c r="R639" s="1453"/>
      <c r="S639" s="1453"/>
      <c r="T639" s="1452"/>
      <c r="U639"/>
      <c r="V639"/>
      <c r="W639" s="1453"/>
      <c r="X639" s="1453"/>
      <c r="Y639" s="1453"/>
      <c r="Z639" s="1453"/>
      <c r="AA639" s="1453"/>
      <c r="AB639" s="1453"/>
      <c r="AC639" s="1453"/>
      <c r="AD639" s="1453"/>
      <c r="AE639" s="1453"/>
      <c r="AF639" s="1453"/>
      <c r="AG639" s="1453"/>
      <c r="AH639" s="1453"/>
      <c r="AI639" s="1453"/>
      <c r="AJ639" s="1453"/>
      <c r="AK639" s="1453"/>
      <c r="AL639" s="1453"/>
      <c r="AM639" s="1453"/>
      <c r="AN639" s="1453"/>
      <c r="AO639" s="1453"/>
      <c r="AP639" s="1453"/>
      <c r="AQ639" s="1453"/>
      <c r="AR639" s="1454"/>
      <c r="AS639" s="1453"/>
      <c r="AT639" s="1453"/>
      <c r="AU639" s="1453"/>
      <c r="AV639" s="1453"/>
      <c r="AW639" s="1453"/>
      <c r="AX639" s="1453"/>
      <c r="AY639" s="1453"/>
      <c r="AZ639" s="1453"/>
      <c r="BA639" s="1453"/>
      <c r="BB639" s="1453"/>
      <c r="BC639" s="1453"/>
      <c r="BD639" s="1453"/>
      <c r="BE639" s="1453"/>
      <c r="BF639" s="1453"/>
      <c r="BG639" s="1453"/>
      <c r="BH639" s="1453"/>
      <c r="BI639" s="1453"/>
      <c r="BJ639" s="1453"/>
      <c r="BK639" s="1453"/>
      <c r="BL639" s="1453"/>
      <c r="BM639" s="1453"/>
      <c r="BN639" s="1453"/>
      <c r="BO639" s="1453"/>
      <c r="BP639" s="1453"/>
      <c r="BQ639" s="1453"/>
      <c r="BR639" s="1453"/>
      <c r="BS639" s="1453"/>
      <c r="BT639" s="1453"/>
      <c r="BU639" s="1453"/>
      <c r="BV639" s="1453"/>
      <c r="BW639" s="1453"/>
      <c r="BX639" s="1453"/>
      <c r="BY639" s="1453"/>
      <c r="BZ639" s="1453"/>
      <c r="CA639" s="1453"/>
      <c r="CB639" s="1453"/>
      <c r="CC639" s="1453"/>
      <c r="CD639" s="1453"/>
      <c r="CE639" s="1453"/>
      <c r="CF639" s="1453"/>
      <c r="CG639" s="1453"/>
      <c r="CH639" s="1453"/>
      <c r="CI639" s="1453"/>
      <c r="CJ639" s="1453"/>
      <c r="CK639" s="1453"/>
      <c r="CL639" s="1453"/>
      <c r="CM639" s="1453"/>
      <c r="CN639" s="1453"/>
      <c r="CO639" s="1453"/>
      <c r="CP639" s="1453"/>
      <c r="CQ639" s="1453"/>
      <c r="CR639" s="1453"/>
      <c r="CS639" s="1453"/>
      <c r="CT639" s="1453"/>
      <c r="CU639" s="1453"/>
      <c r="CV639" s="1453"/>
      <c r="CW639" s="1453"/>
      <c r="CX639" s="1453"/>
      <c r="CY639" s="1453"/>
      <c r="CZ639" s="1453"/>
      <c r="DA639" s="1453"/>
      <c r="DB639" s="1453"/>
      <c r="DC639" s="1453"/>
      <c r="DD639" s="1453"/>
      <c r="DE639" s="1453"/>
      <c r="DF639" s="1453"/>
      <c r="DG639" s="1453"/>
      <c r="DH639" s="1453"/>
      <c r="DI639" s="1453"/>
      <c r="DJ639" s="1453"/>
      <c r="DK639" s="1453"/>
      <c r="DL639" s="1453"/>
      <c r="DM639" s="1453"/>
      <c r="DN639" s="1453"/>
      <c r="DO639" s="1453"/>
      <c r="DP639" s="1453"/>
      <c r="DQ639" s="1453"/>
      <c r="DR639" s="1453"/>
      <c r="DS639" s="1453"/>
      <c r="DT639" s="1453"/>
    </row>
    <row r="640" spans="1:124" s="1543" customFormat="1" ht="21.9" customHeight="1" x14ac:dyDescent="0.3">
      <c r="A640" s="1453"/>
      <c r="B640" s="1453"/>
      <c r="C640" s="1514"/>
      <c r="D640" s="1514"/>
      <c r="E640" s="1514"/>
      <c r="F640" s="1848"/>
      <c r="G640" s="1930"/>
      <c r="H640" s="1516"/>
      <c r="I640" s="1537"/>
      <c r="J640" s="1537"/>
      <c r="K640" s="1453"/>
      <c r="L640" s="1453"/>
      <c r="M640" s="1453"/>
      <c r="N640" s="1514"/>
      <c r="O640" s="1453"/>
      <c r="P640" s="1453"/>
      <c r="Q640" s="1453"/>
      <c r="R640" s="1453"/>
      <c r="S640" s="1453"/>
      <c r="T640" s="1452"/>
      <c r="U640"/>
      <c r="V640"/>
      <c r="W640" s="1453"/>
      <c r="X640" s="1453"/>
      <c r="Y640" s="1453"/>
      <c r="Z640" s="1453"/>
      <c r="AA640" s="1453"/>
      <c r="AB640" s="1453"/>
      <c r="AC640" s="1453"/>
      <c r="AD640" s="1453"/>
      <c r="AE640" s="1453"/>
      <c r="AF640" s="1453"/>
      <c r="AG640" s="1453"/>
      <c r="AH640" s="1453"/>
      <c r="AI640" s="1453"/>
      <c r="AJ640" s="1453"/>
      <c r="AK640" s="1453"/>
      <c r="AL640" s="1453"/>
      <c r="AM640" s="1453"/>
      <c r="AN640" s="1453"/>
      <c r="AO640" s="1453"/>
      <c r="AP640" s="1453"/>
      <c r="AQ640" s="1453"/>
      <c r="AR640" s="1454"/>
      <c r="AS640" s="1453"/>
      <c r="AT640" s="1453"/>
      <c r="AU640" s="1453"/>
      <c r="AV640" s="1453"/>
      <c r="AW640" s="1453"/>
      <c r="AX640" s="1453"/>
      <c r="AY640" s="1453"/>
      <c r="AZ640" s="1453"/>
      <c r="BA640" s="1453"/>
      <c r="BB640" s="1453"/>
      <c r="BC640" s="1453"/>
      <c r="BD640" s="1453"/>
      <c r="BE640" s="1453"/>
      <c r="BF640" s="1453"/>
      <c r="BG640" s="1453"/>
      <c r="BH640" s="1453"/>
      <c r="BI640" s="1453"/>
      <c r="BJ640" s="1453"/>
      <c r="BK640" s="1453"/>
      <c r="BL640" s="1453"/>
      <c r="BM640" s="1453"/>
      <c r="BN640" s="1453"/>
      <c r="BO640" s="1453"/>
      <c r="BP640" s="1453"/>
      <c r="BQ640" s="1453"/>
      <c r="BR640" s="1453"/>
      <c r="BS640" s="1453"/>
      <c r="BT640" s="1453"/>
      <c r="BU640" s="1453"/>
      <c r="BV640" s="1453"/>
      <c r="BW640" s="1453"/>
      <c r="BX640" s="1453"/>
      <c r="BY640" s="1453"/>
      <c r="BZ640" s="1453"/>
      <c r="CA640" s="1453"/>
      <c r="CB640" s="1453"/>
      <c r="CC640" s="1453"/>
      <c r="CD640" s="1453"/>
      <c r="CE640" s="1453"/>
      <c r="CF640" s="1453"/>
      <c r="CG640" s="1453"/>
      <c r="CH640" s="1453"/>
      <c r="CI640" s="1453"/>
      <c r="CJ640" s="1453"/>
      <c r="CK640" s="1453"/>
      <c r="CL640" s="1453"/>
      <c r="CM640" s="1453"/>
      <c r="CN640" s="1453"/>
      <c r="CO640" s="1453"/>
      <c r="CP640" s="1453"/>
      <c r="CQ640" s="1453"/>
      <c r="CR640" s="1453"/>
      <c r="CS640" s="1453"/>
      <c r="CT640" s="1453"/>
      <c r="CU640" s="1453"/>
      <c r="CV640" s="1453"/>
      <c r="CW640" s="1453"/>
      <c r="CX640" s="1453"/>
      <c r="CY640" s="1453"/>
      <c r="CZ640" s="1453"/>
      <c r="DA640" s="1453"/>
      <c r="DB640" s="1453"/>
      <c r="DC640" s="1453"/>
      <c r="DD640" s="1453"/>
      <c r="DE640" s="1453"/>
      <c r="DF640" s="1453"/>
      <c r="DG640" s="1453"/>
      <c r="DH640" s="1453"/>
      <c r="DI640" s="1453"/>
      <c r="DJ640" s="1453"/>
      <c r="DK640" s="1453"/>
      <c r="DL640" s="1453"/>
      <c r="DM640" s="1453"/>
      <c r="DN640" s="1453"/>
      <c r="DO640" s="1453"/>
      <c r="DP640" s="1453"/>
      <c r="DQ640" s="1453"/>
      <c r="DR640" s="1453"/>
      <c r="DS640" s="1453"/>
      <c r="DT640" s="1453"/>
    </row>
    <row r="641" spans="1:124" s="1543" customFormat="1" ht="21.9" customHeight="1" x14ac:dyDescent="0.3">
      <c r="A641" s="1453"/>
      <c r="B641" s="1453"/>
      <c r="C641" s="1514"/>
      <c r="D641" s="1514"/>
      <c r="E641" s="1514"/>
      <c r="F641" s="1848"/>
      <c r="G641" s="1930"/>
      <c r="H641" s="1516"/>
      <c r="I641" s="1537"/>
      <c r="J641" s="1537"/>
      <c r="K641" s="1453"/>
      <c r="L641" s="1453"/>
      <c r="M641" s="1453"/>
      <c r="N641" s="1514"/>
      <c r="O641" s="1453"/>
      <c r="P641" s="1453"/>
      <c r="Q641" s="1453"/>
      <c r="R641" s="1453"/>
      <c r="S641" s="1453"/>
      <c r="T641" s="1452"/>
      <c r="U641"/>
      <c r="V641"/>
      <c r="W641" s="1453"/>
      <c r="X641" s="1453"/>
      <c r="Y641" s="1453"/>
      <c r="Z641" s="1453"/>
      <c r="AA641" s="1453"/>
      <c r="AB641" s="1453"/>
      <c r="AC641" s="1453"/>
      <c r="AD641" s="1453"/>
      <c r="AE641" s="1453"/>
      <c r="AF641" s="1453"/>
      <c r="AG641" s="1453"/>
      <c r="AH641" s="1453"/>
      <c r="AI641" s="1453"/>
      <c r="AJ641" s="1453"/>
      <c r="AK641" s="1453"/>
      <c r="AL641" s="1453"/>
      <c r="AM641" s="1453"/>
      <c r="AN641" s="1453"/>
      <c r="AO641" s="1453"/>
      <c r="AP641" s="1453"/>
      <c r="AQ641" s="1453"/>
      <c r="AR641" s="1454"/>
      <c r="AS641" s="1453"/>
      <c r="AT641" s="1453"/>
      <c r="AU641" s="1453"/>
      <c r="AV641" s="1453"/>
      <c r="AW641" s="1453"/>
      <c r="AX641" s="1453"/>
      <c r="AY641" s="1453"/>
      <c r="AZ641" s="1453"/>
      <c r="BA641" s="1453"/>
      <c r="BB641" s="1453"/>
      <c r="BC641" s="1453"/>
      <c r="BD641" s="1453"/>
      <c r="BE641" s="1453"/>
      <c r="BF641" s="1453"/>
      <c r="BG641" s="1453"/>
      <c r="BH641" s="1453"/>
      <c r="BI641" s="1453"/>
      <c r="BJ641" s="1453"/>
      <c r="BK641" s="1453"/>
      <c r="BL641" s="1453"/>
      <c r="BM641" s="1453"/>
      <c r="BN641" s="1453"/>
      <c r="BO641" s="1453"/>
      <c r="BP641" s="1453"/>
      <c r="BQ641" s="1453"/>
      <c r="BR641" s="1453"/>
      <c r="BS641" s="1453"/>
      <c r="BT641" s="1453"/>
      <c r="BU641" s="1453"/>
      <c r="BV641" s="1453"/>
      <c r="BW641" s="1453"/>
      <c r="BX641" s="1453"/>
      <c r="BY641" s="1453"/>
      <c r="BZ641" s="1453"/>
      <c r="CA641" s="1453"/>
      <c r="CB641" s="1453"/>
      <c r="CC641" s="1453"/>
      <c r="CD641" s="1453"/>
      <c r="CE641" s="1453"/>
      <c r="CF641" s="1453"/>
      <c r="CG641" s="1453"/>
      <c r="CH641" s="1453"/>
      <c r="CI641" s="1453"/>
      <c r="CJ641" s="1453"/>
      <c r="CK641" s="1453"/>
      <c r="CL641" s="1453"/>
      <c r="CM641" s="1453"/>
      <c r="CN641" s="1453"/>
      <c r="CO641" s="1453"/>
      <c r="CP641" s="1453"/>
      <c r="CQ641" s="1453"/>
      <c r="CR641" s="1453"/>
      <c r="CS641" s="1453"/>
      <c r="CT641" s="1453"/>
      <c r="CU641" s="1453"/>
      <c r="CV641" s="1453"/>
      <c r="CW641" s="1453"/>
      <c r="CX641" s="1453"/>
      <c r="CY641" s="1453"/>
      <c r="CZ641" s="1453"/>
      <c r="DA641" s="1453"/>
      <c r="DB641" s="1453"/>
      <c r="DC641" s="1453"/>
      <c r="DD641" s="1453"/>
      <c r="DE641" s="1453"/>
      <c r="DF641" s="1453"/>
      <c r="DG641" s="1453"/>
      <c r="DH641" s="1453"/>
      <c r="DI641" s="1453"/>
      <c r="DJ641" s="1453"/>
      <c r="DK641" s="1453"/>
      <c r="DL641" s="1453"/>
      <c r="DM641" s="1453"/>
      <c r="DN641" s="1453"/>
      <c r="DO641" s="1453"/>
      <c r="DP641" s="1453"/>
      <c r="DQ641" s="1453"/>
      <c r="DR641" s="1453"/>
      <c r="DS641" s="1453"/>
      <c r="DT641" s="1453"/>
    </row>
    <row r="642" spans="1:124" s="1543" customFormat="1" ht="21.9" customHeight="1" x14ac:dyDescent="0.3">
      <c r="A642" s="1453"/>
      <c r="B642" s="1453"/>
      <c r="C642" s="1514"/>
      <c r="D642" s="1514"/>
      <c r="E642" s="1514"/>
      <c r="F642" s="1848"/>
      <c r="G642" s="1930"/>
      <c r="H642" s="1516"/>
      <c r="I642" s="1537"/>
      <c r="J642" s="1537"/>
      <c r="K642" s="1453"/>
      <c r="L642" s="1453"/>
      <c r="M642" s="1453"/>
      <c r="N642" s="1514"/>
      <c r="O642" s="1453"/>
      <c r="P642" s="1453"/>
      <c r="Q642" s="1453"/>
      <c r="R642" s="1453"/>
      <c r="S642" s="1453"/>
      <c r="T642" s="1452"/>
      <c r="U642"/>
      <c r="V642"/>
      <c r="W642" s="1453"/>
      <c r="X642" s="1453"/>
      <c r="Y642" s="1453"/>
      <c r="Z642" s="1453"/>
      <c r="AA642" s="1453"/>
      <c r="AB642" s="1453"/>
      <c r="AC642" s="1453"/>
      <c r="AD642" s="1453"/>
      <c r="AE642" s="1453"/>
      <c r="AF642" s="1453"/>
      <c r="AG642" s="1453"/>
      <c r="AH642" s="1453"/>
      <c r="AI642" s="1453"/>
      <c r="AJ642" s="1453"/>
      <c r="AK642" s="1453"/>
      <c r="AL642" s="1453"/>
      <c r="AM642" s="1453"/>
      <c r="AN642" s="1453"/>
      <c r="AO642" s="1453"/>
      <c r="AP642" s="1453"/>
      <c r="AQ642" s="1453"/>
      <c r="AR642" s="1454"/>
      <c r="AS642" s="1453"/>
      <c r="AT642" s="1453"/>
      <c r="AU642" s="1453"/>
      <c r="AV642" s="1453"/>
      <c r="AW642" s="1453"/>
      <c r="AX642" s="1453"/>
      <c r="AY642" s="1453"/>
      <c r="AZ642" s="1453"/>
      <c r="BA642" s="1453"/>
      <c r="BB642" s="1453"/>
      <c r="BC642" s="1453"/>
      <c r="BD642" s="1453"/>
      <c r="BE642" s="1453"/>
      <c r="BF642" s="1453"/>
      <c r="BG642" s="1453"/>
      <c r="BH642" s="1453"/>
      <c r="BI642" s="1453"/>
      <c r="BJ642" s="1453"/>
      <c r="BK642" s="1453"/>
      <c r="BL642" s="1453"/>
      <c r="BM642" s="1453"/>
      <c r="BN642" s="1453"/>
      <c r="BO642" s="1453"/>
      <c r="BP642" s="1453"/>
      <c r="BQ642" s="1453"/>
      <c r="BR642" s="1453"/>
      <c r="BS642" s="1453"/>
      <c r="BT642" s="1453"/>
      <c r="BU642" s="1453"/>
      <c r="BV642" s="1453"/>
      <c r="BW642" s="1453"/>
      <c r="BX642" s="1453"/>
      <c r="BY642" s="1453"/>
      <c r="BZ642" s="1453"/>
      <c r="CA642" s="1453"/>
      <c r="CB642" s="1453"/>
      <c r="CC642" s="1453"/>
      <c r="CD642" s="1453"/>
      <c r="CE642" s="1453"/>
      <c r="CF642" s="1453"/>
      <c r="CG642" s="1453"/>
      <c r="CH642" s="1453"/>
      <c r="CI642" s="1453"/>
      <c r="CJ642" s="1453"/>
      <c r="CK642" s="1453"/>
      <c r="CL642" s="1453"/>
      <c r="CM642" s="1453"/>
      <c r="CN642" s="1453"/>
      <c r="CO642" s="1453"/>
      <c r="CP642" s="1453"/>
      <c r="CQ642" s="1453"/>
      <c r="CR642" s="1453"/>
      <c r="CS642" s="1453"/>
      <c r="CT642" s="1453"/>
      <c r="CU642" s="1453"/>
      <c r="CV642" s="1453"/>
      <c r="CW642" s="1453"/>
      <c r="CX642" s="1453"/>
      <c r="CY642" s="1453"/>
      <c r="CZ642" s="1453"/>
      <c r="DA642" s="1453"/>
      <c r="DB642" s="1453"/>
      <c r="DC642" s="1453"/>
      <c r="DD642" s="1453"/>
      <c r="DE642" s="1453"/>
      <c r="DF642" s="1453"/>
      <c r="DG642" s="1453"/>
      <c r="DH642" s="1453"/>
      <c r="DI642" s="1453"/>
      <c r="DJ642" s="1453"/>
      <c r="DK642" s="1453"/>
      <c r="DL642" s="1453"/>
      <c r="DM642" s="1453"/>
      <c r="DN642" s="1453"/>
      <c r="DO642" s="1453"/>
      <c r="DP642" s="1453"/>
      <c r="DQ642" s="1453"/>
      <c r="DR642" s="1453"/>
      <c r="DS642" s="1453"/>
      <c r="DT642" s="1453"/>
    </row>
    <row r="643" spans="1:124" s="1543" customFormat="1" ht="21.9" customHeight="1" x14ac:dyDescent="0.3">
      <c r="A643" s="1453"/>
      <c r="B643" s="1453"/>
      <c r="C643" s="1514"/>
      <c r="D643" s="1514"/>
      <c r="E643" s="1514"/>
      <c r="F643" s="1848"/>
      <c r="G643" s="1930"/>
      <c r="H643" s="1516"/>
      <c r="I643" s="1537"/>
      <c r="J643" s="1537"/>
      <c r="K643" s="1453"/>
      <c r="L643" s="1453"/>
      <c r="M643" s="1453"/>
      <c r="N643" s="1514"/>
      <c r="O643" s="1453"/>
      <c r="P643" s="1453"/>
      <c r="Q643" s="1453"/>
      <c r="R643" s="1453"/>
      <c r="S643" s="1453"/>
      <c r="T643" s="1452"/>
      <c r="U643"/>
      <c r="V643"/>
      <c r="W643" s="1453"/>
      <c r="X643" s="1453"/>
      <c r="Y643" s="1453"/>
      <c r="Z643" s="1453"/>
      <c r="AA643" s="1453"/>
      <c r="AB643" s="1453"/>
      <c r="AC643" s="1453"/>
      <c r="AD643" s="1453"/>
      <c r="AE643" s="1453"/>
      <c r="AF643" s="1453"/>
      <c r="AG643" s="1453"/>
      <c r="AH643" s="1453"/>
      <c r="AI643" s="1453"/>
      <c r="AJ643" s="1453"/>
      <c r="AK643" s="1453"/>
      <c r="AL643" s="1453"/>
      <c r="AM643" s="1453"/>
      <c r="AN643" s="1453"/>
      <c r="AO643" s="1453"/>
      <c r="AP643" s="1453"/>
      <c r="AQ643" s="1453"/>
      <c r="AR643" s="1454"/>
      <c r="AS643" s="1453"/>
      <c r="AT643" s="1453"/>
      <c r="AU643" s="1453"/>
      <c r="AV643" s="1453"/>
      <c r="AW643" s="1453"/>
      <c r="AX643" s="1453"/>
      <c r="AY643" s="1453"/>
      <c r="AZ643" s="1453"/>
      <c r="BA643" s="1453"/>
      <c r="BB643" s="1453"/>
      <c r="BC643" s="1453"/>
      <c r="BD643" s="1453"/>
      <c r="BE643" s="1453"/>
      <c r="BF643" s="1453"/>
      <c r="BG643" s="1453"/>
      <c r="BH643" s="1453"/>
      <c r="BI643" s="1453"/>
      <c r="BJ643" s="1453"/>
      <c r="BK643" s="1453"/>
      <c r="BL643" s="1453"/>
      <c r="BM643" s="1453"/>
      <c r="BN643" s="1453"/>
      <c r="BO643" s="1453"/>
      <c r="BP643" s="1453"/>
      <c r="BQ643" s="1453"/>
      <c r="BR643" s="1453"/>
      <c r="BS643" s="1453"/>
      <c r="BT643" s="1453"/>
      <c r="BU643" s="1453"/>
      <c r="BV643" s="1453"/>
      <c r="BW643" s="1453"/>
      <c r="BX643" s="1453"/>
      <c r="BY643" s="1453"/>
      <c r="BZ643" s="1453"/>
      <c r="CA643" s="1453"/>
      <c r="CB643" s="1453"/>
      <c r="CC643" s="1453"/>
      <c r="CD643" s="1453"/>
      <c r="CE643" s="1453"/>
      <c r="CF643" s="1453"/>
      <c r="CG643" s="1453"/>
      <c r="CH643" s="1453"/>
      <c r="CI643" s="1453"/>
      <c r="CJ643" s="1453"/>
      <c r="CK643" s="1453"/>
      <c r="CL643" s="1453"/>
      <c r="CM643" s="1453"/>
      <c r="CN643" s="1453"/>
      <c r="CO643" s="1453"/>
      <c r="CP643" s="1453"/>
      <c r="CQ643" s="1453"/>
      <c r="CR643" s="1453"/>
      <c r="CS643" s="1453"/>
      <c r="CT643" s="1453"/>
      <c r="CU643" s="1453"/>
      <c r="CV643" s="1453"/>
      <c r="CW643" s="1453"/>
      <c r="CX643" s="1453"/>
      <c r="CY643" s="1453"/>
      <c r="CZ643" s="1453"/>
      <c r="DA643" s="1453"/>
      <c r="DB643" s="1453"/>
      <c r="DC643" s="1453"/>
      <c r="DD643" s="1453"/>
      <c r="DE643" s="1453"/>
      <c r="DF643" s="1453"/>
      <c r="DG643" s="1453"/>
      <c r="DH643" s="1453"/>
      <c r="DI643" s="1453"/>
      <c r="DJ643" s="1453"/>
      <c r="DK643" s="1453"/>
      <c r="DL643" s="1453"/>
      <c r="DM643" s="1453"/>
      <c r="DN643" s="1453"/>
      <c r="DO643" s="1453"/>
      <c r="DP643" s="1453"/>
      <c r="DQ643" s="1453"/>
      <c r="DR643" s="1453"/>
      <c r="DS643" s="1453"/>
      <c r="DT643" s="1453"/>
    </row>
    <row r="644" spans="1:124" s="1543" customFormat="1" ht="21.9" customHeight="1" x14ac:dyDescent="0.3">
      <c r="A644" s="1453"/>
      <c r="B644" s="1453"/>
      <c r="C644" s="1514"/>
      <c r="D644" s="1514"/>
      <c r="E644" s="1514"/>
      <c r="F644" s="1848"/>
      <c r="G644" s="1930"/>
      <c r="H644" s="1516"/>
      <c r="I644" s="1537"/>
      <c r="J644" s="1537"/>
      <c r="K644" s="1453"/>
      <c r="L644" s="1453"/>
      <c r="M644" s="1453"/>
      <c r="N644" s="1514"/>
      <c r="O644" s="1453"/>
      <c r="P644" s="1453"/>
      <c r="Q644" s="1453"/>
      <c r="R644" s="1453"/>
      <c r="S644" s="1453"/>
      <c r="T644" s="1452"/>
      <c r="U644"/>
      <c r="V644"/>
      <c r="W644" s="1453"/>
      <c r="X644" s="1453"/>
      <c r="Y644" s="1453"/>
      <c r="Z644" s="1453"/>
      <c r="AA644" s="1453"/>
      <c r="AB644" s="1453"/>
      <c r="AC644" s="1453"/>
      <c r="AD644" s="1453"/>
      <c r="AE644" s="1453"/>
      <c r="AF644" s="1453"/>
      <c r="AG644" s="1453"/>
      <c r="AH644" s="1453"/>
      <c r="AI644" s="1453"/>
      <c r="AJ644" s="1453"/>
      <c r="AK644" s="1453"/>
      <c r="AL644" s="1453"/>
      <c r="AM644" s="1453"/>
      <c r="AN644" s="1453"/>
      <c r="AO644" s="1453"/>
      <c r="AP644" s="1453"/>
      <c r="AQ644" s="1453"/>
      <c r="AR644" s="1454"/>
      <c r="AS644" s="1453"/>
      <c r="AT644" s="1453"/>
      <c r="AU644" s="1453"/>
      <c r="AV644" s="1453"/>
      <c r="AW644" s="1453"/>
      <c r="AX644" s="1453"/>
      <c r="AY644" s="1453"/>
      <c r="AZ644" s="1453"/>
      <c r="BA644" s="1453"/>
      <c r="BB644" s="1453"/>
      <c r="BC644" s="1453"/>
      <c r="BD644" s="1453"/>
      <c r="BE644" s="1453"/>
      <c r="BF644" s="1453"/>
      <c r="BG644" s="1453"/>
      <c r="BH644" s="1453"/>
      <c r="BI644" s="1453"/>
      <c r="BJ644" s="1453"/>
      <c r="BK644" s="1453"/>
      <c r="BL644" s="1453"/>
      <c r="BM644" s="1453"/>
      <c r="BN644" s="1453"/>
      <c r="BO644" s="1453"/>
      <c r="BP644" s="1453"/>
      <c r="BQ644" s="1453"/>
      <c r="BR644" s="1453"/>
      <c r="BS644" s="1453"/>
      <c r="BT644" s="1453"/>
      <c r="BU644" s="1453"/>
      <c r="BV644" s="1453"/>
      <c r="BW644" s="1453"/>
      <c r="BX644" s="1453"/>
      <c r="BY644" s="1453"/>
      <c r="BZ644" s="1453"/>
      <c r="CA644" s="1453"/>
      <c r="CB644" s="1453"/>
      <c r="CC644" s="1453"/>
      <c r="CD644" s="1453"/>
      <c r="CE644" s="1453"/>
      <c r="CF644" s="1453"/>
      <c r="CG644" s="1453"/>
      <c r="CH644" s="1453"/>
      <c r="CI644" s="1453"/>
      <c r="CJ644" s="1453"/>
      <c r="CK644" s="1453"/>
      <c r="CL644" s="1453"/>
      <c r="CM644" s="1453"/>
      <c r="CN644" s="1453"/>
      <c r="CO644" s="1453"/>
      <c r="CP644" s="1453"/>
      <c r="CQ644" s="1453"/>
      <c r="CR644" s="1453"/>
      <c r="CS644" s="1453"/>
      <c r="CT644" s="1453"/>
      <c r="CU644" s="1453"/>
      <c r="CV644" s="1453"/>
      <c r="CW644" s="1453"/>
      <c r="CX644" s="1453"/>
      <c r="CY644" s="1453"/>
      <c r="CZ644" s="1453"/>
      <c r="DA644" s="1453"/>
      <c r="DB644" s="1453"/>
      <c r="DC644" s="1453"/>
      <c r="DD644" s="1453"/>
      <c r="DE644" s="1453"/>
      <c r="DF644" s="1453"/>
      <c r="DG644" s="1453"/>
      <c r="DH644" s="1453"/>
      <c r="DI644" s="1453"/>
      <c r="DJ644" s="1453"/>
      <c r="DK644" s="1453"/>
      <c r="DL644" s="1453"/>
      <c r="DM644" s="1453"/>
      <c r="DN644" s="1453"/>
      <c r="DO644" s="1453"/>
      <c r="DP644" s="1453"/>
      <c r="DQ644" s="1453"/>
      <c r="DR644" s="1453"/>
      <c r="DS644" s="1453"/>
      <c r="DT644" s="1453"/>
    </row>
    <row r="645" spans="1:124" s="1543" customFormat="1" ht="21.9" customHeight="1" x14ac:dyDescent="0.3">
      <c r="A645" s="1453"/>
      <c r="B645" s="1453"/>
      <c r="C645" s="1514"/>
      <c r="D645" s="1514"/>
      <c r="E645" s="1514"/>
      <c r="F645" s="1848"/>
      <c r="G645" s="1930"/>
      <c r="H645" s="1516"/>
      <c r="I645" s="1537"/>
      <c r="J645" s="1537"/>
      <c r="K645" s="1453"/>
      <c r="L645" s="1453"/>
      <c r="M645" s="1453"/>
      <c r="N645" s="1514"/>
      <c r="O645" s="1453"/>
      <c r="P645" s="1453"/>
      <c r="Q645" s="1453"/>
      <c r="R645" s="1453"/>
      <c r="S645" s="1453"/>
      <c r="T645" s="1452"/>
      <c r="U645"/>
      <c r="V645"/>
      <c r="W645" s="1453"/>
      <c r="X645" s="1453"/>
      <c r="Y645" s="1453"/>
      <c r="Z645" s="1453"/>
      <c r="AA645" s="1453"/>
      <c r="AB645" s="1453"/>
      <c r="AC645" s="1453"/>
      <c r="AD645" s="1453"/>
      <c r="AE645" s="1453"/>
      <c r="AF645" s="1453"/>
      <c r="AG645" s="1453"/>
      <c r="AH645" s="1453"/>
      <c r="AI645" s="1453"/>
      <c r="AJ645" s="1453"/>
      <c r="AK645" s="1453"/>
      <c r="AL645" s="1453"/>
      <c r="AM645" s="1453"/>
      <c r="AN645" s="1453"/>
      <c r="AO645" s="1453"/>
      <c r="AP645" s="1453"/>
      <c r="AQ645" s="1453"/>
      <c r="AR645" s="1454"/>
      <c r="AS645" s="1453"/>
      <c r="AT645" s="1453"/>
      <c r="AU645" s="1453"/>
      <c r="AV645" s="1453"/>
      <c r="AW645" s="1453"/>
      <c r="AX645" s="1453"/>
      <c r="AY645" s="1453"/>
      <c r="AZ645" s="1453"/>
      <c r="BA645" s="1453"/>
      <c r="BB645" s="1453"/>
      <c r="BC645" s="1453"/>
      <c r="BD645" s="1453"/>
      <c r="BE645" s="1453"/>
      <c r="BF645" s="1453"/>
      <c r="BG645" s="1453"/>
      <c r="BH645" s="1453"/>
      <c r="BI645" s="1453"/>
      <c r="BJ645" s="1453"/>
      <c r="BK645" s="1453"/>
      <c r="BL645" s="1453"/>
      <c r="BM645" s="1453"/>
      <c r="BN645" s="1453"/>
      <c r="BO645" s="1453"/>
      <c r="BP645" s="1453"/>
      <c r="BQ645" s="1453"/>
      <c r="BR645" s="1453"/>
      <c r="BS645" s="1453"/>
      <c r="BT645" s="1453"/>
      <c r="BU645" s="1453"/>
      <c r="BV645" s="1453"/>
      <c r="BW645" s="1453"/>
      <c r="BX645" s="1453"/>
      <c r="BY645" s="1453"/>
      <c r="BZ645" s="1453"/>
      <c r="CA645" s="1453"/>
      <c r="CB645" s="1453"/>
      <c r="CC645" s="1453"/>
      <c r="CD645" s="1453"/>
      <c r="CE645" s="1453"/>
      <c r="CF645" s="1453"/>
      <c r="CG645" s="1453"/>
      <c r="CH645" s="1453"/>
      <c r="CI645" s="1453"/>
      <c r="CJ645" s="1453"/>
      <c r="CK645" s="1453"/>
      <c r="CL645" s="1453"/>
      <c r="CM645" s="1453"/>
      <c r="CN645" s="1453"/>
      <c r="CO645" s="1453"/>
      <c r="CP645" s="1453"/>
      <c r="CQ645" s="1453"/>
      <c r="CR645" s="1453"/>
      <c r="CS645" s="1453"/>
      <c r="CT645" s="1453"/>
      <c r="CU645" s="1453"/>
      <c r="CV645" s="1453"/>
      <c r="CW645" s="1453"/>
      <c r="CX645" s="1453"/>
      <c r="CY645" s="1453"/>
      <c r="CZ645" s="1453"/>
      <c r="DA645" s="1453"/>
      <c r="DB645" s="1453"/>
      <c r="DC645" s="1453"/>
      <c r="DD645" s="1453"/>
      <c r="DE645" s="1453"/>
      <c r="DF645" s="1453"/>
      <c r="DG645" s="1453"/>
      <c r="DH645" s="1453"/>
      <c r="DI645" s="1453"/>
      <c r="DJ645" s="1453"/>
      <c r="DK645" s="1453"/>
      <c r="DL645" s="1453"/>
      <c r="DM645" s="1453"/>
      <c r="DN645" s="1453"/>
      <c r="DO645" s="1453"/>
      <c r="DP645" s="1453"/>
      <c r="DQ645" s="1453"/>
      <c r="DR645" s="1453"/>
      <c r="DS645" s="1453"/>
      <c r="DT645" s="1453"/>
    </row>
    <row r="646" spans="1:124" s="1543" customFormat="1" ht="21.9" customHeight="1" x14ac:dyDescent="0.3">
      <c r="A646" s="1453"/>
      <c r="B646" s="1453"/>
      <c r="C646" s="1514"/>
      <c r="D646" s="1514"/>
      <c r="E646" s="1514"/>
      <c r="F646" s="1848"/>
      <c r="G646" s="1930"/>
      <c r="H646" s="1516"/>
      <c r="I646" s="1537"/>
      <c r="J646" s="1537"/>
      <c r="K646" s="1453"/>
      <c r="L646" s="1453"/>
      <c r="M646" s="1453"/>
      <c r="N646" s="1514"/>
      <c r="O646" s="1453"/>
      <c r="P646" s="1453"/>
      <c r="Q646" s="1453"/>
      <c r="R646" s="1453"/>
      <c r="S646" s="1453"/>
      <c r="T646" s="1452"/>
      <c r="U646"/>
      <c r="V646"/>
      <c r="W646" s="1453"/>
      <c r="X646" s="1453"/>
      <c r="Y646" s="1453"/>
      <c r="Z646" s="1453"/>
      <c r="AA646" s="1453"/>
      <c r="AB646" s="1453"/>
      <c r="AC646" s="1453"/>
      <c r="AD646" s="1453"/>
      <c r="AE646" s="1453"/>
      <c r="AF646" s="1453"/>
      <c r="AG646" s="1453"/>
      <c r="AH646" s="1453"/>
      <c r="AI646" s="1453"/>
      <c r="AJ646" s="1453"/>
      <c r="AK646" s="1453"/>
      <c r="AL646" s="1453"/>
      <c r="AM646" s="1453"/>
      <c r="AN646" s="1453"/>
      <c r="AO646" s="1453"/>
      <c r="AP646" s="1453"/>
      <c r="AQ646" s="1453"/>
      <c r="AR646" s="1454"/>
      <c r="AS646" s="1453"/>
      <c r="AT646" s="1453"/>
      <c r="AU646" s="1453"/>
      <c r="AV646" s="1453"/>
      <c r="AW646" s="1453"/>
      <c r="AX646" s="1453"/>
      <c r="AY646" s="1453"/>
      <c r="AZ646" s="1453"/>
      <c r="BA646" s="1453"/>
      <c r="BB646" s="1453"/>
      <c r="BC646" s="1453"/>
      <c r="BD646" s="1453"/>
      <c r="BE646" s="1453"/>
      <c r="BF646" s="1453"/>
      <c r="BG646" s="1453"/>
      <c r="BH646" s="1453"/>
      <c r="BI646" s="1453"/>
      <c r="BJ646" s="1453"/>
      <c r="BK646" s="1453"/>
      <c r="BL646" s="1453"/>
      <c r="BM646" s="1453"/>
      <c r="BN646" s="1453"/>
      <c r="BO646" s="1453"/>
      <c r="BP646" s="1453"/>
      <c r="BQ646" s="1453"/>
      <c r="BR646" s="1453"/>
      <c r="BS646" s="1453"/>
      <c r="BT646" s="1453"/>
      <c r="BU646" s="1453"/>
      <c r="BV646" s="1453"/>
      <c r="BW646" s="1453"/>
      <c r="BX646" s="1453"/>
      <c r="BY646" s="1453"/>
      <c r="BZ646" s="1453"/>
      <c r="CA646" s="1453"/>
      <c r="CB646" s="1453"/>
      <c r="CC646" s="1453"/>
      <c r="CD646" s="1453"/>
      <c r="CE646" s="1453"/>
      <c r="CF646" s="1453"/>
      <c r="CG646" s="1453"/>
      <c r="CH646" s="1453"/>
      <c r="CI646" s="1453"/>
      <c r="CJ646" s="1453"/>
      <c r="CK646" s="1453"/>
      <c r="CL646" s="1453"/>
      <c r="CM646" s="1453"/>
      <c r="CN646" s="1453"/>
      <c r="CO646" s="1453"/>
      <c r="CP646" s="1453"/>
      <c r="CQ646" s="1453"/>
      <c r="CR646" s="1453"/>
      <c r="CS646" s="1453"/>
      <c r="CT646" s="1453"/>
      <c r="CU646" s="1453"/>
      <c r="CV646" s="1453"/>
      <c r="CW646" s="1453"/>
      <c r="CX646" s="1453"/>
      <c r="CY646" s="1453"/>
      <c r="CZ646" s="1453"/>
      <c r="DA646" s="1453"/>
      <c r="DB646" s="1453"/>
      <c r="DC646" s="1453"/>
      <c r="DD646" s="1453"/>
      <c r="DE646" s="1453"/>
      <c r="DF646" s="1453"/>
      <c r="DG646" s="1453"/>
      <c r="DH646" s="1453"/>
      <c r="DI646" s="1453"/>
      <c r="DJ646" s="1453"/>
      <c r="DK646" s="1453"/>
      <c r="DL646" s="1453"/>
      <c r="DM646" s="1453"/>
      <c r="DN646" s="1453"/>
      <c r="DO646" s="1453"/>
      <c r="DP646" s="1453"/>
      <c r="DQ646" s="1453"/>
      <c r="DR646" s="1453"/>
      <c r="DS646" s="1453"/>
      <c r="DT646" s="1453"/>
    </row>
    <row r="647" spans="1:124" s="1543" customFormat="1" ht="21.9" customHeight="1" x14ac:dyDescent="0.3">
      <c r="A647" s="1453"/>
      <c r="B647" s="1453"/>
      <c r="C647" s="1514"/>
      <c r="D647" s="1514"/>
      <c r="E647" s="1514"/>
      <c r="F647" s="1848"/>
      <c r="G647" s="1930"/>
      <c r="H647" s="1516"/>
      <c r="I647" s="1537"/>
      <c r="J647" s="1537"/>
      <c r="K647" s="1453"/>
      <c r="L647" s="1453"/>
      <c r="M647" s="1453"/>
      <c r="N647" s="1514"/>
      <c r="O647" s="1453"/>
      <c r="P647" s="1453"/>
      <c r="Q647" s="1453"/>
      <c r="R647" s="1453"/>
      <c r="S647" s="1453"/>
      <c r="T647" s="1452"/>
      <c r="U647"/>
      <c r="V647"/>
      <c r="W647" s="1453"/>
      <c r="X647" s="1453"/>
      <c r="Y647" s="1453"/>
      <c r="Z647" s="1453"/>
      <c r="AA647" s="1453"/>
      <c r="AB647" s="1453"/>
      <c r="AC647" s="1453"/>
      <c r="AD647" s="1453"/>
      <c r="AE647" s="1453"/>
      <c r="AF647" s="1453"/>
      <c r="AG647" s="1453"/>
      <c r="AH647" s="1453"/>
      <c r="AI647" s="1453"/>
      <c r="AJ647" s="1453"/>
      <c r="AK647" s="1453"/>
      <c r="AL647" s="1453"/>
      <c r="AM647" s="1453"/>
      <c r="AN647" s="1453"/>
      <c r="AO647" s="1453"/>
      <c r="AP647" s="1453"/>
      <c r="AQ647" s="1453"/>
      <c r="AR647" s="1454"/>
      <c r="AS647" s="1453"/>
      <c r="AT647" s="1453"/>
      <c r="AU647" s="1453"/>
      <c r="AV647" s="1453"/>
      <c r="AW647" s="1453"/>
      <c r="AX647" s="1453"/>
      <c r="AY647" s="1453"/>
      <c r="AZ647" s="1453"/>
      <c r="BA647" s="1453"/>
      <c r="BB647" s="1453"/>
      <c r="BC647" s="1453"/>
      <c r="BD647" s="1453"/>
      <c r="BE647" s="1453"/>
      <c r="BF647" s="1453"/>
      <c r="BG647" s="1453"/>
      <c r="BH647" s="1453"/>
      <c r="BI647" s="1453"/>
      <c r="BJ647" s="1453"/>
      <c r="BK647" s="1453"/>
      <c r="BL647" s="1453"/>
      <c r="BM647" s="1453"/>
      <c r="BN647" s="1453"/>
      <c r="BO647" s="1453"/>
      <c r="BP647" s="1453"/>
      <c r="BQ647" s="1453"/>
      <c r="BR647" s="1453"/>
      <c r="BS647" s="1453"/>
      <c r="BT647" s="1453"/>
      <c r="BU647" s="1453"/>
      <c r="BV647" s="1453"/>
      <c r="BW647" s="1453"/>
      <c r="BX647" s="1453"/>
      <c r="BY647" s="1453"/>
      <c r="BZ647" s="1453"/>
      <c r="CA647" s="1453"/>
      <c r="CB647" s="1453"/>
      <c r="CC647" s="1453"/>
      <c r="CD647" s="1453"/>
      <c r="CE647" s="1453"/>
      <c r="CF647" s="1453"/>
      <c r="CG647" s="1453"/>
      <c r="CH647" s="1453"/>
      <c r="CI647" s="1453"/>
      <c r="CJ647" s="1453"/>
      <c r="CK647" s="1453"/>
      <c r="CL647" s="1453"/>
      <c r="CM647" s="1453"/>
      <c r="CN647" s="1453"/>
      <c r="CO647" s="1453"/>
      <c r="CP647" s="1453"/>
      <c r="CQ647" s="1453"/>
      <c r="CR647" s="1453"/>
      <c r="CS647" s="1453"/>
      <c r="CT647" s="1453"/>
      <c r="CU647" s="1453"/>
      <c r="CV647" s="1453"/>
      <c r="CW647" s="1453"/>
      <c r="CX647" s="1453"/>
      <c r="CY647" s="1453"/>
      <c r="CZ647" s="1453"/>
      <c r="DA647" s="1453"/>
      <c r="DB647" s="1453"/>
      <c r="DC647" s="1453"/>
      <c r="DD647" s="1453"/>
      <c r="DE647" s="1453"/>
      <c r="DF647" s="1453"/>
      <c r="DG647" s="1453"/>
      <c r="DH647" s="1453"/>
      <c r="DI647" s="1453"/>
      <c r="DJ647" s="1453"/>
      <c r="DK647" s="1453"/>
      <c r="DL647" s="1453"/>
      <c r="DM647" s="1453"/>
      <c r="DN647" s="1453"/>
      <c r="DO647" s="1453"/>
      <c r="DP647" s="1453"/>
      <c r="DQ647" s="1453"/>
      <c r="DR647" s="1453"/>
      <c r="DS647" s="1453"/>
      <c r="DT647" s="1453"/>
    </row>
    <row r="648" spans="1:124" s="1543" customFormat="1" ht="21.9" customHeight="1" x14ac:dyDescent="0.3">
      <c r="A648" s="1453"/>
      <c r="B648" s="1453"/>
      <c r="C648" s="1514"/>
      <c r="D648" s="1514"/>
      <c r="E648" s="1514"/>
      <c r="F648" s="1848"/>
      <c r="G648" s="1930"/>
      <c r="H648" s="1516"/>
      <c r="I648" s="1537"/>
      <c r="J648" s="1537"/>
      <c r="K648" s="1453"/>
      <c r="L648" s="1453"/>
      <c r="M648" s="1453"/>
      <c r="N648" s="1514"/>
      <c r="O648" s="1453"/>
      <c r="P648" s="1453"/>
      <c r="Q648" s="1453"/>
      <c r="R648" s="1453"/>
      <c r="S648" s="1453"/>
      <c r="T648" s="1452"/>
      <c r="U648"/>
      <c r="V648"/>
      <c r="W648" s="1453"/>
      <c r="X648" s="1453"/>
      <c r="Y648" s="1453"/>
      <c r="Z648" s="1453"/>
      <c r="AA648" s="1453"/>
      <c r="AB648" s="1453"/>
      <c r="AC648" s="1453"/>
      <c r="AD648" s="1453"/>
      <c r="AE648" s="1453"/>
      <c r="AF648" s="1453"/>
      <c r="AG648" s="1453"/>
      <c r="AH648" s="1453"/>
      <c r="AI648" s="1453"/>
      <c r="AJ648" s="1453"/>
      <c r="AK648" s="1453"/>
      <c r="AL648" s="1453"/>
      <c r="AM648" s="1453"/>
      <c r="AN648" s="1453"/>
      <c r="AO648" s="1453"/>
      <c r="AP648" s="1453"/>
      <c r="AQ648" s="1453"/>
      <c r="AR648" s="1454"/>
      <c r="AS648" s="1453"/>
      <c r="AT648" s="1453"/>
      <c r="AU648" s="1453"/>
      <c r="AV648" s="1453"/>
      <c r="AW648" s="1453"/>
      <c r="AX648" s="1453"/>
      <c r="AY648" s="1453"/>
      <c r="AZ648" s="1453"/>
      <c r="BA648" s="1453"/>
      <c r="BB648" s="1453"/>
      <c r="BC648" s="1453"/>
      <c r="BD648" s="1453"/>
      <c r="BE648" s="1453"/>
      <c r="BF648" s="1453"/>
      <c r="BG648" s="1453"/>
      <c r="BH648" s="1453"/>
      <c r="BI648" s="1453"/>
      <c r="BJ648" s="1453"/>
      <c r="BK648" s="1453"/>
      <c r="BL648" s="1453"/>
      <c r="BM648" s="1453"/>
      <c r="BN648" s="1453"/>
      <c r="BO648" s="1453"/>
      <c r="BP648" s="1453"/>
      <c r="BQ648" s="1453"/>
      <c r="BR648" s="1453"/>
      <c r="BS648" s="1453"/>
      <c r="BT648" s="1453"/>
      <c r="BU648" s="1453"/>
      <c r="BV648" s="1453"/>
      <c r="BW648" s="1453"/>
      <c r="BX648" s="1453"/>
      <c r="BY648" s="1453"/>
      <c r="BZ648" s="1453"/>
      <c r="CA648" s="1453"/>
      <c r="CB648" s="1453"/>
      <c r="CC648" s="1453"/>
      <c r="CD648" s="1453"/>
      <c r="CE648" s="1453"/>
      <c r="CF648" s="1453"/>
      <c r="CG648" s="1453"/>
      <c r="CH648" s="1453"/>
      <c r="CI648" s="1453"/>
      <c r="CJ648" s="1453"/>
      <c r="CK648" s="1453"/>
      <c r="CL648" s="1453"/>
      <c r="CM648" s="1453"/>
      <c r="CN648" s="1453"/>
      <c r="CO648" s="1453"/>
      <c r="CP648" s="1453"/>
      <c r="CQ648" s="1453"/>
      <c r="CR648" s="1453"/>
      <c r="CS648" s="1453"/>
      <c r="CT648" s="1453"/>
      <c r="CU648" s="1453"/>
      <c r="CV648" s="1453"/>
      <c r="CW648" s="1453"/>
      <c r="CX648" s="1453"/>
      <c r="CY648" s="1453"/>
      <c r="CZ648" s="1453"/>
      <c r="DA648" s="1453"/>
      <c r="DB648" s="1453"/>
      <c r="DC648" s="1453"/>
      <c r="DD648" s="1453"/>
      <c r="DE648" s="1453"/>
      <c r="DF648" s="1453"/>
      <c r="DG648" s="1453"/>
      <c r="DH648" s="1453"/>
      <c r="DI648" s="1453"/>
      <c r="DJ648" s="1453"/>
      <c r="DK648" s="1453"/>
      <c r="DL648" s="1453"/>
      <c r="DM648" s="1453"/>
      <c r="DN648" s="1453"/>
      <c r="DO648" s="1453"/>
      <c r="DP648" s="1453"/>
      <c r="DQ648" s="1453"/>
      <c r="DR648" s="1453"/>
      <c r="DS648" s="1453"/>
      <c r="DT648" s="1453"/>
    </row>
    <row r="649" spans="1:124" s="1543" customFormat="1" ht="21.9" customHeight="1" x14ac:dyDescent="0.3">
      <c r="A649" s="1453"/>
      <c r="B649" s="1453"/>
      <c r="C649" s="1514"/>
      <c r="D649" s="1514"/>
      <c r="E649" s="1514"/>
      <c r="F649" s="1848"/>
      <c r="G649" s="1930"/>
      <c r="H649" s="1516"/>
      <c r="I649" s="1537"/>
      <c r="J649" s="1537"/>
      <c r="K649" s="1453"/>
      <c r="L649" s="1453"/>
      <c r="M649" s="1453"/>
      <c r="N649" s="1514"/>
      <c r="O649" s="1453"/>
      <c r="P649" s="1453"/>
      <c r="Q649" s="1453"/>
      <c r="R649" s="1453"/>
      <c r="S649" s="1453"/>
      <c r="T649" s="1452"/>
      <c r="U649"/>
      <c r="V649"/>
      <c r="W649" s="1453"/>
      <c r="X649" s="1453"/>
      <c r="Y649" s="1453"/>
      <c r="Z649" s="1453"/>
      <c r="AA649" s="1453"/>
      <c r="AB649" s="1453"/>
      <c r="AC649" s="1453"/>
      <c r="AD649" s="1453"/>
      <c r="AE649" s="1453"/>
      <c r="AF649" s="1453"/>
      <c r="AG649" s="1453"/>
      <c r="AH649" s="1453"/>
      <c r="AI649" s="1453"/>
      <c r="AJ649" s="1453"/>
      <c r="AK649" s="1453"/>
      <c r="AL649" s="1453"/>
      <c r="AM649" s="1453"/>
      <c r="AN649" s="1453"/>
      <c r="AO649" s="1453"/>
      <c r="AP649" s="1453"/>
      <c r="AQ649" s="1453"/>
      <c r="AR649" s="1454"/>
      <c r="AS649" s="1453"/>
      <c r="AT649" s="1453"/>
      <c r="AU649" s="1453"/>
      <c r="AV649" s="1453"/>
      <c r="AW649" s="1453"/>
      <c r="AX649" s="1453"/>
      <c r="AY649" s="1453"/>
      <c r="AZ649" s="1453"/>
      <c r="BA649" s="1453"/>
      <c r="BB649" s="1453"/>
      <c r="BC649" s="1453"/>
      <c r="BD649" s="1453"/>
      <c r="BE649" s="1453"/>
      <c r="BF649" s="1453"/>
      <c r="BG649" s="1453"/>
      <c r="BH649" s="1453"/>
      <c r="BI649" s="1453"/>
      <c r="BJ649" s="1453"/>
      <c r="BK649" s="1453"/>
      <c r="BL649" s="1453"/>
      <c r="BM649" s="1453"/>
      <c r="BN649" s="1453"/>
      <c r="BO649" s="1453"/>
      <c r="BP649" s="1453"/>
      <c r="BQ649" s="1453"/>
      <c r="BR649" s="1453"/>
      <c r="BS649" s="1453"/>
      <c r="BT649" s="1453"/>
      <c r="BU649" s="1453"/>
      <c r="BV649" s="1453"/>
      <c r="BW649" s="1453"/>
      <c r="BX649" s="1453"/>
      <c r="BY649" s="1453"/>
      <c r="BZ649" s="1453"/>
      <c r="CA649" s="1453"/>
      <c r="CB649" s="1453"/>
      <c r="CC649" s="1453"/>
      <c r="CD649" s="1453"/>
      <c r="CE649" s="1453"/>
      <c r="CF649" s="1453"/>
      <c r="CG649" s="1453"/>
      <c r="CH649" s="1453"/>
      <c r="CI649" s="1453"/>
      <c r="CJ649" s="1453"/>
      <c r="CK649" s="1453"/>
      <c r="CL649" s="1453"/>
      <c r="CM649" s="1453"/>
      <c r="CN649" s="1453"/>
      <c r="CO649" s="1453"/>
      <c r="CP649" s="1453"/>
      <c r="CQ649" s="1453"/>
      <c r="CR649" s="1453"/>
      <c r="CS649" s="1453"/>
      <c r="CT649" s="1453"/>
      <c r="CU649" s="1453"/>
      <c r="CV649" s="1453"/>
      <c r="CW649" s="1453"/>
      <c r="CX649" s="1453"/>
      <c r="CY649" s="1453"/>
      <c r="CZ649" s="1453"/>
      <c r="DA649" s="1453"/>
      <c r="DB649" s="1453"/>
      <c r="DC649" s="1453"/>
      <c r="DD649" s="1453"/>
      <c r="DE649" s="1453"/>
      <c r="DF649" s="1453"/>
      <c r="DG649" s="1453"/>
      <c r="DH649" s="1453"/>
      <c r="DI649" s="1453"/>
      <c r="DJ649" s="1453"/>
      <c r="DK649" s="1453"/>
      <c r="DL649" s="1453"/>
      <c r="DM649" s="1453"/>
      <c r="DN649" s="1453"/>
      <c r="DO649" s="1453"/>
      <c r="DP649" s="1453"/>
      <c r="DQ649" s="1453"/>
      <c r="DR649" s="1453"/>
      <c r="DS649" s="1453"/>
      <c r="DT649" s="1453"/>
    </row>
    <row r="650" spans="1:124" s="1543" customFormat="1" ht="21.9" customHeight="1" x14ac:dyDescent="0.3">
      <c r="A650" s="1453"/>
      <c r="B650" s="1453"/>
      <c r="C650" s="1514"/>
      <c r="D650" s="1514"/>
      <c r="E650" s="1514"/>
      <c r="F650" s="1848"/>
      <c r="G650" s="1930"/>
      <c r="H650" s="1516"/>
      <c r="I650" s="1537"/>
      <c r="J650" s="1537"/>
      <c r="K650" s="1453"/>
      <c r="L650" s="1453"/>
      <c r="M650" s="1453"/>
      <c r="N650" s="1514"/>
      <c r="O650" s="1453"/>
      <c r="P650" s="1453"/>
      <c r="Q650" s="1453"/>
      <c r="R650" s="1453"/>
      <c r="S650" s="1453"/>
      <c r="T650" s="1452"/>
      <c r="U650"/>
      <c r="V650"/>
      <c r="W650" s="1453"/>
      <c r="X650" s="1453"/>
      <c r="Y650" s="1453"/>
      <c r="Z650" s="1453"/>
      <c r="AA650" s="1453"/>
      <c r="AB650" s="1453"/>
      <c r="AC650" s="1453"/>
      <c r="AD650" s="1453"/>
      <c r="AE650" s="1453"/>
      <c r="AF650" s="1453"/>
      <c r="AG650" s="1453"/>
      <c r="AH650" s="1453"/>
      <c r="AI650" s="1453"/>
      <c r="AJ650" s="1453"/>
      <c r="AK650" s="1453"/>
      <c r="AL650" s="1453"/>
      <c r="AM650" s="1453"/>
      <c r="AN650" s="1453"/>
      <c r="AO650" s="1453"/>
      <c r="AP650" s="1453"/>
      <c r="AQ650" s="1453"/>
      <c r="AR650" s="1454"/>
      <c r="AS650" s="1453"/>
      <c r="AT650" s="1453"/>
      <c r="AU650" s="1453"/>
      <c r="AV650" s="1453"/>
      <c r="AW650" s="1453"/>
      <c r="AX650" s="1453"/>
      <c r="AY650" s="1453"/>
      <c r="AZ650" s="1453"/>
      <c r="BA650" s="1453"/>
      <c r="BB650" s="1453"/>
      <c r="BC650" s="1453"/>
      <c r="BD650" s="1453"/>
      <c r="BE650" s="1453"/>
      <c r="BF650" s="1453"/>
      <c r="BG650" s="1453"/>
      <c r="BH650" s="1453"/>
      <c r="BI650" s="1453"/>
      <c r="BJ650" s="1453"/>
      <c r="BK650" s="1453"/>
      <c r="BL650" s="1453"/>
      <c r="BM650" s="1453"/>
      <c r="BN650" s="1453"/>
      <c r="BO650" s="1453"/>
      <c r="BP650" s="1453"/>
      <c r="BQ650" s="1453"/>
      <c r="BR650" s="1453"/>
      <c r="BS650" s="1453"/>
      <c r="BT650" s="1453"/>
      <c r="BU650" s="1453"/>
      <c r="BV650" s="1453"/>
      <c r="BW650" s="1453"/>
      <c r="BX650" s="1453"/>
      <c r="BY650" s="1453"/>
      <c r="BZ650" s="1453"/>
      <c r="CA650" s="1453"/>
      <c r="CB650" s="1453"/>
      <c r="CC650" s="1453"/>
      <c r="CD650" s="1453"/>
      <c r="CE650" s="1453"/>
      <c r="CF650" s="1453"/>
      <c r="CG650" s="1453"/>
      <c r="CH650" s="1453"/>
      <c r="CI650" s="1453"/>
      <c r="CJ650" s="1453"/>
      <c r="CK650" s="1453"/>
      <c r="CL650" s="1453"/>
      <c r="CM650" s="1453"/>
      <c r="CN650" s="1453"/>
      <c r="CO650" s="1453"/>
      <c r="CP650" s="1453"/>
      <c r="CQ650" s="1453"/>
      <c r="CR650" s="1453"/>
      <c r="CS650" s="1453"/>
      <c r="CT650" s="1453"/>
      <c r="CU650" s="1453"/>
      <c r="CV650" s="1453"/>
      <c r="CW650" s="1453"/>
      <c r="CX650" s="1453"/>
      <c r="CY650" s="1453"/>
      <c r="CZ650" s="1453"/>
      <c r="DA650" s="1453"/>
      <c r="DB650" s="1453"/>
      <c r="DC650" s="1453"/>
      <c r="DD650" s="1453"/>
      <c r="DE650" s="1453"/>
      <c r="DF650" s="1453"/>
      <c r="DG650" s="1453"/>
      <c r="DH650" s="1453"/>
      <c r="DI650" s="1453"/>
      <c r="DJ650" s="1453"/>
      <c r="DK650" s="1453"/>
      <c r="DL650" s="1453"/>
      <c r="DM650" s="1453"/>
      <c r="DN650" s="1453"/>
      <c r="DO650" s="1453"/>
      <c r="DP650" s="1453"/>
      <c r="DQ650" s="1453"/>
      <c r="DR650" s="1453"/>
      <c r="DS650" s="1453"/>
      <c r="DT650" s="1453"/>
    </row>
    <row r="651" spans="1:124" s="1543" customFormat="1" ht="21.9" customHeight="1" x14ac:dyDescent="0.3">
      <c r="A651" s="1453"/>
      <c r="B651" s="1453"/>
      <c r="C651" s="1514"/>
      <c r="D651" s="1514"/>
      <c r="E651" s="1514"/>
      <c r="F651" s="1848"/>
      <c r="G651" s="1930"/>
      <c r="H651" s="1516"/>
      <c r="I651" s="1537"/>
      <c r="J651" s="1537"/>
      <c r="K651" s="1453"/>
      <c r="L651" s="1453"/>
      <c r="M651" s="1453"/>
      <c r="N651" s="1514"/>
      <c r="O651" s="1453"/>
      <c r="P651" s="1453"/>
      <c r="Q651" s="1453"/>
      <c r="R651" s="1453"/>
      <c r="S651" s="1453"/>
      <c r="T651" s="1452"/>
      <c r="U651"/>
      <c r="V651"/>
      <c r="W651" s="1453"/>
      <c r="X651" s="1453"/>
      <c r="Y651" s="1453"/>
      <c r="Z651" s="1453"/>
      <c r="AA651" s="1453"/>
      <c r="AB651" s="1453"/>
      <c r="AC651" s="1453"/>
      <c r="AD651" s="1453"/>
      <c r="AE651" s="1453"/>
      <c r="AF651" s="1453"/>
      <c r="AG651" s="1453"/>
      <c r="AH651" s="1453"/>
      <c r="AI651" s="1453"/>
      <c r="AJ651" s="1453"/>
      <c r="AK651" s="1453"/>
      <c r="AL651" s="1453"/>
      <c r="AM651" s="1453"/>
      <c r="AN651" s="1453"/>
      <c r="AO651" s="1453"/>
      <c r="AP651" s="1453"/>
      <c r="AQ651" s="1453"/>
      <c r="AR651" s="1454"/>
      <c r="AS651" s="1453"/>
      <c r="AT651" s="1453"/>
      <c r="AU651" s="1453"/>
      <c r="AV651" s="1453"/>
      <c r="AW651" s="1453"/>
      <c r="AX651" s="1453"/>
      <c r="AY651" s="1453"/>
      <c r="AZ651" s="1453"/>
      <c r="BA651" s="1453"/>
      <c r="BB651" s="1453"/>
      <c r="BC651" s="1453"/>
      <c r="BD651" s="1453"/>
      <c r="BE651" s="1453"/>
      <c r="BF651" s="1453"/>
      <c r="BG651" s="1453"/>
      <c r="BH651" s="1453"/>
      <c r="BI651" s="1453"/>
      <c r="BJ651" s="1453"/>
      <c r="BK651" s="1453"/>
      <c r="BL651" s="1453"/>
      <c r="BM651" s="1453"/>
      <c r="BN651" s="1453"/>
      <c r="BO651" s="1453"/>
      <c r="BP651" s="1453"/>
      <c r="BQ651" s="1453"/>
      <c r="BR651" s="1453"/>
      <c r="BS651" s="1453"/>
      <c r="BT651" s="1453"/>
      <c r="BU651" s="1453"/>
      <c r="BV651" s="1453"/>
      <c r="BW651" s="1453"/>
      <c r="BX651" s="1453"/>
      <c r="BY651" s="1453"/>
      <c r="BZ651" s="1453"/>
      <c r="CA651" s="1453"/>
      <c r="CB651" s="1453"/>
      <c r="CC651" s="1453"/>
      <c r="CD651" s="1453"/>
      <c r="CE651" s="1453"/>
      <c r="CF651" s="1453"/>
      <c r="CG651" s="1453"/>
      <c r="CH651" s="1453"/>
      <c r="CI651" s="1453"/>
      <c r="CJ651" s="1453"/>
      <c r="CK651" s="1453"/>
      <c r="CL651" s="1453"/>
      <c r="CM651" s="1453"/>
      <c r="CN651" s="1453"/>
      <c r="CO651" s="1453"/>
      <c r="CP651" s="1453"/>
      <c r="CQ651" s="1453"/>
      <c r="CR651" s="1453"/>
      <c r="CS651" s="1453"/>
      <c r="CT651" s="1453"/>
      <c r="CU651" s="1453"/>
      <c r="CV651" s="1453"/>
      <c r="CW651" s="1453"/>
      <c r="CX651" s="1453"/>
      <c r="CY651" s="1453"/>
      <c r="CZ651" s="1453"/>
      <c r="DA651" s="1453"/>
      <c r="DB651" s="1453"/>
      <c r="DC651" s="1453"/>
      <c r="DD651" s="1453"/>
      <c r="DE651" s="1453"/>
      <c r="DF651" s="1453"/>
      <c r="DG651" s="1453"/>
      <c r="DH651" s="1453"/>
      <c r="DI651" s="1453"/>
      <c r="DJ651" s="1453"/>
      <c r="DK651" s="1453"/>
      <c r="DL651" s="1453"/>
      <c r="DM651" s="1453"/>
      <c r="DN651" s="1453"/>
      <c r="DO651" s="1453"/>
      <c r="DP651" s="1453"/>
      <c r="DQ651" s="1453"/>
      <c r="DR651" s="1453"/>
      <c r="DS651" s="1453"/>
      <c r="DT651" s="1453"/>
    </row>
    <row r="652" spans="1:124" s="1543" customFormat="1" ht="21.9" customHeight="1" x14ac:dyDescent="0.3">
      <c r="A652" s="1453"/>
      <c r="B652" s="1453"/>
      <c r="C652" s="1514"/>
      <c r="D652" s="1514"/>
      <c r="E652" s="1514"/>
      <c r="F652" s="1848"/>
      <c r="G652" s="1930"/>
      <c r="H652" s="1516"/>
      <c r="I652" s="1537"/>
      <c r="J652" s="1537"/>
      <c r="K652" s="1453"/>
      <c r="L652" s="1453"/>
      <c r="M652" s="1453"/>
      <c r="N652" s="1514"/>
      <c r="O652" s="1453"/>
      <c r="P652" s="1453"/>
      <c r="Q652" s="1453"/>
      <c r="R652" s="1453"/>
      <c r="S652" s="1453"/>
      <c r="T652" s="1452"/>
      <c r="U652"/>
      <c r="V652"/>
      <c r="W652" s="1453"/>
      <c r="X652" s="1453"/>
      <c r="Y652" s="1453"/>
      <c r="Z652" s="1453"/>
      <c r="AA652" s="1453"/>
      <c r="AB652" s="1453"/>
      <c r="AC652" s="1453"/>
      <c r="AD652" s="1453"/>
      <c r="AE652" s="1453"/>
      <c r="AF652" s="1453"/>
      <c r="AG652" s="1453"/>
      <c r="AH652" s="1453"/>
      <c r="AI652" s="1453"/>
      <c r="AJ652" s="1453"/>
      <c r="AK652" s="1453"/>
      <c r="AL652" s="1453"/>
      <c r="AM652" s="1453"/>
      <c r="AN652" s="1453"/>
      <c r="AO652" s="1453"/>
      <c r="AP652" s="1453"/>
      <c r="AQ652" s="1453"/>
      <c r="AR652" s="1454"/>
      <c r="AS652" s="1453"/>
      <c r="AT652" s="1453"/>
      <c r="AU652" s="1453"/>
      <c r="AV652" s="1453"/>
      <c r="AW652" s="1453"/>
      <c r="AX652" s="1453"/>
      <c r="AY652" s="1453"/>
      <c r="AZ652" s="1453"/>
      <c r="BA652" s="1453"/>
      <c r="BB652" s="1453"/>
      <c r="BC652" s="1453"/>
      <c r="BD652" s="1453"/>
      <c r="BE652" s="1453"/>
      <c r="BF652" s="1453"/>
      <c r="BG652" s="1453"/>
      <c r="BH652" s="1453"/>
      <c r="BI652" s="1453"/>
      <c r="BJ652" s="1453"/>
      <c r="BK652" s="1453"/>
      <c r="BL652" s="1453"/>
      <c r="BM652" s="1453"/>
      <c r="BN652" s="1453"/>
      <c r="BO652" s="1453"/>
      <c r="BP652" s="1453"/>
      <c r="BQ652" s="1453"/>
      <c r="BR652" s="1453"/>
      <c r="BS652" s="1453"/>
      <c r="BT652" s="1453"/>
      <c r="BU652" s="1453"/>
      <c r="BV652" s="1453"/>
      <c r="BW652" s="1453"/>
      <c r="BX652" s="1453"/>
      <c r="BY652" s="1453"/>
      <c r="BZ652" s="1453"/>
      <c r="CA652" s="1453"/>
      <c r="CB652" s="1453"/>
      <c r="CC652" s="1453"/>
      <c r="CD652" s="1453"/>
      <c r="CE652" s="1453"/>
      <c r="CF652" s="1453"/>
      <c r="CG652" s="1453"/>
      <c r="CH652" s="1453"/>
      <c r="CI652" s="1453"/>
      <c r="CJ652" s="1453"/>
      <c r="CK652" s="1453"/>
      <c r="CL652" s="1453"/>
      <c r="CM652" s="1453"/>
      <c r="CN652" s="1453"/>
      <c r="CO652" s="1453"/>
      <c r="CP652" s="1453"/>
      <c r="CQ652" s="1453"/>
      <c r="CR652" s="1453"/>
      <c r="CS652" s="1453"/>
      <c r="CT652" s="1453"/>
      <c r="CU652" s="1453"/>
      <c r="CV652" s="1453"/>
      <c r="CW652" s="1453"/>
      <c r="CX652" s="1453"/>
      <c r="CY652" s="1453"/>
      <c r="CZ652" s="1453"/>
      <c r="DA652" s="1453"/>
      <c r="DB652" s="1453"/>
      <c r="DC652" s="1453"/>
      <c r="DD652" s="1453"/>
      <c r="DE652" s="1453"/>
      <c r="DF652" s="1453"/>
      <c r="DG652" s="1453"/>
      <c r="DH652" s="1453"/>
      <c r="DI652" s="1453"/>
      <c r="DJ652" s="1453"/>
      <c r="DK652" s="1453"/>
      <c r="DL652" s="1453"/>
      <c r="DM652" s="1453"/>
      <c r="DN652" s="1453"/>
      <c r="DO652" s="1453"/>
      <c r="DP652" s="1453"/>
      <c r="DQ652" s="1453"/>
      <c r="DR652" s="1453"/>
      <c r="DS652" s="1453"/>
      <c r="DT652" s="1453"/>
    </row>
    <row r="653" spans="1:124" s="1543" customFormat="1" ht="21.9" customHeight="1" x14ac:dyDescent="0.3">
      <c r="A653" s="1453"/>
      <c r="B653" s="1453"/>
      <c r="C653" s="1514"/>
      <c r="D653" s="1514"/>
      <c r="E653" s="1514"/>
      <c r="F653" s="1848"/>
      <c r="G653" s="1930"/>
      <c r="H653" s="1516"/>
      <c r="I653" s="1537"/>
      <c r="J653" s="1537"/>
      <c r="K653" s="1453"/>
      <c r="L653" s="1453"/>
      <c r="M653" s="1453"/>
      <c r="N653" s="1514"/>
      <c r="O653" s="1453"/>
      <c r="P653" s="1453"/>
      <c r="Q653" s="1453"/>
      <c r="R653" s="1453"/>
      <c r="S653" s="1453"/>
      <c r="T653" s="1452"/>
      <c r="U653"/>
      <c r="V653"/>
      <c r="W653" s="1453"/>
      <c r="X653" s="1453"/>
      <c r="Y653" s="1453"/>
      <c r="Z653" s="1453"/>
      <c r="AA653" s="1453"/>
      <c r="AB653" s="1453"/>
      <c r="AC653" s="1453"/>
      <c r="AD653" s="1453"/>
      <c r="AE653" s="1453"/>
      <c r="AF653" s="1453"/>
      <c r="AG653" s="1453"/>
      <c r="AH653" s="1453"/>
      <c r="AI653" s="1453"/>
      <c r="AJ653" s="1453"/>
      <c r="AK653" s="1453"/>
      <c r="AL653" s="1453"/>
      <c r="AM653" s="1453"/>
      <c r="AN653" s="1453"/>
      <c r="AO653" s="1453"/>
      <c r="AP653" s="1453"/>
      <c r="AQ653" s="1453"/>
      <c r="AR653" s="1454"/>
      <c r="AS653" s="1453"/>
      <c r="AT653" s="1453"/>
      <c r="AU653" s="1453"/>
      <c r="AV653" s="1453"/>
      <c r="AW653" s="1453"/>
      <c r="AX653" s="1453"/>
      <c r="AY653" s="1453"/>
      <c r="AZ653" s="1453"/>
      <c r="BA653" s="1453"/>
      <c r="BB653" s="1453"/>
      <c r="BC653" s="1453"/>
      <c r="BD653" s="1453"/>
      <c r="BE653" s="1453"/>
      <c r="BF653" s="1453"/>
      <c r="BG653" s="1453"/>
      <c r="BH653" s="1453"/>
      <c r="BI653" s="1453"/>
      <c r="BJ653" s="1453"/>
      <c r="BK653" s="1453"/>
      <c r="BL653" s="1453"/>
      <c r="BM653" s="1453"/>
      <c r="BN653" s="1453"/>
      <c r="BO653" s="1453"/>
      <c r="BP653" s="1453"/>
      <c r="BQ653" s="1453"/>
      <c r="BR653" s="1453"/>
      <c r="BS653" s="1453"/>
      <c r="BT653" s="1453"/>
      <c r="BU653" s="1453"/>
      <c r="BV653" s="1453"/>
      <c r="BW653" s="1453"/>
      <c r="BX653" s="1453"/>
      <c r="BY653" s="1453"/>
      <c r="BZ653" s="1453"/>
      <c r="CA653" s="1453"/>
      <c r="CB653" s="1453"/>
      <c r="CC653" s="1453"/>
      <c r="CD653" s="1453"/>
      <c r="CE653" s="1453"/>
      <c r="CF653" s="1453"/>
      <c r="CG653" s="1453"/>
      <c r="CH653" s="1453"/>
      <c r="CI653" s="1453"/>
      <c r="CJ653" s="1453"/>
      <c r="CK653" s="1453"/>
      <c r="CL653" s="1453"/>
      <c r="CM653" s="1453"/>
      <c r="CN653" s="1453"/>
      <c r="CO653" s="1453"/>
      <c r="CP653" s="1453"/>
      <c r="CQ653" s="1453"/>
      <c r="CR653" s="1453"/>
      <c r="CS653" s="1453"/>
      <c r="CT653" s="1453"/>
      <c r="CU653" s="1453"/>
      <c r="CV653" s="1453"/>
      <c r="CW653" s="1453"/>
      <c r="CX653" s="1453"/>
      <c r="CY653" s="1453"/>
      <c r="CZ653" s="1453"/>
      <c r="DA653" s="1453"/>
      <c r="DB653" s="1453"/>
      <c r="DC653" s="1453"/>
      <c r="DD653" s="1453"/>
      <c r="DE653" s="1453"/>
      <c r="DF653" s="1453"/>
      <c r="DG653" s="1453"/>
      <c r="DH653" s="1453"/>
      <c r="DI653" s="1453"/>
      <c r="DJ653" s="1453"/>
      <c r="DK653" s="1453"/>
      <c r="DL653" s="1453"/>
      <c r="DM653" s="1453"/>
      <c r="DN653" s="1453"/>
      <c r="DO653" s="1453"/>
      <c r="DP653" s="1453"/>
      <c r="DQ653" s="1453"/>
      <c r="DR653" s="1453"/>
      <c r="DS653" s="1453"/>
      <c r="DT653" s="1453"/>
    </row>
    <row r="654" spans="1:124" s="1543" customFormat="1" ht="21.9" customHeight="1" x14ac:dyDescent="0.3">
      <c r="A654" s="1453"/>
      <c r="B654" s="1453"/>
      <c r="C654" s="1514"/>
      <c r="D654" s="1514"/>
      <c r="E654" s="1514"/>
      <c r="F654" s="1848"/>
      <c r="G654" s="1930"/>
      <c r="H654" s="1516"/>
      <c r="I654" s="1537"/>
      <c r="J654" s="1537"/>
      <c r="K654" s="1453"/>
      <c r="L654" s="1453"/>
      <c r="M654" s="1453"/>
      <c r="N654" s="1514"/>
      <c r="O654" s="1453"/>
      <c r="P654" s="1453"/>
      <c r="Q654" s="1453"/>
      <c r="R654" s="1453"/>
      <c r="S654" s="1453"/>
      <c r="T654" s="1452"/>
      <c r="U654"/>
      <c r="V654"/>
      <c r="W654" s="1453"/>
      <c r="X654" s="1453"/>
      <c r="Y654" s="1453"/>
      <c r="Z654" s="1453"/>
      <c r="AA654" s="1453"/>
      <c r="AB654" s="1453"/>
      <c r="AC654" s="1453"/>
      <c r="AD654" s="1453"/>
      <c r="AE654" s="1453"/>
      <c r="AF654" s="1453"/>
      <c r="AG654" s="1453"/>
      <c r="AH654" s="1453"/>
      <c r="AI654" s="1453"/>
      <c r="AJ654" s="1453"/>
      <c r="AK654" s="1453"/>
      <c r="AL654" s="1453"/>
      <c r="AM654" s="1453"/>
      <c r="AN654" s="1453"/>
      <c r="AO654" s="1453"/>
      <c r="AP654" s="1453"/>
      <c r="AQ654" s="1453"/>
      <c r="AR654" s="1454"/>
      <c r="AS654" s="1453"/>
      <c r="AT654" s="1453"/>
      <c r="AU654" s="1453"/>
      <c r="AV654" s="1453"/>
      <c r="AW654" s="1453"/>
      <c r="AX654" s="1453"/>
      <c r="AY654" s="1453"/>
      <c r="AZ654" s="1453"/>
      <c r="BA654" s="1453"/>
      <c r="BB654" s="1453"/>
      <c r="BC654" s="1453"/>
      <c r="BD654" s="1453"/>
      <c r="BE654" s="1453"/>
      <c r="BF654" s="1453"/>
      <c r="BG654" s="1453"/>
      <c r="BH654" s="1453"/>
      <c r="BI654" s="1453"/>
      <c r="BJ654" s="1453"/>
      <c r="BK654" s="1453"/>
      <c r="BL654" s="1453"/>
      <c r="BM654" s="1453"/>
      <c r="BN654" s="1453"/>
      <c r="BO654" s="1453"/>
      <c r="BP654" s="1453"/>
      <c r="BQ654" s="1453"/>
      <c r="BR654" s="1453"/>
      <c r="BS654" s="1453"/>
      <c r="BT654" s="1453"/>
      <c r="BU654" s="1453"/>
      <c r="BV654" s="1453"/>
      <c r="BW654" s="1453"/>
      <c r="BX654" s="1453"/>
      <c r="BY654" s="1453"/>
      <c r="BZ654" s="1453"/>
      <c r="CA654" s="1453"/>
      <c r="CB654" s="1453"/>
      <c r="CC654" s="1453"/>
      <c r="CD654" s="1453"/>
      <c r="CE654" s="1453"/>
      <c r="CF654" s="1453"/>
      <c r="CG654" s="1453"/>
      <c r="CH654" s="1453"/>
      <c r="CI654" s="1453"/>
      <c r="CJ654" s="1453"/>
      <c r="CK654" s="1453"/>
      <c r="CL654" s="1453"/>
      <c r="CM654" s="1453"/>
      <c r="CN654" s="1453"/>
      <c r="CO654" s="1453"/>
      <c r="CP654" s="1453"/>
      <c r="CQ654" s="1453"/>
      <c r="CR654" s="1453"/>
      <c r="CS654" s="1453"/>
      <c r="CT654" s="1453"/>
      <c r="CU654" s="1453"/>
      <c r="CV654" s="1453"/>
      <c r="CW654" s="1453"/>
      <c r="CX654" s="1453"/>
      <c r="CY654" s="1453"/>
      <c r="CZ654" s="1453"/>
      <c r="DA654" s="1453"/>
      <c r="DB654" s="1453"/>
      <c r="DC654" s="1453"/>
      <c r="DD654" s="1453"/>
      <c r="DE654" s="1453"/>
      <c r="DF654" s="1453"/>
      <c r="DG654" s="1453"/>
      <c r="DH654" s="1453"/>
      <c r="DI654" s="1453"/>
      <c r="DJ654" s="1453"/>
      <c r="DK654" s="1453"/>
      <c r="DL654" s="1453"/>
      <c r="DM654" s="1453"/>
      <c r="DN654" s="1453"/>
      <c r="DO654" s="1453"/>
      <c r="DP654" s="1453"/>
      <c r="DQ654" s="1453"/>
      <c r="DR654" s="1453"/>
      <c r="DS654" s="1453"/>
      <c r="DT654" s="1453"/>
    </row>
    <row r="655" spans="1:124" s="1543" customFormat="1" ht="21.9" customHeight="1" x14ac:dyDescent="0.3">
      <c r="A655" s="1453"/>
      <c r="B655" s="1453"/>
      <c r="C655" s="1514"/>
      <c r="D655" s="1514"/>
      <c r="E655" s="1514"/>
      <c r="F655" s="1848"/>
      <c r="G655" s="1930"/>
      <c r="H655" s="1516"/>
      <c r="I655" s="1537"/>
      <c r="J655" s="1537"/>
      <c r="K655" s="1453"/>
      <c r="L655" s="1453"/>
      <c r="M655" s="1453"/>
      <c r="N655" s="1514"/>
      <c r="O655" s="1453"/>
      <c r="P655" s="1453"/>
      <c r="Q655" s="1453"/>
      <c r="R655" s="1453"/>
      <c r="S655" s="1453"/>
      <c r="T655" s="1452"/>
      <c r="U655"/>
      <c r="V655"/>
      <c r="W655" s="1453"/>
      <c r="X655" s="1453"/>
      <c r="Y655" s="1453"/>
      <c r="Z655" s="1453"/>
      <c r="AA655" s="1453"/>
      <c r="AB655" s="1453"/>
      <c r="AC655" s="1453"/>
      <c r="AD655" s="1453"/>
      <c r="AE655" s="1453"/>
      <c r="AF655" s="1453"/>
      <c r="AG655" s="1453"/>
      <c r="AH655" s="1453"/>
      <c r="AI655" s="1453"/>
      <c r="AJ655" s="1453"/>
      <c r="AK655" s="1453"/>
      <c r="AL655" s="1453"/>
      <c r="AM655" s="1453"/>
      <c r="AN655" s="1453"/>
      <c r="AO655" s="1453"/>
      <c r="AP655" s="1453"/>
      <c r="AQ655" s="1453"/>
      <c r="AR655" s="1454"/>
      <c r="AS655" s="1453"/>
      <c r="AT655" s="1453"/>
      <c r="AU655" s="1453"/>
      <c r="AV655" s="1453"/>
      <c r="AW655" s="1453"/>
      <c r="AX655" s="1453"/>
      <c r="AY655" s="1453"/>
      <c r="AZ655" s="1453"/>
      <c r="BA655" s="1453"/>
      <c r="BB655" s="1453"/>
      <c r="BC655" s="1453"/>
      <c r="BD655" s="1453"/>
      <c r="BE655" s="1453"/>
      <c r="BF655" s="1453"/>
      <c r="BG655" s="1453"/>
      <c r="BH655" s="1453"/>
      <c r="BI655" s="1453"/>
      <c r="BJ655" s="1453"/>
      <c r="BK655" s="1453"/>
      <c r="BL655" s="1453"/>
      <c r="BM655" s="1453"/>
      <c r="BN655" s="1453"/>
      <c r="BO655" s="1453"/>
      <c r="BP655" s="1453"/>
      <c r="BQ655" s="1453"/>
      <c r="BR655" s="1453"/>
      <c r="BS655" s="1453"/>
      <c r="BT655" s="1453"/>
      <c r="BU655" s="1453"/>
      <c r="BV655" s="1453"/>
      <c r="BW655" s="1453"/>
      <c r="BX655" s="1453"/>
      <c r="BY655" s="1453"/>
      <c r="BZ655" s="1453"/>
      <c r="CA655" s="1453"/>
      <c r="CB655" s="1453"/>
      <c r="CC655" s="1453"/>
      <c r="CD655" s="1453"/>
      <c r="CE655" s="1453"/>
      <c r="CF655" s="1453"/>
      <c r="CG655" s="1453"/>
      <c r="CH655" s="1453"/>
      <c r="CI655" s="1453"/>
      <c r="CJ655" s="1453"/>
      <c r="CK655" s="1453"/>
      <c r="CL655" s="1453"/>
      <c r="CM655" s="1453"/>
      <c r="CN655" s="1453"/>
      <c r="CO655" s="1453"/>
      <c r="CP655" s="1453"/>
      <c r="CQ655" s="1453"/>
      <c r="CR655" s="1453"/>
      <c r="CS655" s="1453"/>
      <c r="CT655" s="1453"/>
      <c r="CU655" s="1453"/>
      <c r="CV655" s="1453"/>
      <c r="CW655" s="1453"/>
      <c r="CX655" s="1453"/>
      <c r="CY655" s="1453"/>
      <c r="CZ655" s="1453"/>
      <c r="DA655" s="1453"/>
      <c r="DB655" s="1453"/>
      <c r="DC655" s="1453"/>
      <c r="DD655" s="1453"/>
      <c r="DE655" s="1453"/>
      <c r="DF655" s="1453"/>
      <c r="DG655" s="1453"/>
      <c r="DH655" s="1453"/>
      <c r="DI655" s="1453"/>
      <c r="DJ655" s="1453"/>
      <c r="DK655" s="1453"/>
      <c r="DL655" s="1453"/>
      <c r="DM655" s="1453"/>
      <c r="DN655" s="1453"/>
      <c r="DO655" s="1453"/>
      <c r="DP655" s="1453"/>
      <c r="DQ655" s="1453"/>
      <c r="DR655" s="1453"/>
      <c r="DS655" s="1453"/>
      <c r="DT655" s="1453"/>
    </row>
    <row r="656" spans="1:124" s="1543" customFormat="1" ht="21.9" customHeight="1" x14ac:dyDescent="0.3">
      <c r="A656" s="1453"/>
      <c r="B656" s="1453"/>
      <c r="C656" s="1514"/>
      <c r="D656" s="1514"/>
      <c r="E656" s="1514"/>
      <c r="F656" s="1848"/>
      <c r="G656" s="1930"/>
      <c r="H656" s="1516"/>
      <c r="I656" s="1537"/>
      <c r="J656" s="1537"/>
      <c r="K656" s="1453"/>
      <c r="L656" s="1453"/>
      <c r="M656" s="1453"/>
      <c r="N656" s="1514"/>
      <c r="O656" s="1453"/>
      <c r="P656" s="1453"/>
      <c r="Q656" s="1453"/>
      <c r="R656" s="1453"/>
      <c r="S656" s="1453"/>
      <c r="T656" s="1452"/>
      <c r="U656"/>
      <c r="V656"/>
      <c r="W656" s="1453"/>
      <c r="X656" s="1453"/>
      <c r="Y656" s="1453"/>
      <c r="Z656" s="1453"/>
      <c r="AA656" s="1453"/>
      <c r="AB656" s="1453"/>
      <c r="AC656" s="1453"/>
      <c r="AD656" s="1453"/>
      <c r="AE656" s="1453"/>
      <c r="AF656" s="1453"/>
      <c r="AG656" s="1453"/>
      <c r="AH656" s="1453"/>
      <c r="AI656" s="1453"/>
      <c r="AJ656" s="1453"/>
      <c r="AK656" s="1453"/>
      <c r="AL656" s="1453"/>
      <c r="AM656" s="1453"/>
      <c r="AN656" s="1453"/>
      <c r="AO656" s="1453"/>
      <c r="AP656" s="1453"/>
      <c r="AQ656" s="1453"/>
      <c r="AR656" s="1454"/>
      <c r="AS656" s="1453"/>
      <c r="AT656" s="1453"/>
      <c r="AU656" s="1453"/>
      <c r="AV656" s="1453"/>
      <c r="AW656" s="1453"/>
      <c r="AX656" s="1453"/>
      <c r="AY656" s="1453"/>
      <c r="AZ656" s="1453"/>
      <c r="BA656" s="1453"/>
      <c r="BB656" s="1453"/>
      <c r="BC656" s="1453"/>
      <c r="BD656" s="1453"/>
      <c r="BE656" s="1453"/>
      <c r="BF656" s="1453"/>
      <c r="BG656" s="1453"/>
      <c r="BH656" s="1453"/>
      <c r="BI656" s="1453"/>
      <c r="BJ656" s="1453"/>
      <c r="BK656" s="1453"/>
      <c r="BL656" s="1453"/>
      <c r="BM656" s="1453"/>
      <c r="BN656" s="1453"/>
      <c r="BO656" s="1453"/>
      <c r="BP656" s="1453"/>
      <c r="BQ656" s="1453"/>
      <c r="BR656" s="1453"/>
      <c r="BS656" s="1453"/>
      <c r="BT656" s="1453"/>
      <c r="BU656" s="1453"/>
      <c r="BV656" s="1453"/>
      <c r="BW656" s="1453"/>
      <c r="BX656" s="1453"/>
      <c r="BY656" s="1453"/>
      <c r="BZ656" s="1453"/>
      <c r="CA656" s="1453"/>
      <c r="CB656" s="1453"/>
      <c r="CC656" s="1453"/>
      <c r="CD656" s="1453"/>
      <c r="CE656" s="1453"/>
      <c r="CF656" s="1453"/>
      <c r="CG656" s="1453"/>
      <c r="CH656" s="1453"/>
      <c r="CI656" s="1453"/>
      <c r="CJ656" s="1453"/>
      <c r="CK656" s="1453"/>
      <c r="CL656" s="1453"/>
      <c r="CM656" s="1453"/>
      <c r="CN656" s="1453"/>
      <c r="CO656" s="1453"/>
      <c r="CP656" s="1453"/>
      <c r="CQ656" s="1453"/>
      <c r="CR656" s="1453"/>
      <c r="CS656" s="1453"/>
      <c r="CT656" s="1453"/>
      <c r="CU656" s="1453"/>
      <c r="CV656" s="1453"/>
      <c r="CW656" s="1453"/>
      <c r="CX656" s="1453"/>
      <c r="CY656" s="1453"/>
      <c r="CZ656" s="1453"/>
      <c r="DA656" s="1453"/>
      <c r="DB656" s="1453"/>
      <c r="DC656" s="1453"/>
      <c r="DD656" s="1453"/>
      <c r="DE656" s="1453"/>
      <c r="DF656" s="1453"/>
      <c r="DG656" s="1453"/>
      <c r="DH656" s="1453"/>
      <c r="DI656" s="1453"/>
      <c r="DJ656" s="1453"/>
      <c r="DK656" s="1453"/>
      <c r="DL656" s="1453"/>
      <c r="DM656" s="1453"/>
      <c r="DN656" s="1453"/>
      <c r="DO656" s="1453"/>
      <c r="DP656" s="1453"/>
      <c r="DQ656" s="1453"/>
      <c r="DR656" s="1453"/>
      <c r="DS656" s="1453"/>
      <c r="DT656" s="1453"/>
    </row>
    <row r="657" spans="1:124" s="1543" customFormat="1" ht="21.9" customHeight="1" x14ac:dyDescent="0.3">
      <c r="A657" s="1453"/>
      <c r="B657" s="1453"/>
      <c r="C657" s="1514"/>
      <c r="D657" s="1514"/>
      <c r="E657" s="1514"/>
      <c r="F657" s="1848"/>
      <c r="G657" s="1930"/>
      <c r="H657" s="1516"/>
      <c r="I657" s="1537"/>
      <c r="J657" s="1537"/>
      <c r="K657" s="1453"/>
      <c r="L657" s="1453"/>
      <c r="M657" s="1453"/>
      <c r="N657" s="1514"/>
      <c r="O657" s="1453"/>
      <c r="P657" s="1453"/>
      <c r="Q657" s="1453"/>
      <c r="R657" s="1453"/>
      <c r="S657" s="1453"/>
      <c r="T657" s="1452"/>
      <c r="U657"/>
      <c r="V657"/>
      <c r="W657" s="1453"/>
      <c r="X657" s="1453"/>
      <c r="Y657" s="1453"/>
      <c r="Z657" s="1453"/>
      <c r="AA657" s="1453"/>
      <c r="AB657" s="1453"/>
      <c r="AC657" s="1453"/>
      <c r="AD657" s="1453"/>
      <c r="AE657" s="1453"/>
      <c r="AF657" s="1453"/>
      <c r="AG657" s="1453"/>
      <c r="AH657" s="1453"/>
      <c r="AI657" s="1453"/>
      <c r="AJ657" s="1453"/>
      <c r="AK657" s="1453"/>
      <c r="AL657" s="1453"/>
      <c r="AM657" s="1453"/>
      <c r="AN657" s="1453"/>
      <c r="AO657" s="1453"/>
      <c r="AP657" s="1453"/>
      <c r="AQ657" s="1453"/>
      <c r="AR657" s="1454"/>
      <c r="AS657" s="1453"/>
      <c r="AT657" s="1453"/>
      <c r="AU657" s="1453"/>
      <c r="AV657" s="1453"/>
      <c r="AW657" s="1453"/>
      <c r="AX657" s="1453"/>
      <c r="AY657" s="1453"/>
      <c r="AZ657" s="1453"/>
      <c r="BA657" s="1453"/>
      <c r="BB657" s="1453"/>
      <c r="BC657" s="1453"/>
      <c r="BD657" s="1453"/>
      <c r="BE657" s="1453"/>
      <c r="BF657" s="1453"/>
      <c r="BG657" s="1453"/>
      <c r="BH657" s="1453"/>
      <c r="BI657" s="1453"/>
      <c r="BJ657" s="1453"/>
      <c r="BK657" s="1453"/>
      <c r="BL657" s="1453"/>
      <c r="BM657" s="1453"/>
      <c r="BN657" s="1453"/>
      <c r="BO657" s="1453"/>
      <c r="BP657" s="1453"/>
      <c r="BQ657" s="1453"/>
      <c r="BR657" s="1453"/>
      <c r="BS657" s="1453"/>
      <c r="BT657" s="1453"/>
      <c r="BU657" s="1453"/>
      <c r="BV657" s="1453"/>
      <c r="BW657" s="1453"/>
      <c r="BX657" s="1453"/>
      <c r="BY657" s="1453"/>
      <c r="BZ657" s="1453"/>
      <c r="CA657" s="1453"/>
      <c r="CB657" s="1453"/>
      <c r="CC657" s="1453"/>
      <c r="CD657" s="1453"/>
      <c r="CE657" s="1453"/>
      <c r="CF657" s="1453"/>
      <c r="CG657" s="1453"/>
      <c r="CH657" s="1453"/>
      <c r="CI657" s="1453"/>
      <c r="CJ657" s="1453"/>
      <c r="CK657" s="1453"/>
      <c r="CL657" s="1453"/>
      <c r="CM657" s="1453"/>
      <c r="CN657" s="1453"/>
      <c r="CO657" s="1453"/>
      <c r="CP657" s="1453"/>
      <c r="CQ657" s="1453"/>
      <c r="CR657" s="1453"/>
      <c r="CS657" s="1453"/>
      <c r="CT657" s="1453"/>
      <c r="CU657" s="1453"/>
      <c r="CV657" s="1453"/>
      <c r="CW657" s="1453"/>
      <c r="CX657" s="1453"/>
      <c r="CY657" s="1453"/>
      <c r="CZ657" s="1453"/>
      <c r="DA657" s="1453"/>
      <c r="DB657" s="1453"/>
      <c r="DC657" s="1453"/>
      <c r="DD657" s="1453"/>
      <c r="DE657" s="1453"/>
      <c r="DF657" s="1453"/>
      <c r="DG657" s="1453"/>
      <c r="DH657" s="1453"/>
      <c r="DI657" s="1453"/>
      <c r="DJ657" s="1453"/>
      <c r="DK657" s="1453"/>
      <c r="DL657" s="1453"/>
      <c r="DM657" s="1453"/>
      <c r="DN657" s="1453"/>
      <c r="DO657" s="1453"/>
      <c r="DP657" s="1453"/>
      <c r="DQ657" s="1453"/>
      <c r="DR657" s="1453"/>
      <c r="DS657" s="1453"/>
      <c r="DT657" s="1453"/>
    </row>
    <row r="658" spans="1:124" s="1543" customFormat="1" ht="21.9" customHeight="1" x14ac:dyDescent="0.3">
      <c r="A658" s="1453"/>
      <c r="B658" s="1453"/>
      <c r="C658" s="1514"/>
      <c r="D658" s="1514"/>
      <c r="E658" s="1514"/>
      <c r="F658" s="1848"/>
      <c r="G658" s="1930"/>
      <c r="H658" s="1516"/>
      <c r="I658" s="1537"/>
      <c r="J658" s="1537"/>
      <c r="K658" s="1453"/>
      <c r="L658" s="1453"/>
      <c r="M658" s="1453"/>
      <c r="N658" s="1514"/>
      <c r="O658" s="1453"/>
      <c r="P658" s="1453"/>
      <c r="Q658" s="1453"/>
      <c r="R658" s="1453"/>
      <c r="S658" s="1453"/>
      <c r="T658" s="1452"/>
      <c r="U658"/>
      <c r="V658"/>
      <c r="W658" s="1453"/>
      <c r="X658" s="1453"/>
      <c r="Y658" s="1453"/>
      <c r="Z658" s="1453"/>
      <c r="AA658" s="1453"/>
      <c r="AB658" s="1453"/>
      <c r="AC658" s="1453"/>
      <c r="AD658" s="1453"/>
      <c r="AE658" s="1453"/>
      <c r="AF658" s="1453"/>
      <c r="AG658" s="1453"/>
      <c r="AH658" s="1453"/>
      <c r="AI658" s="1453"/>
      <c r="AJ658" s="1453"/>
      <c r="AK658" s="1453"/>
      <c r="AL658" s="1453"/>
      <c r="AM658" s="1453"/>
      <c r="AN658" s="1453"/>
      <c r="AO658" s="1453"/>
      <c r="AP658" s="1453"/>
      <c r="AQ658" s="1453"/>
      <c r="AR658" s="1454"/>
      <c r="AS658" s="1453"/>
      <c r="AT658" s="1453"/>
      <c r="AU658" s="1453"/>
      <c r="AV658" s="1453"/>
      <c r="AW658" s="1453"/>
      <c r="AX658" s="1453"/>
      <c r="AY658" s="1453"/>
      <c r="AZ658" s="1453"/>
      <c r="BA658" s="1453"/>
      <c r="BB658" s="1453"/>
      <c r="BC658" s="1453"/>
      <c r="BD658" s="1453"/>
      <c r="BE658" s="1453"/>
      <c r="BF658" s="1453"/>
      <c r="BG658" s="1453"/>
      <c r="BH658" s="1453"/>
      <c r="BI658" s="1453"/>
      <c r="BJ658" s="1453"/>
      <c r="BK658" s="1453"/>
      <c r="BL658" s="1453"/>
      <c r="BM658" s="1453"/>
      <c r="BN658" s="1453"/>
      <c r="BO658" s="1453"/>
      <c r="BP658" s="1453"/>
      <c r="BQ658" s="1453"/>
      <c r="BR658" s="1453"/>
      <c r="BS658" s="1453"/>
      <c r="BT658" s="1453"/>
      <c r="BU658" s="1453"/>
      <c r="BV658" s="1453"/>
      <c r="BW658" s="1453"/>
      <c r="BX658" s="1453"/>
      <c r="BY658" s="1453"/>
      <c r="BZ658" s="1453"/>
      <c r="CA658" s="1453"/>
      <c r="CB658" s="1453"/>
      <c r="CC658" s="1453"/>
      <c r="CD658" s="1453"/>
      <c r="CE658" s="1453"/>
      <c r="CF658" s="1453"/>
      <c r="CG658" s="1453"/>
      <c r="CH658" s="1453"/>
      <c r="CI658" s="1453"/>
      <c r="CJ658" s="1453"/>
      <c r="CK658" s="1453"/>
      <c r="CL658" s="1453"/>
      <c r="CM658" s="1453"/>
      <c r="CN658" s="1453"/>
      <c r="CO658" s="1453"/>
      <c r="CP658" s="1453"/>
      <c r="CQ658" s="1453"/>
      <c r="CR658" s="1453"/>
      <c r="CS658" s="1453"/>
      <c r="CT658" s="1453"/>
      <c r="CU658" s="1453"/>
      <c r="CV658" s="1453"/>
      <c r="CW658" s="1453"/>
      <c r="CX658" s="1453"/>
      <c r="CY658" s="1453"/>
      <c r="CZ658" s="1453"/>
      <c r="DA658" s="1453"/>
      <c r="DB658" s="1453"/>
      <c r="DC658" s="1453"/>
      <c r="DD658" s="1453"/>
      <c r="DE658" s="1453"/>
      <c r="DF658" s="1453"/>
      <c r="DG658" s="1453"/>
      <c r="DH658" s="1453"/>
      <c r="DI658" s="1453"/>
      <c r="DJ658" s="1453"/>
      <c r="DK658" s="1453"/>
      <c r="DL658" s="1453"/>
      <c r="DM658" s="1453"/>
      <c r="DN658" s="1453"/>
      <c r="DO658" s="1453"/>
      <c r="DP658" s="1453"/>
      <c r="DQ658" s="1453"/>
      <c r="DR658" s="1453"/>
      <c r="DS658" s="1453"/>
      <c r="DT658" s="1453"/>
    </row>
    <row r="659" spans="1:124" s="1543" customFormat="1" ht="21.9" customHeight="1" x14ac:dyDescent="0.3">
      <c r="A659" s="1453"/>
      <c r="B659" s="1453"/>
      <c r="C659" s="1514"/>
      <c r="D659" s="1514"/>
      <c r="E659" s="1514"/>
      <c r="F659" s="1848"/>
      <c r="G659" s="1930"/>
      <c r="H659" s="1516"/>
      <c r="I659" s="1537"/>
      <c r="J659" s="1537"/>
      <c r="K659" s="1453"/>
      <c r="L659" s="1453"/>
      <c r="M659" s="1453"/>
      <c r="N659" s="1514"/>
      <c r="O659" s="1453"/>
      <c r="P659" s="1453"/>
      <c r="Q659" s="1453"/>
      <c r="R659" s="1453"/>
      <c r="S659" s="1453"/>
      <c r="T659" s="1452"/>
      <c r="U659"/>
      <c r="V659"/>
      <c r="W659" s="1453"/>
      <c r="X659" s="1453"/>
      <c r="Y659" s="1453"/>
      <c r="Z659" s="1453"/>
      <c r="AA659" s="1453"/>
      <c r="AB659" s="1453"/>
      <c r="AC659" s="1453"/>
      <c r="AD659" s="1453"/>
      <c r="AE659" s="1453"/>
      <c r="AF659" s="1453"/>
      <c r="AG659" s="1453"/>
      <c r="AH659" s="1453"/>
      <c r="AI659" s="1453"/>
      <c r="AJ659" s="1453"/>
      <c r="AK659" s="1453"/>
      <c r="AL659" s="1453"/>
      <c r="AM659" s="1453"/>
      <c r="AN659" s="1453"/>
      <c r="AO659" s="1453"/>
      <c r="AP659" s="1453"/>
      <c r="AQ659" s="1453"/>
      <c r="AR659" s="1454"/>
      <c r="AS659" s="1453"/>
      <c r="AT659" s="1453"/>
      <c r="AU659" s="1453"/>
      <c r="AV659" s="1453"/>
      <c r="AW659" s="1453"/>
      <c r="AX659" s="1453"/>
      <c r="AY659" s="1453"/>
      <c r="AZ659" s="1453"/>
      <c r="BA659" s="1453"/>
      <c r="BB659" s="1453"/>
      <c r="BC659" s="1453"/>
      <c r="BD659" s="1453"/>
      <c r="BE659" s="1453"/>
      <c r="BF659" s="1453"/>
      <c r="BG659" s="1453"/>
      <c r="BH659" s="1453"/>
      <c r="BI659" s="1453"/>
      <c r="BJ659" s="1453"/>
      <c r="BK659" s="1453"/>
      <c r="BL659" s="1453"/>
      <c r="BM659" s="1453"/>
      <c r="BN659" s="1453"/>
      <c r="BO659" s="1453"/>
      <c r="BP659" s="1453"/>
      <c r="BQ659" s="1453"/>
      <c r="BR659" s="1453"/>
      <c r="BS659" s="1453"/>
      <c r="BT659" s="1453"/>
      <c r="BU659" s="1453"/>
      <c r="BV659" s="1453"/>
      <c r="BW659" s="1453"/>
      <c r="BX659" s="1453"/>
      <c r="BY659" s="1453"/>
      <c r="BZ659" s="1453"/>
      <c r="CA659" s="1453"/>
      <c r="CB659" s="1453"/>
      <c r="CC659" s="1453"/>
      <c r="CD659" s="1453"/>
      <c r="CE659" s="1453"/>
      <c r="CF659" s="1453"/>
      <c r="CG659" s="1453"/>
      <c r="CH659" s="1453"/>
      <c r="CI659" s="1453"/>
      <c r="CJ659" s="1453"/>
      <c r="CK659" s="1453"/>
      <c r="CL659" s="1453"/>
      <c r="CM659" s="1453"/>
      <c r="CN659" s="1453"/>
      <c r="CO659" s="1453"/>
      <c r="CP659" s="1453"/>
      <c r="CQ659" s="1453"/>
      <c r="CR659" s="1453"/>
      <c r="CS659" s="1453"/>
      <c r="CT659" s="1453"/>
      <c r="CU659" s="1453"/>
      <c r="CV659" s="1453"/>
      <c r="CW659" s="1453"/>
      <c r="CX659" s="1453"/>
      <c r="CY659" s="1453"/>
      <c r="CZ659" s="1453"/>
      <c r="DA659" s="1453"/>
      <c r="DB659" s="1453"/>
      <c r="DC659" s="1453"/>
      <c r="DD659" s="1453"/>
      <c r="DE659" s="1453"/>
      <c r="DF659" s="1453"/>
      <c r="DG659" s="1453"/>
      <c r="DH659" s="1453"/>
      <c r="DI659" s="1453"/>
      <c r="DJ659" s="1453"/>
      <c r="DK659" s="1453"/>
      <c r="DL659" s="1453"/>
      <c r="DM659" s="1453"/>
      <c r="DN659" s="1453"/>
      <c r="DO659" s="1453"/>
      <c r="DP659" s="1453"/>
      <c r="DQ659" s="1453"/>
      <c r="DR659" s="1453"/>
      <c r="DS659" s="1453"/>
      <c r="DT659" s="1453"/>
    </row>
    <row r="660" spans="1:124" s="1543" customFormat="1" ht="21.9" customHeight="1" x14ac:dyDescent="0.3">
      <c r="A660" s="1453"/>
      <c r="B660" s="1453"/>
      <c r="C660" s="1514"/>
      <c r="D660" s="1514"/>
      <c r="E660" s="1514"/>
      <c r="F660" s="1848"/>
      <c r="G660" s="1930"/>
      <c r="H660" s="1516"/>
      <c r="I660" s="1537"/>
      <c r="J660" s="1537"/>
      <c r="K660" s="1453"/>
      <c r="L660" s="1453"/>
      <c r="M660" s="1453"/>
      <c r="N660" s="1514"/>
      <c r="O660" s="1453"/>
      <c r="P660" s="1453"/>
      <c r="Q660" s="1453"/>
      <c r="R660" s="1453"/>
      <c r="S660" s="1453"/>
      <c r="T660" s="1452"/>
      <c r="U660"/>
      <c r="V660"/>
      <c r="W660" s="1453"/>
      <c r="X660" s="1453"/>
      <c r="Y660" s="1453"/>
      <c r="Z660" s="1453"/>
      <c r="AA660" s="1453"/>
      <c r="AB660" s="1453"/>
      <c r="AC660" s="1453"/>
      <c r="AD660" s="1453"/>
      <c r="AE660" s="1453"/>
      <c r="AF660" s="1453"/>
      <c r="AG660" s="1453"/>
      <c r="AH660" s="1453"/>
      <c r="AI660" s="1453"/>
      <c r="AJ660" s="1453"/>
      <c r="AK660" s="1453"/>
      <c r="AL660" s="1453"/>
      <c r="AM660" s="1453"/>
      <c r="AN660" s="1453"/>
      <c r="AO660" s="1453"/>
      <c r="AP660" s="1453"/>
      <c r="AQ660" s="1453"/>
      <c r="AR660" s="1454"/>
      <c r="AS660" s="1453"/>
      <c r="AT660" s="1453"/>
      <c r="AU660" s="1453"/>
      <c r="AV660" s="1453"/>
      <c r="AW660" s="1453"/>
      <c r="AX660" s="1453"/>
      <c r="AY660" s="1453"/>
      <c r="AZ660" s="1453"/>
      <c r="BA660" s="1453"/>
      <c r="BB660" s="1453"/>
      <c r="BC660" s="1453"/>
      <c r="BD660" s="1453"/>
      <c r="BE660" s="1453"/>
      <c r="BF660" s="1453"/>
      <c r="BG660" s="1453"/>
      <c r="BH660" s="1453"/>
      <c r="BI660" s="1453"/>
      <c r="BJ660" s="1453"/>
      <c r="BK660" s="1453"/>
      <c r="BL660" s="1453"/>
      <c r="BM660" s="1453"/>
      <c r="BN660" s="1453"/>
      <c r="BO660" s="1453"/>
      <c r="BP660" s="1453"/>
      <c r="BQ660" s="1453"/>
      <c r="BR660" s="1453"/>
      <c r="BS660" s="1453"/>
      <c r="BT660" s="1453"/>
      <c r="BU660" s="1453"/>
      <c r="BV660" s="1453"/>
      <c r="BW660" s="1453"/>
      <c r="BX660" s="1453"/>
      <c r="BY660" s="1453"/>
      <c r="BZ660" s="1453"/>
      <c r="CA660" s="1453"/>
      <c r="CB660" s="1453"/>
      <c r="CC660" s="1453"/>
      <c r="CD660" s="1453"/>
      <c r="CE660" s="1453"/>
      <c r="CF660" s="1453"/>
      <c r="CG660" s="1453"/>
      <c r="CH660" s="1453"/>
      <c r="CI660" s="1453"/>
      <c r="CJ660" s="1453"/>
      <c r="CK660" s="1453"/>
      <c r="CL660" s="1453"/>
      <c r="CM660" s="1453"/>
      <c r="CN660" s="1453"/>
      <c r="CO660" s="1453"/>
      <c r="CP660" s="1453"/>
      <c r="CQ660" s="1453"/>
      <c r="CR660" s="1453"/>
      <c r="CS660" s="1453"/>
      <c r="CT660" s="1453"/>
      <c r="CU660" s="1453"/>
      <c r="CV660" s="1453"/>
      <c r="CW660" s="1453"/>
      <c r="CX660" s="1453"/>
      <c r="CY660" s="1453"/>
      <c r="CZ660" s="1453"/>
      <c r="DA660" s="1453"/>
      <c r="DB660" s="1453"/>
      <c r="DC660" s="1453"/>
      <c r="DD660" s="1453"/>
      <c r="DE660" s="1453"/>
      <c r="DF660" s="1453"/>
      <c r="DG660" s="1453"/>
      <c r="DH660" s="1453"/>
      <c r="DI660" s="1453"/>
      <c r="DJ660" s="1453"/>
      <c r="DK660" s="1453"/>
      <c r="DL660" s="1453"/>
      <c r="DM660" s="1453"/>
      <c r="DN660" s="1453"/>
      <c r="DO660" s="1453"/>
      <c r="DP660" s="1453"/>
      <c r="DQ660" s="1453"/>
      <c r="DR660" s="1453"/>
      <c r="DS660" s="1453"/>
      <c r="DT660" s="1453"/>
    </row>
    <row r="661" spans="1:124" s="1543" customFormat="1" ht="21.9" customHeight="1" x14ac:dyDescent="0.3">
      <c r="A661" s="1453"/>
      <c r="B661" s="1453"/>
      <c r="C661" s="1514"/>
      <c r="D661" s="1514"/>
      <c r="E661" s="1514"/>
      <c r="F661" s="1848"/>
      <c r="G661" s="1930"/>
      <c r="H661" s="1516"/>
      <c r="I661" s="1537"/>
      <c r="J661" s="1537"/>
      <c r="K661" s="1453"/>
      <c r="L661" s="1453"/>
      <c r="M661" s="1453"/>
      <c r="N661" s="1514"/>
      <c r="O661" s="1453"/>
      <c r="P661" s="1453"/>
      <c r="Q661" s="1453"/>
      <c r="R661" s="1453"/>
      <c r="S661" s="1453"/>
      <c r="T661" s="1452"/>
      <c r="U661"/>
      <c r="V661"/>
      <c r="W661" s="1453"/>
      <c r="X661" s="1453"/>
      <c r="Y661" s="1453"/>
      <c r="Z661" s="1453"/>
      <c r="AA661" s="1453"/>
      <c r="AB661" s="1453"/>
      <c r="AC661" s="1453"/>
      <c r="AD661" s="1453"/>
      <c r="AE661" s="1453"/>
      <c r="AF661" s="1453"/>
      <c r="AG661" s="1453"/>
      <c r="AH661" s="1453"/>
      <c r="AI661" s="1453"/>
      <c r="AJ661" s="1453"/>
      <c r="AK661" s="1453"/>
      <c r="AL661" s="1453"/>
      <c r="AM661" s="1453"/>
      <c r="AN661" s="1453"/>
      <c r="AO661" s="1453"/>
      <c r="AP661" s="1453"/>
      <c r="AQ661" s="1453"/>
      <c r="AR661" s="1454"/>
      <c r="AS661" s="1453"/>
      <c r="AT661" s="1453"/>
      <c r="AU661" s="1453"/>
      <c r="AV661" s="1453"/>
      <c r="AW661" s="1453"/>
      <c r="AX661" s="1453"/>
      <c r="AY661" s="1453"/>
      <c r="AZ661" s="1453"/>
      <c r="BA661" s="1453"/>
      <c r="BB661" s="1453"/>
      <c r="BC661" s="1453"/>
      <c r="BD661" s="1453"/>
      <c r="BE661" s="1453"/>
      <c r="BF661" s="1453"/>
      <c r="BG661" s="1453"/>
      <c r="BH661" s="1453"/>
      <c r="BI661" s="1453"/>
      <c r="BJ661" s="1453"/>
      <c r="BK661" s="1453"/>
      <c r="BL661" s="1453"/>
      <c r="BM661" s="1453"/>
      <c r="BN661" s="1453"/>
      <c r="BO661" s="1453"/>
      <c r="BP661" s="1453"/>
      <c r="BQ661" s="1453"/>
      <c r="BR661" s="1453"/>
      <c r="BS661" s="1453"/>
      <c r="BT661" s="1453"/>
      <c r="BU661" s="1453"/>
      <c r="BV661" s="1453"/>
      <c r="BW661" s="1453"/>
      <c r="BX661" s="1453"/>
      <c r="BY661" s="1453"/>
      <c r="BZ661" s="1453"/>
      <c r="CA661" s="1453"/>
      <c r="CB661" s="1453"/>
      <c r="CC661" s="1453"/>
      <c r="CD661" s="1453"/>
      <c r="CE661" s="1453"/>
      <c r="CF661" s="1453"/>
      <c r="CG661" s="1453"/>
      <c r="CH661" s="1453"/>
      <c r="CI661" s="1453"/>
      <c r="CJ661" s="1453"/>
      <c r="CK661" s="1453"/>
      <c r="CL661" s="1453"/>
      <c r="CM661" s="1453"/>
      <c r="CN661" s="1453"/>
      <c r="CO661" s="1453"/>
      <c r="CP661" s="1453"/>
      <c r="CQ661" s="1453"/>
      <c r="CR661" s="1453"/>
      <c r="CS661" s="1453"/>
      <c r="CT661" s="1453"/>
      <c r="CU661" s="1453"/>
      <c r="CV661" s="1453"/>
      <c r="CW661" s="1453"/>
      <c r="CX661" s="1453"/>
      <c r="CY661" s="1453"/>
      <c r="CZ661" s="1453"/>
      <c r="DA661" s="1453"/>
      <c r="DB661" s="1453"/>
      <c r="DC661" s="1453"/>
      <c r="DD661" s="1453"/>
      <c r="DE661" s="1453"/>
      <c r="DF661" s="1453"/>
      <c r="DG661" s="1453"/>
      <c r="DH661" s="1453"/>
      <c r="DI661" s="1453"/>
      <c r="DJ661" s="1453"/>
      <c r="DK661" s="1453"/>
      <c r="DL661" s="1453"/>
      <c r="DM661" s="1453"/>
      <c r="DN661" s="1453"/>
      <c r="DO661" s="1453"/>
      <c r="DP661" s="1453"/>
      <c r="DQ661" s="1453"/>
      <c r="DR661" s="1453"/>
      <c r="DS661" s="1453"/>
      <c r="DT661" s="1453"/>
    </row>
    <row r="662" spans="1:124" s="1543" customFormat="1" ht="21.9" customHeight="1" x14ac:dyDescent="0.3">
      <c r="A662" s="1453"/>
      <c r="B662" s="1453"/>
      <c r="C662" s="1514"/>
      <c r="D662" s="1514"/>
      <c r="E662" s="1514"/>
      <c r="F662" s="1848"/>
      <c r="G662" s="1930"/>
      <c r="H662" s="1516"/>
      <c r="I662" s="1537"/>
      <c r="J662" s="1537"/>
      <c r="K662" s="1453"/>
      <c r="L662" s="1453"/>
      <c r="M662" s="1453"/>
      <c r="N662" s="1514"/>
      <c r="O662" s="1453"/>
      <c r="P662" s="1453"/>
      <c r="Q662" s="1453"/>
      <c r="R662" s="1453"/>
      <c r="S662" s="1453"/>
      <c r="T662" s="1452"/>
      <c r="U662"/>
      <c r="V662"/>
      <c r="W662" s="1453"/>
      <c r="X662" s="1453"/>
      <c r="Y662" s="1453"/>
      <c r="Z662" s="1453"/>
      <c r="AA662" s="1453"/>
      <c r="AB662" s="1453"/>
      <c r="AC662" s="1453"/>
      <c r="AD662" s="1453"/>
      <c r="AE662" s="1453"/>
      <c r="AF662" s="1453"/>
      <c r="AG662" s="1453"/>
      <c r="AH662" s="1453"/>
      <c r="AI662" s="1453"/>
      <c r="AJ662" s="1453"/>
      <c r="AK662" s="1453"/>
      <c r="AL662" s="1453"/>
      <c r="AM662" s="1453"/>
      <c r="AN662" s="1453"/>
      <c r="AO662" s="1453"/>
      <c r="AP662" s="1453"/>
      <c r="AQ662" s="1453"/>
      <c r="AR662" s="1454"/>
      <c r="AS662" s="1453"/>
      <c r="AT662" s="1453"/>
      <c r="AU662" s="1453"/>
      <c r="AV662" s="1453"/>
      <c r="AW662" s="1453"/>
      <c r="AX662" s="1453"/>
      <c r="AY662" s="1453"/>
      <c r="AZ662" s="1453"/>
      <c r="BA662" s="1453"/>
      <c r="BB662" s="1453"/>
      <c r="BC662" s="1453"/>
      <c r="BD662" s="1453"/>
      <c r="BE662" s="1453"/>
      <c r="BF662" s="1453"/>
      <c r="BG662" s="1453"/>
      <c r="BH662" s="1453"/>
      <c r="BI662" s="1453"/>
      <c r="BJ662" s="1453"/>
      <c r="BK662" s="1453"/>
      <c r="BL662" s="1453"/>
      <c r="BM662" s="1453"/>
      <c r="BN662" s="1453"/>
      <c r="BO662" s="1453"/>
      <c r="BP662" s="1453"/>
      <c r="BQ662" s="1453"/>
      <c r="BR662" s="1453"/>
      <c r="BS662" s="1453"/>
      <c r="BT662" s="1453"/>
      <c r="BU662" s="1453"/>
      <c r="BV662" s="1453"/>
      <c r="BW662" s="1453"/>
      <c r="BX662" s="1453"/>
      <c r="BY662" s="1453"/>
      <c r="BZ662" s="1453"/>
      <c r="CA662" s="1453"/>
      <c r="CB662" s="1453"/>
      <c r="CC662" s="1453"/>
      <c r="CD662" s="1453"/>
      <c r="CE662" s="1453"/>
      <c r="CF662" s="1453"/>
      <c r="CG662" s="1453"/>
      <c r="CH662" s="1453"/>
      <c r="CI662" s="1453"/>
      <c r="CJ662" s="1453"/>
      <c r="CK662" s="1453"/>
      <c r="CL662" s="1453"/>
      <c r="CM662" s="1453"/>
      <c r="CN662" s="1453"/>
      <c r="CO662" s="1453"/>
      <c r="CP662" s="1453"/>
      <c r="CQ662" s="1453"/>
      <c r="CR662" s="1453"/>
      <c r="CS662" s="1453"/>
      <c r="CT662" s="1453"/>
      <c r="CU662" s="1453"/>
      <c r="CV662" s="1453"/>
      <c r="CW662" s="1453"/>
      <c r="CX662" s="1453"/>
      <c r="CY662" s="1453"/>
      <c r="CZ662" s="1453"/>
      <c r="DA662" s="1453"/>
      <c r="DB662" s="1453"/>
      <c r="DC662" s="1453"/>
      <c r="DD662" s="1453"/>
      <c r="DE662" s="1453"/>
      <c r="DF662" s="1453"/>
      <c r="DG662" s="1453"/>
      <c r="DH662" s="1453"/>
      <c r="DI662" s="1453"/>
      <c r="DJ662" s="1453"/>
      <c r="DK662" s="1453"/>
      <c r="DL662" s="1453"/>
      <c r="DM662" s="1453"/>
      <c r="DN662" s="1453"/>
      <c r="DO662" s="1453"/>
      <c r="DP662" s="1453"/>
      <c r="DQ662" s="1453"/>
      <c r="DR662" s="1453"/>
      <c r="DS662" s="1453"/>
      <c r="DT662" s="1453"/>
    </row>
    <row r="663" spans="1:124" s="1543" customFormat="1" ht="21.9" customHeight="1" x14ac:dyDescent="0.3">
      <c r="A663" s="1453"/>
      <c r="B663" s="1453"/>
      <c r="C663" s="1514"/>
      <c r="D663" s="1514"/>
      <c r="E663" s="1514"/>
      <c r="F663" s="1848"/>
      <c r="G663" s="1930"/>
      <c r="H663" s="1516"/>
      <c r="I663" s="1537"/>
      <c r="J663" s="1537"/>
      <c r="K663" s="1453"/>
      <c r="L663" s="1453"/>
      <c r="M663" s="1453"/>
      <c r="N663" s="1514"/>
      <c r="O663" s="1453"/>
      <c r="P663" s="1453"/>
      <c r="Q663" s="1453"/>
      <c r="R663" s="1453"/>
      <c r="S663" s="1453"/>
      <c r="T663" s="1452"/>
      <c r="U663"/>
      <c r="V663"/>
      <c r="W663" s="1453"/>
      <c r="X663" s="1453"/>
      <c r="Y663" s="1453"/>
      <c r="Z663" s="1453"/>
      <c r="AA663" s="1453"/>
      <c r="AB663" s="1453"/>
      <c r="AC663" s="1453"/>
      <c r="AD663" s="1453"/>
      <c r="AE663" s="1453"/>
      <c r="AF663" s="1453"/>
      <c r="AG663" s="1453"/>
      <c r="AH663" s="1453"/>
      <c r="AI663" s="1453"/>
      <c r="AJ663" s="1453"/>
      <c r="AK663" s="1453"/>
      <c r="AL663" s="1453"/>
      <c r="AM663" s="1453"/>
      <c r="AN663" s="1453"/>
      <c r="AO663" s="1453"/>
      <c r="AP663" s="1453"/>
      <c r="AQ663" s="1453"/>
      <c r="AR663" s="1454"/>
      <c r="AS663" s="1453"/>
      <c r="AT663" s="1453"/>
      <c r="AU663" s="1453"/>
      <c r="AV663" s="1453"/>
      <c r="AW663" s="1453"/>
      <c r="AX663" s="1453"/>
      <c r="AY663" s="1453"/>
      <c r="AZ663" s="1453"/>
      <c r="BA663" s="1453"/>
      <c r="BB663" s="1453"/>
      <c r="BC663" s="1453"/>
      <c r="BD663" s="1453"/>
      <c r="BE663" s="1453"/>
      <c r="BF663" s="1453"/>
      <c r="BG663" s="1453"/>
      <c r="BH663" s="1453"/>
      <c r="BI663" s="1453"/>
      <c r="BJ663" s="1453"/>
      <c r="BK663" s="1453"/>
      <c r="BL663" s="1453"/>
      <c r="BM663" s="1453"/>
      <c r="BN663" s="1453"/>
      <c r="BO663" s="1453"/>
      <c r="BP663" s="1453"/>
      <c r="BQ663" s="1453"/>
      <c r="BR663" s="1453"/>
      <c r="BS663" s="1453"/>
      <c r="BT663" s="1453"/>
      <c r="BU663" s="1453"/>
      <c r="BV663" s="1453"/>
      <c r="BW663" s="1453"/>
      <c r="BX663" s="1453"/>
      <c r="BY663" s="1453"/>
      <c r="BZ663" s="1453"/>
      <c r="CA663" s="1453"/>
      <c r="CB663" s="1453"/>
      <c r="CC663" s="1453"/>
      <c r="CD663" s="1453"/>
      <c r="CE663" s="1453"/>
      <c r="CF663" s="1453"/>
      <c r="CG663" s="1453"/>
      <c r="CH663" s="1453"/>
      <c r="CI663" s="1453"/>
      <c r="CJ663" s="1453"/>
      <c r="CK663" s="1453"/>
      <c r="CL663" s="1453"/>
      <c r="CM663" s="1453"/>
      <c r="CN663" s="1453"/>
      <c r="CO663" s="1453"/>
      <c r="CP663" s="1453"/>
      <c r="CQ663" s="1453"/>
      <c r="CR663" s="1453"/>
      <c r="CS663" s="1453"/>
      <c r="CT663" s="1453"/>
      <c r="CU663" s="1453"/>
      <c r="CV663" s="1453"/>
      <c r="CW663" s="1453"/>
      <c r="CX663" s="1453"/>
      <c r="CY663" s="1453"/>
      <c r="CZ663" s="1453"/>
      <c r="DA663" s="1453"/>
      <c r="DB663" s="1453"/>
      <c r="DC663" s="1453"/>
      <c r="DD663" s="1453"/>
      <c r="DE663" s="1453"/>
      <c r="DF663" s="1453"/>
      <c r="DG663" s="1453"/>
      <c r="DH663" s="1453"/>
      <c r="DI663" s="1453"/>
      <c r="DJ663" s="1453"/>
      <c r="DK663" s="1453"/>
      <c r="DL663" s="1453"/>
      <c r="DM663" s="1453"/>
      <c r="DN663" s="1453"/>
      <c r="DO663" s="1453"/>
      <c r="DP663" s="1453"/>
      <c r="DQ663" s="1453"/>
      <c r="DR663" s="1453"/>
      <c r="DS663" s="1453"/>
      <c r="DT663" s="1453"/>
    </row>
    <row r="664" spans="1:124" s="1543" customFormat="1" ht="21.9" customHeight="1" x14ac:dyDescent="0.3">
      <c r="A664" s="1453"/>
      <c r="B664" s="1453"/>
      <c r="C664" s="1514"/>
      <c r="D664" s="1514"/>
      <c r="E664" s="1514"/>
      <c r="F664" s="1848"/>
      <c r="G664" s="1930"/>
      <c r="H664" s="1516"/>
      <c r="I664" s="1537"/>
      <c r="J664" s="1537"/>
      <c r="K664" s="1453"/>
      <c r="L664" s="1453"/>
      <c r="M664" s="1453"/>
      <c r="N664" s="1514"/>
      <c r="O664" s="1453"/>
      <c r="P664" s="1453"/>
      <c r="Q664" s="1453"/>
      <c r="R664" s="1453"/>
      <c r="S664" s="1453"/>
      <c r="T664" s="1452"/>
      <c r="U664"/>
      <c r="V664"/>
      <c r="W664" s="1453"/>
      <c r="X664" s="1453"/>
      <c r="Y664" s="1453"/>
      <c r="Z664" s="1453"/>
      <c r="AA664" s="1453"/>
      <c r="AB664" s="1453"/>
      <c r="AC664" s="1453"/>
      <c r="AD664" s="1453"/>
      <c r="AE664" s="1453"/>
      <c r="AF664" s="1453"/>
      <c r="AG664" s="1453"/>
      <c r="AH664" s="1453"/>
      <c r="AI664" s="1453"/>
      <c r="AJ664" s="1453"/>
      <c r="AK664" s="1453"/>
      <c r="AL664" s="1453"/>
      <c r="AM664" s="1453"/>
      <c r="AN664" s="1453"/>
      <c r="AO664" s="1453"/>
      <c r="AP664" s="1453"/>
      <c r="AQ664" s="1453"/>
      <c r="AR664" s="1454"/>
      <c r="AS664" s="1453"/>
      <c r="AT664" s="1453"/>
      <c r="AU664" s="1453"/>
      <c r="AV664" s="1453"/>
      <c r="AW664" s="1453"/>
      <c r="AX664" s="1453"/>
      <c r="AY664" s="1453"/>
      <c r="AZ664" s="1453"/>
      <c r="BA664" s="1453"/>
      <c r="BB664" s="1453"/>
      <c r="BC664" s="1453"/>
      <c r="BD664" s="1453"/>
      <c r="BE664" s="1453"/>
      <c r="BF664" s="1453"/>
      <c r="BG664" s="1453"/>
      <c r="BH664" s="1453"/>
      <c r="BI664" s="1453"/>
      <c r="BJ664" s="1453"/>
      <c r="BK664" s="1453"/>
      <c r="BL664" s="1453"/>
      <c r="BM664" s="1453"/>
      <c r="BN664" s="1453"/>
      <c r="BO664" s="1453"/>
      <c r="BP664" s="1453"/>
      <c r="BQ664" s="1453"/>
      <c r="BR664" s="1453"/>
      <c r="BS664" s="1453"/>
      <c r="BT664" s="1453"/>
      <c r="BU664" s="1453"/>
      <c r="BV664" s="1453"/>
      <c r="BW664" s="1453"/>
      <c r="BX664" s="1453"/>
      <c r="BY664" s="1453"/>
      <c r="BZ664" s="1453"/>
      <c r="CA664" s="1453"/>
      <c r="CB664" s="1453"/>
      <c r="CC664" s="1453"/>
      <c r="CD664" s="1453"/>
      <c r="CE664" s="1453"/>
      <c r="CF664" s="1453"/>
      <c r="CG664" s="1453"/>
      <c r="CH664" s="1453"/>
      <c r="CI664" s="1453"/>
      <c r="CJ664" s="1453"/>
      <c r="CK664" s="1453"/>
      <c r="CL664" s="1453"/>
      <c r="CM664" s="1453"/>
      <c r="CN664" s="1453"/>
      <c r="CO664" s="1453"/>
      <c r="CP664" s="1453"/>
      <c r="CQ664" s="1453"/>
      <c r="CR664" s="1453"/>
      <c r="CS664" s="1453"/>
      <c r="CT664" s="1453"/>
      <c r="CU664" s="1453"/>
      <c r="CV664" s="1453"/>
      <c r="CW664" s="1453"/>
      <c r="CX664" s="1453"/>
      <c r="CY664" s="1453"/>
      <c r="CZ664" s="1453"/>
      <c r="DA664" s="1453"/>
      <c r="DB664" s="1453"/>
      <c r="DC664" s="1453"/>
      <c r="DD664" s="1453"/>
      <c r="DE664" s="1453"/>
      <c r="DF664" s="1453"/>
      <c r="DG664" s="1453"/>
      <c r="DH664" s="1453"/>
      <c r="DI664" s="1453"/>
      <c r="DJ664" s="1453"/>
      <c r="DK664" s="1453"/>
      <c r="DL664" s="1453"/>
      <c r="DM664" s="1453"/>
      <c r="DN664" s="1453"/>
      <c r="DO664" s="1453"/>
      <c r="DP664" s="1453"/>
      <c r="DQ664" s="1453"/>
      <c r="DR664" s="1453"/>
      <c r="DS664" s="1453"/>
      <c r="DT664" s="1453"/>
    </row>
    <row r="665" spans="1:124" s="1543" customFormat="1" ht="21.9" customHeight="1" x14ac:dyDescent="0.3">
      <c r="A665" s="1453"/>
      <c r="B665" s="1453"/>
      <c r="C665" s="1514"/>
      <c r="D665" s="1514"/>
      <c r="E665" s="1514"/>
      <c r="F665" s="1848"/>
      <c r="G665" s="1930"/>
      <c r="H665" s="1516"/>
      <c r="I665" s="1537"/>
      <c r="J665" s="1537"/>
      <c r="K665" s="1453"/>
      <c r="L665" s="1453"/>
      <c r="M665" s="1453"/>
      <c r="N665" s="1514"/>
      <c r="O665" s="1453"/>
      <c r="P665" s="1453"/>
      <c r="Q665" s="1453"/>
      <c r="R665" s="1453"/>
      <c r="S665" s="1453"/>
      <c r="T665" s="1452"/>
      <c r="U665"/>
      <c r="V665"/>
      <c r="W665" s="1453"/>
      <c r="X665" s="1453"/>
      <c r="Y665" s="1453"/>
      <c r="Z665" s="1453"/>
      <c r="AA665" s="1453"/>
      <c r="AB665" s="1453"/>
      <c r="AC665" s="1453"/>
      <c r="AD665" s="1453"/>
      <c r="AE665" s="1453"/>
      <c r="AF665" s="1453"/>
      <c r="AG665" s="1453"/>
      <c r="AH665" s="1453"/>
      <c r="AI665" s="1453"/>
      <c r="AJ665" s="1453"/>
      <c r="AK665" s="1453"/>
      <c r="AL665" s="1453"/>
      <c r="AM665" s="1453"/>
      <c r="AN665" s="1453"/>
      <c r="AO665" s="1453"/>
      <c r="AP665" s="1453"/>
      <c r="AQ665" s="1453"/>
      <c r="AR665" s="1454"/>
      <c r="AS665" s="1453"/>
      <c r="AT665" s="1453"/>
      <c r="AU665" s="1453"/>
      <c r="AV665" s="1453"/>
      <c r="AW665" s="1453"/>
      <c r="AX665" s="1453"/>
      <c r="AY665" s="1453"/>
      <c r="AZ665" s="1453"/>
      <c r="BA665" s="1453"/>
      <c r="BB665" s="1453"/>
      <c r="BC665" s="1453"/>
      <c r="BD665" s="1453"/>
      <c r="BE665" s="1453"/>
      <c r="BF665" s="1453"/>
      <c r="BG665" s="1453"/>
      <c r="BH665" s="1453"/>
      <c r="BI665" s="1453"/>
      <c r="BJ665" s="1453"/>
      <c r="BK665" s="1453"/>
      <c r="BL665" s="1453"/>
      <c r="BM665" s="1453"/>
      <c r="BN665" s="1453"/>
      <c r="BO665" s="1453"/>
      <c r="BP665" s="1453"/>
      <c r="BQ665" s="1453"/>
      <c r="BR665" s="1453"/>
      <c r="BS665" s="1453"/>
      <c r="BT665" s="1453"/>
      <c r="BU665" s="1453"/>
      <c r="BV665" s="1453"/>
      <c r="BW665" s="1453"/>
      <c r="BX665" s="1453"/>
      <c r="BY665" s="1453"/>
      <c r="BZ665" s="1453"/>
      <c r="CA665" s="1453"/>
      <c r="CB665" s="1453"/>
      <c r="CC665" s="1453"/>
      <c r="CD665" s="1453"/>
      <c r="CE665" s="1453"/>
      <c r="CF665" s="1453"/>
      <c r="CG665" s="1453"/>
      <c r="CH665" s="1453"/>
      <c r="CI665" s="1453"/>
      <c r="CJ665" s="1453"/>
      <c r="CK665" s="1453"/>
      <c r="CL665" s="1453"/>
      <c r="CM665" s="1453"/>
      <c r="CN665" s="1453"/>
      <c r="CO665" s="1453"/>
      <c r="CP665" s="1453"/>
      <c r="CQ665" s="1453"/>
      <c r="CR665" s="1453"/>
      <c r="CS665" s="1453"/>
      <c r="CT665" s="1453"/>
      <c r="CU665" s="1453"/>
      <c r="CV665" s="1453"/>
      <c r="CW665" s="1453"/>
      <c r="CX665" s="1453"/>
      <c r="CY665" s="1453"/>
      <c r="CZ665" s="1453"/>
      <c r="DA665" s="1453"/>
      <c r="DB665" s="1453"/>
      <c r="DC665" s="1453"/>
      <c r="DD665" s="1453"/>
      <c r="DE665" s="1453"/>
      <c r="DF665" s="1453"/>
      <c r="DG665" s="1453"/>
      <c r="DH665" s="1453"/>
      <c r="DI665" s="1453"/>
      <c r="DJ665" s="1453"/>
      <c r="DK665" s="1453"/>
      <c r="DL665" s="1453"/>
      <c r="DM665" s="1453"/>
      <c r="DN665" s="1453"/>
      <c r="DO665" s="1453"/>
      <c r="DP665" s="1453"/>
      <c r="DQ665" s="1453"/>
      <c r="DR665" s="1453"/>
      <c r="DS665" s="1453"/>
      <c r="DT665" s="1453"/>
    </row>
    <row r="666" spans="1:124" s="1543" customFormat="1" ht="21.9" customHeight="1" x14ac:dyDescent="0.3">
      <c r="A666" s="1453"/>
      <c r="B666" s="1453"/>
      <c r="C666" s="1514"/>
      <c r="D666" s="1514"/>
      <c r="E666" s="1514"/>
      <c r="F666" s="1848"/>
      <c r="G666" s="1930"/>
      <c r="H666" s="1516"/>
      <c r="I666" s="1537"/>
      <c r="J666" s="1537"/>
      <c r="K666" s="1453"/>
      <c r="L666" s="1453"/>
      <c r="M666" s="1453"/>
      <c r="N666" s="1514"/>
      <c r="O666" s="1453"/>
      <c r="P666" s="1453"/>
      <c r="Q666" s="1453"/>
      <c r="R666" s="1453"/>
      <c r="S666" s="1453"/>
      <c r="T666" s="1452"/>
      <c r="U666"/>
      <c r="V666"/>
      <c r="W666" s="1453"/>
      <c r="X666" s="1453"/>
      <c r="Y666" s="1453"/>
      <c r="Z666" s="1453"/>
      <c r="AA666" s="1453"/>
      <c r="AB666" s="1453"/>
      <c r="AC666" s="1453"/>
      <c r="AD666" s="1453"/>
      <c r="AE666" s="1453"/>
      <c r="AF666" s="1453"/>
      <c r="AG666" s="1453"/>
      <c r="AH666" s="1453"/>
      <c r="AI666" s="1453"/>
      <c r="AJ666" s="1453"/>
      <c r="AK666" s="1453"/>
      <c r="AL666" s="1453"/>
      <c r="AM666" s="1453"/>
      <c r="AN666" s="1453"/>
      <c r="AO666" s="1453"/>
      <c r="AP666" s="1453"/>
      <c r="AQ666" s="1453"/>
      <c r="AR666" s="1454"/>
      <c r="AS666" s="1453"/>
      <c r="AT666" s="1453"/>
      <c r="AU666" s="1453"/>
      <c r="AV666" s="1453"/>
      <c r="AW666" s="1453"/>
      <c r="AX666" s="1453"/>
      <c r="AY666" s="1453"/>
      <c r="AZ666" s="1453"/>
      <c r="BA666" s="1453"/>
      <c r="BB666" s="1453"/>
      <c r="BC666" s="1453"/>
      <c r="BD666" s="1453"/>
      <c r="BE666" s="1453"/>
      <c r="BF666" s="1453"/>
      <c r="BG666" s="1453"/>
      <c r="BH666" s="1453"/>
      <c r="BI666" s="1453"/>
      <c r="BJ666" s="1453"/>
      <c r="BK666" s="1453"/>
      <c r="BL666" s="1453"/>
      <c r="BM666" s="1453"/>
      <c r="BN666" s="1453"/>
      <c r="BO666" s="1453"/>
      <c r="BP666" s="1453"/>
      <c r="BQ666" s="1453"/>
      <c r="BR666" s="1453"/>
      <c r="BS666" s="1453"/>
      <c r="BT666" s="1453"/>
      <c r="BU666" s="1453"/>
      <c r="BV666" s="1453"/>
      <c r="BW666" s="1453"/>
      <c r="BX666" s="1453"/>
      <c r="BY666" s="1453"/>
      <c r="BZ666" s="1453"/>
      <c r="CA666" s="1453"/>
      <c r="CB666" s="1453"/>
      <c r="CC666" s="1453"/>
      <c r="CD666" s="1453"/>
      <c r="CE666" s="1453"/>
      <c r="CF666" s="1453"/>
      <c r="CG666" s="1453"/>
      <c r="CH666" s="1453"/>
      <c r="CI666" s="1453"/>
      <c r="CJ666" s="1453"/>
      <c r="CK666" s="1453"/>
      <c r="CL666" s="1453"/>
      <c r="CM666" s="1453"/>
      <c r="CN666" s="1453"/>
      <c r="CO666" s="1453"/>
      <c r="CP666" s="1453"/>
      <c r="CQ666" s="1453"/>
      <c r="CR666" s="1453"/>
      <c r="CS666" s="1453"/>
      <c r="CT666" s="1453"/>
      <c r="CU666" s="1453"/>
      <c r="CV666" s="1453"/>
      <c r="CW666" s="1453"/>
      <c r="CX666" s="1453"/>
      <c r="CY666" s="1453"/>
      <c r="CZ666" s="1453"/>
      <c r="DA666" s="1453"/>
      <c r="DB666" s="1453"/>
      <c r="DC666" s="1453"/>
      <c r="DD666" s="1453"/>
      <c r="DE666" s="1453"/>
      <c r="DF666" s="1453"/>
      <c r="DG666" s="1453"/>
      <c r="DH666" s="1453"/>
      <c r="DI666" s="1453"/>
      <c r="DJ666" s="1453"/>
      <c r="DK666" s="1453"/>
      <c r="DL666" s="1453"/>
      <c r="DM666" s="1453"/>
      <c r="DN666" s="1453"/>
      <c r="DO666" s="1453"/>
      <c r="DP666" s="1453"/>
      <c r="DQ666" s="1453"/>
      <c r="DR666" s="1453"/>
      <c r="DS666" s="1453"/>
      <c r="DT666" s="1453"/>
    </row>
    <row r="667" spans="1:124" s="1543" customFormat="1" ht="21.9" customHeight="1" x14ac:dyDescent="0.3">
      <c r="A667" s="1453"/>
      <c r="B667" s="1453"/>
      <c r="C667" s="1514"/>
      <c r="D667" s="1514"/>
      <c r="E667" s="1514"/>
      <c r="F667" s="1848"/>
      <c r="G667" s="1930"/>
      <c r="H667" s="1516"/>
      <c r="I667" s="1537"/>
      <c r="J667" s="1537"/>
      <c r="K667" s="1453"/>
      <c r="L667" s="1453"/>
      <c r="M667" s="1453"/>
      <c r="N667" s="1514"/>
      <c r="O667" s="1453"/>
      <c r="P667" s="1453"/>
      <c r="Q667" s="1453"/>
      <c r="R667" s="1453"/>
      <c r="S667" s="1453"/>
      <c r="T667" s="1452"/>
      <c r="U667"/>
      <c r="V667"/>
      <c r="W667" s="1453"/>
      <c r="X667" s="1453"/>
      <c r="Y667" s="1453"/>
      <c r="Z667" s="1453"/>
      <c r="AA667" s="1453"/>
      <c r="AB667" s="1453"/>
      <c r="AC667" s="1453"/>
      <c r="AD667" s="1453"/>
      <c r="AE667" s="1453"/>
      <c r="AF667" s="1453"/>
      <c r="AG667" s="1453"/>
      <c r="AH667" s="1453"/>
      <c r="AI667" s="1453"/>
      <c r="AJ667" s="1453"/>
      <c r="AK667" s="1453"/>
      <c r="AL667" s="1453"/>
      <c r="AM667" s="1453"/>
      <c r="AN667" s="1453"/>
      <c r="AO667" s="1453"/>
      <c r="AP667" s="1453"/>
      <c r="AQ667" s="1453"/>
      <c r="AR667" s="1454"/>
      <c r="AS667" s="1453"/>
      <c r="AT667" s="1453"/>
      <c r="AU667" s="1453"/>
      <c r="AV667" s="1453"/>
      <c r="AW667" s="1453"/>
      <c r="AX667" s="1453"/>
      <c r="AY667" s="1453"/>
      <c r="AZ667" s="1453"/>
      <c r="BA667" s="1453"/>
      <c r="BB667" s="1453"/>
      <c r="BC667" s="1453"/>
      <c r="BD667" s="1453"/>
      <c r="BE667" s="1453"/>
      <c r="BF667" s="1453"/>
      <c r="BG667" s="1453"/>
      <c r="BH667" s="1453"/>
      <c r="BI667" s="1453"/>
      <c r="BJ667" s="1453"/>
      <c r="BK667" s="1453"/>
      <c r="BL667" s="1453"/>
      <c r="BM667" s="1453"/>
      <c r="BN667" s="1453"/>
      <c r="BO667" s="1453"/>
      <c r="BP667" s="1453"/>
      <c r="BQ667" s="1453"/>
      <c r="BR667" s="1453"/>
      <c r="BS667" s="1453"/>
      <c r="BT667" s="1453"/>
      <c r="BU667" s="1453"/>
      <c r="BV667" s="1453"/>
      <c r="BW667" s="1453"/>
      <c r="BX667" s="1453"/>
      <c r="BY667" s="1453"/>
      <c r="BZ667" s="1453"/>
      <c r="CA667" s="1453"/>
      <c r="CB667" s="1453"/>
      <c r="CC667" s="1453"/>
      <c r="CD667" s="1453"/>
      <c r="CE667" s="1453"/>
      <c r="CF667" s="1453"/>
      <c r="CG667" s="1453"/>
      <c r="CH667" s="1453"/>
      <c r="CI667" s="1453"/>
      <c r="CJ667" s="1453"/>
      <c r="CK667" s="1453"/>
      <c r="CL667" s="1453"/>
      <c r="CM667" s="1453"/>
      <c r="CN667" s="1453"/>
      <c r="CO667" s="1453"/>
      <c r="CP667" s="1453"/>
      <c r="CQ667" s="1453"/>
      <c r="CR667" s="1453"/>
      <c r="CS667" s="1453"/>
      <c r="CT667" s="1453"/>
      <c r="CU667" s="1453"/>
      <c r="CV667" s="1453"/>
      <c r="CW667" s="1453"/>
      <c r="CX667" s="1453"/>
      <c r="CY667" s="1453"/>
      <c r="CZ667" s="1453"/>
      <c r="DA667" s="1453"/>
      <c r="DB667" s="1453"/>
      <c r="DC667" s="1453"/>
      <c r="DD667" s="1453"/>
      <c r="DE667" s="1453"/>
      <c r="DF667" s="1453"/>
      <c r="DG667" s="1453"/>
      <c r="DH667" s="1453"/>
      <c r="DI667" s="1453"/>
      <c r="DJ667" s="1453"/>
      <c r="DK667" s="1453"/>
      <c r="DL667" s="1453"/>
      <c r="DM667" s="1453"/>
      <c r="DN667" s="1453"/>
      <c r="DO667" s="1453"/>
      <c r="DP667" s="1453"/>
      <c r="DQ667" s="1453"/>
      <c r="DR667" s="1453"/>
      <c r="DS667" s="1453"/>
      <c r="DT667" s="1453"/>
    </row>
    <row r="668" spans="1:124" s="1543" customFormat="1" ht="21.9" customHeight="1" x14ac:dyDescent="0.3">
      <c r="A668" s="1453"/>
      <c r="B668" s="1453"/>
      <c r="C668" s="1514"/>
      <c r="D668" s="1514"/>
      <c r="E668" s="1514"/>
      <c r="F668" s="1848"/>
      <c r="G668" s="1930"/>
      <c r="H668" s="1516"/>
      <c r="I668" s="1537"/>
      <c r="J668" s="1537"/>
      <c r="K668" s="1453"/>
      <c r="L668" s="1453"/>
      <c r="M668" s="1453"/>
      <c r="N668" s="1514"/>
      <c r="O668" s="1453"/>
      <c r="P668" s="1453"/>
      <c r="Q668" s="1453"/>
      <c r="R668" s="1453"/>
      <c r="S668" s="1453"/>
      <c r="T668" s="1452"/>
      <c r="U668"/>
      <c r="V668"/>
      <c r="W668" s="1453"/>
      <c r="X668" s="1453"/>
      <c r="Y668" s="1453"/>
      <c r="Z668" s="1453"/>
      <c r="AA668" s="1453"/>
      <c r="AB668" s="1453"/>
      <c r="AC668" s="1453"/>
      <c r="AD668" s="1453"/>
      <c r="AE668" s="1453"/>
      <c r="AF668" s="1453"/>
      <c r="AG668" s="1453"/>
      <c r="AH668" s="1453"/>
      <c r="AI668" s="1453"/>
      <c r="AJ668" s="1453"/>
      <c r="AK668" s="1453"/>
      <c r="AL668" s="1453"/>
      <c r="AM668" s="1453"/>
      <c r="AN668" s="1453"/>
      <c r="AO668" s="1453"/>
      <c r="AP668" s="1453"/>
      <c r="AQ668" s="1453"/>
      <c r="AR668" s="1454"/>
      <c r="AS668" s="1453"/>
      <c r="AT668" s="1453"/>
      <c r="AU668" s="1453"/>
      <c r="AV668" s="1453"/>
      <c r="AW668" s="1453"/>
      <c r="AX668" s="1453"/>
      <c r="AY668" s="1453"/>
      <c r="AZ668" s="1453"/>
      <c r="BA668" s="1453"/>
      <c r="BB668" s="1453"/>
      <c r="BC668" s="1453"/>
      <c r="BD668" s="1453"/>
      <c r="BE668" s="1453"/>
      <c r="BF668" s="1453"/>
      <c r="BG668" s="1453"/>
      <c r="BH668" s="1453"/>
      <c r="BI668" s="1453"/>
      <c r="BJ668" s="1453"/>
      <c r="BK668" s="1453"/>
      <c r="BL668" s="1453"/>
      <c r="BM668" s="1453"/>
      <c r="BN668" s="1453"/>
      <c r="BO668" s="1453"/>
      <c r="BP668" s="1453"/>
      <c r="BQ668" s="1453"/>
      <c r="BR668" s="1453"/>
      <c r="BS668" s="1453"/>
      <c r="BT668" s="1453"/>
      <c r="BU668" s="1453"/>
      <c r="BV668" s="1453"/>
      <c r="BW668" s="1453"/>
      <c r="BX668" s="1453"/>
      <c r="BY668" s="1453"/>
      <c r="BZ668" s="1453"/>
      <c r="CA668" s="1453"/>
      <c r="CB668" s="1453"/>
      <c r="CC668" s="1453"/>
      <c r="CD668" s="1453"/>
      <c r="CE668" s="1453"/>
      <c r="CF668" s="1453"/>
      <c r="CG668" s="1453"/>
      <c r="CH668" s="1453"/>
      <c r="CI668" s="1453"/>
      <c r="CJ668" s="1453"/>
      <c r="CK668" s="1453"/>
      <c r="CL668" s="1453"/>
      <c r="CM668" s="1453"/>
      <c r="CN668" s="1453"/>
      <c r="CO668" s="1453"/>
      <c r="CP668" s="1453"/>
      <c r="CQ668" s="1453"/>
      <c r="CR668" s="1453"/>
      <c r="CS668" s="1453"/>
      <c r="CT668" s="1453"/>
      <c r="CU668" s="1453"/>
      <c r="CV668" s="1453"/>
      <c r="CW668" s="1453"/>
      <c r="CX668" s="1453"/>
      <c r="CY668" s="1453"/>
      <c r="CZ668" s="1453"/>
      <c r="DA668" s="1453"/>
      <c r="DB668" s="1453"/>
      <c r="DC668" s="1453"/>
      <c r="DD668" s="1453"/>
      <c r="DE668" s="1453"/>
      <c r="DF668" s="1453"/>
      <c r="DG668" s="1453"/>
      <c r="DH668" s="1453"/>
      <c r="DI668" s="1453"/>
      <c r="DJ668" s="1453"/>
      <c r="DK668" s="1453"/>
      <c r="DL668" s="1453"/>
      <c r="DM668" s="1453"/>
      <c r="DN668" s="1453"/>
      <c r="DO668" s="1453"/>
      <c r="DP668" s="1453"/>
      <c r="DQ668" s="1453"/>
      <c r="DR668" s="1453"/>
      <c r="DS668" s="1453"/>
      <c r="DT668" s="1453"/>
    </row>
    <row r="669" spans="1:124" s="1543" customFormat="1" ht="21.9" customHeight="1" x14ac:dyDescent="0.3">
      <c r="A669" s="1453"/>
      <c r="B669" s="1453"/>
      <c r="C669" s="1514"/>
      <c r="D669" s="1514"/>
      <c r="E669" s="1514"/>
      <c r="F669" s="1848"/>
      <c r="G669" s="1930"/>
      <c r="H669" s="1516"/>
      <c r="I669" s="1537"/>
      <c r="J669" s="1537"/>
      <c r="K669" s="1453"/>
      <c r="L669" s="1453"/>
      <c r="M669" s="1453"/>
      <c r="N669" s="1514"/>
      <c r="O669" s="1453"/>
      <c r="P669" s="1453"/>
      <c r="Q669" s="1453"/>
      <c r="R669" s="1453"/>
      <c r="S669" s="1453"/>
      <c r="T669" s="1452"/>
      <c r="U669"/>
      <c r="V669"/>
      <c r="W669" s="1453"/>
      <c r="X669" s="1453"/>
      <c r="Y669" s="1453"/>
      <c r="Z669" s="1453"/>
      <c r="AA669" s="1453"/>
      <c r="AB669" s="1453"/>
      <c r="AC669" s="1453"/>
      <c r="AD669" s="1453"/>
      <c r="AE669" s="1453"/>
      <c r="AF669" s="1453"/>
      <c r="AG669" s="1453"/>
      <c r="AH669" s="1453"/>
      <c r="AI669" s="1453"/>
      <c r="AJ669" s="1453"/>
      <c r="AK669" s="1453"/>
      <c r="AL669" s="1453"/>
      <c r="AM669" s="1453"/>
      <c r="AN669" s="1453"/>
      <c r="AO669" s="1453"/>
      <c r="AP669" s="1453"/>
      <c r="AQ669" s="1453"/>
      <c r="AR669" s="1454"/>
      <c r="AS669" s="1453"/>
      <c r="AT669" s="1453"/>
      <c r="AU669" s="1453"/>
      <c r="AV669" s="1453"/>
      <c r="AW669" s="1453"/>
      <c r="AX669" s="1453"/>
      <c r="AY669" s="1453"/>
      <c r="AZ669" s="1453"/>
      <c r="BA669" s="1453"/>
      <c r="BB669" s="1453"/>
      <c r="BC669" s="1453"/>
      <c r="BD669" s="1453"/>
      <c r="BE669" s="1453"/>
      <c r="BF669" s="1453"/>
      <c r="BG669" s="1453"/>
      <c r="BH669" s="1453"/>
      <c r="BI669" s="1453"/>
      <c r="BJ669" s="1453"/>
      <c r="BK669" s="1453"/>
      <c r="BL669" s="1453"/>
      <c r="BM669" s="1453"/>
      <c r="BN669" s="1453"/>
      <c r="BO669" s="1453"/>
      <c r="BP669" s="1453"/>
      <c r="BQ669" s="1453"/>
      <c r="BR669" s="1453"/>
      <c r="BS669" s="1453"/>
      <c r="BT669" s="1453"/>
      <c r="BU669" s="1453"/>
      <c r="BV669" s="1453"/>
      <c r="BW669" s="1453"/>
      <c r="BX669" s="1453"/>
      <c r="BY669" s="1453"/>
      <c r="BZ669" s="1453"/>
      <c r="CA669" s="1453"/>
      <c r="CB669" s="1453"/>
      <c r="CC669" s="1453"/>
      <c r="CD669" s="1453"/>
      <c r="CE669" s="1453"/>
      <c r="CF669" s="1453"/>
      <c r="CG669" s="1453"/>
      <c r="CH669" s="1453"/>
      <c r="CI669" s="1453"/>
      <c r="CJ669" s="1453"/>
      <c r="CK669" s="1453"/>
      <c r="CL669" s="1453"/>
      <c r="CM669" s="1453"/>
      <c r="CN669" s="1453"/>
      <c r="CO669" s="1453"/>
      <c r="CP669" s="1453"/>
      <c r="CQ669" s="1453"/>
      <c r="CR669" s="1453"/>
      <c r="CS669" s="1453"/>
      <c r="CT669" s="1453"/>
      <c r="CU669" s="1453"/>
      <c r="CV669" s="1453"/>
      <c r="CW669" s="1453"/>
      <c r="CX669" s="1453"/>
      <c r="CY669" s="1453"/>
      <c r="CZ669" s="1453"/>
      <c r="DA669" s="1453"/>
      <c r="DB669" s="1453"/>
      <c r="DC669" s="1453"/>
      <c r="DD669" s="1453"/>
      <c r="DE669" s="1453"/>
      <c r="DF669" s="1453"/>
      <c r="DG669" s="1453"/>
      <c r="DH669" s="1453"/>
      <c r="DI669" s="1453"/>
      <c r="DJ669" s="1453"/>
      <c r="DK669" s="1453"/>
      <c r="DL669" s="1453"/>
      <c r="DM669" s="1453"/>
      <c r="DN669" s="1453"/>
      <c r="DO669" s="1453"/>
      <c r="DP669" s="1453"/>
      <c r="DQ669" s="1453"/>
      <c r="DR669" s="1453"/>
      <c r="DS669" s="1453"/>
      <c r="DT669" s="1453"/>
    </row>
    <row r="670" spans="1:124" s="1543" customFormat="1" ht="21.9" customHeight="1" x14ac:dyDescent="0.3">
      <c r="A670" s="1453"/>
      <c r="B670" s="1453"/>
      <c r="C670" s="1514"/>
      <c r="D670" s="1514"/>
      <c r="E670" s="1514"/>
      <c r="F670" s="1848"/>
      <c r="G670" s="1930"/>
      <c r="H670" s="1516"/>
      <c r="I670" s="1537"/>
      <c r="J670" s="1537"/>
      <c r="K670" s="1453"/>
      <c r="L670" s="1453"/>
      <c r="M670" s="1453"/>
      <c r="N670" s="1514"/>
      <c r="O670" s="1453"/>
      <c r="P670" s="1453"/>
      <c r="Q670" s="1453"/>
      <c r="R670" s="1453"/>
      <c r="S670" s="1453"/>
      <c r="T670" s="1452"/>
      <c r="U670"/>
      <c r="V670"/>
      <c r="W670" s="1453"/>
      <c r="X670" s="1453"/>
      <c r="Y670" s="1453"/>
      <c r="Z670" s="1453"/>
      <c r="AA670" s="1453"/>
      <c r="AB670" s="1453"/>
      <c r="AC670" s="1453"/>
      <c r="AD670" s="1453"/>
      <c r="AE670" s="1453"/>
      <c r="AF670" s="1453"/>
      <c r="AG670" s="1453"/>
      <c r="AH670" s="1453"/>
      <c r="AI670" s="1453"/>
      <c r="AJ670" s="1453"/>
      <c r="AK670" s="1453"/>
      <c r="AL670" s="1453"/>
      <c r="AM670" s="1453"/>
      <c r="AN670" s="1453"/>
      <c r="AO670" s="1453"/>
      <c r="AP670" s="1453"/>
      <c r="AQ670" s="1453"/>
      <c r="AR670" s="1454"/>
      <c r="AS670" s="1453"/>
      <c r="AT670" s="1453"/>
      <c r="AU670" s="1453"/>
      <c r="AV670" s="1453"/>
      <c r="AW670" s="1453"/>
      <c r="AX670" s="1453"/>
      <c r="AY670" s="1453"/>
      <c r="AZ670" s="1453"/>
      <c r="BA670" s="1453"/>
      <c r="BB670" s="1453"/>
      <c r="BC670" s="1453"/>
      <c r="BD670" s="1453"/>
      <c r="BE670" s="1453"/>
      <c r="BF670" s="1453"/>
      <c r="BG670" s="1453"/>
      <c r="BH670" s="1453"/>
      <c r="BI670" s="1453"/>
      <c r="BJ670" s="1453"/>
      <c r="BK670" s="1453"/>
      <c r="BL670" s="1453"/>
      <c r="BM670" s="1453"/>
      <c r="BN670" s="1453"/>
      <c r="BO670" s="1453"/>
      <c r="BP670" s="1453"/>
      <c r="BQ670" s="1453"/>
      <c r="BR670" s="1453"/>
      <c r="BS670" s="1453"/>
      <c r="BT670" s="1453"/>
      <c r="BU670" s="1453"/>
      <c r="BV670" s="1453"/>
      <c r="BW670" s="1453"/>
      <c r="BX670" s="1453"/>
      <c r="BY670" s="1453"/>
      <c r="BZ670" s="1453"/>
      <c r="CA670" s="1453"/>
      <c r="CB670" s="1453"/>
      <c r="CC670" s="1453"/>
      <c r="CD670" s="1453"/>
      <c r="CE670" s="1453"/>
      <c r="CF670" s="1453"/>
      <c r="CG670" s="1453"/>
      <c r="CH670" s="1453"/>
      <c r="CI670" s="1453"/>
      <c r="CJ670" s="1453"/>
      <c r="CK670" s="1453"/>
      <c r="CL670" s="1453"/>
      <c r="CM670" s="1453"/>
      <c r="CN670" s="1453"/>
      <c r="CO670" s="1453"/>
      <c r="CP670" s="1453"/>
      <c r="CQ670" s="1453"/>
      <c r="CR670" s="1453"/>
      <c r="CS670" s="1453"/>
      <c r="CT670" s="1453"/>
      <c r="CU670" s="1453"/>
      <c r="CV670" s="1453"/>
      <c r="CW670" s="1453"/>
      <c r="CX670" s="1453"/>
      <c r="CY670" s="1453"/>
      <c r="CZ670" s="1453"/>
      <c r="DA670" s="1453"/>
      <c r="DB670" s="1453"/>
      <c r="DC670" s="1453"/>
      <c r="DD670" s="1453"/>
      <c r="DE670" s="1453"/>
      <c r="DF670" s="1453"/>
      <c r="DG670" s="1453"/>
      <c r="DH670" s="1453"/>
      <c r="DI670" s="1453"/>
      <c r="DJ670" s="1453"/>
      <c r="DK670" s="1453"/>
      <c r="DL670" s="1453"/>
      <c r="DM670" s="1453"/>
      <c r="DN670" s="1453"/>
      <c r="DO670" s="1453"/>
      <c r="DP670" s="1453"/>
      <c r="DQ670" s="1453"/>
      <c r="DR670" s="1453"/>
      <c r="DS670" s="1453"/>
      <c r="DT670" s="1453"/>
    </row>
    <row r="671" spans="1:124" s="1543" customFormat="1" ht="21.9" customHeight="1" x14ac:dyDescent="0.3">
      <c r="A671" s="1453"/>
      <c r="B671" s="1453"/>
      <c r="C671" s="1514"/>
      <c r="D671" s="1514"/>
      <c r="E671" s="1514"/>
      <c r="F671" s="1848"/>
      <c r="G671" s="1930"/>
      <c r="H671" s="1516"/>
      <c r="I671" s="1537"/>
      <c r="J671" s="1537"/>
      <c r="K671" s="1453"/>
      <c r="L671" s="1453"/>
      <c r="M671" s="1453"/>
      <c r="N671" s="1514"/>
      <c r="O671" s="1453"/>
      <c r="P671" s="1453"/>
      <c r="Q671" s="1453"/>
      <c r="R671" s="1453"/>
      <c r="S671" s="1453"/>
      <c r="T671" s="1452"/>
      <c r="U671"/>
      <c r="V671"/>
      <c r="W671" s="1453"/>
      <c r="X671" s="1453"/>
      <c r="Y671" s="1453"/>
      <c r="Z671" s="1453"/>
      <c r="AA671" s="1453"/>
      <c r="AB671" s="1453"/>
      <c r="AC671" s="1453"/>
      <c r="AD671" s="1453"/>
      <c r="AE671" s="1453"/>
      <c r="AF671" s="1453"/>
      <c r="AG671" s="1453"/>
      <c r="AH671" s="1453"/>
      <c r="AI671" s="1453"/>
      <c r="AJ671" s="1453"/>
      <c r="AK671" s="1453"/>
      <c r="AL671" s="1453"/>
      <c r="AM671" s="1453"/>
      <c r="AN671" s="1453"/>
      <c r="AO671" s="1453"/>
      <c r="AP671" s="1453"/>
      <c r="AQ671" s="1453"/>
      <c r="AR671" s="1454"/>
      <c r="AS671" s="1453"/>
      <c r="AT671" s="1453"/>
      <c r="AU671" s="1453"/>
      <c r="AV671" s="1453"/>
      <c r="AW671" s="1453"/>
      <c r="AX671" s="1453"/>
      <c r="AY671" s="1453"/>
      <c r="AZ671" s="1453"/>
      <c r="BA671" s="1453"/>
      <c r="BB671" s="1453"/>
      <c r="BC671" s="1453"/>
      <c r="BD671" s="1453"/>
      <c r="BE671" s="1453"/>
      <c r="BF671" s="1453"/>
      <c r="BG671" s="1453"/>
      <c r="BH671" s="1453"/>
      <c r="BI671" s="1453"/>
      <c r="BJ671" s="1453"/>
      <c r="BK671" s="1453"/>
      <c r="BL671" s="1453"/>
      <c r="BM671" s="1453"/>
      <c r="BN671" s="1453"/>
      <c r="BO671" s="1453"/>
      <c r="BP671" s="1453"/>
      <c r="BQ671" s="1453"/>
      <c r="BR671" s="1453"/>
      <c r="BS671" s="1453"/>
      <c r="BT671" s="1453"/>
      <c r="BU671" s="1453"/>
      <c r="BV671" s="1453"/>
      <c r="BW671" s="1453"/>
      <c r="BX671" s="1453"/>
      <c r="BY671" s="1453"/>
      <c r="BZ671" s="1453"/>
      <c r="CA671" s="1453"/>
      <c r="CB671" s="1453"/>
      <c r="CC671" s="1453"/>
      <c r="CD671" s="1453"/>
      <c r="CE671" s="1453"/>
      <c r="CF671" s="1453"/>
      <c r="CG671" s="1453"/>
      <c r="CH671" s="1453"/>
      <c r="CI671" s="1453"/>
      <c r="CJ671" s="1453"/>
      <c r="CK671" s="1453"/>
      <c r="CL671" s="1453"/>
      <c r="CM671" s="1453"/>
      <c r="CN671" s="1453"/>
      <c r="CO671" s="1453"/>
      <c r="CP671" s="1453"/>
      <c r="CQ671" s="1453"/>
      <c r="CR671" s="1453"/>
      <c r="CS671" s="1453"/>
      <c r="CT671" s="1453"/>
      <c r="CU671" s="1453"/>
      <c r="CV671" s="1453"/>
      <c r="CW671" s="1453"/>
      <c r="CX671" s="1453"/>
      <c r="CY671" s="1453"/>
      <c r="CZ671" s="1453"/>
      <c r="DA671" s="1453"/>
      <c r="DB671" s="1453"/>
      <c r="DC671" s="1453"/>
      <c r="DD671" s="1453"/>
      <c r="DE671" s="1453"/>
      <c r="DF671" s="1453"/>
      <c r="DG671" s="1453"/>
      <c r="DH671" s="1453"/>
      <c r="DI671" s="1453"/>
      <c r="DJ671" s="1453"/>
      <c r="DK671" s="1453"/>
      <c r="DL671" s="1453"/>
      <c r="DM671" s="1453"/>
      <c r="DN671" s="1453"/>
      <c r="DO671" s="1453"/>
      <c r="DP671" s="1453"/>
      <c r="DQ671" s="1453"/>
      <c r="DR671" s="1453"/>
      <c r="DS671" s="1453"/>
      <c r="DT671" s="1453"/>
    </row>
    <row r="672" spans="1:124" s="1543" customFormat="1" ht="21.9" customHeight="1" x14ac:dyDescent="0.3">
      <c r="A672" s="1453"/>
      <c r="B672" s="1453"/>
      <c r="C672" s="1514"/>
      <c r="D672" s="1514"/>
      <c r="E672" s="1514"/>
      <c r="F672" s="1848"/>
      <c r="G672" s="1930"/>
      <c r="H672" s="1516"/>
      <c r="I672" s="1537"/>
      <c r="J672" s="1537"/>
      <c r="K672" s="1453"/>
      <c r="L672" s="1453"/>
      <c r="M672" s="1453"/>
      <c r="N672" s="1514"/>
      <c r="O672" s="1453"/>
      <c r="P672" s="1453"/>
      <c r="Q672" s="1453"/>
      <c r="R672" s="1453"/>
      <c r="S672" s="1453"/>
      <c r="T672" s="1452"/>
      <c r="U672"/>
      <c r="V672"/>
      <c r="W672" s="1453"/>
      <c r="X672" s="1453"/>
      <c r="Y672" s="1453"/>
      <c r="Z672" s="1453"/>
      <c r="AA672" s="1453"/>
      <c r="AB672" s="1453"/>
      <c r="AC672" s="1453"/>
      <c r="AD672" s="1453"/>
      <c r="AE672" s="1453"/>
      <c r="AF672" s="1453"/>
      <c r="AG672" s="1453"/>
      <c r="AH672" s="1453"/>
      <c r="AI672" s="1453"/>
      <c r="AJ672" s="1453"/>
      <c r="AK672" s="1453"/>
      <c r="AL672" s="1453"/>
      <c r="AM672" s="1453"/>
      <c r="AN672" s="1453"/>
      <c r="AO672" s="1453"/>
      <c r="AP672" s="1453"/>
      <c r="AQ672" s="1453"/>
      <c r="AR672" s="1454"/>
      <c r="AS672" s="1453"/>
      <c r="AT672" s="1453"/>
      <c r="AU672" s="1453"/>
      <c r="AV672" s="1453"/>
      <c r="AW672" s="1453"/>
      <c r="AX672" s="1453"/>
      <c r="AY672" s="1453"/>
      <c r="AZ672" s="1453"/>
      <c r="BA672" s="1453"/>
      <c r="BB672" s="1453"/>
      <c r="BC672" s="1453"/>
      <c r="BD672" s="1453"/>
      <c r="BE672" s="1453"/>
      <c r="BF672" s="1453"/>
      <c r="BG672" s="1453"/>
      <c r="BH672" s="1453"/>
      <c r="BI672" s="1453"/>
      <c r="BJ672" s="1453"/>
      <c r="BK672" s="1453"/>
      <c r="BL672" s="1453"/>
      <c r="BM672" s="1453"/>
      <c r="BN672" s="1453"/>
      <c r="BO672" s="1453"/>
      <c r="BP672" s="1453"/>
      <c r="BQ672" s="1453"/>
      <c r="BR672" s="1453"/>
      <c r="BS672" s="1453"/>
      <c r="BT672" s="1453"/>
      <c r="BU672" s="1453"/>
      <c r="BV672" s="1453"/>
      <c r="BW672" s="1453"/>
      <c r="BX672" s="1453"/>
      <c r="BY672" s="1453"/>
      <c r="BZ672" s="1453"/>
      <c r="CA672" s="1453"/>
      <c r="CB672" s="1453"/>
      <c r="CC672" s="1453"/>
      <c r="CD672" s="1453"/>
      <c r="CE672" s="1453"/>
      <c r="CF672" s="1453"/>
      <c r="CG672" s="1453"/>
      <c r="CH672" s="1453"/>
      <c r="CI672" s="1453"/>
      <c r="CJ672" s="1453"/>
      <c r="CK672" s="1453"/>
      <c r="CL672" s="1453"/>
      <c r="CM672" s="1453"/>
      <c r="CN672" s="1453"/>
      <c r="CO672" s="1453"/>
      <c r="CP672" s="1453"/>
      <c r="CQ672" s="1453"/>
      <c r="CR672" s="1453"/>
      <c r="CS672" s="1453"/>
      <c r="CT672" s="1453"/>
      <c r="CU672" s="1453"/>
      <c r="CV672" s="1453"/>
      <c r="CW672" s="1453"/>
      <c r="CX672" s="1453"/>
      <c r="CY672" s="1453"/>
      <c r="CZ672" s="1453"/>
      <c r="DA672" s="1453"/>
      <c r="DB672" s="1453"/>
      <c r="DC672" s="1453"/>
      <c r="DD672" s="1453"/>
      <c r="DE672" s="1453"/>
      <c r="DF672" s="1453"/>
      <c r="DG672" s="1453"/>
      <c r="DH672" s="1453"/>
      <c r="DI672" s="1453"/>
      <c r="DJ672" s="1453"/>
      <c r="DK672" s="1453"/>
      <c r="DL672" s="1453"/>
      <c r="DM672" s="1453"/>
      <c r="DN672" s="1453"/>
      <c r="DO672" s="1453"/>
      <c r="DP672" s="1453"/>
      <c r="DQ672" s="1453"/>
      <c r="DR672" s="1453"/>
      <c r="DS672" s="1453"/>
      <c r="DT672" s="1453"/>
    </row>
    <row r="673" spans="1:124" s="1543" customFormat="1" ht="21.9" customHeight="1" x14ac:dyDescent="0.3">
      <c r="A673" s="1453"/>
      <c r="B673" s="1453"/>
      <c r="C673" s="1514"/>
      <c r="D673" s="1514"/>
      <c r="E673" s="1514"/>
      <c r="F673" s="1848"/>
      <c r="G673" s="1930"/>
      <c r="H673" s="1516"/>
      <c r="I673" s="1537"/>
      <c r="J673" s="1537"/>
      <c r="K673" s="1453"/>
      <c r="L673" s="1453"/>
      <c r="M673" s="1453"/>
      <c r="N673" s="1514"/>
      <c r="O673" s="1453"/>
      <c r="P673" s="1453"/>
      <c r="Q673" s="1453"/>
      <c r="R673" s="1453"/>
      <c r="S673" s="1453"/>
      <c r="T673" s="1452"/>
      <c r="U673"/>
      <c r="V673"/>
      <c r="W673" s="1453"/>
      <c r="X673" s="1453"/>
      <c r="Y673" s="1453"/>
      <c r="Z673" s="1453"/>
      <c r="AA673" s="1453"/>
      <c r="AB673" s="1453"/>
      <c r="AC673" s="1453"/>
      <c r="AD673" s="1453"/>
      <c r="AE673" s="1453"/>
      <c r="AF673" s="1453"/>
      <c r="AG673" s="1453"/>
      <c r="AH673" s="1453"/>
      <c r="AI673" s="1453"/>
      <c r="AJ673" s="1453"/>
      <c r="AK673" s="1453"/>
      <c r="AL673" s="1453"/>
      <c r="AM673" s="1453"/>
      <c r="AN673" s="1453"/>
      <c r="AO673" s="1453"/>
      <c r="AP673" s="1453"/>
      <c r="AQ673" s="1453"/>
      <c r="AR673" s="1454"/>
      <c r="AS673" s="1453"/>
      <c r="AT673" s="1453"/>
      <c r="AU673" s="1453"/>
      <c r="AV673" s="1453"/>
      <c r="AW673" s="1453"/>
      <c r="AX673" s="1453"/>
      <c r="AY673" s="1453"/>
      <c r="AZ673" s="1453"/>
      <c r="BA673" s="1453"/>
      <c r="BB673" s="1453"/>
      <c r="BC673" s="1453"/>
      <c r="BD673" s="1453"/>
      <c r="BE673" s="1453"/>
      <c r="BF673" s="1453"/>
      <c r="BG673" s="1453"/>
      <c r="BH673" s="1453"/>
      <c r="BI673" s="1453"/>
      <c r="BJ673" s="1453"/>
      <c r="BK673" s="1453"/>
      <c r="BL673" s="1453"/>
      <c r="BM673" s="1453"/>
      <c r="BN673" s="1453"/>
      <c r="BO673" s="1453"/>
      <c r="BP673" s="1453"/>
      <c r="BQ673" s="1453"/>
      <c r="BR673" s="1453"/>
      <c r="BS673" s="1453"/>
      <c r="BT673" s="1453"/>
      <c r="BU673" s="1453"/>
      <c r="BV673" s="1453"/>
      <c r="BW673" s="1453"/>
      <c r="BX673" s="1453"/>
      <c r="BY673" s="1453"/>
      <c r="BZ673" s="1453"/>
      <c r="CA673" s="1453"/>
      <c r="CB673" s="1453"/>
      <c r="CC673" s="1453"/>
      <c r="CD673" s="1453"/>
      <c r="CE673" s="1453"/>
      <c r="CF673" s="1453"/>
      <c r="CG673" s="1453"/>
      <c r="CH673" s="1453"/>
      <c r="CI673" s="1453"/>
      <c r="CJ673" s="1453"/>
      <c r="CK673" s="1453"/>
      <c r="CL673" s="1453"/>
      <c r="CM673" s="1453"/>
      <c r="CN673" s="1453"/>
      <c r="CO673" s="1453"/>
      <c r="CP673" s="1453"/>
      <c r="CQ673" s="1453"/>
      <c r="CR673" s="1453"/>
      <c r="CS673" s="1453"/>
      <c r="CT673" s="1453"/>
      <c r="CU673" s="1453"/>
      <c r="CV673" s="1453"/>
      <c r="CW673" s="1453"/>
      <c r="CX673" s="1453"/>
      <c r="CY673" s="1453"/>
      <c r="CZ673" s="1453"/>
      <c r="DA673" s="1453"/>
      <c r="DB673" s="1453"/>
      <c r="DC673" s="1453"/>
      <c r="DD673" s="1453"/>
      <c r="DE673" s="1453"/>
      <c r="DF673" s="1453"/>
      <c r="DG673" s="1453"/>
      <c r="DH673" s="1453"/>
      <c r="DI673" s="1453"/>
      <c r="DJ673" s="1453"/>
      <c r="DK673" s="1453"/>
      <c r="DL673" s="1453"/>
      <c r="DM673" s="1453"/>
      <c r="DN673" s="1453"/>
      <c r="DO673" s="1453"/>
      <c r="DP673" s="1453"/>
      <c r="DQ673" s="1453"/>
      <c r="DR673" s="1453"/>
      <c r="DS673" s="1453"/>
      <c r="DT673" s="1453"/>
    </row>
    <row r="674" spans="1:124" s="1543" customFormat="1" ht="21.9" customHeight="1" x14ac:dyDescent="0.3">
      <c r="A674" s="1453"/>
      <c r="B674" s="1453"/>
      <c r="C674" s="1514"/>
      <c r="D674" s="1514"/>
      <c r="E674" s="1514"/>
      <c r="F674" s="1848"/>
      <c r="G674" s="1930"/>
      <c r="H674" s="1516"/>
      <c r="I674" s="1537"/>
      <c r="J674" s="1537"/>
      <c r="K674" s="1453"/>
      <c r="L674" s="1453"/>
      <c r="M674" s="1453"/>
      <c r="N674" s="1514"/>
      <c r="O674" s="1453"/>
      <c r="P674" s="1453"/>
      <c r="Q674" s="1453"/>
      <c r="R674" s="1453"/>
      <c r="S674" s="1453"/>
      <c r="T674" s="1452"/>
      <c r="U674"/>
      <c r="V674"/>
      <c r="W674" s="1453"/>
      <c r="X674" s="1453"/>
      <c r="Y674" s="1453"/>
      <c r="Z674" s="1453"/>
      <c r="AA674" s="1453"/>
      <c r="AB674" s="1453"/>
      <c r="AC674" s="1453"/>
      <c r="AD674" s="1453"/>
      <c r="AE674" s="1453"/>
      <c r="AF674" s="1453"/>
      <c r="AG674" s="1453"/>
      <c r="AH674" s="1453"/>
      <c r="AI674" s="1453"/>
      <c r="AJ674" s="1453"/>
      <c r="AK674" s="1453"/>
      <c r="AL674" s="1453"/>
      <c r="AM674" s="1453"/>
      <c r="AN674" s="1453"/>
      <c r="AO674" s="1453"/>
      <c r="AP674" s="1453"/>
      <c r="AQ674" s="1453"/>
      <c r="AR674" s="1454"/>
      <c r="AS674" s="1453"/>
      <c r="AT674" s="1453"/>
      <c r="AU674" s="1453"/>
      <c r="AV674" s="1453"/>
      <c r="AW674" s="1453"/>
      <c r="AX674" s="1453"/>
      <c r="AY674" s="1453"/>
      <c r="AZ674" s="1453"/>
      <c r="BA674" s="1453"/>
      <c r="BB674" s="1453"/>
      <c r="BC674" s="1453"/>
      <c r="BD674" s="1453"/>
      <c r="BE674" s="1453"/>
      <c r="BF674" s="1453"/>
      <c r="BG674" s="1453"/>
      <c r="BH674" s="1453"/>
      <c r="BI674" s="1453"/>
      <c r="BJ674" s="1453"/>
      <c r="BK674" s="1453"/>
      <c r="BL674" s="1453"/>
      <c r="BM674" s="1453"/>
      <c r="BN674" s="1453"/>
      <c r="BO674" s="1453"/>
      <c r="BP674" s="1453"/>
      <c r="BQ674" s="1453"/>
      <c r="BR674" s="1453"/>
      <c r="BS674" s="1453"/>
      <c r="BT674" s="1453"/>
      <c r="BU674" s="1453"/>
      <c r="BV674" s="1453"/>
      <c r="BW674" s="1453"/>
      <c r="BX674" s="1453"/>
      <c r="BY674" s="1453"/>
      <c r="BZ674" s="1453"/>
      <c r="CA674" s="1453"/>
      <c r="CB674" s="1453"/>
      <c r="CC674" s="1453"/>
      <c r="CD674" s="1453"/>
      <c r="CE674" s="1453"/>
      <c r="CF674" s="1453"/>
      <c r="CG674" s="1453"/>
      <c r="CH674" s="1453"/>
      <c r="CI674" s="1453"/>
      <c r="CJ674" s="1453"/>
      <c r="CK674" s="1453"/>
      <c r="CL674" s="1453"/>
      <c r="CM674" s="1453"/>
      <c r="CN674" s="1453"/>
      <c r="CO674" s="1453"/>
      <c r="CP674" s="1453"/>
      <c r="CQ674" s="1453"/>
      <c r="CR674" s="1453"/>
      <c r="CS674" s="1453"/>
      <c r="CT674" s="1453"/>
      <c r="CU674" s="1453"/>
      <c r="CV674" s="1453"/>
      <c r="CW674" s="1453"/>
      <c r="CX674" s="1453"/>
      <c r="CY674" s="1453"/>
      <c r="CZ674" s="1453"/>
      <c r="DA674" s="1453"/>
      <c r="DB674" s="1453"/>
      <c r="DC674" s="1453"/>
      <c r="DD674" s="1453"/>
      <c r="DE674" s="1453"/>
      <c r="DF674" s="1453"/>
      <c r="DG674" s="1453"/>
      <c r="DH674" s="1453"/>
      <c r="DI674" s="1453"/>
      <c r="DJ674" s="1453"/>
      <c r="DK674" s="1453"/>
      <c r="DL674" s="1453"/>
      <c r="DM674" s="1453"/>
      <c r="DN674" s="1453"/>
      <c r="DO674" s="1453"/>
      <c r="DP674" s="1453"/>
      <c r="DQ674" s="1453"/>
      <c r="DR674" s="1453"/>
      <c r="DS674" s="1453"/>
      <c r="DT674" s="1453"/>
    </row>
    <row r="675" spans="1:124" s="1543" customFormat="1" ht="21.9" customHeight="1" x14ac:dyDescent="0.3">
      <c r="A675" s="1453"/>
      <c r="B675" s="1453"/>
      <c r="C675" s="1514"/>
      <c r="D675" s="1514"/>
      <c r="E675" s="1514"/>
      <c r="F675" s="1848"/>
      <c r="G675" s="1930"/>
      <c r="H675" s="1516"/>
      <c r="I675" s="1537"/>
      <c r="J675" s="1537"/>
      <c r="K675" s="1453"/>
      <c r="L675" s="1453"/>
      <c r="M675" s="1453"/>
      <c r="N675" s="1514"/>
      <c r="O675" s="1453"/>
      <c r="P675" s="1453"/>
      <c r="Q675" s="1453"/>
      <c r="R675" s="1453"/>
      <c r="S675" s="1453"/>
      <c r="T675" s="1452"/>
      <c r="U675"/>
      <c r="V675"/>
      <c r="W675" s="1453"/>
      <c r="X675" s="1453"/>
      <c r="Y675" s="1453"/>
      <c r="Z675" s="1453"/>
      <c r="AA675" s="1453"/>
      <c r="AB675" s="1453"/>
      <c r="AC675" s="1453"/>
      <c r="AD675" s="1453"/>
      <c r="AE675" s="1453"/>
      <c r="AF675" s="1453"/>
      <c r="AG675" s="1453"/>
      <c r="AH675" s="1453"/>
      <c r="AI675" s="1453"/>
      <c r="AJ675" s="1453"/>
      <c r="AK675" s="1453"/>
      <c r="AL675" s="1453"/>
      <c r="AM675" s="1453"/>
      <c r="AN675" s="1453"/>
      <c r="AO675" s="1453"/>
      <c r="AP675" s="1453"/>
      <c r="AQ675" s="1453"/>
      <c r="AR675" s="1454"/>
      <c r="AS675" s="1453"/>
      <c r="AT675" s="1453"/>
      <c r="AU675" s="1453"/>
      <c r="AV675" s="1453"/>
      <c r="AW675" s="1453"/>
      <c r="AX675" s="1453"/>
      <c r="AY675" s="1453"/>
      <c r="AZ675" s="1453"/>
      <c r="BA675" s="1453"/>
      <c r="BB675" s="1453"/>
      <c r="BC675" s="1453"/>
      <c r="BD675" s="1453"/>
      <c r="BE675" s="1453"/>
      <c r="BF675" s="1453"/>
      <c r="BG675" s="1453"/>
      <c r="BH675" s="1453"/>
      <c r="BI675" s="1453"/>
      <c r="BJ675" s="1453"/>
      <c r="BK675" s="1453"/>
      <c r="BL675" s="1453"/>
      <c r="BM675" s="1453"/>
      <c r="BN675" s="1453"/>
      <c r="BO675" s="1453"/>
      <c r="BP675" s="1453"/>
      <c r="BQ675" s="1453"/>
      <c r="BR675" s="1453"/>
      <c r="BS675" s="1453"/>
      <c r="BT675" s="1453"/>
      <c r="BU675" s="1453"/>
      <c r="BV675" s="1453"/>
      <c r="BW675" s="1453"/>
      <c r="BX675" s="1453"/>
      <c r="BY675" s="1453"/>
      <c r="BZ675" s="1453"/>
      <c r="CA675" s="1453"/>
      <c r="CB675" s="1453"/>
      <c r="CC675" s="1453"/>
      <c r="CD675" s="1453"/>
      <c r="CE675" s="1453"/>
      <c r="CF675" s="1453"/>
      <c r="CG675" s="1453"/>
      <c r="CH675" s="1453"/>
      <c r="CI675" s="1453"/>
      <c r="CJ675" s="1453"/>
      <c r="CK675" s="1453"/>
      <c r="CL675" s="1453"/>
      <c r="CM675" s="1453"/>
      <c r="CN675" s="1453"/>
      <c r="CO675" s="1453"/>
      <c r="CP675" s="1453"/>
      <c r="CQ675" s="1453"/>
      <c r="CR675" s="1453"/>
      <c r="CS675" s="1453"/>
      <c r="CT675" s="1453"/>
      <c r="CU675" s="1453"/>
      <c r="CV675" s="1453"/>
      <c r="CW675" s="1453"/>
      <c r="CX675" s="1453"/>
      <c r="CY675" s="1453"/>
      <c r="CZ675" s="1453"/>
      <c r="DA675" s="1453"/>
      <c r="DB675" s="1453"/>
      <c r="DC675" s="1453"/>
      <c r="DD675" s="1453"/>
      <c r="DE675" s="1453"/>
      <c r="DF675" s="1453"/>
      <c r="DG675" s="1453"/>
      <c r="DH675" s="1453"/>
      <c r="DI675" s="1453"/>
      <c r="DJ675" s="1453"/>
      <c r="DK675" s="1453"/>
      <c r="DL675" s="1453"/>
      <c r="DM675" s="1453"/>
      <c r="DN675" s="1453"/>
      <c r="DO675" s="1453"/>
      <c r="DP675" s="1453"/>
      <c r="DQ675" s="1453"/>
      <c r="DR675" s="1453"/>
      <c r="DS675" s="1453"/>
      <c r="DT675" s="1453"/>
    </row>
    <row r="676" spans="1:124" s="1543" customFormat="1" ht="21.9" customHeight="1" x14ac:dyDescent="0.3">
      <c r="A676" s="1453"/>
      <c r="B676" s="1453"/>
      <c r="C676" s="1514"/>
      <c r="D676" s="1514"/>
      <c r="E676" s="1514"/>
      <c r="F676" s="1848"/>
      <c r="G676" s="1930"/>
      <c r="H676" s="1516"/>
      <c r="I676" s="1537"/>
      <c r="J676" s="1537"/>
      <c r="K676" s="1453"/>
      <c r="L676" s="1453"/>
      <c r="M676" s="1453"/>
      <c r="N676" s="1514"/>
      <c r="O676" s="1453"/>
      <c r="P676" s="1453"/>
      <c r="Q676" s="1453"/>
      <c r="R676" s="1453"/>
      <c r="S676" s="1453"/>
      <c r="T676" s="1452"/>
      <c r="U676"/>
      <c r="V676"/>
      <c r="W676" s="1453"/>
      <c r="X676" s="1453"/>
      <c r="Y676" s="1453"/>
      <c r="Z676" s="1453"/>
      <c r="AA676" s="1453"/>
      <c r="AB676" s="1453"/>
      <c r="AC676" s="1453"/>
      <c r="AD676" s="1453"/>
      <c r="AE676" s="1453"/>
      <c r="AF676" s="1453"/>
      <c r="AG676" s="1453"/>
      <c r="AH676" s="1453"/>
      <c r="AI676" s="1453"/>
      <c r="AJ676" s="1453"/>
      <c r="AK676" s="1453"/>
      <c r="AL676" s="1453"/>
      <c r="AM676" s="1453"/>
      <c r="AN676" s="1453"/>
      <c r="AO676" s="1453"/>
      <c r="AP676" s="1453"/>
      <c r="AQ676" s="1453"/>
      <c r="AR676" s="1454"/>
      <c r="AS676" s="1453"/>
      <c r="AT676" s="1453"/>
      <c r="AU676" s="1453"/>
      <c r="AV676" s="1453"/>
      <c r="AW676" s="1453"/>
      <c r="AX676" s="1453"/>
      <c r="AY676" s="1453"/>
      <c r="AZ676" s="1453"/>
      <c r="BA676" s="1453"/>
      <c r="BB676" s="1453"/>
      <c r="BC676" s="1453"/>
      <c r="BD676" s="1453"/>
      <c r="BE676" s="1453"/>
      <c r="BF676" s="1453"/>
      <c r="BG676" s="1453"/>
      <c r="BH676" s="1453"/>
      <c r="BI676" s="1453"/>
      <c r="BJ676" s="1453"/>
      <c r="BK676" s="1453"/>
      <c r="BL676" s="1453"/>
      <c r="BM676" s="1453"/>
      <c r="BN676" s="1453"/>
      <c r="BO676" s="1453"/>
      <c r="BP676" s="1453"/>
      <c r="BQ676" s="1453"/>
      <c r="BR676" s="1453"/>
      <c r="BS676" s="1453"/>
      <c r="BT676" s="1453"/>
      <c r="BU676" s="1453"/>
      <c r="BV676" s="1453"/>
      <c r="BW676" s="1453"/>
      <c r="BX676" s="1453"/>
      <c r="BY676" s="1453"/>
      <c r="BZ676" s="1453"/>
      <c r="CA676" s="1453"/>
      <c r="CB676" s="1453"/>
      <c r="CC676" s="1453"/>
      <c r="CD676" s="1453"/>
      <c r="CE676" s="1453"/>
      <c r="CF676" s="1453"/>
      <c r="CG676" s="1453"/>
      <c r="CH676" s="1453"/>
      <c r="CI676" s="1453"/>
      <c r="CJ676" s="1453"/>
      <c r="CK676" s="1453"/>
      <c r="CL676" s="1453"/>
      <c r="CM676" s="1453"/>
      <c r="CN676" s="1453"/>
      <c r="CO676" s="1453"/>
      <c r="CP676" s="1453"/>
      <c r="CQ676" s="1453"/>
      <c r="CR676" s="1453"/>
      <c r="CS676" s="1453"/>
      <c r="CT676" s="1453"/>
      <c r="CU676" s="1453"/>
      <c r="CV676" s="1453"/>
      <c r="CW676" s="1453"/>
      <c r="CX676" s="1453"/>
      <c r="CY676" s="1453"/>
      <c r="CZ676" s="1453"/>
      <c r="DA676" s="1453"/>
      <c r="DB676" s="1453"/>
      <c r="DC676" s="1453"/>
      <c r="DD676" s="1453"/>
      <c r="DE676" s="1453"/>
      <c r="DF676" s="1453"/>
      <c r="DG676" s="1453"/>
      <c r="DH676" s="1453"/>
      <c r="DI676" s="1453"/>
      <c r="DJ676" s="1453"/>
      <c r="DK676" s="1453"/>
      <c r="DL676" s="1453"/>
      <c r="DM676" s="1453"/>
      <c r="DN676" s="1453"/>
      <c r="DO676" s="1453"/>
      <c r="DP676" s="1453"/>
      <c r="DQ676" s="1453"/>
      <c r="DR676" s="1453"/>
      <c r="DS676" s="1453"/>
      <c r="DT676" s="1453"/>
    </row>
    <row r="677" spans="1:124" s="1543" customFormat="1" ht="21.9" customHeight="1" x14ac:dyDescent="0.3">
      <c r="A677" s="1453"/>
      <c r="B677" s="1453"/>
      <c r="C677" s="1514"/>
      <c r="D677" s="1514"/>
      <c r="E677" s="1514"/>
      <c r="F677" s="1848"/>
      <c r="G677" s="1930"/>
      <c r="H677" s="1516"/>
      <c r="I677" s="1537"/>
      <c r="J677" s="1537"/>
      <c r="K677" s="1453"/>
      <c r="L677" s="1453"/>
      <c r="M677" s="1453"/>
      <c r="N677" s="1514"/>
      <c r="O677" s="1453"/>
      <c r="P677" s="1453"/>
      <c r="Q677" s="1453"/>
      <c r="R677" s="1453"/>
      <c r="S677" s="1453"/>
      <c r="T677" s="1452"/>
      <c r="U677"/>
      <c r="V677"/>
      <c r="W677" s="1453"/>
      <c r="X677" s="1453"/>
      <c r="Y677" s="1453"/>
      <c r="Z677" s="1453"/>
      <c r="AA677" s="1453"/>
      <c r="AB677" s="1453"/>
      <c r="AC677" s="1453"/>
      <c r="AD677" s="1453"/>
      <c r="AE677" s="1453"/>
      <c r="AF677" s="1453"/>
      <c r="AG677" s="1453"/>
      <c r="AH677" s="1453"/>
      <c r="AI677" s="1453"/>
      <c r="AJ677" s="1453"/>
      <c r="AK677" s="1453"/>
      <c r="AL677" s="1453"/>
      <c r="AM677" s="1453"/>
      <c r="AN677" s="1453"/>
      <c r="AO677" s="1453"/>
      <c r="AP677" s="1453"/>
      <c r="AQ677" s="1453"/>
      <c r="AR677" s="1454"/>
      <c r="AS677" s="1453"/>
      <c r="AT677" s="1453"/>
      <c r="AU677" s="1453"/>
      <c r="AV677" s="1453"/>
      <c r="AW677" s="1453"/>
      <c r="AX677" s="1453"/>
      <c r="AY677" s="1453"/>
      <c r="AZ677" s="1453"/>
      <c r="BA677" s="1453"/>
      <c r="BB677" s="1453"/>
      <c r="BC677" s="1453"/>
      <c r="BD677" s="1453"/>
      <c r="BE677" s="1453"/>
      <c r="BF677" s="1453"/>
      <c r="BG677" s="1453"/>
      <c r="BH677" s="1453"/>
      <c r="BI677" s="1453"/>
      <c r="BJ677" s="1453"/>
      <c r="BK677" s="1453"/>
      <c r="BL677" s="1453"/>
      <c r="BM677" s="1453"/>
      <c r="BN677" s="1453"/>
      <c r="BO677" s="1453"/>
      <c r="BP677" s="1453"/>
      <c r="BQ677" s="1453"/>
      <c r="BR677" s="1453"/>
      <c r="BS677" s="1453"/>
      <c r="BT677" s="1453"/>
      <c r="BU677" s="1453"/>
      <c r="BV677" s="1453"/>
      <c r="BW677" s="1453"/>
      <c r="BX677" s="1453"/>
      <c r="BY677" s="1453"/>
      <c r="BZ677" s="1453"/>
      <c r="CA677" s="1453"/>
      <c r="CB677" s="1453"/>
      <c r="CC677" s="1453"/>
      <c r="CD677" s="1453"/>
      <c r="CE677" s="1453"/>
      <c r="CF677" s="1453"/>
      <c r="CG677" s="1453"/>
      <c r="CH677" s="1453"/>
      <c r="CI677" s="1453"/>
      <c r="CJ677" s="1453"/>
      <c r="CK677" s="1453"/>
      <c r="CL677" s="1453"/>
      <c r="CM677" s="1453"/>
      <c r="CN677" s="1453"/>
      <c r="CO677" s="1453"/>
      <c r="CP677" s="1453"/>
      <c r="CQ677" s="1453"/>
      <c r="CR677" s="1453"/>
      <c r="CS677" s="1453"/>
      <c r="CT677" s="1453"/>
      <c r="CU677" s="1453"/>
      <c r="CV677" s="1453"/>
      <c r="CW677" s="1453"/>
      <c r="CX677" s="1453"/>
      <c r="CY677" s="1453"/>
      <c r="CZ677" s="1453"/>
      <c r="DA677" s="1453"/>
      <c r="DB677" s="1453"/>
      <c r="DC677" s="1453"/>
      <c r="DD677" s="1453"/>
      <c r="DE677" s="1453"/>
      <c r="DF677" s="1453"/>
      <c r="DG677" s="1453"/>
      <c r="DH677" s="1453"/>
      <c r="DI677" s="1453"/>
      <c r="DJ677" s="1453"/>
      <c r="DK677" s="1453"/>
      <c r="DL677" s="1453"/>
      <c r="DM677" s="1453"/>
      <c r="DN677" s="1453"/>
      <c r="DO677" s="1453"/>
      <c r="DP677" s="1453"/>
      <c r="DQ677" s="1453"/>
      <c r="DR677" s="1453"/>
      <c r="DS677" s="1453"/>
      <c r="DT677" s="1453"/>
    </row>
    <row r="678" spans="1:124" s="1543" customFormat="1" ht="21.9" customHeight="1" x14ac:dyDescent="0.3">
      <c r="A678" s="1453"/>
      <c r="B678" s="1453"/>
      <c r="C678" s="1514"/>
      <c r="D678" s="1514"/>
      <c r="E678" s="1514"/>
      <c r="F678" s="1848"/>
      <c r="G678" s="1930"/>
      <c r="H678" s="1516"/>
      <c r="I678" s="1537"/>
      <c r="J678" s="1537"/>
      <c r="K678" s="1453"/>
      <c r="L678" s="1453"/>
      <c r="M678" s="1453"/>
      <c r="N678" s="1514"/>
      <c r="O678" s="1453"/>
      <c r="P678" s="1453"/>
      <c r="Q678" s="1453"/>
      <c r="R678" s="1453"/>
      <c r="S678" s="1453"/>
      <c r="T678" s="1452"/>
      <c r="U678"/>
      <c r="V678"/>
      <c r="W678" s="1453"/>
      <c r="X678" s="1453"/>
      <c r="Y678" s="1453"/>
      <c r="Z678" s="1453"/>
      <c r="AA678" s="1453"/>
      <c r="AB678" s="1453"/>
      <c r="AC678" s="1453"/>
      <c r="AD678" s="1453"/>
      <c r="AE678" s="1453"/>
      <c r="AF678" s="1453"/>
      <c r="AG678" s="1453"/>
      <c r="AH678" s="1453"/>
      <c r="AI678" s="1453"/>
      <c r="AJ678" s="1453"/>
      <c r="AK678" s="1453"/>
      <c r="AL678" s="1453"/>
      <c r="AM678" s="1453"/>
      <c r="AN678" s="1453"/>
      <c r="AO678" s="1453"/>
      <c r="AP678" s="1453"/>
      <c r="AQ678" s="1453"/>
      <c r="AR678" s="1454"/>
      <c r="AS678" s="1453"/>
      <c r="AT678" s="1453"/>
      <c r="AU678" s="1453"/>
      <c r="AV678" s="1453"/>
      <c r="AW678" s="1453"/>
      <c r="AX678" s="1453"/>
      <c r="AY678" s="1453"/>
      <c r="AZ678" s="1453"/>
      <c r="BA678" s="1453"/>
      <c r="BB678" s="1453"/>
      <c r="BC678" s="1453"/>
      <c r="BD678" s="1453"/>
      <c r="BE678" s="1453"/>
      <c r="BF678" s="1453"/>
      <c r="BG678" s="1453"/>
      <c r="BH678" s="1453"/>
      <c r="BI678" s="1453"/>
      <c r="BJ678" s="1453"/>
      <c r="BK678" s="1453"/>
      <c r="BL678" s="1453"/>
      <c r="BM678" s="1453"/>
      <c r="BN678" s="1453"/>
      <c r="BO678" s="1453"/>
      <c r="BP678" s="1453"/>
      <c r="BQ678" s="1453"/>
      <c r="BR678" s="1453"/>
      <c r="BS678" s="1453"/>
      <c r="BT678" s="1453"/>
      <c r="BU678" s="1453"/>
      <c r="BV678" s="1453"/>
      <c r="BW678" s="1453"/>
      <c r="BX678" s="1453"/>
      <c r="BY678" s="1453"/>
      <c r="BZ678" s="1453"/>
      <c r="CA678" s="1453"/>
      <c r="CB678" s="1453"/>
      <c r="CC678" s="1453"/>
      <c r="CD678" s="1453"/>
      <c r="CE678" s="1453"/>
      <c r="CF678" s="1453"/>
      <c r="CG678" s="1453"/>
      <c r="CH678" s="1453"/>
      <c r="CI678" s="1453"/>
      <c r="CJ678" s="1453"/>
      <c r="CK678" s="1453"/>
      <c r="CL678" s="1453"/>
      <c r="CM678" s="1453"/>
      <c r="CN678" s="1453"/>
      <c r="CO678" s="1453"/>
      <c r="CP678" s="1453"/>
      <c r="CQ678" s="1453"/>
      <c r="CR678" s="1453"/>
      <c r="CS678" s="1453"/>
      <c r="CT678" s="1453"/>
      <c r="CU678" s="1453"/>
      <c r="CV678" s="1453"/>
      <c r="CW678" s="1453"/>
      <c r="CX678" s="1453"/>
      <c r="CY678" s="1453"/>
      <c r="CZ678" s="1453"/>
      <c r="DA678" s="1453"/>
      <c r="DB678" s="1453"/>
      <c r="DC678" s="1453"/>
      <c r="DD678" s="1453"/>
      <c r="DE678" s="1453"/>
      <c r="DF678" s="1453"/>
      <c r="DG678" s="1453"/>
      <c r="DH678" s="1453"/>
      <c r="DI678" s="1453"/>
      <c r="DJ678" s="1453"/>
      <c r="DK678" s="1453"/>
      <c r="DL678" s="1453"/>
      <c r="DM678" s="1453"/>
      <c r="DN678" s="1453"/>
      <c r="DO678" s="1453"/>
      <c r="DP678" s="1453"/>
      <c r="DQ678" s="1453"/>
      <c r="DR678" s="1453"/>
      <c r="DS678" s="1453"/>
      <c r="DT678" s="1453"/>
    </row>
    <row r="679" spans="1:124" s="1543" customFormat="1" ht="21.9" customHeight="1" x14ac:dyDescent="0.3">
      <c r="A679" s="1453"/>
      <c r="B679" s="1453"/>
      <c r="C679" s="1514"/>
      <c r="D679" s="1514"/>
      <c r="E679" s="1514"/>
      <c r="F679" s="1848"/>
      <c r="G679" s="1930"/>
      <c r="H679" s="1516"/>
      <c r="I679" s="1537"/>
      <c r="J679" s="1537"/>
      <c r="K679" s="1453"/>
      <c r="L679" s="1453"/>
      <c r="M679" s="1453"/>
      <c r="N679" s="1514"/>
      <c r="O679" s="1453"/>
      <c r="P679" s="1453"/>
      <c r="Q679" s="1453"/>
      <c r="R679" s="1453"/>
      <c r="S679" s="1453"/>
      <c r="T679" s="1452"/>
      <c r="U679"/>
      <c r="V679"/>
      <c r="W679" s="1453"/>
      <c r="X679" s="1453"/>
      <c r="Y679" s="1453"/>
      <c r="Z679" s="1453"/>
      <c r="AA679" s="1453"/>
      <c r="AB679" s="1453"/>
      <c r="AC679" s="1453"/>
      <c r="AD679" s="1453"/>
      <c r="AE679" s="1453"/>
      <c r="AF679" s="1453"/>
      <c r="AG679" s="1453"/>
      <c r="AH679" s="1453"/>
      <c r="AI679" s="1453"/>
      <c r="AJ679" s="1453"/>
      <c r="AK679" s="1453"/>
      <c r="AL679" s="1453"/>
      <c r="AM679" s="1453"/>
      <c r="AN679" s="1453"/>
      <c r="AO679" s="1453"/>
      <c r="AP679" s="1453"/>
      <c r="AQ679" s="1453"/>
      <c r="AR679" s="1454"/>
      <c r="AS679" s="1453"/>
      <c r="AT679" s="1453"/>
      <c r="AU679" s="1453"/>
      <c r="AV679" s="1453"/>
      <c r="AW679" s="1453"/>
      <c r="AX679" s="1453"/>
      <c r="AY679" s="1453"/>
      <c r="AZ679" s="1453"/>
      <c r="BA679" s="1453"/>
      <c r="BB679" s="1453"/>
      <c r="BC679" s="1453"/>
      <c r="BD679" s="1453"/>
      <c r="BE679" s="1453"/>
      <c r="BF679" s="1453"/>
      <c r="BG679" s="1453"/>
      <c r="BH679" s="1453"/>
      <c r="BI679" s="1453"/>
      <c r="BJ679" s="1453"/>
      <c r="BK679" s="1453"/>
      <c r="BL679" s="1453"/>
      <c r="BM679" s="1453"/>
      <c r="BN679" s="1453"/>
      <c r="BO679" s="1453"/>
      <c r="BP679" s="1453"/>
      <c r="BQ679" s="1453"/>
      <c r="BR679" s="1453"/>
      <c r="BS679" s="1453"/>
      <c r="BT679" s="1453"/>
      <c r="BU679" s="1453"/>
      <c r="BV679" s="1453"/>
      <c r="BW679" s="1453"/>
      <c r="BX679" s="1453"/>
      <c r="BY679" s="1453"/>
      <c r="BZ679" s="1453"/>
      <c r="CA679" s="1453"/>
      <c r="CB679" s="1453"/>
      <c r="CC679" s="1453"/>
      <c r="CD679" s="1453"/>
      <c r="CE679" s="1453"/>
      <c r="CF679" s="1453"/>
      <c r="CG679" s="1453"/>
      <c r="CH679" s="1453"/>
      <c r="CI679" s="1453"/>
      <c r="CJ679" s="1453"/>
      <c r="CK679" s="1453"/>
      <c r="CL679" s="1453"/>
      <c r="CM679" s="1453"/>
      <c r="CN679" s="1453"/>
      <c r="CO679" s="1453"/>
      <c r="CP679" s="1453"/>
      <c r="CQ679" s="1453"/>
      <c r="CR679" s="1453"/>
      <c r="CS679" s="1453"/>
      <c r="CT679" s="1453"/>
      <c r="CU679" s="1453"/>
      <c r="CV679" s="1453"/>
      <c r="CW679" s="1453"/>
      <c r="CX679" s="1453"/>
      <c r="CY679" s="1453"/>
      <c r="CZ679" s="1453"/>
      <c r="DA679" s="1453"/>
      <c r="DB679" s="1453"/>
      <c r="DC679" s="1453"/>
      <c r="DD679" s="1453"/>
      <c r="DE679" s="1453"/>
      <c r="DF679" s="1453"/>
      <c r="DG679" s="1453"/>
      <c r="DH679" s="1453"/>
      <c r="DI679" s="1453"/>
      <c r="DJ679" s="1453"/>
      <c r="DK679" s="1453"/>
      <c r="DL679" s="1453"/>
      <c r="DM679" s="1453"/>
      <c r="DN679" s="1453"/>
      <c r="DO679" s="1453"/>
      <c r="DP679" s="1453"/>
      <c r="DQ679" s="1453"/>
      <c r="DR679" s="1453"/>
      <c r="DS679" s="1453"/>
      <c r="DT679" s="1453"/>
    </row>
    <row r="680" spans="1:124" s="1543" customFormat="1" ht="21.9" customHeight="1" x14ac:dyDescent="0.3">
      <c r="A680" s="1453"/>
      <c r="B680" s="1453"/>
      <c r="C680" s="1514"/>
      <c r="D680" s="1514"/>
      <c r="E680" s="1514"/>
      <c r="F680" s="1848"/>
      <c r="G680" s="1930"/>
      <c r="H680" s="1516"/>
      <c r="I680" s="1537"/>
      <c r="J680" s="1537"/>
      <c r="K680" s="1453"/>
      <c r="L680" s="1453"/>
      <c r="M680" s="1453"/>
      <c r="N680" s="1514"/>
      <c r="O680" s="1453"/>
      <c r="P680" s="1453"/>
      <c r="Q680" s="1453"/>
      <c r="R680" s="1453"/>
      <c r="S680" s="1453"/>
      <c r="T680" s="1452"/>
      <c r="U680"/>
      <c r="V680"/>
      <c r="W680" s="1453"/>
      <c r="X680" s="1453"/>
      <c r="Y680" s="1453"/>
      <c r="Z680" s="1453"/>
      <c r="AA680" s="1453"/>
      <c r="AB680" s="1453"/>
      <c r="AC680" s="1453"/>
      <c r="AD680" s="1453"/>
      <c r="AE680" s="1453"/>
      <c r="AF680" s="1453"/>
      <c r="AG680" s="1453"/>
      <c r="AH680" s="1453"/>
      <c r="AI680" s="1453"/>
      <c r="AJ680" s="1453"/>
      <c r="AK680" s="1453"/>
      <c r="AL680" s="1453"/>
      <c r="AM680" s="1453"/>
      <c r="AN680" s="1453"/>
      <c r="AO680" s="1453"/>
      <c r="AP680" s="1453"/>
      <c r="AQ680" s="1453"/>
      <c r="AR680" s="1454"/>
      <c r="AS680" s="1453"/>
      <c r="AT680" s="1453"/>
      <c r="AU680" s="1453"/>
      <c r="AV680" s="1453"/>
      <c r="AW680" s="1453"/>
      <c r="AX680" s="1453"/>
      <c r="AY680" s="1453"/>
      <c r="AZ680" s="1453"/>
      <c r="BA680" s="1453"/>
      <c r="BB680" s="1453"/>
      <c r="BC680" s="1453"/>
      <c r="BD680" s="1453"/>
      <c r="BE680" s="1453"/>
      <c r="BF680" s="1453"/>
      <c r="BG680" s="1453"/>
      <c r="BH680" s="1453"/>
      <c r="BI680" s="1453"/>
      <c r="BJ680" s="1453"/>
      <c r="BK680" s="1453"/>
      <c r="BL680" s="1453"/>
      <c r="BM680" s="1453"/>
      <c r="BN680" s="1453"/>
      <c r="BO680" s="1453"/>
      <c r="BP680" s="1453"/>
      <c r="BQ680" s="1453"/>
      <c r="BR680" s="1453"/>
      <c r="BS680" s="1453"/>
      <c r="BT680" s="1453"/>
      <c r="BU680" s="1453"/>
      <c r="BV680" s="1453"/>
      <c r="BW680" s="1453"/>
      <c r="BX680" s="1453"/>
      <c r="BY680" s="1453"/>
      <c r="BZ680" s="1453"/>
      <c r="CA680" s="1453"/>
      <c r="CB680" s="1453"/>
      <c r="CC680" s="1453"/>
      <c r="CD680" s="1453"/>
      <c r="CE680" s="1453"/>
      <c r="CF680" s="1453"/>
      <c r="CG680" s="1453"/>
      <c r="CH680" s="1453"/>
      <c r="CI680" s="1453"/>
      <c r="CJ680" s="1453"/>
      <c r="CK680" s="1453"/>
      <c r="CL680" s="1453"/>
      <c r="CM680" s="1453"/>
      <c r="CN680" s="1453"/>
      <c r="CO680" s="1453"/>
      <c r="CP680" s="1453"/>
      <c r="CQ680" s="1453"/>
      <c r="CR680" s="1453"/>
      <c r="CS680" s="1453"/>
      <c r="CT680" s="1453"/>
      <c r="CU680" s="1453"/>
      <c r="CV680" s="1453"/>
      <c r="CW680" s="1453"/>
      <c r="CX680" s="1453"/>
      <c r="CY680" s="1453"/>
      <c r="CZ680" s="1453"/>
      <c r="DA680" s="1453"/>
      <c r="DB680" s="1453"/>
      <c r="DC680" s="1453"/>
      <c r="DD680" s="1453"/>
      <c r="DE680" s="1453"/>
      <c r="DF680" s="1453"/>
      <c r="DG680" s="1453"/>
      <c r="DH680" s="1453"/>
      <c r="DI680" s="1453"/>
      <c r="DJ680" s="1453"/>
      <c r="DK680" s="1453"/>
      <c r="DL680" s="1453"/>
      <c r="DM680" s="1453"/>
      <c r="DN680" s="1453"/>
      <c r="DO680" s="1453"/>
      <c r="DP680" s="1453"/>
      <c r="DQ680" s="1453"/>
      <c r="DR680" s="1453"/>
      <c r="DS680" s="1453"/>
      <c r="DT680" s="1453"/>
    </row>
    <row r="681" spans="1:124" s="1543" customFormat="1" ht="21.9" customHeight="1" x14ac:dyDescent="0.3">
      <c r="A681" s="1453"/>
      <c r="B681" s="1453"/>
      <c r="C681" s="1514"/>
      <c r="D681" s="1514"/>
      <c r="E681" s="1514"/>
      <c r="F681" s="1848"/>
      <c r="G681" s="1930"/>
      <c r="H681" s="1516"/>
      <c r="I681" s="1537"/>
      <c r="J681" s="1537"/>
      <c r="K681" s="1453"/>
      <c r="L681" s="1453"/>
      <c r="M681" s="1453"/>
      <c r="N681" s="1514"/>
      <c r="O681" s="1453"/>
      <c r="P681" s="1453"/>
      <c r="Q681" s="1453"/>
      <c r="R681" s="1453"/>
      <c r="S681" s="1453"/>
      <c r="T681" s="1452"/>
      <c r="U681"/>
      <c r="V681"/>
      <c r="W681" s="1453"/>
      <c r="X681" s="1453"/>
      <c r="Y681" s="1453"/>
      <c r="Z681" s="1453"/>
      <c r="AA681" s="1453"/>
      <c r="AB681" s="1453"/>
      <c r="AC681" s="1453"/>
      <c r="AD681" s="1453"/>
      <c r="AE681" s="1453"/>
      <c r="AF681" s="1453"/>
      <c r="AG681" s="1453"/>
      <c r="AH681" s="1453"/>
      <c r="AI681" s="1453"/>
      <c r="AJ681" s="1453"/>
      <c r="AK681" s="1453"/>
      <c r="AL681" s="1453"/>
      <c r="AM681" s="1453"/>
      <c r="AN681" s="1453"/>
      <c r="AO681" s="1453"/>
      <c r="AP681" s="1453"/>
      <c r="AQ681" s="1453"/>
      <c r="AR681" s="1454"/>
      <c r="AS681" s="1453"/>
      <c r="AT681" s="1453"/>
      <c r="AU681" s="1453"/>
      <c r="AV681" s="1453"/>
      <c r="AW681" s="1453"/>
      <c r="AX681" s="1453"/>
      <c r="AY681" s="1453"/>
      <c r="AZ681" s="1453"/>
      <c r="BA681" s="1453"/>
      <c r="BB681" s="1453"/>
      <c r="BC681" s="1453"/>
      <c r="BD681" s="1453"/>
      <c r="BE681" s="1453"/>
      <c r="BF681" s="1453"/>
      <c r="BG681" s="1453"/>
      <c r="BH681" s="1453"/>
      <c r="BI681" s="1453"/>
      <c r="BJ681" s="1453"/>
      <c r="BK681" s="1453"/>
      <c r="BL681" s="1453"/>
      <c r="BM681" s="1453"/>
      <c r="BN681" s="1453"/>
      <c r="BO681" s="1453"/>
      <c r="BP681" s="1453"/>
      <c r="BQ681" s="1453"/>
      <c r="BR681" s="1453"/>
      <c r="BS681" s="1453"/>
      <c r="BT681" s="1453"/>
      <c r="BU681" s="1453"/>
      <c r="BV681" s="1453"/>
      <c r="BW681" s="1453"/>
      <c r="BX681" s="1453"/>
      <c r="BY681" s="1453"/>
      <c r="BZ681" s="1453"/>
      <c r="CA681" s="1453"/>
      <c r="CB681" s="1453"/>
      <c r="CC681" s="1453"/>
      <c r="CD681" s="1453"/>
      <c r="CE681" s="1453"/>
      <c r="CF681" s="1453"/>
      <c r="CG681" s="1453"/>
      <c r="CH681" s="1453"/>
      <c r="CI681" s="1453"/>
      <c r="CJ681" s="1453"/>
      <c r="CK681" s="1453"/>
      <c r="CL681" s="1453"/>
      <c r="CM681" s="1453"/>
      <c r="CN681" s="1453"/>
      <c r="CO681" s="1453"/>
      <c r="CP681" s="1453"/>
      <c r="CQ681" s="1453"/>
      <c r="CR681" s="1453"/>
      <c r="CS681" s="1453"/>
      <c r="CT681" s="1453"/>
      <c r="CU681" s="1453"/>
      <c r="CV681" s="1453"/>
      <c r="CW681" s="1453"/>
      <c r="CX681" s="1453"/>
      <c r="CY681" s="1453"/>
      <c r="CZ681" s="1453"/>
      <c r="DA681" s="1453"/>
      <c r="DB681" s="1453"/>
      <c r="DC681" s="1453"/>
      <c r="DD681" s="1453"/>
      <c r="DE681" s="1453"/>
      <c r="DF681" s="1453"/>
      <c r="DG681" s="1453"/>
      <c r="DH681" s="1453"/>
      <c r="DI681" s="1453"/>
      <c r="DJ681" s="1453"/>
      <c r="DK681" s="1453"/>
      <c r="DL681" s="1453"/>
      <c r="DM681" s="1453"/>
      <c r="DN681" s="1453"/>
      <c r="DO681" s="1453"/>
      <c r="DP681" s="1453"/>
      <c r="DQ681" s="1453"/>
      <c r="DR681" s="1453"/>
      <c r="DS681" s="1453"/>
      <c r="DT681" s="1453"/>
    </row>
    <row r="682" spans="1:124" s="1543" customFormat="1" ht="21.9" customHeight="1" x14ac:dyDescent="0.3">
      <c r="A682" s="1453"/>
      <c r="B682" s="1453"/>
      <c r="C682" s="1514"/>
      <c r="D682" s="1514"/>
      <c r="E682" s="1514"/>
      <c r="F682" s="1848"/>
      <c r="G682" s="1930"/>
      <c r="H682" s="1516"/>
      <c r="I682" s="1537"/>
      <c r="J682" s="1537"/>
      <c r="K682" s="1453"/>
      <c r="L682" s="1453"/>
      <c r="M682" s="1453"/>
      <c r="N682" s="1514"/>
      <c r="O682" s="1453"/>
      <c r="P682" s="1453"/>
      <c r="Q682" s="1453"/>
      <c r="R682" s="1453"/>
      <c r="S682" s="1453"/>
      <c r="T682" s="1452"/>
      <c r="U682"/>
      <c r="V682"/>
      <c r="W682" s="1453"/>
      <c r="X682" s="1453"/>
      <c r="Y682" s="1453"/>
      <c r="Z682" s="1453"/>
      <c r="AA682" s="1453"/>
      <c r="AB682" s="1453"/>
      <c r="AC682" s="1453"/>
      <c r="AD682" s="1453"/>
      <c r="AE682" s="1453"/>
      <c r="AF682" s="1453"/>
      <c r="AG682" s="1453"/>
      <c r="AH682" s="1453"/>
      <c r="AI682" s="1453"/>
      <c r="AJ682" s="1453"/>
      <c r="AK682" s="1453"/>
      <c r="AL682" s="1453"/>
      <c r="AM682" s="1453"/>
      <c r="AN682" s="1453"/>
      <c r="AO682" s="1453"/>
      <c r="AP682" s="1453"/>
      <c r="AQ682" s="1453"/>
      <c r="AR682" s="1454"/>
      <c r="AS682" s="1453"/>
      <c r="AT682" s="1453"/>
      <c r="AU682" s="1453"/>
      <c r="AV682" s="1453"/>
      <c r="AW682" s="1453"/>
      <c r="AX682" s="1453"/>
      <c r="AY682" s="1453"/>
      <c r="AZ682" s="1453"/>
      <c r="BA682" s="1453"/>
      <c r="BB682" s="1453"/>
      <c r="BC682" s="1453"/>
      <c r="BD682" s="1453"/>
      <c r="BE682" s="1453"/>
      <c r="BF682" s="1453"/>
      <c r="BG682" s="1453"/>
      <c r="BH682" s="1453"/>
      <c r="BI682" s="1453"/>
      <c r="BJ682" s="1453"/>
      <c r="BK682" s="1453"/>
      <c r="BL682" s="1453"/>
      <c r="BM682" s="1453"/>
      <c r="BN682" s="1453"/>
      <c r="BO682" s="1453"/>
      <c r="BP682" s="1453"/>
      <c r="BQ682" s="1453"/>
      <c r="BR682" s="1453"/>
      <c r="BS682" s="1453"/>
      <c r="BT682" s="1453"/>
      <c r="BU682" s="1453"/>
      <c r="BV682" s="1453"/>
      <c r="BW682" s="1453"/>
      <c r="BX682" s="1453"/>
      <c r="BY682" s="1453"/>
      <c r="BZ682" s="1453"/>
      <c r="CA682" s="1453"/>
      <c r="CB682" s="1453"/>
      <c r="CC682" s="1453"/>
      <c r="CD682" s="1453"/>
      <c r="CE682" s="1453"/>
      <c r="CF682" s="1453"/>
      <c r="CG682" s="1453"/>
      <c r="CH682" s="1453"/>
      <c r="CI682" s="1453"/>
      <c r="CJ682" s="1453"/>
      <c r="CK682" s="1453"/>
      <c r="CL682" s="1453"/>
      <c r="CM682" s="1453"/>
      <c r="CN682" s="1453"/>
      <c r="CO682" s="1453"/>
      <c r="CP682" s="1453"/>
      <c r="CQ682" s="1453"/>
      <c r="CR682" s="1453"/>
      <c r="CS682" s="1453"/>
      <c r="CT682" s="1453"/>
      <c r="CU682" s="1453"/>
      <c r="CV682" s="1453"/>
      <c r="CW682" s="1453"/>
      <c r="CX682" s="1453"/>
      <c r="CY682" s="1453"/>
      <c r="CZ682" s="1453"/>
      <c r="DA682" s="1453"/>
      <c r="DB682" s="1453"/>
      <c r="DC682" s="1453"/>
      <c r="DD682" s="1453"/>
      <c r="DE682" s="1453"/>
      <c r="DF682" s="1453"/>
      <c r="DG682" s="1453"/>
      <c r="DH682" s="1453"/>
      <c r="DI682" s="1453"/>
      <c r="DJ682" s="1453"/>
      <c r="DK682" s="1453"/>
      <c r="DL682" s="1453"/>
      <c r="DM682" s="1453"/>
      <c r="DN682" s="1453"/>
      <c r="DO682" s="1453"/>
      <c r="DP682" s="1453"/>
      <c r="DQ682" s="1453"/>
      <c r="DR682" s="1453"/>
      <c r="DS682" s="1453"/>
      <c r="DT682" s="1453"/>
    </row>
    <row r="683" spans="1:124" s="1543" customFormat="1" ht="21.9" customHeight="1" x14ac:dyDescent="0.3">
      <c r="A683" s="1453"/>
      <c r="B683" s="1453"/>
      <c r="C683" s="1514"/>
      <c r="D683" s="1514"/>
      <c r="E683" s="1514"/>
      <c r="F683" s="1848"/>
      <c r="G683" s="1930"/>
      <c r="H683" s="1516"/>
      <c r="I683" s="1537"/>
      <c r="J683" s="1537"/>
      <c r="K683" s="1453"/>
      <c r="L683" s="1453"/>
      <c r="M683" s="1453"/>
      <c r="N683" s="1514"/>
      <c r="O683" s="1453"/>
      <c r="P683" s="1453"/>
      <c r="Q683" s="1453"/>
      <c r="R683" s="1453"/>
      <c r="S683" s="1453"/>
      <c r="T683" s="1452"/>
      <c r="U683"/>
      <c r="V683"/>
      <c r="W683" s="1453"/>
      <c r="X683" s="1453"/>
      <c r="Y683" s="1453"/>
      <c r="Z683" s="1453"/>
      <c r="AA683" s="1453"/>
      <c r="AB683" s="1453"/>
      <c r="AC683" s="1453"/>
      <c r="AD683" s="1453"/>
      <c r="AE683" s="1453"/>
      <c r="AF683" s="1453"/>
      <c r="AG683" s="1453"/>
      <c r="AH683" s="1453"/>
      <c r="AI683" s="1453"/>
      <c r="AJ683" s="1453"/>
      <c r="AK683" s="1453"/>
      <c r="AL683" s="1453"/>
      <c r="AM683" s="1453"/>
      <c r="AN683" s="1453"/>
      <c r="AO683" s="1453"/>
      <c r="AP683" s="1453"/>
      <c r="AQ683" s="1453"/>
      <c r="AR683" s="1454"/>
      <c r="AS683" s="1453"/>
      <c r="AT683" s="1453"/>
      <c r="AU683" s="1453"/>
      <c r="AV683" s="1453"/>
      <c r="AW683" s="1453"/>
      <c r="AX683" s="1453"/>
      <c r="AY683" s="1453"/>
      <c r="AZ683" s="1453"/>
      <c r="BA683" s="1453"/>
      <c r="BB683" s="1453"/>
      <c r="BC683" s="1453"/>
      <c r="BD683" s="1453"/>
      <c r="BE683" s="1453"/>
      <c r="BF683" s="1453"/>
      <c r="BG683" s="1453"/>
      <c r="BH683" s="1453"/>
      <c r="BI683" s="1453"/>
      <c r="BJ683" s="1453"/>
      <c r="BK683" s="1453"/>
      <c r="BL683" s="1453"/>
      <c r="BM683" s="1453"/>
      <c r="BN683" s="1453"/>
      <c r="BO683" s="1453"/>
      <c r="BP683" s="1453"/>
      <c r="BQ683" s="1453"/>
      <c r="BR683" s="1453"/>
      <c r="BS683" s="1453"/>
      <c r="BT683" s="1453"/>
      <c r="BU683" s="1453"/>
      <c r="BV683" s="1453"/>
      <c r="BW683" s="1453"/>
      <c r="BX683" s="1453"/>
      <c r="BY683" s="1453"/>
      <c r="BZ683" s="1453"/>
      <c r="CA683" s="1453"/>
      <c r="CB683" s="1453"/>
      <c r="CC683" s="1453"/>
      <c r="CD683" s="1453"/>
      <c r="CE683" s="1453"/>
      <c r="CF683" s="1453"/>
      <c r="CG683" s="1453"/>
      <c r="CH683" s="1453"/>
      <c r="CI683" s="1453"/>
      <c r="CJ683" s="1453"/>
      <c r="CK683" s="1453"/>
      <c r="CL683" s="1453"/>
      <c r="CM683" s="1453"/>
      <c r="CN683" s="1453"/>
      <c r="CO683" s="1453"/>
      <c r="CP683" s="1453"/>
      <c r="CQ683" s="1453"/>
      <c r="CR683" s="1453"/>
      <c r="CS683" s="1453"/>
      <c r="CT683" s="1453"/>
      <c r="CU683" s="1453"/>
      <c r="CV683" s="1453"/>
      <c r="CW683" s="1453"/>
      <c r="CX683" s="1453"/>
      <c r="CY683" s="1453"/>
      <c r="CZ683" s="1453"/>
      <c r="DA683" s="1453"/>
      <c r="DB683" s="1453"/>
      <c r="DC683" s="1453"/>
      <c r="DD683" s="1453"/>
      <c r="DE683" s="1453"/>
      <c r="DF683" s="1453"/>
      <c r="DG683" s="1453"/>
      <c r="DH683" s="1453"/>
      <c r="DI683" s="1453"/>
      <c r="DJ683" s="1453"/>
      <c r="DK683" s="1453"/>
      <c r="DL683" s="1453"/>
      <c r="DM683" s="1453"/>
      <c r="DN683" s="1453"/>
      <c r="DO683" s="1453"/>
      <c r="DP683" s="1453"/>
      <c r="DQ683" s="1453"/>
      <c r="DR683" s="1453"/>
      <c r="DS683" s="1453"/>
      <c r="DT683" s="1453"/>
    </row>
    <row r="684" spans="1:124" s="1543" customFormat="1" ht="21.9" customHeight="1" x14ac:dyDescent="0.3">
      <c r="A684" s="1453"/>
      <c r="B684" s="1453"/>
      <c r="C684" s="1514"/>
      <c r="D684" s="1514"/>
      <c r="E684" s="1514"/>
      <c r="F684" s="1848"/>
      <c r="G684" s="1930"/>
      <c r="H684" s="1516"/>
      <c r="I684" s="1537"/>
      <c r="J684" s="1537"/>
      <c r="K684" s="1453"/>
      <c r="L684" s="1453"/>
      <c r="M684" s="1453"/>
      <c r="N684" s="1514"/>
      <c r="O684" s="1453"/>
      <c r="P684" s="1453"/>
      <c r="Q684" s="1453"/>
      <c r="R684" s="1453"/>
      <c r="S684" s="1453"/>
      <c r="T684" s="1452"/>
      <c r="U684"/>
      <c r="V684"/>
      <c r="W684" s="1453"/>
      <c r="X684" s="1453"/>
      <c r="Y684" s="1453"/>
      <c r="Z684" s="1453"/>
      <c r="AA684" s="1453"/>
      <c r="AB684" s="1453"/>
      <c r="AC684" s="1453"/>
      <c r="AD684" s="1453"/>
      <c r="AE684" s="1453"/>
      <c r="AF684" s="1453"/>
      <c r="AG684" s="1453"/>
      <c r="AH684" s="1453"/>
      <c r="AI684" s="1453"/>
      <c r="AJ684" s="1453"/>
      <c r="AK684" s="1453"/>
      <c r="AL684" s="1453"/>
      <c r="AM684" s="1453"/>
      <c r="AN684" s="1453"/>
      <c r="AO684" s="1453"/>
      <c r="AP684" s="1453"/>
      <c r="AQ684" s="1453"/>
      <c r="AR684" s="1454"/>
      <c r="AS684" s="1453"/>
      <c r="AT684" s="1453"/>
      <c r="AU684" s="1453"/>
      <c r="AV684" s="1453"/>
      <c r="AW684" s="1453"/>
      <c r="AX684" s="1453"/>
      <c r="AY684" s="1453"/>
      <c r="AZ684" s="1453"/>
      <c r="BA684" s="1453"/>
      <c r="BB684" s="1453"/>
      <c r="BC684" s="1453"/>
      <c r="BD684" s="1453"/>
      <c r="BE684" s="1453"/>
      <c r="BF684" s="1453"/>
      <c r="BG684" s="1453"/>
      <c r="BH684" s="1453"/>
      <c r="BI684" s="1453"/>
      <c r="BJ684" s="1453"/>
      <c r="BK684" s="1453"/>
      <c r="BL684" s="1453"/>
      <c r="BM684" s="1453"/>
      <c r="BN684" s="1453"/>
      <c r="BO684" s="1453"/>
      <c r="BP684" s="1453"/>
      <c r="BQ684" s="1453"/>
      <c r="BR684" s="1453"/>
      <c r="BS684" s="1453"/>
      <c r="BT684" s="1453"/>
      <c r="BU684" s="1453"/>
      <c r="BV684" s="1453"/>
      <c r="BW684" s="1453"/>
      <c r="BX684" s="1453"/>
      <c r="BY684" s="1453"/>
      <c r="BZ684" s="1453"/>
      <c r="CA684" s="1453"/>
      <c r="CB684" s="1453"/>
      <c r="CC684" s="1453"/>
      <c r="CD684" s="1453"/>
      <c r="CE684" s="1453"/>
      <c r="CF684" s="1453"/>
      <c r="CG684" s="1453"/>
      <c r="CH684" s="1453"/>
      <c r="CI684" s="1453"/>
      <c r="CJ684" s="1453"/>
      <c r="CK684" s="1453"/>
      <c r="CL684" s="1453"/>
      <c r="CM684" s="1453"/>
      <c r="CN684" s="1453"/>
      <c r="CO684" s="1453"/>
      <c r="CP684" s="1453"/>
      <c r="CQ684" s="1453"/>
      <c r="CR684" s="1453"/>
      <c r="CS684" s="1453"/>
      <c r="CT684" s="1453"/>
      <c r="CU684" s="1453"/>
      <c r="CV684" s="1453"/>
      <c r="CW684" s="1453"/>
      <c r="CX684" s="1453"/>
      <c r="CY684" s="1453"/>
      <c r="CZ684" s="1453"/>
      <c r="DA684" s="1453"/>
      <c r="DB684" s="1453"/>
      <c r="DC684" s="1453"/>
      <c r="DD684" s="1453"/>
      <c r="DE684" s="1453"/>
      <c r="DF684" s="1453"/>
      <c r="DG684" s="1453"/>
      <c r="DH684" s="1453"/>
      <c r="DI684" s="1453"/>
      <c r="DJ684" s="1453"/>
      <c r="DK684" s="1453"/>
      <c r="DL684" s="1453"/>
      <c r="DM684" s="1453"/>
      <c r="DN684" s="1453"/>
      <c r="DO684" s="1453"/>
      <c r="DP684" s="1453"/>
      <c r="DQ684" s="1453"/>
      <c r="DR684" s="1453"/>
      <c r="DS684" s="1453"/>
      <c r="DT684" s="1453"/>
    </row>
    <row r="685" spans="1:124" s="1543" customFormat="1" ht="21.9" customHeight="1" x14ac:dyDescent="0.3">
      <c r="A685" s="1453"/>
      <c r="B685" s="1453"/>
      <c r="C685" s="1514"/>
      <c r="D685" s="1514"/>
      <c r="E685" s="1514"/>
      <c r="F685" s="1848"/>
      <c r="G685" s="1930"/>
      <c r="H685" s="1516"/>
      <c r="I685" s="1537"/>
      <c r="J685" s="1537"/>
      <c r="K685" s="1453"/>
      <c r="L685" s="1453"/>
      <c r="M685" s="1453"/>
      <c r="N685" s="1514"/>
      <c r="O685" s="1453"/>
      <c r="P685" s="1453"/>
      <c r="Q685" s="1453"/>
      <c r="R685" s="1453"/>
      <c r="S685" s="1453"/>
      <c r="T685" s="1452"/>
      <c r="U685"/>
      <c r="V685"/>
      <c r="W685" s="1453"/>
      <c r="X685" s="1453"/>
      <c r="Y685" s="1453"/>
      <c r="Z685" s="1453"/>
      <c r="AA685" s="1453"/>
      <c r="AB685" s="1453"/>
      <c r="AC685" s="1453"/>
      <c r="AD685" s="1453"/>
      <c r="AE685" s="1453"/>
      <c r="AF685" s="1453"/>
      <c r="AG685" s="1453"/>
      <c r="AH685" s="1453"/>
      <c r="AI685" s="1453"/>
      <c r="AJ685" s="1453"/>
      <c r="AK685" s="1453"/>
      <c r="AL685" s="1453"/>
      <c r="AM685" s="1453"/>
      <c r="AN685" s="1453"/>
      <c r="AO685" s="1453"/>
      <c r="AP685" s="1453"/>
      <c r="AQ685" s="1453"/>
      <c r="AR685" s="1454"/>
      <c r="AS685" s="1453"/>
      <c r="AT685" s="1453"/>
      <c r="AU685" s="1453"/>
      <c r="AV685" s="1453"/>
      <c r="AW685" s="1453"/>
      <c r="AX685" s="1453"/>
      <c r="AY685" s="1453"/>
      <c r="AZ685" s="1453"/>
      <c r="BA685" s="1453"/>
      <c r="BB685" s="1453"/>
      <c r="BC685" s="1453"/>
      <c r="BD685" s="1453"/>
      <c r="BE685" s="1453"/>
      <c r="BF685" s="1453"/>
      <c r="BG685" s="1453"/>
      <c r="BH685" s="1453"/>
      <c r="BI685" s="1453"/>
      <c r="BJ685" s="1453"/>
      <c r="BK685" s="1453"/>
      <c r="BL685" s="1453"/>
      <c r="BM685" s="1453"/>
      <c r="BN685" s="1453"/>
      <c r="BO685" s="1453"/>
      <c r="BP685" s="1453"/>
      <c r="BQ685" s="1453"/>
      <c r="BR685" s="1453"/>
      <c r="BS685" s="1453"/>
      <c r="BT685" s="1453"/>
      <c r="BU685" s="1453"/>
      <c r="BV685" s="1453"/>
      <c r="BW685" s="1453"/>
      <c r="BX685" s="1453"/>
      <c r="BY685" s="1453"/>
      <c r="BZ685" s="1453"/>
      <c r="CA685" s="1453"/>
      <c r="CB685" s="1453"/>
      <c r="CC685" s="1453"/>
      <c r="CD685" s="1453"/>
      <c r="CE685" s="1453"/>
      <c r="CF685" s="1453"/>
      <c r="CG685" s="1453"/>
      <c r="CH685" s="1453"/>
      <c r="CI685" s="1453"/>
      <c r="CJ685" s="1453"/>
      <c r="CK685" s="1453"/>
      <c r="CL685" s="1453"/>
      <c r="CM685" s="1453"/>
      <c r="CN685" s="1453"/>
      <c r="CO685" s="1453"/>
      <c r="CP685" s="1453"/>
      <c r="CQ685" s="1453"/>
      <c r="CR685" s="1453"/>
      <c r="CS685" s="1453"/>
      <c r="CT685" s="1453"/>
      <c r="CU685" s="1453"/>
      <c r="CV685" s="1453"/>
      <c r="CW685" s="1453"/>
      <c r="CX685" s="1453"/>
      <c r="CY685" s="1453"/>
      <c r="CZ685" s="1453"/>
      <c r="DA685" s="1453"/>
      <c r="DB685" s="1453"/>
      <c r="DC685" s="1453"/>
      <c r="DD685" s="1453"/>
      <c r="DE685" s="1453"/>
      <c r="DF685" s="1453"/>
      <c r="DG685" s="1453"/>
      <c r="DH685" s="1453"/>
      <c r="DI685" s="1453"/>
      <c r="DJ685" s="1453"/>
      <c r="DK685" s="1453"/>
      <c r="DL685" s="1453"/>
      <c r="DM685" s="1453"/>
      <c r="DN685" s="1453"/>
      <c r="DO685" s="1453"/>
      <c r="DP685" s="1453"/>
      <c r="DQ685" s="1453"/>
      <c r="DR685" s="1453"/>
      <c r="DS685" s="1453"/>
      <c r="DT685" s="1453"/>
    </row>
    <row r="686" spans="1:124" s="1543" customFormat="1" ht="21.9" customHeight="1" x14ac:dyDescent="0.3">
      <c r="A686" s="1453"/>
      <c r="B686" s="1453"/>
      <c r="C686" s="1514"/>
      <c r="D686" s="1514"/>
      <c r="E686" s="1514"/>
      <c r="F686" s="1848"/>
      <c r="G686" s="1930"/>
      <c r="H686" s="1516"/>
      <c r="I686" s="1537"/>
      <c r="J686" s="1537"/>
      <c r="K686" s="1453"/>
      <c r="L686" s="1453"/>
      <c r="M686" s="1453"/>
      <c r="N686" s="1514"/>
      <c r="O686" s="1453"/>
      <c r="P686" s="1453"/>
      <c r="Q686" s="1453"/>
      <c r="R686" s="1453"/>
      <c r="S686" s="1453"/>
      <c r="T686" s="1452"/>
      <c r="U686"/>
      <c r="V686"/>
      <c r="W686" s="1453"/>
      <c r="X686" s="1453"/>
      <c r="Y686" s="1453"/>
      <c r="Z686" s="1453"/>
      <c r="AA686" s="1453"/>
      <c r="AB686" s="1453"/>
      <c r="AC686" s="1453"/>
      <c r="AD686" s="1453"/>
      <c r="AE686" s="1453"/>
      <c r="AF686" s="1453"/>
      <c r="AG686" s="1453"/>
      <c r="AH686" s="1453"/>
      <c r="AI686" s="1453"/>
      <c r="AJ686" s="1453"/>
      <c r="AK686" s="1453"/>
      <c r="AL686" s="1453"/>
      <c r="AM686" s="1453"/>
      <c r="AN686" s="1453"/>
      <c r="AO686" s="1453"/>
      <c r="AP686" s="1453"/>
      <c r="AQ686" s="1453"/>
      <c r="AR686" s="1454"/>
      <c r="AS686" s="1453"/>
      <c r="AT686" s="1453"/>
      <c r="AU686" s="1453"/>
      <c r="AV686" s="1453"/>
      <c r="AW686" s="1453"/>
      <c r="AX686" s="1453"/>
      <c r="AY686" s="1453"/>
      <c r="AZ686" s="1453"/>
      <c r="BA686" s="1453"/>
      <c r="BB686" s="1453"/>
      <c r="BC686" s="1453"/>
      <c r="BD686" s="1453"/>
      <c r="BE686" s="1453"/>
      <c r="BF686" s="1453"/>
      <c r="BG686" s="1453"/>
      <c r="BH686" s="1453"/>
      <c r="BI686" s="1453"/>
      <c r="BJ686" s="1453"/>
      <c r="BK686" s="1453"/>
      <c r="BL686" s="1453"/>
      <c r="BM686" s="1453"/>
      <c r="BN686" s="1453"/>
      <c r="BO686" s="1453"/>
      <c r="BP686" s="1453"/>
      <c r="BQ686" s="1453"/>
      <c r="BR686" s="1453"/>
      <c r="BS686" s="1453"/>
      <c r="BT686" s="1453"/>
      <c r="BU686" s="1453"/>
      <c r="BV686" s="1453"/>
      <c r="BW686" s="1453"/>
      <c r="BX686" s="1453"/>
      <c r="BY686" s="1453"/>
      <c r="BZ686" s="1453"/>
      <c r="CA686" s="1453"/>
      <c r="CB686" s="1453"/>
      <c r="CC686" s="1453"/>
      <c r="CD686" s="1453"/>
      <c r="CE686" s="1453"/>
      <c r="CF686" s="1453"/>
      <c r="CG686" s="1453"/>
      <c r="CH686" s="1453"/>
      <c r="CI686" s="1453"/>
      <c r="CJ686" s="1453"/>
      <c r="CK686" s="1453"/>
      <c r="CL686" s="1453"/>
      <c r="CM686" s="1453"/>
      <c r="CN686" s="1453"/>
      <c r="CO686" s="1453"/>
      <c r="CP686" s="1453"/>
      <c r="CQ686" s="1453"/>
      <c r="CR686" s="1453"/>
      <c r="CS686" s="1453"/>
      <c r="CT686" s="1453"/>
      <c r="CU686" s="1453"/>
      <c r="CV686" s="1453"/>
      <c r="CW686" s="1453"/>
      <c r="CX686" s="1453"/>
      <c r="CY686" s="1453"/>
      <c r="CZ686" s="1453"/>
      <c r="DA686" s="1453"/>
      <c r="DB686" s="1453"/>
      <c r="DC686" s="1453"/>
      <c r="DD686" s="1453"/>
      <c r="DE686" s="1453"/>
      <c r="DF686" s="1453"/>
      <c r="DG686" s="1453"/>
      <c r="DH686" s="1453"/>
      <c r="DI686" s="1453"/>
      <c r="DJ686" s="1453"/>
      <c r="DK686" s="1453"/>
      <c r="DL686" s="1453"/>
      <c r="DM686" s="1453"/>
      <c r="DN686" s="1453"/>
      <c r="DO686" s="1453"/>
      <c r="DP686" s="1453"/>
      <c r="DQ686" s="1453"/>
      <c r="DR686" s="1453"/>
      <c r="DS686" s="1453"/>
      <c r="DT686" s="1453"/>
    </row>
    <row r="687" spans="1:124" s="1543" customFormat="1" ht="21.9" customHeight="1" x14ac:dyDescent="0.3">
      <c r="A687" s="1453"/>
      <c r="B687" s="1453"/>
      <c r="C687" s="1514"/>
      <c r="D687" s="1514"/>
      <c r="E687" s="1514"/>
      <c r="F687" s="1848"/>
      <c r="G687" s="1930"/>
      <c r="H687" s="1516"/>
      <c r="I687" s="1537"/>
      <c r="J687" s="1537"/>
      <c r="K687" s="1453"/>
      <c r="L687" s="1453"/>
      <c r="M687" s="1453"/>
      <c r="N687" s="1514"/>
      <c r="O687" s="1453"/>
      <c r="P687" s="1453"/>
      <c r="Q687" s="1453"/>
      <c r="R687" s="1453"/>
      <c r="S687" s="1453"/>
      <c r="T687" s="1452"/>
      <c r="U687"/>
      <c r="V687"/>
      <c r="W687" s="1453"/>
      <c r="X687" s="1453"/>
      <c r="Y687" s="1453"/>
      <c r="Z687" s="1453"/>
      <c r="AA687" s="1453"/>
      <c r="AB687" s="1453"/>
      <c r="AC687" s="1453"/>
      <c r="AD687" s="1453"/>
      <c r="AE687" s="1453"/>
      <c r="AF687" s="1453"/>
      <c r="AG687" s="1453"/>
      <c r="AH687" s="1453"/>
      <c r="AI687" s="1453"/>
      <c r="AJ687" s="1453"/>
      <c r="AK687" s="1453"/>
      <c r="AL687" s="1453"/>
      <c r="AM687" s="1453"/>
      <c r="AN687" s="1453"/>
      <c r="AO687" s="1453"/>
      <c r="AP687" s="1453"/>
      <c r="AQ687" s="1453"/>
      <c r="AR687" s="1454"/>
      <c r="AS687" s="1453"/>
      <c r="AT687" s="1453"/>
      <c r="AU687" s="1453"/>
      <c r="AV687" s="1453"/>
      <c r="AW687" s="1453"/>
      <c r="AX687" s="1453"/>
      <c r="AY687" s="1453"/>
      <c r="AZ687" s="1453"/>
      <c r="BA687" s="1453"/>
      <c r="BB687" s="1453"/>
      <c r="BC687" s="1453"/>
      <c r="BD687" s="1453"/>
      <c r="BE687" s="1453"/>
      <c r="BF687" s="1453"/>
      <c r="BG687" s="1453"/>
      <c r="BH687" s="1453"/>
      <c r="BI687" s="1453"/>
      <c r="BJ687" s="1453"/>
      <c r="BK687" s="1453"/>
      <c r="BL687" s="1453"/>
      <c r="BM687" s="1453"/>
      <c r="BN687" s="1453"/>
      <c r="BO687" s="1453"/>
      <c r="BP687" s="1453"/>
      <c r="BQ687" s="1453"/>
      <c r="BR687" s="1453"/>
      <c r="BS687" s="1453"/>
      <c r="BT687" s="1453"/>
      <c r="BU687" s="1453"/>
      <c r="BV687" s="1453"/>
      <c r="BW687" s="1453"/>
      <c r="BX687" s="1453"/>
      <c r="BY687" s="1453"/>
      <c r="BZ687" s="1453"/>
      <c r="CA687" s="1453"/>
      <c r="CB687" s="1453"/>
      <c r="CC687" s="1453"/>
      <c r="CD687" s="1453"/>
      <c r="CE687" s="1453"/>
      <c r="CF687" s="1453"/>
      <c r="CG687" s="1453"/>
      <c r="CH687" s="1453"/>
      <c r="CI687" s="1453"/>
      <c r="CJ687" s="1453"/>
      <c r="CK687" s="1453"/>
      <c r="CL687" s="1453"/>
      <c r="CM687" s="1453"/>
      <c r="CN687" s="1453"/>
      <c r="CO687" s="1453"/>
      <c r="CP687" s="1453"/>
      <c r="CQ687" s="1453"/>
      <c r="CR687" s="1453"/>
      <c r="CS687" s="1453"/>
      <c r="CT687" s="1453"/>
      <c r="CU687" s="1453"/>
      <c r="CV687" s="1453"/>
      <c r="CW687" s="1453"/>
      <c r="CX687" s="1453"/>
      <c r="CY687" s="1453"/>
      <c r="CZ687" s="1453"/>
      <c r="DA687" s="1453"/>
      <c r="DB687" s="1453"/>
      <c r="DC687" s="1453"/>
      <c r="DD687" s="1453"/>
      <c r="DE687" s="1453"/>
      <c r="DF687" s="1453"/>
      <c r="DG687" s="1453"/>
      <c r="DH687" s="1453"/>
      <c r="DI687" s="1453"/>
      <c r="DJ687" s="1453"/>
      <c r="DK687" s="1453"/>
      <c r="DL687" s="1453"/>
      <c r="DM687" s="1453"/>
      <c r="DN687" s="1453"/>
      <c r="DO687" s="1453"/>
      <c r="DP687" s="1453"/>
      <c r="DQ687" s="1453"/>
      <c r="DR687" s="1453"/>
      <c r="DS687" s="1453"/>
      <c r="DT687" s="1453"/>
    </row>
    <row r="688" spans="1:124" s="1543" customFormat="1" ht="21.9" customHeight="1" x14ac:dyDescent="0.3">
      <c r="A688" s="1453"/>
      <c r="B688" s="1453"/>
      <c r="C688" s="1514"/>
      <c r="D688" s="1514"/>
      <c r="E688" s="1514"/>
      <c r="F688" s="1848"/>
      <c r="G688" s="1930"/>
      <c r="H688" s="1516"/>
      <c r="I688" s="1537"/>
      <c r="J688" s="1537"/>
      <c r="K688" s="1453"/>
      <c r="L688" s="1453"/>
      <c r="M688" s="1453"/>
      <c r="N688" s="1514"/>
      <c r="O688" s="1453"/>
      <c r="P688" s="1453"/>
      <c r="Q688" s="1453"/>
      <c r="R688" s="1453"/>
      <c r="S688" s="1453"/>
      <c r="T688" s="1452"/>
      <c r="U688"/>
      <c r="V688"/>
      <c r="W688" s="1453"/>
      <c r="X688" s="1453"/>
      <c r="Y688" s="1453"/>
      <c r="Z688" s="1453"/>
      <c r="AA688" s="1453"/>
      <c r="AB688" s="1453"/>
      <c r="AC688" s="1453"/>
      <c r="AD688" s="1453"/>
      <c r="AE688" s="1453"/>
      <c r="AF688" s="1453"/>
      <c r="AG688" s="1453"/>
      <c r="AH688" s="1453"/>
      <c r="AI688" s="1453"/>
      <c r="AJ688" s="1453"/>
      <c r="AK688" s="1453"/>
      <c r="AL688" s="1453"/>
      <c r="AM688" s="1453"/>
      <c r="AN688" s="1453"/>
      <c r="AO688" s="1453"/>
      <c r="AP688" s="1453"/>
      <c r="AQ688" s="1453"/>
      <c r="AR688" s="1454"/>
      <c r="AS688" s="1453"/>
      <c r="AT688" s="1453"/>
      <c r="AU688" s="1453"/>
      <c r="AV688" s="1453"/>
      <c r="AW688" s="1453"/>
      <c r="AX688" s="1453"/>
      <c r="AY688" s="1453"/>
      <c r="AZ688" s="1453"/>
      <c r="BA688" s="1453"/>
      <c r="BB688" s="1453"/>
      <c r="BC688" s="1453"/>
      <c r="BD688" s="1453"/>
      <c r="BE688" s="1453"/>
      <c r="BF688" s="1453"/>
      <c r="BG688" s="1453"/>
      <c r="BH688" s="1453"/>
      <c r="BI688" s="1453"/>
      <c r="BJ688" s="1453"/>
      <c r="BK688" s="1453"/>
      <c r="BL688" s="1453"/>
      <c r="BM688" s="1453"/>
      <c r="BN688" s="1453"/>
      <c r="BO688" s="1453"/>
      <c r="BP688" s="1453"/>
      <c r="BQ688" s="1453"/>
      <c r="BR688" s="1453"/>
      <c r="BS688" s="1453"/>
      <c r="BT688" s="1453"/>
      <c r="BU688" s="1453"/>
      <c r="BV688" s="1453"/>
      <c r="BW688" s="1453"/>
      <c r="BX688" s="1453"/>
      <c r="BY688" s="1453"/>
      <c r="BZ688" s="1453"/>
      <c r="CA688" s="1453"/>
      <c r="CB688" s="1453"/>
      <c r="CC688" s="1453"/>
      <c r="CD688" s="1453"/>
      <c r="CE688" s="1453"/>
      <c r="CF688" s="1453"/>
      <c r="CG688" s="1453"/>
      <c r="CH688" s="1453"/>
      <c r="CI688" s="1453"/>
      <c r="CJ688" s="1453"/>
      <c r="CK688" s="1453"/>
      <c r="CL688" s="1453"/>
      <c r="CM688" s="1453"/>
      <c r="CN688" s="1453"/>
      <c r="CO688" s="1453"/>
      <c r="CP688" s="1453"/>
      <c r="CQ688" s="1453"/>
      <c r="CR688" s="1453"/>
      <c r="CS688" s="1453"/>
      <c r="CT688" s="1453"/>
      <c r="CU688" s="1453"/>
      <c r="CV688" s="1453"/>
      <c r="CW688" s="1453"/>
      <c r="CX688" s="1453"/>
      <c r="CY688" s="1453"/>
      <c r="CZ688" s="1453"/>
      <c r="DA688" s="1453"/>
      <c r="DB688" s="1453"/>
      <c r="DC688" s="1453"/>
      <c r="DD688" s="1453"/>
      <c r="DE688" s="1453"/>
      <c r="DF688" s="1453"/>
      <c r="DG688" s="1453"/>
      <c r="DH688" s="1453"/>
      <c r="DI688" s="1453"/>
      <c r="DJ688" s="1453"/>
      <c r="DK688" s="1453"/>
      <c r="DL688" s="1453"/>
      <c r="DM688" s="1453"/>
      <c r="DN688" s="1453"/>
      <c r="DO688" s="1453"/>
      <c r="DP688" s="1453"/>
      <c r="DQ688" s="1453"/>
      <c r="DR688" s="1453"/>
      <c r="DS688" s="1453"/>
      <c r="DT688" s="1453"/>
    </row>
    <row r="689" spans="1:124" s="1543" customFormat="1" ht="21.9" customHeight="1" x14ac:dyDescent="0.3">
      <c r="A689" s="1453"/>
      <c r="B689" s="1453"/>
      <c r="C689" s="1514"/>
      <c r="D689" s="1514"/>
      <c r="E689" s="1514"/>
      <c r="F689" s="1848"/>
      <c r="G689" s="1930"/>
      <c r="H689" s="1516"/>
      <c r="I689" s="1537"/>
      <c r="J689" s="1537"/>
      <c r="K689" s="1453"/>
      <c r="L689" s="1453"/>
      <c r="M689" s="1453"/>
      <c r="N689" s="1514"/>
      <c r="O689" s="1453"/>
      <c r="P689" s="1453"/>
      <c r="Q689" s="1453"/>
      <c r="R689" s="1453"/>
      <c r="S689" s="1453"/>
      <c r="T689" s="1452"/>
      <c r="U689"/>
      <c r="V689"/>
      <c r="W689" s="1453"/>
      <c r="X689" s="1453"/>
      <c r="Y689" s="1453"/>
      <c r="Z689" s="1453"/>
      <c r="AA689" s="1453"/>
      <c r="AB689" s="1453"/>
      <c r="AC689" s="1453"/>
      <c r="AD689" s="1453"/>
      <c r="AE689" s="1453"/>
      <c r="AF689" s="1453"/>
      <c r="AG689" s="1453"/>
      <c r="AH689" s="1453"/>
      <c r="AI689" s="1453"/>
      <c r="AJ689" s="1453"/>
      <c r="AK689" s="1453"/>
      <c r="AL689" s="1453"/>
      <c r="AM689" s="1453"/>
      <c r="AN689" s="1453"/>
      <c r="AO689" s="1453"/>
      <c r="AP689" s="1453"/>
      <c r="AQ689" s="1453"/>
      <c r="AR689" s="1454"/>
      <c r="AS689" s="1453"/>
      <c r="AT689" s="1453"/>
      <c r="AU689" s="1453"/>
      <c r="AV689" s="1453"/>
      <c r="AW689" s="1453"/>
      <c r="AX689" s="1453"/>
      <c r="AY689" s="1453"/>
      <c r="AZ689" s="1453"/>
      <c r="BA689" s="1453"/>
      <c r="BB689" s="1453"/>
      <c r="BC689" s="1453"/>
      <c r="BD689" s="1453"/>
      <c r="BE689" s="1453"/>
      <c r="BF689" s="1453"/>
      <c r="BG689" s="1453"/>
      <c r="BH689" s="1453"/>
      <c r="BI689" s="1453"/>
      <c r="BJ689" s="1453"/>
      <c r="BK689" s="1453"/>
      <c r="BL689" s="1453"/>
      <c r="BM689" s="1453"/>
      <c r="BN689" s="1453"/>
      <c r="BO689" s="1453"/>
      <c r="BP689" s="1453"/>
      <c r="BQ689" s="1453"/>
      <c r="BR689" s="1453"/>
      <c r="BS689" s="1453"/>
      <c r="BT689" s="1453"/>
      <c r="BU689" s="1453"/>
      <c r="BV689" s="1453"/>
      <c r="BW689" s="1453"/>
      <c r="BX689" s="1453"/>
      <c r="BY689" s="1453"/>
      <c r="BZ689" s="1453"/>
      <c r="CA689" s="1453"/>
      <c r="CB689" s="1453"/>
      <c r="CC689" s="1453"/>
      <c r="CD689" s="1453"/>
      <c r="CE689" s="1453"/>
      <c r="CF689" s="1453"/>
      <c r="CG689" s="1453"/>
      <c r="CH689" s="1453"/>
      <c r="CI689" s="1453"/>
      <c r="CJ689" s="1453"/>
      <c r="CK689" s="1453"/>
      <c r="CL689" s="1453"/>
      <c r="CM689" s="1453"/>
      <c r="CN689" s="1453"/>
      <c r="CO689" s="1453"/>
      <c r="CP689" s="1453"/>
      <c r="CQ689" s="1453"/>
      <c r="CR689" s="1453"/>
      <c r="CS689" s="1453"/>
      <c r="CT689" s="1453"/>
      <c r="CU689" s="1453"/>
      <c r="CV689" s="1453"/>
      <c r="CW689" s="1453"/>
      <c r="CX689" s="1453"/>
      <c r="CY689" s="1453"/>
      <c r="CZ689" s="1453"/>
      <c r="DA689" s="1453"/>
      <c r="DB689" s="1453"/>
      <c r="DC689" s="1453"/>
      <c r="DD689" s="1453"/>
      <c r="DE689" s="1453"/>
      <c r="DF689" s="1453"/>
      <c r="DG689" s="1453"/>
      <c r="DH689" s="1453"/>
      <c r="DI689" s="1453"/>
      <c r="DJ689" s="1453"/>
      <c r="DK689" s="1453"/>
      <c r="DL689" s="1453"/>
      <c r="DM689" s="1453"/>
      <c r="DN689" s="1453"/>
      <c r="DO689" s="1453"/>
      <c r="DP689" s="1453"/>
      <c r="DQ689" s="1453"/>
      <c r="DR689" s="1453"/>
      <c r="DS689" s="1453"/>
      <c r="DT689" s="1453"/>
    </row>
    <row r="690" spans="1:124" s="1543" customFormat="1" ht="21.9" customHeight="1" x14ac:dyDescent="0.3">
      <c r="A690" s="1453"/>
      <c r="B690" s="1453"/>
      <c r="C690" s="1514"/>
      <c r="D690" s="1514"/>
      <c r="E690" s="1514"/>
      <c r="F690" s="1848"/>
      <c r="G690" s="1930"/>
      <c r="H690" s="1516"/>
      <c r="I690" s="1537"/>
      <c r="J690" s="1537"/>
      <c r="K690" s="1453"/>
      <c r="L690" s="1453"/>
      <c r="M690" s="1453"/>
      <c r="N690" s="1514"/>
      <c r="O690" s="1453"/>
      <c r="P690" s="1453"/>
      <c r="Q690" s="1453"/>
      <c r="R690" s="1453"/>
      <c r="S690" s="1453"/>
      <c r="T690" s="1452"/>
      <c r="U690"/>
      <c r="V690"/>
      <c r="W690" s="1453"/>
      <c r="X690" s="1453"/>
      <c r="Y690" s="1453"/>
      <c r="Z690" s="1453"/>
      <c r="AA690" s="1453"/>
      <c r="AB690" s="1453"/>
      <c r="AC690" s="1453"/>
      <c r="AD690" s="1453"/>
      <c r="AE690" s="1453"/>
      <c r="AF690" s="1453"/>
      <c r="AG690" s="1453"/>
      <c r="AH690" s="1453"/>
      <c r="AI690" s="1453"/>
      <c r="AJ690" s="1453"/>
      <c r="AK690" s="1453"/>
      <c r="AL690" s="1453"/>
      <c r="AM690" s="1453"/>
      <c r="AN690" s="1453"/>
      <c r="AO690" s="1453"/>
      <c r="AP690" s="1453"/>
      <c r="AQ690" s="1453"/>
      <c r="AR690" s="1454"/>
      <c r="AS690" s="1453"/>
      <c r="AT690" s="1453"/>
      <c r="AU690" s="1453"/>
      <c r="AV690" s="1453"/>
      <c r="AW690" s="1453"/>
      <c r="AX690" s="1453"/>
      <c r="AY690" s="1453"/>
      <c r="AZ690" s="1453"/>
      <c r="BA690" s="1453"/>
      <c r="BB690" s="1453"/>
      <c r="BC690" s="1453"/>
      <c r="BD690" s="1453"/>
      <c r="BE690" s="1453"/>
      <c r="BF690" s="1453"/>
      <c r="BG690" s="1453"/>
      <c r="BH690" s="1453"/>
      <c r="BI690" s="1453"/>
      <c r="BJ690" s="1453"/>
      <c r="BK690" s="1453"/>
      <c r="BL690" s="1453"/>
      <c r="BM690" s="1453"/>
      <c r="BN690" s="1453"/>
      <c r="BO690" s="1453"/>
      <c r="BP690" s="1453"/>
      <c r="BQ690" s="1453"/>
      <c r="BR690" s="1453"/>
      <c r="BS690" s="1453"/>
      <c r="BT690" s="1453"/>
      <c r="BU690" s="1453"/>
      <c r="BV690" s="1453"/>
      <c r="BW690" s="1453"/>
      <c r="BX690" s="1453"/>
      <c r="BY690" s="1453"/>
      <c r="BZ690" s="1453"/>
      <c r="CA690" s="1453"/>
      <c r="CB690" s="1453"/>
      <c r="CC690" s="1453"/>
      <c r="CD690" s="1453"/>
      <c r="CE690" s="1453"/>
      <c r="CF690" s="1453"/>
      <c r="CG690" s="1453"/>
      <c r="CH690" s="1453"/>
      <c r="CI690" s="1453"/>
      <c r="CJ690" s="1453"/>
      <c r="CK690" s="1453"/>
      <c r="CL690" s="1453"/>
      <c r="CM690" s="1453"/>
      <c r="CN690" s="1453"/>
      <c r="CO690" s="1453"/>
      <c r="CP690" s="1453"/>
      <c r="CQ690" s="1453"/>
      <c r="CR690" s="1453"/>
      <c r="CS690" s="1453"/>
      <c r="CT690" s="1453"/>
      <c r="CU690" s="1453"/>
      <c r="CV690" s="1453"/>
      <c r="CW690" s="1453"/>
      <c r="CX690" s="1453"/>
      <c r="CY690" s="1453"/>
      <c r="CZ690" s="1453"/>
      <c r="DA690" s="1453"/>
      <c r="DB690" s="1453"/>
      <c r="DC690" s="1453"/>
      <c r="DD690" s="1453"/>
      <c r="DE690" s="1453"/>
      <c r="DF690" s="1453"/>
      <c r="DG690" s="1453"/>
      <c r="DH690" s="1453"/>
      <c r="DI690" s="1453"/>
      <c r="DJ690" s="1453"/>
      <c r="DK690" s="1453"/>
      <c r="DL690" s="1453"/>
      <c r="DM690" s="1453"/>
      <c r="DN690" s="1453"/>
      <c r="DO690" s="1453"/>
      <c r="DP690" s="1453"/>
      <c r="DQ690" s="1453"/>
      <c r="DR690" s="1453"/>
      <c r="DS690" s="1453"/>
      <c r="DT690" s="1453"/>
    </row>
    <row r="691" spans="1:124" s="1543" customFormat="1" ht="21.9" customHeight="1" x14ac:dyDescent="0.3">
      <c r="A691" s="1453"/>
      <c r="B691" s="1453"/>
      <c r="C691" s="1514"/>
      <c r="D691" s="1514"/>
      <c r="E691" s="1514"/>
      <c r="F691" s="1848"/>
      <c r="G691" s="1930"/>
      <c r="H691" s="1516"/>
      <c r="I691" s="1537"/>
      <c r="J691" s="1537"/>
      <c r="K691" s="1453"/>
      <c r="L691" s="1453"/>
      <c r="M691" s="1453"/>
      <c r="N691" s="1514"/>
      <c r="O691" s="1453"/>
      <c r="P691" s="1453"/>
      <c r="Q691" s="1453"/>
      <c r="R691" s="1453"/>
      <c r="S691" s="1453"/>
      <c r="T691" s="1452"/>
      <c r="U691"/>
      <c r="V691"/>
      <c r="W691" s="1453"/>
      <c r="X691" s="1453"/>
      <c r="Y691" s="1453"/>
      <c r="Z691" s="1453"/>
      <c r="AA691" s="1453"/>
      <c r="AB691" s="1453"/>
      <c r="AC691" s="1453"/>
      <c r="AD691" s="1453"/>
      <c r="AE691" s="1453"/>
      <c r="AF691" s="1453"/>
      <c r="AG691" s="1453"/>
      <c r="AH691" s="1453"/>
      <c r="AI691" s="1453"/>
      <c r="AJ691" s="1453"/>
      <c r="AK691" s="1453"/>
      <c r="AL691" s="1453"/>
      <c r="AM691" s="1453"/>
      <c r="AN691" s="1453"/>
      <c r="AO691" s="1453"/>
      <c r="AP691" s="1453"/>
      <c r="AQ691" s="1453"/>
      <c r="AR691" s="1454"/>
      <c r="AS691" s="1453"/>
      <c r="AT691" s="1453"/>
      <c r="AU691" s="1453"/>
      <c r="AV691" s="1453"/>
      <c r="AW691" s="1453"/>
      <c r="AX691" s="1453"/>
      <c r="AY691" s="1453"/>
      <c r="AZ691" s="1453"/>
      <c r="BA691" s="1453"/>
      <c r="BB691" s="1453"/>
      <c r="BC691" s="1453"/>
      <c r="BD691" s="1453"/>
      <c r="BE691" s="1453"/>
      <c r="BF691" s="1453"/>
      <c r="BG691" s="1453"/>
      <c r="BH691" s="1453"/>
      <c r="BI691" s="1453"/>
      <c r="BJ691" s="1453"/>
      <c r="BK691" s="1453"/>
      <c r="BL691" s="1453"/>
      <c r="BM691" s="1453"/>
      <c r="BN691" s="1453"/>
      <c r="BO691" s="1453"/>
      <c r="BP691" s="1453"/>
      <c r="BQ691" s="1453"/>
      <c r="BR691" s="1453"/>
      <c r="BS691" s="1453"/>
      <c r="BT691" s="1453"/>
      <c r="BU691" s="1453"/>
      <c r="BV691" s="1453"/>
      <c r="BW691" s="1453"/>
      <c r="BX691" s="1453"/>
      <c r="BY691" s="1453"/>
      <c r="BZ691" s="1453"/>
      <c r="CA691" s="1453"/>
      <c r="CB691" s="1453"/>
      <c r="CC691" s="1453"/>
      <c r="CD691" s="1453"/>
      <c r="CE691" s="1453"/>
      <c r="CF691" s="1453"/>
      <c r="CG691" s="1453"/>
      <c r="CH691" s="1453"/>
      <c r="CI691" s="1453"/>
      <c r="CJ691" s="1453"/>
      <c r="CK691" s="1453"/>
      <c r="CL691" s="1453"/>
      <c r="CM691" s="1453"/>
      <c r="CN691" s="1453"/>
      <c r="CO691" s="1453"/>
      <c r="CP691" s="1453"/>
      <c r="CQ691" s="1453"/>
      <c r="CR691" s="1453"/>
      <c r="CS691" s="1453"/>
      <c r="CT691" s="1453"/>
      <c r="CU691" s="1453"/>
      <c r="CV691" s="1453"/>
      <c r="CW691" s="1453"/>
      <c r="CX691" s="1453"/>
      <c r="CY691" s="1453"/>
      <c r="CZ691" s="1453"/>
      <c r="DA691" s="1453"/>
      <c r="DB691" s="1453"/>
      <c r="DC691" s="1453"/>
      <c r="DD691" s="1453"/>
      <c r="DE691" s="1453"/>
      <c r="DF691" s="1453"/>
      <c r="DG691" s="1453"/>
      <c r="DH691" s="1453"/>
      <c r="DI691" s="1453"/>
      <c r="DJ691" s="1453"/>
      <c r="DK691" s="1453"/>
      <c r="DL691" s="1453"/>
      <c r="DM691" s="1453"/>
      <c r="DN691" s="1453"/>
      <c r="DO691" s="1453"/>
      <c r="DP691" s="1453"/>
      <c r="DQ691" s="1453"/>
      <c r="DR691" s="1453"/>
      <c r="DS691" s="1453"/>
      <c r="DT691" s="1453"/>
    </row>
    <row r="692" spans="1:124" s="1543" customFormat="1" ht="21.9" customHeight="1" x14ac:dyDescent="0.3">
      <c r="A692" s="1453"/>
      <c r="B692" s="1453"/>
      <c r="C692" s="1514"/>
      <c r="D692" s="1514"/>
      <c r="E692" s="1514"/>
      <c r="F692" s="1848"/>
      <c r="G692" s="1930"/>
      <c r="H692" s="1516"/>
      <c r="I692" s="1537"/>
      <c r="J692" s="1537"/>
      <c r="K692" s="1453"/>
      <c r="L692" s="1453"/>
      <c r="M692" s="1453"/>
      <c r="N692" s="1514"/>
      <c r="O692" s="1453"/>
      <c r="P692" s="1453"/>
      <c r="Q692" s="1453"/>
      <c r="R692" s="1453"/>
      <c r="S692" s="1453"/>
      <c r="T692" s="1452"/>
      <c r="U692"/>
      <c r="V692"/>
      <c r="W692" s="1453"/>
      <c r="X692" s="1453"/>
      <c r="Y692" s="1453"/>
      <c r="Z692" s="1453"/>
      <c r="AA692" s="1453"/>
      <c r="AB692" s="1453"/>
      <c r="AC692" s="1453"/>
      <c r="AD692" s="1453"/>
      <c r="AE692" s="1453"/>
      <c r="AF692" s="1453"/>
      <c r="AG692" s="1453"/>
      <c r="AH692" s="1453"/>
      <c r="AI692" s="1453"/>
      <c r="AJ692" s="1453"/>
      <c r="AK692" s="1453"/>
      <c r="AL692" s="1453"/>
      <c r="AM692" s="1453"/>
      <c r="AN692" s="1453"/>
      <c r="AO692" s="1453"/>
      <c r="AP692" s="1453"/>
      <c r="AQ692" s="1453"/>
      <c r="AR692" s="1454"/>
      <c r="AS692" s="1453"/>
      <c r="AT692" s="1453"/>
      <c r="AU692" s="1453"/>
      <c r="AV692" s="1453"/>
      <c r="AW692" s="1453"/>
      <c r="AX692" s="1453"/>
      <c r="AY692" s="1453"/>
      <c r="AZ692" s="1453"/>
      <c r="BA692" s="1453"/>
      <c r="BB692" s="1453"/>
      <c r="BC692" s="1453"/>
      <c r="BD692" s="1453"/>
      <c r="BE692" s="1453"/>
      <c r="BF692" s="1453"/>
      <c r="BG692" s="1453"/>
      <c r="BH692" s="1453"/>
      <c r="BI692" s="1453"/>
      <c r="BJ692" s="1453"/>
      <c r="BK692" s="1453"/>
      <c r="BL692" s="1453"/>
      <c r="BM692" s="1453"/>
      <c r="BN692" s="1453"/>
      <c r="BO692" s="1453"/>
      <c r="BP692" s="1453"/>
      <c r="BQ692" s="1453"/>
      <c r="BR692" s="1453"/>
      <c r="BS692" s="1453"/>
      <c r="BT692" s="1453"/>
      <c r="BU692" s="1453"/>
      <c r="BV692" s="1453"/>
      <c r="BW692" s="1453"/>
      <c r="BX692" s="1453"/>
      <c r="BY692" s="1453"/>
      <c r="BZ692" s="1453"/>
      <c r="CA692" s="1453"/>
      <c r="CB692" s="1453"/>
      <c r="CC692" s="1453"/>
      <c r="CD692" s="1453"/>
      <c r="CE692" s="1453"/>
      <c r="CF692" s="1453"/>
      <c r="CG692" s="1453"/>
      <c r="CH692" s="1453"/>
      <c r="CI692" s="1453"/>
      <c r="CJ692" s="1453"/>
      <c r="CK692" s="1453"/>
      <c r="CL692" s="1453"/>
      <c r="CM692" s="1453"/>
      <c r="CN692" s="1453"/>
      <c r="CO692" s="1453"/>
      <c r="CP692" s="1453"/>
      <c r="CQ692" s="1453"/>
      <c r="CR692" s="1453"/>
      <c r="CS692" s="1453"/>
      <c r="CT692" s="1453"/>
      <c r="CU692" s="1453"/>
      <c r="CV692" s="1453"/>
      <c r="CW692" s="1453"/>
      <c r="CX692" s="1453"/>
      <c r="CY692" s="1453"/>
      <c r="CZ692" s="1453"/>
      <c r="DA692" s="1453"/>
      <c r="DB692" s="1453"/>
      <c r="DC692" s="1453"/>
      <c r="DD692" s="1453"/>
      <c r="DE692" s="1453"/>
      <c r="DF692" s="1453"/>
      <c r="DG692" s="1453"/>
      <c r="DH692" s="1453"/>
      <c r="DI692" s="1453"/>
      <c r="DJ692" s="1453"/>
      <c r="DK692" s="1453"/>
      <c r="DL692" s="1453"/>
      <c r="DM692" s="1453"/>
      <c r="DN692" s="1453"/>
      <c r="DO692" s="1453"/>
      <c r="DP692" s="1453"/>
      <c r="DQ692" s="1453"/>
      <c r="DR692" s="1453"/>
      <c r="DS692" s="1453"/>
      <c r="DT692" s="1453"/>
    </row>
    <row r="693" spans="1:124" s="1543" customFormat="1" ht="21.9" customHeight="1" x14ac:dyDescent="0.3">
      <c r="A693" s="1453"/>
      <c r="B693" s="1453"/>
      <c r="C693" s="1514"/>
      <c r="D693" s="1514"/>
      <c r="E693" s="1514"/>
      <c r="F693" s="1848"/>
      <c r="G693" s="1930"/>
      <c r="H693" s="1516"/>
      <c r="I693" s="1537"/>
      <c r="J693" s="1537"/>
      <c r="K693" s="1453"/>
      <c r="L693" s="1453"/>
      <c r="M693" s="1453"/>
      <c r="N693" s="1514"/>
      <c r="O693" s="1453"/>
      <c r="P693" s="1453"/>
      <c r="Q693" s="1453"/>
      <c r="R693" s="1453"/>
      <c r="S693" s="1453"/>
      <c r="T693" s="1452"/>
      <c r="U693"/>
      <c r="V693"/>
      <c r="W693" s="1453"/>
      <c r="X693" s="1453"/>
      <c r="Y693" s="1453"/>
      <c r="Z693" s="1453"/>
      <c r="AA693" s="1453"/>
      <c r="AB693" s="1453"/>
      <c r="AC693" s="1453"/>
      <c r="AD693" s="1453"/>
      <c r="AE693" s="1453"/>
      <c r="AF693" s="1453"/>
      <c r="AG693" s="1453"/>
      <c r="AH693" s="1453"/>
      <c r="AI693" s="1453"/>
      <c r="AJ693" s="1453"/>
      <c r="AK693" s="1453"/>
      <c r="AL693" s="1453"/>
      <c r="AM693" s="1453"/>
      <c r="AN693" s="1453"/>
      <c r="AO693" s="1453"/>
      <c r="AP693" s="1453"/>
      <c r="AQ693" s="1453"/>
      <c r="AR693" s="1454"/>
      <c r="AS693" s="1453"/>
      <c r="AT693" s="1453"/>
      <c r="AU693" s="1453"/>
      <c r="AV693" s="1453"/>
      <c r="AW693" s="1453"/>
      <c r="AX693" s="1453"/>
      <c r="AY693" s="1453"/>
      <c r="AZ693" s="1453"/>
      <c r="BA693" s="1453"/>
      <c r="BB693" s="1453"/>
      <c r="BC693" s="1453"/>
      <c r="BD693" s="1453"/>
      <c r="BE693" s="1453"/>
      <c r="BF693" s="1453"/>
      <c r="BG693" s="1453"/>
      <c r="BH693" s="1453"/>
      <c r="BI693" s="1453"/>
      <c r="BJ693" s="1453"/>
      <c r="BK693" s="1453"/>
      <c r="BL693" s="1453"/>
      <c r="BM693" s="1453"/>
      <c r="BN693" s="1453"/>
      <c r="BO693" s="1453"/>
      <c r="BP693" s="1453"/>
      <c r="BQ693" s="1453"/>
      <c r="BR693" s="1453"/>
      <c r="BS693" s="1453"/>
      <c r="BT693" s="1453"/>
      <c r="BU693" s="1453"/>
      <c r="BV693" s="1453"/>
      <c r="BW693" s="1453"/>
      <c r="BX693" s="1453"/>
      <c r="BY693" s="1453"/>
      <c r="BZ693" s="1453"/>
      <c r="CA693" s="1453"/>
      <c r="CB693" s="1453"/>
      <c r="CC693" s="1453"/>
      <c r="CD693" s="1453"/>
      <c r="CE693" s="1453"/>
      <c r="CF693" s="1453"/>
      <c r="CG693" s="1453"/>
      <c r="CH693" s="1453"/>
      <c r="CI693" s="1453"/>
      <c r="CJ693" s="1453"/>
      <c r="CK693" s="1453"/>
      <c r="CL693" s="1453"/>
      <c r="CM693" s="1453"/>
      <c r="CN693" s="1453"/>
      <c r="CO693" s="1453"/>
      <c r="CP693" s="1453"/>
      <c r="CQ693" s="1453"/>
      <c r="CR693" s="1453"/>
      <c r="CS693" s="1453"/>
      <c r="CT693" s="1453"/>
      <c r="CU693" s="1453"/>
      <c r="CV693" s="1453"/>
      <c r="CW693" s="1453"/>
      <c r="CX693" s="1453"/>
      <c r="CY693" s="1453"/>
      <c r="CZ693" s="1453"/>
      <c r="DA693" s="1453"/>
      <c r="DB693" s="1453"/>
      <c r="DC693" s="1453"/>
      <c r="DD693" s="1453"/>
      <c r="DE693" s="1453"/>
      <c r="DF693" s="1453"/>
      <c r="DG693" s="1453"/>
      <c r="DH693" s="1453"/>
      <c r="DI693" s="1453"/>
      <c r="DJ693" s="1453"/>
      <c r="DK693" s="1453"/>
      <c r="DL693" s="1453"/>
      <c r="DM693" s="1453"/>
      <c r="DN693" s="1453"/>
      <c r="DO693" s="1453"/>
      <c r="DP693" s="1453"/>
      <c r="DQ693" s="1453"/>
      <c r="DR693" s="1453"/>
      <c r="DS693" s="1453"/>
      <c r="DT693" s="1453"/>
    </row>
    <row r="694" spans="1:124" s="1543" customFormat="1" ht="21.9" customHeight="1" x14ac:dyDescent="0.3">
      <c r="A694" s="1453"/>
      <c r="B694" s="1453"/>
      <c r="C694" s="1514"/>
      <c r="D694" s="1514"/>
      <c r="E694" s="1514"/>
      <c r="F694" s="1848"/>
      <c r="G694" s="1930"/>
      <c r="H694" s="1516"/>
      <c r="I694" s="1537"/>
      <c r="J694" s="1537"/>
      <c r="K694" s="1453"/>
      <c r="L694" s="1453"/>
      <c r="M694" s="1453"/>
      <c r="N694" s="1514"/>
      <c r="O694" s="1453"/>
      <c r="P694" s="1453"/>
      <c r="Q694" s="1453"/>
      <c r="R694" s="1453"/>
      <c r="S694" s="1453"/>
      <c r="T694" s="1452"/>
      <c r="U694"/>
      <c r="V694"/>
      <c r="W694" s="1453"/>
      <c r="X694" s="1453"/>
      <c r="Y694" s="1453"/>
      <c r="Z694" s="1453"/>
      <c r="AA694" s="1453"/>
      <c r="AB694" s="1453"/>
      <c r="AC694" s="1453"/>
      <c r="AD694" s="1453"/>
      <c r="AE694" s="1453"/>
      <c r="AF694" s="1453"/>
      <c r="AG694" s="1453"/>
      <c r="AH694" s="1453"/>
      <c r="AI694" s="1453"/>
      <c r="AJ694" s="1453"/>
      <c r="AK694" s="1453"/>
      <c r="AL694" s="1453"/>
      <c r="AM694" s="1453"/>
      <c r="AN694" s="1453"/>
      <c r="AO694" s="1453"/>
      <c r="AP694" s="1453"/>
      <c r="AQ694" s="1453"/>
      <c r="AR694" s="1454"/>
      <c r="AS694" s="1453"/>
      <c r="AT694" s="1453"/>
      <c r="AU694" s="1453"/>
      <c r="AV694" s="1453"/>
      <c r="AW694" s="1453"/>
      <c r="AX694" s="1453"/>
      <c r="AY694" s="1453"/>
      <c r="AZ694" s="1453"/>
      <c r="BA694" s="1453"/>
      <c r="BB694" s="1453"/>
      <c r="BC694" s="1453"/>
      <c r="BD694" s="1453"/>
      <c r="BE694" s="1453"/>
      <c r="BF694" s="1453"/>
      <c r="BG694" s="1453"/>
      <c r="BH694" s="1453"/>
      <c r="BI694" s="1453"/>
      <c r="BJ694" s="1453"/>
      <c r="BK694" s="1453"/>
      <c r="BL694" s="1453"/>
      <c r="BM694" s="1453"/>
      <c r="BN694" s="1453"/>
      <c r="BO694" s="1453"/>
      <c r="BP694" s="1453"/>
      <c r="BQ694" s="1453"/>
      <c r="BR694" s="1453"/>
      <c r="BS694" s="1453"/>
      <c r="BT694" s="1453"/>
      <c r="BU694" s="1453"/>
      <c r="BV694" s="1453"/>
      <c r="BW694" s="1453"/>
      <c r="BX694" s="1453"/>
      <c r="BY694" s="1453"/>
      <c r="BZ694" s="1453"/>
      <c r="CA694" s="1453"/>
      <c r="CB694" s="1453"/>
      <c r="CC694" s="1453"/>
      <c r="CD694" s="1453"/>
      <c r="CE694" s="1453"/>
      <c r="CF694" s="1453"/>
      <c r="CG694" s="1453"/>
      <c r="CH694" s="1453"/>
      <c r="CI694" s="1453"/>
      <c r="CJ694" s="1453"/>
      <c r="CK694" s="1453"/>
      <c r="CL694" s="1453"/>
      <c r="CM694" s="1453"/>
      <c r="CN694" s="1453"/>
      <c r="CO694" s="1453"/>
      <c r="CP694" s="1453"/>
      <c r="CQ694" s="1453"/>
      <c r="CR694" s="1453"/>
      <c r="CS694" s="1453"/>
      <c r="CT694" s="1453"/>
      <c r="CU694" s="1453"/>
      <c r="CV694" s="1453"/>
      <c r="CW694" s="1453"/>
      <c r="CX694" s="1453"/>
      <c r="CY694" s="1453"/>
      <c r="CZ694" s="1453"/>
      <c r="DA694" s="1453"/>
      <c r="DB694" s="1453"/>
      <c r="DC694" s="1453"/>
      <c r="DD694" s="1453"/>
      <c r="DE694" s="1453"/>
      <c r="DF694" s="1453"/>
      <c r="DG694" s="1453"/>
      <c r="DH694" s="1453"/>
      <c r="DI694" s="1453"/>
      <c r="DJ694" s="1453"/>
      <c r="DK694" s="1453"/>
      <c r="DL694" s="1453"/>
      <c r="DM694" s="1453"/>
      <c r="DN694" s="1453"/>
      <c r="DO694" s="1453"/>
      <c r="DP694" s="1453"/>
      <c r="DQ694" s="1453"/>
      <c r="DR694" s="1453"/>
      <c r="DS694" s="1453"/>
      <c r="DT694" s="1453"/>
    </row>
    <row r="695" spans="1:124" s="1543" customFormat="1" ht="21.9" customHeight="1" x14ac:dyDescent="0.3">
      <c r="A695" s="1453"/>
      <c r="B695" s="1453"/>
      <c r="C695" s="1514"/>
      <c r="D695" s="1514"/>
      <c r="E695" s="1514"/>
      <c r="F695" s="1848"/>
      <c r="G695" s="1930"/>
      <c r="H695" s="1516"/>
      <c r="I695" s="1537"/>
      <c r="J695" s="1537"/>
      <c r="K695" s="1453"/>
      <c r="L695" s="1453"/>
      <c r="M695" s="1453"/>
      <c r="N695" s="1514"/>
      <c r="O695" s="1453"/>
      <c r="P695" s="1453"/>
      <c r="Q695" s="1453"/>
      <c r="R695" s="1453"/>
      <c r="S695" s="1453"/>
      <c r="T695" s="1452"/>
      <c r="U695"/>
      <c r="V695"/>
      <c r="W695" s="1453"/>
      <c r="X695" s="1453"/>
      <c r="Y695" s="1453"/>
      <c r="Z695" s="1453"/>
      <c r="AA695" s="1453"/>
      <c r="AB695" s="1453"/>
      <c r="AC695" s="1453"/>
      <c r="AD695" s="1453"/>
      <c r="AE695" s="1453"/>
      <c r="AF695" s="1453"/>
      <c r="AG695" s="1453"/>
      <c r="AH695" s="1453"/>
      <c r="AI695" s="1453"/>
      <c r="AJ695" s="1453"/>
      <c r="AK695" s="1453"/>
      <c r="AL695" s="1453"/>
      <c r="AM695" s="1453"/>
      <c r="AN695" s="1453"/>
      <c r="AO695" s="1453"/>
      <c r="AP695" s="1453"/>
      <c r="AQ695" s="1453"/>
      <c r="AR695" s="1454"/>
      <c r="AS695" s="1453"/>
      <c r="AT695" s="1453"/>
      <c r="AU695" s="1453"/>
      <c r="AV695" s="1453"/>
      <c r="AW695" s="1453"/>
      <c r="AX695" s="1453"/>
      <c r="AY695" s="1453"/>
      <c r="AZ695" s="1453"/>
      <c r="BA695" s="1453"/>
      <c r="BB695" s="1453"/>
      <c r="BC695" s="1453"/>
      <c r="BD695" s="1453"/>
      <c r="BE695" s="1453"/>
      <c r="BF695" s="1453"/>
      <c r="BG695" s="1453"/>
      <c r="BH695" s="1453"/>
      <c r="BI695" s="1453"/>
      <c r="BJ695" s="1453"/>
      <c r="BK695" s="1453"/>
      <c r="BL695" s="1453"/>
      <c r="BM695" s="1453"/>
      <c r="BN695" s="1453"/>
      <c r="BO695" s="1453"/>
      <c r="BP695" s="1453"/>
      <c r="BQ695" s="1453"/>
      <c r="BR695" s="1453"/>
      <c r="BS695" s="1453"/>
      <c r="BT695" s="1453"/>
      <c r="BU695" s="1453"/>
      <c r="BV695" s="1453"/>
      <c r="BW695" s="1453"/>
      <c r="BX695" s="1453"/>
      <c r="BY695" s="1453"/>
      <c r="BZ695" s="1453"/>
      <c r="CA695" s="1453"/>
      <c r="CB695" s="1453"/>
      <c r="CC695" s="1453"/>
      <c r="CD695" s="1453"/>
      <c r="CE695" s="1453"/>
      <c r="CF695" s="1453"/>
      <c r="CG695" s="1453"/>
      <c r="CH695" s="1453"/>
      <c r="CI695" s="1453"/>
      <c r="CJ695" s="1453"/>
      <c r="CK695" s="1453"/>
      <c r="CL695" s="1453"/>
      <c r="CM695" s="1453"/>
      <c r="CN695" s="1453"/>
      <c r="CO695" s="1453"/>
      <c r="CP695" s="1453"/>
      <c r="CQ695" s="1453"/>
      <c r="CR695" s="1453"/>
      <c r="CS695" s="1453"/>
      <c r="CT695" s="1453"/>
      <c r="CU695" s="1453"/>
      <c r="CV695" s="1453"/>
      <c r="CW695" s="1453"/>
      <c r="CX695" s="1453"/>
      <c r="CY695" s="1453"/>
      <c r="CZ695" s="1453"/>
      <c r="DA695" s="1453"/>
      <c r="DB695" s="1453"/>
      <c r="DC695" s="1453"/>
      <c r="DD695" s="1453"/>
      <c r="DE695" s="1453"/>
      <c r="DF695" s="1453"/>
      <c r="DG695" s="1453"/>
      <c r="DH695" s="1453"/>
      <c r="DI695" s="1453"/>
      <c r="DJ695" s="1453"/>
      <c r="DK695" s="1453"/>
      <c r="DL695" s="1453"/>
      <c r="DM695" s="1453"/>
      <c r="DN695" s="1453"/>
      <c r="DO695" s="1453"/>
      <c r="DP695" s="1453"/>
      <c r="DQ695" s="1453"/>
      <c r="DR695" s="1453"/>
      <c r="DS695" s="1453"/>
      <c r="DT695" s="1453"/>
    </row>
    <row r="696" spans="1:124" s="1543" customFormat="1" ht="21.9" customHeight="1" x14ac:dyDescent="0.3">
      <c r="A696" s="1453"/>
      <c r="B696" s="1453"/>
      <c r="C696" s="1514"/>
      <c r="D696" s="1514"/>
      <c r="E696" s="1514"/>
      <c r="F696" s="1848"/>
      <c r="G696" s="1930"/>
      <c r="H696" s="1516"/>
      <c r="I696" s="1537"/>
      <c r="J696" s="1537"/>
      <c r="K696" s="1453"/>
      <c r="L696" s="1453"/>
      <c r="M696" s="1453"/>
      <c r="N696" s="1514"/>
      <c r="O696" s="1453"/>
      <c r="P696" s="1453"/>
      <c r="Q696" s="1453"/>
      <c r="R696" s="1453"/>
      <c r="S696" s="1453"/>
      <c r="T696" s="1452"/>
      <c r="U696"/>
      <c r="V696"/>
      <c r="W696" s="1453"/>
      <c r="X696" s="1453"/>
      <c r="Y696" s="1453"/>
      <c r="Z696" s="1453"/>
      <c r="AA696" s="1453"/>
      <c r="AB696" s="1453"/>
      <c r="AC696" s="1453"/>
      <c r="AD696" s="1453"/>
      <c r="AE696" s="1453"/>
      <c r="AF696" s="1453"/>
      <c r="AG696" s="1453"/>
      <c r="AH696" s="1453"/>
      <c r="AI696" s="1453"/>
      <c r="AJ696" s="1453"/>
      <c r="AK696" s="1453"/>
      <c r="AL696" s="1453"/>
      <c r="AM696" s="1453"/>
      <c r="AN696" s="1453"/>
      <c r="AO696" s="1453"/>
      <c r="AP696" s="1453"/>
      <c r="AQ696" s="1453"/>
      <c r="AR696" s="1454"/>
      <c r="AS696" s="1453"/>
      <c r="AT696" s="1453"/>
      <c r="AU696" s="1453"/>
      <c r="AV696" s="1453"/>
      <c r="AW696" s="1453"/>
      <c r="AX696" s="1453"/>
      <c r="AY696" s="1453"/>
      <c r="AZ696" s="1453"/>
      <c r="BA696" s="1453"/>
      <c r="BB696" s="1453"/>
      <c r="BC696" s="1453"/>
      <c r="BD696" s="1453"/>
      <c r="BE696" s="1453"/>
      <c r="BF696" s="1453"/>
      <c r="BG696" s="1453"/>
      <c r="BH696" s="1453"/>
      <c r="BI696" s="1453"/>
      <c r="BJ696" s="1453"/>
      <c r="BK696" s="1453"/>
      <c r="BL696" s="1453"/>
      <c r="BM696" s="1453"/>
      <c r="BN696" s="1453"/>
      <c r="BO696" s="1453"/>
      <c r="BP696" s="1453"/>
      <c r="BQ696" s="1453"/>
      <c r="BR696" s="1453"/>
      <c r="BS696" s="1453"/>
      <c r="BT696" s="1453"/>
      <c r="BU696" s="1453"/>
      <c r="BV696" s="1453"/>
      <c r="BW696" s="1453"/>
      <c r="BX696" s="1453"/>
      <c r="BY696" s="1453"/>
      <c r="BZ696" s="1453"/>
      <c r="CA696" s="1453"/>
      <c r="CB696" s="1453"/>
      <c r="CC696" s="1453"/>
      <c r="CD696" s="1453"/>
      <c r="CE696" s="1453"/>
      <c r="CF696" s="1453"/>
      <c r="CG696" s="1453"/>
      <c r="CH696" s="1453"/>
      <c r="CI696" s="1453"/>
      <c r="CJ696" s="1453"/>
      <c r="CK696" s="1453"/>
      <c r="CL696" s="1453"/>
      <c r="CM696" s="1453"/>
      <c r="CN696" s="1453"/>
      <c r="CO696" s="1453"/>
      <c r="CP696" s="1453"/>
      <c r="CQ696" s="1453"/>
      <c r="CR696" s="1453"/>
      <c r="CS696" s="1453"/>
      <c r="CT696" s="1453"/>
      <c r="CU696" s="1453"/>
      <c r="CV696" s="1453"/>
      <c r="CW696" s="1453"/>
      <c r="CX696" s="1453"/>
      <c r="CY696" s="1453"/>
      <c r="CZ696" s="1453"/>
      <c r="DA696" s="1453"/>
      <c r="DB696" s="1453"/>
      <c r="DC696" s="1453"/>
      <c r="DD696" s="1453"/>
      <c r="DE696" s="1453"/>
      <c r="DF696" s="1453"/>
      <c r="DG696" s="1453"/>
      <c r="DH696" s="1453"/>
      <c r="DI696" s="1453"/>
      <c r="DJ696" s="1453"/>
      <c r="DK696" s="1453"/>
      <c r="DL696" s="1453"/>
      <c r="DM696" s="1453"/>
      <c r="DN696" s="1453"/>
      <c r="DO696" s="1453"/>
      <c r="DP696" s="1453"/>
      <c r="DQ696" s="1453"/>
      <c r="DR696" s="1453"/>
      <c r="DS696" s="1453"/>
      <c r="DT696" s="1453"/>
    </row>
    <row r="697" spans="1:124" s="1543" customFormat="1" ht="21.9" customHeight="1" x14ac:dyDescent="0.3">
      <c r="A697" s="1453"/>
      <c r="B697" s="1453"/>
      <c r="C697" s="1514"/>
      <c r="D697" s="1514"/>
      <c r="E697" s="1514"/>
      <c r="F697" s="1848"/>
      <c r="G697" s="1930"/>
      <c r="H697" s="1516"/>
      <c r="I697" s="1537"/>
      <c r="J697" s="1537"/>
      <c r="K697" s="1453"/>
      <c r="L697" s="1453"/>
      <c r="M697" s="1453"/>
      <c r="N697" s="1514"/>
      <c r="O697" s="1453"/>
      <c r="P697" s="1453"/>
      <c r="Q697" s="1453"/>
      <c r="R697" s="1453"/>
      <c r="S697" s="1453"/>
      <c r="T697" s="1452"/>
      <c r="U697"/>
      <c r="V697"/>
      <c r="W697" s="1453"/>
      <c r="X697" s="1453"/>
      <c r="Y697" s="1453"/>
      <c r="Z697" s="1453"/>
      <c r="AA697" s="1453"/>
      <c r="AB697" s="1453"/>
      <c r="AC697" s="1453"/>
      <c r="AD697" s="1453"/>
      <c r="AE697" s="1453"/>
      <c r="AF697" s="1453"/>
      <c r="AG697" s="1453"/>
      <c r="AH697" s="1453"/>
      <c r="AI697" s="1453"/>
      <c r="AJ697" s="1453"/>
      <c r="AK697" s="1453"/>
      <c r="AL697" s="1453"/>
      <c r="AM697" s="1453"/>
      <c r="AN697" s="1453"/>
      <c r="AO697" s="1453"/>
      <c r="AP697" s="1453"/>
      <c r="AQ697" s="1453"/>
      <c r="AR697" s="1454"/>
      <c r="AS697" s="1453"/>
      <c r="AT697" s="1453"/>
      <c r="AU697" s="1453"/>
      <c r="AV697" s="1453"/>
      <c r="AW697" s="1453"/>
      <c r="AX697" s="1453"/>
      <c r="AY697" s="1453"/>
      <c r="AZ697" s="1453"/>
      <c r="BA697" s="1453"/>
      <c r="BB697" s="1453"/>
      <c r="BC697" s="1453"/>
      <c r="BD697" s="1453"/>
      <c r="BE697" s="1453"/>
      <c r="BF697" s="1453"/>
      <c r="BG697" s="1453"/>
      <c r="BH697" s="1453"/>
      <c r="BI697" s="1453"/>
      <c r="BJ697" s="1453"/>
      <c r="BK697" s="1453"/>
      <c r="BL697" s="1453"/>
      <c r="BM697" s="1453"/>
      <c r="BN697" s="1453"/>
      <c r="BO697" s="1453"/>
      <c r="BP697" s="1453"/>
      <c r="BQ697" s="1453"/>
      <c r="BR697" s="1453"/>
      <c r="BS697" s="1453"/>
      <c r="BT697" s="1453"/>
      <c r="BU697" s="1453"/>
      <c r="BV697" s="1453"/>
      <c r="BW697" s="1453"/>
      <c r="BX697" s="1453"/>
      <c r="BY697" s="1453"/>
      <c r="BZ697" s="1453"/>
      <c r="CA697" s="1453"/>
      <c r="CB697" s="1453"/>
      <c r="CC697" s="1453"/>
      <c r="CD697" s="1453"/>
      <c r="CE697" s="1453"/>
      <c r="CF697" s="1453"/>
      <c r="CG697" s="1453"/>
      <c r="CH697" s="1453"/>
      <c r="CI697" s="1453"/>
      <c r="CJ697" s="1453"/>
      <c r="CK697" s="1453"/>
      <c r="CL697" s="1453"/>
      <c r="CM697" s="1453"/>
      <c r="CN697" s="1453"/>
      <c r="CO697" s="1453"/>
      <c r="CP697" s="1453"/>
      <c r="CQ697" s="1453"/>
      <c r="CR697" s="1453"/>
      <c r="CS697" s="1453"/>
      <c r="CT697" s="1453"/>
      <c r="CU697" s="1453"/>
      <c r="CV697" s="1453"/>
      <c r="CW697" s="1453"/>
      <c r="CX697" s="1453"/>
      <c r="CY697" s="1453"/>
      <c r="CZ697" s="1453"/>
      <c r="DA697" s="1453"/>
      <c r="DB697" s="1453"/>
      <c r="DC697" s="1453"/>
      <c r="DD697" s="1453"/>
      <c r="DE697" s="1453"/>
      <c r="DF697" s="1453"/>
      <c r="DG697" s="1453"/>
      <c r="DH697" s="1453"/>
      <c r="DI697" s="1453"/>
      <c r="DJ697" s="1453"/>
      <c r="DK697" s="1453"/>
      <c r="DL697" s="1453"/>
      <c r="DM697" s="1453"/>
      <c r="DN697" s="1453"/>
      <c r="DO697" s="1453"/>
      <c r="DP697" s="1453"/>
      <c r="DQ697" s="1453"/>
      <c r="DR697" s="1453"/>
      <c r="DS697" s="1453"/>
      <c r="DT697" s="1453"/>
    </row>
    <row r="698" spans="1:124" s="1543" customFormat="1" ht="21.9" customHeight="1" x14ac:dyDescent="0.3">
      <c r="A698" s="1453"/>
      <c r="B698" s="1453"/>
      <c r="C698" s="1514"/>
      <c r="D698" s="1514"/>
      <c r="E698" s="1514"/>
      <c r="F698" s="1848"/>
      <c r="G698" s="1930"/>
      <c r="H698" s="1516"/>
      <c r="I698" s="1537"/>
      <c r="J698" s="1537"/>
      <c r="K698" s="1453"/>
      <c r="L698" s="1453"/>
      <c r="M698" s="1453"/>
      <c r="N698" s="1514"/>
      <c r="O698" s="1453"/>
      <c r="P698" s="1453"/>
      <c r="Q698" s="1453"/>
      <c r="R698" s="1453"/>
      <c r="S698" s="1453"/>
      <c r="T698" s="1452"/>
      <c r="U698"/>
      <c r="V698"/>
      <c r="W698" s="1453"/>
      <c r="X698" s="1453"/>
      <c r="Y698" s="1453"/>
      <c r="Z698" s="1453"/>
      <c r="AA698" s="1453"/>
      <c r="AB698" s="1453"/>
      <c r="AC698" s="1453"/>
      <c r="AD698" s="1453"/>
      <c r="AE698" s="1453"/>
      <c r="AF698" s="1453"/>
      <c r="AG698" s="1453"/>
      <c r="AH698" s="1453"/>
      <c r="AI698" s="1453"/>
      <c r="AJ698" s="1453"/>
      <c r="AK698" s="1453"/>
      <c r="AL698" s="1453"/>
      <c r="AM698" s="1453"/>
      <c r="AN698" s="1453"/>
      <c r="AO698" s="1453"/>
      <c r="AP698" s="1453"/>
      <c r="AQ698" s="1453"/>
      <c r="AR698" s="1454"/>
      <c r="AS698" s="1453"/>
      <c r="AT698" s="1453"/>
      <c r="AU698" s="1453"/>
      <c r="AV698" s="1453"/>
      <c r="AW698" s="1453"/>
      <c r="AX698" s="1453"/>
      <c r="AY698" s="1453"/>
      <c r="AZ698" s="1453"/>
      <c r="BA698" s="1453"/>
      <c r="BB698" s="1453"/>
      <c r="BC698" s="1453"/>
      <c r="BD698" s="1453"/>
      <c r="BE698" s="1453"/>
      <c r="BF698" s="1453"/>
      <c r="BG698" s="1453"/>
      <c r="BH698" s="1453"/>
      <c r="BI698" s="1453"/>
      <c r="BJ698" s="1453"/>
      <c r="BK698" s="1453"/>
      <c r="BL698" s="1453"/>
      <c r="BM698" s="1453"/>
      <c r="BN698" s="1453"/>
      <c r="BO698" s="1453"/>
      <c r="BP698" s="1453"/>
      <c r="BQ698" s="1453"/>
      <c r="BR698" s="1453"/>
      <c r="BS698" s="1453"/>
      <c r="BT698" s="1453"/>
      <c r="BU698" s="1453"/>
      <c r="BV698" s="1453"/>
      <c r="BW698" s="1453"/>
      <c r="BX698" s="1453"/>
      <c r="BY698" s="1453"/>
      <c r="BZ698" s="1453"/>
      <c r="CA698" s="1453"/>
      <c r="CB698" s="1453"/>
      <c r="CC698" s="1453"/>
      <c r="CD698" s="1453"/>
      <c r="CE698" s="1453"/>
      <c r="CF698" s="1453"/>
      <c r="CG698" s="1453"/>
      <c r="CH698" s="1453"/>
      <c r="CI698" s="1453"/>
      <c r="CJ698" s="1453"/>
      <c r="CK698" s="1453"/>
      <c r="CL698" s="1453"/>
      <c r="CM698" s="1453"/>
      <c r="CN698" s="1453"/>
      <c r="CO698" s="1453"/>
      <c r="CP698" s="1453"/>
      <c r="CQ698" s="1453"/>
      <c r="CR698" s="1453"/>
      <c r="CS698" s="1453"/>
      <c r="CT698" s="1453"/>
      <c r="CU698" s="1453"/>
      <c r="CV698" s="1453"/>
      <c r="CW698" s="1453"/>
      <c r="CX698" s="1453"/>
      <c r="CY698" s="1453"/>
      <c r="CZ698" s="1453"/>
      <c r="DA698" s="1453"/>
      <c r="DB698" s="1453"/>
      <c r="DC698" s="1453"/>
      <c r="DD698" s="1453"/>
      <c r="DE698" s="1453"/>
      <c r="DF698" s="1453"/>
      <c r="DG698" s="1453"/>
      <c r="DH698" s="1453"/>
      <c r="DI698" s="1453"/>
      <c r="DJ698" s="1453"/>
      <c r="DK698" s="1453"/>
      <c r="DL698" s="1453"/>
      <c r="DM698" s="1453"/>
      <c r="DN698" s="1453"/>
      <c r="DO698" s="1453"/>
      <c r="DP698" s="1453"/>
      <c r="DQ698" s="1453"/>
      <c r="DR698" s="1453"/>
      <c r="DS698" s="1453"/>
      <c r="DT698" s="1453"/>
    </row>
    <row r="699" spans="1:124" s="1543" customFormat="1" ht="21.9" customHeight="1" x14ac:dyDescent="0.3">
      <c r="A699" s="1453"/>
      <c r="B699" s="1453"/>
      <c r="C699" s="1514"/>
      <c r="D699" s="1514"/>
      <c r="E699" s="1514"/>
      <c r="F699" s="1848"/>
      <c r="G699" s="1930"/>
      <c r="H699" s="1516"/>
      <c r="I699" s="1537"/>
      <c r="J699" s="1537"/>
      <c r="K699" s="1453"/>
      <c r="L699" s="1453"/>
      <c r="M699" s="1453"/>
      <c r="N699" s="1514"/>
      <c r="O699" s="1453"/>
      <c r="P699" s="1453"/>
      <c r="Q699" s="1453"/>
      <c r="R699" s="1453"/>
      <c r="S699" s="1453"/>
      <c r="T699" s="1452"/>
      <c r="U699"/>
      <c r="V699"/>
      <c r="W699" s="1453"/>
      <c r="X699" s="1453"/>
      <c r="Y699" s="1453"/>
      <c r="Z699" s="1453"/>
      <c r="AA699" s="1453"/>
      <c r="AB699" s="1453"/>
      <c r="AC699" s="1453"/>
      <c r="AD699" s="1453"/>
      <c r="AE699" s="1453"/>
      <c r="AF699" s="1453"/>
      <c r="AG699" s="1453"/>
      <c r="AH699" s="1453"/>
      <c r="AI699" s="1453"/>
      <c r="AJ699" s="1453"/>
      <c r="AK699" s="1453"/>
      <c r="AL699" s="1453"/>
      <c r="AM699" s="1453"/>
      <c r="AN699" s="1453"/>
      <c r="AO699" s="1453"/>
      <c r="AP699" s="1453"/>
      <c r="AQ699" s="1453"/>
      <c r="AR699" s="1454"/>
      <c r="AS699" s="1453"/>
      <c r="AT699" s="1453"/>
      <c r="AU699" s="1453"/>
      <c r="AV699" s="1453"/>
      <c r="AW699" s="1453"/>
      <c r="AX699" s="1453"/>
      <c r="AY699" s="1453"/>
      <c r="AZ699" s="1453"/>
      <c r="BA699" s="1453"/>
      <c r="BB699" s="1453"/>
      <c r="BC699" s="1453"/>
      <c r="BD699" s="1453"/>
      <c r="BE699" s="1453"/>
      <c r="BF699" s="1453"/>
      <c r="BG699" s="1453"/>
      <c r="BH699" s="1453"/>
      <c r="BI699" s="1453"/>
      <c r="BJ699" s="1453"/>
      <c r="BK699" s="1453"/>
      <c r="BL699" s="1453"/>
      <c r="BM699" s="1453"/>
      <c r="BN699" s="1453"/>
      <c r="BO699" s="1453"/>
      <c r="BP699" s="1453"/>
      <c r="BQ699" s="1453"/>
      <c r="BR699" s="1453"/>
      <c r="BS699" s="1453"/>
      <c r="BT699" s="1453"/>
      <c r="BU699" s="1453"/>
      <c r="BV699" s="1453"/>
      <c r="BW699" s="1453"/>
      <c r="BX699" s="1453"/>
      <c r="BY699" s="1453"/>
      <c r="BZ699" s="1453"/>
      <c r="CA699" s="1453"/>
      <c r="CB699" s="1453"/>
      <c r="CC699" s="1453"/>
      <c r="CD699" s="1453"/>
      <c r="CE699" s="1453"/>
      <c r="CF699" s="1453"/>
      <c r="CG699" s="1453"/>
      <c r="CH699" s="1453"/>
      <c r="CI699" s="1453"/>
      <c r="CJ699" s="1453"/>
      <c r="CK699" s="1453"/>
      <c r="CL699" s="1453"/>
      <c r="CM699" s="1453"/>
      <c r="CN699" s="1453"/>
      <c r="CO699" s="1453"/>
      <c r="CP699" s="1453"/>
      <c r="CQ699" s="1453"/>
      <c r="CR699" s="1453"/>
      <c r="CS699" s="1453"/>
      <c r="CT699" s="1453"/>
      <c r="CU699" s="1453"/>
      <c r="CV699" s="1453"/>
      <c r="CW699" s="1453"/>
      <c r="CX699" s="1453"/>
      <c r="CY699" s="1453"/>
      <c r="CZ699" s="1453"/>
      <c r="DA699" s="1453"/>
      <c r="DB699" s="1453"/>
      <c r="DC699" s="1453"/>
      <c r="DD699" s="1453"/>
      <c r="DE699" s="1453"/>
      <c r="DF699" s="1453"/>
      <c r="DG699" s="1453"/>
      <c r="DH699" s="1453"/>
      <c r="DI699" s="1453"/>
      <c r="DJ699" s="1453"/>
      <c r="DK699" s="1453"/>
      <c r="DL699" s="1453"/>
      <c r="DM699" s="1453"/>
      <c r="DN699" s="1453"/>
      <c r="DO699" s="1453"/>
      <c r="DP699" s="1453"/>
      <c r="DQ699" s="1453"/>
      <c r="DR699" s="1453"/>
      <c r="DS699" s="1453"/>
      <c r="DT699" s="1453"/>
    </row>
    <row r="700" spans="1:124" s="1543" customFormat="1" ht="21.9" customHeight="1" x14ac:dyDescent="0.3">
      <c r="A700" s="1453"/>
      <c r="B700" s="1453"/>
      <c r="C700" s="1514"/>
      <c r="D700" s="1514"/>
      <c r="E700" s="1514"/>
      <c r="F700" s="1848"/>
      <c r="G700" s="1930"/>
      <c r="H700" s="1516"/>
      <c r="I700" s="1537"/>
      <c r="J700" s="1537"/>
      <c r="K700" s="1453"/>
      <c r="L700" s="1453"/>
      <c r="M700" s="1453"/>
      <c r="N700" s="1514"/>
      <c r="O700" s="1453"/>
      <c r="P700" s="1453"/>
      <c r="Q700" s="1453"/>
      <c r="R700" s="1453"/>
      <c r="S700" s="1453"/>
      <c r="T700" s="1452"/>
      <c r="U700"/>
      <c r="V700"/>
      <c r="W700" s="1453"/>
      <c r="X700" s="1453"/>
      <c r="Y700" s="1453"/>
      <c r="Z700" s="1453"/>
      <c r="AA700" s="1453"/>
      <c r="AB700" s="1453"/>
      <c r="AC700" s="1453"/>
      <c r="AD700" s="1453"/>
      <c r="AE700" s="1453"/>
      <c r="AF700" s="1453"/>
      <c r="AG700" s="1453"/>
      <c r="AH700" s="1453"/>
      <c r="AI700" s="1453"/>
      <c r="AJ700" s="1453"/>
      <c r="AK700" s="1453"/>
      <c r="AL700" s="1453"/>
      <c r="AM700" s="1453"/>
      <c r="AN700" s="1453"/>
      <c r="AO700" s="1453"/>
      <c r="AP700" s="1453"/>
      <c r="AQ700" s="1453"/>
      <c r="AR700" s="1454"/>
      <c r="AS700" s="1453"/>
      <c r="AT700" s="1453"/>
      <c r="AU700" s="1453"/>
      <c r="AV700" s="1453"/>
      <c r="AW700" s="1453"/>
      <c r="AX700" s="1453"/>
      <c r="AY700" s="1453"/>
      <c r="AZ700" s="1453"/>
      <c r="BA700" s="1453"/>
      <c r="BB700" s="1453"/>
      <c r="BC700" s="1453"/>
      <c r="BD700" s="1453"/>
      <c r="BE700" s="1453"/>
      <c r="BF700" s="1453"/>
      <c r="BG700" s="1453"/>
      <c r="BH700" s="1453"/>
      <c r="BI700" s="1453"/>
      <c r="BJ700" s="1453"/>
      <c r="BK700" s="1453"/>
      <c r="BL700" s="1453"/>
      <c r="BM700" s="1453"/>
      <c r="BN700" s="1453"/>
      <c r="BO700" s="1453"/>
      <c r="BP700" s="1453"/>
      <c r="BQ700" s="1453"/>
      <c r="BR700" s="1453"/>
      <c r="BS700" s="1453"/>
      <c r="BT700" s="1453"/>
      <c r="BU700" s="1453"/>
      <c r="BV700" s="1453"/>
      <c r="BW700" s="1453"/>
      <c r="BX700" s="1453"/>
      <c r="BY700" s="1453"/>
      <c r="BZ700" s="1453"/>
      <c r="CA700" s="1453"/>
      <c r="CB700" s="1453"/>
      <c r="CC700" s="1453"/>
      <c r="CD700" s="1453"/>
      <c r="CE700" s="1453"/>
      <c r="CF700" s="1453"/>
      <c r="CG700" s="1453"/>
      <c r="CH700" s="1453"/>
      <c r="CI700" s="1453"/>
      <c r="CJ700" s="1453"/>
      <c r="CK700" s="1453"/>
      <c r="CL700" s="1453"/>
      <c r="CM700" s="1453"/>
      <c r="CN700" s="1453"/>
      <c r="CO700" s="1453"/>
      <c r="CP700" s="1453"/>
      <c r="CQ700" s="1453"/>
      <c r="CR700" s="1453"/>
      <c r="CS700" s="1453"/>
      <c r="CT700" s="1453"/>
      <c r="CU700" s="1453"/>
      <c r="CV700" s="1453"/>
      <c r="CW700" s="1453"/>
      <c r="CX700" s="1453"/>
      <c r="CY700" s="1453"/>
      <c r="CZ700" s="1453"/>
      <c r="DA700" s="1453"/>
      <c r="DB700" s="1453"/>
      <c r="DC700" s="1453"/>
      <c r="DD700" s="1453"/>
      <c r="DE700" s="1453"/>
      <c r="DF700" s="1453"/>
      <c r="DG700" s="1453"/>
      <c r="DH700" s="1453"/>
      <c r="DI700" s="1453"/>
      <c r="DJ700" s="1453"/>
      <c r="DK700" s="1453"/>
      <c r="DL700" s="1453"/>
      <c r="DM700" s="1453"/>
      <c r="DN700" s="1453"/>
      <c r="DO700" s="1453"/>
      <c r="DP700" s="1453"/>
      <c r="DQ700" s="1453"/>
      <c r="DR700" s="1453"/>
      <c r="DS700" s="1453"/>
      <c r="DT700" s="1453"/>
    </row>
    <row r="701" spans="1:124" s="1543" customFormat="1" ht="21.9" customHeight="1" x14ac:dyDescent="0.3">
      <c r="A701" s="1453"/>
      <c r="B701" s="1453"/>
      <c r="C701" s="1514"/>
      <c r="D701" s="1514"/>
      <c r="E701" s="1514"/>
      <c r="F701" s="1848"/>
      <c r="G701" s="1930"/>
      <c r="H701" s="1516"/>
      <c r="I701" s="1537"/>
      <c r="J701" s="1537"/>
      <c r="K701" s="1453"/>
      <c r="L701" s="1453"/>
      <c r="M701" s="1453"/>
      <c r="N701" s="1514"/>
      <c r="O701" s="1453"/>
      <c r="P701" s="1453"/>
      <c r="Q701" s="1453"/>
      <c r="R701" s="1453"/>
      <c r="S701" s="1453"/>
      <c r="T701" s="1452"/>
      <c r="U701"/>
      <c r="V701"/>
      <c r="W701" s="1453"/>
      <c r="X701" s="1453"/>
      <c r="Y701" s="1453"/>
      <c r="Z701" s="1453"/>
      <c r="AA701" s="1453"/>
      <c r="AB701" s="1453"/>
      <c r="AC701" s="1453"/>
      <c r="AD701" s="1453"/>
      <c r="AE701" s="1453"/>
      <c r="AF701" s="1453"/>
      <c r="AG701" s="1453"/>
      <c r="AH701" s="1453"/>
      <c r="AI701" s="1453"/>
      <c r="AJ701" s="1453"/>
      <c r="AK701" s="1453"/>
      <c r="AL701" s="1453"/>
      <c r="AM701" s="1453"/>
      <c r="AN701" s="1453"/>
      <c r="AO701" s="1453"/>
      <c r="AP701" s="1453"/>
      <c r="AQ701" s="1453"/>
      <c r="AR701" s="1454"/>
      <c r="AS701" s="1453"/>
      <c r="AT701" s="1453"/>
      <c r="AU701" s="1453"/>
      <c r="AV701" s="1453"/>
      <c r="AW701" s="1453"/>
      <c r="AX701" s="1453"/>
      <c r="AY701" s="1453"/>
      <c r="AZ701" s="1453"/>
      <c r="BA701" s="1453"/>
      <c r="BB701" s="1453"/>
      <c r="BC701" s="1453"/>
      <c r="BD701" s="1453"/>
      <c r="BE701" s="1453"/>
      <c r="BF701" s="1453"/>
      <c r="BG701" s="1453"/>
      <c r="BH701" s="1453"/>
      <c r="BI701" s="1453"/>
      <c r="BJ701" s="1453"/>
      <c r="BK701" s="1453"/>
      <c r="BL701" s="1453"/>
      <c r="BM701" s="1453"/>
      <c r="BN701" s="1453"/>
      <c r="BO701" s="1453"/>
      <c r="BP701" s="1453"/>
      <c r="BQ701" s="1453"/>
      <c r="BR701" s="1453"/>
      <c r="BS701" s="1453"/>
      <c r="BT701" s="1453"/>
      <c r="BU701" s="1453"/>
      <c r="BV701" s="1453"/>
      <c r="BW701" s="1453"/>
      <c r="BX701" s="1453"/>
      <c r="BY701" s="1453"/>
      <c r="BZ701" s="1453"/>
      <c r="CA701" s="1453"/>
      <c r="CB701" s="1453"/>
      <c r="CC701" s="1453"/>
      <c r="CD701" s="1453"/>
      <c r="CE701" s="1453"/>
      <c r="CF701" s="1453"/>
      <c r="CG701" s="1453"/>
      <c r="CH701" s="1453"/>
      <c r="CI701" s="1453"/>
      <c r="CJ701" s="1453"/>
      <c r="CK701" s="1453"/>
      <c r="CL701" s="1453"/>
      <c r="CM701" s="1453"/>
      <c r="CN701" s="1453"/>
      <c r="CO701" s="1453"/>
      <c r="CP701" s="1453"/>
      <c r="CQ701" s="1453"/>
      <c r="CR701" s="1453"/>
      <c r="CS701" s="1453"/>
      <c r="CT701" s="1453"/>
      <c r="CU701" s="1453"/>
      <c r="CV701" s="1453"/>
      <c r="CW701" s="1453"/>
      <c r="CX701" s="1453"/>
      <c r="CY701" s="1453"/>
      <c r="CZ701" s="1453"/>
      <c r="DA701" s="1453"/>
      <c r="DB701" s="1453"/>
      <c r="DC701" s="1453"/>
      <c r="DD701" s="1453"/>
      <c r="DE701" s="1453"/>
      <c r="DF701" s="1453"/>
      <c r="DG701" s="1453"/>
      <c r="DH701" s="1453"/>
      <c r="DI701" s="1453"/>
      <c r="DJ701" s="1453"/>
      <c r="DK701" s="1453"/>
      <c r="DL701" s="1453"/>
      <c r="DM701" s="1453"/>
      <c r="DN701" s="1453"/>
      <c r="DO701" s="1453"/>
      <c r="DP701" s="1453"/>
      <c r="DQ701" s="1453"/>
      <c r="DR701" s="1453"/>
      <c r="DS701" s="1453"/>
      <c r="DT701" s="1453"/>
    </row>
    <row r="702" spans="1:124" s="1543" customFormat="1" ht="21.9" customHeight="1" x14ac:dyDescent="0.3">
      <c r="A702" s="1453"/>
      <c r="B702" s="1453"/>
      <c r="C702" s="1514"/>
      <c r="D702" s="1514"/>
      <c r="E702" s="1514"/>
      <c r="F702" s="1848"/>
      <c r="G702" s="1930"/>
      <c r="H702" s="1516"/>
      <c r="I702" s="1537"/>
      <c r="J702" s="1537"/>
      <c r="K702" s="1453"/>
      <c r="L702" s="1453"/>
      <c r="M702" s="1453"/>
      <c r="N702" s="1514"/>
      <c r="O702" s="1453"/>
      <c r="P702" s="1453"/>
      <c r="Q702" s="1453"/>
      <c r="R702" s="1453"/>
      <c r="S702" s="1453"/>
      <c r="T702" s="1452"/>
      <c r="U702"/>
      <c r="V702"/>
      <c r="W702" s="1453"/>
      <c r="X702" s="1453"/>
      <c r="Y702" s="1453"/>
      <c r="Z702" s="1453"/>
      <c r="AA702" s="1453"/>
      <c r="AB702" s="1453"/>
      <c r="AC702" s="1453"/>
      <c r="AD702" s="1453"/>
      <c r="AE702" s="1453"/>
      <c r="AF702" s="1453"/>
      <c r="AG702" s="1453"/>
      <c r="AH702" s="1453"/>
      <c r="AI702" s="1453"/>
      <c r="AJ702" s="1453"/>
      <c r="AK702" s="1453"/>
      <c r="AL702" s="1453"/>
      <c r="AM702" s="1453"/>
      <c r="AN702" s="1453"/>
      <c r="AO702" s="1453"/>
      <c r="AP702" s="1453"/>
      <c r="AQ702" s="1453"/>
      <c r="AR702" s="1454"/>
      <c r="AS702" s="1453"/>
      <c r="AT702" s="1453"/>
      <c r="AU702" s="1453"/>
      <c r="AV702" s="1453"/>
      <c r="AW702" s="1453"/>
      <c r="AX702" s="1453"/>
      <c r="AY702" s="1453"/>
      <c r="AZ702" s="1453"/>
      <c r="BA702" s="1453"/>
      <c r="BB702" s="1453"/>
      <c r="BC702" s="1453"/>
      <c r="BD702" s="1453"/>
      <c r="BE702" s="1453"/>
      <c r="BF702" s="1453"/>
      <c r="BG702" s="1453"/>
      <c r="BH702" s="1453"/>
      <c r="BI702" s="1453"/>
      <c r="BJ702" s="1453"/>
      <c r="BK702" s="1453"/>
      <c r="BL702" s="1453"/>
      <c r="BM702" s="1453"/>
      <c r="BN702" s="1453"/>
      <c r="BO702" s="1453"/>
      <c r="BP702" s="1453"/>
      <c r="BQ702" s="1453"/>
      <c r="BR702" s="1453"/>
      <c r="BS702" s="1453"/>
      <c r="BT702" s="1453"/>
      <c r="BU702" s="1453"/>
      <c r="BV702" s="1453"/>
      <c r="BW702" s="1453"/>
      <c r="BX702" s="1453"/>
      <c r="BY702" s="1453"/>
      <c r="BZ702" s="1453"/>
      <c r="CA702" s="1453"/>
      <c r="CB702" s="1453"/>
      <c r="CC702" s="1453"/>
      <c r="CD702" s="1453"/>
      <c r="CE702" s="1453"/>
      <c r="CF702" s="1453"/>
      <c r="CG702" s="1453"/>
      <c r="CH702" s="1453"/>
      <c r="CI702" s="1453"/>
      <c r="CJ702" s="1453"/>
      <c r="CK702" s="1453"/>
      <c r="CL702" s="1453"/>
      <c r="CM702" s="1453"/>
      <c r="CN702" s="1453"/>
      <c r="CO702" s="1453"/>
      <c r="CP702" s="1453"/>
      <c r="CQ702" s="1453"/>
      <c r="CR702" s="1453"/>
      <c r="CS702" s="1453"/>
      <c r="CT702" s="1453"/>
      <c r="CU702" s="1453"/>
      <c r="CV702" s="1453"/>
      <c r="CW702" s="1453"/>
      <c r="CX702" s="1453"/>
      <c r="CY702" s="1453"/>
      <c r="CZ702" s="1453"/>
      <c r="DA702" s="1453"/>
      <c r="DB702" s="1453"/>
      <c r="DC702" s="1453"/>
      <c r="DD702" s="1453"/>
      <c r="DE702" s="1453"/>
      <c r="DF702" s="1453"/>
      <c r="DG702" s="1453"/>
      <c r="DH702" s="1453"/>
      <c r="DI702" s="1453"/>
      <c r="DJ702" s="1453"/>
      <c r="DK702" s="1453"/>
      <c r="DL702" s="1453"/>
      <c r="DM702" s="1453"/>
      <c r="DN702" s="1453"/>
      <c r="DO702" s="1453"/>
      <c r="DP702" s="1453"/>
      <c r="DQ702" s="1453"/>
      <c r="DR702" s="1453"/>
      <c r="DS702" s="1453"/>
      <c r="DT702" s="1453"/>
    </row>
    <row r="703" spans="1:124" s="1543" customFormat="1" ht="21.9" customHeight="1" x14ac:dyDescent="0.3">
      <c r="A703" s="1453"/>
      <c r="B703" s="1453"/>
      <c r="C703" s="1514"/>
      <c r="D703" s="1514"/>
      <c r="E703" s="1514"/>
      <c r="F703" s="1848"/>
      <c r="G703" s="1930"/>
      <c r="H703" s="1516"/>
      <c r="I703" s="1537"/>
      <c r="J703" s="1537"/>
      <c r="K703" s="1453"/>
      <c r="L703" s="1453"/>
      <c r="M703" s="1453"/>
      <c r="N703" s="1514"/>
      <c r="O703" s="1453"/>
      <c r="P703" s="1453"/>
      <c r="Q703" s="1453"/>
      <c r="R703" s="1453"/>
      <c r="S703" s="1453"/>
      <c r="T703" s="1452"/>
      <c r="U703"/>
      <c r="V703"/>
      <c r="W703" s="1453"/>
      <c r="X703" s="1453"/>
      <c r="Y703" s="1453"/>
      <c r="Z703" s="1453"/>
      <c r="AA703" s="1453"/>
      <c r="AB703" s="1453"/>
      <c r="AC703" s="1453"/>
      <c r="AD703" s="1453"/>
      <c r="AE703" s="1453"/>
      <c r="AF703" s="1453"/>
      <c r="AG703" s="1453"/>
      <c r="AH703" s="1453"/>
      <c r="AI703" s="1453"/>
      <c r="AJ703" s="1453"/>
      <c r="AK703" s="1453"/>
      <c r="AL703" s="1453"/>
      <c r="AM703" s="1453"/>
      <c r="AN703" s="1453"/>
      <c r="AO703" s="1453"/>
      <c r="AP703" s="1453"/>
      <c r="AQ703" s="1453"/>
      <c r="AR703" s="1454"/>
      <c r="AS703" s="1453"/>
      <c r="AT703" s="1453"/>
      <c r="AU703" s="1453"/>
      <c r="AV703" s="1453"/>
      <c r="AW703" s="1453"/>
      <c r="AX703" s="1453"/>
      <c r="AY703" s="1453"/>
      <c r="AZ703" s="1453"/>
      <c r="BA703" s="1453"/>
      <c r="BB703" s="1453"/>
      <c r="BC703" s="1453"/>
      <c r="BD703" s="1453"/>
      <c r="BE703" s="1453"/>
      <c r="BF703" s="1453"/>
      <c r="BG703" s="1453"/>
      <c r="BH703" s="1453"/>
      <c r="BI703" s="1453"/>
      <c r="BJ703" s="1453"/>
      <c r="BK703" s="1453"/>
      <c r="BL703" s="1453"/>
      <c r="BM703" s="1453"/>
      <c r="BN703" s="1453"/>
      <c r="BO703" s="1453"/>
      <c r="BP703" s="1453"/>
      <c r="BQ703" s="1453"/>
      <c r="BR703" s="1453"/>
      <c r="BS703" s="1453"/>
      <c r="BT703" s="1453"/>
      <c r="BU703" s="1453"/>
      <c r="BV703" s="1453"/>
      <c r="BW703" s="1453"/>
      <c r="BX703" s="1453"/>
      <c r="BY703" s="1453"/>
      <c r="BZ703" s="1453"/>
      <c r="CA703" s="1453"/>
      <c r="CB703" s="1453"/>
      <c r="CC703" s="1453"/>
      <c r="CD703" s="1453"/>
      <c r="CE703" s="1453"/>
      <c r="CF703" s="1453"/>
      <c r="CG703" s="1453"/>
      <c r="CH703" s="1453"/>
      <c r="CI703" s="1453"/>
      <c r="CJ703" s="1453"/>
      <c r="CK703" s="1453"/>
      <c r="CL703" s="1453"/>
      <c r="CM703" s="1453"/>
      <c r="CN703" s="1453"/>
      <c r="CO703" s="1453"/>
      <c r="CP703" s="1453"/>
      <c r="CQ703" s="1453"/>
      <c r="CR703" s="1453"/>
      <c r="CS703" s="1453"/>
      <c r="CT703" s="1453"/>
      <c r="CU703" s="1453"/>
      <c r="CV703" s="1453"/>
      <c r="CW703" s="1453"/>
      <c r="CX703" s="1453"/>
      <c r="CY703" s="1453"/>
      <c r="CZ703" s="1453"/>
      <c r="DA703" s="1453"/>
      <c r="DB703" s="1453"/>
      <c r="DC703" s="1453"/>
      <c r="DD703" s="1453"/>
      <c r="DE703" s="1453"/>
      <c r="DF703" s="1453"/>
      <c r="DG703" s="1453"/>
      <c r="DH703" s="1453"/>
      <c r="DI703" s="1453"/>
      <c r="DJ703" s="1453"/>
      <c r="DK703" s="1453"/>
      <c r="DL703" s="1453"/>
      <c r="DM703" s="1453"/>
      <c r="DN703" s="1453"/>
      <c r="DO703" s="1453"/>
      <c r="DP703" s="1453"/>
      <c r="DQ703" s="1453"/>
      <c r="DR703" s="1453"/>
      <c r="DS703" s="1453"/>
      <c r="DT703" s="1453"/>
    </row>
    <row r="704" spans="1:124" s="1543" customFormat="1" ht="21.9" customHeight="1" x14ac:dyDescent="0.3">
      <c r="A704" s="1453"/>
      <c r="B704" s="1453"/>
      <c r="C704" s="1514"/>
      <c r="D704" s="1514"/>
      <c r="E704" s="1514"/>
      <c r="F704" s="1848"/>
      <c r="G704" s="1930"/>
      <c r="H704" s="1516"/>
      <c r="I704" s="1537"/>
      <c r="J704" s="1537"/>
      <c r="K704" s="1453"/>
      <c r="L704" s="1453"/>
      <c r="M704" s="1453"/>
      <c r="N704" s="1514"/>
      <c r="O704" s="1453"/>
      <c r="P704" s="1453"/>
      <c r="Q704" s="1453"/>
      <c r="R704" s="1453"/>
      <c r="S704" s="1453"/>
      <c r="T704" s="1452"/>
      <c r="U704"/>
      <c r="V704"/>
      <c r="W704" s="1453"/>
      <c r="X704" s="1453"/>
      <c r="Y704" s="1453"/>
      <c r="Z704" s="1453"/>
      <c r="AA704" s="1453"/>
      <c r="AB704" s="1453"/>
      <c r="AC704" s="1453"/>
      <c r="AD704" s="1453"/>
      <c r="AE704" s="1453"/>
      <c r="AF704" s="1453"/>
      <c r="AG704" s="1453"/>
      <c r="AH704" s="1453"/>
      <c r="AI704" s="1453"/>
      <c r="AJ704" s="1453"/>
      <c r="AK704" s="1453"/>
      <c r="AL704" s="1453"/>
      <c r="AM704" s="1453"/>
      <c r="AN704" s="1453"/>
      <c r="AO704" s="1453"/>
      <c r="AP704" s="1453"/>
      <c r="AQ704" s="1453"/>
      <c r="AR704" s="1454"/>
      <c r="AS704" s="1453"/>
      <c r="AT704" s="1453"/>
      <c r="AU704" s="1453"/>
      <c r="AV704" s="1453"/>
      <c r="AW704" s="1453"/>
      <c r="AX704" s="1453"/>
      <c r="AY704" s="1453"/>
      <c r="AZ704" s="1453"/>
      <c r="BA704" s="1453"/>
      <c r="BB704" s="1453"/>
      <c r="BC704" s="1453"/>
      <c r="BD704" s="1453"/>
      <c r="BE704" s="1453"/>
      <c r="BF704" s="1453"/>
      <c r="BG704" s="1453"/>
      <c r="BH704" s="1453"/>
      <c r="BI704" s="1453"/>
      <c r="BJ704" s="1453"/>
      <c r="BK704" s="1453"/>
      <c r="BL704" s="1453"/>
      <c r="BM704" s="1453"/>
      <c r="BN704" s="1453"/>
      <c r="BO704" s="1453"/>
      <c r="BP704" s="1453"/>
      <c r="BQ704" s="1453"/>
      <c r="BR704" s="1453"/>
      <c r="BS704" s="1453"/>
      <c r="BT704" s="1453"/>
      <c r="BU704" s="1453"/>
      <c r="BV704" s="1453"/>
      <c r="BW704" s="1453"/>
      <c r="BX704" s="1453"/>
      <c r="BY704" s="1453"/>
      <c r="BZ704" s="1453"/>
      <c r="CA704" s="1453"/>
      <c r="CB704" s="1453"/>
      <c r="CC704" s="1453"/>
      <c r="CD704" s="1453"/>
      <c r="CE704" s="1453"/>
      <c r="CF704" s="1453"/>
      <c r="CG704" s="1453"/>
      <c r="CH704" s="1453"/>
      <c r="CI704" s="1453"/>
      <c r="CJ704" s="1453"/>
      <c r="CK704" s="1453"/>
      <c r="CL704" s="1453"/>
      <c r="CM704" s="1453"/>
      <c r="CN704" s="1453"/>
      <c r="CO704" s="1453"/>
      <c r="CP704" s="1453"/>
      <c r="CQ704" s="1453"/>
      <c r="CR704" s="1453"/>
      <c r="CS704" s="1453"/>
      <c r="CT704" s="1453"/>
      <c r="CU704" s="1453"/>
      <c r="CV704" s="1453"/>
      <c r="CW704" s="1453"/>
      <c r="CX704" s="1453"/>
      <c r="CY704" s="1453"/>
      <c r="CZ704" s="1453"/>
      <c r="DA704" s="1453"/>
      <c r="DB704" s="1453"/>
      <c r="DC704" s="1453"/>
      <c r="DD704" s="1453"/>
      <c r="DE704" s="1453"/>
      <c r="DF704" s="1453"/>
      <c r="DG704" s="1453"/>
      <c r="DH704" s="1453"/>
      <c r="DI704" s="1453"/>
      <c r="DJ704" s="1453"/>
      <c r="DK704" s="1453"/>
      <c r="DL704" s="1453"/>
      <c r="DM704" s="1453"/>
      <c r="DN704" s="1453"/>
      <c r="DO704" s="1453"/>
      <c r="DP704" s="1453"/>
      <c r="DQ704" s="1453"/>
      <c r="DR704" s="1453"/>
      <c r="DS704" s="1453"/>
      <c r="DT704" s="1453"/>
    </row>
    <row r="705" spans="1:124" s="1543" customFormat="1" ht="21.9" customHeight="1" x14ac:dyDescent="0.3">
      <c r="A705" s="1453"/>
      <c r="B705" s="1453"/>
      <c r="C705" s="1514"/>
      <c r="D705" s="1514"/>
      <c r="E705" s="1514"/>
      <c r="F705" s="1848"/>
      <c r="G705" s="1930"/>
      <c r="H705" s="1516"/>
      <c r="I705" s="1537"/>
      <c r="J705" s="1537"/>
      <c r="K705" s="1453"/>
      <c r="L705" s="1453"/>
      <c r="M705" s="1453"/>
      <c r="N705" s="1514"/>
      <c r="O705" s="1453"/>
      <c r="P705" s="1453"/>
      <c r="Q705" s="1453"/>
      <c r="R705" s="1453"/>
      <c r="S705" s="1453"/>
      <c r="T705" s="1452"/>
      <c r="U705"/>
      <c r="V705"/>
      <c r="W705" s="1453"/>
      <c r="X705" s="1453"/>
      <c r="Y705" s="1453"/>
      <c r="Z705" s="1453"/>
      <c r="AA705" s="1453"/>
      <c r="AB705" s="1453"/>
      <c r="AC705" s="1453"/>
      <c r="AD705" s="1453"/>
      <c r="AE705" s="1453"/>
      <c r="AF705" s="1453"/>
      <c r="AG705" s="1453"/>
      <c r="AH705" s="1453"/>
      <c r="AI705" s="1453"/>
      <c r="AJ705" s="1453"/>
      <c r="AK705" s="1453"/>
      <c r="AL705" s="1453"/>
      <c r="AM705" s="1453"/>
      <c r="AN705" s="1453"/>
      <c r="AO705" s="1453"/>
      <c r="AP705" s="1453"/>
      <c r="AQ705" s="1453"/>
      <c r="AR705" s="1454"/>
      <c r="AS705" s="1453"/>
      <c r="AT705" s="1453"/>
      <c r="AU705" s="1453"/>
      <c r="AV705" s="1453"/>
      <c r="AW705" s="1453"/>
      <c r="AX705" s="1453"/>
      <c r="AY705" s="1453"/>
      <c r="AZ705" s="1453"/>
      <c r="BA705" s="1453"/>
      <c r="BB705" s="1453"/>
      <c r="BC705" s="1453"/>
      <c r="BD705" s="1453"/>
      <c r="BE705" s="1453"/>
      <c r="BF705" s="1453"/>
      <c r="BG705" s="1453"/>
      <c r="BH705" s="1453"/>
      <c r="BI705" s="1453"/>
      <c r="BJ705" s="1453"/>
      <c r="BK705" s="1453"/>
      <c r="BL705" s="1453"/>
      <c r="BM705" s="1453"/>
      <c r="BN705" s="1453"/>
      <c r="BO705" s="1453"/>
      <c r="BP705" s="1453"/>
      <c r="BQ705" s="1453"/>
      <c r="BR705" s="1453"/>
      <c r="BS705" s="1453"/>
      <c r="BT705" s="1453"/>
      <c r="BU705" s="1453"/>
      <c r="BV705" s="1453"/>
      <c r="BW705" s="1453"/>
      <c r="BX705" s="1453"/>
      <c r="BY705" s="1453"/>
      <c r="BZ705" s="1453"/>
      <c r="CA705" s="1453"/>
      <c r="CB705" s="1453"/>
      <c r="CC705" s="1453"/>
      <c r="CD705" s="1453"/>
      <c r="CE705" s="1453"/>
      <c r="CF705" s="1453"/>
      <c r="CG705" s="1453"/>
      <c r="CH705" s="1453"/>
      <c r="CI705" s="1453"/>
      <c r="CJ705" s="1453"/>
      <c r="CK705" s="1453"/>
      <c r="CL705" s="1453"/>
      <c r="CM705" s="1453"/>
      <c r="CN705" s="1453"/>
      <c r="CO705" s="1453"/>
      <c r="CP705" s="1453"/>
      <c r="CQ705" s="1453"/>
      <c r="CR705" s="1453"/>
      <c r="CS705" s="1453"/>
      <c r="CT705" s="1453"/>
      <c r="CU705" s="1453"/>
      <c r="CV705" s="1453"/>
      <c r="CW705" s="1453"/>
      <c r="CX705" s="1453"/>
      <c r="CY705" s="1453"/>
      <c r="CZ705" s="1453"/>
      <c r="DA705" s="1453"/>
      <c r="DB705" s="1453"/>
      <c r="DC705" s="1453"/>
      <c r="DD705" s="1453"/>
      <c r="DE705" s="1453"/>
      <c r="DF705" s="1453"/>
      <c r="DG705" s="1453"/>
      <c r="DH705" s="1453"/>
      <c r="DI705" s="1453"/>
      <c r="DJ705" s="1453"/>
      <c r="DK705" s="1453"/>
      <c r="DL705" s="1453"/>
      <c r="DM705" s="1453"/>
      <c r="DN705" s="1453"/>
      <c r="DO705" s="1453"/>
      <c r="DP705" s="1453"/>
      <c r="DQ705" s="1453"/>
      <c r="DR705" s="1453"/>
      <c r="DS705" s="1453"/>
      <c r="DT705" s="1453"/>
    </row>
    <row r="706" spans="1:124" s="1543" customFormat="1" ht="21.9" customHeight="1" x14ac:dyDescent="0.3">
      <c r="A706" s="1453"/>
      <c r="B706" s="1453"/>
      <c r="C706" s="1514"/>
      <c r="D706" s="1514"/>
      <c r="E706" s="1514"/>
      <c r="F706" s="1848"/>
      <c r="G706" s="1930"/>
      <c r="H706" s="1516"/>
      <c r="I706" s="1537"/>
      <c r="J706" s="1537"/>
      <c r="K706" s="1453"/>
      <c r="L706" s="1453"/>
      <c r="M706" s="1453"/>
      <c r="N706" s="1514"/>
      <c r="O706" s="1453"/>
      <c r="P706" s="1453"/>
      <c r="Q706" s="1453"/>
      <c r="R706" s="1453"/>
      <c r="S706" s="1453"/>
      <c r="T706" s="1452"/>
      <c r="U706"/>
      <c r="V706"/>
      <c r="W706" s="1453"/>
      <c r="X706" s="1453"/>
      <c r="Y706" s="1453"/>
      <c r="Z706" s="1453"/>
      <c r="AA706" s="1453"/>
      <c r="AB706" s="1453"/>
      <c r="AC706" s="1453"/>
      <c r="AD706" s="1453"/>
      <c r="AE706" s="1453"/>
      <c r="AF706" s="1453"/>
      <c r="AG706" s="1453"/>
      <c r="AH706" s="1453"/>
      <c r="AI706" s="1453"/>
      <c r="AJ706" s="1453"/>
      <c r="AK706" s="1453"/>
      <c r="AL706" s="1453"/>
      <c r="AM706" s="1453"/>
      <c r="AN706" s="1453"/>
      <c r="AO706" s="1453"/>
      <c r="AP706" s="1453"/>
      <c r="AQ706" s="1453"/>
      <c r="AR706" s="1454"/>
      <c r="AS706" s="1453"/>
      <c r="AT706" s="1453"/>
      <c r="AU706" s="1453"/>
      <c r="AV706" s="1453"/>
      <c r="AW706" s="1453"/>
      <c r="AX706" s="1453"/>
      <c r="AY706" s="1453"/>
      <c r="AZ706" s="1453"/>
      <c r="BA706" s="1453"/>
      <c r="BB706" s="1453"/>
      <c r="BC706" s="1453"/>
      <c r="BD706" s="1453"/>
      <c r="BE706" s="1453"/>
      <c r="BF706" s="1453"/>
      <c r="BG706" s="1453"/>
      <c r="BH706" s="1453"/>
      <c r="BI706" s="1453"/>
      <c r="BJ706" s="1453"/>
      <c r="BK706" s="1453"/>
      <c r="BL706" s="1453"/>
      <c r="BM706" s="1453"/>
      <c r="BN706" s="1453"/>
      <c r="BO706" s="1453"/>
      <c r="BP706" s="1453"/>
      <c r="BQ706" s="1453"/>
      <c r="BR706" s="1453"/>
      <c r="BS706" s="1453"/>
      <c r="BT706" s="1453"/>
      <c r="BU706" s="1453"/>
      <c r="BV706" s="1453"/>
      <c r="BW706" s="1453"/>
      <c r="BX706" s="1453"/>
      <c r="BY706" s="1453"/>
      <c r="BZ706" s="1453"/>
      <c r="CA706" s="1453"/>
      <c r="CB706" s="1453"/>
      <c r="CC706" s="1453"/>
      <c r="CD706" s="1453"/>
      <c r="CE706" s="1453"/>
      <c r="CF706" s="1453"/>
      <c r="CG706" s="1453"/>
      <c r="CH706" s="1453"/>
      <c r="CI706" s="1453"/>
      <c r="CJ706" s="1453"/>
      <c r="CK706" s="1453"/>
      <c r="CL706" s="1453"/>
      <c r="CM706" s="1453"/>
      <c r="CN706" s="1453"/>
      <c r="CO706" s="1453"/>
      <c r="CP706" s="1453"/>
      <c r="CQ706" s="1453"/>
      <c r="CR706" s="1453"/>
      <c r="CS706" s="1453"/>
      <c r="CT706" s="1453"/>
      <c r="CU706" s="1453"/>
      <c r="CV706" s="1453"/>
      <c r="CW706" s="1453"/>
      <c r="CX706" s="1453"/>
      <c r="CY706" s="1453"/>
      <c r="CZ706" s="1453"/>
      <c r="DA706" s="1453"/>
      <c r="DB706" s="1453"/>
      <c r="DC706" s="1453"/>
      <c r="DD706" s="1453"/>
      <c r="DE706" s="1453"/>
      <c r="DF706" s="1453"/>
      <c r="DG706" s="1453"/>
      <c r="DH706" s="1453"/>
      <c r="DI706" s="1453"/>
      <c r="DJ706" s="1453"/>
      <c r="DK706" s="1453"/>
      <c r="DL706" s="1453"/>
      <c r="DM706" s="1453"/>
      <c r="DN706" s="1453"/>
      <c r="DO706" s="1453"/>
      <c r="DP706" s="1453"/>
      <c r="DQ706" s="1453"/>
      <c r="DR706" s="1453"/>
      <c r="DS706" s="1453"/>
      <c r="DT706" s="1453"/>
    </row>
    <row r="707" spans="1:124" s="1543" customFormat="1" ht="21.9" customHeight="1" x14ac:dyDescent="0.3">
      <c r="A707" s="1453"/>
      <c r="B707" s="1453"/>
      <c r="C707" s="1514"/>
      <c r="D707" s="1514"/>
      <c r="E707" s="1514"/>
      <c r="F707" s="1848"/>
      <c r="G707" s="1930"/>
      <c r="H707" s="1516"/>
      <c r="I707" s="1537"/>
      <c r="J707" s="1537"/>
      <c r="K707" s="1453"/>
      <c r="L707" s="1453"/>
      <c r="M707" s="1453"/>
      <c r="N707" s="1514"/>
      <c r="O707" s="1453"/>
      <c r="P707" s="1453"/>
      <c r="Q707" s="1453"/>
      <c r="R707" s="1453"/>
      <c r="S707" s="1453"/>
      <c r="T707" s="1452"/>
      <c r="U707"/>
      <c r="V707"/>
      <c r="W707" s="1453"/>
      <c r="X707" s="1453"/>
      <c r="Y707" s="1453"/>
      <c r="Z707" s="1453"/>
      <c r="AA707" s="1453"/>
      <c r="AB707" s="1453"/>
      <c r="AC707" s="1453"/>
      <c r="AD707" s="1453"/>
      <c r="AE707" s="1453"/>
      <c r="AF707" s="1453"/>
      <c r="AG707" s="1453"/>
      <c r="AH707" s="1453"/>
      <c r="AI707" s="1453"/>
      <c r="AJ707" s="1453"/>
      <c r="AK707" s="1453"/>
      <c r="AL707" s="1453"/>
      <c r="AM707" s="1453"/>
      <c r="AN707" s="1453"/>
      <c r="AO707" s="1453"/>
      <c r="AP707" s="1453"/>
      <c r="AQ707" s="1453"/>
      <c r="AR707" s="1454"/>
      <c r="AS707" s="1453"/>
      <c r="AT707" s="1453"/>
      <c r="AU707" s="1453"/>
      <c r="AV707" s="1453"/>
      <c r="AW707" s="1453"/>
      <c r="AX707" s="1453"/>
      <c r="AY707" s="1453"/>
      <c r="AZ707" s="1453"/>
      <c r="BA707" s="1453"/>
      <c r="BB707" s="1453"/>
      <c r="BC707" s="1453"/>
      <c r="BD707" s="1453"/>
      <c r="BE707" s="1453"/>
      <c r="BF707" s="1453"/>
      <c r="BG707" s="1453"/>
      <c r="BH707" s="1453"/>
      <c r="BI707" s="1453"/>
      <c r="BJ707" s="1453"/>
      <c r="BK707" s="1453"/>
      <c r="BL707" s="1453"/>
      <c r="BM707" s="1453"/>
      <c r="BN707" s="1453"/>
      <c r="BO707" s="1453"/>
      <c r="BP707" s="1453"/>
      <c r="BQ707" s="1453"/>
      <c r="BR707" s="1453"/>
      <c r="BS707" s="1453"/>
      <c r="BT707" s="1453"/>
      <c r="BU707" s="1453"/>
      <c r="BV707" s="1453"/>
      <c r="BW707" s="1453"/>
      <c r="BX707" s="1453"/>
      <c r="BY707" s="1453"/>
      <c r="BZ707" s="1453"/>
      <c r="CA707" s="1453"/>
      <c r="CB707" s="1453"/>
      <c r="CC707" s="1453"/>
      <c r="CD707" s="1453"/>
      <c r="CE707" s="1453"/>
      <c r="CF707" s="1453"/>
      <c r="CG707" s="1453"/>
      <c r="CH707" s="1453"/>
      <c r="CI707" s="1453"/>
      <c r="CJ707" s="1453"/>
      <c r="CK707" s="1453"/>
      <c r="CL707" s="1453"/>
      <c r="CM707" s="1453"/>
      <c r="CN707" s="1453"/>
      <c r="CO707" s="1453"/>
      <c r="CP707" s="1453"/>
      <c r="CQ707" s="1453"/>
      <c r="CR707" s="1453"/>
      <c r="CS707" s="1453"/>
      <c r="CT707" s="1453"/>
      <c r="CU707" s="1453"/>
      <c r="CV707" s="1453"/>
      <c r="CW707" s="1453"/>
      <c r="CX707" s="1453"/>
      <c r="CY707" s="1453"/>
      <c r="CZ707" s="1453"/>
      <c r="DA707" s="1453"/>
      <c r="DB707" s="1453"/>
      <c r="DC707" s="1453"/>
      <c r="DD707" s="1453"/>
      <c r="DE707" s="1453"/>
      <c r="DF707" s="1453"/>
      <c r="DG707" s="1453"/>
      <c r="DH707" s="1453"/>
      <c r="DI707" s="1453"/>
      <c r="DJ707" s="1453"/>
      <c r="DK707" s="1453"/>
      <c r="DL707" s="1453"/>
      <c r="DM707" s="1453"/>
      <c r="DN707" s="1453"/>
      <c r="DO707" s="1453"/>
      <c r="DP707" s="1453"/>
      <c r="DQ707" s="1453"/>
      <c r="DR707" s="1453"/>
      <c r="DS707" s="1453"/>
      <c r="DT707" s="1453"/>
    </row>
    <row r="708" spans="1:124" s="1543" customFormat="1" ht="21.9" customHeight="1" x14ac:dyDescent="0.3">
      <c r="A708" s="1453"/>
      <c r="B708" s="1453"/>
      <c r="C708" s="1514"/>
      <c r="D708" s="1514"/>
      <c r="E708" s="1514"/>
      <c r="F708" s="1848"/>
      <c r="G708" s="1930"/>
      <c r="H708" s="1516"/>
      <c r="I708" s="1537"/>
      <c r="J708" s="1537"/>
      <c r="K708" s="1453"/>
      <c r="L708" s="1453"/>
      <c r="M708" s="1453"/>
      <c r="N708" s="1514"/>
      <c r="O708" s="1453"/>
      <c r="P708" s="1453"/>
      <c r="Q708" s="1453"/>
      <c r="R708" s="1453"/>
      <c r="S708" s="1453"/>
      <c r="T708" s="1452"/>
      <c r="U708"/>
      <c r="V708"/>
      <c r="W708" s="1453"/>
      <c r="X708" s="1453"/>
      <c r="Y708" s="1453"/>
      <c r="Z708" s="1453"/>
      <c r="AA708" s="1453"/>
      <c r="AB708" s="1453"/>
      <c r="AC708" s="1453"/>
      <c r="AD708" s="1453"/>
      <c r="AE708" s="1453"/>
      <c r="AF708" s="1453"/>
      <c r="AG708" s="1453"/>
      <c r="AH708" s="1453"/>
      <c r="AI708" s="1453"/>
      <c r="AJ708" s="1453"/>
      <c r="AK708" s="1453"/>
      <c r="AL708" s="1453"/>
      <c r="AM708" s="1453"/>
      <c r="AN708" s="1453"/>
      <c r="AO708" s="1453"/>
      <c r="AP708" s="1453"/>
      <c r="AQ708" s="1453"/>
      <c r="AR708" s="1454"/>
      <c r="AS708" s="1453"/>
      <c r="AT708" s="1453"/>
      <c r="AU708" s="1453"/>
      <c r="AV708" s="1453"/>
      <c r="AW708" s="1453"/>
      <c r="AX708" s="1453"/>
      <c r="AY708" s="1453"/>
      <c r="AZ708" s="1453"/>
      <c r="BA708" s="1453"/>
      <c r="BB708" s="1453"/>
      <c r="BC708" s="1453"/>
      <c r="BD708" s="1453"/>
      <c r="BE708" s="1453"/>
      <c r="BF708" s="1453"/>
      <c r="BG708" s="1453"/>
      <c r="BH708" s="1453"/>
      <c r="BI708" s="1453"/>
      <c r="BJ708" s="1453"/>
      <c r="BK708" s="1453"/>
      <c r="BL708" s="1453"/>
      <c r="BM708" s="1453"/>
      <c r="BN708" s="1453"/>
      <c r="BO708" s="1453"/>
      <c r="BP708" s="1453"/>
      <c r="BQ708" s="1453"/>
      <c r="BR708" s="1453"/>
      <c r="BS708" s="1453"/>
      <c r="BT708" s="1453"/>
      <c r="BU708" s="1453"/>
      <c r="BV708" s="1453"/>
      <c r="BW708" s="1453"/>
      <c r="BX708" s="1453"/>
      <c r="BY708" s="1453"/>
      <c r="BZ708" s="1453"/>
      <c r="CA708" s="1453"/>
      <c r="CB708" s="1453"/>
      <c r="CC708" s="1453"/>
      <c r="CD708" s="1453"/>
      <c r="CE708" s="1453"/>
      <c r="CF708" s="1453"/>
      <c r="CG708" s="1453"/>
      <c r="CH708" s="1453"/>
      <c r="CI708" s="1453"/>
      <c r="CJ708" s="1453"/>
      <c r="CK708" s="1453"/>
      <c r="CL708" s="1453"/>
      <c r="CM708" s="1453"/>
      <c r="CN708" s="1453"/>
      <c r="CO708" s="1453"/>
      <c r="CP708" s="1453"/>
      <c r="CQ708" s="1453"/>
      <c r="CR708" s="1453"/>
      <c r="CS708" s="1453"/>
      <c r="CT708" s="1453"/>
      <c r="CU708" s="1453"/>
      <c r="CV708" s="1453"/>
      <c r="CW708" s="1453"/>
      <c r="CX708" s="1453"/>
      <c r="CY708" s="1453"/>
      <c r="CZ708" s="1453"/>
      <c r="DA708" s="1453"/>
      <c r="DB708" s="1453"/>
      <c r="DC708" s="1453"/>
      <c r="DD708" s="1453"/>
      <c r="DE708" s="1453"/>
      <c r="DF708" s="1453"/>
      <c r="DG708" s="1453"/>
      <c r="DH708" s="1453"/>
      <c r="DI708" s="1453"/>
      <c r="DJ708" s="1453"/>
      <c r="DK708" s="1453"/>
      <c r="DL708" s="1453"/>
      <c r="DM708" s="1453"/>
      <c r="DN708" s="1453"/>
      <c r="DO708" s="1453"/>
      <c r="DP708" s="1453"/>
      <c r="DQ708" s="1453"/>
      <c r="DR708" s="1453"/>
      <c r="DS708" s="1453"/>
      <c r="DT708" s="1453"/>
    </row>
    <row r="709" spans="1:124" s="1543" customFormat="1" ht="21.9" customHeight="1" x14ac:dyDescent="0.3">
      <c r="A709" s="1453"/>
      <c r="B709" s="1453"/>
      <c r="C709" s="1514"/>
      <c r="D709" s="1514"/>
      <c r="E709" s="1514"/>
      <c r="F709" s="1848"/>
      <c r="G709" s="1930"/>
      <c r="H709" s="1516"/>
      <c r="I709" s="1537"/>
      <c r="J709" s="1537"/>
      <c r="K709" s="1453"/>
      <c r="L709" s="1453"/>
      <c r="M709" s="1453"/>
      <c r="N709" s="1514"/>
      <c r="O709" s="1453"/>
      <c r="P709" s="1453"/>
      <c r="Q709" s="1453"/>
      <c r="R709" s="1453"/>
      <c r="S709" s="1453"/>
      <c r="T709" s="1452"/>
      <c r="U709"/>
      <c r="V709"/>
      <c r="W709" s="1453"/>
      <c r="X709" s="1453"/>
      <c r="Y709" s="1453"/>
      <c r="Z709" s="1453"/>
      <c r="AA709" s="1453"/>
      <c r="AB709" s="1453"/>
      <c r="AC709" s="1453"/>
      <c r="AD709" s="1453"/>
      <c r="AE709" s="1453"/>
      <c r="AF709" s="1453"/>
      <c r="AG709" s="1453"/>
      <c r="AH709" s="1453"/>
      <c r="AI709" s="1453"/>
      <c r="AJ709" s="1453"/>
      <c r="AK709" s="1453"/>
      <c r="AL709" s="1453"/>
      <c r="AM709" s="1453"/>
      <c r="AN709" s="1453"/>
      <c r="AO709" s="1453"/>
      <c r="AP709" s="1453"/>
      <c r="AQ709" s="1453"/>
      <c r="AR709" s="1454"/>
      <c r="AS709" s="1453"/>
      <c r="AT709" s="1453"/>
      <c r="AU709" s="1453"/>
      <c r="AV709" s="1453"/>
      <c r="AW709" s="1453"/>
      <c r="AX709" s="1453"/>
      <c r="AY709" s="1453"/>
      <c r="AZ709" s="1453"/>
      <c r="BA709" s="1453"/>
      <c r="BB709" s="1453"/>
      <c r="BC709" s="1453"/>
      <c r="BD709" s="1453"/>
      <c r="BE709" s="1453"/>
      <c r="BF709" s="1453"/>
      <c r="BG709" s="1453"/>
      <c r="BH709" s="1453"/>
      <c r="BI709" s="1453"/>
      <c r="BJ709" s="1453"/>
      <c r="BK709" s="1453"/>
      <c r="BL709" s="1453"/>
      <c r="BM709" s="1453"/>
      <c r="BN709" s="1453"/>
      <c r="BO709" s="1453"/>
      <c r="BP709" s="1453"/>
      <c r="BQ709" s="1453"/>
      <c r="BR709" s="1453"/>
      <c r="BS709" s="1453"/>
      <c r="BT709" s="1453"/>
      <c r="BU709" s="1453"/>
      <c r="BV709" s="1453"/>
      <c r="BW709" s="1453"/>
      <c r="BX709" s="1453"/>
      <c r="BY709" s="1453"/>
      <c r="BZ709" s="1453"/>
      <c r="CA709" s="1453"/>
      <c r="CB709" s="1453"/>
      <c r="CC709" s="1453"/>
      <c r="CD709" s="1453"/>
      <c r="CE709" s="1453"/>
      <c r="CF709" s="1453"/>
      <c r="CG709" s="1453"/>
      <c r="CH709" s="1453"/>
      <c r="CI709" s="1453"/>
      <c r="CJ709" s="1453"/>
      <c r="CK709" s="1453"/>
      <c r="CL709" s="1453"/>
      <c r="CM709" s="1453"/>
      <c r="CN709" s="1453"/>
      <c r="CO709" s="1453"/>
      <c r="CP709" s="1453"/>
      <c r="CQ709" s="1453"/>
      <c r="CR709" s="1453"/>
      <c r="CS709" s="1453"/>
      <c r="CT709" s="1453"/>
      <c r="CU709" s="1453"/>
      <c r="CV709" s="1453"/>
      <c r="CW709" s="1453"/>
      <c r="CX709" s="1453"/>
      <c r="CY709" s="1453"/>
      <c r="CZ709" s="1453"/>
      <c r="DA709" s="1453"/>
      <c r="DB709" s="1453"/>
      <c r="DC709" s="1453"/>
      <c r="DD709" s="1453"/>
      <c r="DE709" s="1453"/>
      <c r="DF709" s="1453"/>
      <c r="DG709" s="1453"/>
      <c r="DH709" s="1453"/>
      <c r="DI709" s="1453"/>
      <c r="DJ709" s="1453"/>
      <c r="DK709" s="1453"/>
      <c r="DL709" s="1453"/>
      <c r="DM709" s="1453"/>
      <c r="DN709" s="1453"/>
      <c r="DO709" s="1453"/>
      <c r="DP709" s="1453"/>
      <c r="DQ709" s="1453"/>
      <c r="DR709" s="1453"/>
      <c r="DS709" s="1453"/>
      <c r="DT709" s="1453"/>
    </row>
    <row r="710" spans="1:124" s="1543" customFormat="1" ht="21.9" customHeight="1" x14ac:dyDescent="0.3">
      <c r="A710" s="1453"/>
      <c r="B710" s="1453"/>
      <c r="C710" s="1514"/>
      <c r="D710" s="1514"/>
      <c r="E710" s="1514"/>
      <c r="F710" s="1848"/>
      <c r="G710" s="1930"/>
      <c r="H710" s="1516"/>
      <c r="I710" s="1537"/>
      <c r="J710" s="1537"/>
      <c r="K710" s="1453"/>
      <c r="L710" s="1453"/>
      <c r="M710" s="1453"/>
      <c r="N710" s="1514"/>
      <c r="O710" s="1453"/>
      <c r="P710" s="1453"/>
      <c r="Q710" s="1453"/>
      <c r="R710" s="1453"/>
      <c r="S710" s="1453"/>
      <c r="T710" s="1452"/>
      <c r="U710"/>
      <c r="V710"/>
      <c r="W710" s="1453"/>
      <c r="X710" s="1453"/>
      <c r="Y710" s="1453"/>
      <c r="Z710" s="1453"/>
      <c r="AA710" s="1453"/>
      <c r="AB710" s="1453"/>
      <c r="AC710" s="1453"/>
      <c r="AD710" s="1453"/>
      <c r="AE710" s="1453"/>
      <c r="AF710" s="1453"/>
      <c r="AG710" s="1453"/>
      <c r="AH710" s="1453"/>
      <c r="AI710" s="1453"/>
      <c r="AJ710" s="1453"/>
      <c r="AK710" s="1453"/>
      <c r="AL710" s="1453"/>
      <c r="AM710" s="1453"/>
      <c r="AN710" s="1453"/>
      <c r="AO710" s="1453"/>
      <c r="AP710" s="1453"/>
      <c r="AQ710" s="1453"/>
      <c r="AR710" s="1454"/>
      <c r="AS710" s="1453"/>
      <c r="AT710" s="1453"/>
      <c r="AU710" s="1453"/>
      <c r="AV710" s="1453"/>
      <c r="AW710" s="1453"/>
      <c r="AX710" s="1453"/>
      <c r="AY710" s="1453"/>
      <c r="AZ710" s="1453"/>
      <c r="BA710" s="1453"/>
      <c r="BB710" s="1453"/>
      <c r="BC710" s="1453"/>
      <c r="BD710" s="1453"/>
      <c r="BE710" s="1453"/>
      <c r="BF710" s="1453"/>
      <c r="BG710" s="1453"/>
      <c r="BH710" s="1453"/>
      <c r="BI710" s="1453"/>
      <c r="BJ710" s="1453"/>
      <c r="BK710" s="1453"/>
      <c r="BL710" s="1453"/>
      <c r="BM710" s="1453"/>
      <c r="BN710" s="1453"/>
      <c r="BO710" s="1453"/>
      <c r="BP710" s="1453"/>
      <c r="BQ710" s="1453"/>
      <c r="BR710" s="1453"/>
      <c r="BS710" s="1453"/>
      <c r="BT710" s="1453"/>
      <c r="BU710" s="1453"/>
      <c r="BV710" s="1453"/>
      <c r="BW710" s="1453"/>
      <c r="BX710" s="1453"/>
      <c r="BY710" s="1453"/>
      <c r="BZ710" s="1453"/>
      <c r="CA710" s="1453"/>
      <c r="CB710" s="1453"/>
      <c r="CC710" s="1453"/>
      <c r="CD710" s="1453"/>
      <c r="CE710" s="1453"/>
      <c r="CF710" s="1453"/>
      <c r="CG710" s="1453"/>
      <c r="CH710" s="1453"/>
      <c r="CI710" s="1453"/>
      <c r="CJ710" s="1453"/>
      <c r="CK710" s="1453"/>
      <c r="CL710" s="1453"/>
      <c r="CM710" s="1453"/>
      <c r="CN710" s="1453"/>
      <c r="CO710" s="1453"/>
      <c r="CP710" s="1453"/>
      <c r="CQ710" s="1453"/>
      <c r="CR710" s="1453"/>
      <c r="CS710" s="1453"/>
      <c r="CT710" s="1453"/>
      <c r="CU710" s="1453"/>
      <c r="CV710" s="1453"/>
      <c r="CW710" s="1453"/>
      <c r="CX710" s="1453"/>
      <c r="CY710" s="1453"/>
      <c r="CZ710" s="1453"/>
      <c r="DA710" s="1453"/>
      <c r="DB710" s="1453"/>
      <c r="DC710" s="1453"/>
      <c r="DD710" s="1453"/>
      <c r="DE710" s="1453"/>
      <c r="DF710" s="1453"/>
      <c r="DG710" s="1453"/>
      <c r="DH710" s="1453"/>
      <c r="DI710" s="1453"/>
      <c r="DJ710" s="1453"/>
      <c r="DK710" s="1453"/>
      <c r="DL710" s="1453"/>
      <c r="DM710" s="1453"/>
      <c r="DN710" s="1453"/>
      <c r="DO710" s="1453"/>
      <c r="DP710" s="1453"/>
      <c r="DQ710" s="1453"/>
      <c r="DR710" s="1453"/>
      <c r="DS710" s="1453"/>
      <c r="DT710" s="1453"/>
    </row>
    <row r="711" spans="1:124" s="1543" customFormat="1" ht="21.9" customHeight="1" x14ac:dyDescent="0.3">
      <c r="A711" s="1453"/>
      <c r="B711" s="1453"/>
      <c r="C711" s="1514"/>
      <c r="D711" s="1514"/>
      <c r="E711" s="1514"/>
      <c r="F711" s="1848"/>
      <c r="G711" s="1930"/>
      <c r="H711" s="1516"/>
      <c r="I711" s="1537"/>
      <c r="J711" s="1537"/>
      <c r="K711" s="1453"/>
      <c r="L711" s="1453"/>
      <c r="M711" s="1453"/>
      <c r="N711" s="1514"/>
      <c r="O711" s="1453"/>
      <c r="P711" s="1453"/>
      <c r="Q711" s="1453"/>
      <c r="R711" s="1453"/>
      <c r="S711" s="1453"/>
      <c r="T711" s="1452"/>
      <c r="U711"/>
      <c r="V711"/>
      <c r="W711" s="1453"/>
      <c r="X711" s="1453"/>
      <c r="Y711" s="1453"/>
      <c r="Z711" s="1453"/>
      <c r="AA711" s="1453"/>
      <c r="AB711" s="1453"/>
      <c r="AC711" s="1453"/>
      <c r="AD711" s="1453"/>
      <c r="AE711" s="1453"/>
      <c r="AF711" s="1453"/>
      <c r="AG711" s="1453"/>
      <c r="AH711" s="1453"/>
      <c r="AI711" s="1453"/>
      <c r="AJ711" s="1453"/>
      <c r="AK711" s="1453"/>
      <c r="AL711" s="1453"/>
      <c r="AM711" s="1453"/>
      <c r="AN711" s="1453"/>
      <c r="AO711" s="1453"/>
      <c r="AP711" s="1453"/>
      <c r="AQ711" s="1453"/>
      <c r="AR711" s="1454"/>
      <c r="AS711" s="1453"/>
      <c r="AT711" s="1453"/>
      <c r="AU711" s="1453"/>
      <c r="AV711" s="1453"/>
      <c r="AW711" s="1453"/>
      <c r="AX711" s="1453"/>
      <c r="AY711" s="1453"/>
      <c r="AZ711" s="1453"/>
      <c r="BA711" s="1453"/>
      <c r="BB711" s="1453"/>
      <c r="BC711" s="1453"/>
      <c r="BD711" s="1453"/>
      <c r="BE711" s="1453"/>
      <c r="BF711" s="1453"/>
      <c r="BG711" s="1453"/>
      <c r="BH711" s="1453"/>
      <c r="BI711" s="1453"/>
      <c r="BJ711" s="1453"/>
      <c r="BK711" s="1453"/>
      <c r="BL711" s="1453"/>
      <c r="BM711" s="1453"/>
      <c r="BN711" s="1453"/>
      <c r="BO711" s="1453"/>
      <c r="BP711" s="1453"/>
      <c r="BQ711" s="1453"/>
      <c r="BR711" s="1453"/>
      <c r="BS711" s="1453"/>
      <c r="BT711" s="1453"/>
      <c r="BU711" s="1453"/>
      <c r="BV711" s="1453"/>
      <c r="BW711" s="1453"/>
      <c r="BX711" s="1453"/>
      <c r="BY711" s="1453"/>
      <c r="BZ711" s="1453"/>
      <c r="CA711" s="1453"/>
      <c r="CB711" s="1453"/>
      <c r="CC711" s="1453"/>
      <c r="CD711" s="1453"/>
      <c r="CE711" s="1453"/>
      <c r="CF711" s="1453"/>
      <c r="CG711" s="1453"/>
      <c r="CH711" s="1453"/>
      <c r="CI711" s="1453"/>
      <c r="CJ711" s="1453"/>
      <c r="CK711" s="1453"/>
      <c r="CL711" s="1453"/>
      <c r="CM711" s="1453"/>
      <c r="CN711" s="1453"/>
      <c r="CO711" s="1453"/>
      <c r="CP711" s="1453"/>
      <c r="CQ711" s="1453"/>
      <c r="CR711" s="1453"/>
      <c r="CS711" s="1453"/>
      <c r="CT711" s="1453"/>
      <c r="CU711" s="1453"/>
      <c r="CV711" s="1453"/>
      <c r="CW711" s="1453"/>
      <c r="CX711" s="1453"/>
      <c r="CY711" s="1453"/>
      <c r="CZ711" s="1453"/>
      <c r="DA711" s="1453"/>
      <c r="DB711" s="1453"/>
      <c r="DC711" s="1453"/>
      <c r="DD711" s="1453"/>
      <c r="DE711" s="1453"/>
      <c r="DF711" s="1453"/>
      <c r="DG711" s="1453"/>
      <c r="DH711" s="1453"/>
      <c r="DI711" s="1453"/>
      <c r="DJ711" s="1453"/>
      <c r="DK711" s="1453"/>
      <c r="DL711" s="1453"/>
      <c r="DM711" s="1453"/>
      <c r="DN711" s="1453"/>
      <c r="DO711" s="1453"/>
      <c r="DP711" s="1453"/>
      <c r="DQ711" s="1453"/>
      <c r="DR711" s="1453"/>
      <c r="DS711" s="1453"/>
      <c r="DT711" s="1453"/>
    </row>
    <row r="712" spans="1:124" s="1543" customFormat="1" ht="21.9" customHeight="1" x14ac:dyDescent="0.3">
      <c r="A712" s="1453"/>
      <c r="B712" s="1453"/>
      <c r="C712" s="1514"/>
      <c r="D712" s="1514"/>
      <c r="E712" s="1514"/>
      <c r="F712" s="1848"/>
      <c r="G712" s="1930"/>
      <c r="H712" s="1516"/>
      <c r="I712" s="1537"/>
      <c r="J712" s="1537"/>
      <c r="K712" s="1453"/>
      <c r="L712" s="1453"/>
      <c r="M712" s="1453"/>
      <c r="N712" s="1514"/>
      <c r="O712" s="1453"/>
      <c r="P712" s="1453"/>
      <c r="Q712" s="1453"/>
      <c r="R712" s="1453"/>
      <c r="S712" s="1453"/>
      <c r="T712" s="1452"/>
      <c r="U712"/>
      <c r="V712"/>
      <c r="W712" s="1453"/>
      <c r="X712" s="1453"/>
      <c r="Y712" s="1453"/>
      <c r="Z712" s="1453"/>
      <c r="AA712" s="1453"/>
      <c r="AB712" s="1453"/>
      <c r="AC712" s="1453"/>
      <c r="AD712" s="1453"/>
      <c r="AE712" s="1453"/>
      <c r="AF712" s="1453"/>
      <c r="AG712" s="1453"/>
      <c r="AH712" s="1453"/>
      <c r="AI712" s="1453"/>
      <c r="AJ712" s="1453"/>
      <c r="AK712" s="1453"/>
      <c r="AL712" s="1453"/>
      <c r="AM712" s="1453"/>
      <c r="AN712" s="1453"/>
      <c r="AO712" s="1453"/>
      <c r="AP712" s="1453"/>
      <c r="AQ712" s="1453"/>
      <c r="AR712" s="1454"/>
      <c r="AS712" s="1453"/>
      <c r="AT712" s="1453"/>
      <c r="AU712" s="1453"/>
      <c r="AV712" s="1453"/>
      <c r="AW712" s="1453"/>
      <c r="AX712" s="1453"/>
      <c r="AY712" s="1453"/>
      <c r="AZ712" s="1453"/>
      <c r="BA712" s="1453"/>
      <c r="BB712" s="1453"/>
      <c r="BC712" s="1453"/>
      <c r="BD712" s="1453"/>
      <c r="BE712" s="1453"/>
      <c r="BF712" s="1453"/>
      <c r="BG712" s="1453"/>
      <c r="BH712" s="1453"/>
      <c r="BI712" s="1453"/>
      <c r="BJ712" s="1453"/>
      <c r="BK712" s="1453"/>
      <c r="BL712" s="1453"/>
      <c r="BM712" s="1453"/>
      <c r="BN712" s="1453"/>
      <c r="BO712" s="1453"/>
      <c r="BP712" s="1453"/>
      <c r="BQ712" s="1453"/>
      <c r="BR712" s="1453"/>
      <c r="BS712" s="1453"/>
      <c r="BT712" s="1453"/>
      <c r="BU712" s="1453"/>
      <c r="BV712" s="1453"/>
      <c r="BW712" s="1453"/>
      <c r="BX712" s="1453"/>
      <c r="BY712" s="1453"/>
      <c r="BZ712" s="1453"/>
      <c r="CA712" s="1453"/>
      <c r="CB712" s="1453"/>
      <c r="CC712" s="1453"/>
      <c r="CD712" s="1453"/>
      <c r="CE712" s="1453"/>
      <c r="CF712" s="1453"/>
      <c r="CG712" s="1453"/>
      <c r="CH712" s="1453"/>
      <c r="CI712" s="1453"/>
      <c r="CJ712" s="1453"/>
      <c r="CK712" s="1453"/>
      <c r="CL712" s="1453"/>
      <c r="CM712" s="1453"/>
      <c r="CN712" s="1453"/>
      <c r="CO712" s="1453"/>
      <c r="CP712" s="1453"/>
      <c r="CQ712" s="1453"/>
      <c r="CR712" s="1453"/>
      <c r="CS712" s="1453"/>
      <c r="CT712" s="1453"/>
      <c r="CU712" s="1453"/>
      <c r="CV712" s="1453"/>
      <c r="CW712" s="1453"/>
      <c r="CX712" s="1453"/>
      <c r="CY712" s="1453"/>
      <c r="CZ712" s="1453"/>
      <c r="DA712" s="1453"/>
      <c r="DB712" s="1453"/>
      <c r="DC712" s="1453"/>
      <c r="DD712" s="1453"/>
      <c r="DE712" s="1453"/>
      <c r="DF712" s="1453"/>
      <c r="DG712" s="1453"/>
      <c r="DH712" s="1453"/>
      <c r="DI712" s="1453"/>
      <c r="DJ712" s="1453"/>
      <c r="DK712" s="1453"/>
      <c r="DL712" s="1453"/>
      <c r="DM712" s="1453"/>
      <c r="DN712" s="1453"/>
      <c r="DO712" s="1453"/>
      <c r="DP712" s="1453"/>
      <c r="DQ712" s="1453"/>
      <c r="DR712" s="1453"/>
      <c r="DS712" s="1453"/>
      <c r="DT712" s="1453"/>
    </row>
    <row r="713" spans="1:124" s="1543" customFormat="1" ht="21.9" customHeight="1" x14ac:dyDescent="0.3">
      <c r="A713" s="1453"/>
      <c r="B713" s="1453"/>
      <c r="C713" s="1514"/>
      <c r="D713" s="1514"/>
      <c r="E713" s="1514"/>
      <c r="F713" s="1848"/>
      <c r="G713" s="1930"/>
      <c r="H713" s="1516"/>
      <c r="I713" s="1537"/>
      <c r="J713" s="1537"/>
      <c r="K713" s="1453"/>
      <c r="L713" s="1453"/>
      <c r="M713" s="1453"/>
      <c r="N713" s="1514"/>
      <c r="O713" s="1453"/>
      <c r="P713" s="1453"/>
      <c r="Q713" s="1453"/>
      <c r="R713" s="1453"/>
      <c r="S713" s="1453"/>
      <c r="T713" s="1452"/>
      <c r="U713"/>
      <c r="V713"/>
      <c r="W713" s="1453"/>
      <c r="X713" s="1453"/>
      <c r="Y713" s="1453"/>
      <c r="Z713" s="1453"/>
      <c r="AA713" s="1453"/>
      <c r="AB713" s="1453"/>
      <c r="AC713" s="1453"/>
      <c r="AD713" s="1453"/>
      <c r="AE713" s="1453"/>
      <c r="AF713" s="1453"/>
      <c r="AG713" s="1453"/>
      <c r="AH713" s="1453"/>
      <c r="AI713" s="1453"/>
      <c r="AJ713" s="1453"/>
      <c r="AK713" s="1453"/>
      <c r="AL713" s="1453"/>
      <c r="AM713" s="1453"/>
      <c r="AN713" s="1453"/>
      <c r="AO713" s="1453"/>
      <c r="AP713" s="1453"/>
      <c r="AQ713" s="1453"/>
      <c r="AR713" s="1454"/>
      <c r="AS713" s="1453"/>
      <c r="AT713" s="1453"/>
      <c r="AU713" s="1453"/>
      <c r="AV713" s="1453"/>
      <c r="AW713" s="1453"/>
      <c r="AX713" s="1453"/>
      <c r="AY713" s="1453"/>
      <c r="AZ713" s="1453"/>
      <c r="BA713" s="1453"/>
      <c r="BB713" s="1453"/>
      <c r="BC713" s="1453"/>
      <c r="BD713" s="1453"/>
      <c r="BE713" s="1453"/>
      <c r="BF713" s="1453"/>
      <c r="BG713" s="1453"/>
      <c r="BH713" s="1453"/>
      <c r="BI713" s="1453"/>
      <c r="BJ713" s="1453"/>
      <c r="BK713" s="1453"/>
      <c r="BL713" s="1453"/>
      <c r="BM713" s="1453"/>
      <c r="BN713" s="1453"/>
      <c r="BO713" s="1453"/>
      <c r="BP713" s="1453"/>
      <c r="BQ713" s="1453"/>
      <c r="BR713" s="1453"/>
      <c r="BS713" s="1453"/>
      <c r="BT713" s="1453"/>
      <c r="BU713" s="1453"/>
      <c r="BV713" s="1453"/>
      <c r="BW713" s="1453"/>
      <c r="BX713" s="1453"/>
      <c r="BY713" s="1453"/>
      <c r="BZ713" s="1453"/>
      <c r="CA713" s="1453"/>
      <c r="CB713" s="1453"/>
      <c r="CC713" s="1453"/>
      <c r="CD713" s="1453"/>
      <c r="CE713" s="1453"/>
      <c r="CF713" s="1453"/>
      <c r="CG713" s="1453"/>
      <c r="CH713" s="1453"/>
      <c r="CI713" s="1453"/>
      <c r="CJ713" s="1453"/>
      <c r="CK713" s="1453"/>
      <c r="CL713" s="1453"/>
      <c r="CM713" s="1453"/>
      <c r="CN713" s="1453"/>
      <c r="CO713" s="1453"/>
      <c r="CP713" s="1453"/>
      <c r="CQ713" s="1453"/>
      <c r="CR713" s="1453"/>
      <c r="CS713" s="1453"/>
      <c r="CT713" s="1453"/>
      <c r="CU713" s="1453"/>
      <c r="CV713" s="1453"/>
      <c r="CW713" s="1453"/>
      <c r="CX713" s="1453"/>
      <c r="CY713" s="1453"/>
      <c r="CZ713" s="1453"/>
      <c r="DA713" s="1453"/>
      <c r="DB713" s="1453"/>
      <c r="DC713" s="1453"/>
      <c r="DD713" s="1453"/>
      <c r="DE713" s="1453"/>
      <c r="DF713" s="1453"/>
      <c r="DG713" s="1453"/>
      <c r="DH713" s="1453"/>
      <c r="DI713" s="1453"/>
      <c r="DJ713" s="1453"/>
      <c r="DK713" s="1453"/>
      <c r="DL713" s="1453"/>
      <c r="DM713" s="1453"/>
      <c r="DN713" s="1453"/>
      <c r="DO713" s="1453"/>
      <c r="DP713" s="1453"/>
      <c r="DQ713" s="1453"/>
      <c r="DR713" s="1453"/>
      <c r="DS713" s="1453"/>
      <c r="DT713" s="1453"/>
    </row>
    <row r="714" spans="1:124" s="1543" customFormat="1" ht="21.9" customHeight="1" x14ac:dyDescent="0.3">
      <c r="A714" s="1453"/>
      <c r="B714" s="1453"/>
      <c r="C714" s="1514"/>
      <c r="D714" s="1514"/>
      <c r="E714" s="1514"/>
      <c r="F714" s="1848"/>
      <c r="G714" s="1930"/>
      <c r="H714" s="1516"/>
      <c r="I714" s="1537"/>
      <c r="J714" s="1537"/>
      <c r="K714" s="1453"/>
      <c r="L714" s="1453"/>
      <c r="M714" s="1453"/>
      <c r="N714" s="1514"/>
      <c r="O714" s="1453"/>
      <c r="P714" s="1453"/>
      <c r="Q714" s="1453"/>
      <c r="R714" s="1453"/>
      <c r="S714" s="1453"/>
      <c r="T714" s="1452"/>
      <c r="U714"/>
      <c r="V714"/>
      <c r="W714" s="1453"/>
      <c r="X714" s="1453"/>
      <c r="Y714" s="1453"/>
      <c r="Z714" s="1453"/>
      <c r="AA714" s="1453"/>
      <c r="AB714" s="1453"/>
      <c r="AC714" s="1453"/>
      <c r="AD714" s="1453"/>
      <c r="AE714" s="1453"/>
      <c r="AF714" s="1453"/>
      <c r="AG714" s="1453"/>
      <c r="AH714" s="1453"/>
      <c r="AI714" s="1453"/>
      <c r="AJ714" s="1453"/>
      <c r="AK714" s="1453"/>
      <c r="AL714" s="1453"/>
      <c r="AM714" s="1453"/>
      <c r="AN714" s="1453"/>
      <c r="AO714" s="1453"/>
      <c r="AP714" s="1453"/>
      <c r="AQ714" s="1453"/>
      <c r="AR714" s="1454"/>
      <c r="AS714" s="1453"/>
      <c r="AT714" s="1453"/>
      <c r="AU714" s="1453"/>
      <c r="AV714" s="1453"/>
      <c r="AW714" s="1453"/>
      <c r="AX714" s="1453"/>
      <c r="AY714" s="1453"/>
      <c r="AZ714" s="1453"/>
      <c r="BA714" s="1453"/>
      <c r="BB714" s="1453"/>
      <c r="BC714" s="1453"/>
      <c r="BD714" s="1453"/>
      <c r="BE714" s="1453"/>
      <c r="BF714" s="1453"/>
      <c r="BG714" s="1453"/>
      <c r="BH714" s="1453"/>
      <c r="BI714" s="1453"/>
      <c r="BJ714" s="1453"/>
      <c r="BK714" s="1453"/>
      <c r="BL714" s="1453"/>
      <c r="BM714" s="1453"/>
      <c r="BN714" s="1453"/>
      <c r="BO714" s="1453"/>
      <c r="BP714" s="1453"/>
      <c r="BQ714" s="1453"/>
      <c r="BR714" s="1453"/>
      <c r="BS714" s="1453"/>
      <c r="BT714" s="1453"/>
      <c r="BU714" s="1453"/>
      <c r="BV714" s="1453"/>
      <c r="BW714" s="1453"/>
      <c r="BX714" s="1453"/>
      <c r="BY714" s="1453"/>
      <c r="BZ714" s="1453"/>
      <c r="CA714" s="1453"/>
      <c r="CB714" s="1453"/>
      <c r="CC714" s="1453"/>
      <c r="CD714" s="1453"/>
      <c r="CE714" s="1453"/>
      <c r="CF714" s="1453"/>
      <c r="CG714" s="1453"/>
      <c r="CH714" s="1453"/>
      <c r="CI714" s="1453"/>
      <c r="CJ714" s="1453"/>
      <c r="CK714" s="1453"/>
      <c r="CL714" s="1453"/>
      <c r="CM714" s="1453"/>
      <c r="CN714" s="1453"/>
      <c r="CO714" s="1453"/>
      <c r="CP714" s="1453"/>
      <c r="CQ714" s="1453"/>
      <c r="CR714" s="1453"/>
      <c r="CS714" s="1453"/>
      <c r="CT714" s="1453"/>
      <c r="CU714" s="1453"/>
      <c r="CV714" s="1453"/>
      <c r="CW714" s="1453"/>
      <c r="CX714" s="1453"/>
      <c r="CY714" s="1453"/>
      <c r="CZ714" s="1453"/>
      <c r="DA714" s="1453"/>
      <c r="DB714" s="1453"/>
      <c r="DC714" s="1453"/>
      <c r="DD714" s="1453"/>
      <c r="DE714" s="1453"/>
      <c r="DF714" s="1453"/>
      <c r="DG714" s="1453"/>
      <c r="DH714" s="1453"/>
      <c r="DI714" s="1453"/>
      <c r="DJ714" s="1453"/>
      <c r="DK714" s="1453"/>
      <c r="DL714" s="1453"/>
      <c r="DM714" s="1453"/>
      <c r="DN714" s="1453"/>
      <c r="DO714" s="1453"/>
      <c r="DP714" s="1453"/>
      <c r="DQ714" s="1453"/>
      <c r="DR714" s="1453"/>
      <c r="DS714" s="1453"/>
      <c r="DT714" s="1453"/>
    </row>
    <row r="715" spans="1:124" s="1543" customFormat="1" ht="21.9" customHeight="1" x14ac:dyDescent="0.3">
      <c r="A715" s="1453"/>
      <c r="B715" s="1453"/>
      <c r="C715" s="1514"/>
      <c r="D715" s="1514"/>
      <c r="E715" s="1514"/>
      <c r="F715" s="1848"/>
      <c r="G715" s="1930"/>
      <c r="H715" s="1516"/>
      <c r="I715" s="1537"/>
      <c r="J715" s="1537"/>
      <c r="K715" s="1453"/>
      <c r="L715" s="1453"/>
      <c r="M715" s="1453"/>
      <c r="N715" s="1514"/>
      <c r="O715" s="1453"/>
      <c r="P715" s="1453"/>
      <c r="Q715" s="1453"/>
      <c r="R715" s="1453"/>
      <c r="S715" s="1453"/>
      <c r="T715" s="1452"/>
      <c r="U715"/>
      <c r="V715"/>
      <c r="W715" s="1453"/>
      <c r="X715" s="1453"/>
      <c r="Y715" s="1453"/>
      <c r="Z715" s="1453"/>
      <c r="AA715" s="1453"/>
      <c r="AB715" s="1453"/>
      <c r="AC715" s="1453"/>
      <c r="AD715" s="1453"/>
      <c r="AE715" s="1453"/>
      <c r="AF715" s="1453"/>
      <c r="AG715" s="1453"/>
      <c r="AH715" s="1453"/>
      <c r="AI715" s="1453"/>
      <c r="AJ715" s="1453"/>
      <c r="AK715" s="1453"/>
      <c r="AL715" s="1453"/>
      <c r="AM715" s="1453"/>
      <c r="AN715" s="1453"/>
      <c r="AO715" s="1453"/>
      <c r="AP715" s="1453"/>
      <c r="AQ715" s="1453"/>
      <c r="AR715" s="1454"/>
      <c r="AS715" s="1453"/>
      <c r="AT715" s="1453"/>
      <c r="AU715" s="1453"/>
      <c r="AV715" s="1453"/>
      <c r="AW715" s="1453"/>
      <c r="AX715" s="1453"/>
      <c r="AY715" s="1453"/>
      <c r="AZ715" s="1453"/>
      <c r="BA715" s="1453"/>
      <c r="BB715" s="1453"/>
      <c r="BC715" s="1453"/>
      <c r="BD715" s="1453"/>
      <c r="BE715" s="1453"/>
      <c r="BF715" s="1453"/>
      <c r="BG715" s="1453"/>
      <c r="BH715" s="1453"/>
      <c r="BI715" s="1453"/>
      <c r="BJ715" s="1453"/>
      <c r="BK715" s="1453"/>
      <c r="BL715" s="1453"/>
      <c r="BM715" s="1453"/>
      <c r="BN715" s="1453"/>
      <c r="BO715" s="1453"/>
      <c r="BP715" s="1453"/>
      <c r="BQ715" s="1453"/>
      <c r="BR715" s="1453"/>
      <c r="BS715" s="1453"/>
      <c r="BT715" s="1453"/>
      <c r="BU715" s="1453"/>
      <c r="BV715" s="1453"/>
      <c r="BW715" s="1453"/>
      <c r="BX715" s="1453"/>
      <c r="BY715" s="1453"/>
      <c r="BZ715" s="1453"/>
      <c r="CA715" s="1453"/>
      <c r="CB715" s="1453"/>
      <c r="CC715" s="1453"/>
      <c r="CD715" s="1453"/>
      <c r="CE715" s="1453"/>
      <c r="CF715" s="1453"/>
      <c r="CG715" s="1453"/>
      <c r="CH715" s="1453"/>
      <c r="CI715" s="1453"/>
      <c r="CJ715" s="1453"/>
      <c r="CK715" s="1453"/>
      <c r="CL715" s="1453"/>
      <c r="CM715" s="1453"/>
      <c r="CN715" s="1453"/>
      <c r="CO715" s="1453"/>
      <c r="CP715" s="1453"/>
      <c r="CQ715" s="1453"/>
      <c r="CR715" s="1453"/>
      <c r="CS715" s="1453"/>
      <c r="CT715" s="1453"/>
      <c r="CU715" s="1453"/>
      <c r="CV715" s="1453"/>
      <c r="CW715" s="1453"/>
      <c r="CX715" s="1453"/>
      <c r="CY715" s="1453"/>
      <c r="CZ715" s="1453"/>
      <c r="DA715" s="1453"/>
      <c r="DB715" s="1453"/>
      <c r="DC715" s="1453"/>
      <c r="DD715" s="1453"/>
      <c r="DE715" s="1453"/>
      <c r="DF715" s="1453"/>
      <c r="DG715" s="1453"/>
      <c r="DH715" s="1453"/>
      <c r="DI715" s="1453"/>
      <c r="DJ715" s="1453"/>
      <c r="DK715" s="1453"/>
      <c r="DL715" s="1453"/>
      <c r="DM715" s="1453"/>
      <c r="DN715" s="1453"/>
      <c r="DO715" s="1453"/>
      <c r="DP715" s="1453"/>
      <c r="DQ715" s="1453"/>
      <c r="DR715" s="1453"/>
      <c r="DS715" s="1453"/>
      <c r="DT715" s="1453"/>
    </row>
    <row r="716" spans="1:124" s="1543" customFormat="1" ht="21.9" customHeight="1" x14ac:dyDescent="0.3">
      <c r="A716" s="1453"/>
      <c r="B716" s="1453"/>
      <c r="C716" s="1514"/>
      <c r="D716" s="1514"/>
      <c r="E716" s="1514"/>
      <c r="F716" s="1848"/>
      <c r="G716" s="1930"/>
      <c r="H716" s="1516"/>
      <c r="I716" s="1537"/>
      <c r="J716" s="1537"/>
      <c r="K716" s="1453"/>
      <c r="L716" s="1453"/>
      <c r="M716" s="1453"/>
      <c r="N716" s="1514"/>
      <c r="O716" s="1453"/>
      <c r="P716" s="1453"/>
      <c r="Q716" s="1453"/>
      <c r="R716" s="1453"/>
      <c r="S716" s="1453"/>
      <c r="T716" s="1452"/>
      <c r="U716"/>
      <c r="V716"/>
      <c r="W716" s="1453"/>
      <c r="X716" s="1453"/>
      <c r="Y716" s="1453"/>
      <c r="Z716" s="1453"/>
      <c r="AA716" s="1453"/>
      <c r="AB716" s="1453"/>
      <c r="AC716" s="1453"/>
      <c r="AD716" s="1453"/>
      <c r="AE716" s="1453"/>
      <c r="AF716" s="1453"/>
      <c r="AG716" s="1453"/>
      <c r="AH716" s="1453"/>
      <c r="AI716" s="1453"/>
      <c r="AJ716" s="1453"/>
      <c r="AK716" s="1453"/>
      <c r="AL716" s="1453"/>
      <c r="AM716" s="1453"/>
      <c r="AN716" s="1453"/>
      <c r="AO716" s="1453"/>
      <c r="AP716" s="1453"/>
      <c r="AQ716" s="1453"/>
      <c r="AR716" s="1454"/>
      <c r="AS716" s="1453"/>
      <c r="AT716" s="1453"/>
      <c r="AU716" s="1453"/>
      <c r="AV716" s="1453"/>
      <c r="AW716" s="1453"/>
      <c r="AX716" s="1453"/>
      <c r="AY716" s="1453"/>
      <c r="AZ716" s="1453"/>
      <c r="BA716" s="1453"/>
      <c r="BB716" s="1453"/>
      <c r="BC716" s="1453"/>
      <c r="BD716" s="1453"/>
      <c r="BE716" s="1453"/>
      <c r="BF716" s="1453"/>
      <c r="BG716" s="1453"/>
      <c r="BH716" s="1453"/>
      <c r="BI716" s="1453"/>
      <c r="BJ716" s="1453"/>
      <c r="BK716" s="1453"/>
      <c r="BL716" s="1453"/>
      <c r="BM716" s="1453"/>
      <c r="BN716" s="1453"/>
      <c r="BO716" s="1453"/>
      <c r="BP716" s="1453"/>
      <c r="BQ716" s="1453"/>
      <c r="BR716" s="1453"/>
      <c r="BS716" s="1453"/>
      <c r="BT716" s="1453"/>
      <c r="BU716" s="1453"/>
      <c r="BV716" s="1453"/>
      <c r="BW716" s="1453"/>
      <c r="BX716" s="1453"/>
      <c r="BY716" s="1453"/>
      <c r="BZ716" s="1453"/>
      <c r="CA716" s="1453"/>
      <c r="CB716" s="1453"/>
      <c r="CC716" s="1453"/>
      <c r="CD716" s="1453"/>
      <c r="CE716" s="1453"/>
      <c r="CF716" s="1453"/>
      <c r="CG716" s="1453"/>
      <c r="CH716" s="1453"/>
      <c r="CI716" s="1453"/>
      <c r="CJ716" s="1453"/>
      <c r="CK716" s="1453"/>
      <c r="CL716" s="1453"/>
      <c r="CM716" s="1453"/>
      <c r="CN716" s="1453"/>
      <c r="CO716" s="1453"/>
      <c r="CP716" s="1453"/>
      <c r="CQ716" s="1453"/>
      <c r="CR716" s="1453"/>
      <c r="CS716" s="1453"/>
      <c r="CT716" s="1453"/>
      <c r="CU716" s="1453"/>
      <c r="CV716" s="1453"/>
      <c r="CW716" s="1453"/>
      <c r="CX716" s="1453"/>
      <c r="CY716" s="1453"/>
      <c r="CZ716" s="1453"/>
      <c r="DA716" s="1453"/>
      <c r="DB716" s="1453"/>
      <c r="DC716" s="1453"/>
      <c r="DD716" s="1453"/>
      <c r="DE716" s="1453"/>
      <c r="DF716" s="1453"/>
      <c r="DG716" s="1453"/>
      <c r="DH716" s="1453"/>
      <c r="DI716" s="1453"/>
      <c r="DJ716" s="1453"/>
      <c r="DK716" s="1453"/>
      <c r="DL716" s="1453"/>
      <c r="DM716" s="1453"/>
      <c r="DN716" s="1453"/>
      <c r="DO716" s="1453"/>
      <c r="DP716" s="1453"/>
      <c r="DQ716" s="1453"/>
      <c r="DR716" s="1453"/>
      <c r="DS716" s="1453"/>
      <c r="DT716" s="1453"/>
    </row>
    <row r="717" spans="1:124" s="1543" customFormat="1" ht="21.9" customHeight="1" x14ac:dyDescent="0.3">
      <c r="A717" s="1453"/>
      <c r="B717" s="1453"/>
      <c r="C717" s="1514"/>
      <c r="D717" s="1514"/>
      <c r="E717" s="1514"/>
      <c r="F717" s="1848"/>
      <c r="G717" s="1930"/>
      <c r="H717" s="1516"/>
      <c r="I717" s="1537"/>
      <c r="J717" s="1537"/>
      <c r="K717" s="1453"/>
      <c r="L717" s="1453"/>
      <c r="M717" s="1453"/>
      <c r="N717" s="1514"/>
      <c r="O717" s="1453"/>
      <c r="P717" s="1453"/>
      <c r="Q717" s="1453"/>
      <c r="R717" s="1453"/>
      <c r="S717" s="1453"/>
      <c r="T717" s="1452"/>
      <c r="U717"/>
      <c r="V717"/>
      <c r="W717" s="1453"/>
      <c r="X717" s="1453"/>
      <c r="Y717" s="1453"/>
      <c r="Z717" s="1453"/>
      <c r="AA717" s="1453"/>
      <c r="AB717" s="1453"/>
      <c r="AC717" s="1453"/>
      <c r="AD717" s="1453"/>
      <c r="AE717" s="1453"/>
      <c r="AF717" s="1453"/>
      <c r="AG717" s="1453"/>
      <c r="AH717" s="1453"/>
      <c r="AI717" s="1453"/>
      <c r="AJ717" s="1453"/>
      <c r="AK717" s="1453"/>
      <c r="AL717" s="1453"/>
      <c r="AM717" s="1453"/>
      <c r="AN717" s="1453"/>
      <c r="AO717" s="1453"/>
      <c r="AP717" s="1453"/>
      <c r="AQ717" s="1453"/>
      <c r="AR717" s="1454"/>
      <c r="AS717" s="1453"/>
      <c r="AT717" s="1453"/>
      <c r="AU717" s="1453"/>
      <c r="AV717" s="1453"/>
      <c r="AW717" s="1453"/>
      <c r="AX717" s="1453"/>
      <c r="AY717" s="1453"/>
      <c r="AZ717" s="1453"/>
      <c r="BA717" s="1453"/>
      <c r="BB717" s="1453"/>
      <c r="BC717" s="1453"/>
      <c r="BD717" s="1453"/>
      <c r="BE717" s="1453"/>
      <c r="BF717" s="1453"/>
      <c r="BG717" s="1453"/>
      <c r="BH717" s="1453"/>
      <c r="BI717" s="1453"/>
      <c r="BJ717" s="1453"/>
      <c r="BK717" s="1453"/>
      <c r="BL717" s="1453"/>
      <c r="BM717" s="1453"/>
      <c r="BN717" s="1453"/>
      <c r="BO717" s="1453"/>
      <c r="BP717" s="1453"/>
      <c r="BQ717" s="1453"/>
      <c r="BR717" s="1453"/>
      <c r="BS717" s="1453"/>
      <c r="BT717" s="1453"/>
      <c r="BU717" s="1453"/>
      <c r="BV717" s="1453"/>
      <c r="BW717" s="1453"/>
      <c r="BX717" s="1453"/>
      <c r="BY717" s="1453"/>
      <c r="BZ717" s="1453"/>
      <c r="CA717" s="1453"/>
      <c r="CB717" s="1453"/>
      <c r="CC717" s="1453"/>
      <c r="CD717" s="1453"/>
      <c r="CE717" s="1453"/>
      <c r="CF717" s="1453"/>
      <c r="CG717" s="1453"/>
      <c r="CH717" s="1453"/>
      <c r="CI717" s="1453"/>
      <c r="CJ717" s="1453"/>
      <c r="CK717" s="1453"/>
      <c r="CL717" s="1453"/>
      <c r="CM717" s="1453"/>
      <c r="CN717" s="1453"/>
      <c r="CO717" s="1453"/>
      <c r="CP717" s="1453"/>
      <c r="CQ717" s="1453"/>
      <c r="CR717" s="1453"/>
      <c r="CS717" s="1453"/>
      <c r="CT717" s="1453"/>
      <c r="CU717" s="1453"/>
      <c r="CV717" s="1453"/>
      <c r="CW717" s="1453"/>
      <c r="CX717" s="1453"/>
      <c r="CY717" s="1453"/>
      <c r="CZ717" s="1453"/>
      <c r="DA717" s="1453"/>
      <c r="DB717" s="1453"/>
      <c r="DC717" s="1453"/>
      <c r="DD717" s="1453"/>
      <c r="DE717" s="1453"/>
      <c r="DF717" s="1453"/>
      <c r="DG717" s="1453"/>
      <c r="DH717" s="1453"/>
      <c r="DI717" s="1453"/>
      <c r="DJ717" s="1453"/>
      <c r="DK717" s="1453"/>
      <c r="DL717" s="1453"/>
      <c r="DM717" s="1453"/>
      <c r="DN717" s="1453"/>
      <c r="DO717" s="1453"/>
      <c r="DP717" s="1453"/>
      <c r="DQ717" s="1453"/>
      <c r="DR717" s="1453"/>
      <c r="DS717" s="1453"/>
      <c r="DT717" s="1453"/>
    </row>
    <row r="718" spans="1:124" s="1543" customFormat="1" ht="21.9" customHeight="1" x14ac:dyDescent="0.3">
      <c r="A718" s="1453"/>
      <c r="B718" s="1453"/>
      <c r="C718" s="1514"/>
      <c r="D718" s="1514"/>
      <c r="E718" s="1514"/>
      <c r="F718" s="1848"/>
      <c r="G718" s="1930"/>
      <c r="H718" s="1516"/>
      <c r="I718" s="1537"/>
      <c r="J718" s="1537"/>
      <c r="K718" s="1453"/>
      <c r="L718" s="1453"/>
      <c r="M718" s="1453"/>
      <c r="N718" s="1514"/>
      <c r="O718" s="1453"/>
      <c r="P718" s="1453"/>
      <c r="Q718" s="1453"/>
      <c r="R718" s="1453"/>
      <c r="S718" s="1453"/>
      <c r="T718" s="1452"/>
      <c r="U718"/>
      <c r="V718"/>
      <c r="W718" s="1453"/>
      <c r="X718" s="1453"/>
      <c r="Y718" s="1453"/>
      <c r="Z718" s="1453"/>
      <c r="AA718" s="1453"/>
      <c r="AB718" s="1453"/>
      <c r="AC718" s="1453"/>
      <c r="AD718" s="1453"/>
      <c r="AE718" s="1453"/>
      <c r="AF718" s="1453"/>
      <c r="AG718" s="1453"/>
      <c r="AH718" s="1453"/>
      <c r="AI718" s="1453"/>
      <c r="AJ718" s="1453"/>
      <c r="AK718" s="1453"/>
      <c r="AL718" s="1453"/>
      <c r="AM718" s="1453"/>
      <c r="AN718" s="1453"/>
      <c r="AO718" s="1453"/>
      <c r="AP718" s="1453"/>
      <c r="AQ718" s="1453"/>
      <c r="AR718" s="1454"/>
      <c r="AS718" s="1453"/>
      <c r="AT718" s="1453"/>
      <c r="AU718" s="1453"/>
      <c r="AV718" s="1453"/>
      <c r="AW718" s="1453"/>
      <c r="AX718" s="1453"/>
      <c r="AY718" s="1453"/>
      <c r="AZ718" s="1453"/>
      <c r="BA718" s="1453"/>
      <c r="BB718" s="1453"/>
      <c r="BC718" s="1453"/>
      <c r="BD718" s="1453"/>
      <c r="BE718" s="1453"/>
      <c r="BF718" s="1453"/>
      <c r="BG718" s="1453"/>
      <c r="BH718" s="1453"/>
      <c r="BI718" s="1453"/>
      <c r="BJ718" s="1453"/>
      <c r="BK718" s="1453"/>
      <c r="BL718" s="1453"/>
      <c r="BM718" s="1453"/>
      <c r="BN718" s="1453"/>
      <c r="BO718" s="1453"/>
      <c r="BP718" s="1453"/>
      <c r="BQ718" s="1453"/>
      <c r="BR718" s="1453"/>
      <c r="BS718" s="1453"/>
      <c r="BT718" s="1453"/>
      <c r="BU718" s="1453"/>
      <c r="BV718" s="1453"/>
      <c r="BW718" s="1453"/>
      <c r="BX718" s="1453"/>
      <c r="BY718" s="1453"/>
      <c r="BZ718" s="1453"/>
      <c r="CA718" s="1453"/>
      <c r="CB718" s="1453"/>
      <c r="CC718" s="1453"/>
      <c r="CD718" s="1453"/>
      <c r="CE718" s="1453"/>
      <c r="CF718" s="1453"/>
      <c r="CG718" s="1453"/>
      <c r="CH718" s="1453"/>
      <c r="CI718" s="1453"/>
      <c r="CJ718" s="1453"/>
      <c r="CK718" s="1453"/>
      <c r="CL718" s="1453"/>
      <c r="CM718" s="1453"/>
      <c r="CN718" s="1453"/>
      <c r="CO718" s="1453"/>
      <c r="CP718" s="1453"/>
      <c r="CQ718" s="1453"/>
      <c r="CR718" s="1453"/>
      <c r="CS718" s="1453"/>
      <c r="CT718" s="1453"/>
      <c r="CU718" s="1453"/>
      <c r="CV718" s="1453"/>
      <c r="CW718" s="1453"/>
      <c r="CX718" s="1453"/>
      <c r="CY718" s="1453"/>
      <c r="CZ718" s="1453"/>
      <c r="DA718" s="1453"/>
      <c r="DB718" s="1453"/>
      <c r="DC718" s="1453"/>
      <c r="DD718" s="1453"/>
      <c r="DE718" s="1453"/>
      <c r="DF718" s="1453"/>
      <c r="DG718" s="1453"/>
      <c r="DH718" s="1453"/>
      <c r="DI718" s="1453"/>
      <c r="DJ718" s="1453"/>
      <c r="DK718" s="1453"/>
      <c r="DL718" s="1453"/>
      <c r="DM718" s="1453"/>
      <c r="DN718" s="1453"/>
      <c r="DO718" s="1453"/>
      <c r="DP718" s="1453"/>
      <c r="DQ718" s="1453"/>
      <c r="DR718" s="1453"/>
      <c r="DS718" s="1453"/>
      <c r="DT718" s="1453"/>
    </row>
    <row r="719" spans="1:124" s="1543" customFormat="1" ht="21.9" customHeight="1" x14ac:dyDescent="0.3">
      <c r="A719" s="1453"/>
      <c r="B719" s="1453"/>
      <c r="C719" s="1514"/>
      <c r="D719" s="1514"/>
      <c r="E719" s="1514"/>
      <c r="F719" s="1848"/>
      <c r="G719" s="1930"/>
      <c r="H719" s="1516"/>
      <c r="I719" s="1537"/>
      <c r="J719" s="1537"/>
      <c r="K719" s="1453"/>
      <c r="L719" s="1453"/>
      <c r="M719" s="1453"/>
      <c r="N719" s="1514"/>
      <c r="O719" s="1453"/>
      <c r="P719" s="1453"/>
      <c r="Q719" s="1453"/>
      <c r="R719" s="1453"/>
      <c r="S719" s="1453"/>
      <c r="T719" s="1452"/>
      <c r="U719"/>
      <c r="V719"/>
      <c r="W719" s="1453"/>
      <c r="X719" s="1453"/>
      <c r="Y719" s="1453"/>
      <c r="Z719" s="1453"/>
      <c r="AA719" s="1453"/>
      <c r="AB719" s="1453"/>
      <c r="AC719" s="1453"/>
      <c r="AD719" s="1453"/>
      <c r="AE719" s="1453"/>
      <c r="AF719" s="1453"/>
      <c r="AG719" s="1453"/>
      <c r="AH719" s="1453"/>
      <c r="AI719" s="1453"/>
      <c r="AJ719" s="1453"/>
      <c r="AK719" s="1453"/>
      <c r="AL719" s="1453"/>
      <c r="AM719" s="1453"/>
      <c r="AN719" s="1453"/>
      <c r="AO719" s="1453"/>
      <c r="AP719" s="1453"/>
      <c r="AQ719" s="1453"/>
      <c r="AR719" s="1454"/>
      <c r="AS719" s="1453"/>
      <c r="AT719" s="1453"/>
      <c r="AU719" s="1453"/>
      <c r="AV719" s="1453"/>
      <c r="AW719" s="1453"/>
      <c r="AX719" s="1453"/>
      <c r="AY719" s="1453"/>
      <c r="AZ719" s="1453"/>
      <c r="BA719" s="1453"/>
      <c r="BB719" s="1453"/>
      <c r="BC719" s="1453"/>
      <c r="BD719" s="1453"/>
      <c r="BE719" s="1453"/>
      <c r="BF719" s="1453"/>
      <c r="BG719" s="1453"/>
      <c r="BH719" s="1453"/>
      <c r="BI719" s="1453"/>
      <c r="BJ719" s="1453"/>
      <c r="BK719" s="1453"/>
      <c r="BL719" s="1453"/>
      <c r="BM719" s="1453"/>
      <c r="BN719" s="1453"/>
      <c r="BO719" s="1453"/>
      <c r="BP719" s="1453"/>
      <c r="BQ719" s="1453"/>
      <c r="BR719" s="1453"/>
      <c r="BS719" s="1453"/>
      <c r="BT719" s="1453"/>
      <c r="BU719" s="1453"/>
      <c r="BV719" s="1453"/>
      <c r="BW719" s="1453"/>
      <c r="BX719" s="1453"/>
      <c r="BY719" s="1453"/>
      <c r="BZ719" s="1453"/>
      <c r="CA719" s="1453"/>
      <c r="CB719" s="1453"/>
      <c r="CC719" s="1453"/>
      <c r="CD719" s="1453"/>
      <c r="CE719" s="1453"/>
      <c r="CF719" s="1453"/>
      <c r="CG719" s="1453"/>
      <c r="CH719" s="1453"/>
      <c r="CI719" s="1453"/>
      <c r="CJ719" s="1453"/>
      <c r="CK719" s="1453"/>
      <c r="CL719" s="1453"/>
      <c r="CM719" s="1453"/>
      <c r="CN719" s="1453"/>
      <c r="CO719" s="1453"/>
      <c r="CP719" s="1453"/>
      <c r="CQ719" s="1453"/>
      <c r="CR719" s="1453"/>
      <c r="CS719" s="1453"/>
      <c r="CT719" s="1453"/>
      <c r="CU719" s="1453"/>
      <c r="CV719" s="1453"/>
      <c r="CW719" s="1453"/>
      <c r="CX719" s="1453"/>
      <c r="CY719" s="1453"/>
      <c r="CZ719" s="1453"/>
      <c r="DA719" s="1453"/>
      <c r="DB719" s="1453"/>
      <c r="DC719" s="1453"/>
      <c r="DD719" s="1453"/>
      <c r="DE719" s="1453"/>
      <c r="DF719" s="1453"/>
      <c r="DG719" s="1453"/>
      <c r="DH719" s="1453"/>
      <c r="DI719" s="1453"/>
      <c r="DJ719" s="1453"/>
      <c r="DK719" s="1453"/>
      <c r="DL719" s="1453"/>
      <c r="DM719" s="1453"/>
      <c r="DN719" s="1453"/>
      <c r="DO719" s="1453"/>
      <c r="DP719" s="1453"/>
      <c r="DQ719" s="1453"/>
      <c r="DR719" s="1453"/>
      <c r="DS719" s="1453"/>
      <c r="DT719" s="1453"/>
    </row>
    <row r="720" spans="1:124" s="1543" customFormat="1" ht="21.9" customHeight="1" x14ac:dyDescent="0.3">
      <c r="A720" s="1453"/>
      <c r="B720" s="1453"/>
      <c r="C720" s="1514"/>
      <c r="D720" s="1514"/>
      <c r="E720" s="1514"/>
      <c r="F720" s="1848"/>
      <c r="G720" s="1930"/>
      <c r="H720" s="1516"/>
      <c r="I720" s="1537"/>
      <c r="J720" s="1537"/>
      <c r="K720" s="1453"/>
      <c r="L720" s="1453"/>
      <c r="M720" s="1453"/>
      <c r="N720" s="1514"/>
      <c r="O720" s="1453"/>
      <c r="P720" s="1453"/>
      <c r="Q720" s="1453"/>
      <c r="R720" s="1453"/>
      <c r="S720" s="1453"/>
      <c r="T720" s="1452"/>
      <c r="U720"/>
      <c r="V720"/>
      <c r="W720" s="1453"/>
      <c r="X720" s="1453"/>
      <c r="Y720" s="1453"/>
      <c r="Z720" s="1453"/>
      <c r="AA720" s="1453"/>
      <c r="AB720" s="1453"/>
      <c r="AC720" s="1453"/>
      <c r="AD720" s="1453"/>
      <c r="AE720" s="1453"/>
      <c r="AF720" s="1453"/>
      <c r="AG720" s="1453"/>
      <c r="AH720" s="1453"/>
      <c r="AI720" s="1453"/>
      <c r="AJ720" s="1453"/>
      <c r="AK720" s="1453"/>
      <c r="AL720" s="1453"/>
      <c r="AM720" s="1453"/>
      <c r="AN720" s="1453"/>
      <c r="AO720" s="1453"/>
      <c r="AP720" s="1453"/>
      <c r="AQ720" s="1453"/>
      <c r="AR720" s="1454"/>
      <c r="AS720" s="1453"/>
      <c r="AT720" s="1453"/>
      <c r="AU720" s="1453"/>
      <c r="AV720" s="1453"/>
      <c r="AW720" s="1453"/>
      <c r="AX720" s="1453"/>
      <c r="AY720" s="1453"/>
      <c r="AZ720" s="1453"/>
      <c r="BA720" s="1453"/>
      <c r="BB720" s="1453"/>
      <c r="BC720" s="1453"/>
      <c r="BD720" s="1453"/>
      <c r="BE720" s="1453"/>
      <c r="BF720" s="1453"/>
      <c r="BG720" s="1453"/>
      <c r="BH720" s="1453"/>
      <c r="BI720" s="1453"/>
      <c r="BJ720" s="1453"/>
      <c r="BK720" s="1453"/>
      <c r="BL720" s="1453"/>
      <c r="BM720" s="1453"/>
      <c r="BN720" s="1453"/>
      <c r="BO720" s="1453"/>
      <c r="BP720" s="1453"/>
      <c r="BQ720" s="1453"/>
      <c r="BR720" s="1453"/>
      <c r="BS720" s="1453"/>
      <c r="BT720" s="1453"/>
      <c r="BU720" s="1453"/>
      <c r="BV720" s="1453"/>
      <c r="BW720" s="1453"/>
      <c r="BX720" s="1453"/>
      <c r="BY720" s="1453"/>
      <c r="BZ720" s="1453"/>
      <c r="CA720" s="1453"/>
      <c r="CB720" s="1453"/>
      <c r="CC720" s="1453"/>
      <c r="CD720" s="1453"/>
      <c r="CE720" s="1453"/>
      <c r="CF720" s="1453"/>
      <c r="CG720" s="1453"/>
      <c r="CH720" s="1453"/>
      <c r="CI720" s="1453"/>
      <c r="CJ720" s="1453"/>
      <c r="CK720" s="1453"/>
      <c r="CL720" s="1453"/>
      <c r="CM720" s="1453"/>
      <c r="CN720" s="1453"/>
      <c r="CO720" s="1453"/>
      <c r="CP720" s="1453"/>
      <c r="CQ720" s="1453"/>
      <c r="CR720" s="1453"/>
      <c r="CS720" s="1453"/>
      <c r="CT720" s="1453"/>
      <c r="CU720" s="1453"/>
      <c r="CV720" s="1453"/>
      <c r="CW720" s="1453"/>
      <c r="CX720" s="1453"/>
      <c r="CY720" s="1453"/>
      <c r="CZ720" s="1453"/>
      <c r="DA720" s="1453"/>
      <c r="DB720" s="1453"/>
      <c r="DC720" s="1453"/>
      <c r="DD720" s="1453"/>
      <c r="DE720" s="1453"/>
      <c r="DF720" s="1453"/>
      <c r="DG720" s="1453"/>
      <c r="DH720" s="1453"/>
      <c r="DI720" s="1453"/>
      <c r="DJ720" s="1453"/>
      <c r="DK720" s="1453"/>
      <c r="DL720" s="1453"/>
      <c r="DM720" s="1453"/>
      <c r="DN720" s="1453"/>
      <c r="DO720" s="1453"/>
      <c r="DP720" s="1453"/>
      <c r="DQ720" s="1453"/>
      <c r="DR720" s="1453"/>
      <c r="DS720" s="1453"/>
      <c r="DT720" s="1453"/>
    </row>
    <row r="721" spans="1:124" s="1543" customFormat="1" ht="21.9" customHeight="1" x14ac:dyDescent="0.3">
      <c r="A721" s="1453"/>
      <c r="B721" s="1453"/>
      <c r="C721" s="1514"/>
      <c r="D721" s="1514"/>
      <c r="E721" s="1514"/>
      <c r="F721" s="1848"/>
      <c r="G721" s="1930"/>
      <c r="H721" s="1516"/>
      <c r="I721" s="1537"/>
      <c r="J721" s="1537"/>
      <c r="K721" s="1453"/>
      <c r="L721" s="1453"/>
      <c r="M721" s="1453"/>
      <c r="N721" s="1514"/>
      <c r="O721" s="1453"/>
      <c r="P721" s="1453"/>
      <c r="Q721" s="1453"/>
      <c r="R721" s="1453"/>
      <c r="S721" s="1453"/>
      <c r="T721" s="1452"/>
      <c r="U721"/>
      <c r="V721"/>
      <c r="W721" s="1453"/>
      <c r="X721" s="1453"/>
      <c r="Y721" s="1453"/>
      <c r="Z721" s="1453"/>
      <c r="AA721" s="1453"/>
      <c r="AB721" s="1453"/>
      <c r="AC721" s="1453"/>
      <c r="AD721" s="1453"/>
      <c r="AE721" s="1453"/>
      <c r="AF721" s="1453"/>
      <c r="AG721" s="1453"/>
      <c r="AH721" s="1453"/>
      <c r="AI721" s="1453"/>
      <c r="AJ721" s="1453"/>
      <c r="AK721" s="1453"/>
      <c r="AL721" s="1453"/>
      <c r="AM721" s="1453"/>
      <c r="AN721" s="1453"/>
      <c r="AO721" s="1453"/>
      <c r="AP721" s="1453"/>
      <c r="AQ721" s="1453"/>
      <c r="AR721" s="1454"/>
      <c r="AS721" s="1453"/>
      <c r="AT721" s="1453"/>
      <c r="AU721" s="1453"/>
      <c r="AV721" s="1453"/>
      <c r="AW721" s="1453"/>
      <c r="AX721" s="1453"/>
      <c r="AY721" s="1453"/>
      <c r="AZ721" s="1453"/>
      <c r="BA721" s="1453"/>
      <c r="BB721" s="1453"/>
      <c r="BC721" s="1453"/>
      <c r="BD721" s="1453"/>
      <c r="BE721" s="1453"/>
      <c r="BF721" s="1453"/>
      <c r="BG721" s="1453"/>
      <c r="BH721" s="1453"/>
      <c r="BI721" s="1453"/>
      <c r="BJ721" s="1453"/>
      <c r="BK721" s="1453"/>
      <c r="BL721" s="1453"/>
      <c r="BM721" s="1453"/>
      <c r="BN721" s="1453"/>
      <c r="BO721" s="1453"/>
      <c r="BP721" s="1453"/>
      <c r="BQ721" s="1453"/>
      <c r="BR721" s="1453"/>
      <c r="BS721" s="1453"/>
      <c r="BT721" s="1453"/>
      <c r="BU721" s="1453"/>
      <c r="BV721" s="1453"/>
      <c r="BW721" s="1453"/>
      <c r="BX721" s="1453"/>
      <c r="BY721" s="1453"/>
      <c r="BZ721" s="1453"/>
      <c r="CA721" s="1453"/>
      <c r="CB721" s="1453"/>
      <c r="CC721" s="1453"/>
      <c r="CD721" s="1453"/>
      <c r="CE721" s="1453"/>
      <c r="CF721" s="1453"/>
      <c r="CG721" s="1453"/>
      <c r="CH721" s="1453"/>
      <c r="CI721" s="1453"/>
      <c r="CJ721" s="1453"/>
      <c r="CK721" s="1453"/>
      <c r="CL721" s="1453"/>
      <c r="CM721" s="1453"/>
      <c r="CN721" s="1453"/>
      <c r="CO721" s="1453"/>
      <c r="CP721" s="1453"/>
      <c r="CQ721" s="1453"/>
      <c r="CR721" s="1453"/>
      <c r="CS721" s="1453"/>
      <c r="CT721" s="1453"/>
      <c r="CU721" s="1453"/>
      <c r="CV721" s="1453"/>
      <c r="CW721" s="1453"/>
      <c r="CX721" s="1453"/>
      <c r="CY721" s="1453"/>
      <c r="CZ721" s="1453"/>
      <c r="DA721" s="1453"/>
      <c r="DB721" s="1453"/>
      <c r="DC721" s="1453"/>
      <c r="DD721" s="1453"/>
      <c r="DE721" s="1453"/>
      <c r="DF721" s="1453"/>
      <c r="DG721" s="1453"/>
      <c r="DH721" s="1453"/>
      <c r="DI721" s="1453"/>
      <c r="DJ721" s="1453"/>
      <c r="DK721" s="1453"/>
      <c r="DL721" s="1453"/>
      <c r="DM721" s="1453"/>
      <c r="DN721" s="1453"/>
      <c r="DO721" s="1453"/>
      <c r="DP721" s="1453"/>
      <c r="DQ721" s="1453"/>
      <c r="DR721" s="1453"/>
      <c r="DS721" s="1453"/>
      <c r="DT721" s="1453"/>
    </row>
    <row r="722" spans="1:124" s="1543" customFormat="1" ht="21.9" customHeight="1" x14ac:dyDescent="0.3">
      <c r="A722" s="1453"/>
      <c r="B722" s="1453"/>
      <c r="C722" s="1514"/>
      <c r="D722" s="1514"/>
      <c r="E722" s="1514"/>
      <c r="F722" s="1848"/>
      <c r="G722" s="1930"/>
      <c r="H722" s="1516"/>
      <c r="I722" s="1537"/>
      <c r="J722" s="1537"/>
      <c r="K722" s="1453"/>
      <c r="L722" s="1453"/>
      <c r="M722" s="1453"/>
      <c r="N722" s="1514"/>
      <c r="O722" s="1453"/>
      <c r="P722" s="1453"/>
      <c r="Q722" s="1453"/>
      <c r="R722" s="1453"/>
      <c r="S722" s="1453"/>
      <c r="T722" s="1452"/>
      <c r="U722"/>
      <c r="V722"/>
      <c r="W722" s="1453"/>
      <c r="X722" s="1453"/>
      <c r="Y722" s="1453"/>
      <c r="Z722" s="1453"/>
      <c r="AA722" s="1453"/>
      <c r="AB722" s="1453"/>
      <c r="AC722" s="1453"/>
      <c r="AD722" s="1453"/>
      <c r="AE722" s="1453"/>
      <c r="AF722" s="1453"/>
      <c r="AG722" s="1453"/>
      <c r="AH722" s="1453"/>
      <c r="AI722" s="1453"/>
      <c r="AJ722" s="1453"/>
      <c r="AK722" s="1453"/>
      <c r="AL722" s="1453"/>
      <c r="AM722" s="1453"/>
      <c r="AN722" s="1453"/>
      <c r="AO722" s="1453"/>
      <c r="AP722" s="1453"/>
      <c r="AQ722" s="1453"/>
      <c r="AR722" s="1454"/>
      <c r="AS722" s="1453"/>
      <c r="AT722" s="1453"/>
      <c r="AU722" s="1453"/>
      <c r="AV722" s="1453"/>
      <c r="AW722" s="1453"/>
      <c r="AX722" s="1453"/>
      <c r="AY722" s="1453"/>
      <c r="AZ722" s="1453"/>
      <c r="BA722" s="1453"/>
      <c r="BB722" s="1453"/>
      <c r="BC722" s="1453"/>
      <c r="BD722" s="1453"/>
      <c r="BE722" s="1453"/>
      <c r="BF722" s="1453"/>
      <c r="BG722" s="1453"/>
      <c r="BH722" s="1453"/>
      <c r="BI722" s="1453"/>
      <c r="BJ722" s="1453"/>
      <c r="BK722" s="1453"/>
      <c r="BL722" s="1453"/>
      <c r="BM722" s="1453"/>
      <c r="BN722" s="1453"/>
      <c r="BO722" s="1453"/>
      <c r="BP722" s="1453"/>
      <c r="BQ722" s="1453"/>
      <c r="BR722" s="1453"/>
      <c r="BS722" s="1453"/>
      <c r="BT722" s="1453"/>
      <c r="BU722" s="1453"/>
      <c r="BV722" s="1453"/>
      <c r="BW722" s="1453"/>
      <c r="BX722" s="1453"/>
      <c r="BY722" s="1453"/>
      <c r="BZ722" s="1453"/>
      <c r="CA722" s="1453"/>
      <c r="CB722" s="1453"/>
      <c r="CC722" s="1453"/>
      <c r="CD722" s="1453"/>
      <c r="CE722" s="1453"/>
      <c r="CF722" s="1453"/>
      <c r="CG722" s="1453"/>
      <c r="CH722" s="1453"/>
      <c r="CI722" s="1453"/>
      <c r="CJ722" s="1453"/>
      <c r="CK722" s="1453"/>
      <c r="CL722" s="1453"/>
      <c r="CM722" s="1453"/>
      <c r="CN722" s="1453"/>
      <c r="CO722" s="1453"/>
      <c r="CP722" s="1453"/>
      <c r="CQ722" s="1453"/>
      <c r="CR722" s="1453"/>
      <c r="CS722" s="1453"/>
      <c r="CT722" s="1453"/>
      <c r="CU722" s="1453"/>
      <c r="CV722" s="1453"/>
      <c r="CW722" s="1453"/>
      <c r="CX722" s="1453"/>
      <c r="CY722" s="1453"/>
      <c r="CZ722" s="1453"/>
      <c r="DA722" s="1453"/>
      <c r="DB722" s="1453"/>
      <c r="DC722" s="1453"/>
      <c r="DD722" s="1453"/>
      <c r="DE722" s="1453"/>
      <c r="DF722" s="1453"/>
      <c r="DG722" s="1453"/>
      <c r="DH722" s="1453"/>
      <c r="DI722" s="1453"/>
      <c r="DJ722" s="1453"/>
      <c r="DK722" s="1453"/>
      <c r="DL722" s="1453"/>
      <c r="DM722" s="1453"/>
      <c r="DN722" s="1453"/>
      <c r="DO722" s="1453"/>
      <c r="DP722" s="1453"/>
      <c r="DQ722" s="1453"/>
      <c r="DR722" s="1453"/>
      <c r="DS722" s="1453"/>
      <c r="DT722" s="1453"/>
    </row>
    <row r="723" spans="1:124" s="1543" customFormat="1" ht="21.9" customHeight="1" x14ac:dyDescent="0.3">
      <c r="A723" s="1453"/>
      <c r="B723" s="1453"/>
      <c r="C723" s="1514"/>
      <c r="D723" s="1514"/>
      <c r="E723" s="1514"/>
      <c r="F723" s="1848"/>
      <c r="G723" s="1930"/>
      <c r="H723" s="1516"/>
      <c r="I723" s="1537"/>
      <c r="J723" s="1537"/>
      <c r="K723" s="1453"/>
      <c r="L723" s="1453"/>
      <c r="M723" s="1453"/>
      <c r="N723" s="1514"/>
      <c r="O723" s="1453"/>
      <c r="P723" s="1453"/>
      <c r="Q723" s="1453"/>
      <c r="R723" s="1453"/>
      <c r="S723" s="1453"/>
      <c r="T723" s="1452"/>
      <c r="U723"/>
      <c r="V723"/>
      <c r="W723" s="1453"/>
      <c r="X723" s="1453"/>
      <c r="Y723" s="1453"/>
      <c r="Z723" s="1453"/>
      <c r="AA723" s="1453"/>
      <c r="AB723" s="1453"/>
      <c r="AC723" s="1453"/>
      <c r="AD723" s="1453"/>
      <c r="AE723" s="1453"/>
      <c r="AF723" s="1453"/>
      <c r="AG723" s="1453"/>
      <c r="AH723" s="1453"/>
      <c r="AI723" s="1453"/>
      <c r="AJ723" s="1453"/>
      <c r="AK723" s="1453"/>
      <c r="AL723" s="1453"/>
      <c r="AM723" s="1453"/>
      <c r="AN723" s="1453"/>
      <c r="AO723" s="1453"/>
      <c r="AP723" s="1453"/>
      <c r="AQ723" s="1453"/>
      <c r="AR723" s="1454"/>
      <c r="AS723" s="1453"/>
      <c r="AT723" s="1453"/>
      <c r="AU723" s="1453"/>
      <c r="AV723" s="1453"/>
      <c r="AW723" s="1453"/>
      <c r="AX723" s="1453"/>
      <c r="AY723" s="1453"/>
      <c r="AZ723" s="1453"/>
      <c r="BA723" s="1453"/>
      <c r="BB723" s="1453"/>
      <c r="BC723" s="1453"/>
      <c r="BD723" s="1453"/>
      <c r="BE723" s="1453"/>
      <c r="BF723" s="1453"/>
      <c r="BG723" s="1453"/>
      <c r="BH723" s="1453"/>
      <c r="BI723" s="1453"/>
      <c r="BJ723" s="1453"/>
      <c r="BK723" s="1453"/>
      <c r="BL723" s="1453"/>
      <c r="BM723" s="1453"/>
      <c r="BN723" s="1453"/>
      <c r="BO723" s="1453"/>
      <c r="BP723" s="1453"/>
      <c r="BQ723" s="1453"/>
      <c r="BR723" s="1453"/>
      <c r="BS723" s="1453"/>
      <c r="BT723" s="1453"/>
      <c r="BU723" s="1453"/>
      <c r="BV723" s="1453"/>
      <c r="BW723" s="1453"/>
      <c r="BX723" s="1453"/>
      <c r="BY723" s="1453"/>
      <c r="BZ723" s="1453"/>
      <c r="CA723" s="1453"/>
      <c r="CB723" s="1453"/>
      <c r="CC723" s="1453"/>
      <c r="CD723" s="1453"/>
      <c r="CE723" s="1453"/>
      <c r="CF723" s="1453"/>
      <c r="CG723" s="1453"/>
      <c r="CH723" s="1453"/>
      <c r="CI723" s="1453"/>
      <c r="CJ723" s="1453"/>
      <c r="CK723" s="1453"/>
      <c r="CL723" s="1453"/>
      <c r="CM723" s="1453"/>
      <c r="CN723" s="1453"/>
      <c r="CO723" s="1453"/>
      <c r="CP723" s="1453"/>
      <c r="CQ723" s="1453"/>
      <c r="CR723" s="1453"/>
      <c r="CS723" s="1453"/>
      <c r="CT723" s="1453"/>
      <c r="CU723" s="1453"/>
      <c r="CV723" s="1453"/>
      <c r="CW723" s="1453"/>
      <c r="CX723" s="1453"/>
      <c r="CY723" s="1453"/>
      <c r="CZ723" s="1453"/>
      <c r="DA723" s="1453"/>
      <c r="DB723" s="1453"/>
      <c r="DC723" s="1453"/>
      <c r="DD723" s="1453"/>
      <c r="DE723" s="1453"/>
      <c r="DF723" s="1453"/>
      <c r="DG723" s="1453"/>
      <c r="DH723" s="1453"/>
      <c r="DI723" s="1453"/>
      <c r="DJ723" s="1453"/>
      <c r="DK723" s="1453"/>
      <c r="DL723" s="1453"/>
      <c r="DM723" s="1453"/>
      <c r="DN723" s="1453"/>
      <c r="DO723" s="1453"/>
      <c r="DP723" s="1453"/>
      <c r="DQ723" s="1453"/>
      <c r="DR723" s="1453"/>
      <c r="DS723" s="1453"/>
      <c r="DT723" s="1453"/>
    </row>
    <row r="724" spans="1:124" s="1543" customFormat="1" ht="21.9" customHeight="1" x14ac:dyDescent="0.3">
      <c r="A724" s="1453"/>
      <c r="B724" s="1453"/>
      <c r="C724" s="1514"/>
      <c r="D724" s="1514"/>
      <c r="E724" s="1514"/>
      <c r="F724" s="1848"/>
      <c r="G724" s="1930"/>
      <c r="H724" s="1516"/>
      <c r="I724" s="1537"/>
      <c r="J724" s="1537"/>
      <c r="K724" s="1453"/>
      <c r="L724" s="1453"/>
      <c r="M724" s="1453"/>
      <c r="N724" s="1514"/>
      <c r="O724" s="1453"/>
      <c r="P724" s="1453"/>
      <c r="Q724" s="1453"/>
      <c r="R724" s="1453"/>
      <c r="S724" s="1453"/>
      <c r="T724" s="1452"/>
      <c r="U724"/>
      <c r="V724"/>
      <c r="W724" s="1453"/>
      <c r="X724" s="1453"/>
      <c r="Y724" s="1453"/>
      <c r="Z724" s="1453"/>
      <c r="AA724" s="1453"/>
      <c r="AB724" s="1453"/>
      <c r="AC724" s="1453"/>
      <c r="AD724" s="1453"/>
      <c r="AE724" s="1453"/>
      <c r="AF724" s="1453"/>
      <c r="AG724" s="1453"/>
      <c r="AH724" s="1453"/>
      <c r="AI724" s="1453"/>
      <c r="AJ724" s="1453"/>
      <c r="AK724" s="1453"/>
      <c r="AL724" s="1453"/>
      <c r="AM724" s="1453"/>
      <c r="AN724" s="1453"/>
      <c r="AO724" s="1453"/>
      <c r="AP724" s="1453"/>
      <c r="AQ724" s="1453"/>
      <c r="AR724" s="1454"/>
      <c r="AS724" s="1453"/>
      <c r="AT724" s="1453"/>
      <c r="AU724" s="1453"/>
      <c r="AV724" s="1453"/>
      <c r="AW724" s="1453"/>
      <c r="AX724" s="1453"/>
      <c r="AY724" s="1453"/>
      <c r="AZ724" s="1453"/>
      <c r="BA724" s="1453"/>
      <c r="BB724" s="1453"/>
      <c r="BC724" s="1453"/>
      <c r="BD724" s="1453"/>
      <c r="BE724" s="1453"/>
      <c r="BF724" s="1453"/>
      <c r="BG724" s="1453"/>
      <c r="BH724" s="1453"/>
      <c r="BI724" s="1453"/>
      <c r="BJ724" s="1453"/>
      <c r="BK724" s="1453"/>
      <c r="BL724" s="1453"/>
      <c r="BM724" s="1453"/>
      <c r="BN724" s="1453"/>
      <c r="BO724" s="1453"/>
      <c r="BP724" s="1453"/>
      <c r="BQ724" s="1453"/>
      <c r="BR724" s="1453"/>
      <c r="BS724" s="1453"/>
      <c r="BT724" s="1453"/>
      <c r="BU724" s="1453"/>
      <c r="BV724" s="1453"/>
      <c r="BW724" s="1453"/>
      <c r="BX724" s="1453"/>
      <c r="BY724" s="1453"/>
      <c r="BZ724" s="1453"/>
      <c r="CA724" s="1453"/>
      <c r="CB724" s="1453"/>
      <c r="CC724" s="1453"/>
      <c r="CD724" s="1453"/>
      <c r="CE724" s="1453"/>
      <c r="CF724" s="1453"/>
      <c r="CG724" s="1453"/>
      <c r="CH724" s="1453"/>
      <c r="CI724" s="1453"/>
      <c r="CJ724" s="1453"/>
      <c r="CK724" s="1453"/>
      <c r="CL724" s="1453"/>
      <c r="CM724" s="1453"/>
      <c r="CN724" s="1453"/>
      <c r="CO724" s="1453"/>
      <c r="CP724" s="1453"/>
      <c r="CQ724" s="1453"/>
      <c r="CR724" s="1453"/>
      <c r="CS724" s="1453"/>
      <c r="CT724" s="1453"/>
      <c r="CU724" s="1453"/>
      <c r="CV724" s="1453"/>
      <c r="CW724" s="1453"/>
      <c r="CX724" s="1453"/>
      <c r="CY724" s="1453"/>
      <c r="CZ724" s="1453"/>
      <c r="DA724" s="1453"/>
      <c r="DB724" s="1453"/>
      <c r="DC724" s="1453"/>
      <c r="DD724" s="1453"/>
      <c r="DE724" s="1453"/>
      <c r="DF724" s="1453"/>
      <c r="DG724" s="1453"/>
      <c r="DH724" s="1453"/>
      <c r="DI724" s="1453"/>
      <c r="DJ724" s="1453"/>
      <c r="DK724" s="1453"/>
      <c r="DL724" s="1453"/>
      <c r="DM724" s="1453"/>
      <c r="DN724" s="1453"/>
      <c r="DO724" s="1453"/>
      <c r="DP724" s="1453"/>
      <c r="DQ724" s="1453"/>
      <c r="DR724" s="1453"/>
      <c r="DS724" s="1453"/>
      <c r="DT724" s="1453"/>
    </row>
    <row r="725" spans="1:124" s="1543" customFormat="1" ht="21.9" customHeight="1" x14ac:dyDescent="0.3">
      <c r="A725" s="1453"/>
      <c r="B725" s="1453"/>
      <c r="C725" s="1514"/>
      <c r="D725" s="1514"/>
      <c r="E725" s="1514"/>
      <c r="F725" s="1848"/>
      <c r="G725" s="1930"/>
      <c r="H725" s="1516"/>
      <c r="I725" s="1537"/>
      <c r="J725" s="1537"/>
      <c r="K725" s="1453"/>
      <c r="L725" s="1453"/>
      <c r="M725" s="1453"/>
      <c r="N725" s="1514"/>
      <c r="O725" s="1453"/>
      <c r="P725" s="1453"/>
      <c r="Q725" s="1453"/>
      <c r="R725" s="1453"/>
      <c r="S725" s="1453"/>
      <c r="T725" s="1452"/>
      <c r="U725"/>
      <c r="V725"/>
      <c r="W725" s="1453"/>
      <c r="X725" s="1453"/>
      <c r="Y725" s="1453"/>
      <c r="Z725" s="1453"/>
      <c r="AA725" s="1453"/>
      <c r="AB725" s="1453"/>
      <c r="AC725" s="1453"/>
      <c r="AD725" s="1453"/>
      <c r="AE725" s="1453"/>
      <c r="AF725" s="1453"/>
      <c r="AG725" s="1453"/>
      <c r="AH725" s="1453"/>
      <c r="AI725" s="1453"/>
      <c r="AJ725" s="1453"/>
      <c r="AK725" s="1453"/>
      <c r="AL725" s="1453"/>
      <c r="AM725" s="1453"/>
      <c r="AN725" s="1453"/>
      <c r="AO725" s="1453"/>
      <c r="AP725" s="1453"/>
      <c r="AQ725" s="1453"/>
      <c r="AR725" s="1454"/>
      <c r="AS725" s="1453"/>
      <c r="AT725" s="1453"/>
      <c r="AU725" s="1453"/>
      <c r="AV725" s="1453"/>
      <c r="AW725" s="1453"/>
      <c r="AX725" s="1453"/>
      <c r="AY725" s="1453"/>
      <c r="AZ725" s="1453"/>
      <c r="BA725" s="1453"/>
      <c r="BB725" s="1453"/>
      <c r="BC725" s="1453"/>
      <c r="BD725" s="1453"/>
      <c r="BE725" s="1453"/>
      <c r="BF725" s="1453"/>
      <c r="BG725" s="1453"/>
      <c r="BH725" s="1453"/>
      <c r="BI725" s="1453"/>
      <c r="BJ725" s="1453"/>
      <c r="BK725" s="1453"/>
      <c r="BL725" s="1453"/>
      <c r="BM725" s="1453"/>
      <c r="BN725" s="1453"/>
      <c r="BO725" s="1453"/>
      <c r="BP725" s="1453"/>
      <c r="BQ725" s="1453"/>
      <c r="BR725" s="1453"/>
      <c r="BS725" s="1453"/>
      <c r="BT725" s="1453"/>
      <c r="BU725" s="1453"/>
      <c r="BV725" s="1453"/>
      <c r="BW725" s="1453"/>
      <c r="BX725" s="1453"/>
      <c r="BY725" s="1453"/>
      <c r="BZ725" s="1453"/>
      <c r="CA725" s="1453"/>
      <c r="CB725" s="1453"/>
      <c r="CC725" s="1453"/>
      <c r="CD725" s="1453"/>
      <c r="CE725" s="1453"/>
      <c r="CF725" s="1453"/>
      <c r="CG725" s="1453"/>
      <c r="CH725" s="1453"/>
      <c r="CI725" s="1453"/>
      <c r="CJ725" s="1453"/>
      <c r="CK725" s="1453"/>
      <c r="CL725" s="1453"/>
      <c r="CM725" s="1453"/>
      <c r="CN725" s="1453"/>
      <c r="CO725" s="1453"/>
      <c r="CP725" s="1453"/>
      <c r="CQ725" s="1453"/>
      <c r="CR725" s="1453"/>
      <c r="CS725" s="1453"/>
      <c r="CT725" s="1453"/>
      <c r="CU725" s="1453"/>
      <c r="CV725" s="1453"/>
      <c r="CW725" s="1453"/>
      <c r="CX725" s="1453"/>
      <c r="CY725" s="1453"/>
      <c r="CZ725" s="1453"/>
      <c r="DA725" s="1453"/>
      <c r="DB725" s="1453"/>
      <c r="DC725" s="1453"/>
      <c r="DD725" s="1453"/>
      <c r="DE725" s="1453"/>
      <c r="DF725" s="1453"/>
      <c r="DG725" s="1453"/>
      <c r="DH725" s="1453"/>
      <c r="DI725" s="1453"/>
      <c r="DJ725" s="1453"/>
      <c r="DK725" s="1453"/>
      <c r="DL725" s="1453"/>
      <c r="DM725" s="1453"/>
      <c r="DN725" s="1453"/>
      <c r="DO725" s="1453"/>
      <c r="DP725" s="1453"/>
      <c r="DQ725" s="1453"/>
      <c r="DR725" s="1453"/>
      <c r="DS725" s="1453"/>
      <c r="DT725" s="1453"/>
    </row>
    <row r="726" spans="1:124" s="1543" customFormat="1" ht="21.9" customHeight="1" x14ac:dyDescent="0.3">
      <c r="A726" s="1453"/>
      <c r="B726" s="1453"/>
      <c r="C726" s="1514"/>
      <c r="D726" s="1514"/>
      <c r="E726" s="1514"/>
      <c r="F726" s="1848"/>
      <c r="G726" s="1930"/>
      <c r="H726" s="1516"/>
      <c r="I726" s="1537"/>
      <c r="J726" s="1537"/>
      <c r="K726" s="1453"/>
      <c r="L726" s="1453"/>
      <c r="M726" s="1453"/>
      <c r="N726" s="1514"/>
      <c r="O726" s="1453"/>
      <c r="P726" s="1453"/>
      <c r="Q726" s="1453"/>
      <c r="R726" s="1453"/>
      <c r="S726" s="1453"/>
      <c r="T726" s="1452"/>
      <c r="U726"/>
      <c r="V726"/>
      <c r="W726" s="1453"/>
      <c r="X726" s="1453"/>
      <c r="Y726" s="1453"/>
      <c r="Z726" s="1453"/>
      <c r="AA726" s="1453"/>
      <c r="AB726" s="1453"/>
      <c r="AC726" s="1453"/>
      <c r="AD726" s="1453"/>
      <c r="AE726" s="1453"/>
      <c r="AF726" s="1453"/>
      <c r="AG726" s="1453"/>
      <c r="AH726" s="1453"/>
      <c r="AI726" s="1453"/>
      <c r="AJ726" s="1453"/>
      <c r="AK726" s="1453"/>
      <c r="AL726" s="1453"/>
      <c r="AM726" s="1453"/>
      <c r="AN726" s="1453"/>
      <c r="AO726" s="1453"/>
      <c r="AP726" s="1453"/>
      <c r="AQ726" s="1453"/>
      <c r="AR726" s="1454"/>
      <c r="AS726" s="1453"/>
      <c r="AT726" s="1453"/>
      <c r="AU726" s="1453"/>
      <c r="AV726" s="1453"/>
      <c r="AW726" s="1453"/>
      <c r="AX726" s="1453"/>
      <c r="AY726" s="1453"/>
      <c r="AZ726" s="1453"/>
      <c r="BA726" s="1453"/>
      <c r="BB726" s="1453"/>
      <c r="BC726" s="1453"/>
      <c r="BD726" s="1453"/>
      <c r="BE726" s="1453"/>
      <c r="BF726" s="1453"/>
      <c r="BG726" s="1453"/>
      <c r="BH726" s="1453"/>
      <c r="BI726" s="1453"/>
      <c r="BJ726" s="1453"/>
      <c r="BK726" s="1453"/>
      <c r="BL726" s="1453"/>
      <c r="BM726" s="1453"/>
      <c r="BN726" s="1453"/>
      <c r="BO726" s="1453"/>
      <c r="BP726" s="1453"/>
      <c r="BQ726" s="1453"/>
      <c r="BR726" s="1453"/>
      <c r="BS726" s="1453"/>
      <c r="BT726" s="1453"/>
      <c r="BU726" s="1453"/>
      <c r="BV726" s="1453"/>
      <c r="BW726" s="1453"/>
      <c r="BX726" s="1453"/>
      <c r="BY726" s="1453"/>
      <c r="BZ726" s="1453"/>
      <c r="CA726" s="1453"/>
      <c r="CB726" s="1453"/>
      <c r="CC726" s="1453"/>
      <c r="CD726" s="1453"/>
      <c r="CE726" s="1453"/>
      <c r="CF726" s="1453"/>
      <c r="CG726" s="1453"/>
      <c r="CH726" s="1453"/>
      <c r="CI726" s="1453"/>
      <c r="CJ726" s="1453"/>
      <c r="CK726" s="1453"/>
      <c r="CL726" s="1453"/>
      <c r="CM726" s="1453"/>
      <c r="CN726" s="1453"/>
      <c r="CO726" s="1453"/>
      <c r="CP726" s="1453"/>
      <c r="CQ726" s="1453"/>
      <c r="CR726" s="1453"/>
      <c r="CS726" s="1453"/>
      <c r="CT726" s="1453"/>
      <c r="CU726" s="1453"/>
      <c r="CV726" s="1453"/>
      <c r="CW726" s="1453"/>
      <c r="CX726" s="1453"/>
      <c r="CY726" s="1453"/>
      <c r="CZ726" s="1453"/>
      <c r="DA726" s="1453"/>
      <c r="DB726" s="1453"/>
      <c r="DC726" s="1453"/>
      <c r="DD726" s="1453"/>
      <c r="DE726" s="1453"/>
      <c r="DF726" s="1453"/>
      <c r="DG726" s="1453"/>
      <c r="DH726" s="1453"/>
      <c r="DI726" s="1453"/>
      <c r="DJ726" s="1453"/>
      <c r="DK726" s="1453"/>
      <c r="DL726" s="1453"/>
      <c r="DM726" s="1453"/>
      <c r="DN726" s="1453"/>
      <c r="DO726" s="1453"/>
      <c r="DP726" s="1453"/>
      <c r="DQ726" s="1453"/>
      <c r="DR726" s="1453"/>
      <c r="DS726" s="1453"/>
      <c r="DT726" s="1453"/>
    </row>
    <row r="727" spans="1:124" s="1543" customFormat="1" ht="21.9" customHeight="1" x14ac:dyDescent="0.3">
      <c r="A727" s="1453"/>
      <c r="B727" s="1453"/>
      <c r="C727" s="1514"/>
      <c r="D727" s="1514"/>
      <c r="E727" s="1514"/>
      <c r="F727" s="1848"/>
      <c r="G727" s="1930"/>
      <c r="H727" s="1516"/>
      <c r="I727" s="1537"/>
      <c r="J727" s="1537"/>
      <c r="K727" s="1453"/>
      <c r="L727" s="1453"/>
      <c r="M727" s="1453"/>
      <c r="N727" s="1514"/>
      <c r="O727" s="1453"/>
      <c r="P727" s="1453"/>
      <c r="Q727" s="1453"/>
      <c r="R727" s="1453"/>
      <c r="S727" s="1453"/>
      <c r="T727" s="1452"/>
      <c r="U727"/>
      <c r="V727"/>
      <c r="W727" s="1453"/>
      <c r="X727" s="1453"/>
      <c r="Y727" s="1453"/>
      <c r="Z727" s="1453"/>
      <c r="AA727" s="1453"/>
      <c r="AB727" s="1453"/>
      <c r="AC727" s="1453"/>
      <c r="AD727" s="1453"/>
      <c r="AE727" s="1453"/>
      <c r="AF727" s="1453"/>
      <c r="AG727" s="1453"/>
      <c r="AH727" s="1453"/>
      <c r="AI727" s="1453"/>
      <c r="AJ727" s="1453"/>
      <c r="AK727" s="1453"/>
      <c r="AL727" s="1453"/>
      <c r="AM727" s="1453"/>
      <c r="AN727" s="1453"/>
      <c r="AO727" s="1453"/>
      <c r="AP727" s="1453"/>
      <c r="AQ727" s="1453"/>
      <c r="AR727" s="1454"/>
      <c r="AS727" s="1453"/>
      <c r="AT727" s="1453"/>
      <c r="AU727" s="1453"/>
      <c r="AV727" s="1453"/>
      <c r="AW727" s="1453"/>
      <c r="AX727" s="1453"/>
      <c r="AY727" s="1453"/>
      <c r="AZ727" s="1453"/>
      <c r="BA727" s="1453"/>
      <c r="BB727" s="1453"/>
      <c r="BC727" s="1453"/>
      <c r="BD727" s="1453"/>
      <c r="BE727" s="1453"/>
      <c r="BF727" s="1453"/>
      <c r="BG727" s="1453"/>
      <c r="BH727" s="1453"/>
      <c r="BI727" s="1453"/>
      <c r="BJ727" s="1453"/>
      <c r="BK727" s="1453"/>
      <c r="BL727" s="1453"/>
      <c r="BM727" s="1453"/>
      <c r="BN727" s="1453"/>
      <c r="BO727" s="1453"/>
      <c r="BP727" s="1453"/>
      <c r="BQ727" s="1453"/>
      <c r="BR727" s="1453"/>
      <c r="BS727" s="1453"/>
      <c r="BT727" s="1453"/>
      <c r="BU727" s="1453"/>
      <c r="BV727" s="1453"/>
      <c r="BW727" s="1453"/>
      <c r="BX727" s="1453"/>
      <c r="BY727" s="1453"/>
      <c r="BZ727" s="1453"/>
      <c r="CA727" s="1453"/>
      <c r="CB727" s="1453"/>
      <c r="CC727" s="1453"/>
      <c r="CD727" s="1453"/>
      <c r="CE727" s="1453"/>
      <c r="CF727" s="1453"/>
      <c r="CG727" s="1453"/>
      <c r="CH727" s="1453"/>
      <c r="CI727" s="1453"/>
      <c r="CJ727" s="1453"/>
      <c r="CK727" s="1453"/>
      <c r="CL727" s="1453"/>
      <c r="CM727" s="1453"/>
      <c r="CN727" s="1453"/>
      <c r="CO727" s="1453"/>
      <c r="CP727" s="1453"/>
      <c r="CQ727" s="1453"/>
      <c r="CR727" s="1453"/>
      <c r="CS727" s="1453"/>
      <c r="CT727" s="1453"/>
      <c r="CU727" s="1453"/>
      <c r="CV727" s="1453"/>
      <c r="CW727" s="1453"/>
      <c r="CX727" s="1453"/>
      <c r="CY727" s="1453"/>
      <c r="CZ727" s="1453"/>
      <c r="DA727" s="1453"/>
      <c r="DB727" s="1453"/>
      <c r="DC727" s="1453"/>
      <c r="DD727" s="1453"/>
      <c r="DE727" s="1453"/>
      <c r="DF727" s="1453"/>
      <c r="DG727" s="1453"/>
      <c r="DH727" s="1453"/>
      <c r="DI727" s="1453"/>
      <c r="DJ727" s="1453"/>
      <c r="DK727" s="1453"/>
      <c r="DL727" s="1453"/>
      <c r="DM727" s="1453"/>
      <c r="DN727" s="1453"/>
      <c r="DO727" s="1453"/>
      <c r="DP727" s="1453"/>
      <c r="DQ727" s="1453"/>
      <c r="DR727" s="1453"/>
      <c r="DS727" s="1453"/>
      <c r="DT727" s="1453"/>
    </row>
    <row r="728" spans="1:124" s="1543" customFormat="1" ht="21.9" customHeight="1" x14ac:dyDescent="0.3">
      <c r="A728" s="1453"/>
      <c r="B728" s="1453"/>
      <c r="C728" s="1514"/>
      <c r="D728" s="1514"/>
      <c r="E728" s="1514"/>
      <c r="F728" s="1848"/>
      <c r="G728" s="1930"/>
      <c r="H728" s="1516"/>
      <c r="I728" s="1537"/>
      <c r="J728" s="1537"/>
      <c r="K728" s="1453"/>
      <c r="L728" s="1453"/>
      <c r="M728" s="1453"/>
      <c r="N728" s="1514"/>
      <c r="O728" s="1453"/>
      <c r="P728" s="1453"/>
      <c r="Q728" s="1453"/>
      <c r="R728" s="1453"/>
      <c r="S728" s="1453"/>
      <c r="T728" s="1452"/>
      <c r="U728"/>
      <c r="V728"/>
      <c r="W728" s="1453"/>
      <c r="X728" s="1453"/>
      <c r="Y728" s="1453"/>
      <c r="Z728" s="1453"/>
      <c r="AA728" s="1453"/>
      <c r="AB728" s="1453"/>
      <c r="AC728" s="1453"/>
      <c r="AD728" s="1453"/>
      <c r="AE728" s="1453"/>
      <c r="AF728" s="1453"/>
      <c r="AG728" s="1453"/>
      <c r="AH728" s="1453"/>
      <c r="AI728" s="1453"/>
      <c r="AJ728" s="1453"/>
      <c r="AK728" s="1453"/>
      <c r="AL728" s="1453"/>
      <c r="AM728" s="1453"/>
      <c r="AN728" s="1453"/>
      <c r="AO728" s="1453"/>
      <c r="AP728" s="1453"/>
      <c r="AQ728" s="1453"/>
      <c r="AR728" s="1454"/>
      <c r="AS728" s="1453"/>
      <c r="AT728" s="1453"/>
      <c r="AU728" s="1453"/>
      <c r="AV728" s="1453"/>
      <c r="AW728" s="1453"/>
      <c r="AX728" s="1453"/>
      <c r="AY728" s="1453"/>
      <c r="AZ728" s="1453"/>
      <c r="BA728" s="1453"/>
      <c r="BB728" s="1453"/>
      <c r="BC728" s="1453"/>
      <c r="BD728" s="1453"/>
      <c r="BE728" s="1453"/>
      <c r="BF728" s="1453"/>
      <c r="BG728" s="1453"/>
      <c r="BH728" s="1453"/>
      <c r="BI728" s="1453"/>
      <c r="BJ728" s="1453"/>
      <c r="BK728" s="1453"/>
      <c r="BL728" s="1453"/>
      <c r="BM728" s="1453"/>
      <c r="BN728" s="1453"/>
      <c r="BO728" s="1453"/>
      <c r="BP728" s="1453"/>
      <c r="BQ728" s="1453"/>
      <c r="BR728" s="1453"/>
      <c r="BS728" s="1453"/>
      <c r="BT728" s="1453"/>
      <c r="BU728" s="1453"/>
      <c r="BV728" s="1453"/>
      <c r="BW728" s="1453"/>
      <c r="BX728" s="1453"/>
      <c r="BY728" s="1453"/>
      <c r="BZ728" s="1453"/>
      <c r="CA728" s="1453"/>
      <c r="CB728" s="1453"/>
      <c r="CC728" s="1453"/>
      <c r="CD728" s="1453"/>
      <c r="CE728" s="1453"/>
      <c r="CF728" s="1453"/>
      <c r="CG728" s="1453"/>
      <c r="CH728" s="1453"/>
      <c r="CI728" s="1453"/>
      <c r="CJ728" s="1453"/>
      <c r="CK728" s="1453"/>
      <c r="CL728" s="1453"/>
      <c r="CM728" s="1453"/>
      <c r="CN728" s="1453"/>
      <c r="CO728" s="1453"/>
      <c r="CP728" s="1453"/>
      <c r="CQ728" s="1453"/>
      <c r="CR728" s="1453"/>
      <c r="CS728" s="1453"/>
      <c r="CT728" s="1453"/>
      <c r="CU728" s="1453"/>
      <c r="CV728" s="1453"/>
      <c r="CW728" s="1453"/>
      <c r="CX728" s="1453"/>
      <c r="CY728" s="1453"/>
      <c r="CZ728" s="1453"/>
      <c r="DA728" s="1453"/>
      <c r="DB728" s="1453"/>
      <c r="DC728" s="1453"/>
      <c r="DD728" s="1453"/>
      <c r="DE728" s="1453"/>
      <c r="DF728" s="1453"/>
      <c r="DG728" s="1453"/>
      <c r="DH728" s="1453"/>
      <c r="DI728" s="1453"/>
      <c r="DJ728" s="1453"/>
      <c r="DK728" s="1453"/>
      <c r="DL728" s="1453"/>
      <c r="DM728" s="1453"/>
      <c r="DN728" s="1453"/>
      <c r="DO728" s="1453"/>
      <c r="DP728" s="1453"/>
      <c r="DQ728" s="1453"/>
      <c r="DR728" s="1453"/>
      <c r="DS728" s="1453"/>
      <c r="DT728" s="1453"/>
    </row>
    <row r="729" spans="1:124" s="1543" customFormat="1" ht="21.9" customHeight="1" x14ac:dyDescent="0.3">
      <c r="A729" s="1453"/>
      <c r="B729" s="1453"/>
      <c r="C729" s="1514"/>
      <c r="D729" s="1514"/>
      <c r="E729" s="1514"/>
      <c r="F729" s="1848"/>
      <c r="G729" s="1930"/>
      <c r="H729" s="1516"/>
      <c r="I729" s="1537"/>
      <c r="J729" s="1537"/>
      <c r="K729" s="1453"/>
      <c r="L729" s="1453"/>
      <c r="M729" s="1453"/>
      <c r="N729" s="1514"/>
      <c r="O729" s="1453"/>
      <c r="P729" s="1453"/>
      <c r="Q729" s="1453"/>
      <c r="R729" s="1453"/>
      <c r="S729" s="1453"/>
      <c r="T729" s="1452"/>
      <c r="U729"/>
      <c r="V729"/>
      <c r="W729" s="1453"/>
      <c r="X729" s="1453"/>
      <c r="Y729" s="1453"/>
      <c r="Z729" s="1453"/>
      <c r="AA729" s="1453"/>
      <c r="AB729" s="1453"/>
      <c r="AC729" s="1453"/>
      <c r="AD729" s="1453"/>
      <c r="AE729" s="1453"/>
      <c r="AF729" s="1453"/>
      <c r="AG729" s="1453"/>
      <c r="AH729" s="1453"/>
      <c r="AI729" s="1453"/>
      <c r="AJ729" s="1453"/>
      <c r="AK729" s="1453"/>
      <c r="AL729" s="1453"/>
      <c r="AM729" s="1453"/>
      <c r="AN729" s="1453"/>
      <c r="AO729" s="1453"/>
      <c r="AP729" s="1453"/>
      <c r="AQ729" s="1453"/>
      <c r="AR729" s="1454"/>
      <c r="AS729" s="1453"/>
      <c r="AT729" s="1453"/>
      <c r="AU729" s="1453"/>
      <c r="AV729" s="1453"/>
      <c r="AW729" s="1453"/>
      <c r="AX729" s="1453"/>
      <c r="AY729" s="1453"/>
      <c r="AZ729" s="1453"/>
      <c r="BA729" s="1453"/>
      <c r="BB729" s="1453"/>
      <c r="BC729" s="1453"/>
      <c r="BD729" s="1453"/>
      <c r="BE729" s="1453"/>
      <c r="BF729" s="1453"/>
      <c r="BG729" s="1453"/>
      <c r="BH729" s="1453"/>
      <c r="BI729" s="1453"/>
      <c r="BJ729" s="1453"/>
      <c r="BK729" s="1453"/>
      <c r="BL729" s="1453"/>
      <c r="BM729" s="1453"/>
      <c r="BN729" s="1453"/>
      <c r="BO729" s="1453"/>
      <c r="BP729" s="1453"/>
      <c r="BQ729" s="1453"/>
      <c r="BR729" s="1453"/>
      <c r="BS729" s="1453"/>
      <c r="BT729" s="1453"/>
      <c r="BU729" s="1453"/>
      <c r="BV729" s="1453"/>
      <c r="BW729" s="1453"/>
      <c r="BX729" s="1453"/>
      <c r="BY729" s="1453"/>
      <c r="BZ729" s="1453"/>
      <c r="CA729" s="1453"/>
      <c r="CB729" s="1453"/>
      <c r="CC729" s="1453"/>
      <c r="CD729" s="1453"/>
      <c r="CE729" s="1453"/>
      <c r="CF729" s="1453"/>
      <c r="CG729" s="1453"/>
      <c r="CH729" s="1453"/>
      <c r="CI729" s="1453"/>
      <c r="CJ729" s="1453"/>
      <c r="CK729" s="1453"/>
      <c r="CL729" s="1453"/>
      <c r="CM729" s="1453"/>
      <c r="CN729" s="1453"/>
      <c r="CO729" s="1453"/>
      <c r="CP729" s="1453"/>
      <c r="CQ729" s="1453"/>
      <c r="CR729" s="1453"/>
      <c r="CS729" s="1453"/>
      <c r="CT729" s="1453"/>
      <c r="CU729" s="1453"/>
      <c r="CV729" s="1453"/>
      <c r="CW729" s="1453"/>
      <c r="CX729" s="1453"/>
      <c r="CY729" s="1453"/>
      <c r="CZ729" s="1453"/>
      <c r="DA729" s="1453"/>
      <c r="DB729" s="1453"/>
      <c r="DC729" s="1453"/>
      <c r="DD729" s="1453"/>
      <c r="DE729" s="1453"/>
      <c r="DF729" s="1453"/>
      <c r="DG729" s="1453"/>
      <c r="DH729" s="1453"/>
      <c r="DI729" s="1453"/>
      <c r="DJ729" s="1453"/>
      <c r="DK729" s="1453"/>
      <c r="DL729" s="1453"/>
      <c r="DM729" s="1453"/>
      <c r="DN729" s="1453"/>
      <c r="DO729" s="1453"/>
      <c r="DP729" s="1453"/>
      <c r="DQ729" s="1453"/>
      <c r="DR729" s="1453"/>
      <c r="DS729" s="1453"/>
      <c r="DT729" s="1453"/>
    </row>
    <row r="730" spans="1:124" s="1543" customFormat="1" ht="21.9" customHeight="1" x14ac:dyDescent="0.3">
      <c r="A730" s="1453"/>
      <c r="B730" s="1453"/>
      <c r="C730" s="1514"/>
      <c r="D730" s="1514"/>
      <c r="E730" s="1514"/>
      <c r="F730" s="1848"/>
      <c r="G730" s="1930"/>
      <c r="H730" s="1516"/>
      <c r="I730" s="1537"/>
      <c r="J730" s="1537"/>
      <c r="K730" s="1453"/>
      <c r="L730" s="1453"/>
      <c r="M730" s="1453"/>
      <c r="N730" s="1514"/>
      <c r="O730" s="1453"/>
      <c r="P730" s="1453"/>
      <c r="Q730" s="1453"/>
      <c r="R730" s="1453"/>
      <c r="S730" s="1453"/>
      <c r="T730" s="1452"/>
      <c r="U730"/>
      <c r="V730"/>
      <c r="W730" s="1453"/>
      <c r="X730" s="1453"/>
      <c r="Y730" s="1453"/>
      <c r="Z730" s="1453"/>
      <c r="AA730" s="1453"/>
      <c r="AB730" s="1453"/>
      <c r="AC730" s="1453"/>
      <c r="AD730" s="1453"/>
      <c r="AE730" s="1453"/>
      <c r="AF730" s="1453"/>
      <c r="AG730" s="1453"/>
      <c r="AH730" s="1453"/>
      <c r="AI730" s="1453"/>
      <c r="AJ730" s="1453"/>
      <c r="AK730" s="1453"/>
      <c r="AL730" s="1453"/>
      <c r="AM730" s="1453"/>
      <c r="AN730" s="1453"/>
      <c r="AO730" s="1453"/>
      <c r="AP730" s="1453"/>
      <c r="AQ730" s="1453"/>
      <c r="AR730" s="1454"/>
      <c r="AS730" s="1453"/>
      <c r="AT730" s="1453"/>
      <c r="AU730" s="1453"/>
      <c r="AV730" s="1453"/>
      <c r="AW730" s="1453"/>
      <c r="AX730" s="1453"/>
      <c r="AY730" s="1453"/>
      <c r="AZ730" s="1453"/>
      <c r="BA730" s="1453"/>
      <c r="BB730" s="1453"/>
      <c r="BC730" s="1453"/>
      <c r="BD730" s="1453"/>
      <c r="BE730" s="1453"/>
      <c r="BF730" s="1453"/>
      <c r="BG730" s="1453"/>
      <c r="BH730" s="1453"/>
      <c r="BI730" s="1453"/>
      <c r="BJ730" s="1453"/>
      <c r="BK730" s="1453"/>
      <c r="BL730" s="1453"/>
      <c r="BM730" s="1453"/>
      <c r="BN730" s="1453"/>
      <c r="BO730" s="1453"/>
      <c r="BP730" s="1453"/>
      <c r="BQ730" s="1453"/>
      <c r="BR730" s="1453"/>
      <c r="BS730" s="1453"/>
      <c r="BT730" s="1453"/>
      <c r="BU730" s="1453"/>
      <c r="BV730" s="1453"/>
      <c r="BW730" s="1453"/>
      <c r="BX730" s="1453"/>
      <c r="BY730" s="1453"/>
      <c r="BZ730" s="1453"/>
      <c r="CA730" s="1453"/>
      <c r="CB730" s="1453"/>
      <c r="CC730" s="1453"/>
      <c r="CD730" s="1453"/>
      <c r="CE730" s="1453"/>
      <c r="CF730" s="1453"/>
      <c r="CG730" s="1453"/>
      <c r="CH730" s="1453"/>
      <c r="CI730" s="1453"/>
      <c r="CJ730" s="1453"/>
      <c r="CK730" s="1453"/>
      <c r="CL730" s="1453"/>
      <c r="CM730" s="1453"/>
      <c r="CN730" s="1453"/>
      <c r="CO730" s="1453"/>
      <c r="CP730" s="1453"/>
      <c r="CQ730" s="1453"/>
      <c r="CR730" s="1453"/>
      <c r="CS730" s="1453"/>
      <c r="CT730" s="1453"/>
      <c r="CU730" s="1453"/>
      <c r="CV730" s="1453"/>
      <c r="CW730" s="1453"/>
      <c r="CX730" s="1453"/>
      <c r="CY730" s="1453"/>
      <c r="CZ730" s="1453"/>
      <c r="DA730" s="1453"/>
      <c r="DB730" s="1453"/>
      <c r="DC730" s="1453"/>
      <c r="DD730" s="1453"/>
      <c r="DE730" s="1453"/>
      <c r="DF730" s="1453"/>
      <c r="DG730" s="1453"/>
      <c r="DH730" s="1453"/>
      <c r="DI730" s="1453"/>
      <c r="DJ730" s="1453"/>
      <c r="DK730" s="1453"/>
      <c r="DL730" s="1453"/>
      <c r="DM730" s="1453"/>
      <c r="DN730" s="1453"/>
      <c r="DO730" s="1453"/>
      <c r="DP730" s="1453"/>
      <c r="DQ730" s="1453"/>
      <c r="DR730" s="1453"/>
      <c r="DS730" s="1453"/>
      <c r="DT730" s="1453"/>
    </row>
    <row r="731" spans="1:124" s="1543" customFormat="1" ht="21.9" customHeight="1" x14ac:dyDescent="0.3">
      <c r="A731" s="1453"/>
      <c r="B731" s="1453"/>
      <c r="C731" s="1514"/>
      <c r="D731" s="1514"/>
      <c r="E731" s="1514"/>
      <c r="F731" s="1848"/>
      <c r="G731" s="1930"/>
      <c r="H731" s="1516"/>
      <c r="I731" s="1537"/>
      <c r="J731" s="1537"/>
      <c r="K731" s="1453"/>
      <c r="L731" s="1453"/>
      <c r="M731" s="1453"/>
      <c r="N731" s="1514"/>
      <c r="O731" s="1453"/>
      <c r="P731" s="1453"/>
      <c r="Q731" s="1453"/>
      <c r="R731" s="1453"/>
      <c r="S731" s="1453"/>
      <c r="T731" s="1452"/>
      <c r="U731"/>
      <c r="V731"/>
      <c r="W731" s="1453"/>
      <c r="X731" s="1453"/>
      <c r="Y731" s="1453"/>
      <c r="Z731" s="1453"/>
      <c r="AA731" s="1453"/>
      <c r="AB731" s="1453"/>
      <c r="AC731" s="1453"/>
      <c r="AD731" s="1453"/>
      <c r="AE731" s="1453"/>
      <c r="AF731" s="1453"/>
      <c r="AG731" s="1453"/>
      <c r="AH731" s="1453"/>
      <c r="AI731" s="1453"/>
      <c r="AJ731" s="1453"/>
      <c r="AK731" s="1453"/>
      <c r="AL731" s="1453"/>
      <c r="AM731" s="1453"/>
      <c r="AN731" s="1453"/>
      <c r="AO731" s="1453"/>
      <c r="AP731" s="1453"/>
      <c r="AQ731" s="1453"/>
      <c r="AR731" s="1454"/>
      <c r="AS731" s="1453"/>
      <c r="AT731" s="1453"/>
      <c r="AU731" s="1453"/>
      <c r="AV731" s="1453"/>
      <c r="AW731" s="1453"/>
      <c r="AX731" s="1453"/>
      <c r="AY731" s="1453"/>
      <c r="AZ731" s="1453"/>
      <c r="BA731" s="1453"/>
      <c r="BB731" s="1453"/>
      <c r="BC731" s="1453"/>
      <c r="BD731" s="1453"/>
      <c r="BE731" s="1453"/>
      <c r="BF731" s="1453"/>
      <c r="BG731" s="1453"/>
      <c r="BH731" s="1453"/>
      <c r="BI731" s="1453"/>
      <c r="BJ731" s="1453"/>
      <c r="BK731" s="1453"/>
      <c r="BL731" s="1453"/>
      <c r="BM731" s="1453"/>
      <c r="BN731" s="1453"/>
      <c r="BO731" s="1453"/>
      <c r="BP731" s="1453"/>
      <c r="BQ731" s="1453"/>
      <c r="BR731" s="1453"/>
      <c r="BS731" s="1453"/>
      <c r="BT731" s="1453"/>
      <c r="BU731" s="1453"/>
      <c r="BV731" s="1453"/>
      <c r="BW731" s="1453"/>
      <c r="BX731" s="1453"/>
      <c r="BY731" s="1453"/>
      <c r="BZ731" s="1453"/>
      <c r="CA731" s="1453"/>
      <c r="CB731" s="1453"/>
      <c r="CC731" s="1453"/>
      <c r="CD731" s="1453"/>
      <c r="CE731" s="1453"/>
      <c r="CF731" s="1453"/>
      <c r="CG731" s="1453"/>
      <c r="CH731" s="1453"/>
      <c r="CI731" s="1453"/>
      <c r="CJ731" s="1453"/>
      <c r="CK731" s="1453"/>
      <c r="CL731" s="1453"/>
      <c r="CM731" s="1453"/>
      <c r="CN731" s="1453"/>
      <c r="CO731" s="1453"/>
      <c r="CP731" s="1453"/>
      <c r="CQ731" s="1453"/>
      <c r="CR731" s="1453"/>
      <c r="CS731" s="1453"/>
      <c r="CT731" s="1453"/>
      <c r="CU731" s="1453"/>
      <c r="CV731" s="1453"/>
      <c r="CW731" s="1453"/>
      <c r="CX731" s="1453"/>
      <c r="CY731" s="1453"/>
      <c r="CZ731" s="1453"/>
      <c r="DA731" s="1453"/>
      <c r="DB731" s="1453"/>
      <c r="DC731" s="1453"/>
      <c r="DD731" s="1453"/>
      <c r="DE731" s="1453"/>
      <c r="DF731" s="1453"/>
      <c r="DG731" s="1453"/>
      <c r="DH731" s="1453"/>
      <c r="DI731" s="1453"/>
      <c r="DJ731" s="1453"/>
      <c r="DK731" s="1453"/>
      <c r="DL731" s="1453"/>
      <c r="DM731" s="1453"/>
      <c r="DN731" s="1453"/>
      <c r="DO731" s="1453"/>
      <c r="DP731" s="1453"/>
      <c r="DQ731" s="1453"/>
      <c r="DR731" s="1453"/>
      <c r="DS731" s="1453"/>
      <c r="DT731" s="1453"/>
    </row>
    <row r="732" spans="1:124" s="1543" customFormat="1" ht="21.9" customHeight="1" x14ac:dyDescent="0.3">
      <c r="A732" s="1453"/>
      <c r="B732" s="1453"/>
      <c r="C732" s="1514"/>
      <c r="D732" s="1514"/>
      <c r="E732" s="1514"/>
      <c r="F732" s="1848"/>
      <c r="G732" s="1930"/>
      <c r="H732" s="1516"/>
      <c r="I732" s="1537"/>
      <c r="J732" s="1537"/>
      <c r="K732" s="1453"/>
      <c r="L732" s="1453"/>
      <c r="M732" s="1453"/>
      <c r="N732" s="1514"/>
      <c r="O732" s="1453"/>
      <c r="P732" s="1453"/>
      <c r="Q732" s="1453"/>
      <c r="R732" s="1453"/>
      <c r="S732" s="1453"/>
      <c r="T732" s="1452"/>
      <c r="U732"/>
      <c r="V732"/>
      <c r="W732" s="1453"/>
      <c r="X732" s="1453"/>
      <c r="Y732" s="1453"/>
      <c r="Z732" s="1453"/>
      <c r="AA732" s="1453"/>
      <c r="AB732" s="1453"/>
      <c r="AC732" s="1453"/>
      <c r="AD732" s="1453"/>
      <c r="AE732" s="1453"/>
      <c r="AF732" s="1453"/>
      <c r="AG732" s="1453"/>
      <c r="AH732" s="1453"/>
      <c r="AI732" s="1453"/>
      <c r="AJ732" s="1453"/>
      <c r="AK732" s="1453"/>
      <c r="AL732" s="1453"/>
      <c r="AM732" s="1453"/>
      <c r="AN732" s="1453"/>
      <c r="AO732" s="1453"/>
      <c r="AP732" s="1453"/>
      <c r="AQ732" s="1453"/>
      <c r="AR732" s="1454"/>
      <c r="AS732" s="1453"/>
      <c r="AT732" s="1453"/>
      <c r="AU732" s="1453"/>
      <c r="AV732" s="1453"/>
      <c r="AW732" s="1453"/>
      <c r="AX732" s="1453"/>
      <c r="AY732" s="1453"/>
      <c r="AZ732" s="1453"/>
      <c r="BA732" s="1453"/>
      <c r="BB732" s="1453"/>
      <c r="BC732" s="1453"/>
      <c r="BD732" s="1453"/>
      <c r="BE732" s="1453"/>
      <c r="BF732" s="1453"/>
      <c r="BG732" s="1453"/>
      <c r="BH732" s="1453"/>
      <c r="BI732" s="1453"/>
      <c r="BJ732" s="1453"/>
      <c r="BK732" s="1453"/>
      <c r="BL732" s="1453"/>
      <c r="BM732" s="1453"/>
      <c r="BN732" s="1453"/>
      <c r="BO732" s="1453"/>
      <c r="BP732" s="1453"/>
      <c r="BQ732" s="1453"/>
      <c r="BR732" s="1453"/>
      <c r="BS732" s="1453"/>
      <c r="BT732" s="1453"/>
      <c r="BU732" s="1453"/>
      <c r="BV732" s="1453"/>
      <c r="BW732" s="1453"/>
      <c r="BX732" s="1453"/>
      <c r="BY732" s="1453"/>
      <c r="BZ732" s="1453"/>
      <c r="CA732" s="1453"/>
      <c r="CB732" s="1453"/>
      <c r="CC732" s="1453"/>
      <c r="CD732" s="1453"/>
      <c r="CE732" s="1453"/>
      <c r="CF732" s="1453"/>
      <c r="CG732" s="1453"/>
      <c r="CH732" s="1453"/>
      <c r="CI732" s="1453"/>
      <c r="CJ732" s="1453"/>
      <c r="CK732" s="1453"/>
      <c r="CL732" s="1453"/>
      <c r="CM732" s="1453"/>
      <c r="CN732" s="1453"/>
      <c r="CO732" s="1453"/>
      <c r="CP732" s="1453"/>
      <c r="CQ732" s="1453"/>
      <c r="CR732" s="1453"/>
      <c r="CS732" s="1453"/>
      <c r="CT732" s="1453"/>
      <c r="CU732" s="1453"/>
      <c r="CV732" s="1453"/>
      <c r="CW732" s="1453"/>
      <c r="CX732" s="1453"/>
      <c r="CY732" s="1453"/>
      <c r="CZ732" s="1453"/>
      <c r="DA732" s="1453"/>
      <c r="DB732" s="1453"/>
      <c r="DC732" s="1453"/>
      <c r="DD732" s="1453"/>
      <c r="DE732" s="1453"/>
      <c r="DF732" s="1453"/>
      <c r="DG732" s="1453"/>
      <c r="DH732" s="1453"/>
      <c r="DI732" s="1453"/>
      <c r="DJ732" s="1453"/>
      <c r="DK732" s="1453"/>
      <c r="DL732" s="1453"/>
      <c r="DM732" s="1453"/>
      <c r="DN732" s="1453"/>
      <c r="DO732" s="1453"/>
      <c r="DP732" s="1453"/>
      <c r="DQ732" s="1453"/>
      <c r="DR732" s="1453"/>
      <c r="DS732" s="1453"/>
      <c r="DT732" s="1453"/>
    </row>
    <row r="733" spans="1:124" s="1543" customFormat="1" ht="21.9" customHeight="1" x14ac:dyDescent="0.3">
      <c r="A733" s="1453"/>
      <c r="B733" s="1453"/>
      <c r="C733" s="1514"/>
      <c r="D733" s="1514"/>
      <c r="E733" s="1514"/>
      <c r="F733" s="1848"/>
      <c r="G733" s="1930"/>
      <c r="H733" s="1516"/>
      <c r="I733" s="1537"/>
      <c r="J733" s="1537"/>
      <c r="K733" s="1453"/>
      <c r="L733" s="1453"/>
      <c r="M733" s="1453"/>
      <c r="N733" s="1514"/>
      <c r="O733" s="1453"/>
      <c r="P733" s="1453"/>
      <c r="Q733" s="1453"/>
      <c r="R733" s="1453"/>
      <c r="S733" s="1453"/>
      <c r="T733" s="1452"/>
      <c r="U733"/>
      <c r="V733"/>
      <c r="W733" s="1453"/>
      <c r="X733" s="1453"/>
      <c r="Y733" s="1453"/>
      <c r="Z733" s="1453"/>
      <c r="AA733" s="1453"/>
      <c r="AB733" s="1453"/>
      <c r="AC733" s="1453"/>
      <c r="AD733" s="1453"/>
      <c r="AE733" s="1453"/>
      <c r="AF733" s="1453"/>
      <c r="AG733" s="1453"/>
      <c r="AH733" s="1453"/>
      <c r="AI733" s="1453"/>
      <c r="AJ733" s="1453"/>
      <c r="AK733" s="1453"/>
      <c r="AL733" s="1453"/>
      <c r="AM733" s="1453"/>
      <c r="AN733" s="1453"/>
      <c r="AO733" s="1453"/>
      <c r="AP733" s="1453"/>
      <c r="AQ733" s="1453"/>
      <c r="AR733" s="1454"/>
      <c r="AS733" s="1453"/>
      <c r="AT733" s="1453"/>
      <c r="AU733" s="1453"/>
      <c r="AV733" s="1453"/>
      <c r="AW733" s="1453"/>
      <c r="AX733" s="1453"/>
      <c r="AY733" s="1453"/>
      <c r="AZ733" s="1453"/>
      <c r="BA733" s="1453"/>
      <c r="BB733" s="1453"/>
      <c r="BC733" s="1453"/>
      <c r="BD733" s="1453"/>
      <c r="BE733" s="1453"/>
      <c r="BF733" s="1453"/>
      <c r="BG733" s="1453"/>
      <c r="BH733" s="1453"/>
      <c r="BI733" s="1453"/>
      <c r="BJ733" s="1453"/>
      <c r="BK733" s="1453"/>
      <c r="BL733" s="1453"/>
      <c r="BM733" s="1453"/>
      <c r="BN733" s="1453"/>
      <c r="BO733" s="1453"/>
      <c r="BP733" s="1453"/>
      <c r="BQ733" s="1453"/>
      <c r="BR733" s="1453"/>
      <c r="BS733" s="1453"/>
      <c r="BT733" s="1453"/>
      <c r="BU733" s="1453"/>
      <c r="BV733" s="1453"/>
      <c r="BW733" s="1453"/>
      <c r="BX733" s="1453"/>
      <c r="BY733" s="1453"/>
      <c r="BZ733" s="1453"/>
      <c r="CA733" s="1453"/>
      <c r="CB733" s="1453"/>
      <c r="CC733" s="1453"/>
      <c r="CD733" s="1453"/>
      <c r="CE733" s="1453"/>
      <c r="CF733" s="1453"/>
      <c r="CG733" s="1453"/>
      <c r="CH733" s="1453"/>
      <c r="CI733" s="1453"/>
      <c r="CJ733" s="1453"/>
      <c r="CK733" s="1453"/>
      <c r="CL733" s="1453"/>
      <c r="CM733" s="1453"/>
      <c r="CN733" s="1453"/>
      <c r="CO733" s="1453"/>
      <c r="CP733" s="1453"/>
      <c r="CQ733" s="1453"/>
      <c r="CR733" s="1453"/>
      <c r="CS733" s="1453"/>
      <c r="CT733" s="1453"/>
      <c r="CU733" s="1453"/>
      <c r="CV733" s="1453"/>
      <c r="CW733" s="1453"/>
      <c r="CX733" s="1453"/>
      <c r="CY733" s="1453"/>
      <c r="CZ733" s="1453"/>
      <c r="DA733" s="1453"/>
      <c r="DB733" s="1453"/>
      <c r="DC733" s="1453"/>
      <c r="DD733" s="1453"/>
      <c r="DE733" s="1453"/>
      <c r="DF733" s="1453"/>
      <c r="DG733" s="1453"/>
      <c r="DH733" s="1453"/>
      <c r="DI733" s="1453"/>
      <c r="DJ733" s="1453"/>
      <c r="DK733" s="1453"/>
      <c r="DL733" s="1453"/>
      <c r="DM733" s="1453"/>
      <c r="DN733" s="1453"/>
      <c r="DO733" s="1453"/>
      <c r="DP733" s="1453"/>
      <c r="DQ733" s="1453"/>
      <c r="DR733" s="1453"/>
      <c r="DS733" s="1453"/>
      <c r="DT733" s="1453"/>
    </row>
    <row r="734" spans="1:124" s="1543" customFormat="1" ht="21.9" customHeight="1" x14ac:dyDescent="0.3">
      <c r="A734" s="1453"/>
      <c r="B734" s="1453"/>
      <c r="C734" s="1514"/>
      <c r="D734" s="1514"/>
      <c r="E734" s="1514"/>
      <c r="F734" s="1848"/>
      <c r="G734" s="1930"/>
      <c r="H734" s="1516"/>
      <c r="I734" s="1537"/>
      <c r="J734" s="1537"/>
      <c r="K734" s="1453"/>
      <c r="L734" s="1453"/>
      <c r="M734" s="1453"/>
      <c r="N734" s="1514"/>
      <c r="O734" s="1453"/>
      <c r="P734" s="1453"/>
      <c r="Q734" s="1453"/>
      <c r="R734" s="1453"/>
      <c r="S734" s="1453"/>
      <c r="T734" s="1452"/>
      <c r="U734"/>
      <c r="V734"/>
      <c r="W734" s="1453"/>
      <c r="X734" s="1453"/>
      <c r="Y734" s="1453"/>
      <c r="Z734" s="1453"/>
      <c r="AA734" s="1453"/>
      <c r="AB734" s="1453"/>
      <c r="AC734" s="1453"/>
      <c r="AD734" s="1453"/>
      <c r="AE734" s="1453"/>
      <c r="AF734" s="1453"/>
      <c r="AG734" s="1453"/>
      <c r="AH734" s="1453"/>
      <c r="AI734" s="1453"/>
      <c r="AJ734" s="1453"/>
      <c r="AK734" s="1453"/>
      <c r="AL734" s="1453"/>
      <c r="AM734" s="1453"/>
      <c r="AN734" s="1453"/>
      <c r="AO734" s="1453"/>
      <c r="AP734" s="1453"/>
      <c r="AQ734" s="1453"/>
      <c r="AR734" s="1454"/>
      <c r="AS734" s="1453"/>
      <c r="AT734" s="1453"/>
      <c r="AU734" s="1453"/>
      <c r="AV734" s="1453"/>
      <c r="AW734" s="1453"/>
      <c r="AX734" s="1453"/>
      <c r="AY734" s="1453"/>
      <c r="AZ734" s="1453"/>
      <c r="BA734" s="1453"/>
      <c r="BB734" s="1453"/>
      <c r="BC734" s="1453"/>
      <c r="BD734" s="1453"/>
      <c r="BE734" s="1453"/>
      <c r="BF734" s="1453"/>
      <c r="BG734" s="1453"/>
      <c r="BH734" s="1453"/>
      <c r="BI734" s="1453"/>
      <c r="BJ734" s="1453"/>
      <c r="BK734" s="1453"/>
      <c r="BL734" s="1453"/>
      <c r="BM734" s="1453"/>
      <c r="BN734" s="1453"/>
      <c r="BO734" s="1453"/>
      <c r="BP734" s="1453"/>
      <c r="BQ734" s="1453"/>
      <c r="BR734" s="1453"/>
      <c r="BS734" s="1453"/>
      <c r="BT734" s="1453"/>
      <c r="BU734" s="1453"/>
      <c r="BV734" s="1453"/>
      <c r="BW734" s="1453"/>
      <c r="BX734" s="1453"/>
      <c r="BY734" s="1453"/>
      <c r="BZ734" s="1453"/>
      <c r="CA734" s="1453"/>
      <c r="CB734" s="1453"/>
      <c r="CC734" s="1453"/>
      <c r="CD734" s="1453"/>
      <c r="CE734" s="1453"/>
      <c r="CF734" s="1453"/>
      <c r="CG734" s="1453"/>
      <c r="CH734" s="1453"/>
      <c r="CI734" s="1453"/>
      <c r="CJ734" s="1453"/>
      <c r="CK734" s="1453"/>
      <c r="CL734" s="1453"/>
      <c r="CM734" s="1453"/>
      <c r="CN734" s="1453"/>
      <c r="CO734" s="1453"/>
      <c r="CP734" s="1453"/>
      <c r="CQ734" s="1453"/>
      <c r="CR734" s="1453"/>
      <c r="CS734" s="1453"/>
      <c r="CT734" s="1453"/>
      <c r="CU734" s="1453"/>
      <c r="CV734" s="1453"/>
      <c r="CW734" s="1453"/>
      <c r="CX734" s="1453"/>
      <c r="CY734" s="1453"/>
      <c r="CZ734" s="1453"/>
      <c r="DA734" s="1453"/>
      <c r="DB734" s="1453"/>
      <c r="DC734" s="1453"/>
      <c r="DD734" s="1453"/>
      <c r="DE734" s="1453"/>
      <c r="DF734" s="1453"/>
      <c r="DG734" s="1453"/>
      <c r="DH734" s="1453"/>
      <c r="DI734" s="1453"/>
      <c r="DJ734" s="1453"/>
      <c r="DK734" s="1453"/>
      <c r="DL734" s="1453"/>
      <c r="DM734" s="1453"/>
      <c r="DN734" s="1453"/>
      <c r="DO734" s="1453"/>
      <c r="DP734" s="1453"/>
      <c r="DQ734" s="1453"/>
      <c r="DR734" s="1453"/>
      <c r="DS734" s="1453"/>
      <c r="DT734" s="1453"/>
    </row>
    <row r="735" spans="1:124" s="1543" customFormat="1" ht="21.9" customHeight="1" x14ac:dyDescent="0.3">
      <c r="A735" s="1453"/>
      <c r="B735" s="1453"/>
      <c r="C735" s="1514"/>
      <c r="D735" s="1514"/>
      <c r="E735" s="1514"/>
      <c r="F735" s="1848"/>
      <c r="G735" s="1930"/>
      <c r="H735" s="1516"/>
      <c r="I735" s="1537"/>
      <c r="J735" s="1537"/>
      <c r="K735" s="1453"/>
      <c r="L735" s="1453"/>
      <c r="M735" s="1453"/>
      <c r="N735" s="1514"/>
      <c r="O735" s="1453"/>
      <c r="P735" s="1453"/>
      <c r="Q735" s="1453"/>
      <c r="R735" s="1453"/>
      <c r="S735" s="1453"/>
      <c r="T735" s="1452"/>
      <c r="U735"/>
      <c r="V735"/>
      <c r="W735" s="1453"/>
      <c r="X735" s="1453"/>
      <c r="Y735" s="1453"/>
      <c r="Z735" s="1453"/>
      <c r="AA735" s="1453"/>
      <c r="AB735" s="1453"/>
      <c r="AC735" s="1453"/>
      <c r="AD735" s="1453"/>
      <c r="AE735" s="1453"/>
      <c r="AF735" s="1453"/>
      <c r="AG735" s="1453"/>
      <c r="AH735" s="1453"/>
      <c r="AI735" s="1453"/>
      <c r="AJ735" s="1453"/>
      <c r="AK735" s="1453"/>
      <c r="AL735" s="1453"/>
      <c r="AM735" s="1453"/>
      <c r="AN735" s="1453"/>
      <c r="AO735" s="1453"/>
      <c r="AP735" s="1453"/>
      <c r="AQ735" s="1453"/>
      <c r="AR735" s="1454"/>
      <c r="AS735" s="1453"/>
      <c r="AT735" s="1453"/>
      <c r="AU735" s="1453"/>
      <c r="AV735" s="1453"/>
      <c r="AW735" s="1453"/>
      <c r="AX735" s="1453"/>
      <c r="AY735" s="1453"/>
      <c r="AZ735" s="1453"/>
      <c r="BA735" s="1453"/>
      <c r="BB735" s="1453"/>
      <c r="BC735" s="1453"/>
      <c r="BD735" s="1453"/>
      <c r="BE735" s="1453"/>
      <c r="BF735" s="1453"/>
      <c r="BG735" s="1453"/>
      <c r="BH735" s="1453"/>
      <c r="BI735" s="1453"/>
      <c r="BJ735" s="1453"/>
      <c r="BK735" s="1453"/>
      <c r="BL735" s="1453"/>
      <c r="BM735" s="1453"/>
      <c r="BN735" s="1453"/>
      <c r="BO735" s="1453"/>
      <c r="BP735" s="1453"/>
      <c r="BQ735" s="1453"/>
      <c r="BR735" s="1453"/>
      <c r="BS735" s="1453"/>
      <c r="BT735" s="1453"/>
      <c r="BU735" s="1453"/>
      <c r="BV735" s="1453"/>
      <c r="BW735" s="1453"/>
      <c r="BX735" s="1453"/>
      <c r="BY735" s="1453"/>
      <c r="BZ735" s="1453"/>
      <c r="CA735" s="1453"/>
      <c r="CB735" s="1453"/>
      <c r="CC735" s="1453"/>
      <c r="CD735" s="1453"/>
      <c r="CE735" s="1453"/>
      <c r="CF735" s="1453"/>
      <c r="CG735" s="1453"/>
      <c r="CH735" s="1453"/>
      <c r="CI735" s="1453"/>
      <c r="CJ735" s="1453"/>
      <c r="CK735" s="1453"/>
      <c r="CL735" s="1453"/>
      <c r="CM735" s="1453"/>
      <c r="CN735" s="1453"/>
      <c r="CO735" s="1453"/>
      <c r="CP735" s="1453"/>
      <c r="CQ735" s="1453"/>
      <c r="CR735" s="1453"/>
      <c r="CS735" s="1453"/>
      <c r="CT735" s="1453"/>
      <c r="CU735" s="1453"/>
      <c r="CV735" s="1453"/>
      <c r="CW735" s="1453"/>
      <c r="CX735" s="1453"/>
      <c r="CY735" s="1453"/>
      <c r="CZ735" s="1453"/>
      <c r="DA735" s="1453"/>
      <c r="DB735" s="1453"/>
      <c r="DC735" s="1453"/>
      <c r="DD735" s="1453"/>
      <c r="DE735" s="1453"/>
      <c r="DF735" s="1453"/>
      <c r="DG735" s="1453"/>
      <c r="DH735" s="1453"/>
      <c r="DI735" s="1453"/>
      <c r="DJ735" s="1453"/>
      <c r="DK735" s="1453"/>
      <c r="DL735" s="1453"/>
      <c r="DM735" s="1453"/>
      <c r="DN735" s="1453"/>
      <c r="DO735" s="1453"/>
      <c r="DP735" s="1453"/>
      <c r="DQ735" s="1453"/>
      <c r="DR735" s="1453"/>
      <c r="DS735" s="1453"/>
      <c r="DT735" s="1453"/>
    </row>
    <row r="736" spans="1:124" s="1543" customFormat="1" ht="21.9" customHeight="1" x14ac:dyDescent="0.3">
      <c r="A736" s="1453"/>
      <c r="B736" s="1453"/>
      <c r="C736" s="1514"/>
      <c r="D736" s="1514"/>
      <c r="E736" s="1514"/>
      <c r="F736" s="1848"/>
      <c r="G736" s="1930"/>
      <c r="H736" s="1516"/>
      <c r="I736" s="1537"/>
      <c r="J736" s="1537"/>
      <c r="K736" s="1453"/>
      <c r="L736" s="1453"/>
      <c r="M736" s="1453"/>
      <c r="N736" s="1514"/>
      <c r="O736" s="1453"/>
      <c r="P736" s="1453"/>
      <c r="Q736" s="1453"/>
      <c r="R736" s="1453"/>
      <c r="S736" s="1453"/>
      <c r="T736" s="1452"/>
      <c r="U736"/>
      <c r="V736"/>
      <c r="W736" s="1453"/>
      <c r="X736" s="1453"/>
      <c r="Y736" s="1453"/>
      <c r="Z736" s="1453"/>
      <c r="AA736" s="1453"/>
      <c r="AB736" s="1453"/>
      <c r="AC736" s="1453"/>
      <c r="AD736" s="1453"/>
      <c r="AE736" s="1453"/>
      <c r="AF736" s="1453"/>
      <c r="AG736" s="1453"/>
      <c r="AH736" s="1453"/>
      <c r="AI736" s="1453"/>
      <c r="AJ736" s="1453"/>
      <c r="AK736" s="1453"/>
      <c r="AL736" s="1453"/>
      <c r="AM736" s="1453"/>
      <c r="AN736" s="1453"/>
      <c r="AO736" s="1453"/>
      <c r="AP736" s="1453"/>
      <c r="AQ736" s="1453"/>
      <c r="AR736" s="1454"/>
      <c r="AS736" s="1453"/>
      <c r="AT736" s="1453"/>
      <c r="AU736" s="1453"/>
      <c r="AV736" s="1453"/>
      <c r="AW736" s="1453"/>
      <c r="AX736" s="1453"/>
      <c r="AY736" s="1453"/>
      <c r="AZ736" s="1453"/>
      <c r="BA736" s="1453"/>
      <c r="BB736" s="1453"/>
      <c r="BC736" s="1453"/>
      <c r="BD736" s="1453"/>
      <c r="BE736" s="1453"/>
      <c r="BF736" s="1453"/>
      <c r="BG736" s="1453"/>
      <c r="BH736" s="1453"/>
      <c r="BI736" s="1453"/>
      <c r="BJ736" s="1453"/>
      <c r="BK736" s="1453"/>
      <c r="BL736" s="1453"/>
      <c r="BM736" s="1453"/>
      <c r="BN736" s="1453"/>
      <c r="BO736" s="1453"/>
      <c r="BP736" s="1453"/>
      <c r="BQ736" s="1453"/>
      <c r="BR736" s="1453"/>
      <c r="BS736" s="1453"/>
      <c r="BT736" s="1453"/>
      <c r="BU736" s="1453"/>
      <c r="BV736" s="1453"/>
      <c r="BW736" s="1453"/>
      <c r="BX736" s="1453"/>
      <c r="BY736" s="1453"/>
      <c r="BZ736" s="1453"/>
      <c r="CA736" s="1453"/>
      <c r="CB736" s="1453"/>
      <c r="CC736" s="1453"/>
      <c r="CD736" s="1453"/>
      <c r="CE736" s="1453"/>
      <c r="CF736" s="1453"/>
      <c r="CG736" s="1453"/>
      <c r="CH736" s="1453"/>
      <c r="CI736" s="1453"/>
      <c r="CJ736" s="1453"/>
      <c r="CK736" s="1453"/>
      <c r="CL736" s="1453"/>
      <c r="CM736" s="1453"/>
      <c r="CN736" s="1453"/>
      <c r="CO736" s="1453"/>
      <c r="CP736" s="1453"/>
      <c r="CQ736" s="1453"/>
      <c r="CR736" s="1453"/>
      <c r="CS736" s="1453"/>
      <c r="CT736" s="1453"/>
      <c r="CU736" s="1453"/>
      <c r="CV736" s="1453"/>
      <c r="CW736" s="1453"/>
      <c r="CX736" s="1453"/>
      <c r="CY736" s="1453"/>
      <c r="CZ736" s="1453"/>
      <c r="DA736" s="1453"/>
      <c r="DB736" s="1453"/>
      <c r="DC736" s="1453"/>
      <c r="DD736" s="1453"/>
      <c r="DE736" s="1453"/>
      <c r="DF736" s="1453"/>
      <c r="DG736" s="1453"/>
      <c r="DH736" s="1453"/>
      <c r="DI736" s="1453"/>
      <c r="DJ736" s="1453"/>
      <c r="DK736" s="1453"/>
      <c r="DL736" s="1453"/>
      <c r="DM736" s="1453"/>
      <c r="DN736" s="1453"/>
      <c r="DO736" s="1453"/>
      <c r="DP736" s="1453"/>
      <c r="DQ736" s="1453"/>
      <c r="DR736" s="1453"/>
      <c r="DS736" s="1453"/>
      <c r="DT736" s="1453"/>
    </row>
    <row r="737" spans="1:124" s="1543" customFormat="1" ht="21.9" customHeight="1" x14ac:dyDescent="0.3">
      <c r="A737" s="1453"/>
      <c r="B737" s="1453"/>
      <c r="C737" s="1514"/>
      <c r="D737" s="1514"/>
      <c r="E737" s="1514"/>
      <c r="F737" s="1848"/>
      <c r="G737" s="1930"/>
      <c r="H737" s="1516"/>
      <c r="I737" s="1537"/>
      <c r="J737" s="1537"/>
      <c r="K737" s="1453"/>
      <c r="L737" s="1453"/>
      <c r="M737" s="1453"/>
      <c r="N737" s="1514"/>
      <c r="O737" s="1453"/>
      <c r="P737" s="1453"/>
      <c r="Q737" s="1453"/>
      <c r="R737" s="1453"/>
      <c r="S737" s="1453"/>
      <c r="T737" s="1452"/>
      <c r="U737"/>
      <c r="V737"/>
      <c r="W737" s="1453"/>
      <c r="X737" s="1453"/>
      <c r="Y737" s="1453"/>
      <c r="Z737" s="1453"/>
      <c r="AA737" s="1453"/>
      <c r="AB737" s="1453"/>
      <c r="AC737" s="1453"/>
      <c r="AD737" s="1453"/>
      <c r="AE737" s="1453"/>
      <c r="AF737" s="1453"/>
      <c r="AG737" s="1453"/>
      <c r="AH737" s="1453"/>
      <c r="AI737" s="1453"/>
      <c r="AJ737" s="1453"/>
      <c r="AK737" s="1453"/>
      <c r="AL737" s="1453"/>
      <c r="AM737" s="1453"/>
      <c r="AN737" s="1453"/>
      <c r="AO737" s="1453"/>
      <c r="AP737" s="1453"/>
      <c r="AQ737" s="1453"/>
      <c r="AR737" s="1454"/>
      <c r="AS737" s="1453"/>
      <c r="AT737" s="1453"/>
      <c r="AU737" s="1453"/>
      <c r="AV737" s="1453"/>
      <c r="AW737" s="1453"/>
      <c r="AX737" s="1453"/>
      <c r="AY737" s="1453"/>
      <c r="AZ737" s="1453"/>
      <c r="BA737" s="1453"/>
      <c r="BB737" s="1453"/>
      <c r="BC737" s="1453"/>
      <c r="BD737" s="1453"/>
      <c r="BE737" s="1453"/>
      <c r="BF737" s="1453"/>
      <c r="BG737" s="1453"/>
      <c r="BH737" s="1453"/>
      <c r="BI737" s="1453"/>
      <c r="BJ737" s="1453"/>
      <c r="BK737" s="1453"/>
      <c r="BL737" s="1453"/>
      <c r="BM737" s="1453"/>
      <c r="BN737" s="1453"/>
      <c r="BO737" s="1453"/>
      <c r="BP737" s="1453"/>
      <c r="BQ737" s="1453"/>
      <c r="BR737" s="1453"/>
      <c r="BS737" s="1453"/>
      <c r="BT737" s="1453"/>
      <c r="BU737" s="1453"/>
      <c r="BV737" s="1453"/>
      <c r="BW737" s="1453"/>
      <c r="BX737" s="1453"/>
      <c r="BY737" s="1453"/>
      <c r="BZ737" s="1453"/>
      <c r="CA737" s="1453"/>
      <c r="CB737" s="1453"/>
      <c r="CC737" s="1453"/>
      <c r="CD737" s="1453"/>
      <c r="CE737" s="1453"/>
      <c r="CF737" s="1453"/>
      <c r="CG737" s="1453"/>
      <c r="CH737" s="1453"/>
      <c r="CI737" s="1453"/>
      <c r="CJ737" s="1453"/>
      <c r="CK737" s="1453"/>
      <c r="CL737" s="1453"/>
      <c r="CM737" s="1453"/>
      <c r="CN737" s="1453"/>
      <c r="CO737" s="1453"/>
      <c r="CP737" s="1453"/>
      <c r="CQ737" s="1453"/>
      <c r="CR737" s="1453"/>
      <c r="CS737" s="1453"/>
      <c r="CT737" s="1453"/>
      <c r="CU737" s="1453"/>
      <c r="CV737" s="1453"/>
      <c r="CW737" s="1453"/>
      <c r="CX737" s="1453"/>
      <c r="CY737" s="1453"/>
      <c r="CZ737" s="1453"/>
      <c r="DA737" s="1453"/>
      <c r="DB737" s="1453"/>
      <c r="DC737" s="1453"/>
      <c r="DD737" s="1453"/>
      <c r="DE737" s="1453"/>
      <c r="DF737" s="1453"/>
      <c r="DG737" s="1453"/>
      <c r="DH737" s="1453"/>
      <c r="DI737" s="1453"/>
      <c r="DJ737" s="1453"/>
      <c r="DK737" s="1453"/>
      <c r="DL737" s="1453"/>
      <c r="DM737" s="1453"/>
      <c r="DN737" s="1453"/>
      <c r="DO737" s="1453"/>
      <c r="DP737" s="1453"/>
      <c r="DQ737" s="1453"/>
      <c r="DR737" s="1453"/>
      <c r="DS737" s="1453"/>
      <c r="DT737" s="1453"/>
    </row>
    <row r="738" spans="1:124" s="1543" customFormat="1" ht="21.9" customHeight="1" x14ac:dyDescent="0.3">
      <c r="A738" s="1453"/>
      <c r="B738" s="1453"/>
      <c r="C738" s="1514"/>
      <c r="D738" s="1514"/>
      <c r="E738" s="1514"/>
      <c r="F738" s="1848"/>
      <c r="G738" s="1930"/>
      <c r="H738" s="1516"/>
      <c r="I738" s="1537"/>
      <c r="J738" s="1537"/>
      <c r="K738" s="1453"/>
      <c r="L738" s="1453"/>
      <c r="M738" s="1453"/>
      <c r="N738" s="1514"/>
      <c r="O738" s="1453"/>
      <c r="P738" s="1453"/>
      <c r="Q738" s="1453"/>
      <c r="R738" s="1453"/>
      <c r="S738" s="1453"/>
      <c r="T738" s="1452"/>
      <c r="U738"/>
      <c r="V738"/>
      <c r="W738" s="1453"/>
      <c r="X738" s="1453"/>
      <c r="Y738" s="1453"/>
      <c r="Z738" s="1453"/>
      <c r="AA738" s="1453"/>
      <c r="AB738" s="1453"/>
      <c r="AC738" s="1453"/>
      <c r="AD738" s="1453"/>
      <c r="AE738" s="1453"/>
      <c r="AF738" s="1453"/>
      <c r="AG738" s="1453"/>
      <c r="AH738" s="1453"/>
      <c r="AI738" s="1453"/>
      <c r="AJ738" s="1453"/>
      <c r="AK738" s="1453"/>
      <c r="AL738" s="1453"/>
      <c r="AM738" s="1453"/>
      <c r="AN738" s="1453"/>
      <c r="AO738" s="1453"/>
      <c r="AP738" s="1453"/>
      <c r="AQ738" s="1453"/>
      <c r="AR738" s="1454"/>
      <c r="AS738" s="1453"/>
      <c r="AT738" s="1453"/>
      <c r="AU738" s="1453"/>
      <c r="AV738" s="1453"/>
      <c r="AW738" s="1453"/>
      <c r="AX738" s="1453"/>
      <c r="AY738" s="1453"/>
      <c r="AZ738" s="1453"/>
      <c r="BA738" s="1453"/>
      <c r="BB738" s="1453"/>
      <c r="BC738" s="1453"/>
      <c r="BD738" s="1453"/>
      <c r="BE738" s="1453"/>
      <c r="BF738" s="1453"/>
      <c r="BG738" s="1453"/>
      <c r="BH738" s="1453"/>
      <c r="BI738" s="1453"/>
      <c r="BJ738" s="1453"/>
      <c r="BK738" s="1453"/>
      <c r="BL738" s="1453"/>
      <c r="BM738" s="1453"/>
      <c r="BN738" s="1453"/>
      <c r="BO738" s="1453"/>
      <c r="BP738" s="1453"/>
      <c r="BQ738" s="1453"/>
      <c r="BR738" s="1453"/>
      <c r="BS738" s="1453"/>
      <c r="BT738" s="1453"/>
      <c r="BU738" s="1453"/>
      <c r="BV738" s="1453"/>
      <c r="BW738" s="1453"/>
      <c r="BX738" s="1453"/>
      <c r="BY738" s="1453"/>
      <c r="BZ738" s="1453"/>
      <c r="CA738" s="1453"/>
      <c r="CB738" s="1453"/>
      <c r="CC738" s="1453"/>
      <c r="CD738" s="1453"/>
      <c r="CE738" s="1453"/>
      <c r="CF738" s="1453"/>
      <c r="CG738" s="1453"/>
      <c r="CH738" s="1453"/>
      <c r="CI738" s="1453"/>
      <c r="CJ738" s="1453"/>
      <c r="CK738" s="1453"/>
      <c r="CL738" s="1453"/>
      <c r="CM738" s="1453"/>
      <c r="CN738" s="1453"/>
      <c r="CO738" s="1453"/>
      <c r="CP738" s="1453"/>
      <c r="CQ738" s="1453"/>
      <c r="CR738" s="1453"/>
      <c r="CS738" s="1453"/>
      <c r="CT738" s="1453"/>
      <c r="CU738" s="1453"/>
      <c r="CV738" s="1453"/>
      <c r="CW738" s="1453"/>
      <c r="CX738" s="1453"/>
      <c r="CY738" s="1453"/>
      <c r="CZ738" s="1453"/>
      <c r="DA738" s="1453"/>
      <c r="DB738" s="1453"/>
      <c r="DC738" s="1453"/>
      <c r="DD738" s="1453"/>
      <c r="DE738" s="1453"/>
      <c r="DF738" s="1453"/>
      <c r="DG738" s="1453"/>
      <c r="DH738" s="1453"/>
      <c r="DI738" s="1453"/>
      <c r="DJ738" s="1453"/>
      <c r="DK738" s="1453"/>
      <c r="DL738" s="1453"/>
      <c r="DM738" s="1453"/>
      <c r="DN738" s="1453"/>
      <c r="DO738" s="1453"/>
      <c r="DP738" s="1453"/>
      <c r="DQ738" s="1453"/>
      <c r="DR738" s="1453"/>
      <c r="DS738" s="1453"/>
      <c r="DT738" s="1453"/>
    </row>
    <row r="739" spans="1:124" s="1543" customFormat="1" ht="21.9" customHeight="1" x14ac:dyDescent="0.3">
      <c r="A739" s="1453"/>
      <c r="B739" s="1453"/>
      <c r="C739" s="1514"/>
      <c r="D739" s="1514"/>
      <c r="E739" s="1514"/>
      <c r="F739" s="1848"/>
      <c r="G739" s="1930"/>
      <c r="H739" s="1516"/>
      <c r="I739" s="1537"/>
      <c r="J739" s="1537"/>
      <c r="K739" s="1453"/>
      <c r="L739" s="1453"/>
      <c r="M739" s="1453"/>
      <c r="N739" s="1514"/>
      <c r="O739" s="1453"/>
      <c r="P739" s="1453"/>
      <c r="Q739" s="1453"/>
      <c r="R739" s="1453"/>
      <c r="S739" s="1453"/>
      <c r="T739" s="1452"/>
      <c r="U739"/>
      <c r="V739"/>
      <c r="W739" s="1453"/>
      <c r="X739" s="1453"/>
      <c r="Y739" s="1453"/>
      <c r="Z739" s="1453"/>
      <c r="AA739" s="1453"/>
      <c r="AB739" s="1453"/>
      <c r="AC739" s="1453"/>
      <c r="AD739" s="1453"/>
      <c r="AE739" s="1453"/>
      <c r="AF739" s="1453"/>
      <c r="AG739" s="1453"/>
      <c r="AH739" s="1453"/>
      <c r="AI739" s="1453"/>
      <c r="AJ739" s="1453"/>
      <c r="AK739" s="1453"/>
      <c r="AL739" s="1453"/>
      <c r="AM739" s="1453"/>
      <c r="AN739" s="1453"/>
      <c r="AO739" s="1453"/>
      <c r="AP739" s="1453"/>
      <c r="AQ739" s="1453"/>
      <c r="AR739" s="1454"/>
      <c r="AS739" s="1453"/>
      <c r="AT739" s="1453"/>
      <c r="AU739" s="1453"/>
      <c r="AV739" s="1453"/>
      <c r="AW739" s="1453"/>
      <c r="AX739" s="1453"/>
      <c r="AY739" s="1453"/>
      <c r="AZ739" s="1453"/>
      <c r="BA739" s="1453"/>
      <c r="BB739" s="1453"/>
      <c r="BC739" s="1453"/>
      <c r="BD739" s="1453"/>
      <c r="BE739" s="1453"/>
      <c r="BF739" s="1453"/>
      <c r="BG739" s="1453"/>
      <c r="BH739" s="1453"/>
      <c r="BI739" s="1453"/>
      <c r="BJ739" s="1453"/>
      <c r="BK739" s="1453"/>
      <c r="BL739" s="1453"/>
      <c r="BM739" s="1453"/>
      <c r="BN739" s="1453"/>
      <c r="BO739" s="1453"/>
      <c r="BP739" s="1453"/>
      <c r="BQ739" s="1453"/>
      <c r="BR739" s="1453"/>
      <c r="BS739" s="1453"/>
      <c r="BT739" s="1453"/>
      <c r="BU739" s="1453"/>
      <c r="BV739" s="1453"/>
      <c r="BW739" s="1453"/>
      <c r="BX739" s="1453"/>
      <c r="BY739" s="1453"/>
      <c r="BZ739" s="1453"/>
      <c r="CA739" s="1453"/>
      <c r="CB739" s="1453"/>
      <c r="CC739" s="1453"/>
      <c r="CD739" s="1453"/>
      <c r="CE739" s="1453"/>
      <c r="CF739" s="1453"/>
      <c r="CG739" s="1453"/>
      <c r="CH739" s="1453"/>
      <c r="CI739" s="1453"/>
      <c r="CJ739" s="1453"/>
      <c r="CK739" s="1453"/>
      <c r="CL739" s="1453"/>
      <c r="CM739" s="1453"/>
      <c r="CN739" s="1453"/>
      <c r="CO739" s="1453"/>
      <c r="CP739" s="1453"/>
      <c r="CQ739" s="1453"/>
      <c r="CR739" s="1453"/>
      <c r="CS739" s="1453"/>
      <c r="CT739" s="1453"/>
      <c r="CU739" s="1453"/>
      <c r="CV739" s="1453"/>
      <c r="CW739" s="1453"/>
      <c r="CX739" s="1453"/>
      <c r="CY739" s="1453"/>
      <c r="CZ739" s="1453"/>
      <c r="DA739" s="1453"/>
      <c r="DB739" s="1453"/>
      <c r="DC739" s="1453"/>
      <c r="DD739" s="1453"/>
      <c r="DE739" s="1453"/>
      <c r="DF739" s="1453"/>
      <c r="DG739" s="1453"/>
      <c r="DH739" s="1453"/>
      <c r="DI739" s="1453"/>
      <c r="DJ739" s="1453"/>
      <c r="DK739" s="1453"/>
      <c r="DL739" s="1453"/>
      <c r="DM739" s="1453"/>
      <c r="DN739" s="1453"/>
      <c r="DO739" s="1453"/>
      <c r="DP739" s="1453"/>
      <c r="DQ739" s="1453"/>
      <c r="DR739" s="1453"/>
      <c r="DS739" s="1453"/>
      <c r="DT739" s="1453"/>
    </row>
    <row r="740" spans="1:124" s="1543" customFormat="1" ht="21.9" customHeight="1" x14ac:dyDescent="0.3">
      <c r="A740" s="1453"/>
      <c r="B740" s="1453"/>
      <c r="C740" s="1514"/>
      <c r="D740" s="1514"/>
      <c r="E740" s="1514"/>
      <c r="F740" s="1848"/>
      <c r="G740" s="1930"/>
      <c r="H740" s="1516"/>
      <c r="I740" s="1537"/>
      <c r="J740" s="1537"/>
      <c r="K740" s="1453"/>
      <c r="L740" s="1453"/>
      <c r="M740" s="1453"/>
      <c r="N740" s="1514"/>
      <c r="O740" s="1453"/>
      <c r="P740" s="1453"/>
      <c r="Q740" s="1453"/>
      <c r="R740" s="1453"/>
      <c r="S740" s="1453"/>
      <c r="T740" s="1452"/>
      <c r="U740"/>
      <c r="V740"/>
      <c r="W740" s="1453"/>
      <c r="X740" s="1453"/>
      <c r="Y740" s="1453"/>
      <c r="Z740" s="1453"/>
      <c r="AA740" s="1453"/>
      <c r="AB740" s="1453"/>
      <c r="AC740" s="1453"/>
      <c r="AD740" s="1453"/>
      <c r="AE740" s="1453"/>
      <c r="AF740" s="1453"/>
      <c r="AG740" s="1453"/>
      <c r="AH740" s="1453"/>
      <c r="AI740" s="1453"/>
      <c r="AJ740" s="1453"/>
      <c r="AK740" s="1453"/>
      <c r="AL740" s="1453"/>
      <c r="AM740" s="1453"/>
      <c r="AN740" s="1453"/>
      <c r="AO740" s="1453"/>
      <c r="AP740" s="1453"/>
      <c r="AQ740" s="1453"/>
      <c r="AR740" s="1454"/>
      <c r="AS740" s="1453"/>
      <c r="AT740" s="1453"/>
      <c r="AU740" s="1453"/>
      <c r="AV740" s="1453"/>
      <c r="AW740" s="1453"/>
      <c r="AX740" s="1453"/>
      <c r="AY740" s="1453"/>
      <c r="AZ740" s="1453"/>
      <c r="BA740" s="1453"/>
      <c r="BB740" s="1453"/>
      <c r="BC740" s="1453"/>
      <c r="BD740" s="1453"/>
      <c r="BE740" s="1453"/>
      <c r="BF740" s="1453"/>
      <c r="BG740" s="1453"/>
      <c r="BH740" s="1453"/>
      <c r="BI740" s="1453"/>
      <c r="BJ740" s="1453"/>
      <c r="BK740" s="1453"/>
      <c r="BL740" s="1453"/>
      <c r="BM740" s="1453"/>
      <c r="BN740" s="1453"/>
      <c r="BO740" s="1453"/>
      <c r="BP740" s="1453"/>
      <c r="BQ740" s="1453"/>
      <c r="BR740" s="1453"/>
      <c r="BS740" s="1453"/>
      <c r="BT740" s="1453"/>
      <c r="BU740" s="1453"/>
      <c r="BV740" s="1453"/>
      <c r="BW740" s="1453"/>
      <c r="BX740" s="1453"/>
      <c r="BY740" s="1453"/>
      <c r="BZ740" s="1453"/>
      <c r="CA740" s="1453"/>
      <c r="CB740" s="1453"/>
      <c r="CC740" s="1453"/>
      <c r="CD740" s="1453"/>
      <c r="CE740" s="1453"/>
      <c r="CF740" s="1453"/>
      <c r="CG740" s="1453"/>
      <c r="CH740" s="1453"/>
      <c r="CI740" s="1453"/>
      <c r="CJ740" s="1453"/>
      <c r="CK740" s="1453"/>
      <c r="CL740" s="1453"/>
      <c r="CM740" s="1453"/>
      <c r="CN740" s="1453"/>
      <c r="CO740" s="1453"/>
      <c r="CP740" s="1453"/>
      <c r="CQ740" s="1453"/>
      <c r="CR740" s="1453"/>
      <c r="CS740" s="1453"/>
      <c r="CT740" s="1453"/>
      <c r="CU740" s="1453"/>
      <c r="CV740" s="1453"/>
      <c r="CW740" s="1453"/>
      <c r="CX740" s="1453"/>
      <c r="CY740" s="1453"/>
      <c r="CZ740" s="1453"/>
      <c r="DA740" s="1453"/>
      <c r="DB740" s="1453"/>
      <c r="DC740" s="1453"/>
      <c r="DD740" s="1453"/>
      <c r="DE740" s="1453"/>
      <c r="DF740" s="1453"/>
      <c r="DG740" s="1453"/>
      <c r="DH740" s="1453"/>
      <c r="DI740" s="1453"/>
      <c r="DJ740" s="1453"/>
      <c r="DK740" s="1453"/>
      <c r="DL740" s="1453"/>
      <c r="DM740" s="1453"/>
      <c r="DN740" s="1453"/>
      <c r="DO740" s="1453"/>
      <c r="DP740" s="1453"/>
      <c r="DQ740" s="1453"/>
      <c r="DR740" s="1453"/>
      <c r="DS740" s="1453"/>
      <c r="DT740" s="1453"/>
    </row>
    <row r="741" spans="1:124" s="1543" customFormat="1" ht="21.9" customHeight="1" x14ac:dyDescent="0.3">
      <c r="A741" s="1453"/>
      <c r="B741" s="1453"/>
      <c r="C741" s="1514"/>
      <c r="D741" s="1514"/>
      <c r="E741" s="1514"/>
      <c r="F741" s="1848"/>
      <c r="G741" s="1930"/>
      <c r="H741" s="1516"/>
      <c r="I741" s="1537"/>
      <c r="J741" s="1537"/>
      <c r="K741" s="1453"/>
      <c r="L741" s="1453"/>
      <c r="M741" s="1453"/>
      <c r="N741" s="1514"/>
      <c r="O741" s="1453"/>
      <c r="P741" s="1453"/>
      <c r="Q741" s="1453"/>
      <c r="R741" s="1453"/>
      <c r="S741" s="1453"/>
      <c r="T741" s="1452"/>
      <c r="U741"/>
      <c r="V741"/>
      <c r="W741" s="1453"/>
      <c r="X741" s="1453"/>
      <c r="Y741" s="1453"/>
      <c r="Z741" s="1453"/>
      <c r="AA741" s="1453"/>
      <c r="AB741" s="1453"/>
      <c r="AC741" s="1453"/>
      <c r="AD741" s="1453"/>
      <c r="AE741" s="1453"/>
      <c r="AF741" s="1453"/>
      <c r="AG741" s="1453"/>
      <c r="AH741" s="1453"/>
      <c r="AI741" s="1453"/>
      <c r="AJ741" s="1453"/>
      <c r="AK741" s="1453"/>
      <c r="AL741" s="1453"/>
      <c r="AM741" s="1453"/>
      <c r="AN741" s="1453"/>
      <c r="AO741" s="1453"/>
      <c r="AP741" s="1453"/>
      <c r="AQ741" s="1453"/>
      <c r="AR741" s="1454"/>
      <c r="AS741" s="1453"/>
      <c r="AT741" s="1453"/>
      <c r="AU741" s="1453"/>
      <c r="AV741" s="1453"/>
      <c r="AW741" s="1453"/>
      <c r="AX741" s="1453"/>
      <c r="AY741" s="1453"/>
      <c r="AZ741" s="1453"/>
      <c r="BA741" s="1453"/>
      <c r="BB741" s="1453"/>
      <c r="BC741" s="1453"/>
      <c r="BD741" s="1453"/>
      <c r="BE741" s="1453"/>
      <c r="BF741" s="1453"/>
      <c r="BG741" s="1453"/>
      <c r="BH741" s="1453"/>
      <c r="BI741" s="1453"/>
      <c r="BJ741" s="1453"/>
      <c r="BK741" s="1453"/>
      <c r="BL741" s="1453"/>
      <c r="BM741" s="1453"/>
      <c r="BN741" s="1453"/>
      <c r="BO741" s="1453"/>
      <c r="BP741" s="1453"/>
      <c r="BQ741" s="1453"/>
      <c r="BR741" s="1453"/>
      <c r="BS741" s="1453"/>
      <c r="BT741" s="1453"/>
      <c r="BU741" s="1453"/>
      <c r="BV741" s="1453"/>
      <c r="BW741" s="1453"/>
      <c r="BX741" s="1453"/>
      <c r="BY741" s="1453"/>
      <c r="BZ741" s="1453"/>
      <c r="CA741" s="1453"/>
      <c r="CB741" s="1453"/>
      <c r="CC741" s="1453"/>
      <c r="CD741" s="1453"/>
      <c r="CE741" s="1453"/>
      <c r="CF741" s="1453"/>
      <c r="CG741" s="1453"/>
      <c r="CH741" s="1453"/>
      <c r="CI741" s="1453"/>
      <c r="CJ741" s="1453"/>
      <c r="CK741" s="1453"/>
      <c r="CL741" s="1453"/>
      <c r="CM741" s="1453"/>
      <c r="CN741" s="1453"/>
      <c r="CO741" s="1453"/>
      <c r="CP741" s="1453"/>
      <c r="CQ741" s="1453"/>
      <c r="CR741" s="1453"/>
      <c r="CS741" s="1453"/>
      <c r="CT741" s="1453"/>
      <c r="CU741" s="1453"/>
      <c r="CV741" s="1453"/>
      <c r="CW741" s="1453"/>
      <c r="CX741" s="1453"/>
      <c r="CY741" s="1453"/>
      <c r="CZ741" s="1453"/>
      <c r="DA741" s="1453"/>
      <c r="DB741" s="1453"/>
      <c r="DC741" s="1453"/>
      <c r="DD741" s="1453"/>
      <c r="DE741" s="1453"/>
      <c r="DF741" s="1453"/>
      <c r="DG741" s="1453"/>
      <c r="DH741" s="1453"/>
      <c r="DI741" s="1453"/>
      <c r="DJ741" s="1453"/>
      <c r="DK741" s="1453"/>
      <c r="DL741" s="1453"/>
      <c r="DM741" s="1453"/>
      <c r="DN741" s="1453"/>
      <c r="DO741" s="1453"/>
      <c r="DP741" s="1453"/>
      <c r="DQ741" s="1453"/>
      <c r="DR741" s="1453"/>
      <c r="DS741" s="1453"/>
      <c r="DT741" s="1453"/>
    </row>
    <row r="742" spans="1:124" s="1543" customFormat="1" ht="21.9" customHeight="1" x14ac:dyDescent="0.3">
      <c r="A742" s="1453"/>
      <c r="B742" s="1453"/>
      <c r="C742" s="1514"/>
      <c r="D742" s="1514"/>
      <c r="E742" s="1514"/>
      <c r="F742" s="1848"/>
      <c r="G742" s="1930"/>
      <c r="H742" s="1516"/>
      <c r="I742" s="1537"/>
      <c r="J742" s="1537"/>
      <c r="K742" s="1453"/>
      <c r="L742" s="1453"/>
      <c r="M742" s="1453"/>
      <c r="N742" s="1514"/>
      <c r="O742" s="1453"/>
      <c r="P742" s="1453"/>
      <c r="Q742" s="1453"/>
      <c r="R742" s="1453"/>
      <c r="S742" s="1453"/>
      <c r="T742" s="1452"/>
      <c r="U742"/>
      <c r="V742"/>
      <c r="W742" s="1453"/>
      <c r="X742" s="1453"/>
      <c r="Y742" s="1453"/>
      <c r="Z742" s="1453"/>
      <c r="AA742" s="1453"/>
      <c r="AB742" s="1453"/>
      <c r="AC742" s="1453"/>
      <c r="AD742" s="1453"/>
      <c r="AE742" s="1453"/>
      <c r="AF742" s="1453"/>
      <c r="AG742" s="1453"/>
      <c r="AH742" s="1453"/>
      <c r="AI742" s="1453"/>
      <c r="AJ742" s="1453"/>
      <c r="AK742" s="1453"/>
      <c r="AL742" s="1453"/>
      <c r="AM742" s="1453"/>
      <c r="AN742" s="1453"/>
      <c r="AO742" s="1453"/>
      <c r="AP742" s="1453"/>
      <c r="AQ742" s="1453"/>
      <c r="AR742" s="1454"/>
      <c r="AS742" s="1453"/>
      <c r="AT742" s="1453"/>
      <c r="AU742" s="1453"/>
      <c r="AV742" s="1453"/>
      <c r="AW742" s="1453"/>
      <c r="AX742" s="1453"/>
      <c r="AY742" s="1453"/>
      <c r="AZ742" s="1453"/>
      <c r="BA742" s="1453"/>
      <c r="BB742" s="1453"/>
      <c r="BC742" s="1453"/>
      <c r="BD742" s="1453"/>
      <c r="BE742" s="1453"/>
      <c r="BF742" s="1453"/>
      <c r="BG742" s="1453"/>
      <c r="BH742" s="1453"/>
      <c r="BI742" s="1453"/>
      <c r="BJ742" s="1453"/>
      <c r="BK742" s="1453"/>
      <c r="BL742" s="1453"/>
      <c r="BM742" s="1453"/>
      <c r="BN742" s="1453"/>
      <c r="BO742" s="1453"/>
      <c r="BP742" s="1453"/>
      <c r="BQ742" s="1453"/>
      <c r="BR742" s="1453"/>
      <c r="BS742" s="1453"/>
      <c r="BT742" s="1453"/>
      <c r="BU742" s="1453"/>
      <c r="BV742" s="1453"/>
      <c r="BW742" s="1453"/>
      <c r="BX742" s="1453"/>
      <c r="BY742" s="1453"/>
      <c r="BZ742" s="1453"/>
      <c r="CA742" s="1453"/>
      <c r="CB742" s="1453"/>
      <c r="CC742" s="1453"/>
      <c r="CD742" s="1453"/>
      <c r="CE742" s="1453"/>
      <c r="CF742" s="1453"/>
      <c r="CG742" s="1453"/>
      <c r="CH742" s="1453"/>
      <c r="CI742" s="1453"/>
      <c r="CJ742" s="1453"/>
      <c r="CK742" s="1453"/>
      <c r="CL742" s="1453"/>
      <c r="CM742" s="1453"/>
      <c r="CN742" s="1453"/>
      <c r="CO742" s="1453"/>
      <c r="CP742" s="1453"/>
      <c r="CQ742" s="1453"/>
      <c r="CR742" s="1453"/>
      <c r="CS742" s="1453"/>
      <c r="CT742" s="1453"/>
      <c r="CU742" s="1453"/>
      <c r="CV742" s="1453"/>
      <c r="CW742" s="1453"/>
      <c r="CX742" s="1453"/>
      <c r="CY742" s="1453"/>
      <c r="CZ742" s="1453"/>
      <c r="DA742" s="1453"/>
      <c r="DB742" s="1453"/>
      <c r="DC742" s="1453"/>
      <c r="DD742" s="1453"/>
      <c r="DE742" s="1453"/>
      <c r="DF742" s="1453"/>
      <c r="DG742" s="1453"/>
      <c r="DH742" s="1453"/>
      <c r="DI742" s="1453"/>
      <c r="DJ742" s="1453"/>
      <c r="DK742" s="1453"/>
      <c r="DL742" s="1453"/>
      <c r="DM742" s="1453"/>
      <c r="DN742" s="1453"/>
      <c r="DO742" s="1453"/>
      <c r="DP742" s="1453"/>
      <c r="DQ742" s="1453"/>
      <c r="DR742" s="1453"/>
      <c r="DS742" s="1453"/>
      <c r="DT742" s="1453"/>
    </row>
    <row r="743" spans="1:124" s="1543" customFormat="1" ht="21.9" customHeight="1" x14ac:dyDescent="0.3">
      <c r="A743" s="1453"/>
      <c r="B743" s="1453"/>
      <c r="C743" s="1514"/>
      <c r="D743" s="1514"/>
      <c r="E743" s="1514"/>
      <c r="F743" s="1848"/>
      <c r="G743" s="1930"/>
      <c r="H743" s="1516"/>
      <c r="I743" s="1537"/>
      <c r="J743" s="1537"/>
      <c r="K743" s="1453"/>
      <c r="L743" s="1453"/>
      <c r="M743" s="1453"/>
      <c r="N743" s="1514"/>
      <c r="O743" s="1453"/>
      <c r="P743" s="1453"/>
      <c r="Q743" s="1453"/>
      <c r="R743" s="1453"/>
      <c r="S743" s="1453"/>
      <c r="T743" s="1452"/>
      <c r="U743"/>
      <c r="V743"/>
      <c r="W743" s="1453"/>
      <c r="X743" s="1453"/>
      <c r="Y743" s="1453"/>
      <c r="Z743" s="1453"/>
      <c r="AA743" s="1453"/>
      <c r="AB743" s="1453"/>
      <c r="AC743" s="1453"/>
      <c r="AD743" s="1453"/>
      <c r="AE743" s="1453"/>
      <c r="AF743" s="1453"/>
      <c r="AG743" s="1453"/>
      <c r="AH743" s="1453"/>
      <c r="AI743" s="1453"/>
      <c r="AJ743" s="1453"/>
      <c r="AK743" s="1453"/>
      <c r="AL743" s="1453"/>
      <c r="AM743" s="1453"/>
      <c r="AN743" s="1453"/>
      <c r="AO743" s="1453"/>
      <c r="AP743" s="1453"/>
      <c r="AQ743" s="1453"/>
      <c r="AR743" s="1454"/>
      <c r="AS743" s="1453"/>
      <c r="AT743" s="1453"/>
      <c r="AU743" s="1453"/>
      <c r="AV743" s="1453"/>
      <c r="AW743" s="1453"/>
      <c r="AX743" s="1453"/>
      <c r="AY743" s="1453"/>
      <c r="AZ743" s="1453"/>
      <c r="BA743" s="1453"/>
      <c r="BB743" s="1453"/>
      <c r="BC743" s="1453"/>
      <c r="BD743" s="1453"/>
      <c r="BE743" s="1453"/>
      <c r="BF743" s="1453"/>
      <c r="BG743" s="1453"/>
      <c r="BH743" s="1453"/>
      <c r="BI743" s="1453"/>
      <c r="BJ743" s="1453"/>
      <c r="BK743" s="1453"/>
      <c r="BL743" s="1453"/>
      <c r="BM743" s="1453"/>
      <c r="BN743" s="1453"/>
      <c r="BO743" s="1453"/>
      <c r="BP743" s="1453"/>
      <c r="BQ743" s="1453"/>
      <c r="BR743" s="1453"/>
      <c r="BS743" s="1453"/>
      <c r="BT743" s="1453"/>
      <c r="BU743" s="1453"/>
      <c r="BV743" s="1453"/>
      <c r="BW743" s="1453"/>
      <c r="BX743" s="1453"/>
      <c r="BY743" s="1453"/>
      <c r="BZ743" s="1453"/>
      <c r="CA743" s="1453"/>
      <c r="CB743" s="1453"/>
      <c r="CC743" s="1453"/>
      <c r="CD743" s="1453"/>
      <c r="CE743" s="1453"/>
      <c r="CF743" s="1453"/>
      <c r="CG743" s="1453"/>
      <c r="CH743" s="1453"/>
      <c r="CI743" s="1453"/>
      <c r="CJ743" s="1453"/>
      <c r="CK743" s="1453"/>
      <c r="CL743" s="1453"/>
      <c r="CM743" s="1453"/>
      <c r="CN743" s="1453"/>
      <c r="CO743" s="1453"/>
      <c r="CP743" s="1453"/>
      <c r="CQ743" s="1453"/>
      <c r="CR743" s="1453"/>
      <c r="CS743" s="1453"/>
      <c r="CT743" s="1453"/>
      <c r="CU743" s="1453"/>
      <c r="CV743" s="1453"/>
      <c r="CW743" s="1453"/>
      <c r="CX743" s="1453"/>
      <c r="CY743" s="1453"/>
      <c r="CZ743" s="1453"/>
      <c r="DA743" s="1453"/>
      <c r="DB743" s="1453"/>
      <c r="DC743" s="1453"/>
      <c r="DD743" s="1453"/>
      <c r="DE743" s="1453"/>
      <c r="DF743" s="1453"/>
      <c r="DG743" s="1453"/>
      <c r="DH743" s="1453"/>
      <c r="DI743" s="1453"/>
      <c r="DJ743" s="1453"/>
      <c r="DK743" s="1453"/>
      <c r="DL743" s="1453"/>
      <c r="DM743" s="1453"/>
      <c r="DN743" s="1453"/>
      <c r="DO743" s="1453"/>
      <c r="DP743" s="1453"/>
      <c r="DQ743" s="1453"/>
      <c r="DR743" s="1453"/>
      <c r="DS743" s="1453"/>
      <c r="DT743" s="1453"/>
    </row>
    <row r="744" spans="1:124" s="1543" customFormat="1" ht="21.9" customHeight="1" x14ac:dyDescent="0.3">
      <c r="A744" s="1453"/>
      <c r="B744" s="1453"/>
      <c r="C744" s="1514"/>
      <c r="D744" s="1514"/>
      <c r="E744" s="1514"/>
      <c r="F744" s="1848"/>
      <c r="G744" s="1930"/>
      <c r="H744" s="1516"/>
      <c r="I744" s="1537"/>
      <c r="J744" s="1537"/>
      <c r="K744" s="1453"/>
      <c r="L744" s="1453"/>
      <c r="M744" s="1453"/>
      <c r="N744" s="1514"/>
      <c r="O744" s="1453"/>
      <c r="P744" s="1453"/>
      <c r="Q744" s="1453"/>
      <c r="R744" s="1453"/>
      <c r="S744" s="1453"/>
      <c r="T744" s="1452"/>
      <c r="U744"/>
      <c r="V744"/>
      <c r="W744" s="1453"/>
      <c r="X744" s="1453"/>
      <c r="Y744" s="1453"/>
      <c r="Z744" s="1453"/>
      <c r="AA744" s="1453"/>
      <c r="AB744" s="1453"/>
      <c r="AC744" s="1453"/>
      <c r="AD744" s="1453"/>
      <c r="AE744" s="1453"/>
      <c r="AF744" s="1453"/>
      <c r="AG744" s="1453"/>
      <c r="AH744" s="1453"/>
      <c r="AI744" s="1453"/>
      <c r="AJ744" s="1453"/>
      <c r="AK744" s="1453"/>
      <c r="AL744" s="1453"/>
      <c r="AM744" s="1453"/>
      <c r="AN744" s="1453"/>
      <c r="AO744" s="1453"/>
      <c r="AP744" s="1453"/>
      <c r="AQ744" s="1453"/>
      <c r="AR744" s="1454"/>
      <c r="AS744" s="1453"/>
      <c r="AT744" s="1453"/>
      <c r="AU744" s="1453"/>
      <c r="AV744" s="1453"/>
      <c r="AW744" s="1453"/>
      <c r="AX744" s="1453"/>
      <c r="AY744" s="1453"/>
      <c r="AZ744" s="1453"/>
      <c r="BA744" s="1453"/>
      <c r="BB744" s="1453"/>
      <c r="BC744" s="1453"/>
      <c r="BD744" s="1453"/>
      <c r="BE744" s="1453"/>
      <c r="BF744" s="1453"/>
      <c r="BG744" s="1453"/>
      <c r="BH744" s="1453"/>
      <c r="BI744" s="1453"/>
      <c r="BJ744" s="1453"/>
      <c r="BK744" s="1453"/>
      <c r="BL744" s="1453"/>
      <c r="BM744" s="1453"/>
      <c r="BN744" s="1453"/>
      <c r="BO744" s="1453"/>
      <c r="BP744" s="1453"/>
      <c r="BQ744" s="1453"/>
      <c r="BR744" s="1453"/>
      <c r="BS744" s="1453"/>
      <c r="BT744" s="1453"/>
      <c r="BU744" s="1453"/>
      <c r="BV744" s="1453"/>
      <c r="BW744" s="1453"/>
      <c r="BX744" s="1453"/>
      <c r="BY744" s="1453"/>
      <c r="BZ744" s="1453"/>
      <c r="CA744" s="1453"/>
      <c r="CB744" s="1453"/>
      <c r="CC744" s="1453"/>
      <c r="CD744" s="1453"/>
      <c r="CE744" s="1453"/>
      <c r="CF744" s="1453"/>
      <c r="CG744" s="1453"/>
      <c r="CH744" s="1453"/>
      <c r="CI744" s="1453"/>
      <c r="CJ744" s="1453"/>
      <c r="CK744" s="1453"/>
      <c r="CL744" s="1453"/>
      <c r="CM744" s="1453"/>
      <c r="CN744" s="1453"/>
      <c r="CO744" s="1453"/>
      <c r="CP744" s="1453"/>
      <c r="CQ744" s="1453"/>
      <c r="CR744" s="1453"/>
      <c r="CS744" s="1453"/>
      <c r="CT744" s="1453"/>
      <c r="CU744" s="1453"/>
      <c r="CV744" s="1453"/>
      <c r="CW744" s="1453"/>
      <c r="CX744" s="1453"/>
      <c r="CY744" s="1453"/>
      <c r="CZ744" s="1453"/>
      <c r="DA744" s="1453"/>
      <c r="DB744" s="1453"/>
      <c r="DC744" s="1453"/>
      <c r="DD744" s="1453"/>
      <c r="DE744" s="1453"/>
      <c r="DF744" s="1453"/>
      <c r="DG744" s="1453"/>
      <c r="DH744" s="1453"/>
      <c r="DI744" s="1453"/>
      <c r="DJ744" s="1453"/>
      <c r="DK744" s="1453"/>
      <c r="DL744" s="1453"/>
      <c r="DM744" s="1453"/>
      <c r="DN744" s="1453"/>
      <c r="DO744" s="1453"/>
      <c r="DP744" s="1453"/>
      <c r="DQ744" s="1453"/>
      <c r="DR744" s="1453"/>
      <c r="DS744" s="1453"/>
      <c r="DT744" s="1453"/>
    </row>
    <row r="745" spans="1:124" s="1543" customFormat="1" ht="21.9" customHeight="1" x14ac:dyDescent="0.3">
      <c r="A745" s="1453"/>
      <c r="B745" s="1453"/>
      <c r="C745" s="1514"/>
      <c r="D745" s="1514"/>
      <c r="E745" s="1514"/>
      <c r="F745" s="1848"/>
      <c r="G745" s="1930"/>
      <c r="H745" s="1516"/>
      <c r="I745" s="1537"/>
      <c r="J745" s="1537"/>
      <c r="K745" s="1453"/>
      <c r="L745" s="1453"/>
      <c r="M745" s="1453"/>
      <c r="N745" s="1514"/>
      <c r="O745" s="1453"/>
      <c r="P745" s="1453"/>
      <c r="Q745" s="1453"/>
      <c r="R745" s="1453"/>
      <c r="S745" s="1453"/>
      <c r="T745" s="1452"/>
      <c r="U745"/>
      <c r="V745"/>
      <c r="W745" s="1453"/>
      <c r="X745" s="1453"/>
      <c r="Y745" s="1453"/>
      <c r="Z745" s="1453"/>
      <c r="AA745" s="1453"/>
      <c r="AB745" s="1453"/>
      <c r="AC745" s="1453"/>
      <c r="AD745" s="1453"/>
      <c r="AE745" s="1453"/>
      <c r="AF745" s="1453"/>
      <c r="AG745" s="1453"/>
      <c r="AH745" s="1453"/>
      <c r="AI745" s="1453"/>
      <c r="AJ745" s="1453"/>
      <c r="AK745" s="1453"/>
      <c r="AL745" s="1453"/>
      <c r="AM745" s="1453"/>
      <c r="AN745" s="1453"/>
      <c r="AO745" s="1453"/>
      <c r="AP745" s="1453"/>
      <c r="AQ745" s="1453"/>
      <c r="AR745" s="1454"/>
      <c r="AS745" s="1453"/>
      <c r="AT745" s="1453"/>
      <c r="AU745" s="1453"/>
      <c r="AV745" s="1453"/>
      <c r="AW745" s="1453"/>
      <c r="AX745" s="1453"/>
      <c r="AY745" s="1453"/>
      <c r="AZ745" s="1453"/>
      <c r="BA745" s="1453"/>
      <c r="BB745" s="1453"/>
      <c r="BC745" s="1453"/>
      <c r="BD745" s="1453"/>
      <c r="BE745" s="1453"/>
      <c r="BF745" s="1453"/>
      <c r="BG745" s="1453"/>
      <c r="BH745" s="1453"/>
      <c r="BI745" s="1453"/>
      <c r="BJ745" s="1453"/>
      <c r="BK745" s="1453"/>
      <c r="BL745" s="1453"/>
      <c r="BM745" s="1453"/>
      <c r="BN745" s="1453"/>
      <c r="BO745" s="1453"/>
      <c r="BP745" s="1453"/>
      <c r="BQ745" s="1453"/>
      <c r="BR745" s="1453"/>
      <c r="BS745" s="1453"/>
      <c r="BT745" s="1453"/>
      <c r="BU745" s="1453"/>
      <c r="BV745" s="1453"/>
      <c r="BW745" s="1453"/>
      <c r="BX745" s="1453"/>
      <c r="BY745" s="1453"/>
      <c r="BZ745" s="1453"/>
      <c r="CA745" s="1453"/>
      <c r="CB745" s="1453"/>
      <c r="CC745" s="1453"/>
      <c r="CD745" s="1453"/>
      <c r="CE745" s="1453"/>
      <c r="CF745" s="1453"/>
      <c r="CG745" s="1453"/>
      <c r="CH745" s="1453"/>
      <c r="CI745" s="1453"/>
      <c r="CJ745" s="1453"/>
      <c r="CK745" s="1453"/>
      <c r="CL745" s="1453"/>
      <c r="CM745" s="1453"/>
      <c r="CN745" s="1453"/>
      <c r="CO745" s="1453"/>
      <c r="CP745" s="1453"/>
      <c r="CQ745" s="1453"/>
      <c r="CR745" s="1453"/>
      <c r="CS745" s="1453"/>
      <c r="CT745" s="1453"/>
      <c r="CU745" s="1453"/>
      <c r="CV745" s="1453"/>
      <c r="CW745" s="1453"/>
      <c r="CX745" s="1453"/>
      <c r="CY745" s="1453"/>
      <c r="CZ745" s="1453"/>
      <c r="DA745" s="1453"/>
      <c r="DB745" s="1453"/>
      <c r="DC745" s="1453"/>
      <c r="DD745" s="1453"/>
      <c r="DE745" s="1453"/>
      <c r="DF745" s="1453"/>
      <c r="DG745" s="1453"/>
      <c r="DH745" s="1453"/>
      <c r="DI745" s="1453"/>
      <c r="DJ745" s="1453"/>
      <c r="DK745" s="1453"/>
      <c r="DL745" s="1453"/>
      <c r="DM745" s="1453"/>
      <c r="DN745" s="1453"/>
      <c r="DO745" s="1453"/>
      <c r="DP745" s="1453"/>
      <c r="DQ745" s="1453"/>
      <c r="DR745" s="1453"/>
      <c r="DS745" s="1453"/>
      <c r="DT745" s="1453"/>
    </row>
    <row r="746" spans="1:124" s="1543" customFormat="1" ht="21.9" customHeight="1" x14ac:dyDescent="0.3">
      <c r="A746" s="1453"/>
      <c r="B746" s="1453"/>
      <c r="C746" s="1514"/>
      <c r="D746" s="1514"/>
      <c r="E746" s="1514"/>
      <c r="F746" s="1848"/>
      <c r="G746" s="1930"/>
      <c r="H746" s="1516"/>
      <c r="I746" s="1537"/>
      <c r="J746" s="1537"/>
      <c r="K746" s="1453"/>
      <c r="L746" s="1453"/>
      <c r="M746" s="1453"/>
      <c r="N746" s="1514"/>
      <c r="O746" s="1453"/>
      <c r="P746" s="1453"/>
      <c r="Q746" s="1453"/>
      <c r="R746" s="1453"/>
      <c r="S746" s="1453"/>
      <c r="T746" s="1452"/>
      <c r="U746"/>
      <c r="V746"/>
      <c r="W746" s="1453"/>
      <c r="X746" s="1453"/>
      <c r="Y746" s="1453"/>
      <c r="Z746" s="1453"/>
      <c r="AA746" s="1453"/>
      <c r="AB746" s="1453"/>
      <c r="AC746" s="1453"/>
      <c r="AD746" s="1453"/>
      <c r="AE746" s="1453"/>
      <c r="AF746" s="1453"/>
      <c r="AG746" s="1453"/>
      <c r="AH746" s="1453"/>
      <c r="AI746" s="1453"/>
      <c r="AJ746" s="1453"/>
      <c r="AK746" s="1453"/>
      <c r="AL746" s="1453"/>
      <c r="AM746" s="1453"/>
      <c r="AN746" s="1453"/>
      <c r="AO746" s="1453"/>
      <c r="AP746" s="1453"/>
      <c r="AQ746" s="1453"/>
      <c r="AR746" s="1454"/>
      <c r="AS746" s="1453"/>
      <c r="AT746" s="1453"/>
      <c r="AU746" s="1453"/>
      <c r="AV746" s="1453"/>
      <c r="AW746" s="1453"/>
      <c r="AX746" s="1453"/>
      <c r="AY746" s="1453"/>
      <c r="AZ746" s="1453"/>
      <c r="BA746" s="1453"/>
      <c r="BB746" s="1453"/>
      <c r="BC746" s="1453"/>
      <c r="BD746" s="1453"/>
      <c r="BE746" s="1453"/>
      <c r="BF746" s="1453"/>
      <c r="BG746" s="1453"/>
      <c r="BH746" s="1453"/>
      <c r="BI746" s="1453"/>
      <c r="BJ746" s="1453"/>
      <c r="BK746" s="1453"/>
      <c r="BL746" s="1453"/>
      <c r="BM746" s="1453"/>
      <c r="BN746" s="1453"/>
      <c r="BO746" s="1453"/>
      <c r="BP746" s="1453"/>
      <c r="BQ746" s="1453"/>
      <c r="BR746" s="1453"/>
      <c r="BS746" s="1453"/>
      <c r="BT746" s="1453"/>
      <c r="BU746" s="1453"/>
      <c r="BV746" s="1453"/>
      <c r="BW746" s="1453"/>
      <c r="BX746" s="1453"/>
      <c r="BY746" s="1453"/>
      <c r="BZ746" s="1453"/>
      <c r="CA746" s="1453"/>
      <c r="CB746" s="1453"/>
      <c r="CC746" s="1453"/>
      <c r="CD746" s="1453"/>
      <c r="CE746" s="1453"/>
      <c r="CF746" s="1453"/>
      <c r="CG746" s="1453"/>
      <c r="CH746" s="1453"/>
      <c r="CI746" s="1453"/>
      <c r="CJ746" s="1453"/>
      <c r="CK746" s="1453"/>
      <c r="CL746" s="1453"/>
      <c r="CM746" s="1453"/>
      <c r="CN746" s="1453"/>
      <c r="CO746" s="1453"/>
      <c r="CP746" s="1453"/>
      <c r="CQ746" s="1453"/>
      <c r="CR746" s="1453"/>
      <c r="CS746" s="1453"/>
      <c r="CT746" s="1453"/>
      <c r="CU746" s="1453"/>
      <c r="CV746" s="1453"/>
      <c r="CW746" s="1453"/>
      <c r="CX746" s="1453"/>
      <c r="CY746" s="1453"/>
      <c r="CZ746" s="1453"/>
      <c r="DA746" s="1453"/>
      <c r="DB746" s="1453"/>
      <c r="DC746" s="1453"/>
      <c r="DD746" s="1453"/>
      <c r="DE746" s="1453"/>
      <c r="DF746" s="1453"/>
      <c r="DG746" s="1453"/>
      <c r="DH746" s="1453"/>
      <c r="DI746" s="1453"/>
      <c r="DJ746" s="1453"/>
      <c r="DK746" s="1453"/>
      <c r="DL746" s="1453"/>
      <c r="DM746" s="1453"/>
      <c r="DN746" s="1453"/>
      <c r="DO746" s="1453"/>
      <c r="DP746" s="1453"/>
      <c r="DQ746" s="1453"/>
      <c r="DR746" s="1453"/>
      <c r="DS746" s="1453"/>
      <c r="DT746" s="1453"/>
    </row>
    <row r="747" spans="1:124" s="1543" customFormat="1" ht="21.9" customHeight="1" x14ac:dyDescent="0.3">
      <c r="A747" s="1453"/>
      <c r="B747" s="1453"/>
      <c r="C747" s="1514"/>
      <c r="D747" s="1514"/>
      <c r="E747" s="1514"/>
      <c r="F747" s="1848"/>
      <c r="G747" s="1930"/>
      <c r="H747" s="1516"/>
      <c r="I747" s="1537"/>
      <c r="J747" s="1537"/>
      <c r="K747" s="1453"/>
      <c r="L747" s="1453"/>
      <c r="M747" s="1453"/>
      <c r="N747" s="1514"/>
      <c r="O747" s="1453"/>
      <c r="P747" s="1453"/>
      <c r="Q747" s="1453"/>
      <c r="R747" s="1453"/>
      <c r="S747" s="1453"/>
      <c r="T747" s="1452"/>
      <c r="U747"/>
      <c r="V747"/>
      <c r="W747" s="1453"/>
      <c r="X747" s="1453"/>
      <c r="Y747" s="1453"/>
      <c r="Z747" s="1453"/>
      <c r="AA747" s="1453"/>
      <c r="AB747" s="1453"/>
      <c r="AC747" s="1453"/>
      <c r="AD747" s="1453"/>
      <c r="AE747" s="1453"/>
      <c r="AF747" s="1453"/>
      <c r="AG747" s="1453"/>
      <c r="AH747" s="1453"/>
      <c r="AI747" s="1453"/>
      <c r="AJ747" s="1453"/>
      <c r="AK747" s="1453"/>
      <c r="AL747" s="1453"/>
      <c r="AM747" s="1453"/>
      <c r="AN747" s="1453"/>
      <c r="AO747" s="1453"/>
      <c r="AP747" s="1453"/>
      <c r="AQ747" s="1453"/>
      <c r="AR747" s="1454"/>
      <c r="AS747" s="1453"/>
      <c r="AT747" s="1453"/>
      <c r="AU747" s="1453"/>
      <c r="AV747" s="1453"/>
      <c r="AW747" s="1453"/>
      <c r="AX747" s="1453"/>
      <c r="AY747" s="1453"/>
      <c r="AZ747" s="1453"/>
      <c r="BA747" s="1453"/>
      <c r="BB747" s="1453"/>
      <c r="BC747" s="1453"/>
      <c r="BD747" s="1453"/>
      <c r="BE747" s="1453"/>
      <c r="BF747" s="1453"/>
      <c r="BG747" s="1453"/>
      <c r="BH747" s="1453"/>
      <c r="BI747" s="1453"/>
      <c r="BJ747" s="1453"/>
      <c r="BK747" s="1453"/>
      <c r="BL747" s="1453"/>
      <c r="BM747" s="1453"/>
      <c r="BN747" s="1453"/>
      <c r="BO747" s="1453"/>
      <c r="BP747" s="1453"/>
      <c r="BQ747" s="1453"/>
      <c r="BR747" s="1453"/>
      <c r="BS747" s="1453"/>
      <c r="BT747" s="1453"/>
      <c r="BU747" s="1453"/>
      <c r="BV747" s="1453"/>
      <c r="BW747" s="1453"/>
      <c r="BX747" s="1453"/>
      <c r="BY747" s="1453"/>
      <c r="BZ747" s="1453"/>
      <c r="CA747" s="1453"/>
      <c r="CB747" s="1453"/>
      <c r="CC747" s="1453"/>
      <c r="CD747" s="1453"/>
      <c r="CE747" s="1453"/>
      <c r="CF747" s="1453"/>
      <c r="CG747" s="1453"/>
      <c r="CH747" s="1453"/>
      <c r="CI747" s="1453"/>
      <c r="CJ747" s="1453"/>
      <c r="CK747" s="1453"/>
      <c r="CL747" s="1453"/>
      <c r="CM747" s="1453"/>
      <c r="CN747" s="1453"/>
      <c r="CO747" s="1453"/>
      <c r="CP747" s="1453"/>
      <c r="CQ747" s="1453"/>
      <c r="CR747" s="1453"/>
      <c r="CS747" s="1453"/>
      <c r="CT747" s="1453"/>
      <c r="CU747" s="1453"/>
      <c r="CV747" s="1453"/>
      <c r="CW747" s="1453"/>
      <c r="CX747" s="1453"/>
      <c r="CY747" s="1453"/>
      <c r="CZ747" s="1453"/>
      <c r="DA747" s="1453"/>
      <c r="DB747" s="1453"/>
      <c r="DC747" s="1453"/>
      <c r="DD747" s="1453"/>
      <c r="DE747" s="1453"/>
      <c r="DF747" s="1453"/>
      <c r="DG747" s="1453"/>
      <c r="DH747" s="1453"/>
      <c r="DI747" s="1453"/>
      <c r="DJ747" s="1453"/>
      <c r="DK747" s="1453"/>
      <c r="DL747" s="1453"/>
      <c r="DM747" s="1453"/>
      <c r="DN747" s="1453"/>
      <c r="DO747" s="1453"/>
      <c r="DP747" s="1453"/>
      <c r="DQ747" s="1453"/>
      <c r="DR747" s="1453"/>
      <c r="DS747" s="1453"/>
      <c r="DT747" s="1453"/>
    </row>
    <row r="748" spans="1:124" s="1543" customFormat="1" ht="21.9" customHeight="1" x14ac:dyDescent="0.3">
      <c r="A748" s="1453"/>
      <c r="B748" s="1453"/>
      <c r="C748" s="1514"/>
      <c r="D748" s="1514"/>
      <c r="E748" s="1514"/>
      <c r="F748" s="1848"/>
      <c r="G748" s="1930"/>
      <c r="H748" s="1516"/>
      <c r="I748" s="1537"/>
      <c r="J748" s="1537"/>
      <c r="K748" s="1453"/>
      <c r="L748" s="1453"/>
      <c r="M748" s="1453"/>
      <c r="N748" s="1514"/>
      <c r="O748" s="1453"/>
      <c r="P748" s="1453"/>
      <c r="Q748" s="1453"/>
      <c r="R748" s="1453"/>
      <c r="S748" s="1453"/>
      <c r="T748" s="1452"/>
      <c r="U748"/>
      <c r="V748"/>
      <c r="W748" s="1453"/>
      <c r="X748" s="1453"/>
      <c r="Y748" s="1453"/>
      <c r="Z748" s="1453"/>
      <c r="AA748" s="1453"/>
      <c r="AB748" s="1453"/>
      <c r="AC748" s="1453"/>
      <c r="AD748" s="1453"/>
      <c r="AE748" s="1453"/>
      <c r="AF748" s="1453"/>
      <c r="AG748" s="1453"/>
      <c r="AH748" s="1453"/>
      <c r="AI748" s="1453"/>
      <c r="AJ748" s="1453"/>
      <c r="AK748" s="1453"/>
      <c r="AL748" s="1453"/>
      <c r="AM748" s="1453"/>
      <c r="AN748" s="1453"/>
      <c r="AO748" s="1453"/>
      <c r="AP748" s="1453"/>
      <c r="AQ748" s="1453"/>
      <c r="AR748" s="1454"/>
      <c r="AS748" s="1453"/>
      <c r="AT748" s="1453"/>
      <c r="AU748" s="1453"/>
      <c r="AV748" s="1453"/>
      <c r="AW748" s="1453"/>
      <c r="AX748" s="1453"/>
      <c r="AY748" s="1453"/>
      <c r="AZ748" s="1453"/>
      <c r="BA748" s="1453"/>
      <c r="BB748" s="1453"/>
      <c r="BC748" s="1453"/>
      <c r="BD748" s="1453"/>
      <c r="BE748" s="1453"/>
      <c r="BF748" s="1453"/>
      <c r="BG748" s="1453"/>
      <c r="BH748" s="1453"/>
      <c r="BI748" s="1453"/>
      <c r="BJ748" s="1453"/>
      <c r="BK748" s="1453"/>
      <c r="BL748" s="1453"/>
      <c r="BM748" s="1453"/>
      <c r="BN748" s="1453"/>
      <c r="BO748" s="1453"/>
      <c r="BP748" s="1453"/>
      <c r="BQ748" s="1453"/>
      <c r="BR748" s="1453"/>
      <c r="BS748" s="1453"/>
      <c r="BT748" s="1453"/>
      <c r="BU748" s="1453"/>
      <c r="BV748" s="1453"/>
      <c r="BW748" s="1453"/>
      <c r="BX748" s="1453"/>
      <c r="BY748" s="1453"/>
      <c r="BZ748" s="1453"/>
      <c r="CA748" s="1453"/>
      <c r="CB748" s="1453"/>
      <c r="CC748" s="1453"/>
      <c r="CD748" s="1453"/>
      <c r="CE748" s="1453"/>
      <c r="CF748" s="1453"/>
      <c r="CG748" s="1453"/>
      <c r="CH748" s="1453"/>
      <c r="CI748" s="1453"/>
      <c r="CJ748" s="1453"/>
      <c r="CK748" s="1453"/>
      <c r="CL748" s="1453"/>
      <c r="CM748" s="1453"/>
      <c r="CN748" s="1453"/>
      <c r="CO748" s="1453"/>
      <c r="CP748" s="1453"/>
      <c r="CQ748" s="1453"/>
      <c r="CR748" s="1453"/>
      <c r="CS748" s="1453"/>
      <c r="CT748" s="1453"/>
      <c r="CU748" s="1453"/>
      <c r="CV748" s="1453"/>
      <c r="CW748" s="1453"/>
      <c r="CX748" s="1453"/>
      <c r="CY748" s="1453"/>
      <c r="CZ748" s="1453"/>
      <c r="DA748" s="1453"/>
      <c r="DB748" s="1453"/>
      <c r="DC748" s="1453"/>
      <c r="DD748" s="1453"/>
      <c r="DE748" s="1453"/>
      <c r="DF748" s="1453"/>
      <c r="DG748" s="1453"/>
      <c r="DH748" s="1453"/>
      <c r="DI748" s="1453"/>
      <c r="DJ748" s="1453"/>
      <c r="DK748" s="1453"/>
      <c r="DL748" s="1453"/>
      <c r="DM748" s="1453"/>
      <c r="DN748" s="1453"/>
      <c r="DO748" s="1453"/>
      <c r="DP748" s="1453"/>
      <c r="DQ748" s="1453"/>
      <c r="DR748" s="1453"/>
      <c r="DS748" s="1453"/>
      <c r="DT748" s="1453"/>
    </row>
    <row r="749" spans="1:124" s="1543" customFormat="1" ht="21.9" customHeight="1" x14ac:dyDescent="0.3">
      <c r="A749" s="1453"/>
      <c r="B749" s="1453"/>
      <c r="C749" s="1514"/>
      <c r="D749" s="1514"/>
      <c r="E749" s="1514"/>
      <c r="F749" s="1848"/>
      <c r="G749" s="1930"/>
      <c r="H749" s="1516"/>
      <c r="I749" s="1537"/>
      <c r="J749" s="1537"/>
      <c r="K749" s="1453"/>
      <c r="L749" s="1453"/>
      <c r="M749" s="1453"/>
      <c r="N749" s="1514"/>
      <c r="O749" s="1453"/>
      <c r="P749" s="1453"/>
      <c r="Q749" s="1453"/>
      <c r="R749" s="1453"/>
      <c r="S749" s="1453"/>
      <c r="T749" s="1452"/>
      <c r="U749"/>
      <c r="V749"/>
      <c r="W749" s="1453"/>
      <c r="X749" s="1453"/>
      <c r="Y749" s="1453"/>
      <c r="Z749" s="1453"/>
      <c r="AA749" s="1453"/>
      <c r="AB749" s="1453"/>
      <c r="AC749" s="1453"/>
      <c r="AD749" s="1453"/>
      <c r="AE749" s="1453"/>
      <c r="AF749" s="1453"/>
      <c r="AG749" s="1453"/>
      <c r="AH749" s="1453"/>
      <c r="AI749" s="1453"/>
      <c r="AJ749" s="1453"/>
      <c r="AK749" s="1453"/>
      <c r="AL749" s="1453"/>
      <c r="AM749" s="1453"/>
      <c r="AN749" s="1453"/>
      <c r="AO749" s="1453"/>
      <c r="AP749" s="1453"/>
      <c r="AQ749" s="1453"/>
      <c r="AR749" s="1454"/>
      <c r="AS749" s="1453"/>
      <c r="AT749" s="1453"/>
      <c r="AU749" s="1453"/>
      <c r="AV749" s="1453"/>
      <c r="AW749" s="1453"/>
      <c r="AX749" s="1453"/>
      <c r="AY749" s="1453"/>
      <c r="AZ749" s="1453"/>
      <c r="BA749" s="1453"/>
      <c r="BB749" s="1453"/>
      <c r="BC749" s="1453"/>
      <c r="BD749" s="1453"/>
      <c r="BE749" s="1453"/>
      <c r="BF749" s="1453"/>
      <c r="BG749" s="1453"/>
      <c r="BH749" s="1453"/>
      <c r="BI749" s="1453"/>
      <c r="BJ749" s="1453"/>
      <c r="BK749" s="1453"/>
      <c r="BL749" s="1453"/>
      <c r="BM749" s="1453"/>
      <c r="BN749" s="1453"/>
      <c r="BO749" s="1453"/>
      <c r="BP749" s="1453"/>
      <c r="BQ749" s="1453"/>
      <c r="BR749" s="1453"/>
      <c r="BS749" s="1453"/>
      <c r="BT749" s="1453"/>
      <c r="BU749" s="1453"/>
      <c r="BV749" s="1453"/>
      <c r="BW749" s="1453"/>
      <c r="BX749" s="1453"/>
      <c r="BY749" s="1453"/>
      <c r="BZ749" s="1453"/>
      <c r="CA749" s="1453"/>
      <c r="CB749" s="1453"/>
      <c r="CC749" s="1453"/>
      <c r="CD749" s="1453"/>
      <c r="CE749" s="1453"/>
      <c r="CF749" s="1453"/>
      <c r="CG749" s="1453"/>
      <c r="CH749" s="1453"/>
      <c r="CI749" s="1453"/>
      <c r="CJ749" s="1453"/>
      <c r="CK749" s="1453"/>
      <c r="CL749" s="1453"/>
      <c r="CM749" s="1453"/>
      <c r="CN749" s="1453"/>
      <c r="CO749" s="1453"/>
      <c r="CP749" s="1453"/>
      <c r="CQ749" s="1453"/>
      <c r="CR749" s="1453"/>
      <c r="CS749" s="1453"/>
      <c r="CT749" s="1453"/>
      <c r="CU749" s="1453"/>
      <c r="CV749" s="1453"/>
      <c r="CW749" s="1453"/>
      <c r="CX749" s="1453"/>
      <c r="CY749" s="1453"/>
      <c r="CZ749" s="1453"/>
      <c r="DA749" s="1453"/>
      <c r="DB749" s="1453"/>
      <c r="DC749" s="1453"/>
      <c r="DD749" s="1453"/>
      <c r="DE749" s="1453"/>
      <c r="DF749" s="1453"/>
      <c r="DG749" s="1453"/>
      <c r="DH749" s="1453"/>
      <c r="DI749" s="1453"/>
      <c r="DJ749" s="1453"/>
      <c r="DK749" s="1453"/>
      <c r="DL749" s="1453"/>
      <c r="DM749" s="1453"/>
      <c r="DN749" s="1453"/>
      <c r="DO749" s="1453"/>
      <c r="DP749" s="1453"/>
      <c r="DQ749" s="1453"/>
      <c r="DR749" s="1453"/>
      <c r="DS749" s="1453"/>
      <c r="DT749" s="1453"/>
    </row>
    <row r="750" spans="1:124" s="1543" customFormat="1" ht="21.9" customHeight="1" x14ac:dyDescent="0.3">
      <c r="A750" s="1453"/>
      <c r="B750" s="1453"/>
      <c r="C750" s="1514"/>
      <c r="D750" s="1514"/>
      <c r="E750" s="1514"/>
      <c r="F750" s="1848"/>
      <c r="G750" s="1930"/>
      <c r="H750" s="1516"/>
      <c r="I750" s="1537"/>
      <c r="J750" s="1537"/>
      <c r="K750" s="1453"/>
      <c r="L750" s="1453"/>
      <c r="M750" s="1453"/>
      <c r="N750" s="1514"/>
      <c r="O750" s="1453"/>
      <c r="P750" s="1453"/>
      <c r="Q750" s="1453"/>
      <c r="R750" s="1453"/>
      <c r="S750" s="1453"/>
      <c r="T750" s="1452"/>
      <c r="U750"/>
      <c r="V750"/>
      <c r="W750" s="1453"/>
      <c r="X750" s="1453"/>
      <c r="Y750" s="1453"/>
      <c r="Z750" s="1453"/>
      <c r="AA750" s="1453"/>
      <c r="AB750" s="1453"/>
      <c r="AC750" s="1453"/>
      <c r="AD750" s="1453"/>
      <c r="AE750" s="1453"/>
      <c r="AF750" s="1453"/>
      <c r="AG750" s="1453"/>
      <c r="AH750" s="1453"/>
      <c r="AI750" s="1453"/>
      <c r="AJ750" s="1453"/>
      <c r="AK750" s="1453"/>
      <c r="AL750" s="1453"/>
      <c r="AM750" s="1453"/>
      <c r="AN750" s="1453"/>
      <c r="AO750" s="1453"/>
      <c r="AP750" s="1453"/>
      <c r="AQ750" s="1453"/>
      <c r="AR750" s="1454"/>
      <c r="AS750" s="1453"/>
      <c r="AT750" s="1453"/>
      <c r="AU750" s="1453"/>
      <c r="AV750" s="1453"/>
      <c r="AW750" s="1453"/>
      <c r="AX750" s="1453"/>
      <c r="AY750" s="1453"/>
      <c r="AZ750" s="1453"/>
      <c r="BA750" s="1453"/>
      <c r="BB750" s="1453"/>
      <c r="BC750" s="1453"/>
      <c r="BD750" s="1453"/>
      <c r="BE750" s="1453"/>
      <c r="BF750" s="1453"/>
      <c r="BG750" s="1453"/>
      <c r="BH750" s="1453"/>
      <c r="BI750" s="1453"/>
      <c r="BJ750" s="1453"/>
      <c r="BK750" s="1453"/>
      <c r="BL750" s="1453"/>
      <c r="BM750" s="1453"/>
      <c r="BN750" s="1453"/>
      <c r="BO750" s="1453"/>
      <c r="BP750" s="1453"/>
      <c r="BQ750" s="1453"/>
      <c r="BR750" s="1453"/>
      <c r="BS750" s="1453"/>
      <c r="BT750" s="1453"/>
      <c r="BU750" s="1453"/>
      <c r="BV750" s="1453"/>
      <c r="BW750" s="1453"/>
      <c r="BX750" s="1453"/>
      <c r="BY750" s="1453"/>
      <c r="BZ750" s="1453"/>
      <c r="CA750" s="1453"/>
      <c r="CB750" s="1453"/>
      <c r="CC750" s="1453"/>
      <c r="CD750" s="1453"/>
      <c r="CE750" s="1453"/>
      <c r="CF750" s="1453"/>
      <c r="CG750" s="1453"/>
      <c r="CH750" s="1453"/>
      <c r="CI750" s="1453"/>
      <c r="CJ750" s="1453"/>
      <c r="CK750" s="1453"/>
      <c r="CL750" s="1453"/>
      <c r="CM750" s="1453"/>
      <c r="CN750" s="1453"/>
      <c r="CO750" s="1453"/>
      <c r="CP750" s="1453"/>
      <c r="CQ750" s="1453"/>
      <c r="CR750" s="1453"/>
      <c r="CS750" s="1453"/>
      <c r="CT750" s="1453"/>
      <c r="CU750" s="1453"/>
      <c r="CV750" s="1453"/>
      <c r="CW750" s="1453"/>
      <c r="CX750" s="1453"/>
      <c r="CY750" s="1453"/>
      <c r="CZ750" s="1453"/>
      <c r="DA750" s="1453"/>
      <c r="DB750" s="1453"/>
      <c r="DC750" s="1453"/>
      <c r="DD750" s="1453"/>
      <c r="DE750" s="1453"/>
      <c r="DF750" s="1453"/>
      <c r="DG750" s="1453"/>
      <c r="DH750" s="1453"/>
      <c r="DI750" s="1453"/>
      <c r="DJ750" s="1453"/>
      <c r="DK750" s="1453"/>
      <c r="DL750" s="1453"/>
      <c r="DM750" s="1453"/>
      <c r="DN750" s="1453"/>
      <c r="DO750" s="1453"/>
      <c r="DP750" s="1453"/>
      <c r="DQ750" s="1453"/>
      <c r="DR750" s="1453"/>
      <c r="DS750" s="1453"/>
      <c r="DT750" s="1453"/>
    </row>
    <row r="751" spans="1:124" s="1543" customFormat="1" ht="21.9" customHeight="1" x14ac:dyDescent="0.3">
      <c r="A751" s="1453"/>
      <c r="B751" s="1453"/>
      <c r="C751" s="1514"/>
      <c r="D751" s="1514"/>
      <c r="E751" s="1514"/>
      <c r="F751" s="1848"/>
      <c r="G751" s="1930"/>
      <c r="H751" s="1516"/>
      <c r="I751" s="1537"/>
      <c r="J751" s="1537"/>
      <c r="K751" s="1453"/>
      <c r="L751" s="1453"/>
      <c r="M751" s="1453"/>
      <c r="N751" s="1514"/>
      <c r="O751" s="1453"/>
      <c r="P751" s="1453"/>
      <c r="Q751" s="1453"/>
      <c r="R751" s="1453"/>
      <c r="S751" s="1453"/>
      <c r="T751" s="1452"/>
      <c r="U751"/>
      <c r="V751"/>
      <c r="W751" s="1453"/>
      <c r="X751" s="1453"/>
      <c r="Y751" s="1453"/>
      <c r="Z751" s="1453"/>
      <c r="AA751" s="1453"/>
      <c r="AB751" s="1453"/>
      <c r="AC751" s="1453"/>
      <c r="AD751" s="1453"/>
      <c r="AE751" s="1453"/>
      <c r="AF751" s="1453"/>
      <c r="AG751" s="1453"/>
      <c r="AH751" s="1453"/>
      <c r="AI751" s="1453"/>
      <c r="AJ751" s="1453"/>
      <c r="AK751" s="1453"/>
      <c r="AL751" s="1453"/>
      <c r="AM751" s="1453"/>
      <c r="AN751" s="1453"/>
      <c r="AO751" s="1453"/>
      <c r="AP751" s="1453"/>
      <c r="AQ751" s="1453"/>
      <c r="AR751" s="1454"/>
      <c r="AS751" s="1453"/>
      <c r="AT751" s="1453"/>
      <c r="AU751" s="1453"/>
      <c r="AV751" s="1453"/>
      <c r="AW751" s="1453"/>
      <c r="AX751" s="1453"/>
      <c r="AY751" s="1453"/>
      <c r="AZ751" s="1453"/>
      <c r="BA751" s="1453"/>
      <c r="BB751" s="1453"/>
      <c r="BC751" s="1453"/>
      <c r="BD751" s="1453"/>
      <c r="BE751" s="1453"/>
      <c r="BF751" s="1453"/>
      <c r="BG751" s="1453"/>
      <c r="BH751" s="1453"/>
      <c r="BI751" s="1453"/>
      <c r="BJ751" s="1453"/>
      <c r="BK751" s="1453"/>
      <c r="BL751" s="1453"/>
      <c r="BM751" s="1453"/>
      <c r="BN751" s="1453"/>
      <c r="BO751" s="1453"/>
      <c r="BP751" s="1453"/>
      <c r="BQ751" s="1453"/>
      <c r="BR751" s="1453"/>
      <c r="BS751" s="1453"/>
      <c r="BT751" s="1453"/>
      <c r="BU751" s="1453"/>
      <c r="BV751" s="1453"/>
      <c r="BW751" s="1453"/>
      <c r="BX751" s="1453"/>
      <c r="BY751" s="1453"/>
      <c r="BZ751" s="1453"/>
      <c r="CA751" s="1453"/>
      <c r="CB751" s="1453"/>
      <c r="CC751" s="1453"/>
      <c r="CD751" s="1453"/>
      <c r="CE751" s="1453"/>
      <c r="CF751" s="1453"/>
      <c r="CG751" s="1453"/>
      <c r="CH751" s="1453"/>
      <c r="CI751" s="1453"/>
      <c r="CJ751" s="1453"/>
      <c r="CK751" s="1453"/>
      <c r="CL751" s="1453"/>
      <c r="CM751" s="1453"/>
      <c r="CN751" s="1453"/>
      <c r="CO751" s="1453"/>
      <c r="CP751" s="1453"/>
      <c r="CQ751" s="1453"/>
      <c r="CR751" s="1453"/>
      <c r="CS751" s="1453"/>
      <c r="CT751" s="1453"/>
      <c r="CU751" s="1453"/>
      <c r="CV751" s="1453"/>
      <c r="CW751" s="1453"/>
      <c r="CX751" s="1453"/>
      <c r="CY751" s="1453"/>
      <c r="CZ751" s="1453"/>
      <c r="DA751" s="1453"/>
      <c r="DB751" s="1453"/>
      <c r="DC751" s="1453"/>
      <c r="DD751" s="1453"/>
      <c r="DE751" s="1453"/>
      <c r="DF751" s="1453"/>
      <c r="DG751" s="1453"/>
      <c r="DH751" s="1453"/>
      <c r="DI751" s="1453"/>
      <c r="DJ751" s="1453"/>
      <c r="DK751" s="1453"/>
      <c r="DL751" s="1453"/>
      <c r="DM751" s="1453"/>
      <c r="DN751" s="1453"/>
      <c r="DO751" s="1453"/>
      <c r="DP751" s="1453"/>
      <c r="DQ751" s="1453"/>
      <c r="DR751" s="1453"/>
      <c r="DS751" s="1453"/>
      <c r="DT751" s="1453"/>
    </row>
    <row r="752" spans="1:124" s="1543" customFormat="1" ht="21.9" customHeight="1" x14ac:dyDescent="0.3">
      <c r="A752" s="1453"/>
      <c r="B752" s="1453"/>
      <c r="C752" s="1514"/>
      <c r="D752" s="1514"/>
      <c r="E752" s="1514"/>
      <c r="F752" s="1848"/>
      <c r="G752" s="1930"/>
      <c r="H752" s="1516"/>
      <c r="I752" s="1537"/>
      <c r="J752" s="1537"/>
      <c r="K752" s="1453"/>
      <c r="L752" s="1453"/>
      <c r="M752" s="1453"/>
      <c r="N752" s="1514"/>
      <c r="O752" s="1453"/>
      <c r="P752" s="1453"/>
      <c r="Q752" s="1453"/>
      <c r="R752" s="1453"/>
      <c r="S752" s="1453"/>
      <c r="T752" s="1452"/>
      <c r="U752"/>
      <c r="V752"/>
      <c r="W752" s="1453"/>
      <c r="X752" s="1453"/>
      <c r="Y752" s="1453"/>
      <c r="Z752" s="1453"/>
      <c r="AA752" s="1453"/>
      <c r="AB752" s="1453"/>
      <c r="AC752" s="1453"/>
      <c r="AD752" s="1453"/>
      <c r="AE752" s="1453"/>
      <c r="AF752" s="1453"/>
      <c r="AG752" s="1453"/>
      <c r="AH752" s="1453"/>
      <c r="AI752" s="1453"/>
      <c r="AJ752" s="1453"/>
      <c r="AK752" s="1453"/>
      <c r="AL752" s="1453"/>
      <c r="AM752" s="1453"/>
      <c r="AN752" s="1453"/>
      <c r="AO752" s="1453"/>
      <c r="AP752" s="1453"/>
      <c r="AQ752" s="1453"/>
      <c r="AR752" s="1454"/>
      <c r="AS752" s="1453"/>
      <c r="AT752" s="1453"/>
      <c r="AU752" s="1453"/>
      <c r="AV752" s="1453"/>
      <c r="AW752" s="1453"/>
      <c r="AX752" s="1453"/>
      <c r="AY752" s="1453"/>
      <c r="AZ752" s="1453"/>
      <c r="BA752" s="1453"/>
      <c r="BB752" s="1453"/>
      <c r="BC752" s="1453"/>
      <c r="BD752" s="1453"/>
      <c r="BE752" s="1453"/>
      <c r="BF752" s="1453"/>
      <c r="BG752" s="1453"/>
      <c r="BH752" s="1453"/>
      <c r="BI752" s="1453"/>
      <c r="BJ752" s="1453"/>
      <c r="BK752" s="1453"/>
      <c r="BL752" s="1453"/>
      <c r="BM752" s="1453"/>
      <c r="BN752" s="1453"/>
      <c r="BO752" s="1453"/>
      <c r="BP752" s="1453"/>
      <c r="BQ752" s="1453"/>
      <c r="BR752" s="1453"/>
      <c r="BS752" s="1453"/>
      <c r="BT752" s="1453"/>
      <c r="BU752" s="1453"/>
      <c r="BV752" s="1453"/>
      <c r="BW752" s="1453"/>
      <c r="BX752" s="1453"/>
      <c r="BY752" s="1453"/>
      <c r="BZ752" s="1453"/>
      <c r="CA752" s="1453"/>
      <c r="CB752" s="1453"/>
      <c r="CC752" s="1453"/>
      <c r="CD752" s="1453"/>
      <c r="CE752" s="1453"/>
      <c r="CF752" s="1453"/>
      <c r="CG752" s="1453"/>
      <c r="CH752" s="1453"/>
      <c r="CI752" s="1453"/>
      <c r="CJ752" s="1453"/>
      <c r="CK752" s="1453"/>
      <c r="CL752" s="1453"/>
      <c r="CM752" s="1453"/>
      <c r="CN752" s="1453"/>
      <c r="CO752" s="1453"/>
      <c r="CP752" s="1453"/>
      <c r="CQ752" s="1453"/>
      <c r="CR752" s="1453"/>
      <c r="CS752" s="1453"/>
      <c r="CT752" s="1453"/>
      <c r="CU752" s="1453"/>
      <c r="CV752" s="1453"/>
      <c r="CW752" s="1453"/>
      <c r="CX752" s="1453"/>
      <c r="CY752" s="1453"/>
      <c r="CZ752" s="1453"/>
      <c r="DA752" s="1453"/>
      <c r="DB752" s="1453"/>
      <c r="DC752" s="1453"/>
      <c r="DD752" s="1453"/>
      <c r="DE752" s="1453"/>
      <c r="DF752" s="1453"/>
      <c r="DG752" s="1453"/>
      <c r="DH752" s="1453"/>
      <c r="DI752" s="1453"/>
      <c r="DJ752" s="1453"/>
      <c r="DK752" s="1453"/>
      <c r="DL752" s="1453"/>
      <c r="DM752" s="1453"/>
      <c r="DN752" s="1453"/>
      <c r="DO752" s="1453"/>
      <c r="DP752" s="1453"/>
      <c r="DQ752" s="1453"/>
      <c r="DR752" s="1453"/>
      <c r="DS752" s="1453"/>
      <c r="DT752" s="1453"/>
    </row>
    <row r="753" spans="1:124" s="1543" customFormat="1" ht="21.9" customHeight="1" x14ac:dyDescent="0.3">
      <c r="A753" s="1453"/>
      <c r="B753" s="1453"/>
      <c r="C753" s="1514"/>
      <c r="D753" s="1514"/>
      <c r="E753" s="1514"/>
      <c r="F753" s="1848"/>
      <c r="G753" s="1930"/>
      <c r="H753" s="1516"/>
      <c r="I753" s="1537"/>
      <c r="J753" s="1537"/>
      <c r="K753" s="1453"/>
      <c r="L753" s="1453"/>
      <c r="M753" s="1453"/>
      <c r="N753" s="1514"/>
      <c r="O753" s="1453"/>
      <c r="P753" s="1453"/>
      <c r="Q753" s="1453"/>
      <c r="R753" s="1453"/>
      <c r="S753" s="1453"/>
      <c r="T753" s="1452"/>
      <c r="U753"/>
      <c r="V753"/>
      <c r="W753" s="1453"/>
      <c r="X753" s="1453"/>
      <c r="Y753" s="1453"/>
      <c r="Z753" s="1453"/>
      <c r="AA753" s="1453"/>
      <c r="AB753" s="1453"/>
      <c r="AC753" s="1453"/>
      <c r="AD753" s="1453"/>
      <c r="AE753" s="1453"/>
      <c r="AF753" s="1453"/>
      <c r="AG753" s="1453"/>
      <c r="AH753" s="1453"/>
      <c r="AI753" s="1453"/>
      <c r="AJ753" s="1453"/>
      <c r="AK753" s="1453"/>
      <c r="AL753" s="1453"/>
      <c r="AM753" s="1453"/>
      <c r="AN753" s="1453"/>
      <c r="AO753" s="1453"/>
      <c r="AP753" s="1453"/>
      <c r="AQ753" s="1453"/>
      <c r="AR753" s="1454"/>
      <c r="AS753" s="1453"/>
      <c r="AT753" s="1453"/>
      <c r="AU753" s="1453"/>
      <c r="AV753" s="1453"/>
      <c r="AW753" s="1453"/>
      <c r="AX753" s="1453"/>
      <c r="AY753" s="1453"/>
      <c r="AZ753" s="1453"/>
      <c r="BA753" s="1453"/>
      <c r="BB753" s="1453"/>
      <c r="BC753" s="1453"/>
      <c r="BD753" s="1453"/>
      <c r="BE753" s="1453"/>
      <c r="BF753" s="1453"/>
      <c r="BG753" s="1453"/>
      <c r="BH753" s="1453"/>
      <c r="BI753" s="1453"/>
      <c r="BJ753" s="1453"/>
      <c r="BK753" s="1453"/>
      <c r="BL753" s="1453"/>
      <c r="BM753" s="1453"/>
      <c r="BN753" s="1453"/>
      <c r="BO753" s="1453"/>
      <c r="BP753" s="1453"/>
      <c r="BQ753" s="1453"/>
      <c r="BR753" s="1453"/>
      <c r="BS753" s="1453"/>
      <c r="BT753" s="1453"/>
      <c r="BU753" s="1453"/>
      <c r="BV753" s="1453"/>
      <c r="BW753" s="1453"/>
      <c r="BX753" s="1453"/>
      <c r="BY753" s="1453"/>
      <c r="BZ753" s="1453"/>
      <c r="CA753" s="1453"/>
      <c r="CB753" s="1453"/>
      <c r="CC753" s="1453"/>
      <c r="CD753" s="1453"/>
      <c r="CE753" s="1453"/>
      <c r="CF753" s="1453"/>
      <c r="CG753" s="1453"/>
      <c r="CH753" s="1453"/>
      <c r="CI753" s="1453"/>
      <c r="CJ753" s="1453"/>
      <c r="CK753" s="1453"/>
      <c r="CL753" s="1453"/>
      <c r="CM753" s="1453"/>
      <c r="CN753" s="1453"/>
      <c r="CO753" s="1453"/>
      <c r="CP753" s="1453"/>
      <c r="CQ753" s="1453"/>
      <c r="CR753" s="1453"/>
      <c r="CS753" s="1453"/>
      <c r="CT753" s="1453"/>
      <c r="CU753" s="1453"/>
      <c r="CV753" s="1453"/>
      <c r="CW753" s="1453"/>
      <c r="CX753" s="1453"/>
      <c r="CY753" s="1453"/>
      <c r="CZ753" s="1453"/>
      <c r="DA753" s="1453"/>
      <c r="DB753" s="1453"/>
      <c r="DC753" s="1453"/>
      <c r="DD753" s="1453"/>
      <c r="DE753" s="1453"/>
      <c r="DF753" s="1453"/>
      <c r="DG753" s="1453"/>
      <c r="DH753" s="1453"/>
      <c r="DI753" s="1453"/>
      <c r="DJ753" s="1453"/>
      <c r="DK753" s="1453"/>
      <c r="DL753" s="1453"/>
      <c r="DM753" s="1453"/>
      <c r="DN753" s="1453"/>
      <c r="DO753" s="1453"/>
      <c r="DP753" s="1453"/>
      <c r="DQ753" s="1453"/>
      <c r="DR753" s="1453"/>
      <c r="DS753" s="1453"/>
      <c r="DT753" s="1453"/>
    </row>
    <row r="754" spans="1:124" s="1543" customFormat="1" ht="21.9" customHeight="1" x14ac:dyDescent="0.3">
      <c r="A754" s="1453"/>
      <c r="B754" s="1453"/>
      <c r="C754" s="1514"/>
      <c r="D754" s="1514"/>
      <c r="E754" s="1514"/>
      <c r="F754" s="1848"/>
      <c r="G754" s="1930"/>
      <c r="H754" s="1516"/>
      <c r="I754" s="1537"/>
      <c r="J754" s="1537"/>
      <c r="K754" s="1453"/>
      <c r="L754" s="1453"/>
      <c r="M754" s="1453"/>
      <c r="N754" s="1514"/>
      <c r="O754" s="1453"/>
      <c r="P754" s="1453"/>
      <c r="Q754" s="1453"/>
      <c r="R754" s="1453"/>
      <c r="S754" s="1453"/>
      <c r="T754" s="1452"/>
      <c r="U754"/>
      <c r="V754"/>
      <c r="W754" s="1453"/>
      <c r="X754" s="1453"/>
      <c r="Y754" s="1453"/>
      <c r="Z754" s="1453"/>
      <c r="AA754" s="1453"/>
      <c r="AB754" s="1453"/>
      <c r="AC754" s="1453"/>
      <c r="AD754" s="1453"/>
      <c r="AE754" s="1453"/>
      <c r="AF754" s="1453"/>
      <c r="AG754" s="1453"/>
      <c r="AH754" s="1453"/>
      <c r="AI754" s="1453"/>
      <c r="AJ754" s="1453"/>
      <c r="AK754" s="1453"/>
      <c r="AL754" s="1453"/>
      <c r="AM754" s="1453"/>
      <c r="AN754" s="1453"/>
      <c r="AO754" s="1453"/>
      <c r="AP754" s="1453"/>
      <c r="AQ754" s="1453"/>
      <c r="AR754" s="1454"/>
      <c r="AS754" s="1453"/>
      <c r="AT754" s="1453"/>
      <c r="AU754" s="1453"/>
      <c r="AV754" s="1453"/>
      <c r="AW754" s="1453"/>
      <c r="AX754" s="1453"/>
      <c r="AY754" s="1453"/>
      <c r="AZ754" s="1453"/>
      <c r="BA754" s="1453"/>
      <c r="BB754" s="1453"/>
      <c r="BC754" s="1453"/>
      <c r="BD754" s="1453"/>
      <c r="BE754" s="1453"/>
      <c r="BF754" s="1453"/>
      <c r="BG754" s="1453"/>
      <c r="BH754" s="1453"/>
      <c r="BI754" s="1453"/>
      <c r="BJ754" s="1453"/>
      <c r="BK754" s="1453"/>
      <c r="BL754" s="1453"/>
      <c r="BM754" s="1453"/>
      <c r="BN754" s="1453"/>
      <c r="BO754" s="1453"/>
      <c r="BP754" s="1453"/>
      <c r="BQ754" s="1453"/>
      <c r="BR754" s="1453"/>
      <c r="BS754" s="1453"/>
      <c r="BT754" s="1453"/>
      <c r="BU754" s="1453"/>
      <c r="BV754" s="1453"/>
      <c r="BW754" s="1453"/>
      <c r="BX754" s="1453"/>
      <c r="BY754" s="1453"/>
      <c r="BZ754" s="1453"/>
      <c r="CA754" s="1453"/>
      <c r="CB754" s="1453"/>
      <c r="CC754" s="1453"/>
      <c r="CD754" s="1453"/>
      <c r="CE754" s="1453"/>
      <c r="CF754" s="1453"/>
      <c r="CG754" s="1453"/>
      <c r="CH754" s="1453"/>
      <c r="CI754" s="1453"/>
      <c r="CJ754" s="1453"/>
      <c r="CK754" s="1453"/>
      <c r="CL754" s="1453"/>
      <c r="CM754" s="1453"/>
      <c r="CN754" s="1453"/>
      <c r="CO754" s="1453"/>
      <c r="CP754" s="1453"/>
      <c r="CQ754" s="1453"/>
      <c r="CR754" s="1453"/>
      <c r="CS754" s="1453"/>
      <c r="CT754" s="1453"/>
      <c r="CU754" s="1453"/>
      <c r="CV754" s="1453"/>
      <c r="CW754" s="1453"/>
      <c r="CX754" s="1453"/>
      <c r="CY754" s="1453"/>
      <c r="CZ754" s="1453"/>
      <c r="DA754" s="1453"/>
      <c r="DB754" s="1453"/>
      <c r="DC754" s="1453"/>
      <c r="DD754" s="1453"/>
      <c r="DE754" s="1453"/>
      <c r="DF754" s="1453"/>
      <c r="DG754" s="1453"/>
      <c r="DH754" s="1453"/>
      <c r="DI754" s="1453"/>
      <c r="DJ754" s="1453"/>
      <c r="DK754" s="1453"/>
      <c r="DL754" s="1453"/>
      <c r="DM754" s="1453"/>
      <c r="DN754" s="1453"/>
      <c r="DO754" s="1453"/>
      <c r="DP754" s="1453"/>
      <c r="DQ754" s="1453"/>
      <c r="DR754" s="1453"/>
      <c r="DS754" s="1453"/>
      <c r="DT754" s="1453"/>
    </row>
    <row r="755" spans="1:124" s="1543" customFormat="1" ht="21.9" customHeight="1" x14ac:dyDescent="0.3">
      <c r="A755" s="1453"/>
      <c r="B755" s="1453"/>
      <c r="C755" s="1514"/>
      <c r="D755" s="1514"/>
      <c r="E755" s="1514"/>
      <c r="F755" s="1848"/>
      <c r="G755" s="1930"/>
      <c r="H755" s="1516"/>
      <c r="I755" s="1537"/>
      <c r="J755" s="1537"/>
      <c r="K755" s="1453"/>
      <c r="L755" s="1453"/>
      <c r="M755" s="1453"/>
      <c r="N755" s="1514"/>
      <c r="O755" s="1453"/>
      <c r="P755" s="1453"/>
      <c r="Q755" s="1453"/>
      <c r="R755" s="1453"/>
      <c r="S755" s="1453"/>
      <c r="T755" s="1452"/>
      <c r="U755"/>
      <c r="V755"/>
      <c r="W755" s="1453"/>
      <c r="X755" s="1453"/>
      <c r="Y755" s="1453"/>
      <c r="Z755" s="1453"/>
      <c r="AA755" s="1453"/>
      <c r="AB755" s="1453"/>
      <c r="AC755" s="1453"/>
      <c r="AD755" s="1453"/>
      <c r="AE755" s="1453"/>
      <c r="AF755" s="1453"/>
      <c r="AG755" s="1453"/>
      <c r="AH755" s="1453"/>
      <c r="AI755" s="1453"/>
      <c r="AJ755" s="1453"/>
      <c r="AK755" s="1453"/>
      <c r="AL755" s="1453"/>
      <c r="AM755" s="1453"/>
      <c r="AN755" s="1453"/>
      <c r="AO755" s="1453"/>
      <c r="AP755" s="1453"/>
      <c r="AQ755" s="1453"/>
      <c r="AR755" s="1454"/>
      <c r="AS755" s="1453"/>
      <c r="AT755" s="1453"/>
      <c r="AU755" s="1453"/>
      <c r="AV755" s="1453"/>
      <c r="AW755" s="1453"/>
      <c r="AX755" s="1453"/>
      <c r="AY755" s="1453"/>
      <c r="AZ755" s="1453"/>
      <c r="BA755" s="1453"/>
      <c r="BB755" s="1453"/>
      <c r="BC755" s="1453"/>
      <c r="BD755" s="1453"/>
      <c r="BE755" s="1453"/>
      <c r="BF755" s="1453"/>
      <c r="BG755" s="1453"/>
      <c r="BH755" s="1453"/>
      <c r="BI755" s="1453"/>
      <c r="BJ755" s="1453"/>
      <c r="BK755" s="1453"/>
      <c r="BL755" s="1453"/>
      <c r="BM755" s="1453"/>
      <c r="BN755" s="1453"/>
      <c r="BO755" s="1453"/>
      <c r="BP755" s="1453"/>
      <c r="BQ755" s="1453"/>
      <c r="BR755" s="1453"/>
      <c r="BS755" s="1453"/>
      <c r="BT755" s="1453"/>
      <c r="BU755" s="1453"/>
      <c r="BV755" s="1453"/>
      <c r="BW755" s="1453"/>
      <c r="BX755" s="1453"/>
      <c r="BY755" s="1453"/>
      <c r="BZ755" s="1453"/>
      <c r="CA755" s="1453"/>
      <c r="CB755" s="1453"/>
      <c r="CC755" s="1453"/>
      <c r="CD755" s="1453"/>
      <c r="CE755" s="1453"/>
      <c r="CF755" s="1453"/>
      <c r="CG755" s="1453"/>
      <c r="CH755" s="1453"/>
      <c r="CI755" s="1453"/>
      <c r="CJ755" s="1453"/>
      <c r="CK755" s="1453"/>
      <c r="CL755" s="1453"/>
      <c r="CM755" s="1453"/>
      <c r="CN755" s="1453"/>
      <c r="CO755" s="1453"/>
      <c r="CP755" s="1453"/>
      <c r="CQ755" s="1453"/>
      <c r="CR755" s="1453"/>
      <c r="CS755" s="1453"/>
      <c r="CT755" s="1453"/>
      <c r="CU755" s="1453"/>
      <c r="CV755" s="1453"/>
      <c r="CW755" s="1453"/>
      <c r="CX755" s="1453"/>
      <c r="CY755" s="1453"/>
      <c r="CZ755" s="1453"/>
      <c r="DA755" s="1453"/>
      <c r="DB755" s="1453"/>
      <c r="DC755" s="1453"/>
      <c r="DD755" s="1453"/>
      <c r="DE755" s="1453"/>
      <c r="DF755" s="1453"/>
      <c r="DG755" s="1453"/>
      <c r="DH755" s="1453"/>
      <c r="DI755" s="1453"/>
      <c r="DJ755" s="1453"/>
      <c r="DK755" s="1453"/>
      <c r="DL755" s="1453"/>
      <c r="DM755" s="1453"/>
      <c r="DN755" s="1453"/>
      <c r="DO755" s="1453"/>
      <c r="DP755" s="1453"/>
      <c r="DQ755" s="1453"/>
      <c r="DR755" s="1453"/>
      <c r="DS755" s="1453"/>
      <c r="DT755" s="1453"/>
    </row>
    <row r="756" spans="1:124" s="1543" customFormat="1" ht="21.9" customHeight="1" x14ac:dyDescent="0.3">
      <c r="A756" s="1453"/>
      <c r="B756" s="1453"/>
      <c r="C756" s="1514"/>
      <c r="D756" s="1514"/>
      <c r="E756" s="1514"/>
      <c r="F756" s="1848"/>
      <c r="G756" s="1930"/>
      <c r="H756" s="1516"/>
      <c r="I756" s="1537"/>
      <c r="J756" s="1537"/>
      <c r="K756" s="1453"/>
      <c r="L756" s="1453"/>
      <c r="M756" s="1453"/>
      <c r="N756" s="1514"/>
      <c r="O756" s="1453"/>
      <c r="P756" s="1453"/>
      <c r="Q756" s="1453"/>
      <c r="R756" s="1453"/>
      <c r="S756" s="1453"/>
      <c r="T756" s="1452"/>
      <c r="U756"/>
      <c r="V756"/>
      <c r="W756" s="1453"/>
      <c r="X756" s="1453"/>
      <c r="Y756" s="1453"/>
      <c r="Z756" s="1453"/>
      <c r="AA756" s="1453"/>
      <c r="AB756" s="1453"/>
      <c r="AC756" s="1453"/>
      <c r="AD756" s="1453"/>
      <c r="AE756" s="1453"/>
      <c r="AF756" s="1453"/>
      <c r="AG756" s="1453"/>
      <c r="AH756" s="1453"/>
      <c r="AI756" s="1453"/>
      <c r="AJ756" s="1453"/>
      <c r="AK756" s="1453"/>
      <c r="AL756" s="1453"/>
      <c r="AM756" s="1453"/>
      <c r="AN756" s="1453"/>
      <c r="AO756" s="1453"/>
      <c r="AP756" s="1453"/>
      <c r="AQ756" s="1453"/>
      <c r="AR756" s="1454"/>
      <c r="AS756" s="1453"/>
      <c r="AT756" s="1453"/>
      <c r="AU756" s="1453"/>
      <c r="AV756" s="1453"/>
      <c r="AW756" s="1453"/>
      <c r="AX756" s="1453"/>
      <c r="AY756" s="1453"/>
      <c r="AZ756" s="1453"/>
      <c r="BA756" s="1453"/>
      <c r="BB756" s="1453"/>
      <c r="BC756" s="1453"/>
      <c r="BD756" s="1453"/>
      <c r="BE756" s="1453"/>
      <c r="BF756" s="1453"/>
      <c r="BG756" s="1453"/>
      <c r="BH756" s="1453"/>
      <c r="BI756" s="1453"/>
      <c r="BJ756" s="1453"/>
      <c r="BK756" s="1453"/>
      <c r="BL756" s="1453"/>
      <c r="BM756" s="1453"/>
      <c r="BN756" s="1453"/>
      <c r="BO756" s="1453"/>
      <c r="BP756" s="1453"/>
      <c r="BQ756" s="1453"/>
      <c r="BR756" s="1453"/>
      <c r="BS756" s="1453"/>
      <c r="BT756" s="1453"/>
      <c r="BU756" s="1453"/>
      <c r="BV756" s="1453"/>
      <c r="BW756" s="1453"/>
      <c r="BX756" s="1453"/>
      <c r="BY756" s="1453"/>
      <c r="BZ756" s="1453"/>
      <c r="CA756" s="1453"/>
      <c r="CB756" s="1453"/>
      <c r="CC756" s="1453"/>
      <c r="CD756" s="1453"/>
      <c r="CE756" s="1453"/>
      <c r="CF756" s="1453"/>
      <c r="CG756" s="1453"/>
      <c r="CH756" s="1453"/>
      <c r="CI756" s="1453"/>
      <c r="CJ756" s="1453"/>
      <c r="CK756" s="1453"/>
      <c r="CL756" s="1453"/>
      <c r="CM756" s="1453"/>
      <c r="CN756" s="1453"/>
      <c r="CO756" s="1453"/>
      <c r="CP756" s="1453"/>
      <c r="CQ756" s="1453"/>
      <c r="CR756" s="1453"/>
      <c r="CS756" s="1453"/>
      <c r="CT756" s="1453"/>
      <c r="CU756" s="1453"/>
      <c r="CV756" s="1453"/>
      <c r="CW756" s="1453"/>
      <c r="CX756" s="1453"/>
      <c r="CY756" s="1453"/>
      <c r="CZ756" s="1453"/>
      <c r="DA756" s="1453"/>
      <c r="DB756" s="1453"/>
      <c r="DC756" s="1453"/>
      <c r="DD756" s="1453"/>
      <c r="DE756" s="1453"/>
      <c r="DF756" s="1453"/>
      <c r="DG756" s="1453"/>
      <c r="DH756" s="1453"/>
      <c r="DI756" s="1453"/>
      <c r="DJ756" s="1453"/>
      <c r="DK756" s="1453"/>
      <c r="DL756" s="1453"/>
      <c r="DM756" s="1453"/>
      <c r="DN756" s="1453"/>
      <c r="DO756" s="1453"/>
      <c r="DP756" s="1453"/>
      <c r="DQ756" s="1453"/>
      <c r="DR756" s="1453"/>
      <c r="DS756" s="1453"/>
      <c r="DT756" s="1453"/>
    </row>
    <row r="757" spans="1:124" s="1543" customFormat="1" ht="21.9" customHeight="1" x14ac:dyDescent="0.3">
      <c r="A757" s="1453"/>
      <c r="B757" s="1453"/>
      <c r="C757" s="1514"/>
      <c r="D757" s="1514"/>
      <c r="E757" s="1514"/>
      <c r="F757" s="1848"/>
      <c r="G757" s="1930"/>
      <c r="H757" s="1516"/>
      <c r="I757" s="1537"/>
      <c r="J757" s="1537"/>
      <c r="K757" s="1453"/>
      <c r="L757" s="1453"/>
      <c r="M757" s="1453"/>
      <c r="N757" s="1514"/>
      <c r="O757" s="1453"/>
      <c r="P757" s="1453"/>
      <c r="Q757" s="1453"/>
      <c r="R757" s="1453"/>
      <c r="S757" s="1453"/>
      <c r="T757" s="1452"/>
      <c r="U757"/>
      <c r="V757"/>
      <c r="W757" s="1453"/>
      <c r="X757" s="1453"/>
      <c r="Y757" s="1453"/>
      <c r="Z757" s="1453"/>
      <c r="AA757" s="1453"/>
      <c r="AB757" s="1453"/>
      <c r="AC757" s="1453"/>
      <c r="AD757" s="1453"/>
      <c r="AE757" s="1453"/>
      <c r="AF757" s="1453"/>
      <c r="AG757" s="1453"/>
      <c r="AH757" s="1453"/>
      <c r="AI757" s="1453"/>
      <c r="AJ757" s="1453"/>
      <c r="AK757" s="1453"/>
      <c r="AL757" s="1453"/>
      <c r="AM757" s="1453"/>
      <c r="AN757" s="1453"/>
      <c r="AO757" s="1453"/>
      <c r="AP757" s="1453"/>
      <c r="AQ757" s="1453"/>
      <c r="AR757" s="1454"/>
      <c r="AS757" s="1453"/>
      <c r="AT757" s="1453"/>
      <c r="AU757" s="1453"/>
      <c r="AV757" s="1453"/>
      <c r="AW757" s="1453"/>
      <c r="AX757" s="1453"/>
      <c r="AY757" s="1453"/>
      <c r="AZ757" s="1453"/>
      <c r="BA757" s="1453"/>
      <c r="BB757" s="1453"/>
      <c r="BC757" s="1453"/>
      <c r="BD757" s="1453"/>
      <c r="BE757" s="1453"/>
      <c r="BF757" s="1453"/>
      <c r="BG757" s="1453"/>
      <c r="BH757" s="1453"/>
      <c r="BI757" s="1453"/>
      <c r="BJ757" s="1453"/>
      <c r="BK757" s="1453"/>
      <c r="BL757" s="1453"/>
      <c r="BM757" s="1453"/>
      <c r="BN757" s="1453"/>
      <c r="BO757" s="1453"/>
      <c r="BP757" s="1453"/>
      <c r="BQ757" s="1453"/>
      <c r="BR757" s="1453"/>
      <c r="BS757" s="1453"/>
      <c r="BT757" s="1453"/>
      <c r="BU757" s="1453"/>
      <c r="BV757" s="1453"/>
      <c r="BW757" s="1453"/>
      <c r="BX757" s="1453"/>
      <c r="BY757" s="1453"/>
      <c r="BZ757" s="1453"/>
      <c r="CA757" s="1453"/>
      <c r="CB757" s="1453"/>
      <c r="CC757" s="1453"/>
      <c r="CD757" s="1453"/>
      <c r="CE757" s="1453"/>
      <c r="CF757" s="1453"/>
      <c r="CG757" s="1453"/>
      <c r="CH757" s="1453"/>
      <c r="CI757" s="1453"/>
      <c r="CJ757" s="1453"/>
      <c r="CK757" s="1453"/>
      <c r="CL757" s="1453"/>
      <c r="CM757" s="1453"/>
      <c r="CN757" s="1453"/>
      <c r="CO757" s="1453"/>
      <c r="CP757" s="1453"/>
      <c r="CQ757" s="1453"/>
      <c r="CR757" s="1453"/>
      <c r="CS757" s="1453"/>
      <c r="CT757" s="1453"/>
      <c r="CU757" s="1453"/>
      <c r="CV757" s="1453"/>
      <c r="CW757" s="1453"/>
      <c r="CX757" s="1453"/>
      <c r="CY757" s="1453"/>
      <c r="CZ757" s="1453"/>
      <c r="DA757" s="1453"/>
      <c r="DB757" s="1453"/>
      <c r="DC757" s="1453"/>
      <c r="DD757" s="1453"/>
      <c r="DE757" s="1453"/>
      <c r="DF757" s="1453"/>
      <c r="DG757" s="1453"/>
      <c r="DH757" s="1453"/>
      <c r="DI757" s="1453"/>
      <c r="DJ757" s="1453"/>
      <c r="DK757" s="1453"/>
      <c r="DL757" s="1453"/>
      <c r="DM757" s="1453"/>
      <c r="DN757" s="1453"/>
      <c r="DO757" s="1453"/>
      <c r="DP757" s="1453"/>
      <c r="DQ757" s="1453"/>
      <c r="DR757" s="1453"/>
      <c r="DS757" s="1453"/>
      <c r="DT757" s="1453"/>
    </row>
    <row r="758" spans="1:124" s="1543" customFormat="1" ht="21.9" customHeight="1" x14ac:dyDescent="0.3">
      <c r="A758" s="1453"/>
      <c r="B758" s="1453"/>
      <c r="C758" s="1514"/>
      <c r="D758" s="1514"/>
      <c r="E758" s="1514"/>
      <c r="F758" s="1848"/>
      <c r="G758" s="1930"/>
      <c r="H758" s="1516"/>
      <c r="I758" s="1537"/>
      <c r="J758" s="1537"/>
      <c r="K758" s="1453"/>
      <c r="L758" s="1453"/>
      <c r="M758" s="1453"/>
      <c r="N758" s="1514"/>
      <c r="O758" s="1453"/>
      <c r="P758" s="1453"/>
      <c r="Q758" s="1453"/>
      <c r="R758" s="1453"/>
      <c r="S758" s="1453"/>
      <c r="T758" s="1452"/>
      <c r="U758"/>
      <c r="V758"/>
      <c r="W758" s="1453"/>
      <c r="X758" s="1453"/>
      <c r="Y758" s="1453"/>
      <c r="Z758" s="1453"/>
      <c r="AA758" s="1453"/>
      <c r="AB758" s="1453"/>
      <c r="AC758" s="1453"/>
      <c r="AD758" s="1453"/>
      <c r="AE758" s="1453"/>
      <c r="AF758" s="1453"/>
      <c r="AG758" s="1453"/>
      <c r="AH758" s="1453"/>
      <c r="AI758" s="1453"/>
      <c r="AJ758" s="1453"/>
      <c r="AK758" s="1453"/>
      <c r="AL758" s="1453"/>
      <c r="AM758" s="1453"/>
      <c r="AN758" s="1453"/>
      <c r="AO758" s="1453"/>
      <c r="AP758" s="1453"/>
      <c r="AQ758" s="1453"/>
      <c r="AR758" s="1454"/>
      <c r="AS758" s="1453"/>
      <c r="AT758" s="1453"/>
      <c r="AU758" s="1453"/>
      <c r="AV758" s="1453"/>
      <c r="AW758" s="1453"/>
      <c r="AX758" s="1453"/>
      <c r="AY758" s="1453"/>
      <c r="AZ758" s="1453"/>
      <c r="BA758" s="1453"/>
      <c r="BB758" s="1453"/>
      <c r="BC758" s="1453"/>
      <c r="BD758" s="1453"/>
      <c r="BE758" s="1453"/>
      <c r="BF758" s="1453"/>
      <c r="BG758" s="1453"/>
      <c r="BH758" s="1453"/>
      <c r="BI758" s="1453"/>
      <c r="BJ758" s="1453"/>
      <c r="BK758" s="1453"/>
      <c r="BL758" s="1453"/>
      <c r="BM758" s="1453"/>
      <c r="BN758" s="1453"/>
      <c r="BO758" s="1453"/>
      <c r="BP758" s="1453"/>
      <c r="BQ758" s="1453"/>
      <c r="BR758" s="1453"/>
      <c r="BS758" s="1453"/>
      <c r="BT758" s="1453"/>
      <c r="BU758" s="1453"/>
      <c r="BV758" s="1453"/>
      <c r="BW758" s="1453"/>
      <c r="BX758" s="1453"/>
      <c r="BY758" s="1453"/>
      <c r="BZ758" s="1453"/>
      <c r="CA758" s="1453"/>
      <c r="CB758" s="1453"/>
      <c r="CC758" s="1453"/>
      <c r="CD758" s="1453"/>
      <c r="CE758" s="1453"/>
      <c r="CF758" s="1453"/>
      <c r="CG758" s="1453"/>
      <c r="CH758" s="1453"/>
      <c r="CI758" s="1453"/>
      <c r="CJ758" s="1453"/>
      <c r="CK758" s="1453"/>
      <c r="CL758" s="1453"/>
      <c r="CM758" s="1453"/>
      <c r="CN758" s="1453"/>
      <c r="CO758" s="1453"/>
      <c r="CP758" s="1453"/>
      <c r="CQ758" s="1453"/>
      <c r="CR758" s="1453"/>
      <c r="CS758" s="1453"/>
      <c r="CT758" s="1453"/>
      <c r="CU758" s="1453"/>
      <c r="CV758" s="1453"/>
      <c r="CW758" s="1453"/>
      <c r="CX758" s="1453"/>
      <c r="CY758" s="1453"/>
      <c r="CZ758" s="1453"/>
      <c r="DA758" s="1453"/>
      <c r="DB758" s="1453"/>
      <c r="DC758" s="1453"/>
      <c r="DD758" s="1453"/>
      <c r="DE758" s="1453"/>
      <c r="DF758" s="1453"/>
      <c r="DG758" s="1453"/>
      <c r="DH758" s="1453"/>
      <c r="DI758" s="1453"/>
      <c r="DJ758" s="1453"/>
      <c r="DK758" s="1453"/>
      <c r="DL758" s="1453"/>
      <c r="DM758" s="1453"/>
      <c r="DN758" s="1453"/>
      <c r="DO758" s="1453"/>
      <c r="DP758" s="1453"/>
      <c r="DQ758" s="1453"/>
      <c r="DR758" s="1453"/>
      <c r="DS758" s="1453"/>
      <c r="DT758" s="1453"/>
    </row>
    <row r="759" spans="1:124" s="1543" customFormat="1" ht="21.9" customHeight="1" x14ac:dyDescent="0.3">
      <c r="A759" s="1453"/>
      <c r="B759" s="1453"/>
      <c r="C759" s="1514"/>
      <c r="D759" s="1514"/>
      <c r="E759" s="1514"/>
      <c r="F759" s="1848"/>
      <c r="G759" s="1930"/>
      <c r="H759" s="1516"/>
      <c r="I759" s="1537"/>
      <c r="J759" s="1537"/>
      <c r="K759" s="1453"/>
      <c r="L759" s="1453"/>
      <c r="M759" s="1453"/>
      <c r="N759" s="1514"/>
      <c r="O759" s="1453"/>
      <c r="P759" s="1453"/>
      <c r="Q759" s="1453"/>
      <c r="R759" s="1453"/>
      <c r="S759" s="1453"/>
      <c r="T759" s="1452"/>
      <c r="U759"/>
      <c r="V759"/>
      <c r="W759" s="1453"/>
      <c r="X759" s="1453"/>
      <c r="Y759" s="1453"/>
      <c r="Z759" s="1453"/>
      <c r="AA759" s="1453"/>
      <c r="AB759" s="1453"/>
      <c r="AC759" s="1453"/>
      <c r="AD759" s="1453"/>
      <c r="AE759" s="1453"/>
      <c r="AF759" s="1453"/>
      <c r="AG759" s="1453"/>
      <c r="AH759" s="1453"/>
      <c r="AI759" s="1453"/>
      <c r="AJ759" s="1453"/>
      <c r="AK759" s="1453"/>
      <c r="AL759" s="1453"/>
      <c r="AM759" s="1453"/>
      <c r="AN759" s="1453"/>
      <c r="AO759" s="1453"/>
      <c r="AP759" s="1453"/>
      <c r="AQ759" s="1453"/>
      <c r="AR759" s="1454"/>
      <c r="AS759" s="1453"/>
      <c r="AT759" s="1453"/>
      <c r="AU759" s="1453"/>
      <c r="AV759" s="1453"/>
      <c r="AW759" s="1453"/>
      <c r="AX759" s="1453"/>
      <c r="AY759" s="1453"/>
      <c r="AZ759" s="1453"/>
      <c r="BA759" s="1453"/>
      <c r="BB759" s="1453"/>
      <c r="BC759" s="1453"/>
      <c r="BD759" s="1453"/>
      <c r="BE759" s="1453"/>
      <c r="BF759" s="1453"/>
      <c r="BG759" s="1453"/>
      <c r="BH759" s="1453"/>
      <c r="BI759" s="1453"/>
      <c r="BJ759" s="1453"/>
      <c r="BK759" s="1453"/>
      <c r="BL759" s="1453"/>
      <c r="BM759" s="1453"/>
      <c r="BN759" s="1453"/>
      <c r="BO759" s="1453"/>
      <c r="BP759" s="1453"/>
      <c r="BQ759" s="1453"/>
      <c r="BR759" s="1453"/>
      <c r="BS759" s="1453"/>
      <c r="BT759" s="1453"/>
      <c r="BU759" s="1453"/>
      <c r="BV759" s="1453"/>
      <c r="BW759" s="1453"/>
      <c r="BX759" s="1453"/>
      <c r="BY759" s="1453"/>
      <c r="BZ759" s="1453"/>
      <c r="CA759" s="1453"/>
      <c r="CB759" s="1453"/>
      <c r="CC759" s="1453"/>
      <c r="CD759" s="1453"/>
      <c r="CE759" s="1453"/>
      <c r="CF759" s="1453"/>
      <c r="CG759" s="1453"/>
      <c r="CH759" s="1453"/>
      <c r="CI759" s="1453"/>
      <c r="CJ759" s="1453"/>
      <c r="CK759" s="1453"/>
      <c r="CL759" s="1453"/>
      <c r="CM759" s="1453"/>
      <c r="CN759" s="1453"/>
      <c r="CO759" s="1453"/>
      <c r="CP759" s="1453"/>
      <c r="CQ759" s="1453"/>
      <c r="CR759" s="1453"/>
      <c r="CS759" s="1453"/>
      <c r="CT759" s="1453"/>
      <c r="CU759" s="1453"/>
      <c r="CV759" s="1453"/>
      <c r="CW759" s="1453"/>
      <c r="CX759" s="1453"/>
      <c r="CY759" s="1453"/>
      <c r="CZ759" s="1453"/>
      <c r="DA759" s="1453"/>
      <c r="DB759" s="1453"/>
      <c r="DC759" s="1453"/>
      <c r="DD759" s="1453"/>
      <c r="DE759" s="1453"/>
      <c r="DF759" s="1453"/>
      <c r="DG759" s="1453"/>
      <c r="DH759" s="1453"/>
      <c r="DI759" s="1453"/>
      <c r="DJ759" s="1453"/>
      <c r="DK759" s="1453"/>
      <c r="DL759" s="1453"/>
      <c r="DM759" s="1453"/>
      <c r="DN759" s="1453"/>
      <c r="DO759" s="1453"/>
      <c r="DP759" s="1453"/>
      <c r="DQ759" s="1453"/>
      <c r="DR759" s="1453"/>
      <c r="DS759" s="1453"/>
      <c r="DT759" s="1453"/>
    </row>
    <row r="760" spans="1:124" s="1543" customFormat="1" ht="21.9" customHeight="1" x14ac:dyDescent="0.3">
      <c r="A760" s="1453"/>
      <c r="B760" s="1453"/>
      <c r="C760" s="1514"/>
      <c r="D760" s="1514"/>
      <c r="E760" s="1514"/>
      <c r="F760" s="1848"/>
      <c r="G760" s="1930"/>
      <c r="H760" s="1516"/>
      <c r="I760" s="1537"/>
      <c r="J760" s="1537"/>
      <c r="K760" s="1453"/>
      <c r="L760" s="1453"/>
      <c r="M760" s="1453"/>
      <c r="N760" s="1514"/>
      <c r="O760" s="1453"/>
      <c r="P760" s="1453"/>
      <c r="Q760" s="1453"/>
      <c r="R760" s="1453"/>
      <c r="S760" s="1453"/>
      <c r="T760" s="1452"/>
      <c r="U760"/>
      <c r="V760"/>
      <c r="W760" s="1453"/>
      <c r="X760" s="1453"/>
      <c r="Y760" s="1453"/>
      <c r="Z760" s="1453"/>
      <c r="AA760" s="1453"/>
      <c r="AB760" s="1453"/>
      <c r="AC760" s="1453"/>
      <c r="AD760" s="1453"/>
      <c r="AE760" s="1453"/>
      <c r="AF760" s="1453"/>
      <c r="AG760" s="1453"/>
      <c r="AH760" s="1453"/>
      <c r="AI760" s="1453"/>
      <c r="AJ760" s="1453"/>
      <c r="AK760" s="1453"/>
      <c r="AL760" s="1453"/>
      <c r="AM760" s="1453"/>
      <c r="AN760" s="1453"/>
      <c r="AO760" s="1453"/>
      <c r="AP760" s="1453"/>
      <c r="AQ760" s="1453"/>
      <c r="AR760" s="1454"/>
      <c r="AS760" s="1453"/>
      <c r="AT760" s="1453"/>
      <c r="AU760" s="1453"/>
      <c r="AV760" s="1453"/>
      <c r="AW760" s="1453"/>
      <c r="AX760" s="1453"/>
      <c r="AY760" s="1453"/>
      <c r="AZ760" s="1453"/>
      <c r="BA760" s="1453"/>
      <c r="BB760" s="1453"/>
      <c r="BC760" s="1453"/>
      <c r="BD760" s="1453"/>
      <c r="BE760" s="1453"/>
      <c r="BF760" s="1453"/>
      <c r="BG760" s="1453"/>
      <c r="BH760" s="1453"/>
      <c r="BI760" s="1453"/>
      <c r="BJ760" s="1453"/>
      <c r="BK760" s="1453"/>
      <c r="BL760" s="1453"/>
      <c r="BM760" s="1453"/>
      <c r="BN760" s="1453"/>
      <c r="BO760" s="1453"/>
      <c r="BP760" s="1453"/>
      <c r="BQ760" s="1453"/>
      <c r="BR760" s="1453"/>
      <c r="BS760" s="1453"/>
      <c r="BT760" s="1453"/>
      <c r="BU760" s="1453"/>
      <c r="BV760" s="1453"/>
      <c r="BW760" s="1453"/>
      <c r="BX760" s="1453"/>
      <c r="BY760" s="1453"/>
      <c r="BZ760" s="1453"/>
      <c r="CA760" s="1453"/>
      <c r="CB760" s="1453"/>
      <c r="CC760" s="1453"/>
      <c r="CD760" s="1453"/>
      <c r="CE760" s="1453"/>
      <c r="CF760" s="1453"/>
      <c r="CG760" s="1453"/>
      <c r="CH760" s="1453"/>
      <c r="CI760" s="1453"/>
      <c r="CJ760" s="1453"/>
      <c r="CK760" s="1453"/>
      <c r="CL760" s="1453"/>
      <c r="CM760" s="1453"/>
      <c r="CN760" s="1453"/>
      <c r="CO760" s="1453"/>
      <c r="CP760" s="1453"/>
      <c r="CQ760" s="1453"/>
      <c r="CR760" s="1453"/>
      <c r="CS760" s="1453"/>
      <c r="CT760" s="1453"/>
      <c r="CU760" s="1453"/>
      <c r="CV760" s="1453"/>
      <c r="CW760" s="1453"/>
      <c r="CX760" s="1453"/>
      <c r="CY760" s="1453"/>
      <c r="CZ760" s="1453"/>
      <c r="DA760" s="1453"/>
      <c r="DB760" s="1453"/>
      <c r="DC760" s="1453"/>
      <c r="DD760" s="1453"/>
      <c r="DE760" s="1453"/>
      <c r="DF760" s="1453"/>
      <c r="DG760" s="1453"/>
      <c r="DH760" s="1453"/>
      <c r="DI760" s="1453"/>
      <c r="DJ760" s="1453"/>
      <c r="DK760" s="1453"/>
      <c r="DL760" s="1453"/>
      <c r="DM760" s="1453"/>
      <c r="DN760" s="1453"/>
      <c r="DO760" s="1453"/>
      <c r="DP760" s="1453"/>
      <c r="DQ760" s="1453"/>
      <c r="DR760" s="1453"/>
      <c r="DS760" s="1453"/>
      <c r="DT760" s="1453"/>
    </row>
    <row r="761" spans="1:124" s="1543" customFormat="1" ht="21.9" customHeight="1" x14ac:dyDescent="0.3">
      <c r="A761" s="1453"/>
      <c r="B761" s="1453"/>
      <c r="C761" s="1514"/>
      <c r="D761" s="1514"/>
      <c r="E761" s="1514"/>
      <c r="F761" s="1848"/>
      <c r="G761" s="1930"/>
      <c r="H761" s="1516"/>
      <c r="I761" s="1537"/>
      <c r="J761" s="1537"/>
      <c r="K761" s="1453"/>
      <c r="L761" s="1453"/>
      <c r="M761" s="1453"/>
      <c r="N761" s="1514"/>
      <c r="O761" s="1453"/>
      <c r="P761" s="1453"/>
      <c r="Q761" s="1453"/>
      <c r="R761" s="1453"/>
      <c r="S761" s="1453"/>
      <c r="T761" s="1452"/>
      <c r="U761"/>
      <c r="V761"/>
      <c r="W761" s="1453"/>
      <c r="X761" s="1453"/>
      <c r="Y761" s="1453"/>
      <c r="Z761" s="1453"/>
      <c r="AA761" s="1453"/>
      <c r="AB761" s="1453"/>
      <c r="AC761" s="1453"/>
      <c r="AD761" s="1453"/>
      <c r="AE761" s="1453"/>
      <c r="AF761" s="1453"/>
      <c r="AG761" s="1453"/>
      <c r="AH761" s="1453"/>
      <c r="AI761" s="1453"/>
      <c r="AJ761" s="1453"/>
      <c r="AK761" s="1453"/>
      <c r="AL761" s="1453"/>
      <c r="AM761" s="1453"/>
      <c r="AN761" s="1453"/>
      <c r="AO761" s="1453"/>
      <c r="AP761" s="1453"/>
      <c r="AQ761" s="1453"/>
      <c r="AR761" s="1454"/>
      <c r="AS761" s="1453"/>
      <c r="AT761" s="1453"/>
      <c r="AU761" s="1453"/>
      <c r="AV761" s="1453"/>
      <c r="AW761" s="1453"/>
      <c r="AX761" s="1453"/>
      <c r="AY761" s="1453"/>
      <c r="AZ761" s="1453"/>
      <c r="BA761" s="1453"/>
      <c r="BB761" s="1453"/>
      <c r="BC761" s="1453"/>
      <c r="BD761" s="1453"/>
      <c r="BE761" s="1453"/>
      <c r="BF761" s="1453"/>
      <c r="BG761" s="1453"/>
      <c r="BH761" s="1453"/>
      <c r="BI761" s="1453"/>
      <c r="BJ761" s="1453"/>
      <c r="BK761" s="1453"/>
      <c r="BL761" s="1453"/>
      <c r="BM761" s="1453"/>
      <c r="BN761" s="1453"/>
      <c r="BO761" s="1453"/>
      <c r="BP761" s="1453"/>
      <c r="BQ761" s="1453"/>
      <c r="BR761" s="1453"/>
      <c r="BS761" s="1453"/>
      <c r="BT761" s="1453"/>
      <c r="BU761" s="1453"/>
      <c r="BV761" s="1453"/>
      <c r="BW761" s="1453"/>
      <c r="BX761" s="1453"/>
      <c r="BY761" s="1453"/>
      <c r="BZ761" s="1453"/>
      <c r="CA761" s="1453"/>
      <c r="CB761" s="1453"/>
      <c r="CC761" s="1453"/>
      <c r="CD761" s="1453"/>
      <c r="CE761" s="1453"/>
      <c r="CF761" s="1453"/>
      <c r="CG761" s="1453"/>
      <c r="CH761" s="1453"/>
      <c r="CI761" s="1453"/>
      <c r="CJ761" s="1453"/>
      <c r="CK761" s="1453"/>
      <c r="CL761" s="1453"/>
      <c r="CM761" s="1453"/>
      <c r="CN761" s="1453"/>
      <c r="CO761" s="1453"/>
      <c r="CP761" s="1453"/>
      <c r="CQ761" s="1453"/>
      <c r="CR761" s="1453"/>
      <c r="CS761" s="1453"/>
      <c r="CT761" s="1453"/>
      <c r="CU761" s="1453"/>
      <c r="CV761" s="1453"/>
      <c r="CW761" s="1453"/>
      <c r="CX761" s="1453"/>
      <c r="CY761" s="1453"/>
      <c r="CZ761" s="1453"/>
      <c r="DA761" s="1453"/>
      <c r="DB761" s="1453"/>
      <c r="DC761" s="1453"/>
      <c r="DD761" s="1453"/>
      <c r="DE761" s="1453"/>
      <c r="DF761" s="1453"/>
      <c r="DG761" s="1453"/>
      <c r="DH761" s="1453"/>
      <c r="DI761" s="1453"/>
      <c r="DJ761" s="1453"/>
      <c r="DK761" s="1453"/>
      <c r="DL761" s="1453"/>
      <c r="DM761" s="1453"/>
      <c r="DN761" s="1453"/>
      <c r="DO761" s="1453"/>
      <c r="DP761" s="1453"/>
      <c r="DQ761" s="1453"/>
      <c r="DR761" s="1453"/>
      <c r="DS761" s="1453"/>
      <c r="DT761" s="1453"/>
    </row>
    <row r="762" spans="1:124" s="1543" customFormat="1" ht="21.9" customHeight="1" x14ac:dyDescent="0.3">
      <c r="A762" s="1453"/>
      <c r="B762" s="1453"/>
      <c r="C762" s="1514"/>
      <c r="D762" s="1514"/>
      <c r="E762" s="1514"/>
      <c r="F762" s="1848"/>
      <c r="G762" s="1930"/>
      <c r="H762" s="1516"/>
      <c r="I762" s="1537"/>
      <c r="J762" s="1537"/>
      <c r="K762" s="1453"/>
      <c r="L762" s="1453"/>
      <c r="M762" s="1453"/>
      <c r="N762" s="1514"/>
      <c r="O762" s="1453"/>
      <c r="P762" s="1453"/>
      <c r="Q762" s="1453"/>
      <c r="R762" s="1453"/>
      <c r="S762" s="1453"/>
      <c r="T762" s="1452"/>
      <c r="U762"/>
      <c r="V762"/>
      <c r="W762" s="1453"/>
      <c r="X762" s="1453"/>
      <c r="Y762" s="1453"/>
      <c r="Z762" s="1453"/>
      <c r="AA762" s="1453"/>
      <c r="AB762" s="1453"/>
      <c r="AC762" s="1453"/>
      <c r="AD762" s="1453"/>
      <c r="AE762" s="1453"/>
      <c r="AF762" s="1453"/>
      <c r="AG762" s="1453"/>
      <c r="AH762" s="1453"/>
      <c r="AI762" s="1453"/>
      <c r="AJ762" s="1453"/>
      <c r="AK762" s="1453"/>
      <c r="AL762" s="1453"/>
      <c r="AM762" s="1453"/>
      <c r="AN762" s="1453"/>
      <c r="AO762" s="1453"/>
      <c r="AP762" s="1453"/>
      <c r="AQ762" s="1453"/>
      <c r="AR762" s="1454"/>
      <c r="AS762" s="1453"/>
      <c r="AT762" s="1453"/>
      <c r="AU762" s="1453"/>
      <c r="AV762" s="1453"/>
      <c r="AW762" s="1453"/>
      <c r="AX762" s="1453"/>
      <c r="AY762" s="1453"/>
      <c r="AZ762" s="1453"/>
      <c r="BA762" s="1453"/>
      <c r="BB762" s="1453"/>
      <c r="BC762" s="1453"/>
      <c r="BD762" s="1453"/>
      <c r="BE762" s="1453"/>
      <c r="BF762" s="1453"/>
      <c r="BG762" s="1453"/>
      <c r="BH762" s="1453"/>
      <c r="BI762" s="1453"/>
      <c r="BJ762" s="1453"/>
      <c r="BK762" s="1453"/>
      <c r="BL762" s="1453"/>
      <c r="BM762" s="1453"/>
      <c r="BN762" s="1453"/>
      <c r="BO762" s="1453"/>
      <c r="BP762" s="1453"/>
      <c r="BQ762" s="1453"/>
      <c r="BR762" s="1453"/>
      <c r="BS762" s="1453"/>
      <c r="BT762" s="1453"/>
      <c r="BU762" s="1453"/>
      <c r="BV762" s="1453"/>
      <c r="BW762" s="1453"/>
      <c r="BX762" s="1453"/>
      <c r="BY762" s="1453"/>
      <c r="BZ762" s="1453"/>
      <c r="CA762" s="1453"/>
      <c r="CB762" s="1453"/>
      <c r="CC762" s="1453"/>
      <c r="CD762" s="1453"/>
      <c r="CE762" s="1453"/>
      <c r="CF762" s="1453"/>
      <c r="CG762" s="1453"/>
      <c r="CH762" s="1453"/>
      <c r="CI762" s="1453"/>
      <c r="CJ762" s="1453"/>
      <c r="CK762" s="1453"/>
      <c r="CL762" s="1453"/>
      <c r="CM762" s="1453"/>
      <c r="CN762" s="1453"/>
      <c r="CO762" s="1453"/>
      <c r="CP762" s="1453"/>
      <c r="CQ762" s="1453"/>
      <c r="CR762" s="1453"/>
      <c r="CS762" s="1453"/>
      <c r="CT762" s="1453"/>
      <c r="CU762" s="1453"/>
      <c r="CV762" s="1453"/>
      <c r="CW762" s="1453"/>
      <c r="CX762" s="1453"/>
      <c r="CY762" s="1453"/>
      <c r="CZ762" s="1453"/>
      <c r="DA762" s="1453"/>
      <c r="DB762" s="1453"/>
      <c r="DC762" s="1453"/>
      <c r="DD762" s="1453"/>
      <c r="DE762" s="1453"/>
      <c r="DF762" s="1453"/>
      <c r="DG762" s="1453"/>
      <c r="DH762" s="1453"/>
      <c r="DI762" s="1453"/>
      <c r="DJ762" s="1453"/>
      <c r="DK762" s="1453"/>
      <c r="DL762" s="1453"/>
      <c r="DM762" s="1453"/>
      <c r="DN762" s="1453"/>
      <c r="DO762" s="1453"/>
      <c r="DP762" s="1453"/>
      <c r="DQ762" s="1453"/>
      <c r="DR762" s="1453"/>
      <c r="DS762" s="1453"/>
      <c r="DT762" s="1453"/>
    </row>
    <row r="763" spans="1:124" s="1543" customFormat="1" ht="21.9" customHeight="1" x14ac:dyDescent="0.3">
      <c r="A763" s="1453"/>
      <c r="B763" s="1453"/>
      <c r="C763" s="1514"/>
      <c r="D763" s="1514"/>
      <c r="E763" s="1514"/>
      <c r="F763" s="1848"/>
      <c r="G763" s="1930"/>
      <c r="H763" s="1516"/>
      <c r="I763" s="1537"/>
      <c r="J763" s="1537"/>
      <c r="K763" s="1453"/>
      <c r="L763" s="1453"/>
      <c r="M763" s="1453"/>
      <c r="N763" s="1514"/>
      <c r="O763" s="1453"/>
      <c r="P763" s="1453"/>
      <c r="Q763" s="1453"/>
      <c r="R763" s="1453"/>
      <c r="S763" s="1453"/>
      <c r="T763" s="1452"/>
      <c r="U763"/>
      <c r="V763"/>
      <c r="W763" s="1453"/>
      <c r="X763" s="1453"/>
      <c r="Y763" s="1453"/>
      <c r="Z763" s="1453"/>
      <c r="AA763" s="1453"/>
      <c r="AB763" s="1453"/>
      <c r="AC763" s="1453"/>
      <c r="AD763" s="1453"/>
      <c r="AE763" s="1453"/>
      <c r="AF763" s="1453"/>
      <c r="AG763" s="1453"/>
      <c r="AH763" s="1453"/>
      <c r="AI763" s="1453"/>
      <c r="AJ763" s="1453"/>
      <c r="AK763" s="1453"/>
      <c r="AL763" s="1453"/>
      <c r="AM763" s="1453"/>
      <c r="AN763" s="1453"/>
      <c r="AO763" s="1453"/>
      <c r="AP763" s="1453"/>
      <c r="AQ763" s="1453"/>
      <c r="AR763" s="1454"/>
      <c r="AS763" s="1453"/>
      <c r="AT763" s="1453"/>
      <c r="AU763" s="1453"/>
      <c r="AV763" s="1453"/>
      <c r="AW763" s="1453"/>
      <c r="AX763" s="1453"/>
      <c r="AY763" s="1453"/>
      <c r="AZ763" s="1453"/>
      <c r="BA763" s="1453"/>
      <c r="BB763" s="1453"/>
      <c r="BC763" s="1453"/>
      <c r="BD763" s="1453"/>
      <c r="BE763" s="1453"/>
      <c r="BF763" s="1453"/>
      <c r="BG763" s="1453"/>
      <c r="BH763" s="1453"/>
      <c r="BI763" s="1453"/>
      <c r="BJ763" s="1453"/>
      <c r="BK763" s="1453"/>
      <c r="BL763" s="1453"/>
      <c r="BM763" s="1453"/>
      <c r="BN763" s="1453"/>
      <c r="BO763" s="1453"/>
      <c r="BP763" s="1453"/>
      <c r="BQ763" s="1453"/>
      <c r="BR763" s="1453"/>
      <c r="BS763" s="1453"/>
      <c r="BT763" s="1453"/>
      <c r="BU763" s="1453"/>
      <c r="BV763" s="1453"/>
      <c r="BW763" s="1453"/>
      <c r="BX763" s="1453"/>
      <c r="BY763" s="1453"/>
      <c r="BZ763" s="1453"/>
      <c r="CA763" s="1453"/>
      <c r="CB763" s="1453"/>
      <c r="CC763" s="1453"/>
      <c r="CD763" s="1453"/>
      <c r="CE763" s="1453"/>
      <c r="CF763" s="1453"/>
      <c r="CG763" s="1453"/>
      <c r="CH763" s="1453"/>
      <c r="CI763" s="1453"/>
      <c r="CJ763" s="1453"/>
      <c r="CK763" s="1453"/>
      <c r="CL763" s="1453"/>
      <c r="CM763" s="1453"/>
      <c r="CN763" s="1453"/>
      <c r="CO763" s="1453"/>
      <c r="CP763" s="1453"/>
      <c r="CQ763" s="1453"/>
      <c r="CR763" s="1453"/>
      <c r="CS763" s="1453"/>
      <c r="CT763" s="1453"/>
      <c r="CU763" s="1453"/>
      <c r="CV763" s="1453"/>
      <c r="CW763" s="1453"/>
      <c r="CX763" s="1453"/>
      <c r="CY763" s="1453"/>
      <c r="CZ763" s="1453"/>
      <c r="DA763" s="1453"/>
      <c r="DB763" s="1453"/>
      <c r="DC763" s="1453"/>
      <c r="DD763" s="1453"/>
      <c r="DE763" s="1453"/>
      <c r="DF763" s="1453"/>
      <c r="DG763" s="1453"/>
      <c r="DH763" s="1453"/>
      <c r="DI763" s="1453"/>
      <c r="DJ763" s="1453"/>
      <c r="DK763" s="1453"/>
      <c r="DL763" s="1453"/>
      <c r="DM763" s="1453"/>
      <c r="DN763" s="1453"/>
      <c r="DO763" s="1453"/>
      <c r="DP763" s="1453"/>
      <c r="DQ763" s="1453"/>
      <c r="DR763" s="1453"/>
      <c r="DS763" s="1453"/>
      <c r="DT763" s="1453"/>
    </row>
    <row r="764" spans="1:124" s="1543" customFormat="1" ht="21.9" customHeight="1" x14ac:dyDescent="0.3">
      <c r="A764" s="1453"/>
      <c r="B764" s="1453"/>
      <c r="C764" s="1514"/>
      <c r="D764" s="1514"/>
      <c r="E764" s="1514"/>
      <c r="F764" s="1848"/>
      <c r="G764" s="1930"/>
      <c r="H764" s="1516"/>
      <c r="I764" s="1537"/>
      <c r="J764" s="1537"/>
      <c r="K764" s="1453"/>
      <c r="L764" s="1453"/>
      <c r="M764" s="1453"/>
      <c r="N764" s="1514"/>
      <c r="O764" s="1453"/>
      <c r="P764" s="1453"/>
      <c r="Q764" s="1453"/>
      <c r="R764" s="1453"/>
      <c r="S764" s="1453"/>
      <c r="T764" s="1452"/>
      <c r="U764"/>
      <c r="V764"/>
      <c r="W764" s="1453"/>
      <c r="X764" s="1453"/>
      <c r="Y764" s="1453"/>
      <c r="Z764" s="1453"/>
      <c r="AA764" s="1453"/>
      <c r="AB764" s="1453"/>
      <c r="AC764" s="1453"/>
      <c r="AD764" s="1453"/>
      <c r="AE764" s="1453"/>
      <c r="AF764" s="1453"/>
      <c r="AG764" s="1453"/>
      <c r="AH764" s="1453"/>
      <c r="AI764" s="1453"/>
      <c r="AJ764" s="1453"/>
      <c r="AK764" s="1453"/>
      <c r="AL764" s="1453"/>
      <c r="AM764" s="1453"/>
      <c r="AN764" s="1453"/>
      <c r="AO764" s="1453"/>
      <c r="AP764" s="1453"/>
      <c r="AQ764" s="1453"/>
      <c r="AR764" s="1454"/>
      <c r="AS764" s="1453"/>
      <c r="AT764" s="1453"/>
      <c r="AU764" s="1453"/>
      <c r="AV764" s="1453"/>
      <c r="AW764" s="1453"/>
      <c r="AX764" s="1453"/>
      <c r="AY764" s="1453"/>
      <c r="AZ764" s="1453"/>
      <c r="BA764" s="1453"/>
      <c r="BB764" s="1453"/>
      <c r="BC764" s="1453"/>
      <c r="BD764" s="1453"/>
      <c r="BE764" s="1453"/>
      <c r="BF764" s="1453"/>
      <c r="BG764" s="1453"/>
      <c r="BH764" s="1453"/>
      <c r="BI764" s="1453"/>
      <c r="BJ764" s="1453"/>
      <c r="BK764" s="1453"/>
      <c r="BL764" s="1453"/>
      <c r="BM764" s="1453"/>
      <c r="BN764" s="1453"/>
      <c r="BO764" s="1453"/>
      <c r="BP764" s="1453"/>
      <c r="BQ764" s="1453"/>
      <c r="BR764" s="1453"/>
      <c r="BS764" s="1453"/>
      <c r="BT764" s="1453"/>
      <c r="BU764" s="1453"/>
      <c r="BV764" s="1453"/>
      <c r="BW764" s="1453"/>
      <c r="BX764" s="1453"/>
      <c r="BY764" s="1453"/>
      <c r="BZ764" s="1453"/>
      <c r="CA764" s="1453"/>
      <c r="CB764" s="1453"/>
      <c r="CC764" s="1453"/>
      <c r="CD764" s="1453"/>
      <c r="CE764" s="1453"/>
      <c r="CF764" s="1453"/>
      <c r="CG764" s="1453"/>
      <c r="CH764" s="1453"/>
      <c r="CI764" s="1453"/>
      <c r="CJ764" s="1453"/>
      <c r="CK764" s="1453"/>
      <c r="CL764" s="1453"/>
      <c r="CM764" s="1453"/>
      <c r="CN764" s="1453"/>
      <c r="CO764" s="1453"/>
      <c r="CP764" s="1453"/>
      <c r="CQ764" s="1453"/>
      <c r="CR764" s="1453"/>
      <c r="CS764" s="1453"/>
      <c r="CT764" s="1453"/>
      <c r="CU764" s="1453"/>
      <c r="CV764" s="1453"/>
      <c r="CW764" s="1453"/>
      <c r="CX764" s="1453"/>
      <c r="CY764" s="1453"/>
      <c r="CZ764" s="1453"/>
      <c r="DA764" s="1453"/>
      <c r="DB764" s="1453"/>
      <c r="DC764" s="1453"/>
      <c r="DD764" s="1453"/>
      <c r="DE764" s="1453"/>
      <c r="DF764" s="1453"/>
      <c r="DG764" s="1453"/>
      <c r="DH764" s="1453"/>
      <c r="DI764" s="1453"/>
      <c r="DJ764" s="1453"/>
      <c r="DK764" s="1453"/>
      <c r="DL764" s="1453"/>
      <c r="DM764" s="1453"/>
      <c r="DN764" s="1453"/>
      <c r="DO764" s="1453"/>
      <c r="DP764" s="1453"/>
      <c r="DQ764" s="1453"/>
      <c r="DR764" s="1453"/>
      <c r="DS764" s="1453"/>
      <c r="DT764" s="1453"/>
    </row>
    <row r="765" spans="1:124" s="1543" customFormat="1" ht="21.9" customHeight="1" x14ac:dyDescent="0.3">
      <c r="A765" s="1453"/>
      <c r="B765" s="1453"/>
      <c r="C765" s="1514"/>
      <c r="D765" s="1514"/>
      <c r="E765" s="1514"/>
      <c r="F765" s="1848"/>
      <c r="G765" s="1930"/>
      <c r="H765" s="1516"/>
      <c r="I765" s="1537"/>
      <c r="J765" s="1537"/>
      <c r="K765" s="1453"/>
      <c r="L765" s="1453"/>
      <c r="M765" s="1453"/>
      <c r="N765" s="1514"/>
      <c r="O765" s="1453"/>
      <c r="P765" s="1453"/>
      <c r="Q765" s="1453"/>
      <c r="R765" s="1453"/>
      <c r="S765" s="1453"/>
      <c r="T765" s="1452"/>
      <c r="U765"/>
      <c r="V765"/>
      <c r="W765" s="1453"/>
      <c r="X765" s="1453"/>
      <c r="Y765" s="1453"/>
      <c r="Z765" s="1453"/>
      <c r="AA765" s="1453"/>
      <c r="AB765" s="1453"/>
      <c r="AC765" s="1453"/>
      <c r="AD765" s="1453"/>
      <c r="AE765" s="1453"/>
      <c r="AF765" s="1453"/>
      <c r="AG765" s="1453"/>
      <c r="AH765" s="1453"/>
      <c r="AI765" s="1453"/>
      <c r="AJ765" s="1453"/>
      <c r="AK765" s="1453"/>
      <c r="AL765" s="1453"/>
      <c r="AM765" s="1453"/>
      <c r="AN765" s="1453"/>
      <c r="AO765" s="1453"/>
      <c r="AP765" s="1453"/>
      <c r="AQ765" s="1453"/>
      <c r="AR765" s="1454"/>
      <c r="AS765" s="1453"/>
      <c r="AT765" s="1453"/>
      <c r="AU765" s="1453"/>
      <c r="AV765" s="1453"/>
      <c r="AW765" s="1453"/>
      <c r="AX765" s="1453"/>
      <c r="AY765" s="1453"/>
      <c r="AZ765" s="1453"/>
      <c r="BA765" s="1453"/>
      <c r="BB765" s="1453"/>
      <c r="BC765" s="1453"/>
      <c r="BD765" s="1453"/>
      <c r="BE765" s="1453"/>
      <c r="BF765" s="1453"/>
      <c r="BG765" s="1453"/>
      <c r="BH765" s="1453"/>
      <c r="BI765" s="1453"/>
      <c r="BJ765" s="1453"/>
      <c r="BK765" s="1453"/>
      <c r="BL765" s="1453"/>
      <c r="BM765" s="1453"/>
      <c r="BN765" s="1453"/>
      <c r="BO765" s="1453"/>
      <c r="BP765" s="1453"/>
      <c r="BQ765" s="1453"/>
      <c r="BR765" s="1453"/>
      <c r="BS765" s="1453"/>
      <c r="BT765" s="1453"/>
      <c r="BU765" s="1453"/>
      <c r="BV765" s="1453"/>
      <c r="BW765" s="1453"/>
      <c r="BX765" s="1453"/>
      <c r="BY765" s="1453"/>
      <c r="BZ765" s="1453"/>
      <c r="CA765" s="1453"/>
      <c r="CB765" s="1453"/>
      <c r="CC765" s="1453"/>
      <c r="CD765" s="1453"/>
      <c r="CE765" s="1453"/>
      <c r="CF765" s="1453"/>
      <c r="CG765" s="1453"/>
      <c r="CH765" s="1453"/>
      <c r="CI765" s="1453"/>
      <c r="CJ765" s="1453"/>
      <c r="CK765" s="1453"/>
      <c r="CL765" s="1453"/>
      <c r="CM765" s="1453"/>
      <c r="CN765" s="1453"/>
      <c r="CO765" s="1453"/>
      <c r="CP765" s="1453"/>
      <c r="CQ765" s="1453"/>
      <c r="CR765" s="1453"/>
      <c r="CS765" s="1453"/>
      <c r="CT765" s="1453"/>
      <c r="CU765" s="1453"/>
      <c r="CV765" s="1453"/>
      <c r="CW765" s="1453"/>
      <c r="CX765" s="1453"/>
      <c r="CY765" s="1453"/>
      <c r="CZ765" s="1453"/>
      <c r="DA765" s="1453"/>
      <c r="DB765" s="1453"/>
      <c r="DC765" s="1453"/>
      <c r="DD765" s="1453"/>
      <c r="DE765" s="1453"/>
      <c r="DF765" s="1453"/>
      <c r="DG765" s="1453"/>
      <c r="DH765" s="1453"/>
      <c r="DI765" s="1453"/>
      <c r="DJ765" s="1453"/>
      <c r="DK765" s="1453"/>
      <c r="DL765" s="1453"/>
      <c r="DM765" s="1453"/>
      <c r="DN765" s="1453"/>
      <c r="DO765" s="1453"/>
      <c r="DP765" s="1453"/>
      <c r="DQ765" s="1453"/>
      <c r="DR765" s="1453"/>
      <c r="DS765" s="1453"/>
      <c r="DT765" s="1453"/>
    </row>
    <row r="766" spans="1:124" s="1543" customFormat="1" ht="21.9" customHeight="1" x14ac:dyDescent="0.3">
      <c r="A766" s="1453"/>
      <c r="B766" s="1453"/>
      <c r="C766" s="1514"/>
      <c r="D766" s="1514"/>
      <c r="E766" s="1514"/>
      <c r="F766" s="1848"/>
      <c r="G766" s="1930"/>
      <c r="H766" s="1516"/>
      <c r="I766" s="1537"/>
      <c r="J766" s="1537"/>
      <c r="K766" s="1453"/>
      <c r="L766" s="1453"/>
      <c r="M766" s="1453"/>
      <c r="N766" s="1514"/>
      <c r="O766" s="1453"/>
      <c r="P766" s="1453"/>
      <c r="Q766" s="1453"/>
      <c r="R766" s="1453"/>
      <c r="S766" s="1453"/>
      <c r="T766" s="1452"/>
      <c r="U766"/>
      <c r="V766"/>
      <c r="W766" s="1453"/>
      <c r="X766" s="1453"/>
      <c r="Y766" s="1453"/>
      <c r="Z766" s="1453"/>
      <c r="AA766" s="1453"/>
      <c r="AB766" s="1453"/>
      <c r="AC766" s="1453"/>
      <c r="AD766" s="1453"/>
      <c r="AE766" s="1453"/>
      <c r="AF766" s="1453"/>
      <c r="AG766" s="1453"/>
      <c r="AH766" s="1453"/>
      <c r="AI766" s="1453"/>
      <c r="AJ766" s="1453"/>
      <c r="AK766" s="1453"/>
      <c r="AL766" s="1453"/>
      <c r="AM766" s="1453"/>
      <c r="AN766" s="1453"/>
      <c r="AO766" s="1453"/>
      <c r="AP766" s="1453"/>
      <c r="AQ766" s="1453"/>
      <c r="AR766" s="1454"/>
      <c r="AS766" s="1453"/>
      <c r="AT766" s="1453"/>
      <c r="AU766" s="1453"/>
      <c r="AV766" s="1453"/>
      <c r="AW766" s="1453"/>
      <c r="AX766" s="1453"/>
      <c r="AY766" s="1453"/>
      <c r="AZ766" s="1453"/>
      <c r="BA766" s="1453"/>
      <c r="BB766" s="1453"/>
      <c r="BC766" s="1453"/>
      <c r="BD766" s="1453"/>
      <c r="BE766" s="1453"/>
      <c r="BF766" s="1453"/>
      <c r="BG766" s="1453"/>
      <c r="BH766" s="1453"/>
      <c r="BI766" s="1453"/>
      <c r="BJ766" s="1453"/>
      <c r="BK766" s="1453"/>
      <c r="BL766" s="1453"/>
      <c r="BM766" s="1453"/>
      <c r="BN766" s="1453"/>
      <c r="BO766" s="1453"/>
      <c r="BP766" s="1453"/>
      <c r="BQ766" s="1453"/>
      <c r="BR766" s="1453"/>
      <c r="BS766" s="1453"/>
      <c r="BT766" s="1453"/>
      <c r="BU766" s="1453"/>
      <c r="BV766" s="1453"/>
      <c r="BW766" s="1453"/>
      <c r="BX766" s="1453"/>
      <c r="BY766" s="1453"/>
      <c r="BZ766" s="1453"/>
      <c r="CA766" s="1453"/>
      <c r="CB766" s="1453"/>
      <c r="CC766" s="1453"/>
      <c r="CD766" s="1453"/>
      <c r="CE766" s="1453"/>
      <c r="CF766" s="1453"/>
      <c r="CG766" s="1453"/>
      <c r="CH766" s="1453"/>
      <c r="CI766" s="1453"/>
      <c r="CJ766" s="1453"/>
      <c r="CK766" s="1453"/>
      <c r="CL766" s="1453"/>
      <c r="CM766" s="1453"/>
      <c r="CN766" s="1453"/>
      <c r="CO766" s="1453"/>
      <c r="CP766" s="1453"/>
      <c r="CQ766" s="1453"/>
      <c r="CR766" s="1453"/>
      <c r="CS766" s="1453"/>
      <c r="CT766" s="1453"/>
      <c r="CU766" s="1453"/>
      <c r="CV766" s="1453"/>
      <c r="CW766" s="1453"/>
      <c r="CX766" s="1453"/>
      <c r="CY766" s="1453"/>
      <c r="CZ766" s="1453"/>
      <c r="DA766" s="1453"/>
      <c r="DB766" s="1453"/>
      <c r="DC766" s="1453"/>
      <c r="DD766" s="1453"/>
      <c r="DE766" s="1453"/>
      <c r="DF766" s="1453"/>
      <c r="DG766" s="1453"/>
      <c r="DH766" s="1453"/>
      <c r="DI766" s="1453"/>
      <c r="DJ766" s="1453"/>
      <c r="DK766" s="1453"/>
      <c r="DL766" s="1453"/>
      <c r="DM766" s="1453"/>
      <c r="DN766" s="1453"/>
      <c r="DO766" s="1453"/>
      <c r="DP766" s="1453"/>
      <c r="DQ766" s="1453"/>
      <c r="DR766" s="1453"/>
      <c r="DS766" s="1453"/>
      <c r="DT766" s="1453"/>
    </row>
    <row r="767" spans="1:124" s="1543" customFormat="1" ht="21.9" customHeight="1" x14ac:dyDescent="0.3">
      <c r="A767" s="1453"/>
      <c r="B767" s="1453"/>
      <c r="C767" s="1514"/>
      <c r="D767" s="1514"/>
      <c r="E767" s="1514"/>
      <c r="F767" s="1848"/>
      <c r="G767" s="1930"/>
      <c r="H767" s="1516"/>
      <c r="I767" s="1537"/>
      <c r="J767" s="1537"/>
      <c r="K767" s="1453"/>
      <c r="L767" s="1453"/>
      <c r="M767" s="1453"/>
      <c r="N767" s="1514"/>
      <c r="O767" s="1453"/>
      <c r="P767" s="1453"/>
      <c r="Q767" s="1453"/>
      <c r="R767" s="1453"/>
      <c r="S767" s="1453"/>
      <c r="T767" s="1452"/>
      <c r="U767"/>
      <c r="V767"/>
      <c r="W767" s="1453"/>
      <c r="X767" s="1453"/>
      <c r="Y767" s="1453"/>
      <c r="Z767" s="1453"/>
      <c r="AA767" s="1453"/>
      <c r="AB767" s="1453"/>
      <c r="AC767" s="1453"/>
      <c r="AD767" s="1453"/>
      <c r="AE767" s="1453"/>
      <c r="AF767" s="1453"/>
      <c r="AG767" s="1453"/>
      <c r="AH767" s="1453"/>
      <c r="AI767" s="1453"/>
      <c r="AJ767" s="1453"/>
      <c r="AK767" s="1453"/>
      <c r="AL767" s="1453"/>
      <c r="AM767" s="1453"/>
      <c r="AN767" s="1453"/>
      <c r="AO767" s="1453"/>
      <c r="AP767" s="1453"/>
      <c r="AQ767" s="1453"/>
      <c r="AR767" s="1454"/>
      <c r="AS767" s="1453"/>
      <c r="AT767" s="1453"/>
      <c r="AU767" s="1453"/>
      <c r="AV767" s="1453"/>
      <c r="AW767" s="1453"/>
      <c r="AX767" s="1453"/>
      <c r="AY767" s="1453"/>
      <c r="AZ767" s="1453"/>
      <c r="BA767" s="1453"/>
      <c r="BB767" s="1453"/>
      <c r="BC767" s="1453"/>
      <c r="BD767" s="1453"/>
      <c r="BE767" s="1453"/>
      <c r="BF767" s="1453"/>
      <c r="BG767" s="1453"/>
      <c r="BH767" s="1453"/>
      <c r="BI767" s="1453"/>
      <c r="BJ767" s="1453"/>
      <c r="BK767" s="1453"/>
      <c r="BL767" s="1453"/>
      <c r="BM767" s="1453"/>
      <c r="BN767" s="1453"/>
      <c r="BO767" s="1453"/>
      <c r="BP767" s="1453"/>
      <c r="BQ767" s="1453"/>
      <c r="BR767" s="1453"/>
      <c r="BS767" s="1453"/>
      <c r="BT767" s="1453"/>
      <c r="BU767" s="1453"/>
      <c r="BV767" s="1453"/>
      <c r="BW767" s="1453"/>
      <c r="BX767" s="1453"/>
      <c r="BY767" s="1453"/>
      <c r="BZ767" s="1453"/>
      <c r="CA767" s="1453"/>
      <c r="CB767" s="1453"/>
      <c r="CC767" s="1453"/>
      <c r="CD767" s="1453"/>
      <c r="CE767" s="1453"/>
      <c r="CF767" s="1453"/>
      <c r="CG767" s="1453"/>
      <c r="CH767" s="1453"/>
      <c r="CI767" s="1453"/>
      <c r="CJ767" s="1453"/>
      <c r="CK767" s="1453"/>
      <c r="CL767" s="1453"/>
      <c r="CM767" s="1453"/>
      <c r="CN767" s="1453"/>
      <c r="CO767" s="1453"/>
      <c r="CP767" s="1453"/>
      <c r="CQ767" s="1453"/>
      <c r="CR767" s="1453"/>
      <c r="CS767" s="1453"/>
      <c r="CT767" s="1453"/>
      <c r="CU767" s="1453"/>
      <c r="CV767" s="1453"/>
      <c r="CW767" s="1453"/>
      <c r="CX767" s="1453"/>
      <c r="CY767" s="1453"/>
      <c r="CZ767" s="1453"/>
      <c r="DA767" s="1453"/>
      <c r="DB767" s="1453"/>
      <c r="DC767" s="1453"/>
      <c r="DD767" s="1453"/>
      <c r="DE767" s="1453"/>
      <c r="DF767" s="1453"/>
      <c r="DG767" s="1453"/>
      <c r="DH767" s="1453"/>
      <c r="DI767" s="1453"/>
      <c r="DJ767" s="1453"/>
      <c r="DK767" s="1453"/>
      <c r="DL767" s="1453"/>
      <c r="DM767" s="1453"/>
      <c r="DN767" s="1453"/>
      <c r="DO767" s="1453"/>
      <c r="DP767" s="1453"/>
      <c r="DQ767" s="1453"/>
      <c r="DR767" s="1453"/>
      <c r="DS767" s="1453"/>
      <c r="DT767" s="1453"/>
    </row>
    <row r="768" spans="1:124" s="1543" customFormat="1" ht="21.9" customHeight="1" x14ac:dyDescent="0.3">
      <c r="A768" s="1453"/>
      <c r="B768" s="1453"/>
      <c r="C768" s="1514"/>
      <c r="D768" s="1514"/>
      <c r="E768" s="1514"/>
      <c r="F768" s="1848"/>
      <c r="G768" s="1930"/>
      <c r="H768" s="1516"/>
      <c r="I768" s="1537"/>
      <c r="J768" s="1537"/>
      <c r="K768" s="1453"/>
      <c r="L768" s="1453"/>
      <c r="M768" s="1453"/>
      <c r="N768" s="1514"/>
      <c r="O768" s="1453"/>
      <c r="P768" s="1453"/>
      <c r="Q768" s="1453"/>
      <c r="R768" s="1453"/>
      <c r="S768" s="1453"/>
      <c r="T768" s="1452"/>
      <c r="U768"/>
      <c r="V768"/>
      <c r="W768" s="1453"/>
      <c r="X768" s="1453"/>
      <c r="Y768" s="1453"/>
      <c r="Z768" s="1453"/>
      <c r="AA768" s="1453"/>
      <c r="AB768" s="1453"/>
      <c r="AC768" s="1453"/>
      <c r="AD768" s="1453"/>
      <c r="AE768" s="1453"/>
      <c r="AF768" s="1453"/>
      <c r="AG768" s="1453"/>
      <c r="AH768" s="1453"/>
      <c r="AI768" s="1453"/>
      <c r="AJ768" s="1453"/>
      <c r="AK768" s="1453"/>
      <c r="AL768" s="1453"/>
      <c r="AM768" s="1453"/>
      <c r="AN768" s="1453"/>
      <c r="AO768" s="1453"/>
      <c r="AP768" s="1453"/>
      <c r="AQ768" s="1453"/>
      <c r="AR768" s="1454"/>
      <c r="AS768" s="1453"/>
      <c r="AT768" s="1453"/>
      <c r="AU768" s="1453"/>
      <c r="AV768" s="1453"/>
      <c r="AW768" s="1453"/>
      <c r="AX768" s="1453"/>
      <c r="AY768" s="1453"/>
      <c r="AZ768" s="1453"/>
      <c r="BA768" s="1453"/>
      <c r="BB768" s="1453"/>
      <c r="BC768" s="1453"/>
      <c r="BD768" s="1453"/>
      <c r="BE768" s="1453"/>
      <c r="BF768" s="1453"/>
      <c r="BG768" s="1453"/>
      <c r="BH768" s="1453"/>
      <c r="BI768" s="1453"/>
      <c r="BJ768" s="1453"/>
      <c r="BK768" s="1453"/>
      <c r="BL768" s="1453"/>
      <c r="BM768" s="1453"/>
      <c r="BN768" s="1453"/>
      <c r="BO768" s="1453"/>
      <c r="BP768" s="1453"/>
      <c r="BQ768" s="1453"/>
      <c r="BR768" s="1453"/>
      <c r="BS768" s="1453"/>
      <c r="BT768" s="1453"/>
      <c r="BU768" s="1453"/>
      <c r="BV768" s="1453"/>
      <c r="BW768" s="1453"/>
      <c r="BX768" s="1453"/>
      <c r="BY768" s="1453"/>
      <c r="BZ768" s="1453"/>
      <c r="CA768" s="1453"/>
      <c r="CB768" s="1453"/>
      <c r="CC768" s="1453"/>
      <c r="CD768" s="1453"/>
      <c r="CE768" s="1453"/>
      <c r="CF768" s="1453"/>
      <c r="CG768" s="1453"/>
      <c r="CH768" s="1453"/>
      <c r="CI768" s="1453"/>
      <c r="CJ768" s="1453"/>
      <c r="CK768" s="1453"/>
      <c r="CL768" s="1453"/>
      <c r="CM768" s="1453"/>
      <c r="CN768" s="1453"/>
      <c r="CO768" s="1453"/>
      <c r="CP768" s="1453"/>
      <c r="CQ768" s="1453"/>
      <c r="CR768" s="1453"/>
      <c r="CS768" s="1453"/>
      <c r="CT768" s="1453"/>
      <c r="CU768" s="1453"/>
      <c r="CV768" s="1453"/>
      <c r="CW768" s="1453"/>
      <c r="CX768" s="1453"/>
      <c r="CY768" s="1453"/>
      <c r="CZ768" s="1453"/>
      <c r="DA768" s="1453"/>
      <c r="DB768" s="1453"/>
      <c r="DC768" s="1453"/>
      <c r="DD768" s="1453"/>
      <c r="DE768" s="1453"/>
      <c r="DF768" s="1453"/>
      <c r="DG768" s="1453"/>
      <c r="DH768" s="1453"/>
      <c r="DI768" s="1453"/>
      <c r="DJ768" s="1453"/>
      <c r="DK768" s="1453"/>
      <c r="DL768" s="1453"/>
      <c r="DM768" s="1453"/>
      <c r="DN768" s="1453"/>
      <c r="DO768" s="1453"/>
      <c r="DP768" s="1453"/>
      <c r="DQ768" s="1453"/>
      <c r="DR768" s="1453"/>
      <c r="DS768" s="1453"/>
      <c r="DT768" s="1453"/>
    </row>
    <row r="769" spans="1:124" s="1543" customFormat="1" ht="21.9" customHeight="1" x14ac:dyDescent="0.3">
      <c r="A769" s="1453"/>
      <c r="B769" s="1453"/>
      <c r="C769" s="1514"/>
      <c r="D769" s="1514"/>
      <c r="E769" s="1514"/>
      <c r="F769" s="1848"/>
      <c r="G769" s="1930"/>
      <c r="H769" s="1516"/>
      <c r="I769" s="1537"/>
      <c r="J769" s="1537"/>
      <c r="K769" s="1453"/>
      <c r="L769" s="1453"/>
      <c r="M769" s="1453"/>
      <c r="N769" s="1514"/>
      <c r="O769" s="1453"/>
      <c r="P769" s="1453"/>
      <c r="Q769" s="1453"/>
      <c r="R769" s="1453"/>
      <c r="S769" s="1453"/>
      <c r="T769" s="1452"/>
      <c r="U769"/>
      <c r="V769"/>
      <c r="W769" s="1453"/>
      <c r="X769" s="1453"/>
      <c r="Y769" s="1453"/>
      <c r="Z769" s="1453"/>
      <c r="AA769" s="1453"/>
      <c r="AB769" s="1453"/>
      <c r="AC769" s="1453"/>
      <c r="AD769" s="1453"/>
      <c r="AE769" s="1453"/>
      <c r="AF769" s="1453"/>
      <c r="AG769" s="1453"/>
      <c r="AH769" s="1453"/>
      <c r="AI769" s="1453"/>
      <c r="AJ769" s="1453"/>
      <c r="AK769" s="1453"/>
      <c r="AL769" s="1453"/>
      <c r="AM769" s="1453"/>
      <c r="AN769" s="1453"/>
      <c r="AO769" s="1453"/>
      <c r="AP769" s="1453"/>
      <c r="AQ769" s="1453"/>
      <c r="AR769" s="1454"/>
      <c r="AS769" s="1453"/>
      <c r="AT769" s="1453"/>
      <c r="AU769" s="1453"/>
      <c r="AV769" s="1453"/>
      <c r="AW769" s="1453"/>
      <c r="AX769" s="1453"/>
      <c r="AY769" s="1453"/>
      <c r="AZ769" s="1453"/>
      <c r="BA769" s="1453"/>
      <c r="BB769" s="1453"/>
      <c r="BC769" s="1453"/>
      <c r="BD769" s="1453"/>
      <c r="BE769" s="1453"/>
      <c r="BF769" s="1453"/>
      <c r="BG769" s="1453"/>
      <c r="BH769" s="1453"/>
      <c r="BI769" s="1453"/>
      <c r="BJ769" s="1453"/>
      <c r="BK769" s="1453"/>
      <c r="BL769" s="1453"/>
      <c r="BM769" s="1453"/>
      <c r="BN769" s="1453"/>
      <c r="BO769" s="1453"/>
      <c r="BP769" s="1453"/>
      <c r="BQ769" s="1453"/>
      <c r="BR769" s="1453"/>
      <c r="BS769" s="1453"/>
      <c r="BT769" s="1453"/>
      <c r="BU769" s="1453"/>
      <c r="BV769" s="1453"/>
      <c r="BW769" s="1453"/>
      <c r="BX769" s="1453"/>
      <c r="BY769" s="1453"/>
      <c r="BZ769" s="1453"/>
      <c r="CA769" s="1453"/>
      <c r="CB769" s="1453"/>
      <c r="CC769" s="1453"/>
      <c r="CD769" s="1453"/>
      <c r="CE769" s="1453"/>
      <c r="CF769" s="1453"/>
      <c r="CG769" s="1453"/>
      <c r="CH769" s="1453"/>
      <c r="CI769" s="1453"/>
      <c r="CJ769" s="1453"/>
      <c r="CK769" s="1453"/>
      <c r="CL769" s="1453"/>
      <c r="CM769" s="1453"/>
      <c r="CN769" s="1453"/>
      <c r="CO769" s="1453"/>
      <c r="CP769" s="1453"/>
      <c r="CQ769" s="1453"/>
      <c r="CR769" s="1453"/>
      <c r="CS769" s="1453"/>
      <c r="CT769" s="1453"/>
      <c r="CU769" s="1453"/>
      <c r="CV769" s="1453"/>
      <c r="CW769" s="1453"/>
      <c r="CX769" s="1453"/>
      <c r="CY769" s="1453"/>
      <c r="CZ769" s="1453"/>
      <c r="DA769" s="1453"/>
      <c r="DB769" s="1453"/>
      <c r="DC769" s="1453"/>
      <c r="DD769" s="1453"/>
      <c r="DE769" s="1453"/>
      <c r="DF769" s="1453"/>
      <c r="DG769" s="1453"/>
      <c r="DH769" s="1453"/>
      <c r="DI769" s="1453"/>
      <c r="DJ769" s="1453"/>
      <c r="DK769" s="1453"/>
      <c r="DL769" s="1453"/>
      <c r="DM769" s="1453"/>
      <c r="DN769" s="1453"/>
      <c r="DO769" s="1453"/>
      <c r="DP769" s="1453"/>
      <c r="DQ769" s="1453"/>
      <c r="DR769" s="1453"/>
      <c r="DS769" s="1453"/>
      <c r="DT769" s="1453"/>
    </row>
    <row r="770" spans="1:124" s="1543" customFormat="1" ht="21.9" customHeight="1" x14ac:dyDescent="0.3">
      <c r="A770" s="1453"/>
      <c r="B770" s="1453"/>
      <c r="C770" s="1514"/>
      <c r="D770" s="1514"/>
      <c r="E770" s="1514"/>
      <c r="F770" s="1848"/>
      <c r="G770" s="1930"/>
      <c r="H770" s="1516"/>
      <c r="I770" s="1537"/>
      <c r="J770" s="1537"/>
      <c r="K770" s="1453"/>
      <c r="L770" s="1453"/>
      <c r="M770" s="1453"/>
      <c r="N770" s="1514"/>
      <c r="O770" s="1453"/>
      <c r="P770" s="1453"/>
      <c r="Q770" s="1453"/>
      <c r="R770" s="1453"/>
      <c r="S770" s="1453"/>
      <c r="T770" s="1452"/>
      <c r="U770"/>
      <c r="V770"/>
      <c r="W770" s="1453"/>
      <c r="X770" s="1453"/>
      <c r="Y770" s="1453"/>
      <c r="Z770" s="1453"/>
      <c r="AA770" s="1453"/>
      <c r="AB770" s="1453"/>
      <c r="AC770" s="1453"/>
      <c r="AD770" s="1453"/>
      <c r="AE770" s="1453"/>
      <c r="AF770" s="1453"/>
      <c r="AG770" s="1453"/>
      <c r="AH770" s="1453"/>
      <c r="AI770" s="1453"/>
      <c r="AJ770" s="1453"/>
      <c r="AK770" s="1453"/>
      <c r="AL770" s="1453"/>
      <c r="AM770" s="1453"/>
      <c r="AN770" s="1453"/>
      <c r="AO770" s="1453"/>
      <c r="AP770" s="1453"/>
      <c r="AQ770" s="1453"/>
      <c r="AR770" s="1454"/>
      <c r="AS770" s="1453"/>
      <c r="AT770" s="1453"/>
      <c r="AU770" s="1453"/>
      <c r="AV770" s="1453"/>
      <c r="AW770" s="1453"/>
      <c r="AX770" s="1453"/>
      <c r="AY770" s="1453"/>
      <c r="AZ770" s="1453"/>
      <c r="BA770" s="1453"/>
      <c r="BB770" s="1453"/>
      <c r="BC770" s="1453"/>
      <c r="BD770" s="1453"/>
      <c r="BE770" s="1453"/>
      <c r="BF770" s="1453"/>
      <c r="BG770" s="1453"/>
      <c r="BH770" s="1453"/>
      <c r="BI770" s="1453"/>
      <c r="BJ770" s="1453"/>
      <c r="BK770" s="1453"/>
      <c r="BL770" s="1453"/>
      <c r="BM770" s="1453"/>
      <c r="BN770" s="1453"/>
      <c r="BO770" s="1453"/>
      <c r="BP770" s="1453"/>
      <c r="BQ770" s="1453"/>
      <c r="BR770" s="1453"/>
      <c r="BS770" s="1453"/>
      <c r="BT770" s="1453"/>
      <c r="BU770" s="1453"/>
      <c r="BV770" s="1453"/>
      <c r="BW770" s="1453"/>
      <c r="BX770" s="1453"/>
      <c r="BY770" s="1453"/>
      <c r="BZ770" s="1453"/>
      <c r="CA770" s="1453"/>
      <c r="CB770" s="1453"/>
      <c r="CC770" s="1453"/>
      <c r="CD770" s="1453"/>
      <c r="CE770" s="1453"/>
      <c r="CF770" s="1453"/>
      <c r="CG770" s="1453"/>
      <c r="CH770" s="1453"/>
      <c r="CI770" s="1453"/>
      <c r="CJ770" s="1453"/>
      <c r="CK770" s="1453"/>
      <c r="CL770" s="1453"/>
      <c r="CM770" s="1453"/>
      <c r="CN770" s="1453"/>
      <c r="CO770" s="1453"/>
      <c r="CP770" s="1453"/>
      <c r="CQ770" s="1453"/>
      <c r="CR770" s="1453"/>
      <c r="CS770" s="1453"/>
      <c r="CT770" s="1453"/>
      <c r="CU770" s="1453"/>
      <c r="CV770" s="1453"/>
      <c r="CW770" s="1453"/>
      <c r="CX770" s="1453"/>
      <c r="CY770" s="1453"/>
      <c r="CZ770" s="1453"/>
      <c r="DA770" s="1453"/>
      <c r="DB770" s="1453"/>
      <c r="DC770" s="1453"/>
      <c r="DD770" s="1453"/>
      <c r="DE770" s="1453"/>
      <c r="DF770" s="1453"/>
      <c r="DG770" s="1453"/>
      <c r="DH770" s="1453"/>
      <c r="DI770" s="1453"/>
      <c r="DJ770" s="1453"/>
      <c r="DK770" s="1453"/>
      <c r="DL770" s="1453"/>
      <c r="DM770" s="1453"/>
      <c r="DN770" s="1453"/>
      <c r="DO770" s="1453"/>
      <c r="DP770" s="1453"/>
      <c r="DQ770" s="1453"/>
      <c r="DR770" s="1453"/>
      <c r="DS770" s="1453"/>
      <c r="DT770" s="1453"/>
    </row>
    <row r="771" spans="1:124" s="1543" customFormat="1" ht="21.9" customHeight="1" x14ac:dyDescent="0.3">
      <c r="A771" s="1453"/>
      <c r="B771" s="1453"/>
      <c r="C771" s="1514"/>
      <c r="D771" s="1514"/>
      <c r="E771" s="1514"/>
      <c r="F771" s="1848"/>
      <c r="G771" s="1930"/>
      <c r="H771" s="1516"/>
      <c r="I771" s="1537"/>
      <c r="J771" s="1537"/>
      <c r="K771" s="1453"/>
      <c r="L771" s="1453"/>
      <c r="M771" s="1453"/>
      <c r="N771" s="1514"/>
      <c r="O771" s="1453"/>
      <c r="P771" s="1453"/>
      <c r="Q771" s="1453"/>
      <c r="R771" s="1453"/>
      <c r="S771" s="1453"/>
      <c r="T771" s="1452"/>
      <c r="U771"/>
      <c r="V771"/>
      <c r="W771" s="1453"/>
      <c r="X771" s="1453"/>
      <c r="Y771" s="1453"/>
      <c r="Z771" s="1453"/>
      <c r="AA771" s="1453"/>
      <c r="AB771" s="1453"/>
      <c r="AC771" s="1453"/>
      <c r="AD771" s="1453"/>
      <c r="AE771" s="1453"/>
      <c r="AF771" s="1453"/>
      <c r="AG771" s="1453"/>
      <c r="AH771" s="1453"/>
      <c r="AI771" s="1453"/>
      <c r="AJ771" s="1453"/>
      <c r="AK771" s="1453"/>
      <c r="AL771" s="1453"/>
      <c r="AM771" s="1453"/>
      <c r="AN771" s="1453"/>
      <c r="AO771" s="1453"/>
      <c r="AP771" s="1453"/>
      <c r="AQ771" s="1453"/>
      <c r="AR771" s="1454"/>
      <c r="AS771" s="1453"/>
      <c r="AT771" s="1453"/>
      <c r="AU771" s="1453"/>
      <c r="AV771" s="1453"/>
      <c r="AW771" s="1453"/>
      <c r="AX771" s="1453"/>
      <c r="AY771" s="1453"/>
      <c r="AZ771" s="1453"/>
      <c r="BA771" s="1453"/>
      <c r="BB771" s="1453"/>
      <c r="BC771" s="1453"/>
      <c r="BD771" s="1453"/>
      <c r="BE771" s="1453"/>
      <c r="BF771" s="1453"/>
      <c r="BG771" s="1453"/>
      <c r="BH771" s="1453"/>
      <c r="BI771" s="1453"/>
      <c r="BJ771" s="1453"/>
      <c r="BK771" s="1453"/>
      <c r="BL771" s="1453"/>
      <c r="BM771" s="1453"/>
      <c r="BN771" s="1453"/>
      <c r="BO771" s="1453"/>
      <c r="BP771" s="1453"/>
      <c r="BQ771" s="1453"/>
      <c r="BR771" s="1453"/>
      <c r="BS771" s="1453"/>
      <c r="BT771" s="1453"/>
      <c r="BU771" s="1453"/>
      <c r="BV771" s="1453"/>
      <c r="BW771" s="1453"/>
      <c r="BX771" s="1453"/>
      <c r="BY771" s="1453"/>
      <c r="BZ771" s="1453"/>
      <c r="CA771" s="1453"/>
      <c r="CB771" s="1453"/>
      <c r="CC771" s="1453"/>
      <c r="CD771" s="1453"/>
      <c r="CE771" s="1453"/>
      <c r="CF771" s="1453"/>
      <c r="CG771" s="1453"/>
      <c r="CH771" s="1453"/>
      <c r="CI771" s="1453"/>
      <c r="CJ771" s="1453"/>
      <c r="CK771" s="1453"/>
      <c r="CL771" s="1453"/>
      <c r="CM771" s="1453"/>
      <c r="CN771" s="1453"/>
      <c r="CO771" s="1453"/>
      <c r="CP771" s="1453"/>
      <c r="CQ771" s="1453"/>
      <c r="CR771" s="1453"/>
      <c r="CS771" s="1453"/>
      <c r="CT771" s="1453"/>
      <c r="CU771" s="1453"/>
      <c r="CV771" s="1453"/>
      <c r="CW771" s="1453"/>
      <c r="CX771" s="1453"/>
      <c r="CY771" s="1453"/>
      <c r="CZ771" s="1453"/>
      <c r="DA771" s="1453"/>
      <c r="DB771" s="1453"/>
      <c r="DC771" s="1453"/>
      <c r="DD771" s="1453"/>
      <c r="DE771" s="1453"/>
      <c r="DF771" s="1453"/>
      <c r="DG771" s="1453"/>
      <c r="DH771" s="1453"/>
      <c r="DI771" s="1453"/>
      <c r="DJ771" s="1453"/>
      <c r="DK771" s="1453"/>
      <c r="DL771" s="1453"/>
      <c r="DM771" s="1453"/>
      <c r="DN771" s="1453"/>
      <c r="DO771" s="1453"/>
      <c r="DP771" s="1453"/>
      <c r="DQ771" s="1453"/>
      <c r="DR771" s="1453"/>
      <c r="DS771" s="1453"/>
      <c r="DT771" s="1453"/>
    </row>
    <row r="772" spans="1:124" s="1543" customFormat="1" ht="21.9" customHeight="1" x14ac:dyDescent="0.3">
      <c r="A772" s="1453"/>
      <c r="B772" s="1453"/>
      <c r="C772" s="1514"/>
      <c r="D772" s="1514"/>
      <c r="E772" s="1514"/>
      <c r="F772" s="1848"/>
      <c r="G772" s="1930"/>
      <c r="H772" s="1516"/>
      <c r="I772" s="1537"/>
      <c r="J772" s="1537"/>
      <c r="K772" s="1453"/>
      <c r="L772" s="1453"/>
      <c r="M772" s="1453"/>
      <c r="N772" s="1514"/>
      <c r="O772" s="1453"/>
      <c r="P772" s="1453"/>
      <c r="Q772" s="1453"/>
      <c r="R772" s="1453"/>
      <c r="S772" s="1453"/>
      <c r="T772" s="1452"/>
      <c r="U772"/>
      <c r="V772"/>
      <c r="W772" s="1453"/>
      <c r="X772" s="1453"/>
      <c r="Y772" s="1453"/>
      <c r="Z772" s="1453"/>
      <c r="AA772" s="1453"/>
      <c r="AB772" s="1453"/>
      <c r="AC772" s="1453"/>
      <c r="AD772" s="1453"/>
      <c r="AE772" s="1453"/>
      <c r="AF772" s="1453"/>
      <c r="AG772" s="1453"/>
      <c r="AH772" s="1453"/>
      <c r="AI772" s="1453"/>
      <c r="AJ772" s="1453"/>
      <c r="AK772" s="1453"/>
      <c r="AL772" s="1453"/>
      <c r="AM772" s="1453"/>
      <c r="AN772" s="1453"/>
      <c r="AO772" s="1453"/>
      <c r="AP772" s="1453"/>
      <c r="AQ772" s="1453"/>
      <c r="AR772" s="1454"/>
      <c r="AS772" s="1453"/>
      <c r="AT772" s="1453"/>
      <c r="AU772" s="1453"/>
      <c r="AV772" s="1453"/>
      <c r="AW772" s="1453"/>
      <c r="AX772" s="1453"/>
      <c r="AY772" s="1453"/>
      <c r="AZ772" s="1453"/>
      <c r="BA772" s="1453"/>
      <c r="BB772" s="1453"/>
      <c r="BC772" s="1453"/>
      <c r="BD772" s="1453"/>
      <c r="BE772" s="1453"/>
      <c r="BF772" s="1453"/>
      <c r="BG772" s="1453"/>
      <c r="BH772" s="1453"/>
      <c r="BI772" s="1453"/>
      <c r="BJ772" s="1453"/>
      <c r="BK772" s="1453"/>
      <c r="BL772" s="1453"/>
      <c r="BM772" s="1453"/>
      <c r="BN772" s="1453"/>
      <c r="BO772" s="1453"/>
      <c r="BP772" s="1453"/>
      <c r="BQ772" s="1453"/>
      <c r="BR772" s="1453"/>
      <c r="BS772" s="1453"/>
      <c r="BT772" s="1453"/>
      <c r="BU772" s="1453"/>
      <c r="BV772" s="1453"/>
      <c r="BW772" s="1453"/>
      <c r="BX772" s="1453"/>
      <c r="BY772" s="1453"/>
      <c r="BZ772" s="1453"/>
      <c r="CA772" s="1453"/>
      <c r="CB772" s="1453"/>
      <c r="CC772" s="1453"/>
      <c r="CD772" s="1453"/>
      <c r="CE772" s="1453"/>
      <c r="CF772" s="1453"/>
      <c r="CG772" s="1453"/>
      <c r="CH772" s="1453"/>
      <c r="CI772" s="1453"/>
      <c r="CJ772" s="1453"/>
      <c r="CK772" s="1453"/>
      <c r="CL772" s="1453"/>
      <c r="CM772" s="1453"/>
      <c r="CN772" s="1453"/>
      <c r="CO772" s="1453"/>
      <c r="CP772" s="1453"/>
      <c r="CQ772" s="1453"/>
      <c r="CR772" s="1453"/>
      <c r="CS772" s="1453"/>
      <c r="CT772" s="1453"/>
      <c r="CU772" s="1453"/>
      <c r="CV772" s="1453"/>
      <c r="CW772" s="1453"/>
      <c r="CX772" s="1453"/>
      <c r="CY772" s="1453"/>
      <c r="CZ772" s="1453"/>
      <c r="DA772" s="1453"/>
      <c r="DB772" s="1453"/>
      <c r="DC772" s="1453"/>
      <c r="DD772" s="1453"/>
      <c r="DE772" s="1453"/>
      <c r="DF772" s="1453"/>
      <c r="DG772" s="1453"/>
      <c r="DH772" s="1453"/>
      <c r="DI772" s="1453"/>
      <c r="DJ772" s="1453"/>
      <c r="DK772" s="1453"/>
      <c r="DL772" s="1453"/>
      <c r="DM772" s="1453"/>
      <c r="DN772" s="1453"/>
      <c r="DO772" s="1453"/>
      <c r="DP772" s="1453"/>
      <c r="DQ772" s="1453"/>
      <c r="DR772" s="1453"/>
      <c r="DS772" s="1453"/>
      <c r="DT772" s="1453"/>
    </row>
    <row r="773" spans="1:124" s="1543" customFormat="1" ht="21.9" customHeight="1" x14ac:dyDescent="0.3">
      <c r="A773" s="1453"/>
      <c r="B773" s="1453"/>
      <c r="C773" s="1514"/>
      <c r="D773" s="1514"/>
      <c r="E773" s="1514"/>
      <c r="F773" s="1848"/>
      <c r="G773" s="1930"/>
      <c r="H773" s="1516"/>
      <c r="I773" s="1537"/>
      <c r="J773" s="1537"/>
      <c r="K773" s="1453"/>
      <c r="L773" s="1453"/>
      <c r="M773" s="1453"/>
      <c r="N773" s="1514"/>
      <c r="O773" s="1453"/>
      <c r="P773" s="1453"/>
      <c r="Q773" s="1453"/>
      <c r="R773" s="1453"/>
      <c r="S773" s="1453"/>
      <c r="T773" s="1452"/>
      <c r="U773"/>
      <c r="V773"/>
      <c r="W773" s="1453"/>
      <c r="X773" s="1453"/>
      <c r="Y773" s="1453"/>
      <c r="Z773" s="1453"/>
      <c r="AA773" s="1453"/>
      <c r="AB773" s="1453"/>
      <c r="AC773" s="1453"/>
      <c r="AD773" s="1453"/>
      <c r="AE773" s="1453"/>
      <c r="AF773" s="1453"/>
      <c r="AG773" s="1453"/>
      <c r="AH773" s="1453"/>
      <c r="AI773" s="1453"/>
      <c r="AJ773" s="1453"/>
      <c r="AK773" s="1453"/>
      <c r="AL773" s="1453"/>
      <c r="AM773" s="1453"/>
      <c r="AN773" s="1453"/>
      <c r="AO773" s="1453"/>
      <c r="AP773" s="1453"/>
      <c r="AQ773" s="1453"/>
      <c r="AR773" s="1454"/>
      <c r="AS773" s="1453"/>
      <c r="AT773" s="1453"/>
      <c r="AU773" s="1453"/>
      <c r="AV773" s="1453"/>
      <c r="AW773" s="1453"/>
      <c r="AX773" s="1453"/>
      <c r="AY773" s="1453"/>
      <c r="AZ773" s="1453"/>
      <c r="BA773" s="1453"/>
      <c r="BB773" s="1453"/>
      <c r="BC773" s="1453"/>
      <c r="BD773" s="1453"/>
      <c r="BE773" s="1453"/>
      <c r="BF773" s="1453"/>
      <c r="BG773" s="1453"/>
      <c r="BH773" s="1453"/>
      <c r="BI773" s="1453"/>
      <c r="BJ773" s="1453"/>
      <c r="BK773" s="1453"/>
      <c r="BL773" s="1453"/>
      <c r="BM773" s="1453"/>
      <c r="BN773" s="1453"/>
      <c r="BO773" s="1453"/>
      <c r="BP773" s="1453"/>
      <c r="BQ773" s="1453"/>
      <c r="BR773" s="1453"/>
      <c r="BS773" s="1453"/>
      <c r="BT773" s="1453"/>
      <c r="BU773" s="1453"/>
      <c r="BV773" s="1453"/>
      <c r="BW773" s="1453"/>
      <c r="BX773" s="1453"/>
      <c r="BY773" s="1453"/>
      <c r="BZ773" s="1453"/>
      <c r="CA773" s="1453"/>
      <c r="CB773" s="1453"/>
      <c r="CC773" s="1453"/>
      <c r="CD773" s="1453"/>
      <c r="CE773" s="1453"/>
      <c r="CF773" s="1453"/>
      <c r="CG773" s="1453"/>
      <c r="CH773" s="1453"/>
      <c r="CI773" s="1453"/>
      <c r="CJ773" s="1453"/>
      <c r="CK773" s="1453"/>
      <c r="CL773" s="1453"/>
      <c r="CM773" s="1453"/>
      <c r="CN773" s="1453"/>
      <c r="CO773" s="1453"/>
      <c r="CP773" s="1453"/>
      <c r="CQ773" s="1453"/>
      <c r="CR773" s="1453"/>
      <c r="CS773" s="1453"/>
      <c r="CT773" s="1453"/>
      <c r="CU773" s="1453"/>
      <c r="CV773" s="1453"/>
      <c r="CW773" s="1453"/>
      <c r="CX773" s="1453"/>
      <c r="CY773" s="1453"/>
      <c r="CZ773" s="1453"/>
      <c r="DA773" s="1453"/>
      <c r="DB773" s="1453"/>
      <c r="DC773" s="1453"/>
      <c r="DD773" s="1453"/>
      <c r="DE773" s="1453"/>
      <c r="DF773" s="1453"/>
      <c r="DG773" s="1453"/>
      <c r="DH773" s="1453"/>
      <c r="DI773" s="1453"/>
      <c r="DJ773" s="1453"/>
      <c r="DK773" s="1453"/>
      <c r="DL773" s="1453"/>
      <c r="DM773" s="1453"/>
      <c r="DN773" s="1453"/>
      <c r="DO773" s="1453"/>
      <c r="DP773" s="1453"/>
      <c r="DQ773" s="1453"/>
      <c r="DR773" s="1453"/>
      <c r="DS773" s="1453"/>
      <c r="DT773" s="1453"/>
    </row>
    <row r="774" spans="1:124" s="1543" customFormat="1" ht="21.9" customHeight="1" x14ac:dyDescent="0.3">
      <c r="A774" s="1453"/>
      <c r="B774" s="1453"/>
      <c r="C774" s="1514"/>
      <c r="D774" s="1514"/>
      <c r="E774" s="1514"/>
      <c r="F774" s="1848"/>
      <c r="G774" s="1930"/>
      <c r="H774" s="1516"/>
      <c r="I774" s="1537"/>
      <c r="J774" s="1537"/>
      <c r="K774" s="1453"/>
      <c r="L774" s="1453"/>
      <c r="M774" s="1453"/>
      <c r="N774" s="1514"/>
      <c r="O774" s="1453"/>
      <c r="P774" s="1453"/>
      <c r="Q774" s="1453"/>
      <c r="R774" s="1453"/>
      <c r="S774" s="1453"/>
      <c r="T774" s="1452"/>
      <c r="U774"/>
      <c r="V774"/>
      <c r="W774" s="1453"/>
      <c r="X774" s="1453"/>
      <c r="Y774" s="1453"/>
      <c r="Z774" s="1453"/>
      <c r="AA774" s="1453"/>
      <c r="AB774" s="1453"/>
      <c r="AC774" s="1453"/>
      <c r="AD774" s="1453"/>
      <c r="AE774" s="1453"/>
      <c r="AF774" s="1453"/>
      <c r="AG774" s="1453"/>
      <c r="AH774" s="1453"/>
      <c r="AI774" s="1453"/>
      <c r="AJ774" s="1453"/>
      <c r="AK774" s="1453"/>
      <c r="AL774" s="1453"/>
      <c r="AM774" s="1453"/>
      <c r="AN774" s="1453"/>
      <c r="AO774" s="1453"/>
      <c r="AP774" s="1453"/>
      <c r="AQ774" s="1453"/>
      <c r="AR774" s="1454"/>
      <c r="AS774" s="1453"/>
      <c r="AT774" s="1453"/>
      <c r="AU774" s="1453"/>
      <c r="AV774" s="1453"/>
      <c r="AW774" s="1453"/>
      <c r="AX774" s="1453"/>
      <c r="AY774" s="1453"/>
      <c r="AZ774" s="1453"/>
      <c r="BA774" s="1453"/>
      <c r="BB774" s="1453"/>
      <c r="BC774" s="1453"/>
      <c r="BD774" s="1453"/>
      <c r="BE774" s="1453"/>
      <c r="BF774" s="1453"/>
      <c r="BG774" s="1453"/>
      <c r="BH774" s="1453"/>
      <c r="BI774" s="1453"/>
      <c r="BJ774" s="1453"/>
      <c r="BK774" s="1453"/>
      <c r="BL774" s="1453"/>
      <c r="BM774" s="1453"/>
      <c r="BN774" s="1453"/>
      <c r="BO774" s="1453"/>
      <c r="BP774" s="1453"/>
      <c r="BQ774" s="1453"/>
      <c r="BR774" s="1453"/>
      <c r="BS774" s="1453"/>
      <c r="BT774" s="1453"/>
      <c r="BU774" s="1453"/>
      <c r="BV774" s="1453"/>
      <c r="BW774" s="1453"/>
      <c r="BX774" s="1453"/>
      <c r="BY774" s="1453"/>
      <c r="BZ774" s="1453"/>
      <c r="CA774" s="1453"/>
      <c r="CB774" s="1453"/>
      <c r="CC774" s="1453"/>
      <c r="CD774" s="1453"/>
      <c r="CE774" s="1453"/>
      <c r="CF774" s="1453"/>
      <c r="CG774" s="1453"/>
      <c r="CH774" s="1453"/>
      <c r="CI774" s="1453"/>
      <c r="CJ774" s="1453"/>
      <c r="CK774" s="1453"/>
      <c r="CL774" s="1453"/>
      <c r="CM774" s="1453"/>
      <c r="CN774" s="1453"/>
      <c r="CO774" s="1453"/>
      <c r="CP774" s="1453"/>
      <c r="CQ774" s="1453"/>
      <c r="CR774" s="1453"/>
      <c r="CS774" s="1453"/>
      <c r="CT774" s="1453"/>
      <c r="CU774" s="1453"/>
      <c r="CV774" s="1453"/>
      <c r="CW774" s="1453"/>
      <c r="CX774" s="1453"/>
      <c r="CY774" s="1453"/>
      <c r="CZ774" s="1453"/>
      <c r="DA774" s="1453"/>
      <c r="DB774" s="1453"/>
      <c r="DC774" s="1453"/>
      <c r="DD774" s="1453"/>
      <c r="DE774" s="1453"/>
      <c r="DF774" s="1453"/>
      <c r="DG774" s="1453"/>
      <c r="DH774" s="1453"/>
      <c r="DI774" s="1453"/>
      <c r="DJ774" s="1453"/>
      <c r="DK774" s="1453"/>
      <c r="DL774" s="1453"/>
      <c r="DM774" s="1453"/>
      <c r="DN774" s="1453"/>
      <c r="DO774" s="1453"/>
      <c r="DP774" s="1453"/>
      <c r="DQ774" s="1453"/>
      <c r="DR774" s="1453"/>
      <c r="DS774" s="1453"/>
      <c r="DT774" s="1453"/>
    </row>
    <row r="775" spans="1:124" s="1543" customFormat="1" ht="21.9" customHeight="1" x14ac:dyDescent="0.3">
      <c r="A775" s="1453"/>
      <c r="B775" s="1453"/>
      <c r="C775" s="1514"/>
      <c r="D775" s="1514"/>
      <c r="E775" s="1514"/>
      <c r="F775" s="1848"/>
      <c r="G775" s="1930"/>
      <c r="H775" s="1516"/>
      <c r="I775" s="1537"/>
      <c r="J775" s="1537"/>
      <c r="K775" s="1453"/>
      <c r="L775" s="1453"/>
      <c r="M775" s="1453"/>
      <c r="N775" s="1514"/>
      <c r="O775" s="1453"/>
      <c r="P775" s="1453"/>
      <c r="Q775" s="1453"/>
      <c r="R775" s="1453"/>
      <c r="S775" s="1453"/>
      <c r="T775" s="1452"/>
      <c r="U775"/>
      <c r="V775"/>
      <c r="W775" s="1453"/>
      <c r="X775" s="1453"/>
      <c r="Y775" s="1453"/>
      <c r="Z775" s="1453"/>
      <c r="AA775" s="1453"/>
      <c r="AB775" s="1453"/>
      <c r="AC775" s="1453"/>
      <c r="AD775" s="1453"/>
      <c r="AE775" s="1453"/>
      <c r="AF775" s="1453"/>
      <c r="AG775" s="1453"/>
      <c r="AH775" s="1453"/>
      <c r="AI775" s="1453"/>
      <c r="AJ775" s="1453"/>
      <c r="AK775" s="1453"/>
      <c r="AL775" s="1453"/>
      <c r="AM775" s="1453"/>
      <c r="AN775" s="1453"/>
      <c r="AO775" s="1453"/>
      <c r="AP775" s="1453"/>
      <c r="AQ775" s="1453"/>
      <c r="AR775" s="1454"/>
      <c r="AS775" s="1453"/>
      <c r="AT775" s="1453"/>
      <c r="AU775" s="1453"/>
      <c r="AV775" s="1453"/>
      <c r="AW775" s="1453"/>
      <c r="AX775" s="1453"/>
      <c r="AY775" s="1453"/>
      <c r="AZ775" s="1453"/>
      <c r="BA775" s="1453"/>
      <c r="BB775" s="1453"/>
      <c r="BC775" s="1453"/>
      <c r="BD775" s="1453"/>
      <c r="BE775" s="1453"/>
      <c r="BF775" s="1453"/>
      <c r="BG775" s="1453"/>
      <c r="BH775" s="1453"/>
      <c r="BI775" s="1453"/>
      <c r="BJ775" s="1453"/>
      <c r="BK775" s="1453"/>
      <c r="BL775" s="1453"/>
      <c r="BM775" s="1453"/>
      <c r="BN775" s="1453"/>
      <c r="BO775" s="1453"/>
      <c r="BP775" s="1453"/>
      <c r="BQ775" s="1453"/>
      <c r="BR775" s="1453"/>
      <c r="BS775" s="1453"/>
      <c r="BT775" s="1453"/>
      <c r="BU775" s="1453"/>
      <c r="BV775" s="1453"/>
      <c r="BW775" s="1453"/>
      <c r="BX775" s="1453"/>
      <c r="BY775" s="1453"/>
      <c r="BZ775" s="1453"/>
      <c r="CA775" s="1453"/>
      <c r="CB775" s="1453"/>
      <c r="CC775" s="1453"/>
      <c r="CD775" s="1453"/>
      <c r="CE775" s="1453"/>
      <c r="CF775" s="1453"/>
      <c r="CG775" s="1453"/>
      <c r="CH775" s="1453"/>
      <c r="CI775" s="1453"/>
      <c r="CJ775" s="1453"/>
      <c r="CK775" s="1453"/>
      <c r="CL775" s="1453"/>
      <c r="CM775" s="1453"/>
      <c r="CN775" s="1453"/>
      <c r="CO775" s="1453"/>
      <c r="CP775" s="1453"/>
      <c r="CQ775" s="1453"/>
      <c r="CR775" s="1453"/>
      <c r="CS775" s="1453"/>
      <c r="CT775" s="1453"/>
      <c r="CU775" s="1453"/>
      <c r="CV775" s="1453"/>
      <c r="CW775" s="1453"/>
      <c r="CX775" s="1453"/>
      <c r="CY775" s="1453"/>
      <c r="CZ775" s="1453"/>
      <c r="DA775" s="1453"/>
      <c r="DB775" s="1453"/>
      <c r="DC775" s="1453"/>
      <c r="DD775" s="1453"/>
      <c r="DE775" s="1453"/>
      <c r="DF775" s="1453"/>
      <c r="DG775" s="1453"/>
      <c r="DH775" s="1453"/>
      <c r="DI775" s="1453"/>
      <c r="DJ775" s="1453"/>
      <c r="DK775" s="1453"/>
      <c r="DL775" s="1453"/>
      <c r="DM775" s="1453"/>
      <c r="DN775" s="1453"/>
      <c r="DO775" s="1453"/>
      <c r="DP775" s="1453"/>
      <c r="DQ775" s="1453"/>
      <c r="DR775" s="1453"/>
      <c r="DS775" s="1453"/>
      <c r="DT775" s="1453"/>
    </row>
    <row r="776" spans="1:124" s="1543" customFormat="1" ht="21.9" customHeight="1" x14ac:dyDescent="0.3">
      <c r="A776" s="1453"/>
      <c r="B776" s="1453"/>
      <c r="C776" s="1514"/>
      <c r="D776" s="1514"/>
      <c r="E776" s="1514"/>
      <c r="F776" s="1848"/>
      <c r="G776" s="1930"/>
      <c r="H776" s="1516"/>
      <c r="I776" s="1537"/>
      <c r="J776" s="1537"/>
      <c r="K776" s="1453"/>
      <c r="L776" s="1453"/>
      <c r="M776" s="1453"/>
      <c r="N776" s="1514"/>
      <c r="O776" s="1453"/>
      <c r="P776" s="1453"/>
      <c r="Q776" s="1453"/>
      <c r="R776" s="1453"/>
      <c r="S776" s="1453"/>
      <c r="T776" s="1452"/>
      <c r="U776"/>
      <c r="V776"/>
      <c r="W776" s="1453"/>
      <c r="X776" s="1453"/>
      <c r="Y776" s="1453"/>
      <c r="Z776" s="1453"/>
      <c r="AA776" s="1453"/>
      <c r="AB776" s="1453"/>
      <c r="AC776" s="1453"/>
      <c r="AD776" s="1453"/>
      <c r="AE776" s="1453"/>
      <c r="AF776" s="1453"/>
      <c r="AG776" s="1453"/>
      <c r="AH776" s="1453"/>
      <c r="AI776" s="1453"/>
      <c r="AJ776" s="1453"/>
      <c r="AK776" s="1453"/>
      <c r="AL776" s="1453"/>
      <c r="AM776" s="1453"/>
      <c r="AN776" s="1453"/>
      <c r="AO776" s="1453"/>
      <c r="AP776" s="1453"/>
      <c r="AQ776" s="1453"/>
      <c r="AR776" s="1454"/>
      <c r="AS776" s="1453"/>
      <c r="AT776" s="1453"/>
      <c r="AU776" s="1453"/>
      <c r="AV776" s="1453"/>
      <c r="AW776" s="1453"/>
      <c r="AX776" s="1453"/>
      <c r="AY776" s="1453"/>
      <c r="AZ776" s="1453"/>
      <c r="BA776" s="1453"/>
      <c r="BB776" s="1453"/>
      <c r="BC776" s="1453"/>
      <c r="BD776" s="1453"/>
      <c r="BE776" s="1453"/>
      <c r="BF776" s="1453"/>
      <c r="BG776" s="1453"/>
      <c r="BH776" s="1453"/>
      <c r="BI776" s="1453"/>
      <c r="BJ776" s="1453"/>
      <c r="BK776" s="1453"/>
      <c r="BL776" s="1453"/>
      <c r="BM776" s="1453"/>
      <c r="BN776" s="1453"/>
      <c r="BO776" s="1453"/>
      <c r="BP776" s="1453"/>
      <c r="BQ776" s="1453"/>
      <c r="BR776" s="1453"/>
      <c r="BS776" s="1453"/>
      <c r="BT776" s="1453"/>
      <c r="BU776" s="1453"/>
      <c r="BV776" s="1453"/>
      <c r="BW776" s="1453"/>
      <c r="BX776" s="1453"/>
      <c r="BY776" s="1453"/>
      <c r="BZ776" s="1453"/>
      <c r="CA776" s="1453"/>
      <c r="CB776" s="1453"/>
      <c r="CC776" s="1453"/>
      <c r="CD776" s="1453"/>
      <c r="CE776" s="1453"/>
      <c r="CF776" s="1453"/>
      <c r="CG776" s="1453"/>
      <c r="CH776" s="1453"/>
      <c r="CI776" s="1453"/>
      <c r="CJ776" s="1453"/>
      <c r="CK776" s="1453"/>
      <c r="CL776" s="1453"/>
      <c r="CM776" s="1453"/>
      <c r="CN776" s="1453"/>
      <c r="CO776" s="1453"/>
      <c r="CP776" s="1453"/>
      <c r="CQ776" s="1453"/>
      <c r="CR776" s="1453"/>
      <c r="CS776" s="1453"/>
      <c r="CT776" s="1453"/>
      <c r="CU776" s="1453"/>
      <c r="CV776" s="1453"/>
      <c r="CW776" s="1453"/>
      <c r="CX776" s="1453"/>
      <c r="CY776" s="1453"/>
      <c r="CZ776" s="1453"/>
      <c r="DA776" s="1453"/>
      <c r="DB776" s="1453"/>
      <c r="DC776" s="1453"/>
      <c r="DD776" s="1453"/>
      <c r="DE776" s="1453"/>
      <c r="DF776" s="1453"/>
      <c r="DG776" s="1453"/>
      <c r="DH776" s="1453"/>
      <c r="DI776" s="1453"/>
      <c r="DJ776" s="1453"/>
      <c r="DK776" s="1453"/>
      <c r="DL776" s="1453"/>
      <c r="DM776" s="1453"/>
      <c r="DN776" s="1453"/>
      <c r="DO776" s="1453"/>
      <c r="DP776" s="1453"/>
      <c r="DQ776" s="1453"/>
      <c r="DR776" s="1453"/>
      <c r="DS776" s="1453"/>
      <c r="DT776" s="1453"/>
    </row>
    <row r="777" spans="1:124" s="1543" customFormat="1" ht="21.9" customHeight="1" x14ac:dyDescent="0.3">
      <c r="A777" s="1453"/>
      <c r="B777" s="1453"/>
      <c r="C777" s="1514"/>
      <c r="D777" s="1514"/>
      <c r="E777" s="1514"/>
      <c r="F777" s="1848"/>
      <c r="G777" s="1930"/>
      <c r="H777" s="1516"/>
      <c r="I777" s="1537"/>
      <c r="J777" s="1537"/>
      <c r="K777" s="1453"/>
      <c r="L777" s="1453"/>
      <c r="M777" s="1453"/>
      <c r="N777" s="1514"/>
      <c r="O777" s="1453"/>
      <c r="P777" s="1453"/>
      <c r="Q777" s="1453"/>
      <c r="R777" s="1453"/>
      <c r="S777" s="1453"/>
      <c r="T777" s="1452"/>
      <c r="U777"/>
      <c r="V777"/>
      <c r="W777" s="1453"/>
      <c r="X777" s="1453"/>
      <c r="Y777" s="1453"/>
      <c r="Z777" s="1453"/>
      <c r="AA777" s="1453"/>
      <c r="AB777" s="1453"/>
      <c r="AC777" s="1453"/>
      <c r="AD777" s="1453"/>
      <c r="AE777" s="1453"/>
      <c r="AF777" s="1453"/>
      <c r="AG777" s="1453"/>
      <c r="AH777" s="1453"/>
      <c r="AI777" s="1453"/>
      <c r="AJ777" s="1453"/>
      <c r="AK777" s="1453"/>
      <c r="AL777" s="1453"/>
      <c r="AM777" s="1453"/>
      <c r="AN777" s="1453"/>
      <c r="AO777" s="1453"/>
      <c r="AP777" s="1453"/>
      <c r="AQ777" s="1453"/>
      <c r="AR777" s="1454"/>
      <c r="AS777" s="1453"/>
      <c r="AT777" s="1453"/>
      <c r="AU777" s="1453"/>
      <c r="AV777" s="1453"/>
      <c r="AW777" s="1453"/>
      <c r="AX777" s="1453"/>
      <c r="AY777" s="1453"/>
      <c r="AZ777" s="1453"/>
      <c r="BA777" s="1453"/>
      <c r="BB777" s="1453"/>
      <c r="BC777" s="1453"/>
      <c r="BD777" s="1453"/>
      <c r="BE777" s="1453"/>
      <c r="BF777" s="1453"/>
      <c r="BG777" s="1453"/>
      <c r="BH777" s="1453"/>
      <c r="BI777" s="1453"/>
      <c r="BJ777" s="1453"/>
      <c r="BK777" s="1453"/>
      <c r="BL777" s="1453"/>
      <c r="BM777" s="1453"/>
      <c r="BN777" s="1453"/>
      <c r="BO777" s="1453"/>
      <c r="BP777" s="1453"/>
      <c r="BQ777" s="1453"/>
      <c r="BR777" s="1453"/>
      <c r="BS777" s="1453"/>
      <c r="BT777" s="1453"/>
      <c r="BU777" s="1453"/>
      <c r="BV777" s="1453"/>
      <c r="BW777" s="1453"/>
      <c r="BX777" s="1453"/>
      <c r="BY777" s="1453"/>
      <c r="BZ777" s="1453"/>
      <c r="CA777" s="1453"/>
      <c r="CB777" s="1453"/>
      <c r="CC777" s="1453"/>
      <c r="CD777" s="1453"/>
      <c r="CE777" s="1453"/>
      <c r="CF777" s="1453"/>
      <c r="CG777" s="1453"/>
      <c r="CH777" s="1453"/>
      <c r="CI777" s="1453"/>
      <c r="CJ777" s="1453"/>
      <c r="CK777" s="1453"/>
      <c r="CL777" s="1453"/>
      <c r="CM777" s="1453"/>
      <c r="CN777" s="1453"/>
      <c r="CO777" s="1453"/>
      <c r="CP777" s="1453"/>
      <c r="CQ777" s="1453"/>
      <c r="CR777" s="1453"/>
      <c r="CS777" s="1453"/>
      <c r="CT777" s="1453"/>
      <c r="CU777" s="1453"/>
      <c r="CV777" s="1453"/>
      <c r="CW777" s="1453"/>
      <c r="CX777" s="1453"/>
      <c r="CY777" s="1453"/>
      <c r="CZ777" s="1453"/>
      <c r="DA777" s="1453"/>
      <c r="DB777" s="1453"/>
      <c r="DC777" s="1453"/>
      <c r="DD777" s="1453"/>
      <c r="DE777" s="1453"/>
      <c r="DF777" s="1453"/>
      <c r="DG777" s="1453"/>
      <c r="DH777" s="1453"/>
      <c r="DI777" s="1453"/>
      <c r="DJ777" s="1453"/>
      <c r="DK777" s="1453"/>
      <c r="DL777" s="1453"/>
      <c r="DM777" s="1453"/>
      <c r="DN777" s="1453"/>
      <c r="DO777" s="1453"/>
      <c r="DP777" s="1453"/>
      <c r="DQ777" s="1453"/>
      <c r="DR777" s="1453"/>
      <c r="DS777" s="1453"/>
      <c r="DT777" s="1453"/>
    </row>
    <row r="778" spans="1:124" s="1543" customFormat="1" ht="21.9" customHeight="1" x14ac:dyDescent="0.3">
      <c r="A778" s="1453"/>
      <c r="B778" s="1453"/>
      <c r="C778" s="1514"/>
      <c r="D778" s="1514"/>
      <c r="E778" s="1514"/>
      <c r="F778" s="1848"/>
      <c r="G778" s="1930"/>
      <c r="H778" s="1516"/>
      <c r="I778" s="1537"/>
      <c r="J778" s="1537"/>
      <c r="K778" s="1453"/>
      <c r="L778" s="1453"/>
      <c r="M778" s="1453"/>
      <c r="N778" s="1514"/>
      <c r="O778" s="1453"/>
      <c r="P778" s="1453"/>
      <c r="Q778" s="1453"/>
      <c r="R778" s="1453"/>
      <c r="S778" s="1453"/>
      <c r="T778" s="1452"/>
      <c r="U778"/>
      <c r="V778"/>
      <c r="W778" s="1453"/>
      <c r="X778" s="1453"/>
      <c r="Y778" s="1453"/>
      <c r="Z778" s="1453"/>
      <c r="AA778" s="1453"/>
      <c r="AB778" s="1453"/>
      <c r="AC778" s="1453"/>
      <c r="AD778" s="1453"/>
      <c r="AE778" s="1453"/>
      <c r="AF778" s="1453"/>
      <c r="AG778" s="1453"/>
      <c r="AH778" s="1453"/>
      <c r="AI778" s="1453"/>
      <c r="AJ778" s="1453"/>
      <c r="AK778" s="1453"/>
      <c r="AL778" s="1453"/>
      <c r="AM778" s="1453"/>
      <c r="AN778" s="1453"/>
      <c r="AO778" s="1453"/>
      <c r="AP778" s="1453"/>
      <c r="AQ778" s="1453"/>
      <c r="AR778" s="1454"/>
      <c r="AS778" s="1453"/>
      <c r="AT778" s="1453"/>
      <c r="AU778" s="1453"/>
      <c r="AV778" s="1453"/>
      <c r="AW778" s="1453"/>
      <c r="AX778" s="1453"/>
      <c r="AY778" s="1453"/>
      <c r="AZ778" s="1453"/>
      <c r="BA778" s="1453"/>
      <c r="BB778" s="1453"/>
      <c r="BC778" s="1453"/>
      <c r="BD778" s="1453"/>
      <c r="BE778" s="1453"/>
      <c r="BF778" s="1453"/>
      <c r="BG778" s="1453"/>
      <c r="BH778" s="1453"/>
      <c r="BI778" s="1453"/>
      <c r="BJ778" s="1453"/>
      <c r="BK778" s="1453"/>
      <c r="BL778" s="1453"/>
      <c r="BM778" s="1453"/>
      <c r="BN778" s="1453"/>
      <c r="BO778" s="1453"/>
      <c r="BP778" s="1453"/>
      <c r="BQ778" s="1453"/>
      <c r="BR778" s="1453"/>
      <c r="BS778" s="1453"/>
      <c r="BT778" s="1453"/>
      <c r="BU778" s="1453"/>
      <c r="BV778" s="1453"/>
      <c r="BW778" s="1453"/>
      <c r="BX778" s="1453"/>
      <c r="BY778" s="1453"/>
      <c r="BZ778" s="1453"/>
      <c r="CA778" s="1453"/>
      <c r="CB778" s="1453"/>
      <c r="CC778" s="1453"/>
      <c r="CD778" s="1453"/>
      <c r="CE778" s="1453"/>
      <c r="CF778" s="1453"/>
      <c r="CG778" s="1453"/>
      <c r="CH778" s="1453"/>
      <c r="CI778" s="1453"/>
      <c r="CJ778" s="1453"/>
      <c r="CK778" s="1453"/>
      <c r="CL778" s="1453"/>
      <c r="CM778" s="1453"/>
      <c r="CN778" s="1453"/>
      <c r="CO778" s="1453"/>
      <c r="CP778" s="1453"/>
      <c r="CQ778" s="1453"/>
      <c r="CR778" s="1453"/>
      <c r="CS778" s="1453"/>
      <c r="CT778" s="1453"/>
      <c r="CU778" s="1453"/>
      <c r="CV778" s="1453"/>
      <c r="CW778" s="1453"/>
      <c r="CX778" s="1453"/>
      <c r="CY778" s="1453"/>
      <c r="CZ778" s="1453"/>
      <c r="DA778" s="1453"/>
      <c r="DB778" s="1453"/>
      <c r="DC778" s="1453"/>
      <c r="DD778" s="1453"/>
      <c r="DE778" s="1453"/>
      <c r="DF778" s="1453"/>
      <c r="DG778" s="1453"/>
      <c r="DH778" s="1453"/>
      <c r="DI778" s="1453"/>
      <c r="DJ778" s="1453"/>
      <c r="DK778" s="1453"/>
      <c r="DL778" s="1453"/>
      <c r="DM778" s="1453"/>
      <c r="DN778" s="1453"/>
      <c r="DO778" s="1453"/>
      <c r="DP778" s="1453"/>
      <c r="DQ778" s="1453"/>
      <c r="DR778" s="1453"/>
      <c r="DS778" s="1453"/>
      <c r="DT778" s="1453"/>
    </row>
    <row r="779" spans="1:124" s="1543" customFormat="1" ht="21.9" customHeight="1" x14ac:dyDescent="0.3">
      <c r="A779" s="1453"/>
      <c r="B779" s="1453"/>
      <c r="C779" s="1514"/>
      <c r="D779" s="1514"/>
      <c r="E779" s="1514"/>
      <c r="F779" s="1848"/>
      <c r="G779" s="1930"/>
      <c r="H779" s="1516"/>
      <c r="I779" s="1537"/>
      <c r="J779" s="1537"/>
      <c r="K779" s="1453"/>
      <c r="L779" s="1453"/>
      <c r="M779" s="1453"/>
      <c r="N779" s="1514"/>
      <c r="O779" s="1453"/>
      <c r="P779" s="1453"/>
      <c r="Q779" s="1453"/>
      <c r="R779" s="1453"/>
      <c r="S779" s="1453"/>
      <c r="T779" s="1452"/>
      <c r="U779"/>
      <c r="V779"/>
      <c r="W779" s="1453"/>
      <c r="X779" s="1453"/>
      <c r="Y779" s="1453"/>
      <c r="Z779" s="1453"/>
      <c r="AA779" s="1453"/>
      <c r="AB779" s="1453"/>
      <c r="AC779" s="1453"/>
      <c r="AD779" s="1453"/>
      <c r="AE779" s="1453"/>
      <c r="AF779" s="1453"/>
      <c r="AG779" s="1453"/>
      <c r="AH779" s="1453"/>
      <c r="AI779" s="1453"/>
      <c r="AJ779" s="1453"/>
      <c r="AK779" s="1453"/>
      <c r="AL779" s="1453"/>
      <c r="AM779" s="1453"/>
      <c r="AN779" s="1453"/>
      <c r="AO779" s="1453"/>
      <c r="AP779" s="1453"/>
      <c r="AQ779" s="1453"/>
      <c r="AR779" s="1454"/>
      <c r="AS779" s="1453"/>
      <c r="AT779" s="1453"/>
      <c r="AU779" s="1453"/>
      <c r="AV779" s="1453"/>
      <c r="AW779" s="1453"/>
      <c r="AX779" s="1453"/>
      <c r="AY779" s="1453"/>
      <c r="AZ779" s="1453"/>
      <c r="BA779" s="1453"/>
      <c r="BB779" s="1453"/>
      <c r="BC779" s="1453"/>
      <c r="BD779" s="1453"/>
      <c r="BE779" s="1453"/>
      <c r="BF779" s="1453"/>
      <c r="BG779" s="1453"/>
      <c r="BH779" s="1453"/>
      <c r="BI779" s="1453"/>
      <c r="BJ779" s="1453"/>
      <c r="BK779" s="1453"/>
      <c r="BL779" s="1453"/>
      <c r="BM779" s="1453"/>
      <c r="BN779" s="1453"/>
      <c r="BO779" s="1453"/>
      <c r="BP779" s="1453"/>
      <c r="BQ779" s="1453"/>
      <c r="BR779" s="1453"/>
      <c r="BS779" s="1453"/>
      <c r="BT779" s="1453"/>
      <c r="BU779" s="1453"/>
      <c r="BV779" s="1453"/>
      <c r="BW779" s="1453"/>
      <c r="BX779" s="1453"/>
      <c r="BY779" s="1453"/>
      <c r="BZ779" s="1453"/>
      <c r="CA779" s="1453"/>
      <c r="CB779" s="1453"/>
      <c r="CC779" s="1453"/>
      <c r="CD779" s="1453"/>
      <c r="CE779" s="1453"/>
      <c r="CF779" s="1453"/>
      <c r="CG779" s="1453"/>
      <c r="CH779" s="1453"/>
      <c r="CI779" s="1453"/>
      <c r="CJ779" s="1453"/>
      <c r="CK779" s="1453"/>
      <c r="CL779" s="1453"/>
      <c r="CM779" s="1453"/>
      <c r="CN779" s="1453"/>
      <c r="CO779" s="1453"/>
      <c r="CP779" s="1453"/>
      <c r="CQ779" s="1453"/>
      <c r="CR779" s="1453"/>
      <c r="CS779" s="1453"/>
      <c r="CT779" s="1453"/>
      <c r="CU779" s="1453"/>
      <c r="CV779" s="1453"/>
      <c r="CW779" s="1453"/>
      <c r="CX779" s="1453"/>
      <c r="CY779" s="1453"/>
      <c r="CZ779" s="1453"/>
      <c r="DA779" s="1453"/>
      <c r="DB779" s="1453"/>
      <c r="DC779" s="1453"/>
      <c r="DD779" s="1453"/>
      <c r="DE779" s="1453"/>
      <c r="DF779" s="1453"/>
      <c r="DG779" s="1453"/>
      <c r="DH779" s="1453"/>
      <c r="DI779" s="1453"/>
      <c r="DJ779" s="1453"/>
      <c r="DK779" s="1453"/>
      <c r="DL779" s="1453"/>
      <c r="DM779" s="1453"/>
      <c r="DN779" s="1453"/>
      <c r="DO779" s="1453"/>
      <c r="DP779" s="1453"/>
      <c r="DQ779" s="1453"/>
      <c r="DR779" s="1453"/>
      <c r="DS779" s="1453"/>
      <c r="DT779" s="1453"/>
    </row>
    <row r="780" spans="1:124" s="1543" customFormat="1" ht="21.9" customHeight="1" x14ac:dyDescent="0.3">
      <c r="A780" s="1453"/>
      <c r="B780" s="1453"/>
      <c r="C780" s="1514"/>
      <c r="D780" s="1514"/>
      <c r="E780" s="1514"/>
      <c r="F780" s="1848"/>
      <c r="G780" s="1930"/>
      <c r="H780" s="1516"/>
      <c r="I780" s="1537"/>
      <c r="J780" s="1537"/>
      <c r="K780" s="1453"/>
      <c r="L780" s="1453"/>
      <c r="M780" s="1453"/>
      <c r="N780" s="1514"/>
      <c r="O780" s="1453"/>
      <c r="P780" s="1453"/>
      <c r="Q780" s="1453"/>
      <c r="R780" s="1453"/>
      <c r="S780" s="1453"/>
      <c r="T780" s="1452"/>
      <c r="U780"/>
      <c r="V780"/>
      <c r="W780" s="1453"/>
      <c r="X780" s="1453"/>
      <c r="Y780" s="1453"/>
      <c r="Z780" s="1453"/>
      <c r="AA780" s="1453"/>
      <c r="AB780" s="1453"/>
      <c r="AC780" s="1453"/>
      <c r="AD780" s="1453"/>
      <c r="AE780" s="1453"/>
      <c r="AF780" s="1453"/>
      <c r="AG780" s="1453"/>
      <c r="AH780" s="1453"/>
      <c r="AI780" s="1453"/>
      <c r="AJ780" s="1453"/>
      <c r="AK780" s="1453"/>
      <c r="AL780" s="1453"/>
      <c r="AM780" s="1453"/>
      <c r="AN780" s="1453"/>
      <c r="AO780" s="1453"/>
      <c r="AP780" s="1453"/>
      <c r="AQ780" s="1453"/>
      <c r="AR780" s="1454"/>
      <c r="AS780" s="1453"/>
      <c r="AT780" s="1453"/>
      <c r="AU780" s="1453"/>
      <c r="AV780" s="1453"/>
      <c r="AW780" s="1453"/>
      <c r="AX780" s="1453"/>
      <c r="AY780" s="1453"/>
      <c r="AZ780" s="1453"/>
      <c r="BA780" s="1453"/>
      <c r="BB780" s="1453"/>
      <c r="BC780" s="1453"/>
      <c r="BD780" s="1453"/>
      <c r="BE780" s="1453"/>
      <c r="BF780" s="1453"/>
      <c r="BG780" s="1453"/>
      <c r="BH780" s="1453"/>
      <c r="BI780" s="1453"/>
      <c r="BJ780" s="1453"/>
      <c r="BK780" s="1453"/>
      <c r="BL780" s="1453"/>
      <c r="BM780" s="1453"/>
      <c r="BN780" s="1453"/>
      <c r="BO780" s="1453"/>
      <c r="BP780" s="1453"/>
      <c r="BQ780" s="1453"/>
      <c r="BR780" s="1453"/>
      <c r="BS780" s="1453"/>
      <c r="BT780" s="1453"/>
      <c r="BU780" s="1453"/>
      <c r="BV780" s="1453"/>
      <c r="BW780" s="1453"/>
      <c r="BX780" s="1453"/>
      <c r="BY780" s="1453"/>
      <c r="BZ780" s="1453"/>
      <c r="CA780" s="1453"/>
      <c r="CB780" s="1453"/>
      <c r="CC780" s="1453"/>
      <c r="CD780" s="1453"/>
      <c r="CE780" s="1453"/>
      <c r="CF780" s="1453"/>
      <c r="CG780" s="1453"/>
      <c r="CH780" s="1453"/>
      <c r="CI780" s="1453"/>
      <c r="CJ780" s="1453"/>
      <c r="CK780" s="1453"/>
      <c r="CL780" s="1453"/>
      <c r="CM780" s="1453"/>
      <c r="CN780" s="1453"/>
      <c r="CO780" s="1453"/>
      <c r="CP780" s="1453"/>
      <c r="CQ780" s="1453"/>
      <c r="CR780" s="1453"/>
      <c r="CS780" s="1453"/>
      <c r="CT780" s="1453"/>
      <c r="CU780" s="1453"/>
      <c r="CV780" s="1453"/>
      <c r="CW780" s="1453"/>
      <c r="CX780" s="1453"/>
      <c r="CY780" s="1453"/>
      <c r="CZ780" s="1453"/>
      <c r="DA780" s="1453"/>
      <c r="DB780" s="1453"/>
      <c r="DC780" s="1453"/>
      <c r="DD780" s="1453"/>
      <c r="DE780" s="1453"/>
      <c r="DF780" s="1453"/>
      <c r="DG780" s="1453"/>
      <c r="DH780" s="1453"/>
      <c r="DI780" s="1453"/>
      <c r="DJ780" s="1453"/>
      <c r="DK780" s="1453"/>
      <c r="DL780" s="1453"/>
      <c r="DM780" s="1453"/>
      <c r="DN780" s="1453"/>
      <c r="DO780" s="1453"/>
      <c r="DP780" s="1453"/>
      <c r="DQ780" s="1453"/>
      <c r="DR780" s="1453"/>
      <c r="DS780" s="1453"/>
      <c r="DT780" s="1453"/>
    </row>
    <row r="781" spans="1:124" s="1543" customFormat="1" ht="21.9" customHeight="1" x14ac:dyDescent="0.3">
      <c r="A781" s="1453"/>
      <c r="B781" s="1453"/>
      <c r="C781" s="1514"/>
      <c r="D781" s="1514"/>
      <c r="E781" s="1514"/>
      <c r="F781" s="1848"/>
      <c r="G781" s="1930"/>
      <c r="H781" s="1516"/>
      <c r="I781" s="1537"/>
      <c r="J781" s="1537"/>
      <c r="K781" s="1453"/>
      <c r="L781" s="1453"/>
      <c r="M781" s="1453"/>
      <c r="N781" s="1514"/>
      <c r="O781" s="1453"/>
      <c r="P781" s="1453"/>
      <c r="Q781" s="1453"/>
      <c r="R781" s="1453"/>
      <c r="S781" s="1453"/>
      <c r="T781" s="1452"/>
      <c r="U781"/>
      <c r="V781"/>
      <c r="W781" s="1453"/>
      <c r="X781" s="1453"/>
      <c r="Y781" s="1453"/>
      <c r="Z781" s="1453"/>
      <c r="AA781" s="1453"/>
      <c r="AB781" s="1453"/>
      <c r="AC781" s="1453"/>
      <c r="AD781" s="1453"/>
      <c r="AE781" s="1453"/>
      <c r="AF781" s="1453"/>
      <c r="AG781" s="1453"/>
      <c r="AH781" s="1453"/>
      <c r="AI781" s="1453"/>
      <c r="AJ781" s="1453"/>
      <c r="AK781" s="1453"/>
      <c r="AL781" s="1453"/>
      <c r="AM781" s="1453"/>
      <c r="AN781" s="1453"/>
      <c r="AO781" s="1453"/>
      <c r="AP781" s="1453"/>
      <c r="AQ781" s="1453"/>
      <c r="AR781" s="1454"/>
      <c r="AS781" s="1453"/>
      <c r="AT781" s="1453"/>
      <c r="AU781" s="1453"/>
      <c r="AV781" s="1453"/>
      <c r="AW781" s="1453"/>
      <c r="AX781" s="1453"/>
      <c r="AY781" s="1453"/>
      <c r="AZ781" s="1453"/>
      <c r="BA781" s="1453"/>
      <c r="BB781" s="1453"/>
      <c r="BC781" s="1453"/>
      <c r="BD781" s="1453"/>
      <c r="BE781" s="1453"/>
      <c r="BF781" s="1453"/>
      <c r="BG781" s="1453"/>
      <c r="BH781" s="1453"/>
      <c r="BI781" s="1453"/>
      <c r="BJ781" s="1453"/>
      <c r="BK781" s="1453"/>
      <c r="BL781" s="1453"/>
      <c r="BM781" s="1453"/>
      <c r="BN781" s="1453"/>
      <c r="BO781" s="1453"/>
      <c r="BP781" s="1453"/>
      <c r="BQ781" s="1453"/>
      <c r="BR781" s="1453"/>
      <c r="BS781" s="1453"/>
      <c r="BT781" s="1453"/>
      <c r="BU781" s="1453"/>
      <c r="BV781" s="1453"/>
      <c r="BW781" s="1453"/>
      <c r="BX781" s="1453"/>
      <c r="BY781" s="1453"/>
      <c r="BZ781" s="1453"/>
      <c r="CA781" s="1453"/>
      <c r="CB781" s="1453"/>
      <c r="CC781" s="1453"/>
      <c r="CD781" s="1453"/>
      <c r="CE781" s="1453"/>
      <c r="CF781" s="1453"/>
      <c r="CG781" s="1453"/>
      <c r="CH781" s="1453"/>
      <c r="CI781" s="1453"/>
      <c r="CJ781" s="1453"/>
      <c r="CK781" s="1453"/>
      <c r="CL781" s="1453"/>
      <c r="CM781" s="1453"/>
      <c r="CN781" s="1453"/>
      <c r="CO781" s="1453"/>
      <c r="CP781" s="1453"/>
      <c r="CQ781" s="1453"/>
      <c r="CR781" s="1453"/>
      <c r="CS781" s="1453"/>
      <c r="CT781" s="1453"/>
      <c r="CU781" s="1453"/>
      <c r="CV781" s="1453"/>
      <c r="CW781" s="1453"/>
      <c r="CX781" s="1453"/>
      <c r="CY781" s="1453"/>
      <c r="CZ781" s="1453"/>
      <c r="DA781" s="1453"/>
      <c r="DB781" s="1453"/>
      <c r="DC781" s="1453"/>
      <c r="DD781" s="1453"/>
      <c r="DE781" s="1453"/>
      <c r="DF781" s="1453"/>
      <c r="DG781" s="1453"/>
      <c r="DH781" s="1453"/>
      <c r="DI781" s="1453"/>
      <c r="DJ781" s="1453"/>
      <c r="DK781" s="1453"/>
      <c r="DL781" s="1453"/>
      <c r="DM781" s="1453"/>
      <c r="DN781" s="1453"/>
      <c r="DO781" s="1453"/>
      <c r="DP781" s="1453"/>
      <c r="DQ781" s="1453"/>
      <c r="DR781" s="1453"/>
      <c r="DS781" s="1453"/>
      <c r="DT781" s="1453"/>
    </row>
    <row r="782" spans="1:124" s="1543" customFormat="1" ht="21.9" customHeight="1" x14ac:dyDescent="0.3">
      <c r="A782" s="1453"/>
      <c r="B782" s="1453"/>
      <c r="C782" s="1514"/>
      <c r="D782" s="1514"/>
      <c r="E782" s="1514"/>
      <c r="F782" s="1848"/>
      <c r="G782" s="1930"/>
      <c r="H782" s="1516"/>
      <c r="I782" s="1537"/>
      <c r="J782" s="1537"/>
      <c r="K782" s="1453"/>
      <c r="L782" s="1453"/>
      <c r="M782" s="1453"/>
      <c r="N782" s="1514"/>
      <c r="O782" s="1453"/>
      <c r="P782" s="1453"/>
      <c r="Q782" s="1453"/>
      <c r="R782" s="1453"/>
      <c r="S782" s="1453"/>
      <c r="T782" s="1452"/>
      <c r="U782"/>
      <c r="V782"/>
      <c r="W782" s="1453"/>
      <c r="X782" s="1453"/>
      <c r="Y782" s="1453"/>
      <c r="Z782" s="1453"/>
      <c r="AA782" s="1453"/>
      <c r="AB782" s="1453"/>
      <c r="AC782" s="1453"/>
      <c r="AD782" s="1453"/>
      <c r="AE782" s="1453"/>
      <c r="AF782" s="1453"/>
      <c r="AG782" s="1453"/>
      <c r="AH782" s="1453"/>
      <c r="AI782" s="1453"/>
      <c r="AJ782" s="1453"/>
      <c r="AK782" s="1453"/>
      <c r="AL782" s="1453"/>
      <c r="AM782" s="1453"/>
      <c r="AN782" s="1453"/>
      <c r="AO782" s="1453"/>
      <c r="AP782" s="1453"/>
      <c r="AQ782" s="1453"/>
      <c r="AR782" s="1454"/>
      <c r="AS782" s="1453"/>
      <c r="AT782" s="1453"/>
      <c r="AU782" s="1453"/>
      <c r="AV782" s="1453"/>
      <c r="AW782" s="1453"/>
      <c r="AX782" s="1453"/>
      <c r="AY782" s="1453"/>
      <c r="AZ782" s="1453"/>
      <c r="BA782" s="1453"/>
      <c r="BB782" s="1453"/>
      <c r="BC782" s="1453"/>
      <c r="BD782" s="1453"/>
      <c r="BE782" s="1453"/>
      <c r="BF782" s="1453"/>
      <c r="BG782" s="1453"/>
      <c r="BH782" s="1453"/>
      <c r="BI782" s="1453"/>
      <c r="BJ782" s="1453"/>
      <c r="BK782" s="1453"/>
      <c r="BL782" s="1453"/>
      <c r="BM782" s="1453"/>
      <c r="BN782" s="1453"/>
      <c r="BO782" s="1453"/>
      <c r="BP782" s="1453"/>
      <c r="BQ782" s="1453"/>
      <c r="BR782" s="1453"/>
      <c r="BS782" s="1453"/>
      <c r="BT782" s="1453"/>
      <c r="BU782" s="1453"/>
      <c r="BV782" s="1453"/>
      <c r="BW782" s="1453"/>
      <c r="BX782" s="1453"/>
      <c r="BY782" s="1453"/>
      <c r="BZ782" s="1453"/>
      <c r="CA782" s="1453"/>
      <c r="CB782" s="1453"/>
      <c r="CC782" s="1453"/>
      <c r="CD782" s="1453"/>
      <c r="CE782" s="1453"/>
      <c r="CF782" s="1453"/>
      <c r="CG782" s="1453"/>
      <c r="CH782" s="1453"/>
      <c r="CI782" s="1453"/>
      <c r="CJ782" s="1453"/>
      <c r="CK782" s="1453"/>
      <c r="CL782" s="1453"/>
      <c r="CM782" s="1453"/>
      <c r="CN782" s="1453"/>
      <c r="CO782" s="1453"/>
      <c r="CP782" s="1453"/>
      <c r="CQ782" s="1453"/>
      <c r="CR782" s="1453"/>
      <c r="CS782" s="1453"/>
      <c r="CT782" s="1453"/>
      <c r="CU782" s="1453"/>
      <c r="CV782" s="1453"/>
      <c r="CW782" s="1453"/>
      <c r="CX782" s="1453"/>
      <c r="CY782" s="1453"/>
      <c r="CZ782" s="1453"/>
      <c r="DA782" s="1453"/>
      <c r="DB782" s="1453"/>
      <c r="DC782" s="1453"/>
      <c r="DD782" s="1453"/>
      <c r="DE782" s="1453"/>
      <c r="DF782" s="1453"/>
      <c r="DG782" s="1453"/>
      <c r="DH782" s="1453"/>
      <c r="DI782" s="1453"/>
      <c r="DJ782" s="1453"/>
      <c r="DK782" s="1453"/>
      <c r="DL782" s="1453"/>
      <c r="DM782" s="1453"/>
      <c r="DN782" s="1453"/>
      <c r="DO782" s="1453"/>
      <c r="DP782" s="1453"/>
      <c r="DQ782" s="1453"/>
      <c r="DR782" s="1453"/>
      <c r="DS782" s="1453"/>
      <c r="DT782" s="1453"/>
    </row>
    <row r="783" spans="1:124" s="1543" customFormat="1" ht="21.9" customHeight="1" x14ac:dyDescent="0.3">
      <c r="A783" s="1453"/>
      <c r="B783" s="1453"/>
      <c r="C783" s="1514"/>
      <c r="D783" s="1514"/>
      <c r="E783" s="1514"/>
      <c r="F783" s="1848"/>
      <c r="G783" s="1930"/>
      <c r="H783" s="1516"/>
      <c r="I783" s="1537"/>
      <c r="J783" s="1537"/>
      <c r="K783" s="1453"/>
      <c r="L783" s="1453"/>
      <c r="M783" s="1453"/>
      <c r="N783" s="1514"/>
      <c r="O783" s="1453"/>
      <c r="P783" s="1453"/>
      <c r="Q783" s="1453"/>
      <c r="R783" s="1453"/>
      <c r="S783" s="1453"/>
      <c r="T783" s="1452"/>
      <c r="U783"/>
      <c r="V783"/>
      <c r="W783" s="1453"/>
      <c r="X783" s="1453"/>
      <c r="Y783" s="1453"/>
      <c r="Z783" s="1453"/>
      <c r="AA783" s="1453"/>
      <c r="AB783" s="1453"/>
      <c r="AC783" s="1453"/>
      <c r="AD783" s="1453"/>
      <c r="AE783" s="1453"/>
      <c r="AF783" s="1453"/>
      <c r="AG783" s="1453"/>
      <c r="AH783" s="1453"/>
      <c r="AI783" s="1453"/>
      <c r="AJ783" s="1453"/>
      <c r="AK783" s="1453"/>
      <c r="AL783" s="1453"/>
      <c r="AM783" s="1453"/>
      <c r="AN783" s="1453"/>
      <c r="AO783" s="1453"/>
      <c r="AP783" s="1453"/>
      <c r="AQ783" s="1453"/>
      <c r="AR783" s="1454"/>
      <c r="AS783" s="1453"/>
      <c r="AT783" s="1453"/>
      <c r="AU783" s="1453"/>
      <c r="AV783" s="1453"/>
      <c r="AW783" s="1453"/>
      <c r="AX783" s="1453"/>
      <c r="AY783" s="1453"/>
      <c r="AZ783" s="1453"/>
      <c r="BA783" s="1453"/>
      <c r="BB783" s="1453"/>
      <c r="BC783" s="1453"/>
      <c r="BD783" s="1453"/>
      <c r="BE783" s="1453"/>
      <c r="BF783" s="1453"/>
      <c r="BG783" s="1453"/>
      <c r="BH783" s="1453"/>
      <c r="BI783" s="1453"/>
      <c r="BJ783" s="1453"/>
      <c r="BK783" s="1453"/>
      <c r="BL783" s="1453"/>
      <c r="BM783" s="1453"/>
      <c r="BN783" s="1453"/>
      <c r="BO783" s="1453"/>
      <c r="BP783" s="1453"/>
      <c r="BQ783" s="1453"/>
      <c r="BR783" s="1453"/>
      <c r="BS783" s="1453"/>
      <c r="BT783" s="1453"/>
      <c r="BU783" s="1453"/>
      <c r="BV783" s="1453"/>
      <c r="BW783" s="1453"/>
      <c r="BX783" s="1453"/>
      <c r="BY783" s="1453"/>
      <c r="BZ783" s="1453"/>
      <c r="CA783" s="1453"/>
      <c r="CB783" s="1453"/>
      <c r="CC783" s="1453"/>
      <c r="CD783" s="1453"/>
      <c r="CE783" s="1453"/>
      <c r="CF783" s="1453"/>
      <c r="CG783" s="1453"/>
      <c r="CH783" s="1453"/>
      <c r="CI783" s="1453"/>
      <c r="CJ783" s="1453"/>
      <c r="CK783" s="1453"/>
      <c r="CL783" s="1453"/>
      <c r="CM783" s="1453"/>
      <c r="CN783" s="1453"/>
      <c r="CO783" s="1453"/>
      <c r="CP783" s="1453"/>
      <c r="CQ783" s="1453"/>
      <c r="CR783" s="1453"/>
      <c r="CS783" s="1453"/>
      <c r="CT783" s="1453"/>
      <c r="CU783" s="1453"/>
      <c r="CV783" s="1453"/>
      <c r="CW783" s="1453"/>
      <c r="CX783" s="1453"/>
      <c r="CY783" s="1453"/>
      <c r="CZ783" s="1453"/>
      <c r="DA783" s="1453"/>
      <c r="DB783" s="1453"/>
      <c r="DC783" s="1453"/>
      <c r="DD783" s="1453"/>
      <c r="DE783" s="1453"/>
      <c r="DF783" s="1453"/>
      <c r="DG783" s="1453"/>
      <c r="DH783" s="1453"/>
      <c r="DI783" s="1453"/>
      <c r="DJ783" s="1453"/>
      <c r="DK783" s="1453"/>
      <c r="DL783" s="1453"/>
      <c r="DM783" s="1453"/>
      <c r="DN783" s="1453"/>
      <c r="DO783" s="1453"/>
      <c r="DP783" s="1453"/>
      <c r="DQ783" s="1453"/>
      <c r="DR783" s="1453"/>
      <c r="DS783" s="1453"/>
      <c r="DT783" s="1453"/>
    </row>
    <row r="784" spans="1:124" s="1543" customFormat="1" ht="21.9" customHeight="1" x14ac:dyDescent="0.3">
      <c r="A784" s="1453"/>
      <c r="B784" s="1453"/>
      <c r="C784" s="1514"/>
      <c r="D784" s="1514"/>
      <c r="E784" s="1514"/>
      <c r="F784" s="1848"/>
      <c r="G784" s="1930"/>
      <c r="H784" s="1516"/>
      <c r="I784" s="1537"/>
      <c r="J784" s="1537"/>
      <c r="K784" s="1453"/>
      <c r="L784" s="1453"/>
      <c r="M784" s="1453"/>
      <c r="N784" s="1514"/>
      <c r="O784" s="1453"/>
      <c r="P784" s="1453"/>
      <c r="Q784" s="1453"/>
      <c r="R784" s="1453"/>
      <c r="S784" s="1453"/>
      <c r="T784" s="1452"/>
      <c r="U784"/>
      <c r="V784"/>
      <c r="W784" s="1453"/>
      <c r="X784" s="1453"/>
      <c r="Y784" s="1453"/>
      <c r="Z784" s="1453"/>
      <c r="AA784" s="1453"/>
      <c r="AB784" s="1453"/>
      <c r="AC784" s="1453"/>
      <c r="AD784" s="1453"/>
      <c r="AE784" s="1453"/>
      <c r="AF784" s="1453"/>
      <c r="AG784" s="1453"/>
      <c r="AH784" s="1453"/>
      <c r="AI784" s="1453"/>
      <c r="AJ784" s="1453"/>
      <c r="AK784" s="1453"/>
      <c r="AL784" s="1453"/>
      <c r="AM784" s="1453"/>
      <c r="AN784" s="1453"/>
      <c r="AO784" s="1453"/>
      <c r="AP784" s="1453"/>
      <c r="AQ784" s="1453"/>
      <c r="AR784" s="1454"/>
      <c r="AS784" s="1453"/>
      <c r="AT784" s="1453"/>
      <c r="AU784" s="1453"/>
      <c r="AV784" s="1453"/>
      <c r="AW784" s="1453"/>
      <c r="AX784" s="1453"/>
      <c r="AY784" s="1453"/>
      <c r="AZ784" s="1453"/>
      <c r="BA784" s="1453"/>
      <c r="BB784" s="1453"/>
      <c r="BC784" s="1453"/>
      <c r="BD784" s="1453"/>
      <c r="BE784" s="1453"/>
      <c r="BF784" s="1453"/>
      <c r="BG784" s="1453"/>
      <c r="BH784" s="1453"/>
      <c r="BI784" s="1453"/>
      <c r="BJ784" s="1453"/>
      <c r="BK784" s="1453"/>
      <c r="BL784" s="1453"/>
      <c r="BM784" s="1453"/>
      <c r="BN784" s="1453"/>
      <c r="BO784" s="1453"/>
      <c r="BP784" s="1453"/>
      <c r="BQ784" s="1453"/>
      <c r="BR784" s="1453"/>
      <c r="BS784" s="1453"/>
      <c r="BT784" s="1453"/>
      <c r="BU784" s="1453"/>
      <c r="BV784" s="1453"/>
      <c r="BW784" s="1453"/>
      <c r="BX784" s="1453"/>
      <c r="BY784" s="1453"/>
      <c r="BZ784" s="1453"/>
      <c r="CA784" s="1453"/>
      <c r="CB784" s="1453"/>
      <c r="CC784" s="1453"/>
      <c r="CD784" s="1453"/>
      <c r="CE784" s="1453"/>
      <c r="CF784" s="1453"/>
      <c r="CG784" s="1453"/>
      <c r="CH784" s="1453"/>
      <c r="CI784" s="1453"/>
      <c r="CJ784" s="1453"/>
      <c r="CK784" s="1453"/>
      <c r="CL784" s="1453"/>
      <c r="CM784" s="1453"/>
      <c r="CN784" s="1453"/>
      <c r="CO784" s="1453"/>
      <c r="CP784" s="1453"/>
      <c r="CQ784" s="1453"/>
      <c r="CR784" s="1453"/>
      <c r="CS784" s="1453"/>
      <c r="CT784" s="1453"/>
      <c r="CU784" s="1453"/>
      <c r="CV784" s="1453"/>
      <c r="CW784" s="1453"/>
      <c r="CX784" s="1453"/>
      <c r="CY784" s="1453"/>
      <c r="CZ784" s="1453"/>
      <c r="DA784" s="1453"/>
      <c r="DB784" s="1453"/>
      <c r="DC784" s="1453"/>
      <c r="DD784" s="1453"/>
      <c r="DE784" s="1453"/>
      <c r="DF784" s="1453"/>
      <c r="DG784" s="1453"/>
      <c r="DH784" s="1453"/>
      <c r="DI784" s="1453"/>
      <c r="DJ784" s="1453"/>
      <c r="DK784" s="1453"/>
      <c r="DL784" s="1453"/>
      <c r="DM784" s="1453"/>
      <c r="DN784" s="1453"/>
      <c r="DO784" s="1453"/>
      <c r="DP784" s="1453"/>
      <c r="DQ784" s="1453"/>
      <c r="DR784" s="1453"/>
      <c r="DS784" s="1453"/>
      <c r="DT784" s="1453"/>
    </row>
    <row r="785" spans="1:124" s="1543" customFormat="1" ht="21.9" customHeight="1" x14ac:dyDescent="0.3">
      <c r="A785" s="1453"/>
      <c r="B785" s="1453"/>
      <c r="C785" s="1514"/>
      <c r="D785" s="1514"/>
      <c r="E785" s="1514"/>
      <c r="F785" s="1848"/>
      <c r="G785" s="1930"/>
      <c r="H785" s="1516"/>
      <c r="I785" s="1537"/>
      <c r="J785" s="1537"/>
      <c r="K785" s="1453"/>
      <c r="L785" s="1453"/>
      <c r="M785" s="1453"/>
      <c r="N785" s="1514"/>
      <c r="O785" s="1453"/>
      <c r="P785" s="1453"/>
      <c r="Q785" s="1453"/>
      <c r="R785" s="1453"/>
      <c r="S785" s="1453"/>
      <c r="T785" s="1452"/>
      <c r="U785"/>
      <c r="V785"/>
      <c r="W785" s="1453"/>
      <c r="X785" s="1453"/>
      <c r="Y785" s="1453"/>
      <c r="Z785" s="1453"/>
      <c r="AA785" s="1453"/>
      <c r="AB785" s="1453"/>
      <c r="AC785" s="1453"/>
      <c r="AD785" s="1453"/>
      <c r="AE785" s="1453"/>
      <c r="AF785" s="1453"/>
      <c r="AG785" s="1453"/>
      <c r="AH785" s="1453"/>
      <c r="AI785" s="1453"/>
      <c r="AJ785" s="1453"/>
      <c r="AK785" s="1453"/>
      <c r="AL785" s="1453"/>
      <c r="AM785" s="1453"/>
      <c r="AN785" s="1453"/>
      <c r="AO785" s="1453"/>
      <c r="AP785" s="1453"/>
      <c r="AQ785" s="1453"/>
      <c r="AR785" s="1454"/>
      <c r="AS785" s="1453"/>
      <c r="AT785" s="1453"/>
      <c r="AU785" s="1453"/>
      <c r="AV785" s="1453"/>
      <c r="AW785" s="1453"/>
      <c r="AX785" s="1453"/>
      <c r="AY785" s="1453"/>
      <c r="AZ785" s="1453"/>
      <c r="BA785" s="1453"/>
      <c r="BB785" s="1453"/>
      <c r="BC785" s="1453"/>
      <c r="BD785" s="1453"/>
      <c r="BE785" s="1453"/>
      <c r="BF785" s="1453"/>
      <c r="BG785" s="1453"/>
      <c r="BH785" s="1453"/>
      <c r="BI785" s="1453"/>
      <c r="BJ785" s="1453"/>
      <c r="BK785" s="1453"/>
      <c r="BL785" s="1453"/>
      <c r="BM785" s="1453"/>
      <c r="BN785" s="1453"/>
      <c r="BO785" s="1453"/>
      <c r="BP785" s="1453"/>
      <c r="BQ785" s="1453"/>
      <c r="BR785" s="1453"/>
      <c r="BS785" s="1453"/>
      <c r="BT785" s="1453"/>
      <c r="BU785" s="1453"/>
      <c r="BV785" s="1453"/>
      <c r="BW785" s="1453"/>
      <c r="BX785" s="1453"/>
      <c r="BY785" s="1453"/>
      <c r="BZ785" s="1453"/>
      <c r="CA785" s="1453"/>
      <c r="CB785" s="1453"/>
      <c r="CC785" s="1453"/>
      <c r="CD785" s="1453"/>
      <c r="CE785" s="1453"/>
      <c r="CF785" s="1453"/>
      <c r="CG785" s="1453"/>
      <c r="CH785" s="1453"/>
      <c r="CI785" s="1453"/>
      <c r="CJ785" s="1453"/>
      <c r="CK785" s="1453"/>
      <c r="CL785" s="1453"/>
      <c r="CM785" s="1453"/>
      <c r="CN785" s="1453"/>
      <c r="CO785" s="1453"/>
      <c r="CP785" s="1453"/>
      <c r="CQ785" s="1453"/>
      <c r="CR785" s="1453"/>
      <c r="CS785" s="1453"/>
      <c r="CT785" s="1453"/>
      <c r="CU785" s="1453"/>
      <c r="CV785" s="1453"/>
      <c r="CW785" s="1453"/>
      <c r="CX785" s="1453"/>
      <c r="CY785" s="1453"/>
      <c r="CZ785" s="1453"/>
      <c r="DA785" s="1453"/>
      <c r="DB785" s="1453"/>
      <c r="DC785" s="1453"/>
      <c r="DD785" s="1453"/>
      <c r="DE785" s="1453"/>
      <c r="DF785" s="1453"/>
      <c r="DG785" s="1453"/>
      <c r="DH785" s="1453"/>
      <c r="DI785" s="1453"/>
      <c r="DJ785" s="1453"/>
      <c r="DK785" s="1453"/>
      <c r="DL785" s="1453"/>
      <c r="DM785" s="1453"/>
      <c r="DN785" s="1453"/>
      <c r="DO785" s="1453"/>
      <c r="DP785" s="1453"/>
      <c r="DQ785" s="1453"/>
      <c r="DR785" s="1453"/>
      <c r="DS785" s="1453"/>
      <c r="DT785" s="1453"/>
    </row>
    <row r="786" spans="1:124" s="1543" customFormat="1" ht="21.9" customHeight="1" x14ac:dyDescent="0.3">
      <c r="A786" s="1453"/>
      <c r="B786" s="1453"/>
      <c r="C786" s="1514"/>
      <c r="D786" s="1514"/>
      <c r="E786" s="1514"/>
      <c r="F786" s="1848"/>
      <c r="G786" s="1930"/>
      <c r="H786" s="1516"/>
      <c r="I786" s="1537"/>
      <c r="J786" s="1537"/>
      <c r="K786" s="1453"/>
      <c r="L786" s="1453"/>
      <c r="M786" s="1453"/>
      <c r="N786" s="1514"/>
      <c r="O786" s="1453"/>
      <c r="P786" s="1453"/>
      <c r="Q786" s="1453"/>
      <c r="R786" s="1453"/>
      <c r="S786" s="1453"/>
      <c r="T786" s="1452"/>
      <c r="U786"/>
      <c r="V786"/>
      <c r="W786" s="1453"/>
      <c r="X786" s="1453"/>
      <c r="Y786" s="1453"/>
      <c r="Z786" s="1453"/>
      <c r="AA786" s="1453"/>
      <c r="AB786" s="1453"/>
      <c r="AC786" s="1453"/>
      <c r="AD786" s="1453"/>
      <c r="AE786" s="1453"/>
      <c r="AF786" s="1453"/>
      <c r="AG786" s="1453"/>
      <c r="AH786" s="1453"/>
      <c r="AI786" s="1453"/>
      <c r="AJ786" s="1453"/>
      <c r="AK786" s="1453"/>
      <c r="AL786" s="1453"/>
      <c r="AM786" s="1453"/>
      <c r="AN786" s="1453"/>
      <c r="AO786" s="1453"/>
      <c r="AP786" s="1453"/>
      <c r="AQ786" s="1453"/>
      <c r="AR786" s="1454"/>
      <c r="AS786" s="1453"/>
      <c r="AT786" s="1453"/>
      <c r="AU786" s="1453"/>
      <c r="AV786" s="1453"/>
      <c r="AW786" s="1453"/>
      <c r="AX786" s="1453"/>
      <c r="AY786" s="1453"/>
      <c r="AZ786" s="1453"/>
      <c r="BA786" s="1453"/>
      <c r="BB786" s="1453"/>
      <c r="BC786" s="1453"/>
      <c r="BD786" s="1453"/>
      <c r="BE786" s="1453"/>
      <c r="BF786" s="1453"/>
      <c r="BG786" s="1453"/>
      <c r="BH786" s="1453"/>
      <c r="BI786" s="1453"/>
      <c r="BJ786" s="1453"/>
      <c r="BK786" s="1453"/>
      <c r="BL786" s="1453"/>
      <c r="BM786" s="1453"/>
      <c r="BN786" s="1453"/>
      <c r="BO786" s="1453"/>
      <c r="BP786" s="1453"/>
      <c r="BQ786" s="1453"/>
      <c r="BR786" s="1453"/>
      <c r="BS786" s="1453"/>
      <c r="BT786" s="1453"/>
      <c r="BU786" s="1453"/>
      <c r="BV786" s="1453"/>
      <c r="BW786" s="1453"/>
      <c r="BX786" s="1453"/>
      <c r="BY786" s="1453"/>
      <c r="BZ786" s="1453"/>
      <c r="CA786" s="1453"/>
      <c r="CB786" s="1453"/>
      <c r="CC786" s="1453"/>
      <c r="CD786" s="1453"/>
      <c r="CE786" s="1453"/>
      <c r="CF786" s="1453"/>
      <c r="CG786" s="1453"/>
      <c r="CH786" s="1453"/>
      <c r="CI786" s="1453"/>
      <c r="CJ786" s="1453"/>
      <c r="CK786" s="1453"/>
      <c r="CL786" s="1453"/>
      <c r="CM786" s="1453"/>
      <c r="CN786" s="1453"/>
      <c r="CO786" s="1453"/>
      <c r="CP786" s="1453"/>
      <c r="CQ786" s="1453"/>
      <c r="CR786" s="1453"/>
      <c r="CS786" s="1453"/>
      <c r="CT786" s="1453"/>
      <c r="CU786" s="1453"/>
      <c r="CV786" s="1453"/>
      <c r="CW786" s="1453"/>
      <c r="CX786" s="1453"/>
      <c r="CY786" s="1453"/>
      <c r="CZ786" s="1453"/>
      <c r="DA786" s="1453"/>
      <c r="DB786" s="1453"/>
      <c r="DC786" s="1453"/>
      <c r="DD786" s="1453"/>
      <c r="DE786" s="1453"/>
      <c r="DF786" s="1453"/>
      <c r="DG786" s="1453"/>
      <c r="DH786" s="1453"/>
      <c r="DI786" s="1453"/>
      <c r="DJ786" s="1453"/>
      <c r="DK786" s="1453"/>
      <c r="DL786" s="1453"/>
      <c r="DM786" s="1453"/>
      <c r="DN786" s="1453"/>
      <c r="DO786" s="1453"/>
      <c r="DP786" s="1453"/>
      <c r="DQ786" s="1453"/>
      <c r="DR786" s="1453"/>
      <c r="DS786" s="1453"/>
      <c r="DT786" s="1453"/>
    </row>
    <row r="787" spans="1:124" s="1543" customFormat="1" ht="21.9" customHeight="1" x14ac:dyDescent="0.3">
      <c r="A787" s="1453"/>
      <c r="B787" s="1453"/>
      <c r="C787" s="1514"/>
      <c r="D787" s="1514"/>
      <c r="E787" s="1514"/>
      <c r="F787" s="1848"/>
      <c r="G787" s="1930"/>
      <c r="H787" s="1516"/>
      <c r="I787" s="1537"/>
      <c r="J787" s="1537"/>
      <c r="K787" s="1453"/>
      <c r="L787" s="1453"/>
      <c r="M787" s="1453"/>
      <c r="N787" s="1514"/>
      <c r="O787" s="1453"/>
      <c r="P787" s="1453"/>
      <c r="Q787" s="1453"/>
      <c r="R787" s="1453"/>
      <c r="S787" s="1453"/>
      <c r="T787" s="1452"/>
      <c r="U787"/>
      <c r="V787"/>
      <c r="W787" s="1453"/>
      <c r="X787" s="1453"/>
      <c r="Y787" s="1453"/>
      <c r="Z787" s="1453"/>
      <c r="AA787" s="1453"/>
      <c r="AB787" s="1453"/>
      <c r="AC787" s="1453"/>
      <c r="AD787" s="1453"/>
      <c r="AE787" s="1453"/>
      <c r="AF787" s="1453"/>
      <c r="AG787" s="1453"/>
      <c r="AH787" s="1453"/>
      <c r="AI787" s="1453"/>
      <c r="AJ787" s="1453"/>
      <c r="AK787" s="1453"/>
      <c r="AL787" s="1453"/>
      <c r="AM787" s="1453"/>
      <c r="AN787" s="1453"/>
      <c r="AO787" s="1453"/>
      <c r="AP787" s="1453"/>
      <c r="AQ787" s="1453"/>
      <c r="AR787" s="1454"/>
      <c r="AS787" s="1453"/>
      <c r="AT787" s="1453"/>
      <c r="AU787" s="1453"/>
      <c r="AV787" s="1453"/>
      <c r="AW787" s="1453"/>
      <c r="AX787" s="1453"/>
      <c r="AY787" s="1453"/>
      <c r="AZ787" s="1453"/>
      <c r="BA787" s="1453"/>
      <c r="BB787" s="1453"/>
      <c r="BC787" s="1453"/>
      <c r="BD787" s="1453"/>
      <c r="BE787" s="1453"/>
      <c r="BF787" s="1453"/>
      <c r="BG787" s="1453"/>
      <c r="BH787" s="1453"/>
      <c r="BI787" s="1453"/>
      <c r="BJ787" s="1453"/>
      <c r="BK787" s="1453"/>
      <c r="BL787" s="1453"/>
      <c r="BM787" s="1453"/>
      <c r="BN787" s="1453"/>
      <c r="BO787" s="1453"/>
      <c r="BP787" s="1453"/>
      <c r="BQ787" s="1453"/>
      <c r="BR787" s="1453"/>
      <c r="BS787" s="1453"/>
      <c r="BT787" s="1453"/>
      <c r="BU787" s="1453"/>
      <c r="BV787" s="1453"/>
      <c r="BW787" s="1453"/>
      <c r="BX787" s="1453"/>
      <c r="BY787" s="1453"/>
      <c r="BZ787" s="1453"/>
      <c r="CA787" s="1453"/>
      <c r="CB787" s="1453"/>
      <c r="CC787" s="1453"/>
      <c r="CD787" s="1453"/>
      <c r="CE787" s="1453"/>
      <c r="CF787" s="1453"/>
      <c r="CG787" s="1453"/>
      <c r="CH787" s="1453"/>
      <c r="CI787" s="1453"/>
      <c r="CJ787" s="1453"/>
      <c r="CK787" s="1453"/>
      <c r="CL787" s="1453"/>
      <c r="CM787" s="1453"/>
      <c r="CN787" s="1453"/>
      <c r="CO787" s="1453"/>
      <c r="CP787" s="1453"/>
      <c r="CQ787" s="1453"/>
      <c r="CR787" s="1453"/>
      <c r="CS787" s="1453"/>
      <c r="CT787" s="1453"/>
      <c r="CU787" s="1453"/>
      <c r="CV787" s="1453"/>
      <c r="CW787" s="1453"/>
      <c r="CX787" s="1453"/>
      <c r="CY787" s="1453"/>
      <c r="CZ787" s="1453"/>
      <c r="DA787" s="1453"/>
      <c r="DB787" s="1453"/>
      <c r="DC787" s="1453"/>
      <c r="DD787" s="1453"/>
      <c r="DE787" s="1453"/>
      <c r="DF787" s="1453"/>
      <c r="DG787" s="1453"/>
      <c r="DH787" s="1453"/>
      <c r="DI787" s="1453"/>
      <c r="DJ787" s="1453"/>
      <c r="DK787" s="1453"/>
      <c r="DL787" s="1453"/>
      <c r="DM787" s="1453"/>
      <c r="DN787" s="1453"/>
      <c r="DO787" s="1453"/>
      <c r="DP787" s="1453"/>
      <c r="DQ787" s="1453"/>
      <c r="DR787" s="1453"/>
      <c r="DS787" s="1453"/>
      <c r="DT787" s="1453"/>
    </row>
    <row r="788" spans="1:124" s="1543" customFormat="1" ht="21.9" customHeight="1" x14ac:dyDescent="0.3">
      <c r="A788" s="1453"/>
      <c r="B788" s="1453"/>
      <c r="C788" s="1514"/>
      <c r="D788" s="1514"/>
      <c r="E788" s="1514"/>
      <c r="F788" s="1848"/>
      <c r="G788" s="1930"/>
      <c r="H788" s="1516"/>
      <c r="I788" s="1537"/>
      <c r="J788" s="1537"/>
      <c r="K788" s="1453"/>
      <c r="L788" s="1453"/>
      <c r="M788" s="1453"/>
      <c r="N788" s="1514"/>
      <c r="O788" s="1453"/>
      <c r="P788" s="1453"/>
      <c r="Q788" s="1453"/>
      <c r="R788" s="1453"/>
      <c r="S788" s="1453"/>
      <c r="T788" s="1452"/>
      <c r="U788"/>
      <c r="V788"/>
      <c r="W788" s="1453"/>
      <c r="X788" s="1453"/>
      <c r="Y788" s="1453"/>
      <c r="Z788" s="1453"/>
      <c r="AA788" s="1453"/>
      <c r="AB788" s="1453"/>
      <c r="AC788" s="1453"/>
      <c r="AD788" s="1453"/>
      <c r="AE788" s="1453"/>
      <c r="AF788" s="1453"/>
      <c r="AG788" s="1453"/>
      <c r="AH788" s="1453"/>
      <c r="AI788" s="1453"/>
      <c r="AJ788" s="1453"/>
      <c r="AK788" s="1453"/>
      <c r="AL788" s="1453"/>
      <c r="AM788" s="1453"/>
      <c r="AN788" s="1453"/>
      <c r="AO788" s="1453"/>
      <c r="AP788" s="1453"/>
      <c r="AQ788" s="1453"/>
      <c r="AR788" s="1454"/>
      <c r="AS788" s="1453"/>
      <c r="AT788" s="1453"/>
      <c r="AU788" s="1453"/>
      <c r="AV788" s="1453"/>
      <c r="AW788" s="1453"/>
      <c r="AX788" s="1453"/>
      <c r="AY788" s="1453"/>
      <c r="AZ788" s="1453"/>
      <c r="BA788" s="1453"/>
      <c r="BB788" s="1453"/>
      <c r="BC788" s="1453"/>
      <c r="BD788" s="1453"/>
      <c r="BE788" s="1453"/>
      <c r="BF788" s="1453"/>
      <c r="BG788" s="1453"/>
      <c r="BH788" s="1453"/>
      <c r="BI788" s="1453"/>
      <c r="BJ788" s="1453"/>
      <c r="BK788" s="1453"/>
      <c r="BL788" s="1453"/>
      <c r="BM788" s="1453"/>
      <c r="BN788" s="1453"/>
      <c r="BO788" s="1453"/>
      <c r="BP788" s="1453"/>
      <c r="BQ788" s="1453"/>
      <c r="BR788" s="1453"/>
      <c r="BS788" s="1453"/>
      <c r="BT788" s="1453"/>
      <c r="BU788" s="1453"/>
      <c r="BV788" s="1453"/>
      <c r="BW788" s="1453"/>
      <c r="BX788" s="1453"/>
      <c r="BY788" s="1453"/>
      <c r="BZ788" s="1453"/>
      <c r="CA788" s="1453"/>
      <c r="CB788" s="1453"/>
      <c r="CC788" s="1453"/>
      <c r="CD788" s="1453"/>
      <c r="CE788" s="1453"/>
      <c r="CF788" s="1453"/>
      <c r="CG788" s="1453"/>
      <c r="CH788" s="1453"/>
      <c r="CI788" s="1453"/>
      <c r="CJ788" s="1453"/>
      <c r="CK788" s="1453"/>
      <c r="CL788" s="1453"/>
      <c r="CM788" s="1453"/>
      <c r="CN788" s="1453"/>
      <c r="CO788" s="1453"/>
      <c r="CP788" s="1453"/>
      <c r="CQ788" s="1453"/>
      <c r="CR788" s="1453"/>
      <c r="CS788" s="1453"/>
      <c r="CT788" s="1453"/>
      <c r="CU788" s="1453"/>
      <c r="CV788" s="1453"/>
      <c r="CW788" s="1453"/>
      <c r="CX788" s="1453"/>
      <c r="CY788" s="1453"/>
      <c r="CZ788" s="1453"/>
      <c r="DA788" s="1453"/>
      <c r="DB788" s="1453"/>
      <c r="DC788" s="1453"/>
      <c r="DD788" s="1453"/>
      <c r="DE788" s="1453"/>
      <c r="DF788" s="1453"/>
      <c r="DG788" s="1453"/>
      <c r="DH788" s="1453"/>
      <c r="DI788" s="1453"/>
      <c r="DJ788" s="1453"/>
      <c r="DK788" s="1453"/>
      <c r="DL788" s="1453"/>
      <c r="DM788" s="1453"/>
      <c r="DN788" s="1453"/>
      <c r="DO788" s="1453"/>
      <c r="DP788" s="1453"/>
      <c r="DQ788" s="1453"/>
      <c r="DR788" s="1453"/>
      <c r="DS788" s="1453"/>
      <c r="DT788" s="1453"/>
    </row>
    <row r="789" spans="1:124" s="1543" customFormat="1" ht="21.9" customHeight="1" x14ac:dyDescent="0.3">
      <c r="A789" s="1453"/>
      <c r="B789" s="1453"/>
      <c r="C789" s="1514"/>
      <c r="D789" s="1514"/>
      <c r="E789" s="1514"/>
      <c r="F789" s="1848"/>
      <c r="G789" s="1930"/>
      <c r="H789" s="1516"/>
      <c r="I789" s="1537"/>
      <c r="J789" s="1537"/>
      <c r="K789" s="1453"/>
      <c r="L789" s="1453"/>
      <c r="M789" s="1453"/>
      <c r="N789" s="1514"/>
      <c r="O789" s="1453"/>
      <c r="P789" s="1453"/>
      <c r="Q789" s="1453"/>
      <c r="R789" s="1453"/>
      <c r="S789" s="1453"/>
      <c r="T789" s="1452"/>
      <c r="U789"/>
      <c r="V789"/>
      <c r="W789" s="1453"/>
      <c r="X789" s="1453"/>
      <c r="Y789" s="1453"/>
      <c r="Z789" s="1453"/>
      <c r="AA789" s="1453"/>
      <c r="AB789" s="1453"/>
      <c r="AC789" s="1453"/>
      <c r="AD789" s="1453"/>
      <c r="AE789" s="1453"/>
      <c r="AF789" s="1453"/>
      <c r="AG789" s="1453"/>
      <c r="AH789" s="1453"/>
      <c r="AI789" s="1453"/>
      <c r="AJ789" s="1453"/>
      <c r="AK789" s="1453"/>
      <c r="AL789" s="1453"/>
      <c r="AM789" s="1453"/>
      <c r="AN789" s="1453"/>
      <c r="AO789" s="1453"/>
      <c r="AP789" s="1453"/>
      <c r="AQ789" s="1453"/>
      <c r="AR789" s="1454"/>
      <c r="AS789" s="1453"/>
      <c r="AT789" s="1453"/>
      <c r="AU789" s="1453"/>
      <c r="AV789" s="1453"/>
      <c r="AW789" s="1453"/>
      <c r="AX789" s="1453"/>
      <c r="AY789" s="1453"/>
      <c r="AZ789" s="1453"/>
      <c r="BA789" s="1453"/>
      <c r="BB789" s="1453"/>
      <c r="BC789" s="1453"/>
      <c r="BD789" s="1453"/>
      <c r="BE789" s="1453"/>
      <c r="BF789" s="1453"/>
      <c r="BG789" s="1453"/>
      <c r="BH789" s="1453"/>
      <c r="BI789" s="1453"/>
      <c r="BJ789" s="1453"/>
      <c r="BK789" s="1453"/>
      <c r="BL789" s="1453"/>
      <c r="BM789" s="1453"/>
      <c r="BN789" s="1453"/>
      <c r="BO789" s="1453"/>
      <c r="BP789" s="1453"/>
      <c r="BQ789" s="1453"/>
      <c r="BR789" s="1453"/>
      <c r="BS789" s="1453"/>
      <c r="BT789" s="1453"/>
      <c r="BU789" s="1453"/>
      <c r="BV789" s="1453"/>
      <c r="BW789" s="1453"/>
      <c r="BX789" s="1453"/>
      <c r="BY789" s="1453"/>
      <c r="BZ789" s="1453"/>
      <c r="CA789" s="1453"/>
      <c r="CB789" s="1453"/>
      <c r="CC789" s="1453"/>
      <c r="CD789" s="1453"/>
      <c r="CE789" s="1453"/>
      <c r="CF789" s="1453"/>
      <c r="CG789" s="1453"/>
      <c r="CH789" s="1453"/>
      <c r="CI789" s="1453"/>
      <c r="CJ789" s="1453"/>
      <c r="CK789" s="1453"/>
      <c r="CL789" s="1453"/>
      <c r="CM789" s="1453"/>
      <c r="CN789" s="1453"/>
      <c r="CO789" s="1453"/>
      <c r="CP789" s="1453"/>
      <c r="CQ789" s="1453"/>
      <c r="CR789" s="1453"/>
      <c r="CS789" s="1453"/>
      <c r="CT789" s="1453"/>
      <c r="CU789" s="1453"/>
      <c r="CV789" s="1453"/>
      <c r="CW789" s="1453"/>
      <c r="CX789" s="1453"/>
      <c r="CY789" s="1453"/>
      <c r="CZ789" s="1453"/>
      <c r="DA789" s="1453"/>
      <c r="DB789" s="1453"/>
      <c r="DC789" s="1453"/>
      <c r="DD789" s="1453"/>
      <c r="DE789" s="1453"/>
      <c r="DF789" s="1453"/>
      <c r="DG789" s="1453"/>
      <c r="DH789" s="1453"/>
      <c r="DI789" s="1453"/>
      <c r="DJ789" s="1453"/>
      <c r="DK789" s="1453"/>
      <c r="DL789" s="1453"/>
      <c r="DM789" s="1453"/>
      <c r="DN789" s="1453"/>
      <c r="DO789" s="1453"/>
      <c r="DP789" s="1453"/>
      <c r="DQ789" s="1453"/>
      <c r="DR789" s="1453"/>
      <c r="DS789" s="1453"/>
      <c r="DT789" s="1453"/>
    </row>
    <row r="790" spans="1:124" s="1543" customFormat="1" ht="21.9" customHeight="1" x14ac:dyDescent="0.3">
      <c r="A790" s="1453"/>
      <c r="B790" s="1453"/>
      <c r="C790" s="1514"/>
      <c r="D790" s="1514"/>
      <c r="E790" s="1514"/>
      <c r="F790" s="1848"/>
      <c r="G790" s="1930"/>
      <c r="H790" s="1516"/>
      <c r="I790" s="1537"/>
      <c r="J790" s="1537"/>
      <c r="K790" s="1453"/>
      <c r="L790" s="1453"/>
      <c r="M790" s="1453"/>
      <c r="N790" s="1514"/>
      <c r="O790" s="1453"/>
      <c r="P790" s="1453"/>
      <c r="Q790" s="1453"/>
      <c r="R790" s="1453"/>
      <c r="S790" s="1453"/>
      <c r="T790" s="1452"/>
      <c r="U790"/>
      <c r="V790"/>
      <c r="W790" s="1453"/>
      <c r="X790" s="1453"/>
      <c r="Y790" s="1453"/>
      <c r="Z790" s="1453"/>
      <c r="AA790" s="1453"/>
      <c r="AB790" s="1453"/>
      <c r="AC790" s="1453"/>
      <c r="AD790" s="1453"/>
      <c r="AE790" s="1453"/>
      <c r="AF790" s="1453"/>
      <c r="AG790" s="1453"/>
      <c r="AH790" s="1453"/>
      <c r="AI790" s="1453"/>
      <c r="AJ790" s="1453"/>
      <c r="AK790" s="1453"/>
      <c r="AL790" s="1453"/>
      <c r="AM790" s="1453"/>
      <c r="AN790" s="1453"/>
      <c r="AO790" s="1453"/>
      <c r="AP790" s="1453"/>
      <c r="AQ790" s="1453"/>
      <c r="AR790" s="1454"/>
      <c r="AS790" s="1453"/>
      <c r="AT790" s="1453"/>
      <c r="AU790" s="1453"/>
      <c r="AV790" s="1453"/>
      <c r="AW790" s="1453"/>
      <c r="AX790" s="1453"/>
      <c r="AY790" s="1453"/>
      <c r="AZ790" s="1453"/>
      <c r="BA790" s="1453"/>
      <c r="BB790" s="1453"/>
      <c r="BC790" s="1453"/>
      <c r="BD790" s="1453"/>
      <c r="BE790" s="1453"/>
      <c r="BF790" s="1453"/>
      <c r="BG790" s="1453"/>
      <c r="BH790" s="1453"/>
      <c r="BI790" s="1453"/>
      <c r="BJ790" s="1453"/>
      <c r="BK790" s="1453"/>
      <c r="BL790" s="1453"/>
      <c r="BM790" s="1453"/>
      <c r="BN790" s="1453"/>
      <c r="BO790" s="1453"/>
      <c r="BP790" s="1453"/>
      <c r="BQ790" s="1453"/>
      <c r="BR790" s="1453"/>
      <c r="BS790" s="1453"/>
      <c r="BT790" s="1453"/>
      <c r="BU790" s="1453"/>
      <c r="BV790" s="1453"/>
      <c r="BW790" s="1453"/>
      <c r="BX790" s="1453"/>
      <c r="BY790" s="1453"/>
      <c r="BZ790" s="1453"/>
      <c r="CA790" s="1453"/>
      <c r="CB790" s="1453"/>
      <c r="CC790" s="1453"/>
      <c r="CD790" s="1453"/>
      <c r="CE790" s="1453"/>
      <c r="CF790" s="1453"/>
      <c r="CG790" s="1453"/>
      <c r="CH790" s="1453"/>
      <c r="CI790" s="1453"/>
      <c r="CJ790" s="1453"/>
      <c r="CK790" s="1453"/>
      <c r="CL790" s="1453"/>
      <c r="CM790" s="1453"/>
      <c r="CN790" s="1453"/>
      <c r="CO790" s="1453"/>
      <c r="CP790" s="1453"/>
      <c r="CQ790" s="1453"/>
      <c r="CR790" s="1453"/>
      <c r="CS790" s="1453"/>
      <c r="CT790" s="1453"/>
      <c r="CU790" s="1453"/>
      <c r="CV790" s="1453"/>
      <c r="CW790" s="1453"/>
      <c r="CX790" s="1453"/>
      <c r="CY790" s="1453"/>
      <c r="CZ790" s="1453"/>
      <c r="DA790" s="1453"/>
      <c r="DB790" s="1453"/>
      <c r="DC790" s="1453"/>
      <c r="DD790" s="1453"/>
      <c r="DE790" s="1453"/>
      <c r="DF790" s="1453"/>
      <c r="DG790" s="1453"/>
      <c r="DH790" s="1453"/>
      <c r="DI790" s="1453"/>
      <c r="DJ790" s="1453"/>
      <c r="DK790" s="1453"/>
      <c r="DL790" s="1453"/>
      <c r="DM790" s="1453"/>
      <c r="DN790" s="1453"/>
      <c r="DO790" s="1453"/>
      <c r="DP790" s="1453"/>
      <c r="DQ790" s="1453"/>
      <c r="DR790" s="1453"/>
      <c r="DS790" s="1453"/>
      <c r="DT790" s="1453"/>
    </row>
    <row r="791" spans="1:124" s="1543" customFormat="1" ht="21.9" customHeight="1" x14ac:dyDescent="0.3">
      <c r="A791" s="1453"/>
      <c r="B791" s="1453"/>
      <c r="C791" s="1514"/>
      <c r="D791" s="1514"/>
      <c r="E791" s="1514"/>
      <c r="F791" s="1848"/>
      <c r="G791" s="1930"/>
      <c r="H791" s="1516"/>
      <c r="I791" s="1537"/>
      <c r="J791" s="1537"/>
      <c r="K791" s="1453"/>
      <c r="L791" s="1453"/>
      <c r="M791" s="1453"/>
      <c r="N791" s="1514"/>
      <c r="O791" s="1453"/>
      <c r="P791" s="1453"/>
      <c r="Q791" s="1453"/>
      <c r="R791" s="1453"/>
      <c r="S791" s="1453"/>
      <c r="T791" s="1452"/>
      <c r="U791"/>
      <c r="V791"/>
      <c r="W791" s="1453"/>
      <c r="X791" s="1453"/>
      <c r="Y791" s="1453"/>
      <c r="Z791" s="1453"/>
      <c r="AA791" s="1453"/>
      <c r="AB791" s="1453"/>
      <c r="AC791" s="1453"/>
      <c r="AD791" s="1453"/>
      <c r="AE791" s="1453"/>
      <c r="AF791" s="1453"/>
      <c r="AG791" s="1453"/>
      <c r="AH791" s="1453"/>
      <c r="AI791" s="1453"/>
      <c r="AJ791" s="1453"/>
      <c r="AK791" s="1453"/>
      <c r="AL791" s="1453"/>
      <c r="AM791" s="1453"/>
      <c r="AN791" s="1453"/>
      <c r="AO791" s="1453"/>
      <c r="AP791" s="1453"/>
      <c r="AQ791" s="1453"/>
      <c r="AR791" s="1454"/>
      <c r="AS791" s="1453"/>
      <c r="AT791" s="1453"/>
      <c r="AU791" s="1453"/>
      <c r="AV791" s="1453"/>
      <c r="AW791" s="1453"/>
      <c r="AX791" s="1453"/>
      <c r="AY791" s="1453"/>
      <c r="AZ791" s="1453"/>
      <c r="BA791" s="1453"/>
      <c r="BB791" s="1453"/>
      <c r="BC791" s="1453"/>
      <c r="BD791" s="1453"/>
      <c r="BE791" s="1453"/>
      <c r="BF791" s="1453"/>
      <c r="BG791" s="1453"/>
      <c r="BH791" s="1453"/>
      <c r="BI791" s="1453"/>
      <c r="BJ791" s="1453"/>
      <c r="BK791" s="1453"/>
      <c r="BL791" s="1453"/>
      <c r="BM791" s="1453"/>
      <c r="BN791" s="1453"/>
      <c r="BO791" s="1453"/>
      <c r="BP791" s="1453"/>
      <c r="BQ791" s="1453"/>
      <c r="BR791" s="1453"/>
      <c r="BS791" s="1453"/>
      <c r="BT791" s="1453"/>
      <c r="BU791" s="1453"/>
      <c r="BV791" s="1453"/>
      <c r="BW791" s="1453"/>
      <c r="BX791" s="1453"/>
      <c r="BY791" s="1453"/>
      <c r="BZ791" s="1453"/>
      <c r="CA791" s="1453"/>
      <c r="CB791" s="1453"/>
      <c r="CC791" s="1453"/>
      <c r="CD791" s="1453"/>
      <c r="CE791" s="1453"/>
      <c r="CF791" s="1453"/>
      <c r="CG791" s="1453"/>
      <c r="CH791" s="1453"/>
      <c r="CI791" s="1453"/>
      <c r="CJ791" s="1453"/>
      <c r="CK791" s="1453"/>
      <c r="CL791" s="1453"/>
      <c r="CM791" s="1453"/>
      <c r="CN791" s="1453"/>
      <c r="CO791" s="1453"/>
      <c r="CP791" s="1453"/>
      <c r="CQ791" s="1453"/>
      <c r="CR791" s="1453"/>
      <c r="CS791" s="1453"/>
      <c r="CT791" s="1453"/>
      <c r="CU791" s="1453"/>
      <c r="CV791" s="1453"/>
      <c r="CW791" s="1453"/>
      <c r="CX791" s="1453"/>
      <c r="CY791" s="1453"/>
      <c r="CZ791" s="1453"/>
      <c r="DA791" s="1453"/>
      <c r="DB791" s="1453"/>
      <c r="DC791" s="1453"/>
      <c r="DD791" s="1453"/>
      <c r="DE791" s="1453"/>
      <c r="DF791" s="1453"/>
      <c r="DG791" s="1453"/>
      <c r="DH791" s="1453"/>
      <c r="DI791" s="1453"/>
      <c r="DJ791" s="1453"/>
      <c r="DK791" s="1453"/>
      <c r="DL791" s="1453"/>
      <c r="DM791" s="1453"/>
      <c r="DN791" s="1453"/>
      <c r="DO791" s="1453"/>
      <c r="DP791" s="1453"/>
      <c r="DQ791" s="1453"/>
      <c r="DR791" s="1453"/>
      <c r="DS791" s="1453"/>
      <c r="DT791" s="1453"/>
    </row>
    <row r="792" spans="1:124" s="1543" customFormat="1" ht="21.9" customHeight="1" x14ac:dyDescent="0.3">
      <c r="A792" s="1453"/>
      <c r="B792" s="1453"/>
      <c r="C792" s="1514"/>
      <c r="D792" s="1514"/>
      <c r="E792" s="1514"/>
      <c r="F792" s="1848"/>
      <c r="G792" s="1930"/>
      <c r="H792" s="1516"/>
      <c r="I792" s="1537"/>
      <c r="J792" s="1537"/>
      <c r="K792" s="1453"/>
      <c r="L792" s="1453"/>
      <c r="M792" s="1453"/>
      <c r="N792" s="1514"/>
      <c r="O792" s="1453"/>
      <c r="P792" s="1453"/>
      <c r="Q792" s="1453"/>
      <c r="R792" s="1453"/>
      <c r="S792" s="1453"/>
      <c r="T792" s="1452"/>
      <c r="U792"/>
      <c r="V792"/>
      <c r="W792" s="1453"/>
      <c r="X792" s="1453"/>
      <c r="Y792" s="1453"/>
      <c r="Z792" s="1453"/>
      <c r="AA792" s="1453"/>
      <c r="AB792" s="1453"/>
      <c r="AC792" s="1453"/>
      <c r="AD792" s="1453"/>
      <c r="AE792" s="1453"/>
      <c r="AF792" s="1453"/>
      <c r="AG792" s="1453"/>
      <c r="AH792" s="1453"/>
      <c r="AI792" s="1453"/>
      <c r="AJ792" s="1453"/>
      <c r="AK792" s="1453"/>
      <c r="AL792" s="1453"/>
      <c r="AM792" s="1453"/>
      <c r="AN792" s="1453"/>
      <c r="AO792" s="1453"/>
      <c r="AP792" s="1453"/>
      <c r="AQ792" s="1453"/>
      <c r="AR792" s="1454"/>
      <c r="AS792" s="1453"/>
      <c r="AT792" s="1453"/>
      <c r="AU792" s="1453"/>
      <c r="AV792" s="1453"/>
      <c r="AW792" s="1453"/>
      <c r="AX792" s="1453"/>
      <c r="AY792" s="1453"/>
      <c r="AZ792" s="1453"/>
      <c r="BA792" s="1453"/>
      <c r="BB792" s="1453"/>
      <c r="BC792" s="1453"/>
      <c r="BD792" s="1453"/>
      <c r="BE792" s="1453"/>
      <c r="BF792" s="1453"/>
      <c r="BG792" s="1453"/>
      <c r="BH792" s="1453"/>
      <c r="BI792" s="1453"/>
      <c r="BJ792" s="1453"/>
      <c r="BK792" s="1453"/>
      <c r="BL792" s="1453"/>
      <c r="BM792" s="1453"/>
      <c r="BN792" s="1453"/>
      <c r="BO792" s="1453"/>
      <c r="BP792" s="1453"/>
      <c r="BQ792" s="1453"/>
      <c r="BR792" s="1453"/>
      <c r="BS792" s="1453"/>
      <c r="BT792" s="1453"/>
      <c r="BU792" s="1453"/>
      <c r="BV792" s="1453"/>
      <c r="BW792" s="1453"/>
      <c r="BX792" s="1453"/>
      <c r="BY792" s="1453"/>
      <c r="BZ792" s="1453"/>
      <c r="CA792" s="1453"/>
      <c r="CB792" s="1453"/>
      <c r="CC792" s="1453"/>
      <c r="CD792" s="1453"/>
      <c r="CE792" s="1453"/>
      <c r="CF792" s="1453"/>
      <c r="CG792" s="1453"/>
      <c r="CH792" s="1453"/>
      <c r="CI792" s="1453"/>
      <c r="CJ792" s="1453"/>
      <c r="CK792" s="1453"/>
      <c r="CL792" s="1453"/>
      <c r="CM792" s="1453"/>
      <c r="CN792" s="1453"/>
      <c r="CO792" s="1453"/>
      <c r="CP792" s="1453"/>
      <c r="CQ792" s="1453"/>
      <c r="CR792" s="1453"/>
      <c r="CS792" s="1453"/>
      <c r="CT792" s="1453"/>
      <c r="CU792" s="1453"/>
      <c r="CV792" s="1453"/>
      <c r="CW792" s="1453"/>
      <c r="CX792" s="1453"/>
      <c r="CY792" s="1453"/>
      <c r="CZ792" s="1453"/>
      <c r="DA792" s="1453"/>
      <c r="DB792" s="1453"/>
      <c r="DC792" s="1453"/>
      <c r="DD792" s="1453"/>
      <c r="DE792" s="1453"/>
      <c r="DF792" s="1453"/>
      <c r="DG792" s="1453"/>
      <c r="DH792" s="1453"/>
      <c r="DI792" s="1453"/>
      <c r="DJ792" s="1453"/>
      <c r="DK792" s="1453"/>
      <c r="DL792" s="1453"/>
      <c r="DM792" s="1453"/>
      <c r="DN792" s="1453"/>
      <c r="DO792" s="1453"/>
      <c r="DP792" s="1453"/>
      <c r="DQ792" s="1453"/>
      <c r="DR792" s="1453"/>
      <c r="DS792" s="1453"/>
      <c r="DT792" s="1453"/>
    </row>
    <row r="793" spans="1:124" s="1543" customFormat="1" ht="21.9" customHeight="1" x14ac:dyDescent="0.3">
      <c r="A793" s="1453"/>
      <c r="B793" s="1453"/>
      <c r="C793" s="1514"/>
      <c r="D793" s="1514"/>
      <c r="E793" s="1514"/>
      <c r="F793" s="1848"/>
      <c r="G793" s="1930"/>
      <c r="H793" s="1516"/>
      <c r="I793" s="1537"/>
      <c r="J793" s="1537"/>
      <c r="K793" s="1453"/>
      <c r="L793" s="1453"/>
      <c r="M793" s="1453"/>
      <c r="N793" s="1514"/>
      <c r="O793" s="1453"/>
      <c r="P793" s="1453"/>
      <c r="Q793" s="1453"/>
      <c r="R793" s="1453"/>
      <c r="S793" s="1453"/>
      <c r="T793" s="1452"/>
      <c r="U793"/>
      <c r="V793"/>
      <c r="W793" s="1453"/>
      <c r="X793" s="1453"/>
      <c r="Y793" s="1453"/>
      <c r="Z793" s="1453"/>
      <c r="AA793" s="1453"/>
      <c r="AB793" s="1453"/>
      <c r="AC793" s="1453"/>
      <c r="AD793" s="1453"/>
      <c r="AE793" s="1453"/>
      <c r="AF793" s="1453"/>
      <c r="AG793" s="1453"/>
      <c r="AH793" s="1453"/>
      <c r="AI793" s="1453"/>
      <c r="AJ793" s="1453"/>
      <c r="AK793" s="1453"/>
      <c r="AL793" s="1453"/>
      <c r="AM793" s="1453"/>
      <c r="AN793" s="1453"/>
      <c r="AO793" s="1453"/>
      <c r="AP793" s="1453"/>
      <c r="AQ793" s="1453"/>
      <c r="AR793" s="1454"/>
      <c r="AS793" s="1453"/>
      <c r="AT793" s="1453"/>
      <c r="AU793" s="1453"/>
      <c r="AV793" s="1453"/>
      <c r="AW793" s="1453"/>
      <c r="AX793" s="1453"/>
      <c r="AY793" s="1453"/>
      <c r="AZ793" s="1453"/>
      <c r="BA793" s="1453"/>
      <c r="BB793" s="1453"/>
      <c r="BC793" s="1453"/>
      <c r="BD793" s="1453"/>
      <c r="BE793" s="1453"/>
      <c r="BF793" s="1453"/>
      <c r="BG793" s="1453"/>
      <c r="BH793" s="1453"/>
      <c r="BI793" s="1453"/>
      <c r="BJ793" s="1453"/>
      <c r="BK793" s="1453"/>
      <c r="BL793" s="1453"/>
      <c r="BM793" s="1453"/>
      <c r="BN793" s="1453"/>
      <c r="BO793" s="1453"/>
      <c r="BP793" s="1453"/>
      <c r="BQ793" s="1453"/>
      <c r="BR793" s="1453"/>
      <c r="BS793" s="1453"/>
      <c r="BT793" s="1453"/>
      <c r="BU793" s="1453"/>
      <c r="BV793" s="1453"/>
      <c r="BW793" s="1453"/>
      <c r="BX793" s="1453"/>
      <c r="BY793" s="1453"/>
      <c r="BZ793" s="1453"/>
      <c r="CA793" s="1453"/>
      <c r="CB793" s="1453"/>
      <c r="CC793" s="1453"/>
      <c r="CD793" s="1453"/>
      <c r="CE793" s="1453"/>
      <c r="CF793" s="1453"/>
      <c r="CG793" s="1453"/>
      <c r="CH793" s="1453"/>
      <c r="CI793" s="1453"/>
      <c r="CJ793" s="1453"/>
      <c r="CK793" s="1453"/>
      <c r="CL793" s="1453"/>
      <c r="CM793" s="1453"/>
      <c r="CN793" s="1453"/>
      <c r="CO793" s="1453"/>
      <c r="CP793" s="1453"/>
      <c r="CQ793" s="1453"/>
      <c r="CR793" s="1453"/>
      <c r="CS793" s="1453"/>
      <c r="CT793" s="1453"/>
      <c r="CU793" s="1453"/>
      <c r="CV793" s="1453"/>
      <c r="CW793" s="1453"/>
      <c r="CX793" s="1453"/>
      <c r="CY793" s="1453"/>
      <c r="CZ793" s="1453"/>
      <c r="DA793" s="1453"/>
      <c r="DB793" s="1453"/>
      <c r="DC793" s="1453"/>
      <c r="DD793" s="1453"/>
      <c r="DE793" s="1453"/>
      <c r="DF793" s="1453"/>
      <c r="DG793" s="1453"/>
      <c r="DH793" s="1453"/>
      <c r="DI793" s="1453"/>
      <c r="DJ793" s="1453"/>
      <c r="DK793" s="1453"/>
      <c r="DL793" s="1453"/>
      <c r="DM793" s="1453"/>
      <c r="DN793" s="1453"/>
      <c r="DO793" s="1453"/>
      <c r="DP793" s="1453"/>
      <c r="DQ793" s="1453"/>
      <c r="DR793" s="1453"/>
      <c r="DS793" s="1453"/>
      <c r="DT793" s="1453"/>
    </row>
    <row r="794" spans="1:124" s="1543" customFormat="1" ht="21.9" customHeight="1" x14ac:dyDescent="0.3">
      <c r="A794" s="1453"/>
      <c r="B794" s="1453"/>
      <c r="C794" s="1514"/>
      <c r="D794" s="1514"/>
      <c r="E794" s="1514"/>
      <c r="F794" s="1848"/>
      <c r="G794" s="1930"/>
      <c r="H794" s="1516"/>
      <c r="I794" s="1537"/>
      <c r="J794" s="1537"/>
      <c r="K794" s="1453"/>
      <c r="L794" s="1453"/>
      <c r="M794" s="1453"/>
      <c r="N794" s="1514"/>
      <c r="O794" s="1453"/>
      <c r="P794" s="1453"/>
      <c r="Q794" s="1453"/>
      <c r="R794" s="1453"/>
      <c r="S794" s="1453"/>
      <c r="T794" s="1452"/>
      <c r="U794"/>
      <c r="V794"/>
      <c r="W794" s="1453"/>
      <c r="X794" s="1453"/>
      <c r="Y794" s="1453"/>
      <c r="Z794" s="1453"/>
      <c r="AA794" s="1453"/>
      <c r="AB794" s="1453"/>
      <c r="AC794" s="1453"/>
      <c r="AD794" s="1453"/>
      <c r="AE794" s="1453"/>
      <c r="AF794" s="1453"/>
      <c r="AG794" s="1453"/>
      <c r="AH794" s="1453"/>
      <c r="AI794" s="1453"/>
      <c r="AJ794" s="1453"/>
      <c r="AK794" s="1453"/>
      <c r="AL794" s="1453"/>
      <c r="AM794" s="1453"/>
      <c r="AN794" s="1453"/>
      <c r="AO794" s="1453"/>
      <c r="AP794" s="1453"/>
      <c r="AQ794" s="1453"/>
      <c r="AR794" s="1454"/>
      <c r="AS794" s="1453"/>
      <c r="AT794" s="1453"/>
      <c r="AU794" s="1453"/>
      <c r="AV794" s="1453"/>
      <c r="AW794" s="1453"/>
      <c r="AX794" s="1453"/>
      <c r="AY794" s="1453"/>
      <c r="AZ794" s="1453"/>
      <c r="BA794" s="1453"/>
      <c r="BB794" s="1453"/>
      <c r="BC794" s="1453"/>
      <c r="BD794" s="1453"/>
      <c r="BE794" s="1453"/>
      <c r="BF794" s="1453"/>
      <c r="BG794" s="1453"/>
      <c r="BH794" s="1453"/>
      <c r="BI794" s="1453"/>
      <c r="BJ794" s="1453"/>
      <c r="BK794" s="1453"/>
      <c r="BL794" s="1453"/>
      <c r="BM794" s="1453"/>
      <c r="BN794" s="1453"/>
      <c r="BO794" s="1453"/>
      <c r="BP794" s="1453"/>
      <c r="BQ794" s="1453"/>
      <c r="BR794" s="1453"/>
      <c r="BS794" s="1453"/>
      <c r="BT794" s="1453"/>
      <c r="BU794" s="1453"/>
      <c r="BV794" s="1453"/>
      <c r="BW794" s="1453"/>
      <c r="BX794" s="1453"/>
      <c r="BY794" s="1453"/>
      <c r="BZ794" s="1453"/>
      <c r="CA794" s="1453"/>
      <c r="CB794" s="1453"/>
      <c r="CC794" s="1453"/>
      <c r="CD794" s="1453"/>
      <c r="CE794" s="1453"/>
      <c r="CF794" s="1453"/>
      <c r="CG794" s="1453"/>
      <c r="CH794" s="1453"/>
      <c r="CI794" s="1453"/>
      <c r="CJ794" s="1453"/>
      <c r="CK794" s="1453"/>
      <c r="CL794" s="1453"/>
      <c r="CM794" s="1453"/>
      <c r="CN794" s="1453"/>
      <c r="CO794" s="1453"/>
      <c r="CP794" s="1453"/>
      <c r="CQ794" s="1453"/>
      <c r="CR794" s="1453"/>
      <c r="CS794" s="1453"/>
      <c r="CT794" s="1453"/>
      <c r="CU794" s="1453"/>
      <c r="CV794" s="1453"/>
      <c r="CW794" s="1453"/>
      <c r="CX794" s="1453"/>
      <c r="CY794" s="1453"/>
      <c r="CZ794" s="1453"/>
      <c r="DA794" s="1453"/>
      <c r="DB794" s="1453"/>
      <c r="DC794" s="1453"/>
      <c r="DD794" s="1453"/>
      <c r="DE794" s="1453"/>
      <c r="DF794" s="1453"/>
      <c r="DG794" s="1453"/>
      <c r="DH794" s="1453"/>
      <c r="DI794" s="1453"/>
      <c r="DJ794" s="1453"/>
      <c r="DK794" s="1453"/>
      <c r="DL794" s="1453"/>
      <c r="DM794" s="1453"/>
      <c r="DN794" s="1453"/>
      <c r="DO794" s="1453"/>
      <c r="DP794" s="1453"/>
      <c r="DQ794" s="1453"/>
      <c r="DR794" s="1453"/>
      <c r="DS794" s="1453"/>
      <c r="DT794" s="1453"/>
    </row>
    <row r="795" spans="1:124" s="1543" customFormat="1" ht="21.9" customHeight="1" x14ac:dyDescent="0.3">
      <c r="A795" s="1453"/>
      <c r="B795" s="1453"/>
      <c r="C795" s="1514"/>
      <c r="D795" s="1514"/>
      <c r="E795" s="1514"/>
      <c r="F795" s="1848"/>
      <c r="G795" s="1930"/>
      <c r="H795" s="1516"/>
      <c r="I795" s="1537"/>
      <c r="J795" s="1537"/>
      <c r="K795" s="1453"/>
      <c r="L795" s="1453"/>
      <c r="M795" s="1453"/>
      <c r="N795" s="1514"/>
      <c r="O795" s="1453"/>
      <c r="P795" s="1453"/>
      <c r="Q795" s="1453"/>
      <c r="R795" s="1453"/>
      <c r="S795" s="1453"/>
      <c r="T795" s="1452"/>
      <c r="U795"/>
      <c r="V795"/>
      <c r="W795" s="1453"/>
      <c r="X795" s="1453"/>
      <c r="Y795" s="1453"/>
      <c r="Z795" s="1453"/>
      <c r="AA795" s="1453"/>
      <c r="AB795" s="1453"/>
      <c r="AC795" s="1453"/>
      <c r="AD795" s="1453"/>
      <c r="AE795" s="1453"/>
      <c r="AF795" s="1453"/>
      <c r="AG795" s="1453"/>
      <c r="AH795" s="1453"/>
      <c r="AI795" s="1453"/>
      <c r="AJ795" s="1453"/>
      <c r="AK795" s="1453"/>
      <c r="AL795" s="1453"/>
      <c r="AM795" s="1453"/>
      <c r="AN795" s="1453"/>
      <c r="AO795" s="1453"/>
      <c r="AP795" s="1453"/>
      <c r="AQ795" s="1453"/>
      <c r="AR795" s="1454"/>
      <c r="AS795" s="1453"/>
      <c r="AT795" s="1453"/>
      <c r="AU795" s="1453"/>
      <c r="AV795" s="1453"/>
      <c r="AW795" s="1453"/>
      <c r="AX795" s="1453"/>
      <c r="AY795" s="1453"/>
      <c r="AZ795" s="1453"/>
      <c r="BA795" s="1453"/>
      <c r="BB795" s="1453"/>
      <c r="BC795" s="1453"/>
      <c r="BD795" s="1453"/>
      <c r="BE795" s="1453"/>
      <c r="BF795" s="1453"/>
      <c r="BG795" s="1453"/>
      <c r="BH795" s="1453"/>
      <c r="BI795" s="1453"/>
      <c r="BJ795" s="1453"/>
      <c r="BK795" s="1453"/>
      <c r="BL795" s="1453"/>
      <c r="BM795" s="1453"/>
      <c r="BN795" s="1453"/>
      <c r="BO795" s="1453"/>
      <c r="BP795" s="1453"/>
      <c r="BQ795" s="1453"/>
      <c r="BR795" s="1453"/>
      <c r="BS795" s="1453"/>
      <c r="BT795" s="1453"/>
      <c r="BU795" s="1453"/>
      <c r="BV795" s="1453"/>
      <c r="BW795" s="1453"/>
      <c r="BX795" s="1453"/>
      <c r="BY795" s="1453"/>
      <c r="BZ795" s="1453"/>
      <c r="CA795" s="1453"/>
      <c r="CB795" s="1453"/>
      <c r="CC795" s="1453"/>
      <c r="CD795" s="1453"/>
      <c r="CE795" s="1453"/>
      <c r="CF795" s="1453"/>
      <c r="CG795" s="1453"/>
      <c r="CH795" s="1453"/>
      <c r="CI795" s="1453"/>
      <c r="CJ795" s="1453"/>
      <c r="CK795" s="1453"/>
      <c r="CL795" s="1453"/>
      <c r="CM795" s="1453"/>
      <c r="CN795" s="1453"/>
      <c r="CO795" s="1453"/>
      <c r="CP795" s="1453"/>
      <c r="CQ795" s="1453"/>
      <c r="CR795" s="1453"/>
      <c r="CS795" s="1453"/>
      <c r="CT795" s="1453"/>
      <c r="CU795" s="1453"/>
      <c r="CV795" s="1453"/>
      <c r="CW795" s="1453"/>
      <c r="CX795" s="1453"/>
      <c r="CY795" s="1453"/>
      <c r="CZ795" s="1453"/>
      <c r="DA795" s="1453"/>
      <c r="DB795" s="1453"/>
      <c r="DC795" s="1453"/>
      <c r="DD795" s="1453"/>
      <c r="DE795" s="1453"/>
      <c r="DF795" s="1453"/>
      <c r="DG795" s="1453"/>
      <c r="DH795" s="1453"/>
      <c r="DI795" s="1453"/>
      <c r="DJ795" s="1453"/>
      <c r="DK795" s="1453"/>
      <c r="DL795" s="1453"/>
      <c r="DM795" s="1453"/>
      <c r="DN795" s="1453"/>
      <c r="DO795" s="1453"/>
      <c r="DP795" s="1453"/>
      <c r="DQ795" s="1453"/>
      <c r="DR795" s="1453"/>
      <c r="DS795" s="1453"/>
      <c r="DT795" s="1453"/>
    </row>
    <row r="796" spans="1:124" s="1543" customFormat="1" ht="21.9" customHeight="1" x14ac:dyDescent="0.3">
      <c r="A796" s="1453"/>
      <c r="B796" s="1453"/>
      <c r="C796" s="1514"/>
      <c r="D796" s="1514"/>
      <c r="E796" s="1514"/>
      <c r="F796" s="1848"/>
      <c r="G796" s="1930"/>
      <c r="H796" s="1516"/>
      <c r="I796" s="1537"/>
      <c r="J796" s="1537"/>
      <c r="K796" s="1453"/>
      <c r="L796" s="1453"/>
      <c r="M796" s="1453"/>
      <c r="N796" s="1514"/>
      <c r="O796" s="1453"/>
      <c r="P796" s="1453"/>
      <c r="Q796" s="1453"/>
      <c r="R796" s="1453"/>
      <c r="S796" s="1453"/>
      <c r="T796" s="1452"/>
      <c r="U796"/>
      <c r="V796"/>
      <c r="W796" s="1453"/>
      <c r="X796" s="1453"/>
      <c r="Y796" s="1453"/>
      <c r="Z796" s="1453"/>
      <c r="AA796" s="1453"/>
      <c r="AB796" s="1453"/>
      <c r="AC796" s="1453"/>
      <c r="AD796" s="1453"/>
      <c r="AE796" s="1453"/>
      <c r="AF796" s="1453"/>
      <c r="AG796" s="1453"/>
      <c r="AH796" s="1453"/>
      <c r="AI796" s="1453"/>
      <c r="AJ796" s="1453"/>
      <c r="AK796" s="1453"/>
      <c r="AL796" s="1453"/>
      <c r="AM796" s="1453"/>
      <c r="AN796" s="1453"/>
      <c r="AO796" s="1453"/>
      <c r="AP796" s="1453"/>
      <c r="AQ796" s="1453"/>
      <c r="AR796" s="1454"/>
      <c r="AS796" s="1453"/>
      <c r="AT796" s="1453"/>
      <c r="AU796" s="1453"/>
      <c r="AV796" s="1453"/>
      <c r="AW796" s="1453"/>
      <c r="AX796" s="1453"/>
      <c r="AY796" s="1453"/>
      <c r="AZ796" s="1453"/>
      <c r="BA796" s="1453"/>
      <c r="BB796" s="1453"/>
      <c r="BC796" s="1453"/>
      <c r="BD796" s="1453"/>
      <c r="BE796" s="1453"/>
      <c r="BF796" s="1453"/>
      <c r="BG796" s="1453"/>
      <c r="BH796" s="1453"/>
      <c r="BI796" s="1453"/>
      <c r="BJ796" s="1453"/>
      <c r="BK796" s="1453"/>
      <c r="BL796" s="1453"/>
      <c r="BM796" s="1453"/>
      <c r="BN796" s="1453"/>
      <c r="BO796" s="1453"/>
      <c r="BP796" s="1453"/>
      <c r="BQ796" s="1453"/>
      <c r="BR796" s="1453"/>
      <c r="BS796" s="1453"/>
      <c r="BT796" s="1453"/>
      <c r="BU796" s="1453"/>
      <c r="BV796" s="1453"/>
      <c r="BW796" s="1453"/>
      <c r="BX796" s="1453"/>
      <c r="BY796" s="1453"/>
      <c r="BZ796" s="1453"/>
      <c r="CA796" s="1453"/>
      <c r="CB796" s="1453"/>
      <c r="CC796" s="1453"/>
      <c r="CD796" s="1453"/>
      <c r="CE796" s="1453"/>
      <c r="CF796" s="1453"/>
      <c r="CG796" s="1453"/>
      <c r="CH796" s="1453"/>
      <c r="CI796" s="1453"/>
      <c r="CJ796" s="1453"/>
      <c r="CK796" s="1453"/>
      <c r="CL796" s="1453"/>
      <c r="CM796" s="1453"/>
      <c r="CN796" s="1453"/>
      <c r="CO796" s="1453"/>
      <c r="CP796" s="1453"/>
      <c r="CQ796" s="1453"/>
      <c r="CR796" s="1453"/>
      <c r="CS796" s="1453"/>
      <c r="CT796" s="1453"/>
      <c r="CU796" s="1453"/>
      <c r="CV796" s="1453"/>
      <c r="CW796" s="1453"/>
      <c r="CX796" s="1453"/>
      <c r="CY796" s="1453"/>
      <c r="CZ796" s="1453"/>
      <c r="DA796" s="1453"/>
      <c r="DB796" s="1453"/>
      <c r="DC796" s="1453"/>
      <c r="DD796" s="1453"/>
      <c r="DE796" s="1453"/>
      <c r="DF796" s="1453"/>
      <c r="DG796" s="1453"/>
      <c r="DH796" s="1453"/>
      <c r="DI796" s="1453"/>
      <c r="DJ796" s="1453"/>
      <c r="DK796" s="1453"/>
      <c r="DL796" s="1453"/>
      <c r="DM796" s="1453"/>
      <c r="DN796" s="1453"/>
      <c r="DO796" s="1453"/>
      <c r="DP796" s="1453"/>
      <c r="DQ796" s="1453"/>
      <c r="DR796" s="1453"/>
      <c r="DS796" s="1453"/>
      <c r="DT796" s="1453"/>
    </row>
    <row r="797" spans="1:124" s="1543" customFormat="1" ht="21.9" customHeight="1" x14ac:dyDescent="0.3">
      <c r="A797" s="1453"/>
      <c r="B797" s="1453"/>
      <c r="C797" s="1514"/>
      <c r="D797" s="1514"/>
      <c r="E797" s="1514"/>
      <c r="F797" s="1848"/>
      <c r="G797" s="1930"/>
      <c r="H797" s="1516"/>
      <c r="I797" s="1537"/>
      <c r="J797" s="1537"/>
      <c r="K797" s="1453"/>
      <c r="L797" s="1453"/>
      <c r="M797" s="1453"/>
      <c r="N797" s="1514"/>
      <c r="O797" s="1453"/>
      <c r="P797" s="1453"/>
      <c r="Q797" s="1453"/>
      <c r="R797" s="1453"/>
      <c r="S797" s="1453"/>
      <c r="T797" s="1452"/>
      <c r="U797"/>
      <c r="V797"/>
      <c r="W797" s="1453"/>
      <c r="X797" s="1453"/>
      <c r="Y797" s="1453"/>
      <c r="Z797" s="1453"/>
      <c r="AA797" s="1453"/>
      <c r="AB797" s="1453"/>
      <c r="AC797" s="1453"/>
      <c r="AD797" s="1453"/>
      <c r="AE797" s="1453"/>
      <c r="AF797" s="1453"/>
      <c r="AG797" s="1453"/>
      <c r="AH797" s="1453"/>
      <c r="AI797" s="1453"/>
      <c r="AJ797" s="1453"/>
      <c r="AK797" s="1453"/>
      <c r="AL797" s="1453"/>
      <c r="AM797" s="1453"/>
      <c r="AN797" s="1453"/>
      <c r="AO797" s="1453"/>
      <c r="AP797" s="1453"/>
      <c r="AQ797" s="1453"/>
      <c r="AR797" s="1454"/>
      <c r="AS797" s="1453"/>
      <c r="AT797" s="1453"/>
      <c r="AU797" s="1453"/>
      <c r="AV797" s="1453"/>
      <c r="AW797" s="1453"/>
      <c r="AX797" s="1453"/>
      <c r="AY797" s="1453"/>
      <c r="AZ797" s="1453"/>
      <c r="BA797" s="1453"/>
      <c r="BB797" s="1453"/>
      <c r="BC797" s="1453"/>
      <c r="BD797" s="1453"/>
      <c r="BE797" s="1453"/>
      <c r="BF797" s="1453"/>
      <c r="BG797" s="1453"/>
      <c r="BH797" s="1453"/>
      <c r="BI797" s="1453"/>
      <c r="BJ797" s="1453"/>
      <c r="BK797" s="1453"/>
      <c r="BL797" s="1453"/>
      <c r="BM797" s="1453"/>
      <c r="BN797" s="1453"/>
      <c r="BO797" s="1453"/>
      <c r="BP797" s="1453"/>
      <c r="BQ797" s="1453"/>
      <c r="BR797" s="1453"/>
      <c r="BS797" s="1453"/>
      <c r="BT797" s="1453"/>
      <c r="BU797" s="1453"/>
      <c r="BV797" s="1453"/>
      <c r="BW797" s="1453"/>
      <c r="BX797" s="1453"/>
      <c r="BY797" s="1453"/>
      <c r="BZ797" s="1453"/>
      <c r="CA797" s="1453"/>
      <c r="CB797" s="1453"/>
      <c r="CC797" s="1453"/>
      <c r="CD797" s="1453"/>
      <c r="CE797" s="1453"/>
      <c r="CF797" s="1453"/>
      <c r="CG797" s="1453"/>
      <c r="CH797" s="1453"/>
      <c r="CI797" s="1453"/>
      <c r="CJ797" s="1453"/>
      <c r="CK797" s="1453"/>
      <c r="CL797" s="1453"/>
      <c r="CM797" s="1453"/>
      <c r="CN797" s="1453"/>
      <c r="CO797" s="1453"/>
      <c r="CP797" s="1453"/>
      <c r="CQ797" s="1453"/>
      <c r="CR797" s="1453"/>
      <c r="CS797" s="1453"/>
      <c r="CT797" s="1453"/>
      <c r="CU797" s="1453"/>
      <c r="CV797" s="1453"/>
      <c r="CW797" s="1453"/>
      <c r="CX797" s="1453"/>
      <c r="CY797" s="1453"/>
      <c r="CZ797" s="1453"/>
      <c r="DA797" s="1453"/>
      <c r="DB797" s="1453"/>
      <c r="DC797" s="1453"/>
      <c r="DD797" s="1453"/>
      <c r="DE797" s="1453"/>
      <c r="DF797" s="1453"/>
      <c r="DG797" s="1453"/>
      <c r="DH797" s="1453"/>
      <c r="DI797" s="1453"/>
      <c r="DJ797" s="1453"/>
      <c r="DK797" s="1453"/>
      <c r="DL797" s="1453"/>
      <c r="DM797" s="1453"/>
      <c r="DN797" s="1453"/>
      <c r="DO797" s="1453"/>
      <c r="DP797" s="1453"/>
      <c r="DQ797" s="1453"/>
      <c r="DR797" s="1453"/>
      <c r="DS797" s="1453"/>
      <c r="DT797" s="1453"/>
    </row>
    <row r="798" spans="1:124" s="1543" customFormat="1" ht="21.9" customHeight="1" x14ac:dyDescent="0.3">
      <c r="A798" s="1453"/>
      <c r="B798" s="1453"/>
      <c r="C798" s="1514"/>
      <c r="D798" s="1514"/>
      <c r="E798" s="1514"/>
      <c r="F798" s="1848"/>
      <c r="G798" s="1930"/>
      <c r="H798" s="1516"/>
      <c r="I798" s="1537"/>
      <c r="J798" s="1537"/>
      <c r="K798" s="1453"/>
      <c r="L798" s="1453"/>
      <c r="M798" s="1453"/>
      <c r="N798" s="1514"/>
      <c r="O798" s="1453"/>
      <c r="P798" s="1453"/>
      <c r="Q798" s="1453"/>
      <c r="R798" s="1453"/>
      <c r="S798" s="1453"/>
      <c r="T798" s="1452"/>
      <c r="U798"/>
      <c r="V798"/>
      <c r="W798" s="1453"/>
      <c r="X798" s="1453"/>
      <c r="Y798" s="1453"/>
      <c r="Z798" s="1453"/>
      <c r="AA798" s="1453"/>
      <c r="AB798" s="1453"/>
      <c r="AC798" s="1453"/>
      <c r="AD798" s="1453"/>
      <c r="AE798" s="1453"/>
      <c r="AF798" s="1453"/>
      <c r="AG798" s="1453"/>
      <c r="AH798" s="1453"/>
      <c r="AI798" s="1453"/>
      <c r="AJ798" s="1453"/>
      <c r="AK798" s="1453"/>
      <c r="AL798" s="1453"/>
      <c r="AM798" s="1453"/>
      <c r="AN798" s="1453"/>
      <c r="AO798" s="1453"/>
      <c r="AP798" s="1453"/>
      <c r="AQ798" s="1453"/>
      <c r="AR798" s="1454"/>
      <c r="AS798" s="1453"/>
      <c r="AT798" s="1453"/>
      <c r="AU798" s="1453"/>
      <c r="AV798" s="1453"/>
      <c r="AW798" s="1453"/>
      <c r="AX798" s="1453"/>
      <c r="AY798" s="1453"/>
      <c r="AZ798" s="1453"/>
      <c r="BA798" s="1453"/>
      <c r="BB798" s="1453"/>
      <c r="BC798" s="1453"/>
      <c r="BD798" s="1453"/>
      <c r="BE798" s="1453"/>
      <c r="BF798" s="1453"/>
      <c r="BG798" s="1453"/>
      <c r="BH798" s="1453"/>
      <c r="BI798" s="1453"/>
      <c r="BJ798" s="1453"/>
      <c r="BK798" s="1453"/>
      <c r="BL798" s="1453"/>
      <c r="BM798" s="1453"/>
      <c r="BN798" s="1453"/>
      <c r="BO798" s="1453"/>
      <c r="BP798" s="1453"/>
      <c r="BQ798" s="1453"/>
      <c r="BR798" s="1453"/>
      <c r="BS798" s="1453"/>
      <c r="BT798" s="1453"/>
      <c r="BU798" s="1453"/>
      <c r="BV798" s="1453"/>
      <c r="BW798" s="1453"/>
      <c r="BX798" s="1453"/>
      <c r="BY798" s="1453"/>
      <c r="BZ798" s="1453"/>
      <c r="CA798" s="1453"/>
      <c r="CB798" s="1453"/>
      <c r="CC798" s="1453"/>
      <c r="CD798" s="1453"/>
      <c r="CE798" s="1453"/>
      <c r="CF798" s="1453"/>
      <c r="CG798" s="1453"/>
      <c r="CH798" s="1453"/>
      <c r="CI798" s="1453"/>
      <c r="CJ798" s="1453"/>
      <c r="CK798" s="1453"/>
      <c r="CL798" s="1453"/>
      <c r="CM798" s="1453"/>
      <c r="CN798" s="1453"/>
      <c r="CO798" s="1453"/>
      <c r="CP798" s="1453"/>
      <c r="CQ798" s="1453"/>
      <c r="CR798" s="1453"/>
      <c r="CS798" s="1453"/>
      <c r="CT798" s="1453"/>
      <c r="CU798" s="1453"/>
      <c r="CV798" s="1453"/>
      <c r="CW798" s="1453"/>
      <c r="CX798" s="1453"/>
      <c r="CY798" s="1453"/>
      <c r="CZ798" s="1453"/>
      <c r="DA798" s="1453"/>
      <c r="DB798" s="1453"/>
      <c r="DC798" s="1453"/>
      <c r="DD798" s="1453"/>
      <c r="DE798" s="1453"/>
      <c r="DF798" s="1453"/>
      <c r="DG798" s="1453"/>
      <c r="DH798" s="1453"/>
      <c r="DI798" s="1453"/>
      <c r="DJ798" s="1453"/>
      <c r="DK798" s="1453"/>
      <c r="DL798" s="1453"/>
      <c r="DM798" s="1453"/>
      <c r="DN798" s="1453"/>
      <c r="DO798" s="1453"/>
      <c r="DP798" s="1453"/>
      <c r="DQ798" s="1453"/>
      <c r="DR798" s="1453"/>
      <c r="DS798" s="1453"/>
      <c r="DT798" s="1453"/>
    </row>
    <row r="799" spans="1:124" s="1543" customFormat="1" ht="21.9" customHeight="1" x14ac:dyDescent="0.3">
      <c r="A799" s="1453"/>
      <c r="B799" s="1453"/>
      <c r="C799" s="1514"/>
      <c r="D799" s="1514"/>
      <c r="E799" s="1514"/>
      <c r="F799" s="1848"/>
      <c r="G799" s="1930"/>
      <c r="H799" s="1516"/>
      <c r="I799" s="1537"/>
      <c r="J799" s="1537"/>
      <c r="K799" s="1453"/>
      <c r="L799" s="1453"/>
      <c r="M799" s="1453"/>
      <c r="N799" s="1514"/>
      <c r="O799" s="1453"/>
      <c r="P799" s="1453"/>
      <c r="Q799" s="1453"/>
      <c r="R799" s="1453"/>
      <c r="S799" s="1453"/>
      <c r="T799" s="1452"/>
      <c r="U799"/>
      <c r="V799"/>
      <c r="W799" s="1453"/>
      <c r="X799" s="1453"/>
      <c r="Y799" s="1453"/>
      <c r="Z799" s="1453"/>
      <c r="AA799" s="1453"/>
      <c r="AB799" s="1453"/>
      <c r="AC799" s="1453"/>
      <c r="AD799" s="1453"/>
      <c r="AE799" s="1453"/>
      <c r="AF799" s="1453"/>
      <c r="AG799" s="1453"/>
      <c r="AH799" s="1453"/>
      <c r="AI799" s="1453"/>
      <c r="AJ799" s="1453"/>
      <c r="AK799" s="1453"/>
      <c r="AL799" s="1453"/>
      <c r="AM799" s="1453"/>
      <c r="AN799" s="1453"/>
      <c r="AO799" s="1453"/>
      <c r="AP799" s="1453"/>
      <c r="AQ799" s="1453"/>
      <c r="AR799" s="1454"/>
      <c r="AS799" s="1453"/>
      <c r="AT799" s="1453"/>
      <c r="AU799" s="1453"/>
      <c r="AV799" s="1453"/>
      <c r="AW799" s="1453"/>
      <c r="AX799" s="1453"/>
      <c r="AY799" s="1453"/>
      <c r="AZ799" s="1453"/>
      <c r="BA799" s="1453"/>
      <c r="BB799" s="1453"/>
      <c r="BC799" s="1453"/>
      <c r="BD799" s="1453"/>
      <c r="BE799" s="1453"/>
      <c r="BF799" s="1453"/>
      <c r="BG799" s="1453"/>
      <c r="BH799" s="1453"/>
      <c r="BI799" s="1453"/>
      <c r="BJ799" s="1453"/>
      <c r="BK799" s="1453"/>
      <c r="BL799" s="1453"/>
      <c r="BM799" s="1453"/>
      <c r="BN799" s="1453"/>
      <c r="BO799" s="1453"/>
      <c r="BP799" s="1453"/>
      <c r="BQ799" s="1453"/>
      <c r="BR799" s="1453"/>
      <c r="BS799" s="1453"/>
      <c r="BT799" s="1453"/>
      <c r="BU799" s="1453"/>
      <c r="BV799" s="1453"/>
      <c r="BW799" s="1453"/>
      <c r="BX799" s="1453"/>
      <c r="BY799" s="1453"/>
      <c r="BZ799" s="1453"/>
      <c r="CA799" s="1453"/>
      <c r="CB799" s="1453"/>
      <c r="CC799" s="1453"/>
      <c r="CD799" s="1453"/>
      <c r="CE799" s="1453"/>
      <c r="CF799" s="1453"/>
      <c r="CG799" s="1453"/>
      <c r="CH799" s="1453"/>
      <c r="CI799" s="1453"/>
      <c r="CJ799" s="1453"/>
      <c r="CK799" s="1453"/>
      <c r="CL799" s="1453"/>
      <c r="CM799" s="1453"/>
      <c r="CN799" s="1453"/>
      <c r="CO799" s="1453"/>
      <c r="CP799" s="1453"/>
      <c r="CQ799" s="1453"/>
      <c r="CR799" s="1453"/>
      <c r="CS799" s="1453"/>
      <c r="CT799" s="1453"/>
      <c r="CU799" s="1453"/>
      <c r="CV799" s="1453"/>
      <c r="CW799" s="1453"/>
      <c r="CX799" s="1453"/>
      <c r="CY799" s="1453"/>
      <c r="CZ799" s="1453"/>
      <c r="DA799" s="1453"/>
      <c r="DB799" s="1453"/>
      <c r="DC799" s="1453"/>
      <c r="DD799" s="1453"/>
      <c r="DE799" s="1453"/>
      <c r="DF799" s="1453"/>
      <c r="DG799" s="1453"/>
      <c r="DH799" s="1453"/>
      <c r="DI799" s="1453"/>
      <c r="DJ799" s="1453"/>
      <c r="DK799" s="1453"/>
      <c r="DL799" s="1453"/>
      <c r="DM799" s="1453"/>
      <c r="DN799" s="1453"/>
      <c r="DO799" s="1453"/>
      <c r="DP799" s="1453"/>
      <c r="DQ799" s="1453"/>
      <c r="DR799" s="1453"/>
      <c r="DS799" s="1453"/>
      <c r="DT799" s="1453"/>
    </row>
    <row r="800" spans="1:124" s="1543" customFormat="1" ht="21.9" customHeight="1" x14ac:dyDescent="0.3">
      <c r="A800" s="1453"/>
      <c r="B800" s="1453"/>
      <c r="C800" s="1514"/>
      <c r="D800" s="1514"/>
      <c r="E800" s="1514"/>
      <c r="F800" s="1848"/>
      <c r="G800" s="1930"/>
      <c r="H800" s="1516"/>
      <c r="I800" s="1537"/>
      <c r="J800" s="1537"/>
      <c r="K800" s="1453"/>
      <c r="L800" s="1453"/>
      <c r="M800" s="1453"/>
      <c r="N800" s="1514"/>
      <c r="O800" s="1453"/>
      <c r="P800" s="1453"/>
      <c r="Q800" s="1453"/>
      <c r="R800" s="1453"/>
      <c r="S800" s="1453"/>
      <c r="T800" s="1452"/>
      <c r="U800"/>
      <c r="V800"/>
      <c r="W800" s="1453"/>
      <c r="X800" s="1453"/>
      <c r="Y800" s="1453"/>
      <c r="Z800" s="1453"/>
      <c r="AA800" s="1453"/>
      <c r="AB800" s="1453"/>
      <c r="AC800" s="1453"/>
      <c r="AD800" s="1453"/>
      <c r="AE800" s="1453"/>
      <c r="AF800" s="1453"/>
      <c r="AG800" s="1453"/>
      <c r="AH800" s="1453"/>
      <c r="AI800" s="1453"/>
      <c r="AJ800" s="1453"/>
      <c r="AK800" s="1453"/>
      <c r="AL800" s="1453"/>
      <c r="AM800" s="1453"/>
      <c r="AN800" s="1453"/>
      <c r="AO800" s="1453"/>
      <c r="AP800" s="1453"/>
      <c r="AQ800" s="1453"/>
      <c r="AR800" s="1454"/>
      <c r="AS800" s="1453"/>
      <c r="AT800" s="1453"/>
      <c r="AU800" s="1453"/>
      <c r="AV800" s="1453"/>
      <c r="AW800" s="1453"/>
      <c r="AX800" s="1453"/>
      <c r="AY800" s="1453"/>
      <c r="AZ800" s="1453"/>
      <c r="BA800" s="1453"/>
      <c r="BB800" s="1453"/>
      <c r="BC800" s="1453"/>
      <c r="BD800" s="1453"/>
      <c r="BE800" s="1453"/>
      <c r="BF800" s="1453"/>
      <c r="BG800" s="1453"/>
      <c r="BH800" s="1453"/>
      <c r="BI800" s="1453"/>
      <c r="BJ800" s="1453"/>
      <c r="BK800" s="1453"/>
      <c r="BL800" s="1453"/>
      <c r="BM800" s="1453"/>
      <c r="BN800" s="1453"/>
      <c r="BO800" s="1453"/>
      <c r="BP800" s="1453"/>
      <c r="BQ800" s="1453"/>
      <c r="BR800" s="1453"/>
      <c r="BS800" s="1453"/>
      <c r="BT800" s="1453"/>
      <c r="BU800" s="1453"/>
      <c r="BV800" s="1453"/>
      <c r="BW800" s="1453"/>
      <c r="BX800" s="1453"/>
      <c r="BY800" s="1453"/>
      <c r="BZ800" s="1453"/>
      <c r="CA800" s="1453"/>
      <c r="CB800" s="1453"/>
      <c r="CC800" s="1453"/>
      <c r="CD800" s="1453"/>
      <c r="CE800" s="1453"/>
      <c r="CF800" s="1453"/>
      <c r="CG800" s="1453"/>
      <c r="CH800" s="1453"/>
      <c r="CI800" s="1453"/>
      <c r="CJ800" s="1453"/>
      <c r="CK800" s="1453"/>
      <c r="CL800" s="1453"/>
      <c r="CM800" s="1453"/>
      <c r="CN800" s="1453"/>
      <c r="CO800" s="1453"/>
      <c r="CP800" s="1453"/>
      <c r="CQ800" s="1453"/>
      <c r="CR800" s="1453"/>
      <c r="CS800" s="1453"/>
      <c r="CT800" s="1453"/>
      <c r="CU800" s="1453"/>
      <c r="CV800" s="1453"/>
      <c r="CW800" s="1453"/>
      <c r="CX800" s="1453"/>
      <c r="CY800" s="1453"/>
      <c r="CZ800" s="1453"/>
      <c r="DA800" s="1453"/>
      <c r="DB800" s="1453"/>
      <c r="DC800" s="1453"/>
      <c r="DD800" s="1453"/>
      <c r="DE800" s="1453"/>
      <c r="DF800" s="1453"/>
      <c r="DG800" s="1453"/>
      <c r="DH800" s="1453"/>
      <c r="DI800" s="1453"/>
      <c r="DJ800" s="1453"/>
      <c r="DK800" s="1453"/>
      <c r="DL800" s="1453"/>
      <c r="DM800" s="1453"/>
      <c r="DN800" s="1453"/>
      <c r="DO800" s="1453"/>
      <c r="DP800" s="1453"/>
      <c r="DQ800" s="1453"/>
      <c r="DR800" s="1453"/>
      <c r="DS800" s="1453"/>
      <c r="DT800" s="1453"/>
    </row>
    <row r="801" spans="1:124" s="1543" customFormat="1" ht="21.9" customHeight="1" x14ac:dyDescent="0.3">
      <c r="A801" s="1453"/>
      <c r="B801" s="1453"/>
      <c r="C801" s="1514"/>
      <c r="D801" s="1514"/>
      <c r="E801" s="1514"/>
      <c r="F801" s="1848"/>
      <c r="G801" s="1930"/>
      <c r="H801" s="1516"/>
      <c r="I801" s="1537"/>
      <c r="J801" s="1537"/>
      <c r="K801" s="1453"/>
      <c r="L801" s="1453"/>
      <c r="M801" s="1453"/>
      <c r="N801" s="1514"/>
      <c r="O801" s="1453"/>
      <c r="P801" s="1453"/>
      <c r="Q801" s="1453"/>
      <c r="R801" s="1453"/>
      <c r="S801" s="1453"/>
      <c r="T801" s="1452"/>
      <c r="U801"/>
      <c r="V801"/>
      <c r="W801" s="1453"/>
      <c r="X801" s="1453"/>
      <c r="Y801" s="1453"/>
      <c r="Z801" s="1453"/>
      <c r="AA801" s="1453"/>
      <c r="AB801" s="1453"/>
      <c r="AC801" s="1453"/>
      <c r="AD801" s="1453"/>
      <c r="AE801" s="1453"/>
      <c r="AF801" s="1453"/>
      <c r="AG801" s="1453"/>
      <c r="AH801" s="1453"/>
      <c r="AI801" s="1453"/>
      <c r="AJ801" s="1453"/>
      <c r="AK801" s="1453"/>
      <c r="AL801" s="1453"/>
      <c r="AM801" s="1453"/>
      <c r="AN801" s="1453"/>
      <c r="AO801" s="1453"/>
      <c r="AP801" s="1453"/>
      <c r="AQ801" s="1453"/>
      <c r="AR801" s="1454"/>
      <c r="AS801" s="1453"/>
      <c r="AT801" s="1453"/>
      <c r="AU801" s="1453"/>
      <c r="AV801" s="1453"/>
      <c r="AW801" s="1453"/>
      <c r="AX801" s="1453"/>
      <c r="AY801" s="1453"/>
      <c r="AZ801" s="1453"/>
      <c r="BA801" s="1453"/>
      <c r="BB801" s="1453"/>
      <c r="BC801" s="1453"/>
      <c r="BD801" s="1453"/>
      <c r="BE801" s="1453"/>
      <c r="BF801" s="1453"/>
      <c r="BG801" s="1453"/>
      <c r="BH801" s="1453"/>
      <c r="BI801" s="1453"/>
      <c r="BJ801" s="1453"/>
      <c r="BK801" s="1453"/>
      <c r="BL801" s="1453"/>
      <c r="BM801" s="1453"/>
      <c r="BN801" s="1453"/>
      <c r="BO801" s="1453"/>
      <c r="BP801" s="1453"/>
      <c r="BQ801" s="1453"/>
      <c r="BR801" s="1453"/>
      <c r="BS801" s="1453"/>
      <c r="BT801" s="1453"/>
      <c r="BU801" s="1453"/>
      <c r="BV801" s="1453"/>
      <c r="BW801" s="1453"/>
      <c r="BX801" s="1453"/>
      <c r="BY801" s="1453"/>
      <c r="BZ801" s="1453"/>
      <c r="CA801" s="1453"/>
      <c r="CB801" s="1453"/>
      <c r="CC801" s="1453"/>
      <c r="CD801" s="1453"/>
      <c r="CE801" s="1453"/>
      <c r="CF801" s="1453"/>
      <c r="CG801" s="1453"/>
      <c r="CH801" s="1453"/>
      <c r="CI801" s="1453"/>
      <c r="CJ801" s="1453"/>
      <c r="CK801" s="1453"/>
      <c r="CL801" s="1453"/>
      <c r="CM801" s="1453"/>
      <c r="CN801" s="1453"/>
      <c r="CO801" s="1453"/>
      <c r="CP801" s="1453"/>
      <c r="CQ801" s="1453"/>
      <c r="CR801" s="1453"/>
      <c r="CS801" s="1453"/>
      <c r="CT801" s="1453"/>
      <c r="CU801" s="1453"/>
      <c r="CV801" s="1453"/>
      <c r="CW801" s="1453"/>
      <c r="CX801" s="1453"/>
      <c r="CY801" s="1453"/>
      <c r="CZ801" s="1453"/>
      <c r="DA801" s="1453"/>
      <c r="DB801" s="1453"/>
      <c r="DC801" s="1453"/>
      <c r="DD801" s="1453"/>
      <c r="DE801" s="1453"/>
      <c r="DF801" s="1453"/>
      <c r="DG801" s="1453"/>
      <c r="DH801" s="1453"/>
      <c r="DI801" s="1453"/>
      <c r="DJ801" s="1453"/>
      <c r="DK801" s="1453"/>
      <c r="DL801" s="1453"/>
      <c r="DM801" s="1453"/>
      <c r="DN801" s="1453"/>
      <c r="DO801" s="1453"/>
      <c r="DP801" s="1453"/>
      <c r="DQ801" s="1453"/>
      <c r="DR801" s="1453"/>
      <c r="DS801" s="1453"/>
      <c r="DT801" s="1453"/>
    </row>
    <row r="802" spans="1:124" s="1543" customFormat="1" ht="21.9" customHeight="1" x14ac:dyDescent="0.3">
      <c r="A802" s="1453"/>
      <c r="B802" s="1453"/>
      <c r="C802" s="1514"/>
      <c r="D802" s="1514"/>
      <c r="E802" s="1514"/>
      <c r="F802" s="1848"/>
      <c r="G802" s="1930"/>
      <c r="H802" s="1516"/>
      <c r="I802" s="1537"/>
      <c r="J802" s="1537"/>
      <c r="K802" s="1453"/>
      <c r="L802" s="1453"/>
      <c r="M802" s="1453"/>
      <c r="N802" s="1514"/>
      <c r="O802" s="1453"/>
      <c r="P802" s="1453"/>
      <c r="Q802" s="1453"/>
      <c r="R802" s="1453"/>
      <c r="S802" s="1453"/>
      <c r="T802" s="1452"/>
      <c r="U802"/>
      <c r="V802"/>
      <c r="W802" s="1453"/>
      <c r="X802" s="1453"/>
      <c r="Y802" s="1453"/>
      <c r="Z802" s="1453"/>
      <c r="AA802" s="1453"/>
      <c r="AB802" s="1453"/>
      <c r="AC802" s="1453"/>
      <c r="AD802" s="1453"/>
      <c r="AE802" s="1453"/>
      <c r="AF802" s="1453"/>
      <c r="AG802" s="1453"/>
      <c r="AH802" s="1453"/>
      <c r="AI802" s="1453"/>
      <c r="AJ802" s="1453"/>
      <c r="AK802" s="1453"/>
      <c r="AL802" s="1453"/>
      <c r="AM802" s="1453"/>
      <c r="AN802" s="1453"/>
      <c r="AO802" s="1453"/>
      <c r="AP802" s="1453"/>
      <c r="AQ802" s="1453"/>
      <c r="AR802" s="1454"/>
      <c r="AS802" s="1453"/>
      <c r="AT802" s="1453"/>
      <c r="AU802" s="1453"/>
      <c r="AV802" s="1453"/>
      <c r="AW802" s="1453"/>
      <c r="AX802" s="1453"/>
      <c r="AY802" s="1453"/>
      <c r="AZ802" s="1453"/>
      <c r="BA802" s="1453"/>
      <c r="BB802" s="1453"/>
      <c r="BC802" s="1453"/>
      <c r="BD802" s="1453"/>
      <c r="BE802" s="1453"/>
      <c r="BF802" s="1453"/>
      <c r="BG802" s="1453"/>
      <c r="BH802" s="1453"/>
      <c r="BI802" s="1453"/>
      <c r="BJ802" s="1453"/>
      <c r="BK802" s="1453"/>
      <c r="BL802" s="1453"/>
      <c r="BM802" s="1453"/>
      <c r="BN802" s="1453"/>
      <c r="BO802" s="1453"/>
      <c r="BP802" s="1453"/>
      <c r="BQ802" s="1453"/>
      <c r="BR802" s="1453"/>
      <c r="BS802" s="1453"/>
      <c r="BT802" s="1453"/>
      <c r="BU802" s="1453"/>
      <c r="BV802" s="1453"/>
      <c r="BW802" s="1453"/>
      <c r="BX802" s="1453"/>
      <c r="BY802" s="1453"/>
      <c r="BZ802" s="1453"/>
      <c r="CA802" s="1453"/>
      <c r="CB802" s="1453"/>
      <c r="CC802" s="1453"/>
      <c r="CD802" s="1453"/>
      <c r="CE802" s="1453"/>
      <c r="CF802" s="1453"/>
      <c r="CG802" s="1453"/>
      <c r="CH802" s="1453"/>
      <c r="CI802" s="1453"/>
      <c r="CJ802" s="1453"/>
      <c r="CK802" s="1453"/>
      <c r="CL802" s="1453"/>
      <c r="CM802" s="1453"/>
      <c r="CN802" s="1453"/>
      <c r="CO802" s="1453"/>
      <c r="CP802" s="1453"/>
      <c r="CQ802" s="1453"/>
      <c r="CR802" s="1453"/>
      <c r="CS802" s="1453"/>
      <c r="CT802" s="1453"/>
      <c r="CU802" s="1453"/>
      <c r="CV802" s="1453"/>
      <c r="CW802" s="1453"/>
      <c r="CX802" s="1453"/>
      <c r="CY802" s="1453"/>
      <c r="CZ802" s="1453"/>
      <c r="DA802" s="1453"/>
      <c r="DB802" s="1453"/>
      <c r="DC802" s="1453"/>
      <c r="DD802" s="1453"/>
      <c r="DE802" s="1453"/>
      <c r="DF802" s="1453"/>
      <c r="DG802" s="1453"/>
      <c r="DH802" s="1453"/>
      <c r="DI802" s="1453"/>
      <c r="DJ802" s="1453"/>
      <c r="DK802" s="1453"/>
      <c r="DL802" s="1453"/>
      <c r="DM802" s="1453"/>
      <c r="DN802" s="1453"/>
      <c r="DO802" s="1453"/>
      <c r="DP802" s="1453"/>
      <c r="DQ802" s="1453"/>
      <c r="DR802" s="1453"/>
      <c r="DS802" s="1453"/>
      <c r="DT802" s="1453"/>
    </row>
    <row r="803" spans="1:124" s="1543" customFormat="1" ht="21.9" customHeight="1" x14ac:dyDescent="0.3">
      <c r="A803" s="1453"/>
      <c r="B803" s="1453"/>
      <c r="C803" s="1514"/>
      <c r="D803" s="1514"/>
      <c r="E803" s="1514"/>
      <c r="F803" s="1848"/>
      <c r="G803" s="1930"/>
      <c r="H803" s="1516"/>
      <c r="I803" s="1537"/>
      <c r="J803" s="1537"/>
      <c r="K803" s="1453"/>
      <c r="L803" s="1453"/>
      <c r="M803" s="1453"/>
      <c r="N803" s="1514"/>
      <c r="O803" s="1453"/>
      <c r="P803" s="1453"/>
      <c r="Q803" s="1453"/>
      <c r="R803" s="1453"/>
      <c r="S803" s="1453"/>
      <c r="T803" s="1452"/>
      <c r="U803"/>
      <c r="V803"/>
      <c r="W803" s="1453"/>
      <c r="X803" s="1453"/>
      <c r="Y803" s="1453"/>
      <c r="Z803" s="1453"/>
      <c r="AA803" s="1453"/>
      <c r="AB803" s="1453"/>
      <c r="AC803" s="1453"/>
      <c r="AD803" s="1453"/>
      <c r="AE803" s="1453"/>
      <c r="AF803" s="1453"/>
      <c r="AG803" s="1453"/>
      <c r="AH803" s="1453"/>
      <c r="AI803" s="1453"/>
      <c r="AJ803" s="1453"/>
      <c r="AK803" s="1453"/>
      <c r="AL803" s="1453"/>
      <c r="AM803" s="1453"/>
      <c r="AN803" s="1453"/>
      <c r="AO803" s="1453"/>
      <c r="AP803" s="1453"/>
      <c r="AQ803" s="1453"/>
      <c r="AR803" s="1454"/>
      <c r="AS803" s="1453"/>
      <c r="AT803" s="1453"/>
      <c r="AU803" s="1453"/>
      <c r="AV803" s="1453"/>
      <c r="AW803" s="1453"/>
      <c r="AX803" s="1453"/>
      <c r="AY803" s="1453"/>
      <c r="AZ803" s="1453"/>
      <c r="BA803" s="1453"/>
      <c r="BB803" s="1453"/>
      <c r="BC803" s="1453"/>
      <c r="BD803" s="1453"/>
      <c r="BE803" s="1453"/>
      <c r="BF803" s="1453"/>
      <c r="BG803" s="1453"/>
      <c r="BH803" s="1453"/>
      <c r="BI803" s="1453"/>
      <c r="BJ803" s="1453"/>
      <c r="BK803" s="1453"/>
      <c r="BL803" s="1453"/>
      <c r="BM803" s="1453"/>
      <c r="BN803" s="1453"/>
      <c r="BO803" s="1453"/>
      <c r="BP803" s="1453"/>
      <c r="BQ803" s="1453"/>
      <c r="BR803" s="1453"/>
      <c r="BS803" s="1453"/>
      <c r="BT803" s="1453"/>
      <c r="BU803" s="1453"/>
      <c r="BV803" s="1453"/>
      <c r="BW803" s="1453"/>
      <c r="BX803" s="1453"/>
      <c r="BY803" s="1453"/>
      <c r="BZ803" s="1453"/>
      <c r="CA803" s="1453"/>
      <c r="CB803" s="1453"/>
      <c r="CC803" s="1453"/>
      <c r="CD803" s="1453"/>
      <c r="CE803" s="1453"/>
      <c r="CF803" s="1453"/>
      <c r="CG803" s="1453"/>
      <c r="CH803" s="1453"/>
      <c r="CI803" s="1453"/>
      <c r="CJ803" s="1453"/>
      <c r="CK803" s="1453"/>
      <c r="CL803" s="1453"/>
      <c r="CM803" s="1453"/>
      <c r="CN803" s="1453"/>
      <c r="CO803" s="1453"/>
      <c r="CP803" s="1453"/>
      <c r="CQ803" s="1453"/>
      <c r="CR803" s="1453"/>
      <c r="CS803" s="1453"/>
      <c r="CT803" s="1453"/>
      <c r="CU803" s="1453"/>
      <c r="CV803" s="1453"/>
      <c r="CW803" s="1453"/>
      <c r="CX803" s="1453"/>
      <c r="CY803" s="1453"/>
      <c r="CZ803" s="1453"/>
      <c r="DA803" s="1453"/>
      <c r="DB803" s="1453"/>
      <c r="DC803" s="1453"/>
      <c r="DD803" s="1453"/>
      <c r="DE803" s="1453"/>
      <c r="DF803" s="1453"/>
      <c r="DG803" s="1453"/>
      <c r="DH803" s="1453"/>
      <c r="DI803" s="1453"/>
      <c r="DJ803" s="1453"/>
      <c r="DK803" s="1453"/>
      <c r="DL803" s="1453"/>
      <c r="DM803" s="1453"/>
      <c r="DN803" s="1453"/>
      <c r="DO803" s="1453"/>
      <c r="DP803" s="1453"/>
      <c r="DQ803" s="1453"/>
      <c r="DR803" s="1453"/>
      <c r="DS803" s="1453"/>
      <c r="DT803" s="1453"/>
    </row>
    <row r="804" spans="1:124" s="1543" customFormat="1" ht="21.9" customHeight="1" x14ac:dyDescent="0.3">
      <c r="A804" s="1453"/>
      <c r="B804" s="1453"/>
      <c r="C804" s="1514"/>
      <c r="D804" s="1514"/>
      <c r="E804" s="1514"/>
      <c r="F804" s="1848"/>
      <c r="G804" s="1930"/>
      <c r="H804" s="1516"/>
      <c r="I804" s="1537"/>
      <c r="J804" s="1537"/>
      <c r="K804" s="1453"/>
      <c r="L804" s="1453"/>
      <c r="M804" s="1453"/>
      <c r="N804" s="1514"/>
      <c r="O804" s="1453"/>
      <c r="P804" s="1453"/>
      <c r="Q804" s="1453"/>
      <c r="R804" s="1453"/>
      <c r="S804" s="1453"/>
      <c r="T804" s="1452"/>
      <c r="U804"/>
      <c r="V804"/>
      <c r="W804" s="1453"/>
      <c r="X804" s="1453"/>
      <c r="Y804" s="1453"/>
      <c r="Z804" s="1453"/>
      <c r="AA804" s="1453"/>
      <c r="AB804" s="1453"/>
      <c r="AC804" s="1453"/>
      <c r="AD804" s="1453"/>
      <c r="AE804" s="1453"/>
      <c r="AF804" s="1453"/>
      <c r="AG804" s="1453"/>
      <c r="AH804" s="1453"/>
      <c r="AI804" s="1453"/>
      <c r="AJ804" s="1453"/>
      <c r="AK804" s="1453"/>
      <c r="AL804" s="1453"/>
      <c r="AM804" s="1453"/>
      <c r="AN804" s="1453"/>
      <c r="AO804" s="1453"/>
      <c r="AP804" s="1453"/>
      <c r="AQ804" s="1453"/>
      <c r="AR804" s="1454"/>
      <c r="AS804" s="1453"/>
      <c r="AT804" s="1453"/>
      <c r="AU804" s="1453"/>
      <c r="AV804" s="1453"/>
      <c r="AW804" s="1453"/>
      <c r="AX804" s="1453"/>
      <c r="AY804" s="1453"/>
      <c r="AZ804" s="1453"/>
      <c r="BA804" s="1453"/>
      <c r="BB804" s="1453"/>
      <c r="BC804" s="1453"/>
      <c r="BD804" s="1453"/>
      <c r="BE804" s="1453"/>
      <c r="BF804" s="1453"/>
      <c r="BG804" s="1453"/>
      <c r="BH804" s="1453"/>
      <c r="BI804" s="1453"/>
      <c r="BJ804" s="1453"/>
      <c r="BK804" s="1453"/>
      <c r="BL804" s="1453"/>
      <c r="BM804" s="1453"/>
      <c r="BN804" s="1453"/>
      <c r="BO804" s="1453"/>
      <c r="BP804" s="1453"/>
      <c r="BQ804" s="1453"/>
      <c r="BR804" s="1453"/>
      <c r="BS804" s="1453"/>
      <c r="BT804" s="1453"/>
      <c r="BU804" s="1453"/>
      <c r="BV804" s="1453"/>
      <c r="BW804" s="1453"/>
      <c r="BX804" s="1453"/>
      <c r="BY804" s="1453"/>
      <c r="BZ804" s="1453"/>
      <c r="CA804" s="1453"/>
      <c r="CB804" s="1453"/>
      <c r="CC804" s="1453"/>
      <c r="CD804" s="1453"/>
      <c r="CE804" s="1453"/>
      <c r="CF804" s="1453"/>
      <c r="CG804" s="1453"/>
      <c r="CH804" s="1453"/>
      <c r="CI804" s="1453"/>
      <c r="CJ804" s="1453"/>
      <c r="CK804" s="1453"/>
      <c r="CL804" s="1453"/>
      <c r="CM804" s="1453"/>
      <c r="CN804" s="1453"/>
      <c r="CO804" s="1453"/>
      <c r="CP804" s="1453"/>
      <c r="CQ804" s="1453"/>
      <c r="CR804" s="1453"/>
      <c r="CS804" s="1453"/>
      <c r="CT804" s="1453"/>
      <c r="CU804" s="1453"/>
      <c r="CV804" s="1453"/>
      <c r="CW804" s="1453"/>
      <c r="CX804" s="1453"/>
      <c r="CY804" s="1453"/>
      <c r="CZ804" s="1453"/>
      <c r="DA804" s="1453"/>
      <c r="DB804" s="1453"/>
      <c r="DC804" s="1453"/>
      <c r="DD804" s="1453"/>
      <c r="DE804" s="1453"/>
      <c r="DF804" s="1453"/>
      <c r="DG804" s="1453"/>
      <c r="DH804" s="1453"/>
      <c r="DI804" s="1453"/>
      <c r="DJ804" s="1453"/>
      <c r="DK804" s="1453"/>
      <c r="DL804" s="1453"/>
      <c r="DM804" s="1453"/>
      <c r="DN804" s="1453"/>
      <c r="DO804" s="1453"/>
      <c r="DP804" s="1453"/>
      <c r="DQ804" s="1453"/>
      <c r="DR804" s="1453"/>
      <c r="DS804" s="1453"/>
      <c r="DT804" s="1453"/>
    </row>
    <row r="805" spans="1:124" s="1543" customFormat="1" ht="21.9" customHeight="1" x14ac:dyDescent="0.3">
      <c r="A805" s="1453"/>
      <c r="B805" s="1453"/>
      <c r="C805" s="1514"/>
      <c r="D805" s="1514"/>
      <c r="E805" s="1514"/>
      <c r="F805" s="1848"/>
      <c r="G805" s="1930"/>
      <c r="H805" s="1516"/>
      <c r="I805" s="1537"/>
      <c r="J805" s="1537"/>
      <c r="K805" s="1453"/>
      <c r="L805" s="1453"/>
      <c r="M805" s="1453"/>
      <c r="N805" s="1514"/>
      <c r="O805" s="1453"/>
      <c r="P805" s="1453"/>
      <c r="Q805" s="1453"/>
      <c r="R805" s="1453"/>
      <c r="S805" s="1453"/>
      <c r="T805" s="1452"/>
      <c r="U805"/>
      <c r="V805"/>
      <c r="W805" s="1453"/>
      <c r="X805" s="1453"/>
      <c r="Y805" s="1453"/>
      <c r="Z805" s="1453"/>
      <c r="AA805" s="1453"/>
      <c r="AB805" s="1453"/>
      <c r="AC805" s="1453"/>
      <c r="AD805" s="1453"/>
      <c r="AE805" s="1453"/>
      <c r="AF805" s="1453"/>
      <c r="AG805" s="1453"/>
      <c r="AH805" s="1453"/>
      <c r="AI805" s="1453"/>
      <c r="AJ805" s="1453"/>
      <c r="AK805" s="1453"/>
      <c r="AL805" s="1453"/>
      <c r="AM805" s="1453"/>
      <c r="AN805" s="1453"/>
      <c r="AO805" s="1453"/>
      <c r="AP805" s="1453"/>
      <c r="AQ805" s="1453"/>
      <c r="AR805" s="1454"/>
      <c r="AS805" s="1453"/>
      <c r="AT805" s="1453"/>
      <c r="AU805" s="1453"/>
      <c r="AV805" s="1453"/>
      <c r="AW805" s="1453"/>
      <c r="AX805" s="1453"/>
      <c r="AY805" s="1453"/>
      <c r="AZ805" s="1453"/>
      <c r="BA805" s="1453"/>
      <c r="BB805" s="1453"/>
      <c r="BC805" s="1453"/>
      <c r="BD805" s="1453"/>
      <c r="BE805" s="1453"/>
      <c r="BF805" s="1453"/>
      <c r="BG805" s="1453"/>
      <c r="BH805" s="1453"/>
      <c r="BI805" s="1453"/>
      <c r="BJ805" s="1453"/>
      <c r="BK805" s="1453"/>
      <c r="BL805" s="1453"/>
      <c r="BM805" s="1453"/>
      <c r="BN805" s="1453"/>
      <c r="BO805" s="1453"/>
      <c r="BP805" s="1453"/>
      <c r="BQ805" s="1453"/>
      <c r="BR805" s="1453"/>
      <c r="BS805" s="1453"/>
      <c r="BT805" s="1453"/>
      <c r="BU805" s="1453"/>
      <c r="BV805" s="1453"/>
      <c r="BW805" s="1453"/>
      <c r="BX805" s="1453"/>
      <c r="BY805" s="1453"/>
      <c r="BZ805" s="1453"/>
      <c r="CA805" s="1453"/>
      <c r="CB805" s="1453"/>
      <c r="CC805" s="1453"/>
      <c r="CD805" s="1453"/>
      <c r="CE805" s="1453"/>
      <c r="CF805" s="1453"/>
      <c r="CG805" s="1453"/>
      <c r="CH805" s="1453"/>
      <c r="CI805" s="1453"/>
      <c r="CJ805" s="1453"/>
      <c r="CK805" s="1453"/>
      <c r="CL805" s="1453"/>
      <c r="CM805" s="1453"/>
      <c r="CN805" s="1453"/>
      <c r="CO805" s="1453"/>
      <c r="CP805" s="1453"/>
      <c r="CQ805" s="1453"/>
      <c r="CR805" s="1453"/>
      <c r="CS805" s="1453"/>
      <c r="CT805" s="1453"/>
      <c r="CU805" s="1453"/>
      <c r="CV805" s="1453"/>
      <c r="CW805" s="1453"/>
      <c r="CX805" s="1453"/>
      <c r="CY805" s="1453"/>
      <c r="CZ805" s="1453"/>
      <c r="DA805" s="1453"/>
      <c r="DB805" s="1453"/>
      <c r="DC805" s="1453"/>
      <c r="DD805" s="1453"/>
      <c r="DE805" s="1453"/>
      <c r="DF805" s="1453"/>
      <c r="DG805" s="1453"/>
      <c r="DH805" s="1453"/>
      <c r="DI805" s="1453"/>
      <c r="DJ805" s="1453"/>
      <c r="DK805" s="1453"/>
      <c r="DL805" s="1453"/>
      <c r="DM805" s="1453"/>
      <c r="DN805" s="1453"/>
      <c r="DO805" s="1453"/>
      <c r="DP805" s="1453"/>
      <c r="DQ805" s="1453"/>
      <c r="DR805" s="1453"/>
      <c r="DS805" s="1453"/>
      <c r="DT805" s="1453"/>
    </row>
    <row r="806" spans="1:124" s="1543" customFormat="1" ht="21.9" customHeight="1" x14ac:dyDescent="0.3">
      <c r="A806" s="1453"/>
      <c r="B806" s="1453"/>
      <c r="C806" s="1514"/>
      <c r="D806" s="1514"/>
      <c r="E806" s="1514"/>
      <c r="F806" s="1848"/>
      <c r="G806" s="1930"/>
      <c r="H806" s="1516"/>
      <c r="I806" s="1537"/>
      <c r="J806" s="1537"/>
      <c r="K806" s="1453"/>
      <c r="L806" s="1453"/>
      <c r="M806" s="1453"/>
      <c r="N806" s="1514"/>
      <c r="O806" s="1453"/>
      <c r="P806" s="1453"/>
      <c r="Q806" s="1453"/>
      <c r="R806" s="1453"/>
      <c r="S806" s="1453"/>
      <c r="T806" s="1452"/>
      <c r="U806"/>
      <c r="V806"/>
      <c r="W806" s="1453"/>
      <c r="X806" s="1453"/>
      <c r="Y806" s="1453"/>
      <c r="Z806" s="1453"/>
      <c r="AA806" s="1453"/>
      <c r="AB806" s="1453"/>
      <c r="AC806" s="1453"/>
      <c r="AD806" s="1453"/>
      <c r="AE806" s="1453"/>
      <c r="AF806" s="1453"/>
      <c r="AG806" s="1453"/>
      <c r="AH806" s="1453"/>
      <c r="AI806" s="1453"/>
      <c r="AJ806" s="1453"/>
      <c r="AK806" s="1453"/>
      <c r="AL806" s="1453"/>
      <c r="AM806" s="1453"/>
      <c r="AN806" s="1453"/>
      <c r="AO806" s="1453"/>
      <c r="AP806" s="1453"/>
      <c r="AQ806" s="1453"/>
      <c r="AR806" s="1454"/>
      <c r="AS806" s="1453"/>
      <c r="AT806" s="1453"/>
      <c r="AU806" s="1453"/>
      <c r="AV806" s="1453"/>
      <c r="AW806" s="1453"/>
      <c r="AX806" s="1453"/>
      <c r="AY806" s="1453"/>
      <c r="AZ806" s="1453"/>
      <c r="BA806" s="1453"/>
      <c r="BB806" s="1453"/>
      <c r="BC806" s="1453"/>
      <c r="BD806" s="1453"/>
      <c r="BE806" s="1453"/>
      <c r="BF806" s="1453"/>
      <c r="BG806" s="1453"/>
      <c r="BH806" s="1453"/>
      <c r="BI806" s="1453"/>
      <c r="BJ806" s="1453"/>
      <c r="BK806" s="1453"/>
      <c r="BL806" s="1453"/>
      <c r="BM806" s="1453"/>
      <c r="BN806" s="1453"/>
      <c r="BO806" s="1453"/>
      <c r="BP806" s="1453"/>
      <c r="BQ806" s="1453"/>
      <c r="BR806" s="1453"/>
      <c r="BS806" s="1453"/>
      <c r="BT806" s="1453"/>
      <c r="BU806" s="1453"/>
      <c r="BV806" s="1453"/>
      <c r="BW806" s="1453"/>
      <c r="BX806" s="1453"/>
      <c r="BY806" s="1453"/>
      <c r="BZ806" s="1453"/>
      <c r="CA806" s="1453"/>
      <c r="CB806" s="1453"/>
      <c r="CC806" s="1453"/>
      <c r="CD806" s="1453"/>
      <c r="CE806" s="1453"/>
      <c r="CF806" s="1453"/>
      <c r="CG806" s="1453"/>
      <c r="CH806" s="1453"/>
      <c r="CI806" s="1453"/>
      <c r="CJ806" s="1453"/>
      <c r="CK806" s="1453"/>
      <c r="CL806" s="1453"/>
      <c r="CM806" s="1453"/>
      <c r="CN806" s="1453"/>
      <c r="CO806" s="1453"/>
      <c r="CP806" s="1453"/>
      <c r="CQ806" s="1453"/>
      <c r="CR806" s="1453"/>
      <c r="CS806" s="1453"/>
      <c r="CT806" s="1453"/>
      <c r="CU806" s="1453"/>
      <c r="CV806" s="1453"/>
      <c r="CW806" s="1453"/>
      <c r="CX806" s="1453"/>
      <c r="CY806" s="1453"/>
      <c r="CZ806" s="1453"/>
      <c r="DA806" s="1453"/>
      <c r="DB806" s="1453"/>
      <c r="DC806" s="1453"/>
      <c r="DD806" s="1453"/>
      <c r="DE806" s="1453"/>
      <c r="DF806" s="1453"/>
      <c r="DG806" s="1453"/>
      <c r="DH806" s="1453"/>
      <c r="DI806" s="1453"/>
      <c r="DJ806" s="1453"/>
      <c r="DK806" s="1453"/>
      <c r="DL806" s="1453"/>
      <c r="DM806" s="1453"/>
      <c r="DN806" s="1453"/>
      <c r="DO806" s="1453"/>
      <c r="DP806" s="1453"/>
      <c r="DQ806" s="1453"/>
      <c r="DR806" s="1453"/>
      <c r="DS806" s="1453"/>
      <c r="DT806" s="1453"/>
    </row>
    <row r="807" spans="1:124" s="1543" customFormat="1" ht="21.9" customHeight="1" x14ac:dyDescent="0.3">
      <c r="A807" s="1453"/>
      <c r="B807" s="1453"/>
      <c r="C807" s="1514"/>
      <c r="D807" s="1514"/>
      <c r="E807" s="1514"/>
      <c r="F807" s="1848"/>
      <c r="G807" s="1930"/>
      <c r="H807" s="1516"/>
      <c r="I807" s="1537"/>
      <c r="J807" s="1537"/>
      <c r="K807" s="1453"/>
      <c r="L807" s="1453"/>
      <c r="M807" s="1453"/>
      <c r="N807" s="1514"/>
      <c r="O807" s="1453"/>
      <c r="P807" s="1453"/>
      <c r="Q807" s="1453"/>
      <c r="R807" s="1453"/>
      <c r="S807" s="1453"/>
      <c r="T807" s="1452"/>
      <c r="U807"/>
      <c r="V807"/>
      <c r="W807" s="1453"/>
      <c r="X807" s="1453"/>
      <c r="Y807" s="1453"/>
      <c r="Z807" s="1453"/>
      <c r="AA807" s="1453"/>
      <c r="AB807" s="1453"/>
      <c r="AC807" s="1453"/>
      <c r="AD807" s="1453"/>
      <c r="AE807" s="1453"/>
      <c r="AF807" s="1453"/>
      <c r="AG807" s="1453"/>
      <c r="AH807" s="1453"/>
      <c r="AI807" s="1453"/>
      <c r="AJ807" s="1453"/>
      <c r="AK807" s="1453"/>
      <c r="AL807" s="1453"/>
      <c r="AM807" s="1453"/>
      <c r="AN807" s="1453"/>
      <c r="AO807" s="1453"/>
      <c r="AP807" s="1453"/>
      <c r="AQ807" s="1453"/>
      <c r="AR807" s="1454"/>
      <c r="AS807" s="1453"/>
      <c r="AT807" s="1453"/>
      <c r="AU807" s="1453"/>
      <c r="AV807" s="1453"/>
      <c r="AW807" s="1453"/>
      <c r="AX807" s="1453"/>
      <c r="AY807" s="1453"/>
      <c r="AZ807" s="1453"/>
      <c r="BA807" s="1453"/>
      <c r="BB807" s="1453"/>
      <c r="BC807" s="1453"/>
      <c r="BD807" s="1453"/>
      <c r="BE807" s="1453"/>
      <c r="BF807" s="1453"/>
      <c r="BG807" s="1453"/>
      <c r="BH807" s="1453"/>
      <c r="BI807" s="1453"/>
      <c r="BJ807" s="1453"/>
      <c r="BK807" s="1453"/>
      <c r="BL807" s="1453"/>
      <c r="BM807" s="1453"/>
      <c r="BN807" s="1453"/>
      <c r="BO807" s="1453"/>
      <c r="BP807" s="1453"/>
      <c r="BQ807" s="1453"/>
      <c r="BR807" s="1453"/>
      <c r="BS807" s="1453"/>
      <c r="BT807" s="1453"/>
      <c r="BU807" s="1453"/>
      <c r="BV807" s="1453"/>
      <c r="BW807" s="1453"/>
      <c r="BX807" s="1453"/>
      <c r="BY807" s="1453"/>
      <c r="BZ807" s="1453"/>
      <c r="CA807" s="1453"/>
      <c r="CB807" s="1453"/>
      <c r="CC807" s="1453"/>
      <c r="CD807" s="1453"/>
      <c r="CE807" s="1453"/>
      <c r="CF807" s="1453"/>
      <c r="CG807" s="1453"/>
      <c r="CH807" s="1453"/>
      <c r="CI807" s="1453"/>
      <c r="CJ807" s="1453"/>
      <c r="CK807" s="1453"/>
      <c r="CL807" s="1453"/>
      <c r="CM807" s="1453"/>
      <c r="CN807" s="1453"/>
      <c r="CO807" s="1453"/>
      <c r="CP807" s="1453"/>
      <c r="CQ807" s="1453"/>
      <c r="CR807" s="1453"/>
      <c r="CS807" s="1453"/>
      <c r="CT807" s="1453"/>
      <c r="CU807" s="1453"/>
      <c r="CV807" s="1453"/>
      <c r="CW807" s="1453"/>
      <c r="CX807" s="1453"/>
      <c r="CY807" s="1453"/>
      <c r="CZ807" s="1453"/>
      <c r="DA807" s="1453"/>
      <c r="DB807" s="1453"/>
      <c r="DC807" s="1453"/>
      <c r="DD807" s="1453"/>
      <c r="DE807" s="1453"/>
      <c r="DF807" s="1453"/>
      <c r="DG807" s="1453"/>
      <c r="DH807" s="1453"/>
      <c r="DI807" s="1453"/>
      <c r="DJ807" s="1453"/>
      <c r="DK807" s="1453"/>
      <c r="DL807" s="1453"/>
      <c r="DM807" s="1453"/>
      <c r="DN807" s="1453"/>
      <c r="DO807" s="1453"/>
      <c r="DP807" s="1453"/>
      <c r="DQ807" s="1453"/>
      <c r="DR807" s="1453"/>
      <c r="DS807" s="1453"/>
      <c r="DT807" s="1453"/>
    </row>
    <row r="808" spans="1:124" s="1543" customFormat="1" ht="21.9" customHeight="1" x14ac:dyDescent="0.3">
      <c r="A808" s="1453"/>
      <c r="B808" s="1453"/>
      <c r="C808" s="1514"/>
      <c r="D808" s="1514"/>
      <c r="E808" s="1514"/>
      <c r="F808" s="1848"/>
      <c r="G808" s="1930"/>
      <c r="H808" s="1516"/>
      <c r="I808" s="1537"/>
      <c r="J808" s="1537"/>
      <c r="K808" s="1453"/>
      <c r="L808" s="1453"/>
      <c r="M808" s="1453"/>
      <c r="N808" s="1514"/>
      <c r="O808" s="1453"/>
      <c r="P808" s="1453"/>
      <c r="Q808" s="1453"/>
      <c r="R808" s="1453"/>
      <c r="S808" s="1453"/>
      <c r="T808" s="1452"/>
      <c r="U808"/>
      <c r="V808"/>
      <c r="W808" s="1453"/>
      <c r="X808" s="1453"/>
      <c r="Y808" s="1453"/>
      <c r="Z808" s="1453"/>
      <c r="AA808" s="1453"/>
      <c r="AB808" s="1453"/>
      <c r="AC808" s="1453"/>
      <c r="AD808" s="1453"/>
      <c r="AE808" s="1453"/>
      <c r="AF808" s="1453"/>
      <c r="AG808" s="1453"/>
      <c r="AH808" s="1453"/>
      <c r="AI808" s="1453"/>
      <c r="AJ808" s="1453"/>
      <c r="AK808" s="1453"/>
      <c r="AL808" s="1453"/>
      <c r="AM808" s="1453"/>
      <c r="AN808" s="1453"/>
      <c r="AO808" s="1453"/>
      <c r="AP808" s="1453"/>
      <c r="AQ808" s="1453"/>
      <c r="AR808" s="1454"/>
      <c r="AS808" s="1453"/>
      <c r="AT808" s="1453"/>
      <c r="AU808" s="1453"/>
      <c r="AV808" s="1453"/>
      <c r="AW808" s="1453"/>
      <c r="AX808" s="1453"/>
      <c r="AY808" s="1453"/>
      <c r="AZ808" s="1453"/>
      <c r="BA808" s="1453"/>
      <c r="BB808" s="1453"/>
      <c r="BC808" s="1453"/>
      <c r="BD808" s="1453"/>
      <c r="BE808" s="1453"/>
      <c r="BF808" s="1453"/>
      <c r="BG808" s="1453"/>
      <c r="BH808" s="1453"/>
      <c r="BI808" s="1453"/>
      <c r="BJ808" s="1453"/>
      <c r="BK808" s="1453"/>
      <c r="BL808" s="1453"/>
      <c r="BM808" s="1453"/>
      <c r="BN808" s="1453"/>
      <c r="BO808" s="1453"/>
      <c r="BP808" s="1453"/>
      <c r="BQ808" s="1453"/>
      <c r="BR808" s="1453"/>
      <c r="BS808" s="1453"/>
      <c r="BT808" s="1453"/>
      <c r="BU808" s="1453"/>
      <c r="BV808" s="1453"/>
      <c r="BW808" s="1453"/>
      <c r="BX808" s="1453"/>
      <c r="BY808" s="1453"/>
      <c r="BZ808" s="1453"/>
      <c r="CA808" s="1453"/>
      <c r="CB808" s="1453"/>
      <c r="CC808" s="1453"/>
      <c r="CD808" s="1453"/>
      <c r="CE808" s="1453"/>
      <c r="CF808" s="1453"/>
      <c r="CG808" s="1453"/>
      <c r="CH808" s="1453"/>
      <c r="CI808" s="1453"/>
      <c r="CJ808" s="1453"/>
      <c r="CK808" s="1453"/>
      <c r="CL808" s="1453"/>
      <c r="CM808" s="1453"/>
      <c r="CN808" s="1453"/>
      <c r="CO808" s="1453"/>
      <c r="CP808" s="1453"/>
      <c r="CQ808" s="1453"/>
      <c r="CR808" s="1453"/>
      <c r="CS808" s="1453"/>
      <c r="CT808" s="1453"/>
      <c r="CU808" s="1453"/>
      <c r="CV808" s="1453"/>
      <c r="CW808" s="1453"/>
      <c r="CX808" s="1453"/>
      <c r="CY808" s="1453"/>
      <c r="CZ808" s="1453"/>
      <c r="DA808" s="1453"/>
      <c r="DB808" s="1453"/>
      <c r="DC808" s="1453"/>
      <c r="DD808" s="1453"/>
      <c r="DE808" s="1453"/>
      <c r="DF808" s="1453"/>
      <c r="DG808" s="1453"/>
      <c r="DH808" s="1453"/>
      <c r="DI808" s="1453"/>
      <c r="DJ808" s="1453"/>
      <c r="DK808" s="1453"/>
      <c r="DL808" s="1453"/>
      <c r="DM808" s="1453"/>
      <c r="DN808" s="1453"/>
      <c r="DO808" s="1453"/>
      <c r="DP808" s="1453"/>
      <c r="DQ808" s="1453"/>
      <c r="DR808" s="1453"/>
      <c r="DS808" s="1453"/>
      <c r="DT808" s="1453"/>
    </row>
    <row r="809" spans="1:124" s="1543" customFormat="1" ht="21.9" customHeight="1" x14ac:dyDescent="0.3">
      <c r="A809" s="1453"/>
      <c r="B809" s="1453"/>
      <c r="C809" s="1514"/>
      <c r="D809" s="1514"/>
      <c r="E809" s="1514"/>
      <c r="F809" s="1848"/>
      <c r="G809" s="1930"/>
      <c r="H809" s="1516"/>
      <c r="I809" s="1537"/>
      <c r="J809" s="1537"/>
      <c r="K809" s="1453"/>
      <c r="L809" s="1453"/>
      <c r="M809" s="1453"/>
      <c r="N809" s="1514"/>
      <c r="O809" s="1453"/>
      <c r="P809" s="1453"/>
      <c r="Q809" s="1453"/>
      <c r="R809" s="1453"/>
      <c r="S809" s="1453"/>
      <c r="T809" s="1452"/>
      <c r="U809"/>
      <c r="V809"/>
      <c r="W809" s="1453"/>
      <c r="X809" s="1453"/>
      <c r="Y809" s="1453"/>
      <c r="Z809" s="1453"/>
      <c r="AA809" s="1453"/>
      <c r="AB809" s="1453"/>
      <c r="AC809" s="1453"/>
      <c r="AD809" s="1453"/>
      <c r="AE809" s="1453"/>
      <c r="AF809" s="1453"/>
      <c r="AG809" s="1453"/>
      <c r="AH809" s="1453"/>
      <c r="AI809" s="1453"/>
      <c r="AJ809" s="1453"/>
      <c r="AK809" s="1453"/>
      <c r="AL809" s="1453"/>
      <c r="AM809" s="1453"/>
      <c r="AN809" s="1453"/>
      <c r="AO809" s="1453"/>
      <c r="AP809" s="1453"/>
      <c r="AQ809" s="1453"/>
      <c r="AR809" s="1454"/>
      <c r="AS809" s="1453"/>
      <c r="AT809" s="1453"/>
      <c r="AU809" s="1453"/>
      <c r="AV809" s="1453"/>
      <c r="AW809" s="1453"/>
      <c r="AX809" s="1453"/>
      <c r="AY809" s="1453"/>
      <c r="AZ809" s="1453"/>
      <c r="BA809" s="1453"/>
      <c r="BB809" s="1453"/>
      <c r="BC809" s="1453"/>
      <c r="BD809" s="1453"/>
      <c r="BE809" s="1453"/>
      <c r="BF809" s="1453"/>
      <c r="BG809" s="1453"/>
      <c r="BH809" s="1453"/>
      <c r="BI809" s="1453"/>
      <c r="BJ809" s="1453"/>
      <c r="BK809" s="1453"/>
      <c r="BL809" s="1453"/>
      <c r="BM809" s="1453"/>
      <c r="BN809" s="1453"/>
      <c r="BO809" s="1453"/>
      <c r="BP809" s="1453"/>
      <c r="BQ809" s="1453"/>
      <c r="BR809" s="1453"/>
      <c r="BS809" s="1453"/>
      <c r="BT809" s="1453"/>
      <c r="BU809" s="1453"/>
      <c r="BV809" s="1453"/>
      <c r="BW809" s="1453"/>
      <c r="BX809" s="1453"/>
      <c r="BY809" s="1453"/>
      <c r="BZ809" s="1453"/>
      <c r="CA809" s="1453"/>
      <c r="CB809" s="1453"/>
      <c r="CC809" s="1453"/>
      <c r="CD809" s="1453"/>
      <c r="CE809" s="1453"/>
      <c r="CF809" s="1453"/>
      <c r="CG809" s="1453"/>
      <c r="CH809" s="1453"/>
      <c r="CI809" s="1453"/>
      <c r="CJ809" s="1453"/>
      <c r="CK809" s="1453"/>
      <c r="CL809" s="1453"/>
      <c r="CM809" s="1453"/>
      <c r="CN809" s="1453"/>
      <c r="CO809" s="1453"/>
      <c r="CP809" s="1453"/>
      <c r="CQ809" s="1453"/>
      <c r="CR809" s="1453"/>
      <c r="CS809" s="1453"/>
      <c r="CT809" s="1453"/>
      <c r="CU809" s="1453"/>
      <c r="CV809" s="1453"/>
      <c r="CW809" s="1453"/>
      <c r="CX809" s="1453"/>
      <c r="CY809" s="1453"/>
      <c r="CZ809" s="1453"/>
      <c r="DA809" s="1453"/>
      <c r="DB809" s="1453"/>
      <c r="DC809" s="1453"/>
      <c r="DD809" s="1453"/>
      <c r="DE809" s="1453"/>
      <c r="DF809" s="1453"/>
      <c r="DG809" s="1453"/>
      <c r="DH809" s="1453"/>
      <c r="DI809" s="1453"/>
      <c r="DJ809" s="1453"/>
      <c r="DK809" s="1453"/>
      <c r="DL809" s="1453"/>
      <c r="DM809" s="1453"/>
      <c r="DN809" s="1453"/>
      <c r="DO809" s="1453"/>
      <c r="DP809" s="1453"/>
      <c r="DQ809" s="1453"/>
      <c r="DR809" s="1453"/>
      <c r="DS809" s="1453"/>
      <c r="DT809" s="1453"/>
    </row>
    <row r="810" spans="1:124" s="1543" customFormat="1" ht="21.9" customHeight="1" x14ac:dyDescent="0.3">
      <c r="A810" s="1453"/>
      <c r="B810" s="1453"/>
      <c r="C810" s="1514"/>
      <c r="D810" s="1514"/>
      <c r="E810" s="1514"/>
      <c r="F810" s="1848"/>
      <c r="G810" s="1930"/>
      <c r="H810" s="1516"/>
      <c r="I810" s="1537"/>
      <c r="J810" s="1537"/>
      <c r="K810" s="1453"/>
      <c r="L810" s="1453"/>
      <c r="M810" s="1453"/>
      <c r="N810" s="1514"/>
      <c r="O810" s="1453"/>
      <c r="P810" s="1453"/>
      <c r="Q810" s="1453"/>
      <c r="R810" s="1453"/>
      <c r="S810" s="1453"/>
      <c r="T810" s="1452"/>
      <c r="U810"/>
      <c r="V810"/>
      <c r="W810" s="1453"/>
      <c r="X810" s="1453"/>
      <c r="Y810" s="1453"/>
      <c r="Z810" s="1453"/>
      <c r="AA810" s="1453"/>
      <c r="AB810" s="1453"/>
      <c r="AC810" s="1453"/>
      <c r="AD810" s="1453"/>
      <c r="AE810" s="1453"/>
      <c r="AF810" s="1453"/>
      <c r="AG810" s="1453"/>
      <c r="AH810" s="1453"/>
      <c r="AI810" s="1453"/>
      <c r="AJ810" s="1453"/>
      <c r="AK810" s="1453"/>
      <c r="AL810" s="1453"/>
      <c r="AM810" s="1453"/>
      <c r="AN810" s="1453"/>
      <c r="AO810" s="1453"/>
      <c r="AP810" s="1453"/>
      <c r="AQ810" s="1453"/>
      <c r="AR810" s="1454"/>
      <c r="AS810" s="1453"/>
      <c r="AT810" s="1453"/>
      <c r="AU810" s="1453"/>
      <c r="AV810" s="1453"/>
      <c r="AW810" s="1453"/>
      <c r="AX810" s="1453"/>
      <c r="AY810" s="1453"/>
      <c r="AZ810" s="1453"/>
      <c r="BA810" s="1453"/>
      <c r="BB810" s="1453"/>
      <c r="BC810" s="1453"/>
      <c r="BD810" s="1453"/>
      <c r="BE810" s="1453"/>
      <c r="BF810" s="1453"/>
      <c r="BG810" s="1453"/>
      <c r="BH810" s="1453"/>
      <c r="BI810" s="1453"/>
      <c r="BJ810" s="1453"/>
      <c r="BK810" s="1453"/>
      <c r="BL810" s="1453"/>
      <c r="BM810" s="1453"/>
      <c r="BN810" s="1453"/>
      <c r="BO810" s="1453"/>
      <c r="BP810" s="1453"/>
      <c r="BQ810" s="1453"/>
      <c r="BR810" s="1453"/>
      <c r="BS810" s="1453"/>
      <c r="BT810" s="1453"/>
      <c r="BU810" s="1453"/>
      <c r="BV810" s="1453"/>
      <c r="BW810" s="1453"/>
      <c r="BX810" s="1453"/>
      <c r="BY810" s="1453"/>
      <c r="BZ810" s="1453"/>
      <c r="CA810" s="1453"/>
      <c r="CB810" s="1453"/>
      <c r="CC810" s="1453"/>
      <c r="CD810" s="1453"/>
      <c r="CE810" s="1453"/>
      <c r="CF810" s="1453"/>
      <c r="CG810" s="1453"/>
      <c r="CH810" s="1453"/>
      <c r="CI810" s="1453"/>
      <c r="CJ810" s="1453"/>
      <c r="CK810" s="1453"/>
      <c r="CL810" s="1453"/>
      <c r="CM810" s="1453"/>
      <c r="CN810" s="1453"/>
      <c r="CO810" s="1453"/>
      <c r="CP810" s="1453"/>
      <c r="CQ810" s="1453"/>
      <c r="CR810" s="1453"/>
      <c r="CS810" s="1453"/>
      <c r="CT810" s="1453"/>
      <c r="CU810" s="1453"/>
      <c r="CV810" s="1453"/>
      <c r="CW810" s="1453"/>
      <c r="CX810" s="1453"/>
      <c r="CY810" s="1453"/>
      <c r="CZ810" s="1453"/>
      <c r="DA810" s="1453"/>
      <c r="DB810" s="1453"/>
      <c r="DC810" s="1453"/>
      <c r="DD810" s="1453"/>
      <c r="DE810" s="1453"/>
      <c r="DF810" s="1453"/>
      <c r="DG810" s="1453"/>
      <c r="DH810" s="1453"/>
      <c r="DI810" s="1453"/>
      <c r="DJ810" s="1453"/>
      <c r="DK810" s="1453"/>
      <c r="DL810" s="1453"/>
      <c r="DM810" s="1453"/>
      <c r="DN810" s="1453"/>
      <c r="DO810" s="1453"/>
      <c r="DP810" s="1453"/>
      <c r="DQ810" s="1453"/>
      <c r="DR810" s="1453"/>
      <c r="DS810" s="1453"/>
      <c r="DT810" s="1453"/>
    </row>
    <row r="811" spans="1:124" s="1543" customFormat="1" ht="21.9" customHeight="1" x14ac:dyDescent="0.3">
      <c r="A811" s="1453"/>
      <c r="B811" s="1453"/>
      <c r="C811" s="1514"/>
      <c r="D811" s="1514"/>
      <c r="E811" s="1514"/>
      <c r="F811" s="1848"/>
      <c r="G811" s="1930"/>
      <c r="H811" s="1516"/>
      <c r="I811" s="1537"/>
      <c r="J811" s="1537"/>
      <c r="K811" s="1453"/>
      <c r="L811" s="1453"/>
      <c r="M811" s="1453"/>
      <c r="N811" s="1514"/>
      <c r="O811" s="1453"/>
      <c r="P811" s="1453"/>
      <c r="Q811" s="1453"/>
      <c r="R811" s="1453"/>
      <c r="S811" s="1453"/>
      <c r="T811" s="1452"/>
      <c r="U811"/>
      <c r="V811"/>
      <c r="W811" s="1453"/>
      <c r="X811" s="1453"/>
      <c r="Y811" s="1453"/>
      <c r="Z811" s="1453"/>
      <c r="AA811" s="1453"/>
      <c r="AB811" s="1453"/>
      <c r="AC811" s="1453"/>
      <c r="AD811" s="1453"/>
      <c r="AE811" s="1453"/>
      <c r="AF811" s="1453"/>
      <c r="AG811" s="1453"/>
      <c r="AH811" s="1453"/>
      <c r="AI811" s="1453"/>
      <c r="AJ811" s="1453"/>
      <c r="AK811" s="1453"/>
      <c r="AL811" s="1453"/>
      <c r="AM811" s="1453"/>
      <c r="AN811" s="1453"/>
      <c r="AO811" s="1453"/>
      <c r="AP811" s="1453"/>
      <c r="AQ811" s="1453"/>
      <c r="AR811" s="1454"/>
      <c r="AS811" s="1453"/>
      <c r="AT811" s="1453"/>
      <c r="AU811" s="1453"/>
      <c r="AV811" s="1453"/>
      <c r="AW811" s="1453"/>
      <c r="AX811" s="1453"/>
      <c r="AY811" s="1453"/>
      <c r="AZ811" s="1453"/>
      <c r="BA811" s="1453"/>
      <c r="BB811" s="1453"/>
      <c r="BC811" s="1453"/>
      <c r="BD811" s="1453"/>
      <c r="BE811" s="1453"/>
      <c r="BF811" s="1453"/>
      <c r="BG811" s="1453"/>
      <c r="BH811" s="1453"/>
      <c r="BI811" s="1453"/>
      <c r="BJ811" s="1453"/>
      <c r="BK811" s="1453"/>
      <c r="BL811" s="1453"/>
      <c r="BM811" s="1453"/>
      <c r="BN811" s="1453"/>
      <c r="BO811" s="1453"/>
      <c r="BP811" s="1453"/>
      <c r="BQ811" s="1453"/>
      <c r="BR811" s="1453"/>
      <c r="BS811" s="1453"/>
      <c r="BT811" s="1453"/>
      <c r="BU811" s="1453"/>
      <c r="BV811" s="1453"/>
      <c r="BW811" s="1453"/>
      <c r="BX811" s="1453"/>
      <c r="BY811" s="1453"/>
      <c r="BZ811" s="1453"/>
      <c r="CA811" s="1453"/>
      <c r="CB811" s="1453"/>
      <c r="CC811" s="1453"/>
      <c r="CD811" s="1453"/>
      <c r="CE811" s="1453"/>
      <c r="CF811" s="1453"/>
      <c r="CG811" s="1453"/>
      <c r="CH811" s="1453"/>
      <c r="CI811" s="1453"/>
      <c r="CJ811" s="1453"/>
      <c r="CK811" s="1453"/>
      <c r="CL811" s="1453"/>
      <c r="CM811" s="1453"/>
      <c r="CN811" s="1453"/>
      <c r="CO811" s="1453"/>
      <c r="CP811" s="1453"/>
      <c r="CQ811" s="1453"/>
      <c r="CR811" s="1453"/>
      <c r="CS811" s="1453"/>
      <c r="CT811" s="1453"/>
      <c r="CU811" s="1453"/>
      <c r="CV811" s="1453"/>
      <c r="CW811" s="1453"/>
      <c r="CX811" s="1453"/>
      <c r="CY811" s="1453"/>
      <c r="CZ811" s="1453"/>
      <c r="DA811" s="1453"/>
      <c r="DB811" s="1453"/>
      <c r="DC811" s="1453"/>
      <c r="DD811" s="1453"/>
      <c r="DE811" s="1453"/>
      <c r="DF811" s="1453"/>
      <c r="DG811" s="1453"/>
      <c r="DH811" s="1453"/>
      <c r="DI811" s="1453"/>
      <c r="DJ811" s="1453"/>
      <c r="DK811" s="1453"/>
      <c r="DL811" s="1453"/>
      <c r="DM811" s="1453"/>
      <c r="DN811" s="1453"/>
      <c r="DO811" s="1453"/>
      <c r="DP811" s="1453"/>
      <c r="DQ811" s="1453"/>
      <c r="DR811" s="1453"/>
      <c r="DS811" s="1453"/>
      <c r="DT811" s="1453"/>
    </row>
    <row r="812" spans="1:124" s="1543" customFormat="1" ht="21.9" customHeight="1" x14ac:dyDescent="0.3">
      <c r="A812" s="1453"/>
      <c r="B812" s="1453"/>
      <c r="C812" s="1514"/>
      <c r="D812" s="1514"/>
      <c r="E812" s="1514"/>
      <c r="F812" s="1848"/>
      <c r="G812" s="1930"/>
      <c r="H812" s="1516"/>
      <c r="I812" s="1537"/>
      <c r="J812" s="1537"/>
      <c r="K812" s="1453"/>
      <c r="L812" s="1453"/>
      <c r="M812" s="1453"/>
      <c r="N812" s="1514"/>
      <c r="O812" s="1453"/>
      <c r="P812" s="1453"/>
      <c r="Q812" s="1453"/>
      <c r="R812" s="1453"/>
      <c r="S812" s="1453"/>
      <c r="T812" s="1452"/>
      <c r="U812"/>
      <c r="V812"/>
      <c r="W812" s="1453"/>
      <c r="X812" s="1453"/>
      <c r="Y812" s="1453"/>
      <c r="Z812" s="1453"/>
      <c r="AA812" s="1453"/>
      <c r="AB812" s="1453"/>
      <c r="AC812" s="1453"/>
      <c r="AD812" s="1453"/>
      <c r="AE812" s="1453"/>
      <c r="AF812" s="1453"/>
      <c r="AG812" s="1453"/>
      <c r="AH812" s="1453"/>
      <c r="AI812" s="1453"/>
      <c r="AJ812" s="1453"/>
      <c r="AK812" s="1453"/>
      <c r="AL812" s="1453"/>
      <c r="AM812" s="1453"/>
      <c r="AN812" s="1453"/>
      <c r="AO812" s="1453"/>
      <c r="AP812" s="1453"/>
      <c r="AQ812" s="1453"/>
      <c r="AR812" s="1454"/>
      <c r="AS812" s="1453"/>
      <c r="AT812" s="1453"/>
      <c r="AU812" s="1453"/>
      <c r="AV812" s="1453"/>
      <c r="AW812" s="1453"/>
      <c r="AX812" s="1453"/>
      <c r="AY812" s="1453"/>
      <c r="AZ812" s="1453"/>
      <c r="BA812" s="1453"/>
      <c r="BB812" s="1453"/>
      <c r="BC812" s="1453"/>
      <c r="BD812" s="1453"/>
      <c r="BE812" s="1453"/>
      <c r="BF812" s="1453"/>
      <c r="BG812" s="1453"/>
      <c r="BH812" s="1453"/>
      <c r="BI812" s="1453"/>
      <c r="BJ812" s="1453"/>
      <c r="BK812" s="1453"/>
      <c r="BL812" s="1453"/>
      <c r="BM812" s="1453"/>
      <c r="BN812" s="1453"/>
      <c r="BO812" s="1453"/>
      <c r="BP812" s="1453"/>
      <c r="BQ812" s="1453"/>
      <c r="BR812" s="1453"/>
      <c r="BS812" s="1453"/>
      <c r="BT812" s="1453"/>
      <c r="BU812" s="1453"/>
      <c r="BV812" s="1453"/>
      <c r="BW812" s="1453"/>
      <c r="BX812" s="1453"/>
      <c r="BY812" s="1453"/>
      <c r="BZ812" s="1453"/>
      <c r="CA812" s="1453"/>
      <c r="CB812" s="1453"/>
      <c r="CC812" s="1453"/>
      <c r="CD812" s="1453"/>
      <c r="CE812" s="1453"/>
      <c r="CF812" s="1453"/>
      <c r="CG812" s="1453"/>
      <c r="CH812" s="1453"/>
      <c r="CI812" s="1453"/>
      <c r="CJ812" s="1453"/>
      <c r="CK812" s="1453"/>
      <c r="CL812" s="1453"/>
      <c r="CM812" s="1453"/>
      <c r="CN812" s="1453"/>
      <c r="CO812" s="1453"/>
      <c r="CP812" s="1453"/>
      <c r="CQ812" s="1453"/>
      <c r="CR812" s="1453"/>
      <c r="CS812" s="1453"/>
      <c r="CT812" s="1453"/>
      <c r="CU812" s="1453"/>
      <c r="CV812" s="1453"/>
      <c r="CW812" s="1453"/>
      <c r="CX812" s="1453"/>
      <c r="CY812" s="1453"/>
      <c r="CZ812" s="1453"/>
      <c r="DA812" s="1453"/>
      <c r="DB812" s="1453"/>
      <c r="DC812" s="1453"/>
      <c r="DD812" s="1453"/>
      <c r="DE812" s="1453"/>
      <c r="DF812" s="1453"/>
      <c r="DG812" s="1453"/>
      <c r="DH812" s="1453"/>
      <c r="DI812" s="1453"/>
      <c r="DJ812" s="1453"/>
      <c r="DK812" s="1453"/>
      <c r="DL812" s="1453"/>
      <c r="DM812" s="1453"/>
      <c r="DN812" s="1453"/>
      <c r="DO812" s="1453"/>
      <c r="DP812" s="1453"/>
      <c r="DQ812" s="1453"/>
      <c r="DR812" s="1453"/>
      <c r="DS812" s="1453"/>
      <c r="DT812" s="1453"/>
    </row>
    <row r="813" spans="1:124" s="1543" customFormat="1" ht="21.9" customHeight="1" x14ac:dyDescent="0.3">
      <c r="A813" s="1453"/>
      <c r="B813" s="1453"/>
      <c r="C813" s="1514"/>
      <c r="D813" s="1514"/>
      <c r="E813" s="1514"/>
      <c r="F813" s="1848"/>
      <c r="G813" s="1930"/>
      <c r="H813" s="1516"/>
      <c r="I813" s="1537"/>
      <c r="J813" s="1537"/>
      <c r="K813" s="1453"/>
      <c r="L813" s="1453"/>
      <c r="M813" s="1453"/>
      <c r="N813" s="1514"/>
      <c r="O813" s="1453"/>
      <c r="P813" s="1453"/>
      <c r="Q813" s="1453"/>
      <c r="R813" s="1453"/>
      <c r="S813" s="1453"/>
      <c r="T813" s="1452"/>
      <c r="U813"/>
      <c r="V813"/>
      <c r="W813" s="1453"/>
      <c r="X813" s="1453"/>
      <c r="Y813" s="1453"/>
      <c r="Z813" s="1453"/>
      <c r="AA813" s="1453"/>
      <c r="AB813" s="1453"/>
      <c r="AC813" s="1453"/>
      <c r="AD813" s="1453"/>
      <c r="AE813" s="1453"/>
      <c r="AF813" s="1453"/>
      <c r="AG813" s="1453"/>
      <c r="AH813" s="1453"/>
      <c r="AI813" s="1453"/>
      <c r="AJ813" s="1453"/>
      <c r="AK813" s="1453"/>
      <c r="AL813" s="1453"/>
      <c r="AM813" s="1453"/>
      <c r="AN813" s="1453"/>
      <c r="AO813" s="1453"/>
      <c r="AP813" s="1453"/>
      <c r="AQ813" s="1453"/>
      <c r="AR813" s="1454"/>
      <c r="AS813" s="1453"/>
      <c r="AT813" s="1453"/>
      <c r="AU813" s="1453"/>
      <c r="AV813" s="1453"/>
      <c r="AW813" s="1453"/>
      <c r="AX813" s="1453"/>
      <c r="AY813" s="1453"/>
      <c r="AZ813" s="1453"/>
      <c r="BA813" s="1453"/>
      <c r="BB813" s="1453"/>
      <c r="BC813" s="1453"/>
      <c r="BD813" s="1453"/>
      <c r="BE813" s="1453"/>
      <c r="BF813" s="1453"/>
      <c r="BG813" s="1453"/>
      <c r="BH813" s="1453"/>
      <c r="BI813" s="1453"/>
      <c r="BJ813" s="1453"/>
      <c r="BK813" s="1453"/>
      <c r="BL813" s="1453"/>
      <c r="BM813" s="1453"/>
      <c r="BN813" s="1453"/>
      <c r="BO813" s="1453"/>
      <c r="BP813" s="1453"/>
      <c r="BQ813" s="1453"/>
      <c r="BR813" s="1453"/>
      <c r="BS813" s="1453"/>
      <c r="BT813" s="1453"/>
      <c r="BU813" s="1453"/>
      <c r="BV813" s="1453"/>
      <c r="BW813" s="1453"/>
      <c r="BX813" s="1453"/>
      <c r="BY813" s="1453"/>
      <c r="BZ813" s="1453"/>
      <c r="CA813" s="1453"/>
      <c r="CB813" s="1453"/>
      <c r="CC813" s="1453"/>
      <c r="CD813" s="1453"/>
      <c r="CE813" s="1453"/>
      <c r="CF813" s="1453"/>
      <c r="CG813" s="1453"/>
      <c r="CH813" s="1453"/>
      <c r="CI813" s="1453"/>
      <c r="CJ813" s="1453"/>
      <c r="CK813" s="1453"/>
      <c r="CL813" s="1453"/>
      <c r="CM813" s="1453"/>
      <c r="CN813" s="1453"/>
      <c r="CO813" s="1453"/>
      <c r="CP813" s="1453"/>
      <c r="CQ813" s="1453"/>
      <c r="CR813" s="1453"/>
      <c r="CS813" s="1453"/>
      <c r="CT813" s="1453"/>
      <c r="CU813" s="1453"/>
      <c r="CV813" s="1453"/>
      <c r="CW813" s="1453"/>
      <c r="CX813" s="1453"/>
      <c r="CY813" s="1453"/>
      <c r="CZ813" s="1453"/>
      <c r="DA813" s="1453"/>
      <c r="DB813" s="1453"/>
      <c r="DC813" s="1453"/>
      <c r="DD813" s="1453"/>
      <c r="DE813" s="1453"/>
      <c r="DF813" s="1453"/>
      <c r="DG813" s="1453"/>
      <c r="DH813" s="1453"/>
      <c r="DI813" s="1453"/>
      <c r="DJ813" s="1453"/>
      <c r="DK813" s="1453"/>
      <c r="DL813" s="1453"/>
      <c r="DM813" s="1453"/>
      <c r="DN813" s="1453"/>
      <c r="DO813" s="1453"/>
      <c r="DP813" s="1453"/>
      <c r="DQ813" s="1453"/>
      <c r="DR813" s="1453"/>
      <c r="DS813" s="1453"/>
      <c r="DT813" s="1453"/>
    </row>
    <row r="814" spans="1:124" s="1543" customFormat="1" ht="21.9" customHeight="1" x14ac:dyDescent="0.3">
      <c r="A814" s="1453"/>
      <c r="B814" s="1453"/>
      <c r="C814" s="1514"/>
      <c r="D814" s="1514"/>
      <c r="E814" s="1514"/>
      <c r="F814" s="1848"/>
      <c r="G814" s="1930"/>
      <c r="H814" s="1516"/>
      <c r="I814" s="1537"/>
      <c r="J814" s="1537"/>
      <c r="K814" s="1453"/>
      <c r="L814" s="1453"/>
      <c r="M814" s="1453"/>
      <c r="N814" s="1514"/>
      <c r="O814" s="1453"/>
      <c r="P814" s="1453"/>
      <c r="Q814" s="1453"/>
      <c r="R814" s="1453"/>
      <c r="S814" s="1453"/>
      <c r="T814" s="1452"/>
      <c r="U814"/>
      <c r="V814"/>
      <c r="W814" s="1453"/>
      <c r="X814" s="1453"/>
      <c r="Y814" s="1453"/>
      <c r="Z814" s="1453"/>
      <c r="AA814" s="1453"/>
      <c r="AB814" s="1453"/>
      <c r="AC814" s="1453"/>
      <c r="AD814" s="1453"/>
      <c r="AE814" s="1453"/>
      <c r="AF814" s="1453"/>
      <c r="AG814" s="1453"/>
      <c r="AH814" s="1453"/>
      <c r="AI814" s="1453"/>
      <c r="AJ814" s="1453"/>
      <c r="AK814" s="1453"/>
      <c r="AL814" s="1453"/>
      <c r="AM814" s="1453"/>
      <c r="AN814" s="1453"/>
      <c r="AO814" s="1453"/>
      <c r="AP814" s="1453"/>
      <c r="AQ814" s="1453"/>
      <c r="AR814" s="1454"/>
      <c r="AS814" s="1453"/>
      <c r="AT814" s="1453"/>
      <c r="AU814" s="1453"/>
      <c r="AV814" s="1453"/>
      <c r="AW814" s="1453"/>
      <c r="AX814" s="1453"/>
      <c r="AY814" s="1453"/>
      <c r="AZ814" s="1453"/>
      <c r="BA814" s="1453"/>
      <c r="BB814" s="1453"/>
      <c r="BC814" s="1453"/>
      <c r="BD814" s="1453"/>
      <c r="BE814" s="1453"/>
      <c r="BF814" s="1453"/>
      <c r="BG814" s="1453"/>
      <c r="BH814" s="1453"/>
      <c r="BI814" s="1453"/>
      <c r="BJ814" s="1453"/>
      <c r="BK814" s="1453"/>
      <c r="BL814" s="1453"/>
      <c r="BM814" s="1453"/>
      <c r="BN814" s="1453"/>
      <c r="BO814" s="1453"/>
      <c r="BP814" s="1453"/>
      <c r="BQ814" s="1453"/>
      <c r="BR814" s="1453"/>
      <c r="BS814" s="1453"/>
      <c r="BT814" s="1453"/>
      <c r="BU814" s="1453"/>
      <c r="BV814" s="1453"/>
      <c r="BW814" s="1453"/>
      <c r="BX814" s="1453"/>
      <c r="BY814" s="1453"/>
      <c r="BZ814" s="1453"/>
      <c r="CA814" s="1453"/>
      <c r="CB814" s="1453"/>
      <c r="CC814" s="1453"/>
      <c r="CD814" s="1453"/>
      <c r="CE814" s="1453"/>
      <c r="CF814" s="1453"/>
      <c r="CG814" s="1453"/>
      <c r="CH814" s="1453"/>
      <c r="CI814" s="1453"/>
      <c r="CJ814" s="1453"/>
      <c r="CK814" s="1453"/>
      <c r="CL814" s="1453"/>
      <c r="CM814" s="1453"/>
      <c r="CN814" s="1453"/>
      <c r="CO814" s="1453"/>
      <c r="CP814" s="1453"/>
      <c r="CQ814" s="1453"/>
      <c r="CR814" s="1453"/>
      <c r="CS814" s="1453"/>
      <c r="CT814" s="1453"/>
      <c r="CU814" s="1453"/>
      <c r="CV814" s="1453"/>
      <c r="CW814" s="1453"/>
      <c r="CX814" s="1453"/>
      <c r="CY814" s="1453"/>
      <c r="CZ814" s="1453"/>
      <c r="DA814" s="1453"/>
      <c r="DB814" s="1453"/>
      <c r="DC814" s="1453"/>
      <c r="DD814" s="1453"/>
      <c r="DE814" s="1453"/>
      <c r="DF814" s="1453"/>
      <c r="DG814" s="1453"/>
      <c r="DH814" s="1453"/>
      <c r="DI814" s="1453"/>
      <c r="DJ814" s="1453"/>
      <c r="DK814" s="1453"/>
      <c r="DL814" s="1453"/>
      <c r="DM814" s="1453"/>
      <c r="DN814" s="1453"/>
      <c r="DO814" s="1453"/>
      <c r="DP814" s="1453"/>
      <c r="DQ814" s="1453"/>
      <c r="DR814" s="1453"/>
      <c r="DS814" s="1453"/>
      <c r="DT814" s="1453"/>
    </row>
    <row r="815" spans="1:124" s="1543" customFormat="1" ht="21.9" customHeight="1" x14ac:dyDescent="0.3">
      <c r="A815" s="1453"/>
      <c r="B815" s="1453"/>
      <c r="C815" s="1514"/>
      <c r="D815" s="1514"/>
      <c r="E815" s="1514"/>
      <c r="F815" s="1848"/>
      <c r="G815" s="1930"/>
      <c r="H815" s="1516"/>
      <c r="I815" s="1537"/>
      <c r="J815" s="1537"/>
      <c r="K815" s="1453"/>
      <c r="L815" s="1453"/>
      <c r="M815" s="1453"/>
      <c r="N815" s="1514"/>
      <c r="O815" s="1453"/>
      <c r="P815" s="1453"/>
      <c r="Q815" s="1453"/>
      <c r="R815" s="1453"/>
      <c r="S815" s="1453"/>
      <c r="T815" s="1452"/>
      <c r="U815"/>
      <c r="V815"/>
      <c r="W815" s="1453"/>
      <c r="X815" s="1453"/>
      <c r="Y815" s="1453"/>
      <c r="Z815" s="1453"/>
      <c r="AA815" s="1453"/>
      <c r="AB815" s="1453"/>
      <c r="AC815" s="1453"/>
      <c r="AD815" s="1453"/>
      <c r="AE815" s="1453"/>
      <c r="AF815" s="1453"/>
      <c r="AG815" s="1453"/>
      <c r="AH815" s="1453"/>
      <c r="AI815" s="1453"/>
      <c r="AJ815" s="1453"/>
      <c r="AK815" s="1453"/>
      <c r="AL815" s="1453"/>
      <c r="AM815" s="1453"/>
      <c r="AN815" s="1453"/>
      <c r="AO815" s="1453"/>
      <c r="AP815" s="1453"/>
      <c r="AQ815" s="1453"/>
      <c r="AR815" s="1454"/>
      <c r="AS815" s="1453"/>
      <c r="AT815" s="1453"/>
      <c r="AU815" s="1453"/>
      <c r="AV815" s="1453"/>
      <c r="AW815" s="1453"/>
      <c r="AX815" s="1453"/>
      <c r="AY815" s="1453"/>
      <c r="AZ815" s="1453"/>
      <c r="BA815" s="1453"/>
      <c r="BB815" s="1453"/>
      <c r="BC815" s="1453"/>
      <c r="BD815" s="1453"/>
      <c r="BE815" s="1453"/>
      <c r="BF815" s="1453"/>
      <c r="BG815" s="1453"/>
      <c r="BH815" s="1453"/>
      <c r="BI815" s="1453"/>
      <c r="BJ815" s="1453"/>
      <c r="BK815" s="1453"/>
      <c r="BL815" s="1453"/>
      <c r="BM815" s="1453"/>
      <c r="BN815" s="1453"/>
      <c r="BO815" s="1453"/>
      <c r="BP815" s="1453"/>
      <c r="BQ815" s="1453"/>
      <c r="BR815" s="1453"/>
      <c r="BS815" s="1453"/>
      <c r="BT815" s="1453"/>
      <c r="BU815" s="1453"/>
      <c r="BV815" s="1453"/>
      <c r="BW815" s="1453"/>
      <c r="BX815" s="1453"/>
      <c r="BY815" s="1453"/>
      <c r="BZ815" s="1453"/>
      <c r="CA815" s="1453"/>
      <c r="CB815" s="1453"/>
      <c r="CC815" s="1453"/>
      <c r="CD815" s="1453"/>
      <c r="CE815" s="1453"/>
      <c r="CF815" s="1453"/>
      <c r="CG815" s="1453"/>
      <c r="CH815" s="1453"/>
      <c r="CI815" s="1453"/>
      <c r="CJ815" s="1453"/>
      <c r="CK815" s="1453"/>
      <c r="CL815" s="1453"/>
      <c r="CM815" s="1453"/>
      <c r="CN815" s="1453"/>
      <c r="CO815" s="1453"/>
      <c r="CP815" s="1453"/>
      <c r="CQ815" s="1453"/>
      <c r="CR815" s="1453"/>
      <c r="CS815" s="1453"/>
      <c r="CT815" s="1453"/>
      <c r="CU815" s="1453"/>
      <c r="CV815" s="1453"/>
      <c r="CW815" s="1453"/>
      <c r="CX815" s="1453"/>
      <c r="CY815" s="1453"/>
      <c r="CZ815" s="1453"/>
      <c r="DA815" s="1453"/>
      <c r="DB815" s="1453"/>
      <c r="DC815" s="1453"/>
      <c r="DD815" s="1453"/>
      <c r="DE815" s="1453"/>
      <c r="DF815" s="1453"/>
      <c r="DG815" s="1453"/>
      <c r="DH815" s="1453"/>
      <c r="DI815" s="1453"/>
      <c r="DJ815" s="1453"/>
      <c r="DK815" s="1453"/>
      <c r="DL815" s="1453"/>
      <c r="DM815" s="1453"/>
      <c r="DN815" s="1453"/>
      <c r="DO815" s="1453"/>
      <c r="DP815" s="1453"/>
      <c r="DQ815" s="1453"/>
      <c r="DR815" s="1453"/>
      <c r="DS815" s="1453"/>
      <c r="DT815" s="1453"/>
    </row>
    <row r="816" spans="1:124" s="1543" customFormat="1" ht="21.9" customHeight="1" x14ac:dyDescent="0.3">
      <c r="A816" s="1453"/>
      <c r="B816" s="1453"/>
      <c r="C816" s="1514"/>
      <c r="D816" s="1514"/>
      <c r="E816" s="1514"/>
      <c r="F816" s="1848"/>
      <c r="G816" s="1930"/>
      <c r="H816" s="1516"/>
      <c r="I816" s="1537"/>
      <c r="J816" s="1537"/>
      <c r="K816" s="1453"/>
      <c r="L816" s="1453"/>
      <c r="M816" s="1453"/>
      <c r="N816" s="1514"/>
      <c r="O816" s="1453"/>
      <c r="P816" s="1453"/>
      <c r="Q816" s="1453"/>
      <c r="R816" s="1453"/>
      <c r="S816" s="1453"/>
      <c r="T816" s="1452"/>
      <c r="U816"/>
      <c r="V816"/>
      <c r="W816" s="1453"/>
      <c r="X816" s="1453"/>
      <c r="Y816" s="1453"/>
      <c r="Z816" s="1453"/>
      <c r="AA816" s="1453"/>
      <c r="AB816" s="1453"/>
      <c r="AC816" s="1453"/>
      <c r="AD816" s="1453"/>
      <c r="AE816" s="1453"/>
      <c r="AF816" s="1453"/>
      <c r="AG816" s="1453"/>
      <c r="AH816" s="1453"/>
      <c r="AI816" s="1453"/>
      <c r="AJ816" s="1453"/>
      <c r="AK816" s="1453"/>
      <c r="AL816" s="1453"/>
      <c r="AM816" s="1453"/>
      <c r="AN816" s="1453"/>
      <c r="AO816" s="1453"/>
      <c r="AP816" s="1453"/>
      <c r="AQ816" s="1453"/>
      <c r="AR816" s="1454"/>
      <c r="AS816" s="1453"/>
      <c r="AT816" s="1453"/>
      <c r="AU816" s="1453"/>
      <c r="AV816" s="1453"/>
      <c r="AW816" s="1453"/>
      <c r="AX816" s="1453"/>
      <c r="AY816" s="1453"/>
      <c r="AZ816" s="1453"/>
      <c r="BA816" s="1453"/>
      <c r="BB816" s="1453"/>
      <c r="BC816" s="1453"/>
      <c r="BD816" s="1453"/>
      <c r="BE816" s="1453"/>
      <c r="BF816" s="1453"/>
      <c r="BG816" s="1453"/>
      <c r="BH816" s="1453"/>
      <c r="BI816" s="1453"/>
      <c r="BJ816" s="1453"/>
      <c r="BK816" s="1453"/>
      <c r="BL816" s="1453"/>
      <c r="BM816" s="1453"/>
      <c r="BN816" s="1453"/>
      <c r="BO816" s="1453"/>
      <c r="BP816" s="1453"/>
      <c r="BQ816" s="1453"/>
      <c r="BR816" s="1453"/>
      <c r="BS816" s="1453"/>
      <c r="BT816" s="1453"/>
      <c r="BU816" s="1453"/>
      <c r="BV816" s="1453"/>
      <c r="BW816" s="1453"/>
      <c r="BX816" s="1453"/>
      <c r="BY816" s="1453"/>
      <c r="BZ816" s="1453"/>
      <c r="CA816" s="1453"/>
      <c r="CB816" s="1453"/>
      <c r="CC816" s="1453"/>
      <c r="CD816" s="1453"/>
      <c r="CE816" s="1453"/>
      <c r="CF816" s="1453"/>
      <c r="CG816" s="1453"/>
      <c r="CH816" s="1453"/>
      <c r="CI816" s="1453"/>
      <c r="CJ816" s="1453"/>
      <c r="CK816" s="1453"/>
      <c r="CL816" s="1453"/>
      <c r="CM816" s="1453"/>
      <c r="CN816" s="1453"/>
      <c r="CO816" s="1453"/>
      <c r="CP816" s="1453"/>
      <c r="CQ816" s="1453"/>
      <c r="CR816" s="1453"/>
      <c r="CS816" s="1453"/>
      <c r="CT816" s="1453"/>
      <c r="CU816" s="1453"/>
      <c r="CV816" s="1453"/>
      <c r="CW816" s="1453"/>
      <c r="CX816" s="1453"/>
      <c r="CY816" s="1453"/>
      <c r="CZ816" s="1453"/>
      <c r="DA816" s="1453"/>
      <c r="DB816" s="1453"/>
      <c r="DC816" s="1453"/>
      <c r="DD816" s="1453"/>
      <c r="DE816" s="1453"/>
      <c r="DF816" s="1453"/>
      <c r="DG816" s="1453"/>
      <c r="DH816" s="1453"/>
      <c r="DI816" s="1453"/>
      <c r="DJ816" s="1453"/>
      <c r="DK816" s="1453"/>
      <c r="DL816" s="1453"/>
      <c r="DM816" s="1453"/>
      <c r="DN816" s="1453"/>
      <c r="DO816" s="1453"/>
      <c r="DP816" s="1453"/>
      <c r="DQ816" s="1453"/>
      <c r="DR816" s="1453"/>
      <c r="DS816" s="1453"/>
      <c r="DT816" s="1453"/>
    </row>
    <row r="817" spans="1:124" s="1543" customFormat="1" ht="21.9" customHeight="1" x14ac:dyDescent="0.3">
      <c r="A817" s="1453"/>
      <c r="B817" s="1453"/>
      <c r="C817" s="1514"/>
      <c r="D817" s="1514"/>
      <c r="E817" s="1514"/>
      <c r="F817" s="1848"/>
      <c r="G817" s="1930"/>
      <c r="H817" s="1516"/>
      <c r="I817" s="1537"/>
      <c r="J817" s="1537"/>
      <c r="K817" s="1453"/>
      <c r="L817" s="1453"/>
      <c r="M817" s="1453"/>
      <c r="N817" s="1514"/>
      <c r="O817" s="1453"/>
      <c r="P817" s="1453"/>
      <c r="Q817" s="1453"/>
      <c r="R817" s="1453"/>
      <c r="S817" s="1453"/>
      <c r="T817" s="1452"/>
      <c r="U817"/>
      <c r="V817"/>
      <c r="W817" s="1453"/>
      <c r="X817" s="1453"/>
      <c r="Y817" s="1453"/>
      <c r="Z817" s="1453"/>
      <c r="AA817" s="1453"/>
      <c r="AB817" s="1453"/>
      <c r="AC817" s="1453"/>
      <c r="AD817" s="1453"/>
      <c r="AE817" s="1453"/>
      <c r="AF817" s="1453"/>
      <c r="AG817" s="1453"/>
      <c r="AH817" s="1453"/>
      <c r="AI817" s="1453"/>
      <c r="AJ817" s="1453"/>
      <c r="AK817" s="1453"/>
      <c r="AL817" s="1453"/>
      <c r="AM817" s="1453"/>
      <c r="AN817" s="1453"/>
      <c r="AO817" s="1453"/>
      <c r="AP817" s="1453"/>
      <c r="AQ817" s="1453"/>
      <c r="AR817" s="1454"/>
      <c r="AS817" s="1453"/>
      <c r="AT817" s="1453"/>
      <c r="AU817" s="1453"/>
      <c r="AV817" s="1453"/>
      <c r="AW817" s="1453"/>
      <c r="AX817" s="1453"/>
      <c r="AY817" s="1453"/>
      <c r="AZ817" s="1453"/>
      <c r="BA817" s="1453"/>
      <c r="BB817" s="1453"/>
      <c r="BC817" s="1453"/>
      <c r="BD817" s="1453"/>
      <c r="BE817" s="1453"/>
      <c r="BF817" s="1453"/>
      <c r="BG817" s="1453"/>
      <c r="BH817" s="1453"/>
      <c r="BI817" s="1453"/>
      <c r="BJ817" s="1453"/>
      <c r="BK817" s="1453"/>
      <c r="BL817" s="1453"/>
      <c r="BM817" s="1453"/>
      <c r="BN817" s="1453"/>
      <c r="BO817" s="1453"/>
      <c r="BP817" s="1453"/>
      <c r="BQ817" s="1453"/>
      <c r="BR817" s="1453"/>
      <c r="BS817" s="1453"/>
      <c r="BT817" s="1453"/>
      <c r="BU817" s="1453"/>
      <c r="BV817" s="1453"/>
      <c r="BW817" s="1453"/>
      <c r="BX817" s="1453"/>
      <c r="BY817" s="1453"/>
      <c r="BZ817" s="1453"/>
      <c r="CA817" s="1453"/>
      <c r="CB817" s="1453"/>
      <c r="CC817" s="1453"/>
      <c r="CD817" s="1453"/>
      <c r="CE817" s="1453"/>
      <c r="CF817" s="1453"/>
      <c r="CG817" s="1453"/>
      <c r="CH817" s="1453"/>
      <c r="CI817" s="1453"/>
      <c r="CJ817" s="1453"/>
      <c r="CK817" s="1453"/>
      <c r="CL817" s="1453"/>
      <c r="CM817" s="1453"/>
      <c r="CN817" s="1453"/>
      <c r="CO817" s="1453"/>
      <c r="CP817" s="1453"/>
      <c r="CQ817" s="1453"/>
      <c r="CR817" s="1453"/>
      <c r="CS817" s="1453"/>
      <c r="CT817" s="1453"/>
      <c r="CU817" s="1453"/>
      <c r="CV817" s="1453"/>
      <c r="CW817" s="1453"/>
      <c r="CX817" s="1453"/>
      <c r="CY817" s="1453"/>
      <c r="CZ817" s="1453"/>
      <c r="DA817" s="1453"/>
      <c r="DB817" s="1453"/>
      <c r="DC817" s="1453"/>
      <c r="DD817" s="1453"/>
      <c r="DE817" s="1453"/>
      <c r="DF817" s="1453"/>
      <c r="DG817" s="1453"/>
      <c r="DH817" s="1453"/>
      <c r="DI817" s="1453"/>
      <c r="DJ817" s="1453"/>
      <c r="DK817" s="1453"/>
      <c r="DL817" s="1453"/>
      <c r="DM817" s="1453"/>
      <c r="DN817" s="1453"/>
      <c r="DO817" s="1453"/>
      <c r="DP817" s="1453"/>
      <c r="DQ817" s="1453"/>
      <c r="DR817" s="1453"/>
      <c r="DS817" s="1453"/>
      <c r="DT817" s="1453"/>
    </row>
    <row r="818" spans="1:124" s="1543" customFormat="1" ht="21.9" customHeight="1" x14ac:dyDescent="0.3">
      <c r="A818" s="1453"/>
      <c r="B818" s="1453"/>
      <c r="C818" s="1514"/>
      <c r="D818" s="1514"/>
      <c r="E818" s="1514"/>
      <c r="F818" s="1848"/>
      <c r="G818" s="1930"/>
      <c r="H818" s="1516"/>
      <c r="I818" s="1537"/>
      <c r="J818" s="1537"/>
      <c r="K818" s="1453"/>
      <c r="L818" s="1453"/>
      <c r="M818" s="1453"/>
      <c r="N818" s="1514"/>
      <c r="O818" s="1453"/>
      <c r="P818" s="1453"/>
      <c r="Q818" s="1453"/>
      <c r="R818" s="1453"/>
      <c r="S818" s="1453"/>
      <c r="T818" s="1452"/>
      <c r="U818"/>
      <c r="V818"/>
      <c r="W818" s="1453"/>
      <c r="X818" s="1453"/>
      <c r="Y818" s="1453"/>
      <c r="Z818" s="1453"/>
      <c r="AA818" s="1453"/>
      <c r="AB818" s="1453"/>
      <c r="AC818" s="1453"/>
      <c r="AD818" s="1453"/>
      <c r="AE818" s="1453"/>
      <c r="AF818" s="1453"/>
      <c r="AG818" s="1453"/>
      <c r="AH818" s="1453"/>
      <c r="AI818" s="1453"/>
      <c r="AJ818" s="1453"/>
      <c r="AK818" s="1453"/>
      <c r="AL818" s="1453"/>
      <c r="AM818" s="1453"/>
      <c r="AN818" s="1453"/>
      <c r="AO818" s="1453"/>
      <c r="AP818" s="1453"/>
      <c r="AQ818" s="1453"/>
      <c r="AR818" s="1454"/>
      <c r="AS818" s="1453"/>
      <c r="AT818" s="1453"/>
      <c r="AU818" s="1453"/>
      <c r="AV818" s="1453"/>
      <c r="AW818" s="1453"/>
      <c r="AX818" s="1453"/>
      <c r="AY818" s="1453"/>
      <c r="AZ818" s="1453"/>
      <c r="BA818" s="1453"/>
      <c r="BB818" s="1453"/>
      <c r="BC818" s="1453"/>
      <c r="BD818" s="1453"/>
      <c r="BE818" s="1453"/>
      <c r="BF818" s="1453"/>
      <c r="BG818" s="1453"/>
      <c r="BH818" s="1453"/>
      <c r="BI818" s="1453"/>
      <c r="BJ818" s="1453"/>
      <c r="BK818" s="1453"/>
      <c r="BL818" s="1453"/>
      <c r="BM818" s="1453"/>
      <c r="BN818" s="1453"/>
      <c r="BO818" s="1453"/>
      <c r="BP818" s="1453"/>
      <c r="BQ818" s="1453"/>
      <c r="BR818" s="1453"/>
      <c r="BS818" s="1453"/>
      <c r="BT818" s="1453"/>
      <c r="BU818" s="1453"/>
      <c r="BV818" s="1453"/>
      <c r="BW818" s="1453"/>
      <c r="BX818" s="1453"/>
      <c r="BY818" s="1453"/>
      <c r="BZ818" s="1453"/>
      <c r="CA818" s="1453"/>
      <c r="CB818" s="1453"/>
      <c r="CC818" s="1453"/>
      <c r="CD818" s="1453"/>
      <c r="CE818" s="1453"/>
      <c r="CF818" s="1453"/>
      <c r="CG818" s="1453"/>
      <c r="CH818" s="1453"/>
      <c r="CI818" s="1453"/>
      <c r="CJ818" s="1453"/>
      <c r="CK818" s="1453"/>
      <c r="CL818" s="1453"/>
      <c r="CM818" s="1453"/>
      <c r="CN818" s="1453"/>
      <c r="CO818" s="1453"/>
      <c r="CP818" s="1453"/>
      <c r="CQ818" s="1453"/>
      <c r="CR818" s="1453"/>
      <c r="CS818" s="1453"/>
      <c r="CT818" s="1453"/>
      <c r="CU818" s="1453"/>
      <c r="CV818" s="1453"/>
      <c r="CW818" s="1453"/>
      <c r="CX818" s="1453"/>
      <c r="CY818" s="1453"/>
      <c r="CZ818" s="1453"/>
      <c r="DA818" s="1453"/>
      <c r="DB818" s="1453"/>
      <c r="DC818" s="1453"/>
      <c r="DD818" s="1453"/>
      <c r="DE818" s="1453"/>
      <c r="DF818" s="1453"/>
      <c r="DG818" s="1453"/>
      <c r="DH818" s="1453"/>
      <c r="DI818" s="1453"/>
      <c r="DJ818" s="1453"/>
      <c r="DK818" s="1453"/>
      <c r="DL818" s="1453"/>
      <c r="DM818" s="1453"/>
      <c r="DN818" s="1453"/>
      <c r="DO818" s="1453"/>
      <c r="DP818" s="1453"/>
      <c r="DQ818" s="1453"/>
      <c r="DR818" s="1453"/>
      <c r="DS818" s="1453"/>
      <c r="DT818" s="1453"/>
    </row>
    <row r="819" spans="1:124" s="1543" customFormat="1" ht="21.9" customHeight="1" x14ac:dyDescent="0.3">
      <c r="A819" s="1453"/>
      <c r="B819" s="1453"/>
      <c r="C819" s="1514"/>
      <c r="D819" s="1514"/>
      <c r="E819" s="1514"/>
      <c r="F819" s="1848"/>
      <c r="G819" s="1930"/>
      <c r="H819" s="1516"/>
      <c r="I819" s="1537"/>
      <c r="J819" s="1537"/>
      <c r="K819" s="1453"/>
      <c r="L819" s="1453"/>
      <c r="M819" s="1453"/>
      <c r="N819" s="1514"/>
      <c r="O819" s="1453"/>
      <c r="P819" s="1453"/>
      <c r="Q819" s="1453"/>
      <c r="R819" s="1453"/>
      <c r="S819" s="1453"/>
      <c r="T819" s="1452"/>
      <c r="U819"/>
      <c r="V819"/>
      <c r="W819" s="1453"/>
      <c r="X819" s="1453"/>
      <c r="Y819" s="1453"/>
      <c r="Z819" s="1453"/>
      <c r="AA819" s="1453"/>
      <c r="AB819" s="1453"/>
      <c r="AC819" s="1453"/>
      <c r="AD819" s="1453"/>
      <c r="AE819" s="1453"/>
      <c r="AF819" s="1453"/>
      <c r="AG819" s="1453"/>
      <c r="AH819" s="1453"/>
      <c r="AI819" s="1453"/>
      <c r="AJ819" s="1453"/>
      <c r="AK819" s="1453"/>
      <c r="AL819" s="1453"/>
      <c r="AM819" s="1453"/>
      <c r="AN819" s="1453"/>
      <c r="AO819" s="1453"/>
      <c r="AP819" s="1453"/>
      <c r="AQ819" s="1453"/>
      <c r="AR819" s="1454"/>
      <c r="AS819" s="1453"/>
      <c r="AT819" s="1453"/>
      <c r="AU819" s="1453"/>
      <c r="AV819" s="1453"/>
      <c r="AW819" s="1453"/>
      <c r="AX819" s="1453"/>
      <c r="AY819" s="1453"/>
      <c r="AZ819" s="1453"/>
      <c r="BA819" s="1453"/>
      <c r="BB819" s="1453"/>
      <c r="BC819" s="1453"/>
      <c r="BD819" s="1453"/>
      <c r="BE819" s="1453"/>
      <c r="BF819" s="1453"/>
      <c r="BG819" s="1453"/>
      <c r="BH819" s="1453"/>
      <c r="BI819" s="1453"/>
      <c r="BJ819" s="1453"/>
      <c r="BK819" s="1453"/>
      <c r="BL819" s="1453"/>
      <c r="BM819" s="1453"/>
      <c r="BN819" s="1453"/>
      <c r="BO819" s="1453"/>
      <c r="BP819" s="1453"/>
      <c r="BQ819" s="1453"/>
      <c r="BR819" s="1453"/>
      <c r="BS819" s="1453"/>
      <c r="BT819" s="1453"/>
      <c r="BU819" s="1453"/>
      <c r="BV819" s="1453"/>
      <c r="BW819" s="1453"/>
      <c r="BX819" s="1453"/>
      <c r="BY819" s="1453"/>
      <c r="BZ819" s="1453"/>
      <c r="CA819" s="1453"/>
      <c r="CB819" s="1453"/>
      <c r="CC819" s="1453"/>
      <c r="CD819" s="1453"/>
      <c r="CE819" s="1453"/>
      <c r="CF819" s="1453"/>
      <c r="CG819" s="1453"/>
      <c r="CH819" s="1453"/>
      <c r="CI819" s="1453"/>
      <c r="CJ819" s="1453"/>
      <c r="CK819" s="1453"/>
      <c r="CL819" s="1453"/>
      <c r="CM819" s="1453"/>
      <c r="CN819" s="1453"/>
      <c r="CO819" s="1453"/>
      <c r="CP819" s="1453"/>
      <c r="CQ819" s="1453"/>
      <c r="CR819" s="1453"/>
      <c r="CS819" s="1453"/>
      <c r="CT819" s="1453"/>
      <c r="CU819" s="1453"/>
      <c r="CV819" s="1453"/>
      <c r="CW819" s="1453"/>
      <c r="CX819" s="1453"/>
      <c r="CY819" s="1453"/>
      <c r="CZ819" s="1453"/>
      <c r="DA819" s="1453"/>
      <c r="DB819" s="1453"/>
      <c r="DC819" s="1453"/>
      <c r="DD819" s="1453"/>
      <c r="DE819" s="1453"/>
      <c r="DF819" s="1453"/>
      <c r="DG819" s="1453"/>
      <c r="DH819" s="1453"/>
      <c r="DI819" s="1453"/>
      <c r="DJ819" s="1453"/>
      <c r="DK819" s="1453"/>
      <c r="DL819" s="1453"/>
      <c r="DM819" s="1453"/>
      <c r="DN819" s="1453"/>
      <c r="DO819" s="1453"/>
      <c r="DP819" s="1453"/>
      <c r="DQ819" s="1453"/>
      <c r="DR819" s="1453"/>
      <c r="DS819" s="1453"/>
      <c r="DT819" s="1453"/>
    </row>
    <row r="820" spans="1:124" s="1543" customFormat="1" ht="21.9" customHeight="1" x14ac:dyDescent="0.3">
      <c r="A820" s="1453"/>
      <c r="B820" s="1453"/>
      <c r="C820" s="1514"/>
      <c r="D820" s="1514"/>
      <c r="E820" s="1514"/>
      <c r="F820" s="1848"/>
      <c r="G820" s="1930"/>
      <c r="H820" s="1516"/>
      <c r="I820" s="1537"/>
      <c r="J820" s="1537"/>
      <c r="K820" s="1453"/>
      <c r="L820" s="1453"/>
      <c r="M820" s="1453"/>
      <c r="N820" s="1514"/>
      <c r="O820" s="1453"/>
      <c r="P820" s="1453"/>
      <c r="Q820" s="1453"/>
      <c r="R820" s="1453"/>
      <c r="S820" s="1453"/>
      <c r="T820" s="1452"/>
      <c r="U820"/>
      <c r="V820"/>
      <c r="W820" s="1453"/>
      <c r="X820" s="1453"/>
      <c r="Y820" s="1453"/>
      <c r="Z820" s="1453"/>
      <c r="AA820" s="1453"/>
      <c r="AB820" s="1453"/>
      <c r="AC820" s="1453"/>
      <c r="AD820" s="1453"/>
      <c r="AE820" s="1453"/>
      <c r="AF820" s="1453"/>
      <c r="AG820" s="1453"/>
      <c r="AH820" s="1453"/>
      <c r="AI820" s="1453"/>
      <c r="AJ820" s="1453"/>
      <c r="AK820" s="1453"/>
      <c r="AL820" s="1453"/>
      <c r="AM820" s="1453"/>
      <c r="AN820" s="1453"/>
      <c r="AO820" s="1453"/>
      <c r="AP820" s="1453"/>
      <c r="AQ820" s="1453"/>
      <c r="AR820" s="1454"/>
      <c r="AS820" s="1453"/>
      <c r="AT820" s="1453"/>
      <c r="AU820" s="1453"/>
      <c r="AV820" s="1453"/>
      <c r="AW820" s="1453"/>
      <c r="AX820" s="1453"/>
      <c r="AY820" s="1453"/>
      <c r="AZ820" s="1453"/>
      <c r="BA820" s="1453"/>
      <c r="BB820" s="1453"/>
      <c r="BC820" s="1453"/>
      <c r="BD820" s="1453"/>
      <c r="BE820" s="1453"/>
      <c r="BF820" s="1453"/>
      <c r="BG820" s="1453"/>
      <c r="BH820" s="1453"/>
      <c r="BI820" s="1453"/>
      <c r="BJ820" s="1453"/>
      <c r="BK820" s="1453"/>
      <c r="BL820" s="1453"/>
      <c r="BM820" s="1453"/>
      <c r="BN820" s="1453"/>
      <c r="BO820" s="1453"/>
      <c r="BP820" s="1453"/>
      <c r="BQ820" s="1453"/>
      <c r="BR820" s="1453"/>
      <c r="BS820" s="1453"/>
      <c r="BT820" s="1453"/>
      <c r="BU820" s="1453"/>
      <c r="BV820" s="1453"/>
      <c r="BW820" s="1453"/>
      <c r="BX820" s="1453"/>
      <c r="BY820" s="1453"/>
      <c r="BZ820" s="1453"/>
      <c r="CA820" s="1453"/>
      <c r="CB820" s="1453"/>
      <c r="CC820" s="1453"/>
      <c r="CD820" s="1453"/>
      <c r="CE820" s="1453"/>
      <c r="CF820" s="1453"/>
      <c r="CG820" s="1453"/>
      <c r="CH820" s="1453"/>
      <c r="CI820" s="1453"/>
      <c r="CJ820" s="1453"/>
      <c r="CK820" s="1453"/>
      <c r="CL820" s="1453"/>
      <c r="CM820" s="1453"/>
      <c r="CN820" s="1453"/>
      <c r="CO820" s="1453"/>
      <c r="CP820" s="1453"/>
      <c r="CQ820" s="1453"/>
      <c r="CR820" s="1453"/>
      <c r="CS820" s="1453"/>
      <c r="CT820" s="1453"/>
      <c r="CU820" s="1453"/>
      <c r="CV820" s="1453"/>
      <c r="CW820" s="1453"/>
      <c r="CX820" s="1453"/>
      <c r="CY820" s="1453"/>
      <c r="CZ820" s="1453"/>
      <c r="DA820" s="1453"/>
      <c r="DB820" s="1453"/>
      <c r="DC820" s="1453"/>
      <c r="DD820" s="1453"/>
      <c r="DE820" s="1453"/>
      <c r="DF820" s="1453"/>
      <c r="DG820" s="1453"/>
      <c r="DH820" s="1453"/>
      <c r="DI820" s="1453"/>
      <c r="DJ820" s="1453"/>
      <c r="DK820" s="1453"/>
      <c r="DL820" s="1453"/>
      <c r="DM820" s="1453"/>
      <c r="DN820" s="1453"/>
      <c r="DO820" s="1453"/>
      <c r="DP820" s="1453"/>
      <c r="DQ820" s="1453"/>
      <c r="DR820" s="1453"/>
      <c r="DS820" s="1453"/>
      <c r="DT820" s="1453"/>
    </row>
    <row r="821" spans="1:124" s="1543" customFormat="1" ht="21.9" customHeight="1" x14ac:dyDescent="0.3">
      <c r="A821" s="1453"/>
      <c r="B821" s="1453"/>
      <c r="C821" s="1514"/>
      <c r="D821" s="1514"/>
      <c r="E821" s="1514"/>
      <c r="F821" s="1848"/>
      <c r="G821" s="1930"/>
      <c r="H821" s="1516"/>
      <c r="I821" s="1537"/>
      <c r="J821" s="1537"/>
      <c r="K821" s="1453"/>
      <c r="L821" s="1453"/>
      <c r="M821" s="1453"/>
      <c r="N821" s="1514"/>
      <c r="O821" s="1453"/>
      <c r="P821" s="1453"/>
      <c r="Q821" s="1453"/>
      <c r="R821" s="1453"/>
      <c r="S821" s="1453"/>
      <c r="T821" s="1452"/>
      <c r="U821"/>
      <c r="V821"/>
      <c r="W821" s="1453"/>
      <c r="X821" s="1453"/>
      <c r="Y821" s="1453"/>
      <c r="Z821" s="1453"/>
      <c r="AA821" s="1453"/>
      <c r="AB821" s="1453"/>
      <c r="AC821" s="1453"/>
      <c r="AD821" s="1453"/>
      <c r="AE821" s="1453"/>
      <c r="AF821" s="1453"/>
      <c r="AG821" s="1453"/>
      <c r="AH821" s="1453"/>
      <c r="AI821" s="1453"/>
      <c r="AJ821" s="1453"/>
      <c r="AK821" s="1453"/>
      <c r="AL821" s="1453"/>
      <c r="AM821" s="1453"/>
      <c r="AN821" s="1453"/>
      <c r="AO821" s="1453"/>
      <c r="AP821" s="1453"/>
      <c r="AQ821" s="1453"/>
      <c r="AR821" s="1454"/>
      <c r="AS821" s="1453"/>
      <c r="AT821" s="1453"/>
      <c r="AU821" s="1453"/>
      <c r="AV821" s="1453"/>
      <c r="AW821" s="1453"/>
      <c r="AX821" s="1453"/>
      <c r="AY821" s="1453"/>
      <c r="AZ821" s="1453"/>
      <c r="BA821" s="1453"/>
      <c r="BB821" s="1453"/>
      <c r="BC821" s="1453"/>
      <c r="BD821" s="1453"/>
      <c r="BE821" s="1453"/>
      <c r="BF821" s="1453"/>
      <c r="BG821" s="1453"/>
      <c r="BH821" s="1453"/>
      <c r="BI821" s="1453"/>
      <c r="BJ821" s="1453"/>
      <c r="BK821" s="1453"/>
      <c r="BL821" s="1453"/>
      <c r="BM821" s="1453"/>
      <c r="BN821" s="1453"/>
      <c r="BO821" s="1453"/>
      <c r="BP821" s="1453"/>
      <c r="BQ821" s="1453"/>
      <c r="BR821" s="1453"/>
      <c r="BS821" s="1453"/>
      <c r="BT821" s="1453"/>
      <c r="BU821" s="1453"/>
      <c r="BV821" s="1453"/>
      <c r="BW821" s="1453"/>
      <c r="BX821" s="1453"/>
      <c r="BY821" s="1453"/>
      <c r="BZ821" s="1453"/>
      <c r="CA821" s="1453"/>
      <c r="CB821" s="1453"/>
      <c r="CC821" s="1453"/>
      <c r="CD821" s="1453"/>
      <c r="CE821" s="1453"/>
      <c r="CF821" s="1453"/>
      <c r="CG821" s="1453"/>
      <c r="CH821" s="1453"/>
      <c r="CI821" s="1453"/>
      <c r="CJ821" s="1453"/>
      <c r="CK821" s="1453"/>
      <c r="CL821" s="1453"/>
      <c r="CM821" s="1453"/>
      <c r="CN821" s="1453"/>
      <c r="CO821" s="1453"/>
      <c r="CP821" s="1453"/>
      <c r="CQ821" s="1453"/>
      <c r="CR821" s="1453"/>
      <c r="CS821" s="1453"/>
      <c r="CT821" s="1453"/>
      <c r="CU821" s="1453"/>
      <c r="CV821" s="1453"/>
      <c r="CW821" s="1453"/>
      <c r="CX821" s="1453"/>
      <c r="CY821" s="1453"/>
      <c r="CZ821" s="1453"/>
      <c r="DA821" s="1453"/>
      <c r="DB821" s="1453"/>
      <c r="DC821" s="1453"/>
      <c r="DD821" s="1453"/>
      <c r="DE821" s="1453"/>
      <c r="DF821" s="1453"/>
      <c r="DG821" s="1453"/>
      <c r="DH821" s="1453"/>
      <c r="DI821" s="1453"/>
      <c r="DJ821" s="1453"/>
      <c r="DK821" s="1453"/>
      <c r="DL821" s="1453"/>
      <c r="DM821" s="1453"/>
      <c r="DN821" s="1453"/>
      <c r="DO821" s="1453"/>
      <c r="DP821" s="1453"/>
      <c r="DQ821" s="1453"/>
      <c r="DR821" s="1453"/>
      <c r="DS821" s="1453"/>
      <c r="DT821" s="1453"/>
    </row>
    <row r="822" spans="1:124" s="1543" customFormat="1" ht="21.9" customHeight="1" x14ac:dyDescent="0.3">
      <c r="A822" s="1453"/>
      <c r="B822" s="1453"/>
      <c r="C822" s="1514"/>
      <c r="D822" s="1514"/>
      <c r="E822" s="1514"/>
      <c r="F822" s="1848"/>
      <c r="G822" s="1930"/>
      <c r="H822" s="1516"/>
      <c r="I822" s="1537"/>
      <c r="J822" s="1537"/>
      <c r="K822" s="1453"/>
      <c r="L822" s="1453"/>
      <c r="M822" s="1453"/>
      <c r="N822" s="1514"/>
      <c r="O822" s="1453"/>
      <c r="P822" s="1453"/>
      <c r="Q822" s="1453"/>
      <c r="R822" s="1453"/>
      <c r="S822" s="1453"/>
      <c r="T822" s="1452"/>
      <c r="U822"/>
      <c r="V822"/>
      <c r="W822" s="1453"/>
      <c r="X822" s="1453"/>
      <c r="Y822" s="1453"/>
      <c r="Z822" s="1453"/>
      <c r="AA822" s="1453"/>
      <c r="AB822" s="1453"/>
      <c r="AC822" s="1453"/>
      <c r="AD822" s="1453"/>
      <c r="AE822" s="1453"/>
      <c r="AF822" s="1453"/>
      <c r="AG822" s="1453"/>
      <c r="AH822" s="1453"/>
      <c r="AI822" s="1453"/>
      <c r="AJ822" s="1453"/>
      <c r="AK822" s="1453"/>
      <c r="AL822" s="1453"/>
      <c r="AM822" s="1453"/>
      <c r="AN822" s="1453"/>
      <c r="AO822" s="1453"/>
      <c r="AP822" s="1453"/>
      <c r="AQ822" s="1453"/>
      <c r="AR822" s="1454"/>
      <c r="AS822" s="1453"/>
      <c r="AT822" s="1453"/>
      <c r="AU822" s="1453"/>
      <c r="AV822" s="1453"/>
      <c r="AW822" s="1453"/>
      <c r="AX822" s="1453"/>
      <c r="AY822" s="1453"/>
      <c r="AZ822" s="1453"/>
      <c r="BA822" s="1453"/>
      <c r="BB822" s="1453"/>
      <c r="BC822" s="1453"/>
      <c r="BD822" s="1453"/>
      <c r="BE822" s="1453"/>
      <c r="BF822" s="1453"/>
      <c r="BG822" s="1453"/>
      <c r="BH822" s="1453"/>
      <c r="BI822" s="1453"/>
      <c r="BJ822" s="1453"/>
      <c r="BK822" s="1453"/>
      <c r="BL822" s="1453"/>
      <c r="BM822" s="1453"/>
      <c r="BN822" s="1453"/>
      <c r="BO822" s="1453"/>
      <c r="BP822" s="1453"/>
      <c r="BQ822" s="1453"/>
      <c r="BR822" s="1453"/>
      <c r="BS822" s="1453"/>
      <c r="BT822" s="1453"/>
      <c r="BU822" s="1453"/>
      <c r="BV822" s="1453"/>
      <c r="BW822" s="1453"/>
      <c r="BX822" s="1453"/>
      <c r="BY822" s="1453"/>
      <c r="BZ822" s="1453"/>
      <c r="CA822" s="1453"/>
      <c r="CB822" s="1453"/>
      <c r="CC822" s="1453"/>
      <c r="CD822" s="1453"/>
      <c r="CE822" s="1453"/>
      <c r="CF822" s="1453"/>
      <c r="CG822" s="1453"/>
      <c r="CH822" s="1453"/>
      <c r="CI822" s="1453"/>
      <c r="CJ822" s="1453"/>
      <c r="CK822" s="1453"/>
      <c r="CL822" s="1453"/>
      <c r="CM822" s="1453"/>
      <c r="CN822" s="1453"/>
      <c r="CO822" s="1453"/>
      <c r="CP822" s="1453"/>
      <c r="CQ822" s="1453"/>
      <c r="CR822" s="1453"/>
      <c r="CS822" s="1453"/>
      <c r="CT822" s="1453"/>
      <c r="CU822" s="1453"/>
      <c r="CV822" s="1453"/>
      <c r="CW822" s="1453"/>
      <c r="CX822" s="1453"/>
      <c r="CY822" s="1453"/>
      <c r="CZ822" s="1453"/>
      <c r="DA822" s="1453"/>
      <c r="DB822" s="1453"/>
      <c r="DC822" s="1453"/>
      <c r="DD822" s="1453"/>
      <c r="DE822" s="1453"/>
      <c r="DF822" s="1453"/>
      <c r="DG822" s="1453"/>
      <c r="DH822" s="1453"/>
      <c r="DI822" s="1453"/>
      <c r="DJ822" s="1453"/>
      <c r="DK822" s="1453"/>
      <c r="DL822" s="1453"/>
      <c r="DM822" s="1453"/>
      <c r="DN822" s="1453"/>
      <c r="DO822" s="1453"/>
      <c r="DP822" s="1453"/>
      <c r="DQ822" s="1453"/>
      <c r="DR822" s="1453"/>
      <c r="DS822" s="1453"/>
      <c r="DT822" s="1453"/>
    </row>
    <row r="823" spans="1:124" s="1543" customFormat="1" ht="21.9" customHeight="1" x14ac:dyDescent="0.3">
      <c r="A823" s="1453"/>
      <c r="B823" s="1453"/>
      <c r="C823" s="1514"/>
      <c r="D823" s="1514"/>
      <c r="E823" s="1514"/>
      <c r="F823" s="1848"/>
      <c r="G823" s="1930"/>
      <c r="H823" s="1516"/>
      <c r="I823" s="1537"/>
      <c r="J823" s="1537"/>
      <c r="K823" s="1453"/>
      <c r="L823" s="1453"/>
      <c r="M823" s="1453"/>
      <c r="N823" s="1514"/>
      <c r="O823" s="1453"/>
      <c r="P823" s="1453"/>
      <c r="Q823" s="1453"/>
      <c r="R823" s="1453"/>
      <c r="S823" s="1453"/>
      <c r="T823" s="1452"/>
      <c r="U823"/>
      <c r="V823"/>
      <c r="W823" s="1453"/>
      <c r="X823" s="1453"/>
      <c r="Y823" s="1453"/>
      <c r="Z823" s="1453"/>
      <c r="AA823" s="1453"/>
      <c r="AB823" s="1453"/>
      <c r="AC823" s="1453"/>
      <c r="AD823" s="1453"/>
      <c r="AE823" s="1453"/>
      <c r="AF823" s="1453"/>
      <c r="AG823" s="1453"/>
      <c r="AH823" s="1453"/>
      <c r="AI823" s="1453"/>
      <c r="AJ823" s="1453"/>
      <c r="AK823" s="1453"/>
      <c r="AL823" s="1453"/>
      <c r="AM823" s="1453"/>
      <c r="AN823" s="1453"/>
      <c r="AO823" s="1453"/>
      <c r="AP823" s="1453"/>
      <c r="AQ823" s="1453"/>
      <c r="AR823" s="1454"/>
      <c r="AS823" s="1453"/>
      <c r="AT823" s="1453"/>
      <c r="AU823" s="1453"/>
      <c r="AV823" s="1453"/>
      <c r="AW823" s="1453"/>
      <c r="AX823" s="1453"/>
      <c r="AY823" s="1453"/>
      <c r="AZ823" s="1453"/>
      <c r="BA823" s="1453"/>
      <c r="BB823" s="1453"/>
      <c r="BC823" s="1453"/>
      <c r="BD823" s="1453"/>
      <c r="BE823" s="1453"/>
      <c r="BF823" s="1453"/>
      <c r="BG823" s="1453"/>
      <c r="BH823" s="1453"/>
      <c r="BI823" s="1453"/>
      <c r="BJ823" s="1453"/>
      <c r="BK823" s="1453"/>
      <c r="BL823" s="1453"/>
      <c r="BM823" s="1453"/>
      <c r="BN823" s="1453"/>
      <c r="BO823" s="1453"/>
      <c r="BP823" s="1453"/>
      <c r="BQ823" s="1453"/>
      <c r="BR823" s="1453"/>
      <c r="BS823" s="1453"/>
      <c r="BT823" s="1453"/>
      <c r="BU823" s="1453"/>
      <c r="BV823" s="1453"/>
      <c r="BW823" s="1453"/>
      <c r="BX823" s="1453"/>
      <c r="BY823" s="1453"/>
      <c r="BZ823" s="1453"/>
      <c r="CA823" s="1453"/>
      <c r="CB823" s="1453"/>
      <c r="CC823" s="1453"/>
      <c r="CD823" s="1453"/>
      <c r="CE823" s="1453"/>
      <c r="CF823" s="1453"/>
      <c r="CG823" s="1453"/>
      <c r="CH823" s="1453"/>
      <c r="CI823" s="1453"/>
      <c r="CJ823" s="1453"/>
      <c r="CK823" s="1453"/>
      <c r="CL823" s="1453"/>
      <c r="CM823" s="1453"/>
      <c r="CN823" s="1453"/>
      <c r="CO823" s="1453"/>
      <c r="CP823" s="1453"/>
      <c r="CQ823" s="1453"/>
      <c r="CR823" s="1453"/>
      <c r="CS823" s="1453"/>
      <c r="CT823" s="1453"/>
      <c r="CU823" s="1453"/>
      <c r="CV823" s="1453"/>
      <c r="CW823" s="1453"/>
      <c r="CX823" s="1453"/>
      <c r="CY823" s="1453"/>
      <c r="CZ823" s="1453"/>
      <c r="DA823" s="1453"/>
      <c r="DB823" s="1453"/>
      <c r="DC823" s="1453"/>
      <c r="DD823" s="1453"/>
      <c r="DE823" s="1453"/>
      <c r="DF823" s="1453"/>
      <c r="DG823" s="1453"/>
      <c r="DH823" s="1453"/>
      <c r="DI823" s="1453"/>
      <c r="DJ823" s="1453"/>
      <c r="DK823" s="1453"/>
      <c r="DL823" s="1453"/>
      <c r="DM823" s="1453"/>
      <c r="DN823" s="1453"/>
      <c r="DO823" s="1453"/>
      <c r="DP823" s="1453"/>
      <c r="DQ823" s="1453"/>
      <c r="DR823" s="1453"/>
      <c r="DS823" s="1453"/>
      <c r="DT823" s="1453"/>
    </row>
    <row r="824" spans="1:124" s="1543" customFormat="1" ht="21.9" customHeight="1" x14ac:dyDescent="0.3">
      <c r="A824" s="1453"/>
      <c r="B824" s="1453"/>
      <c r="C824" s="1514"/>
      <c r="D824" s="1514"/>
      <c r="E824" s="1514"/>
      <c r="F824" s="1848"/>
      <c r="G824" s="1930"/>
      <c r="H824" s="1516"/>
      <c r="I824" s="1537"/>
      <c r="J824" s="1537"/>
      <c r="K824" s="1453"/>
      <c r="L824" s="1453"/>
      <c r="M824" s="1453"/>
      <c r="N824" s="1514"/>
      <c r="O824" s="1453"/>
      <c r="P824" s="1453"/>
      <c r="Q824" s="1453"/>
      <c r="R824" s="1453"/>
      <c r="S824" s="1453"/>
      <c r="T824" s="1452"/>
      <c r="U824"/>
      <c r="V824"/>
      <c r="W824" s="1453"/>
      <c r="X824" s="1453"/>
      <c r="Y824" s="1453"/>
      <c r="Z824" s="1453"/>
      <c r="AA824" s="1453"/>
      <c r="AB824" s="1453"/>
      <c r="AC824" s="1453"/>
      <c r="AD824" s="1453"/>
      <c r="AE824" s="1453"/>
      <c r="AF824" s="1453"/>
      <c r="AG824" s="1453"/>
      <c r="AH824" s="1453"/>
      <c r="AI824" s="1453"/>
      <c r="AJ824" s="1453"/>
      <c r="AK824" s="1453"/>
      <c r="AL824" s="1453"/>
      <c r="AM824" s="1453"/>
      <c r="AN824" s="1453"/>
      <c r="AO824" s="1453"/>
      <c r="AP824" s="1453"/>
      <c r="AQ824" s="1453"/>
      <c r="AR824" s="1454"/>
      <c r="AS824" s="1453"/>
      <c r="AT824" s="1453"/>
      <c r="AU824" s="1453"/>
      <c r="AV824" s="1453"/>
      <c r="AW824" s="1453"/>
      <c r="AX824" s="1453"/>
      <c r="AY824" s="1453"/>
      <c r="AZ824" s="1453"/>
      <c r="BA824" s="1453"/>
      <c r="BB824" s="1453"/>
      <c r="BC824" s="1453"/>
      <c r="BD824" s="1453"/>
      <c r="BE824" s="1453"/>
      <c r="BF824" s="1453"/>
      <c r="BG824" s="1453"/>
      <c r="BH824" s="1453"/>
      <c r="BI824" s="1453"/>
      <c r="BJ824" s="1453"/>
      <c r="BK824" s="1453"/>
      <c r="BL824" s="1453"/>
      <c r="BM824" s="1453"/>
      <c r="BN824" s="1453"/>
      <c r="BO824" s="1453"/>
      <c r="BP824" s="1453"/>
      <c r="BQ824" s="1453"/>
      <c r="BR824" s="1453"/>
      <c r="BS824" s="1453"/>
      <c r="BT824" s="1453"/>
      <c r="BU824" s="1453"/>
      <c r="BV824" s="1453"/>
      <c r="BW824" s="1453"/>
      <c r="BX824" s="1453"/>
      <c r="BY824" s="1453"/>
      <c r="BZ824" s="1453"/>
      <c r="CA824" s="1453"/>
      <c r="CB824" s="1453"/>
      <c r="CC824" s="1453"/>
      <c r="CD824" s="1453"/>
      <c r="CE824" s="1453"/>
      <c r="CF824" s="1453"/>
      <c r="CG824" s="1453"/>
      <c r="CH824" s="1453"/>
      <c r="CI824" s="1453"/>
      <c r="CJ824" s="1453"/>
      <c r="CK824" s="1453"/>
      <c r="CL824" s="1453"/>
      <c r="CM824" s="1453"/>
      <c r="CN824" s="1453"/>
      <c r="CO824" s="1453"/>
      <c r="CP824" s="1453"/>
      <c r="CQ824" s="1453"/>
      <c r="CR824" s="1453"/>
      <c r="CS824" s="1453"/>
      <c r="CT824" s="1453"/>
      <c r="CU824" s="1453"/>
      <c r="CV824" s="1453"/>
      <c r="CW824" s="1453"/>
      <c r="CX824" s="1453"/>
      <c r="CY824" s="1453"/>
      <c r="CZ824" s="1453"/>
      <c r="DA824" s="1453"/>
      <c r="DB824" s="1453"/>
      <c r="DC824" s="1453"/>
      <c r="DD824" s="1453"/>
      <c r="DE824" s="1453"/>
      <c r="DF824" s="1453"/>
      <c r="DG824" s="1453"/>
      <c r="DH824" s="1453"/>
      <c r="DI824" s="1453"/>
      <c r="DJ824" s="1453"/>
      <c r="DK824" s="1453"/>
      <c r="DL824" s="1453"/>
      <c r="DM824" s="1453"/>
      <c r="DN824" s="1453"/>
      <c r="DO824" s="1453"/>
      <c r="DP824" s="1453"/>
      <c r="DQ824" s="1453"/>
      <c r="DR824" s="1453"/>
      <c r="DS824" s="1453"/>
      <c r="DT824" s="1453"/>
    </row>
    <row r="825" spans="1:124" s="1543" customFormat="1" ht="21.9" customHeight="1" x14ac:dyDescent="0.3">
      <c r="A825" s="1453"/>
      <c r="B825" s="1453"/>
      <c r="C825" s="1514"/>
      <c r="D825" s="1514"/>
      <c r="E825" s="1514"/>
      <c r="F825" s="1848"/>
      <c r="G825" s="1930"/>
      <c r="H825" s="1516"/>
      <c r="I825" s="1537"/>
      <c r="J825" s="1537"/>
      <c r="K825" s="1453"/>
      <c r="L825" s="1453"/>
      <c r="M825" s="1453"/>
      <c r="N825" s="1514"/>
      <c r="O825" s="1453"/>
      <c r="P825" s="1453"/>
      <c r="Q825" s="1453"/>
      <c r="R825" s="1453"/>
      <c r="S825" s="1453"/>
      <c r="T825" s="1452"/>
      <c r="U825"/>
      <c r="V825"/>
      <c r="W825" s="1453"/>
      <c r="X825" s="1453"/>
      <c r="Y825" s="1453"/>
      <c r="Z825" s="1453"/>
      <c r="AA825" s="1453"/>
      <c r="AB825" s="1453"/>
      <c r="AC825" s="1453"/>
      <c r="AD825" s="1453"/>
      <c r="AE825" s="1453"/>
      <c r="AF825" s="1453"/>
      <c r="AG825" s="1453"/>
      <c r="AH825" s="1453"/>
      <c r="AI825" s="1453"/>
      <c r="AJ825" s="1453"/>
      <c r="AK825" s="1453"/>
      <c r="AL825" s="1453"/>
      <c r="AM825" s="1453"/>
      <c r="AN825" s="1453"/>
      <c r="AO825" s="1453"/>
      <c r="AP825" s="1453"/>
      <c r="AQ825" s="1453"/>
      <c r="AR825" s="1454"/>
      <c r="AS825" s="1453"/>
      <c r="AT825" s="1453"/>
      <c r="AU825" s="1453"/>
      <c r="AV825" s="1453"/>
      <c r="AW825" s="1453"/>
      <c r="AX825" s="1453"/>
      <c r="AY825" s="1453"/>
      <c r="AZ825" s="1453"/>
      <c r="BA825" s="1453"/>
      <c r="BB825" s="1453"/>
      <c r="BC825" s="1453"/>
      <c r="BD825" s="1453"/>
      <c r="BE825" s="1453"/>
      <c r="BF825" s="1453"/>
      <c r="BG825" s="1453"/>
      <c r="BH825" s="1453"/>
      <c r="BI825" s="1453"/>
      <c r="BJ825" s="1453"/>
      <c r="BK825" s="1453"/>
      <c r="BL825" s="1453"/>
      <c r="BM825" s="1453"/>
      <c r="BN825" s="1453"/>
      <c r="BO825" s="1453"/>
      <c r="BP825" s="1453"/>
      <c r="BQ825" s="1453"/>
      <c r="BR825" s="1453"/>
      <c r="BS825" s="1453"/>
      <c r="BT825" s="1453"/>
      <c r="BU825" s="1453"/>
      <c r="BV825" s="1453"/>
      <c r="BW825" s="1453"/>
      <c r="BX825" s="1453"/>
      <c r="BY825" s="1453"/>
      <c r="BZ825" s="1453"/>
      <c r="CA825" s="1453"/>
      <c r="CB825" s="1453"/>
      <c r="CC825" s="1453"/>
      <c r="CD825" s="1453"/>
      <c r="CE825" s="1453"/>
      <c r="CF825" s="1453"/>
      <c r="CG825" s="1453"/>
      <c r="CH825" s="1453"/>
      <c r="CI825" s="1453"/>
      <c r="CJ825" s="1453"/>
      <c r="CK825" s="1453"/>
      <c r="CL825" s="1453"/>
      <c r="CM825" s="1453"/>
      <c r="CN825" s="1453"/>
      <c r="CO825" s="1453"/>
      <c r="CP825" s="1453"/>
      <c r="CQ825" s="1453"/>
      <c r="CR825" s="1453"/>
      <c r="CS825" s="1453"/>
      <c r="CT825" s="1453"/>
      <c r="CU825" s="1453"/>
      <c r="CV825" s="1453"/>
      <c r="CW825" s="1453"/>
      <c r="CX825" s="1453"/>
      <c r="CY825" s="1453"/>
      <c r="CZ825" s="1453"/>
      <c r="DA825" s="1453"/>
      <c r="DB825" s="1453"/>
      <c r="DC825" s="1453"/>
      <c r="DD825" s="1453"/>
      <c r="DE825" s="1453"/>
      <c r="DF825" s="1453"/>
      <c r="DG825" s="1453"/>
      <c r="DH825" s="1453"/>
      <c r="DI825" s="1453"/>
      <c r="DJ825" s="1453"/>
      <c r="DK825" s="1453"/>
      <c r="DL825" s="1453"/>
      <c r="DM825" s="1453"/>
      <c r="DN825" s="1453"/>
      <c r="DO825" s="1453"/>
      <c r="DP825" s="1453"/>
      <c r="DQ825" s="1453"/>
      <c r="DR825" s="1453"/>
      <c r="DS825" s="1453"/>
      <c r="DT825" s="1453"/>
    </row>
    <row r="826" spans="1:124" s="1543" customFormat="1" ht="21.9" customHeight="1" x14ac:dyDescent="0.3">
      <c r="A826" s="1453"/>
      <c r="B826" s="1453"/>
      <c r="C826" s="1514"/>
      <c r="D826" s="1514"/>
      <c r="E826" s="1514"/>
      <c r="F826" s="1848"/>
      <c r="G826" s="1930"/>
      <c r="H826" s="1516"/>
      <c r="I826" s="1537"/>
      <c r="J826" s="1537"/>
      <c r="K826" s="1453"/>
      <c r="L826" s="1453"/>
      <c r="M826" s="1453"/>
      <c r="N826" s="1514"/>
      <c r="O826" s="1453"/>
      <c r="P826" s="1453"/>
      <c r="Q826" s="1453"/>
      <c r="R826" s="1453"/>
      <c r="S826" s="1453"/>
      <c r="T826" s="1452"/>
      <c r="U826"/>
      <c r="V826"/>
      <c r="W826" s="1453"/>
      <c r="X826" s="1453"/>
      <c r="Y826" s="1453"/>
      <c r="Z826" s="1453"/>
      <c r="AA826" s="1453"/>
      <c r="AB826" s="1453"/>
      <c r="AC826" s="1453"/>
      <c r="AD826" s="1453"/>
      <c r="AE826" s="1453"/>
      <c r="AF826" s="1453"/>
      <c r="AG826" s="1453"/>
      <c r="AH826" s="1453"/>
      <c r="AI826" s="1453"/>
      <c r="AJ826" s="1453"/>
      <c r="AK826" s="1453"/>
      <c r="AL826" s="1453"/>
      <c r="AM826" s="1453"/>
      <c r="AN826" s="1453"/>
      <c r="AO826" s="1453"/>
      <c r="AP826" s="1453"/>
      <c r="AQ826" s="1453"/>
      <c r="AR826" s="1454"/>
      <c r="AS826" s="1453"/>
      <c r="AT826" s="1453"/>
      <c r="AU826" s="1453"/>
      <c r="AV826" s="1453"/>
      <c r="AW826" s="1453"/>
      <c r="AX826" s="1453"/>
      <c r="AY826" s="1453"/>
      <c r="AZ826" s="1453"/>
      <c r="BA826" s="1453"/>
      <c r="BB826" s="1453"/>
      <c r="BC826" s="1453"/>
      <c r="BD826" s="1453"/>
      <c r="BE826" s="1453"/>
      <c r="BF826" s="1453"/>
      <c r="BG826" s="1453"/>
      <c r="BH826" s="1453"/>
      <c r="BI826" s="1453"/>
      <c r="BJ826" s="1453"/>
      <c r="BK826" s="1453"/>
      <c r="BL826" s="1453"/>
      <c r="BM826" s="1453"/>
      <c r="BN826" s="1453"/>
      <c r="BO826" s="1453"/>
      <c r="BP826" s="1453"/>
      <c r="BQ826" s="1453"/>
      <c r="BR826" s="1453"/>
      <c r="BS826" s="1453"/>
      <c r="BT826" s="1453"/>
      <c r="BU826" s="1453"/>
      <c r="BV826" s="1453"/>
      <c r="BW826" s="1453"/>
      <c r="BX826" s="1453"/>
      <c r="BY826" s="1453"/>
      <c r="BZ826" s="1453"/>
      <c r="CA826" s="1453"/>
      <c r="CB826" s="1453"/>
      <c r="CC826" s="1453"/>
      <c r="CD826" s="1453"/>
      <c r="CE826" s="1453"/>
      <c r="CF826" s="1453"/>
      <c r="CG826" s="1453"/>
      <c r="CH826" s="1453"/>
      <c r="CI826" s="1453"/>
      <c r="CJ826" s="1453"/>
      <c r="CK826" s="1453"/>
      <c r="CL826" s="1453"/>
      <c r="CM826" s="1453"/>
      <c r="CN826" s="1453"/>
      <c r="CO826" s="1453"/>
      <c r="CP826" s="1453"/>
      <c r="CQ826" s="1453"/>
      <c r="CR826" s="1453"/>
      <c r="CS826" s="1453"/>
      <c r="CT826" s="1453"/>
      <c r="CU826" s="1453"/>
      <c r="CV826" s="1453"/>
      <c r="CW826" s="1453"/>
      <c r="CX826" s="1453"/>
      <c r="CY826" s="1453"/>
      <c r="CZ826" s="1453"/>
      <c r="DA826" s="1453"/>
      <c r="DB826" s="1453"/>
      <c r="DC826" s="1453"/>
      <c r="DD826" s="1453"/>
      <c r="DE826" s="1453"/>
      <c r="DF826" s="1453"/>
      <c r="DG826" s="1453"/>
      <c r="DH826" s="1453"/>
      <c r="DI826" s="1453"/>
      <c r="DJ826" s="1453"/>
      <c r="DK826" s="1453"/>
      <c r="DL826" s="1453"/>
      <c r="DM826" s="1453"/>
      <c r="DN826" s="1453"/>
      <c r="DO826" s="1453"/>
      <c r="DP826" s="1453"/>
      <c r="DQ826" s="1453"/>
      <c r="DR826" s="1453"/>
      <c r="DS826" s="1453"/>
      <c r="DT826" s="1453"/>
    </row>
    <row r="827" spans="1:124" s="1543" customFormat="1" ht="21.9" customHeight="1" x14ac:dyDescent="0.3">
      <c r="A827" s="1453"/>
      <c r="B827" s="1453"/>
      <c r="C827" s="1514"/>
      <c r="D827" s="1514"/>
      <c r="E827" s="1514"/>
      <c r="F827" s="1848"/>
      <c r="G827" s="1930"/>
      <c r="H827" s="1516"/>
      <c r="I827" s="1537"/>
      <c r="J827" s="1537"/>
      <c r="K827" s="1453"/>
      <c r="L827" s="1453"/>
      <c r="M827" s="1453"/>
      <c r="N827" s="1514"/>
      <c r="O827" s="1453"/>
      <c r="P827" s="1453"/>
      <c r="Q827" s="1453"/>
      <c r="R827" s="1453"/>
      <c r="S827" s="1453"/>
      <c r="T827" s="1452"/>
      <c r="U827"/>
      <c r="V827"/>
      <c r="W827" s="1453"/>
      <c r="X827" s="1453"/>
      <c r="Y827" s="1453"/>
      <c r="Z827" s="1453"/>
      <c r="AA827" s="1453"/>
      <c r="AB827" s="1453"/>
      <c r="AC827" s="1453"/>
      <c r="AD827" s="1453"/>
      <c r="AE827" s="1453"/>
      <c r="AF827" s="1453"/>
      <c r="AG827" s="1453"/>
      <c r="AH827" s="1453"/>
      <c r="AI827" s="1453"/>
      <c r="AJ827" s="1453"/>
      <c r="AK827" s="1453"/>
      <c r="AL827" s="1453"/>
      <c r="AM827" s="1453"/>
      <c r="AN827" s="1453"/>
      <c r="AO827" s="1453"/>
      <c r="AP827" s="1453"/>
      <c r="AQ827" s="1453"/>
      <c r="AR827" s="1454"/>
      <c r="AS827" s="1453"/>
      <c r="AT827" s="1453"/>
      <c r="AU827" s="1453"/>
      <c r="AV827" s="1453"/>
      <c r="AW827" s="1453"/>
      <c r="AX827" s="1453"/>
      <c r="AY827" s="1453"/>
      <c r="AZ827" s="1453"/>
      <c r="BA827" s="1453"/>
      <c r="BB827" s="1453"/>
      <c r="BC827" s="1453"/>
      <c r="BD827" s="1453"/>
      <c r="BE827" s="1453"/>
      <c r="BF827" s="1453"/>
      <c r="BG827" s="1453"/>
      <c r="BH827" s="1453"/>
      <c r="BI827" s="1453"/>
      <c r="BJ827" s="1453"/>
      <c r="BK827" s="1453"/>
      <c r="BL827" s="1453"/>
      <c r="BM827" s="1453"/>
      <c r="BN827" s="1453"/>
      <c r="BO827" s="1453"/>
      <c r="BP827" s="1453"/>
      <c r="BQ827" s="1453"/>
      <c r="BR827" s="1453"/>
      <c r="BS827" s="1453"/>
      <c r="BT827" s="1453"/>
      <c r="BU827" s="1453"/>
      <c r="BV827" s="1453"/>
      <c r="BW827" s="1453"/>
      <c r="BX827" s="1453"/>
      <c r="BY827" s="1453"/>
      <c r="BZ827" s="1453"/>
      <c r="CA827" s="1453"/>
      <c r="CB827" s="1453"/>
      <c r="CC827" s="1453"/>
      <c r="CD827" s="1453"/>
      <c r="CE827" s="1453"/>
      <c r="CF827" s="1453"/>
      <c r="CG827" s="1453"/>
      <c r="CH827" s="1453"/>
      <c r="CI827" s="1453"/>
      <c r="CJ827" s="1453"/>
      <c r="CK827" s="1453"/>
      <c r="CL827" s="1453"/>
      <c r="CM827" s="1453"/>
      <c r="CN827" s="1453"/>
      <c r="CO827" s="1453"/>
      <c r="CP827" s="1453"/>
      <c r="CQ827" s="1453"/>
      <c r="CR827" s="1453"/>
      <c r="CS827" s="1453"/>
      <c r="CT827" s="1453"/>
      <c r="CU827" s="1453"/>
      <c r="CV827" s="1453"/>
      <c r="CW827" s="1453"/>
      <c r="CX827" s="1453"/>
      <c r="CY827" s="1453"/>
      <c r="CZ827" s="1453"/>
      <c r="DA827" s="1453"/>
      <c r="DB827" s="1453"/>
      <c r="DC827" s="1453"/>
      <c r="DD827" s="1453"/>
      <c r="DE827" s="1453"/>
      <c r="DF827" s="1453"/>
      <c r="DG827" s="1453"/>
      <c r="DH827" s="1453"/>
      <c r="DI827" s="1453"/>
      <c r="DJ827" s="1453"/>
      <c r="DK827" s="1453"/>
      <c r="DL827" s="1453"/>
      <c r="DM827" s="1453"/>
      <c r="DN827" s="1453"/>
      <c r="DO827" s="1453"/>
      <c r="DP827" s="1453"/>
      <c r="DQ827" s="1453"/>
      <c r="DR827" s="1453"/>
      <c r="DS827" s="1453"/>
      <c r="DT827" s="1453"/>
    </row>
    <row r="828" spans="1:124" s="1543" customFormat="1" ht="21.9" customHeight="1" x14ac:dyDescent="0.3">
      <c r="A828" s="1453"/>
      <c r="B828" s="1453"/>
      <c r="C828" s="1514"/>
      <c r="D828" s="1514"/>
      <c r="E828" s="1514"/>
      <c r="F828" s="1848"/>
      <c r="G828" s="1930"/>
      <c r="H828" s="1516"/>
      <c r="I828" s="1537"/>
      <c r="J828" s="1537"/>
      <c r="K828" s="1453"/>
      <c r="L828" s="1453"/>
      <c r="M828" s="1453"/>
      <c r="N828" s="1514"/>
      <c r="O828" s="1453"/>
      <c r="P828" s="1453"/>
      <c r="Q828" s="1453"/>
      <c r="R828" s="1453"/>
      <c r="S828" s="1453"/>
      <c r="T828" s="1452"/>
      <c r="U828"/>
      <c r="V828"/>
      <c r="W828" s="1453"/>
      <c r="X828" s="1453"/>
      <c r="Y828" s="1453"/>
      <c r="Z828" s="1453"/>
      <c r="AA828" s="1453"/>
      <c r="AB828" s="1453"/>
      <c r="AC828" s="1453"/>
      <c r="AD828" s="1453"/>
      <c r="AE828" s="1453"/>
      <c r="AF828" s="1453"/>
      <c r="AG828" s="1453"/>
      <c r="AH828" s="1453"/>
      <c r="AI828" s="1453"/>
      <c r="AJ828" s="1453"/>
      <c r="AK828" s="1453"/>
      <c r="AL828" s="1453"/>
      <c r="AM828" s="1453"/>
      <c r="AN828" s="1453"/>
      <c r="AO828" s="1453"/>
      <c r="AP828" s="1453"/>
      <c r="AQ828" s="1453"/>
      <c r="AR828" s="1454"/>
      <c r="AS828" s="1453"/>
      <c r="AT828" s="1453"/>
      <c r="AU828" s="1453"/>
      <c r="AV828" s="1453"/>
      <c r="AW828" s="1453"/>
      <c r="AX828" s="1453"/>
      <c r="AY828" s="1453"/>
      <c r="AZ828" s="1453"/>
      <c r="BA828" s="1453"/>
      <c r="BB828" s="1453"/>
      <c r="BC828" s="1453"/>
      <c r="BD828" s="1453"/>
      <c r="BE828" s="1453"/>
      <c r="BF828" s="1453"/>
      <c r="BG828" s="1453"/>
      <c r="BH828" s="1453"/>
      <c r="BI828" s="1453"/>
      <c r="BJ828" s="1453"/>
      <c r="BK828" s="1453"/>
      <c r="BL828" s="1453"/>
      <c r="BM828" s="1453"/>
      <c r="BN828" s="1453"/>
      <c r="BO828" s="1453"/>
      <c r="BP828" s="1453"/>
      <c r="BQ828" s="1453"/>
      <c r="BR828" s="1453"/>
      <c r="BS828" s="1453"/>
      <c r="BT828" s="1453"/>
      <c r="BU828" s="1453"/>
      <c r="BV828" s="1453"/>
      <c r="BW828" s="1453"/>
      <c r="BX828" s="1453"/>
      <c r="BY828" s="1453"/>
      <c r="BZ828" s="1453"/>
      <c r="CA828" s="1453"/>
      <c r="CB828" s="1453"/>
      <c r="CC828" s="1453"/>
      <c r="CD828" s="1453"/>
      <c r="CE828" s="1453"/>
      <c r="CF828" s="1453"/>
      <c r="CG828" s="1453"/>
      <c r="CH828" s="1453"/>
      <c r="CI828" s="1453"/>
      <c r="CJ828" s="1453"/>
      <c r="CK828" s="1453"/>
      <c r="CL828" s="1453"/>
      <c r="CM828" s="1453"/>
      <c r="CN828" s="1453"/>
      <c r="CO828" s="1453"/>
      <c r="CP828" s="1453"/>
      <c r="CQ828" s="1453"/>
      <c r="CR828" s="1453"/>
      <c r="CS828" s="1453"/>
      <c r="CT828" s="1453"/>
      <c r="CU828" s="1453"/>
      <c r="CV828" s="1453"/>
      <c r="CW828" s="1453"/>
      <c r="CX828" s="1453"/>
      <c r="CY828" s="1453"/>
      <c r="CZ828" s="1453"/>
      <c r="DA828" s="1453"/>
      <c r="DB828" s="1453"/>
      <c r="DC828" s="1453"/>
      <c r="DD828" s="1453"/>
      <c r="DE828" s="1453"/>
      <c r="DF828" s="1453"/>
      <c r="DG828" s="1453"/>
      <c r="DH828" s="1453"/>
      <c r="DI828" s="1453"/>
      <c r="DJ828" s="1453"/>
      <c r="DK828" s="1453"/>
      <c r="DL828" s="1453"/>
      <c r="DM828" s="1453"/>
      <c r="DN828" s="1453"/>
      <c r="DO828" s="1453"/>
      <c r="DP828" s="1453"/>
      <c r="DQ828" s="1453"/>
      <c r="DR828" s="1453"/>
      <c r="DS828" s="1453"/>
      <c r="DT828" s="1453"/>
    </row>
    <row r="829" spans="1:124" s="1543" customFormat="1" ht="21.9" customHeight="1" x14ac:dyDescent="0.3">
      <c r="A829" s="1453"/>
      <c r="B829" s="1453"/>
      <c r="C829" s="1514"/>
      <c r="D829" s="1514"/>
      <c r="E829" s="1514"/>
      <c r="F829" s="1848"/>
      <c r="G829" s="1930"/>
      <c r="H829" s="1516"/>
      <c r="I829" s="1537"/>
      <c r="J829" s="1537"/>
      <c r="K829" s="1453"/>
      <c r="L829" s="1453"/>
      <c r="M829" s="1453"/>
      <c r="N829" s="1514"/>
      <c r="O829" s="1453"/>
      <c r="P829" s="1453"/>
      <c r="Q829" s="1453"/>
      <c r="R829" s="1453"/>
      <c r="S829" s="1453"/>
      <c r="T829" s="1452"/>
      <c r="U829"/>
      <c r="V829"/>
      <c r="W829" s="1453"/>
      <c r="X829" s="1453"/>
      <c r="Y829" s="1453"/>
      <c r="Z829" s="1453"/>
      <c r="AA829" s="1453"/>
      <c r="AB829" s="1453"/>
      <c r="AC829" s="1453"/>
      <c r="AD829" s="1453"/>
      <c r="AE829" s="1453"/>
      <c r="AF829" s="1453"/>
      <c r="AG829" s="1453"/>
      <c r="AH829" s="1453"/>
      <c r="AI829" s="1453"/>
      <c r="AJ829" s="1453"/>
      <c r="AK829" s="1453"/>
      <c r="AL829" s="1453"/>
      <c r="AM829" s="1453"/>
      <c r="AN829" s="1453"/>
      <c r="AO829" s="1453"/>
      <c r="AP829" s="1453"/>
      <c r="AQ829" s="1453"/>
      <c r="AR829" s="1454"/>
      <c r="AS829" s="1453"/>
      <c r="AT829" s="1453"/>
      <c r="AU829" s="1453"/>
      <c r="AV829" s="1453"/>
      <c r="AW829" s="1453"/>
      <c r="AX829" s="1453"/>
      <c r="AY829" s="1453"/>
      <c r="AZ829" s="1453"/>
      <c r="BA829" s="1453"/>
      <c r="BB829" s="1453"/>
      <c r="BC829" s="1453"/>
      <c r="BD829" s="1453"/>
      <c r="BE829" s="1453"/>
      <c r="BF829" s="1453"/>
      <c r="BG829" s="1453"/>
      <c r="BH829" s="1453"/>
      <c r="BI829" s="1453"/>
      <c r="BJ829" s="1453"/>
      <c r="BK829" s="1453"/>
      <c r="BL829" s="1453"/>
      <c r="BM829" s="1453"/>
      <c r="BN829" s="1453"/>
      <c r="BO829" s="1453"/>
      <c r="BP829" s="1453"/>
      <c r="BQ829" s="1453"/>
      <c r="BR829" s="1453"/>
      <c r="BS829" s="1453"/>
      <c r="BT829" s="1453"/>
      <c r="BU829" s="1453"/>
      <c r="BV829" s="1453"/>
      <c r="BW829" s="1453"/>
      <c r="BX829" s="1453"/>
      <c r="BY829" s="1453"/>
      <c r="BZ829" s="1453"/>
      <c r="CA829" s="1453"/>
      <c r="CB829" s="1453"/>
      <c r="CC829" s="1453"/>
      <c r="CD829" s="1453"/>
      <c r="CE829" s="1453"/>
      <c r="CF829" s="1453"/>
      <c r="CG829" s="1453"/>
      <c r="CH829" s="1453"/>
      <c r="CI829" s="1453"/>
      <c r="CJ829" s="1453"/>
      <c r="CK829" s="1453"/>
      <c r="CL829" s="1453"/>
      <c r="CM829" s="1453"/>
      <c r="CN829" s="1453"/>
      <c r="CO829" s="1453"/>
      <c r="CP829" s="1453"/>
      <c r="CQ829" s="1453"/>
      <c r="CR829" s="1453"/>
      <c r="CS829" s="1453"/>
      <c r="CT829" s="1453"/>
      <c r="CU829" s="1453"/>
      <c r="CV829" s="1453"/>
      <c r="CW829" s="1453"/>
      <c r="CX829" s="1453"/>
      <c r="CY829" s="1453"/>
      <c r="CZ829" s="1453"/>
      <c r="DA829" s="1453"/>
      <c r="DB829" s="1453"/>
      <c r="DC829" s="1453"/>
      <c r="DD829" s="1453"/>
      <c r="DE829" s="1453"/>
      <c r="DF829" s="1453"/>
      <c r="DG829" s="1453"/>
      <c r="DH829" s="1453"/>
      <c r="DI829" s="1453"/>
      <c r="DJ829" s="1453"/>
      <c r="DK829" s="1453"/>
      <c r="DL829" s="1453"/>
      <c r="DM829" s="1453"/>
      <c r="DN829" s="1453"/>
      <c r="DO829" s="1453"/>
      <c r="DP829" s="1453"/>
      <c r="DQ829" s="1453"/>
      <c r="DR829" s="1453"/>
      <c r="DS829" s="1453"/>
      <c r="DT829" s="1453"/>
    </row>
    <row r="830" spans="1:124" s="1543" customFormat="1" ht="21.9" customHeight="1" x14ac:dyDescent="0.3">
      <c r="A830" s="1453"/>
      <c r="B830" s="1453"/>
      <c r="C830" s="1514"/>
      <c r="D830" s="1514"/>
      <c r="E830" s="1514"/>
      <c r="F830" s="1848"/>
      <c r="G830" s="1930"/>
      <c r="H830" s="1516"/>
      <c r="I830" s="1537"/>
      <c r="J830" s="1537"/>
      <c r="K830" s="1453"/>
      <c r="L830" s="1453"/>
      <c r="M830" s="1453"/>
      <c r="N830" s="1514"/>
      <c r="O830" s="1453"/>
      <c r="P830" s="1453"/>
      <c r="Q830" s="1453"/>
      <c r="R830" s="1453"/>
      <c r="S830" s="1453"/>
      <c r="T830" s="1452"/>
      <c r="U830"/>
      <c r="V830"/>
      <c r="W830" s="1453"/>
      <c r="X830" s="1453"/>
      <c r="Y830" s="1453"/>
      <c r="Z830" s="1453"/>
      <c r="AA830" s="1453"/>
      <c r="AB830" s="1453"/>
      <c r="AC830" s="1453"/>
      <c r="AD830" s="1453"/>
      <c r="AE830" s="1453"/>
      <c r="AF830" s="1453"/>
      <c r="AG830" s="1453"/>
      <c r="AH830" s="1453"/>
      <c r="AI830" s="1453"/>
      <c r="AJ830" s="1453"/>
      <c r="AK830" s="1453"/>
      <c r="AL830" s="1453"/>
      <c r="AM830" s="1453"/>
      <c r="AN830" s="1453"/>
      <c r="AO830" s="1453"/>
      <c r="AP830" s="1453"/>
      <c r="AQ830" s="1453"/>
      <c r="AR830" s="1454"/>
      <c r="AS830" s="1453"/>
      <c r="AT830" s="1453"/>
      <c r="AU830" s="1453"/>
      <c r="AV830" s="1453"/>
      <c r="AW830" s="1453"/>
      <c r="AX830" s="1453"/>
      <c r="AY830" s="1453"/>
      <c r="AZ830" s="1453"/>
      <c r="BA830" s="1453"/>
      <c r="BB830" s="1453"/>
      <c r="BC830" s="1453"/>
      <c r="BD830" s="1453"/>
      <c r="BE830" s="1453"/>
      <c r="BF830" s="1453"/>
      <c r="BG830" s="1453"/>
      <c r="BH830" s="1453"/>
      <c r="BI830" s="1453"/>
      <c r="BJ830" s="1453"/>
      <c r="BK830" s="1453"/>
      <c r="BL830" s="1453"/>
      <c r="BM830" s="1453"/>
      <c r="BN830" s="1453"/>
      <c r="BO830" s="1453"/>
      <c r="BP830" s="1453"/>
      <c r="BQ830" s="1453"/>
      <c r="BR830" s="1453"/>
      <c r="BS830" s="1453"/>
      <c r="BT830" s="1453"/>
      <c r="BU830" s="1453"/>
      <c r="BV830" s="1453"/>
      <c r="BW830" s="1453"/>
      <c r="BX830" s="1453"/>
      <c r="BY830" s="1453"/>
      <c r="BZ830" s="1453"/>
      <c r="CA830" s="1453"/>
      <c r="CB830" s="1453"/>
      <c r="CC830" s="1453"/>
      <c r="CD830" s="1453"/>
      <c r="CE830" s="1453"/>
      <c r="CF830" s="1453"/>
      <c r="CG830" s="1453"/>
      <c r="CH830" s="1453"/>
      <c r="CI830" s="1453"/>
      <c r="CJ830" s="1453"/>
      <c r="CK830" s="1453"/>
      <c r="CL830" s="1453"/>
      <c r="CM830" s="1453"/>
      <c r="CN830" s="1453"/>
      <c r="CO830" s="1453"/>
      <c r="CP830" s="1453"/>
      <c r="CQ830" s="1453"/>
      <c r="CR830" s="1453"/>
      <c r="CS830" s="1453"/>
      <c r="CT830" s="1453"/>
      <c r="CU830" s="1453"/>
      <c r="CV830" s="1453"/>
      <c r="CW830" s="1453"/>
      <c r="CX830" s="1453"/>
      <c r="CY830" s="1453"/>
      <c r="CZ830" s="1453"/>
      <c r="DA830" s="1453"/>
      <c r="DB830" s="1453"/>
      <c r="DC830" s="1453"/>
      <c r="DD830" s="1453"/>
      <c r="DE830" s="1453"/>
      <c r="DF830" s="1453"/>
      <c r="DG830" s="1453"/>
      <c r="DH830" s="1453"/>
      <c r="DI830" s="1453"/>
      <c r="DJ830" s="1453"/>
      <c r="DK830" s="1453"/>
      <c r="DL830" s="1453"/>
      <c r="DM830" s="1453"/>
      <c r="DN830" s="1453"/>
      <c r="DO830" s="1453"/>
      <c r="DP830" s="1453"/>
      <c r="DQ830" s="1453"/>
      <c r="DR830" s="1453"/>
      <c r="DS830" s="1453"/>
      <c r="DT830" s="1453"/>
    </row>
    <row r="831" spans="1:124" s="1543" customFormat="1" ht="21.9" customHeight="1" x14ac:dyDescent="0.3">
      <c r="A831" s="1453"/>
      <c r="B831" s="1453"/>
      <c r="C831" s="1514"/>
      <c r="D831" s="1514"/>
      <c r="E831" s="1514"/>
      <c r="F831" s="1848"/>
      <c r="G831" s="1930"/>
      <c r="H831" s="1516"/>
      <c r="I831" s="1537"/>
      <c r="J831" s="1537"/>
      <c r="K831" s="1453"/>
      <c r="L831" s="1453"/>
      <c r="M831" s="1453"/>
      <c r="N831" s="1514"/>
      <c r="O831" s="1453"/>
      <c r="P831" s="1453"/>
      <c r="Q831" s="1453"/>
      <c r="R831" s="1453"/>
      <c r="S831" s="1453"/>
      <c r="T831" s="1452"/>
      <c r="U831"/>
      <c r="V831"/>
      <c r="W831" s="1453"/>
      <c r="X831" s="1453"/>
      <c r="Y831" s="1453"/>
      <c r="Z831" s="1453"/>
      <c r="AA831" s="1453"/>
      <c r="AB831" s="1453"/>
      <c r="AC831" s="1453"/>
      <c r="AD831" s="1453"/>
      <c r="AE831" s="1453"/>
      <c r="AF831" s="1453"/>
      <c r="AG831" s="1453"/>
      <c r="AH831" s="1453"/>
      <c r="AI831" s="1453"/>
      <c r="AJ831" s="1453"/>
      <c r="AK831" s="1453"/>
      <c r="AL831" s="1453"/>
      <c r="AM831" s="1453"/>
      <c r="AN831" s="1453"/>
      <c r="AO831" s="1453"/>
      <c r="AP831" s="1453"/>
      <c r="AQ831" s="1453"/>
      <c r="AR831" s="1454"/>
      <c r="AS831" s="1453"/>
      <c r="AT831" s="1453"/>
      <c r="AU831" s="1453"/>
      <c r="AV831" s="1453"/>
      <c r="AW831" s="1453"/>
      <c r="AX831" s="1453"/>
      <c r="AY831" s="1453"/>
      <c r="AZ831" s="1453"/>
      <c r="BA831" s="1453"/>
      <c r="BB831" s="1453"/>
      <c r="BC831" s="1453"/>
      <c r="BD831" s="1453"/>
      <c r="BE831" s="1453"/>
      <c r="BF831" s="1453"/>
      <c r="BG831" s="1453"/>
      <c r="BH831" s="1453"/>
      <c r="BI831" s="1453"/>
      <c r="BJ831" s="1453"/>
      <c r="BK831" s="1453"/>
      <c r="BL831" s="1453"/>
      <c r="BM831" s="1453"/>
      <c r="BN831" s="1453"/>
      <c r="BO831" s="1453"/>
      <c r="BP831" s="1453"/>
      <c r="BQ831" s="1453"/>
      <c r="BR831" s="1453"/>
      <c r="BS831" s="1453"/>
      <c r="BT831" s="1453"/>
      <c r="BU831" s="1453"/>
      <c r="BV831" s="1453"/>
      <c r="BW831" s="1453"/>
      <c r="BX831" s="1453"/>
      <c r="BY831" s="1453"/>
      <c r="BZ831" s="1453"/>
      <c r="CA831" s="1453"/>
      <c r="CB831" s="1453"/>
      <c r="CC831" s="1453"/>
      <c r="CD831" s="1453"/>
      <c r="CE831" s="1453"/>
      <c r="CF831" s="1453"/>
      <c r="CG831" s="1453"/>
      <c r="CH831" s="1453"/>
      <c r="CI831" s="1453"/>
      <c r="CJ831" s="1453"/>
      <c r="CK831" s="1453"/>
      <c r="CL831" s="1453"/>
      <c r="CM831" s="1453"/>
      <c r="CN831" s="1453"/>
      <c r="CO831" s="1453"/>
      <c r="CP831" s="1453"/>
      <c r="CQ831" s="1453"/>
      <c r="CR831" s="1453"/>
      <c r="CS831" s="1453"/>
      <c r="CT831" s="1453"/>
      <c r="CU831" s="1453"/>
      <c r="CV831" s="1453"/>
      <c r="CW831" s="1453"/>
      <c r="CX831" s="1453"/>
      <c r="CY831" s="1453"/>
      <c r="CZ831" s="1453"/>
      <c r="DA831" s="1453"/>
      <c r="DB831" s="1453"/>
      <c r="DC831" s="1453"/>
      <c r="DD831" s="1453"/>
      <c r="DE831" s="1453"/>
      <c r="DF831" s="1453"/>
      <c r="DG831" s="1453"/>
      <c r="DH831" s="1453"/>
      <c r="DI831" s="1453"/>
      <c r="DJ831" s="1453"/>
      <c r="DK831" s="1453"/>
      <c r="DL831" s="1453"/>
      <c r="DM831" s="1453"/>
      <c r="DN831" s="1453"/>
      <c r="DO831" s="1453"/>
      <c r="DP831" s="1453"/>
      <c r="DQ831" s="1453"/>
      <c r="DR831" s="1453"/>
      <c r="DS831" s="1453"/>
      <c r="DT831" s="1453"/>
    </row>
    <row r="832" spans="1:124" s="1543" customFormat="1" ht="21.9" customHeight="1" x14ac:dyDescent="0.3">
      <c r="A832" s="1453"/>
      <c r="B832" s="1453"/>
      <c r="C832" s="1514"/>
      <c r="D832" s="1514"/>
      <c r="E832" s="1514"/>
      <c r="F832" s="1848"/>
      <c r="G832" s="1930"/>
      <c r="H832" s="1516"/>
      <c r="I832" s="1537"/>
      <c r="J832" s="1537"/>
      <c r="K832" s="1453"/>
      <c r="L832" s="1453"/>
      <c r="M832" s="1453"/>
      <c r="N832" s="1514"/>
      <c r="O832" s="1453"/>
      <c r="P832" s="1453"/>
      <c r="Q832" s="1453"/>
      <c r="R832" s="1453"/>
      <c r="S832" s="1453"/>
      <c r="T832" s="1452"/>
      <c r="U832"/>
      <c r="V832"/>
      <c r="W832" s="1453"/>
      <c r="X832" s="1453"/>
      <c r="Y832" s="1453"/>
      <c r="Z832" s="1453"/>
      <c r="AA832" s="1453"/>
      <c r="AB832" s="1453"/>
      <c r="AC832" s="1453"/>
      <c r="AD832" s="1453"/>
      <c r="AE832" s="1453"/>
      <c r="AF832" s="1453"/>
      <c r="AG832" s="1453"/>
      <c r="AH832" s="1453"/>
      <c r="AI832" s="1453"/>
      <c r="AJ832" s="1453"/>
      <c r="AK832" s="1453"/>
      <c r="AL832" s="1453"/>
      <c r="AM832" s="1453"/>
      <c r="AN832" s="1453"/>
      <c r="AO832" s="1453"/>
      <c r="AP832" s="1453"/>
      <c r="AQ832" s="1453"/>
      <c r="AR832" s="1454"/>
      <c r="AS832" s="1453"/>
      <c r="AT832" s="1453"/>
      <c r="AU832" s="1453"/>
      <c r="AV832" s="1453"/>
      <c r="AW832" s="1453"/>
      <c r="AX832" s="1453"/>
      <c r="AY832" s="1453"/>
      <c r="AZ832" s="1453"/>
      <c r="BA832" s="1453"/>
      <c r="BB832" s="1453"/>
      <c r="BC832" s="1453"/>
      <c r="BD832" s="1453"/>
      <c r="BE832" s="1453"/>
      <c r="BF832" s="1453"/>
      <c r="BG832" s="1453"/>
      <c r="BH832" s="1453"/>
      <c r="BI832" s="1453"/>
      <c r="BJ832" s="1453"/>
      <c r="BK832" s="1453"/>
      <c r="BL832" s="1453"/>
      <c r="BM832" s="1453"/>
      <c r="BN832" s="1453"/>
      <c r="BO832" s="1453"/>
      <c r="BP832" s="1453"/>
      <c r="BQ832" s="1453"/>
      <c r="BR832" s="1453"/>
      <c r="BS832" s="1453"/>
      <c r="BT832" s="1453"/>
      <c r="BU832" s="1453"/>
      <c r="BV832" s="1453"/>
      <c r="BW832" s="1453"/>
      <c r="BX832" s="1453"/>
      <c r="BY832" s="1453"/>
      <c r="BZ832" s="1453"/>
      <c r="CA832" s="1453"/>
      <c r="CB832" s="1453"/>
      <c r="CC832" s="1453"/>
      <c r="CD832" s="1453"/>
      <c r="CE832" s="1453"/>
      <c r="CF832" s="1453"/>
      <c r="CG832" s="1453"/>
      <c r="CH832" s="1453"/>
      <c r="CI832" s="1453"/>
      <c r="CJ832" s="1453"/>
      <c r="CK832" s="1453"/>
      <c r="CL832" s="1453"/>
      <c r="CM832" s="1453"/>
      <c r="CN832" s="1453"/>
      <c r="CO832" s="1453"/>
      <c r="CP832" s="1453"/>
      <c r="CQ832" s="1453"/>
      <c r="CR832" s="1453"/>
      <c r="CS832" s="1453"/>
      <c r="CT832" s="1453"/>
      <c r="CU832" s="1453"/>
      <c r="CV832" s="1453"/>
      <c r="CW832" s="1453"/>
      <c r="CX832" s="1453"/>
      <c r="CY832" s="1453"/>
      <c r="CZ832" s="1453"/>
      <c r="DA832" s="1453"/>
      <c r="DB832" s="1453"/>
      <c r="DC832" s="1453"/>
      <c r="DD832" s="1453"/>
      <c r="DE832" s="1453"/>
      <c r="DF832" s="1453"/>
      <c r="DG832" s="1453"/>
      <c r="DH832" s="1453"/>
      <c r="DI832" s="1453"/>
      <c r="DJ832" s="1453"/>
      <c r="DK832" s="1453"/>
      <c r="DL832" s="1453"/>
      <c r="DM832" s="1453"/>
      <c r="DN832" s="1453"/>
      <c r="DO832" s="1453"/>
      <c r="DP832" s="1453"/>
      <c r="DQ832" s="1453"/>
      <c r="DR832" s="1453"/>
      <c r="DS832" s="1453"/>
      <c r="DT832" s="1453"/>
    </row>
    <row r="833" spans="1:124" s="1543" customFormat="1" ht="21.9" customHeight="1" x14ac:dyDescent="0.3">
      <c r="A833" s="1453"/>
      <c r="B833" s="1453"/>
      <c r="C833" s="1514"/>
      <c r="D833" s="1514"/>
      <c r="E833" s="1514"/>
      <c r="F833" s="1848"/>
      <c r="G833" s="1930"/>
      <c r="H833" s="1516"/>
      <c r="I833" s="1537"/>
      <c r="J833" s="1537"/>
      <c r="K833" s="1453"/>
      <c r="L833" s="1453"/>
      <c r="M833" s="1453"/>
      <c r="N833" s="1514"/>
      <c r="O833" s="1453"/>
      <c r="P833" s="1453"/>
      <c r="Q833" s="1453"/>
      <c r="R833" s="1453"/>
      <c r="S833" s="1453"/>
      <c r="T833" s="1452"/>
      <c r="U833"/>
      <c r="V833"/>
      <c r="W833" s="1453"/>
      <c r="X833" s="1453"/>
      <c r="Y833" s="1453"/>
      <c r="Z833" s="1453"/>
      <c r="AA833" s="1453"/>
      <c r="AB833" s="1453"/>
      <c r="AC833" s="1453"/>
      <c r="AD833" s="1453"/>
      <c r="AE833" s="1453"/>
      <c r="AF833" s="1453"/>
      <c r="AG833" s="1453"/>
      <c r="AH833" s="1453"/>
      <c r="AI833" s="1453"/>
      <c r="AJ833" s="1453"/>
      <c r="AK833" s="1453"/>
      <c r="AL833" s="1453"/>
      <c r="AM833" s="1453"/>
      <c r="AN833" s="1453"/>
      <c r="AO833" s="1453"/>
      <c r="AP833" s="1453"/>
      <c r="AQ833" s="1453"/>
      <c r="AR833" s="1454"/>
      <c r="AS833" s="1453"/>
      <c r="AT833" s="1453"/>
      <c r="AU833" s="1453"/>
      <c r="AV833" s="1453"/>
      <c r="AW833" s="1453"/>
      <c r="AX833" s="1453"/>
      <c r="AY833" s="1453"/>
      <c r="AZ833" s="1453"/>
      <c r="BA833" s="1453"/>
      <c r="BB833" s="1453"/>
      <c r="BC833" s="1453"/>
      <c r="BD833" s="1453"/>
      <c r="BE833" s="1453"/>
      <c r="BF833" s="1453"/>
      <c r="BG833" s="1453"/>
      <c r="BH833" s="1453"/>
      <c r="BI833" s="1453"/>
      <c r="BJ833" s="1453"/>
      <c r="BK833" s="1453"/>
      <c r="BL833" s="1453"/>
      <c r="BM833" s="1453"/>
      <c r="BN833" s="1453"/>
      <c r="BO833" s="1453"/>
      <c r="BP833" s="1453"/>
      <c r="BQ833" s="1453"/>
      <c r="BR833" s="1453"/>
      <c r="BS833" s="1453"/>
      <c r="BT833" s="1453"/>
      <c r="BU833" s="1453"/>
      <c r="BV833" s="1453"/>
      <c r="BW833" s="1453"/>
      <c r="BX833" s="1453"/>
      <c r="BY833" s="1453"/>
      <c r="BZ833" s="1453"/>
      <c r="CA833" s="1453"/>
      <c r="CB833" s="1453"/>
      <c r="CC833" s="1453"/>
      <c r="CD833" s="1453"/>
      <c r="CE833" s="1453"/>
      <c r="CF833" s="1453"/>
      <c r="CG833" s="1453"/>
      <c r="CH833" s="1453"/>
      <c r="CI833" s="1453"/>
      <c r="CJ833" s="1453"/>
      <c r="CK833" s="1453"/>
      <c r="CL833" s="1453"/>
      <c r="CM833" s="1453"/>
      <c r="CN833" s="1453"/>
      <c r="CO833" s="1453"/>
      <c r="CP833" s="1453"/>
      <c r="CQ833" s="1453"/>
      <c r="CR833" s="1453"/>
      <c r="CS833" s="1453"/>
      <c r="CT833" s="1453"/>
      <c r="CU833" s="1453"/>
      <c r="CV833" s="1453"/>
      <c r="CW833" s="1453"/>
      <c r="CX833" s="1453"/>
      <c r="CY833" s="1453"/>
      <c r="CZ833" s="1453"/>
      <c r="DA833" s="1453"/>
      <c r="DB833" s="1453"/>
      <c r="DC833" s="1453"/>
      <c r="DD833" s="1453"/>
      <c r="DE833" s="1453"/>
      <c r="DF833" s="1453"/>
      <c r="DG833" s="1453"/>
      <c r="DH833" s="1453"/>
      <c r="DI833" s="1453"/>
      <c r="DJ833" s="1453"/>
      <c r="DK833" s="1453"/>
      <c r="DL833" s="1453"/>
      <c r="DM833" s="1453"/>
      <c r="DN833" s="1453"/>
      <c r="DO833" s="1453"/>
      <c r="DP833" s="1453"/>
      <c r="DQ833" s="1453"/>
      <c r="DR833" s="1453"/>
      <c r="DS833" s="1453"/>
      <c r="DT833" s="1453"/>
    </row>
    <row r="834" spans="1:124" s="1543" customFormat="1" ht="21.9" customHeight="1" x14ac:dyDescent="0.3">
      <c r="A834" s="1453"/>
      <c r="B834" s="1453"/>
      <c r="C834" s="1514"/>
      <c r="D834" s="1514"/>
      <c r="E834" s="1514"/>
      <c r="F834" s="1848"/>
      <c r="G834" s="1930"/>
      <c r="H834" s="1516"/>
      <c r="I834" s="1537"/>
      <c r="J834" s="1537"/>
      <c r="K834" s="1453"/>
      <c r="L834" s="1453"/>
      <c r="M834" s="1453"/>
      <c r="N834" s="1514"/>
      <c r="O834" s="1453"/>
      <c r="P834" s="1453"/>
      <c r="Q834" s="1453"/>
      <c r="R834" s="1453"/>
      <c r="S834" s="1453"/>
      <c r="T834" s="1452"/>
      <c r="U834"/>
      <c r="V834"/>
      <c r="W834" s="1453"/>
      <c r="X834" s="1453"/>
      <c r="Y834" s="1453"/>
      <c r="Z834" s="1453"/>
      <c r="AA834" s="1453"/>
      <c r="AB834" s="1453"/>
      <c r="AC834" s="1453"/>
      <c r="AD834" s="1453"/>
      <c r="AE834" s="1453"/>
      <c r="AF834" s="1453"/>
      <c r="AG834" s="1453"/>
      <c r="AH834" s="1453"/>
      <c r="AI834" s="1453"/>
      <c r="AJ834" s="1453"/>
      <c r="AK834" s="1453"/>
      <c r="AL834" s="1453"/>
      <c r="AM834" s="1453"/>
      <c r="AN834" s="1453"/>
      <c r="AO834" s="1453"/>
      <c r="AP834" s="1453"/>
      <c r="AQ834" s="1453"/>
      <c r="AR834" s="1454"/>
      <c r="AS834" s="1453"/>
      <c r="AT834" s="1453"/>
      <c r="AU834" s="1453"/>
      <c r="AV834" s="1453"/>
      <c r="AW834" s="1453"/>
      <c r="AX834" s="1453"/>
      <c r="AY834" s="1453"/>
      <c r="AZ834" s="1453"/>
      <c r="BA834" s="1453"/>
      <c r="BB834" s="1453"/>
      <c r="BC834" s="1453"/>
      <c r="BD834" s="1453"/>
      <c r="BE834" s="1453"/>
      <c r="BF834" s="1453"/>
      <c r="BG834" s="1453"/>
      <c r="BH834" s="1453"/>
      <c r="BI834" s="1453"/>
      <c r="BJ834" s="1453"/>
      <c r="BK834" s="1453"/>
      <c r="BL834" s="1453"/>
      <c r="BM834" s="1453"/>
      <c r="BN834" s="1453"/>
      <c r="BO834" s="1453"/>
      <c r="BP834" s="1453"/>
      <c r="BQ834" s="1453"/>
      <c r="BR834" s="1453"/>
      <c r="BS834" s="1453"/>
      <c r="BT834" s="1453"/>
      <c r="BU834" s="1453"/>
      <c r="BV834" s="1453"/>
      <c r="BW834" s="1453"/>
      <c r="BX834" s="1453"/>
      <c r="BY834" s="1453"/>
      <c r="BZ834" s="1453"/>
      <c r="CA834" s="1453"/>
      <c r="CB834" s="1453"/>
      <c r="CC834" s="1453"/>
      <c r="CD834" s="1453"/>
      <c r="CE834" s="1453"/>
      <c r="CF834" s="1453"/>
      <c r="CG834" s="1453"/>
      <c r="CH834" s="1453"/>
      <c r="CI834" s="1453"/>
      <c r="CJ834" s="1453"/>
      <c r="CK834" s="1453"/>
      <c r="CL834" s="1453"/>
      <c r="CM834" s="1453"/>
      <c r="CN834" s="1453"/>
      <c r="CO834" s="1453"/>
      <c r="CP834" s="1453"/>
      <c r="CQ834" s="1453"/>
      <c r="CR834" s="1453"/>
      <c r="CS834" s="1453"/>
      <c r="CT834" s="1453"/>
      <c r="CU834" s="1453"/>
      <c r="CV834" s="1453"/>
      <c r="CW834" s="1453"/>
      <c r="CX834" s="1453"/>
      <c r="CY834" s="1453"/>
      <c r="CZ834" s="1453"/>
      <c r="DA834" s="1453"/>
      <c r="DB834" s="1453"/>
      <c r="DC834" s="1453"/>
      <c r="DD834" s="1453"/>
      <c r="DE834" s="1453"/>
      <c r="DF834" s="1453"/>
      <c r="DG834" s="1453"/>
      <c r="DH834" s="1453"/>
      <c r="DI834" s="1453"/>
      <c r="DJ834" s="1453"/>
      <c r="DK834" s="1453"/>
      <c r="DL834" s="1453"/>
      <c r="DM834" s="1453"/>
      <c r="DN834" s="1453"/>
      <c r="DO834" s="1453"/>
      <c r="DP834" s="1453"/>
      <c r="DQ834" s="1453"/>
      <c r="DR834" s="1453"/>
      <c r="DS834" s="1453"/>
      <c r="DT834" s="1453"/>
    </row>
    <row r="835" spans="1:124" s="1543" customFormat="1" ht="21.9" customHeight="1" x14ac:dyDescent="0.3">
      <c r="A835" s="1453"/>
      <c r="B835" s="1453"/>
      <c r="C835" s="1514"/>
      <c r="D835" s="1514"/>
      <c r="E835" s="1514"/>
      <c r="F835" s="1848"/>
      <c r="G835" s="1930"/>
      <c r="H835" s="1516"/>
      <c r="I835" s="1537"/>
      <c r="J835" s="1537"/>
      <c r="K835" s="1453"/>
      <c r="L835" s="1453"/>
      <c r="M835" s="1453"/>
      <c r="N835" s="1514"/>
      <c r="O835" s="1453"/>
      <c r="P835" s="1453"/>
      <c r="Q835" s="1453"/>
      <c r="R835" s="1453"/>
      <c r="S835" s="1453"/>
      <c r="T835" s="1452"/>
      <c r="U835"/>
      <c r="V835"/>
      <c r="W835" s="1453"/>
      <c r="X835" s="1453"/>
      <c r="Y835" s="1453"/>
      <c r="Z835" s="1453"/>
      <c r="AA835" s="1453"/>
      <c r="AB835" s="1453"/>
      <c r="AC835" s="1453"/>
      <c r="AD835" s="1453"/>
      <c r="AE835" s="1453"/>
      <c r="AF835" s="1453"/>
      <c r="AG835" s="1453"/>
      <c r="AH835" s="1453"/>
      <c r="AI835" s="1453"/>
      <c r="AJ835" s="1453"/>
      <c r="AK835" s="1453"/>
      <c r="AL835" s="1453"/>
      <c r="AM835" s="1453"/>
      <c r="AN835" s="1453"/>
      <c r="AO835" s="1453"/>
      <c r="AP835" s="1453"/>
      <c r="AQ835" s="1453"/>
      <c r="AR835" s="1454"/>
      <c r="AS835" s="1453"/>
      <c r="AT835" s="1453"/>
      <c r="AU835" s="1453"/>
      <c r="AV835" s="1453"/>
      <c r="AW835" s="1453"/>
      <c r="AX835" s="1453"/>
      <c r="AY835" s="1453"/>
      <c r="AZ835" s="1453"/>
      <c r="BA835" s="1453"/>
      <c r="BB835" s="1453"/>
      <c r="BC835" s="1453"/>
      <c r="BD835" s="1453"/>
      <c r="BE835" s="1453"/>
      <c r="BF835" s="1453"/>
      <c r="BG835" s="1453"/>
      <c r="BH835" s="1453"/>
      <c r="BI835" s="1453"/>
      <c r="BJ835" s="1453"/>
      <c r="BK835" s="1453"/>
      <c r="BL835" s="1453"/>
      <c r="BM835" s="1453"/>
      <c r="BN835" s="1453"/>
      <c r="BO835" s="1453"/>
      <c r="BP835" s="1453"/>
      <c r="BQ835" s="1453"/>
      <c r="BR835" s="1453"/>
      <c r="BS835" s="1453"/>
      <c r="BT835" s="1453"/>
      <c r="BU835" s="1453"/>
      <c r="BV835" s="1453"/>
      <c r="BW835" s="1453"/>
      <c r="BX835" s="1453"/>
      <c r="BY835" s="1453"/>
      <c r="BZ835" s="1453"/>
      <c r="CA835" s="1453"/>
      <c r="CB835" s="1453"/>
      <c r="CC835" s="1453"/>
      <c r="CD835" s="1453"/>
      <c r="CE835" s="1453"/>
      <c r="CF835" s="1453"/>
      <c r="CG835" s="1453"/>
      <c r="CH835" s="1453"/>
      <c r="CI835" s="1453"/>
      <c r="CJ835" s="1453"/>
      <c r="CK835" s="1453"/>
      <c r="CL835" s="1453"/>
      <c r="CM835" s="1453"/>
      <c r="CN835" s="1453"/>
      <c r="CO835" s="1453"/>
      <c r="CP835" s="1453"/>
      <c r="CQ835" s="1453"/>
      <c r="CR835" s="1453"/>
      <c r="CS835" s="1453"/>
      <c r="CT835" s="1453"/>
      <c r="CU835" s="1453"/>
      <c r="CV835" s="1453"/>
      <c r="CW835" s="1453"/>
      <c r="CX835" s="1453"/>
      <c r="CY835" s="1453"/>
      <c r="CZ835" s="1453"/>
      <c r="DA835" s="1453"/>
      <c r="DB835" s="1453"/>
      <c r="DC835" s="1453"/>
      <c r="DD835" s="1453"/>
      <c r="DE835" s="1453"/>
      <c r="DF835" s="1453"/>
      <c r="DG835" s="1453"/>
      <c r="DH835" s="1453"/>
      <c r="DI835" s="1453"/>
      <c r="DJ835" s="1453"/>
      <c r="DK835" s="1453"/>
      <c r="DL835" s="1453"/>
      <c r="DM835" s="1453"/>
      <c r="DN835" s="1453"/>
      <c r="DO835" s="1453"/>
      <c r="DP835" s="1453"/>
      <c r="DQ835" s="1453"/>
      <c r="DR835" s="1453"/>
      <c r="DS835" s="1453"/>
      <c r="DT835" s="1453"/>
    </row>
    <row r="836" spans="1:124" s="1543" customFormat="1" ht="21.9" customHeight="1" x14ac:dyDescent="0.3">
      <c r="A836" s="1453"/>
      <c r="B836" s="1453"/>
      <c r="C836" s="1514"/>
      <c r="D836" s="1514"/>
      <c r="E836" s="1514"/>
      <c r="F836" s="1848"/>
      <c r="G836" s="1930"/>
      <c r="H836" s="1516"/>
      <c r="I836" s="1537"/>
      <c r="J836" s="1537"/>
      <c r="K836" s="1453"/>
      <c r="L836" s="1453"/>
      <c r="M836" s="1453"/>
      <c r="N836" s="1514"/>
      <c r="O836" s="1453"/>
      <c r="P836" s="1453"/>
      <c r="Q836" s="1453"/>
      <c r="R836" s="1453"/>
      <c r="S836" s="1453"/>
      <c r="T836" s="1452"/>
      <c r="U836"/>
      <c r="V836"/>
      <c r="W836" s="1453"/>
      <c r="X836" s="1453"/>
      <c r="Y836" s="1453"/>
      <c r="Z836" s="1453"/>
      <c r="AA836" s="1453"/>
      <c r="AB836" s="1453"/>
      <c r="AC836" s="1453"/>
      <c r="AD836" s="1453"/>
      <c r="AE836" s="1453"/>
      <c r="AF836" s="1453"/>
      <c r="AG836" s="1453"/>
      <c r="AH836" s="1453"/>
      <c r="AI836" s="1453"/>
      <c r="AJ836" s="1453"/>
      <c r="AK836" s="1453"/>
      <c r="AL836" s="1453"/>
      <c r="AM836" s="1453"/>
      <c r="AN836" s="1453"/>
      <c r="AO836" s="1453"/>
      <c r="AP836" s="1453"/>
      <c r="AQ836" s="1453"/>
      <c r="AR836" s="1454"/>
      <c r="AS836" s="1453"/>
      <c r="AT836" s="1453"/>
      <c r="AU836" s="1453"/>
      <c r="AV836" s="1453"/>
      <c r="AW836" s="1453"/>
      <c r="AX836" s="1453"/>
      <c r="AY836" s="1453"/>
      <c r="AZ836" s="1453"/>
      <c r="BA836" s="1453"/>
      <c r="BB836" s="1453"/>
      <c r="BC836" s="1453"/>
      <c r="BD836" s="1453"/>
      <c r="BE836" s="1453"/>
      <c r="BF836" s="1453"/>
      <c r="BG836" s="1453"/>
      <c r="BH836" s="1453"/>
      <c r="BI836" s="1453"/>
      <c r="BJ836" s="1453"/>
      <c r="BK836" s="1453"/>
      <c r="BL836" s="1453"/>
      <c r="BM836" s="1453"/>
      <c r="BN836" s="1453"/>
      <c r="BO836" s="1453"/>
      <c r="BP836" s="1453"/>
      <c r="BQ836" s="1453"/>
      <c r="BR836" s="1453"/>
      <c r="BS836" s="1453"/>
      <c r="BT836" s="1453"/>
      <c r="BU836" s="1453"/>
      <c r="BV836" s="1453"/>
      <c r="BW836" s="1453"/>
      <c r="BX836" s="1453"/>
      <c r="BY836" s="1453"/>
      <c r="BZ836" s="1453"/>
      <c r="CA836" s="1453"/>
      <c r="CB836" s="1453"/>
      <c r="CC836" s="1453"/>
      <c r="CD836" s="1453"/>
      <c r="CE836" s="1453"/>
      <c r="CF836" s="1453"/>
      <c r="CG836" s="1453"/>
      <c r="CH836" s="1453"/>
      <c r="CI836" s="1453"/>
      <c r="CJ836" s="1453"/>
      <c r="CK836" s="1453"/>
      <c r="CL836" s="1453"/>
      <c r="CM836" s="1453"/>
      <c r="CN836" s="1453"/>
      <c r="CO836" s="1453"/>
      <c r="CP836" s="1453"/>
      <c r="CQ836" s="1453"/>
      <c r="CR836" s="1453"/>
      <c r="CS836" s="1453"/>
      <c r="CT836" s="1453"/>
      <c r="CU836" s="1453"/>
      <c r="CV836" s="1453"/>
      <c r="CW836" s="1453"/>
      <c r="CX836" s="1453"/>
      <c r="CY836" s="1453"/>
      <c r="CZ836" s="1453"/>
      <c r="DA836" s="1453"/>
      <c r="DB836" s="1453"/>
      <c r="DC836" s="1453"/>
      <c r="DD836" s="1453"/>
      <c r="DE836" s="1453"/>
      <c r="DF836" s="1453"/>
      <c r="DG836" s="1453"/>
      <c r="DH836" s="1453"/>
      <c r="DI836" s="1453"/>
      <c r="DJ836" s="1453"/>
      <c r="DK836" s="1453"/>
      <c r="DL836" s="1453"/>
      <c r="DM836" s="1453"/>
      <c r="DN836" s="1453"/>
      <c r="DO836" s="1453"/>
      <c r="DP836" s="1453"/>
      <c r="DQ836" s="1453"/>
      <c r="DR836" s="1453"/>
      <c r="DS836" s="1453"/>
      <c r="DT836" s="1453"/>
    </row>
    <row r="837" spans="1:124" s="1543" customFormat="1" ht="21.9" customHeight="1" x14ac:dyDescent="0.3">
      <c r="A837" s="1453"/>
      <c r="B837" s="1453"/>
      <c r="C837" s="1514"/>
      <c r="D837" s="1514"/>
      <c r="E837" s="1514"/>
      <c r="F837" s="1848"/>
      <c r="G837" s="1930"/>
      <c r="H837" s="1516"/>
      <c r="I837" s="1537"/>
      <c r="J837" s="1537"/>
      <c r="K837" s="1453"/>
      <c r="L837" s="1453"/>
      <c r="M837" s="1453"/>
      <c r="N837" s="1514"/>
      <c r="O837" s="1453"/>
      <c r="P837" s="1453"/>
      <c r="Q837" s="1453"/>
      <c r="R837" s="1453"/>
      <c r="S837" s="1453"/>
      <c r="T837" s="1452"/>
      <c r="U837"/>
      <c r="V837"/>
      <c r="W837" s="1453"/>
      <c r="X837" s="1453"/>
      <c r="Y837" s="1453"/>
      <c r="Z837" s="1453"/>
      <c r="AA837" s="1453"/>
      <c r="AB837" s="1453"/>
      <c r="AC837" s="1453"/>
      <c r="AD837" s="1453"/>
      <c r="AE837" s="1453"/>
      <c r="AF837" s="1453"/>
      <c r="AG837" s="1453"/>
      <c r="AH837" s="1453"/>
      <c r="AI837" s="1453"/>
      <c r="AJ837" s="1453"/>
      <c r="AK837" s="1453"/>
      <c r="AL837" s="1453"/>
      <c r="AM837" s="1453"/>
      <c r="AN837" s="1453"/>
      <c r="AO837" s="1453"/>
      <c r="AP837" s="1453"/>
      <c r="AQ837" s="1453"/>
      <c r="AR837" s="1454"/>
      <c r="AS837" s="1453"/>
      <c r="AT837" s="1453"/>
      <c r="AU837" s="1453"/>
      <c r="AV837" s="1453"/>
      <c r="AW837" s="1453"/>
      <c r="AX837" s="1453"/>
      <c r="AY837" s="1453"/>
      <c r="AZ837" s="1453"/>
      <c r="BA837" s="1453"/>
      <c r="BB837" s="1453"/>
      <c r="BC837" s="1453"/>
      <c r="BD837" s="1453"/>
      <c r="BE837" s="1453"/>
      <c r="BF837" s="1453"/>
      <c r="BG837" s="1453"/>
      <c r="BH837" s="1453"/>
      <c r="BI837" s="1453"/>
      <c r="BJ837" s="1453"/>
      <c r="BK837" s="1453"/>
      <c r="BL837" s="1453"/>
      <c r="BM837" s="1453"/>
      <c r="BN837" s="1453"/>
      <c r="BO837" s="1453"/>
      <c r="BP837" s="1453"/>
      <c r="BQ837" s="1453"/>
      <c r="BR837" s="1453"/>
      <c r="BS837" s="1453"/>
      <c r="BT837" s="1453"/>
      <c r="BU837" s="1453"/>
      <c r="BV837" s="1453"/>
      <c r="BW837" s="1453"/>
      <c r="BX837" s="1453"/>
      <c r="BY837" s="1453"/>
      <c r="BZ837" s="1453"/>
      <c r="CA837" s="1453"/>
      <c r="CB837" s="1453"/>
      <c r="CC837" s="1453"/>
      <c r="CD837" s="1453"/>
      <c r="CE837" s="1453"/>
      <c r="CF837" s="1453"/>
      <c r="CG837" s="1453"/>
      <c r="CH837" s="1453"/>
      <c r="CI837" s="1453"/>
      <c r="CJ837" s="1453"/>
      <c r="CK837" s="1453"/>
      <c r="CL837" s="1453"/>
      <c r="CM837" s="1453"/>
      <c r="CN837" s="1453"/>
      <c r="CO837" s="1453"/>
      <c r="CP837" s="1453"/>
      <c r="CQ837" s="1453"/>
      <c r="CR837" s="1453"/>
      <c r="CS837" s="1453"/>
      <c r="CT837" s="1453"/>
      <c r="CU837" s="1453"/>
      <c r="CV837" s="1453"/>
      <c r="CW837" s="1453"/>
      <c r="CX837" s="1453"/>
      <c r="CY837" s="1453"/>
      <c r="CZ837" s="1453"/>
      <c r="DA837" s="1453"/>
      <c r="DB837" s="1453"/>
      <c r="DC837" s="1453"/>
      <c r="DD837" s="1453"/>
      <c r="DE837" s="1453"/>
      <c r="DF837" s="1453"/>
      <c r="DG837" s="1453"/>
      <c r="DH837" s="1453"/>
      <c r="DI837" s="1453"/>
      <c r="DJ837" s="1453"/>
      <c r="DK837" s="1453"/>
      <c r="DL837" s="1453"/>
      <c r="DM837" s="1453"/>
      <c r="DN837" s="1453"/>
      <c r="DO837" s="1453"/>
      <c r="DP837" s="1453"/>
      <c r="DQ837" s="1453"/>
      <c r="DR837" s="1453"/>
      <c r="DS837" s="1453"/>
      <c r="DT837" s="1453"/>
    </row>
    <row r="838" spans="1:124" s="1543" customFormat="1" ht="21.9" customHeight="1" x14ac:dyDescent="0.3">
      <c r="A838" s="1453"/>
      <c r="B838" s="1453"/>
      <c r="C838" s="1514"/>
      <c r="D838" s="1514"/>
      <c r="E838" s="1514"/>
      <c r="F838" s="1848"/>
      <c r="G838" s="1930"/>
      <c r="H838" s="1516"/>
      <c r="I838" s="1537"/>
      <c r="J838" s="1537"/>
      <c r="K838" s="1453"/>
      <c r="L838" s="1453"/>
      <c r="M838" s="1453"/>
      <c r="N838" s="1514"/>
      <c r="O838" s="1453"/>
      <c r="P838" s="1453"/>
      <c r="Q838" s="1453"/>
      <c r="R838" s="1453"/>
      <c r="S838" s="1453"/>
      <c r="T838" s="1452"/>
      <c r="U838"/>
      <c r="V838"/>
      <c r="W838" s="1453"/>
      <c r="X838" s="1453"/>
      <c r="Y838" s="1453"/>
      <c r="Z838" s="1453"/>
      <c r="AA838" s="1453"/>
      <c r="AB838" s="1453"/>
      <c r="AC838" s="1453"/>
      <c r="AD838" s="1453"/>
      <c r="AE838" s="1453"/>
      <c r="AF838" s="1453"/>
      <c r="AG838" s="1453"/>
      <c r="AH838" s="1453"/>
      <c r="AI838" s="1453"/>
      <c r="AJ838" s="1453"/>
      <c r="AK838" s="1453"/>
      <c r="AL838" s="1453"/>
      <c r="AM838" s="1453"/>
      <c r="AN838" s="1453"/>
      <c r="AO838" s="1453"/>
      <c r="AP838" s="1453"/>
      <c r="AQ838" s="1453"/>
      <c r="AR838" s="1454"/>
      <c r="AS838" s="1453"/>
      <c r="AT838" s="1453"/>
      <c r="AU838" s="1453"/>
      <c r="AV838" s="1453"/>
      <c r="AW838" s="1453"/>
      <c r="AX838" s="1453"/>
      <c r="AY838" s="1453"/>
      <c r="AZ838" s="1453"/>
      <c r="BA838" s="1453"/>
      <c r="BB838" s="1453"/>
      <c r="BC838" s="1453"/>
      <c r="BD838" s="1453"/>
      <c r="BE838" s="1453"/>
      <c r="BF838" s="1453"/>
      <c r="BG838" s="1453"/>
      <c r="BH838" s="1453"/>
      <c r="BI838" s="1453"/>
      <c r="BJ838" s="1453"/>
      <c r="BK838" s="1453"/>
      <c r="BL838" s="1453"/>
      <c r="BM838" s="1453"/>
      <c r="BN838" s="1453"/>
      <c r="BO838" s="1453"/>
      <c r="BP838" s="1453"/>
      <c r="BQ838" s="1453"/>
      <c r="BR838" s="1453"/>
      <c r="BS838" s="1453"/>
      <c r="BT838" s="1453"/>
      <c r="BU838" s="1453"/>
      <c r="BV838" s="1453"/>
      <c r="BW838" s="1453"/>
      <c r="BX838" s="1453"/>
      <c r="BY838" s="1453"/>
      <c r="BZ838" s="1453"/>
      <c r="CA838" s="1453"/>
      <c r="CB838" s="1453"/>
      <c r="CC838" s="1453"/>
      <c r="CD838" s="1453"/>
      <c r="CE838" s="1453"/>
      <c r="CF838" s="1453"/>
      <c r="CG838" s="1453"/>
      <c r="CH838" s="1453"/>
      <c r="CI838" s="1453"/>
      <c r="CJ838" s="1453"/>
      <c r="CK838" s="1453"/>
      <c r="CL838" s="1453"/>
      <c r="CM838" s="1453"/>
      <c r="CN838" s="1453"/>
      <c r="CO838" s="1453"/>
      <c r="CP838" s="1453"/>
      <c r="CQ838" s="1453"/>
      <c r="CR838" s="1453"/>
      <c r="CS838" s="1453"/>
      <c r="CT838" s="1453"/>
      <c r="CU838" s="1453"/>
      <c r="CV838" s="1453"/>
      <c r="CW838" s="1453"/>
      <c r="CX838" s="1453"/>
      <c r="CY838" s="1453"/>
      <c r="CZ838" s="1453"/>
      <c r="DA838" s="1453"/>
      <c r="DB838" s="1453"/>
      <c r="DC838" s="1453"/>
      <c r="DD838" s="1453"/>
      <c r="DE838" s="1453"/>
      <c r="DF838" s="1453"/>
      <c r="DG838" s="1453"/>
      <c r="DH838" s="1453"/>
      <c r="DI838" s="1453"/>
      <c r="DJ838" s="1453"/>
      <c r="DK838" s="1453"/>
      <c r="DL838" s="1453"/>
      <c r="DM838" s="1453"/>
      <c r="DN838" s="1453"/>
      <c r="DO838" s="1453"/>
      <c r="DP838" s="1453"/>
      <c r="DQ838" s="1453"/>
      <c r="DR838" s="1453"/>
      <c r="DS838" s="1453"/>
      <c r="DT838" s="1453"/>
    </row>
    <row r="839" spans="1:124" s="1543" customFormat="1" ht="21.9" customHeight="1" x14ac:dyDescent="0.3">
      <c r="A839" s="1453"/>
      <c r="B839" s="1453"/>
      <c r="C839" s="1514"/>
      <c r="D839" s="1514"/>
      <c r="E839" s="1514"/>
      <c r="F839" s="1848"/>
      <c r="G839" s="1930"/>
      <c r="H839" s="1516"/>
      <c r="I839" s="1537"/>
      <c r="J839" s="1537"/>
      <c r="K839" s="1453"/>
      <c r="L839" s="1453"/>
      <c r="M839" s="1453"/>
      <c r="N839" s="1514"/>
      <c r="O839" s="1453"/>
      <c r="P839" s="1453"/>
      <c r="Q839" s="1453"/>
      <c r="R839" s="1453"/>
      <c r="S839" s="1453"/>
      <c r="T839" s="1452"/>
      <c r="U839"/>
      <c r="V839"/>
      <c r="W839" s="1453"/>
      <c r="X839" s="1453"/>
      <c r="Y839" s="1453"/>
      <c r="Z839" s="1453"/>
      <c r="AA839" s="1453"/>
      <c r="AB839" s="1453"/>
      <c r="AC839" s="1453"/>
      <c r="AD839" s="1453"/>
      <c r="AE839" s="1453"/>
      <c r="AF839" s="1453"/>
      <c r="AG839" s="1453"/>
      <c r="AH839" s="1453"/>
      <c r="AI839" s="1453"/>
      <c r="AJ839" s="1453"/>
      <c r="AK839" s="1453"/>
      <c r="AL839" s="1453"/>
      <c r="AM839" s="1453"/>
      <c r="AN839" s="1453"/>
      <c r="AO839" s="1453"/>
      <c r="AP839" s="1453"/>
      <c r="AQ839" s="1453"/>
      <c r="AR839" s="1454"/>
      <c r="AS839" s="1453"/>
      <c r="AT839" s="1453"/>
      <c r="AU839" s="1453"/>
      <c r="AV839" s="1453"/>
      <c r="AW839" s="1453"/>
      <c r="AX839" s="1453"/>
      <c r="AY839" s="1453"/>
      <c r="AZ839" s="1453"/>
      <c r="BA839" s="1453"/>
      <c r="BB839" s="1453"/>
      <c r="BC839" s="1453"/>
      <c r="BD839" s="1453"/>
      <c r="BE839" s="1453"/>
      <c r="BF839" s="1453"/>
      <c r="BG839" s="1453"/>
      <c r="BH839" s="1453"/>
      <c r="BI839" s="1453"/>
      <c r="BJ839" s="1453"/>
      <c r="BK839" s="1453"/>
      <c r="BL839" s="1453"/>
      <c r="BM839" s="1453"/>
      <c r="BN839" s="1453"/>
      <c r="BO839" s="1453"/>
      <c r="BP839" s="1453"/>
      <c r="BQ839" s="1453"/>
      <c r="BR839" s="1453"/>
      <c r="BS839" s="1453"/>
      <c r="BT839" s="1453"/>
      <c r="BU839" s="1453"/>
      <c r="BV839" s="1453"/>
      <c r="BW839" s="1453"/>
      <c r="BX839" s="1453"/>
      <c r="BY839" s="1453"/>
      <c r="BZ839" s="1453"/>
      <c r="CA839" s="1453"/>
      <c r="CB839" s="1453"/>
      <c r="CC839" s="1453"/>
      <c r="CD839" s="1453"/>
      <c r="CE839" s="1453"/>
      <c r="CF839" s="1453"/>
      <c r="CG839" s="1453"/>
      <c r="CH839" s="1453"/>
      <c r="CI839" s="1453"/>
      <c r="CJ839" s="1453"/>
      <c r="CK839" s="1453"/>
      <c r="CL839" s="1453"/>
      <c r="CM839" s="1453"/>
      <c r="CN839" s="1453"/>
      <c r="CO839" s="1453"/>
      <c r="CP839" s="1453"/>
      <c r="CQ839" s="1453"/>
      <c r="CR839" s="1453"/>
      <c r="CS839" s="1453"/>
      <c r="CT839" s="1453"/>
      <c r="CU839" s="1453"/>
      <c r="CV839" s="1453"/>
      <c r="CW839" s="1453"/>
      <c r="CX839" s="1453"/>
      <c r="CY839" s="1453"/>
      <c r="CZ839" s="1453"/>
      <c r="DA839" s="1453"/>
      <c r="DB839" s="1453"/>
      <c r="DC839" s="1453"/>
      <c r="DD839" s="1453"/>
      <c r="DE839" s="1453"/>
      <c r="DF839" s="1453"/>
      <c r="DG839" s="1453"/>
      <c r="DH839" s="1453"/>
      <c r="DI839" s="1453"/>
      <c r="DJ839" s="1453"/>
      <c r="DK839" s="1453"/>
      <c r="DL839" s="1453"/>
      <c r="DM839" s="1453"/>
      <c r="DN839" s="1453"/>
      <c r="DO839" s="1453"/>
      <c r="DP839" s="1453"/>
      <c r="DQ839" s="1453"/>
      <c r="DR839" s="1453"/>
      <c r="DS839" s="1453"/>
      <c r="DT839" s="1453"/>
    </row>
    <row r="840" spans="1:124" s="1543" customFormat="1" ht="21.9" customHeight="1" x14ac:dyDescent="0.3">
      <c r="A840" s="1453"/>
      <c r="B840" s="1453"/>
      <c r="C840" s="1514"/>
      <c r="D840" s="1514"/>
      <c r="E840" s="1514"/>
      <c r="F840" s="1848"/>
      <c r="G840" s="1930"/>
      <c r="H840" s="1516"/>
      <c r="I840" s="1537"/>
      <c r="J840" s="1537"/>
      <c r="K840" s="1453"/>
      <c r="L840" s="1453"/>
      <c r="M840" s="1453"/>
      <c r="N840" s="1514"/>
      <c r="O840" s="1453"/>
      <c r="P840" s="1453"/>
      <c r="Q840" s="1453"/>
      <c r="R840" s="1453"/>
      <c r="S840" s="1453"/>
      <c r="T840" s="1452"/>
      <c r="U840"/>
      <c r="V840"/>
      <c r="W840" s="1453"/>
      <c r="X840" s="1453"/>
      <c r="Y840" s="1453"/>
      <c r="Z840" s="1453"/>
      <c r="AA840" s="1453"/>
      <c r="AB840" s="1453"/>
      <c r="AC840" s="1453"/>
      <c r="AD840" s="1453"/>
      <c r="AE840" s="1453"/>
      <c r="AF840" s="1453"/>
      <c r="AG840" s="1453"/>
      <c r="AH840" s="1453"/>
      <c r="AI840" s="1453"/>
      <c r="AJ840" s="1453"/>
      <c r="AK840" s="1453"/>
      <c r="AL840" s="1453"/>
      <c r="AM840" s="1453"/>
      <c r="AN840" s="1453"/>
      <c r="AO840" s="1453"/>
      <c r="AP840" s="1453"/>
      <c r="AQ840" s="1453"/>
      <c r="AR840" s="1454"/>
      <c r="AS840" s="1453"/>
      <c r="AT840" s="1453"/>
      <c r="AU840" s="1453"/>
      <c r="AV840" s="1453"/>
      <c r="AW840" s="1453"/>
      <c r="AX840" s="1453"/>
      <c r="AY840" s="1453"/>
      <c r="AZ840" s="1453"/>
      <c r="BA840" s="1453"/>
      <c r="BB840" s="1453"/>
      <c r="BC840" s="1453"/>
      <c r="BD840" s="1453"/>
      <c r="BE840" s="1453"/>
      <c r="BF840" s="1453"/>
      <c r="BG840" s="1453"/>
      <c r="BH840" s="1453"/>
      <c r="BI840" s="1453"/>
      <c r="BJ840" s="1453"/>
      <c r="BK840" s="1453"/>
      <c r="BL840" s="1453"/>
      <c r="BM840" s="1453"/>
      <c r="BN840" s="1453"/>
      <c r="BO840" s="1453"/>
      <c r="BP840" s="1453"/>
      <c r="BQ840" s="1453"/>
      <c r="BR840" s="1453"/>
      <c r="BS840" s="1453"/>
      <c r="BT840" s="1453"/>
      <c r="BU840" s="1453"/>
      <c r="BV840" s="1453"/>
      <c r="BW840" s="1453"/>
      <c r="BX840" s="1453"/>
      <c r="BY840" s="1453"/>
      <c r="BZ840" s="1453"/>
      <c r="CA840" s="1453"/>
      <c r="CB840" s="1453"/>
      <c r="CC840" s="1453"/>
      <c r="CD840" s="1453"/>
      <c r="CE840" s="1453"/>
      <c r="CF840" s="1453"/>
      <c r="CG840" s="1453"/>
      <c r="CH840" s="1453"/>
      <c r="CI840" s="1453"/>
      <c r="CJ840" s="1453"/>
      <c r="CK840" s="1453"/>
      <c r="CL840" s="1453"/>
      <c r="CM840" s="1453"/>
      <c r="CN840" s="1453"/>
      <c r="CO840" s="1453"/>
      <c r="CP840" s="1453"/>
      <c r="CQ840" s="1453"/>
      <c r="CR840" s="1453"/>
      <c r="CS840" s="1453"/>
      <c r="CT840" s="1453"/>
      <c r="CU840" s="1453"/>
      <c r="CV840" s="1453"/>
      <c r="CW840" s="1453"/>
      <c r="CX840" s="1453"/>
      <c r="CY840" s="1453"/>
      <c r="CZ840" s="1453"/>
      <c r="DA840" s="1453"/>
      <c r="DB840" s="1453"/>
      <c r="DC840" s="1453"/>
      <c r="DD840" s="1453"/>
      <c r="DE840" s="1453"/>
      <c r="DF840" s="1453"/>
      <c r="DG840" s="1453"/>
      <c r="DH840" s="1453"/>
      <c r="DI840" s="1453"/>
      <c r="DJ840" s="1453"/>
      <c r="DK840" s="1453"/>
      <c r="DL840" s="1453"/>
      <c r="DM840" s="1453"/>
      <c r="DN840" s="1453"/>
      <c r="DO840" s="1453"/>
      <c r="DP840" s="1453"/>
      <c r="DQ840" s="1453"/>
      <c r="DR840" s="1453"/>
      <c r="DS840" s="1453"/>
      <c r="DT840" s="1453"/>
    </row>
    <row r="841" spans="1:124" s="1543" customFormat="1" ht="21.9" customHeight="1" x14ac:dyDescent="0.3">
      <c r="A841" s="1453"/>
      <c r="B841" s="1453"/>
      <c r="C841" s="1514"/>
      <c r="D841" s="1514"/>
      <c r="E841" s="1514"/>
      <c r="F841" s="1848"/>
      <c r="G841" s="1930"/>
      <c r="H841" s="1516"/>
      <c r="I841" s="1537"/>
      <c r="J841" s="1537"/>
      <c r="K841" s="1453"/>
      <c r="L841" s="1453"/>
      <c r="M841" s="1453"/>
      <c r="N841" s="1514"/>
      <c r="O841" s="1453"/>
      <c r="P841" s="1453"/>
      <c r="Q841" s="1453"/>
      <c r="R841" s="1453"/>
      <c r="S841" s="1453"/>
      <c r="T841" s="1452"/>
      <c r="U841"/>
      <c r="V841"/>
      <c r="W841" s="1453"/>
      <c r="X841" s="1453"/>
      <c r="Y841" s="1453"/>
      <c r="Z841" s="1453"/>
      <c r="AA841" s="1453"/>
      <c r="AB841" s="1453"/>
      <c r="AC841" s="1453"/>
      <c r="AD841" s="1453"/>
      <c r="AE841" s="1453"/>
      <c r="AF841" s="1453"/>
      <c r="AG841" s="1453"/>
      <c r="AH841" s="1453"/>
      <c r="AI841" s="1453"/>
      <c r="AJ841" s="1453"/>
      <c r="AK841" s="1453"/>
      <c r="AL841" s="1453"/>
      <c r="AM841" s="1453"/>
      <c r="AN841" s="1453"/>
      <c r="AO841" s="1453"/>
      <c r="AP841" s="1453"/>
      <c r="AQ841" s="1453"/>
      <c r="AR841" s="1454"/>
      <c r="AS841" s="1453"/>
      <c r="AT841" s="1453"/>
      <c r="AU841" s="1453"/>
      <c r="AV841" s="1453"/>
      <c r="AW841" s="1453"/>
      <c r="AX841" s="1453"/>
      <c r="AY841" s="1453"/>
      <c r="AZ841" s="1453"/>
      <c r="BA841" s="1453"/>
      <c r="BB841" s="1453"/>
      <c r="BC841" s="1453"/>
      <c r="BD841" s="1453"/>
      <c r="BE841" s="1453"/>
      <c r="BF841" s="1453"/>
      <c r="BG841" s="1453"/>
      <c r="BH841" s="1453"/>
      <c r="BI841" s="1453"/>
      <c r="BJ841" s="1453"/>
      <c r="BK841" s="1453"/>
      <c r="BL841" s="1453"/>
      <c r="BM841" s="1453"/>
      <c r="BN841" s="1453"/>
      <c r="BO841" s="1453"/>
      <c r="BP841" s="1453"/>
      <c r="BQ841" s="1453"/>
      <c r="BR841" s="1453"/>
      <c r="BS841" s="1453"/>
      <c r="BT841" s="1453"/>
      <c r="BU841" s="1453"/>
      <c r="BV841" s="1453"/>
      <c r="BW841" s="1453"/>
      <c r="BX841" s="1453"/>
      <c r="BY841" s="1453"/>
      <c r="BZ841" s="1453"/>
      <c r="CA841" s="1453"/>
      <c r="CB841" s="1453"/>
      <c r="CC841" s="1453"/>
      <c r="CD841" s="1453"/>
      <c r="CE841" s="1453"/>
      <c r="CF841" s="1453"/>
      <c r="CG841" s="1453"/>
      <c r="CH841" s="1453"/>
      <c r="CI841" s="1453"/>
      <c r="CJ841" s="1453"/>
      <c r="CK841" s="1453"/>
      <c r="CL841" s="1453"/>
      <c r="CM841" s="1453"/>
      <c r="CN841" s="1453"/>
      <c r="CO841" s="1453"/>
      <c r="CP841" s="1453"/>
      <c r="CQ841" s="1453"/>
      <c r="CR841" s="1453"/>
      <c r="CS841" s="1453"/>
      <c r="CT841" s="1453"/>
      <c r="CU841" s="1453"/>
      <c r="CV841" s="1453"/>
      <c r="CW841" s="1453"/>
      <c r="CX841" s="1453"/>
      <c r="CY841" s="1453"/>
      <c r="CZ841" s="1453"/>
      <c r="DA841" s="1453"/>
      <c r="DB841" s="1453"/>
      <c r="DC841" s="1453"/>
      <c r="DD841" s="1453"/>
      <c r="DE841" s="1453"/>
      <c r="DF841" s="1453"/>
      <c r="DG841" s="1453"/>
      <c r="DH841" s="1453"/>
      <c r="DI841" s="1453"/>
      <c r="DJ841" s="1453"/>
      <c r="DK841" s="1453"/>
      <c r="DL841" s="1453"/>
      <c r="DM841" s="1453"/>
      <c r="DN841" s="1453"/>
      <c r="DO841" s="1453"/>
      <c r="DP841" s="1453"/>
      <c r="DQ841" s="1453"/>
      <c r="DR841" s="1453"/>
      <c r="DS841" s="1453"/>
      <c r="DT841" s="1453"/>
    </row>
    <row r="842" spans="1:124" s="1543" customFormat="1" ht="21.9" customHeight="1" x14ac:dyDescent="0.3">
      <c r="A842" s="1453"/>
      <c r="B842" s="1453"/>
      <c r="C842" s="1514"/>
      <c r="D842" s="1514"/>
      <c r="E842" s="1514"/>
      <c r="F842" s="1848"/>
      <c r="G842" s="1930"/>
      <c r="H842" s="1516"/>
      <c r="I842" s="1537"/>
      <c r="J842" s="1537"/>
      <c r="K842" s="1453"/>
      <c r="L842" s="1453"/>
      <c r="M842" s="1453"/>
      <c r="N842" s="1514"/>
      <c r="O842" s="1453"/>
      <c r="P842" s="1453"/>
      <c r="Q842" s="1453"/>
      <c r="R842" s="1453"/>
      <c r="S842" s="1453"/>
      <c r="T842" s="1452"/>
      <c r="U842"/>
      <c r="V842"/>
      <c r="W842" s="1453"/>
      <c r="X842" s="1453"/>
      <c r="Y842" s="1453"/>
      <c r="Z842" s="1453"/>
      <c r="AA842" s="1453"/>
      <c r="AB842" s="1453"/>
      <c r="AC842" s="1453"/>
      <c r="AD842" s="1453"/>
      <c r="AE842" s="1453"/>
      <c r="AF842" s="1453"/>
      <c r="AG842" s="1453"/>
      <c r="AH842" s="1453"/>
      <c r="AI842" s="1453"/>
      <c r="AJ842" s="1453"/>
      <c r="AK842" s="1453"/>
      <c r="AL842" s="1453"/>
      <c r="AM842" s="1453"/>
      <c r="AN842" s="1453"/>
      <c r="AO842" s="1453"/>
      <c r="AP842" s="1453"/>
      <c r="AQ842" s="1453"/>
      <c r="AR842" s="1454"/>
      <c r="AS842" s="1453"/>
      <c r="AT842" s="1453"/>
      <c r="AU842" s="1453"/>
      <c r="AV842" s="1453"/>
      <c r="AW842" s="1453"/>
      <c r="AX842" s="1453"/>
      <c r="AY842" s="1453"/>
      <c r="AZ842" s="1453"/>
      <c r="BA842" s="1453"/>
      <c r="BB842" s="1453"/>
      <c r="BC842" s="1453"/>
      <c r="BD842" s="1453"/>
      <c r="BE842" s="1453"/>
      <c r="BF842" s="1453"/>
      <c r="BG842" s="1453"/>
      <c r="BH842" s="1453"/>
      <c r="BI842" s="1453"/>
      <c r="BJ842" s="1453"/>
      <c r="BK842" s="1453"/>
      <c r="BL842" s="1453"/>
      <c r="BM842" s="1453"/>
      <c r="BN842" s="1453"/>
      <c r="BO842" s="1453"/>
      <c r="BP842" s="1453"/>
      <c r="BQ842" s="1453"/>
      <c r="BR842" s="1453"/>
      <c r="BS842" s="1453"/>
      <c r="BT842" s="1453"/>
      <c r="BU842" s="1453"/>
      <c r="BV842" s="1453"/>
      <c r="BW842" s="1453"/>
      <c r="BX842" s="1453"/>
      <c r="BY842" s="1453"/>
      <c r="BZ842" s="1453"/>
      <c r="CA842" s="1453"/>
      <c r="CB842" s="1453"/>
      <c r="CC842" s="1453"/>
      <c r="CD842" s="1453"/>
      <c r="CE842" s="1453"/>
      <c r="CF842" s="1453"/>
      <c r="CG842" s="1453"/>
      <c r="CH842" s="1453"/>
      <c r="CI842" s="1453"/>
      <c r="CJ842" s="1453"/>
      <c r="CK842" s="1453"/>
      <c r="CL842" s="1453"/>
      <c r="CM842" s="1453"/>
      <c r="CN842" s="1453"/>
      <c r="CO842" s="1453"/>
      <c r="CP842" s="1453"/>
      <c r="CQ842" s="1453"/>
      <c r="CR842" s="1453"/>
      <c r="CS842" s="1453"/>
      <c r="CT842" s="1453"/>
      <c r="CU842" s="1453"/>
      <c r="CV842" s="1453"/>
      <c r="CW842" s="1453"/>
      <c r="CX842" s="1453"/>
      <c r="CY842" s="1453"/>
      <c r="CZ842" s="1453"/>
      <c r="DA842" s="1453"/>
      <c r="DB842" s="1453"/>
      <c r="DC842" s="1453"/>
      <c r="DD842" s="1453"/>
      <c r="DE842" s="1453"/>
      <c r="DF842" s="1453"/>
      <c r="DG842" s="1453"/>
      <c r="DH842" s="1453"/>
      <c r="DI842" s="1453"/>
      <c r="DJ842" s="1453"/>
      <c r="DK842" s="1453"/>
      <c r="DL842" s="1453"/>
      <c r="DM842" s="1453"/>
      <c r="DN842" s="1453"/>
      <c r="DO842" s="1453"/>
      <c r="DP842" s="1453"/>
      <c r="DQ842" s="1453"/>
      <c r="DR842" s="1453"/>
      <c r="DS842" s="1453"/>
      <c r="DT842" s="1453"/>
    </row>
    <row r="843" spans="1:124" s="1543" customFormat="1" ht="21.9" customHeight="1" x14ac:dyDescent="0.3">
      <c r="A843" s="1453"/>
      <c r="B843" s="1453"/>
      <c r="C843" s="1514"/>
      <c r="D843" s="1514"/>
      <c r="E843" s="1514"/>
      <c r="F843" s="1848"/>
      <c r="G843" s="1930"/>
      <c r="H843" s="1516"/>
      <c r="I843" s="1537"/>
      <c r="J843" s="1537"/>
      <c r="K843" s="1453"/>
      <c r="L843" s="1453"/>
      <c r="M843" s="1453"/>
      <c r="N843" s="1514"/>
      <c r="O843" s="1453"/>
      <c r="P843" s="1453"/>
      <c r="Q843" s="1453"/>
      <c r="R843" s="1453"/>
      <c r="S843" s="1453"/>
      <c r="T843" s="1452"/>
      <c r="U843"/>
      <c r="V843"/>
      <c r="W843" s="1453"/>
      <c r="X843" s="1453"/>
      <c r="Y843" s="1453"/>
      <c r="Z843" s="1453"/>
      <c r="AA843" s="1453"/>
      <c r="AB843" s="1453"/>
      <c r="AC843" s="1453"/>
      <c r="AD843" s="1453"/>
      <c r="AE843" s="1453"/>
      <c r="AF843" s="1453"/>
      <c r="AG843" s="1453"/>
      <c r="AH843" s="1453"/>
      <c r="AI843" s="1453"/>
      <c r="AJ843" s="1453"/>
      <c r="AK843" s="1453"/>
      <c r="AL843" s="1453"/>
      <c r="AM843" s="1453"/>
      <c r="AN843" s="1453"/>
      <c r="AO843" s="1453"/>
      <c r="AP843" s="1453"/>
      <c r="AQ843" s="1453"/>
      <c r="AR843" s="1454"/>
      <c r="AS843" s="1453"/>
      <c r="AT843" s="1453"/>
      <c r="AU843" s="1453"/>
      <c r="AV843" s="1453"/>
      <c r="AW843" s="1453"/>
      <c r="AX843" s="1453"/>
      <c r="AY843" s="1453"/>
      <c r="AZ843" s="1453"/>
      <c r="BA843" s="1453"/>
      <c r="BB843" s="1453"/>
      <c r="BC843" s="1453"/>
      <c r="BD843" s="1453"/>
      <c r="BE843" s="1453"/>
      <c r="BF843" s="1453"/>
      <c r="BG843" s="1453"/>
      <c r="BH843" s="1453"/>
      <c r="BI843" s="1453"/>
      <c r="BJ843" s="1453"/>
      <c r="BK843" s="1453"/>
      <c r="BL843" s="1453"/>
      <c r="BM843" s="1453"/>
      <c r="BN843" s="1453"/>
      <c r="BO843" s="1453"/>
      <c r="BP843" s="1453"/>
      <c r="BQ843" s="1453"/>
      <c r="BR843" s="1453"/>
      <c r="BS843" s="1453"/>
      <c r="BT843" s="1453"/>
      <c r="BU843" s="1453"/>
      <c r="BV843" s="1453"/>
      <c r="BW843" s="1453"/>
      <c r="BX843" s="1453"/>
      <c r="BY843" s="1453"/>
      <c r="BZ843" s="1453"/>
      <c r="CA843" s="1453"/>
      <c r="CB843" s="1453"/>
      <c r="CC843" s="1453"/>
      <c r="CD843" s="1453"/>
      <c r="CE843" s="1453"/>
      <c r="CF843" s="1453"/>
      <c r="CG843" s="1453"/>
      <c r="CH843" s="1453"/>
      <c r="CI843" s="1453"/>
      <c r="CJ843" s="1453"/>
      <c r="CK843" s="1453"/>
      <c r="CL843" s="1453"/>
      <c r="CM843" s="1453"/>
      <c r="CN843" s="1453"/>
      <c r="CO843" s="1453"/>
      <c r="CP843" s="1453"/>
      <c r="CQ843" s="1453"/>
      <c r="CR843" s="1453"/>
      <c r="CS843" s="1453"/>
      <c r="CT843" s="1453"/>
      <c r="CU843" s="1453"/>
      <c r="CV843" s="1453"/>
      <c r="CW843" s="1453"/>
      <c r="CX843" s="1453"/>
      <c r="CY843" s="1453"/>
      <c r="CZ843" s="1453"/>
      <c r="DA843" s="1453"/>
      <c r="DB843" s="1453"/>
      <c r="DC843" s="1453"/>
      <c r="DD843" s="1453"/>
      <c r="DE843" s="1453"/>
      <c r="DF843" s="1453"/>
      <c r="DG843" s="1453"/>
      <c r="DH843" s="1453"/>
      <c r="DI843" s="1453"/>
      <c r="DJ843" s="1453"/>
      <c r="DK843" s="1453"/>
      <c r="DL843" s="1453"/>
      <c r="DM843" s="1453"/>
      <c r="DN843" s="1453"/>
      <c r="DO843" s="1453"/>
      <c r="DP843" s="1453"/>
      <c r="DQ843" s="1453"/>
      <c r="DR843" s="1453"/>
      <c r="DS843" s="1453"/>
      <c r="DT843" s="1453"/>
    </row>
    <row r="844" spans="1:124" s="1543" customFormat="1" ht="21.9" customHeight="1" x14ac:dyDescent="0.3">
      <c r="A844" s="1453"/>
      <c r="B844" s="1453"/>
      <c r="C844" s="1514"/>
      <c r="D844" s="1514"/>
      <c r="E844" s="1514"/>
      <c r="F844" s="1848"/>
      <c r="G844" s="1930"/>
      <c r="H844" s="1516"/>
      <c r="I844" s="1537"/>
      <c r="J844" s="1537"/>
      <c r="K844" s="1453"/>
      <c r="L844" s="1453"/>
      <c r="M844" s="1453"/>
      <c r="N844" s="1514"/>
      <c r="O844" s="1453"/>
      <c r="P844" s="1453"/>
      <c r="Q844" s="1453"/>
      <c r="R844" s="1453"/>
      <c r="S844" s="1453"/>
      <c r="T844" s="1452"/>
      <c r="U844"/>
      <c r="V844"/>
      <c r="W844" s="1453"/>
      <c r="X844" s="1453"/>
      <c r="Y844" s="1453"/>
      <c r="Z844" s="1453"/>
      <c r="AA844" s="1453"/>
      <c r="AB844" s="1453"/>
      <c r="AC844" s="1453"/>
      <c r="AD844" s="1453"/>
      <c r="AE844" s="1453"/>
      <c r="AF844" s="1453"/>
      <c r="AG844" s="1453"/>
      <c r="AH844" s="1453"/>
      <c r="AI844" s="1453"/>
      <c r="AJ844" s="1453"/>
      <c r="AK844" s="1453"/>
      <c r="AL844" s="1453"/>
      <c r="AM844" s="1453"/>
      <c r="AN844" s="1453"/>
      <c r="AO844" s="1453"/>
      <c r="AP844" s="1453"/>
      <c r="AQ844" s="1453"/>
      <c r="AR844" s="1454"/>
      <c r="AS844" s="1453"/>
      <c r="AT844" s="1453"/>
      <c r="AU844" s="1453"/>
      <c r="AV844" s="1453"/>
      <c r="AW844" s="1453"/>
      <c r="AX844" s="1453"/>
      <c r="AY844" s="1453"/>
      <c r="AZ844" s="1453"/>
      <c r="BA844" s="1453"/>
      <c r="BB844" s="1453"/>
      <c r="BC844" s="1453"/>
      <c r="BD844" s="1453"/>
      <c r="BE844" s="1453"/>
      <c r="BF844" s="1453"/>
      <c r="BG844" s="1453"/>
      <c r="BH844" s="1453"/>
      <c r="BI844" s="1453"/>
      <c r="BJ844" s="1453"/>
      <c r="BK844" s="1453"/>
      <c r="BL844" s="1453"/>
      <c r="BM844" s="1453"/>
      <c r="BN844" s="1453"/>
      <c r="BO844" s="1453"/>
      <c r="BP844" s="1453"/>
      <c r="BQ844" s="1453"/>
      <c r="BR844" s="1453"/>
      <c r="BS844" s="1453"/>
      <c r="BT844" s="1453"/>
      <c r="BU844" s="1453"/>
      <c r="BV844" s="1453"/>
      <c r="BW844" s="1453"/>
      <c r="BX844" s="1453"/>
      <c r="BY844" s="1453"/>
      <c r="BZ844" s="1453"/>
      <c r="CA844" s="1453"/>
      <c r="CB844" s="1453"/>
      <c r="CC844" s="1453"/>
      <c r="CD844" s="1453"/>
      <c r="CE844" s="1453"/>
      <c r="CF844" s="1453"/>
      <c r="CG844" s="1453"/>
      <c r="CH844" s="1453"/>
      <c r="CI844" s="1453"/>
      <c r="CJ844" s="1453"/>
      <c r="CK844" s="1453"/>
      <c r="CL844" s="1453"/>
      <c r="CM844" s="1453"/>
      <c r="CN844" s="1453"/>
      <c r="CO844" s="1453"/>
      <c r="CP844" s="1453"/>
      <c r="CQ844" s="1453"/>
      <c r="CR844" s="1453"/>
      <c r="CS844" s="1453"/>
      <c r="CT844" s="1453"/>
      <c r="CU844" s="1453"/>
      <c r="CV844" s="1453"/>
      <c r="CW844" s="1453"/>
      <c r="CX844" s="1453"/>
      <c r="CY844" s="1453"/>
      <c r="CZ844" s="1453"/>
      <c r="DA844" s="1453"/>
      <c r="DB844" s="1453"/>
      <c r="DC844" s="1453"/>
      <c r="DD844" s="1453"/>
      <c r="DE844" s="1453"/>
      <c r="DF844" s="1453"/>
      <c r="DG844" s="1453"/>
      <c r="DH844" s="1453"/>
      <c r="DI844" s="1453"/>
      <c r="DJ844" s="1453"/>
      <c r="DK844" s="1453"/>
      <c r="DL844" s="1453"/>
      <c r="DM844" s="1453"/>
      <c r="DN844" s="1453"/>
      <c r="DO844" s="1453"/>
      <c r="DP844" s="1453"/>
      <c r="DQ844" s="1453"/>
      <c r="DR844" s="1453"/>
      <c r="DS844" s="1453"/>
      <c r="DT844" s="1453"/>
    </row>
    <row r="845" spans="1:124" s="1543" customFormat="1" ht="21.9" customHeight="1" x14ac:dyDescent="0.3">
      <c r="A845" s="1453"/>
      <c r="B845" s="1453"/>
      <c r="C845" s="1514"/>
      <c r="D845" s="1514"/>
      <c r="E845" s="1514"/>
      <c r="F845" s="1848"/>
      <c r="G845" s="1930"/>
      <c r="H845" s="1516"/>
      <c r="I845" s="1537"/>
      <c r="J845" s="1537"/>
      <c r="K845" s="1453"/>
      <c r="L845" s="1453"/>
      <c r="M845" s="1453"/>
      <c r="N845" s="1514"/>
      <c r="O845" s="1453"/>
      <c r="P845" s="1453"/>
      <c r="Q845" s="1453"/>
      <c r="R845" s="1453"/>
      <c r="S845" s="1453"/>
      <c r="T845" s="1452"/>
      <c r="U845"/>
      <c r="V845"/>
      <c r="W845" s="1453"/>
      <c r="X845" s="1453"/>
      <c r="Y845" s="1453"/>
      <c r="Z845" s="1453"/>
      <c r="AA845" s="1453"/>
      <c r="AB845" s="1453"/>
      <c r="AC845" s="1453"/>
      <c r="AD845" s="1453"/>
      <c r="AE845" s="1453"/>
      <c r="AF845" s="1453"/>
      <c r="AG845" s="1453"/>
      <c r="AH845" s="1453"/>
      <c r="AI845" s="1453"/>
      <c r="AJ845" s="1453"/>
      <c r="AK845" s="1453"/>
      <c r="AL845" s="1453"/>
      <c r="AM845" s="1453"/>
      <c r="AN845" s="1453"/>
      <c r="AO845" s="1453"/>
      <c r="AP845" s="1453"/>
      <c r="AQ845" s="1453"/>
      <c r="AR845" s="1454"/>
      <c r="AS845" s="1453"/>
      <c r="AT845" s="1453"/>
      <c r="AU845" s="1453"/>
      <c r="AV845" s="1453"/>
      <c r="AW845" s="1453"/>
      <c r="AX845" s="1453"/>
      <c r="AY845" s="1453"/>
      <c r="AZ845" s="1453"/>
      <c r="BA845" s="1453"/>
      <c r="BB845" s="1453"/>
      <c r="BC845" s="1453"/>
      <c r="BD845" s="1453"/>
      <c r="BE845" s="1453"/>
      <c r="BF845" s="1453"/>
      <c r="BG845" s="1453"/>
      <c r="BH845" s="1453"/>
      <c r="BI845" s="1453"/>
      <c r="BJ845" s="1453"/>
      <c r="BK845" s="1453"/>
      <c r="BL845" s="1453"/>
      <c r="BM845" s="1453"/>
      <c r="BN845" s="1453"/>
      <c r="BO845" s="1453"/>
      <c r="BP845" s="1453"/>
      <c r="BQ845" s="1453"/>
      <c r="BR845" s="1453"/>
      <c r="BS845" s="1453"/>
      <c r="BT845" s="1453"/>
      <c r="BU845" s="1453"/>
      <c r="BV845" s="1453"/>
      <c r="BW845" s="1453"/>
      <c r="BX845" s="1453"/>
      <c r="BY845" s="1453"/>
      <c r="BZ845" s="1453"/>
      <c r="CA845" s="1453"/>
      <c r="CB845" s="1453"/>
      <c r="CC845" s="1453"/>
      <c r="CD845" s="1453"/>
      <c r="CE845" s="1453"/>
      <c r="CF845" s="1453"/>
      <c r="CG845" s="1453"/>
      <c r="CH845" s="1453"/>
      <c r="CI845" s="1453"/>
      <c r="CJ845" s="1453"/>
      <c r="CK845" s="1453"/>
      <c r="CL845" s="1453"/>
      <c r="CM845" s="1453"/>
      <c r="CN845" s="1453"/>
      <c r="CO845" s="1453"/>
      <c r="CP845" s="1453"/>
      <c r="CQ845" s="1453"/>
      <c r="CR845" s="1453"/>
      <c r="CS845" s="1453"/>
      <c r="CT845" s="1453"/>
      <c r="CU845" s="1453"/>
      <c r="CV845" s="1453"/>
      <c r="CW845" s="1453"/>
      <c r="CX845" s="1453"/>
      <c r="CY845" s="1453"/>
      <c r="CZ845" s="1453"/>
      <c r="DA845" s="1453"/>
      <c r="DB845" s="1453"/>
      <c r="DC845" s="1453"/>
      <c r="DD845" s="1453"/>
      <c r="DE845" s="1453"/>
      <c r="DF845" s="1453"/>
      <c r="DG845" s="1453"/>
      <c r="DH845" s="1453"/>
      <c r="DI845" s="1453"/>
      <c r="DJ845" s="1453"/>
      <c r="DK845" s="1453"/>
      <c r="DL845" s="1453"/>
      <c r="DM845" s="1453"/>
      <c r="DN845" s="1453"/>
      <c r="DO845" s="1453"/>
      <c r="DP845" s="1453"/>
      <c r="DQ845" s="1453"/>
      <c r="DR845" s="1453"/>
      <c r="DS845" s="1453"/>
      <c r="DT845" s="1453"/>
    </row>
    <row r="846" spans="1:124" s="1543" customFormat="1" ht="21.9" customHeight="1" x14ac:dyDescent="0.3">
      <c r="A846" s="1453"/>
      <c r="B846" s="1453"/>
      <c r="C846" s="1514"/>
      <c r="D846" s="1514"/>
      <c r="E846" s="1514"/>
      <c r="F846" s="1848"/>
      <c r="G846" s="1930"/>
      <c r="H846" s="1516"/>
      <c r="I846" s="1537"/>
      <c r="J846" s="1537"/>
      <c r="K846" s="1453"/>
      <c r="L846" s="1453"/>
      <c r="M846" s="1453"/>
      <c r="N846" s="1514"/>
      <c r="O846" s="1453"/>
      <c r="P846" s="1453"/>
      <c r="Q846" s="1453"/>
      <c r="R846" s="1453"/>
      <c r="S846" s="1453"/>
      <c r="T846" s="1452"/>
      <c r="U846"/>
      <c r="V846"/>
      <c r="W846" s="1453"/>
      <c r="X846" s="1453"/>
      <c r="Y846" s="1453"/>
      <c r="Z846" s="1453"/>
      <c r="AA846" s="1453"/>
      <c r="AB846" s="1453"/>
      <c r="AC846" s="1453"/>
      <c r="AD846" s="1453"/>
      <c r="AE846" s="1453"/>
      <c r="AF846" s="1453"/>
      <c r="AG846" s="1453"/>
      <c r="AH846" s="1453"/>
      <c r="AI846" s="1453"/>
      <c r="AJ846" s="1453"/>
      <c r="AK846" s="1453"/>
      <c r="AL846" s="1453"/>
      <c r="AM846" s="1453"/>
      <c r="AN846" s="1453"/>
      <c r="AO846" s="1453"/>
      <c r="AP846" s="1453"/>
      <c r="AQ846" s="1453"/>
      <c r="AR846" s="1454"/>
      <c r="AS846" s="1453"/>
      <c r="AT846" s="1453"/>
      <c r="AU846" s="1453"/>
      <c r="AV846" s="1453"/>
      <c r="AW846" s="1453"/>
      <c r="AX846" s="1453"/>
      <c r="AY846" s="1453"/>
      <c r="AZ846" s="1453"/>
      <c r="BA846" s="1453"/>
      <c r="BB846" s="1453"/>
      <c r="BC846" s="1453"/>
      <c r="BD846" s="1453"/>
      <c r="BE846" s="1453"/>
      <c r="BF846" s="1453"/>
      <c r="BG846" s="1453"/>
      <c r="BH846" s="1453"/>
      <c r="BI846" s="1453"/>
      <c r="BJ846" s="1453"/>
      <c r="BK846" s="1453"/>
      <c r="BL846" s="1453"/>
      <c r="BM846" s="1453"/>
      <c r="BN846" s="1453"/>
      <c r="BO846" s="1453"/>
      <c r="BP846" s="1453"/>
      <c r="BQ846" s="1453"/>
      <c r="BR846" s="1453"/>
      <c r="BS846" s="1453"/>
      <c r="BT846" s="1453"/>
      <c r="BU846" s="1453"/>
      <c r="BV846" s="1453"/>
      <c r="BW846" s="1453"/>
      <c r="BX846" s="1453"/>
      <c r="BY846" s="1453"/>
      <c r="BZ846" s="1453"/>
      <c r="CA846" s="1453"/>
      <c r="CB846" s="1453"/>
      <c r="CC846" s="1453"/>
      <c r="CD846" s="1453"/>
      <c r="CE846" s="1453"/>
      <c r="CF846" s="1453"/>
      <c r="CG846" s="1453"/>
      <c r="CH846" s="1453"/>
      <c r="CI846" s="1453"/>
      <c r="CJ846" s="1453"/>
      <c r="CK846" s="1453"/>
      <c r="CL846" s="1453"/>
      <c r="CM846" s="1453"/>
      <c r="CN846" s="1453"/>
      <c r="CO846" s="1453"/>
      <c r="CP846" s="1453"/>
      <c r="CQ846" s="1453"/>
      <c r="CR846" s="1453"/>
      <c r="CS846" s="1453"/>
      <c r="CT846" s="1453"/>
      <c r="CU846" s="1453"/>
      <c r="CV846" s="1453"/>
      <c r="CW846" s="1453"/>
      <c r="CX846" s="1453"/>
      <c r="CY846" s="1453"/>
      <c r="CZ846" s="1453"/>
      <c r="DA846" s="1453"/>
      <c r="DB846" s="1453"/>
      <c r="DC846" s="1453"/>
      <c r="DD846" s="1453"/>
      <c r="DE846" s="1453"/>
      <c r="DF846" s="1453"/>
      <c r="DG846" s="1453"/>
      <c r="DH846" s="1453"/>
      <c r="DI846" s="1453"/>
      <c r="DJ846" s="1453"/>
      <c r="DK846" s="1453"/>
      <c r="DL846" s="1453"/>
      <c r="DM846" s="1453"/>
      <c r="DN846" s="1453"/>
      <c r="DO846" s="1453"/>
      <c r="DP846" s="1453"/>
      <c r="DQ846" s="1453"/>
      <c r="DR846" s="1453"/>
      <c r="DS846" s="1453"/>
      <c r="DT846" s="1453"/>
    </row>
    <row r="847" spans="1:124" s="1543" customFormat="1" ht="21.9" customHeight="1" x14ac:dyDescent="0.3">
      <c r="A847" s="1453"/>
      <c r="B847" s="1453"/>
      <c r="C847" s="1514"/>
      <c r="D847" s="1514"/>
      <c r="E847" s="1514"/>
      <c r="F847" s="1848"/>
      <c r="G847" s="1930"/>
      <c r="H847" s="1516"/>
      <c r="I847" s="1537"/>
      <c r="J847" s="1537"/>
      <c r="K847" s="1453"/>
      <c r="L847" s="1453"/>
      <c r="M847" s="1453"/>
      <c r="N847" s="1514"/>
      <c r="O847" s="1453"/>
      <c r="P847" s="1453"/>
      <c r="Q847" s="1453"/>
      <c r="R847" s="1453"/>
      <c r="S847" s="1453"/>
      <c r="T847" s="1452"/>
      <c r="U847"/>
      <c r="V847"/>
      <c r="W847" s="1453"/>
      <c r="X847" s="1453"/>
      <c r="Y847" s="1453"/>
      <c r="Z847" s="1453"/>
      <c r="AA847" s="1453"/>
      <c r="AB847" s="1453"/>
      <c r="AC847" s="1453"/>
      <c r="AD847" s="1453"/>
      <c r="AE847" s="1453"/>
      <c r="AF847" s="1453"/>
      <c r="AG847" s="1453"/>
      <c r="AH847" s="1453"/>
      <c r="AI847" s="1453"/>
      <c r="AJ847" s="1453"/>
      <c r="AK847" s="1453"/>
      <c r="AL847" s="1453"/>
      <c r="AM847" s="1453"/>
      <c r="AN847" s="1453"/>
      <c r="AO847" s="1453"/>
      <c r="AP847" s="1453"/>
      <c r="AQ847" s="1453"/>
      <c r="AR847" s="1454"/>
      <c r="AS847" s="1453"/>
      <c r="AT847" s="1453"/>
      <c r="AU847" s="1453"/>
      <c r="AV847" s="1453"/>
      <c r="AW847" s="1453"/>
      <c r="AX847" s="1453"/>
      <c r="AY847" s="1453"/>
      <c r="AZ847" s="1453"/>
      <c r="BA847" s="1453"/>
      <c r="BB847" s="1453"/>
      <c r="BC847" s="1453"/>
      <c r="BD847" s="1453"/>
      <c r="BE847" s="1453"/>
      <c r="BF847" s="1453"/>
      <c r="BG847" s="1453"/>
      <c r="BH847" s="1453"/>
      <c r="BI847" s="1453"/>
      <c r="BJ847" s="1453"/>
      <c r="BK847" s="1453"/>
      <c r="BL847" s="1453"/>
      <c r="BM847" s="1453"/>
      <c r="BN847" s="1453"/>
      <c r="BO847" s="1453"/>
      <c r="BP847" s="1453"/>
      <c r="BQ847" s="1453"/>
      <c r="BR847" s="1453"/>
      <c r="BS847" s="1453"/>
      <c r="BT847" s="1453"/>
      <c r="BU847" s="1453"/>
      <c r="BV847" s="1453"/>
      <c r="BW847" s="1453"/>
      <c r="BX847" s="1453"/>
      <c r="BY847" s="1453"/>
      <c r="BZ847" s="1453"/>
      <c r="CA847" s="1453"/>
      <c r="CB847" s="1453"/>
      <c r="CC847" s="1453"/>
      <c r="CD847" s="1453"/>
      <c r="CE847" s="1453"/>
      <c r="CF847" s="1453"/>
      <c r="CG847" s="1453"/>
      <c r="CH847" s="1453"/>
      <c r="CI847" s="1453"/>
      <c r="CJ847" s="1453"/>
      <c r="CK847" s="1453"/>
      <c r="CL847" s="1453"/>
      <c r="CM847" s="1453"/>
      <c r="CN847" s="1453"/>
      <c r="CO847" s="1453"/>
      <c r="CP847" s="1453"/>
      <c r="CQ847" s="1453"/>
      <c r="CR847" s="1453"/>
      <c r="CS847" s="1453"/>
      <c r="CT847" s="1453"/>
      <c r="CU847" s="1453"/>
      <c r="CV847" s="1453"/>
      <c r="CW847" s="1453"/>
      <c r="CX847" s="1453"/>
      <c r="CY847" s="1453"/>
      <c r="CZ847" s="1453"/>
      <c r="DA847" s="1453"/>
      <c r="DB847" s="1453"/>
      <c r="DC847" s="1453"/>
      <c r="DD847" s="1453"/>
      <c r="DE847" s="1453"/>
      <c r="DF847" s="1453"/>
      <c r="DG847" s="1453"/>
      <c r="DH847" s="1453"/>
      <c r="DI847" s="1453"/>
      <c r="DJ847" s="1453"/>
      <c r="DK847" s="1453"/>
      <c r="DL847" s="1453"/>
      <c r="DM847" s="1453"/>
      <c r="DN847" s="1453"/>
      <c r="DO847" s="1453"/>
      <c r="DP847" s="1453"/>
      <c r="DQ847" s="1453"/>
      <c r="DR847" s="1453"/>
      <c r="DS847" s="1453"/>
      <c r="DT847" s="1453"/>
    </row>
    <row r="848" spans="1:124" s="1543" customFormat="1" ht="21.9" customHeight="1" x14ac:dyDescent="0.3">
      <c r="A848" s="1453"/>
      <c r="B848" s="1453"/>
      <c r="C848" s="1514"/>
      <c r="D848" s="1514"/>
      <c r="E848" s="1514"/>
      <c r="F848" s="1848"/>
      <c r="G848" s="1930"/>
      <c r="H848" s="1516"/>
      <c r="I848" s="1537"/>
      <c r="J848" s="1537"/>
      <c r="K848" s="1453"/>
      <c r="L848" s="1453"/>
      <c r="M848" s="1453"/>
      <c r="N848" s="1514"/>
      <c r="O848" s="1453"/>
      <c r="P848" s="1453"/>
      <c r="Q848" s="1453"/>
      <c r="R848" s="1453"/>
      <c r="S848" s="1453"/>
      <c r="T848" s="1452"/>
      <c r="U848"/>
      <c r="V848"/>
      <c r="W848" s="1453"/>
      <c r="X848" s="1453"/>
      <c r="Y848" s="1453"/>
      <c r="Z848" s="1453"/>
      <c r="AA848" s="1453"/>
      <c r="AB848" s="1453"/>
      <c r="AC848" s="1453"/>
      <c r="AD848" s="1453"/>
      <c r="AE848" s="1453"/>
      <c r="AF848" s="1453"/>
      <c r="AG848" s="1453"/>
      <c r="AH848" s="1453"/>
      <c r="AI848" s="1453"/>
      <c r="AJ848" s="1453"/>
      <c r="AK848" s="1453"/>
      <c r="AL848" s="1453"/>
      <c r="AM848" s="1453"/>
      <c r="AN848" s="1453"/>
      <c r="AO848" s="1453"/>
      <c r="AP848" s="1453"/>
      <c r="AQ848" s="1453"/>
      <c r="AR848" s="1454"/>
      <c r="AS848" s="1453"/>
      <c r="AT848" s="1453"/>
      <c r="AU848" s="1453"/>
      <c r="AV848" s="1453"/>
      <c r="AW848" s="1453"/>
      <c r="AX848" s="1453"/>
      <c r="AY848" s="1453"/>
      <c r="AZ848" s="1453"/>
      <c r="BA848" s="1453"/>
      <c r="BB848" s="1453"/>
      <c r="BC848" s="1453"/>
      <c r="BD848" s="1453"/>
      <c r="BE848" s="1453"/>
      <c r="BF848" s="1453"/>
      <c r="BG848" s="1453"/>
      <c r="BH848" s="1453"/>
      <c r="BI848" s="1453"/>
      <c r="BJ848" s="1453"/>
      <c r="BK848" s="1453"/>
      <c r="BL848" s="1453"/>
      <c r="BM848" s="1453"/>
      <c r="BN848" s="1453"/>
      <c r="BO848" s="1453"/>
      <c r="BP848" s="1453"/>
      <c r="BQ848" s="1453"/>
      <c r="BR848" s="1453"/>
      <c r="BS848" s="1453"/>
      <c r="BT848" s="1453"/>
      <c r="BU848" s="1453"/>
      <c r="BV848" s="1453"/>
      <c r="BW848" s="1453"/>
      <c r="BX848" s="1453"/>
      <c r="BY848" s="1453"/>
      <c r="BZ848" s="1453"/>
      <c r="CA848" s="1453"/>
      <c r="CB848" s="1453"/>
      <c r="CC848" s="1453"/>
      <c r="CD848" s="1453"/>
      <c r="CE848" s="1453"/>
      <c r="CF848" s="1453"/>
      <c r="CG848" s="1453"/>
      <c r="CH848" s="1453"/>
      <c r="CI848" s="1453"/>
      <c r="CJ848" s="1453"/>
      <c r="CK848" s="1453"/>
      <c r="CL848" s="1453"/>
      <c r="CM848" s="1453"/>
      <c r="CN848" s="1453"/>
      <c r="CO848" s="1453"/>
      <c r="CP848" s="1453"/>
      <c r="CQ848" s="1453"/>
      <c r="CR848" s="1453"/>
      <c r="CS848" s="1453"/>
      <c r="CT848" s="1453"/>
      <c r="CU848" s="1453"/>
      <c r="CV848" s="1453"/>
      <c r="CW848" s="1453"/>
      <c r="CX848" s="1453"/>
      <c r="CY848" s="1453"/>
      <c r="CZ848" s="1453"/>
      <c r="DA848" s="1453"/>
      <c r="DB848" s="1453"/>
      <c r="DC848" s="1453"/>
      <c r="DD848" s="1453"/>
      <c r="DE848" s="1453"/>
      <c r="DF848" s="1453"/>
      <c r="DG848" s="1453"/>
      <c r="DH848" s="1453"/>
      <c r="DI848" s="1453"/>
      <c r="DJ848" s="1453"/>
      <c r="DK848" s="1453"/>
      <c r="DL848" s="1453"/>
      <c r="DM848" s="1453"/>
      <c r="DN848" s="1453"/>
      <c r="DO848" s="1453"/>
      <c r="DP848" s="1453"/>
      <c r="DQ848" s="1453"/>
      <c r="DR848" s="1453"/>
      <c r="DS848" s="1453"/>
      <c r="DT848" s="1453"/>
    </row>
    <row r="849" spans="1:124" s="1543" customFormat="1" ht="21.9" customHeight="1" x14ac:dyDescent="0.3">
      <c r="A849" s="1453"/>
      <c r="B849" s="1453"/>
      <c r="C849" s="1514"/>
      <c r="D849" s="1514"/>
      <c r="E849" s="1514"/>
      <c r="F849" s="1848"/>
      <c r="G849" s="1930"/>
      <c r="H849" s="1516"/>
      <c r="I849" s="1537"/>
      <c r="J849" s="1537"/>
      <c r="K849" s="1453"/>
      <c r="L849" s="1453"/>
      <c r="M849" s="1453"/>
      <c r="N849" s="1514"/>
      <c r="O849" s="1453"/>
      <c r="P849" s="1453"/>
      <c r="Q849" s="1453"/>
      <c r="R849" s="1453"/>
      <c r="S849" s="1453"/>
      <c r="T849" s="1452"/>
      <c r="U849"/>
      <c r="V849"/>
      <c r="W849" s="1453"/>
      <c r="X849" s="1453"/>
      <c r="Y849" s="1453"/>
      <c r="Z849" s="1453"/>
      <c r="AA849" s="1453"/>
      <c r="AB849" s="1453"/>
      <c r="AC849" s="1453"/>
      <c r="AD849" s="1453"/>
      <c r="AE849" s="1453"/>
      <c r="AF849" s="1453"/>
      <c r="AG849" s="1453"/>
      <c r="AH849" s="1453"/>
      <c r="AI849" s="1453"/>
      <c r="AJ849" s="1453"/>
      <c r="AK849" s="1453"/>
      <c r="AL849" s="1453"/>
      <c r="AM849" s="1453"/>
      <c r="AN849" s="1453"/>
      <c r="AO849" s="1453"/>
      <c r="AP849" s="1453"/>
      <c r="AQ849" s="1453"/>
      <c r="AR849" s="1454"/>
      <c r="AS849" s="1453"/>
      <c r="AT849" s="1453"/>
      <c r="AU849" s="1453"/>
      <c r="AV849" s="1453"/>
      <c r="AW849" s="1453"/>
      <c r="AX849" s="1453"/>
      <c r="AY849" s="1453"/>
      <c r="AZ849" s="1453"/>
      <c r="BA849" s="1453"/>
      <c r="BB849" s="1453"/>
      <c r="BC849" s="1453"/>
      <c r="BD849" s="1453"/>
      <c r="BE849" s="1453"/>
      <c r="BF849" s="1453"/>
      <c r="BG849" s="1453"/>
      <c r="BH849" s="1453"/>
      <c r="BI849" s="1453"/>
      <c r="BJ849" s="1453"/>
      <c r="BK849" s="1453"/>
      <c r="BL849" s="1453"/>
      <c r="BM849" s="1453"/>
      <c r="BN849" s="1453"/>
      <c r="BO849" s="1453"/>
      <c r="BP849" s="1453"/>
      <c r="BQ849" s="1453"/>
      <c r="BR849" s="1453"/>
      <c r="BS849" s="1453"/>
      <c r="BT849" s="1453"/>
      <c r="BU849" s="1453"/>
      <c r="BV849" s="1453"/>
      <c r="BW849" s="1453"/>
      <c r="BX849" s="1453"/>
      <c r="BY849" s="1453"/>
      <c r="BZ849" s="1453"/>
      <c r="CA849" s="1453"/>
      <c r="CB849" s="1453"/>
      <c r="CC849" s="1453"/>
      <c r="CD849" s="1453"/>
      <c r="CE849" s="1453"/>
      <c r="CF849" s="1453"/>
      <c r="CG849" s="1453"/>
      <c r="CH849" s="1453"/>
      <c r="CI849" s="1453"/>
      <c r="CJ849" s="1453"/>
      <c r="CK849" s="1453"/>
      <c r="CL849" s="1453"/>
      <c r="CM849" s="1453"/>
      <c r="CN849" s="1453"/>
      <c r="CO849" s="1453"/>
      <c r="CP849" s="1453"/>
      <c r="CQ849" s="1453"/>
      <c r="CR849" s="1453"/>
      <c r="CS849" s="1453"/>
      <c r="CT849" s="1453"/>
      <c r="CU849" s="1453"/>
      <c r="CV849" s="1453"/>
      <c r="CW849" s="1453"/>
      <c r="CX849" s="1453"/>
      <c r="CY849" s="1453"/>
      <c r="CZ849" s="1453"/>
      <c r="DA849" s="1453"/>
      <c r="DB849" s="1453"/>
      <c r="DC849" s="1453"/>
      <c r="DD849" s="1453"/>
      <c r="DE849" s="1453"/>
      <c r="DF849" s="1453"/>
      <c r="DG849" s="1453"/>
      <c r="DH849" s="1453"/>
      <c r="DI849" s="1453"/>
      <c r="DJ849" s="1453"/>
      <c r="DK849" s="1453"/>
      <c r="DL849" s="1453"/>
      <c r="DM849" s="1453"/>
      <c r="DN849" s="1453"/>
      <c r="DO849" s="1453"/>
      <c r="DP849" s="1453"/>
      <c r="DQ849" s="1453"/>
      <c r="DR849" s="1453"/>
      <c r="DS849" s="1453"/>
      <c r="DT849" s="1453"/>
    </row>
    <row r="850" spans="1:124" s="1543" customFormat="1" ht="21.9" customHeight="1" x14ac:dyDescent="0.3">
      <c r="A850" s="1453"/>
      <c r="B850" s="1453"/>
      <c r="C850" s="1514"/>
      <c r="D850" s="1514"/>
      <c r="E850" s="1514"/>
      <c r="F850" s="1848"/>
      <c r="G850" s="1930"/>
      <c r="H850" s="1516"/>
      <c r="I850" s="1537"/>
      <c r="J850" s="1537"/>
      <c r="K850" s="1453"/>
      <c r="L850" s="1453"/>
      <c r="M850" s="1453"/>
      <c r="N850" s="1514"/>
      <c r="O850" s="1453"/>
      <c r="P850" s="1453"/>
      <c r="Q850" s="1453"/>
      <c r="R850" s="1453"/>
      <c r="S850" s="1453"/>
      <c r="T850" s="1452"/>
      <c r="U850"/>
      <c r="V850"/>
      <c r="W850" s="1453"/>
      <c r="X850" s="1453"/>
      <c r="Y850" s="1453"/>
      <c r="Z850" s="1453"/>
      <c r="AA850" s="1453"/>
      <c r="AB850" s="1453"/>
      <c r="AC850" s="1453"/>
      <c r="AD850" s="1453"/>
      <c r="AE850" s="1453"/>
      <c r="AF850" s="1453"/>
      <c r="AG850" s="1453"/>
      <c r="AH850" s="1453"/>
      <c r="AI850" s="1453"/>
      <c r="AJ850" s="1453"/>
      <c r="AK850" s="1453"/>
      <c r="AL850" s="1453"/>
      <c r="AM850" s="1453"/>
      <c r="AN850" s="1453"/>
      <c r="AO850" s="1453"/>
      <c r="AP850" s="1453"/>
      <c r="AQ850" s="1453"/>
      <c r="AR850" s="1454"/>
      <c r="AS850" s="1453"/>
      <c r="AT850" s="1453"/>
      <c r="AU850" s="1453"/>
      <c r="AV850" s="1453"/>
      <c r="AW850" s="1453"/>
      <c r="AX850" s="1453"/>
      <c r="AY850" s="1453"/>
      <c r="AZ850" s="1453"/>
      <c r="BA850" s="1453"/>
      <c r="BB850" s="1453"/>
      <c r="BC850" s="1453"/>
      <c r="BD850" s="1453"/>
      <c r="BE850" s="1453"/>
      <c r="BF850" s="1453"/>
      <c r="BG850" s="1453"/>
      <c r="BH850" s="1453"/>
      <c r="BI850" s="1453"/>
      <c r="BJ850" s="1453"/>
      <c r="BK850" s="1453"/>
      <c r="BL850" s="1453"/>
      <c r="BM850" s="1453"/>
      <c r="BN850" s="1453"/>
      <c r="BO850" s="1453"/>
      <c r="BP850" s="1453"/>
      <c r="BQ850" s="1453"/>
      <c r="BR850" s="1453"/>
      <c r="BS850" s="1453"/>
      <c r="BT850" s="1453"/>
      <c r="BU850" s="1453"/>
      <c r="BV850" s="1453"/>
      <c r="BW850" s="1453"/>
      <c r="BX850" s="1453"/>
      <c r="BY850" s="1453"/>
      <c r="BZ850" s="1453"/>
      <c r="CA850" s="1453"/>
      <c r="CB850" s="1453"/>
      <c r="CC850" s="1453"/>
      <c r="CD850" s="1453"/>
      <c r="CE850" s="1453"/>
      <c r="CF850" s="1453"/>
      <c r="CG850" s="1453"/>
      <c r="CH850" s="1453"/>
      <c r="CI850" s="1453"/>
      <c r="CJ850" s="1453"/>
      <c r="CK850" s="1453"/>
      <c r="CL850" s="1453"/>
      <c r="CM850" s="1453"/>
      <c r="CN850" s="1453"/>
      <c r="CO850" s="1453"/>
      <c r="CP850" s="1453"/>
      <c r="CQ850" s="1453"/>
      <c r="CR850" s="1453"/>
      <c r="CS850" s="1453"/>
      <c r="CT850" s="1453"/>
      <c r="CU850" s="1453"/>
      <c r="CV850" s="1453"/>
      <c r="CW850" s="1453"/>
      <c r="CX850" s="1453"/>
      <c r="CY850" s="1453"/>
      <c r="CZ850" s="1453"/>
      <c r="DA850" s="1453"/>
      <c r="DB850" s="1453"/>
      <c r="DC850" s="1453"/>
      <c r="DD850" s="1453"/>
      <c r="DE850" s="1453"/>
      <c r="DF850" s="1453"/>
      <c r="DG850" s="1453"/>
      <c r="DH850" s="1453"/>
      <c r="DI850" s="1453"/>
      <c r="DJ850" s="1453"/>
      <c r="DK850" s="1453"/>
      <c r="DL850" s="1453"/>
      <c r="DM850" s="1453"/>
      <c r="DN850" s="1453"/>
      <c r="DO850" s="1453"/>
      <c r="DP850" s="1453"/>
      <c r="DQ850" s="1453"/>
      <c r="DR850" s="1453"/>
      <c r="DS850" s="1453"/>
      <c r="DT850" s="1453"/>
    </row>
    <row r="851" spans="1:124" s="1543" customFormat="1" ht="21.9" customHeight="1" x14ac:dyDescent="0.3">
      <c r="A851" s="1453"/>
      <c r="B851" s="1453"/>
      <c r="C851" s="1514"/>
      <c r="D851" s="1514"/>
      <c r="E851" s="1514"/>
      <c r="F851" s="1848"/>
      <c r="G851" s="1930"/>
      <c r="H851" s="1516"/>
      <c r="I851" s="1537"/>
      <c r="J851" s="1537"/>
      <c r="K851" s="1453"/>
      <c r="L851" s="1453"/>
      <c r="M851" s="1453"/>
      <c r="N851" s="1514"/>
      <c r="O851" s="1453"/>
      <c r="P851" s="1453"/>
      <c r="Q851" s="1453"/>
      <c r="R851" s="1453"/>
      <c r="S851" s="1453"/>
      <c r="T851" s="1452"/>
      <c r="U851"/>
      <c r="V851"/>
      <c r="W851" s="1453"/>
      <c r="X851" s="1453"/>
      <c r="Y851" s="1453"/>
      <c r="Z851" s="1453"/>
      <c r="AA851" s="1453"/>
      <c r="AB851" s="1453"/>
      <c r="AC851" s="1453"/>
      <c r="AD851" s="1453"/>
      <c r="AE851" s="1453"/>
      <c r="AF851" s="1453"/>
      <c r="AG851" s="1453"/>
      <c r="AH851" s="1453"/>
      <c r="AI851" s="1453"/>
      <c r="AJ851" s="1453"/>
      <c r="AK851" s="1453"/>
      <c r="AL851" s="1453"/>
      <c r="AM851" s="1453"/>
      <c r="AN851" s="1453"/>
      <c r="AO851" s="1453"/>
      <c r="AP851" s="1453"/>
      <c r="AQ851" s="1453"/>
      <c r="AR851" s="1454"/>
      <c r="AS851" s="1453"/>
      <c r="AT851" s="1453"/>
      <c r="AU851" s="1453"/>
      <c r="AV851" s="1453"/>
      <c r="AW851" s="1453"/>
      <c r="AX851" s="1453"/>
      <c r="AY851" s="1453"/>
      <c r="AZ851" s="1453"/>
      <c r="BA851" s="1453"/>
      <c r="BB851" s="1453"/>
      <c r="BC851" s="1453"/>
      <c r="BD851" s="1453"/>
      <c r="BE851" s="1453"/>
      <c r="BF851" s="1453"/>
      <c r="BG851" s="1453"/>
      <c r="BH851" s="1453"/>
      <c r="BI851" s="1453"/>
      <c r="BJ851" s="1453"/>
      <c r="BK851" s="1453"/>
      <c r="BL851" s="1453"/>
      <c r="BM851" s="1453"/>
      <c r="BN851" s="1453"/>
      <c r="BO851" s="1453"/>
      <c r="BP851" s="1453"/>
      <c r="BQ851" s="1453"/>
      <c r="BR851" s="1453"/>
      <c r="BS851" s="1453"/>
      <c r="BT851" s="1453"/>
      <c r="BU851" s="1453"/>
      <c r="BV851" s="1453"/>
      <c r="BW851" s="1453"/>
      <c r="BX851" s="1453"/>
      <c r="BY851" s="1453"/>
      <c r="BZ851" s="1453"/>
      <c r="CA851" s="1453"/>
      <c r="CB851" s="1453"/>
      <c r="CC851" s="1453"/>
      <c r="CD851" s="1453"/>
      <c r="CE851" s="1453"/>
      <c r="CF851" s="1453"/>
      <c r="CG851" s="1453"/>
      <c r="CH851" s="1453"/>
      <c r="CI851" s="1453"/>
      <c r="CJ851" s="1453"/>
      <c r="CK851" s="1453"/>
      <c r="CL851" s="1453"/>
      <c r="CM851" s="1453"/>
      <c r="CN851" s="1453"/>
      <c r="CO851" s="1453"/>
      <c r="CP851" s="1453"/>
      <c r="CQ851" s="1453"/>
      <c r="CR851" s="1453"/>
      <c r="CS851" s="1453"/>
      <c r="CT851" s="1453"/>
      <c r="CU851" s="1453"/>
      <c r="CV851" s="1453"/>
      <c r="CW851" s="1453"/>
      <c r="CX851" s="1453"/>
      <c r="CY851" s="1453"/>
      <c r="CZ851" s="1453"/>
      <c r="DA851" s="1453"/>
      <c r="DB851" s="1453"/>
      <c r="DC851" s="1453"/>
      <c r="DD851" s="1453"/>
      <c r="DE851" s="1453"/>
      <c r="DF851" s="1453"/>
      <c r="DG851" s="1453"/>
      <c r="DH851" s="1453"/>
      <c r="DI851" s="1453"/>
      <c r="DJ851" s="1453"/>
      <c r="DK851" s="1453"/>
      <c r="DL851" s="1453"/>
      <c r="DM851" s="1453"/>
      <c r="DN851" s="1453"/>
      <c r="DO851" s="1453"/>
      <c r="DP851" s="1453"/>
      <c r="DQ851" s="1453"/>
      <c r="DR851" s="1453"/>
      <c r="DS851" s="1453"/>
      <c r="DT851" s="1453"/>
    </row>
    <row r="852" spans="1:124" s="1543" customFormat="1" ht="21.9" customHeight="1" x14ac:dyDescent="0.3">
      <c r="A852" s="1453"/>
      <c r="B852" s="1453"/>
      <c r="C852" s="1514"/>
      <c r="D852" s="1514"/>
      <c r="E852" s="1514"/>
      <c r="F852" s="1848"/>
      <c r="G852" s="1930"/>
      <c r="H852" s="1516"/>
      <c r="I852" s="1537"/>
      <c r="J852" s="1537"/>
      <c r="K852" s="1453"/>
      <c r="L852" s="1453"/>
      <c r="M852" s="1453"/>
      <c r="N852" s="1514"/>
      <c r="O852" s="1453"/>
      <c r="P852" s="1453"/>
      <c r="Q852" s="1453"/>
      <c r="R852" s="1453"/>
      <c r="S852" s="1453"/>
      <c r="T852" s="1452"/>
      <c r="U852"/>
      <c r="V852"/>
      <c r="W852" s="1453"/>
      <c r="X852" s="1453"/>
      <c r="Y852" s="1453"/>
      <c r="Z852" s="1453"/>
      <c r="AA852" s="1453"/>
      <c r="AB852" s="1453"/>
      <c r="AC852" s="1453"/>
      <c r="AD852" s="1453"/>
      <c r="AE852" s="1453"/>
      <c r="AF852" s="1453"/>
      <c r="AG852" s="1453"/>
      <c r="AH852" s="1453"/>
      <c r="AI852" s="1453"/>
      <c r="AJ852" s="1453"/>
      <c r="AK852" s="1453"/>
      <c r="AL852" s="1453"/>
      <c r="AM852" s="1453"/>
      <c r="AN852" s="1453"/>
      <c r="AO852" s="1453"/>
      <c r="AP852" s="1453"/>
      <c r="AQ852" s="1453"/>
      <c r="AR852" s="1454"/>
      <c r="AS852" s="1453"/>
      <c r="AT852" s="1453"/>
      <c r="AU852" s="1453"/>
      <c r="AV852" s="1453"/>
      <c r="AW852" s="1453"/>
      <c r="AX852" s="1453"/>
      <c r="AY852" s="1453"/>
      <c r="AZ852" s="1453"/>
      <c r="BA852" s="1453"/>
      <c r="BB852" s="1453"/>
      <c r="BC852" s="1453"/>
      <c r="BD852" s="1453"/>
      <c r="BE852" s="1453"/>
      <c r="BF852" s="1453"/>
      <c r="BG852" s="1453"/>
      <c r="BH852" s="1453"/>
      <c r="BI852" s="1453"/>
      <c r="BJ852" s="1453"/>
      <c r="BK852" s="1453"/>
      <c r="BL852" s="1453"/>
      <c r="BM852" s="1453"/>
      <c r="BN852" s="1453"/>
      <c r="BO852" s="1453"/>
      <c r="BP852" s="1453"/>
      <c r="BQ852" s="1453"/>
      <c r="BR852" s="1453"/>
      <c r="BS852" s="1453"/>
      <c r="BT852" s="1453"/>
      <c r="BU852" s="1453"/>
      <c r="BV852" s="1453"/>
      <c r="BW852" s="1453"/>
      <c r="BX852" s="1453"/>
      <c r="BY852" s="1453"/>
      <c r="BZ852" s="1453"/>
      <c r="CA852" s="1453"/>
      <c r="CB852" s="1453"/>
      <c r="CC852" s="1453"/>
      <c r="CD852" s="1453"/>
      <c r="CE852" s="1453"/>
      <c r="CF852" s="1453"/>
      <c r="CG852" s="1453"/>
      <c r="CH852" s="1453"/>
      <c r="CI852" s="1453"/>
      <c r="CJ852" s="1453"/>
      <c r="CK852" s="1453"/>
      <c r="CL852" s="1453"/>
      <c r="CM852" s="1453"/>
      <c r="CN852" s="1453"/>
      <c r="CO852" s="1453"/>
      <c r="CP852" s="1453"/>
      <c r="CQ852" s="1453"/>
      <c r="CR852" s="1453"/>
      <c r="CS852" s="1453"/>
      <c r="CT852" s="1453"/>
      <c r="CU852" s="1453"/>
      <c r="CV852" s="1453"/>
      <c r="CW852" s="1453"/>
      <c r="CX852" s="1453"/>
      <c r="CY852" s="1453"/>
      <c r="CZ852" s="1453"/>
      <c r="DA852" s="1453"/>
      <c r="DB852" s="1453"/>
      <c r="DC852" s="1453"/>
      <c r="DD852" s="1453"/>
      <c r="DE852" s="1453"/>
      <c r="DF852" s="1453"/>
      <c r="DG852" s="1453"/>
      <c r="DH852" s="1453"/>
      <c r="DI852" s="1453"/>
      <c r="DJ852" s="1453"/>
      <c r="DK852" s="1453"/>
      <c r="DL852" s="1453"/>
      <c r="DM852" s="1453"/>
      <c r="DN852" s="1453"/>
      <c r="DO852" s="1453"/>
      <c r="DP852" s="1453"/>
      <c r="DQ852" s="1453"/>
      <c r="DR852" s="1453"/>
      <c r="DS852" s="1453"/>
      <c r="DT852" s="1453"/>
    </row>
    <row r="853" spans="1:124" s="1543" customFormat="1" ht="21.9" customHeight="1" x14ac:dyDescent="0.3">
      <c r="A853" s="1453"/>
      <c r="B853" s="1453"/>
      <c r="C853" s="1514"/>
      <c r="D853" s="1514"/>
      <c r="E853" s="1514"/>
      <c r="F853" s="1848"/>
      <c r="G853" s="1930"/>
      <c r="H853" s="1516"/>
      <c r="I853" s="1537"/>
      <c r="J853" s="1537"/>
      <c r="K853" s="1453"/>
      <c r="L853" s="1453"/>
      <c r="M853" s="1453"/>
      <c r="N853" s="1514"/>
      <c r="O853" s="1453"/>
      <c r="P853" s="1453"/>
      <c r="Q853" s="1453"/>
      <c r="R853" s="1453"/>
      <c r="S853" s="1453"/>
      <c r="T853" s="1452"/>
      <c r="U853"/>
      <c r="V853"/>
      <c r="W853" s="1453"/>
      <c r="X853" s="1453"/>
      <c r="Y853" s="1453"/>
      <c r="Z853" s="1453"/>
      <c r="AA853" s="1453"/>
      <c r="AB853" s="1453"/>
      <c r="AC853" s="1453"/>
      <c r="AD853" s="1453"/>
      <c r="AE853" s="1453"/>
      <c r="AF853" s="1453"/>
      <c r="AG853" s="1453"/>
      <c r="AH853" s="1453"/>
      <c r="AI853" s="1453"/>
      <c r="AJ853" s="1453"/>
      <c r="AK853" s="1453"/>
      <c r="AL853" s="1453"/>
      <c r="AM853" s="1453"/>
      <c r="AN853" s="1453"/>
      <c r="AO853" s="1453"/>
      <c r="AP853" s="1453"/>
      <c r="AQ853" s="1453"/>
      <c r="AR853" s="1454"/>
      <c r="AS853" s="1453"/>
      <c r="AT853" s="1453"/>
      <c r="AU853" s="1453"/>
      <c r="AV853" s="1453"/>
      <c r="AW853" s="1453"/>
      <c r="AX853" s="1453"/>
      <c r="AY853" s="1453"/>
      <c r="AZ853" s="1453"/>
      <c r="BA853" s="1453"/>
      <c r="BB853" s="1453"/>
      <c r="BC853" s="1453"/>
      <c r="BD853" s="1453"/>
      <c r="BE853" s="1453"/>
      <c r="BF853" s="1453"/>
      <c r="BG853" s="1453"/>
      <c r="BH853" s="1453"/>
      <c r="BI853" s="1453"/>
      <c r="BJ853" s="1453"/>
      <c r="BK853" s="1453"/>
      <c r="BL853" s="1453"/>
      <c r="BM853" s="1453"/>
      <c r="BN853" s="1453"/>
      <c r="BO853" s="1453"/>
      <c r="BP853" s="1453"/>
      <c r="BQ853" s="1453"/>
      <c r="BR853" s="1453"/>
      <c r="BS853" s="1453"/>
      <c r="BT853" s="1453"/>
      <c r="BU853" s="1453"/>
      <c r="BV853" s="1453"/>
      <c r="BW853" s="1453"/>
      <c r="BX853" s="1453"/>
      <c r="BY853" s="1453"/>
      <c r="BZ853" s="1453"/>
      <c r="CA853" s="1453"/>
      <c r="CB853" s="1453"/>
      <c r="CC853" s="1453"/>
      <c r="CD853" s="1453"/>
      <c r="CE853" s="1453"/>
      <c r="CF853" s="1453"/>
      <c r="CG853" s="1453"/>
      <c r="CH853" s="1453"/>
      <c r="CI853" s="1453"/>
      <c r="CJ853" s="1453"/>
      <c r="CK853" s="1453"/>
      <c r="CL853" s="1453"/>
      <c r="CM853" s="1453"/>
      <c r="CN853" s="1453"/>
      <c r="CO853" s="1453"/>
      <c r="CP853" s="1453"/>
      <c r="CQ853" s="1453"/>
      <c r="CR853" s="1453"/>
      <c r="CS853" s="1453"/>
      <c r="CT853" s="1453"/>
      <c r="CU853" s="1453"/>
      <c r="CV853" s="1453"/>
      <c r="CW853" s="1453"/>
      <c r="CX853" s="1453"/>
      <c r="CY853" s="1453"/>
      <c r="CZ853" s="1453"/>
      <c r="DA853" s="1453"/>
      <c r="DB853" s="1453"/>
      <c r="DC853" s="1453"/>
      <c r="DD853" s="1453"/>
      <c r="DE853" s="1453"/>
      <c r="DF853" s="1453"/>
      <c r="DG853" s="1453"/>
      <c r="DH853" s="1453"/>
      <c r="DI853" s="1453"/>
      <c r="DJ853" s="1453"/>
      <c r="DK853" s="1453"/>
      <c r="DL853" s="1453"/>
      <c r="DM853" s="1453"/>
      <c r="DN853" s="1453"/>
      <c r="DO853" s="1453"/>
      <c r="DP853" s="1453"/>
      <c r="DQ853" s="1453"/>
      <c r="DR853" s="1453"/>
      <c r="DS853" s="1453"/>
      <c r="DT853" s="1453"/>
    </row>
    <row r="854" spans="1:124" s="1543" customFormat="1" ht="21.9" customHeight="1" x14ac:dyDescent="0.3">
      <c r="A854" s="1453"/>
      <c r="B854" s="1453"/>
      <c r="C854" s="1514"/>
      <c r="D854" s="1514"/>
      <c r="E854" s="1514"/>
      <c r="F854" s="1848"/>
      <c r="G854" s="1930"/>
      <c r="H854" s="1516"/>
      <c r="I854" s="1537"/>
      <c r="J854" s="1537"/>
      <c r="K854" s="1453"/>
      <c r="L854" s="1453"/>
      <c r="M854" s="1453"/>
      <c r="N854" s="1514"/>
      <c r="O854" s="1453"/>
      <c r="P854" s="1453"/>
      <c r="Q854" s="1453"/>
      <c r="R854" s="1453"/>
      <c r="S854" s="1453"/>
      <c r="T854" s="1452"/>
      <c r="U854"/>
      <c r="V854"/>
      <c r="W854" s="1453"/>
      <c r="X854" s="1453"/>
      <c r="Y854" s="1453"/>
      <c r="Z854" s="1453"/>
      <c r="AA854" s="1453"/>
      <c r="AB854" s="1453"/>
      <c r="AC854" s="1453"/>
      <c r="AD854" s="1453"/>
      <c r="AE854" s="1453"/>
      <c r="AF854" s="1453"/>
      <c r="AG854" s="1453"/>
      <c r="AH854" s="1453"/>
      <c r="AI854" s="1453"/>
      <c r="AJ854" s="1453"/>
      <c r="AK854" s="1453"/>
      <c r="AL854" s="1453"/>
      <c r="AM854" s="1453"/>
      <c r="AN854" s="1453"/>
      <c r="AO854" s="1453"/>
      <c r="AP854" s="1453"/>
      <c r="AQ854" s="1453"/>
      <c r="AR854" s="1454"/>
      <c r="AS854" s="1453"/>
      <c r="AT854" s="1453"/>
      <c r="AU854" s="1453"/>
      <c r="AV854" s="1453"/>
      <c r="AW854" s="1453"/>
      <c r="AX854" s="1453"/>
      <c r="AY854" s="1453"/>
      <c r="AZ854" s="1453"/>
      <c r="BA854" s="1453"/>
      <c r="BB854" s="1453"/>
      <c r="BC854" s="1453"/>
      <c r="BD854" s="1453"/>
      <c r="BE854" s="1453"/>
      <c r="BF854" s="1453"/>
      <c r="BG854" s="1453"/>
      <c r="BH854" s="1453"/>
      <c r="BI854" s="1453"/>
      <c r="BJ854" s="1453"/>
      <c r="BK854" s="1453"/>
      <c r="BL854" s="1453"/>
      <c r="BM854" s="1453"/>
      <c r="BN854" s="1453"/>
      <c r="BO854" s="1453"/>
      <c r="BP854" s="1453"/>
      <c r="BQ854" s="1453"/>
      <c r="BR854" s="1453"/>
      <c r="BS854" s="1453"/>
      <c r="BT854" s="1453"/>
      <c r="BU854" s="1453"/>
      <c r="BV854" s="1453"/>
      <c r="BW854" s="1453"/>
      <c r="BX854" s="1453"/>
      <c r="BY854" s="1453"/>
      <c r="BZ854" s="1453"/>
      <c r="CA854" s="1453"/>
      <c r="CB854" s="1453"/>
      <c r="CC854" s="1453"/>
      <c r="CD854" s="1453"/>
      <c r="CE854" s="1453"/>
      <c r="CF854" s="1453"/>
      <c r="CG854" s="1453"/>
      <c r="CH854" s="1453"/>
      <c r="CI854" s="1453"/>
      <c r="CJ854" s="1453"/>
      <c r="CK854" s="1453"/>
      <c r="CL854" s="1453"/>
      <c r="CM854" s="1453"/>
      <c r="CN854" s="1453"/>
      <c r="CO854" s="1453"/>
      <c r="CP854" s="1453"/>
      <c r="CQ854" s="1453"/>
      <c r="CR854" s="1453"/>
      <c r="CS854" s="1453"/>
      <c r="CT854" s="1453"/>
      <c r="CU854" s="1453"/>
      <c r="CV854" s="1453"/>
      <c r="CW854" s="1453"/>
      <c r="CX854" s="1453"/>
      <c r="CY854" s="1453"/>
      <c r="CZ854" s="1453"/>
      <c r="DA854" s="1453"/>
      <c r="DB854" s="1453"/>
      <c r="DC854" s="1453"/>
      <c r="DD854" s="1453"/>
      <c r="DE854" s="1453"/>
      <c r="DF854" s="1453"/>
      <c r="DG854" s="1453"/>
      <c r="DH854" s="1453"/>
      <c r="DI854" s="1453"/>
      <c r="DJ854" s="1453"/>
      <c r="DK854" s="1453"/>
      <c r="DL854" s="1453"/>
      <c r="DM854" s="1453"/>
      <c r="DN854" s="1453"/>
      <c r="DO854" s="1453"/>
      <c r="DP854" s="1453"/>
      <c r="DQ854" s="1453"/>
      <c r="DR854" s="1453"/>
      <c r="DS854" s="1453"/>
      <c r="DT854" s="1453"/>
    </row>
    <row r="855" spans="1:124" s="1543" customFormat="1" ht="21.9" customHeight="1" x14ac:dyDescent="0.3">
      <c r="A855" s="1453"/>
      <c r="B855" s="1453"/>
      <c r="C855" s="1514"/>
      <c r="D855" s="1514"/>
      <c r="E855" s="1514"/>
      <c r="F855" s="1848"/>
      <c r="G855" s="1930"/>
      <c r="H855" s="1516"/>
      <c r="I855" s="1537"/>
      <c r="J855" s="1537"/>
      <c r="K855" s="1453"/>
      <c r="L855" s="1453"/>
      <c r="M855" s="1453"/>
      <c r="N855" s="1514"/>
      <c r="O855" s="1453"/>
      <c r="P855" s="1453"/>
      <c r="Q855" s="1453"/>
      <c r="R855" s="1453"/>
      <c r="S855" s="1453"/>
      <c r="T855" s="1452"/>
      <c r="U855"/>
      <c r="V855"/>
      <c r="W855" s="1453"/>
      <c r="X855" s="1453"/>
      <c r="Y855" s="1453"/>
      <c r="Z855" s="1453"/>
      <c r="AA855" s="1453"/>
      <c r="AB855" s="1453"/>
      <c r="AC855" s="1453"/>
      <c r="AD855" s="1453"/>
      <c r="AE855" s="1453"/>
      <c r="AF855" s="1453"/>
      <c r="AG855" s="1453"/>
      <c r="AH855" s="1453"/>
      <c r="AI855" s="1453"/>
      <c r="AJ855" s="1453"/>
      <c r="AK855" s="1453"/>
      <c r="AL855" s="1453"/>
      <c r="AM855" s="1453"/>
      <c r="AN855" s="1453"/>
      <c r="AO855" s="1453"/>
      <c r="AP855" s="1453"/>
      <c r="AQ855" s="1453"/>
      <c r="AR855" s="1454"/>
      <c r="AS855" s="1453"/>
      <c r="AT855" s="1453"/>
      <c r="AU855" s="1453"/>
      <c r="AV855" s="1453"/>
      <c r="AW855" s="1453"/>
      <c r="AX855" s="1453"/>
      <c r="AY855" s="1453"/>
      <c r="AZ855" s="1453"/>
      <c r="BA855" s="1453"/>
      <c r="BB855" s="1453"/>
      <c r="BC855" s="1453"/>
      <c r="BD855" s="1453"/>
      <c r="BE855" s="1453"/>
      <c r="BF855" s="1453"/>
      <c r="BG855" s="1453"/>
      <c r="BH855" s="1453"/>
      <c r="BI855" s="1453"/>
      <c r="BJ855" s="1453"/>
      <c r="BK855" s="1453"/>
      <c r="BL855" s="1453"/>
      <c r="BM855" s="1453"/>
      <c r="BN855" s="1453"/>
      <c r="BO855" s="1453"/>
      <c r="BP855" s="1453"/>
      <c r="BQ855" s="1453"/>
      <c r="BR855" s="1453"/>
      <c r="BS855" s="1453"/>
      <c r="BT855" s="1453"/>
      <c r="BU855" s="1453"/>
      <c r="BV855" s="1453"/>
      <c r="BW855" s="1453"/>
      <c r="BX855" s="1453"/>
      <c r="BY855" s="1453"/>
      <c r="BZ855" s="1453"/>
      <c r="CA855" s="1453"/>
      <c r="CB855" s="1453"/>
      <c r="CC855" s="1453"/>
      <c r="CD855" s="1453"/>
      <c r="CE855" s="1453"/>
      <c r="CF855" s="1453"/>
      <c r="CG855" s="1453"/>
      <c r="CH855" s="1453"/>
      <c r="CI855" s="1453"/>
      <c r="CJ855" s="1453"/>
      <c r="CK855" s="1453"/>
      <c r="CL855" s="1453"/>
      <c r="CM855" s="1453"/>
      <c r="CN855" s="1453"/>
      <c r="CO855" s="1453"/>
      <c r="CP855" s="1453"/>
      <c r="CQ855" s="1453"/>
      <c r="CR855" s="1453"/>
      <c r="CS855" s="1453"/>
      <c r="CT855" s="1453"/>
      <c r="CU855" s="1453"/>
      <c r="CV855" s="1453"/>
      <c r="CW855" s="1453"/>
      <c r="CX855" s="1453"/>
      <c r="CY855" s="1453"/>
      <c r="CZ855" s="1453"/>
      <c r="DA855" s="1453"/>
      <c r="DB855" s="1453"/>
      <c r="DC855" s="1453"/>
      <c r="DD855" s="1453"/>
      <c r="DE855" s="1453"/>
      <c r="DF855" s="1453"/>
      <c r="DG855" s="1453"/>
      <c r="DH855" s="1453"/>
      <c r="DI855" s="1453"/>
      <c r="DJ855" s="1453"/>
      <c r="DK855" s="1453"/>
      <c r="DL855" s="1453"/>
      <c r="DM855" s="1453"/>
      <c r="DN855" s="1453"/>
      <c r="DO855" s="1453"/>
      <c r="DP855" s="1453"/>
      <c r="DQ855" s="1453"/>
      <c r="DR855" s="1453"/>
      <c r="DS855" s="1453"/>
      <c r="DT855" s="1453"/>
    </row>
    <row r="856" spans="1:124" s="1543" customFormat="1" ht="21.9" customHeight="1" x14ac:dyDescent="0.3">
      <c r="A856" s="1453"/>
      <c r="B856" s="1453"/>
      <c r="C856" s="1514"/>
      <c r="D856" s="1514"/>
      <c r="E856" s="1514"/>
      <c r="F856" s="1848"/>
      <c r="G856" s="1930"/>
      <c r="H856" s="1516"/>
      <c r="I856" s="1537"/>
      <c r="J856" s="1537"/>
      <c r="K856" s="1453"/>
      <c r="L856" s="1453"/>
      <c r="M856" s="1453"/>
      <c r="N856" s="1514"/>
      <c r="O856" s="1453"/>
      <c r="P856" s="1453"/>
      <c r="Q856" s="1453"/>
      <c r="R856" s="1453"/>
      <c r="S856" s="1453"/>
      <c r="T856" s="1452"/>
      <c r="U856"/>
      <c r="V856"/>
      <c r="W856" s="1453"/>
      <c r="X856" s="1453"/>
      <c r="Y856" s="1453"/>
      <c r="Z856" s="1453"/>
      <c r="AA856" s="1453"/>
      <c r="AB856" s="1453"/>
      <c r="AC856" s="1453"/>
      <c r="AD856" s="1453"/>
      <c r="AE856" s="1453"/>
      <c r="AF856" s="1453"/>
      <c r="AG856" s="1453"/>
      <c r="AH856" s="1453"/>
      <c r="AI856" s="1453"/>
      <c r="AJ856" s="1453"/>
      <c r="AK856" s="1453"/>
      <c r="AL856" s="1453"/>
      <c r="AM856" s="1453"/>
      <c r="AN856" s="1453"/>
      <c r="AO856" s="1453"/>
      <c r="AP856" s="1453"/>
      <c r="AQ856" s="1453"/>
      <c r="AR856" s="1454"/>
      <c r="AS856" s="1453"/>
      <c r="AT856" s="1453"/>
      <c r="AU856" s="1453"/>
      <c r="AV856" s="1453"/>
      <c r="AW856" s="1453"/>
      <c r="AX856" s="1453"/>
      <c r="AY856" s="1453"/>
      <c r="AZ856" s="1453"/>
      <c r="BA856" s="1453"/>
      <c r="BB856" s="1453"/>
      <c r="BC856" s="1453"/>
      <c r="BD856" s="1453"/>
      <c r="BE856" s="1453"/>
      <c r="BF856" s="1453"/>
      <c r="BG856" s="1453"/>
      <c r="BH856" s="1453"/>
      <c r="BI856" s="1453"/>
      <c r="BJ856" s="1453"/>
      <c r="BK856" s="1453"/>
      <c r="BL856" s="1453"/>
      <c r="BM856" s="1453"/>
      <c r="BN856" s="1453"/>
      <c r="BO856" s="1453"/>
      <c r="BP856" s="1453"/>
      <c r="BQ856" s="1453"/>
      <c r="BR856" s="1453"/>
      <c r="BS856" s="1453"/>
      <c r="BT856" s="1453"/>
      <c r="BU856" s="1453"/>
      <c r="BV856" s="1453"/>
      <c r="BW856" s="1453"/>
      <c r="BX856" s="1453"/>
      <c r="BY856" s="1453"/>
      <c r="BZ856" s="1453"/>
      <c r="CA856" s="1453"/>
      <c r="CB856" s="1453"/>
      <c r="CC856" s="1453"/>
      <c r="CD856" s="1453"/>
      <c r="CE856" s="1453"/>
      <c r="CF856" s="1453"/>
      <c r="CG856" s="1453"/>
      <c r="CH856" s="1453"/>
      <c r="CI856" s="1453"/>
      <c r="CJ856" s="1453"/>
      <c r="CK856" s="1453"/>
      <c r="CL856" s="1453"/>
      <c r="CM856" s="1453"/>
      <c r="CN856" s="1453"/>
      <c r="CO856" s="1453"/>
      <c r="CP856" s="1453"/>
      <c r="CQ856" s="1453"/>
      <c r="CR856" s="1453"/>
      <c r="CS856" s="1453"/>
      <c r="CT856" s="1453"/>
      <c r="CU856" s="1453"/>
      <c r="CV856" s="1453"/>
      <c r="CW856" s="1453"/>
      <c r="CX856" s="1453"/>
      <c r="CY856" s="1453"/>
      <c r="CZ856" s="1453"/>
      <c r="DA856" s="1453"/>
      <c r="DB856" s="1453"/>
      <c r="DC856" s="1453"/>
      <c r="DD856" s="1453"/>
      <c r="DE856" s="1453"/>
      <c r="DF856" s="1453"/>
      <c r="DG856" s="1453"/>
      <c r="DH856" s="1453"/>
      <c r="DI856" s="1453"/>
      <c r="DJ856" s="1453"/>
      <c r="DK856" s="1453"/>
      <c r="DL856" s="1453"/>
      <c r="DM856" s="1453"/>
      <c r="DN856" s="1453"/>
      <c r="DO856" s="1453"/>
      <c r="DP856" s="1453"/>
      <c r="DQ856" s="1453"/>
      <c r="DR856" s="1453"/>
      <c r="DS856" s="1453"/>
      <c r="DT856" s="1453"/>
    </row>
    <row r="857" spans="1:124" s="1543" customFormat="1" ht="21.9" customHeight="1" x14ac:dyDescent="0.3">
      <c r="A857" s="1453"/>
      <c r="B857" s="1453"/>
      <c r="C857" s="1514"/>
      <c r="D857" s="1514"/>
      <c r="E857" s="1514"/>
      <c r="F857" s="1848"/>
      <c r="G857" s="1930"/>
      <c r="H857" s="1516"/>
      <c r="I857" s="1537"/>
      <c r="J857" s="1537"/>
      <c r="K857" s="1453"/>
      <c r="L857" s="1453"/>
      <c r="M857" s="1453"/>
      <c r="N857" s="1514"/>
      <c r="O857" s="1453"/>
      <c r="P857" s="1453"/>
      <c r="Q857" s="1453"/>
      <c r="R857" s="1453"/>
      <c r="S857" s="1453"/>
      <c r="T857" s="1452"/>
      <c r="U857"/>
      <c r="V857"/>
      <c r="W857" s="1453"/>
      <c r="X857" s="1453"/>
      <c r="Y857" s="1453"/>
      <c r="Z857" s="1453"/>
      <c r="AA857" s="1453"/>
      <c r="AB857" s="1453"/>
      <c r="AC857" s="1453"/>
      <c r="AD857" s="1453"/>
      <c r="AE857" s="1453"/>
      <c r="AF857" s="1453"/>
      <c r="AG857" s="1453"/>
      <c r="AH857" s="1453"/>
      <c r="AI857" s="1453"/>
      <c r="AJ857" s="1453"/>
      <c r="AK857" s="1453"/>
      <c r="AL857" s="1453"/>
      <c r="AM857" s="1453"/>
      <c r="AN857" s="1453"/>
      <c r="AO857" s="1453"/>
      <c r="AP857" s="1453"/>
      <c r="AQ857" s="1453"/>
      <c r="AR857" s="1454"/>
      <c r="AS857" s="1453"/>
      <c r="AT857" s="1453"/>
      <c r="AU857" s="1453"/>
      <c r="AV857" s="1453"/>
      <c r="AW857" s="1453"/>
      <c r="AX857" s="1453"/>
      <c r="AY857" s="1453"/>
      <c r="AZ857" s="1453"/>
      <c r="BA857" s="1453"/>
      <c r="BB857" s="1453"/>
      <c r="BC857" s="1453"/>
      <c r="BD857" s="1453"/>
      <c r="BE857" s="1453"/>
      <c r="BF857" s="1453"/>
      <c r="BG857" s="1453"/>
      <c r="BH857" s="1453"/>
      <c r="BI857" s="1453"/>
      <c r="BJ857" s="1453"/>
      <c r="BK857" s="1453"/>
      <c r="BL857" s="1453"/>
      <c r="BM857" s="1453"/>
      <c r="BN857" s="1453"/>
      <c r="BO857" s="1453"/>
      <c r="BP857" s="1453"/>
      <c r="BQ857" s="1453"/>
      <c r="BR857" s="1453"/>
      <c r="BS857" s="1453"/>
      <c r="BT857" s="1453"/>
      <c r="BU857" s="1453"/>
      <c r="BV857" s="1453"/>
      <c r="BW857" s="1453"/>
      <c r="BX857" s="1453"/>
      <c r="BY857" s="1453"/>
      <c r="BZ857" s="1453"/>
      <c r="CA857" s="1453"/>
      <c r="CB857" s="1453"/>
      <c r="CC857" s="1453"/>
      <c r="CD857" s="1453"/>
      <c r="CE857" s="1453"/>
      <c r="CF857" s="1453"/>
      <c r="CG857" s="1453"/>
      <c r="CH857" s="1453"/>
      <c r="CI857" s="1453"/>
      <c r="CJ857" s="1453"/>
      <c r="CK857" s="1453"/>
      <c r="CL857" s="1453"/>
      <c r="CM857" s="1453"/>
      <c r="CN857" s="1453"/>
      <c r="CO857" s="1453"/>
      <c r="CP857" s="1453"/>
      <c r="CQ857" s="1453"/>
      <c r="CR857" s="1453"/>
      <c r="CS857" s="1453"/>
      <c r="CT857" s="1453"/>
      <c r="CU857" s="1453"/>
      <c r="CV857" s="1453"/>
      <c r="CW857" s="1453"/>
      <c r="CX857" s="1453"/>
      <c r="CY857" s="1453"/>
      <c r="CZ857" s="1453"/>
      <c r="DA857" s="1453"/>
      <c r="DB857" s="1453"/>
      <c r="DC857" s="1453"/>
      <c r="DD857" s="1453"/>
      <c r="DE857" s="1453"/>
      <c r="DF857" s="1453"/>
      <c r="DG857" s="1453"/>
      <c r="DH857" s="1453"/>
      <c r="DI857" s="1453"/>
      <c r="DJ857" s="1453"/>
      <c r="DK857" s="1453"/>
      <c r="DL857" s="1453"/>
      <c r="DM857" s="1453"/>
      <c r="DN857" s="1453"/>
      <c r="DO857" s="1453"/>
      <c r="DP857" s="1453"/>
      <c r="DQ857" s="1453"/>
      <c r="DR857" s="1453"/>
      <c r="DS857" s="1453"/>
      <c r="DT857" s="1453"/>
    </row>
    <row r="858" spans="1:124" s="1543" customFormat="1" ht="21.9" customHeight="1" x14ac:dyDescent="0.3">
      <c r="A858" s="1453"/>
      <c r="B858" s="1453"/>
      <c r="C858" s="1514"/>
      <c r="D858" s="1514"/>
      <c r="E858" s="1514"/>
      <c r="F858" s="1848"/>
      <c r="G858" s="1930"/>
      <c r="H858" s="1516"/>
      <c r="I858" s="1537"/>
      <c r="J858" s="1537"/>
      <c r="K858" s="1453"/>
      <c r="L858" s="1453"/>
      <c r="M858" s="1453"/>
      <c r="N858" s="1514"/>
      <c r="O858" s="1453"/>
      <c r="P858" s="1453"/>
      <c r="Q858" s="1453"/>
      <c r="R858" s="1453"/>
      <c r="S858" s="1453"/>
      <c r="T858" s="1452"/>
      <c r="U858"/>
      <c r="V858"/>
      <c r="W858" s="1453"/>
      <c r="X858" s="1453"/>
      <c r="Y858" s="1453"/>
      <c r="Z858" s="1453"/>
      <c r="AA858" s="1453"/>
      <c r="AB858" s="1453"/>
      <c r="AC858" s="1453"/>
      <c r="AD858" s="1453"/>
      <c r="AE858" s="1453"/>
      <c r="AF858" s="1453"/>
      <c r="AG858" s="1453"/>
      <c r="AH858" s="1453"/>
      <c r="AI858" s="1453"/>
      <c r="AJ858" s="1453"/>
      <c r="AK858" s="1453"/>
      <c r="AL858" s="1453"/>
      <c r="AM858" s="1453"/>
      <c r="AN858" s="1453"/>
      <c r="AO858" s="1453"/>
      <c r="AP858" s="1453"/>
      <c r="AQ858" s="1453"/>
      <c r="AR858" s="1454"/>
      <c r="AS858" s="1453"/>
      <c r="AT858" s="1453"/>
      <c r="AU858" s="1453"/>
      <c r="AV858" s="1453"/>
      <c r="AW858" s="1453"/>
      <c r="AX858" s="1453"/>
      <c r="AY858" s="1453"/>
      <c r="AZ858" s="1453"/>
      <c r="BA858" s="1453"/>
      <c r="BB858" s="1453"/>
      <c r="BC858" s="1453"/>
      <c r="BD858" s="1453"/>
      <c r="BE858" s="1453"/>
      <c r="BF858" s="1453"/>
      <c r="BG858" s="1453"/>
      <c r="BH858" s="1453"/>
      <c r="BI858" s="1453"/>
      <c r="BJ858" s="1453"/>
      <c r="BK858" s="1453"/>
      <c r="BL858" s="1453"/>
      <c r="BM858" s="1453"/>
      <c r="BN858" s="1453"/>
      <c r="BO858" s="1453"/>
      <c r="BP858" s="1453"/>
      <c r="BQ858" s="1453"/>
      <c r="BR858" s="1453"/>
      <c r="BS858" s="1453"/>
      <c r="BT858" s="1453"/>
      <c r="BU858" s="1453"/>
      <c r="BV858" s="1453"/>
      <c r="BW858" s="1453"/>
      <c r="BX858" s="1453"/>
      <c r="BY858" s="1453"/>
      <c r="BZ858" s="1453"/>
      <c r="CA858" s="1453"/>
      <c r="CB858" s="1453"/>
      <c r="CC858" s="1453"/>
      <c r="CD858" s="1453"/>
      <c r="CE858" s="1453"/>
      <c r="CF858" s="1453"/>
      <c r="CG858" s="1453"/>
      <c r="CH858" s="1453"/>
      <c r="CI858" s="1453"/>
      <c r="CJ858" s="1453"/>
      <c r="CK858" s="1453"/>
      <c r="CL858" s="1453"/>
      <c r="CM858" s="1453"/>
      <c r="CN858" s="1453"/>
      <c r="CO858" s="1453"/>
      <c r="CP858" s="1453"/>
      <c r="CQ858" s="1453"/>
      <c r="CR858" s="1453"/>
      <c r="CS858" s="1453"/>
      <c r="CT858" s="1453"/>
      <c r="CU858" s="1453"/>
      <c r="CV858" s="1453"/>
      <c r="CW858" s="1453"/>
      <c r="CX858" s="1453"/>
      <c r="CY858" s="1453"/>
      <c r="CZ858" s="1453"/>
      <c r="DA858" s="1453"/>
      <c r="DB858" s="1453"/>
      <c r="DC858" s="1453"/>
      <c r="DD858" s="1453"/>
      <c r="DE858" s="1453"/>
      <c r="DF858" s="1453"/>
      <c r="DG858" s="1453"/>
      <c r="DH858" s="1453"/>
      <c r="DI858" s="1453"/>
      <c r="DJ858" s="1453"/>
      <c r="DK858" s="1453"/>
      <c r="DL858" s="1453"/>
      <c r="DM858" s="1453"/>
      <c r="DN858" s="1453"/>
      <c r="DO858" s="1453"/>
      <c r="DP858" s="1453"/>
      <c r="DQ858" s="1453"/>
      <c r="DR858" s="1453"/>
      <c r="DS858" s="1453"/>
      <c r="DT858" s="1453"/>
    </row>
    <row r="859" spans="1:124" s="1543" customFormat="1" ht="21.9" customHeight="1" x14ac:dyDescent="0.3">
      <c r="A859" s="1453"/>
      <c r="B859" s="1453"/>
      <c r="C859" s="1514"/>
      <c r="D859" s="1514"/>
      <c r="E859" s="1514"/>
      <c r="F859" s="1848"/>
      <c r="G859" s="1930"/>
      <c r="H859" s="1516"/>
      <c r="I859" s="1537"/>
      <c r="J859" s="1537"/>
      <c r="K859" s="1453"/>
      <c r="L859" s="1453"/>
      <c r="M859" s="1453"/>
      <c r="N859" s="1514"/>
      <c r="O859" s="1453"/>
      <c r="P859" s="1453"/>
      <c r="Q859" s="1453"/>
      <c r="R859" s="1453"/>
      <c r="S859" s="1453"/>
      <c r="T859" s="1452"/>
      <c r="U859"/>
      <c r="V859"/>
      <c r="W859" s="1453"/>
      <c r="X859" s="1453"/>
      <c r="Y859" s="1453"/>
      <c r="Z859" s="1453"/>
      <c r="AA859" s="1453"/>
      <c r="AB859" s="1453"/>
      <c r="AC859" s="1453"/>
      <c r="AD859" s="1453"/>
      <c r="AE859" s="1453"/>
      <c r="AF859" s="1453"/>
      <c r="AG859" s="1453"/>
      <c r="AH859" s="1453"/>
      <c r="AI859" s="1453"/>
      <c r="AJ859" s="1453"/>
      <c r="AK859" s="1453"/>
      <c r="AL859" s="1453"/>
      <c r="AM859" s="1453"/>
      <c r="AN859" s="1453"/>
      <c r="AO859" s="1453"/>
      <c r="AP859" s="1453"/>
      <c r="AQ859" s="1453"/>
      <c r="AR859" s="1454"/>
      <c r="AS859" s="1453"/>
      <c r="AT859" s="1453"/>
      <c r="AU859" s="1453"/>
      <c r="AV859" s="1453"/>
      <c r="AW859" s="1453"/>
      <c r="AX859" s="1453"/>
      <c r="AY859" s="1453"/>
      <c r="AZ859" s="1453"/>
      <c r="BA859" s="1453"/>
      <c r="BB859" s="1453"/>
      <c r="BC859" s="1453"/>
      <c r="BD859" s="1453"/>
      <c r="BE859" s="1453"/>
      <c r="BF859" s="1453"/>
      <c r="BG859" s="1453"/>
      <c r="BH859" s="1453"/>
      <c r="BI859" s="1453"/>
      <c r="BJ859" s="1453"/>
      <c r="BK859" s="1453"/>
      <c r="BL859" s="1453"/>
      <c r="BM859" s="1453"/>
      <c r="BN859" s="1453"/>
      <c r="BO859" s="1453"/>
      <c r="BP859" s="1453"/>
      <c r="BQ859" s="1453"/>
      <c r="BR859" s="1453"/>
      <c r="BS859" s="1453"/>
      <c r="BT859" s="1453"/>
      <c r="BU859" s="1453"/>
      <c r="BV859" s="1453"/>
      <c r="BW859" s="1453"/>
      <c r="BX859" s="1453"/>
      <c r="BY859" s="1453"/>
      <c r="BZ859" s="1453"/>
      <c r="CA859" s="1453"/>
      <c r="CB859" s="1453"/>
      <c r="CC859" s="1453"/>
      <c r="CD859" s="1453"/>
      <c r="CE859" s="1453"/>
      <c r="CF859" s="1453"/>
      <c r="CG859" s="1453"/>
      <c r="CH859" s="1453"/>
      <c r="CI859" s="1453"/>
      <c r="CJ859" s="1453"/>
      <c r="CK859" s="1453"/>
      <c r="CL859" s="1453"/>
      <c r="CM859" s="1453"/>
      <c r="CN859" s="1453"/>
      <c r="CO859" s="1453"/>
      <c r="CP859" s="1453"/>
      <c r="CQ859" s="1453"/>
      <c r="CR859" s="1453"/>
      <c r="CS859" s="1453"/>
      <c r="CT859" s="1453"/>
      <c r="CU859" s="1453"/>
      <c r="CV859" s="1453"/>
      <c r="CW859" s="1453"/>
      <c r="CX859" s="1453"/>
      <c r="CY859" s="1453"/>
      <c r="CZ859" s="1453"/>
      <c r="DA859" s="1453"/>
      <c r="DB859" s="1453"/>
      <c r="DC859" s="1453"/>
      <c r="DD859" s="1453"/>
      <c r="DE859" s="1453"/>
      <c r="DF859" s="1453"/>
      <c r="DG859" s="1453"/>
      <c r="DH859" s="1453"/>
      <c r="DI859" s="1453"/>
      <c r="DJ859" s="1453"/>
      <c r="DK859" s="1453"/>
      <c r="DL859" s="1453"/>
      <c r="DM859" s="1453"/>
      <c r="DN859" s="1453"/>
      <c r="DO859" s="1453"/>
      <c r="DP859" s="1453"/>
      <c r="DQ859" s="1453"/>
      <c r="DR859" s="1453"/>
      <c r="DS859" s="1453"/>
      <c r="DT859" s="1453"/>
    </row>
    <row r="860" spans="1:124" s="1543" customFormat="1" ht="21.9" customHeight="1" x14ac:dyDescent="0.3">
      <c r="A860" s="1453"/>
      <c r="B860" s="1453"/>
      <c r="C860" s="1514"/>
      <c r="D860" s="1514"/>
      <c r="E860" s="1514"/>
      <c r="F860" s="1848"/>
      <c r="G860" s="1930"/>
      <c r="H860" s="1516"/>
      <c r="I860" s="1537"/>
      <c r="J860" s="1537"/>
      <c r="K860" s="1453"/>
      <c r="L860" s="1453"/>
      <c r="M860" s="1453"/>
      <c r="N860" s="1514"/>
      <c r="O860" s="1453"/>
      <c r="P860" s="1453"/>
      <c r="Q860" s="1453"/>
      <c r="R860" s="1453"/>
      <c r="S860" s="1453"/>
      <c r="T860" s="1452"/>
      <c r="U860"/>
      <c r="V860"/>
      <c r="W860" s="1453"/>
      <c r="X860" s="1453"/>
      <c r="Y860" s="1453"/>
      <c r="Z860" s="1453"/>
      <c r="AA860" s="1453"/>
      <c r="AB860" s="1453"/>
      <c r="AC860" s="1453"/>
      <c r="AD860" s="1453"/>
      <c r="AE860" s="1453"/>
      <c r="AF860" s="1453"/>
      <c r="AG860" s="1453"/>
      <c r="AH860" s="1453"/>
      <c r="AI860" s="1453"/>
      <c r="AJ860" s="1453"/>
      <c r="AK860" s="1453"/>
      <c r="AL860" s="1453"/>
      <c r="AM860" s="1453"/>
      <c r="AN860" s="1453"/>
      <c r="AO860" s="1453"/>
      <c r="AP860" s="1453"/>
      <c r="AQ860" s="1453"/>
      <c r="AR860" s="1454"/>
      <c r="AS860" s="1453"/>
      <c r="AT860" s="1453"/>
      <c r="AU860" s="1453"/>
      <c r="AV860" s="1453"/>
      <c r="AW860" s="1453"/>
      <c r="AX860" s="1453"/>
      <c r="AY860" s="1453"/>
      <c r="AZ860" s="1453"/>
      <c r="BA860" s="1453"/>
      <c r="BB860" s="1453"/>
      <c r="BC860" s="1453"/>
      <c r="BD860" s="1453"/>
      <c r="BE860" s="1453"/>
      <c r="BF860" s="1453"/>
      <c r="BG860" s="1453"/>
      <c r="BH860" s="1453"/>
      <c r="BI860" s="1453"/>
      <c r="BJ860" s="1453"/>
      <c r="BK860" s="1453"/>
      <c r="BL860" s="1453"/>
      <c r="BM860" s="1453"/>
      <c r="BN860" s="1453"/>
      <c r="BO860" s="1453"/>
      <c r="BP860" s="1453"/>
      <c r="BQ860" s="1453"/>
      <c r="BR860" s="1453"/>
      <c r="BS860" s="1453"/>
      <c r="BT860" s="1453"/>
      <c r="BU860" s="1453"/>
      <c r="BV860" s="1453"/>
      <c r="BW860" s="1453"/>
      <c r="BX860" s="1453"/>
      <c r="BY860" s="1453"/>
      <c r="BZ860" s="1453"/>
      <c r="CA860" s="1453"/>
      <c r="CB860" s="1453"/>
      <c r="CC860" s="1453"/>
      <c r="CD860" s="1453"/>
      <c r="CE860" s="1453"/>
      <c r="CF860" s="1453"/>
      <c r="CG860" s="1453"/>
      <c r="CH860" s="1453"/>
      <c r="CI860" s="1453"/>
      <c r="CJ860" s="1453"/>
      <c r="CK860" s="1453"/>
      <c r="CL860" s="1453"/>
      <c r="CM860" s="1453"/>
      <c r="CN860" s="1453"/>
      <c r="CO860" s="1453"/>
      <c r="CP860" s="1453"/>
      <c r="CQ860" s="1453"/>
      <c r="CR860" s="1453"/>
      <c r="CS860" s="1453"/>
      <c r="CT860" s="1453"/>
      <c r="CU860" s="1453"/>
      <c r="CV860" s="1453"/>
      <c r="CW860" s="1453"/>
      <c r="CX860" s="1453"/>
      <c r="CY860" s="1453"/>
      <c r="CZ860" s="1453"/>
      <c r="DA860" s="1453"/>
      <c r="DB860" s="1453"/>
      <c r="DC860" s="1453"/>
      <c r="DD860" s="1453"/>
      <c r="DE860" s="1453"/>
      <c r="DF860" s="1453"/>
      <c r="DG860" s="1453"/>
      <c r="DH860" s="1453"/>
      <c r="DI860" s="1453"/>
      <c r="DJ860" s="1453"/>
      <c r="DK860" s="1453"/>
      <c r="DL860" s="1453"/>
      <c r="DM860" s="1453"/>
      <c r="DN860" s="1453"/>
      <c r="DO860" s="1453"/>
      <c r="DP860" s="1453"/>
      <c r="DQ860" s="1453"/>
      <c r="DR860" s="1453"/>
      <c r="DS860" s="1453"/>
      <c r="DT860" s="1453"/>
    </row>
    <row r="861" spans="1:124" s="1543" customFormat="1" ht="21.9" customHeight="1" x14ac:dyDescent="0.3">
      <c r="A861" s="1453"/>
      <c r="B861" s="1453"/>
      <c r="C861" s="1514"/>
      <c r="D861" s="1514"/>
      <c r="E861" s="1514"/>
      <c r="F861" s="1848"/>
      <c r="G861" s="1930"/>
      <c r="H861" s="1516"/>
      <c r="I861" s="1537"/>
      <c r="J861" s="1537"/>
      <c r="K861" s="1453"/>
      <c r="L861" s="1453"/>
      <c r="M861" s="1453"/>
      <c r="N861" s="1514"/>
      <c r="O861" s="1453"/>
      <c r="P861" s="1453"/>
      <c r="Q861" s="1453"/>
      <c r="R861" s="1453"/>
      <c r="S861" s="1453"/>
      <c r="T861" s="1452"/>
      <c r="U861"/>
      <c r="V861"/>
      <c r="W861" s="1453"/>
      <c r="X861" s="1453"/>
      <c r="Y861" s="1453"/>
      <c r="Z861" s="1453"/>
      <c r="AA861" s="1453"/>
      <c r="AB861" s="1453"/>
      <c r="AC861" s="1453"/>
      <c r="AD861" s="1453"/>
      <c r="AE861" s="1453"/>
      <c r="AF861" s="1453"/>
      <c r="AG861" s="1453"/>
      <c r="AH861" s="1453"/>
      <c r="AI861" s="1453"/>
      <c r="AJ861" s="1453"/>
      <c r="AK861" s="1453"/>
      <c r="AL861" s="1453"/>
      <c r="AM861" s="1453"/>
      <c r="AN861" s="1453"/>
      <c r="AO861" s="1453"/>
      <c r="AP861" s="1453"/>
      <c r="AQ861" s="1453"/>
      <c r="AR861" s="1454"/>
      <c r="AS861" s="1453"/>
      <c r="AT861" s="1453"/>
      <c r="AU861" s="1453"/>
      <c r="AV861" s="1453"/>
      <c r="AW861" s="1453"/>
      <c r="AX861" s="1453"/>
      <c r="AY861" s="1453"/>
      <c r="AZ861" s="1453"/>
      <c r="BA861" s="1453"/>
      <c r="BB861" s="1453"/>
      <c r="BC861" s="1453"/>
      <c r="BD861" s="1453"/>
      <c r="BE861" s="1453"/>
      <c r="BF861" s="1453"/>
      <c r="BG861" s="1453"/>
      <c r="BH861" s="1453"/>
      <c r="BI861" s="1453"/>
      <c r="BJ861" s="1453"/>
      <c r="BK861" s="1453"/>
      <c r="BL861" s="1453"/>
      <c r="BM861" s="1453"/>
      <c r="BN861" s="1453"/>
      <c r="BO861" s="1453"/>
      <c r="BP861" s="1453"/>
      <c r="BQ861" s="1453"/>
      <c r="BR861" s="1453"/>
      <c r="BS861" s="1453"/>
      <c r="BT861" s="1453"/>
      <c r="BU861" s="1453"/>
      <c r="BV861" s="1453"/>
      <c r="BW861" s="1453"/>
      <c r="BX861" s="1453"/>
      <c r="BY861" s="1453"/>
      <c r="BZ861" s="1453"/>
      <c r="CA861" s="1453"/>
      <c r="CB861" s="1453"/>
      <c r="CC861" s="1453"/>
      <c r="CD861" s="1453"/>
      <c r="CE861" s="1453"/>
      <c r="CF861" s="1453"/>
      <c r="CG861" s="1453"/>
      <c r="CH861" s="1453"/>
      <c r="CI861" s="1453"/>
      <c r="CJ861" s="1453"/>
      <c r="CK861" s="1453"/>
      <c r="CL861" s="1453"/>
      <c r="CM861" s="1453"/>
      <c r="CN861" s="1453"/>
      <c r="CO861" s="1453"/>
      <c r="CP861" s="1453"/>
      <c r="CQ861" s="1453"/>
      <c r="CR861" s="1453"/>
      <c r="CS861" s="1453"/>
      <c r="CT861" s="1453"/>
      <c r="CU861" s="1453"/>
      <c r="CV861" s="1453"/>
      <c r="CW861" s="1453"/>
      <c r="CX861" s="1453"/>
      <c r="CY861" s="1453"/>
      <c r="CZ861" s="1453"/>
      <c r="DA861" s="1453"/>
      <c r="DB861" s="1453"/>
      <c r="DC861" s="1453"/>
      <c r="DD861" s="1453"/>
      <c r="DE861" s="1453"/>
      <c r="DF861" s="1453"/>
      <c r="DG861" s="1453"/>
      <c r="DH861" s="1453"/>
      <c r="DI861" s="1453"/>
      <c r="DJ861" s="1453"/>
      <c r="DK861" s="1453"/>
      <c r="DL861" s="1453"/>
      <c r="DM861" s="1453"/>
      <c r="DN861" s="1453"/>
      <c r="DO861" s="1453"/>
      <c r="DP861" s="1453"/>
      <c r="DQ861" s="1453"/>
      <c r="DR861" s="1453"/>
      <c r="DS861" s="1453"/>
      <c r="DT861" s="1453"/>
    </row>
    <row r="862" spans="1:124" s="1543" customFormat="1" ht="21.9" customHeight="1" x14ac:dyDescent="0.3">
      <c r="A862" s="1453"/>
      <c r="B862" s="1453"/>
      <c r="C862" s="1514"/>
      <c r="D862" s="1514"/>
      <c r="E862" s="1514"/>
      <c r="F862" s="1848"/>
      <c r="G862" s="1930"/>
      <c r="H862" s="1516"/>
      <c r="I862" s="1537"/>
      <c r="J862" s="1537"/>
      <c r="K862" s="1453"/>
      <c r="L862" s="1453"/>
      <c r="M862" s="1453"/>
      <c r="N862" s="1514"/>
      <c r="O862" s="1453"/>
      <c r="P862" s="1453"/>
      <c r="Q862" s="1453"/>
      <c r="R862" s="1453"/>
      <c r="S862" s="1453"/>
      <c r="T862" s="1452"/>
      <c r="U862"/>
      <c r="V862"/>
      <c r="W862" s="1453"/>
      <c r="X862" s="1453"/>
      <c r="Y862" s="1453"/>
      <c r="Z862" s="1453"/>
      <c r="AA862" s="1453"/>
      <c r="AB862" s="1453"/>
      <c r="AC862" s="1453"/>
      <c r="AD862" s="1453"/>
      <c r="AE862" s="1453"/>
      <c r="AF862" s="1453"/>
      <c r="AG862" s="1453"/>
      <c r="AH862" s="1453"/>
      <c r="AI862" s="1453"/>
      <c r="AJ862" s="1453"/>
      <c r="AK862" s="1453"/>
      <c r="AL862" s="1453"/>
      <c r="AM862" s="1453"/>
      <c r="AN862" s="1453"/>
      <c r="AO862" s="1453"/>
      <c r="AP862" s="1453"/>
      <c r="AQ862" s="1453"/>
      <c r="AR862" s="1454"/>
      <c r="AS862" s="1453"/>
      <c r="AT862" s="1453"/>
      <c r="AU862" s="1453"/>
      <c r="AV862" s="1453"/>
      <c r="AW862" s="1453"/>
      <c r="AX862" s="1453"/>
      <c r="AY862" s="1453"/>
      <c r="AZ862" s="1453"/>
      <c r="BA862" s="1453"/>
      <c r="BB862" s="1453"/>
      <c r="BC862" s="1453"/>
      <c r="BD862" s="1453"/>
      <c r="BE862" s="1453"/>
      <c r="BF862" s="1453"/>
      <c r="BG862" s="1453"/>
      <c r="BH862" s="1453"/>
      <c r="BI862" s="1453"/>
      <c r="BJ862" s="1453"/>
      <c r="BK862" s="1453"/>
      <c r="BL862" s="1453"/>
      <c r="BM862" s="1453"/>
      <c r="BN862" s="1453"/>
      <c r="BO862" s="1453"/>
      <c r="BP862" s="1453"/>
      <c r="BQ862" s="1453"/>
      <c r="BR862" s="1453"/>
      <c r="BS862" s="1453"/>
      <c r="BT862" s="1453"/>
      <c r="BU862" s="1453"/>
      <c r="BV862" s="1453"/>
      <c r="BW862" s="1453"/>
      <c r="BX862" s="1453"/>
      <c r="BY862" s="1453"/>
      <c r="BZ862" s="1453"/>
      <c r="CA862" s="1453"/>
      <c r="CB862" s="1453"/>
      <c r="CC862" s="1453"/>
      <c r="CD862" s="1453"/>
      <c r="CE862" s="1453"/>
      <c r="CF862" s="1453"/>
      <c r="CG862" s="1453"/>
      <c r="CH862" s="1453"/>
      <c r="CI862" s="1453"/>
      <c r="CJ862" s="1453"/>
      <c r="CK862" s="1453"/>
      <c r="CL862" s="1453"/>
      <c r="CM862" s="1453"/>
      <c r="CN862" s="1453"/>
      <c r="CO862" s="1453"/>
      <c r="CP862" s="1453"/>
      <c r="CQ862" s="1453"/>
      <c r="CR862" s="1453"/>
      <c r="CS862" s="1453"/>
      <c r="CT862" s="1453"/>
      <c r="CU862" s="1453"/>
      <c r="CV862" s="1453"/>
      <c r="CW862" s="1453"/>
      <c r="CX862" s="1453"/>
      <c r="CY862" s="1453"/>
      <c r="CZ862" s="1453"/>
      <c r="DA862" s="1453"/>
      <c r="DB862" s="1453"/>
      <c r="DC862" s="1453"/>
      <c r="DD862" s="1453"/>
      <c r="DE862" s="1453"/>
      <c r="DF862" s="1453"/>
      <c r="DG862" s="1453"/>
      <c r="DH862" s="1453"/>
      <c r="DI862" s="1453"/>
      <c r="DJ862" s="1453"/>
      <c r="DK862" s="1453"/>
      <c r="DL862" s="1453"/>
      <c r="DM862" s="1453"/>
      <c r="DN862" s="1453"/>
      <c r="DO862" s="1453"/>
      <c r="DP862" s="1453"/>
      <c r="DQ862" s="1453"/>
      <c r="DR862" s="1453"/>
      <c r="DS862" s="1453"/>
      <c r="DT862" s="1453"/>
    </row>
    <row r="863" spans="1:124" s="1543" customFormat="1" ht="21.9" customHeight="1" x14ac:dyDescent="0.3">
      <c r="A863" s="1453"/>
      <c r="B863" s="1453"/>
      <c r="C863" s="1514"/>
      <c r="D863" s="1514"/>
      <c r="E863" s="1514"/>
      <c r="F863" s="1848"/>
      <c r="G863" s="1930"/>
      <c r="H863" s="1516"/>
      <c r="I863" s="1537"/>
      <c r="J863" s="1537"/>
      <c r="K863" s="1453"/>
      <c r="L863" s="1453"/>
      <c r="M863" s="1453"/>
      <c r="N863" s="1514"/>
      <c r="O863" s="1453"/>
      <c r="P863" s="1453"/>
      <c r="Q863" s="1453"/>
      <c r="R863" s="1453"/>
      <c r="S863" s="1453"/>
      <c r="T863" s="1452"/>
      <c r="U863"/>
      <c r="V863"/>
      <c r="W863" s="1453"/>
      <c r="X863" s="1453"/>
      <c r="Y863" s="1453"/>
      <c r="Z863" s="1453"/>
      <c r="AA863" s="1453"/>
      <c r="AB863" s="1453"/>
      <c r="AC863" s="1453"/>
      <c r="AD863" s="1453"/>
      <c r="AE863" s="1453"/>
      <c r="AF863" s="1453"/>
      <c r="AG863" s="1453"/>
      <c r="AH863" s="1453"/>
      <c r="AI863" s="1453"/>
      <c r="AJ863" s="1453"/>
      <c r="AK863" s="1453"/>
      <c r="AL863" s="1453"/>
      <c r="AM863" s="1453"/>
      <c r="AN863" s="1453"/>
      <c r="AO863" s="1453"/>
      <c r="AP863" s="1453"/>
      <c r="AQ863" s="1453"/>
      <c r="AR863" s="1454"/>
      <c r="AS863" s="1453"/>
      <c r="AT863" s="1453"/>
      <c r="AU863" s="1453"/>
      <c r="AV863" s="1453"/>
      <c r="AW863" s="1453"/>
      <c r="AX863" s="1453"/>
      <c r="AY863" s="1453"/>
      <c r="AZ863" s="1453"/>
      <c r="BA863" s="1453"/>
      <c r="BB863" s="1453"/>
      <c r="BC863" s="1453"/>
      <c r="BD863" s="1453"/>
      <c r="BE863" s="1453"/>
      <c r="BF863" s="1453"/>
      <c r="BG863" s="1453"/>
      <c r="BH863" s="1453"/>
      <c r="BI863" s="1453"/>
      <c r="BJ863" s="1453"/>
      <c r="BK863" s="1453"/>
      <c r="BL863" s="1453"/>
      <c r="BM863" s="1453"/>
      <c r="BN863" s="1453"/>
      <c r="BO863" s="1453"/>
      <c r="BP863" s="1453"/>
      <c r="BQ863" s="1453"/>
      <c r="BR863" s="1453"/>
      <c r="BS863" s="1453"/>
      <c r="BT863" s="1453"/>
      <c r="BU863" s="1453"/>
      <c r="BV863" s="1453"/>
      <c r="BW863" s="1453"/>
      <c r="BX863" s="1453"/>
      <c r="BY863" s="1453"/>
      <c r="BZ863" s="1453"/>
      <c r="CA863" s="1453"/>
      <c r="CB863" s="1453"/>
      <c r="CC863" s="1453"/>
      <c r="CD863" s="1453"/>
      <c r="CE863" s="1453"/>
      <c r="CF863" s="1453"/>
      <c r="CG863" s="1453"/>
      <c r="CH863" s="1453"/>
      <c r="CI863" s="1453"/>
      <c r="CJ863" s="1453"/>
      <c r="CK863" s="1453"/>
      <c r="CL863" s="1453"/>
      <c r="CM863" s="1453"/>
      <c r="CN863" s="1453"/>
      <c r="CO863" s="1453"/>
      <c r="CP863" s="1453"/>
      <c r="CQ863" s="1453"/>
      <c r="CR863" s="1453"/>
      <c r="CS863" s="1453"/>
      <c r="CT863" s="1453"/>
      <c r="CU863" s="1453"/>
      <c r="CV863" s="1453"/>
      <c r="CW863" s="1453"/>
      <c r="CX863" s="1453"/>
      <c r="CY863" s="1453"/>
      <c r="CZ863" s="1453"/>
      <c r="DA863" s="1453"/>
      <c r="DB863" s="1453"/>
      <c r="DC863" s="1453"/>
      <c r="DD863" s="1453"/>
      <c r="DE863" s="1453"/>
      <c r="DF863" s="1453"/>
      <c r="DG863" s="1453"/>
      <c r="DH863" s="1453"/>
      <c r="DI863" s="1453"/>
      <c r="DJ863" s="1453"/>
      <c r="DK863" s="1453"/>
      <c r="DL863" s="1453"/>
      <c r="DM863" s="1453"/>
      <c r="DN863" s="1453"/>
      <c r="DO863" s="1453"/>
      <c r="DP863" s="1453"/>
      <c r="DQ863" s="1453"/>
      <c r="DR863" s="1453"/>
      <c r="DS863" s="1453"/>
      <c r="DT863" s="1453"/>
    </row>
    <row r="864" spans="1:124" s="1543" customFormat="1" ht="21.9" customHeight="1" x14ac:dyDescent="0.3">
      <c r="A864" s="1453"/>
      <c r="B864" s="1453"/>
      <c r="C864" s="1514"/>
      <c r="D864" s="1514"/>
      <c r="E864" s="1514"/>
      <c r="F864" s="1848"/>
      <c r="G864" s="1930"/>
      <c r="H864" s="1516"/>
      <c r="I864" s="1537"/>
      <c r="J864" s="1537"/>
      <c r="K864" s="1453"/>
      <c r="L864" s="1453"/>
      <c r="M864" s="1453"/>
      <c r="N864" s="1514"/>
      <c r="O864" s="1453"/>
      <c r="P864" s="1453"/>
      <c r="Q864" s="1453"/>
      <c r="R864" s="1453"/>
      <c r="S864" s="1453"/>
      <c r="T864" s="1452"/>
      <c r="U864"/>
      <c r="V864"/>
      <c r="W864" s="1453"/>
      <c r="X864" s="1453"/>
      <c r="Y864" s="1453"/>
      <c r="Z864" s="1453"/>
      <c r="AA864" s="1453"/>
      <c r="AB864" s="1453"/>
      <c r="AC864" s="1453"/>
      <c r="AD864" s="1453"/>
      <c r="AE864" s="1453"/>
      <c r="AF864" s="1453"/>
      <c r="AG864" s="1453"/>
      <c r="AH864" s="1453"/>
      <c r="AI864" s="1453"/>
      <c r="AJ864" s="1453"/>
      <c r="AK864" s="1453"/>
      <c r="AL864" s="1453"/>
      <c r="AM864" s="1453"/>
      <c r="AN864" s="1453"/>
      <c r="AO864" s="1453"/>
      <c r="AP864" s="1453"/>
      <c r="AQ864" s="1453"/>
      <c r="AR864" s="1454"/>
      <c r="AS864" s="1453"/>
      <c r="AT864" s="1453"/>
      <c r="AU864" s="1453"/>
      <c r="AV864" s="1453"/>
      <c r="AW864" s="1453"/>
      <c r="AX864" s="1453"/>
      <c r="AY864" s="1453"/>
      <c r="AZ864" s="1453"/>
      <c r="BA864" s="1453"/>
      <c r="BB864" s="1453"/>
      <c r="BC864" s="1453"/>
      <c r="BD864" s="1453"/>
      <c r="BE864" s="1453"/>
      <c r="BF864" s="1453"/>
      <c r="BG864" s="1453"/>
      <c r="BH864" s="1453"/>
      <c r="BI864" s="1453"/>
      <c r="BJ864" s="1453"/>
      <c r="BK864" s="1453"/>
      <c r="BL864" s="1453"/>
      <c r="BM864" s="1453"/>
      <c r="BN864" s="1453"/>
      <c r="BO864" s="1453"/>
      <c r="BP864" s="1453"/>
      <c r="BQ864" s="1453"/>
      <c r="BR864" s="1453"/>
      <c r="BS864" s="1453"/>
      <c r="BT864" s="1453"/>
      <c r="BU864" s="1453"/>
      <c r="BV864" s="1453"/>
      <c r="BW864" s="1453"/>
      <c r="BX864" s="1453"/>
      <c r="BY864" s="1453"/>
      <c r="BZ864" s="1453"/>
      <c r="CA864" s="1453"/>
      <c r="CB864" s="1453"/>
      <c r="CC864" s="1453"/>
      <c r="CD864" s="1453"/>
      <c r="CE864" s="1453"/>
      <c r="CF864" s="1453"/>
      <c r="CG864" s="1453"/>
      <c r="CH864" s="1453"/>
      <c r="CI864" s="1453"/>
      <c r="CJ864" s="1453"/>
      <c r="CK864" s="1453"/>
      <c r="CL864" s="1453"/>
      <c r="CM864" s="1453"/>
      <c r="CN864" s="1453"/>
      <c r="CO864" s="1453"/>
      <c r="CP864" s="1453"/>
      <c r="CQ864" s="1453"/>
      <c r="CR864" s="1453"/>
      <c r="CS864" s="1453"/>
      <c r="CT864" s="1453"/>
      <c r="CU864" s="1453"/>
      <c r="CV864" s="1453"/>
      <c r="CW864" s="1453"/>
      <c r="CX864" s="1453"/>
      <c r="CY864" s="1453"/>
      <c r="CZ864" s="1453"/>
      <c r="DA864" s="1453"/>
      <c r="DB864" s="1453"/>
      <c r="DC864" s="1453"/>
      <c r="DD864" s="1453"/>
      <c r="DE864" s="1453"/>
      <c r="DF864" s="1453"/>
      <c r="DG864" s="1453"/>
      <c r="DH864" s="1453"/>
      <c r="DI864" s="1453"/>
      <c r="DJ864" s="1453"/>
      <c r="DK864" s="1453"/>
      <c r="DL864" s="1453"/>
      <c r="DM864" s="1453"/>
      <c r="DN864" s="1453"/>
      <c r="DO864" s="1453"/>
      <c r="DP864" s="1453"/>
      <c r="DQ864" s="1453"/>
      <c r="DR864" s="1453"/>
      <c r="DS864" s="1453"/>
      <c r="DT864" s="1453"/>
    </row>
    <row r="865" spans="1:124" s="1543" customFormat="1" ht="21.9" customHeight="1" x14ac:dyDescent="0.3">
      <c r="A865" s="1453"/>
      <c r="B865" s="1453"/>
      <c r="C865" s="1514"/>
      <c r="D865" s="1514"/>
      <c r="E865" s="1514"/>
      <c r="F865" s="1848"/>
      <c r="G865" s="1930"/>
      <c r="H865" s="1516"/>
      <c r="I865" s="1537"/>
      <c r="J865" s="1537"/>
      <c r="K865" s="1453"/>
      <c r="L865" s="1453"/>
      <c r="M865" s="1453"/>
      <c r="N865" s="1514"/>
      <c r="O865" s="1453"/>
      <c r="P865" s="1453"/>
      <c r="Q865" s="1453"/>
      <c r="R865" s="1453"/>
      <c r="S865" s="1453"/>
      <c r="T865" s="1452"/>
      <c r="U865"/>
      <c r="V865"/>
      <c r="W865" s="1453"/>
      <c r="X865" s="1453"/>
      <c r="Y865" s="1453"/>
      <c r="Z865" s="1453"/>
      <c r="AA865" s="1453"/>
      <c r="AB865" s="1453"/>
      <c r="AC865" s="1453"/>
      <c r="AD865" s="1453"/>
      <c r="AE865" s="1453"/>
      <c r="AF865" s="1453"/>
      <c r="AG865" s="1453"/>
      <c r="AH865" s="1453"/>
      <c r="AI865" s="1453"/>
      <c r="AJ865" s="1453"/>
      <c r="AK865" s="1453"/>
      <c r="AL865" s="1453"/>
      <c r="AM865" s="1453"/>
      <c r="AN865" s="1453"/>
      <c r="AO865" s="1453"/>
      <c r="AP865" s="1453"/>
      <c r="AQ865" s="1453"/>
      <c r="AR865" s="1454"/>
      <c r="AS865" s="1453"/>
      <c r="AT865" s="1453"/>
      <c r="AU865" s="1453"/>
      <c r="AV865" s="1453"/>
      <c r="AW865" s="1453"/>
      <c r="AX865" s="1453"/>
      <c r="AY865" s="1453"/>
      <c r="AZ865" s="1453"/>
      <c r="BA865" s="1453"/>
      <c r="BB865" s="1453"/>
      <c r="BC865" s="1453"/>
      <c r="BD865" s="1453"/>
      <c r="BE865" s="1453"/>
      <c r="BF865" s="1453"/>
      <c r="BG865" s="1453"/>
      <c r="BH865" s="1453"/>
      <c r="BI865" s="1453"/>
      <c r="BJ865" s="1453"/>
      <c r="BK865" s="1453"/>
      <c r="BL865" s="1453"/>
      <c r="BM865" s="1453"/>
      <c r="BN865" s="1453"/>
      <c r="BO865" s="1453"/>
      <c r="BP865" s="1453"/>
      <c r="BQ865" s="1453"/>
      <c r="BR865" s="1453"/>
      <c r="BS865" s="1453"/>
      <c r="BT865" s="1453"/>
      <c r="BU865" s="1453"/>
      <c r="BV865" s="1453"/>
      <c r="BW865" s="1453"/>
      <c r="BX865" s="1453"/>
      <c r="BY865" s="1453"/>
      <c r="BZ865" s="1453"/>
      <c r="CA865" s="1453"/>
      <c r="CB865" s="1453"/>
      <c r="CC865" s="1453"/>
      <c r="CD865" s="1453"/>
      <c r="CE865" s="1453"/>
      <c r="CF865" s="1453"/>
      <c r="CG865" s="1453"/>
      <c r="CH865" s="1453"/>
      <c r="CI865" s="1453"/>
      <c r="CJ865" s="1453"/>
      <c r="CK865" s="1453"/>
      <c r="CL865" s="1453"/>
      <c r="CM865" s="1453"/>
      <c r="CN865" s="1453"/>
      <c r="CO865" s="1453"/>
      <c r="CP865" s="1453"/>
      <c r="CQ865" s="1453"/>
      <c r="CR865" s="1453"/>
      <c r="CS865" s="1453"/>
      <c r="CT865" s="1453"/>
      <c r="CU865" s="1453"/>
      <c r="CV865" s="1453"/>
      <c r="CW865" s="1453"/>
      <c r="CX865" s="1453"/>
      <c r="CY865" s="1453"/>
      <c r="CZ865" s="1453"/>
      <c r="DA865" s="1453"/>
      <c r="DB865" s="1453"/>
      <c r="DC865" s="1453"/>
      <c r="DD865" s="1453"/>
      <c r="DE865" s="1453"/>
      <c r="DF865" s="1453"/>
      <c r="DG865" s="1453"/>
      <c r="DH865" s="1453"/>
      <c r="DI865" s="1453"/>
      <c r="DJ865" s="1453"/>
      <c r="DK865" s="1453"/>
      <c r="DL865" s="1453"/>
      <c r="DM865" s="1453"/>
      <c r="DN865" s="1453"/>
      <c r="DO865" s="1453"/>
      <c r="DP865" s="1453"/>
      <c r="DQ865" s="1453"/>
      <c r="DR865" s="1453"/>
      <c r="DS865" s="1453"/>
      <c r="DT865" s="1453"/>
    </row>
    <row r="866" spans="1:124" s="1543" customFormat="1" ht="21.9" customHeight="1" x14ac:dyDescent="0.3">
      <c r="A866" s="1453"/>
      <c r="B866" s="1453"/>
      <c r="C866" s="1514"/>
      <c r="D866" s="1514"/>
      <c r="E866" s="1514"/>
      <c r="F866" s="1848"/>
      <c r="G866" s="1930"/>
      <c r="H866" s="1516"/>
      <c r="I866" s="1537"/>
      <c r="J866" s="1537"/>
      <c r="K866" s="1453"/>
      <c r="L866" s="1453"/>
      <c r="M866" s="1453"/>
      <c r="N866" s="1514"/>
      <c r="O866" s="1453"/>
      <c r="P866" s="1453"/>
      <c r="Q866" s="1453"/>
      <c r="R866" s="1453"/>
      <c r="S866" s="1453"/>
      <c r="T866" s="1452"/>
      <c r="U866"/>
      <c r="V866"/>
      <c r="W866" s="1453"/>
      <c r="X866" s="1453"/>
      <c r="Y866" s="1453"/>
      <c r="Z866" s="1453"/>
      <c r="AA866" s="1453"/>
      <c r="AB866" s="1453"/>
      <c r="AC866" s="1453"/>
      <c r="AD866" s="1453"/>
      <c r="AE866" s="1453"/>
      <c r="AF866" s="1453"/>
      <c r="AG866" s="1453"/>
      <c r="AH866" s="1453"/>
      <c r="AI866" s="1453"/>
      <c r="AJ866" s="1453"/>
      <c r="AK866" s="1453"/>
      <c r="AL866" s="1453"/>
      <c r="AM866" s="1453"/>
      <c r="AN866" s="1453"/>
      <c r="AO866" s="1453"/>
      <c r="AP866" s="1453"/>
      <c r="AQ866" s="1453"/>
      <c r="AR866" s="1454"/>
      <c r="AS866" s="1453"/>
      <c r="AT866" s="1453"/>
      <c r="AU866" s="1453"/>
      <c r="AV866" s="1453"/>
      <c r="AW866" s="1453"/>
      <c r="AX866" s="1453"/>
      <c r="AY866" s="1453"/>
      <c r="AZ866" s="1453"/>
      <c r="BA866" s="1453"/>
      <c r="BB866" s="1453"/>
      <c r="BC866" s="1453"/>
      <c r="BD866" s="1453"/>
      <c r="BE866" s="1453"/>
      <c r="BF866" s="1453"/>
      <c r="BG866" s="1453"/>
      <c r="BH866" s="1453"/>
      <c r="BI866" s="1453"/>
      <c r="BJ866" s="1453"/>
      <c r="BK866" s="1453"/>
      <c r="BL866" s="1453"/>
      <c r="BM866" s="1453"/>
      <c r="BN866" s="1453"/>
      <c r="BO866" s="1453"/>
      <c r="BP866" s="1453"/>
      <c r="BQ866" s="1453"/>
      <c r="BR866" s="1453"/>
      <c r="BS866" s="1453"/>
      <c r="BT866" s="1453"/>
      <c r="BU866" s="1453"/>
      <c r="BV866" s="1453"/>
      <c r="BW866" s="1453"/>
      <c r="BX866" s="1453"/>
      <c r="BY866" s="1453"/>
      <c r="BZ866" s="1453"/>
      <c r="CA866" s="1453"/>
      <c r="CB866" s="1453"/>
      <c r="CC866" s="1453"/>
      <c r="CD866" s="1453"/>
      <c r="CE866" s="1453"/>
      <c r="CF866" s="1453"/>
      <c r="CG866" s="1453"/>
      <c r="CH866" s="1453"/>
      <c r="CI866" s="1453"/>
      <c r="CJ866" s="1453"/>
      <c r="CK866" s="1453"/>
      <c r="CL866" s="1453"/>
      <c r="CM866" s="1453"/>
      <c r="CN866" s="1453"/>
      <c r="CO866" s="1453"/>
      <c r="CP866" s="1453"/>
      <c r="CQ866" s="1453"/>
      <c r="CR866" s="1453"/>
      <c r="CS866" s="1453"/>
      <c r="CT866" s="1453"/>
      <c r="CU866" s="1453"/>
      <c r="CV866" s="1453"/>
      <c r="CW866" s="1453"/>
      <c r="CX866" s="1453"/>
      <c r="CY866" s="1453"/>
      <c r="CZ866" s="1453"/>
      <c r="DA866" s="1453"/>
      <c r="DB866" s="1453"/>
      <c r="DC866" s="1453"/>
      <c r="DD866" s="1453"/>
      <c r="DE866" s="1453"/>
      <c r="DF866" s="1453"/>
      <c r="DG866" s="1453"/>
      <c r="DH866" s="1453"/>
      <c r="DI866" s="1453"/>
      <c r="DJ866" s="1453"/>
      <c r="DK866" s="1453"/>
      <c r="DL866" s="1453"/>
      <c r="DM866" s="1453"/>
      <c r="DN866" s="1453"/>
      <c r="DO866" s="1453"/>
      <c r="DP866" s="1453"/>
      <c r="DQ866" s="1453"/>
      <c r="DR866" s="1453"/>
      <c r="DS866" s="1453"/>
      <c r="DT866" s="1453"/>
    </row>
    <row r="867" spans="1:124" s="1543" customFormat="1" ht="21.9" customHeight="1" x14ac:dyDescent="0.3">
      <c r="A867" s="1453"/>
      <c r="B867" s="1453"/>
      <c r="C867" s="1514"/>
      <c r="D867" s="1514"/>
      <c r="E867" s="1514"/>
      <c r="F867" s="1848"/>
      <c r="G867" s="1930"/>
      <c r="H867" s="1516"/>
      <c r="I867" s="1537"/>
      <c r="J867" s="1537"/>
      <c r="K867" s="1453"/>
      <c r="L867" s="1453"/>
      <c r="M867" s="1453"/>
      <c r="N867" s="1514"/>
      <c r="O867" s="1453"/>
      <c r="P867" s="1453"/>
      <c r="Q867" s="1453"/>
      <c r="R867" s="1453"/>
      <c r="S867" s="1453"/>
      <c r="T867" s="1452"/>
      <c r="U867"/>
      <c r="V867"/>
      <c r="W867" s="1453"/>
      <c r="X867" s="1453"/>
      <c r="Y867" s="1453"/>
      <c r="Z867" s="1453"/>
      <c r="AA867" s="1453"/>
      <c r="AB867" s="1453"/>
      <c r="AC867" s="1453"/>
      <c r="AD867" s="1453"/>
      <c r="AE867" s="1453"/>
      <c r="AF867" s="1453"/>
      <c r="AG867" s="1453"/>
      <c r="AH867" s="1453"/>
      <c r="AI867" s="1453"/>
      <c r="AJ867" s="1453"/>
      <c r="AK867" s="1453"/>
      <c r="AL867" s="1453"/>
      <c r="AM867" s="1453"/>
      <c r="AN867" s="1453"/>
      <c r="AO867" s="1453"/>
      <c r="AP867" s="1453"/>
      <c r="AQ867" s="1453"/>
      <c r="AR867" s="1454"/>
      <c r="AS867" s="1453"/>
      <c r="AT867" s="1453"/>
      <c r="AU867" s="1453"/>
      <c r="AV867" s="1453"/>
      <c r="AW867" s="1453"/>
      <c r="AX867" s="1453"/>
      <c r="AY867" s="1453"/>
      <c r="AZ867" s="1453"/>
      <c r="BA867" s="1453"/>
      <c r="BB867" s="1453"/>
      <c r="BC867" s="1453"/>
      <c r="BD867" s="1453"/>
      <c r="BE867" s="1453"/>
      <c r="BF867" s="1453"/>
      <c r="BG867" s="1453"/>
      <c r="BH867" s="1453"/>
      <c r="BI867" s="1453"/>
      <c r="BJ867" s="1453"/>
      <c r="BK867" s="1453"/>
      <c r="BL867" s="1453"/>
      <c r="BM867" s="1453"/>
      <c r="BN867" s="1453"/>
      <c r="BO867" s="1453"/>
      <c r="BP867" s="1453"/>
      <c r="BQ867" s="1453"/>
      <c r="BR867" s="1453"/>
      <c r="BS867" s="1453"/>
      <c r="BT867" s="1453"/>
      <c r="BU867" s="1453"/>
      <c r="BV867" s="1453"/>
      <c r="BW867" s="1453"/>
      <c r="BX867" s="1453"/>
      <c r="BY867" s="1453"/>
      <c r="BZ867" s="1453"/>
      <c r="CA867" s="1453"/>
      <c r="CB867" s="1453"/>
      <c r="CC867" s="1453"/>
      <c r="CD867" s="1453"/>
      <c r="CE867" s="1453"/>
      <c r="CF867" s="1453"/>
      <c r="CG867" s="1453"/>
      <c r="CH867" s="1453"/>
      <c r="CI867" s="1453"/>
      <c r="CJ867" s="1453"/>
      <c r="CK867" s="1453"/>
      <c r="CL867" s="1453"/>
      <c r="CM867" s="1453"/>
      <c r="CN867" s="1453"/>
      <c r="CO867" s="1453"/>
      <c r="CP867" s="1453"/>
      <c r="CQ867" s="1453"/>
      <c r="CR867" s="1453"/>
      <c r="CS867" s="1453"/>
      <c r="CT867" s="1453"/>
      <c r="CU867" s="1453"/>
      <c r="CV867" s="1453"/>
      <c r="CW867" s="1453"/>
      <c r="CX867" s="1453"/>
      <c r="CY867" s="1453"/>
      <c r="CZ867" s="1453"/>
      <c r="DA867" s="1453"/>
      <c r="DB867" s="1453"/>
      <c r="DC867" s="1453"/>
      <c r="DD867" s="1453"/>
      <c r="DE867" s="1453"/>
      <c r="DF867" s="1453"/>
      <c r="DG867" s="1453"/>
      <c r="DH867" s="1453"/>
      <c r="DI867" s="1453"/>
      <c r="DJ867" s="1453"/>
      <c r="DK867" s="1453"/>
      <c r="DL867" s="1453"/>
      <c r="DM867" s="1453"/>
      <c r="DN867" s="1453"/>
      <c r="DO867" s="1453"/>
      <c r="DP867" s="1453"/>
      <c r="DQ867" s="1453"/>
      <c r="DR867" s="1453"/>
      <c r="DS867" s="1453"/>
      <c r="DT867" s="1453"/>
    </row>
    <row r="868" spans="1:124" s="1543" customFormat="1" ht="21.9" customHeight="1" x14ac:dyDescent="0.3">
      <c r="A868" s="1453"/>
      <c r="B868" s="1453"/>
      <c r="C868" s="1514"/>
      <c r="D868" s="1514"/>
      <c r="E868" s="1514"/>
      <c r="F868" s="1848"/>
      <c r="G868" s="1930"/>
      <c r="H868" s="1516"/>
      <c r="I868" s="1537"/>
      <c r="J868" s="1537"/>
      <c r="K868" s="1453"/>
      <c r="L868" s="1453"/>
      <c r="M868" s="1453"/>
      <c r="N868" s="1514"/>
      <c r="O868" s="1453"/>
      <c r="P868" s="1453"/>
      <c r="Q868" s="1453"/>
      <c r="R868" s="1453"/>
      <c r="S868" s="1453"/>
      <c r="T868" s="1452"/>
      <c r="U868"/>
      <c r="V868"/>
      <c r="W868" s="1453"/>
      <c r="X868" s="1453"/>
      <c r="Y868" s="1453"/>
      <c r="Z868" s="1453"/>
      <c r="AA868" s="1453"/>
      <c r="AB868" s="1453"/>
      <c r="AC868" s="1453"/>
      <c r="AD868" s="1453"/>
      <c r="AE868" s="1453"/>
      <c r="AF868" s="1453"/>
      <c r="AG868" s="1453"/>
      <c r="AH868" s="1453"/>
      <c r="AI868" s="1453"/>
      <c r="AJ868" s="1453"/>
      <c r="AK868" s="1453"/>
      <c r="AL868" s="1453"/>
      <c r="AM868" s="1453"/>
      <c r="AN868" s="1453"/>
      <c r="AO868" s="1453"/>
      <c r="AP868" s="1453"/>
      <c r="AQ868" s="1453"/>
      <c r="AR868" s="1454"/>
      <c r="AS868" s="1453"/>
      <c r="AT868" s="1453"/>
      <c r="AU868" s="1453"/>
      <c r="AV868" s="1453"/>
      <c r="AW868" s="1453"/>
      <c r="AX868" s="1453"/>
      <c r="AY868" s="1453"/>
      <c r="AZ868" s="1453"/>
      <c r="BA868" s="1453"/>
      <c r="BB868" s="1453"/>
      <c r="BC868" s="1453"/>
      <c r="BD868" s="1453"/>
      <c r="BE868" s="1453"/>
      <c r="BF868" s="1453"/>
      <c r="BG868" s="1453"/>
      <c r="BH868" s="1453"/>
      <c r="BI868" s="1453"/>
      <c r="BJ868" s="1453"/>
      <c r="BK868" s="1453"/>
      <c r="BL868" s="1453"/>
      <c r="BM868" s="1453"/>
      <c r="BN868" s="1453"/>
      <c r="BO868" s="1453"/>
      <c r="BP868" s="1453"/>
      <c r="BQ868" s="1453"/>
      <c r="BR868" s="1453"/>
      <c r="BS868" s="1453"/>
      <c r="BT868" s="1453"/>
      <c r="BU868" s="1453"/>
      <c r="BV868" s="1453"/>
      <c r="BW868" s="1453"/>
      <c r="BX868" s="1453"/>
      <c r="BY868" s="1453"/>
      <c r="BZ868" s="1453"/>
      <c r="CA868" s="1453"/>
      <c r="CB868" s="1453"/>
      <c r="CC868" s="1453"/>
      <c r="CD868" s="1453"/>
      <c r="CE868" s="1453"/>
      <c r="CF868" s="1453"/>
      <c r="CG868" s="1453"/>
      <c r="CH868" s="1453"/>
      <c r="CI868" s="1453"/>
      <c r="CJ868" s="1453"/>
      <c r="CK868" s="1453"/>
      <c r="CL868" s="1453"/>
      <c r="CM868" s="1453"/>
      <c r="CN868" s="1453"/>
      <c r="CO868" s="1453"/>
      <c r="CP868" s="1453"/>
      <c r="CQ868" s="1453"/>
      <c r="CR868" s="1453"/>
      <c r="CS868" s="1453"/>
      <c r="CT868" s="1453"/>
      <c r="CU868" s="1453"/>
      <c r="CV868" s="1453"/>
      <c r="CW868" s="1453"/>
      <c r="CX868" s="1453"/>
      <c r="CY868" s="1453"/>
      <c r="CZ868" s="1453"/>
      <c r="DA868" s="1453"/>
      <c r="DB868" s="1453"/>
      <c r="DC868" s="1453"/>
      <c r="DD868" s="1453"/>
      <c r="DE868" s="1453"/>
      <c r="DF868" s="1453"/>
      <c r="DG868" s="1453"/>
      <c r="DH868" s="1453"/>
      <c r="DI868" s="1453"/>
      <c r="DJ868" s="1453"/>
      <c r="DK868" s="1453"/>
      <c r="DL868" s="1453"/>
      <c r="DM868" s="1453"/>
      <c r="DN868" s="1453"/>
      <c r="DO868" s="1453"/>
      <c r="DP868" s="1453"/>
      <c r="DQ868" s="1453"/>
      <c r="DR868" s="1453"/>
      <c r="DS868" s="1453"/>
      <c r="DT868" s="1453"/>
    </row>
    <row r="869" spans="1:124" s="1543" customFormat="1" ht="21.9" customHeight="1" x14ac:dyDescent="0.3">
      <c r="A869" s="1453"/>
      <c r="B869" s="1453"/>
      <c r="C869" s="1514"/>
      <c r="D869" s="1514"/>
      <c r="E869" s="1514"/>
      <c r="F869" s="1848"/>
      <c r="G869" s="1930"/>
      <c r="H869" s="1516"/>
      <c r="I869" s="1537"/>
      <c r="J869" s="1537"/>
      <c r="K869" s="1453"/>
      <c r="L869" s="1453"/>
      <c r="M869" s="1453"/>
      <c r="N869" s="1514"/>
      <c r="O869" s="1453"/>
      <c r="P869" s="1453"/>
      <c r="Q869" s="1453"/>
      <c r="R869" s="1453"/>
      <c r="S869" s="1453"/>
      <c r="T869" s="1452"/>
      <c r="U869"/>
      <c r="V869"/>
      <c r="W869" s="1453"/>
      <c r="X869" s="1453"/>
      <c r="Y869" s="1453"/>
      <c r="Z869" s="1453"/>
      <c r="AA869" s="1453"/>
      <c r="AB869" s="1453"/>
      <c r="AC869" s="1453"/>
      <c r="AD869" s="1453"/>
      <c r="AE869" s="1453"/>
      <c r="AF869" s="1453"/>
      <c r="AG869" s="1453"/>
      <c r="AH869" s="1453"/>
      <c r="AI869" s="1453"/>
      <c r="AJ869" s="1453"/>
      <c r="AK869" s="1453"/>
      <c r="AL869" s="1453"/>
      <c r="AM869" s="1453"/>
      <c r="AN869" s="1453"/>
      <c r="AO869" s="1453"/>
      <c r="AP869" s="1453"/>
      <c r="AQ869" s="1453"/>
      <c r="AR869" s="1454"/>
      <c r="AS869" s="1453"/>
      <c r="AT869" s="1453"/>
      <c r="AU869" s="1453"/>
      <c r="AV869" s="1453"/>
      <c r="AW869" s="1453"/>
      <c r="AX869" s="1453"/>
      <c r="AY869" s="1453"/>
      <c r="AZ869" s="1453"/>
      <c r="BA869" s="1453"/>
      <c r="BB869" s="1453"/>
      <c r="BC869" s="1453"/>
      <c r="BD869" s="1453"/>
      <c r="BE869" s="1453"/>
      <c r="BF869" s="1453"/>
      <c r="BG869" s="1453"/>
      <c r="BH869" s="1453"/>
      <c r="BI869" s="1453"/>
      <c r="BJ869" s="1453"/>
      <c r="BK869" s="1453"/>
      <c r="BL869" s="1453"/>
      <c r="BM869" s="1453"/>
      <c r="BN869" s="1453"/>
      <c r="BO869" s="1453"/>
      <c r="BP869" s="1453"/>
      <c r="BQ869" s="1453"/>
      <c r="BR869" s="1453"/>
      <c r="BS869" s="1453"/>
      <c r="BT869" s="1453"/>
      <c r="BU869" s="1453"/>
      <c r="BV869" s="1453"/>
      <c r="BW869" s="1453"/>
      <c r="BX869" s="1453"/>
      <c r="BY869" s="1453"/>
      <c r="BZ869" s="1453"/>
      <c r="CA869" s="1453"/>
      <c r="CB869" s="1453"/>
      <c r="CC869" s="1453"/>
      <c r="CD869" s="1453"/>
      <c r="CE869" s="1453"/>
      <c r="CF869" s="1453"/>
      <c r="CG869" s="1453"/>
      <c r="CH869" s="1453"/>
      <c r="CI869" s="1453"/>
      <c r="CJ869" s="1453"/>
      <c r="CK869" s="1453"/>
      <c r="CL869" s="1453"/>
      <c r="CM869" s="1453"/>
      <c r="CN869" s="1453"/>
      <c r="CO869" s="1453"/>
      <c r="CP869" s="1453"/>
      <c r="CQ869" s="1453"/>
      <c r="CR869" s="1453"/>
      <c r="CS869" s="1453"/>
      <c r="CT869" s="1453"/>
      <c r="CU869" s="1453"/>
      <c r="CV869" s="1453"/>
      <c r="CW869" s="1453"/>
      <c r="CX869" s="1453"/>
      <c r="CY869" s="1453"/>
      <c r="CZ869" s="1453"/>
      <c r="DA869" s="1453"/>
      <c r="DB869" s="1453"/>
      <c r="DC869" s="1453"/>
      <c r="DD869" s="1453"/>
      <c r="DE869" s="1453"/>
      <c r="DF869" s="1453"/>
      <c r="DG869" s="1453"/>
      <c r="DH869" s="1453"/>
      <c r="DI869" s="1453"/>
      <c r="DJ869" s="1453"/>
      <c r="DK869" s="1453"/>
      <c r="DL869" s="1453"/>
      <c r="DM869" s="1453"/>
      <c r="DN869" s="1453"/>
      <c r="DO869" s="1453"/>
      <c r="DP869" s="1453"/>
      <c r="DQ869" s="1453"/>
      <c r="DR869" s="1453"/>
      <c r="DS869" s="1453"/>
      <c r="DT869" s="1453"/>
    </row>
    <row r="870" spans="1:124" s="1543" customFormat="1" ht="21.9" customHeight="1" x14ac:dyDescent="0.3">
      <c r="A870" s="1453"/>
      <c r="B870" s="1453"/>
      <c r="C870" s="1514"/>
      <c r="D870" s="1514"/>
      <c r="E870" s="1514"/>
      <c r="F870" s="1848"/>
      <c r="G870" s="1930"/>
      <c r="H870" s="1516"/>
      <c r="I870" s="1537"/>
      <c r="J870" s="1537"/>
      <c r="K870" s="1453"/>
      <c r="L870" s="1453"/>
      <c r="M870" s="1453"/>
      <c r="N870" s="1514"/>
      <c r="O870" s="1453"/>
      <c r="P870" s="1453"/>
      <c r="Q870" s="1453"/>
      <c r="R870" s="1453"/>
      <c r="S870" s="1453"/>
      <c r="T870" s="1452"/>
      <c r="U870"/>
      <c r="V870"/>
      <c r="W870" s="1453"/>
      <c r="X870" s="1453"/>
      <c r="Y870" s="1453"/>
      <c r="Z870" s="1453"/>
      <c r="AA870" s="1453"/>
      <c r="AB870" s="1453"/>
      <c r="AC870" s="1453"/>
      <c r="AD870" s="1453"/>
      <c r="AE870" s="1453"/>
      <c r="AF870" s="1453"/>
      <c r="AG870" s="1453"/>
      <c r="AH870" s="1453"/>
      <c r="AI870" s="1453"/>
      <c r="AJ870" s="1453"/>
      <c r="AK870" s="1453"/>
      <c r="AL870" s="1453"/>
      <c r="AM870" s="1453"/>
      <c r="AN870" s="1453"/>
      <c r="AO870" s="1453"/>
      <c r="AP870" s="1453"/>
      <c r="AQ870" s="1453"/>
      <c r="AR870" s="1454"/>
      <c r="AS870" s="1453"/>
      <c r="AT870" s="1453"/>
      <c r="AU870" s="1453"/>
      <c r="AV870" s="1453"/>
      <c r="AW870" s="1453"/>
      <c r="AX870" s="1453"/>
      <c r="AY870" s="1453"/>
      <c r="AZ870" s="1453"/>
      <c r="BA870" s="1453"/>
      <c r="BB870" s="1453"/>
      <c r="BC870" s="1453"/>
      <c r="BD870" s="1453"/>
      <c r="BE870" s="1453"/>
      <c r="BF870" s="1453"/>
      <c r="BG870" s="1453"/>
      <c r="BH870" s="1453"/>
      <c r="BI870" s="1453"/>
      <c r="BJ870" s="1453"/>
      <c r="BK870" s="1453"/>
      <c r="BL870" s="1453"/>
      <c r="BM870" s="1453"/>
      <c r="BN870" s="1453"/>
      <c r="BO870" s="1453"/>
      <c r="BP870" s="1453"/>
      <c r="BQ870" s="1453"/>
      <c r="BR870" s="1453"/>
      <c r="BS870" s="1453"/>
      <c r="BT870" s="1453"/>
      <c r="BU870" s="1453"/>
      <c r="BV870" s="1453"/>
      <c r="BW870" s="1453"/>
      <c r="BX870" s="1453"/>
      <c r="BY870" s="1453"/>
      <c r="BZ870" s="1453"/>
      <c r="CA870" s="1453"/>
      <c r="CB870" s="1453"/>
      <c r="CC870" s="1453"/>
      <c r="CD870" s="1453"/>
      <c r="CE870" s="1453"/>
      <c r="CF870" s="1453"/>
      <c r="CG870" s="1453"/>
      <c r="CH870" s="1453"/>
      <c r="CI870" s="1453"/>
      <c r="CJ870" s="1453"/>
      <c r="CK870" s="1453"/>
      <c r="CL870" s="1453"/>
      <c r="CM870" s="1453"/>
      <c r="CN870" s="1453"/>
      <c r="CO870" s="1453"/>
      <c r="CP870" s="1453"/>
      <c r="CQ870" s="1453"/>
      <c r="CR870" s="1453"/>
      <c r="CS870" s="1453"/>
      <c r="CT870" s="1453"/>
      <c r="CU870" s="1453"/>
      <c r="CV870" s="1453"/>
      <c r="CW870" s="1453"/>
      <c r="CX870" s="1453"/>
      <c r="CY870" s="1453"/>
      <c r="CZ870" s="1453"/>
      <c r="DA870" s="1453"/>
      <c r="DB870" s="1453"/>
      <c r="DC870" s="1453"/>
      <c r="DD870" s="1453"/>
      <c r="DE870" s="1453"/>
      <c r="DF870" s="1453"/>
      <c r="DG870" s="1453"/>
      <c r="DH870" s="1453"/>
      <c r="DI870" s="1453"/>
      <c r="DJ870" s="1453"/>
      <c r="DK870" s="1453"/>
      <c r="DL870" s="1453"/>
      <c r="DM870" s="1453"/>
      <c r="DN870" s="1453"/>
      <c r="DO870" s="1453"/>
      <c r="DP870" s="1453"/>
      <c r="DQ870" s="1453"/>
      <c r="DR870" s="1453"/>
      <c r="DS870" s="1453"/>
      <c r="DT870" s="1453"/>
    </row>
    <row r="871" spans="1:124" s="1543" customFormat="1" ht="21.9" customHeight="1" x14ac:dyDescent="0.3">
      <c r="A871" s="1453"/>
      <c r="B871" s="1453"/>
      <c r="C871" s="1514"/>
      <c r="D871" s="1514"/>
      <c r="E871" s="1514"/>
      <c r="F871" s="1848"/>
      <c r="G871" s="1930"/>
      <c r="H871" s="1516"/>
      <c r="I871" s="1537"/>
      <c r="J871" s="1537"/>
      <c r="K871" s="1453"/>
      <c r="L871" s="1453"/>
      <c r="M871" s="1453"/>
      <c r="N871" s="1514"/>
      <c r="O871" s="1453"/>
      <c r="P871" s="1453"/>
      <c r="Q871" s="1453"/>
      <c r="R871" s="1453"/>
      <c r="S871" s="1453"/>
      <c r="T871" s="1452"/>
      <c r="U871"/>
      <c r="V871"/>
      <c r="W871" s="1453"/>
      <c r="X871" s="1453"/>
      <c r="Y871" s="1453"/>
      <c r="Z871" s="1453"/>
      <c r="AA871" s="1453"/>
      <c r="AB871" s="1453"/>
      <c r="AC871" s="1453"/>
      <c r="AD871" s="1453"/>
      <c r="AE871" s="1453"/>
      <c r="AF871" s="1453"/>
      <c r="AG871" s="1453"/>
      <c r="AH871" s="1453"/>
      <c r="AI871" s="1453"/>
      <c r="AJ871" s="1453"/>
      <c r="AK871" s="1453"/>
      <c r="AL871" s="1453"/>
      <c r="AM871" s="1453"/>
      <c r="AN871" s="1453"/>
      <c r="AO871" s="1453"/>
      <c r="AP871" s="1453"/>
      <c r="AQ871" s="1453"/>
      <c r="AR871" s="1454"/>
      <c r="AS871" s="1453"/>
      <c r="AT871" s="1453"/>
      <c r="AU871" s="1453"/>
      <c r="AV871" s="1453"/>
      <c r="AW871" s="1453"/>
      <c r="AX871" s="1453"/>
      <c r="AY871" s="1453"/>
      <c r="AZ871" s="1453"/>
      <c r="BA871" s="1453"/>
      <c r="BB871" s="1453"/>
      <c r="BC871" s="1453"/>
      <c r="BD871" s="1453"/>
      <c r="BE871" s="1453"/>
      <c r="BF871" s="1453"/>
      <c r="BG871" s="1453"/>
      <c r="BH871" s="1453"/>
      <c r="BI871" s="1453"/>
      <c r="BJ871" s="1453"/>
      <c r="BK871" s="1453"/>
      <c r="BL871" s="1453"/>
      <c r="BM871" s="1453"/>
      <c r="BN871" s="1453"/>
      <c r="BO871" s="1453"/>
      <c r="BP871" s="1453"/>
      <c r="BQ871" s="1453"/>
      <c r="BR871" s="1453"/>
      <c r="BS871" s="1453"/>
      <c r="BT871" s="1453"/>
      <c r="BU871" s="1453"/>
      <c r="BV871" s="1453"/>
      <c r="BW871" s="1453"/>
      <c r="BX871" s="1453"/>
      <c r="BY871" s="1453"/>
      <c r="BZ871" s="1453"/>
      <c r="CA871" s="1453"/>
      <c r="CB871" s="1453"/>
      <c r="CC871" s="1453"/>
      <c r="CD871" s="1453"/>
      <c r="CE871" s="1453"/>
      <c r="CF871" s="1453"/>
      <c r="CG871" s="1453"/>
      <c r="CH871" s="1453"/>
      <c r="CI871" s="1453"/>
      <c r="CJ871" s="1453"/>
      <c r="CK871" s="1453"/>
      <c r="CL871" s="1453"/>
      <c r="CM871" s="1453"/>
      <c r="CN871" s="1453"/>
      <c r="CO871" s="1453"/>
      <c r="CP871" s="1453"/>
      <c r="CQ871" s="1453"/>
      <c r="CR871" s="1453"/>
      <c r="CS871" s="1453"/>
      <c r="CT871" s="1453"/>
      <c r="CU871" s="1453"/>
      <c r="CV871" s="1453"/>
      <c r="CW871" s="1453"/>
      <c r="CX871" s="1453"/>
      <c r="CY871" s="1453"/>
      <c r="CZ871" s="1453"/>
      <c r="DA871" s="1453"/>
      <c r="DB871" s="1453"/>
      <c r="DC871" s="1453"/>
      <c r="DD871" s="1453"/>
      <c r="DE871" s="1453"/>
      <c r="DF871" s="1453"/>
      <c r="DG871" s="1453"/>
      <c r="DH871" s="1453"/>
      <c r="DI871" s="1453"/>
      <c r="DJ871" s="1453"/>
      <c r="DK871" s="1453"/>
      <c r="DL871" s="1453"/>
      <c r="DM871" s="1453"/>
      <c r="DN871" s="1453"/>
      <c r="DO871" s="1453"/>
      <c r="DP871" s="1453"/>
      <c r="DQ871" s="1453"/>
      <c r="DR871" s="1453"/>
      <c r="DS871" s="1453"/>
      <c r="DT871" s="1453"/>
    </row>
    <row r="872" spans="1:124" s="1543" customFormat="1" ht="21.9" customHeight="1" x14ac:dyDescent="0.3">
      <c r="A872" s="1453"/>
      <c r="B872" s="1453"/>
      <c r="C872" s="1514"/>
      <c r="D872" s="1514"/>
      <c r="E872" s="1514"/>
      <c r="F872" s="1848"/>
      <c r="G872" s="1930"/>
      <c r="H872" s="1516"/>
      <c r="I872" s="1537"/>
      <c r="J872" s="1537"/>
      <c r="K872" s="1453"/>
      <c r="L872" s="1453"/>
      <c r="M872" s="1453"/>
      <c r="N872" s="1514"/>
      <c r="O872" s="1453"/>
      <c r="P872" s="1453"/>
      <c r="Q872" s="1453"/>
      <c r="R872" s="1453"/>
      <c r="S872" s="1453"/>
      <c r="T872" s="1452"/>
      <c r="U872"/>
      <c r="V872"/>
      <c r="W872" s="1453"/>
      <c r="X872" s="1453"/>
      <c r="Y872" s="1453"/>
      <c r="Z872" s="1453"/>
      <c r="AA872" s="1453"/>
      <c r="AB872" s="1453"/>
      <c r="AC872" s="1453"/>
      <c r="AD872" s="1453"/>
      <c r="AE872" s="1453"/>
      <c r="AF872" s="1453"/>
      <c r="AG872" s="1453"/>
      <c r="AH872" s="1453"/>
      <c r="AI872" s="1453"/>
      <c r="AJ872" s="1453"/>
      <c r="AK872" s="1453"/>
      <c r="AL872" s="1453"/>
      <c r="AM872" s="1453"/>
      <c r="AN872" s="1453"/>
      <c r="AO872" s="1453"/>
      <c r="AP872" s="1453"/>
      <c r="AQ872" s="1453"/>
      <c r="AR872" s="1454"/>
      <c r="AS872" s="1453"/>
      <c r="AT872" s="1453"/>
      <c r="AU872" s="1453"/>
      <c r="AV872" s="1453"/>
      <c r="AW872" s="1453"/>
      <c r="AX872" s="1453"/>
      <c r="AY872" s="1453"/>
      <c r="AZ872" s="1453"/>
      <c r="BA872" s="1453"/>
      <c r="BB872" s="1453"/>
      <c r="BC872" s="1453"/>
      <c r="BD872" s="1453"/>
      <c r="BE872" s="1453"/>
      <c r="BF872" s="1453"/>
      <c r="BG872" s="1453"/>
      <c r="BH872" s="1453"/>
      <c r="BI872" s="1453"/>
      <c r="BJ872" s="1453"/>
      <c r="BK872" s="1453"/>
      <c r="BL872" s="1453"/>
      <c r="BM872" s="1453"/>
      <c r="BN872" s="1453"/>
      <c r="BO872" s="1453"/>
      <c r="BP872" s="1453"/>
      <c r="BQ872" s="1453"/>
      <c r="BR872" s="1453"/>
      <c r="BS872" s="1453"/>
      <c r="BT872" s="1453"/>
      <c r="BU872" s="1453"/>
      <c r="BV872" s="1453"/>
      <c r="BW872" s="1453"/>
      <c r="BX872" s="1453"/>
      <c r="BY872" s="1453"/>
      <c r="BZ872" s="1453"/>
      <c r="CA872" s="1453"/>
      <c r="CB872" s="1453"/>
      <c r="CC872" s="1453"/>
      <c r="CD872" s="1453"/>
      <c r="CE872" s="1453"/>
      <c r="CF872" s="1453"/>
      <c r="CG872" s="1453"/>
      <c r="CH872" s="1453"/>
      <c r="CI872" s="1453"/>
      <c r="CJ872" s="1453"/>
      <c r="CK872" s="1453"/>
      <c r="CL872" s="1453"/>
      <c r="CM872" s="1453"/>
      <c r="CN872" s="1453"/>
      <c r="CO872" s="1453"/>
      <c r="CP872" s="1453"/>
      <c r="CQ872" s="1453"/>
      <c r="CR872" s="1453"/>
      <c r="CS872" s="1453"/>
      <c r="CT872" s="1453"/>
      <c r="CU872" s="1453"/>
      <c r="CV872" s="1453"/>
      <c r="CW872" s="1453"/>
      <c r="CX872" s="1453"/>
      <c r="CY872" s="1453"/>
      <c r="CZ872" s="1453"/>
      <c r="DA872" s="1453"/>
      <c r="DB872" s="1453"/>
      <c r="DC872" s="1453"/>
      <c r="DD872" s="1453"/>
      <c r="DE872" s="1453"/>
      <c r="DF872" s="1453"/>
      <c r="DG872" s="1453"/>
      <c r="DH872" s="1453"/>
      <c r="DI872" s="1453"/>
      <c r="DJ872" s="1453"/>
      <c r="DK872" s="1453"/>
      <c r="DL872" s="1453"/>
      <c r="DM872" s="1453"/>
      <c r="DN872" s="1453"/>
      <c r="DO872" s="1453"/>
      <c r="DP872" s="1453"/>
      <c r="DQ872" s="1453"/>
      <c r="DR872" s="1453"/>
      <c r="DS872" s="1453"/>
      <c r="DT872" s="1453"/>
    </row>
    <row r="873" spans="1:124" s="1543" customFormat="1" ht="21.9" customHeight="1" x14ac:dyDescent="0.3">
      <c r="A873" s="1453"/>
      <c r="B873" s="1453"/>
      <c r="C873" s="1514"/>
      <c r="D873" s="1514"/>
      <c r="E873" s="1514"/>
      <c r="F873" s="1848"/>
      <c r="G873" s="1930"/>
      <c r="H873" s="1516"/>
      <c r="I873" s="1537"/>
      <c r="J873" s="1537"/>
      <c r="K873" s="1453"/>
      <c r="L873" s="1453"/>
      <c r="M873" s="1453"/>
      <c r="N873" s="1514"/>
      <c r="O873" s="1453"/>
      <c r="P873" s="1453"/>
      <c r="Q873" s="1453"/>
      <c r="R873" s="1453"/>
      <c r="S873" s="1453"/>
      <c r="T873" s="1452"/>
      <c r="U873"/>
      <c r="V873"/>
      <c r="W873" s="1453"/>
      <c r="X873" s="1453"/>
      <c r="Y873" s="1453"/>
      <c r="Z873" s="1453"/>
      <c r="AA873" s="1453"/>
      <c r="AB873" s="1453"/>
      <c r="AC873" s="1453"/>
      <c r="AD873" s="1453"/>
      <c r="AE873" s="1453"/>
      <c r="AF873" s="1453"/>
      <c r="AG873" s="1453"/>
      <c r="AH873" s="1453"/>
      <c r="AI873" s="1453"/>
      <c r="AJ873" s="1453"/>
      <c r="AK873" s="1453"/>
      <c r="AL873" s="1453"/>
      <c r="AM873" s="1453"/>
      <c r="AN873" s="1453"/>
      <c r="AO873" s="1453"/>
      <c r="AP873" s="1453"/>
      <c r="AQ873" s="1453"/>
      <c r="AR873" s="1454"/>
      <c r="AS873" s="1453"/>
      <c r="AT873" s="1453"/>
      <c r="AU873" s="1453"/>
      <c r="AV873" s="1453"/>
      <c r="AW873" s="1453"/>
      <c r="AX873" s="1453"/>
      <c r="AY873" s="1453"/>
      <c r="AZ873" s="1453"/>
      <c r="BA873" s="1453"/>
      <c r="BB873" s="1453"/>
      <c r="BC873" s="1453"/>
      <c r="BD873" s="1453"/>
      <c r="BE873" s="1453"/>
      <c r="BF873" s="1453"/>
      <c r="BG873" s="1453"/>
      <c r="BH873" s="1453"/>
      <c r="BI873" s="1453"/>
      <c r="BJ873" s="1453"/>
      <c r="BK873" s="1453"/>
      <c r="BL873" s="1453"/>
      <c r="BM873" s="1453"/>
      <c r="BN873" s="1453"/>
      <c r="BO873" s="1453"/>
      <c r="BP873" s="1453"/>
      <c r="BQ873" s="1453"/>
      <c r="BR873" s="1453"/>
      <c r="BS873" s="1453"/>
      <c r="BT873" s="1453"/>
      <c r="BU873" s="1453"/>
      <c r="BV873" s="1453"/>
      <c r="BW873" s="1453"/>
      <c r="BX873" s="1453"/>
      <c r="BY873" s="1453"/>
      <c r="BZ873" s="1453"/>
      <c r="CA873" s="1453"/>
      <c r="CB873" s="1453"/>
      <c r="CC873" s="1453"/>
      <c r="CD873" s="1453"/>
      <c r="CE873" s="1453"/>
      <c r="CF873" s="1453"/>
      <c r="CG873" s="1453"/>
      <c r="CH873" s="1453"/>
      <c r="CI873" s="1453"/>
      <c r="CJ873" s="1453"/>
      <c r="CK873" s="1453"/>
      <c r="CL873" s="1453"/>
      <c r="CM873" s="1453"/>
      <c r="CN873" s="1453"/>
      <c r="CO873" s="1453"/>
      <c r="CP873" s="1453"/>
      <c r="CQ873" s="1453"/>
      <c r="CR873" s="1453"/>
      <c r="CS873" s="1453"/>
      <c r="CT873" s="1453"/>
      <c r="CU873" s="1453"/>
      <c r="CV873" s="1453"/>
      <c r="CW873" s="1453"/>
      <c r="CX873" s="1453"/>
      <c r="CY873" s="1453"/>
      <c r="CZ873" s="1453"/>
      <c r="DA873" s="1453"/>
      <c r="DB873" s="1453"/>
      <c r="DC873" s="1453"/>
      <c r="DD873" s="1453"/>
      <c r="DE873" s="1453"/>
      <c r="DF873" s="1453"/>
      <c r="DG873" s="1453"/>
      <c r="DH873" s="1453"/>
      <c r="DI873" s="1453"/>
      <c r="DJ873" s="1453"/>
      <c r="DK873" s="1453"/>
      <c r="DL873" s="1453"/>
      <c r="DM873" s="1453"/>
      <c r="DN873" s="1453"/>
      <c r="DO873" s="1453"/>
      <c r="DP873" s="1453"/>
      <c r="DQ873" s="1453"/>
      <c r="DR873" s="1453"/>
      <c r="DS873" s="1453"/>
      <c r="DT873" s="1453"/>
    </row>
    <row r="874" spans="1:124" s="1543" customFormat="1" ht="21.9" customHeight="1" x14ac:dyDescent="0.3">
      <c r="A874" s="1453"/>
      <c r="B874" s="1453"/>
      <c r="C874" s="1514"/>
      <c r="D874" s="1514"/>
      <c r="E874" s="1514"/>
      <c r="F874" s="1848"/>
      <c r="G874" s="1930"/>
      <c r="H874" s="1516"/>
      <c r="I874" s="1537"/>
      <c r="J874" s="1537"/>
      <c r="K874" s="1453"/>
      <c r="L874" s="1453"/>
      <c r="M874" s="1453"/>
      <c r="N874" s="1514"/>
      <c r="O874" s="1453"/>
      <c r="P874" s="1453"/>
      <c r="Q874" s="1453"/>
      <c r="R874" s="1453"/>
      <c r="S874" s="1453"/>
      <c r="T874" s="1452"/>
      <c r="U874"/>
      <c r="V874"/>
      <c r="W874" s="1453"/>
      <c r="X874" s="1453"/>
      <c r="Y874" s="1453"/>
      <c r="Z874" s="1453"/>
      <c r="AA874" s="1453"/>
      <c r="AB874" s="1453"/>
      <c r="AC874" s="1453"/>
      <c r="AD874" s="1453"/>
      <c r="AE874" s="1453"/>
      <c r="AF874" s="1453"/>
      <c r="AG874" s="1453"/>
      <c r="AH874" s="1453"/>
      <c r="AI874" s="1453"/>
      <c r="AJ874" s="1453"/>
      <c r="AK874" s="1453"/>
      <c r="AL874" s="1453"/>
      <c r="AM874" s="1453"/>
      <c r="AN874" s="1453"/>
      <c r="AO874" s="1453"/>
      <c r="AP874" s="1453"/>
      <c r="AQ874" s="1453"/>
      <c r="AR874" s="1454"/>
      <c r="AS874" s="1453"/>
      <c r="AT874" s="1453"/>
      <c r="AU874" s="1453"/>
      <c r="AV874" s="1453"/>
      <c r="AW874" s="1453"/>
      <c r="AX874" s="1453"/>
      <c r="AY874" s="1453"/>
      <c r="AZ874" s="1453"/>
      <c r="BA874" s="1453"/>
      <c r="BB874" s="1453"/>
      <c r="BC874" s="1453"/>
      <c r="BD874" s="1453"/>
      <c r="BE874" s="1453"/>
      <c r="BF874" s="1453"/>
      <c r="BG874" s="1453"/>
      <c r="BH874" s="1453"/>
      <c r="BI874" s="1453"/>
      <c r="BJ874" s="1453"/>
      <c r="BK874" s="1453"/>
      <c r="BL874" s="1453"/>
      <c r="BM874" s="1453"/>
      <c r="BN874" s="1453"/>
      <c r="BO874" s="1453"/>
      <c r="BP874" s="1453"/>
      <c r="BQ874" s="1453"/>
      <c r="BR874" s="1453"/>
      <c r="BS874" s="1453"/>
      <c r="BT874" s="1453"/>
      <c r="BU874" s="1453"/>
      <c r="BV874" s="1453"/>
      <c r="BW874" s="1453"/>
      <c r="BX874" s="1453"/>
      <c r="BY874" s="1453"/>
      <c r="BZ874" s="1453"/>
      <c r="CA874" s="1453"/>
      <c r="CB874" s="1453"/>
      <c r="CC874" s="1453"/>
      <c r="CD874" s="1453"/>
      <c r="CE874" s="1453"/>
      <c r="CF874" s="1453"/>
      <c r="CG874" s="1453"/>
      <c r="CH874" s="1453"/>
      <c r="CI874" s="1453"/>
      <c r="CJ874" s="1453"/>
      <c r="CK874" s="1453"/>
      <c r="CL874" s="1453"/>
      <c r="CM874" s="1453"/>
      <c r="CN874" s="1453"/>
      <c r="CO874" s="1453"/>
      <c r="CP874" s="1453"/>
      <c r="CQ874" s="1453"/>
      <c r="CR874" s="1453"/>
      <c r="CS874" s="1453"/>
      <c r="CT874" s="1453"/>
      <c r="CU874" s="1453"/>
      <c r="CV874" s="1453"/>
      <c r="CW874" s="1453"/>
      <c r="CX874" s="1453"/>
      <c r="CY874" s="1453"/>
      <c r="CZ874" s="1453"/>
      <c r="DA874" s="1453"/>
      <c r="DB874" s="1453"/>
      <c r="DC874" s="1453"/>
      <c r="DD874" s="1453"/>
      <c r="DE874" s="1453"/>
      <c r="DF874" s="1453"/>
      <c r="DG874" s="1453"/>
      <c r="DH874" s="1453"/>
      <c r="DI874" s="1453"/>
      <c r="DJ874" s="1453"/>
      <c r="DK874" s="1453"/>
      <c r="DL874" s="1453"/>
      <c r="DM874" s="1453"/>
      <c r="DN874" s="1453"/>
      <c r="DO874" s="1453"/>
      <c r="DP874" s="1453"/>
      <c r="DQ874" s="1453"/>
      <c r="DR874" s="1453"/>
      <c r="DS874" s="1453"/>
      <c r="DT874" s="1453"/>
    </row>
    <row r="875" spans="1:124" s="1543" customFormat="1" ht="21.9" customHeight="1" x14ac:dyDescent="0.3">
      <c r="A875" s="1453"/>
      <c r="B875" s="1453"/>
      <c r="C875" s="1514"/>
      <c r="D875" s="1514"/>
      <c r="E875" s="1514"/>
      <c r="F875" s="1848"/>
      <c r="G875" s="1930"/>
      <c r="H875" s="1516"/>
      <c r="I875" s="1537"/>
      <c r="J875" s="1537"/>
      <c r="K875" s="1453"/>
      <c r="L875" s="1453"/>
      <c r="M875" s="1453"/>
      <c r="N875" s="1514"/>
      <c r="O875" s="1453"/>
      <c r="P875" s="1453"/>
      <c r="Q875" s="1453"/>
      <c r="R875" s="1453"/>
      <c r="S875" s="1453"/>
      <c r="T875" s="1452"/>
      <c r="U875"/>
      <c r="V875"/>
      <c r="W875" s="1453"/>
      <c r="X875" s="1453"/>
      <c r="Y875" s="1453"/>
      <c r="Z875" s="1453"/>
      <c r="AA875" s="1453"/>
      <c r="AB875" s="1453"/>
      <c r="AC875" s="1453"/>
      <c r="AD875" s="1453"/>
      <c r="AE875" s="1453"/>
      <c r="AF875" s="1453"/>
      <c r="AG875" s="1453"/>
      <c r="AH875" s="1453"/>
      <c r="AI875" s="1453"/>
      <c r="AJ875" s="1453"/>
      <c r="AK875" s="1453"/>
      <c r="AL875" s="1453"/>
      <c r="AM875" s="1453"/>
      <c r="AN875" s="1453"/>
      <c r="AO875" s="1453"/>
      <c r="AP875" s="1453"/>
      <c r="AQ875" s="1453"/>
      <c r="AR875" s="1454"/>
      <c r="AS875" s="1453"/>
      <c r="AT875" s="1453"/>
      <c r="AU875" s="1453"/>
      <c r="AV875" s="1453"/>
      <c r="AW875" s="1453"/>
      <c r="AX875" s="1453"/>
      <c r="AY875" s="1453"/>
      <c r="AZ875" s="1453"/>
      <c r="BA875" s="1453"/>
      <c r="BB875" s="1453"/>
      <c r="BC875" s="1453"/>
      <c r="BD875" s="1453"/>
      <c r="BE875" s="1453"/>
      <c r="BF875" s="1453"/>
      <c r="BG875" s="1453"/>
      <c r="BH875" s="1453"/>
      <c r="BI875" s="1453"/>
      <c r="BJ875" s="1453"/>
      <c r="BK875" s="1453"/>
      <c r="BL875" s="1453"/>
      <c r="BM875" s="1453"/>
      <c r="BN875" s="1453"/>
      <c r="BO875" s="1453"/>
      <c r="BP875" s="1453"/>
      <c r="BQ875" s="1453"/>
      <c r="BR875" s="1453"/>
      <c r="BS875" s="1453"/>
      <c r="BT875" s="1453"/>
      <c r="BU875" s="1453"/>
      <c r="BV875" s="1453"/>
      <c r="BW875" s="1453"/>
      <c r="BX875" s="1453"/>
      <c r="BY875" s="1453"/>
      <c r="BZ875" s="1453"/>
      <c r="CA875" s="1453"/>
      <c r="CB875" s="1453"/>
      <c r="CC875" s="1453"/>
      <c r="CD875" s="1453"/>
      <c r="CE875" s="1453"/>
      <c r="CF875" s="1453"/>
      <c r="CG875" s="1453"/>
      <c r="CH875" s="1453"/>
      <c r="CI875" s="1453"/>
      <c r="CJ875" s="1453"/>
      <c r="CK875" s="1453"/>
      <c r="CL875" s="1453"/>
      <c r="CM875" s="1453"/>
      <c r="CN875" s="1453"/>
      <c r="CO875" s="1453"/>
      <c r="CP875" s="1453"/>
      <c r="CQ875" s="1453"/>
      <c r="CR875" s="1453"/>
      <c r="CS875" s="1453"/>
      <c r="CT875" s="1453"/>
      <c r="CU875" s="1453"/>
      <c r="CV875" s="1453"/>
      <c r="CW875" s="1453"/>
      <c r="CX875" s="1453"/>
      <c r="CY875" s="1453"/>
      <c r="CZ875" s="1453"/>
      <c r="DA875" s="1453"/>
      <c r="DB875" s="1453"/>
      <c r="DC875" s="1453"/>
      <c r="DD875" s="1453"/>
      <c r="DE875" s="1453"/>
      <c r="DF875" s="1453"/>
      <c r="DG875" s="1453"/>
      <c r="DH875" s="1453"/>
      <c r="DI875" s="1453"/>
      <c r="DJ875" s="1453"/>
      <c r="DK875" s="1453"/>
      <c r="DL875" s="1453"/>
      <c r="DM875" s="1453"/>
      <c r="DN875" s="1453"/>
      <c r="DO875" s="1453"/>
      <c r="DP875" s="1453"/>
      <c r="DQ875" s="1453"/>
      <c r="DR875" s="1453"/>
      <c r="DS875" s="1453"/>
      <c r="DT875" s="1453"/>
    </row>
    <row r="876" spans="1:124" s="1543" customFormat="1" ht="21.9" customHeight="1" x14ac:dyDescent="0.3">
      <c r="A876" s="1453"/>
      <c r="B876" s="1453"/>
      <c r="C876" s="1514"/>
      <c r="D876" s="1514"/>
      <c r="E876" s="1514"/>
      <c r="F876" s="1848"/>
      <c r="G876" s="1930"/>
      <c r="H876" s="1516"/>
      <c r="I876" s="1537"/>
      <c r="J876" s="1537"/>
      <c r="K876" s="1453"/>
      <c r="L876" s="1453"/>
      <c r="M876" s="1453"/>
      <c r="N876" s="1514"/>
      <c r="O876" s="1453"/>
      <c r="P876" s="1453"/>
      <c r="Q876" s="1453"/>
      <c r="R876" s="1453"/>
      <c r="S876" s="1453"/>
      <c r="T876" s="1452"/>
      <c r="U876"/>
      <c r="V876"/>
      <c r="W876" s="1453"/>
      <c r="X876" s="1453"/>
      <c r="Y876" s="1453"/>
      <c r="Z876" s="1453"/>
      <c r="AA876" s="1453"/>
      <c r="AB876" s="1453"/>
      <c r="AC876" s="1453"/>
      <c r="AD876" s="1453"/>
      <c r="AE876" s="1453"/>
      <c r="AF876" s="1453"/>
      <c r="AG876" s="1453"/>
      <c r="AH876" s="1453"/>
      <c r="AI876" s="1453"/>
      <c r="AJ876" s="1453"/>
      <c r="AK876" s="1453"/>
      <c r="AL876" s="1453"/>
      <c r="AM876" s="1453"/>
      <c r="AN876" s="1453"/>
      <c r="AO876" s="1453"/>
      <c r="AP876" s="1453"/>
      <c r="AQ876" s="1453"/>
      <c r="AR876" s="1454"/>
      <c r="AS876" s="1453"/>
      <c r="AT876" s="1453"/>
      <c r="AU876" s="1453"/>
      <c r="AV876" s="1453"/>
      <c r="AW876" s="1453"/>
      <c r="AX876" s="1453"/>
      <c r="AY876" s="1453"/>
      <c r="AZ876" s="1453"/>
      <c r="BA876" s="1453"/>
      <c r="BB876" s="1453"/>
      <c r="BC876" s="1453"/>
      <c r="BD876" s="1453"/>
      <c r="BE876" s="1453"/>
      <c r="BF876" s="1453"/>
      <c r="BG876" s="1453"/>
      <c r="BH876" s="1453"/>
      <c r="BI876" s="1453"/>
      <c r="BJ876" s="1453"/>
      <c r="BK876" s="1453"/>
      <c r="BL876" s="1453"/>
      <c r="BM876" s="1453"/>
      <c r="BN876" s="1453"/>
      <c r="BO876" s="1453"/>
      <c r="BP876" s="1453"/>
      <c r="BQ876" s="1453"/>
      <c r="BR876" s="1453"/>
      <c r="BS876" s="1453"/>
      <c r="BT876" s="1453"/>
      <c r="BU876" s="1453"/>
      <c r="BV876" s="1453"/>
      <c r="BW876" s="1453"/>
      <c r="BX876" s="1453"/>
      <c r="BY876" s="1453"/>
      <c r="BZ876" s="1453"/>
      <c r="CA876" s="1453"/>
      <c r="CB876" s="1453"/>
      <c r="CC876" s="1453"/>
      <c r="CD876" s="1453"/>
      <c r="CE876" s="1453"/>
      <c r="CF876" s="1453"/>
      <c r="CG876" s="1453"/>
      <c r="CH876" s="1453"/>
      <c r="CI876" s="1453"/>
      <c r="CJ876" s="1453"/>
      <c r="CK876" s="1453"/>
      <c r="CL876" s="1453"/>
      <c r="CM876" s="1453"/>
      <c r="CN876" s="1453"/>
      <c r="CO876" s="1453"/>
      <c r="CP876" s="1453"/>
      <c r="CQ876" s="1453"/>
      <c r="CR876" s="1453"/>
      <c r="CS876" s="1453"/>
      <c r="CT876" s="1453"/>
      <c r="CU876" s="1453"/>
      <c r="CV876" s="1453"/>
      <c r="CW876" s="1453"/>
      <c r="CX876" s="1453"/>
      <c r="CY876" s="1453"/>
      <c r="CZ876" s="1453"/>
      <c r="DA876" s="1453"/>
      <c r="DB876" s="1453"/>
      <c r="DC876" s="1453"/>
      <c r="DD876" s="1453"/>
      <c r="DE876" s="1453"/>
      <c r="DF876" s="1453"/>
      <c r="DG876" s="1453"/>
      <c r="DH876" s="1453"/>
      <c r="DI876" s="1453"/>
      <c r="DJ876" s="1453"/>
      <c r="DK876" s="1453"/>
      <c r="DL876" s="1453"/>
      <c r="DM876" s="1453"/>
      <c r="DN876" s="1453"/>
      <c r="DO876" s="1453"/>
      <c r="DP876" s="1453"/>
      <c r="DQ876" s="1453"/>
      <c r="DR876" s="1453"/>
      <c r="DS876" s="1453"/>
      <c r="DT876" s="1453"/>
    </row>
    <row r="877" spans="1:124" s="1543" customFormat="1" ht="21.9" customHeight="1" x14ac:dyDescent="0.3">
      <c r="A877" s="1453"/>
      <c r="B877" s="1453"/>
      <c r="C877" s="1514"/>
      <c r="D877" s="1514"/>
      <c r="E877" s="1514"/>
      <c r="F877" s="1848"/>
      <c r="G877" s="1930"/>
      <c r="H877" s="1516"/>
      <c r="I877" s="1537"/>
      <c r="J877" s="1537"/>
      <c r="K877" s="1453"/>
      <c r="L877" s="1453"/>
      <c r="M877" s="1453"/>
      <c r="N877" s="1514"/>
      <c r="O877" s="1453"/>
      <c r="P877" s="1453"/>
      <c r="Q877" s="1453"/>
      <c r="R877" s="1453"/>
      <c r="S877" s="1453"/>
      <c r="T877" s="1452"/>
      <c r="U877"/>
      <c r="V877"/>
      <c r="W877" s="1453"/>
      <c r="X877" s="1453"/>
      <c r="Y877" s="1453"/>
      <c r="Z877" s="1453"/>
      <c r="AA877" s="1453"/>
      <c r="AB877" s="1453"/>
      <c r="AC877" s="1453"/>
      <c r="AD877" s="1453"/>
      <c r="AE877" s="1453"/>
      <c r="AF877" s="1453"/>
      <c r="AG877" s="1453"/>
      <c r="AH877" s="1453"/>
      <c r="AI877" s="1453"/>
      <c r="AJ877" s="1453"/>
      <c r="AK877" s="1453"/>
      <c r="AL877" s="1453"/>
      <c r="AM877" s="1453"/>
      <c r="AN877" s="1453"/>
      <c r="AO877" s="1453"/>
      <c r="AP877" s="1453"/>
      <c r="AQ877" s="1453"/>
      <c r="AR877" s="1454"/>
      <c r="AS877" s="1453"/>
      <c r="AT877" s="1453"/>
      <c r="AU877" s="1453"/>
      <c r="AV877" s="1453"/>
      <c r="AW877" s="1453"/>
      <c r="AX877" s="1453"/>
      <c r="AY877" s="1453"/>
      <c r="AZ877" s="1453"/>
      <c r="BA877" s="1453"/>
      <c r="BB877" s="1453"/>
      <c r="BC877" s="1453"/>
      <c r="BD877" s="1453"/>
      <c r="BE877" s="1453"/>
      <c r="BF877" s="1453"/>
      <c r="BG877" s="1453"/>
      <c r="BH877" s="1453"/>
      <c r="BI877" s="1453"/>
      <c r="BJ877" s="1453"/>
      <c r="BK877" s="1453"/>
      <c r="BL877" s="1453"/>
      <c r="BM877" s="1453"/>
      <c r="BN877" s="1453"/>
      <c r="BO877" s="1453"/>
      <c r="BP877" s="1453"/>
      <c r="BQ877" s="1453"/>
      <c r="BR877" s="1453"/>
      <c r="BS877" s="1453"/>
      <c r="BT877" s="1453"/>
      <c r="BU877" s="1453"/>
      <c r="BV877" s="1453"/>
      <c r="BW877" s="1453"/>
      <c r="BX877" s="1453"/>
      <c r="BY877" s="1453"/>
      <c r="BZ877" s="1453"/>
      <c r="CA877" s="1453"/>
      <c r="CB877" s="1453"/>
      <c r="CC877" s="1453"/>
      <c r="CD877" s="1453"/>
      <c r="CE877" s="1453"/>
      <c r="CF877" s="1453"/>
      <c r="CG877" s="1453"/>
      <c r="CH877" s="1453"/>
      <c r="CI877" s="1453"/>
      <c r="CJ877" s="1453"/>
      <c r="CK877" s="1453"/>
      <c r="CL877" s="1453"/>
      <c r="CM877" s="1453"/>
      <c r="CN877" s="1453"/>
      <c r="CO877" s="1453"/>
      <c r="CP877" s="1453"/>
      <c r="CQ877" s="1453"/>
      <c r="CR877" s="1453"/>
      <c r="CS877" s="1453"/>
      <c r="CT877" s="1453"/>
      <c r="CU877" s="1453"/>
      <c r="CV877" s="1453"/>
      <c r="CW877" s="1453"/>
      <c r="CX877" s="1453"/>
      <c r="CY877" s="1453"/>
      <c r="CZ877" s="1453"/>
      <c r="DA877" s="1453"/>
      <c r="DB877" s="1453"/>
      <c r="DC877" s="1453"/>
      <c r="DD877" s="1453"/>
      <c r="DE877" s="1453"/>
      <c r="DF877" s="1453"/>
      <c r="DG877" s="1453"/>
      <c r="DH877" s="1453"/>
      <c r="DI877" s="1453"/>
      <c r="DJ877" s="1453"/>
      <c r="DK877" s="1453"/>
      <c r="DL877" s="1453"/>
      <c r="DM877" s="1453"/>
      <c r="DN877" s="1453"/>
      <c r="DO877" s="1453"/>
      <c r="DP877" s="1453"/>
      <c r="DQ877" s="1453"/>
      <c r="DR877" s="1453"/>
      <c r="DS877" s="1453"/>
      <c r="DT877" s="1453"/>
    </row>
    <row r="878" spans="1:124" s="1543" customFormat="1" ht="21.9" customHeight="1" x14ac:dyDescent="0.3">
      <c r="A878" s="1453"/>
      <c r="B878" s="1453"/>
      <c r="C878" s="1514"/>
      <c r="D878" s="1514"/>
      <c r="E878" s="1514"/>
      <c r="F878" s="1848"/>
      <c r="G878" s="1930"/>
      <c r="H878" s="1516"/>
      <c r="I878" s="1537"/>
      <c r="J878" s="1537"/>
      <c r="K878" s="1453"/>
      <c r="L878" s="1453"/>
      <c r="M878" s="1453"/>
      <c r="N878" s="1514"/>
      <c r="O878" s="1453"/>
      <c r="P878" s="1453"/>
      <c r="Q878" s="1453"/>
      <c r="R878" s="1453"/>
      <c r="S878" s="1453"/>
      <c r="T878" s="1452"/>
      <c r="U878"/>
      <c r="V878"/>
      <c r="W878" s="1453"/>
      <c r="X878" s="1453"/>
      <c r="Y878" s="1453"/>
      <c r="Z878" s="1453"/>
      <c r="AA878" s="1453"/>
      <c r="AB878" s="1453"/>
      <c r="AC878" s="1453"/>
      <c r="AD878" s="1453"/>
      <c r="AE878" s="1453"/>
      <c r="AF878" s="1453"/>
      <c r="AG878" s="1453"/>
      <c r="AH878" s="1453"/>
      <c r="AI878" s="1453"/>
      <c r="AJ878" s="1453"/>
      <c r="AK878" s="1453"/>
      <c r="AL878" s="1453"/>
      <c r="AM878" s="1453"/>
      <c r="AN878" s="1453"/>
      <c r="AO878" s="1453"/>
      <c r="AP878" s="1453"/>
      <c r="AQ878" s="1453"/>
      <c r="AR878" s="1454"/>
      <c r="AS878" s="1453"/>
      <c r="AT878" s="1453"/>
      <c r="AU878" s="1453"/>
      <c r="AV878" s="1453"/>
      <c r="AW878" s="1453"/>
      <c r="AX878" s="1453"/>
      <c r="AY878" s="1453"/>
      <c r="AZ878" s="1453"/>
      <c r="BA878" s="1453"/>
      <c r="BB878" s="1453"/>
      <c r="BC878" s="1453"/>
      <c r="BD878" s="1453"/>
      <c r="BE878" s="1453"/>
      <c r="BF878" s="1453"/>
      <c r="BG878" s="1453"/>
      <c r="BH878" s="1453"/>
      <c r="BI878" s="1453"/>
      <c r="BJ878" s="1453"/>
      <c r="BK878" s="1453"/>
      <c r="BL878" s="1453"/>
      <c r="BM878" s="1453"/>
      <c r="BN878" s="1453"/>
      <c r="BO878" s="1453"/>
      <c r="BP878" s="1453"/>
      <c r="BQ878" s="1453"/>
      <c r="BR878" s="1453"/>
      <c r="BS878" s="1453"/>
      <c r="BT878" s="1453"/>
      <c r="BU878" s="1453"/>
      <c r="BV878" s="1453"/>
      <c r="BW878" s="1453"/>
      <c r="BX878" s="1453"/>
      <c r="BY878" s="1453"/>
      <c r="BZ878" s="1453"/>
      <c r="CA878" s="1453"/>
      <c r="CB878" s="1453"/>
      <c r="CC878" s="1453"/>
      <c r="CD878" s="1453"/>
      <c r="CE878" s="1453"/>
      <c r="CF878" s="1453"/>
      <c r="CG878" s="1453"/>
      <c r="CH878" s="1453"/>
      <c r="CI878" s="1453"/>
      <c r="CJ878" s="1453"/>
      <c r="CK878" s="1453"/>
      <c r="CL878" s="1453"/>
      <c r="CM878" s="1453"/>
      <c r="CN878" s="1453"/>
      <c r="CO878" s="1453"/>
      <c r="CP878" s="1453"/>
      <c r="CQ878" s="1453"/>
      <c r="CR878" s="1453"/>
      <c r="CS878" s="1453"/>
      <c r="CT878" s="1453"/>
      <c r="CU878" s="1453"/>
      <c r="CV878" s="1453"/>
      <c r="CW878" s="1453"/>
      <c r="CX878" s="1453"/>
      <c r="CY878" s="1453"/>
      <c r="CZ878" s="1453"/>
      <c r="DA878" s="1453"/>
      <c r="DB878" s="1453"/>
      <c r="DC878" s="1453"/>
      <c r="DD878" s="1453"/>
      <c r="DE878" s="1453"/>
      <c r="DF878" s="1453"/>
      <c r="DG878" s="1453"/>
      <c r="DH878" s="1453"/>
      <c r="DI878" s="1453"/>
      <c r="DJ878" s="1453"/>
      <c r="DK878" s="1453"/>
      <c r="DL878" s="1453"/>
      <c r="DM878" s="1453"/>
      <c r="DN878" s="1453"/>
      <c r="DO878" s="1453"/>
      <c r="DP878" s="1453"/>
      <c r="DQ878" s="1453"/>
      <c r="DR878" s="1453"/>
      <c r="DS878" s="1453"/>
      <c r="DT878" s="1453"/>
    </row>
    <row r="879" spans="1:124" s="1543" customFormat="1" ht="21.9" customHeight="1" x14ac:dyDescent="0.3">
      <c r="A879" s="1453"/>
      <c r="B879" s="1453"/>
      <c r="C879" s="1514"/>
      <c r="D879" s="1514"/>
      <c r="E879" s="1514"/>
      <c r="F879" s="1848"/>
      <c r="G879" s="1930"/>
      <c r="H879" s="1516"/>
      <c r="I879" s="1537"/>
      <c r="J879" s="1537"/>
      <c r="K879" s="1453"/>
      <c r="L879" s="1453"/>
      <c r="M879" s="1453"/>
      <c r="N879" s="1514"/>
      <c r="O879" s="1453"/>
      <c r="P879" s="1453"/>
      <c r="Q879" s="1453"/>
      <c r="R879" s="1453"/>
      <c r="S879" s="1453"/>
      <c r="T879" s="1452"/>
      <c r="U879"/>
      <c r="V879"/>
      <c r="W879" s="1453"/>
      <c r="X879" s="1453"/>
      <c r="Y879" s="1453"/>
      <c r="Z879" s="1453"/>
      <c r="AA879" s="1453"/>
      <c r="AB879" s="1453"/>
      <c r="AC879" s="1453"/>
      <c r="AD879" s="1453"/>
      <c r="AE879" s="1453"/>
      <c r="AF879" s="1453"/>
      <c r="AG879" s="1453"/>
      <c r="AH879" s="1453"/>
      <c r="AI879" s="1453"/>
      <c r="AJ879" s="1453"/>
      <c r="AK879" s="1453"/>
      <c r="AL879" s="1453"/>
      <c r="AM879" s="1453"/>
      <c r="AN879" s="1453"/>
      <c r="AO879" s="1453"/>
      <c r="AP879" s="1453"/>
      <c r="AQ879" s="1453"/>
      <c r="AR879" s="1454"/>
      <c r="AS879" s="1453"/>
      <c r="AT879" s="1453"/>
      <c r="AU879" s="1453"/>
      <c r="AV879" s="1453"/>
      <c r="AW879" s="1453"/>
      <c r="AX879" s="1453"/>
      <c r="AY879" s="1453"/>
      <c r="AZ879" s="1453"/>
      <c r="BA879" s="1453"/>
      <c r="BB879" s="1453"/>
      <c r="BC879" s="1453"/>
      <c r="BD879" s="1453"/>
      <c r="BE879" s="1453"/>
      <c r="BF879" s="1453"/>
      <c r="BG879" s="1453"/>
      <c r="BH879" s="1453"/>
      <c r="BI879" s="1453"/>
      <c r="BJ879" s="1453"/>
      <c r="BK879" s="1453"/>
      <c r="BL879" s="1453"/>
      <c r="BM879" s="1453"/>
      <c r="BN879" s="1453"/>
      <c r="BO879" s="1453"/>
      <c r="BP879" s="1453"/>
      <c r="BQ879" s="1453"/>
      <c r="BR879" s="1453"/>
      <c r="BS879" s="1453"/>
      <c r="BT879" s="1453"/>
      <c r="BU879" s="1453"/>
      <c r="BV879" s="1453"/>
      <c r="BW879" s="1453"/>
      <c r="BX879" s="1453"/>
      <c r="BY879" s="1453"/>
      <c r="BZ879" s="1453"/>
      <c r="CA879" s="1453"/>
      <c r="CB879" s="1453"/>
      <c r="CC879" s="1453"/>
      <c r="CD879" s="1453"/>
      <c r="CE879" s="1453"/>
      <c r="CF879" s="1453"/>
      <c r="CG879" s="1453"/>
      <c r="CH879" s="1453"/>
      <c r="CI879" s="1453"/>
      <c r="CJ879" s="1453"/>
      <c r="CK879" s="1453"/>
      <c r="CL879" s="1453"/>
      <c r="CM879" s="1453"/>
      <c r="CN879" s="1453"/>
      <c r="CO879" s="1453"/>
      <c r="CP879" s="1453"/>
      <c r="CQ879" s="1453"/>
      <c r="CR879" s="1453"/>
      <c r="CS879" s="1453"/>
      <c r="CT879" s="1453"/>
      <c r="CU879" s="1453"/>
      <c r="CV879" s="1453"/>
      <c r="CW879" s="1453"/>
      <c r="CX879" s="1453"/>
      <c r="CY879" s="1453"/>
      <c r="CZ879" s="1453"/>
      <c r="DA879" s="1453"/>
      <c r="DB879" s="1453"/>
      <c r="DC879" s="1453"/>
      <c r="DD879" s="1453"/>
      <c r="DE879" s="1453"/>
      <c r="DF879" s="1453"/>
      <c r="DG879" s="1453"/>
      <c r="DH879" s="1453"/>
      <c r="DI879" s="1453"/>
      <c r="DJ879" s="1453"/>
      <c r="DK879" s="1453"/>
      <c r="DL879" s="1453"/>
      <c r="DM879" s="1453"/>
      <c r="DN879" s="1453"/>
      <c r="DO879" s="1453"/>
      <c r="DP879" s="1453"/>
      <c r="DQ879" s="1453"/>
      <c r="DR879" s="1453"/>
      <c r="DS879" s="1453"/>
      <c r="DT879" s="1453"/>
    </row>
    <row r="880" spans="1:124" s="1543" customFormat="1" ht="21.9" customHeight="1" x14ac:dyDescent="0.3">
      <c r="A880" s="1453"/>
      <c r="B880" s="1453"/>
      <c r="C880" s="1514"/>
      <c r="D880" s="1514"/>
      <c r="E880" s="1514"/>
      <c r="F880" s="1848"/>
      <c r="G880" s="1930"/>
      <c r="H880" s="1516"/>
      <c r="I880" s="1537"/>
      <c r="J880" s="1537"/>
      <c r="K880" s="1453"/>
      <c r="L880" s="1453"/>
      <c r="M880" s="1453"/>
      <c r="N880" s="1514"/>
      <c r="O880" s="1453"/>
      <c r="P880" s="1453"/>
      <c r="Q880" s="1453"/>
      <c r="R880" s="1453"/>
      <c r="S880" s="1453"/>
      <c r="T880" s="1452"/>
      <c r="U880"/>
      <c r="V880"/>
      <c r="W880" s="1453"/>
      <c r="X880" s="1453"/>
      <c r="Y880" s="1453"/>
      <c r="Z880" s="1453"/>
      <c r="AA880" s="1453"/>
      <c r="AB880" s="1453"/>
      <c r="AC880" s="1453"/>
      <c r="AD880" s="1453"/>
      <c r="AE880" s="1453"/>
      <c r="AF880" s="1453"/>
      <c r="AG880" s="1453"/>
      <c r="AH880" s="1453"/>
      <c r="AI880" s="1453"/>
      <c r="AJ880" s="1453"/>
      <c r="AK880" s="1453"/>
      <c r="AL880" s="1453"/>
      <c r="AM880" s="1453"/>
      <c r="AN880" s="1453"/>
      <c r="AO880" s="1453"/>
      <c r="AP880" s="1453"/>
      <c r="AQ880" s="1453"/>
      <c r="AR880" s="1454"/>
      <c r="AS880" s="1453"/>
      <c r="AT880" s="1453"/>
      <c r="AU880" s="1453"/>
      <c r="AV880" s="1453"/>
      <c r="AW880" s="1453"/>
      <c r="AX880" s="1453"/>
      <c r="AY880" s="1453"/>
      <c r="AZ880" s="1453"/>
      <c r="BA880" s="1453"/>
      <c r="BB880" s="1453"/>
      <c r="BC880" s="1453"/>
      <c r="BD880" s="1453"/>
      <c r="BE880" s="1453"/>
      <c r="BF880" s="1453"/>
      <c r="BG880" s="1453"/>
      <c r="BH880" s="1453"/>
      <c r="BI880" s="1453"/>
      <c r="BJ880" s="1453"/>
      <c r="BK880" s="1453"/>
      <c r="BL880" s="1453"/>
      <c r="BM880" s="1453"/>
      <c r="BN880" s="1453"/>
      <c r="BO880" s="1453"/>
      <c r="BP880" s="1453"/>
      <c r="BQ880" s="1453"/>
      <c r="BR880" s="1453"/>
      <c r="BS880" s="1453"/>
      <c r="BT880" s="1453"/>
      <c r="BU880" s="1453"/>
      <c r="BV880" s="1453"/>
      <c r="BW880" s="1453"/>
      <c r="BX880" s="1453"/>
      <c r="BY880" s="1453"/>
      <c r="BZ880" s="1453"/>
      <c r="CA880" s="1453"/>
      <c r="CB880" s="1453"/>
      <c r="CC880" s="1453"/>
      <c r="CD880" s="1453"/>
      <c r="CE880" s="1453"/>
      <c r="CF880" s="1453"/>
      <c r="CG880" s="1453"/>
      <c r="CH880" s="1453"/>
      <c r="CI880" s="1453"/>
      <c r="CJ880" s="1453"/>
      <c r="CK880" s="1453"/>
      <c r="CL880" s="1453"/>
      <c r="CM880" s="1453"/>
      <c r="CN880" s="1453"/>
      <c r="CO880" s="1453"/>
      <c r="CP880" s="1453"/>
      <c r="CQ880" s="1453"/>
      <c r="CR880" s="1453"/>
      <c r="CS880" s="1453"/>
      <c r="CT880" s="1453"/>
      <c r="CU880" s="1453"/>
      <c r="CV880" s="1453"/>
      <c r="CW880" s="1453"/>
      <c r="CX880" s="1453"/>
      <c r="CY880" s="1453"/>
      <c r="CZ880" s="1453"/>
      <c r="DA880" s="1453"/>
      <c r="DB880" s="1453"/>
      <c r="DC880" s="1453"/>
      <c r="DD880" s="1453"/>
      <c r="DE880" s="1453"/>
      <c r="DF880" s="1453"/>
      <c r="DG880" s="1453"/>
      <c r="DH880" s="1453"/>
      <c r="DI880" s="1453"/>
      <c r="DJ880" s="1453"/>
      <c r="DK880" s="1453"/>
      <c r="DL880" s="1453"/>
      <c r="DM880" s="1453"/>
      <c r="DN880" s="1453"/>
      <c r="DO880" s="1453"/>
      <c r="DP880" s="1453"/>
      <c r="DQ880" s="1453"/>
      <c r="DR880" s="1453"/>
      <c r="DS880" s="1453"/>
      <c r="DT880" s="1453"/>
    </row>
    <row r="881" spans="1:124" s="1543" customFormat="1" ht="21.9" customHeight="1" x14ac:dyDescent="0.3">
      <c r="A881" s="1453"/>
      <c r="B881" s="1453"/>
      <c r="C881" s="1514"/>
      <c r="D881" s="1514"/>
      <c r="E881" s="1514"/>
      <c r="F881" s="1848"/>
      <c r="G881" s="1930"/>
      <c r="H881" s="1516"/>
      <c r="I881" s="1537"/>
      <c r="J881" s="1537"/>
      <c r="K881" s="1453"/>
      <c r="L881" s="1453"/>
      <c r="M881" s="1453"/>
      <c r="N881" s="1514"/>
      <c r="O881" s="1453"/>
      <c r="P881" s="1453"/>
      <c r="Q881" s="1453"/>
      <c r="R881" s="1453"/>
      <c r="S881" s="1453"/>
      <c r="T881" s="1452"/>
      <c r="U881"/>
      <c r="V881"/>
      <c r="W881" s="1453"/>
      <c r="X881" s="1453"/>
      <c r="Y881" s="1453"/>
      <c r="Z881" s="1453"/>
      <c r="AA881" s="1453"/>
      <c r="AB881" s="1453"/>
      <c r="AC881" s="1453"/>
      <c r="AD881" s="1453"/>
      <c r="AE881" s="1453"/>
      <c r="AF881" s="1453"/>
      <c r="AG881" s="1453"/>
      <c r="AH881" s="1453"/>
      <c r="AI881" s="1453"/>
      <c r="AJ881" s="1453"/>
      <c r="AK881" s="1453"/>
      <c r="AL881" s="1453"/>
      <c r="AM881" s="1453"/>
      <c r="AN881" s="1453"/>
      <c r="AO881" s="1453"/>
      <c r="AP881" s="1453"/>
      <c r="AQ881" s="1453"/>
      <c r="AR881" s="1454"/>
      <c r="AS881" s="1453"/>
      <c r="AT881" s="1453"/>
      <c r="AU881" s="1453"/>
      <c r="AV881" s="1453"/>
      <c r="AW881" s="1453"/>
      <c r="AX881" s="1453"/>
      <c r="AY881" s="1453"/>
      <c r="AZ881" s="1453"/>
      <c r="BA881" s="1453"/>
      <c r="BB881" s="1453"/>
      <c r="BC881" s="1453"/>
      <c r="BD881" s="1453"/>
      <c r="BE881" s="1453"/>
      <c r="BF881" s="1453"/>
      <c r="BG881" s="1453"/>
      <c r="BH881" s="1453"/>
      <c r="BI881" s="1453"/>
      <c r="BJ881" s="1453"/>
      <c r="BK881" s="1453"/>
      <c r="BL881" s="1453"/>
      <c r="BM881" s="1453"/>
      <c r="BN881" s="1453"/>
      <c r="BO881" s="1453"/>
      <c r="BP881" s="1453"/>
      <c r="BQ881" s="1453"/>
      <c r="BR881" s="1453"/>
      <c r="BS881" s="1453"/>
      <c r="BT881" s="1453"/>
      <c r="BU881" s="1453"/>
      <c r="BV881" s="1453"/>
      <c r="BW881" s="1453"/>
      <c r="BX881" s="1453"/>
      <c r="BY881" s="1453"/>
      <c r="BZ881" s="1453"/>
      <c r="CA881" s="1453"/>
      <c r="CB881" s="1453"/>
      <c r="CC881" s="1453"/>
      <c r="CD881" s="1453"/>
      <c r="CE881" s="1453"/>
      <c r="CF881" s="1453"/>
      <c r="CG881" s="1453"/>
      <c r="CH881" s="1453"/>
      <c r="CI881" s="1453"/>
      <c r="CJ881" s="1453"/>
      <c r="CK881" s="1453"/>
      <c r="CL881" s="1453"/>
      <c r="CM881" s="1453"/>
      <c r="CN881" s="1453"/>
      <c r="CO881" s="1453"/>
      <c r="CP881" s="1453"/>
      <c r="CQ881" s="1453"/>
      <c r="CR881" s="1453"/>
      <c r="CS881" s="1453"/>
      <c r="CT881" s="1453"/>
      <c r="CU881" s="1453"/>
      <c r="CV881" s="1453"/>
      <c r="CW881" s="1453"/>
      <c r="CX881" s="1453"/>
      <c r="CY881" s="1453"/>
      <c r="CZ881" s="1453"/>
      <c r="DA881" s="1453"/>
      <c r="DB881" s="1453"/>
      <c r="DC881" s="1453"/>
      <c r="DD881" s="1453"/>
      <c r="DE881" s="1453"/>
      <c r="DF881" s="1453"/>
      <c r="DG881" s="1453"/>
      <c r="DH881" s="1453"/>
      <c r="DI881" s="1453"/>
      <c r="DJ881" s="1453"/>
      <c r="DK881" s="1453"/>
      <c r="DL881" s="1453"/>
      <c r="DM881" s="1453"/>
      <c r="DN881" s="1453"/>
      <c r="DO881" s="1453"/>
      <c r="DP881" s="1453"/>
      <c r="DQ881" s="1453"/>
      <c r="DR881" s="1453"/>
      <c r="DS881" s="1453"/>
      <c r="DT881" s="1453"/>
    </row>
    <row r="882" spans="1:124" s="1543" customFormat="1" ht="21.9" customHeight="1" x14ac:dyDescent="0.3">
      <c r="A882" s="1453"/>
      <c r="B882" s="1453"/>
      <c r="C882" s="1514"/>
      <c r="D882" s="1514"/>
      <c r="E882" s="1514"/>
      <c r="F882" s="1848"/>
      <c r="G882" s="1930"/>
      <c r="H882" s="1516"/>
      <c r="I882" s="1537"/>
      <c r="J882" s="1537"/>
      <c r="K882" s="1453"/>
      <c r="L882" s="1453"/>
      <c r="M882" s="1453"/>
      <c r="N882" s="1514"/>
      <c r="O882" s="1453"/>
      <c r="P882" s="1453"/>
      <c r="Q882" s="1453"/>
      <c r="R882" s="1453"/>
      <c r="S882" s="1453"/>
      <c r="T882" s="1452"/>
      <c r="U882"/>
      <c r="V882"/>
      <c r="W882" s="1453"/>
      <c r="X882" s="1453"/>
      <c r="Y882" s="1453"/>
      <c r="Z882" s="1453"/>
      <c r="AA882" s="1453"/>
      <c r="AB882" s="1453"/>
      <c r="AC882" s="1453"/>
      <c r="AD882" s="1453"/>
      <c r="AE882" s="1453"/>
      <c r="AF882" s="1453"/>
      <c r="AG882" s="1453"/>
      <c r="AH882" s="1453"/>
      <c r="AI882" s="1453"/>
      <c r="AJ882" s="1453"/>
      <c r="AK882" s="1453"/>
      <c r="AL882" s="1453"/>
      <c r="AM882" s="1453"/>
      <c r="AN882" s="1453"/>
      <c r="AO882" s="1453"/>
      <c r="AP882" s="1453"/>
      <c r="AQ882" s="1453"/>
      <c r="AR882" s="1454"/>
      <c r="AS882" s="1453"/>
      <c r="AT882" s="1453"/>
      <c r="AU882" s="1453"/>
      <c r="AV882" s="1453"/>
      <c r="AW882" s="1453"/>
      <c r="AX882" s="1453"/>
      <c r="AY882" s="1453"/>
      <c r="AZ882" s="1453"/>
      <c r="BA882" s="1453"/>
      <c r="BB882" s="1453"/>
      <c r="BC882" s="1453"/>
      <c r="BD882" s="1453"/>
      <c r="BE882" s="1453"/>
      <c r="BF882" s="1453"/>
      <c r="BG882" s="1453"/>
      <c r="BH882" s="1453"/>
      <c r="BI882" s="1453"/>
      <c r="BJ882" s="1453"/>
      <c r="BK882" s="1453"/>
      <c r="BL882" s="1453"/>
      <c r="BM882" s="1453"/>
      <c r="BN882" s="1453"/>
      <c r="BO882" s="1453"/>
      <c r="BP882" s="1453"/>
      <c r="BQ882" s="1453"/>
      <c r="BR882" s="1453"/>
      <c r="BS882" s="1453"/>
      <c r="BT882" s="1453"/>
      <c r="BU882" s="1453"/>
      <c r="BV882" s="1453"/>
      <c r="BW882" s="1453"/>
      <c r="BX882" s="1453"/>
      <c r="BY882" s="1453"/>
      <c r="BZ882" s="1453"/>
      <c r="CA882" s="1453"/>
      <c r="CB882" s="1453"/>
      <c r="CC882" s="1453"/>
      <c r="CD882" s="1453"/>
      <c r="CE882" s="1453"/>
      <c r="CF882" s="1453"/>
      <c r="CG882" s="1453"/>
      <c r="CH882" s="1453"/>
      <c r="CI882" s="1453"/>
      <c r="CJ882" s="1453"/>
      <c r="CK882" s="1453"/>
      <c r="CL882" s="1453"/>
      <c r="CM882" s="1453"/>
      <c r="CN882" s="1453"/>
      <c r="CO882" s="1453"/>
      <c r="CP882" s="1453"/>
      <c r="CQ882" s="1453"/>
      <c r="CR882" s="1453"/>
      <c r="CS882" s="1453"/>
      <c r="CT882" s="1453"/>
      <c r="CU882" s="1453"/>
      <c r="CV882" s="1453"/>
      <c r="CW882" s="1453"/>
      <c r="CX882" s="1453"/>
      <c r="CY882" s="1453"/>
      <c r="CZ882" s="1453"/>
      <c r="DA882" s="1453"/>
      <c r="DB882" s="1453"/>
      <c r="DC882" s="1453"/>
      <c r="DD882" s="1453"/>
      <c r="DE882" s="1453"/>
      <c r="DF882" s="1453"/>
      <c r="DG882" s="1453"/>
      <c r="DH882" s="1453"/>
      <c r="DI882" s="1453"/>
      <c r="DJ882" s="1453"/>
      <c r="DK882" s="1453"/>
      <c r="DL882" s="1453"/>
      <c r="DM882" s="1453"/>
      <c r="DN882" s="1453"/>
      <c r="DO882" s="1453"/>
      <c r="DP882" s="1453"/>
      <c r="DQ882" s="1453"/>
      <c r="DR882" s="1453"/>
      <c r="DS882" s="1453"/>
      <c r="DT882" s="1453"/>
    </row>
    <row r="883" spans="1:124" s="1543" customFormat="1" ht="21.9" customHeight="1" x14ac:dyDescent="0.3">
      <c r="A883" s="1453"/>
      <c r="B883" s="1453"/>
      <c r="C883" s="1514"/>
      <c r="D883" s="1514"/>
      <c r="E883" s="1514"/>
      <c r="F883" s="1848"/>
      <c r="G883" s="1930"/>
      <c r="H883" s="1516"/>
      <c r="I883" s="1537"/>
      <c r="J883" s="1537"/>
      <c r="K883" s="1453"/>
      <c r="L883" s="1453"/>
      <c r="M883" s="1453"/>
      <c r="N883" s="1514"/>
      <c r="O883" s="1453"/>
      <c r="P883" s="1453"/>
      <c r="Q883" s="1453"/>
      <c r="R883" s="1453"/>
      <c r="S883" s="1453"/>
      <c r="T883" s="1452"/>
      <c r="U883"/>
      <c r="V883"/>
      <c r="W883" s="1453"/>
      <c r="X883" s="1453"/>
      <c r="Y883" s="1453"/>
      <c r="Z883" s="1453"/>
      <c r="AA883" s="1453"/>
      <c r="AB883" s="1453"/>
      <c r="AC883" s="1453"/>
      <c r="AD883" s="1453"/>
      <c r="AE883" s="1453"/>
      <c r="AF883" s="1453"/>
      <c r="AG883" s="1453"/>
      <c r="AH883" s="1453"/>
      <c r="AI883" s="1453"/>
      <c r="AJ883" s="1453"/>
      <c r="AK883" s="1453"/>
      <c r="AL883" s="1453"/>
      <c r="AM883" s="1453"/>
      <c r="AN883" s="1453"/>
      <c r="AO883" s="1453"/>
      <c r="AP883" s="1453"/>
      <c r="AQ883" s="1453"/>
      <c r="AR883" s="1454"/>
      <c r="AS883" s="1453"/>
      <c r="AT883" s="1453"/>
      <c r="AU883" s="1453"/>
      <c r="AV883" s="1453"/>
      <c r="AW883" s="1453"/>
      <c r="AX883" s="1453"/>
      <c r="AY883" s="1453"/>
      <c r="AZ883" s="1453"/>
      <c r="BA883" s="1453"/>
      <c r="BB883" s="1453"/>
      <c r="BC883" s="1453"/>
      <c r="BD883" s="1453"/>
      <c r="BE883" s="1453"/>
      <c r="BF883" s="1453"/>
      <c r="BG883" s="1453"/>
      <c r="BH883" s="1453"/>
      <c r="BI883" s="1453"/>
      <c r="BJ883" s="1453"/>
      <c r="BK883" s="1453"/>
      <c r="BL883" s="1453"/>
      <c r="BM883" s="1453"/>
      <c r="BN883" s="1453"/>
      <c r="BO883" s="1453"/>
      <c r="BP883" s="1453"/>
      <c r="BQ883" s="1453"/>
      <c r="BR883" s="1453"/>
      <c r="BS883" s="1453"/>
      <c r="BT883" s="1453"/>
      <c r="BU883" s="1453"/>
      <c r="BV883" s="1453"/>
      <c r="BW883" s="1453"/>
      <c r="BX883" s="1453"/>
      <c r="BY883" s="1453"/>
      <c r="BZ883" s="1453"/>
      <c r="CA883" s="1453"/>
      <c r="CB883" s="1453"/>
      <c r="CC883" s="1453"/>
      <c r="CD883" s="1453"/>
      <c r="CE883" s="1453"/>
      <c r="CF883" s="1453"/>
      <c r="CG883" s="1453"/>
      <c r="CH883" s="1453"/>
      <c r="CI883" s="1453"/>
      <c r="CJ883" s="1453"/>
      <c r="CK883" s="1453"/>
      <c r="CL883" s="1453"/>
      <c r="CM883" s="1453"/>
      <c r="CN883" s="1453"/>
      <c r="CO883" s="1453"/>
      <c r="CP883" s="1453"/>
      <c r="CQ883" s="1453"/>
      <c r="CR883" s="1453"/>
      <c r="CS883" s="1453"/>
      <c r="CT883" s="1453"/>
      <c r="CU883" s="1453"/>
      <c r="CV883" s="1453"/>
      <c r="CW883" s="1453"/>
      <c r="CX883" s="1453"/>
      <c r="CY883" s="1453"/>
      <c r="CZ883" s="1453"/>
      <c r="DA883" s="1453"/>
      <c r="DB883" s="1453"/>
      <c r="DC883" s="1453"/>
      <c r="DD883" s="1453"/>
      <c r="DE883" s="1453"/>
      <c r="DF883" s="1453"/>
      <c r="DG883" s="1453"/>
      <c r="DH883" s="1453"/>
      <c r="DI883" s="1453"/>
      <c r="DJ883" s="1453"/>
      <c r="DK883" s="1453"/>
      <c r="DL883" s="1453"/>
      <c r="DM883" s="1453"/>
      <c r="DN883" s="1453"/>
      <c r="DO883" s="1453"/>
      <c r="DP883" s="1453"/>
      <c r="DQ883" s="1453"/>
      <c r="DR883" s="1453"/>
      <c r="DS883" s="1453"/>
      <c r="DT883" s="1453"/>
    </row>
    <row r="884" spans="1:124" s="1543" customFormat="1" ht="21.9" customHeight="1" x14ac:dyDescent="0.3">
      <c r="A884" s="1453"/>
      <c r="B884" s="1453"/>
      <c r="C884" s="1514"/>
      <c r="D884" s="1514"/>
      <c r="E884" s="1514"/>
      <c r="F884" s="1848"/>
      <c r="G884" s="1930"/>
      <c r="H884" s="1516"/>
      <c r="I884" s="1537"/>
      <c r="J884" s="1537"/>
      <c r="K884" s="1453"/>
      <c r="L884" s="1453"/>
      <c r="M884" s="1453"/>
      <c r="N884" s="1514"/>
      <c r="O884" s="1453"/>
      <c r="P884" s="1453"/>
      <c r="Q884" s="1453"/>
      <c r="R884" s="1453"/>
      <c r="S884" s="1453"/>
      <c r="T884" s="1452"/>
      <c r="U884"/>
      <c r="V884"/>
      <c r="W884" s="1453"/>
      <c r="X884" s="1453"/>
      <c r="Y884" s="1453"/>
      <c r="Z884" s="1453"/>
      <c r="AA884" s="1453"/>
      <c r="AB884" s="1453"/>
      <c r="AC884" s="1453"/>
      <c r="AD884" s="1453"/>
      <c r="AE884" s="1453"/>
      <c r="AF884" s="1453"/>
      <c r="AG884" s="1453"/>
      <c r="AH884" s="1453"/>
      <c r="AI884" s="1453"/>
      <c r="AJ884" s="1453"/>
      <c r="AK884" s="1453"/>
      <c r="AL884" s="1453"/>
      <c r="AM884" s="1453"/>
      <c r="AN884" s="1453"/>
      <c r="AO884" s="1453"/>
      <c r="AP884" s="1453"/>
      <c r="AQ884" s="1453"/>
      <c r="AR884" s="1454"/>
      <c r="AS884" s="1453"/>
      <c r="AT884" s="1453"/>
      <c r="AU884" s="1453"/>
      <c r="AV884" s="1453"/>
      <c r="AW884" s="1453"/>
      <c r="AX884" s="1453"/>
      <c r="AY884" s="1453"/>
      <c r="AZ884" s="1453"/>
      <c r="BA884" s="1453"/>
      <c r="BB884" s="1453"/>
      <c r="BC884" s="1453"/>
      <c r="BD884" s="1453"/>
      <c r="BE884" s="1453"/>
      <c r="BF884" s="1453"/>
      <c r="BG884" s="1453"/>
      <c r="BH884" s="1453"/>
      <c r="BI884" s="1453"/>
      <c r="BJ884" s="1453"/>
      <c r="BK884" s="1453"/>
      <c r="BL884" s="1453"/>
      <c r="BM884" s="1453"/>
      <c r="BN884" s="1453"/>
      <c r="BO884" s="1453"/>
      <c r="BP884" s="1453"/>
      <c r="BQ884" s="1453"/>
      <c r="BR884" s="1453"/>
      <c r="BS884" s="1453"/>
      <c r="BT884" s="1453"/>
      <c r="BU884" s="1453"/>
      <c r="BV884" s="1453"/>
      <c r="BW884" s="1453"/>
      <c r="BX884" s="1453"/>
      <c r="BY884" s="1453"/>
      <c r="BZ884" s="1453"/>
      <c r="CA884" s="1453"/>
      <c r="CB884" s="1453"/>
      <c r="CC884" s="1453"/>
      <c r="CD884" s="1453"/>
      <c r="CE884" s="1453"/>
      <c r="CF884" s="1453"/>
      <c r="CG884" s="1453"/>
      <c r="CH884" s="1453"/>
      <c r="CI884" s="1453"/>
      <c r="CJ884" s="1453"/>
      <c r="CK884" s="1453"/>
      <c r="CL884" s="1453"/>
      <c r="CM884" s="1453"/>
      <c r="CN884" s="1453"/>
      <c r="CO884" s="1453"/>
      <c r="CP884" s="1453"/>
      <c r="CQ884" s="1453"/>
      <c r="CR884" s="1453"/>
      <c r="CS884" s="1453"/>
      <c r="CT884" s="1453"/>
      <c r="CU884" s="1453"/>
      <c r="CV884" s="1453"/>
      <c r="CW884" s="1453"/>
      <c r="CX884" s="1453"/>
      <c r="CY884" s="1453"/>
      <c r="CZ884" s="1453"/>
      <c r="DA884" s="1453"/>
      <c r="DB884" s="1453"/>
      <c r="DC884" s="1453"/>
      <c r="DD884" s="1453"/>
      <c r="DE884" s="1453"/>
      <c r="DF884" s="1453"/>
      <c r="DG884" s="1453"/>
      <c r="DH884" s="1453"/>
      <c r="DI884" s="1453"/>
      <c r="DJ884" s="1453"/>
      <c r="DK884" s="1453"/>
      <c r="DL884" s="1453"/>
      <c r="DM884" s="1453"/>
      <c r="DN884" s="1453"/>
      <c r="DO884" s="1453"/>
      <c r="DP884" s="1453"/>
      <c r="DQ884" s="1453"/>
      <c r="DR884" s="1453"/>
      <c r="DS884" s="1453"/>
      <c r="DT884" s="1453"/>
    </row>
    <row r="885" spans="1:124" s="1543" customFormat="1" ht="21.9" customHeight="1" x14ac:dyDescent="0.3">
      <c r="A885" s="1453"/>
      <c r="B885" s="1453"/>
      <c r="C885" s="1514"/>
      <c r="D885" s="1514"/>
      <c r="E885" s="1514"/>
      <c r="F885" s="1848"/>
      <c r="G885" s="1930"/>
      <c r="H885" s="1516"/>
      <c r="I885" s="1537"/>
      <c r="J885" s="1537"/>
      <c r="K885" s="1453"/>
      <c r="L885" s="1453"/>
      <c r="M885" s="1453"/>
      <c r="N885" s="1514"/>
      <c r="O885" s="1453"/>
      <c r="P885" s="1453"/>
      <c r="Q885" s="1453"/>
      <c r="R885" s="1453"/>
      <c r="S885" s="1453"/>
      <c r="T885" s="1452"/>
      <c r="U885"/>
      <c r="V885"/>
      <c r="W885" s="1453"/>
      <c r="X885" s="1453"/>
      <c r="Y885" s="1453"/>
      <c r="Z885" s="1453"/>
      <c r="AA885" s="1453"/>
      <c r="AB885" s="1453"/>
      <c r="AC885" s="1453"/>
      <c r="AD885" s="1453"/>
      <c r="AE885" s="1453"/>
      <c r="AF885" s="1453"/>
      <c r="AG885" s="1453"/>
      <c r="AH885" s="1453"/>
      <c r="AI885" s="1453"/>
      <c r="AJ885" s="1453"/>
      <c r="AK885" s="1453"/>
      <c r="AL885" s="1453"/>
      <c r="AM885" s="1453"/>
      <c r="AN885" s="1453"/>
      <c r="AO885" s="1453"/>
      <c r="AP885" s="1453"/>
      <c r="AQ885" s="1453"/>
      <c r="AR885" s="1454"/>
      <c r="AS885" s="1453"/>
      <c r="AT885" s="1453"/>
      <c r="AU885" s="1453"/>
      <c r="AV885" s="1453"/>
      <c r="AW885" s="1453"/>
      <c r="AX885" s="1453"/>
      <c r="AY885" s="1453"/>
      <c r="AZ885" s="1453"/>
      <c r="BA885" s="1453"/>
      <c r="BB885" s="1453"/>
      <c r="BC885" s="1453"/>
      <c r="BD885" s="1453"/>
      <c r="BE885" s="1453"/>
      <c r="BF885" s="1453"/>
      <c r="BG885" s="1453"/>
      <c r="BH885" s="1453"/>
      <c r="BI885" s="1453"/>
      <c r="BJ885" s="1453"/>
      <c r="BK885" s="1453"/>
      <c r="BL885" s="1453"/>
      <c r="BM885" s="1453"/>
      <c r="BN885" s="1453"/>
      <c r="BO885" s="1453"/>
      <c r="BP885" s="1453"/>
      <c r="BQ885" s="1453"/>
      <c r="BR885" s="1453"/>
      <c r="BS885" s="1453"/>
      <c r="BT885" s="1453"/>
      <c r="BU885" s="1453"/>
      <c r="BV885" s="1453"/>
      <c r="BW885" s="1453"/>
      <c r="BX885" s="1453"/>
      <c r="BY885" s="1453"/>
      <c r="BZ885" s="1453"/>
      <c r="CA885" s="1453"/>
      <c r="CB885" s="1453"/>
      <c r="CC885" s="1453"/>
      <c r="CD885" s="1453"/>
      <c r="CE885" s="1453"/>
      <c r="CF885" s="1453"/>
      <c r="CG885" s="1453"/>
      <c r="CH885" s="1453"/>
      <c r="CI885" s="1453"/>
      <c r="CJ885" s="1453"/>
      <c r="CK885" s="1453"/>
      <c r="CL885" s="1453"/>
      <c r="CM885" s="1453"/>
      <c r="CN885" s="1453"/>
      <c r="CO885" s="1453"/>
      <c r="CP885" s="1453"/>
      <c r="CQ885" s="1453"/>
      <c r="CR885" s="1453"/>
      <c r="CS885" s="1453"/>
      <c r="CT885" s="1453"/>
      <c r="CU885" s="1453"/>
      <c r="CV885" s="1453"/>
      <c r="CW885" s="1453"/>
      <c r="CX885" s="1453"/>
      <c r="CY885" s="1453"/>
      <c r="CZ885" s="1453"/>
      <c r="DA885" s="1453"/>
      <c r="DB885" s="1453"/>
      <c r="DC885" s="1453"/>
      <c r="DD885" s="1453"/>
      <c r="DE885" s="1453"/>
      <c r="DF885" s="1453"/>
      <c r="DG885" s="1453"/>
      <c r="DH885" s="1453"/>
      <c r="DI885" s="1453"/>
      <c r="DJ885" s="1453"/>
      <c r="DK885" s="1453"/>
      <c r="DL885" s="1453"/>
      <c r="DM885" s="1453"/>
      <c r="DN885" s="1453"/>
      <c r="DO885" s="1453"/>
      <c r="DP885" s="1453"/>
      <c r="DQ885" s="1453"/>
      <c r="DR885" s="1453"/>
      <c r="DS885" s="1453"/>
      <c r="DT885" s="1453"/>
    </row>
    <row r="886" spans="1:124" s="1543" customFormat="1" ht="21.9" customHeight="1" x14ac:dyDescent="0.3">
      <c r="A886" s="1453"/>
      <c r="B886" s="1453"/>
      <c r="C886" s="1514"/>
      <c r="D886" s="1514"/>
      <c r="E886" s="1514"/>
      <c r="F886" s="1848"/>
      <c r="G886" s="1930"/>
      <c r="H886" s="1516"/>
      <c r="I886" s="1537"/>
      <c r="J886" s="1537"/>
      <c r="K886" s="1453"/>
      <c r="L886" s="1453"/>
      <c r="M886" s="1453"/>
      <c r="N886" s="1514"/>
      <c r="O886" s="1453"/>
      <c r="P886" s="1453"/>
      <c r="Q886" s="1453"/>
      <c r="R886" s="1453"/>
      <c r="S886" s="1453"/>
      <c r="T886" s="1452"/>
      <c r="U886"/>
      <c r="V886"/>
      <c r="W886" s="1453"/>
      <c r="X886" s="1453"/>
      <c r="Y886" s="1453"/>
      <c r="Z886" s="1453"/>
      <c r="AA886" s="1453"/>
      <c r="AB886" s="1453"/>
      <c r="AC886" s="1453"/>
      <c r="AD886" s="1453"/>
      <c r="AE886" s="1453"/>
      <c r="AF886" s="1453"/>
      <c r="AG886" s="1453"/>
      <c r="AH886" s="1453"/>
      <c r="AI886" s="1453"/>
      <c r="AJ886" s="1453"/>
      <c r="AK886" s="1453"/>
      <c r="AL886" s="1453"/>
      <c r="AM886" s="1453"/>
      <c r="AN886" s="1453"/>
      <c r="AO886" s="1453"/>
      <c r="AP886" s="1453"/>
      <c r="AQ886" s="1453"/>
      <c r="AR886" s="1454"/>
      <c r="AS886" s="1453"/>
      <c r="AT886" s="1453"/>
      <c r="AU886" s="1453"/>
      <c r="AV886" s="1453"/>
      <c r="AW886" s="1453"/>
      <c r="AX886" s="1453"/>
      <c r="AY886" s="1453"/>
      <c r="AZ886" s="1453"/>
      <c r="BA886" s="1453"/>
      <c r="BB886" s="1453"/>
      <c r="BC886" s="1453"/>
      <c r="BD886" s="1453"/>
      <c r="BE886" s="1453"/>
      <c r="BF886" s="1453"/>
      <c r="BG886" s="1453"/>
      <c r="BH886" s="1453"/>
      <c r="BI886" s="1453"/>
      <c r="BJ886" s="1453"/>
      <c r="BK886" s="1453"/>
      <c r="BL886" s="1453"/>
      <c r="BM886" s="1453"/>
      <c r="BN886" s="1453"/>
      <c r="BO886" s="1453"/>
      <c r="BP886" s="1453"/>
      <c r="BQ886" s="1453"/>
      <c r="BR886" s="1453"/>
      <c r="BS886" s="1453"/>
      <c r="BT886" s="1453"/>
      <c r="BU886" s="1453"/>
      <c r="BV886" s="1453"/>
      <c r="BW886" s="1453"/>
      <c r="BX886" s="1453"/>
      <c r="BY886" s="1453"/>
      <c r="BZ886" s="1453"/>
      <c r="CA886" s="1453"/>
      <c r="CB886" s="1453"/>
      <c r="CC886" s="1453"/>
      <c r="CD886" s="1453"/>
      <c r="CE886" s="1453"/>
      <c r="CF886" s="1453"/>
      <c r="CG886" s="1453"/>
      <c r="CH886" s="1453"/>
      <c r="CI886" s="1453"/>
      <c r="CJ886" s="1453"/>
      <c r="CK886" s="1453"/>
      <c r="CL886" s="1453"/>
      <c r="CM886" s="1453"/>
      <c r="CN886" s="1453"/>
      <c r="CO886" s="1453"/>
      <c r="CP886" s="1453"/>
      <c r="CQ886" s="1453"/>
      <c r="CR886" s="1453"/>
      <c r="CS886" s="1453"/>
      <c r="CT886" s="1453"/>
      <c r="CU886" s="1453"/>
      <c r="CV886" s="1453"/>
      <c r="CW886" s="1453"/>
      <c r="CX886" s="1453"/>
      <c r="CY886" s="1453"/>
      <c r="CZ886" s="1453"/>
      <c r="DA886" s="1453"/>
      <c r="DB886" s="1453"/>
      <c r="DC886" s="1453"/>
      <c r="DD886" s="1453"/>
      <c r="DE886" s="1453"/>
      <c r="DF886" s="1453"/>
      <c r="DG886" s="1453"/>
      <c r="DH886" s="1453"/>
      <c r="DI886" s="1453"/>
      <c r="DJ886" s="1453"/>
      <c r="DK886" s="1453"/>
      <c r="DL886" s="1453"/>
      <c r="DM886" s="1453"/>
      <c r="DN886" s="1453"/>
      <c r="DO886" s="1453"/>
      <c r="DP886" s="1453"/>
      <c r="DQ886" s="1453"/>
      <c r="DR886" s="1453"/>
      <c r="DS886" s="1453"/>
      <c r="DT886" s="1453"/>
    </row>
    <row r="887" spans="1:124" s="1543" customFormat="1" ht="21.9" customHeight="1" x14ac:dyDescent="0.3">
      <c r="A887" s="1453"/>
      <c r="B887" s="1453"/>
      <c r="C887" s="1514"/>
      <c r="D887" s="1514"/>
      <c r="E887" s="1514"/>
      <c r="F887" s="1848"/>
      <c r="G887" s="1930"/>
      <c r="H887" s="1516"/>
      <c r="I887" s="1537"/>
      <c r="J887" s="1537"/>
      <c r="K887" s="1453"/>
      <c r="L887" s="1453"/>
      <c r="M887" s="1453"/>
      <c r="N887" s="1514"/>
      <c r="O887" s="1453"/>
      <c r="P887" s="1453"/>
      <c r="Q887" s="1453"/>
      <c r="R887" s="1453"/>
      <c r="S887" s="1453"/>
      <c r="T887" s="1452"/>
      <c r="U887"/>
      <c r="V887"/>
      <c r="W887" s="1453"/>
      <c r="X887" s="1453"/>
      <c r="Y887" s="1453"/>
      <c r="Z887" s="1453"/>
      <c r="AA887" s="1453"/>
      <c r="AB887" s="1453"/>
      <c r="AC887" s="1453"/>
      <c r="AD887" s="1453"/>
      <c r="AE887" s="1453"/>
      <c r="AF887" s="1453"/>
      <c r="AG887" s="1453"/>
      <c r="AH887" s="1453"/>
      <c r="AI887" s="1453"/>
      <c r="AJ887" s="1453"/>
      <c r="AK887" s="1453"/>
      <c r="AL887" s="1453"/>
      <c r="AM887" s="1453"/>
      <c r="AN887" s="1453"/>
      <c r="AO887" s="1453"/>
      <c r="AP887" s="1453"/>
      <c r="AQ887" s="1453"/>
      <c r="AR887" s="1454"/>
      <c r="AS887" s="1453"/>
      <c r="AT887" s="1453"/>
      <c r="AU887" s="1453"/>
      <c r="AV887" s="1453"/>
      <c r="AW887" s="1453"/>
      <c r="AX887" s="1453"/>
      <c r="AY887" s="1453"/>
      <c r="AZ887" s="1453"/>
      <c r="BA887" s="1453"/>
      <c r="BB887" s="1453"/>
      <c r="BC887" s="1453"/>
      <c r="BD887" s="1453"/>
      <c r="BE887" s="1453"/>
      <c r="BF887" s="1453"/>
      <c r="BG887" s="1453"/>
      <c r="BH887" s="1453"/>
      <c r="BI887" s="1453"/>
      <c r="BJ887" s="1453"/>
      <c r="BK887" s="1453"/>
      <c r="BL887" s="1453"/>
      <c r="BM887" s="1453"/>
      <c r="BN887" s="1453"/>
      <c r="BO887" s="1453"/>
      <c r="BP887" s="1453"/>
      <c r="BQ887" s="1453"/>
      <c r="BR887" s="1453"/>
      <c r="BS887" s="1453"/>
      <c r="BT887" s="1453"/>
      <c r="BU887" s="1453"/>
      <c r="BV887" s="1453"/>
      <c r="BW887" s="1453"/>
      <c r="BX887" s="1453"/>
      <c r="BY887" s="1453"/>
      <c r="BZ887" s="1453"/>
      <c r="CA887" s="1453"/>
      <c r="CB887" s="1453"/>
      <c r="CC887" s="1453"/>
      <c r="CD887" s="1453"/>
      <c r="CE887" s="1453"/>
      <c r="CF887" s="1453"/>
      <c r="CG887" s="1453"/>
      <c r="CH887" s="1453"/>
      <c r="CI887" s="1453"/>
      <c r="CJ887" s="1453"/>
      <c r="CK887" s="1453"/>
      <c r="CL887" s="1453"/>
      <c r="CM887" s="1453"/>
      <c r="CN887" s="1453"/>
      <c r="CO887" s="1453"/>
      <c r="CP887" s="1453"/>
      <c r="CQ887" s="1453"/>
      <c r="CR887" s="1453"/>
      <c r="CS887" s="1453"/>
      <c r="CT887" s="1453"/>
      <c r="CU887" s="1453"/>
      <c r="CV887" s="1453"/>
      <c r="CW887" s="1453"/>
      <c r="CX887" s="1453"/>
      <c r="CY887" s="1453"/>
      <c r="CZ887" s="1453"/>
      <c r="DA887" s="1453"/>
      <c r="DB887" s="1453"/>
      <c r="DC887" s="1453"/>
      <c r="DD887" s="1453"/>
      <c r="DE887" s="1453"/>
      <c r="DF887" s="1453"/>
      <c r="DG887" s="1453"/>
      <c r="DH887" s="1453"/>
      <c r="DI887" s="1453"/>
      <c r="DJ887" s="1453"/>
      <c r="DK887" s="1453"/>
      <c r="DL887" s="1453"/>
      <c r="DM887" s="1453"/>
      <c r="DN887" s="1453"/>
      <c r="DO887" s="1453"/>
      <c r="DP887" s="1453"/>
      <c r="DQ887" s="1453"/>
      <c r="DR887" s="1453"/>
      <c r="DS887" s="1453"/>
      <c r="DT887" s="1453"/>
    </row>
    <row r="888" spans="1:124" s="1543" customFormat="1" ht="21.9" customHeight="1" x14ac:dyDescent="0.3">
      <c r="A888" s="1453"/>
      <c r="B888" s="1453"/>
      <c r="C888" s="1514"/>
      <c r="D888" s="1514"/>
      <c r="E888" s="1514"/>
      <c r="F888" s="1848"/>
      <c r="G888" s="1930"/>
      <c r="H888" s="1516"/>
      <c r="I888" s="1537"/>
      <c r="J888" s="1537"/>
      <c r="K888" s="1453"/>
      <c r="L888" s="1453"/>
      <c r="M888" s="1453"/>
      <c r="N888" s="1514"/>
      <c r="O888" s="1453"/>
      <c r="P888" s="1453"/>
      <c r="Q888" s="1453"/>
      <c r="R888" s="1453"/>
      <c r="S888" s="1453"/>
      <c r="T888" s="1452"/>
      <c r="U888"/>
      <c r="V888"/>
      <c r="W888" s="1453"/>
      <c r="X888" s="1453"/>
      <c r="Y888" s="1453"/>
      <c r="Z888" s="1453"/>
      <c r="AA888" s="1453"/>
      <c r="AB888" s="1453"/>
      <c r="AC888" s="1453"/>
      <c r="AD888" s="1453"/>
      <c r="AE888" s="1453"/>
      <c r="AF888" s="1453"/>
      <c r="AG888" s="1453"/>
      <c r="AH888" s="1453"/>
      <c r="AI888" s="1453"/>
      <c r="AJ888" s="1453"/>
      <c r="AK888" s="1453"/>
      <c r="AL888" s="1453"/>
      <c r="AM888" s="1453"/>
      <c r="AN888" s="1453"/>
      <c r="AO888" s="1453"/>
      <c r="AP888" s="1453"/>
      <c r="AQ888" s="1453"/>
      <c r="AR888" s="1454"/>
      <c r="AS888" s="1453"/>
      <c r="AT888" s="1453"/>
      <c r="AU888" s="1453"/>
      <c r="AV888" s="1453"/>
      <c r="AW888" s="1453"/>
      <c r="AX888" s="1453"/>
      <c r="AY888" s="1453"/>
      <c r="AZ888" s="1453"/>
      <c r="BA888" s="1453"/>
      <c r="BB888" s="1453"/>
      <c r="BC888" s="1453"/>
      <c r="BD888" s="1453"/>
      <c r="BE888" s="1453"/>
      <c r="BF888" s="1453"/>
      <c r="BG888" s="1453"/>
      <c r="BH888" s="1453"/>
      <c r="BI888" s="1453"/>
      <c r="BJ888" s="1453"/>
      <c r="BK888" s="1453"/>
      <c r="BL888" s="1453"/>
      <c r="BM888" s="1453"/>
      <c r="BN888" s="1453"/>
      <c r="BO888" s="1453"/>
      <c r="BP888" s="1453"/>
      <c r="BQ888" s="1453"/>
      <c r="BR888" s="1453"/>
      <c r="BS888" s="1453"/>
      <c r="BT888" s="1453"/>
      <c r="BU888" s="1453"/>
      <c r="BV888" s="1453"/>
      <c r="BW888" s="1453"/>
      <c r="BX888" s="1453"/>
      <c r="BY888" s="1453"/>
      <c r="BZ888" s="1453"/>
      <c r="CA888" s="1453"/>
      <c r="CB888" s="1453"/>
      <c r="CC888" s="1453"/>
      <c r="CD888" s="1453"/>
      <c r="CE888" s="1453"/>
      <c r="CF888" s="1453"/>
      <c r="CG888" s="1453"/>
      <c r="CH888" s="1453"/>
      <c r="CI888" s="1453"/>
      <c r="CJ888" s="1453"/>
      <c r="CK888" s="1453"/>
      <c r="CL888" s="1453"/>
      <c r="CM888" s="1453"/>
      <c r="CN888" s="1453"/>
      <c r="CO888" s="1453"/>
      <c r="CP888" s="1453"/>
      <c r="CQ888" s="1453"/>
      <c r="CR888" s="1453"/>
      <c r="CS888" s="1453"/>
      <c r="CT888" s="1453"/>
      <c r="CU888" s="1453"/>
      <c r="CV888" s="1453"/>
      <c r="CW888" s="1453"/>
      <c r="CX888" s="1453"/>
      <c r="CY888" s="1453"/>
      <c r="CZ888" s="1453"/>
      <c r="DA888" s="1453"/>
      <c r="DB888" s="1453"/>
      <c r="DC888" s="1453"/>
      <c r="DD888" s="1453"/>
      <c r="DE888" s="1453"/>
      <c r="DF888" s="1453"/>
      <c r="DG888" s="1453"/>
      <c r="DH888" s="1453"/>
      <c r="DI888" s="1453"/>
      <c r="DJ888" s="1453"/>
      <c r="DK888" s="1453"/>
      <c r="DL888" s="1453"/>
      <c r="DM888" s="1453"/>
      <c r="DN888" s="1453"/>
      <c r="DO888" s="1453"/>
      <c r="DP888" s="1453"/>
      <c r="DQ888" s="1453"/>
      <c r="DR888" s="1453"/>
      <c r="DS888" s="1453"/>
      <c r="DT888" s="1453"/>
    </row>
    <row r="889" spans="1:124" s="1543" customFormat="1" ht="21.9" customHeight="1" x14ac:dyDescent="0.3">
      <c r="A889" s="1453"/>
      <c r="B889" s="1453"/>
      <c r="C889" s="1514"/>
      <c r="D889" s="1514"/>
      <c r="E889" s="1514"/>
      <c r="F889" s="1848"/>
      <c r="G889" s="1930"/>
      <c r="H889" s="1516"/>
      <c r="I889" s="1537"/>
      <c r="J889" s="1537"/>
      <c r="K889" s="1453"/>
      <c r="L889" s="1453"/>
      <c r="M889" s="1453"/>
      <c r="N889" s="1514"/>
      <c r="O889" s="1453"/>
      <c r="P889" s="1453"/>
      <c r="Q889" s="1453"/>
      <c r="R889" s="1453"/>
      <c r="S889" s="1453"/>
      <c r="T889" s="1452"/>
      <c r="U889"/>
      <c r="V889"/>
      <c r="W889" s="1453"/>
      <c r="X889" s="1453"/>
      <c r="Y889" s="1453"/>
      <c r="Z889" s="1453"/>
      <c r="AA889" s="1453"/>
      <c r="AB889" s="1453"/>
      <c r="AC889" s="1453"/>
      <c r="AD889" s="1453"/>
      <c r="AE889" s="1453"/>
      <c r="AF889" s="1453"/>
      <c r="AG889" s="1453"/>
      <c r="AH889" s="1453"/>
      <c r="AI889" s="1453"/>
      <c r="AJ889" s="1453"/>
      <c r="AK889" s="1453"/>
      <c r="AL889" s="1453"/>
      <c r="AM889" s="1453"/>
      <c r="AN889" s="1453"/>
      <c r="AO889" s="1453"/>
      <c r="AP889" s="1453"/>
      <c r="AQ889" s="1453"/>
      <c r="AR889" s="1454"/>
      <c r="AS889" s="1453"/>
      <c r="AT889" s="1453"/>
      <c r="AU889" s="1453"/>
      <c r="AV889" s="1453"/>
      <c r="AW889" s="1453"/>
      <c r="AX889" s="1453"/>
      <c r="AY889" s="1453"/>
      <c r="AZ889" s="1453"/>
      <c r="BA889" s="1453"/>
      <c r="BB889" s="1453"/>
      <c r="BC889" s="1453"/>
      <c r="BD889" s="1453"/>
      <c r="BE889" s="1453"/>
      <c r="BF889" s="1453"/>
      <c r="BG889" s="1453"/>
      <c r="BH889" s="1453"/>
      <c r="BI889" s="1453"/>
      <c r="BJ889" s="1453"/>
      <c r="BK889" s="1453"/>
      <c r="BL889" s="1453"/>
      <c r="BM889" s="1453"/>
      <c r="BN889" s="1453"/>
      <c r="BO889" s="1453"/>
      <c r="BP889" s="1453"/>
      <c r="BQ889" s="1453"/>
      <c r="BR889" s="1453"/>
      <c r="BS889" s="1453"/>
      <c r="BT889" s="1453"/>
      <c r="BU889" s="1453"/>
      <c r="BV889" s="1453"/>
      <c r="BW889" s="1453"/>
      <c r="BX889" s="1453"/>
      <c r="BY889" s="1453"/>
      <c r="BZ889" s="1453"/>
      <c r="CA889" s="1453"/>
      <c r="CB889" s="1453"/>
      <c r="CC889" s="1453"/>
      <c r="CD889" s="1453"/>
      <c r="CE889" s="1453"/>
      <c r="CF889" s="1453"/>
      <c r="CG889" s="1453"/>
      <c r="CH889" s="1453"/>
      <c r="CI889" s="1453"/>
      <c r="CJ889" s="1453"/>
      <c r="CK889" s="1453"/>
      <c r="CL889" s="1453"/>
      <c r="CM889" s="1453"/>
      <c r="CN889" s="1453"/>
      <c r="CO889" s="1453"/>
      <c r="CP889" s="1453"/>
      <c r="CQ889" s="1453"/>
      <c r="CR889" s="1453"/>
      <c r="CS889" s="1453"/>
      <c r="CT889" s="1453"/>
      <c r="CU889" s="1453"/>
      <c r="CV889" s="1453"/>
      <c r="CW889" s="1453"/>
      <c r="CX889" s="1453"/>
      <c r="CY889" s="1453"/>
      <c r="CZ889" s="1453"/>
      <c r="DA889" s="1453"/>
      <c r="DB889" s="1453"/>
      <c r="DC889" s="1453"/>
      <c r="DD889" s="1453"/>
      <c r="DE889" s="1453"/>
      <c r="DF889" s="1453"/>
      <c r="DG889" s="1453"/>
      <c r="DH889" s="1453"/>
      <c r="DI889" s="1453"/>
      <c r="DJ889" s="1453"/>
      <c r="DK889" s="1453"/>
      <c r="DL889" s="1453"/>
      <c r="DM889" s="1453"/>
      <c r="DN889" s="1453"/>
      <c r="DO889" s="1453"/>
      <c r="DP889" s="1453"/>
      <c r="DQ889" s="1453"/>
      <c r="DR889" s="1453"/>
      <c r="DS889" s="1453"/>
      <c r="DT889" s="1453"/>
    </row>
    <row r="890" spans="1:124" s="1543" customFormat="1" ht="21.9" customHeight="1" x14ac:dyDescent="0.3">
      <c r="A890" s="1453"/>
      <c r="B890" s="1453"/>
      <c r="C890" s="1514"/>
      <c r="D890" s="1514"/>
      <c r="E890" s="1514"/>
      <c r="F890" s="1848"/>
      <c r="G890" s="1930"/>
      <c r="H890" s="1516"/>
      <c r="I890" s="1537"/>
      <c r="J890" s="1537"/>
      <c r="K890" s="1453"/>
      <c r="L890" s="1453"/>
      <c r="M890" s="1453"/>
      <c r="N890" s="1514"/>
      <c r="O890" s="1453"/>
      <c r="P890" s="1453"/>
      <c r="Q890" s="1453"/>
      <c r="R890" s="1453"/>
      <c r="S890" s="1453"/>
      <c r="T890" s="1452"/>
      <c r="U890"/>
      <c r="V890"/>
      <c r="W890" s="1453"/>
      <c r="X890" s="1453"/>
      <c r="Y890" s="1453"/>
      <c r="Z890" s="1453"/>
      <c r="AA890" s="1453"/>
      <c r="AB890" s="1453"/>
      <c r="AC890" s="1453"/>
      <c r="AD890" s="1453"/>
      <c r="AE890" s="1453"/>
      <c r="AF890" s="1453"/>
      <c r="AG890" s="1453"/>
      <c r="AH890" s="1453"/>
      <c r="AI890" s="1453"/>
      <c r="AJ890" s="1453"/>
      <c r="AK890" s="1453"/>
      <c r="AL890" s="1453"/>
      <c r="AM890" s="1453"/>
      <c r="AN890" s="1453"/>
      <c r="AO890" s="1453"/>
      <c r="AP890" s="1453"/>
      <c r="AQ890" s="1453"/>
      <c r="AR890" s="1454"/>
      <c r="AS890" s="1453"/>
      <c r="AT890" s="1453"/>
      <c r="AU890" s="1453"/>
      <c r="AV890" s="1453"/>
      <c r="AW890" s="1453"/>
      <c r="AX890" s="1453"/>
      <c r="AY890" s="1453"/>
      <c r="AZ890" s="1453"/>
      <c r="BA890" s="1453"/>
      <c r="BB890" s="1453"/>
      <c r="BC890" s="1453"/>
      <c r="BD890" s="1453"/>
      <c r="BE890" s="1453"/>
      <c r="BF890" s="1453"/>
      <c r="BG890" s="1453"/>
      <c r="BH890" s="1453"/>
      <c r="BI890" s="1453"/>
      <c r="BJ890" s="1453"/>
      <c r="BK890" s="1453"/>
      <c r="BL890" s="1453"/>
      <c r="BM890" s="1453"/>
      <c r="BN890" s="1453"/>
      <c r="BO890" s="1453"/>
      <c r="BP890" s="1453"/>
      <c r="BQ890" s="1453"/>
      <c r="BR890" s="1453"/>
      <c r="BS890" s="1453"/>
      <c r="BT890" s="1453"/>
      <c r="BU890" s="1453"/>
      <c r="BV890" s="1453"/>
      <c r="BW890" s="1453"/>
      <c r="BX890" s="1453"/>
      <c r="BY890" s="1453"/>
      <c r="BZ890" s="1453"/>
      <c r="CA890" s="1453"/>
      <c r="CB890" s="1453"/>
      <c r="CC890" s="1453"/>
      <c r="CD890" s="1453"/>
      <c r="CE890" s="1453"/>
      <c r="CF890" s="1453"/>
      <c r="CG890" s="1453"/>
      <c r="CH890" s="1453"/>
      <c r="CI890" s="1453"/>
      <c r="CJ890" s="1453"/>
      <c r="CK890" s="1453"/>
      <c r="CL890" s="1453"/>
      <c r="CM890" s="1453"/>
      <c r="CN890" s="1453"/>
      <c r="CO890" s="1453"/>
      <c r="CP890" s="1453"/>
      <c r="CQ890" s="1453"/>
      <c r="CR890" s="1453"/>
      <c r="CS890" s="1453"/>
      <c r="CT890" s="1453"/>
      <c r="CU890" s="1453"/>
      <c r="CV890" s="1453"/>
      <c r="CW890" s="1453"/>
      <c r="CX890" s="1453"/>
      <c r="CY890" s="1453"/>
      <c r="CZ890" s="1453"/>
      <c r="DA890" s="1453"/>
      <c r="DB890" s="1453"/>
      <c r="DC890" s="1453"/>
      <c r="DD890" s="1453"/>
      <c r="DE890" s="1453"/>
      <c r="DF890" s="1453"/>
      <c r="DG890" s="1453"/>
      <c r="DH890" s="1453"/>
      <c r="DI890" s="1453"/>
      <c r="DJ890" s="1453"/>
      <c r="DK890" s="1453"/>
      <c r="DL890" s="1453"/>
      <c r="DM890" s="1453"/>
      <c r="DN890" s="1453"/>
      <c r="DO890" s="1453"/>
      <c r="DP890" s="1453"/>
      <c r="DQ890" s="1453"/>
      <c r="DR890" s="1453"/>
      <c r="DS890" s="1453"/>
      <c r="DT890" s="1453"/>
    </row>
    <row r="891" spans="1:124" s="1543" customFormat="1" ht="21.9" customHeight="1" x14ac:dyDescent="0.3">
      <c r="A891" s="1453"/>
      <c r="B891" s="1453"/>
      <c r="C891" s="1514"/>
      <c r="D891" s="1514"/>
      <c r="E891" s="1514"/>
      <c r="F891" s="1848"/>
      <c r="G891" s="1930"/>
      <c r="H891" s="1516"/>
      <c r="I891" s="1537"/>
      <c r="J891" s="1537"/>
      <c r="K891" s="1453"/>
      <c r="L891" s="1453"/>
      <c r="M891" s="1453"/>
      <c r="N891" s="1514"/>
      <c r="O891" s="1453"/>
      <c r="P891" s="1453"/>
      <c r="Q891" s="1453"/>
      <c r="R891" s="1453"/>
      <c r="S891" s="1453"/>
      <c r="T891" s="1452"/>
      <c r="U891"/>
      <c r="V891"/>
      <c r="W891" s="1453"/>
      <c r="X891" s="1453"/>
      <c r="Y891" s="1453"/>
      <c r="Z891" s="1453"/>
      <c r="AA891" s="1453"/>
      <c r="AB891" s="1453"/>
      <c r="AC891" s="1453"/>
      <c r="AD891" s="1453"/>
      <c r="AE891" s="1453"/>
      <c r="AF891" s="1453"/>
      <c r="AG891" s="1453"/>
      <c r="AH891" s="1453"/>
      <c r="AI891" s="1453"/>
      <c r="AJ891" s="1453"/>
      <c r="AK891" s="1453"/>
      <c r="AL891" s="1453"/>
      <c r="AM891" s="1453"/>
      <c r="AN891" s="1453"/>
      <c r="AO891" s="1453"/>
      <c r="AP891" s="1453"/>
      <c r="AQ891" s="1453"/>
      <c r="AR891" s="1454"/>
      <c r="AS891" s="1453"/>
      <c r="AT891" s="1453"/>
      <c r="AU891" s="1453"/>
      <c r="AV891" s="1453"/>
      <c r="AW891" s="1453"/>
      <c r="AX891" s="1453"/>
      <c r="AY891" s="1453"/>
      <c r="AZ891" s="1453"/>
      <c r="BA891" s="1453"/>
      <c r="BB891" s="1453"/>
      <c r="BC891" s="1453"/>
      <c r="BD891" s="1453"/>
      <c r="BE891" s="1453"/>
      <c r="BF891" s="1453"/>
      <c r="BG891" s="1453"/>
      <c r="BH891" s="1453"/>
      <c r="BI891" s="1453"/>
      <c r="BJ891" s="1453"/>
      <c r="BK891" s="1453"/>
      <c r="BL891" s="1453"/>
      <c r="BM891" s="1453"/>
      <c r="BN891" s="1453"/>
      <c r="BO891" s="1453"/>
      <c r="BP891" s="1453"/>
      <c r="BQ891" s="1453"/>
      <c r="BR891" s="1453"/>
      <c r="BS891" s="1453"/>
      <c r="BT891" s="1453"/>
      <c r="BU891" s="1453"/>
      <c r="BV891" s="1453"/>
      <c r="BW891" s="1453"/>
      <c r="BX891" s="1453"/>
      <c r="BY891" s="1453"/>
      <c r="BZ891" s="1453"/>
      <c r="CA891" s="1453"/>
      <c r="CB891" s="1453"/>
      <c r="CC891" s="1453"/>
      <c r="CD891" s="1453"/>
      <c r="CE891" s="1453"/>
      <c r="CF891" s="1453"/>
      <c r="CG891" s="1453"/>
      <c r="CH891" s="1453"/>
      <c r="CI891" s="1453"/>
      <c r="CJ891" s="1453"/>
      <c r="CK891" s="1453"/>
      <c r="CL891" s="1453"/>
      <c r="CM891" s="1453"/>
      <c r="CN891" s="1453"/>
      <c r="CO891" s="1453"/>
      <c r="CP891" s="1453"/>
      <c r="CQ891" s="1453"/>
      <c r="CR891" s="1453"/>
      <c r="CS891" s="1453"/>
      <c r="CT891" s="1453"/>
      <c r="CU891" s="1453"/>
      <c r="CV891" s="1453"/>
      <c r="CW891" s="1453"/>
      <c r="CX891" s="1453"/>
      <c r="CY891" s="1453"/>
      <c r="CZ891" s="1453"/>
      <c r="DA891" s="1453"/>
      <c r="DB891" s="1453"/>
      <c r="DC891" s="1453"/>
      <c r="DD891" s="1453"/>
      <c r="DE891" s="1453"/>
      <c r="DF891" s="1453"/>
      <c r="DG891" s="1453"/>
      <c r="DH891" s="1453"/>
      <c r="DI891" s="1453"/>
      <c r="DJ891" s="1453"/>
      <c r="DK891" s="1453"/>
      <c r="DL891" s="1453"/>
      <c r="DM891" s="1453"/>
      <c r="DN891" s="1453"/>
      <c r="DO891" s="1453"/>
      <c r="DP891" s="1453"/>
      <c r="DQ891" s="1453"/>
      <c r="DR891" s="1453"/>
      <c r="DS891" s="1453"/>
      <c r="DT891" s="1453"/>
    </row>
    <row r="892" spans="1:124" s="1543" customFormat="1" ht="21.9" customHeight="1" x14ac:dyDescent="0.3">
      <c r="A892" s="1453"/>
      <c r="B892" s="1453"/>
      <c r="C892" s="1514"/>
      <c r="D892" s="1514"/>
      <c r="E892" s="1514"/>
      <c r="F892" s="1848"/>
      <c r="G892" s="1930"/>
      <c r="H892" s="1516"/>
      <c r="I892" s="1537"/>
      <c r="J892" s="1537"/>
      <c r="K892" s="1453"/>
      <c r="L892" s="1453"/>
      <c r="M892" s="1453"/>
      <c r="N892" s="1514"/>
      <c r="O892" s="1453"/>
      <c r="P892" s="1453"/>
      <c r="Q892" s="1453"/>
      <c r="R892" s="1453"/>
      <c r="S892" s="1453"/>
      <c r="T892" s="1452"/>
      <c r="U892"/>
      <c r="V892"/>
      <c r="W892" s="1453"/>
      <c r="X892" s="1453"/>
      <c r="Y892" s="1453"/>
      <c r="Z892" s="1453"/>
      <c r="AA892" s="1453"/>
      <c r="AB892" s="1453"/>
      <c r="AC892" s="1453"/>
      <c r="AD892" s="1453"/>
      <c r="AE892" s="1453"/>
      <c r="AF892" s="1453"/>
      <c r="AG892" s="1453"/>
      <c r="AH892" s="1453"/>
      <c r="AI892" s="1453"/>
      <c r="AJ892" s="1453"/>
      <c r="AK892" s="1453"/>
      <c r="AL892" s="1453"/>
      <c r="AM892" s="1453"/>
      <c r="AN892" s="1453"/>
      <c r="AO892" s="1453"/>
      <c r="AP892" s="1453"/>
      <c r="AQ892" s="1453"/>
      <c r="AR892" s="1454"/>
      <c r="AS892" s="1453"/>
      <c r="AT892" s="1453"/>
      <c r="AU892" s="1453"/>
      <c r="AV892" s="1453"/>
      <c r="AW892" s="1453"/>
      <c r="AX892" s="1453"/>
      <c r="AY892" s="1453"/>
      <c r="AZ892" s="1453"/>
      <c r="BA892" s="1453"/>
      <c r="BB892" s="1453"/>
      <c r="BC892" s="1453"/>
      <c r="BD892" s="1453"/>
      <c r="BE892" s="1453"/>
      <c r="BF892" s="1453"/>
      <c r="BG892" s="1453"/>
      <c r="BH892" s="1453"/>
      <c r="BI892" s="1453"/>
      <c r="BJ892" s="1453"/>
      <c r="BK892" s="1453"/>
      <c r="BL892" s="1453"/>
      <c r="BM892" s="1453"/>
      <c r="BN892" s="1453"/>
      <c r="BO892" s="1453"/>
      <c r="BP892" s="1453"/>
      <c r="BQ892" s="1453"/>
      <c r="BR892" s="1453"/>
      <c r="BS892" s="1453"/>
      <c r="BT892" s="1453"/>
      <c r="BU892" s="1453"/>
      <c r="BV892" s="1453"/>
      <c r="BW892" s="1453"/>
      <c r="BX892" s="1453"/>
      <c r="BY892" s="1453"/>
      <c r="BZ892" s="1453"/>
      <c r="CA892" s="1453"/>
      <c r="CB892" s="1453"/>
      <c r="CC892" s="1453"/>
      <c r="CD892" s="1453"/>
      <c r="CE892" s="1453"/>
      <c r="CF892" s="1453"/>
      <c r="CG892" s="1453"/>
      <c r="CH892" s="1453"/>
      <c r="CI892" s="1453"/>
      <c r="CJ892" s="1453"/>
      <c r="CK892" s="1453"/>
      <c r="CL892" s="1453"/>
      <c r="CM892" s="1453"/>
      <c r="CN892" s="1453"/>
      <c r="CO892" s="1453"/>
      <c r="CP892" s="1453"/>
      <c r="CQ892" s="1453"/>
      <c r="CR892" s="1453"/>
      <c r="CS892" s="1453"/>
      <c r="CT892" s="1453"/>
      <c r="CU892" s="1453"/>
      <c r="CV892" s="1453"/>
      <c r="CW892" s="1453"/>
      <c r="CX892" s="1453"/>
      <c r="CY892" s="1453"/>
      <c r="CZ892" s="1453"/>
      <c r="DA892" s="1453"/>
      <c r="DB892" s="1453"/>
      <c r="DC892" s="1453"/>
      <c r="DD892" s="1453"/>
      <c r="DE892" s="1453"/>
      <c r="DF892" s="1453"/>
      <c r="DG892" s="1453"/>
      <c r="DH892" s="1453"/>
      <c r="DI892" s="1453"/>
      <c r="DJ892" s="1453"/>
      <c r="DK892" s="1453"/>
      <c r="DL892" s="1453"/>
      <c r="DM892" s="1453"/>
      <c r="DN892" s="1453"/>
      <c r="DO892" s="1453"/>
      <c r="DP892" s="1453"/>
      <c r="DQ892" s="1453"/>
      <c r="DR892" s="1453"/>
      <c r="DS892" s="1453"/>
      <c r="DT892" s="1453"/>
    </row>
    <row r="893" spans="1:124" s="1543" customFormat="1" ht="21.9" customHeight="1" x14ac:dyDescent="0.3">
      <c r="A893" s="1453"/>
      <c r="B893" s="1453"/>
      <c r="C893" s="1514"/>
      <c r="D893" s="1514"/>
      <c r="E893" s="1514"/>
      <c r="F893" s="1848"/>
      <c r="G893" s="1930"/>
      <c r="H893" s="1516"/>
      <c r="I893" s="1537"/>
      <c r="J893" s="1537"/>
      <c r="K893" s="1453"/>
      <c r="L893" s="1453"/>
      <c r="M893" s="1453"/>
      <c r="N893" s="1514"/>
      <c r="O893" s="1453"/>
      <c r="P893" s="1453"/>
      <c r="Q893" s="1453"/>
      <c r="R893" s="1453"/>
      <c r="S893" s="1453"/>
      <c r="T893" s="1452"/>
      <c r="U893"/>
      <c r="V893"/>
      <c r="W893" s="1453"/>
      <c r="X893" s="1453"/>
      <c r="Y893" s="1453"/>
      <c r="Z893" s="1453"/>
      <c r="AA893" s="1453"/>
      <c r="AB893" s="1453"/>
      <c r="AC893" s="1453"/>
      <c r="AD893" s="1453"/>
      <c r="AE893" s="1453"/>
      <c r="AF893" s="1453"/>
      <c r="AG893" s="1453"/>
      <c r="AH893" s="1453"/>
      <c r="AI893" s="1453"/>
      <c r="AJ893" s="1453"/>
      <c r="AK893" s="1453"/>
      <c r="AL893" s="1453"/>
      <c r="AM893" s="1453"/>
      <c r="AN893" s="1453"/>
      <c r="AO893" s="1453"/>
      <c r="AP893" s="1453"/>
      <c r="AQ893" s="1453"/>
      <c r="AR893" s="1454"/>
      <c r="AS893" s="1453"/>
      <c r="AT893" s="1453"/>
      <c r="AU893" s="1453"/>
      <c r="AV893" s="1453"/>
      <c r="AW893" s="1453"/>
      <c r="AX893" s="1453"/>
      <c r="AY893" s="1453"/>
      <c r="AZ893" s="1453"/>
      <c r="BA893" s="1453"/>
      <c r="BB893" s="1453"/>
      <c r="BC893" s="1453"/>
      <c r="BD893" s="1453"/>
      <c r="BE893" s="1453"/>
      <c r="BF893" s="1453"/>
      <c r="BG893" s="1453"/>
      <c r="BH893" s="1453"/>
      <c r="BI893" s="1453"/>
      <c r="BJ893" s="1453"/>
      <c r="BK893" s="1453"/>
      <c r="BL893" s="1453"/>
      <c r="BM893" s="1453"/>
      <c r="BN893" s="1453"/>
      <c r="BO893" s="1453"/>
      <c r="BP893" s="1453"/>
      <c r="BQ893" s="1453"/>
      <c r="BR893" s="1453"/>
      <c r="BS893" s="1453"/>
      <c r="BT893" s="1453"/>
      <c r="BU893" s="1453"/>
      <c r="BV893" s="1453"/>
      <c r="BW893" s="1453"/>
      <c r="BX893" s="1453"/>
      <c r="BY893" s="1453"/>
      <c r="BZ893" s="1453"/>
      <c r="CA893" s="1453"/>
      <c r="CB893" s="1453"/>
      <c r="CC893" s="1453"/>
      <c r="CD893" s="1453"/>
      <c r="CE893" s="1453"/>
      <c r="CF893" s="1453"/>
      <c r="CG893" s="1453"/>
      <c r="CH893" s="1453"/>
      <c r="CI893" s="1453"/>
      <c r="CJ893" s="1453"/>
      <c r="CK893" s="1453"/>
      <c r="CL893" s="1453"/>
      <c r="CM893" s="1453"/>
      <c r="CN893" s="1453"/>
      <c r="CO893" s="1453"/>
      <c r="CP893" s="1453"/>
      <c r="CQ893" s="1453"/>
      <c r="CR893" s="1453"/>
      <c r="CS893" s="1453"/>
      <c r="CT893" s="1453"/>
      <c r="CU893" s="1453"/>
      <c r="CV893" s="1453"/>
      <c r="CW893" s="1453"/>
      <c r="CX893" s="1453"/>
      <c r="CY893" s="1453"/>
      <c r="CZ893" s="1453"/>
      <c r="DA893" s="1453"/>
      <c r="DB893" s="1453"/>
      <c r="DC893" s="1453"/>
      <c r="DD893" s="1453"/>
      <c r="DE893" s="1453"/>
      <c r="DF893" s="1453"/>
      <c r="DG893" s="1453"/>
      <c r="DH893" s="1453"/>
      <c r="DI893" s="1453"/>
      <c r="DJ893" s="1453"/>
      <c r="DK893" s="1453"/>
      <c r="DL893" s="1453"/>
      <c r="DM893" s="1453"/>
      <c r="DN893" s="1453"/>
      <c r="DO893" s="1453"/>
      <c r="DP893" s="1453"/>
      <c r="DQ893" s="1453"/>
      <c r="DR893" s="1453"/>
      <c r="DS893" s="1453"/>
      <c r="DT893" s="1453"/>
    </row>
    <row r="894" spans="1:124" s="1543" customFormat="1" ht="21.9" customHeight="1" x14ac:dyDescent="0.3">
      <c r="A894" s="1453"/>
      <c r="B894" s="1453"/>
      <c r="C894" s="1514"/>
      <c r="D894" s="1514"/>
      <c r="E894" s="1514"/>
      <c r="F894" s="1848"/>
      <c r="G894" s="1930"/>
      <c r="H894" s="1516"/>
      <c r="I894" s="1537"/>
      <c r="J894" s="1537"/>
      <c r="K894" s="1453"/>
      <c r="L894" s="1453"/>
      <c r="M894" s="1453"/>
      <c r="N894" s="1514"/>
      <c r="O894" s="1453"/>
      <c r="P894" s="1453"/>
      <c r="Q894" s="1453"/>
      <c r="R894" s="1453"/>
      <c r="S894" s="1453"/>
      <c r="T894" s="1452"/>
      <c r="U894"/>
      <c r="V894"/>
      <c r="W894" s="1453"/>
      <c r="X894" s="1453"/>
      <c r="Y894" s="1453"/>
      <c r="Z894" s="1453"/>
      <c r="AA894" s="1453"/>
      <c r="AB894" s="1453"/>
      <c r="AC894" s="1453"/>
      <c r="AD894" s="1453"/>
      <c r="AE894" s="1453"/>
      <c r="AF894" s="1453"/>
      <c r="AG894" s="1453"/>
      <c r="AH894" s="1453"/>
      <c r="AI894" s="1453"/>
      <c r="AJ894" s="1453"/>
      <c r="AK894" s="1453"/>
      <c r="AL894" s="1453"/>
      <c r="AM894" s="1453"/>
      <c r="AN894" s="1453"/>
      <c r="AO894" s="1453"/>
      <c r="AP894" s="1453"/>
      <c r="AQ894" s="1453"/>
      <c r="AR894" s="1454"/>
      <c r="AS894" s="1453"/>
      <c r="AT894" s="1453"/>
      <c r="AU894" s="1453"/>
      <c r="AV894" s="1453"/>
      <c r="AW894" s="1453"/>
      <c r="AX894" s="1453"/>
      <c r="AY894" s="1453"/>
      <c r="AZ894" s="1453"/>
      <c r="BA894" s="1453"/>
      <c r="BB894" s="1453"/>
      <c r="BC894" s="1453"/>
      <c r="BD894" s="1453"/>
      <c r="BE894" s="1453"/>
      <c r="BF894" s="1453"/>
      <c r="BG894" s="1453"/>
      <c r="BH894" s="1453"/>
      <c r="BI894" s="1453"/>
      <c r="BJ894" s="1453"/>
      <c r="BK894" s="1453"/>
      <c r="BL894" s="1453"/>
      <c r="BM894" s="1453"/>
      <c r="BN894" s="1453"/>
      <c r="BO894" s="1453"/>
      <c r="BP894" s="1453"/>
      <c r="BQ894" s="1453"/>
      <c r="BR894" s="1453"/>
      <c r="BS894" s="1453"/>
      <c r="BT894" s="1453"/>
      <c r="BU894" s="1453"/>
      <c r="BV894" s="1453"/>
      <c r="BW894" s="1453"/>
      <c r="BX894" s="1453"/>
      <c r="BY894" s="1453"/>
      <c r="BZ894" s="1453"/>
      <c r="CA894" s="1453"/>
      <c r="CB894" s="1453"/>
      <c r="CC894" s="1453"/>
      <c r="CD894" s="1453"/>
      <c r="CE894" s="1453"/>
      <c r="CF894" s="1453"/>
      <c r="CG894" s="1453"/>
      <c r="CH894" s="1453"/>
      <c r="CI894" s="1453"/>
      <c r="CJ894" s="1453"/>
      <c r="CK894" s="1453"/>
      <c r="CL894" s="1453"/>
      <c r="CM894" s="1453"/>
      <c r="CN894" s="1453"/>
      <c r="CO894" s="1453"/>
      <c r="CP894" s="1453"/>
      <c r="CQ894" s="1453"/>
      <c r="CR894" s="1453"/>
      <c r="CS894" s="1453"/>
      <c r="CT894" s="1453"/>
      <c r="CU894" s="1453"/>
      <c r="CV894" s="1453"/>
      <c r="CW894" s="1453"/>
      <c r="CX894" s="1453"/>
      <c r="CY894" s="1453"/>
      <c r="CZ894" s="1453"/>
      <c r="DA894" s="1453"/>
      <c r="DB894" s="1453"/>
      <c r="DC894" s="1453"/>
      <c r="DD894" s="1453"/>
      <c r="DE894" s="1453"/>
      <c r="DF894" s="1453"/>
      <c r="DG894" s="1453"/>
      <c r="DH894" s="1453"/>
      <c r="DI894" s="1453"/>
      <c r="DJ894" s="1453"/>
      <c r="DK894" s="1453"/>
      <c r="DL894" s="1453"/>
      <c r="DM894" s="1453"/>
      <c r="DN894" s="1453"/>
      <c r="DO894" s="1453"/>
      <c r="DP894" s="1453"/>
      <c r="DQ894" s="1453"/>
      <c r="DR894" s="1453"/>
      <c r="DS894" s="1453"/>
      <c r="DT894" s="1453"/>
    </row>
    <row r="895" spans="1:124" s="1543" customFormat="1" ht="21.9" customHeight="1" x14ac:dyDescent="0.3">
      <c r="A895" s="1453"/>
      <c r="B895" s="1453"/>
      <c r="C895" s="1514"/>
      <c r="D895" s="1514"/>
      <c r="E895" s="1514"/>
      <c r="F895" s="1848"/>
      <c r="G895" s="1930"/>
      <c r="H895" s="1516"/>
      <c r="I895" s="1537"/>
      <c r="J895" s="1537"/>
      <c r="K895" s="1453"/>
      <c r="L895" s="1453"/>
      <c r="M895" s="1453"/>
      <c r="N895" s="1514"/>
      <c r="O895" s="1453"/>
      <c r="P895" s="1453"/>
      <c r="Q895" s="1453"/>
      <c r="R895" s="1453"/>
      <c r="S895" s="1453"/>
      <c r="T895" s="1452"/>
      <c r="U895"/>
      <c r="V895"/>
      <c r="W895" s="1453"/>
      <c r="X895" s="1453"/>
      <c r="Y895" s="1453"/>
      <c r="Z895" s="1453"/>
      <c r="AA895" s="1453"/>
      <c r="AB895" s="1453"/>
      <c r="AC895" s="1453"/>
      <c r="AD895" s="1453"/>
      <c r="AE895" s="1453"/>
      <c r="AF895" s="1453"/>
      <c r="AG895" s="1453"/>
      <c r="AH895" s="1453"/>
      <c r="AI895" s="1453"/>
      <c r="AJ895" s="1453"/>
      <c r="AK895" s="1453"/>
      <c r="AL895" s="1453"/>
      <c r="AM895" s="1453"/>
      <c r="AN895" s="1453"/>
      <c r="AO895" s="1453"/>
      <c r="AP895" s="1453"/>
      <c r="AQ895" s="1453"/>
      <c r="AR895" s="1454"/>
      <c r="AS895" s="1453"/>
      <c r="AT895" s="1453"/>
      <c r="AU895" s="1453"/>
      <c r="AV895" s="1453"/>
      <c r="AW895" s="1453"/>
      <c r="AX895" s="1453"/>
      <c r="AY895" s="1453"/>
      <c r="AZ895" s="1453"/>
      <c r="BA895" s="1453"/>
      <c r="BB895" s="1453"/>
      <c r="BC895" s="1453"/>
      <c r="BD895" s="1453"/>
      <c r="BE895" s="1453"/>
      <c r="BF895" s="1453"/>
      <c r="BG895" s="1453"/>
      <c r="BH895" s="1453"/>
      <c r="BI895" s="1453"/>
      <c r="BJ895" s="1453"/>
      <c r="BK895" s="1453"/>
      <c r="BL895" s="1453"/>
      <c r="BM895" s="1453"/>
      <c r="BN895" s="1453"/>
      <c r="BO895" s="1453"/>
      <c r="BP895" s="1453"/>
      <c r="BQ895" s="1453"/>
      <c r="BR895" s="1453"/>
      <c r="BS895" s="1453"/>
      <c r="BT895" s="1453"/>
      <c r="BU895" s="1453"/>
      <c r="BV895" s="1453"/>
      <c r="BW895" s="1453"/>
      <c r="BX895" s="1453"/>
      <c r="BY895" s="1453"/>
      <c r="BZ895" s="1453"/>
      <c r="CA895" s="1453"/>
      <c r="CB895" s="1453"/>
      <c r="CC895" s="1453"/>
      <c r="CD895" s="1453"/>
      <c r="CE895" s="1453"/>
      <c r="CF895" s="1453"/>
      <c r="CG895" s="1453"/>
      <c r="CH895" s="1453"/>
      <c r="CI895" s="1453"/>
      <c r="CJ895" s="1453"/>
      <c r="CK895" s="1453"/>
      <c r="CL895" s="1453"/>
      <c r="CM895" s="1453"/>
      <c r="CN895" s="1453"/>
      <c r="CO895" s="1453"/>
      <c r="CP895" s="1453"/>
      <c r="CQ895" s="1453"/>
      <c r="CR895" s="1453"/>
      <c r="CS895" s="1453"/>
      <c r="CT895" s="1453"/>
      <c r="CU895" s="1453"/>
      <c r="CV895" s="1453"/>
      <c r="CW895" s="1453"/>
      <c r="CX895" s="1453"/>
      <c r="CY895" s="1453"/>
      <c r="CZ895" s="1453"/>
      <c r="DA895" s="1453"/>
      <c r="DB895" s="1453"/>
      <c r="DC895" s="1453"/>
      <c r="DD895" s="1453"/>
      <c r="DE895" s="1453"/>
      <c r="DF895" s="1453"/>
      <c r="DG895" s="1453"/>
      <c r="DH895" s="1453"/>
      <c r="DI895" s="1453"/>
      <c r="DJ895" s="1453"/>
      <c r="DK895" s="1453"/>
      <c r="DL895" s="1453"/>
      <c r="DM895" s="1453"/>
      <c r="DN895" s="1453"/>
      <c r="DO895" s="1453"/>
      <c r="DP895" s="1453"/>
      <c r="DQ895" s="1453"/>
      <c r="DR895" s="1453"/>
      <c r="DS895" s="1453"/>
      <c r="DT895" s="1453"/>
    </row>
    <row r="896" spans="1:124" s="1543" customFormat="1" ht="21.9" customHeight="1" x14ac:dyDescent="0.3">
      <c r="A896" s="1453"/>
      <c r="B896" s="1453"/>
      <c r="C896" s="1514"/>
      <c r="D896" s="1514"/>
      <c r="E896" s="1514"/>
      <c r="F896" s="1848"/>
      <c r="G896" s="1930"/>
      <c r="H896" s="1516"/>
      <c r="I896" s="1537"/>
      <c r="J896" s="1537"/>
      <c r="K896" s="1453"/>
      <c r="L896" s="1453"/>
      <c r="M896" s="1453"/>
      <c r="N896" s="1514"/>
      <c r="O896" s="1453"/>
      <c r="P896" s="1453"/>
      <c r="Q896" s="1453"/>
      <c r="R896" s="1453"/>
      <c r="S896" s="1453"/>
      <c r="T896" s="1452"/>
      <c r="U896"/>
      <c r="V896"/>
      <c r="W896" s="1453"/>
      <c r="X896" s="1453"/>
      <c r="Y896" s="1453"/>
      <c r="Z896" s="1453"/>
      <c r="AA896" s="1453"/>
      <c r="AB896" s="1453"/>
      <c r="AC896" s="1453"/>
      <c r="AD896" s="1453"/>
      <c r="AE896" s="1453"/>
      <c r="AF896" s="1453"/>
      <c r="AG896" s="1453"/>
      <c r="AH896" s="1453"/>
      <c r="AI896" s="1453"/>
      <c r="AJ896" s="1453"/>
      <c r="AK896" s="1453"/>
      <c r="AL896" s="1453"/>
      <c r="AM896" s="1453"/>
      <c r="AN896" s="1453"/>
      <c r="AO896" s="1453"/>
      <c r="AP896" s="1453"/>
      <c r="AQ896" s="1453"/>
      <c r="AR896" s="1454"/>
      <c r="AS896" s="1453"/>
      <c r="AT896" s="1453"/>
      <c r="AU896" s="1453"/>
      <c r="AV896" s="1453"/>
      <c r="AW896" s="1453"/>
      <c r="AX896" s="1453"/>
      <c r="AY896" s="1453"/>
      <c r="AZ896" s="1453"/>
      <c r="BA896" s="1453"/>
      <c r="BB896" s="1453"/>
      <c r="BC896" s="1453"/>
      <c r="BD896" s="1453"/>
      <c r="BE896" s="1453"/>
      <c r="BF896" s="1453"/>
      <c r="BG896" s="1453"/>
      <c r="BH896" s="1453"/>
      <c r="BI896" s="1453"/>
      <c r="BJ896" s="1453"/>
      <c r="BK896" s="1453"/>
      <c r="BL896" s="1453"/>
      <c r="BM896" s="1453"/>
      <c r="BN896" s="1453"/>
      <c r="BO896" s="1453"/>
      <c r="BP896" s="1453"/>
      <c r="BQ896" s="1453"/>
      <c r="BR896" s="1453"/>
      <c r="BS896" s="1453"/>
      <c r="BT896" s="1453"/>
      <c r="BU896" s="1453"/>
      <c r="BV896" s="1453"/>
      <c r="BW896" s="1453"/>
      <c r="BX896" s="1453"/>
      <c r="BY896" s="1453"/>
      <c r="BZ896" s="1453"/>
      <c r="CA896" s="1453"/>
      <c r="CB896" s="1453"/>
      <c r="CC896" s="1453"/>
      <c r="CD896" s="1453"/>
      <c r="CE896" s="1453"/>
      <c r="CF896" s="1453"/>
      <c r="CG896" s="1453"/>
      <c r="CH896" s="1453"/>
      <c r="CI896" s="1453"/>
      <c r="CJ896" s="1453"/>
      <c r="CK896" s="1453"/>
      <c r="CL896" s="1453"/>
      <c r="CM896" s="1453"/>
      <c r="CN896" s="1453"/>
      <c r="CO896" s="1453"/>
      <c r="CP896" s="1453"/>
      <c r="CQ896" s="1453"/>
      <c r="CR896" s="1453"/>
      <c r="CS896" s="1453"/>
      <c r="CT896" s="1453"/>
      <c r="CU896" s="1453"/>
      <c r="CV896" s="1453"/>
      <c r="CW896" s="1453"/>
      <c r="CX896" s="1453"/>
      <c r="CY896" s="1453"/>
      <c r="CZ896" s="1453"/>
      <c r="DA896" s="1453"/>
      <c r="DB896" s="1453"/>
      <c r="DC896" s="1453"/>
      <c r="DD896" s="1453"/>
      <c r="DE896" s="1453"/>
      <c r="DF896" s="1453"/>
      <c r="DG896" s="1453"/>
      <c r="DH896" s="1453"/>
      <c r="DI896" s="1453"/>
      <c r="DJ896" s="1453"/>
      <c r="DK896" s="1453"/>
      <c r="DL896" s="1453"/>
      <c r="DM896" s="1453"/>
      <c r="DN896" s="1453"/>
      <c r="DO896" s="1453"/>
      <c r="DP896" s="1453"/>
      <c r="DQ896" s="1453"/>
      <c r="DR896" s="1453"/>
      <c r="DS896" s="1453"/>
      <c r="DT896" s="1453"/>
    </row>
    <row r="897" spans="1:124" s="1543" customFormat="1" ht="21.9" customHeight="1" x14ac:dyDescent="0.3">
      <c r="A897" s="1453"/>
      <c r="B897" s="1453"/>
      <c r="C897" s="1514"/>
      <c r="D897" s="1514"/>
      <c r="E897" s="1514"/>
      <c r="F897" s="1848"/>
      <c r="G897" s="1930"/>
      <c r="H897" s="1516"/>
      <c r="I897" s="1537"/>
      <c r="J897" s="1537"/>
      <c r="K897" s="1453"/>
      <c r="L897" s="1453"/>
      <c r="M897" s="1453"/>
      <c r="N897" s="1514"/>
      <c r="O897" s="1453"/>
      <c r="P897" s="1453"/>
      <c r="Q897" s="1453"/>
      <c r="R897" s="1453"/>
      <c r="S897" s="1453"/>
      <c r="T897" s="1452"/>
      <c r="U897"/>
      <c r="V897"/>
      <c r="W897" s="1453"/>
      <c r="X897" s="1453"/>
      <c r="Y897" s="1453"/>
      <c r="Z897" s="1453"/>
      <c r="AA897" s="1453"/>
      <c r="AB897" s="1453"/>
      <c r="AC897" s="1453"/>
      <c r="AD897" s="1453"/>
      <c r="AE897" s="1453"/>
      <c r="AF897" s="1453"/>
      <c r="AG897" s="1453"/>
      <c r="AH897" s="1453"/>
      <c r="AI897" s="1453"/>
      <c r="AJ897" s="1453"/>
      <c r="AK897" s="1453"/>
      <c r="AL897" s="1453"/>
      <c r="AM897" s="1453"/>
      <c r="AN897" s="1453"/>
      <c r="AO897" s="1453"/>
      <c r="AP897" s="1453"/>
      <c r="AQ897" s="1453"/>
      <c r="AR897" s="1454"/>
      <c r="AS897" s="1453"/>
      <c r="AT897" s="1453"/>
      <c r="AU897" s="1453"/>
      <c r="AV897" s="1453"/>
      <c r="AW897" s="1453"/>
      <c r="AX897" s="1453"/>
      <c r="AY897" s="1453"/>
      <c r="AZ897" s="1453"/>
      <c r="BA897" s="1453"/>
      <c r="BB897" s="1453"/>
      <c r="BC897" s="1453"/>
      <c r="BD897" s="1453"/>
      <c r="BE897" s="1453"/>
      <c r="BF897" s="1453"/>
      <c r="BG897" s="1453"/>
      <c r="BH897" s="1453"/>
      <c r="BI897" s="1453"/>
      <c r="BJ897" s="1453"/>
      <c r="BK897" s="1453"/>
      <c r="BL897" s="1453"/>
      <c r="BM897" s="1453"/>
      <c r="BN897" s="1453"/>
      <c r="BO897" s="1453"/>
      <c r="BP897" s="1453"/>
      <c r="BQ897" s="1453"/>
      <c r="BR897" s="1453"/>
      <c r="BS897" s="1453"/>
      <c r="BT897" s="1453"/>
      <c r="BU897" s="1453"/>
      <c r="BV897" s="1453"/>
      <c r="BW897" s="1453"/>
      <c r="BX897" s="1453"/>
      <c r="BY897" s="1453"/>
      <c r="BZ897" s="1453"/>
      <c r="CA897" s="1453"/>
      <c r="CB897" s="1453"/>
      <c r="CC897" s="1453"/>
      <c r="CD897" s="1453"/>
      <c r="CE897" s="1453"/>
      <c r="CF897" s="1453"/>
      <c r="CG897" s="1453"/>
      <c r="CH897" s="1453"/>
      <c r="CI897" s="1453"/>
      <c r="CJ897" s="1453"/>
      <c r="CK897" s="1453"/>
      <c r="CL897" s="1453"/>
      <c r="CM897" s="1453"/>
      <c r="CN897" s="1453"/>
      <c r="CO897" s="1453"/>
      <c r="CP897" s="1453"/>
      <c r="CQ897" s="1453"/>
      <c r="CR897" s="1453"/>
      <c r="CS897" s="1453"/>
      <c r="CT897" s="1453"/>
      <c r="CU897" s="1453"/>
      <c r="CV897" s="1453"/>
      <c r="CW897" s="1453"/>
      <c r="CX897" s="1453"/>
      <c r="CY897" s="1453"/>
      <c r="CZ897" s="1453"/>
      <c r="DA897" s="1453"/>
      <c r="DB897" s="1453"/>
      <c r="DC897" s="1453"/>
      <c r="DD897" s="1453"/>
      <c r="DE897" s="1453"/>
      <c r="DF897" s="1453"/>
      <c r="DG897" s="1453"/>
      <c r="DH897" s="1453"/>
      <c r="DI897" s="1453"/>
      <c r="DJ897" s="1453"/>
      <c r="DK897" s="1453"/>
      <c r="DL897" s="1453"/>
      <c r="DM897" s="1453"/>
      <c r="DN897" s="1453"/>
      <c r="DO897" s="1453"/>
      <c r="DP897" s="1453"/>
      <c r="DQ897" s="1453"/>
      <c r="DR897" s="1453"/>
      <c r="DS897" s="1453"/>
      <c r="DT897" s="1453"/>
    </row>
    <row r="898" spans="1:124" s="1543" customFormat="1" ht="21.9" customHeight="1" x14ac:dyDescent="0.3">
      <c r="A898" s="1453"/>
      <c r="B898" s="1453"/>
      <c r="C898" s="1514"/>
      <c r="D898" s="1514"/>
      <c r="E898" s="1514"/>
      <c r="F898" s="1848"/>
      <c r="G898" s="1930"/>
      <c r="H898" s="1516"/>
      <c r="I898" s="1537"/>
      <c r="J898" s="1537"/>
      <c r="K898" s="1453"/>
      <c r="L898" s="1453"/>
      <c r="M898" s="1453"/>
      <c r="N898" s="1514"/>
      <c r="O898" s="1453"/>
      <c r="P898" s="1453"/>
      <c r="Q898" s="1453"/>
      <c r="R898" s="1453"/>
      <c r="S898" s="1453"/>
      <c r="T898" s="1452"/>
      <c r="U898"/>
      <c r="V898"/>
      <c r="W898" s="1453"/>
      <c r="X898" s="1453"/>
      <c r="Y898" s="1453"/>
      <c r="Z898" s="1453"/>
      <c r="AA898" s="1453"/>
      <c r="AB898" s="1453"/>
      <c r="AC898" s="1453"/>
      <c r="AD898" s="1453"/>
      <c r="AE898" s="1453"/>
      <c r="AF898" s="1453"/>
      <c r="AG898" s="1453"/>
      <c r="AH898" s="1453"/>
      <c r="AI898" s="1453"/>
      <c r="AJ898" s="1453"/>
      <c r="AK898" s="1453"/>
      <c r="AL898" s="1453"/>
      <c r="AM898" s="1453"/>
      <c r="AN898" s="1453"/>
      <c r="AO898" s="1453"/>
      <c r="AP898" s="1453"/>
      <c r="AQ898" s="1453"/>
      <c r="AR898" s="1454"/>
      <c r="AS898" s="1453"/>
      <c r="AT898" s="1453"/>
      <c r="AU898" s="1453"/>
      <c r="AV898" s="1453"/>
      <c r="AW898" s="1453"/>
      <c r="AX898" s="1453"/>
      <c r="AY898" s="1453"/>
      <c r="AZ898" s="1453"/>
      <c r="BA898" s="1453"/>
      <c r="BB898" s="1453"/>
      <c r="BC898" s="1453"/>
      <c r="BD898" s="1453"/>
      <c r="BE898" s="1453"/>
      <c r="BF898" s="1453"/>
      <c r="BG898" s="1453"/>
      <c r="BH898" s="1453"/>
      <c r="BI898" s="1453"/>
      <c r="BJ898" s="1453"/>
      <c r="BK898" s="1453"/>
      <c r="BL898" s="1453"/>
      <c r="BM898" s="1453"/>
      <c r="BN898" s="1453"/>
      <c r="BO898" s="1453"/>
      <c r="BP898" s="1453"/>
      <c r="BQ898" s="1453"/>
      <c r="BR898" s="1453"/>
      <c r="BS898" s="1453"/>
      <c r="BT898" s="1453"/>
      <c r="BU898" s="1453"/>
      <c r="BV898" s="1453"/>
      <c r="BW898" s="1453"/>
      <c r="BX898" s="1453"/>
      <c r="BY898" s="1453"/>
      <c r="BZ898" s="1453"/>
      <c r="CA898" s="1453"/>
      <c r="CB898" s="1453"/>
      <c r="CC898" s="1453"/>
      <c r="CD898" s="1453"/>
      <c r="CE898" s="1453"/>
      <c r="CF898" s="1453"/>
      <c r="CG898" s="1453"/>
      <c r="CH898" s="1453"/>
      <c r="CI898" s="1453"/>
      <c r="CJ898" s="1453"/>
      <c r="CK898" s="1453"/>
      <c r="CL898" s="1453"/>
      <c r="CM898" s="1453"/>
      <c r="CN898" s="1453"/>
      <c r="CO898" s="1453"/>
      <c r="CP898" s="1453"/>
      <c r="CQ898" s="1453"/>
      <c r="CR898" s="1453"/>
      <c r="CS898" s="1453"/>
      <c r="CT898" s="1453"/>
      <c r="CU898" s="1453"/>
      <c r="CV898" s="1453"/>
      <c r="CW898" s="1453"/>
      <c r="CX898" s="1453"/>
      <c r="CY898" s="1453"/>
      <c r="CZ898" s="1453"/>
      <c r="DA898" s="1453"/>
      <c r="DB898" s="1453"/>
      <c r="DC898" s="1453"/>
      <c r="DD898" s="1453"/>
      <c r="DE898" s="1453"/>
      <c r="DF898" s="1453"/>
      <c r="DG898" s="1453"/>
      <c r="DH898" s="1453"/>
      <c r="DI898" s="1453"/>
      <c r="DJ898" s="1453"/>
      <c r="DK898" s="1453"/>
      <c r="DL898" s="1453"/>
      <c r="DM898" s="1453"/>
      <c r="DN898" s="1453"/>
      <c r="DO898" s="1453"/>
      <c r="DP898" s="1453"/>
      <c r="DQ898" s="1453"/>
      <c r="DR898" s="1453"/>
      <c r="DS898" s="1453"/>
      <c r="DT898" s="1453"/>
    </row>
    <row r="899" spans="1:124" s="1543" customFormat="1" ht="21.9" customHeight="1" x14ac:dyDescent="0.3">
      <c r="A899" s="1453"/>
      <c r="B899" s="1453"/>
      <c r="C899" s="1514"/>
      <c r="D899" s="1514"/>
      <c r="E899" s="1514"/>
      <c r="F899" s="1848"/>
      <c r="G899" s="1930"/>
      <c r="H899" s="1516"/>
      <c r="I899" s="1537"/>
      <c r="J899" s="1537"/>
      <c r="K899" s="1453"/>
      <c r="L899" s="1453"/>
      <c r="M899" s="1453"/>
      <c r="N899" s="1514"/>
      <c r="O899" s="1453"/>
      <c r="P899" s="1453"/>
      <c r="Q899" s="1453"/>
      <c r="R899" s="1453"/>
      <c r="S899" s="1453"/>
      <c r="T899" s="1452"/>
      <c r="U899"/>
      <c r="V899"/>
      <c r="W899" s="1453"/>
      <c r="X899" s="1453"/>
      <c r="Y899" s="1453"/>
      <c r="Z899" s="1453"/>
      <c r="AA899" s="1453"/>
      <c r="AB899" s="1453"/>
      <c r="AC899" s="1453"/>
      <c r="AD899" s="1453"/>
      <c r="AE899" s="1453"/>
      <c r="AF899" s="1453"/>
      <c r="AG899" s="1453"/>
      <c r="AH899" s="1453"/>
      <c r="AI899" s="1453"/>
      <c r="AJ899" s="1453"/>
      <c r="AK899" s="1453"/>
      <c r="AL899" s="1453"/>
      <c r="AM899" s="1453"/>
      <c r="AN899" s="1453"/>
      <c r="AO899" s="1453"/>
      <c r="AP899" s="1453"/>
      <c r="AQ899" s="1453"/>
      <c r="AR899" s="1454"/>
      <c r="AS899" s="1453"/>
      <c r="AT899" s="1453"/>
      <c r="AU899" s="1453"/>
      <c r="AV899" s="1453"/>
      <c r="AW899" s="1453"/>
      <c r="AX899" s="1453"/>
      <c r="AY899" s="1453"/>
      <c r="AZ899" s="1453"/>
      <c r="BA899" s="1453"/>
      <c r="BB899" s="1453"/>
      <c r="BC899" s="1453"/>
      <c r="BD899" s="1453"/>
      <c r="BE899" s="1453"/>
      <c r="BF899" s="1453"/>
      <c r="BG899" s="1453"/>
      <c r="BH899" s="1453"/>
      <c r="BI899" s="1453"/>
      <c r="BJ899" s="1453"/>
      <c r="BK899" s="1453"/>
      <c r="BL899" s="1453"/>
      <c r="BM899" s="1453"/>
      <c r="BN899" s="1453"/>
      <c r="BO899" s="1453"/>
      <c r="BP899" s="1453"/>
      <c r="BQ899" s="1453"/>
      <c r="BR899" s="1453"/>
      <c r="BS899" s="1453"/>
      <c r="BT899" s="1453"/>
      <c r="BU899" s="1453"/>
      <c r="BV899" s="1453"/>
      <c r="BW899" s="1453"/>
      <c r="BX899" s="1453"/>
      <c r="BY899" s="1453"/>
      <c r="BZ899" s="1453"/>
      <c r="CA899" s="1453"/>
      <c r="CB899" s="1453"/>
      <c r="CC899" s="1453"/>
      <c r="CD899" s="1453"/>
      <c r="CE899" s="1453"/>
      <c r="CF899" s="1453"/>
      <c r="CG899" s="1453"/>
      <c r="CH899" s="1453"/>
      <c r="CI899" s="1453"/>
      <c r="CJ899" s="1453"/>
      <c r="CK899" s="1453"/>
      <c r="CL899" s="1453"/>
      <c r="CM899" s="1453"/>
      <c r="CN899" s="1453"/>
      <c r="CO899" s="1453"/>
      <c r="CP899" s="1453"/>
      <c r="CQ899" s="1453"/>
      <c r="CR899" s="1453"/>
      <c r="CS899" s="1453"/>
      <c r="CT899" s="1453"/>
      <c r="CU899" s="1453"/>
      <c r="CV899" s="1453"/>
      <c r="CW899" s="1453"/>
      <c r="CX899" s="1453"/>
      <c r="CY899" s="1453"/>
      <c r="CZ899" s="1453"/>
      <c r="DA899" s="1453"/>
      <c r="DB899" s="1453"/>
      <c r="DC899" s="1453"/>
      <c r="DD899" s="1453"/>
      <c r="DE899" s="1453"/>
      <c r="DF899" s="1453"/>
      <c r="DG899" s="1453"/>
      <c r="DH899" s="1453"/>
      <c r="DI899" s="1453"/>
      <c r="DJ899" s="1453"/>
      <c r="DK899" s="1453"/>
      <c r="DL899" s="1453"/>
      <c r="DM899" s="1453"/>
      <c r="DN899" s="1453"/>
      <c r="DO899" s="1453"/>
      <c r="DP899" s="1453"/>
      <c r="DQ899" s="1453"/>
      <c r="DR899" s="1453"/>
      <c r="DS899" s="1453"/>
      <c r="DT899" s="1453"/>
    </row>
    <row r="900" spans="1:124" s="1543" customFormat="1" ht="21.9" customHeight="1" x14ac:dyDescent="0.3">
      <c r="A900" s="1453"/>
      <c r="B900" s="1453"/>
      <c r="C900" s="1514"/>
      <c r="D900" s="1514"/>
      <c r="E900" s="1514"/>
      <c r="F900" s="1848"/>
      <c r="G900" s="1930"/>
      <c r="H900" s="1516"/>
      <c r="I900" s="1537"/>
      <c r="J900" s="1537"/>
      <c r="K900" s="1453"/>
      <c r="L900" s="1453"/>
      <c r="M900" s="1453"/>
      <c r="N900" s="1514"/>
      <c r="O900" s="1453"/>
      <c r="P900" s="1453"/>
      <c r="Q900" s="1453"/>
      <c r="R900" s="1453"/>
      <c r="S900" s="1453"/>
      <c r="T900" s="1452"/>
      <c r="U900"/>
      <c r="V900"/>
      <c r="W900" s="1453"/>
      <c r="X900" s="1453"/>
      <c r="Y900" s="1453"/>
      <c r="Z900" s="1453"/>
      <c r="AA900" s="1453"/>
      <c r="AB900" s="1453"/>
      <c r="AC900" s="1453"/>
      <c r="AD900" s="1453"/>
      <c r="AE900" s="1453"/>
      <c r="AF900" s="1453"/>
      <c r="AG900" s="1453"/>
      <c r="AH900" s="1453"/>
      <c r="AI900" s="1453"/>
      <c r="AJ900" s="1453"/>
      <c r="AK900" s="1453"/>
      <c r="AL900" s="1453"/>
      <c r="AM900" s="1453"/>
      <c r="AN900" s="1453"/>
      <c r="AO900" s="1453"/>
      <c r="AP900" s="1453"/>
      <c r="AQ900" s="1453"/>
      <c r="AR900" s="1454"/>
      <c r="AS900" s="1453"/>
      <c r="AT900" s="1453"/>
      <c r="AU900" s="1453"/>
      <c r="AV900" s="1453"/>
      <c r="AW900" s="1453"/>
      <c r="AX900" s="1453"/>
      <c r="AY900" s="1453"/>
      <c r="AZ900" s="1453"/>
      <c r="BA900" s="1453"/>
      <c r="BB900" s="1453"/>
      <c r="BC900" s="1453"/>
      <c r="BD900" s="1453"/>
      <c r="BE900" s="1453"/>
      <c r="BF900" s="1453"/>
      <c r="BG900" s="1453"/>
      <c r="BH900" s="1453"/>
      <c r="BI900" s="1453"/>
      <c r="BJ900" s="1453"/>
      <c r="BK900" s="1453"/>
      <c r="BL900" s="1453"/>
      <c r="BM900" s="1453"/>
      <c r="BN900" s="1453"/>
      <c r="BO900" s="1453"/>
      <c r="BP900" s="1453"/>
      <c r="BQ900" s="1453"/>
      <c r="BR900" s="1453"/>
      <c r="BS900" s="1453"/>
      <c r="BT900" s="1453"/>
      <c r="BU900" s="1453"/>
      <c r="BV900" s="1453"/>
      <c r="BW900" s="1453"/>
      <c r="BX900" s="1453"/>
      <c r="BY900" s="1453"/>
      <c r="BZ900" s="1453"/>
      <c r="CA900" s="1453"/>
      <c r="CB900" s="1453"/>
      <c r="CC900" s="1453"/>
      <c r="CD900" s="1453"/>
      <c r="CE900" s="1453"/>
      <c r="CF900" s="1453"/>
      <c r="CG900" s="1453"/>
      <c r="CH900" s="1453"/>
      <c r="CI900" s="1453"/>
      <c r="CJ900" s="1453"/>
      <c r="CK900" s="1453"/>
      <c r="CL900" s="1453"/>
      <c r="CM900" s="1453"/>
      <c r="CN900" s="1453"/>
      <c r="CO900" s="1453"/>
      <c r="CP900" s="1453"/>
      <c r="CQ900" s="1453"/>
      <c r="CR900" s="1453"/>
      <c r="CS900" s="1453"/>
      <c r="CT900" s="1453"/>
      <c r="CU900" s="1453"/>
      <c r="CV900" s="1453"/>
      <c r="CW900" s="1453"/>
      <c r="CX900" s="1453"/>
      <c r="CY900" s="1453"/>
      <c r="CZ900" s="1453"/>
      <c r="DA900" s="1453"/>
      <c r="DB900" s="1453"/>
      <c r="DC900" s="1453"/>
      <c r="DD900" s="1453"/>
      <c r="DE900" s="1453"/>
      <c r="DF900" s="1453"/>
      <c r="DG900" s="1453"/>
      <c r="DH900" s="1453"/>
      <c r="DI900" s="1453"/>
      <c r="DJ900" s="1453"/>
      <c r="DK900" s="1453"/>
      <c r="DL900" s="1453"/>
      <c r="DM900" s="1453"/>
      <c r="DN900" s="1453"/>
      <c r="DO900" s="1453"/>
      <c r="DP900" s="1453"/>
      <c r="DQ900" s="1453"/>
      <c r="DR900" s="1453"/>
      <c r="DS900" s="1453"/>
      <c r="DT900" s="1453"/>
    </row>
    <row r="901" spans="1:124" s="1543" customFormat="1" ht="21.9" customHeight="1" x14ac:dyDescent="0.3">
      <c r="A901" s="1453"/>
      <c r="B901" s="1453"/>
      <c r="C901" s="1514"/>
      <c r="D901" s="1514"/>
      <c r="E901" s="1514"/>
      <c r="F901" s="1848"/>
      <c r="G901" s="1930"/>
      <c r="H901" s="1516"/>
      <c r="I901" s="1537"/>
      <c r="J901" s="1537"/>
      <c r="K901" s="1453"/>
      <c r="L901" s="1453"/>
      <c r="M901" s="1453"/>
      <c r="N901" s="1514"/>
      <c r="O901" s="1453"/>
      <c r="P901" s="1453"/>
      <c r="Q901" s="1453"/>
      <c r="R901" s="1453"/>
      <c r="S901" s="1453"/>
      <c r="T901" s="1452"/>
      <c r="U901"/>
      <c r="V901"/>
      <c r="W901" s="1453"/>
      <c r="X901" s="1453"/>
      <c r="Y901" s="1453"/>
      <c r="Z901" s="1453"/>
      <c r="AA901" s="1453"/>
      <c r="AB901" s="1453"/>
      <c r="AC901" s="1453"/>
      <c r="AD901" s="1453"/>
      <c r="AE901" s="1453"/>
      <c r="AF901" s="1453"/>
      <c r="AG901" s="1453"/>
      <c r="AH901" s="1453"/>
      <c r="AI901" s="1453"/>
      <c r="AJ901" s="1453"/>
      <c r="AK901" s="1453"/>
      <c r="AL901" s="1453"/>
      <c r="AM901" s="1453"/>
      <c r="AN901" s="1453"/>
      <c r="AO901" s="1453"/>
      <c r="AP901" s="1453"/>
      <c r="AQ901" s="1453"/>
      <c r="AR901" s="1454"/>
      <c r="AS901" s="1453"/>
      <c r="AT901" s="1453"/>
      <c r="AU901" s="1453"/>
      <c r="AV901" s="1453"/>
      <c r="AW901" s="1453"/>
      <c r="AX901" s="1453"/>
      <c r="AY901" s="1453"/>
      <c r="AZ901" s="1453"/>
      <c r="BA901" s="1453"/>
      <c r="BB901" s="1453"/>
      <c r="BC901" s="1453"/>
      <c r="BD901" s="1453"/>
      <c r="BE901" s="1453"/>
      <c r="BF901" s="1453"/>
      <c r="BG901" s="1453"/>
      <c r="BH901" s="1453"/>
      <c r="BI901" s="1453"/>
      <c r="BJ901" s="1453"/>
      <c r="BK901" s="1453"/>
      <c r="BL901" s="1453"/>
      <c r="BM901" s="1453"/>
      <c r="BN901" s="1453"/>
      <c r="BO901" s="1453"/>
      <c r="BP901" s="1453"/>
      <c r="BQ901" s="1453"/>
      <c r="BR901" s="1453"/>
      <c r="BS901" s="1453"/>
      <c r="BT901" s="1453"/>
      <c r="BU901" s="1453"/>
      <c r="BV901" s="1453"/>
      <c r="BW901" s="1453"/>
      <c r="BX901" s="1453"/>
      <c r="BY901" s="1453"/>
      <c r="BZ901" s="1453"/>
      <c r="CA901" s="1453"/>
      <c r="CB901" s="1453"/>
      <c r="CC901" s="1453"/>
      <c r="CD901" s="1453"/>
      <c r="CE901" s="1453"/>
      <c r="CF901" s="1453"/>
      <c r="CG901" s="1453"/>
      <c r="CH901" s="1453"/>
      <c r="CI901" s="1453"/>
      <c r="CJ901" s="1453"/>
      <c r="CK901" s="1453"/>
      <c r="CL901" s="1453"/>
      <c r="CM901" s="1453"/>
      <c r="CN901" s="1453"/>
      <c r="CO901" s="1453"/>
      <c r="CP901" s="1453"/>
      <c r="CQ901" s="1453"/>
      <c r="CR901" s="1453"/>
      <c r="CS901" s="1453"/>
      <c r="CT901" s="1453"/>
      <c r="CU901" s="1453"/>
      <c r="CV901" s="1453"/>
      <c r="CW901" s="1453"/>
      <c r="CX901" s="1453"/>
      <c r="CY901" s="1453"/>
      <c r="CZ901" s="1453"/>
      <c r="DA901" s="1453"/>
      <c r="DB901" s="1453"/>
      <c r="DC901" s="1453"/>
      <c r="DD901" s="1453"/>
      <c r="DE901" s="1453"/>
      <c r="DF901" s="1453"/>
      <c r="DG901" s="1453"/>
      <c r="DH901" s="1453"/>
      <c r="DI901" s="1453"/>
      <c r="DJ901" s="1453"/>
      <c r="DK901" s="1453"/>
      <c r="DL901" s="1453"/>
      <c r="DM901" s="1453"/>
      <c r="DN901" s="1453"/>
      <c r="DO901" s="1453"/>
      <c r="DP901" s="1453"/>
      <c r="DQ901" s="1453"/>
      <c r="DR901" s="1453"/>
      <c r="DS901" s="1453"/>
      <c r="DT901" s="1453"/>
    </row>
    <row r="902" spans="1:124" s="1543" customFormat="1" ht="21.9" customHeight="1" x14ac:dyDescent="0.3">
      <c r="A902" s="1453"/>
      <c r="B902" s="1453"/>
      <c r="C902" s="1514"/>
      <c r="D902" s="1514"/>
      <c r="E902" s="1514"/>
      <c r="F902" s="1848"/>
      <c r="G902" s="1930"/>
      <c r="H902" s="1516"/>
      <c r="I902" s="1537"/>
      <c r="J902" s="1537"/>
      <c r="K902" s="1453"/>
      <c r="L902" s="1453"/>
      <c r="M902" s="1453"/>
      <c r="N902" s="1514"/>
      <c r="O902" s="1453"/>
      <c r="P902" s="1453"/>
      <c r="Q902" s="1453"/>
      <c r="R902" s="1453"/>
      <c r="S902" s="1453"/>
      <c r="T902" s="1452"/>
      <c r="U902"/>
      <c r="V902"/>
      <c r="W902" s="1453"/>
      <c r="X902" s="1453"/>
      <c r="Y902" s="1453"/>
      <c r="Z902" s="1453"/>
      <c r="AA902" s="1453"/>
      <c r="AB902" s="1453"/>
      <c r="AC902" s="1453"/>
      <c r="AD902" s="1453"/>
      <c r="AE902" s="1453"/>
      <c r="AF902" s="1453"/>
      <c r="AG902" s="1453"/>
      <c r="AH902" s="1453"/>
      <c r="AI902" s="1453"/>
      <c r="AJ902" s="1453"/>
      <c r="AK902" s="1453"/>
      <c r="AL902" s="1453"/>
      <c r="AM902" s="1453"/>
      <c r="AN902" s="1453"/>
      <c r="AO902" s="1453"/>
      <c r="AP902" s="1453"/>
      <c r="AQ902" s="1453"/>
      <c r="AR902" s="1454"/>
      <c r="AS902" s="1453"/>
      <c r="AT902" s="1453"/>
      <c r="AU902" s="1453"/>
      <c r="AV902" s="1453"/>
      <c r="AW902" s="1453"/>
      <c r="AX902" s="1453"/>
      <c r="AY902" s="1453"/>
      <c r="AZ902" s="1453"/>
      <c r="BA902" s="1453"/>
      <c r="BB902" s="1453"/>
      <c r="BC902" s="1453"/>
      <c r="BD902" s="1453"/>
      <c r="BE902" s="1453"/>
      <c r="BF902" s="1453"/>
      <c r="BG902" s="1453"/>
      <c r="BH902" s="1453"/>
      <c r="BI902" s="1453"/>
      <c r="BJ902" s="1453"/>
      <c r="BK902" s="1453"/>
      <c r="BL902" s="1453"/>
      <c r="BM902" s="1453"/>
      <c r="BN902" s="1453"/>
      <c r="BO902" s="1453"/>
      <c r="BP902" s="1453"/>
      <c r="BQ902" s="1453"/>
      <c r="BR902" s="1453"/>
      <c r="BS902" s="1453"/>
      <c r="BT902" s="1453"/>
      <c r="BU902" s="1453"/>
      <c r="BV902" s="1453"/>
      <c r="BW902" s="1453"/>
      <c r="BX902" s="1453"/>
      <c r="BY902" s="1453"/>
      <c r="BZ902" s="1453"/>
      <c r="CA902" s="1453"/>
      <c r="CB902" s="1453"/>
      <c r="CC902" s="1453"/>
      <c r="CD902" s="1453"/>
      <c r="CE902" s="1453"/>
      <c r="CF902" s="1453"/>
      <c r="CG902" s="1453"/>
      <c r="CH902" s="1453"/>
      <c r="CI902" s="1453"/>
      <c r="CJ902" s="1453"/>
      <c r="CK902" s="1453"/>
      <c r="CL902" s="1453"/>
      <c r="CM902" s="1453"/>
      <c r="CN902" s="1453"/>
      <c r="CO902" s="1453"/>
      <c r="CP902" s="1453"/>
      <c r="CQ902" s="1453"/>
      <c r="CR902" s="1453"/>
      <c r="CS902" s="1453"/>
      <c r="CT902" s="1453"/>
      <c r="CU902" s="1453"/>
      <c r="CV902" s="1453"/>
      <c r="CW902" s="1453"/>
      <c r="CX902" s="1453"/>
      <c r="CY902" s="1453"/>
      <c r="CZ902" s="1453"/>
      <c r="DA902" s="1453"/>
      <c r="DB902" s="1453"/>
      <c r="DC902" s="1453"/>
      <c r="DD902" s="1453"/>
      <c r="DE902" s="1453"/>
      <c r="DF902" s="1453"/>
      <c r="DG902" s="1453"/>
      <c r="DH902" s="1453"/>
      <c r="DI902" s="1453"/>
      <c r="DJ902" s="1453"/>
      <c r="DK902" s="1453"/>
      <c r="DL902" s="1453"/>
      <c r="DM902" s="1453"/>
      <c r="DN902" s="1453"/>
      <c r="DO902" s="1453"/>
      <c r="DP902" s="1453"/>
      <c r="DQ902" s="1453"/>
      <c r="DR902" s="1453"/>
      <c r="DS902" s="1453"/>
      <c r="DT902" s="1453"/>
    </row>
    <row r="903" spans="1:124" s="1543" customFormat="1" ht="21.9" customHeight="1" x14ac:dyDescent="0.3">
      <c r="A903" s="1453"/>
      <c r="B903" s="1453"/>
      <c r="C903" s="1514"/>
      <c r="D903" s="1514"/>
      <c r="E903" s="1514"/>
      <c r="F903" s="1848"/>
      <c r="G903" s="1930"/>
      <c r="H903" s="1516"/>
      <c r="I903" s="1537"/>
      <c r="J903" s="1537"/>
      <c r="K903" s="1453"/>
      <c r="L903" s="1453"/>
      <c r="M903" s="1453"/>
      <c r="N903" s="1514"/>
      <c r="O903" s="1453"/>
      <c r="P903" s="1453"/>
      <c r="Q903" s="1453"/>
      <c r="R903" s="1453"/>
      <c r="S903" s="1453"/>
      <c r="T903" s="1452"/>
      <c r="U903"/>
      <c r="V903"/>
      <c r="W903" s="1453"/>
      <c r="X903" s="1453"/>
      <c r="Y903" s="1453"/>
      <c r="Z903" s="1453"/>
      <c r="AA903" s="1453"/>
      <c r="AB903" s="1453"/>
      <c r="AC903" s="1453"/>
      <c r="AD903" s="1453"/>
      <c r="AE903" s="1453"/>
      <c r="AF903" s="1453"/>
      <c r="AG903" s="1453"/>
      <c r="AH903" s="1453"/>
      <c r="AI903" s="1453"/>
      <c r="AJ903" s="1453"/>
      <c r="AK903" s="1453"/>
      <c r="AL903" s="1453"/>
      <c r="AM903" s="1453"/>
      <c r="AN903" s="1453"/>
      <c r="AO903" s="1453"/>
      <c r="AP903" s="1453"/>
      <c r="AQ903" s="1453"/>
      <c r="AR903" s="1454"/>
      <c r="AS903" s="1453"/>
      <c r="AT903" s="1453"/>
      <c r="AU903" s="1453"/>
      <c r="AV903" s="1453"/>
      <c r="AW903" s="1453"/>
      <c r="AX903" s="1453"/>
      <c r="AY903" s="1453"/>
      <c r="AZ903" s="1453"/>
      <c r="BA903" s="1453"/>
      <c r="BB903" s="1453"/>
      <c r="BC903" s="1453"/>
      <c r="BD903" s="1453"/>
      <c r="BE903" s="1453"/>
      <c r="BF903" s="1453"/>
      <c r="BG903" s="1453"/>
      <c r="BH903" s="1453"/>
      <c r="BI903" s="1453"/>
      <c r="BJ903" s="1453"/>
      <c r="BK903" s="1453"/>
      <c r="BL903" s="1453"/>
      <c r="BM903" s="1453"/>
      <c r="BN903" s="1453"/>
      <c r="BO903" s="1453"/>
      <c r="BP903" s="1453"/>
      <c r="BQ903" s="1453"/>
      <c r="BR903" s="1453"/>
      <c r="BS903" s="1453"/>
      <c r="BT903" s="1453"/>
      <c r="BU903" s="1453"/>
      <c r="BV903" s="1453"/>
      <c r="BW903" s="1453"/>
      <c r="BX903" s="1453"/>
      <c r="BY903" s="1453"/>
      <c r="BZ903" s="1453"/>
      <c r="CA903" s="1453"/>
      <c r="CB903" s="1453"/>
      <c r="CC903" s="1453"/>
      <c r="CD903" s="1453"/>
      <c r="CE903" s="1453"/>
      <c r="CF903" s="1453"/>
      <c r="CG903" s="1453"/>
      <c r="CH903" s="1453"/>
      <c r="CI903" s="1453"/>
      <c r="CJ903" s="1453"/>
      <c r="CK903" s="1453"/>
      <c r="CL903" s="1453"/>
      <c r="CM903" s="1453"/>
      <c r="CN903" s="1453"/>
      <c r="CO903" s="1453"/>
      <c r="CP903" s="1453"/>
      <c r="CQ903" s="1453"/>
      <c r="CR903" s="1453"/>
      <c r="CS903" s="1453"/>
      <c r="CT903" s="1453"/>
      <c r="CU903" s="1453"/>
      <c r="CV903" s="1453"/>
      <c r="CW903" s="1453"/>
      <c r="CX903" s="1453"/>
      <c r="CY903" s="1453"/>
      <c r="CZ903" s="1453"/>
      <c r="DA903" s="1453"/>
      <c r="DB903" s="1453"/>
      <c r="DC903" s="1453"/>
      <c r="DD903" s="1453"/>
      <c r="DE903" s="1453"/>
      <c r="DF903" s="1453"/>
      <c r="DG903" s="1453"/>
      <c r="DH903" s="1453"/>
      <c r="DI903" s="1453"/>
      <c r="DJ903" s="1453"/>
      <c r="DK903" s="1453"/>
      <c r="DL903" s="1453"/>
      <c r="DM903" s="1453"/>
      <c r="DN903" s="1453"/>
      <c r="DO903" s="1453"/>
      <c r="DP903" s="1453"/>
      <c r="DQ903" s="1453"/>
      <c r="DR903" s="1453"/>
      <c r="DS903" s="1453"/>
      <c r="DT903" s="1453"/>
    </row>
    <row r="904" spans="1:124" s="1543" customFormat="1" ht="21.9" customHeight="1" x14ac:dyDescent="0.3">
      <c r="A904" s="1453"/>
      <c r="B904" s="1453"/>
      <c r="C904" s="1514"/>
      <c r="D904" s="1514"/>
      <c r="E904" s="1514"/>
      <c r="F904" s="1848"/>
      <c r="G904" s="1930"/>
      <c r="H904" s="1516"/>
      <c r="I904" s="1537"/>
      <c r="J904" s="1537"/>
      <c r="K904" s="1453"/>
      <c r="L904" s="1453"/>
      <c r="M904" s="1453"/>
      <c r="N904" s="1514"/>
      <c r="O904" s="1453"/>
      <c r="P904" s="1453"/>
      <c r="Q904" s="1453"/>
      <c r="R904" s="1453"/>
      <c r="S904" s="1453"/>
      <c r="T904" s="1452"/>
      <c r="U904"/>
      <c r="V904"/>
      <c r="W904" s="1453"/>
      <c r="X904" s="1453"/>
      <c r="Y904" s="1453"/>
      <c r="Z904" s="1453"/>
      <c r="AA904" s="1453"/>
      <c r="AB904" s="1453"/>
      <c r="AC904" s="1453"/>
      <c r="AD904" s="1453"/>
      <c r="AE904" s="1453"/>
      <c r="AF904" s="1453"/>
      <c r="AG904" s="1453"/>
      <c r="AH904" s="1453"/>
      <c r="AI904" s="1453"/>
      <c r="AJ904" s="1453"/>
      <c r="AK904" s="1453"/>
      <c r="AL904" s="1453"/>
      <c r="AM904" s="1453"/>
      <c r="AN904" s="1453"/>
      <c r="AO904" s="1453"/>
      <c r="AP904" s="1453"/>
      <c r="AQ904" s="1453"/>
      <c r="AR904" s="1454"/>
      <c r="AS904" s="1453"/>
      <c r="AT904" s="1453"/>
      <c r="AU904" s="1453"/>
      <c r="AV904" s="1453"/>
      <c r="AW904" s="1453"/>
      <c r="AX904" s="1453"/>
      <c r="AY904" s="1453"/>
      <c r="AZ904" s="1453"/>
      <c r="BA904" s="1453"/>
      <c r="BB904" s="1453"/>
      <c r="BC904" s="1453"/>
      <c r="BD904" s="1453"/>
      <c r="BE904" s="1453"/>
      <c r="BF904" s="1453"/>
      <c r="BG904" s="1453"/>
      <c r="BH904" s="1453"/>
      <c r="BI904" s="1453"/>
      <c r="BJ904" s="1453"/>
      <c r="BK904" s="1453"/>
      <c r="BL904" s="1453"/>
      <c r="BM904" s="1453"/>
      <c r="BN904" s="1453"/>
      <c r="BO904" s="1453"/>
      <c r="BP904" s="1453"/>
      <c r="BQ904" s="1453"/>
      <c r="BR904" s="1453"/>
      <c r="BS904" s="1453"/>
      <c r="BT904" s="1453"/>
      <c r="BU904" s="1453"/>
      <c r="BV904" s="1453"/>
      <c r="BW904" s="1453"/>
      <c r="BX904" s="1453"/>
      <c r="BY904" s="1453"/>
      <c r="BZ904" s="1453"/>
      <c r="CA904" s="1453"/>
      <c r="CB904" s="1453"/>
      <c r="CC904" s="1453"/>
      <c r="CD904" s="1453"/>
      <c r="CE904" s="1453"/>
      <c r="CF904" s="1453"/>
      <c r="CG904" s="1453"/>
      <c r="CH904" s="1453"/>
      <c r="CI904" s="1453"/>
      <c r="CJ904" s="1453"/>
      <c r="CK904" s="1453"/>
      <c r="CL904" s="1453"/>
      <c r="CM904" s="1453"/>
      <c r="CN904" s="1453"/>
      <c r="CO904" s="1453"/>
      <c r="CP904" s="1453"/>
      <c r="CQ904" s="1453"/>
      <c r="CR904" s="1453"/>
      <c r="CS904" s="1453"/>
      <c r="CT904" s="1453"/>
      <c r="CU904" s="1453"/>
      <c r="CV904" s="1453"/>
      <c r="CW904" s="1453"/>
      <c r="CX904" s="1453"/>
      <c r="CY904" s="1453"/>
      <c r="CZ904" s="1453"/>
      <c r="DA904" s="1453"/>
      <c r="DB904" s="1453"/>
      <c r="DC904" s="1453"/>
      <c r="DD904" s="1453"/>
      <c r="DE904" s="1453"/>
      <c r="DF904" s="1453"/>
      <c r="DG904" s="1453"/>
      <c r="DH904" s="1453"/>
      <c r="DI904" s="1453"/>
      <c r="DJ904" s="1453"/>
      <c r="DK904" s="1453"/>
      <c r="DL904" s="1453"/>
      <c r="DM904" s="1453"/>
      <c r="DN904" s="1453"/>
      <c r="DO904" s="1453"/>
      <c r="DP904" s="1453"/>
      <c r="DQ904" s="1453"/>
      <c r="DR904" s="1453"/>
      <c r="DS904" s="1453"/>
      <c r="DT904" s="1453"/>
    </row>
    <row r="905" spans="1:124" s="1543" customFormat="1" ht="21.9" customHeight="1" x14ac:dyDescent="0.3">
      <c r="A905" s="1453"/>
      <c r="B905" s="1453"/>
      <c r="C905" s="1514"/>
      <c r="D905" s="1514"/>
      <c r="E905" s="1514"/>
      <c r="F905" s="1848"/>
      <c r="G905" s="1930"/>
      <c r="H905" s="1516"/>
      <c r="I905" s="1537"/>
      <c r="J905" s="1537"/>
      <c r="K905" s="1453"/>
      <c r="L905" s="1453"/>
      <c r="M905" s="1453"/>
      <c r="N905" s="1514"/>
      <c r="O905" s="1453"/>
      <c r="P905" s="1453"/>
      <c r="Q905" s="1453"/>
      <c r="R905" s="1453"/>
      <c r="S905" s="1453"/>
      <c r="T905" s="1452"/>
      <c r="U905"/>
      <c r="V905"/>
      <c r="W905" s="1453"/>
      <c r="X905" s="1453"/>
      <c r="Y905" s="1453"/>
      <c r="Z905" s="1453"/>
      <c r="AA905" s="1453"/>
      <c r="AB905" s="1453"/>
      <c r="AC905" s="1453"/>
      <c r="AD905" s="1453"/>
      <c r="AE905" s="1453"/>
      <c r="AF905" s="1453"/>
      <c r="AG905" s="1453"/>
      <c r="AH905" s="1453"/>
      <c r="AI905" s="1453"/>
      <c r="AJ905" s="1453"/>
      <c r="AK905" s="1453"/>
      <c r="AL905" s="1453"/>
      <c r="AM905" s="1453"/>
      <c r="AN905" s="1453"/>
      <c r="AO905" s="1453"/>
      <c r="AP905" s="1453"/>
      <c r="AQ905" s="1453"/>
      <c r="AR905" s="1454"/>
      <c r="AS905" s="1453"/>
      <c r="AT905" s="1453"/>
      <c r="AU905" s="1453"/>
      <c r="AV905" s="1453"/>
      <c r="AW905" s="1453"/>
      <c r="AX905" s="1453"/>
      <c r="AY905" s="1453"/>
      <c r="AZ905" s="1453"/>
      <c r="BA905" s="1453"/>
      <c r="BB905" s="1453"/>
      <c r="BC905" s="1453"/>
      <c r="BD905" s="1453"/>
      <c r="BE905" s="1453"/>
      <c r="BF905" s="1453"/>
      <c r="BG905" s="1453"/>
      <c r="BH905" s="1453"/>
      <c r="BI905" s="1453"/>
      <c r="BJ905" s="1453"/>
      <c r="BK905" s="1453"/>
      <c r="BL905" s="1453"/>
      <c r="BM905" s="1453"/>
      <c r="BN905" s="1453"/>
      <c r="BO905" s="1453"/>
      <c r="BP905" s="1453"/>
      <c r="BQ905" s="1453"/>
      <c r="BR905" s="1453"/>
      <c r="BS905" s="1453"/>
      <c r="BT905" s="1453"/>
      <c r="BU905" s="1453"/>
      <c r="BV905" s="1453"/>
      <c r="BW905" s="1453"/>
      <c r="BX905" s="1453"/>
      <c r="BY905" s="1453"/>
      <c r="BZ905" s="1453"/>
      <c r="CA905" s="1453"/>
      <c r="CB905" s="1453"/>
      <c r="CC905" s="1453"/>
      <c r="CD905" s="1453"/>
      <c r="CE905" s="1453"/>
      <c r="CF905" s="1453"/>
      <c r="CG905" s="1453"/>
      <c r="CH905" s="1453"/>
      <c r="CI905" s="1453"/>
      <c r="CJ905" s="1453"/>
      <c r="CK905" s="1453"/>
      <c r="CL905" s="1453"/>
      <c r="CM905" s="1453"/>
      <c r="CN905" s="1453"/>
      <c r="CO905" s="1453"/>
      <c r="CP905" s="1453"/>
      <c r="CQ905" s="1453"/>
      <c r="CR905" s="1453"/>
      <c r="CS905" s="1453"/>
      <c r="CT905" s="1453"/>
      <c r="CU905" s="1453"/>
      <c r="CV905" s="1453"/>
      <c r="CW905" s="1453"/>
      <c r="CX905" s="1453"/>
      <c r="CY905" s="1453"/>
      <c r="CZ905" s="1453"/>
      <c r="DA905" s="1453"/>
      <c r="DB905" s="1453"/>
      <c r="DC905" s="1453"/>
      <c r="DD905" s="1453"/>
      <c r="DE905" s="1453"/>
      <c r="DF905" s="1453"/>
      <c r="DG905" s="1453"/>
      <c r="DH905" s="1453"/>
      <c r="DI905" s="1453"/>
      <c r="DJ905" s="1453"/>
      <c r="DK905" s="1453"/>
      <c r="DL905" s="1453"/>
      <c r="DM905" s="1453"/>
      <c r="DN905" s="1453"/>
      <c r="DO905" s="1453"/>
      <c r="DP905" s="1453"/>
      <c r="DQ905" s="1453"/>
      <c r="DR905" s="1453"/>
      <c r="DS905" s="1453"/>
      <c r="DT905" s="1453"/>
    </row>
    <row r="906" spans="1:124" s="1543" customFormat="1" ht="21.9" customHeight="1" x14ac:dyDescent="0.3">
      <c r="A906" s="1453"/>
      <c r="B906" s="1453"/>
      <c r="C906" s="1514"/>
      <c r="D906" s="1514"/>
      <c r="E906" s="1514"/>
      <c r="F906" s="1848"/>
      <c r="G906" s="1930"/>
      <c r="H906" s="1516"/>
      <c r="I906" s="1537"/>
      <c r="J906" s="1537"/>
      <c r="K906" s="1453"/>
      <c r="L906" s="1453"/>
      <c r="M906" s="1453"/>
      <c r="N906" s="1514"/>
      <c r="O906" s="1453"/>
      <c r="P906" s="1453"/>
      <c r="Q906" s="1453"/>
      <c r="R906" s="1453"/>
      <c r="S906" s="1453"/>
      <c r="T906" s="1452"/>
      <c r="U906"/>
      <c r="V906"/>
      <c r="W906" s="1453"/>
      <c r="X906" s="1453"/>
      <c r="Y906" s="1453"/>
      <c r="Z906" s="1453"/>
      <c r="AA906" s="1453"/>
      <c r="AB906" s="1453"/>
      <c r="AC906" s="1453"/>
      <c r="AD906" s="1453"/>
      <c r="AE906" s="1453"/>
      <c r="AF906" s="1453"/>
      <c r="AG906" s="1453"/>
      <c r="AH906" s="1453"/>
      <c r="AI906" s="1453"/>
      <c r="AJ906" s="1453"/>
      <c r="AK906" s="1453"/>
      <c r="AL906" s="1453"/>
      <c r="AM906" s="1453"/>
      <c r="AN906" s="1453"/>
      <c r="AO906" s="1453"/>
      <c r="AP906" s="1453"/>
      <c r="AQ906" s="1453"/>
      <c r="AR906" s="1454"/>
      <c r="AS906" s="1453"/>
      <c r="AT906" s="1453"/>
      <c r="AU906" s="1453"/>
      <c r="AV906" s="1453"/>
      <c r="AW906" s="1453"/>
      <c r="AX906" s="1453"/>
      <c r="AY906" s="1453"/>
      <c r="AZ906" s="1453"/>
      <c r="BA906" s="1453"/>
      <c r="BB906" s="1453"/>
      <c r="BC906" s="1453"/>
      <c r="BD906" s="1453"/>
      <c r="BE906" s="1453"/>
      <c r="BF906" s="1453"/>
      <c r="BG906" s="1453"/>
      <c r="BH906" s="1453"/>
      <c r="BI906" s="1453"/>
      <c r="BJ906" s="1453"/>
      <c r="BK906" s="1453"/>
      <c r="BL906" s="1453"/>
      <c r="BM906" s="1453"/>
      <c r="BN906" s="1453"/>
      <c r="BO906" s="1453"/>
      <c r="BP906" s="1453"/>
      <c r="BQ906" s="1453"/>
      <c r="BR906" s="1453"/>
      <c r="BS906" s="1453"/>
      <c r="BT906" s="1453"/>
      <c r="BU906" s="1453"/>
      <c r="BV906" s="1453"/>
      <c r="BW906" s="1453"/>
      <c r="BX906" s="1453"/>
      <c r="BY906" s="1453"/>
      <c r="BZ906" s="1453"/>
      <c r="CA906" s="1453"/>
      <c r="CB906" s="1453"/>
      <c r="CC906" s="1453"/>
      <c r="CD906" s="1453"/>
      <c r="CE906" s="1453"/>
      <c r="CF906" s="1453"/>
      <c r="CG906" s="1453"/>
      <c r="CH906" s="1453"/>
      <c r="CI906" s="1453"/>
      <c r="CJ906" s="1453"/>
      <c r="CK906" s="1453"/>
      <c r="CL906" s="1453"/>
      <c r="CM906" s="1453"/>
      <c r="CN906" s="1453"/>
      <c r="CO906" s="1453"/>
      <c r="CP906" s="1453"/>
      <c r="CQ906" s="1453"/>
      <c r="CR906" s="1453"/>
      <c r="CS906" s="1453"/>
      <c r="CT906" s="1453"/>
      <c r="CU906" s="1453"/>
      <c r="CV906" s="1453"/>
      <c r="CW906" s="1453"/>
      <c r="CX906" s="1453"/>
      <c r="CY906" s="1453"/>
      <c r="CZ906" s="1453"/>
      <c r="DA906" s="1453"/>
      <c r="DB906" s="1453"/>
      <c r="DC906" s="1453"/>
      <c r="DD906" s="1453"/>
      <c r="DE906" s="1453"/>
      <c r="DF906" s="1453"/>
      <c r="DG906" s="1453"/>
      <c r="DH906" s="1453"/>
      <c r="DI906" s="1453"/>
      <c r="DJ906" s="1453"/>
      <c r="DK906" s="1453"/>
      <c r="DL906" s="1453"/>
      <c r="DM906" s="1453"/>
      <c r="DN906" s="1453"/>
      <c r="DO906" s="1453"/>
      <c r="DP906" s="1453"/>
      <c r="DQ906" s="1453"/>
      <c r="DR906" s="1453"/>
      <c r="DS906" s="1453"/>
      <c r="DT906" s="1453"/>
    </row>
    <row r="907" spans="1:124" s="1543" customFormat="1" ht="21.9" customHeight="1" x14ac:dyDescent="0.3">
      <c r="A907" s="1453"/>
      <c r="B907" s="1453"/>
      <c r="C907" s="1514"/>
      <c r="D907" s="1514"/>
      <c r="E907" s="1514"/>
      <c r="F907" s="1848"/>
      <c r="G907" s="1930"/>
      <c r="H907" s="1516"/>
      <c r="I907" s="1537"/>
      <c r="J907" s="1537"/>
      <c r="K907" s="1453"/>
      <c r="L907" s="1453"/>
      <c r="M907" s="1453"/>
      <c r="N907" s="1514"/>
      <c r="O907" s="1453"/>
      <c r="P907" s="1453"/>
      <c r="Q907" s="1453"/>
      <c r="R907" s="1453"/>
      <c r="S907" s="1453"/>
      <c r="T907" s="1452"/>
      <c r="U907"/>
      <c r="V907"/>
      <c r="W907" s="1453"/>
      <c r="X907" s="1453"/>
      <c r="Y907" s="1453"/>
      <c r="Z907" s="1453"/>
      <c r="AA907" s="1453"/>
      <c r="AB907" s="1453"/>
      <c r="AC907" s="1453"/>
      <c r="AD907" s="1453"/>
      <c r="AE907" s="1453"/>
      <c r="AF907" s="1453"/>
      <c r="AG907" s="1453"/>
      <c r="AH907" s="1453"/>
      <c r="AI907" s="1453"/>
      <c r="AJ907" s="1453"/>
      <c r="AK907" s="1453"/>
      <c r="AL907" s="1453"/>
      <c r="AM907" s="1453"/>
      <c r="AN907" s="1453"/>
      <c r="AO907" s="1453"/>
      <c r="AP907" s="1453"/>
      <c r="AQ907" s="1453"/>
      <c r="AR907" s="1454"/>
      <c r="AS907" s="1453"/>
      <c r="AT907" s="1453"/>
      <c r="AU907" s="1453"/>
      <c r="AV907" s="1453"/>
      <c r="AW907" s="1453"/>
      <c r="AX907" s="1453"/>
      <c r="AY907" s="1453"/>
      <c r="AZ907" s="1453"/>
      <c r="BA907" s="1453"/>
      <c r="BB907" s="1453"/>
      <c r="BC907" s="1453"/>
      <c r="BD907" s="1453"/>
      <c r="BE907" s="1453"/>
      <c r="BF907" s="1453"/>
      <c r="BG907" s="1453"/>
      <c r="BH907" s="1453"/>
      <c r="BI907" s="1453"/>
      <c r="BJ907" s="1453"/>
      <c r="BK907" s="1453"/>
      <c r="BL907" s="1453"/>
      <c r="BM907" s="1453"/>
      <c r="BN907" s="1453"/>
      <c r="BO907" s="1453"/>
      <c r="BP907" s="1453"/>
      <c r="BQ907" s="1453"/>
      <c r="BR907" s="1453"/>
      <c r="BS907" s="1453"/>
      <c r="BT907" s="1453"/>
      <c r="BU907" s="1453"/>
      <c r="BV907" s="1453"/>
      <c r="BW907" s="1453"/>
      <c r="BX907" s="1453"/>
      <c r="BY907" s="1453"/>
      <c r="BZ907" s="1453"/>
      <c r="CA907" s="1453"/>
      <c r="CB907" s="1453"/>
      <c r="CC907" s="1453"/>
      <c r="CD907" s="1453"/>
      <c r="CE907" s="1453"/>
      <c r="CF907" s="1453"/>
      <c r="CG907" s="1453"/>
      <c r="CH907" s="1453"/>
      <c r="CI907" s="1453"/>
      <c r="CJ907" s="1453"/>
      <c r="CK907" s="1453"/>
      <c r="CL907" s="1453"/>
      <c r="CM907" s="1453"/>
      <c r="CN907" s="1453"/>
      <c r="CO907" s="1453"/>
      <c r="CP907" s="1453"/>
      <c r="CQ907" s="1453"/>
      <c r="CR907" s="1453"/>
      <c r="CS907" s="1453"/>
      <c r="CT907" s="1453"/>
      <c r="CU907" s="1453"/>
      <c r="CV907" s="1453"/>
      <c r="CW907" s="1453"/>
      <c r="CX907" s="1453"/>
      <c r="CY907" s="1453"/>
      <c r="CZ907" s="1453"/>
      <c r="DA907" s="1453"/>
      <c r="DB907" s="1453"/>
      <c r="DC907" s="1453"/>
      <c r="DD907" s="1453"/>
      <c r="DE907" s="1453"/>
      <c r="DF907" s="1453"/>
      <c r="DG907" s="1453"/>
      <c r="DH907" s="1453"/>
      <c r="DI907" s="1453"/>
      <c r="DJ907" s="1453"/>
      <c r="DK907" s="1453"/>
      <c r="DL907" s="1453"/>
      <c r="DM907" s="1453"/>
      <c r="DN907" s="1453"/>
      <c r="DO907" s="1453"/>
      <c r="DP907" s="1453"/>
      <c r="DQ907" s="1453"/>
      <c r="DR907" s="1453"/>
      <c r="DS907" s="1453"/>
      <c r="DT907" s="1453"/>
    </row>
    <row r="908" spans="1:124" s="1543" customFormat="1" ht="21.9" customHeight="1" x14ac:dyDescent="0.3">
      <c r="A908" s="1453"/>
      <c r="B908" s="1453"/>
      <c r="C908" s="1514"/>
      <c r="D908" s="1514"/>
      <c r="E908" s="1514"/>
      <c r="F908" s="1848"/>
      <c r="G908" s="1930"/>
      <c r="H908" s="1516"/>
      <c r="I908" s="1537"/>
      <c r="J908" s="1537"/>
      <c r="K908" s="1453"/>
      <c r="L908" s="1453"/>
      <c r="M908" s="1453"/>
      <c r="N908" s="1514"/>
      <c r="O908" s="1453"/>
      <c r="P908" s="1453"/>
      <c r="Q908" s="1453"/>
      <c r="R908" s="1453"/>
      <c r="S908" s="1453"/>
      <c r="T908" s="1452"/>
      <c r="U908"/>
      <c r="V908"/>
      <c r="W908" s="1453"/>
      <c r="X908" s="1453"/>
      <c r="Y908" s="1453"/>
      <c r="Z908" s="1453"/>
      <c r="AA908" s="1453"/>
      <c r="AB908" s="1453"/>
      <c r="AC908" s="1453"/>
      <c r="AD908" s="1453"/>
      <c r="AE908" s="1453"/>
      <c r="AF908" s="1453"/>
      <c r="AG908" s="1453"/>
      <c r="AH908" s="1453"/>
      <c r="AI908" s="1453"/>
      <c r="AJ908" s="1453"/>
      <c r="AK908" s="1453"/>
      <c r="AL908" s="1453"/>
      <c r="AM908" s="1453"/>
      <c r="AN908" s="1453"/>
      <c r="AO908" s="1453"/>
      <c r="AP908" s="1453"/>
      <c r="AQ908" s="1453"/>
      <c r="AR908" s="1454"/>
      <c r="AS908" s="1453"/>
      <c r="AT908" s="1453"/>
      <c r="AU908" s="1453"/>
      <c r="AV908" s="1453"/>
      <c r="AW908" s="1453"/>
      <c r="AX908" s="1453"/>
      <c r="AY908" s="1453"/>
      <c r="AZ908" s="1453"/>
      <c r="BA908" s="1453"/>
      <c r="BB908" s="1453"/>
      <c r="BC908" s="1453"/>
      <c r="BD908" s="1453"/>
      <c r="BE908" s="1453"/>
      <c r="BF908" s="1453"/>
      <c r="BG908" s="1453"/>
      <c r="BH908" s="1453"/>
      <c r="BI908" s="1453"/>
      <c r="BJ908" s="1453"/>
      <c r="BK908" s="1453"/>
      <c r="BL908" s="1453"/>
      <c r="BM908" s="1453"/>
      <c r="BN908" s="1453"/>
      <c r="BO908" s="1453"/>
      <c r="BP908" s="1453"/>
      <c r="BQ908" s="1453"/>
      <c r="BR908" s="1453"/>
      <c r="BS908" s="1453"/>
      <c r="BT908" s="1453"/>
      <c r="BU908" s="1453"/>
      <c r="BV908" s="1453"/>
      <c r="BW908" s="1453"/>
      <c r="BX908" s="1453"/>
      <c r="BY908" s="1453"/>
      <c r="BZ908" s="1453"/>
      <c r="CA908" s="1453"/>
      <c r="CB908" s="1453"/>
      <c r="CC908" s="1453"/>
      <c r="CD908" s="1453"/>
      <c r="CE908" s="1453"/>
      <c r="CF908" s="1453"/>
      <c r="CG908" s="1453"/>
      <c r="CH908" s="1453"/>
      <c r="CI908" s="1453"/>
      <c r="CJ908" s="1453"/>
      <c r="CK908" s="1453"/>
      <c r="CL908" s="1453"/>
      <c r="CM908" s="1453"/>
      <c r="CN908" s="1453"/>
      <c r="CO908" s="1453"/>
      <c r="CP908" s="1453"/>
      <c r="CQ908" s="1453"/>
      <c r="CR908" s="1453"/>
      <c r="CS908" s="1453"/>
      <c r="CT908" s="1453"/>
      <c r="CU908" s="1453"/>
      <c r="CV908" s="1453"/>
      <c r="CW908" s="1453"/>
      <c r="CX908" s="1453"/>
      <c r="CY908" s="1453"/>
      <c r="CZ908" s="1453"/>
      <c r="DA908" s="1453"/>
      <c r="DB908" s="1453"/>
      <c r="DC908" s="1453"/>
      <c r="DD908" s="1453"/>
      <c r="DE908" s="1453"/>
      <c r="DF908" s="1453"/>
      <c r="DG908" s="1453"/>
      <c r="DH908" s="1453"/>
      <c r="DI908" s="1453"/>
      <c r="DJ908" s="1453"/>
      <c r="DK908" s="1453"/>
      <c r="DL908" s="1453"/>
      <c r="DM908" s="1453"/>
      <c r="DN908" s="1453"/>
      <c r="DO908" s="1453"/>
      <c r="DP908" s="1453"/>
      <c r="DQ908" s="1453"/>
      <c r="DR908" s="1453"/>
      <c r="DS908" s="1453"/>
      <c r="DT908" s="1453"/>
    </row>
    <row r="909" spans="1:124" s="1543" customFormat="1" ht="21.9" customHeight="1" x14ac:dyDescent="0.3">
      <c r="A909" s="1453"/>
      <c r="B909" s="1453"/>
      <c r="C909" s="1514"/>
      <c r="D909" s="1514"/>
      <c r="E909" s="1514"/>
      <c r="F909" s="1848"/>
      <c r="G909" s="1930"/>
      <c r="H909" s="1516"/>
      <c r="I909" s="1537"/>
      <c r="J909" s="1537"/>
      <c r="K909" s="1453"/>
      <c r="L909" s="1453"/>
      <c r="M909" s="1453"/>
      <c r="N909" s="1514"/>
      <c r="O909" s="1453"/>
      <c r="P909" s="1453"/>
      <c r="Q909" s="1453"/>
      <c r="R909" s="1453"/>
      <c r="S909" s="1453"/>
      <c r="T909" s="1452"/>
      <c r="U909"/>
      <c r="V909"/>
      <c r="W909" s="1453"/>
      <c r="X909" s="1453"/>
      <c r="Y909" s="1453"/>
      <c r="Z909" s="1453"/>
      <c r="AA909" s="1453"/>
      <c r="AB909" s="1453"/>
      <c r="AC909" s="1453"/>
      <c r="AD909" s="1453"/>
      <c r="AE909" s="1453"/>
      <c r="AF909" s="1453"/>
      <c r="AG909" s="1453"/>
      <c r="AH909" s="1453"/>
      <c r="AI909" s="1453"/>
      <c r="AJ909" s="1453"/>
      <c r="AK909" s="1453"/>
      <c r="AL909" s="1453"/>
      <c r="AM909" s="1453"/>
      <c r="AN909" s="1453"/>
      <c r="AO909" s="1453"/>
      <c r="AP909" s="1453"/>
      <c r="AQ909" s="1453"/>
      <c r="AR909" s="1454"/>
      <c r="AS909" s="1453"/>
      <c r="AT909" s="1453"/>
      <c r="AU909" s="1453"/>
      <c r="AV909" s="1453"/>
      <c r="AW909" s="1453"/>
      <c r="AX909" s="1453"/>
      <c r="AY909" s="1453"/>
      <c r="AZ909" s="1453"/>
      <c r="BA909" s="1453"/>
      <c r="BB909" s="1453"/>
      <c r="BC909" s="1453"/>
      <c r="BD909" s="1453"/>
      <c r="BE909" s="1453"/>
      <c r="BF909" s="1453"/>
      <c r="BG909" s="1453"/>
      <c r="BH909" s="1453"/>
      <c r="BI909" s="1453"/>
      <c r="BJ909" s="1453"/>
      <c r="BK909" s="1453"/>
      <c r="BL909" s="1453"/>
      <c r="BM909" s="1453"/>
      <c r="BN909" s="1453"/>
      <c r="BO909" s="1453"/>
      <c r="BP909" s="1453"/>
      <c r="BQ909" s="1453"/>
      <c r="BR909" s="1453"/>
      <c r="BS909" s="1453"/>
      <c r="BT909" s="1453"/>
      <c r="BU909" s="1453"/>
      <c r="BV909" s="1453"/>
      <c r="BW909" s="1453"/>
      <c r="BX909" s="1453"/>
      <c r="BY909" s="1453"/>
      <c r="BZ909" s="1453"/>
      <c r="CA909" s="1453"/>
      <c r="CB909" s="1453"/>
      <c r="CC909" s="1453"/>
      <c r="CD909" s="1453"/>
      <c r="CE909" s="1453"/>
      <c r="CF909" s="1453"/>
      <c r="CG909" s="1453"/>
      <c r="CH909" s="1453"/>
      <c r="CI909" s="1453"/>
      <c r="CJ909" s="1453"/>
      <c r="CK909" s="1453"/>
      <c r="CL909" s="1453"/>
      <c r="CM909" s="1453"/>
      <c r="CN909" s="1453"/>
      <c r="CO909" s="1453"/>
      <c r="CP909" s="1453"/>
      <c r="CQ909" s="1453"/>
      <c r="CR909" s="1453"/>
      <c r="CS909" s="1453"/>
      <c r="CT909" s="1453"/>
      <c r="CU909" s="1453"/>
      <c r="CV909" s="1453"/>
      <c r="CW909" s="1453"/>
      <c r="CX909" s="1453"/>
      <c r="CY909" s="1453"/>
      <c r="CZ909" s="1453"/>
      <c r="DA909" s="1453"/>
      <c r="DB909" s="1453"/>
      <c r="DC909" s="1453"/>
      <c r="DD909" s="1453"/>
      <c r="DE909" s="1453"/>
      <c r="DF909" s="1453"/>
      <c r="DG909" s="1453"/>
      <c r="DH909" s="1453"/>
      <c r="DI909" s="1453"/>
      <c r="DJ909" s="1453"/>
      <c r="DK909" s="1453"/>
      <c r="DL909" s="1453"/>
      <c r="DM909" s="1453"/>
      <c r="DN909" s="1453"/>
      <c r="DO909" s="1453"/>
      <c r="DP909" s="1453"/>
      <c r="DQ909" s="1453"/>
      <c r="DR909" s="1453"/>
      <c r="DS909" s="1453"/>
      <c r="DT909" s="1453"/>
    </row>
    <row r="910" spans="1:124" s="1543" customFormat="1" ht="21.9" customHeight="1" x14ac:dyDescent="0.3">
      <c r="A910" s="1453"/>
      <c r="B910" s="1453"/>
      <c r="C910" s="1514"/>
      <c r="D910" s="1514"/>
      <c r="E910" s="1514"/>
      <c r="F910" s="1848"/>
      <c r="G910" s="1930"/>
      <c r="H910" s="1516"/>
      <c r="I910" s="1537"/>
      <c r="J910" s="1537"/>
      <c r="K910" s="1453"/>
      <c r="L910" s="1453"/>
      <c r="M910" s="1453"/>
      <c r="N910" s="1514"/>
      <c r="O910" s="1453"/>
      <c r="P910" s="1453"/>
      <c r="Q910" s="1453"/>
      <c r="R910" s="1453"/>
      <c r="S910" s="1453"/>
      <c r="T910" s="1452"/>
      <c r="U910"/>
      <c r="V910"/>
      <c r="W910" s="1453"/>
      <c r="X910" s="1453"/>
      <c r="Y910" s="1453"/>
      <c r="Z910" s="1453"/>
      <c r="AA910" s="1453"/>
      <c r="AB910" s="1453"/>
      <c r="AC910" s="1453"/>
      <c r="AD910" s="1453"/>
      <c r="AE910" s="1453"/>
      <c r="AF910" s="1453"/>
      <c r="AG910" s="1453"/>
      <c r="AH910" s="1453"/>
      <c r="AI910" s="1453"/>
      <c r="AJ910" s="1453"/>
      <c r="AK910" s="1453"/>
      <c r="AL910" s="1453"/>
      <c r="AM910" s="1453"/>
      <c r="AN910" s="1453"/>
      <c r="AO910" s="1453"/>
      <c r="AP910" s="1453"/>
      <c r="AQ910" s="1453"/>
      <c r="AR910" s="1454"/>
      <c r="AS910" s="1453"/>
      <c r="AT910" s="1453"/>
      <c r="AU910" s="1453"/>
      <c r="AV910" s="1453"/>
      <c r="AW910" s="1453"/>
      <c r="AX910" s="1453"/>
      <c r="AY910" s="1453"/>
      <c r="AZ910" s="1453"/>
      <c r="BA910" s="1453"/>
      <c r="BB910" s="1453"/>
      <c r="BC910" s="1453"/>
      <c r="BD910" s="1453"/>
      <c r="BE910" s="1453"/>
      <c r="BF910" s="1453"/>
      <c r="BG910" s="1453"/>
      <c r="BH910" s="1453"/>
      <c r="BI910" s="1453"/>
      <c r="BJ910" s="1453"/>
      <c r="BK910" s="1453"/>
      <c r="BL910" s="1453"/>
      <c r="BM910" s="1453"/>
      <c r="BN910" s="1453"/>
      <c r="BO910" s="1453"/>
      <c r="BP910" s="1453"/>
      <c r="BQ910" s="1453"/>
      <c r="BR910" s="1453"/>
      <c r="BS910" s="1453"/>
      <c r="BT910" s="1453"/>
      <c r="BU910" s="1453"/>
      <c r="BV910" s="1453"/>
      <c r="BW910" s="1453"/>
      <c r="BX910" s="1453"/>
      <c r="BY910" s="1453"/>
      <c r="BZ910" s="1453"/>
      <c r="CA910" s="1453"/>
      <c r="CB910" s="1453"/>
      <c r="CC910" s="1453"/>
      <c r="CD910" s="1453"/>
      <c r="CE910" s="1453"/>
      <c r="CF910" s="1453"/>
      <c r="CG910" s="1453"/>
      <c r="CH910" s="1453"/>
      <c r="CI910" s="1453"/>
      <c r="CJ910" s="1453"/>
      <c r="CK910" s="1453"/>
      <c r="CL910" s="1453"/>
      <c r="CM910" s="1453"/>
      <c r="CN910" s="1453"/>
      <c r="CO910" s="1453"/>
      <c r="CP910" s="1453"/>
      <c r="CQ910" s="1453"/>
      <c r="CR910" s="1453"/>
      <c r="CS910" s="1453"/>
      <c r="CT910" s="1453"/>
      <c r="CU910" s="1453"/>
      <c r="CV910" s="1453"/>
      <c r="CW910" s="1453"/>
      <c r="CX910" s="1453"/>
      <c r="CY910" s="1453"/>
      <c r="CZ910" s="1453"/>
      <c r="DA910" s="1453"/>
      <c r="DB910" s="1453"/>
      <c r="DC910" s="1453"/>
      <c r="DD910" s="1453"/>
      <c r="DE910" s="1453"/>
      <c r="DF910" s="1453"/>
      <c r="DG910" s="1453"/>
      <c r="DH910" s="1453"/>
      <c r="DI910" s="1453"/>
      <c r="DJ910" s="1453"/>
      <c r="DK910" s="1453"/>
      <c r="DL910" s="1453"/>
      <c r="DM910" s="1453"/>
      <c r="DN910" s="1453"/>
      <c r="DO910" s="1453"/>
      <c r="DP910" s="1453"/>
      <c r="DQ910" s="1453"/>
      <c r="DR910" s="1453"/>
      <c r="DS910" s="1453"/>
      <c r="DT910" s="1453"/>
    </row>
    <row r="911" spans="1:124" s="1543" customFormat="1" ht="21.9" customHeight="1" x14ac:dyDescent="0.3">
      <c r="A911" s="1453"/>
      <c r="B911" s="1453"/>
      <c r="C911" s="1514"/>
      <c r="D911" s="1514"/>
      <c r="E911" s="1514"/>
      <c r="F911" s="1848"/>
      <c r="G911" s="1930"/>
      <c r="H911" s="1516"/>
      <c r="I911" s="1537"/>
      <c r="J911" s="1537"/>
      <c r="K911" s="1453"/>
      <c r="L911" s="1453"/>
      <c r="M911" s="1453"/>
      <c r="N911" s="1514"/>
      <c r="O911" s="1453"/>
      <c r="P911" s="1453"/>
      <c r="Q911" s="1453"/>
      <c r="R911" s="1453"/>
      <c r="S911" s="1453"/>
      <c r="T911" s="1452"/>
      <c r="U911"/>
      <c r="V911"/>
      <c r="W911" s="1453"/>
      <c r="X911" s="1453"/>
      <c r="Y911" s="1453"/>
      <c r="Z911" s="1453"/>
      <c r="AA911" s="1453"/>
      <c r="AB911" s="1453"/>
      <c r="AC911" s="1453"/>
      <c r="AD911" s="1453"/>
      <c r="AE911" s="1453"/>
      <c r="AF911" s="1453"/>
      <c r="AG911" s="1453"/>
      <c r="AH911" s="1453"/>
      <c r="AI911" s="1453"/>
      <c r="AJ911" s="1453"/>
      <c r="AK911" s="1453"/>
      <c r="AL911" s="1453"/>
      <c r="AM911" s="1453"/>
      <c r="AN911" s="1453"/>
      <c r="AO911" s="1453"/>
      <c r="AP911" s="1453"/>
      <c r="AQ911" s="1453"/>
      <c r="AR911" s="1454"/>
      <c r="AS911" s="1453"/>
      <c r="AT911" s="1453"/>
      <c r="AU911" s="1453"/>
      <c r="AV911" s="1453"/>
      <c r="AW911" s="1453"/>
      <c r="AX911" s="1453"/>
      <c r="AY911" s="1453"/>
      <c r="AZ911" s="1453"/>
      <c r="BA911" s="1453"/>
      <c r="BB911" s="1453"/>
      <c r="BC911" s="1453"/>
      <c r="BD911" s="1453"/>
      <c r="BE911" s="1453"/>
      <c r="BF911" s="1453"/>
      <c r="BG911" s="1453"/>
      <c r="BH911" s="1453"/>
      <c r="BI911" s="1453"/>
      <c r="BJ911" s="1453"/>
      <c r="BK911" s="1453"/>
      <c r="BL911" s="1453"/>
      <c r="BM911" s="1453"/>
      <c r="BN911" s="1453"/>
      <c r="BO911" s="1453"/>
      <c r="BP911" s="1453"/>
      <c r="BQ911" s="1453"/>
      <c r="BR911" s="1453"/>
      <c r="BS911" s="1453"/>
      <c r="BT911" s="1453"/>
      <c r="BU911" s="1453"/>
      <c r="BV911" s="1453"/>
      <c r="BW911" s="1453"/>
      <c r="BX911" s="1453"/>
      <c r="BY911" s="1453"/>
      <c r="BZ911" s="1453"/>
      <c r="CA911" s="1453"/>
      <c r="CB911" s="1453"/>
      <c r="CC911" s="1453"/>
      <c r="CD911" s="1453"/>
      <c r="CE911" s="1453"/>
      <c r="CF911" s="1453"/>
      <c r="CG911" s="1453"/>
      <c r="CH911" s="1453"/>
      <c r="CI911" s="1453"/>
      <c r="CJ911" s="1453"/>
      <c r="CK911" s="1453"/>
      <c r="CL911" s="1453"/>
      <c r="CM911" s="1453"/>
      <c r="CN911" s="1453"/>
      <c r="CO911" s="1453"/>
      <c r="CP911" s="1453"/>
      <c r="CQ911" s="1453"/>
      <c r="CR911" s="1453"/>
      <c r="CS911" s="1453"/>
      <c r="CT911" s="1453"/>
      <c r="CU911" s="1453"/>
      <c r="CV911" s="1453"/>
      <c r="CW911" s="1453"/>
      <c r="CX911" s="1453"/>
      <c r="CY911" s="1453"/>
      <c r="CZ911" s="1453"/>
      <c r="DA911" s="1453"/>
      <c r="DB911" s="1453"/>
      <c r="DC911" s="1453"/>
      <c r="DD911" s="1453"/>
      <c r="DE911" s="1453"/>
      <c r="DF911" s="1453"/>
      <c r="DG911" s="1453"/>
      <c r="DH911" s="1453"/>
      <c r="DI911" s="1453"/>
      <c r="DJ911" s="1453"/>
      <c r="DK911" s="1453"/>
      <c r="DL911" s="1453"/>
      <c r="DM911" s="1453"/>
      <c r="DN911" s="1453"/>
      <c r="DO911" s="1453"/>
      <c r="DP911" s="1453"/>
      <c r="DQ911" s="1453"/>
      <c r="DR911" s="1453"/>
      <c r="DS911" s="1453"/>
      <c r="DT911" s="1453"/>
    </row>
    <row r="912" spans="1:124" s="1543" customFormat="1" ht="21.9" customHeight="1" x14ac:dyDescent="0.3">
      <c r="A912" s="1453"/>
      <c r="B912" s="1453"/>
      <c r="C912" s="1514"/>
      <c r="D912" s="1514"/>
      <c r="E912" s="1514"/>
      <c r="F912" s="1848"/>
      <c r="G912" s="1930"/>
      <c r="H912" s="1516"/>
      <c r="I912" s="1537"/>
      <c r="J912" s="1537"/>
      <c r="K912" s="1453"/>
      <c r="L912" s="1453"/>
      <c r="M912" s="1453"/>
      <c r="N912" s="1514"/>
      <c r="O912" s="1453"/>
      <c r="P912" s="1453"/>
      <c r="Q912" s="1453"/>
      <c r="R912" s="1453"/>
      <c r="S912" s="1453"/>
      <c r="T912" s="1452"/>
      <c r="U912"/>
      <c r="V912"/>
      <c r="W912" s="1453"/>
      <c r="X912" s="1453"/>
      <c r="Y912" s="1453"/>
      <c r="Z912" s="1453"/>
      <c r="AA912" s="1453"/>
      <c r="AB912" s="1453"/>
      <c r="AC912" s="1453"/>
      <c r="AD912" s="1453"/>
      <c r="AE912" s="1453"/>
      <c r="AF912" s="1453"/>
      <c r="AG912" s="1453"/>
      <c r="AH912" s="1453"/>
      <c r="AI912" s="1453"/>
      <c r="AJ912" s="1453"/>
      <c r="AK912" s="1453"/>
      <c r="AL912" s="1453"/>
      <c r="AM912" s="1453"/>
      <c r="AN912" s="1453"/>
      <c r="AO912" s="1453"/>
      <c r="AP912" s="1453"/>
      <c r="AQ912" s="1453"/>
      <c r="AR912" s="1454"/>
      <c r="AS912" s="1453"/>
      <c r="AT912" s="1453"/>
      <c r="AU912" s="1453"/>
      <c r="AV912" s="1453"/>
      <c r="AW912" s="1453"/>
      <c r="AX912" s="1453"/>
      <c r="AY912" s="1453"/>
      <c r="AZ912" s="1453"/>
      <c r="BA912" s="1453"/>
      <c r="BB912" s="1453"/>
      <c r="BC912" s="1453"/>
      <c r="BD912" s="1453"/>
      <c r="BE912" s="1453"/>
      <c r="BF912" s="1453"/>
      <c r="BG912" s="1453"/>
      <c r="BH912" s="1453"/>
      <c r="BI912" s="1453"/>
      <c r="BJ912" s="1453"/>
      <c r="BK912" s="1453"/>
      <c r="BL912" s="1453"/>
      <c r="BM912" s="1453"/>
      <c r="BN912" s="1453"/>
      <c r="BO912" s="1453"/>
      <c r="BP912" s="1453"/>
      <c r="BQ912" s="1453"/>
      <c r="BR912" s="1453"/>
      <c r="BS912" s="1453"/>
      <c r="BT912" s="1453"/>
      <c r="BU912" s="1453"/>
      <c r="BV912" s="1453"/>
      <c r="BW912" s="1453"/>
      <c r="BX912" s="1453"/>
      <c r="BY912" s="1453"/>
      <c r="BZ912" s="1453"/>
      <c r="CA912" s="1453"/>
      <c r="CB912" s="1453"/>
      <c r="CC912" s="1453"/>
      <c r="CD912" s="1453"/>
      <c r="CE912" s="1453"/>
      <c r="CF912" s="1453"/>
      <c r="CG912" s="1453"/>
      <c r="CH912" s="1453"/>
      <c r="CI912" s="1453"/>
      <c r="CJ912" s="1453"/>
      <c r="CK912" s="1453"/>
      <c r="CL912" s="1453"/>
      <c r="CM912" s="1453"/>
      <c r="CN912" s="1453"/>
      <c r="CO912" s="1453"/>
      <c r="CP912" s="1453"/>
      <c r="CQ912" s="1453"/>
      <c r="CR912" s="1453"/>
      <c r="CS912" s="1453"/>
      <c r="CT912" s="1453"/>
      <c r="CU912" s="1453"/>
      <c r="CV912" s="1453"/>
      <c r="CW912" s="1453"/>
      <c r="CX912" s="1453"/>
      <c r="CY912" s="1453"/>
      <c r="CZ912" s="1453"/>
      <c r="DA912" s="1453"/>
      <c r="DB912" s="1453"/>
      <c r="DC912" s="1453"/>
      <c r="DD912" s="1453"/>
      <c r="DE912" s="1453"/>
      <c r="DF912" s="1453"/>
      <c r="DG912" s="1453"/>
      <c r="DH912" s="1453"/>
      <c r="DI912" s="1453"/>
      <c r="DJ912" s="1453"/>
      <c r="DK912" s="1453"/>
      <c r="DL912" s="1453"/>
      <c r="DM912" s="1453"/>
      <c r="DN912" s="1453"/>
      <c r="DO912" s="1453"/>
      <c r="DP912" s="1453"/>
      <c r="DQ912" s="1453"/>
      <c r="DR912" s="1453"/>
      <c r="DS912" s="1453"/>
      <c r="DT912" s="1453"/>
    </row>
    <row r="913" spans="1:124" s="1543" customFormat="1" ht="21.9" customHeight="1" x14ac:dyDescent="0.3">
      <c r="A913" s="1453"/>
      <c r="B913" s="1453"/>
      <c r="C913" s="1514"/>
      <c r="D913" s="1514"/>
      <c r="E913" s="1514"/>
      <c r="F913" s="1848"/>
      <c r="G913" s="1930"/>
      <c r="H913" s="1516"/>
      <c r="I913" s="1537"/>
      <c r="J913" s="1537"/>
      <c r="K913" s="1453"/>
      <c r="L913" s="1453"/>
      <c r="M913" s="1453"/>
      <c r="N913" s="1514"/>
      <c r="O913" s="1453"/>
      <c r="P913" s="1453"/>
      <c r="Q913" s="1453"/>
      <c r="R913" s="1453"/>
      <c r="S913" s="1453"/>
      <c r="T913" s="1452"/>
      <c r="U913"/>
      <c r="V913"/>
      <c r="W913" s="1453"/>
      <c r="X913" s="1453"/>
      <c r="Y913" s="1453"/>
      <c r="Z913" s="1453"/>
      <c r="AA913" s="1453"/>
      <c r="AB913" s="1453"/>
      <c r="AC913" s="1453"/>
      <c r="AD913" s="1453"/>
      <c r="AE913" s="1453"/>
      <c r="AF913" s="1453"/>
      <c r="AG913" s="1453"/>
      <c r="AH913" s="1453"/>
      <c r="AI913" s="1453"/>
      <c r="AJ913" s="1453"/>
      <c r="AK913" s="1453"/>
      <c r="AL913" s="1453"/>
      <c r="AM913" s="1453"/>
      <c r="AN913" s="1453"/>
      <c r="AO913" s="1453"/>
      <c r="AP913" s="1453"/>
      <c r="AQ913" s="1453"/>
      <c r="AR913" s="1454"/>
      <c r="AS913" s="1453"/>
      <c r="AT913" s="1453"/>
      <c r="AU913" s="1453"/>
      <c r="AV913" s="1453"/>
      <c r="AW913" s="1453"/>
      <c r="AX913" s="1453"/>
      <c r="AY913" s="1453"/>
      <c r="AZ913" s="1453"/>
      <c r="BA913" s="1453"/>
      <c r="BB913" s="1453"/>
      <c r="BC913" s="1453"/>
      <c r="BD913" s="1453"/>
      <c r="BE913" s="1453"/>
      <c r="BF913" s="1453"/>
      <c r="BG913" s="1453"/>
      <c r="BH913" s="1453"/>
      <c r="BI913" s="1453"/>
      <c r="BJ913" s="1453"/>
      <c r="BK913" s="1453"/>
      <c r="BL913" s="1453"/>
      <c r="BM913" s="1453"/>
      <c r="BN913" s="1453"/>
      <c r="BO913" s="1453"/>
      <c r="BP913" s="1453"/>
      <c r="BQ913" s="1453"/>
      <c r="BR913" s="1453"/>
      <c r="BS913" s="1453"/>
      <c r="BT913" s="1453"/>
      <c r="BU913" s="1453"/>
      <c r="BV913" s="1453"/>
      <c r="BW913" s="1453"/>
      <c r="BX913" s="1453"/>
      <c r="BY913" s="1453"/>
      <c r="BZ913" s="1453"/>
      <c r="CA913" s="1453"/>
      <c r="CB913" s="1453"/>
      <c r="CC913" s="1453"/>
      <c r="CD913" s="1453"/>
      <c r="CE913" s="1453"/>
      <c r="CF913" s="1453"/>
      <c r="CG913" s="1453"/>
      <c r="CH913" s="1453"/>
      <c r="CI913" s="1453"/>
      <c r="CJ913" s="1453"/>
      <c r="CK913" s="1453"/>
      <c r="CL913" s="1453"/>
      <c r="CM913" s="1453"/>
      <c r="CN913" s="1453"/>
      <c r="CO913" s="1453"/>
      <c r="CP913" s="1453"/>
      <c r="CQ913" s="1453"/>
      <c r="CR913" s="1453"/>
      <c r="CS913" s="1453"/>
      <c r="CT913" s="1453"/>
      <c r="CU913" s="1453"/>
      <c r="CV913" s="1453"/>
      <c r="CW913" s="1453"/>
      <c r="CX913" s="1453"/>
      <c r="CY913" s="1453"/>
      <c r="CZ913" s="1453"/>
      <c r="DA913" s="1453"/>
      <c r="DB913" s="1453"/>
      <c r="DC913" s="1453"/>
      <c r="DD913" s="1453"/>
      <c r="DE913" s="1453"/>
      <c r="DF913" s="1453"/>
      <c r="DG913" s="1453"/>
      <c r="DH913" s="1453"/>
      <c r="DI913" s="1453"/>
      <c r="DJ913" s="1453"/>
      <c r="DK913" s="1453"/>
      <c r="DL913" s="1453"/>
      <c r="DM913" s="1453"/>
      <c r="DN913" s="1453"/>
      <c r="DO913" s="1453"/>
      <c r="DP913" s="1453"/>
      <c r="DQ913" s="1453"/>
      <c r="DR913" s="1453"/>
      <c r="DS913" s="1453"/>
      <c r="DT913" s="1453"/>
    </row>
    <row r="914" spans="1:124" s="1543" customFormat="1" ht="21.9" customHeight="1" x14ac:dyDescent="0.3">
      <c r="A914" s="1453"/>
      <c r="B914" s="1453"/>
      <c r="C914" s="1514"/>
      <c r="D914" s="1514"/>
      <c r="E914" s="1514"/>
      <c r="F914" s="1848"/>
      <c r="G914" s="1930"/>
      <c r="H914" s="1516"/>
      <c r="I914" s="1537"/>
      <c r="J914" s="1537"/>
      <c r="K914" s="1453"/>
      <c r="L914" s="1453"/>
      <c r="M914" s="1453"/>
      <c r="N914" s="1514"/>
      <c r="O914" s="1453"/>
      <c r="P914" s="1453"/>
      <c r="Q914" s="1453"/>
      <c r="R914" s="1453"/>
      <c r="S914" s="1453"/>
      <c r="T914" s="1452"/>
      <c r="U914"/>
      <c r="V914"/>
      <c r="W914" s="1453"/>
      <c r="X914" s="1453"/>
      <c r="Y914" s="1453"/>
      <c r="Z914" s="1453"/>
      <c r="AA914" s="1453"/>
      <c r="AB914" s="1453"/>
      <c r="AC914" s="1453"/>
      <c r="AD914" s="1453"/>
      <c r="AE914" s="1453"/>
      <c r="AF914" s="1453"/>
      <c r="AG914" s="1453"/>
      <c r="AH914" s="1453"/>
      <c r="AI914" s="1453"/>
      <c r="AJ914" s="1453"/>
      <c r="AK914" s="1453"/>
      <c r="AL914" s="1453"/>
      <c r="AM914" s="1453"/>
      <c r="AN914" s="1453"/>
      <c r="AO914" s="1453"/>
      <c r="AP914" s="1453"/>
      <c r="AQ914" s="1453"/>
      <c r="AR914" s="1454"/>
      <c r="AS914" s="1453"/>
      <c r="AT914" s="1453"/>
      <c r="AU914" s="1453"/>
      <c r="AV914" s="1453"/>
      <c r="AW914" s="1453"/>
      <c r="AX914" s="1453"/>
      <c r="AY914" s="1453"/>
      <c r="AZ914" s="1453"/>
      <c r="BA914" s="1453"/>
      <c r="BB914" s="1453"/>
      <c r="BC914" s="1453"/>
      <c r="BD914" s="1453"/>
      <c r="BE914" s="1453"/>
      <c r="BF914" s="1453"/>
      <c r="BG914" s="1453"/>
      <c r="BH914" s="1453"/>
      <c r="BI914" s="1453"/>
      <c r="BJ914" s="1453"/>
      <c r="BK914" s="1453"/>
      <c r="BL914" s="1453"/>
      <c r="BM914" s="1453"/>
      <c r="BN914" s="1453"/>
      <c r="BO914" s="1453"/>
      <c r="BP914" s="1453"/>
      <c r="BQ914" s="1453"/>
      <c r="BR914" s="1453"/>
      <c r="BS914" s="1453"/>
      <c r="BT914" s="1453"/>
      <c r="BU914" s="1453"/>
      <c r="BV914" s="1453"/>
      <c r="BW914" s="1453"/>
      <c r="BX914" s="1453"/>
      <c r="BY914" s="1453"/>
      <c r="BZ914" s="1453"/>
      <c r="CA914" s="1453"/>
      <c r="CB914" s="1453"/>
      <c r="CC914" s="1453"/>
      <c r="CD914" s="1453"/>
      <c r="CE914" s="1453"/>
      <c r="CF914" s="1453"/>
      <c r="CG914" s="1453"/>
      <c r="CH914" s="1453"/>
      <c r="CI914" s="1453"/>
      <c r="CJ914" s="1453"/>
      <c r="CK914" s="1453"/>
      <c r="CL914" s="1453"/>
      <c r="CM914" s="1453"/>
      <c r="CN914" s="1453"/>
      <c r="CO914" s="1453"/>
      <c r="CP914" s="1453"/>
      <c r="CQ914" s="1453"/>
      <c r="CR914" s="1453"/>
      <c r="CS914" s="1453"/>
      <c r="CT914" s="1453"/>
      <c r="CU914" s="1453"/>
      <c r="CV914" s="1453"/>
      <c r="CW914" s="1453"/>
      <c r="CX914" s="1453"/>
      <c r="CY914" s="1453"/>
      <c r="CZ914" s="1453"/>
      <c r="DA914" s="1453"/>
      <c r="DB914" s="1453"/>
      <c r="DC914" s="1453"/>
      <c r="DD914" s="1453"/>
      <c r="DE914" s="1453"/>
      <c r="DF914" s="1453"/>
      <c r="DG914" s="1453"/>
      <c r="DH914" s="1453"/>
      <c r="DI914" s="1453"/>
      <c r="DJ914" s="1453"/>
      <c r="DK914" s="1453"/>
      <c r="DL914" s="1453"/>
      <c r="DM914" s="1453"/>
      <c r="DN914" s="1453"/>
      <c r="DO914" s="1453"/>
      <c r="DP914" s="1453"/>
      <c r="DQ914" s="1453"/>
      <c r="DR914" s="1453"/>
      <c r="DS914" s="1453"/>
      <c r="DT914" s="1453"/>
    </row>
    <row r="915" spans="1:124" s="1543" customFormat="1" ht="21.9" customHeight="1" x14ac:dyDescent="0.3">
      <c r="A915" s="1453"/>
      <c r="B915" s="1453"/>
      <c r="C915" s="1514"/>
      <c r="D915" s="1514"/>
      <c r="E915" s="1514"/>
      <c r="F915" s="1848"/>
      <c r="G915" s="1930"/>
      <c r="H915" s="1516"/>
      <c r="I915" s="1537"/>
      <c r="J915" s="1537"/>
      <c r="K915" s="1453"/>
      <c r="L915" s="1453"/>
      <c r="M915" s="1453"/>
      <c r="N915" s="1514"/>
      <c r="O915" s="1453"/>
      <c r="P915" s="1453"/>
      <c r="Q915" s="1453"/>
      <c r="R915" s="1453"/>
      <c r="S915" s="1453"/>
      <c r="T915" s="1452"/>
      <c r="U915"/>
      <c r="V915"/>
      <c r="W915" s="1453"/>
      <c r="X915" s="1453"/>
      <c r="Y915" s="1453"/>
      <c r="Z915" s="1453"/>
      <c r="AA915" s="1453"/>
      <c r="AB915" s="1453"/>
      <c r="AC915" s="1453"/>
      <c r="AD915" s="1453"/>
      <c r="AE915" s="1453"/>
      <c r="AF915" s="1453"/>
      <c r="AG915" s="1453"/>
      <c r="AH915" s="1453"/>
      <c r="AI915" s="1453"/>
      <c r="AJ915" s="1453"/>
      <c r="AK915" s="1453"/>
      <c r="AL915" s="1453"/>
      <c r="AM915" s="1453"/>
      <c r="AN915" s="1453"/>
      <c r="AO915" s="1453"/>
      <c r="AP915" s="1453"/>
      <c r="AQ915" s="1453"/>
      <c r="AR915" s="1454"/>
      <c r="AS915" s="1453"/>
      <c r="AT915" s="1453"/>
      <c r="AU915" s="1453"/>
      <c r="AV915" s="1453"/>
      <c r="AW915" s="1453"/>
      <c r="AX915" s="1453"/>
      <c r="AY915" s="1453"/>
      <c r="AZ915" s="1453"/>
      <c r="BA915" s="1453"/>
      <c r="BB915" s="1453"/>
      <c r="BC915" s="1453"/>
      <c r="BD915" s="1453"/>
      <c r="BE915" s="1453"/>
      <c r="BF915" s="1453"/>
      <c r="BG915" s="1453"/>
      <c r="BH915" s="1453"/>
      <c r="BI915" s="1453"/>
      <c r="BJ915" s="1453"/>
      <c r="BK915" s="1453"/>
      <c r="BL915" s="1453"/>
      <c r="BM915" s="1453"/>
      <c r="BN915" s="1453"/>
      <c r="BO915" s="1453"/>
      <c r="BP915" s="1453"/>
      <c r="BQ915" s="1453"/>
      <c r="BR915" s="1453"/>
      <c r="BS915" s="1453"/>
      <c r="BT915" s="1453"/>
      <c r="BU915" s="1453"/>
      <c r="BV915" s="1453"/>
      <c r="BW915" s="1453"/>
      <c r="BX915" s="1453"/>
      <c r="BY915" s="1453"/>
      <c r="BZ915" s="1453"/>
      <c r="CA915" s="1453"/>
      <c r="CB915" s="1453"/>
      <c r="CC915" s="1453"/>
      <c r="CD915" s="1453"/>
      <c r="CE915" s="1453"/>
      <c r="CF915" s="1453"/>
      <c r="CG915" s="1453"/>
      <c r="CH915" s="1453"/>
      <c r="CI915" s="1453"/>
      <c r="CJ915" s="1453"/>
      <c r="CK915" s="1453"/>
      <c r="CL915" s="1453"/>
      <c r="CM915" s="1453"/>
      <c r="CN915" s="1453"/>
      <c r="CO915" s="1453"/>
      <c r="CP915" s="1453"/>
      <c r="CQ915" s="1453"/>
      <c r="CR915" s="1453"/>
      <c r="CS915" s="1453"/>
      <c r="CT915" s="1453"/>
      <c r="CU915" s="1453"/>
      <c r="CV915" s="1453"/>
      <c r="CW915" s="1453"/>
      <c r="CX915" s="1453"/>
      <c r="CY915" s="1453"/>
      <c r="CZ915" s="1453"/>
      <c r="DA915" s="1453"/>
      <c r="DB915" s="1453"/>
      <c r="DC915" s="1453"/>
      <c r="DD915" s="1453"/>
      <c r="DE915" s="1453"/>
      <c r="DF915" s="1453"/>
      <c r="DG915" s="1453"/>
      <c r="DH915" s="1453"/>
      <c r="DI915" s="1453"/>
      <c r="DJ915" s="1453"/>
      <c r="DK915" s="1453"/>
      <c r="DL915" s="1453"/>
      <c r="DM915" s="1453"/>
      <c r="DN915" s="1453"/>
      <c r="DO915" s="1453"/>
      <c r="DP915" s="1453"/>
      <c r="DQ915" s="1453"/>
      <c r="DR915" s="1453"/>
      <c r="DS915" s="1453"/>
      <c r="DT915" s="1453"/>
    </row>
    <row r="916" spans="1:124" s="1543" customFormat="1" ht="21.9" customHeight="1" x14ac:dyDescent="0.3">
      <c r="A916" s="1453"/>
      <c r="B916" s="1453"/>
      <c r="C916" s="1514"/>
      <c r="D916" s="1514"/>
      <c r="E916" s="1514"/>
      <c r="F916" s="1848"/>
      <c r="G916" s="1930"/>
      <c r="H916" s="1516"/>
      <c r="I916" s="1537"/>
      <c r="J916" s="1537"/>
      <c r="K916" s="1453"/>
      <c r="L916" s="1453"/>
      <c r="M916" s="1453"/>
      <c r="N916" s="1514"/>
      <c r="O916" s="1453"/>
      <c r="P916" s="1453"/>
      <c r="Q916" s="1453"/>
      <c r="R916" s="1453"/>
      <c r="S916" s="1453"/>
      <c r="T916" s="1452"/>
      <c r="U916"/>
      <c r="V916"/>
      <c r="W916" s="1453"/>
      <c r="X916" s="1453"/>
      <c r="Y916" s="1453"/>
      <c r="Z916" s="1453"/>
      <c r="AA916" s="1453"/>
      <c r="AB916" s="1453"/>
      <c r="AC916" s="1453"/>
      <c r="AD916" s="1453"/>
      <c r="AE916" s="1453"/>
      <c r="AF916" s="1453"/>
      <c r="AG916" s="1453"/>
      <c r="AH916" s="1453"/>
      <c r="AI916" s="1453"/>
      <c r="AJ916" s="1453"/>
      <c r="AK916" s="1453"/>
      <c r="AL916" s="1453"/>
      <c r="AM916" s="1453"/>
      <c r="AN916" s="1453"/>
      <c r="AO916" s="1453"/>
      <c r="AP916" s="1453"/>
      <c r="AQ916" s="1453"/>
      <c r="AR916" s="1454"/>
      <c r="AS916" s="1453"/>
      <c r="AT916" s="1453"/>
      <c r="AU916" s="1453"/>
      <c r="AV916" s="1453"/>
      <c r="AW916" s="1453"/>
      <c r="AX916" s="1453"/>
      <c r="AY916" s="1453"/>
      <c r="AZ916" s="1453"/>
      <c r="BA916" s="1453"/>
      <c r="BB916" s="1453"/>
      <c r="BC916" s="1453"/>
      <c r="BD916" s="1453"/>
      <c r="BE916" s="1453"/>
      <c r="BF916" s="1453"/>
      <c r="BG916" s="1453"/>
      <c r="BH916" s="1453"/>
      <c r="BI916" s="1453"/>
      <c r="BJ916" s="1453"/>
      <c r="BK916" s="1453"/>
      <c r="BL916" s="1453"/>
      <c r="BM916" s="1453"/>
      <c r="BN916" s="1453"/>
      <c r="BO916" s="1453"/>
      <c r="BP916" s="1453"/>
      <c r="BQ916" s="1453"/>
      <c r="BR916" s="1453"/>
      <c r="BS916" s="1453"/>
      <c r="BT916" s="1453"/>
      <c r="BU916" s="1453"/>
      <c r="BV916" s="1453"/>
      <c r="BW916" s="1453"/>
      <c r="BX916" s="1453"/>
      <c r="BY916" s="1453"/>
      <c r="BZ916" s="1453"/>
      <c r="CA916" s="1453"/>
      <c r="CB916" s="1453"/>
      <c r="CC916" s="1453"/>
      <c r="CD916" s="1453"/>
      <c r="CE916" s="1453"/>
      <c r="CF916" s="1453"/>
      <c r="CG916" s="1453"/>
      <c r="CH916" s="1453"/>
      <c r="CI916" s="1453"/>
      <c r="CJ916" s="1453"/>
      <c r="CK916" s="1453"/>
      <c r="CL916" s="1453"/>
      <c r="CM916" s="1453"/>
      <c r="CN916" s="1453"/>
      <c r="CO916" s="1453"/>
      <c r="CP916" s="1453"/>
      <c r="CQ916" s="1453"/>
      <c r="CR916" s="1453"/>
      <c r="CS916" s="1453"/>
      <c r="CT916" s="1453"/>
      <c r="CU916" s="1453"/>
      <c r="CV916" s="1453"/>
      <c r="CW916" s="1453"/>
      <c r="CX916" s="1453"/>
      <c r="CY916" s="1453"/>
      <c r="CZ916" s="1453"/>
      <c r="DA916" s="1453"/>
      <c r="DB916" s="1453"/>
      <c r="DC916" s="1453"/>
      <c r="DD916" s="1453"/>
      <c r="DE916" s="1453"/>
      <c r="DF916" s="1453"/>
      <c r="DG916" s="1453"/>
      <c r="DH916" s="1453"/>
      <c r="DI916" s="1453"/>
      <c r="DJ916" s="1453"/>
      <c r="DK916" s="1453"/>
      <c r="DL916" s="1453"/>
      <c r="DM916" s="1453"/>
      <c r="DN916" s="1453"/>
      <c r="DO916" s="1453"/>
      <c r="DP916" s="1453"/>
      <c r="DQ916" s="1453"/>
      <c r="DR916" s="1453"/>
      <c r="DS916" s="1453"/>
      <c r="DT916" s="1453"/>
    </row>
    <row r="917" spans="1:124" s="1543" customFormat="1" ht="21.9" customHeight="1" x14ac:dyDescent="0.3">
      <c r="A917" s="1453"/>
      <c r="B917" s="1453"/>
      <c r="C917" s="1514"/>
      <c r="D917" s="1514"/>
      <c r="E917" s="1514"/>
      <c r="F917" s="1848"/>
      <c r="G917" s="1930"/>
      <c r="H917" s="1516"/>
      <c r="I917" s="1537"/>
      <c r="J917" s="1537"/>
      <c r="K917" s="1453"/>
      <c r="L917" s="1453"/>
      <c r="M917" s="1453"/>
      <c r="N917" s="1514"/>
      <c r="O917" s="1453"/>
      <c r="P917" s="1453"/>
      <c r="Q917" s="1453"/>
      <c r="R917" s="1453"/>
      <c r="S917" s="1453"/>
      <c r="T917" s="1452"/>
      <c r="U917"/>
      <c r="V917"/>
      <c r="W917" s="1453"/>
      <c r="X917" s="1453"/>
      <c r="Y917" s="1453"/>
      <c r="Z917" s="1453"/>
      <c r="AA917" s="1453"/>
      <c r="AB917" s="1453"/>
      <c r="AC917" s="1453"/>
      <c r="AD917" s="1453"/>
      <c r="AE917" s="1453"/>
      <c r="AF917" s="1453"/>
      <c r="AG917" s="1453"/>
      <c r="AH917" s="1453"/>
      <c r="AI917" s="1453"/>
      <c r="AJ917" s="1453"/>
      <c r="AK917" s="1453"/>
      <c r="AL917" s="1453"/>
      <c r="AM917" s="1453"/>
      <c r="AN917" s="1453"/>
      <c r="AO917" s="1453"/>
      <c r="AP917" s="1453"/>
      <c r="AQ917" s="1453"/>
      <c r="AR917" s="1454"/>
      <c r="AS917" s="1453"/>
      <c r="AT917" s="1453"/>
      <c r="AU917" s="1453"/>
      <c r="AV917" s="1453"/>
      <c r="AW917" s="1453"/>
      <c r="AX917" s="1453"/>
      <c r="AY917" s="1453"/>
      <c r="AZ917" s="1453"/>
      <c r="BA917" s="1453"/>
      <c r="BB917" s="1453"/>
      <c r="BC917" s="1453"/>
      <c r="BD917" s="1453"/>
      <c r="BE917" s="1453"/>
      <c r="BF917" s="1453"/>
      <c r="BG917" s="1453"/>
      <c r="BH917" s="1453"/>
      <c r="BI917" s="1453"/>
      <c r="BJ917" s="1453"/>
      <c r="BK917" s="1453"/>
      <c r="BL917" s="1453"/>
      <c r="BM917" s="1453"/>
      <c r="BN917" s="1453"/>
      <c r="BO917" s="1453"/>
      <c r="BP917" s="1453"/>
      <c r="BQ917" s="1453"/>
      <c r="BR917" s="1453"/>
      <c r="BS917" s="1453"/>
      <c r="BT917" s="1453"/>
      <c r="BU917" s="1453"/>
      <c r="BV917" s="1453"/>
      <c r="BW917" s="1453"/>
      <c r="BX917" s="1453"/>
      <c r="BY917" s="1453"/>
      <c r="BZ917" s="1453"/>
      <c r="CA917" s="1453"/>
      <c r="CB917" s="1453"/>
      <c r="CC917" s="1453"/>
      <c r="CD917" s="1453"/>
      <c r="CE917" s="1453"/>
      <c r="CF917" s="1453"/>
      <c r="CG917" s="1453"/>
      <c r="CH917" s="1453"/>
      <c r="CI917" s="1453"/>
      <c r="CJ917" s="1453"/>
      <c r="CK917" s="1453"/>
      <c r="CL917" s="1453"/>
      <c r="CM917" s="1453"/>
      <c r="CN917" s="1453"/>
      <c r="CO917" s="1453"/>
      <c r="CP917" s="1453"/>
      <c r="CQ917" s="1453"/>
      <c r="CR917" s="1453"/>
      <c r="CS917" s="1453"/>
      <c r="CT917" s="1453"/>
      <c r="CU917" s="1453"/>
      <c r="CV917" s="1453"/>
      <c r="CW917" s="1453"/>
      <c r="CX917" s="1453"/>
      <c r="CY917" s="1453"/>
      <c r="CZ917" s="1453"/>
      <c r="DA917" s="1453"/>
      <c r="DB917" s="1453"/>
      <c r="DC917" s="1453"/>
      <c r="DD917" s="1453"/>
      <c r="DE917" s="1453"/>
      <c r="DF917" s="1453"/>
      <c r="DG917" s="1453"/>
      <c r="DH917" s="1453"/>
      <c r="DI917" s="1453"/>
      <c r="DJ917" s="1453"/>
      <c r="DK917" s="1453"/>
      <c r="DL917" s="1453"/>
      <c r="DM917" s="1453"/>
      <c r="DN917" s="1453"/>
      <c r="DO917" s="1453"/>
      <c r="DP917" s="1453"/>
      <c r="DQ917" s="1453"/>
      <c r="DR917" s="1453"/>
      <c r="DS917" s="1453"/>
      <c r="DT917" s="1453"/>
    </row>
    <row r="918" spans="1:124" s="1543" customFormat="1" ht="21.9" customHeight="1" x14ac:dyDescent="0.3">
      <c r="A918" s="1453"/>
      <c r="B918" s="1453"/>
      <c r="C918" s="1514"/>
      <c r="D918" s="1514"/>
      <c r="E918" s="1514"/>
      <c r="F918" s="1848"/>
      <c r="G918" s="1930"/>
      <c r="H918" s="1516"/>
      <c r="I918" s="1537"/>
      <c r="J918" s="1537"/>
      <c r="K918" s="1453"/>
      <c r="L918" s="1453"/>
      <c r="M918" s="1453"/>
      <c r="N918" s="1514"/>
      <c r="O918" s="1453"/>
      <c r="P918" s="1453"/>
      <c r="Q918" s="1453"/>
      <c r="R918" s="1453"/>
      <c r="S918" s="1453"/>
      <c r="T918" s="1452"/>
      <c r="U918"/>
      <c r="V918"/>
      <c r="W918" s="1453"/>
      <c r="X918" s="1453"/>
      <c r="Y918" s="1453"/>
      <c r="Z918" s="1453"/>
      <c r="AA918" s="1453"/>
      <c r="AB918" s="1453"/>
      <c r="AC918" s="1453"/>
      <c r="AD918" s="1453"/>
      <c r="AE918" s="1453"/>
      <c r="AF918" s="1453"/>
      <c r="AG918" s="1453"/>
      <c r="AH918" s="1453"/>
      <c r="AI918" s="1453"/>
      <c r="AJ918" s="1453"/>
      <c r="AK918" s="1453"/>
      <c r="AL918" s="1453"/>
      <c r="AM918" s="1453"/>
      <c r="AN918" s="1453"/>
      <c r="AO918" s="1453"/>
      <c r="AP918" s="1453"/>
      <c r="AQ918" s="1453"/>
      <c r="AR918" s="1454"/>
      <c r="AS918" s="1453"/>
      <c r="AT918" s="1453"/>
      <c r="AU918" s="1453"/>
      <c r="AV918" s="1453"/>
      <c r="AW918" s="1453"/>
      <c r="AX918" s="1453"/>
      <c r="AY918" s="1453"/>
      <c r="AZ918" s="1453"/>
      <c r="BA918" s="1453"/>
      <c r="BB918" s="1453"/>
      <c r="BC918" s="1453"/>
      <c r="BD918" s="1453"/>
      <c r="BE918" s="1453"/>
      <c r="BF918" s="1453"/>
      <c r="BG918" s="1453"/>
      <c r="BH918" s="1453"/>
      <c r="BI918" s="1453"/>
      <c r="BJ918" s="1453"/>
      <c r="BK918" s="1453"/>
      <c r="BL918" s="1453"/>
      <c r="BM918" s="1453"/>
      <c r="BN918" s="1453"/>
      <c r="BO918" s="1453"/>
      <c r="BP918" s="1453"/>
      <c r="BQ918" s="1453"/>
      <c r="BR918" s="1453"/>
      <c r="BS918" s="1453"/>
      <c r="BT918" s="1453"/>
      <c r="BU918" s="1453"/>
      <c r="BV918" s="1453"/>
      <c r="BW918" s="1453"/>
      <c r="BX918" s="1453"/>
      <c r="BY918" s="1453"/>
      <c r="BZ918" s="1453"/>
      <c r="CA918" s="1453"/>
      <c r="CB918" s="1453"/>
      <c r="CC918" s="1453"/>
      <c r="CD918" s="1453"/>
      <c r="CE918" s="1453"/>
      <c r="CF918" s="1453"/>
      <c r="CG918" s="1453"/>
      <c r="CH918" s="1453"/>
      <c r="CI918" s="1453"/>
      <c r="CJ918" s="1453"/>
      <c r="CK918" s="1453"/>
      <c r="CL918" s="1453"/>
      <c r="CM918" s="1453"/>
      <c r="CN918" s="1453"/>
      <c r="CO918" s="1453"/>
      <c r="CP918" s="1453"/>
      <c r="CQ918" s="1453"/>
      <c r="CR918" s="1453"/>
      <c r="CS918" s="1453"/>
      <c r="CT918" s="1453"/>
      <c r="CU918" s="1453"/>
      <c r="CV918" s="1453"/>
      <c r="CW918" s="1453"/>
      <c r="CX918" s="1453"/>
      <c r="CY918" s="1453"/>
      <c r="CZ918" s="1453"/>
      <c r="DA918" s="1453"/>
      <c r="DB918" s="1453"/>
      <c r="DC918" s="1453"/>
      <c r="DD918" s="1453"/>
      <c r="DE918" s="1453"/>
      <c r="DF918" s="1453"/>
      <c r="DG918" s="1453"/>
      <c r="DH918" s="1453"/>
      <c r="DI918" s="1453"/>
      <c r="DJ918" s="1453"/>
      <c r="DK918" s="1453"/>
      <c r="DL918" s="1453"/>
      <c r="DM918" s="1453"/>
      <c r="DN918" s="1453"/>
      <c r="DO918" s="1453"/>
      <c r="DP918" s="1453"/>
      <c r="DQ918" s="1453"/>
      <c r="DR918" s="1453"/>
      <c r="DS918" s="1453"/>
      <c r="DT918" s="1453"/>
    </row>
    <row r="919" spans="1:124" s="1543" customFormat="1" ht="21.9" customHeight="1" x14ac:dyDescent="0.3">
      <c r="A919" s="1453"/>
      <c r="B919" s="1453"/>
      <c r="C919" s="1514"/>
      <c r="D919" s="1514"/>
      <c r="E919" s="1514"/>
      <c r="F919" s="1848"/>
      <c r="G919" s="1930"/>
      <c r="H919" s="1516"/>
      <c r="I919" s="1537"/>
      <c r="J919" s="1537"/>
      <c r="K919" s="1453"/>
      <c r="L919" s="1453"/>
      <c r="M919" s="1453"/>
      <c r="N919" s="1514"/>
      <c r="O919" s="1453"/>
      <c r="P919" s="1453"/>
      <c r="Q919" s="1453"/>
      <c r="R919" s="1453"/>
      <c r="S919" s="1453"/>
      <c r="T919" s="1452"/>
      <c r="U919"/>
      <c r="V919"/>
      <c r="W919" s="1453"/>
      <c r="X919" s="1453"/>
      <c r="Y919" s="1453"/>
      <c r="Z919" s="1453"/>
      <c r="AA919" s="1453"/>
      <c r="AB919" s="1453"/>
      <c r="AC919" s="1453"/>
      <c r="AD919" s="1453"/>
      <c r="AE919" s="1453"/>
      <c r="AF919" s="1453"/>
      <c r="AG919" s="1453"/>
      <c r="AH919" s="1453"/>
      <c r="AI919" s="1453"/>
      <c r="AJ919" s="1453"/>
      <c r="AK919" s="1453"/>
      <c r="AL919" s="1453"/>
      <c r="AM919" s="1453"/>
      <c r="AN919" s="1453"/>
      <c r="AO919" s="1453"/>
      <c r="AP919" s="1453"/>
      <c r="AQ919" s="1453"/>
      <c r="AR919" s="1454"/>
      <c r="AS919" s="1453"/>
      <c r="AT919" s="1453"/>
      <c r="AU919" s="1453"/>
      <c r="AV919" s="1453"/>
      <c r="AW919" s="1453"/>
      <c r="AX919" s="1453"/>
      <c r="AY919" s="1453"/>
      <c r="AZ919" s="1453"/>
      <c r="BA919" s="1453"/>
      <c r="BB919" s="1453"/>
      <c r="BC919" s="1453"/>
      <c r="BD919" s="1453"/>
      <c r="BE919" s="1453"/>
      <c r="BF919" s="1453"/>
      <c r="BG919" s="1453"/>
      <c r="BH919" s="1453"/>
      <c r="BI919" s="1453"/>
      <c r="BJ919" s="1453"/>
      <c r="BK919" s="1453"/>
      <c r="BL919" s="1453"/>
      <c r="BM919" s="1453"/>
      <c r="BN919" s="1453"/>
      <c r="BO919" s="1453"/>
      <c r="BP919" s="1453"/>
      <c r="BQ919" s="1453"/>
      <c r="BR919" s="1453"/>
      <c r="BS919" s="1453"/>
      <c r="BT919" s="1453"/>
      <c r="BU919" s="1453"/>
      <c r="BV919" s="1453"/>
      <c r="BW919" s="1453"/>
      <c r="BX919" s="1453"/>
      <c r="BY919" s="1453"/>
      <c r="BZ919" s="1453"/>
      <c r="CA919" s="1453"/>
      <c r="CB919" s="1453"/>
      <c r="CC919" s="1453"/>
      <c r="CD919" s="1453"/>
      <c r="CE919" s="1453"/>
      <c r="CF919" s="1453"/>
      <c r="CG919" s="1453"/>
      <c r="CH919" s="1453"/>
      <c r="CI919" s="1453"/>
      <c r="CJ919" s="1453"/>
      <c r="CK919" s="1453"/>
      <c r="CL919" s="1453"/>
      <c r="CM919" s="1453"/>
      <c r="CN919" s="1453"/>
      <c r="CO919" s="1453"/>
      <c r="CP919" s="1453"/>
      <c r="CQ919" s="1453"/>
      <c r="CR919" s="1453"/>
      <c r="CS919" s="1453"/>
      <c r="CT919" s="1453"/>
      <c r="CU919" s="1453"/>
      <c r="CV919" s="1453"/>
      <c r="CW919" s="1453"/>
      <c r="CX919" s="1453"/>
      <c r="CY919" s="1453"/>
      <c r="CZ919" s="1453"/>
      <c r="DA919" s="1453"/>
      <c r="DB919" s="1453"/>
      <c r="DC919" s="1453"/>
      <c r="DD919" s="1453"/>
      <c r="DE919" s="1453"/>
      <c r="DF919" s="1453"/>
      <c r="DG919" s="1453"/>
      <c r="DH919" s="1453"/>
      <c r="DI919" s="1453"/>
      <c r="DJ919" s="1453"/>
      <c r="DK919" s="1453"/>
      <c r="DL919" s="1453"/>
      <c r="DM919" s="1453"/>
      <c r="DN919" s="1453"/>
      <c r="DO919" s="1453"/>
      <c r="DP919" s="1453"/>
      <c r="DQ919" s="1453"/>
      <c r="DR919" s="1453"/>
      <c r="DS919" s="1453"/>
      <c r="DT919" s="1453"/>
    </row>
    <row r="920" spans="1:124" s="1543" customFormat="1" ht="21.9" customHeight="1" x14ac:dyDescent="0.3">
      <c r="A920" s="1453"/>
      <c r="B920" s="1453"/>
      <c r="C920" s="1514"/>
      <c r="D920" s="1514"/>
      <c r="E920" s="1514"/>
      <c r="F920" s="1848"/>
      <c r="G920" s="1930"/>
      <c r="H920" s="1516"/>
      <c r="I920" s="1537"/>
      <c r="J920" s="1537"/>
      <c r="K920" s="1453"/>
      <c r="L920" s="1453"/>
      <c r="M920" s="1453"/>
      <c r="N920" s="1514"/>
      <c r="O920" s="1453"/>
      <c r="P920" s="1453"/>
      <c r="Q920" s="1453"/>
      <c r="R920" s="1453"/>
      <c r="S920" s="1453"/>
      <c r="T920" s="1452"/>
      <c r="U920"/>
      <c r="V920"/>
      <c r="W920" s="1453"/>
      <c r="X920" s="1453"/>
      <c r="Y920" s="1453"/>
      <c r="Z920" s="1453"/>
      <c r="AA920" s="1453"/>
      <c r="AB920" s="1453"/>
      <c r="AC920" s="1453"/>
      <c r="AD920" s="1453"/>
      <c r="AE920" s="1453"/>
      <c r="AF920" s="1453"/>
      <c r="AG920" s="1453"/>
      <c r="AH920" s="1453"/>
      <c r="AI920" s="1453"/>
      <c r="AJ920" s="1453"/>
      <c r="AK920" s="1453"/>
      <c r="AL920" s="1453"/>
      <c r="AM920" s="1453"/>
      <c r="AN920" s="1453"/>
      <c r="AO920" s="1453"/>
      <c r="AP920" s="1453"/>
      <c r="AQ920" s="1453"/>
      <c r="AR920" s="1454"/>
      <c r="AS920" s="1453"/>
      <c r="AT920" s="1453"/>
      <c r="AU920" s="1453"/>
      <c r="AV920" s="1453"/>
      <c r="AW920" s="1453"/>
      <c r="AX920" s="1453"/>
      <c r="AY920" s="1453"/>
      <c r="AZ920" s="1453"/>
      <c r="BA920" s="1453"/>
      <c r="BB920" s="1453"/>
      <c r="BC920" s="1453"/>
      <c r="BD920" s="1453"/>
      <c r="BE920" s="1453"/>
      <c r="BF920" s="1453"/>
      <c r="BG920" s="1453"/>
      <c r="BH920" s="1453"/>
      <c r="BI920" s="1453"/>
      <c r="BJ920" s="1453"/>
      <c r="BK920" s="1453"/>
      <c r="BL920" s="1453"/>
      <c r="BM920" s="1453"/>
      <c r="BN920" s="1453"/>
      <c r="BO920" s="1453"/>
      <c r="BP920" s="1453"/>
      <c r="BQ920" s="1453"/>
      <c r="BR920" s="1453"/>
      <c r="BS920" s="1453"/>
      <c r="BT920" s="1453"/>
      <c r="BU920" s="1453"/>
      <c r="BV920" s="1453"/>
      <c r="BW920" s="1453"/>
      <c r="BX920" s="1453"/>
      <c r="BY920" s="1453"/>
      <c r="BZ920" s="1453"/>
      <c r="CA920" s="1453"/>
      <c r="CB920" s="1453"/>
      <c r="CC920" s="1453"/>
      <c r="CD920" s="1453"/>
      <c r="CE920" s="1453"/>
      <c r="CF920" s="1453"/>
      <c r="CG920" s="1453"/>
      <c r="CH920" s="1453"/>
      <c r="CI920" s="1453"/>
      <c r="CJ920" s="1453"/>
      <c r="CK920" s="1453"/>
      <c r="CL920" s="1453"/>
      <c r="CM920" s="1453"/>
      <c r="CN920" s="1453"/>
      <c r="CO920" s="1453"/>
      <c r="CP920" s="1453"/>
      <c r="CQ920" s="1453"/>
      <c r="CR920" s="1453"/>
      <c r="CS920" s="1453"/>
      <c r="CT920" s="1453"/>
      <c r="CU920" s="1453"/>
      <c r="CV920" s="1453"/>
      <c r="CW920" s="1453"/>
      <c r="CX920" s="1453"/>
      <c r="CY920" s="1453"/>
      <c r="CZ920" s="1453"/>
      <c r="DA920" s="1453"/>
      <c r="DB920" s="1453"/>
      <c r="DC920" s="1453"/>
      <c r="DD920" s="1453"/>
      <c r="DE920" s="1453"/>
      <c r="DF920" s="1453"/>
      <c r="DG920" s="1453"/>
      <c r="DH920" s="1453"/>
      <c r="DI920" s="1453"/>
      <c r="DJ920" s="1453"/>
      <c r="DK920" s="1453"/>
      <c r="DL920" s="1453"/>
      <c r="DM920" s="1453"/>
      <c r="DN920" s="1453"/>
      <c r="DO920" s="1453"/>
      <c r="DP920" s="1453"/>
      <c r="DQ920" s="1453"/>
      <c r="DR920" s="1453"/>
      <c r="DS920" s="1453"/>
      <c r="DT920" s="1453"/>
    </row>
    <row r="921" spans="1:124" s="1543" customFormat="1" ht="21.9" customHeight="1" x14ac:dyDescent="0.3">
      <c r="A921" s="1453"/>
      <c r="B921" s="1453"/>
      <c r="C921" s="1514"/>
      <c r="D921" s="1514"/>
      <c r="E921" s="1514"/>
      <c r="F921" s="1848"/>
      <c r="G921" s="1930"/>
      <c r="H921" s="1516"/>
      <c r="I921" s="1537"/>
      <c r="J921" s="1537"/>
      <c r="K921" s="1453"/>
      <c r="L921" s="1453"/>
      <c r="M921" s="1453"/>
      <c r="N921" s="1514"/>
      <c r="O921" s="1453"/>
      <c r="P921" s="1453"/>
      <c r="Q921" s="1453"/>
      <c r="R921" s="1453"/>
      <c r="S921" s="1453"/>
      <c r="T921" s="1452"/>
      <c r="U921"/>
      <c r="V921"/>
      <c r="W921" s="1453"/>
      <c r="X921" s="1453"/>
      <c r="Y921" s="1453"/>
      <c r="Z921" s="1453"/>
      <c r="AA921" s="1453"/>
      <c r="AB921" s="1453"/>
      <c r="AC921" s="1453"/>
      <c r="AD921" s="1453"/>
      <c r="AE921" s="1453"/>
      <c r="AF921" s="1453"/>
      <c r="AG921" s="1453"/>
      <c r="AH921" s="1453"/>
      <c r="AI921" s="1453"/>
      <c r="AJ921" s="1453"/>
      <c r="AK921" s="1453"/>
      <c r="AL921" s="1453"/>
      <c r="AM921" s="1453"/>
      <c r="AN921" s="1453"/>
      <c r="AO921" s="1453"/>
      <c r="AP921" s="1453"/>
      <c r="AQ921" s="1453"/>
      <c r="AR921" s="1454"/>
      <c r="AS921" s="1453"/>
      <c r="AT921" s="1453"/>
      <c r="AU921" s="1453"/>
      <c r="AV921" s="1453"/>
      <c r="AW921" s="1453"/>
      <c r="AX921" s="1453"/>
      <c r="AY921" s="1453"/>
      <c r="AZ921" s="1453"/>
      <c r="BA921" s="1453"/>
      <c r="BB921" s="1453"/>
      <c r="BC921" s="1453"/>
      <c r="BD921" s="1453"/>
      <c r="BE921" s="1453"/>
      <c r="BF921" s="1453"/>
      <c r="BG921" s="1453"/>
      <c r="BH921" s="1453"/>
      <c r="BI921" s="1453"/>
      <c r="BJ921" s="1453"/>
      <c r="BK921" s="1453"/>
      <c r="BL921" s="1453"/>
      <c r="BM921" s="1453"/>
      <c r="BN921" s="1453"/>
      <c r="BO921" s="1453"/>
      <c r="BP921" s="1453"/>
      <c r="BQ921" s="1453"/>
      <c r="BR921" s="1453"/>
      <c r="BS921" s="1453"/>
      <c r="BT921" s="1453"/>
      <c r="BU921" s="1453"/>
      <c r="BV921" s="1453"/>
      <c r="BW921" s="1453"/>
      <c r="BX921" s="1453"/>
      <c r="BY921" s="1453"/>
      <c r="BZ921" s="1453"/>
      <c r="CA921" s="1453"/>
      <c r="CB921" s="1453"/>
      <c r="CC921" s="1453"/>
      <c r="CD921" s="1453"/>
      <c r="CE921" s="1453"/>
      <c r="CF921" s="1453"/>
      <c r="CG921" s="1453"/>
      <c r="CH921" s="1453"/>
      <c r="CI921" s="1453"/>
      <c r="CJ921" s="1453"/>
      <c r="CK921" s="1453"/>
      <c r="CL921" s="1453"/>
      <c r="CM921" s="1453"/>
      <c r="CN921" s="1453"/>
      <c r="CO921" s="1453"/>
      <c r="CP921" s="1453"/>
      <c r="CQ921" s="1453"/>
      <c r="CR921" s="1453"/>
      <c r="CS921" s="1453"/>
      <c r="CT921" s="1453"/>
      <c r="CU921" s="1453"/>
      <c r="CV921" s="1453"/>
      <c r="CW921" s="1453"/>
      <c r="CX921" s="1453"/>
      <c r="CY921" s="1453"/>
      <c r="CZ921" s="1453"/>
      <c r="DA921" s="1453"/>
      <c r="DB921" s="1453"/>
      <c r="DC921" s="1453"/>
      <c r="DD921" s="1453"/>
      <c r="DE921" s="1453"/>
      <c r="DF921" s="1453"/>
      <c r="DG921" s="1453"/>
      <c r="DH921" s="1453"/>
      <c r="DI921" s="1453"/>
      <c r="DJ921" s="1453"/>
      <c r="DK921" s="1453"/>
      <c r="DL921" s="1453"/>
      <c r="DM921" s="1453"/>
      <c r="DN921" s="1453"/>
      <c r="DO921" s="1453"/>
      <c r="DP921" s="1453"/>
      <c r="DQ921" s="1453"/>
      <c r="DR921" s="1453"/>
      <c r="DS921" s="1453"/>
      <c r="DT921" s="1453"/>
    </row>
    <row r="922" spans="1:124" s="1543" customFormat="1" ht="21.9" customHeight="1" x14ac:dyDescent="0.3">
      <c r="A922" s="1453"/>
      <c r="B922" s="1453"/>
      <c r="C922" s="1514"/>
      <c r="D922" s="1514"/>
      <c r="E922" s="1514"/>
      <c r="F922" s="1848"/>
      <c r="G922" s="1930"/>
      <c r="H922" s="1516"/>
      <c r="I922" s="1537"/>
      <c r="J922" s="1537"/>
      <c r="K922" s="1453"/>
      <c r="L922" s="1453"/>
      <c r="M922" s="1453"/>
      <c r="N922" s="1514"/>
      <c r="O922" s="1453"/>
      <c r="P922" s="1453"/>
      <c r="Q922" s="1453"/>
      <c r="R922" s="1453"/>
      <c r="S922" s="1453"/>
      <c r="T922" s="1452"/>
      <c r="U922"/>
      <c r="V922"/>
      <c r="W922" s="1453"/>
      <c r="X922" s="1453"/>
      <c r="Y922" s="1453"/>
      <c r="Z922" s="1453"/>
      <c r="AA922" s="1453"/>
      <c r="AB922" s="1453"/>
      <c r="AC922" s="1453"/>
      <c r="AD922" s="1453"/>
      <c r="AE922" s="1453"/>
      <c r="AF922" s="1453"/>
      <c r="AG922" s="1453"/>
      <c r="AH922" s="1453"/>
      <c r="AI922" s="1453"/>
      <c r="AJ922" s="1453"/>
      <c r="AK922" s="1453"/>
      <c r="AL922" s="1453"/>
      <c r="AM922" s="1453"/>
      <c r="AN922" s="1453"/>
      <c r="AO922" s="1453"/>
      <c r="AP922" s="1453"/>
      <c r="AQ922" s="1453"/>
      <c r="AR922" s="1454"/>
      <c r="AS922" s="1453"/>
      <c r="AT922" s="1453"/>
      <c r="AU922" s="1453"/>
      <c r="AV922" s="1453"/>
      <c r="AW922" s="1453"/>
      <c r="AX922" s="1453"/>
      <c r="AY922" s="1453"/>
      <c r="AZ922" s="1453"/>
      <c r="BA922" s="1453"/>
      <c r="BB922" s="1453"/>
      <c r="BC922" s="1453"/>
      <c r="BD922" s="1453"/>
      <c r="BE922" s="1453"/>
      <c r="BF922" s="1453"/>
      <c r="BG922" s="1453"/>
      <c r="BH922" s="1453"/>
      <c r="BI922" s="1453"/>
      <c r="BJ922" s="1453"/>
      <c r="BK922" s="1453"/>
      <c r="BL922" s="1453"/>
      <c r="BM922" s="1453"/>
      <c r="BN922" s="1453"/>
      <c r="BO922" s="1453"/>
      <c r="BP922" s="1453"/>
      <c r="BQ922" s="1453"/>
      <c r="BR922" s="1453"/>
      <c r="BS922" s="1453"/>
      <c r="BT922" s="1453"/>
      <c r="BU922" s="1453"/>
      <c r="BV922" s="1453"/>
      <c r="BW922" s="1453"/>
      <c r="BX922" s="1453"/>
      <c r="BY922" s="1453"/>
      <c r="BZ922" s="1453"/>
      <c r="CA922" s="1453"/>
      <c r="CB922" s="1453"/>
      <c r="CC922" s="1453"/>
      <c r="CD922" s="1453"/>
      <c r="CE922" s="1453"/>
      <c r="CF922" s="1453"/>
      <c r="CG922" s="1453"/>
      <c r="CH922" s="1453"/>
      <c r="CI922" s="1453"/>
      <c r="CJ922" s="1453"/>
      <c r="CK922" s="1453"/>
      <c r="CL922" s="1453"/>
      <c r="CM922" s="1453"/>
      <c r="CN922" s="1453"/>
      <c r="CO922" s="1453"/>
      <c r="CP922" s="1453"/>
      <c r="CQ922" s="1453"/>
      <c r="CR922" s="1453"/>
      <c r="CS922" s="1453"/>
      <c r="CT922" s="1453"/>
      <c r="CU922" s="1453"/>
      <c r="CV922" s="1453"/>
      <c r="CW922" s="1453"/>
      <c r="CX922" s="1453"/>
      <c r="CY922" s="1453"/>
      <c r="CZ922" s="1453"/>
      <c r="DA922" s="1453"/>
      <c r="DB922" s="1453"/>
      <c r="DC922" s="1453"/>
      <c r="DD922" s="1453"/>
      <c r="DE922" s="1453"/>
      <c r="DF922" s="1453"/>
      <c r="DG922" s="1453"/>
      <c r="DH922" s="1453"/>
      <c r="DI922" s="1453"/>
      <c r="DJ922" s="1453"/>
      <c r="DK922" s="1453"/>
      <c r="DL922" s="1453"/>
      <c r="DM922" s="1453"/>
      <c r="DN922" s="1453"/>
      <c r="DO922" s="1453"/>
      <c r="DP922" s="1453"/>
      <c r="DQ922" s="1453"/>
      <c r="DR922" s="1453"/>
      <c r="DS922" s="1453"/>
      <c r="DT922" s="1453"/>
    </row>
    <row r="923" spans="1:124" s="1543" customFormat="1" ht="21.9" customHeight="1" x14ac:dyDescent="0.3">
      <c r="A923" s="1453"/>
      <c r="B923" s="1453"/>
      <c r="C923" s="1514"/>
      <c r="D923" s="1514"/>
      <c r="E923" s="1514"/>
      <c r="F923" s="1848"/>
      <c r="G923" s="1930"/>
      <c r="H923" s="1516"/>
      <c r="I923" s="1537"/>
      <c r="J923" s="1537"/>
      <c r="K923" s="1453"/>
      <c r="L923" s="1453"/>
      <c r="M923" s="1453"/>
      <c r="N923" s="1514"/>
      <c r="O923" s="1453"/>
      <c r="P923" s="1453"/>
      <c r="Q923" s="1453"/>
      <c r="R923" s="1453"/>
      <c r="S923" s="1453"/>
      <c r="T923" s="1452"/>
      <c r="U923"/>
      <c r="V923"/>
      <c r="W923" s="1453"/>
      <c r="X923" s="1453"/>
      <c r="Y923" s="1453"/>
      <c r="Z923" s="1453"/>
      <c r="AA923" s="1453"/>
      <c r="AB923" s="1453"/>
      <c r="AC923" s="1453"/>
      <c r="AD923" s="1453"/>
      <c r="AE923" s="1453"/>
      <c r="AF923" s="1453"/>
      <c r="AG923" s="1453"/>
      <c r="AH923" s="1453"/>
      <c r="AI923" s="1453"/>
      <c r="AJ923" s="1453"/>
      <c r="AK923" s="1453"/>
      <c r="AL923" s="1453"/>
      <c r="AM923" s="1453"/>
      <c r="AN923" s="1453"/>
      <c r="AO923" s="1453"/>
      <c r="AP923" s="1453"/>
      <c r="AQ923" s="1453"/>
      <c r="AR923" s="1454"/>
      <c r="AS923" s="1453"/>
      <c r="AT923" s="1453"/>
      <c r="AU923" s="1453"/>
      <c r="AV923" s="1453"/>
      <c r="AW923" s="1453"/>
      <c r="AX923" s="1453"/>
      <c r="AY923" s="1453"/>
      <c r="AZ923" s="1453"/>
      <c r="BA923" s="1453"/>
      <c r="BB923" s="1453"/>
      <c r="BC923" s="1453"/>
      <c r="BD923" s="1453"/>
      <c r="BE923" s="1453"/>
      <c r="BF923" s="1453"/>
      <c r="BG923" s="1453"/>
      <c r="BH923" s="1453"/>
      <c r="BI923" s="1453"/>
      <c r="BJ923" s="1453"/>
      <c r="BK923" s="1453"/>
      <c r="BL923" s="1453"/>
      <c r="BM923" s="1453"/>
      <c r="BN923" s="1453"/>
      <c r="BO923" s="1453"/>
      <c r="BP923" s="1453"/>
      <c r="BQ923" s="1453"/>
      <c r="BR923" s="1453"/>
      <c r="BS923" s="1453"/>
      <c r="BT923" s="1453"/>
      <c r="BU923" s="1453"/>
      <c r="BV923" s="1453"/>
      <c r="BW923" s="1453"/>
      <c r="BX923" s="1453"/>
      <c r="BY923" s="1453"/>
      <c r="BZ923" s="1453"/>
      <c r="CA923" s="1453"/>
      <c r="CB923" s="1453"/>
      <c r="CC923" s="1453"/>
      <c r="CD923" s="1453"/>
      <c r="CE923" s="1453"/>
      <c r="CF923" s="1453"/>
      <c r="CG923" s="1453"/>
      <c r="CH923" s="1453"/>
      <c r="CI923" s="1453"/>
      <c r="CJ923" s="1453"/>
      <c r="CK923" s="1453"/>
      <c r="CL923" s="1453"/>
      <c r="CM923" s="1453"/>
      <c r="CN923" s="1453"/>
      <c r="CO923" s="1453"/>
      <c r="CP923" s="1453"/>
      <c r="CQ923" s="1453"/>
      <c r="CR923" s="1453"/>
      <c r="CS923" s="1453"/>
      <c r="CT923" s="1453"/>
      <c r="CU923" s="1453"/>
      <c r="CV923" s="1453"/>
      <c r="CW923" s="1453"/>
      <c r="CX923" s="1453"/>
      <c r="CY923" s="1453"/>
      <c r="CZ923" s="1453"/>
      <c r="DA923" s="1453"/>
      <c r="DB923" s="1453"/>
      <c r="DC923" s="1453"/>
      <c r="DD923" s="1453"/>
      <c r="DE923" s="1453"/>
      <c r="DF923" s="1453"/>
      <c r="DG923" s="1453"/>
      <c r="DH923" s="1453"/>
      <c r="DI923" s="1453"/>
      <c r="DJ923" s="1453"/>
      <c r="DK923" s="1453"/>
      <c r="DL923" s="1453"/>
      <c r="DM923" s="1453"/>
      <c r="DN923" s="1453"/>
      <c r="DO923" s="1453"/>
      <c r="DP923" s="1453"/>
      <c r="DQ923" s="1453"/>
      <c r="DR923" s="1453"/>
      <c r="DS923" s="1453"/>
      <c r="DT923" s="1453"/>
    </row>
    <row r="924" spans="1:124" s="1543" customFormat="1" ht="21.9" customHeight="1" x14ac:dyDescent="0.3">
      <c r="A924" s="1453"/>
      <c r="B924" s="1453"/>
      <c r="C924" s="1514"/>
      <c r="D924" s="1514"/>
      <c r="E924" s="1514"/>
      <c r="F924" s="1848"/>
      <c r="G924" s="1930"/>
      <c r="H924" s="1516"/>
      <c r="I924" s="1537"/>
      <c r="J924" s="1537"/>
      <c r="K924" s="1453"/>
      <c r="L924" s="1453"/>
      <c r="M924" s="1453"/>
      <c r="N924" s="1514"/>
      <c r="O924" s="1453"/>
      <c r="P924" s="1453"/>
      <c r="Q924" s="1453"/>
      <c r="R924" s="1453"/>
      <c r="S924" s="1453"/>
      <c r="T924" s="1452"/>
      <c r="U924"/>
      <c r="V924"/>
      <c r="W924" s="1453"/>
      <c r="X924" s="1453"/>
      <c r="Y924" s="1453"/>
      <c r="Z924" s="1453"/>
      <c r="AA924" s="1453"/>
      <c r="AB924" s="1453"/>
      <c r="AC924" s="1453"/>
      <c r="AD924" s="1453"/>
      <c r="AE924" s="1453"/>
      <c r="AF924" s="1453"/>
      <c r="AG924" s="1453"/>
      <c r="AH924" s="1453"/>
      <c r="AI924" s="1453"/>
      <c r="AJ924" s="1453"/>
      <c r="AK924" s="1453"/>
      <c r="AL924" s="1453"/>
      <c r="AM924" s="1453"/>
      <c r="AN924" s="1453"/>
      <c r="AO924" s="1453"/>
      <c r="AP924" s="1453"/>
      <c r="AQ924" s="1453"/>
      <c r="AR924" s="1454"/>
      <c r="AS924" s="1453"/>
      <c r="AT924" s="1453"/>
      <c r="AU924" s="1453"/>
      <c r="AV924" s="1453"/>
      <c r="AW924" s="1453"/>
      <c r="AX924" s="1453"/>
      <c r="AY924" s="1453"/>
      <c r="AZ924" s="1453"/>
      <c r="BA924" s="1453"/>
      <c r="BB924" s="1453"/>
      <c r="BC924" s="1453"/>
      <c r="BD924" s="1453"/>
      <c r="BE924" s="1453"/>
      <c r="BF924" s="1453"/>
      <c r="BG924" s="1453"/>
      <c r="BH924" s="1453"/>
      <c r="BI924" s="1453"/>
      <c r="BJ924" s="1453"/>
      <c r="BK924" s="1453"/>
      <c r="BL924" s="1453"/>
      <c r="BM924" s="1453"/>
      <c r="BN924" s="1453"/>
      <c r="BO924" s="1453"/>
      <c r="BP924" s="1453"/>
      <c r="BQ924" s="1453"/>
      <c r="BR924" s="1453"/>
      <c r="BS924" s="1453"/>
      <c r="BT924" s="1453"/>
      <c r="BU924" s="1453"/>
      <c r="BV924" s="1453"/>
      <c r="BW924" s="1453"/>
      <c r="BX924" s="1453"/>
      <c r="BY924" s="1453"/>
      <c r="BZ924" s="1453"/>
      <c r="CA924" s="1453"/>
      <c r="CB924" s="1453"/>
      <c r="CC924" s="1453"/>
      <c r="CD924" s="1453"/>
      <c r="CE924" s="1453"/>
      <c r="CF924" s="1453"/>
      <c r="CG924" s="1453"/>
      <c r="CH924" s="1453"/>
      <c r="CI924" s="1453"/>
      <c r="CJ924" s="1453"/>
      <c r="CK924" s="1453"/>
      <c r="CL924" s="1453"/>
      <c r="CM924" s="1453"/>
      <c r="CN924" s="1453"/>
      <c r="CO924" s="1453"/>
      <c r="CP924" s="1453"/>
      <c r="CQ924" s="1453"/>
      <c r="CR924" s="1453"/>
      <c r="CS924" s="1453"/>
      <c r="CT924" s="1453"/>
      <c r="CU924" s="1453"/>
      <c r="CV924" s="1453"/>
      <c r="CW924" s="1453"/>
      <c r="CX924" s="1453"/>
      <c r="CY924" s="1453"/>
      <c r="CZ924" s="1453"/>
      <c r="DA924" s="1453"/>
      <c r="DB924" s="1453"/>
      <c r="DC924" s="1453"/>
      <c r="DD924" s="1453"/>
      <c r="DE924" s="1453"/>
      <c r="DF924" s="1453"/>
      <c r="DG924" s="1453"/>
      <c r="DH924" s="1453"/>
      <c r="DI924" s="1453"/>
      <c r="DJ924" s="1453"/>
      <c r="DK924" s="1453"/>
      <c r="DL924" s="1453"/>
      <c r="DM924" s="1453"/>
      <c r="DN924" s="1453"/>
      <c r="DO924" s="1453"/>
      <c r="DP924" s="1453"/>
      <c r="DQ924" s="1453"/>
      <c r="DR924" s="1453"/>
      <c r="DS924" s="1453"/>
      <c r="DT924" s="1453"/>
    </row>
    <row r="925" spans="1:124" s="1543" customFormat="1" ht="21.9" customHeight="1" x14ac:dyDescent="0.3">
      <c r="A925" s="1453"/>
      <c r="B925" s="1453"/>
      <c r="C925" s="1514"/>
      <c r="D925" s="1514"/>
      <c r="E925" s="1514"/>
      <c r="F925" s="1848"/>
      <c r="G925" s="1930"/>
      <c r="H925" s="1516"/>
      <c r="I925" s="1537"/>
      <c r="J925" s="1537"/>
      <c r="K925" s="1453"/>
      <c r="L925" s="1453"/>
      <c r="M925" s="1453"/>
      <c r="N925" s="1514"/>
      <c r="O925" s="1453"/>
      <c r="P925" s="1453"/>
      <c r="Q925" s="1453"/>
      <c r="R925" s="1453"/>
      <c r="S925" s="1453"/>
      <c r="T925" s="1452"/>
      <c r="U925"/>
      <c r="V925"/>
      <c r="W925" s="1453"/>
      <c r="X925" s="1453"/>
      <c r="Y925" s="1453"/>
      <c r="Z925" s="1453"/>
      <c r="AA925" s="1453"/>
      <c r="AB925" s="1453"/>
      <c r="AC925" s="1453"/>
      <c r="AD925" s="1453"/>
      <c r="AE925" s="1453"/>
      <c r="AF925" s="1453"/>
      <c r="AG925" s="1453"/>
      <c r="AH925" s="1453"/>
      <c r="AI925" s="1453"/>
      <c r="AJ925" s="1453"/>
      <c r="AK925" s="1453"/>
      <c r="AL925" s="1453"/>
      <c r="AM925" s="1453"/>
      <c r="AN925" s="1453"/>
      <c r="AO925" s="1453"/>
      <c r="AP925" s="1453"/>
      <c r="AQ925" s="1453"/>
      <c r="AR925" s="1454"/>
      <c r="AS925" s="1453"/>
      <c r="AT925" s="1453"/>
      <c r="AU925" s="1453"/>
      <c r="AV925" s="1453"/>
      <c r="AW925" s="1453"/>
      <c r="AX925" s="1453"/>
      <c r="AY925" s="1453"/>
      <c r="AZ925" s="1453"/>
      <c r="BA925" s="1453"/>
      <c r="BB925" s="1453"/>
      <c r="BC925" s="1453"/>
      <c r="BD925" s="1453"/>
      <c r="BE925" s="1453"/>
      <c r="BF925" s="1453"/>
      <c r="BG925" s="1453"/>
      <c r="BH925" s="1453"/>
      <c r="BI925" s="1453"/>
      <c r="BJ925" s="1453"/>
      <c r="BK925" s="1453"/>
      <c r="BL925" s="1453"/>
      <c r="BM925" s="1453"/>
      <c r="BN925" s="1453"/>
      <c r="BO925" s="1453"/>
      <c r="BP925" s="1453"/>
      <c r="BQ925" s="1453"/>
      <c r="BR925" s="1453"/>
      <c r="BS925" s="1453"/>
      <c r="BT925" s="1453"/>
      <c r="BU925" s="1453"/>
      <c r="BV925" s="1453"/>
      <c r="BW925" s="1453"/>
      <c r="BX925" s="1453"/>
      <c r="BY925" s="1453"/>
      <c r="BZ925" s="1453"/>
      <c r="CA925" s="1453"/>
      <c r="CB925" s="1453"/>
      <c r="CC925" s="1453"/>
      <c r="CD925" s="1453"/>
      <c r="CE925" s="1453"/>
      <c r="CF925" s="1453"/>
      <c r="CG925" s="1453"/>
      <c r="CH925" s="1453"/>
      <c r="CI925" s="1453"/>
      <c r="CJ925" s="1453"/>
      <c r="CK925" s="1453"/>
      <c r="CL925" s="1453"/>
      <c r="CM925" s="1453"/>
      <c r="CN925" s="1453"/>
      <c r="CO925" s="1453"/>
      <c r="CP925" s="1453"/>
      <c r="CQ925" s="1453"/>
      <c r="CR925" s="1453"/>
      <c r="CS925" s="1453"/>
      <c r="CT925" s="1453"/>
      <c r="CU925" s="1453"/>
      <c r="CV925" s="1453"/>
      <c r="CW925" s="1453"/>
      <c r="CX925" s="1453"/>
      <c r="CY925" s="1453"/>
      <c r="CZ925" s="1453"/>
      <c r="DA925" s="1453"/>
      <c r="DB925" s="1453"/>
      <c r="DC925" s="1453"/>
      <c r="DD925" s="1453"/>
      <c r="DE925" s="1453"/>
      <c r="DF925" s="1453"/>
      <c r="DG925" s="1453"/>
      <c r="DH925" s="1453"/>
      <c r="DI925" s="1453"/>
      <c r="DJ925" s="1453"/>
      <c r="DK925" s="1453"/>
      <c r="DL925" s="1453"/>
      <c r="DM925" s="1453"/>
      <c r="DN925" s="1453"/>
      <c r="DO925" s="1453"/>
      <c r="DP925" s="1453"/>
      <c r="DQ925" s="1453"/>
      <c r="DR925" s="1453"/>
      <c r="DS925" s="1453"/>
      <c r="DT925" s="1453"/>
    </row>
    <row r="926" spans="1:124" s="1543" customFormat="1" ht="21.9" customHeight="1" x14ac:dyDescent="0.3">
      <c r="A926" s="1453"/>
      <c r="B926" s="1453"/>
      <c r="C926" s="1514"/>
      <c r="D926" s="1514"/>
      <c r="E926" s="1514"/>
      <c r="F926" s="1848"/>
      <c r="G926" s="1930"/>
      <c r="H926" s="1516"/>
      <c r="I926" s="1537"/>
      <c r="J926" s="1537"/>
      <c r="K926" s="1453"/>
      <c r="L926" s="1453"/>
      <c r="M926" s="1453"/>
      <c r="N926" s="1514"/>
      <c r="O926" s="1453"/>
      <c r="P926" s="1453"/>
      <c r="Q926" s="1453"/>
      <c r="R926" s="1453"/>
      <c r="S926" s="1453"/>
      <c r="T926" s="1452"/>
      <c r="U926"/>
      <c r="V926"/>
      <c r="W926" s="1453"/>
      <c r="X926" s="1453"/>
      <c r="Y926" s="1453"/>
      <c r="Z926" s="1453"/>
      <c r="AA926" s="1453"/>
      <c r="AB926" s="1453"/>
      <c r="AC926" s="1453"/>
      <c r="AD926" s="1453"/>
      <c r="AE926" s="1453"/>
      <c r="AF926" s="1453"/>
      <c r="AG926" s="1453"/>
      <c r="AH926" s="1453"/>
      <c r="AI926" s="1453"/>
      <c r="AJ926" s="1453"/>
      <c r="AK926" s="1453"/>
      <c r="AL926" s="1453"/>
      <c r="AM926" s="1453"/>
      <c r="AN926" s="1453"/>
      <c r="AO926" s="1453"/>
      <c r="AP926" s="1453"/>
      <c r="AQ926" s="1453"/>
      <c r="AR926" s="1454"/>
      <c r="AS926" s="1453"/>
      <c r="AT926" s="1453"/>
      <c r="AU926" s="1453"/>
      <c r="AV926" s="1453"/>
      <c r="AW926" s="1453"/>
      <c r="AX926" s="1453"/>
      <c r="AY926" s="1453"/>
      <c r="AZ926" s="1453"/>
      <c r="BA926" s="1453"/>
      <c r="BB926" s="1453"/>
      <c r="BC926" s="1453"/>
      <c r="BD926" s="1453"/>
      <c r="BE926" s="1453"/>
      <c r="BF926" s="1453"/>
      <c r="BG926" s="1453"/>
      <c r="BH926" s="1453"/>
      <c r="BI926" s="1453"/>
      <c r="BJ926" s="1453"/>
      <c r="BK926" s="1453"/>
      <c r="BL926" s="1453"/>
      <c r="BM926" s="1453"/>
      <c r="BN926" s="1453"/>
      <c r="BO926" s="1453"/>
      <c r="BP926" s="1453"/>
      <c r="BQ926" s="1453"/>
      <c r="BR926" s="1453"/>
      <c r="BS926" s="1453"/>
      <c r="BT926" s="1453"/>
      <c r="BU926" s="1453"/>
      <c r="BV926" s="1453"/>
      <c r="BW926" s="1453"/>
      <c r="BX926" s="1453"/>
      <c r="BY926" s="1453"/>
      <c r="BZ926" s="1453"/>
      <c r="CA926" s="1453"/>
      <c r="CB926" s="1453"/>
      <c r="CC926" s="1453"/>
      <c r="CD926" s="1453"/>
      <c r="CE926" s="1453"/>
      <c r="CF926" s="1453"/>
      <c r="CG926" s="1453"/>
      <c r="CH926" s="1453"/>
      <c r="CI926" s="1453"/>
      <c r="CJ926" s="1453"/>
      <c r="CK926" s="1453"/>
      <c r="CL926" s="1453"/>
      <c r="CM926" s="1453"/>
      <c r="CN926" s="1453"/>
      <c r="CO926" s="1453"/>
      <c r="CP926" s="1453"/>
      <c r="CQ926" s="1453"/>
      <c r="CR926" s="1453"/>
      <c r="CS926" s="1453"/>
      <c r="CT926" s="1453"/>
      <c r="CU926" s="1453"/>
      <c r="CV926" s="1453"/>
      <c r="CW926" s="1453"/>
      <c r="CX926" s="1453"/>
      <c r="CY926" s="1453"/>
      <c r="CZ926" s="1453"/>
      <c r="DA926" s="1453"/>
      <c r="DB926" s="1453"/>
      <c r="DC926" s="1453"/>
      <c r="DD926" s="1453"/>
      <c r="DE926" s="1453"/>
      <c r="DF926" s="1453"/>
      <c r="DG926" s="1453"/>
      <c r="DH926" s="1453"/>
      <c r="DI926" s="1453"/>
      <c r="DJ926" s="1453"/>
      <c r="DK926" s="1453"/>
      <c r="DL926" s="1453"/>
      <c r="DM926" s="1453"/>
      <c r="DN926" s="1453"/>
      <c r="DO926" s="1453"/>
      <c r="DP926" s="1453"/>
      <c r="DQ926" s="1453"/>
      <c r="DR926" s="1453"/>
      <c r="DS926" s="1453"/>
      <c r="DT926" s="1453"/>
    </row>
    <row r="927" spans="1:124" s="1543" customFormat="1" ht="21.9" customHeight="1" x14ac:dyDescent="0.3">
      <c r="A927" s="1453"/>
      <c r="B927" s="1453"/>
      <c r="C927" s="1514"/>
      <c r="D927" s="1514"/>
      <c r="E927" s="1514"/>
      <c r="F927" s="1848"/>
      <c r="G927" s="1930"/>
      <c r="H927" s="1516"/>
      <c r="I927" s="1537"/>
      <c r="J927" s="1537"/>
      <c r="K927" s="1453"/>
      <c r="L927" s="1453"/>
      <c r="M927" s="1453"/>
      <c r="N927" s="1514"/>
      <c r="O927" s="1453"/>
      <c r="P927" s="1453"/>
      <c r="Q927" s="1453"/>
      <c r="R927" s="1453"/>
      <c r="S927" s="1453"/>
      <c r="T927" s="1452"/>
      <c r="U927"/>
      <c r="V927"/>
      <c r="W927" s="1453"/>
      <c r="X927" s="1453"/>
      <c r="Y927" s="1453"/>
      <c r="Z927" s="1453"/>
      <c r="AA927" s="1453"/>
      <c r="AB927" s="1453"/>
      <c r="AC927" s="1453"/>
      <c r="AD927" s="1453"/>
      <c r="AE927" s="1453"/>
      <c r="AF927" s="1453"/>
      <c r="AG927" s="1453"/>
      <c r="AH927" s="1453"/>
      <c r="AI927" s="1453"/>
      <c r="AJ927" s="1453"/>
      <c r="AK927" s="1453"/>
      <c r="AL927" s="1453"/>
      <c r="AM927" s="1453"/>
      <c r="AN927" s="1453"/>
      <c r="AO927" s="1453"/>
      <c r="AP927" s="1453"/>
      <c r="AQ927" s="1453"/>
      <c r="AR927" s="1454"/>
      <c r="AS927" s="1453"/>
      <c r="AT927" s="1453"/>
      <c r="AU927" s="1453"/>
      <c r="AV927" s="1453"/>
      <c r="AW927" s="1453"/>
      <c r="AX927" s="1453"/>
      <c r="AY927" s="1453"/>
      <c r="AZ927" s="1453"/>
      <c r="BA927" s="1453"/>
      <c r="BB927" s="1453"/>
      <c r="BC927" s="1453"/>
      <c r="BD927" s="1453"/>
      <c r="BE927" s="1453"/>
      <c r="BF927" s="1453"/>
      <c r="BG927" s="1453"/>
      <c r="BH927" s="1453"/>
      <c r="BI927" s="1453"/>
      <c r="BJ927" s="1453"/>
      <c r="BK927" s="1453"/>
      <c r="BL927" s="1453"/>
      <c r="BM927" s="1453"/>
      <c r="BN927" s="1453"/>
      <c r="BO927" s="1453"/>
      <c r="BP927" s="1453"/>
      <c r="BQ927" s="1453"/>
      <c r="BR927" s="1453"/>
      <c r="BS927" s="1453"/>
      <c r="BT927" s="1453"/>
      <c r="BU927" s="1453"/>
      <c r="BV927" s="1453"/>
      <c r="BW927" s="1453"/>
      <c r="BX927" s="1453"/>
      <c r="BY927" s="1453"/>
      <c r="BZ927" s="1453"/>
      <c r="CA927" s="1453"/>
      <c r="CB927" s="1453"/>
      <c r="CC927" s="1453"/>
      <c r="CD927" s="1453"/>
      <c r="CE927" s="1453"/>
      <c r="CF927" s="1453"/>
      <c r="CG927" s="1453"/>
      <c r="CH927" s="1453"/>
      <c r="CI927" s="1453"/>
      <c r="CJ927" s="1453"/>
      <c r="CK927" s="1453"/>
      <c r="CL927" s="1453"/>
      <c r="CM927" s="1453"/>
      <c r="CN927" s="1453"/>
      <c r="CO927" s="1453"/>
      <c r="CP927" s="1453"/>
      <c r="CQ927" s="1453"/>
      <c r="CR927" s="1453"/>
      <c r="CS927" s="1453"/>
      <c r="CT927" s="1453"/>
      <c r="CU927" s="1453"/>
      <c r="CV927" s="1453"/>
      <c r="CW927" s="1453"/>
      <c r="CX927" s="1453"/>
      <c r="CY927" s="1453"/>
      <c r="CZ927" s="1453"/>
      <c r="DA927" s="1453"/>
      <c r="DB927" s="1453"/>
      <c r="DC927" s="1453"/>
      <c r="DD927" s="1453"/>
      <c r="DE927" s="1453"/>
      <c r="DF927" s="1453"/>
      <c r="DG927" s="1453"/>
      <c r="DH927" s="1453"/>
      <c r="DI927" s="1453"/>
      <c r="DJ927" s="1453"/>
      <c r="DK927" s="1453"/>
      <c r="DL927" s="1453"/>
      <c r="DM927" s="1453"/>
      <c r="DN927" s="1453"/>
      <c r="DO927" s="1453"/>
      <c r="DP927" s="1453"/>
      <c r="DQ927" s="1453"/>
      <c r="DR927" s="1453"/>
      <c r="DS927" s="1453"/>
      <c r="DT927" s="1453"/>
    </row>
    <row r="928" spans="1:124" s="1543" customFormat="1" ht="21.9" customHeight="1" x14ac:dyDescent="0.3">
      <c r="A928" s="1453"/>
      <c r="B928" s="1453"/>
      <c r="C928" s="1514"/>
      <c r="D928" s="1514"/>
      <c r="E928" s="1514"/>
      <c r="F928" s="1848"/>
      <c r="G928" s="1930"/>
      <c r="H928" s="1516"/>
      <c r="I928" s="1537"/>
      <c r="J928" s="1537"/>
      <c r="K928" s="1453"/>
      <c r="L928" s="1453"/>
      <c r="M928" s="1453"/>
      <c r="N928" s="1514"/>
      <c r="O928" s="1453"/>
      <c r="P928" s="1453"/>
      <c r="Q928" s="1453"/>
      <c r="R928" s="1453"/>
      <c r="S928" s="1453"/>
      <c r="T928" s="1452"/>
      <c r="U928"/>
      <c r="V928"/>
      <c r="W928" s="1453"/>
      <c r="X928" s="1453"/>
      <c r="Y928" s="1453"/>
      <c r="Z928" s="1453"/>
      <c r="AA928" s="1453"/>
      <c r="AB928" s="1453"/>
      <c r="AC928" s="1453"/>
      <c r="AD928" s="1453"/>
      <c r="AE928" s="1453"/>
      <c r="AF928" s="1453"/>
      <c r="AG928" s="1453"/>
      <c r="AH928" s="1453"/>
      <c r="AI928" s="1453"/>
      <c r="AJ928" s="1453"/>
      <c r="AK928" s="1453"/>
      <c r="AL928" s="1453"/>
      <c r="AM928" s="1453"/>
      <c r="AN928" s="1453"/>
      <c r="AO928" s="1453"/>
      <c r="AP928" s="1453"/>
      <c r="AQ928" s="1453"/>
      <c r="AR928" s="1454"/>
      <c r="AS928" s="1453"/>
      <c r="AT928" s="1453"/>
      <c r="AU928" s="1453"/>
      <c r="AV928" s="1453"/>
      <c r="AW928" s="1453"/>
      <c r="AX928" s="1453"/>
      <c r="AY928" s="1453"/>
      <c r="AZ928" s="1453"/>
      <c r="BA928" s="1453"/>
      <c r="BB928" s="1453"/>
      <c r="BC928" s="1453"/>
      <c r="BD928" s="1453"/>
      <c r="BE928" s="1453"/>
      <c r="BF928" s="1453"/>
      <c r="BG928" s="1453"/>
      <c r="BH928" s="1453"/>
      <c r="BI928" s="1453"/>
      <c r="BJ928" s="1453"/>
      <c r="BK928" s="1453"/>
      <c r="BL928" s="1453"/>
      <c r="BM928" s="1453"/>
      <c r="BN928" s="1453"/>
      <c r="BO928" s="1453"/>
      <c r="BP928" s="1453"/>
      <c r="BQ928" s="1453"/>
      <c r="BR928" s="1453"/>
      <c r="BS928" s="1453"/>
      <c r="BT928" s="1453"/>
      <c r="BU928" s="1453"/>
      <c r="BV928" s="1453"/>
      <c r="BW928" s="1453"/>
      <c r="BX928" s="1453"/>
      <c r="BY928" s="1453"/>
      <c r="BZ928" s="1453"/>
      <c r="CA928" s="1453"/>
      <c r="CB928" s="1453"/>
      <c r="CC928" s="1453"/>
      <c r="CD928" s="1453"/>
      <c r="CE928" s="1453"/>
      <c r="CF928" s="1453"/>
      <c r="CG928" s="1453"/>
      <c r="CH928" s="1453"/>
      <c r="CI928" s="1453"/>
      <c r="CJ928" s="1453"/>
      <c r="CK928" s="1453"/>
      <c r="CL928" s="1453"/>
      <c r="CM928" s="1453"/>
      <c r="CN928" s="1453"/>
      <c r="CO928" s="1453"/>
      <c r="CP928" s="1453"/>
      <c r="CQ928" s="1453"/>
      <c r="CR928" s="1453"/>
      <c r="CS928" s="1453"/>
      <c r="CT928" s="1453"/>
      <c r="CU928" s="1453"/>
      <c r="CV928" s="1453"/>
      <c r="CW928" s="1453"/>
      <c r="CX928" s="1453"/>
      <c r="CY928" s="1453"/>
      <c r="CZ928" s="1453"/>
      <c r="DA928" s="1453"/>
      <c r="DB928" s="1453"/>
      <c r="DC928" s="1453"/>
      <c r="DD928" s="1453"/>
      <c r="DE928" s="1453"/>
      <c r="DF928" s="1453"/>
      <c r="DG928" s="1453"/>
      <c r="DH928" s="1453"/>
      <c r="DI928" s="1453"/>
      <c r="DJ928" s="1453"/>
      <c r="DK928" s="1453"/>
      <c r="DL928" s="1453"/>
      <c r="DM928" s="1453"/>
      <c r="DN928" s="1453"/>
      <c r="DO928" s="1453"/>
      <c r="DP928" s="1453"/>
      <c r="DQ928" s="1453"/>
      <c r="DR928" s="1453"/>
      <c r="DS928" s="1453"/>
      <c r="DT928" s="1453"/>
    </row>
    <row r="929" spans="1:124" s="1543" customFormat="1" ht="21.9" customHeight="1" x14ac:dyDescent="0.3">
      <c r="A929" s="1453"/>
      <c r="B929" s="1453"/>
      <c r="C929" s="1514"/>
      <c r="D929" s="1514"/>
      <c r="E929" s="1514"/>
      <c r="F929" s="1848"/>
      <c r="G929" s="1930"/>
      <c r="H929" s="1516"/>
      <c r="I929" s="1537"/>
      <c r="J929" s="1537"/>
      <c r="K929" s="1453"/>
      <c r="L929" s="1453"/>
      <c r="M929" s="1453"/>
      <c r="N929" s="1514"/>
      <c r="O929" s="1453"/>
      <c r="P929" s="1453"/>
      <c r="Q929" s="1453"/>
      <c r="R929" s="1453"/>
      <c r="S929" s="1453"/>
      <c r="T929" s="1452"/>
      <c r="U929"/>
      <c r="V929"/>
      <c r="W929" s="1453"/>
      <c r="X929" s="1453"/>
      <c r="Y929" s="1453"/>
      <c r="Z929" s="1453"/>
      <c r="AA929" s="1453"/>
      <c r="AB929" s="1453"/>
      <c r="AC929" s="1453"/>
      <c r="AD929" s="1453"/>
      <c r="AE929" s="1453"/>
      <c r="AF929" s="1453"/>
      <c r="AG929" s="1453"/>
      <c r="AH929" s="1453"/>
      <c r="AI929" s="1453"/>
      <c r="AJ929" s="1453"/>
      <c r="AK929" s="1453"/>
      <c r="AL929" s="1453"/>
      <c r="AM929" s="1453"/>
      <c r="AN929" s="1453"/>
      <c r="AO929" s="1453"/>
      <c r="AP929" s="1453"/>
      <c r="AQ929" s="1453"/>
      <c r="AR929" s="1454"/>
      <c r="AS929" s="1453"/>
      <c r="AT929" s="1453"/>
      <c r="AU929" s="1453"/>
      <c r="AV929" s="1453"/>
      <c r="AW929" s="1453"/>
      <c r="AX929" s="1453"/>
      <c r="AY929" s="1453"/>
      <c r="AZ929" s="1453"/>
      <c r="BA929" s="1453"/>
      <c r="BB929" s="1453"/>
      <c r="BC929" s="1453"/>
      <c r="BD929" s="1453"/>
      <c r="BE929" s="1453"/>
      <c r="BF929" s="1453"/>
      <c r="BG929" s="1453"/>
      <c r="BH929" s="1453"/>
      <c r="BI929" s="1453"/>
      <c r="BJ929" s="1453"/>
      <c r="BK929" s="1453"/>
      <c r="BL929" s="1453"/>
      <c r="BM929" s="1453"/>
      <c r="BN929" s="1453"/>
      <c r="BO929" s="1453"/>
      <c r="BP929" s="1453"/>
      <c r="BQ929" s="1453"/>
      <c r="BR929" s="1453"/>
      <c r="BS929" s="1453"/>
      <c r="BT929" s="1453"/>
      <c r="BU929" s="1453"/>
      <c r="BV929" s="1453"/>
      <c r="BW929" s="1453"/>
      <c r="BX929" s="1453"/>
      <c r="BY929" s="1453"/>
      <c r="BZ929" s="1453"/>
      <c r="CA929" s="1453"/>
      <c r="CB929" s="1453"/>
      <c r="CC929" s="1453"/>
      <c r="CD929" s="1453"/>
      <c r="CE929" s="1453"/>
      <c r="CF929" s="1453"/>
      <c r="CG929" s="1453"/>
      <c r="CH929" s="1453"/>
      <c r="CI929" s="1453"/>
      <c r="CJ929" s="1453"/>
      <c r="CK929" s="1453"/>
      <c r="CL929" s="1453"/>
      <c r="CM929" s="1453"/>
      <c r="CN929" s="1453"/>
      <c r="CO929" s="1453"/>
      <c r="CP929" s="1453"/>
      <c r="CQ929" s="1453"/>
      <c r="CR929" s="1453"/>
      <c r="CS929" s="1453"/>
      <c r="CT929" s="1453"/>
      <c r="CU929" s="1453"/>
      <c r="CV929" s="1453"/>
      <c r="CW929" s="1453"/>
      <c r="CX929" s="1453"/>
      <c r="CY929" s="1453"/>
      <c r="CZ929" s="1453"/>
      <c r="DA929" s="1453"/>
      <c r="DB929" s="1453"/>
      <c r="DC929" s="1453"/>
      <c r="DD929" s="1453"/>
      <c r="DE929" s="1453"/>
      <c r="DF929" s="1453"/>
      <c r="DG929" s="1453"/>
      <c r="DH929" s="1453"/>
      <c r="DI929" s="1453"/>
      <c r="DJ929" s="1453"/>
      <c r="DK929" s="1453"/>
      <c r="DL929" s="1453"/>
      <c r="DM929" s="1453"/>
      <c r="DN929" s="1453"/>
      <c r="DO929" s="1453"/>
      <c r="DP929" s="1453"/>
      <c r="DQ929" s="1453"/>
      <c r="DR929" s="1453"/>
      <c r="DS929" s="1453"/>
      <c r="DT929" s="1453"/>
    </row>
    <row r="930" spans="1:124" s="1543" customFormat="1" ht="21.9" customHeight="1" x14ac:dyDescent="0.3">
      <c r="A930" s="1453"/>
      <c r="B930" s="1453"/>
      <c r="C930" s="1514"/>
      <c r="D930" s="1514"/>
      <c r="E930" s="1514"/>
      <c r="F930" s="1848"/>
      <c r="G930" s="1930"/>
      <c r="H930" s="1516"/>
      <c r="I930" s="1537"/>
      <c r="J930" s="1537"/>
      <c r="K930" s="1453"/>
      <c r="L930" s="1453"/>
      <c r="M930" s="1453"/>
      <c r="N930" s="1514"/>
      <c r="O930" s="1453"/>
      <c r="P930" s="1453"/>
      <c r="Q930" s="1453"/>
      <c r="R930" s="1453"/>
      <c r="S930" s="1453"/>
      <c r="T930" s="1452"/>
      <c r="U930"/>
      <c r="V930"/>
      <c r="W930" s="1453"/>
      <c r="X930" s="1453"/>
      <c r="Y930" s="1453"/>
      <c r="Z930" s="1453"/>
      <c r="AA930" s="1453"/>
      <c r="AB930" s="1453"/>
      <c r="AC930" s="1453"/>
      <c r="AD930" s="1453"/>
      <c r="AE930" s="1453"/>
      <c r="AF930" s="1453"/>
      <c r="AG930" s="1453"/>
      <c r="AH930" s="1453"/>
      <c r="AI930" s="1453"/>
      <c r="AJ930" s="1453"/>
      <c r="AK930" s="1453"/>
      <c r="AL930" s="1453"/>
      <c r="AM930" s="1453"/>
      <c r="AN930" s="1453"/>
      <c r="AO930" s="1453"/>
      <c r="AP930" s="1453"/>
      <c r="AQ930" s="1453"/>
      <c r="AR930" s="1454"/>
      <c r="AS930" s="1453"/>
      <c r="AT930" s="1453"/>
      <c r="AU930" s="1453"/>
      <c r="AV930" s="1453"/>
      <c r="AW930" s="1453"/>
      <c r="AX930" s="1453"/>
      <c r="AY930" s="1453"/>
      <c r="AZ930" s="1453"/>
      <c r="BA930" s="1453"/>
      <c r="BB930" s="1453"/>
      <c r="BC930" s="1453"/>
      <c r="BD930" s="1453"/>
      <c r="BE930" s="1453"/>
      <c r="BF930" s="1453"/>
      <c r="BG930" s="1453"/>
      <c r="BH930" s="1453"/>
      <c r="BI930" s="1453"/>
      <c r="BJ930" s="1453"/>
      <c r="BK930" s="1453"/>
      <c r="BL930" s="1453"/>
      <c r="BM930" s="1453"/>
      <c r="BN930" s="1453"/>
      <c r="BO930" s="1453"/>
      <c r="BP930" s="1453"/>
      <c r="BQ930" s="1453"/>
      <c r="BR930" s="1453"/>
      <c r="BS930" s="1453"/>
      <c r="BT930" s="1453"/>
      <c r="BU930" s="1453"/>
      <c r="BV930" s="1453"/>
      <c r="BW930" s="1453"/>
      <c r="BX930" s="1453"/>
      <c r="BY930" s="1453"/>
      <c r="BZ930" s="1453"/>
      <c r="CA930" s="1453"/>
      <c r="CB930" s="1453"/>
      <c r="CC930" s="1453"/>
      <c r="CD930" s="1453"/>
      <c r="CE930" s="1453"/>
      <c r="CF930" s="1453"/>
      <c r="CG930" s="1453"/>
      <c r="CH930" s="1453"/>
      <c r="CI930" s="1453"/>
      <c r="CJ930" s="1453"/>
      <c r="CK930" s="1453"/>
      <c r="CL930" s="1453"/>
      <c r="CM930" s="1453"/>
      <c r="CN930" s="1453"/>
      <c r="CO930" s="1453"/>
      <c r="CP930" s="1453"/>
      <c r="CQ930" s="1453"/>
      <c r="CR930" s="1453"/>
      <c r="CS930" s="1453"/>
      <c r="CT930" s="1453"/>
      <c r="CU930" s="1453"/>
      <c r="CV930" s="1453"/>
      <c r="CW930" s="1453"/>
      <c r="CX930" s="1453"/>
      <c r="CY930" s="1453"/>
      <c r="CZ930" s="1453"/>
      <c r="DA930" s="1453"/>
      <c r="DB930" s="1453"/>
      <c r="DC930" s="1453"/>
      <c r="DD930" s="1453"/>
      <c r="DE930" s="1453"/>
      <c r="DF930" s="1453"/>
      <c r="DG930" s="1453"/>
      <c r="DH930" s="1453"/>
      <c r="DI930" s="1453"/>
      <c r="DJ930" s="1453"/>
      <c r="DK930" s="1453"/>
      <c r="DL930" s="1453"/>
      <c r="DM930" s="1453"/>
      <c r="DN930" s="1453"/>
      <c r="DO930" s="1453"/>
      <c r="DP930" s="1453"/>
      <c r="DQ930" s="1453"/>
      <c r="DR930" s="1453"/>
      <c r="DS930" s="1453"/>
      <c r="DT930" s="1453"/>
    </row>
    <row r="931" spans="1:124" s="1543" customFormat="1" ht="21.9" customHeight="1" x14ac:dyDescent="0.3">
      <c r="A931" s="1453"/>
      <c r="B931" s="1453"/>
      <c r="C931" s="1514"/>
      <c r="D931" s="1514"/>
      <c r="E931" s="1514"/>
      <c r="F931" s="1848"/>
      <c r="G931" s="1930"/>
      <c r="H931" s="1516"/>
      <c r="I931" s="1537"/>
      <c r="J931" s="1537"/>
      <c r="K931" s="1453"/>
      <c r="L931" s="1453"/>
      <c r="M931" s="1453"/>
      <c r="N931" s="1514"/>
      <c r="O931" s="1453"/>
      <c r="P931" s="1453"/>
      <c r="Q931" s="1453"/>
      <c r="R931" s="1453"/>
      <c r="S931" s="1453"/>
      <c r="T931" s="1452"/>
      <c r="U931"/>
      <c r="V931"/>
      <c r="W931" s="1453"/>
      <c r="X931" s="1453"/>
      <c r="Y931" s="1453"/>
      <c r="Z931" s="1453"/>
      <c r="AA931" s="1453"/>
      <c r="AB931" s="1453"/>
      <c r="AC931" s="1453"/>
      <c r="AD931" s="1453"/>
      <c r="AE931" s="1453"/>
      <c r="AF931" s="1453"/>
      <c r="AG931" s="1453"/>
      <c r="AH931" s="1453"/>
      <c r="AI931" s="1453"/>
      <c r="AJ931" s="1453"/>
      <c r="AK931" s="1453"/>
      <c r="AL931" s="1453"/>
      <c r="AM931" s="1453"/>
      <c r="AN931" s="1453"/>
      <c r="AO931" s="1453"/>
      <c r="AP931" s="1453"/>
      <c r="AQ931" s="1453"/>
      <c r="AR931" s="1454"/>
      <c r="AS931" s="1453"/>
      <c r="AT931" s="1453"/>
      <c r="AU931" s="1453"/>
      <c r="AV931" s="1453"/>
      <c r="AW931" s="1453"/>
      <c r="AX931" s="1453"/>
      <c r="AY931" s="1453"/>
      <c r="AZ931" s="1453"/>
      <c r="BA931" s="1453"/>
      <c r="BB931" s="1453"/>
      <c r="BC931" s="1453"/>
      <c r="BD931" s="1453"/>
      <c r="BE931" s="1453"/>
      <c r="BF931" s="1453"/>
      <c r="BG931" s="1453"/>
      <c r="BH931" s="1453"/>
      <c r="BI931" s="1453"/>
      <c r="BJ931" s="1453"/>
      <c r="BK931" s="1453"/>
      <c r="BL931" s="1453"/>
      <c r="BM931" s="1453"/>
      <c r="BN931" s="1453"/>
      <c r="BO931" s="1453"/>
      <c r="BP931" s="1453"/>
      <c r="BQ931" s="1453"/>
      <c r="BR931" s="1453"/>
      <c r="BS931" s="1453"/>
      <c r="BT931" s="1453"/>
      <c r="BU931" s="1453"/>
      <c r="BV931" s="1453"/>
      <c r="BW931" s="1453"/>
      <c r="BX931" s="1453"/>
      <c r="BY931" s="1453"/>
      <c r="BZ931" s="1453"/>
      <c r="CA931" s="1453"/>
      <c r="CB931" s="1453"/>
      <c r="CC931" s="1453"/>
      <c r="CD931" s="1453"/>
      <c r="CE931" s="1453"/>
      <c r="CF931" s="1453"/>
      <c r="CG931" s="1453"/>
      <c r="CH931" s="1453"/>
      <c r="CI931" s="1453"/>
      <c r="CJ931" s="1453"/>
      <c r="CK931" s="1453"/>
      <c r="CL931" s="1453"/>
      <c r="CM931" s="1453"/>
      <c r="CN931" s="1453"/>
      <c r="CO931" s="1453"/>
      <c r="CP931" s="1453"/>
      <c r="CQ931" s="1453"/>
      <c r="CR931" s="1453"/>
      <c r="CS931" s="1453"/>
      <c r="CT931" s="1453"/>
      <c r="CU931" s="1453"/>
      <c r="CV931" s="1453"/>
      <c r="CW931" s="1453"/>
      <c r="CX931" s="1453"/>
      <c r="CY931" s="1453"/>
      <c r="CZ931" s="1453"/>
      <c r="DA931" s="1453"/>
      <c r="DB931" s="1453"/>
      <c r="DC931" s="1453"/>
      <c r="DD931" s="1453"/>
      <c r="DE931" s="1453"/>
      <c r="DF931" s="1453"/>
      <c r="DG931" s="1453"/>
      <c r="DH931" s="1453"/>
      <c r="DI931" s="1453"/>
      <c r="DJ931" s="1453"/>
      <c r="DK931" s="1453"/>
      <c r="DL931" s="1453"/>
      <c r="DM931" s="1453"/>
      <c r="DN931" s="1453"/>
      <c r="DO931" s="1453"/>
      <c r="DP931" s="1453"/>
      <c r="DQ931" s="1453"/>
      <c r="DR931" s="1453"/>
      <c r="DS931" s="1453"/>
      <c r="DT931" s="1453"/>
    </row>
    <row r="932" spans="1:124" s="1543" customFormat="1" ht="21.9" customHeight="1" x14ac:dyDescent="0.3">
      <c r="A932" s="1453"/>
      <c r="B932" s="1453"/>
      <c r="C932" s="1514"/>
      <c r="D932" s="1514"/>
      <c r="E932" s="1514"/>
      <c r="F932" s="1848"/>
      <c r="G932" s="1930"/>
      <c r="H932" s="1516"/>
      <c r="I932" s="1537"/>
      <c r="J932" s="1537"/>
      <c r="K932" s="1453"/>
      <c r="L932" s="1453"/>
      <c r="M932" s="1453"/>
      <c r="N932" s="1514"/>
      <c r="O932" s="1453"/>
      <c r="P932" s="1453"/>
      <c r="Q932" s="1453"/>
      <c r="R932" s="1453"/>
      <c r="S932" s="1453"/>
      <c r="T932" s="1452"/>
      <c r="U932"/>
      <c r="V932"/>
      <c r="W932" s="1453"/>
      <c r="X932" s="1453"/>
      <c r="Y932" s="1453"/>
      <c r="Z932" s="1453"/>
      <c r="AA932" s="1453"/>
      <c r="AB932" s="1453"/>
      <c r="AC932" s="1453"/>
      <c r="AD932" s="1453"/>
      <c r="AE932" s="1453"/>
      <c r="AF932" s="1453"/>
      <c r="AG932" s="1453"/>
      <c r="AH932" s="1453"/>
      <c r="AI932" s="1453"/>
      <c r="AJ932" s="1453"/>
      <c r="AK932" s="1453"/>
      <c r="AL932" s="1453"/>
      <c r="AM932" s="1453"/>
      <c r="AN932" s="1453"/>
      <c r="AO932" s="1453"/>
      <c r="AP932" s="1453"/>
      <c r="AQ932" s="1453"/>
      <c r="AR932" s="1454"/>
      <c r="AS932" s="1453"/>
      <c r="AT932" s="1453"/>
      <c r="AU932" s="1453"/>
      <c r="AV932" s="1453"/>
      <c r="AW932" s="1453"/>
      <c r="AX932" s="1453"/>
      <c r="AY932" s="1453"/>
      <c r="AZ932" s="1453"/>
      <c r="BA932" s="1453"/>
      <c r="BB932" s="1453"/>
      <c r="BC932" s="1453"/>
      <c r="BD932" s="1453"/>
      <c r="BE932" s="1453"/>
      <c r="BF932" s="1453"/>
      <c r="BG932" s="1453"/>
      <c r="BH932" s="1453"/>
      <c r="BI932" s="1453"/>
      <c r="BJ932" s="1453"/>
      <c r="BK932" s="1453"/>
      <c r="BL932" s="1453"/>
      <c r="BM932" s="1453"/>
      <c r="BN932" s="1453"/>
      <c r="BO932" s="1453"/>
      <c r="BP932" s="1453"/>
      <c r="BQ932" s="1453"/>
      <c r="BR932" s="1453"/>
      <c r="BS932" s="1453"/>
      <c r="BT932" s="1453"/>
      <c r="BU932" s="1453"/>
      <c r="BV932" s="1453"/>
      <c r="BW932" s="1453"/>
      <c r="BX932" s="1453"/>
      <c r="BY932" s="1453"/>
      <c r="BZ932" s="1453"/>
      <c r="CA932" s="1453"/>
      <c r="CB932" s="1453"/>
      <c r="CC932" s="1453"/>
      <c r="CD932" s="1453"/>
      <c r="CE932" s="1453"/>
      <c r="CF932" s="1453"/>
      <c r="CG932" s="1453"/>
      <c r="CH932" s="1453"/>
      <c r="CI932" s="1453"/>
      <c r="CJ932" s="1453"/>
      <c r="CK932" s="1453"/>
      <c r="CL932" s="1453"/>
      <c r="CM932" s="1453"/>
      <c r="CN932" s="1453"/>
      <c r="CO932" s="1453"/>
      <c r="CP932" s="1453"/>
      <c r="CQ932" s="1453"/>
      <c r="CR932" s="1453"/>
      <c r="CS932" s="1453"/>
      <c r="CT932" s="1453"/>
      <c r="CU932" s="1453"/>
      <c r="CV932" s="1453"/>
      <c r="CW932" s="1453"/>
      <c r="CX932" s="1453"/>
      <c r="CY932" s="1453"/>
      <c r="CZ932" s="1453"/>
      <c r="DA932" s="1453"/>
      <c r="DB932" s="1453"/>
      <c r="DC932" s="1453"/>
      <c r="DD932" s="1453"/>
      <c r="DE932" s="1453"/>
      <c r="DF932" s="1453"/>
      <c r="DG932" s="1453"/>
      <c r="DH932" s="1453"/>
      <c r="DI932" s="1453"/>
      <c r="DJ932" s="1453"/>
      <c r="DK932" s="1453"/>
      <c r="DL932" s="1453"/>
      <c r="DM932" s="1453"/>
      <c r="DN932" s="1453"/>
      <c r="DO932" s="1453"/>
      <c r="DP932" s="1453"/>
      <c r="DQ932" s="1453"/>
      <c r="DR932" s="1453"/>
      <c r="DS932" s="1453"/>
      <c r="DT932" s="1453"/>
    </row>
    <row r="933" spans="1:124" s="1543" customFormat="1" ht="21.9" customHeight="1" x14ac:dyDescent="0.3">
      <c r="A933" s="1453"/>
      <c r="B933" s="1453"/>
      <c r="C933" s="1514"/>
      <c r="D933" s="1514"/>
      <c r="E933" s="1514"/>
      <c r="F933" s="1848"/>
      <c r="G933" s="1930"/>
      <c r="H933" s="1516"/>
      <c r="I933" s="1537"/>
      <c r="J933" s="1537"/>
      <c r="K933" s="1453"/>
      <c r="L933" s="1453"/>
      <c r="M933" s="1453"/>
      <c r="N933" s="1514"/>
      <c r="O933" s="1453"/>
      <c r="P933" s="1453"/>
      <c r="Q933" s="1453"/>
      <c r="R933" s="1453"/>
      <c r="S933" s="1453"/>
      <c r="T933" s="1452"/>
      <c r="U933"/>
      <c r="V933"/>
      <c r="W933" s="1453"/>
      <c r="X933" s="1453"/>
      <c r="Y933" s="1453"/>
      <c r="Z933" s="1453"/>
      <c r="AA933" s="1453"/>
      <c r="AB933" s="1453"/>
      <c r="AC933" s="1453"/>
      <c r="AD933" s="1453"/>
      <c r="AE933" s="1453"/>
      <c r="AF933" s="1453"/>
      <c r="AG933" s="1453"/>
      <c r="AH933" s="1453"/>
      <c r="AI933" s="1453"/>
      <c r="AJ933" s="1453"/>
      <c r="AK933" s="1453"/>
      <c r="AL933" s="1453"/>
      <c r="AM933" s="1453"/>
      <c r="AN933" s="1453"/>
      <c r="AO933" s="1453"/>
      <c r="AP933" s="1453"/>
      <c r="AQ933" s="1453"/>
      <c r="AR933" s="1454"/>
      <c r="AS933" s="1453"/>
      <c r="AT933" s="1453"/>
      <c r="AU933" s="1453"/>
      <c r="AV933" s="1453"/>
      <c r="AW933" s="1453"/>
      <c r="AX933" s="1453"/>
      <c r="AY933" s="1453"/>
      <c r="AZ933" s="1453"/>
      <c r="BA933" s="1453"/>
      <c r="BB933" s="1453"/>
      <c r="BC933" s="1453"/>
      <c r="BD933" s="1453"/>
      <c r="BE933" s="1453"/>
      <c r="BF933" s="1453"/>
      <c r="BG933" s="1453"/>
      <c r="BH933" s="1453"/>
      <c r="BI933" s="1453"/>
      <c r="BJ933" s="1453"/>
      <c r="BK933" s="1453"/>
      <c r="BL933" s="1453"/>
      <c r="BM933" s="1453"/>
      <c r="BN933" s="1453"/>
      <c r="BO933" s="1453"/>
      <c r="BP933" s="1453"/>
      <c r="BQ933" s="1453"/>
      <c r="BR933" s="1453"/>
      <c r="BS933" s="1453"/>
      <c r="BT933" s="1453"/>
      <c r="BU933" s="1453"/>
      <c r="BV933" s="1453"/>
      <c r="BW933" s="1453"/>
      <c r="BX933" s="1453"/>
      <c r="BY933" s="1453"/>
      <c r="BZ933" s="1453"/>
      <c r="CA933" s="1453"/>
      <c r="CB933" s="1453"/>
      <c r="CC933" s="1453"/>
      <c r="CD933" s="1453"/>
      <c r="CE933" s="1453"/>
      <c r="CF933" s="1453"/>
      <c r="CG933" s="1453"/>
      <c r="CH933" s="1453"/>
      <c r="CI933" s="1453"/>
      <c r="CJ933" s="1453"/>
      <c r="CK933" s="1453"/>
      <c r="CL933" s="1453"/>
      <c r="CM933" s="1453"/>
      <c r="CN933" s="1453"/>
      <c r="CO933" s="1453"/>
      <c r="CP933" s="1453"/>
      <c r="CQ933" s="1453"/>
      <c r="CR933" s="1453"/>
      <c r="CS933" s="1453"/>
      <c r="CT933" s="1453"/>
      <c r="CU933" s="1453"/>
      <c r="CV933" s="1453"/>
      <c r="CW933" s="1453"/>
      <c r="CX933" s="1453"/>
      <c r="CY933" s="1453"/>
      <c r="CZ933" s="1453"/>
      <c r="DA933" s="1453"/>
      <c r="DB933" s="1453"/>
      <c r="DC933" s="1453"/>
      <c r="DD933" s="1453"/>
      <c r="DE933" s="1453"/>
      <c r="DF933" s="1453"/>
      <c r="DG933" s="1453"/>
      <c r="DH933" s="1453"/>
      <c r="DI933" s="1453"/>
      <c r="DJ933" s="1453"/>
      <c r="DK933" s="1453"/>
      <c r="DL933" s="1453"/>
      <c r="DM933" s="1453"/>
      <c r="DN933" s="1453"/>
      <c r="DO933" s="1453"/>
      <c r="DP933" s="1453"/>
      <c r="DQ933" s="1453"/>
      <c r="DR933" s="1453"/>
      <c r="DS933" s="1453"/>
      <c r="DT933" s="1453"/>
    </row>
    <row r="934" spans="1:124" s="1543" customFormat="1" ht="21.9" customHeight="1" x14ac:dyDescent="0.3">
      <c r="A934" s="1453"/>
      <c r="B934" s="1453"/>
      <c r="C934" s="1514"/>
      <c r="D934" s="1514"/>
      <c r="E934" s="1514"/>
      <c r="F934" s="1848"/>
      <c r="G934" s="1930"/>
      <c r="H934" s="1516"/>
      <c r="I934" s="1537"/>
      <c r="J934" s="1537"/>
      <c r="K934" s="1453"/>
      <c r="L934" s="1453"/>
      <c r="M934" s="1453"/>
      <c r="N934" s="1514"/>
      <c r="O934" s="1453"/>
      <c r="P934" s="1453"/>
      <c r="Q934" s="1453"/>
      <c r="R934" s="1453"/>
      <c r="S934" s="1453"/>
      <c r="T934" s="1452"/>
      <c r="U934"/>
      <c r="V934"/>
      <c r="W934" s="1453"/>
      <c r="X934" s="1453"/>
      <c r="Y934" s="1453"/>
      <c r="Z934" s="1453"/>
      <c r="AA934" s="1453"/>
      <c r="AB934" s="1453"/>
      <c r="AC934" s="1453"/>
      <c r="AD934" s="1453"/>
      <c r="AE934" s="1453"/>
      <c r="AF934" s="1453"/>
      <c r="AG934" s="1453"/>
      <c r="AH934" s="1453"/>
      <c r="AI934" s="1453"/>
      <c r="AJ934" s="1453"/>
      <c r="AK934" s="1453"/>
      <c r="AL934" s="1453"/>
      <c r="AM934" s="1453"/>
      <c r="AN934" s="1453"/>
      <c r="AO934" s="1453"/>
      <c r="AP934" s="1453"/>
      <c r="AQ934" s="1453"/>
      <c r="AR934" s="1454"/>
      <c r="AS934" s="1453"/>
      <c r="AT934" s="1453"/>
      <c r="AU934" s="1453"/>
      <c r="AV934" s="1453"/>
      <c r="AW934" s="1453"/>
      <c r="AX934" s="1453"/>
      <c r="AY934" s="1453"/>
      <c r="AZ934" s="1453"/>
      <c r="BA934" s="1453"/>
      <c r="BB934" s="1453"/>
      <c r="BC934" s="1453"/>
      <c r="BD934" s="1453"/>
      <c r="BE934" s="1453"/>
      <c r="BF934" s="1453"/>
      <c r="BG934" s="1453"/>
      <c r="BH934" s="1453"/>
      <c r="BI934" s="1453"/>
      <c r="BJ934" s="1453"/>
      <c r="BK934" s="1453"/>
      <c r="BL934" s="1453"/>
      <c r="BM934" s="1453"/>
      <c r="BN934" s="1453"/>
      <c r="BO934" s="1453"/>
      <c r="BP934" s="1453"/>
      <c r="BQ934" s="1453"/>
      <c r="BR934" s="1453"/>
      <c r="BS934" s="1453"/>
      <c r="BT934" s="1453"/>
      <c r="BU934" s="1453"/>
      <c r="BV934" s="1453"/>
      <c r="BW934" s="1453"/>
      <c r="BX934" s="1453"/>
      <c r="BY934" s="1453"/>
      <c r="BZ934" s="1453"/>
      <c r="CA934" s="1453"/>
      <c r="CB934" s="1453"/>
      <c r="CC934" s="1453"/>
      <c r="CD934" s="1453"/>
      <c r="CE934" s="1453"/>
      <c r="CF934" s="1453"/>
      <c r="CG934" s="1453"/>
      <c r="CH934" s="1453"/>
      <c r="CI934" s="1453"/>
      <c r="CJ934" s="1453"/>
      <c r="CK934" s="1453"/>
      <c r="CL934" s="1453"/>
      <c r="CM934" s="1453"/>
      <c r="CN934" s="1453"/>
      <c r="CO934" s="1453"/>
      <c r="CP934" s="1453"/>
      <c r="CQ934" s="1453"/>
      <c r="CR934" s="1453"/>
      <c r="CS934" s="1453"/>
      <c r="CT934" s="1453"/>
      <c r="CU934" s="1453"/>
      <c r="CV934" s="1453"/>
      <c r="CW934" s="1453"/>
      <c r="CX934" s="1453"/>
      <c r="CY934" s="1453"/>
      <c r="CZ934" s="1453"/>
      <c r="DA934" s="1453"/>
      <c r="DB934" s="1453"/>
      <c r="DC934" s="1453"/>
      <c r="DD934" s="1453"/>
      <c r="DE934" s="1453"/>
      <c r="DF934" s="1453"/>
      <c r="DG934" s="1453"/>
      <c r="DH934" s="1453"/>
      <c r="DI934" s="1453"/>
      <c r="DJ934" s="1453"/>
      <c r="DK934" s="1453"/>
      <c r="DL934" s="1453"/>
      <c r="DM934" s="1453"/>
      <c r="DN934" s="1453"/>
      <c r="DO934" s="1453"/>
      <c r="DP934" s="1453"/>
      <c r="DQ934" s="1453"/>
      <c r="DR934" s="1453"/>
      <c r="DS934" s="1453"/>
      <c r="DT934" s="1453"/>
    </row>
    <row r="935" spans="1:124" s="1543" customFormat="1" ht="21.9" customHeight="1" x14ac:dyDescent="0.3">
      <c r="A935" s="1453"/>
      <c r="B935" s="1453"/>
      <c r="C935" s="1514"/>
      <c r="D935" s="1514"/>
      <c r="E935" s="1514"/>
      <c r="F935" s="1848"/>
      <c r="G935" s="1930"/>
      <c r="H935" s="1516"/>
      <c r="I935" s="1537"/>
      <c r="J935" s="1537"/>
      <c r="K935" s="1453"/>
      <c r="L935" s="1453"/>
      <c r="M935" s="1453"/>
      <c r="N935" s="1514"/>
      <c r="O935" s="1453"/>
      <c r="P935" s="1453"/>
      <c r="Q935" s="1453"/>
      <c r="R935" s="1453"/>
      <c r="S935" s="1453"/>
      <c r="T935" s="1452"/>
      <c r="U935"/>
      <c r="V935"/>
      <c r="W935" s="1453"/>
      <c r="X935" s="1453"/>
      <c r="Y935" s="1453"/>
      <c r="Z935" s="1453"/>
      <c r="AA935" s="1453"/>
      <c r="AB935" s="1453"/>
      <c r="AC935" s="1453"/>
      <c r="AD935" s="1453"/>
      <c r="AE935" s="1453"/>
      <c r="AF935" s="1453"/>
      <c r="AG935" s="1453"/>
      <c r="AH935" s="1453"/>
      <c r="AI935" s="1453"/>
      <c r="AJ935" s="1453"/>
      <c r="AK935" s="1453"/>
      <c r="AL935" s="1453"/>
      <c r="AM935" s="1453"/>
      <c r="AN935" s="1453"/>
      <c r="AO935" s="1453"/>
      <c r="AP935" s="1453"/>
      <c r="AQ935" s="1453"/>
      <c r="AR935" s="1454"/>
      <c r="AS935" s="1453"/>
      <c r="AT935" s="1453"/>
      <c r="AU935" s="1453"/>
      <c r="AV935" s="1453"/>
      <c r="AW935" s="1453"/>
      <c r="AX935" s="1453"/>
      <c r="AY935" s="1453"/>
      <c r="AZ935" s="1453"/>
      <c r="BA935" s="1453"/>
      <c r="BB935" s="1453"/>
      <c r="BC935" s="1453"/>
      <c r="BD935" s="1453"/>
      <c r="BE935" s="1453"/>
      <c r="BF935" s="1453"/>
      <c r="BG935" s="1453"/>
      <c r="BH935" s="1453"/>
      <c r="BI935" s="1453"/>
      <c r="BJ935" s="1453"/>
      <c r="BK935" s="1453"/>
      <c r="BL935" s="1453"/>
      <c r="BM935" s="1453"/>
      <c r="BN935" s="1453"/>
      <c r="BO935" s="1453"/>
      <c r="BP935" s="1453"/>
      <c r="BQ935" s="1453"/>
      <c r="BR935" s="1453"/>
      <c r="BS935" s="1453"/>
      <c r="BT935" s="1453"/>
      <c r="BU935" s="1453"/>
      <c r="BV935" s="1453"/>
      <c r="BW935" s="1453"/>
      <c r="BX935" s="1453"/>
      <c r="BY935" s="1453"/>
      <c r="BZ935" s="1453"/>
      <c r="CA935" s="1453"/>
      <c r="CB935" s="1453"/>
      <c r="CC935" s="1453"/>
      <c r="CD935" s="1453"/>
      <c r="CE935" s="1453"/>
      <c r="CF935" s="1453"/>
      <c r="CG935" s="1453"/>
      <c r="CH935" s="1453"/>
      <c r="CI935" s="1453"/>
      <c r="CJ935" s="1453"/>
      <c r="CK935" s="1453"/>
      <c r="CL935" s="1453"/>
      <c r="CM935" s="1453"/>
      <c r="CN935" s="1453"/>
      <c r="CO935" s="1453"/>
      <c r="CP935" s="1453"/>
      <c r="CQ935" s="1453"/>
      <c r="CR935" s="1453"/>
      <c r="CS935" s="1453"/>
      <c r="CT935" s="1453"/>
      <c r="CU935" s="1453"/>
      <c r="CV935" s="1453"/>
      <c r="CW935" s="1453"/>
      <c r="CX935" s="1453"/>
      <c r="CY935" s="1453"/>
      <c r="CZ935" s="1453"/>
      <c r="DA935" s="1453"/>
      <c r="DB935" s="1453"/>
      <c r="DC935" s="1453"/>
      <c r="DD935" s="1453"/>
      <c r="DE935" s="1453"/>
      <c r="DF935" s="1453"/>
      <c r="DG935" s="1453"/>
      <c r="DH935" s="1453"/>
      <c r="DI935" s="1453"/>
      <c r="DJ935" s="1453"/>
      <c r="DK935" s="1453"/>
      <c r="DL935" s="1453"/>
      <c r="DM935" s="1453"/>
      <c r="DN935" s="1453"/>
      <c r="DO935" s="1453"/>
      <c r="DP935" s="1453"/>
      <c r="DQ935" s="1453"/>
      <c r="DR935" s="1453"/>
      <c r="DS935" s="1453"/>
      <c r="DT935" s="1453"/>
    </row>
    <row r="936" spans="1:124" s="1543" customFormat="1" ht="21.9" customHeight="1" x14ac:dyDescent="0.3">
      <c r="A936" s="1453"/>
      <c r="B936" s="1453"/>
      <c r="C936" s="1514"/>
      <c r="D936" s="1514"/>
      <c r="E936" s="1514"/>
      <c r="F936" s="1848"/>
      <c r="G936" s="1930"/>
      <c r="H936" s="1516"/>
      <c r="I936" s="1537"/>
      <c r="J936" s="1537"/>
      <c r="K936" s="1453"/>
      <c r="L936" s="1453"/>
      <c r="M936" s="1453"/>
      <c r="N936" s="1514"/>
      <c r="O936" s="1453"/>
      <c r="P936" s="1453"/>
      <c r="Q936" s="1453"/>
      <c r="R936" s="1453"/>
      <c r="S936" s="1453"/>
      <c r="T936" s="1452"/>
      <c r="U936"/>
      <c r="V936"/>
      <c r="W936" s="1453"/>
      <c r="X936" s="1453"/>
      <c r="Y936" s="1453"/>
      <c r="Z936" s="1453"/>
      <c r="AA936" s="1453"/>
      <c r="AB936" s="1453"/>
      <c r="AC936" s="1453"/>
      <c r="AD936" s="1453"/>
      <c r="AE936" s="1453"/>
      <c r="AF936" s="1453"/>
      <c r="AG936" s="1453"/>
      <c r="AH936" s="1453"/>
      <c r="AI936" s="1453"/>
      <c r="AJ936" s="1453"/>
      <c r="AK936" s="1453"/>
      <c r="AL936" s="1453"/>
      <c r="AM936" s="1453"/>
      <c r="AN936" s="1453"/>
      <c r="AO936" s="1453"/>
      <c r="AP936" s="1453"/>
      <c r="AQ936" s="1453"/>
      <c r="AR936" s="1454"/>
      <c r="AS936" s="1453"/>
      <c r="AT936" s="1453"/>
      <c r="AU936" s="1453"/>
      <c r="AV936" s="1453"/>
      <c r="AW936" s="1453"/>
      <c r="AX936" s="1453"/>
      <c r="AY936" s="1453"/>
      <c r="AZ936" s="1453"/>
      <c r="BA936" s="1453"/>
      <c r="BB936" s="1453"/>
      <c r="BC936" s="1453"/>
      <c r="BD936" s="1453"/>
      <c r="BE936" s="1453"/>
      <c r="BF936" s="1453"/>
      <c r="BG936" s="1453"/>
      <c r="BH936" s="1453"/>
      <c r="BI936" s="1453"/>
      <c r="BJ936" s="1453"/>
      <c r="BK936" s="1453"/>
      <c r="BL936" s="1453"/>
      <c r="BM936" s="1453"/>
      <c r="BN936" s="1453"/>
      <c r="BO936" s="1453"/>
      <c r="BP936" s="1453"/>
      <c r="BQ936" s="1453"/>
      <c r="BR936" s="1453"/>
      <c r="BS936" s="1453"/>
      <c r="BT936" s="1453"/>
      <c r="BU936" s="1453"/>
      <c r="BV936" s="1453"/>
      <c r="BW936" s="1453"/>
      <c r="BX936" s="1453"/>
      <c r="BY936" s="1453"/>
      <c r="BZ936" s="1453"/>
      <c r="CA936" s="1453"/>
      <c r="CB936" s="1453"/>
      <c r="CC936" s="1453"/>
      <c r="CD936" s="1453"/>
      <c r="CE936" s="1453"/>
      <c r="CF936" s="1453"/>
      <c r="CG936" s="1453"/>
      <c r="CH936" s="1453"/>
      <c r="CI936" s="1453"/>
      <c r="CJ936" s="1453"/>
      <c r="CK936" s="1453"/>
      <c r="CL936" s="1453"/>
      <c r="CM936" s="1453"/>
      <c r="CN936" s="1453"/>
      <c r="CO936" s="1453"/>
      <c r="CP936" s="1453"/>
      <c r="CQ936" s="1453"/>
      <c r="CR936" s="1453"/>
      <c r="CS936" s="1453"/>
      <c r="CT936" s="1453"/>
      <c r="CU936" s="1453"/>
      <c r="CV936" s="1453"/>
      <c r="CW936" s="1453"/>
      <c r="CX936" s="1453"/>
      <c r="CY936" s="1453"/>
      <c r="CZ936" s="1453"/>
      <c r="DA936" s="1453"/>
      <c r="DB936" s="1453"/>
      <c r="DC936" s="1453"/>
      <c r="DD936" s="1453"/>
      <c r="DE936" s="1453"/>
      <c r="DF936" s="1453"/>
      <c r="DG936" s="1453"/>
      <c r="DH936" s="1453"/>
      <c r="DI936" s="1453"/>
      <c r="DJ936" s="1453"/>
      <c r="DK936" s="1453"/>
      <c r="DL936" s="1453"/>
      <c r="DM936" s="1453"/>
      <c r="DN936" s="1453"/>
      <c r="DO936" s="1453"/>
      <c r="DP936" s="1453"/>
      <c r="DQ936" s="1453"/>
      <c r="DR936" s="1453"/>
      <c r="DS936" s="1453"/>
      <c r="DT936" s="1453"/>
    </row>
    <row r="937" spans="1:124" s="1543" customFormat="1" ht="21.9" customHeight="1" x14ac:dyDescent="0.3">
      <c r="A937" s="1453"/>
      <c r="B937" s="1453"/>
      <c r="C937" s="1514"/>
      <c r="D937" s="1514"/>
      <c r="E937" s="1514"/>
      <c r="F937" s="1848"/>
      <c r="G937" s="1930"/>
      <c r="H937" s="1516"/>
      <c r="I937" s="1537"/>
      <c r="J937" s="1537"/>
      <c r="K937" s="1453"/>
      <c r="L937" s="1453"/>
      <c r="M937" s="1453"/>
      <c r="N937" s="1514"/>
      <c r="O937" s="1453"/>
      <c r="P937" s="1453"/>
      <c r="Q937" s="1453"/>
      <c r="R937" s="1453"/>
      <c r="S937" s="1453"/>
      <c r="T937" s="1452"/>
      <c r="U937"/>
      <c r="V937"/>
      <c r="W937" s="1453"/>
      <c r="X937" s="1453"/>
      <c r="Y937" s="1453"/>
      <c r="Z937" s="1453"/>
      <c r="AA937" s="1453"/>
      <c r="AB937" s="1453"/>
      <c r="AC937" s="1453"/>
      <c r="AD937" s="1453"/>
      <c r="AE937" s="1453"/>
      <c r="AF937" s="1453"/>
      <c r="AG937" s="1453"/>
      <c r="AH937" s="1453"/>
      <c r="AI937" s="1453"/>
      <c r="AJ937" s="1453"/>
      <c r="AK937" s="1453"/>
      <c r="AL937" s="1453"/>
      <c r="AM937" s="1453"/>
      <c r="AN937" s="1453"/>
      <c r="AO937" s="1453"/>
      <c r="AP937" s="1453"/>
      <c r="AQ937" s="1453"/>
      <c r="AR937" s="1454"/>
      <c r="AS937" s="1453"/>
      <c r="AT937" s="1453"/>
      <c r="AU937" s="1453"/>
      <c r="AV937" s="1453"/>
      <c r="AW937" s="1453"/>
      <c r="AX937" s="1453"/>
      <c r="AY937" s="1453"/>
      <c r="AZ937" s="1453"/>
      <c r="BA937" s="1453"/>
      <c r="BB937" s="1453"/>
      <c r="BC937" s="1453"/>
      <c r="BD937" s="1453"/>
      <c r="BE937" s="1453"/>
      <c r="BF937" s="1453"/>
      <c r="BG937" s="1453"/>
      <c r="BH937" s="1453"/>
      <c r="BI937" s="1453"/>
      <c r="BJ937" s="1453"/>
      <c r="BK937" s="1453"/>
      <c r="BL937" s="1453"/>
      <c r="BM937" s="1453"/>
      <c r="BN937" s="1453"/>
      <c r="BO937" s="1453"/>
      <c r="BP937" s="1453"/>
      <c r="BQ937" s="1453"/>
      <c r="BR937" s="1453"/>
      <c r="BS937" s="1453"/>
      <c r="BT937" s="1453"/>
      <c r="BU937" s="1453"/>
      <c r="BV937" s="1453"/>
      <c r="BW937" s="1453"/>
      <c r="BX937" s="1453"/>
      <c r="BY937" s="1453"/>
      <c r="BZ937" s="1453"/>
      <c r="CA937" s="1453"/>
      <c r="CB937" s="1453"/>
      <c r="CC937" s="1453"/>
      <c r="CD937" s="1453"/>
      <c r="CE937" s="1453"/>
      <c r="CF937" s="1453"/>
      <c r="CG937" s="1453"/>
      <c r="CH937" s="1453"/>
      <c r="CI937" s="1453"/>
      <c r="CJ937" s="1453"/>
      <c r="CK937" s="1453"/>
      <c r="CL937" s="1453"/>
      <c r="CM937" s="1453"/>
      <c r="CN937" s="1453"/>
      <c r="CO937" s="1453"/>
      <c r="CP937" s="1453"/>
      <c r="CQ937" s="1453"/>
      <c r="CR937" s="1453"/>
      <c r="CS937" s="1453"/>
      <c r="CT937" s="1453"/>
      <c r="CU937" s="1453"/>
      <c r="CV937" s="1453"/>
      <c r="CW937" s="1453"/>
      <c r="CX937" s="1453"/>
      <c r="CY937" s="1453"/>
      <c r="CZ937" s="1453"/>
      <c r="DA937" s="1453"/>
      <c r="DB937" s="1453"/>
      <c r="DC937" s="1453"/>
      <c r="DD937" s="1453"/>
      <c r="DE937" s="1453"/>
      <c r="DF937" s="1453"/>
      <c r="DG937" s="1453"/>
      <c r="DH937" s="1453"/>
      <c r="DI937" s="1453"/>
      <c r="DJ937" s="1453"/>
      <c r="DK937" s="1453"/>
      <c r="DL937" s="1453"/>
      <c r="DM937" s="1453"/>
      <c r="DN937" s="1453"/>
      <c r="DO937" s="1453"/>
      <c r="DP937" s="1453"/>
      <c r="DQ937" s="1453"/>
      <c r="DR937" s="1453"/>
      <c r="DS937" s="1453"/>
      <c r="DT937" s="1453"/>
    </row>
    <row r="938" spans="1:124" s="1543" customFormat="1" ht="21.9" customHeight="1" x14ac:dyDescent="0.3">
      <c r="A938" s="1453"/>
      <c r="B938" s="1453"/>
      <c r="C938" s="1514"/>
      <c r="D938" s="1514"/>
      <c r="E938" s="1514"/>
      <c r="F938" s="1848"/>
      <c r="G938" s="1930"/>
      <c r="H938" s="1516"/>
      <c r="I938" s="1537"/>
      <c r="J938" s="1537"/>
      <c r="K938" s="1453"/>
      <c r="L938" s="1453"/>
      <c r="M938" s="1453"/>
      <c r="N938" s="1514"/>
      <c r="O938" s="1453"/>
      <c r="P938" s="1453"/>
      <c r="Q938" s="1453"/>
      <c r="R938" s="1453"/>
      <c r="S938" s="1453"/>
      <c r="T938" s="1452"/>
      <c r="U938"/>
      <c r="V938"/>
      <c r="W938" s="1453"/>
      <c r="X938" s="1453"/>
      <c r="Y938" s="1453"/>
      <c r="Z938" s="1453"/>
      <c r="AA938" s="1453"/>
      <c r="AB938" s="1453"/>
      <c r="AC938" s="1453"/>
      <c r="AD938" s="1453"/>
      <c r="AE938" s="1453"/>
      <c r="AF938" s="1453"/>
      <c r="AG938" s="1453"/>
      <c r="AH938" s="1453"/>
      <c r="AI938" s="1453"/>
      <c r="AJ938" s="1453"/>
      <c r="AK938" s="1453"/>
      <c r="AL938" s="1453"/>
      <c r="AM938" s="1453"/>
      <c r="AN938" s="1453"/>
      <c r="AO938" s="1453"/>
      <c r="AP938" s="1453"/>
      <c r="AQ938" s="1453"/>
      <c r="AR938" s="1454"/>
      <c r="AS938" s="1453"/>
      <c r="AT938" s="1453"/>
      <c r="AU938" s="1453"/>
      <c r="AV938" s="1453"/>
      <c r="AW938" s="1453"/>
      <c r="AX938" s="1453"/>
      <c r="AY938" s="1453"/>
      <c r="AZ938" s="1453"/>
      <c r="BA938" s="1453"/>
      <c r="BB938" s="1453"/>
      <c r="BC938" s="1453"/>
      <c r="BD938" s="1453"/>
      <c r="BE938" s="1453"/>
      <c r="BF938" s="1453"/>
      <c r="BG938" s="1453"/>
      <c r="BH938" s="1453"/>
      <c r="BI938" s="1453"/>
      <c r="BJ938" s="1453"/>
      <c r="BK938" s="1453"/>
      <c r="BL938" s="1453"/>
      <c r="BM938" s="1453"/>
      <c r="BN938" s="1453"/>
      <c r="BO938" s="1453"/>
      <c r="BP938" s="1453"/>
      <c r="BQ938" s="1453"/>
      <c r="BR938" s="1453"/>
      <c r="BS938" s="1453"/>
      <c r="BT938" s="1453"/>
      <c r="BU938" s="1453"/>
      <c r="BV938" s="1453"/>
      <c r="BW938" s="1453"/>
      <c r="BX938" s="1453"/>
      <c r="BY938" s="1453"/>
      <c r="BZ938" s="1453"/>
      <c r="CA938" s="1453"/>
      <c r="CB938" s="1453"/>
      <c r="CC938" s="1453"/>
      <c r="CD938" s="1453"/>
      <c r="CE938" s="1453"/>
      <c r="CF938" s="1453"/>
      <c r="CG938" s="1453"/>
      <c r="CH938" s="1453"/>
      <c r="CI938" s="1453"/>
      <c r="CJ938" s="1453"/>
      <c r="CK938" s="1453"/>
      <c r="CL938" s="1453"/>
      <c r="CM938" s="1453"/>
      <c r="CN938" s="1453"/>
      <c r="CO938" s="1453"/>
      <c r="CP938" s="1453"/>
      <c r="CQ938" s="1453"/>
      <c r="CR938" s="1453"/>
      <c r="CS938" s="1453"/>
      <c r="CT938" s="1453"/>
      <c r="CU938" s="1453"/>
      <c r="CV938" s="1453"/>
      <c r="CW938" s="1453"/>
      <c r="CX938" s="1453"/>
      <c r="CY938" s="1453"/>
      <c r="CZ938" s="1453"/>
      <c r="DA938" s="1453"/>
      <c r="DB938" s="1453"/>
      <c r="DC938" s="1453"/>
      <c r="DD938" s="1453"/>
      <c r="DE938" s="1453"/>
      <c r="DF938" s="1453"/>
      <c r="DG938" s="1453"/>
      <c r="DH938" s="1453"/>
      <c r="DI938" s="1453"/>
      <c r="DJ938" s="1453"/>
      <c r="DK938" s="1453"/>
      <c r="DL938" s="1453"/>
      <c r="DM938" s="1453"/>
      <c r="DN938" s="1453"/>
      <c r="DO938" s="1453"/>
      <c r="DP938" s="1453"/>
      <c r="DQ938" s="1453"/>
      <c r="DR938" s="1453"/>
      <c r="DS938" s="1453"/>
      <c r="DT938" s="1453"/>
    </row>
    <row r="939" spans="1:124" s="1543" customFormat="1" ht="21.9" customHeight="1" x14ac:dyDescent="0.3">
      <c r="A939" s="1453"/>
      <c r="B939" s="1453"/>
      <c r="C939" s="1514"/>
      <c r="D939" s="1514"/>
      <c r="E939" s="1514"/>
      <c r="F939" s="1848"/>
      <c r="G939" s="1930"/>
      <c r="H939" s="1516"/>
      <c r="I939" s="1537"/>
      <c r="J939" s="1537"/>
      <c r="K939" s="1453"/>
      <c r="L939" s="1453"/>
      <c r="M939" s="1453"/>
      <c r="N939" s="1514"/>
      <c r="O939" s="1453"/>
      <c r="P939" s="1453"/>
      <c r="Q939" s="1453"/>
      <c r="R939" s="1453"/>
      <c r="S939" s="1453"/>
      <c r="T939" s="1452"/>
      <c r="U939"/>
      <c r="V939"/>
      <c r="W939" s="1453"/>
      <c r="X939" s="1453"/>
      <c r="Y939" s="1453"/>
      <c r="Z939" s="1453"/>
      <c r="AA939" s="1453"/>
      <c r="AB939" s="1453"/>
      <c r="AC939" s="1453"/>
      <c r="AD939" s="1453"/>
      <c r="AE939" s="1453"/>
      <c r="AF939" s="1453"/>
      <c r="AG939" s="1453"/>
      <c r="AH939" s="1453"/>
      <c r="AI939" s="1453"/>
      <c r="AJ939" s="1453"/>
      <c r="AK939" s="1453"/>
      <c r="AL939" s="1453"/>
      <c r="AM939" s="1453"/>
      <c r="AN939" s="1453"/>
      <c r="AO939" s="1453"/>
      <c r="AP939" s="1453"/>
      <c r="AQ939" s="1453"/>
      <c r="AR939" s="1454"/>
      <c r="AS939" s="1453"/>
      <c r="AT939" s="1453"/>
      <c r="AU939" s="1453"/>
      <c r="AV939" s="1453"/>
      <c r="AW939" s="1453"/>
      <c r="AX939" s="1453"/>
      <c r="AY939" s="1453"/>
      <c r="AZ939" s="1453"/>
      <c r="BA939" s="1453"/>
      <c r="BB939" s="1453"/>
      <c r="BC939" s="1453"/>
      <c r="BD939" s="1453"/>
      <c r="BE939" s="1453"/>
      <c r="BF939" s="1453"/>
      <c r="BG939" s="1453"/>
      <c r="BH939" s="1453"/>
      <c r="BI939" s="1453"/>
      <c r="BJ939" s="1453"/>
      <c r="BK939" s="1453"/>
      <c r="BL939" s="1453"/>
      <c r="BM939" s="1453"/>
      <c r="BN939" s="1453"/>
      <c r="BO939" s="1453"/>
      <c r="BP939" s="1453"/>
      <c r="BQ939" s="1453"/>
      <c r="BR939" s="1453"/>
      <c r="BS939" s="1453"/>
      <c r="BT939" s="1453"/>
      <c r="BU939" s="1453"/>
      <c r="BV939" s="1453"/>
      <c r="BW939" s="1453"/>
      <c r="BX939" s="1453"/>
      <c r="BY939" s="1453"/>
      <c r="BZ939" s="1453"/>
      <c r="CA939" s="1453"/>
      <c r="CB939" s="1453"/>
      <c r="CC939" s="1453"/>
      <c r="CD939" s="1453"/>
      <c r="CE939" s="1453"/>
      <c r="CF939" s="1453"/>
      <c r="CG939" s="1453"/>
      <c r="CH939" s="1453"/>
      <c r="CI939" s="1453"/>
      <c r="CJ939" s="1453"/>
      <c r="CK939" s="1453"/>
      <c r="CL939" s="1453"/>
      <c r="CM939" s="1453"/>
      <c r="CN939" s="1453"/>
      <c r="CO939" s="1453"/>
      <c r="CP939" s="1453"/>
      <c r="CQ939" s="1453"/>
      <c r="CR939" s="1453"/>
      <c r="CS939" s="1453"/>
      <c r="CT939" s="1453"/>
      <c r="CU939" s="1453"/>
      <c r="CV939" s="1453"/>
      <c r="CW939" s="1453"/>
      <c r="CX939" s="1453"/>
      <c r="CY939" s="1453"/>
      <c r="CZ939" s="1453"/>
      <c r="DA939" s="1453"/>
      <c r="DB939" s="1453"/>
      <c r="DC939" s="1453"/>
      <c r="DD939" s="1453"/>
      <c r="DE939" s="1453"/>
      <c r="DF939" s="1453"/>
      <c r="DG939" s="1453"/>
      <c r="DH939" s="1453"/>
      <c r="DI939" s="1453"/>
      <c r="DJ939" s="1453"/>
      <c r="DK939" s="1453"/>
      <c r="DL939" s="1453"/>
      <c r="DM939" s="1453"/>
      <c r="DN939" s="1453"/>
      <c r="DO939" s="1453"/>
      <c r="DP939" s="1453"/>
      <c r="DQ939" s="1453"/>
      <c r="DR939" s="1453"/>
      <c r="DS939" s="1453"/>
      <c r="DT939" s="1453"/>
    </row>
    <row r="940" spans="1:124" s="1543" customFormat="1" ht="21.9" customHeight="1" x14ac:dyDescent="0.3">
      <c r="A940" s="1453"/>
      <c r="B940" s="1453"/>
      <c r="C940" s="1514"/>
      <c r="D940" s="1514"/>
      <c r="E940" s="1514"/>
      <c r="F940" s="1848"/>
      <c r="G940" s="1930"/>
      <c r="H940" s="1516"/>
      <c r="I940" s="1537"/>
      <c r="J940" s="1537"/>
      <c r="K940" s="1453"/>
      <c r="L940" s="1453"/>
      <c r="M940" s="1453"/>
      <c r="N940" s="1514"/>
      <c r="O940" s="1453"/>
      <c r="P940" s="1453"/>
      <c r="Q940" s="1453"/>
      <c r="R940" s="1453"/>
      <c r="S940" s="1453"/>
      <c r="T940" s="1452"/>
      <c r="U940"/>
      <c r="V940"/>
      <c r="W940" s="1453"/>
      <c r="X940" s="1453"/>
      <c r="Y940" s="1453"/>
      <c r="Z940" s="1453"/>
      <c r="AA940" s="1453"/>
      <c r="AB940" s="1453"/>
      <c r="AC940" s="1453"/>
      <c r="AD940" s="1453"/>
      <c r="AE940" s="1453"/>
      <c r="AF940" s="1453"/>
      <c r="AG940" s="1453"/>
      <c r="AH940" s="1453"/>
      <c r="AI940" s="1453"/>
      <c r="AJ940" s="1453"/>
      <c r="AK940" s="1453"/>
      <c r="AL940" s="1453"/>
      <c r="AM940" s="1453"/>
      <c r="AN940" s="1453"/>
      <c r="AO940" s="1453"/>
      <c r="AP940" s="1453"/>
      <c r="AQ940" s="1453"/>
      <c r="AR940" s="1454"/>
      <c r="AS940" s="1453"/>
      <c r="AT940" s="1453"/>
      <c r="AU940" s="1453"/>
      <c r="AV940" s="1453"/>
      <c r="AW940" s="1453"/>
      <c r="AX940" s="1453"/>
      <c r="AY940" s="1453"/>
      <c r="AZ940" s="1453"/>
      <c r="BA940" s="1453"/>
      <c r="BB940" s="1453"/>
      <c r="BC940" s="1453"/>
      <c r="BD940" s="1453"/>
      <c r="BE940" s="1453"/>
      <c r="BF940" s="1453"/>
      <c r="BG940" s="1453"/>
      <c r="BH940" s="1453"/>
      <c r="BI940" s="1453"/>
      <c r="BJ940" s="1453"/>
      <c r="BK940" s="1453"/>
      <c r="BL940" s="1453"/>
      <c r="BM940" s="1453"/>
      <c r="BN940" s="1453"/>
      <c r="BO940" s="1453"/>
      <c r="BP940" s="1453"/>
      <c r="BQ940" s="1453"/>
      <c r="BR940" s="1453"/>
      <c r="BS940" s="1453"/>
      <c r="BT940" s="1453"/>
      <c r="BU940" s="1453"/>
      <c r="BV940" s="1453"/>
      <c r="BW940" s="1453"/>
      <c r="BX940" s="1453"/>
      <c r="BY940" s="1453"/>
      <c r="BZ940" s="1453"/>
      <c r="CA940" s="1453"/>
      <c r="CB940" s="1453"/>
      <c r="CC940" s="1453"/>
      <c r="CD940" s="1453"/>
      <c r="CE940" s="1453"/>
      <c r="CF940" s="1453"/>
      <c r="CG940" s="1453"/>
      <c r="CH940" s="1453"/>
      <c r="CI940" s="1453"/>
      <c r="CJ940" s="1453"/>
      <c r="CK940" s="1453"/>
      <c r="CL940" s="1453"/>
      <c r="CM940" s="1453"/>
      <c r="CN940" s="1453"/>
      <c r="CO940" s="1453"/>
      <c r="CP940" s="1453"/>
      <c r="CQ940" s="1453"/>
      <c r="CR940" s="1453"/>
      <c r="CS940" s="1453"/>
      <c r="CT940" s="1453"/>
      <c r="CU940" s="1453"/>
      <c r="CV940" s="1453"/>
      <c r="CW940" s="1453"/>
      <c r="CX940" s="1453"/>
      <c r="CY940" s="1453"/>
      <c r="CZ940" s="1453"/>
      <c r="DA940" s="1453"/>
      <c r="DB940" s="1453"/>
      <c r="DC940" s="1453"/>
      <c r="DD940" s="1453"/>
      <c r="DE940" s="1453"/>
      <c r="DF940" s="1453"/>
      <c r="DG940" s="1453"/>
      <c r="DH940" s="1453"/>
      <c r="DI940" s="1453"/>
      <c r="DJ940" s="1453"/>
      <c r="DK940" s="1453"/>
      <c r="DL940" s="1453"/>
      <c r="DM940" s="1453"/>
      <c r="DN940" s="1453"/>
      <c r="DO940" s="1453"/>
      <c r="DP940" s="1453"/>
      <c r="DQ940" s="1453"/>
      <c r="DR940" s="1453"/>
      <c r="DS940" s="1453"/>
      <c r="DT940" s="1453"/>
    </row>
    <row r="941" spans="1:124" s="1543" customFormat="1" ht="21.9" customHeight="1" x14ac:dyDescent="0.3">
      <c r="A941" s="1453"/>
      <c r="B941" s="1453"/>
      <c r="C941" s="1514"/>
      <c r="D941" s="1514"/>
      <c r="E941" s="1514"/>
      <c r="F941" s="1848"/>
      <c r="G941" s="1930"/>
      <c r="H941" s="1516"/>
      <c r="I941" s="1537"/>
      <c r="J941" s="1537"/>
      <c r="K941" s="1453"/>
      <c r="L941" s="1453"/>
      <c r="M941" s="1453"/>
      <c r="N941" s="1514"/>
      <c r="O941" s="1453"/>
      <c r="P941" s="1453"/>
      <c r="Q941" s="1453"/>
      <c r="R941" s="1453"/>
      <c r="S941" s="1453"/>
      <c r="T941" s="1452"/>
      <c r="U941"/>
      <c r="V941"/>
      <c r="W941" s="1453"/>
      <c r="X941" s="1453"/>
      <c r="Y941" s="1453"/>
      <c r="Z941" s="1453"/>
      <c r="AA941" s="1453"/>
      <c r="AB941" s="1453"/>
      <c r="AC941" s="1453"/>
      <c r="AD941" s="1453"/>
      <c r="AE941" s="1453"/>
      <c r="AF941" s="1453"/>
      <c r="AG941" s="1453"/>
      <c r="AH941" s="1453"/>
      <c r="AI941" s="1453"/>
      <c r="AJ941" s="1453"/>
      <c r="AK941" s="1453"/>
      <c r="AL941" s="1453"/>
      <c r="AM941" s="1453"/>
      <c r="AN941" s="1453"/>
      <c r="AO941" s="1453"/>
      <c r="AP941" s="1453"/>
      <c r="AQ941" s="1453"/>
      <c r="AR941" s="1454"/>
      <c r="AS941" s="1453"/>
      <c r="AT941" s="1453"/>
      <c r="AU941" s="1453"/>
      <c r="AV941" s="1453"/>
      <c r="AW941" s="1453"/>
      <c r="AX941" s="1453"/>
      <c r="AY941" s="1453"/>
      <c r="AZ941" s="1453"/>
      <c r="BA941" s="1453"/>
      <c r="BB941" s="1453"/>
      <c r="BC941" s="1453"/>
      <c r="BD941" s="1453"/>
      <c r="BE941" s="1453"/>
      <c r="BF941" s="1453"/>
      <c r="BG941" s="1453"/>
      <c r="BH941" s="1453"/>
      <c r="BI941" s="1453"/>
      <c r="BJ941" s="1453"/>
      <c r="BK941" s="1453"/>
      <c r="BL941" s="1453"/>
      <c r="BM941" s="1453"/>
      <c r="BN941" s="1453"/>
      <c r="BO941" s="1453"/>
      <c r="BP941" s="1453"/>
      <c r="BQ941" s="1453"/>
      <c r="BR941" s="1453"/>
      <c r="BS941" s="1453"/>
      <c r="BT941" s="1453"/>
      <c r="BU941" s="1453"/>
      <c r="BV941" s="1453"/>
      <c r="BW941" s="1453"/>
      <c r="BX941" s="1453"/>
      <c r="BY941" s="1453"/>
      <c r="BZ941" s="1453"/>
      <c r="CA941" s="1453"/>
      <c r="CB941" s="1453"/>
      <c r="CC941" s="1453"/>
      <c r="CD941" s="1453"/>
      <c r="CE941" s="1453"/>
      <c r="CF941" s="1453"/>
      <c r="CG941" s="1453"/>
      <c r="CH941" s="1453"/>
      <c r="CI941" s="1453"/>
      <c r="CJ941" s="1453"/>
      <c r="CK941" s="1453"/>
      <c r="CL941" s="1453"/>
      <c r="CM941" s="1453"/>
      <c r="CN941" s="1453"/>
      <c r="CO941" s="1453"/>
      <c r="CP941" s="1453"/>
      <c r="CQ941" s="1453"/>
      <c r="CR941" s="1453"/>
      <c r="CS941" s="1453"/>
      <c r="CT941" s="1453"/>
      <c r="CU941" s="1453"/>
      <c r="CV941" s="1453"/>
      <c r="CW941" s="1453"/>
      <c r="CX941" s="1453"/>
      <c r="CY941" s="1453"/>
      <c r="CZ941" s="1453"/>
      <c r="DA941" s="1453"/>
      <c r="DB941" s="1453"/>
      <c r="DC941" s="1453"/>
      <c r="DD941" s="1453"/>
      <c r="DE941" s="1453"/>
      <c r="DF941" s="1453"/>
      <c r="DG941" s="1453"/>
      <c r="DH941" s="1453"/>
      <c r="DI941" s="1453"/>
      <c r="DJ941" s="1453"/>
      <c r="DK941" s="1453"/>
      <c r="DL941" s="1453"/>
      <c r="DM941" s="1453"/>
      <c r="DN941" s="1453"/>
      <c r="DO941" s="1453"/>
      <c r="DP941" s="1453"/>
      <c r="DQ941" s="1453"/>
      <c r="DR941" s="1453"/>
      <c r="DS941" s="1453"/>
      <c r="DT941" s="1453"/>
    </row>
    <row r="942" spans="1:124" s="1543" customFormat="1" ht="21.9" customHeight="1" x14ac:dyDescent="0.3">
      <c r="A942" s="1453"/>
      <c r="B942" s="1453"/>
      <c r="C942" s="1514"/>
      <c r="D942" s="1514"/>
      <c r="E942" s="1514"/>
      <c r="F942" s="1848"/>
      <c r="G942" s="1930"/>
      <c r="H942" s="1516"/>
      <c r="I942" s="1537"/>
      <c r="J942" s="1537"/>
      <c r="K942" s="1453"/>
      <c r="L942" s="1453"/>
      <c r="M942" s="1453"/>
      <c r="N942" s="1514"/>
      <c r="O942" s="1453"/>
      <c r="P942" s="1453"/>
      <c r="Q942" s="1453"/>
      <c r="R942" s="1453"/>
      <c r="S942" s="1453"/>
      <c r="T942" s="1452"/>
      <c r="U942"/>
      <c r="V942"/>
      <c r="W942" s="1453"/>
      <c r="X942" s="1453"/>
      <c r="Y942" s="1453"/>
      <c r="Z942" s="1453"/>
      <c r="AA942" s="1453"/>
      <c r="AB942" s="1453"/>
      <c r="AC942" s="1453"/>
      <c r="AD942" s="1453"/>
      <c r="AE942" s="1453"/>
      <c r="AF942" s="1453"/>
      <c r="AG942" s="1453"/>
      <c r="AH942" s="1453"/>
      <c r="AI942" s="1453"/>
      <c r="AJ942" s="1453"/>
      <c r="AK942" s="1453"/>
      <c r="AL942" s="1453"/>
      <c r="AM942" s="1453"/>
      <c r="AN942" s="1453"/>
      <c r="AO942" s="1453"/>
      <c r="AP942" s="1453"/>
      <c r="AQ942" s="1453"/>
      <c r="AR942" s="1454"/>
      <c r="AS942" s="1453"/>
      <c r="AT942" s="1453"/>
      <c r="AU942" s="1453"/>
      <c r="AV942" s="1453"/>
      <c r="AW942" s="1453"/>
      <c r="AX942" s="1453"/>
      <c r="AY942" s="1453"/>
      <c r="AZ942" s="1453"/>
      <c r="BA942" s="1453"/>
      <c r="BB942" s="1453"/>
      <c r="BC942" s="1453"/>
      <c r="BD942" s="1453"/>
      <c r="BE942" s="1453"/>
      <c r="BF942" s="1453"/>
      <c r="BG942" s="1453"/>
      <c r="BH942" s="1453"/>
      <c r="BI942" s="1453"/>
      <c r="BJ942" s="1453"/>
      <c r="BK942" s="1453"/>
      <c r="BL942" s="1453"/>
      <c r="BM942" s="1453"/>
      <c r="BN942" s="1453"/>
      <c r="BO942" s="1453"/>
      <c r="BP942" s="1453"/>
      <c r="BQ942" s="1453"/>
      <c r="BR942" s="1453"/>
      <c r="BS942" s="1453"/>
      <c r="BT942" s="1453"/>
      <c r="BU942" s="1453"/>
      <c r="BV942" s="1453"/>
      <c r="BW942" s="1453"/>
      <c r="BX942" s="1453"/>
      <c r="BY942" s="1453"/>
      <c r="BZ942" s="1453"/>
      <c r="CA942" s="1453"/>
      <c r="CB942" s="1453"/>
      <c r="CC942" s="1453"/>
      <c r="CD942" s="1453"/>
      <c r="CE942" s="1453"/>
      <c r="CF942" s="1453"/>
      <c r="CG942" s="1453"/>
      <c r="CH942" s="1453"/>
      <c r="CI942" s="1453"/>
      <c r="CJ942" s="1453"/>
      <c r="CK942" s="1453"/>
      <c r="CL942" s="1453"/>
      <c r="CM942" s="1453"/>
      <c r="CN942" s="1453"/>
      <c r="CO942" s="1453"/>
      <c r="CP942" s="1453"/>
      <c r="CQ942" s="1453"/>
      <c r="CR942" s="1453"/>
      <c r="CS942" s="1453"/>
      <c r="CT942" s="1453"/>
      <c r="CU942" s="1453"/>
      <c r="CV942" s="1453"/>
      <c r="CW942" s="1453"/>
      <c r="CX942" s="1453"/>
      <c r="CY942" s="1453"/>
      <c r="CZ942" s="1453"/>
      <c r="DA942" s="1453"/>
      <c r="DB942" s="1453"/>
      <c r="DC942" s="1453"/>
      <c r="DD942" s="1453"/>
      <c r="DE942" s="1453"/>
      <c r="DF942" s="1453"/>
      <c r="DG942" s="1453"/>
      <c r="DH942" s="1453"/>
      <c r="DI942" s="1453"/>
      <c r="DJ942" s="1453"/>
      <c r="DK942" s="1453"/>
      <c r="DL942" s="1453"/>
      <c r="DM942" s="1453"/>
      <c r="DN942" s="1453"/>
      <c r="DO942" s="1453"/>
      <c r="DP942" s="1453"/>
      <c r="DQ942" s="1453"/>
      <c r="DR942" s="1453"/>
      <c r="DS942" s="1453"/>
      <c r="DT942" s="1453"/>
    </row>
    <row r="943" spans="1:124" s="1543" customFormat="1" ht="21.9" customHeight="1" x14ac:dyDescent="0.3">
      <c r="A943" s="1453"/>
      <c r="B943" s="1453"/>
      <c r="C943" s="1514"/>
      <c r="D943" s="1514"/>
      <c r="E943" s="1514"/>
      <c r="F943" s="1848"/>
      <c r="G943" s="1930"/>
      <c r="H943" s="1516"/>
      <c r="I943" s="1537"/>
      <c r="J943" s="1537"/>
      <c r="K943" s="1453"/>
      <c r="L943" s="1453"/>
      <c r="M943" s="1453"/>
      <c r="N943" s="1514"/>
      <c r="O943" s="1453"/>
      <c r="P943" s="1453"/>
      <c r="Q943" s="1453"/>
      <c r="R943" s="1453"/>
      <c r="S943" s="1453"/>
      <c r="T943" s="1452"/>
      <c r="U943"/>
      <c r="V943"/>
      <c r="W943" s="1453"/>
      <c r="X943" s="1453"/>
      <c r="Y943" s="1453"/>
      <c r="Z943" s="1453"/>
      <c r="AA943" s="1453"/>
      <c r="AB943" s="1453"/>
      <c r="AC943" s="1453"/>
      <c r="AD943" s="1453"/>
      <c r="AE943" s="1453"/>
      <c r="AF943" s="1453"/>
      <c r="AG943" s="1453"/>
      <c r="AH943" s="1453"/>
      <c r="AI943" s="1453"/>
      <c r="AJ943" s="1453"/>
      <c r="AK943" s="1453"/>
      <c r="AL943" s="1453"/>
      <c r="AM943" s="1453"/>
      <c r="AN943" s="1453"/>
      <c r="AO943" s="1453"/>
      <c r="AP943" s="1453"/>
      <c r="AQ943" s="1453"/>
      <c r="AR943" s="1454"/>
      <c r="AS943" s="1453"/>
      <c r="AT943" s="1453"/>
      <c r="AU943" s="1453"/>
      <c r="AV943" s="1453"/>
      <c r="AW943" s="1453"/>
      <c r="AX943" s="1453"/>
      <c r="AY943" s="1453"/>
      <c r="AZ943" s="1453"/>
      <c r="BA943" s="1453"/>
      <c r="BB943" s="1453"/>
      <c r="BC943" s="1453"/>
      <c r="BD943" s="1453"/>
      <c r="BE943" s="1453"/>
      <c r="BF943" s="1453"/>
      <c r="BG943" s="1453"/>
      <c r="BH943" s="1453"/>
      <c r="BI943" s="1453"/>
      <c r="BJ943" s="1453"/>
      <c r="BK943" s="1453"/>
      <c r="BL943" s="1453"/>
      <c r="BM943" s="1453"/>
      <c r="BN943" s="1453"/>
      <c r="BO943" s="1453"/>
      <c r="BP943" s="1453"/>
      <c r="BQ943" s="1453"/>
      <c r="BR943" s="1453"/>
      <c r="BS943" s="1453"/>
      <c r="BT943" s="1453"/>
      <c r="BU943" s="1453"/>
      <c r="BV943" s="1453"/>
      <c r="BW943" s="1453"/>
      <c r="BX943" s="1453"/>
      <c r="BY943" s="1453"/>
      <c r="BZ943" s="1453"/>
      <c r="CA943" s="1453"/>
      <c r="CB943" s="1453"/>
      <c r="CC943" s="1453"/>
      <c r="CD943" s="1453"/>
      <c r="CE943" s="1453"/>
      <c r="CF943" s="1453"/>
      <c r="CG943" s="1453"/>
      <c r="CH943" s="1453"/>
      <c r="CI943" s="1453"/>
      <c r="CJ943" s="1453"/>
      <c r="CK943" s="1453"/>
      <c r="CL943" s="1453"/>
      <c r="CM943" s="1453"/>
      <c r="CN943" s="1453"/>
      <c r="CO943" s="1453"/>
      <c r="CP943" s="1453"/>
      <c r="CQ943" s="1453"/>
      <c r="CR943" s="1453"/>
      <c r="CS943" s="1453"/>
      <c r="CT943" s="1453"/>
      <c r="CU943" s="1453"/>
      <c r="CV943" s="1453"/>
      <c r="CW943" s="1453"/>
      <c r="CX943" s="1453"/>
      <c r="CY943" s="1453"/>
      <c r="CZ943" s="1453"/>
      <c r="DA943" s="1453"/>
      <c r="DB943" s="1453"/>
      <c r="DC943" s="1453"/>
      <c r="DD943" s="1453"/>
      <c r="DE943" s="1453"/>
      <c r="DF943" s="1453"/>
      <c r="DG943" s="1453"/>
      <c r="DH943" s="1453"/>
      <c r="DI943" s="1453"/>
      <c r="DJ943" s="1453"/>
      <c r="DK943" s="1453"/>
      <c r="DL943" s="1453"/>
      <c r="DM943" s="1453"/>
      <c r="DN943" s="1453"/>
      <c r="DO943" s="1453"/>
      <c r="DP943" s="1453"/>
      <c r="DQ943" s="1453"/>
      <c r="DR943" s="1453"/>
      <c r="DS943" s="1453"/>
      <c r="DT943" s="1453"/>
    </row>
    <row r="944" spans="1:124" s="1543" customFormat="1" ht="21.9" customHeight="1" x14ac:dyDescent="0.3">
      <c r="A944" s="1453"/>
      <c r="B944" s="1453"/>
      <c r="C944" s="1514"/>
      <c r="D944" s="1514"/>
      <c r="E944" s="1514"/>
      <c r="F944" s="1848"/>
      <c r="G944" s="1930"/>
      <c r="H944" s="1516"/>
      <c r="I944" s="1537"/>
      <c r="J944" s="1537"/>
      <c r="K944" s="1453"/>
      <c r="L944" s="1453"/>
      <c r="M944" s="1453"/>
      <c r="N944" s="1514"/>
      <c r="O944" s="1453"/>
      <c r="P944" s="1453"/>
      <c r="Q944" s="1453"/>
      <c r="R944" s="1453"/>
      <c r="S944" s="1453"/>
      <c r="T944" s="1452"/>
      <c r="U944"/>
      <c r="V944"/>
      <c r="W944" s="1453"/>
      <c r="X944" s="1453"/>
      <c r="Y944" s="1453"/>
      <c r="Z944" s="1453"/>
      <c r="AA944" s="1453"/>
      <c r="AB944" s="1453"/>
      <c r="AC944" s="1453"/>
      <c r="AD944" s="1453"/>
      <c r="AE944" s="1453"/>
      <c r="AF944" s="1453"/>
      <c r="AG944" s="1453"/>
      <c r="AH944" s="1453"/>
      <c r="AI944" s="1453"/>
      <c r="AJ944" s="1453"/>
      <c r="AK944" s="1453"/>
      <c r="AL944" s="1453"/>
      <c r="AM944" s="1453"/>
      <c r="AN944" s="1453"/>
      <c r="AO944" s="1453"/>
      <c r="AP944" s="1453"/>
      <c r="AQ944" s="1453"/>
      <c r="AR944" s="1454"/>
      <c r="AS944" s="1453"/>
      <c r="AT944" s="1453"/>
      <c r="AU944" s="1453"/>
      <c r="AV944" s="1453"/>
      <c r="AW944" s="1453"/>
      <c r="AX944" s="1453"/>
      <c r="AY944" s="1453"/>
      <c r="AZ944" s="1453"/>
      <c r="BA944" s="1453"/>
      <c r="BB944" s="1453"/>
      <c r="BC944" s="1453"/>
      <c r="BD944" s="1453"/>
      <c r="BE944" s="1453"/>
      <c r="BF944" s="1453"/>
      <c r="BG944" s="1453"/>
      <c r="BH944" s="1453"/>
      <c r="BI944" s="1453"/>
      <c r="BJ944" s="1453"/>
      <c r="BK944" s="1453"/>
      <c r="BL944" s="1453"/>
      <c r="BM944" s="1453"/>
      <c r="BN944" s="1453"/>
      <c r="BO944" s="1453"/>
      <c r="BP944" s="1453"/>
      <c r="BQ944" s="1453"/>
      <c r="BR944" s="1453"/>
      <c r="BS944" s="1453"/>
      <c r="BT944" s="1453"/>
      <c r="BU944" s="1453"/>
      <c r="BV944" s="1453"/>
      <c r="BW944" s="1453"/>
      <c r="BX944" s="1453"/>
      <c r="BY944" s="1453"/>
      <c r="BZ944" s="1453"/>
      <c r="CA944" s="1453"/>
      <c r="CB944" s="1453"/>
      <c r="CC944" s="1453"/>
      <c r="CD944" s="1453"/>
      <c r="CE944" s="1453"/>
      <c r="CF944" s="1453"/>
      <c r="CG944" s="1453"/>
      <c r="CH944" s="1453"/>
      <c r="CI944" s="1453"/>
      <c r="CJ944" s="1453"/>
      <c r="CK944" s="1453"/>
      <c r="CL944" s="1453"/>
      <c r="CM944" s="1453"/>
      <c r="CN944" s="1453"/>
      <c r="CO944" s="1453"/>
      <c r="CP944" s="1453"/>
      <c r="CQ944" s="1453"/>
      <c r="CR944" s="1453"/>
      <c r="CS944" s="1453"/>
      <c r="CT944" s="1453"/>
      <c r="CU944" s="1453"/>
      <c r="CV944" s="1453"/>
      <c r="CW944" s="1453"/>
      <c r="CX944" s="1453"/>
      <c r="CY944" s="1453"/>
      <c r="CZ944" s="1453"/>
      <c r="DA944" s="1453"/>
      <c r="DB944" s="1453"/>
      <c r="DC944" s="1453"/>
      <c r="DD944" s="1453"/>
      <c r="DE944" s="1453"/>
      <c r="DF944" s="1453"/>
      <c r="DG944" s="1453"/>
      <c r="DH944" s="1453"/>
      <c r="DI944" s="1453"/>
      <c r="DJ944" s="1453"/>
      <c r="DK944" s="1453"/>
      <c r="DL944" s="1453"/>
      <c r="DM944" s="1453"/>
      <c r="DN944" s="1453"/>
      <c r="DO944" s="1453"/>
      <c r="DP944" s="1453"/>
      <c r="DQ944" s="1453"/>
      <c r="DR944" s="1453"/>
      <c r="DS944" s="1453"/>
      <c r="DT944" s="1453"/>
    </row>
    <row r="945" spans="1:124" s="1543" customFormat="1" ht="21.9" customHeight="1" x14ac:dyDescent="0.3">
      <c r="A945" s="1453"/>
      <c r="B945" s="1453"/>
      <c r="C945" s="1514"/>
      <c r="D945" s="1514"/>
      <c r="E945" s="1514"/>
      <c r="F945" s="1848"/>
      <c r="G945" s="1930"/>
      <c r="H945" s="1516"/>
      <c r="I945" s="1537"/>
      <c r="J945" s="1537"/>
      <c r="K945" s="1453"/>
      <c r="L945" s="1453"/>
      <c r="M945" s="1453"/>
      <c r="N945" s="1514"/>
      <c r="O945" s="1453"/>
      <c r="P945" s="1453"/>
      <c r="Q945" s="1453"/>
      <c r="R945" s="1453"/>
      <c r="S945" s="1453"/>
      <c r="T945" s="1452"/>
      <c r="U945"/>
      <c r="V945"/>
      <c r="W945" s="1453"/>
      <c r="X945" s="1453"/>
      <c r="Y945" s="1453"/>
      <c r="Z945" s="1453"/>
      <c r="AA945" s="1453"/>
      <c r="AB945" s="1453"/>
      <c r="AC945" s="1453"/>
      <c r="AD945" s="1453"/>
      <c r="AE945" s="1453"/>
      <c r="AF945" s="1453"/>
      <c r="AG945" s="1453"/>
      <c r="AH945" s="1453"/>
      <c r="AI945" s="1453"/>
      <c r="AJ945" s="1453"/>
      <c r="AK945" s="1453"/>
      <c r="AL945" s="1453"/>
      <c r="AM945" s="1453"/>
      <c r="AN945" s="1453"/>
      <c r="AO945" s="1453"/>
      <c r="AP945" s="1453"/>
      <c r="AQ945" s="1453"/>
      <c r="AR945" s="1454"/>
      <c r="AS945" s="1453"/>
      <c r="AT945" s="1453"/>
      <c r="AU945" s="1453"/>
      <c r="AV945" s="1453"/>
      <c r="AW945" s="1453"/>
      <c r="AX945" s="1453"/>
      <c r="AY945" s="1453"/>
      <c r="AZ945" s="1453"/>
      <c r="BA945" s="1453"/>
      <c r="BB945" s="1453"/>
      <c r="BC945" s="1453"/>
      <c r="BD945" s="1453"/>
      <c r="BE945" s="1453"/>
      <c r="BF945" s="1453"/>
      <c r="BG945" s="1453"/>
      <c r="BH945" s="1453"/>
      <c r="BI945" s="1453"/>
      <c r="BJ945" s="1453"/>
      <c r="BK945" s="1453"/>
      <c r="BL945" s="1453"/>
      <c r="BM945" s="1453"/>
      <c r="BN945" s="1453"/>
      <c r="BO945" s="1453"/>
      <c r="BP945" s="1453"/>
      <c r="BQ945" s="1453"/>
      <c r="BR945" s="1453"/>
      <c r="BS945" s="1453"/>
      <c r="BT945" s="1453"/>
      <c r="BU945" s="1453"/>
      <c r="BV945" s="1453"/>
      <c r="BW945" s="1453"/>
      <c r="BX945" s="1453"/>
      <c r="BY945" s="1453"/>
      <c r="BZ945" s="1453"/>
      <c r="CA945" s="1453"/>
      <c r="CB945" s="1453"/>
      <c r="CC945" s="1453"/>
      <c r="CD945" s="1453"/>
      <c r="CE945" s="1453"/>
      <c r="CF945" s="1453"/>
      <c r="CG945" s="1453"/>
      <c r="CH945" s="1453"/>
      <c r="CI945" s="1453"/>
      <c r="CJ945" s="1453"/>
      <c r="CK945" s="1453"/>
      <c r="CL945" s="1453"/>
      <c r="CM945" s="1453"/>
      <c r="CN945" s="1453"/>
      <c r="CO945" s="1453"/>
      <c r="CP945" s="1453"/>
      <c r="CQ945" s="1453"/>
      <c r="CR945" s="1453"/>
      <c r="CS945" s="1453"/>
      <c r="CT945" s="1453"/>
      <c r="CU945" s="1453"/>
      <c r="CV945" s="1453"/>
      <c r="CW945" s="1453"/>
      <c r="CX945" s="1453"/>
      <c r="CY945" s="1453"/>
      <c r="CZ945" s="1453"/>
      <c r="DA945" s="1453"/>
      <c r="DB945" s="1453"/>
      <c r="DC945" s="1453"/>
      <c r="DD945" s="1453"/>
      <c r="DE945" s="1453"/>
      <c r="DF945" s="1453"/>
      <c r="DG945" s="1453"/>
      <c r="DH945" s="1453"/>
      <c r="DI945" s="1453"/>
      <c r="DJ945" s="1453"/>
      <c r="DK945" s="1453"/>
      <c r="DL945" s="1453"/>
      <c r="DM945" s="1453"/>
      <c r="DN945" s="1453"/>
      <c r="DO945" s="1453"/>
      <c r="DP945" s="1453"/>
      <c r="DQ945" s="1453"/>
      <c r="DR945" s="1453"/>
      <c r="DS945" s="1453"/>
      <c r="DT945" s="1453"/>
    </row>
    <row r="946" spans="1:124" s="1543" customFormat="1" ht="21.9" customHeight="1" x14ac:dyDescent="0.3">
      <c r="A946" s="1453"/>
      <c r="B946" s="1453"/>
      <c r="C946" s="1514"/>
      <c r="D946" s="1514"/>
      <c r="E946" s="1514"/>
      <c r="F946" s="1848"/>
      <c r="G946" s="1930"/>
      <c r="H946" s="1516"/>
      <c r="I946" s="1537"/>
      <c r="J946" s="1537"/>
      <c r="K946" s="1453"/>
      <c r="L946" s="1453"/>
      <c r="M946" s="1453"/>
      <c r="N946" s="1514"/>
      <c r="O946" s="1453"/>
      <c r="P946" s="1453"/>
      <c r="Q946" s="1453"/>
      <c r="R946" s="1453"/>
      <c r="S946" s="1453"/>
      <c r="T946" s="1452"/>
      <c r="U946"/>
      <c r="V946"/>
      <c r="W946" s="1453"/>
      <c r="X946" s="1453"/>
      <c r="Y946" s="1453"/>
      <c r="Z946" s="1453"/>
      <c r="AA946" s="1453"/>
      <c r="AB946" s="1453"/>
      <c r="AC946" s="1453"/>
      <c r="AD946" s="1453"/>
      <c r="AE946" s="1453"/>
      <c r="AF946" s="1453"/>
      <c r="AG946" s="1453"/>
      <c r="AH946" s="1453"/>
      <c r="AI946" s="1453"/>
      <c r="AJ946" s="1453"/>
      <c r="AK946" s="1453"/>
      <c r="AL946" s="1453"/>
      <c r="AM946" s="1453"/>
      <c r="AN946" s="1453"/>
      <c r="AO946" s="1453"/>
      <c r="AP946" s="1453"/>
      <c r="AQ946" s="1453"/>
      <c r="AR946" s="1454"/>
      <c r="AS946" s="1453"/>
      <c r="AT946" s="1453"/>
      <c r="AU946" s="1453"/>
      <c r="AV946" s="1453"/>
      <c r="AW946" s="1453"/>
      <c r="AX946" s="1453"/>
      <c r="AY946" s="1453"/>
      <c r="AZ946" s="1453"/>
      <c r="BA946" s="1453"/>
      <c r="BB946" s="1453"/>
      <c r="BC946" s="1453"/>
      <c r="BD946" s="1453"/>
      <c r="BE946" s="1453"/>
      <c r="BF946" s="1453"/>
      <c r="BG946" s="1453"/>
      <c r="BH946" s="1453"/>
      <c r="BI946" s="1453"/>
      <c r="BJ946" s="1453"/>
      <c r="BK946" s="1453"/>
      <c r="BL946" s="1453"/>
      <c r="BM946" s="1453"/>
      <c r="BN946" s="1453"/>
      <c r="BO946" s="1453"/>
      <c r="BP946" s="1453"/>
      <c r="BQ946" s="1453"/>
      <c r="BR946" s="1453"/>
      <c r="BS946" s="1453"/>
      <c r="BT946" s="1453"/>
      <c r="BU946" s="1453"/>
      <c r="BV946" s="1453"/>
      <c r="BW946" s="1453"/>
      <c r="BX946" s="1453"/>
      <c r="BY946" s="1453"/>
      <c r="BZ946" s="1453"/>
      <c r="CA946" s="1453"/>
      <c r="CB946" s="1453"/>
      <c r="CC946" s="1453"/>
      <c r="CD946" s="1453"/>
      <c r="CE946" s="1453"/>
      <c r="CF946" s="1453"/>
      <c r="CG946" s="1453"/>
      <c r="CH946" s="1453"/>
      <c r="CI946" s="1453"/>
      <c r="CJ946" s="1453"/>
      <c r="CK946" s="1453"/>
      <c r="CL946" s="1453"/>
      <c r="CM946" s="1453"/>
      <c r="CN946" s="1453"/>
      <c r="CO946" s="1453"/>
      <c r="CP946" s="1453"/>
      <c r="CQ946" s="1453"/>
      <c r="CR946" s="1453"/>
      <c r="CS946" s="1453"/>
      <c r="CT946" s="1453"/>
      <c r="CU946" s="1453"/>
      <c r="CV946" s="1453"/>
      <c r="CW946" s="1453"/>
      <c r="CX946" s="1453"/>
      <c r="CY946" s="1453"/>
      <c r="CZ946" s="1453"/>
      <c r="DA946" s="1453"/>
      <c r="DB946" s="1453"/>
      <c r="DC946" s="1453"/>
      <c r="DD946" s="1453"/>
      <c r="DE946" s="1453"/>
      <c r="DF946" s="1453"/>
      <c r="DG946" s="1453"/>
      <c r="DH946" s="1453"/>
      <c r="DI946" s="1453"/>
      <c r="DJ946" s="1453"/>
      <c r="DK946" s="1453"/>
      <c r="DL946" s="1453"/>
      <c r="DM946" s="1453"/>
      <c r="DN946" s="1453"/>
      <c r="DO946" s="1453"/>
      <c r="DP946" s="1453"/>
      <c r="DQ946" s="1453"/>
      <c r="DR946" s="1453"/>
      <c r="DS946" s="1453"/>
      <c r="DT946" s="1453"/>
    </row>
    <row r="947" spans="1:124" s="1543" customFormat="1" ht="21.9" customHeight="1" x14ac:dyDescent="0.3">
      <c r="A947" s="1453"/>
      <c r="B947" s="1453"/>
      <c r="C947" s="1514"/>
      <c r="D947" s="1514"/>
      <c r="E947" s="1514"/>
      <c r="F947" s="1848"/>
      <c r="G947" s="1930"/>
      <c r="H947" s="1516"/>
      <c r="I947" s="1537"/>
      <c r="J947" s="1537"/>
      <c r="K947" s="1453"/>
      <c r="L947" s="1453"/>
      <c r="M947" s="1453"/>
      <c r="N947" s="1514"/>
      <c r="O947" s="1453"/>
      <c r="P947" s="1453"/>
      <c r="Q947" s="1453"/>
      <c r="R947" s="1453"/>
      <c r="S947" s="1453"/>
      <c r="T947" s="1452"/>
      <c r="U947"/>
      <c r="V947"/>
      <c r="W947" s="1453"/>
      <c r="X947" s="1453"/>
      <c r="Y947" s="1453"/>
      <c r="Z947" s="1453"/>
      <c r="AA947" s="1453"/>
      <c r="AB947" s="1453"/>
      <c r="AC947" s="1453"/>
      <c r="AD947" s="1453"/>
      <c r="AE947" s="1453"/>
      <c r="AF947" s="1453"/>
      <c r="AG947" s="1453"/>
      <c r="AH947" s="1453"/>
      <c r="AI947" s="1453"/>
      <c r="AJ947" s="1453"/>
      <c r="AK947" s="1453"/>
      <c r="AL947" s="1453"/>
      <c r="AM947" s="1453"/>
      <c r="AN947" s="1453"/>
      <c r="AO947" s="1453"/>
      <c r="AP947" s="1453"/>
      <c r="AQ947" s="1453"/>
      <c r="AR947" s="1454"/>
      <c r="AS947" s="1453"/>
      <c r="AT947" s="1453"/>
      <c r="AU947" s="1453"/>
      <c r="AV947" s="1453"/>
      <c r="AW947" s="1453"/>
      <c r="AX947" s="1453"/>
      <c r="AY947" s="1453"/>
      <c r="AZ947" s="1453"/>
      <c r="BA947" s="1453"/>
      <c r="BB947" s="1453"/>
      <c r="BC947" s="1453"/>
      <c r="BD947" s="1453"/>
      <c r="BE947" s="1453"/>
      <c r="BF947" s="1453"/>
      <c r="BG947" s="1453"/>
      <c r="BH947" s="1453"/>
      <c r="BI947" s="1453"/>
      <c r="BJ947" s="1453"/>
      <c r="BK947" s="1453"/>
      <c r="BL947" s="1453"/>
      <c r="BM947" s="1453"/>
      <c r="BN947" s="1453"/>
      <c r="BO947" s="1453"/>
      <c r="BP947" s="1453"/>
      <c r="BQ947" s="1453"/>
      <c r="BR947" s="1453"/>
      <c r="BS947" s="1453"/>
      <c r="BT947" s="1453"/>
      <c r="BU947" s="1453"/>
      <c r="BV947" s="1453"/>
      <c r="BW947" s="1453"/>
      <c r="BX947" s="1453"/>
      <c r="BY947" s="1453"/>
      <c r="BZ947" s="1453"/>
      <c r="CA947" s="1453"/>
      <c r="CB947" s="1453"/>
      <c r="CC947" s="1453"/>
      <c r="CD947" s="1453"/>
      <c r="CE947" s="1453"/>
      <c r="CF947" s="1453"/>
      <c r="CG947" s="1453"/>
      <c r="CH947" s="1453"/>
      <c r="CI947" s="1453"/>
      <c r="CJ947" s="1453"/>
      <c r="CK947" s="1453"/>
      <c r="CL947" s="1453"/>
      <c r="CM947" s="1453"/>
      <c r="CN947" s="1453"/>
      <c r="CO947" s="1453"/>
      <c r="CP947" s="1453"/>
      <c r="CQ947" s="1453"/>
      <c r="CR947" s="1453"/>
      <c r="CS947" s="1453"/>
      <c r="CT947" s="1453"/>
      <c r="CU947" s="1453"/>
      <c r="CV947" s="1453"/>
      <c r="CW947" s="1453"/>
      <c r="CX947" s="1453"/>
      <c r="CY947" s="1453"/>
      <c r="CZ947" s="1453"/>
      <c r="DA947" s="1453"/>
      <c r="DB947" s="1453"/>
      <c r="DC947" s="1453"/>
      <c r="DD947" s="1453"/>
      <c r="DE947" s="1453"/>
      <c r="DF947" s="1453"/>
      <c r="DG947" s="1453"/>
      <c r="DH947" s="1453"/>
      <c r="DI947" s="1453"/>
      <c r="DJ947" s="1453"/>
      <c r="DK947" s="1453"/>
      <c r="DL947" s="1453"/>
      <c r="DM947" s="1453"/>
      <c r="DN947" s="1453"/>
      <c r="DO947" s="1453"/>
      <c r="DP947" s="1453"/>
      <c r="DQ947" s="1453"/>
      <c r="DR947" s="1453"/>
      <c r="DS947" s="1453"/>
      <c r="DT947" s="1453"/>
    </row>
    <row r="948" spans="1:124" s="1543" customFormat="1" ht="21.9" customHeight="1" x14ac:dyDescent="0.3">
      <c r="A948" s="1453"/>
      <c r="B948" s="1453"/>
      <c r="C948" s="1514"/>
      <c r="D948" s="1514"/>
      <c r="E948" s="1514"/>
      <c r="F948" s="1848"/>
      <c r="G948" s="1930"/>
      <c r="H948" s="1516"/>
      <c r="I948" s="1537"/>
      <c r="J948" s="1537"/>
      <c r="K948" s="1453"/>
      <c r="L948" s="1453"/>
      <c r="M948" s="1453"/>
      <c r="N948" s="1514"/>
      <c r="O948" s="1453"/>
      <c r="P948" s="1453"/>
      <c r="Q948" s="1453"/>
      <c r="R948" s="1453"/>
      <c r="S948" s="1453"/>
      <c r="T948" s="1452"/>
      <c r="U948"/>
      <c r="V948"/>
      <c r="W948" s="1453"/>
      <c r="X948" s="1453"/>
      <c r="Y948" s="1453"/>
      <c r="Z948" s="1453"/>
      <c r="AA948" s="1453"/>
      <c r="AB948" s="1453"/>
      <c r="AC948" s="1453"/>
      <c r="AD948" s="1453"/>
      <c r="AE948" s="1453"/>
      <c r="AF948" s="1453"/>
      <c r="AG948" s="1453"/>
      <c r="AH948" s="1453"/>
      <c r="AI948" s="1453"/>
      <c r="AJ948" s="1453"/>
      <c r="AK948" s="1453"/>
      <c r="AL948" s="1453"/>
      <c r="AM948" s="1453"/>
      <c r="AN948" s="1453"/>
      <c r="AO948" s="1453"/>
      <c r="AP948" s="1453"/>
      <c r="AQ948" s="1453"/>
      <c r="AR948" s="1454"/>
      <c r="AS948" s="1453"/>
      <c r="AT948" s="1453"/>
      <c r="AU948" s="1453"/>
      <c r="AV948" s="1453"/>
      <c r="AW948" s="1453"/>
      <c r="AX948" s="1453"/>
      <c r="AY948" s="1453"/>
      <c r="AZ948" s="1453"/>
      <c r="BA948" s="1453"/>
      <c r="BB948" s="1453"/>
      <c r="BC948" s="1453"/>
      <c r="BD948" s="1453"/>
      <c r="BE948" s="1453"/>
      <c r="BF948" s="1453"/>
      <c r="BG948" s="1453"/>
      <c r="BH948" s="1453"/>
      <c r="BI948" s="1453"/>
      <c r="BJ948" s="1453"/>
      <c r="BK948" s="1453"/>
      <c r="BL948" s="1453"/>
      <c r="BM948" s="1453"/>
      <c r="BN948" s="1453"/>
      <c r="BO948" s="1453"/>
      <c r="BP948" s="1453"/>
      <c r="BQ948" s="1453"/>
      <c r="BR948" s="1453"/>
      <c r="BS948" s="1453"/>
      <c r="BT948" s="1453"/>
      <c r="BU948" s="1453"/>
      <c r="BV948" s="1453"/>
      <c r="BW948" s="1453"/>
      <c r="BX948" s="1453"/>
      <c r="BY948" s="1453"/>
      <c r="BZ948" s="1453"/>
      <c r="CA948" s="1453"/>
      <c r="CB948" s="1453"/>
      <c r="CC948" s="1453"/>
      <c r="CD948" s="1453"/>
      <c r="CE948" s="1453"/>
      <c r="CF948" s="1453"/>
      <c r="CG948" s="1453"/>
      <c r="CH948" s="1453"/>
      <c r="CI948" s="1453"/>
      <c r="CJ948" s="1453"/>
      <c r="CK948" s="1453"/>
      <c r="CL948" s="1453"/>
      <c r="CM948" s="1453"/>
      <c r="CN948" s="1453"/>
      <c r="CO948" s="1453"/>
      <c r="CP948" s="1453"/>
      <c r="CQ948" s="1453"/>
      <c r="CR948" s="1453"/>
      <c r="CS948" s="1453"/>
      <c r="CT948" s="1453"/>
      <c r="CU948" s="1453"/>
      <c r="CV948" s="1453"/>
      <c r="CW948" s="1453"/>
      <c r="CX948" s="1453"/>
      <c r="CY948" s="1453"/>
      <c r="CZ948" s="1453"/>
      <c r="DA948" s="1453"/>
      <c r="DB948" s="1453"/>
      <c r="DC948" s="1453"/>
      <c r="DD948" s="1453"/>
      <c r="DE948" s="1453"/>
      <c r="DF948" s="1453"/>
      <c r="DG948" s="1453"/>
      <c r="DH948" s="1453"/>
      <c r="DI948" s="1453"/>
      <c r="DJ948" s="1453"/>
      <c r="DK948" s="1453"/>
      <c r="DL948" s="1453"/>
      <c r="DM948" s="1453"/>
      <c r="DN948" s="1453"/>
      <c r="DO948" s="1453"/>
      <c r="DP948" s="1453"/>
      <c r="DQ948" s="1453"/>
      <c r="DR948" s="1453"/>
      <c r="DS948" s="1453"/>
      <c r="DT948" s="1453"/>
    </row>
    <row r="949" spans="1:124" s="1543" customFormat="1" ht="21.9" customHeight="1" x14ac:dyDescent="0.3">
      <c r="A949" s="1453"/>
      <c r="B949" s="1453"/>
      <c r="C949" s="1514"/>
      <c r="D949" s="1514"/>
      <c r="E949" s="1514"/>
      <c r="F949" s="1848"/>
      <c r="G949" s="1930"/>
      <c r="H949" s="1516"/>
      <c r="I949" s="1537"/>
      <c r="J949" s="1537"/>
      <c r="K949" s="1453"/>
      <c r="L949" s="1453"/>
      <c r="M949" s="1453"/>
      <c r="N949" s="1514"/>
      <c r="O949" s="1453"/>
      <c r="P949" s="1453"/>
      <c r="Q949" s="1453"/>
      <c r="R949" s="1453"/>
      <c r="S949" s="1453"/>
      <c r="T949" s="1452"/>
      <c r="U949"/>
      <c r="V949"/>
      <c r="W949" s="1453"/>
      <c r="X949" s="1453"/>
      <c r="Y949" s="1453"/>
      <c r="Z949" s="1453"/>
      <c r="AA949" s="1453"/>
      <c r="AB949" s="1453"/>
      <c r="AC949" s="1453"/>
      <c r="AD949" s="1453"/>
      <c r="AE949" s="1453"/>
      <c r="AF949" s="1453"/>
      <c r="AG949" s="1453"/>
      <c r="AH949" s="1453"/>
      <c r="AI949" s="1453"/>
      <c r="AJ949" s="1453"/>
      <c r="AK949" s="1453"/>
      <c r="AL949" s="1453"/>
      <c r="AM949" s="1453"/>
      <c r="AN949" s="1453"/>
      <c r="AO949" s="1453"/>
      <c r="AP949" s="1453"/>
      <c r="AQ949" s="1453"/>
      <c r="AR949" s="1454"/>
      <c r="AS949" s="1453"/>
      <c r="AT949" s="1453"/>
      <c r="AU949" s="1453"/>
      <c r="AV949" s="1453"/>
      <c r="AW949" s="1453"/>
      <c r="AX949" s="1453"/>
      <c r="AY949" s="1453"/>
      <c r="AZ949" s="1453"/>
      <c r="BA949" s="1453"/>
      <c r="BB949" s="1453"/>
      <c r="BC949" s="1453"/>
      <c r="BD949" s="1453"/>
      <c r="BE949" s="1453"/>
      <c r="BF949" s="1453"/>
      <c r="BG949" s="1453"/>
      <c r="BH949" s="1453"/>
      <c r="BI949" s="1453"/>
      <c r="BJ949" s="1453"/>
      <c r="BK949" s="1453"/>
      <c r="BL949" s="1453"/>
      <c r="BM949" s="1453"/>
      <c r="BN949" s="1453"/>
      <c r="BO949" s="1453"/>
      <c r="BP949" s="1453"/>
      <c r="BQ949" s="1453"/>
      <c r="BR949" s="1453"/>
      <c r="BS949" s="1453"/>
      <c r="BT949" s="1453"/>
      <c r="BU949" s="1453"/>
      <c r="BV949" s="1453"/>
      <c r="BW949" s="1453"/>
      <c r="BX949" s="1453"/>
      <c r="BY949" s="1453"/>
      <c r="BZ949" s="1453"/>
      <c r="CA949" s="1453"/>
      <c r="CB949" s="1453"/>
      <c r="CC949" s="1453"/>
      <c r="CD949" s="1453"/>
      <c r="CE949" s="1453"/>
      <c r="CF949" s="1453"/>
      <c r="CG949" s="1453"/>
      <c r="CH949" s="1453"/>
      <c r="CI949" s="1453"/>
      <c r="CJ949" s="1453"/>
      <c r="CK949" s="1453"/>
      <c r="CL949" s="1453"/>
      <c r="CM949" s="1453"/>
      <c r="CN949" s="1453"/>
      <c r="CO949" s="1453"/>
      <c r="CP949" s="1453"/>
      <c r="CQ949" s="1453"/>
      <c r="CR949" s="1453"/>
      <c r="CS949" s="1453"/>
      <c r="CT949" s="1453"/>
      <c r="CU949" s="1453"/>
      <c r="CV949" s="1453"/>
      <c r="CW949" s="1453"/>
      <c r="CX949" s="1453"/>
      <c r="CY949" s="1453"/>
      <c r="CZ949" s="1453"/>
      <c r="DA949" s="1453"/>
      <c r="DB949" s="1453"/>
      <c r="DC949" s="1453"/>
      <c r="DD949" s="1453"/>
      <c r="DE949" s="1453"/>
      <c r="DF949" s="1453"/>
      <c r="DG949" s="1453"/>
      <c r="DH949" s="1453"/>
      <c r="DI949" s="1453"/>
      <c r="DJ949" s="1453"/>
      <c r="DK949" s="1453"/>
      <c r="DL949" s="1453"/>
      <c r="DM949" s="1453"/>
      <c r="DN949" s="1453"/>
      <c r="DO949" s="1453"/>
      <c r="DP949" s="1453"/>
      <c r="DQ949" s="1453"/>
      <c r="DR949" s="1453"/>
      <c r="DS949" s="1453"/>
      <c r="DT949" s="1453"/>
    </row>
    <row r="950" spans="1:124" s="1543" customFormat="1" ht="21.9" customHeight="1" x14ac:dyDescent="0.3">
      <c r="A950" s="1453"/>
      <c r="B950" s="1453"/>
      <c r="C950" s="1514"/>
      <c r="D950" s="1514"/>
      <c r="E950" s="1514"/>
      <c r="F950" s="1848"/>
      <c r="G950" s="1930"/>
      <c r="H950" s="1516"/>
      <c r="I950" s="1537"/>
      <c r="J950" s="1537"/>
      <c r="K950" s="1453"/>
      <c r="L950" s="1453"/>
      <c r="M950" s="1453"/>
      <c r="N950" s="1514"/>
      <c r="O950" s="1453"/>
      <c r="P950" s="1453"/>
      <c r="Q950" s="1453"/>
      <c r="R950" s="1453"/>
      <c r="S950" s="1453"/>
      <c r="T950" s="1452"/>
      <c r="U950"/>
      <c r="V950"/>
      <c r="W950" s="1453"/>
      <c r="X950" s="1453"/>
      <c r="Y950" s="1453"/>
      <c r="Z950" s="1453"/>
      <c r="AA950" s="1453"/>
      <c r="AB950" s="1453"/>
      <c r="AC950" s="1453"/>
      <c r="AD950" s="1453"/>
      <c r="AE950" s="1453"/>
      <c r="AF950" s="1453"/>
      <c r="AG950" s="1453"/>
      <c r="AH950" s="1453"/>
      <c r="AI950" s="1453"/>
      <c r="AJ950" s="1453"/>
      <c r="AK950" s="1453"/>
      <c r="AL950" s="1453"/>
      <c r="AM950" s="1453"/>
      <c r="AN950" s="1453"/>
      <c r="AO950" s="1453"/>
      <c r="AP950" s="1453"/>
      <c r="AQ950" s="1453"/>
      <c r="AR950" s="1454"/>
      <c r="AS950" s="1453"/>
      <c r="AT950" s="1453"/>
      <c r="AU950" s="1453"/>
      <c r="AV950" s="1453"/>
      <c r="AW950" s="1453"/>
      <c r="AX950" s="1453"/>
      <c r="AY950" s="1453"/>
      <c r="AZ950" s="1453"/>
      <c r="BA950" s="1453"/>
      <c r="BB950" s="1453"/>
      <c r="BC950" s="1453"/>
      <c r="BD950" s="1453"/>
      <c r="BE950" s="1453"/>
      <c r="BF950" s="1453"/>
      <c r="BG950" s="1453"/>
      <c r="BH950" s="1453"/>
      <c r="BI950" s="1453"/>
      <c r="BJ950" s="1453"/>
      <c r="BK950" s="1453"/>
      <c r="BL950" s="1453"/>
      <c r="BM950" s="1453"/>
      <c r="BN950" s="1453"/>
      <c r="BO950" s="1453"/>
      <c r="BP950" s="1453"/>
      <c r="BQ950" s="1453"/>
      <c r="BR950" s="1453"/>
      <c r="BS950" s="1453"/>
      <c r="BT950" s="1453"/>
      <c r="BU950" s="1453"/>
      <c r="BV950" s="1453"/>
      <c r="BW950" s="1453"/>
      <c r="BX950" s="1453"/>
      <c r="BY950" s="1453"/>
      <c r="BZ950" s="1453"/>
      <c r="CA950" s="1453"/>
      <c r="CB950" s="1453"/>
      <c r="CC950" s="1453"/>
      <c r="CD950" s="1453"/>
      <c r="CE950" s="1453"/>
      <c r="CF950" s="1453"/>
      <c r="CG950" s="1453"/>
      <c r="CH950" s="1453"/>
      <c r="CI950" s="1453"/>
      <c r="CJ950" s="1453"/>
      <c r="CK950" s="1453"/>
      <c r="CL950" s="1453"/>
      <c r="CM950" s="1453"/>
      <c r="CN950" s="1453"/>
      <c r="CO950" s="1453"/>
      <c r="CP950" s="1453"/>
      <c r="CQ950" s="1453"/>
      <c r="CR950" s="1453"/>
      <c r="CS950" s="1453"/>
      <c r="CT950" s="1453"/>
      <c r="CU950" s="1453"/>
      <c r="CV950" s="1453"/>
      <c r="CW950" s="1453"/>
      <c r="CX950" s="1453"/>
      <c r="CY950" s="1453"/>
      <c r="CZ950" s="1453"/>
      <c r="DA950" s="1453"/>
      <c r="DB950" s="1453"/>
      <c r="DC950" s="1453"/>
      <c r="DD950" s="1453"/>
      <c r="DE950" s="1453"/>
      <c r="DF950" s="1453"/>
      <c r="DG950" s="1453"/>
      <c r="DH950" s="1453"/>
      <c r="DI950" s="1453"/>
      <c r="DJ950" s="1453"/>
      <c r="DK950" s="1453"/>
      <c r="DL950" s="1453"/>
      <c r="DM950" s="1453"/>
      <c r="DN950" s="1453"/>
      <c r="DO950" s="1453"/>
      <c r="DP950" s="1453"/>
      <c r="DQ950" s="1453"/>
      <c r="DR950" s="1453"/>
      <c r="DS950" s="1453"/>
      <c r="DT950" s="1453"/>
    </row>
    <row r="951" spans="1:124" s="1543" customFormat="1" ht="21.9" customHeight="1" x14ac:dyDescent="0.3">
      <c r="A951" s="1453"/>
      <c r="B951" s="1453"/>
      <c r="C951" s="1514"/>
      <c r="D951" s="1514"/>
      <c r="E951" s="1514"/>
      <c r="F951" s="1848"/>
      <c r="G951" s="1930"/>
      <c r="H951" s="1516"/>
      <c r="I951" s="1537"/>
      <c r="J951" s="1537"/>
      <c r="K951" s="1453"/>
      <c r="L951" s="1453"/>
      <c r="M951" s="1453"/>
      <c r="N951" s="1514"/>
      <c r="O951" s="1453"/>
      <c r="P951" s="1453"/>
      <c r="Q951" s="1453"/>
      <c r="R951" s="1453"/>
      <c r="S951" s="1453"/>
      <c r="T951" s="1452"/>
      <c r="U951"/>
      <c r="V951"/>
      <c r="W951" s="1453"/>
      <c r="X951" s="1453"/>
      <c r="Y951" s="1453"/>
      <c r="Z951" s="1453"/>
      <c r="AA951" s="1453"/>
      <c r="AB951" s="1453"/>
      <c r="AC951" s="1453"/>
      <c r="AD951" s="1453"/>
      <c r="AE951" s="1453"/>
      <c r="AF951" s="1453"/>
      <c r="AG951" s="1453"/>
      <c r="AH951" s="1453"/>
      <c r="AI951" s="1453"/>
      <c r="AJ951" s="1453"/>
      <c r="AK951" s="1453"/>
      <c r="AL951" s="1453"/>
      <c r="AM951" s="1453"/>
      <c r="AN951" s="1453"/>
      <c r="AO951" s="1453"/>
      <c r="AP951" s="1453"/>
      <c r="AQ951" s="1453"/>
      <c r="AR951" s="1454"/>
      <c r="AS951" s="1453"/>
      <c r="AT951" s="1453"/>
      <c r="AU951" s="1453"/>
      <c r="AV951" s="1453"/>
      <c r="AW951" s="1453"/>
      <c r="AX951" s="1453"/>
      <c r="AY951" s="1453"/>
      <c r="AZ951" s="1453"/>
      <c r="BA951" s="1453"/>
      <c r="BB951" s="1453"/>
      <c r="BC951" s="1453"/>
      <c r="BD951" s="1453"/>
      <c r="BE951" s="1453"/>
      <c r="BF951" s="1453"/>
      <c r="BG951" s="1453"/>
      <c r="BH951" s="1453"/>
      <c r="BI951" s="1453"/>
      <c r="BJ951" s="1453"/>
      <c r="BK951" s="1453"/>
      <c r="BL951" s="1453"/>
      <c r="BM951" s="1453"/>
      <c r="BN951" s="1453"/>
      <c r="BO951" s="1453"/>
      <c r="BP951" s="1453"/>
      <c r="BQ951" s="1453"/>
      <c r="BR951" s="1453"/>
      <c r="BS951" s="1453"/>
      <c r="BT951" s="1453"/>
      <c r="BU951" s="1453"/>
      <c r="BV951" s="1453"/>
      <c r="BW951" s="1453"/>
      <c r="BX951" s="1453"/>
      <c r="BY951" s="1453"/>
      <c r="BZ951" s="1453"/>
      <c r="CA951" s="1453"/>
      <c r="CB951" s="1453"/>
      <c r="CC951" s="1453"/>
      <c r="CD951" s="1453"/>
      <c r="CE951" s="1453"/>
      <c r="CF951" s="1453"/>
      <c r="CG951" s="1453"/>
      <c r="CH951" s="1453"/>
      <c r="CI951" s="1453"/>
      <c r="CJ951" s="1453"/>
      <c r="CK951" s="1453"/>
      <c r="CL951" s="1453"/>
      <c r="CM951" s="1453"/>
      <c r="CN951" s="1453"/>
      <c r="CO951" s="1453"/>
      <c r="CP951" s="1453"/>
      <c r="CQ951" s="1453"/>
      <c r="CR951" s="1453"/>
      <c r="CS951" s="1453"/>
      <c r="CT951" s="1453"/>
      <c r="CU951" s="1453"/>
      <c r="CV951" s="1453"/>
      <c r="CW951" s="1453"/>
      <c r="CX951" s="1453"/>
      <c r="CY951" s="1453"/>
      <c r="CZ951" s="1453"/>
      <c r="DA951" s="1453"/>
      <c r="DB951" s="1453"/>
      <c r="DC951" s="1453"/>
      <c r="DD951" s="1453"/>
      <c r="DE951" s="1453"/>
      <c r="DF951" s="1453"/>
      <c r="DG951" s="1453"/>
      <c r="DH951" s="1453"/>
      <c r="DI951" s="1453"/>
      <c r="DJ951" s="1453"/>
      <c r="DK951" s="1453"/>
      <c r="DL951" s="1453"/>
      <c r="DM951" s="1453"/>
      <c r="DN951" s="1453"/>
      <c r="DO951" s="1453"/>
      <c r="DP951" s="1453"/>
      <c r="DQ951" s="1453"/>
      <c r="DR951" s="1453"/>
      <c r="DS951" s="1453"/>
      <c r="DT951" s="1453"/>
    </row>
    <row r="952" spans="1:124" s="1543" customFormat="1" ht="21.9" customHeight="1" x14ac:dyDescent="0.3">
      <c r="A952" s="1453"/>
      <c r="B952" s="1453"/>
      <c r="C952" s="1514"/>
      <c r="D952" s="1514"/>
      <c r="E952" s="1514"/>
      <c r="F952" s="1848"/>
      <c r="G952" s="1930"/>
      <c r="H952" s="1516"/>
      <c r="I952" s="1537"/>
      <c r="J952" s="1537"/>
      <c r="K952" s="1453"/>
      <c r="L952" s="1453"/>
      <c r="M952" s="1453"/>
      <c r="N952" s="1514"/>
      <c r="O952" s="1453"/>
      <c r="P952" s="1453"/>
      <c r="Q952" s="1453"/>
      <c r="R952" s="1453"/>
      <c r="S952" s="1453"/>
      <c r="T952" s="1452"/>
      <c r="U952"/>
      <c r="V952"/>
      <c r="W952" s="1453"/>
      <c r="X952" s="1453"/>
      <c r="Y952" s="1453"/>
      <c r="Z952" s="1453"/>
      <c r="AA952" s="1453"/>
      <c r="AB952" s="1453"/>
      <c r="AC952" s="1453"/>
      <c r="AD952" s="1453"/>
      <c r="AE952" s="1453"/>
      <c r="AF952" s="1453"/>
      <c r="AG952" s="1453"/>
      <c r="AH952" s="1453"/>
      <c r="AI952" s="1453"/>
      <c r="AJ952" s="1453"/>
      <c r="AK952" s="1453"/>
      <c r="AL952" s="1453"/>
      <c r="AM952" s="1453"/>
      <c r="AN952" s="1453"/>
      <c r="AO952" s="1453"/>
      <c r="AP952" s="1453"/>
      <c r="AQ952" s="1453"/>
      <c r="AR952" s="1454"/>
      <c r="AS952" s="1453"/>
      <c r="AT952" s="1453"/>
      <c r="AU952" s="1453"/>
      <c r="AV952" s="1453"/>
      <c r="AW952" s="1453"/>
      <c r="AX952" s="1453"/>
      <c r="AY952" s="1453"/>
      <c r="AZ952" s="1453"/>
      <c r="BA952" s="1453"/>
      <c r="BB952" s="1453"/>
      <c r="BC952" s="1453"/>
      <c r="BD952" s="1453"/>
      <c r="BE952" s="1453"/>
      <c r="BF952" s="1453"/>
      <c r="BG952" s="1453"/>
      <c r="BH952" s="1453"/>
      <c r="BI952" s="1453"/>
      <c r="BJ952" s="1453"/>
      <c r="BK952" s="1453"/>
      <c r="BL952" s="1453"/>
      <c r="BM952" s="1453"/>
      <c r="BN952" s="1453"/>
      <c r="BO952" s="1453"/>
      <c r="BP952" s="1453"/>
      <c r="BQ952" s="1453"/>
      <c r="BR952" s="1453"/>
      <c r="BS952" s="1453"/>
      <c r="BT952" s="1453"/>
      <c r="BU952" s="1453"/>
      <c r="BV952" s="1453"/>
      <c r="BW952" s="1453"/>
      <c r="BX952" s="1453"/>
      <c r="BY952" s="1453"/>
      <c r="BZ952" s="1453"/>
      <c r="CA952" s="1453"/>
      <c r="CB952" s="1453"/>
      <c r="CC952" s="1453"/>
      <c r="CD952" s="1453"/>
      <c r="CE952" s="1453"/>
      <c r="CF952" s="1453"/>
      <c r="CG952" s="1453"/>
      <c r="CH952" s="1453"/>
      <c r="CI952" s="1453"/>
      <c r="CJ952" s="1453"/>
      <c r="CK952" s="1453"/>
      <c r="CL952" s="1453"/>
      <c r="CM952" s="1453"/>
      <c r="CN952" s="1453"/>
      <c r="CO952" s="1453"/>
      <c r="CP952" s="1453"/>
      <c r="CQ952" s="1453"/>
      <c r="CR952" s="1453"/>
      <c r="CS952" s="1453"/>
      <c r="CT952" s="1453"/>
      <c r="CU952" s="1453"/>
      <c r="CV952" s="1453"/>
      <c r="CW952" s="1453"/>
      <c r="CX952" s="1453"/>
      <c r="CY952" s="1453"/>
      <c r="CZ952" s="1453"/>
      <c r="DA952" s="1453"/>
      <c r="DB952" s="1453"/>
      <c r="DC952" s="1453"/>
      <c r="DD952" s="1453"/>
      <c r="DE952" s="1453"/>
      <c r="DF952" s="1453"/>
      <c r="DG952" s="1453"/>
      <c r="DH952" s="1453"/>
      <c r="DI952" s="1453"/>
      <c r="DJ952" s="1453"/>
      <c r="DK952" s="1453"/>
      <c r="DL952" s="1453"/>
      <c r="DM952" s="1453"/>
      <c r="DN952" s="1453"/>
      <c r="DO952" s="1453"/>
      <c r="DP952" s="1453"/>
      <c r="DQ952" s="1453"/>
      <c r="DR952" s="1453"/>
      <c r="DS952" s="1453"/>
      <c r="DT952" s="1453"/>
    </row>
    <row r="953" spans="1:124" s="1543" customFormat="1" ht="21.9" customHeight="1" x14ac:dyDescent="0.3">
      <c r="A953" s="1453"/>
      <c r="B953" s="1453"/>
      <c r="C953" s="1514"/>
      <c r="D953" s="1514"/>
      <c r="E953" s="1514"/>
      <c r="F953" s="1848"/>
      <c r="G953" s="1930"/>
      <c r="H953" s="1516"/>
      <c r="I953" s="1537"/>
      <c r="J953" s="1537"/>
      <c r="K953" s="1453"/>
      <c r="L953" s="1453"/>
      <c r="M953" s="1453"/>
      <c r="N953" s="1514"/>
      <c r="O953" s="1453"/>
      <c r="P953" s="1453"/>
      <c r="Q953" s="1453"/>
      <c r="R953" s="1453"/>
      <c r="S953" s="1453"/>
      <c r="T953" s="1452"/>
      <c r="U953"/>
      <c r="V953"/>
      <c r="W953" s="1453"/>
      <c r="X953" s="1453"/>
      <c r="Y953" s="1453"/>
      <c r="Z953" s="1453"/>
      <c r="AA953" s="1453"/>
      <c r="AB953" s="1453"/>
      <c r="AC953" s="1453"/>
      <c r="AD953" s="1453"/>
      <c r="AE953" s="1453"/>
      <c r="AF953" s="1453"/>
      <c r="AG953" s="1453"/>
      <c r="AH953" s="1453"/>
      <c r="AI953" s="1453"/>
      <c r="AJ953" s="1453"/>
      <c r="AK953" s="1453"/>
      <c r="AL953" s="1453"/>
      <c r="AM953" s="1453"/>
      <c r="AN953" s="1453"/>
      <c r="AO953" s="1453"/>
      <c r="AP953" s="1453"/>
      <c r="AQ953" s="1453"/>
      <c r="AR953" s="1454"/>
      <c r="AS953" s="1453"/>
      <c r="AT953" s="1453"/>
      <c r="AU953" s="1453"/>
      <c r="AV953" s="1453"/>
      <c r="AW953" s="1453"/>
      <c r="AX953" s="1453"/>
      <c r="AY953" s="1453"/>
      <c r="AZ953" s="1453"/>
      <c r="BA953" s="1453"/>
      <c r="BB953" s="1453"/>
      <c r="BC953" s="1453"/>
      <c r="BD953" s="1453"/>
      <c r="BE953" s="1453"/>
      <c r="BF953" s="1453"/>
      <c r="BG953" s="1453"/>
      <c r="BH953" s="1453"/>
      <c r="BI953" s="1453"/>
      <c r="BJ953" s="1453"/>
      <c r="BK953" s="1453"/>
      <c r="BL953" s="1453"/>
      <c r="BM953" s="1453"/>
      <c r="BN953" s="1453"/>
      <c r="BO953" s="1453"/>
      <c r="BP953" s="1453"/>
      <c r="BQ953" s="1453"/>
      <c r="BR953" s="1453"/>
      <c r="BS953" s="1453"/>
      <c r="BT953" s="1453"/>
      <c r="BU953" s="1453"/>
      <c r="BV953" s="1453"/>
      <c r="BW953" s="1453"/>
      <c r="BX953" s="1453"/>
      <c r="BY953" s="1453"/>
      <c r="BZ953" s="1453"/>
      <c r="CA953" s="1453"/>
      <c r="CB953" s="1453"/>
      <c r="CC953" s="1453"/>
      <c r="CD953" s="1453"/>
      <c r="CE953" s="1453"/>
      <c r="CF953" s="1453"/>
      <c r="CG953" s="1453"/>
      <c r="CH953" s="1453"/>
      <c r="CI953" s="1453"/>
      <c r="CJ953" s="1453"/>
      <c r="CK953" s="1453"/>
      <c r="CL953" s="1453"/>
      <c r="CM953" s="1453"/>
      <c r="CN953" s="1453"/>
      <c r="CO953" s="1453"/>
      <c r="CP953" s="1453"/>
      <c r="CQ953" s="1453"/>
      <c r="CR953" s="1453"/>
      <c r="CS953" s="1453"/>
      <c r="CT953" s="1453"/>
      <c r="CU953" s="1453"/>
      <c r="CV953" s="1453"/>
      <c r="CW953" s="1453"/>
      <c r="CX953" s="1453"/>
      <c r="CY953" s="1453"/>
      <c r="CZ953" s="1453"/>
      <c r="DA953" s="1453"/>
      <c r="DB953" s="1453"/>
      <c r="DC953" s="1453"/>
      <c r="DD953" s="1453"/>
      <c r="DE953" s="1453"/>
      <c r="DF953" s="1453"/>
      <c r="DG953" s="1453"/>
      <c r="DH953" s="1453"/>
      <c r="DI953" s="1453"/>
      <c r="DJ953" s="1453"/>
      <c r="DK953" s="1453"/>
      <c r="DL953" s="1453"/>
      <c r="DM953" s="1453"/>
      <c r="DN953" s="1453"/>
      <c r="DO953" s="1453"/>
      <c r="DP953" s="1453"/>
      <c r="DQ953" s="1453"/>
      <c r="DR953" s="1453"/>
      <c r="DS953" s="1453"/>
      <c r="DT953" s="1453"/>
    </row>
    <row r="954" spans="1:124" s="1543" customFormat="1" ht="21.9" customHeight="1" x14ac:dyDescent="0.3">
      <c r="A954" s="1453"/>
      <c r="B954" s="1453"/>
      <c r="C954" s="1514"/>
      <c r="D954" s="1514"/>
      <c r="E954" s="1514"/>
      <c r="F954" s="1848"/>
      <c r="G954" s="1930"/>
      <c r="H954" s="1516"/>
      <c r="I954" s="1537"/>
      <c r="J954" s="1537"/>
      <c r="K954" s="1453"/>
      <c r="L954" s="1453"/>
      <c r="M954" s="1453"/>
      <c r="N954" s="1514"/>
      <c r="O954" s="1453"/>
      <c r="P954" s="1453"/>
      <c r="Q954" s="1453"/>
      <c r="R954" s="1453"/>
      <c r="S954" s="1453"/>
      <c r="T954" s="1452"/>
      <c r="U954"/>
      <c r="V954"/>
      <c r="W954" s="1453"/>
      <c r="X954" s="1453"/>
      <c r="Y954" s="1453"/>
      <c r="Z954" s="1453"/>
      <c r="AA954" s="1453"/>
      <c r="AB954" s="1453"/>
      <c r="AC954" s="1453"/>
      <c r="AD954" s="1453"/>
      <c r="AE954" s="1453"/>
      <c r="AF954" s="1453"/>
      <c r="AG954" s="1453"/>
      <c r="AH954" s="1453"/>
      <c r="AI954" s="1453"/>
      <c r="AJ954" s="1453"/>
      <c r="AK954" s="1453"/>
      <c r="AL954" s="1453"/>
      <c r="AM954" s="1453"/>
      <c r="AN954" s="1453"/>
      <c r="AO954" s="1453"/>
      <c r="AP954" s="1453"/>
      <c r="AQ954" s="1453"/>
      <c r="AR954" s="1454"/>
      <c r="AS954" s="1453"/>
      <c r="AT954" s="1453"/>
      <c r="AU954" s="1453"/>
      <c r="AV954" s="1453"/>
      <c r="AW954" s="1453"/>
      <c r="AX954" s="1453"/>
      <c r="AY954" s="1453"/>
      <c r="AZ954" s="1453"/>
      <c r="BA954" s="1453"/>
      <c r="BB954" s="1453"/>
      <c r="BC954" s="1453"/>
      <c r="BD954" s="1453"/>
      <c r="BE954" s="1453"/>
      <c r="BF954" s="1453"/>
      <c r="BG954" s="1453"/>
      <c r="BH954" s="1453"/>
      <c r="BI954" s="1453"/>
      <c r="BJ954" s="1453"/>
      <c r="BK954" s="1453"/>
      <c r="BL954" s="1453"/>
      <c r="BM954" s="1453"/>
      <c r="BN954" s="1453"/>
      <c r="BO954" s="1453"/>
      <c r="BP954" s="1453"/>
      <c r="BQ954" s="1453"/>
      <c r="BR954" s="1453"/>
      <c r="BS954" s="1453"/>
      <c r="BT954" s="1453"/>
      <c r="BU954" s="1453"/>
      <c r="BV954" s="1453"/>
      <c r="BW954" s="1453"/>
      <c r="BX954" s="1453"/>
      <c r="BY954" s="1453"/>
      <c r="BZ954" s="1453"/>
      <c r="CA954" s="1453"/>
      <c r="CB954" s="1453"/>
      <c r="CC954" s="1453"/>
      <c r="CD954" s="1453"/>
      <c r="CE954" s="1453"/>
      <c r="CF954" s="1453"/>
      <c r="CG954" s="1453"/>
      <c r="CH954" s="1453"/>
      <c r="CI954" s="1453"/>
      <c r="CJ954" s="1453"/>
      <c r="CK954" s="1453"/>
      <c r="CL954" s="1453"/>
      <c r="CM954" s="1453"/>
      <c r="CN954" s="1453"/>
      <c r="CO954" s="1453"/>
      <c r="CP954" s="1453"/>
      <c r="CQ954" s="1453"/>
      <c r="CR954" s="1453"/>
      <c r="CS954" s="1453"/>
      <c r="CT954" s="1453"/>
      <c r="CU954" s="1453"/>
      <c r="CV954" s="1453"/>
      <c r="CW954" s="1453"/>
      <c r="CX954" s="1453"/>
      <c r="CY954" s="1453"/>
      <c r="CZ954" s="1453"/>
      <c r="DA954" s="1453"/>
      <c r="DB954" s="1453"/>
      <c r="DC954" s="1453"/>
      <c r="DD954" s="1453"/>
      <c r="DE954" s="1453"/>
      <c r="DF954" s="1453"/>
      <c r="DG954" s="1453"/>
      <c r="DH954" s="1453"/>
      <c r="DI954" s="1453"/>
      <c r="DJ954" s="1453"/>
      <c r="DK954" s="1453"/>
      <c r="DL954" s="1453"/>
      <c r="DM954" s="1453"/>
      <c r="DN954" s="1453"/>
      <c r="DO954" s="1453"/>
      <c r="DP954" s="1453"/>
      <c r="DQ954" s="1453"/>
      <c r="DR954" s="1453"/>
      <c r="DS954" s="1453"/>
      <c r="DT954" s="1453"/>
    </row>
    <row r="955" spans="1:124" s="1543" customFormat="1" ht="21.9" customHeight="1" x14ac:dyDescent="0.3">
      <c r="A955" s="1453"/>
      <c r="B955" s="1453"/>
      <c r="C955" s="1514"/>
      <c r="D955" s="1514"/>
      <c r="E955" s="1514"/>
      <c r="F955" s="1848"/>
      <c r="G955" s="1930"/>
      <c r="H955" s="1516"/>
      <c r="I955" s="1537"/>
      <c r="J955" s="1537"/>
      <c r="K955" s="1453"/>
      <c r="L955" s="1453"/>
      <c r="M955" s="1453"/>
      <c r="N955" s="1514"/>
      <c r="O955" s="1453"/>
      <c r="P955" s="1453"/>
      <c r="Q955" s="1453"/>
      <c r="R955" s="1453"/>
      <c r="S955" s="1453"/>
      <c r="T955" s="1452"/>
      <c r="U955"/>
      <c r="V955"/>
      <c r="W955" s="1453"/>
      <c r="X955" s="1453"/>
      <c r="Y955" s="1453"/>
      <c r="Z955" s="1453"/>
      <c r="AA955" s="1453"/>
      <c r="AB955" s="1453"/>
      <c r="AC955" s="1453"/>
      <c r="AD955" s="1453"/>
      <c r="AE955" s="1453"/>
      <c r="AF955" s="1453"/>
      <c r="AG955" s="1453"/>
      <c r="AH955" s="1453"/>
      <c r="AI955" s="1453"/>
      <c r="AJ955" s="1453"/>
      <c r="AK955" s="1453"/>
      <c r="AL955" s="1453"/>
      <c r="AM955" s="1453"/>
      <c r="AN955" s="1453"/>
      <c r="AO955" s="1453"/>
      <c r="AP955" s="1453"/>
      <c r="AQ955" s="1453"/>
      <c r="AR955" s="1454"/>
      <c r="AS955" s="1453"/>
      <c r="AT955" s="1453"/>
      <c r="AU955" s="1453"/>
      <c r="AV955" s="1453"/>
      <c r="AW955" s="1453"/>
      <c r="AX955" s="1453"/>
      <c r="AY955" s="1453"/>
      <c r="AZ955" s="1453"/>
      <c r="BA955" s="1453"/>
      <c r="BB955" s="1453"/>
      <c r="BC955" s="1453"/>
      <c r="BD955" s="1453"/>
      <c r="BE955" s="1453"/>
      <c r="BF955" s="1453"/>
      <c r="BG955" s="1453"/>
      <c r="BH955" s="1453"/>
      <c r="BI955" s="1453"/>
      <c r="BJ955" s="1453"/>
      <c r="BK955" s="1453"/>
      <c r="BL955" s="1453"/>
      <c r="BM955" s="1453"/>
      <c r="BN955" s="1453"/>
      <c r="BO955" s="1453"/>
      <c r="BP955" s="1453"/>
      <c r="BQ955" s="1453"/>
      <c r="BR955" s="1453"/>
      <c r="BS955" s="1453"/>
      <c r="BT955" s="1453"/>
      <c r="BU955" s="1453"/>
      <c r="BV955" s="1453"/>
      <c r="BW955" s="1453"/>
      <c r="BX955" s="1453"/>
      <c r="BY955" s="1453"/>
      <c r="BZ955" s="1453"/>
      <c r="CA955" s="1453"/>
      <c r="CB955" s="1453"/>
      <c r="CC955" s="1453"/>
      <c r="CD955" s="1453"/>
      <c r="CE955" s="1453"/>
      <c r="CF955" s="1453"/>
      <c r="CG955" s="1453"/>
      <c r="CH955" s="1453"/>
      <c r="CI955" s="1453"/>
      <c r="CJ955" s="1453"/>
      <c r="CK955" s="1453"/>
      <c r="CL955" s="1453"/>
      <c r="CM955" s="1453"/>
      <c r="CN955" s="1453"/>
      <c r="CO955" s="1453"/>
      <c r="CP955" s="1453"/>
      <c r="CQ955" s="1453"/>
      <c r="CR955" s="1453"/>
      <c r="CS955" s="1453"/>
      <c r="CT955" s="1453"/>
      <c r="CU955" s="1453"/>
      <c r="CV955" s="1453"/>
      <c r="CW955" s="1453"/>
      <c r="CX955" s="1453"/>
      <c r="CY955" s="1453"/>
      <c r="CZ955" s="1453"/>
      <c r="DA955" s="1453"/>
      <c r="DB955" s="1453"/>
      <c r="DC955" s="1453"/>
      <c r="DD955" s="1453"/>
      <c r="DE955" s="1453"/>
      <c r="DF955" s="1453"/>
      <c r="DG955" s="1453"/>
      <c r="DH955" s="1453"/>
      <c r="DI955" s="1453"/>
      <c r="DJ955" s="1453"/>
      <c r="DK955" s="1453"/>
      <c r="DL955" s="1453"/>
      <c r="DM955" s="1453"/>
      <c r="DN955" s="1453"/>
      <c r="DO955" s="1453"/>
      <c r="DP955" s="1453"/>
      <c r="DQ955" s="1453"/>
      <c r="DR955" s="1453"/>
      <c r="DS955" s="1453"/>
      <c r="DT955" s="1453"/>
    </row>
    <row r="956" spans="1:124" s="1543" customFormat="1" ht="21.9" customHeight="1" x14ac:dyDescent="0.3">
      <c r="A956" s="1453"/>
      <c r="B956" s="1453"/>
      <c r="C956" s="1514"/>
      <c r="D956" s="1514"/>
      <c r="E956" s="1514"/>
      <c r="F956" s="1848"/>
      <c r="G956" s="1930"/>
      <c r="H956" s="1516"/>
      <c r="I956" s="1537"/>
      <c r="J956" s="1537"/>
      <c r="K956" s="1453"/>
      <c r="L956" s="1453"/>
      <c r="M956" s="1453"/>
      <c r="N956" s="1514"/>
      <c r="O956" s="1453"/>
      <c r="P956" s="1453"/>
      <c r="Q956" s="1453"/>
      <c r="R956" s="1453"/>
      <c r="S956" s="1453"/>
      <c r="T956" s="1452"/>
      <c r="U956"/>
      <c r="V956"/>
      <c r="W956" s="1453"/>
      <c r="X956" s="1453"/>
      <c r="Y956" s="1453"/>
      <c r="Z956" s="1453"/>
      <c r="AA956" s="1453"/>
      <c r="AB956" s="1453"/>
      <c r="AC956" s="1453"/>
      <c r="AD956" s="1453"/>
      <c r="AE956" s="1453"/>
      <c r="AF956" s="1453"/>
      <c r="AG956" s="1453"/>
      <c r="AH956" s="1453"/>
      <c r="AI956" s="1453"/>
      <c r="AJ956" s="1453"/>
      <c r="AK956" s="1453"/>
      <c r="AL956" s="1453"/>
      <c r="AM956" s="1453"/>
      <c r="AN956" s="1453"/>
      <c r="AO956" s="1453"/>
      <c r="AP956" s="1453"/>
      <c r="AQ956" s="1453"/>
      <c r="AR956" s="1454"/>
      <c r="AS956" s="1453"/>
      <c r="AT956" s="1453"/>
      <c r="AU956" s="1453"/>
      <c r="AV956" s="1453"/>
      <c r="AW956" s="1453"/>
      <c r="AX956" s="1453"/>
      <c r="AY956" s="1453"/>
      <c r="AZ956" s="1453"/>
      <c r="BA956" s="1453"/>
      <c r="BB956" s="1453"/>
      <c r="BC956" s="1453"/>
      <c r="BD956" s="1453"/>
      <c r="BE956" s="1453"/>
      <c r="BF956" s="1453"/>
      <c r="BG956" s="1453"/>
      <c r="BH956" s="1453"/>
      <c r="BI956" s="1453"/>
      <c r="BJ956" s="1453"/>
      <c r="BK956" s="1453"/>
      <c r="BL956" s="1453"/>
      <c r="BM956" s="1453"/>
      <c r="BN956" s="1453"/>
      <c r="BO956" s="1453"/>
      <c r="BP956" s="1453"/>
      <c r="BQ956" s="1453"/>
      <c r="BR956" s="1453"/>
      <c r="BS956" s="1453"/>
      <c r="BT956" s="1453"/>
      <c r="BU956" s="1453"/>
      <c r="BV956" s="1453"/>
      <c r="BW956" s="1453"/>
      <c r="BX956" s="1453"/>
      <c r="BY956" s="1453"/>
      <c r="BZ956" s="1453"/>
      <c r="CA956" s="1453"/>
      <c r="CB956" s="1453"/>
      <c r="CC956" s="1453"/>
      <c r="CD956" s="1453"/>
      <c r="CE956" s="1453"/>
      <c r="CF956" s="1453"/>
      <c r="CG956" s="1453"/>
      <c r="CH956" s="1453"/>
      <c r="CI956" s="1453"/>
      <c r="CJ956" s="1453"/>
      <c r="CK956" s="1453"/>
      <c r="CL956" s="1453"/>
      <c r="CM956" s="1453"/>
      <c r="CN956" s="1453"/>
      <c r="CO956" s="1453"/>
      <c r="CP956" s="1453"/>
      <c r="CQ956" s="1453"/>
      <c r="CR956" s="1453"/>
      <c r="CS956" s="1453"/>
      <c r="CT956" s="1453"/>
      <c r="CU956" s="1453"/>
      <c r="CV956" s="1453"/>
      <c r="CW956" s="1453"/>
      <c r="CX956" s="1453"/>
      <c r="CY956" s="1453"/>
      <c r="CZ956" s="1453"/>
      <c r="DA956" s="1453"/>
      <c r="DB956" s="1453"/>
      <c r="DC956" s="1453"/>
      <c r="DD956" s="1453"/>
      <c r="DE956" s="1453"/>
      <c r="DF956" s="1453"/>
      <c r="DG956" s="1453"/>
      <c r="DH956" s="1453"/>
      <c r="DI956" s="1453"/>
      <c r="DJ956" s="1453"/>
      <c r="DK956" s="1453"/>
      <c r="DL956" s="1453"/>
      <c r="DM956" s="1453"/>
      <c r="DN956" s="1453"/>
      <c r="DO956" s="1453"/>
      <c r="DP956" s="1453"/>
      <c r="DQ956" s="1453"/>
      <c r="DR956" s="1453"/>
      <c r="DS956" s="1453"/>
      <c r="DT956" s="1453"/>
    </row>
    <row r="957" spans="1:124" s="1543" customFormat="1" ht="21.9" customHeight="1" x14ac:dyDescent="0.3">
      <c r="A957" s="1453"/>
      <c r="B957" s="1453"/>
      <c r="C957" s="1514"/>
      <c r="D957" s="1514"/>
      <c r="E957" s="1514"/>
      <c r="F957" s="1848"/>
      <c r="G957" s="1930"/>
      <c r="H957" s="1516"/>
      <c r="I957" s="1537"/>
      <c r="J957" s="1537"/>
      <c r="K957" s="1453"/>
      <c r="L957" s="1453"/>
      <c r="M957" s="1453"/>
      <c r="N957" s="1514"/>
      <c r="O957" s="1453"/>
      <c r="P957" s="1453"/>
      <c r="Q957" s="1453"/>
      <c r="R957" s="1453"/>
      <c r="S957" s="1453"/>
      <c r="T957" s="1452"/>
      <c r="U957"/>
      <c r="V957"/>
      <c r="W957" s="1453"/>
      <c r="X957" s="1453"/>
      <c r="Y957" s="1453"/>
      <c r="Z957" s="1453"/>
      <c r="AA957" s="1453"/>
      <c r="AB957" s="1453"/>
      <c r="AC957" s="1453"/>
      <c r="AD957" s="1453"/>
      <c r="AE957" s="1453"/>
      <c r="AF957" s="1453"/>
      <c r="AG957" s="1453"/>
      <c r="AH957" s="1453"/>
      <c r="AI957" s="1453"/>
      <c r="AJ957" s="1453"/>
      <c r="AK957" s="1453"/>
      <c r="AL957" s="1453"/>
      <c r="AM957" s="1453"/>
      <c r="AN957" s="1453"/>
      <c r="AO957" s="1453"/>
      <c r="AP957" s="1453"/>
      <c r="AQ957" s="1453"/>
      <c r="AR957" s="1454"/>
      <c r="AS957" s="1453"/>
      <c r="AT957" s="1453"/>
      <c r="AU957" s="1453"/>
      <c r="AV957" s="1453"/>
      <c r="AW957" s="1453"/>
      <c r="AX957" s="1453"/>
      <c r="AY957" s="1453"/>
      <c r="AZ957" s="1453"/>
      <c r="BA957" s="1453"/>
      <c r="BB957" s="1453"/>
      <c r="BC957" s="1453"/>
      <c r="BD957" s="1453"/>
      <c r="BE957" s="1453"/>
      <c r="BF957" s="1453"/>
      <c r="BG957" s="1453"/>
      <c r="BH957" s="1453"/>
      <c r="BI957" s="1453"/>
      <c r="BJ957" s="1453"/>
      <c r="BK957" s="1453"/>
      <c r="BL957" s="1453"/>
      <c r="BM957" s="1453"/>
      <c r="BN957" s="1453"/>
      <c r="BO957" s="1453"/>
      <c r="BP957" s="1453"/>
      <c r="BQ957" s="1453"/>
      <c r="BR957" s="1453"/>
      <c r="BS957" s="1453"/>
      <c r="BT957" s="1453"/>
      <c r="BU957" s="1453"/>
      <c r="BV957" s="1453"/>
      <c r="BW957" s="1453"/>
      <c r="BX957" s="1453"/>
      <c r="BY957" s="1453"/>
      <c r="BZ957" s="1453"/>
      <c r="CA957" s="1453"/>
      <c r="CB957" s="1453"/>
      <c r="CC957" s="1453"/>
      <c r="CD957" s="1453"/>
      <c r="CE957" s="1453"/>
      <c r="CF957" s="1453"/>
      <c r="CG957" s="1453"/>
      <c r="CH957" s="1453"/>
      <c r="CI957" s="1453"/>
      <c r="CJ957" s="1453"/>
      <c r="CK957" s="1453"/>
      <c r="CL957" s="1453"/>
      <c r="CM957" s="1453"/>
      <c r="CN957" s="1453"/>
      <c r="CO957" s="1453"/>
      <c r="CP957" s="1453"/>
      <c r="CQ957" s="1453"/>
      <c r="CR957" s="1453"/>
      <c r="CS957" s="1453"/>
      <c r="CT957" s="1453"/>
      <c r="CU957" s="1453"/>
      <c r="CV957" s="1453"/>
      <c r="CW957" s="1453"/>
      <c r="CX957" s="1453"/>
      <c r="CY957" s="1453"/>
      <c r="CZ957" s="1453"/>
      <c r="DA957" s="1453"/>
      <c r="DB957" s="1453"/>
      <c r="DC957" s="1453"/>
      <c r="DD957" s="1453"/>
      <c r="DE957" s="1453"/>
      <c r="DF957" s="1453"/>
      <c r="DG957" s="1453"/>
      <c r="DH957" s="1453"/>
      <c r="DI957" s="1453"/>
      <c r="DJ957" s="1453"/>
      <c r="DK957" s="1453"/>
      <c r="DL957" s="1453"/>
      <c r="DM957" s="1453"/>
      <c r="DN957" s="1453"/>
      <c r="DO957" s="1453"/>
      <c r="DP957" s="1453"/>
      <c r="DQ957" s="1453"/>
      <c r="DR957" s="1453"/>
      <c r="DS957" s="1453"/>
      <c r="DT957" s="1453"/>
    </row>
    <row r="958" spans="1:124" s="1543" customFormat="1" ht="21.9" customHeight="1" x14ac:dyDescent="0.3">
      <c r="A958" s="1453"/>
      <c r="B958" s="1453"/>
      <c r="C958" s="1514"/>
      <c r="D958" s="1514"/>
      <c r="E958" s="1514"/>
      <c r="F958" s="1848"/>
      <c r="G958" s="1930"/>
      <c r="H958" s="1516"/>
      <c r="I958" s="1537"/>
      <c r="J958" s="1537"/>
      <c r="K958" s="1453"/>
      <c r="L958" s="1453"/>
      <c r="M958" s="1453"/>
      <c r="N958" s="1514"/>
      <c r="O958" s="1453"/>
      <c r="P958" s="1453"/>
      <c r="Q958" s="1453"/>
      <c r="R958" s="1453"/>
      <c r="S958" s="1453"/>
      <c r="T958" s="1452"/>
      <c r="U958"/>
      <c r="V958"/>
      <c r="W958" s="1453"/>
      <c r="X958" s="1453"/>
      <c r="Y958" s="1453"/>
      <c r="Z958" s="1453"/>
      <c r="AA958" s="1453"/>
      <c r="AB958" s="1453"/>
      <c r="AC958" s="1453"/>
      <c r="AD958" s="1453"/>
      <c r="AE958" s="1453"/>
      <c r="AF958" s="1453"/>
      <c r="AG958" s="1453"/>
      <c r="AH958" s="1453"/>
      <c r="AI958" s="1453"/>
      <c r="AJ958" s="1453"/>
      <c r="AK958" s="1453"/>
      <c r="AL958" s="1453"/>
      <c r="AM958" s="1453"/>
      <c r="AN958" s="1453"/>
      <c r="AO958" s="1453"/>
      <c r="AP958" s="1453"/>
      <c r="AQ958" s="1453"/>
      <c r="AR958" s="1454"/>
      <c r="AS958" s="1453"/>
      <c r="AT958" s="1453"/>
      <c r="AU958" s="1453"/>
      <c r="AV958" s="1453"/>
      <c r="AW958" s="1453"/>
      <c r="AX958" s="1453"/>
      <c r="AY958" s="1453"/>
      <c r="AZ958" s="1453"/>
      <c r="BA958" s="1453"/>
      <c r="BB958" s="1453"/>
      <c r="BC958" s="1453"/>
      <c r="BD958" s="1453"/>
      <c r="BE958" s="1453"/>
      <c r="BF958" s="1453"/>
      <c r="BG958" s="1453"/>
      <c r="BH958" s="1453"/>
      <c r="BI958" s="1453"/>
      <c r="BJ958" s="1453"/>
      <c r="BK958" s="1453"/>
      <c r="BL958" s="1453"/>
      <c r="BM958" s="1453"/>
      <c r="BN958" s="1453"/>
      <c r="BO958" s="1453"/>
      <c r="BP958" s="1453"/>
      <c r="BQ958" s="1453"/>
      <c r="BR958" s="1453"/>
      <c r="BS958" s="1453"/>
      <c r="BT958" s="1453"/>
      <c r="BU958" s="1453"/>
      <c r="BV958" s="1453"/>
      <c r="BW958" s="1453"/>
      <c r="BX958" s="1453"/>
      <c r="BY958" s="1453"/>
      <c r="BZ958" s="1453"/>
      <c r="CA958" s="1453"/>
      <c r="CB958" s="1453"/>
      <c r="CC958" s="1453"/>
      <c r="CD958" s="1453"/>
      <c r="CE958" s="1453"/>
      <c r="CF958" s="1453"/>
      <c r="CG958" s="1453"/>
      <c r="CH958" s="1453"/>
      <c r="CI958" s="1453"/>
      <c r="CJ958" s="1453"/>
      <c r="CK958" s="1453"/>
      <c r="CL958" s="1453"/>
      <c r="CM958" s="1453"/>
      <c r="CN958" s="1453"/>
      <c r="CO958" s="1453"/>
      <c r="CP958" s="1453"/>
      <c r="CQ958" s="1453"/>
      <c r="CR958" s="1453"/>
      <c r="CS958" s="1453"/>
      <c r="CT958" s="1453"/>
      <c r="CU958" s="1453"/>
      <c r="CV958" s="1453"/>
      <c r="CW958" s="1453"/>
      <c r="CX958" s="1453"/>
      <c r="CY958" s="1453"/>
      <c r="CZ958" s="1453"/>
      <c r="DA958" s="1453"/>
      <c r="DB958" s="1453"/>
      <c r="DC958" s="1453"/>
      <c r="DD958" s="1453"/>
      <c r="DE958" s="1453"/>
      <c r="DF958" s="1453"/>
      <c r="DG958" s="1453"/>
      <c r="DH958" s="1453"/>
      <c r="DI958" s="1453"/>
      <c r="DJ958" s="1453"/>
      <c r="DK958" s="1453"/>
      <c r="DL958" s="1453"/>
      <c r="DM958" s="1453"/>
      <c r="DN958" s="1453"/>
      <c r="DO958" s="1453"/>
      <c r="DP958" s="1453"/>
      <c r="DQ958" s="1453"/>
      <c r="DR958" s="1453"/>
      <c r="DS958" s="1453"/>
      <c r="DT958" s="1453"/>
    </row>
    <row r="959" spans="1:124" s="1543" customFormat="1" ht="21.9" customHeight="1" x14ac:dyDescent="0.3">
      <c r="A959" s="1453"/>
      <c r="B959" s="1453"/>
      <c r="C959" s="1514"/>
      <c r="D959" s="1514"/>
      <c r="E959" s="1514"/>
      <c r="F959" s="1848"/>
      <c r="G959" s="1930"/>
      <c r="H959" s="1516"/>
      <c r="I959" s="1537"/>
      <c r="J959" s="1537"/>
      <c r="K959" s="1453"/>
      <c r="L959" s="1453"/>
      <c r="M959" s="1453"/>
      <c r="N959" s="1514"/>
      <c r="O959" s="1453"/>
      <c r="P959" s="1453"/>
      <c r="Q959" s="1453"/>
      <c r="R959" s="1453"/>
      <c r="S959" s="1453"/>
      <c r="T959" s="1452"/>
      <c r="U959"/>
      <c r="V959"/>
      <c r="W959" s="1453"/>
      <c r="X959" s="1453"/>
      <c r="Y959" s="1453"/>
      <c r="Z959" s="1453"/>
      <c r="AA959" s="1453"/>
      <c r="AB959" s="1453"/>
      <c r="AC959" s="1453"/>
      <c r="AD959" s="1453"/>
      <c r="AE959" s="1453"/>
      <c r="AF959" s="1453"/>
      <c r="AG959" s="1453"/>
      <c r="AH959" s="1453"/>
      <c r="AI959" s="1453"/>
      <c r="AJ959" s="1453"/>
      <c r="AK959" s="1453"/>
      <c r="AL959" s="1453"/>
      <c r="AM959" s="1453"/>
      <c r="AN959" s="1453"/>
      <c r="AO959" s="1453"/>
      <c r="AP959" s="1453"/>
      <c r="AQ959" s="1453"/>
      <c r="AR959" s="1454"/>
      <c r="AS959" s="1453"/>
      <c r="AT959" s="1453"/>
      <c r="AU959" s="1453"/>
      <c r="AV959" s="1453"/>
      <c r="AW959" s="1453"/>
      <c r="AX959" s="1453"/>
      <c r="AY959" s="1453"/>
      <c r="AZ959" s="1453"/>
      <c r="BA959" s="1453"/>
      <c r="BB959" s="1453"/>
      <c r="BC959" s="1453"/>
      <c r="BD959" s="1453"/>
      <c r="BE959" s="1453"/>
      <c r="BF959" s="1453"/>
      <c r="BG959" s="1453"/>
      <c r="BH959" s="1453"/>
      <c r="BI959" s="1453"/>
      <c r="BJ959" s="1453"/>
      <c r="BK959" s="1453"/>
      <c r="BL959" s="1453"/>
      <c r="BM959" s="1453"/>
      <c r="BN959" s="1453"/>
      <c r="BO959" s="1453"/>
      <c r="BP959" s="1453"/>
      <c r="BQ959" s="1453"/>
      <c r="BR959" s="1453"/>
      <c r="BS959" s="1453"/>
      <c r="BT959" s="1453"/>
      <c r="BU959" s="1453"/>
      <c r="BV959" s="1453"/>
      <c r="BW959" s="1453"/>
      <c r="BX959" s="1453"/>
      <c r="BY959" s="1453"/>
      <c r="BZ959" s="1453"/>
      <c r="CA959" s="1453"/>
      <c r="CB959" s="1453"/>
      <c r="CC959" s="1453"/>
      <c r="CD959" s="1453"/>
      <c r="CE959" s="1453"/>
      <c r="CF959" s="1453"/>
      <c r="CG959" s="1453"/>
      <c r="CH959" s="1453"/>
      <c r="CI959" s="1453"/>
      <c r="CJ959" s="1453"/>
      <c r="CK959" s="1453"/>
      <c r="CL959" s="1453"/>
      <c r="CM959" s="1453"/>
      <c r="CN959" s="1453"/>
      <c r="CO959" s="1453"/>
      <c r="CP959" s="1453"/>
      <c r="CQ959" s="1453"/>
      <c r="CR959" s="1453"/>
      <c r="CS959" s="1453"/>
      <c r="CT959" s="1453"/>
      <c r="CU959" s="1453"/>
      <c r="CV959" s="1453"/>
      <c r="CW959" s="1453"/>
      <c r="CX959" s="1453"/>
      <c r="CY959" s="1453"/>
      <c r="CZ959" s="1453"/>
      <c r="DA959" s="1453"/>
      <c r="DB959" s="1453"/>
      <c r="DC959" s="1453"/>
      <c r="DD959" s="1453"/>
      <c r="DE959" s="1453"/>
      <c r="DF959" s="1453"/>
      <c r="DG959" s="1453"/>
      <c r="DH959" s="1453"/>
      <c r="DI959" s="1453"/>
      <c r="DJ959" s="1453"/>
      <c r="DK959" s="1453"/>
      <c r="DL959" s="1453"/>
      <c r="DM959" s="1453"/>
      <c r="DN959" s="1453"/>
      <c r="DO959" s="1453"/>
      <c r="DP959" s="1453"/>
      <c r="DQ959" s="1453"/>
      <c r="DR959" s="1453"/>
      <c r="DS959" s="1453"/>
      <c r="DT959" s="1453"/>
    </row>
    <row r="960" spans="1:124" s="1543" customFormat="1" ht="21.9" customHeight="1" x14ac:dyDescent="0.3">
      <c r="A960" s="1453"/>
      <c r="B960" s="1453"/>
      <c r="C960" s="1514"/>
      <c r="D960" s="1514"/>
      <c r="E960" s="1514"/>
      <c r="F960" s="1848"/>
      <c r="G960" s="1930"/>
      <c r="H960" s="1516"/>
      <c r="I960" s="1537"/>
      <c r="J960" s="1537"/>
      <c r="K960" s="1453"/>
      <c r="L960" s="1453"/>
      <c r="M960" s="1453"/>
      <c r="N960" s="1514"/>
      <c r="O960" s="1453"/>
      <c r="P960" s="1453"/>
      <c r="Q960" s="1453"/>
      <c r="R960" s="1453"/>
      <c r="S960" s="1453"/>
      <c r="T960" s="1452"/>
      <c r="U960"/>
      <c r="V960"/>
      <c r="W960" s="1453"/>
      <c r="X960" s="1453"/>
      <c r="Y960" s="1453"/>
      <c r="Z960" s="1453"/>
      <c r="AA960" s="1453"/>
      <c r="AB960" s="1453"/>
      <c r="AC960" s="1453"/>
      <c r="AD960" s="1453"/>
      <c r="AE960" s="1453"/>
      <c r="AF960" s="1453"/>
      <c r="AG960" s="1453"/>
      <c r="AH960" s="1453"/>
      <c r="AI960" s="1453"/>
      <c r="AJ960" s="1453"/>
      <c r="AK960" s="1453"/>
      <c r="AL960" s="1453"/>
      <c r="AM960" s="1453"/>
      <c r="AN960" s="1453"/>
      <c r="AO960" s="1453"/>
      <c r="AP960" s="1453"/>
      <c r="AQ960" s="1453"/>
      <c r="AR960" s="1454"/>
      <c r="AS960" s="1453"/>
      <c r="AT960" s="1453"/>
      <c r="AU960" s="1453"/>
      <c r="AV960" s="1453"/>
      <c r="AW960" s="1453"/>
      <c r="AX960" s="1453"/>
      <c r="AY960" s="1453"/>
      <c r="AZ960" s="1453"/>
      <c r="BA960" s="1453"/>
      <c r="BB960" s="1453"/>
      <c r="BC960" s="1453"/>
      <c r="BD960" s="1453"/>
      <c r="BE960" s="1453"/>
      <c r="BF960" s="1453"/>
      <c r="BG960" s="1453"/>
      <c r="BH960" s="1453"/>
      <c r="BI960" s="1453"/>
      <c r="BJ960" s="1453"/>
      <c r="BK960" s="1453"/>
      <c r="BL960" s="1453"/>
      <c r="BM960" s="1453"/>
      <c r="BN960" s="1453"/>
      <c r="BO960" s="1453"/>
      <c r="BP960" s="1453"/>
      <c r="BQ960" s="1453"/>
      <c r="BR960" s="1453"/>
      <c r="BS960" s="1453"/>
      <c r="BT960" s="1453"/>
      <c r="BU960" s="1453"/>
      <c r="BV960" s="1453"/>
      <c r="BW960" s="1453"/>
      <c r="BX960" s="1453"/>
      <c r="BY960" s="1453"/>
      <c r="BZ960" s="1453"/>
      <c r="CA960" s="1453"/>
      <c r="CB960" s="1453"/>
      <c r="CC960" s="1453"/>
      <c r="CD960" s="1453"/>
      <c r="CE960" s="1453"/>
      <c r="CF960" s="1453"/>
      <c r="CG960" s="1453"/>
      <c r="CH960" s="1453"/>
      <c r="CI960" s="1453"/>
      <c r="CJ960" s="1453"/>
      <c r="CK960" s="1453"/>
      <c r="CL960" s="1453"/>
      <c r="CM960" s="1453"/>
      <c r="CN960" s="1453"/>
      <c r="CO960" s="1453"/>
      <c r="CP960" s="1453"/>
      <c r="CQ960" s="1453"/>
      <c r="CR960" s="1453"/>
      <c r="CS960" s="1453"/>
      <c r="CT960" s="1453"/>
      <c r="CU960" s="1453"/>
      <c r="CV960" s="1453"/>
      <c r="CW960" s="1453"/>
      <c r="CX960" s="1453"/>
      <c r="CY960" s="1453"/>
      <c r="CZ960" s="1453"/>
      <c r="DA960" s="1453"/>
      <c r="DB960" s="1453"/>
      <c r="DC960" s="1453"/>
      <c r="DD960" s="1453"/>
      <c r="DE960" s="1453"/>
      <c r="DF960" s="1453"/>
      <c r="DG960" s="1453"/>
      <c r="DH960" s="1453"/>
      <c r="DI960" s="1453"/>
      <c r="DJ960" s="1453"/>
      <c r="DK960" s="1453"/>
      <c r="DL960" s="1453"/>
      <c r="DM960" s="1453"/>
      <c r="DN960" s="1453"/>
      <c r="DO960" s="1453"/>
      <c r="DP960" s="1453"/>
      <c r="DQ960" s="1453"/>
      <c r="DR960" s="1453"/>
      <c r="DS960" s="1453"/>
      <c r="DT960" s="1453"/>
    </row>
    <row r="961" spans="1:124" s="1543" customFormat="1" ht="21.9" customHeight="1" x14ac:dyDescent="0.3">
      <c r="A961" s="1453"/>
      <c r="B961" s="1453"/>
      <c r="C961" s="1514"/>
      <c r="D961" s="1514"/>
      <c r="E961" s="1514"/>
      <c r="F961" s="1848"/>
      <c r="G961" s="1930"/>
      <c r="H961" s="1516"/>
      <c r="I961" s="1537"/>
      <c r="J961" s="1537"/>
      <c r="K961" s="1453"/>
      <c r="L961" s="1453"/>
      <c r="M961" s="1453"/>
      <c r="N961" s="1514"/>
      <c r="O961" s="1453"/>
      <c r="P961" s="1453"/>
      <c r="Q961" s="1453"/>
      <c r="R961" s="1453"/>
      <c r="S961" s="1453"/>
      <c r="T961" s="1452"/>
      <c r="U961"/>
      <c r="V961"/>
      <c r="W961" s="1453"/>
      <c r="X961" s="1453"/>
      <c r="Y961" s="1453"/>
      <c r="Z961" s="1453"/>
      <c r="AA961" s="1453"/>
      <c r="AB961" s="1453"/>
      <c r="AC961" s="1453"/>
      <c r="AD961" s="1453"/>
      <c r="AE961" s="1453"/>
      <c r="AF961" s="1453"/>
      <c r="AG961" s="1453"/>
      <c r="AH961" s="1453"/>
      <c r="AI961" s="1453"/>
      <c r="AJ961" s="1453"/>
      <c r="AK961" s="1453"/>
      <c r="AL961" s="1453"/>
      <c r="AM961" s="1453"/>
      <c r="AN961" s="1453"/>
      <c r="AO961" s="1453"/>
      <c r="AP961" s="1453"/>
      <c r="AQ961" s="1453"/>
      <c r="AR961" s="1454"/>
      <c r="AS961" s="1453"/>
      <c r="AT961" s="1453"/>
      <c r="AU961" s="1453"/>
      <c r="AV961" s="1453"/>
      <c r="AW961" s="1453"/>
      <c r="AX961" s="1453"/>
      <c r="AY961" s="1453"/>
      <c r="AZ961" s="1453"/>
      <c r="BA961" s="1453"/>
      <c r="BB961" s="1453"/>
      <c r="BC961" s="1453"/>
      <c r="BD961" s="1453"/>
      <c r="BE961" s="1453"/>
      <c r="BF961" s="1453"/>
      <c r="BG961" s="1453"/>
      <c r="BH961" s="1453"/>
      <c r="BI961" s="1453"/>
      <c r="BJ961" s="1453"/>
      <c r="BK961" s="1453"/>
      <c r="BL961" s="1453"/>
      <c r="BM961" s="1453"/>
      <c r="BN961" s="1453"/>
      <c r="BO961" s="1453"/>
      <c r="BP961" s="1453"/>
      <c r="BQ961" s="1453"/>
      <c r="BR961" s="1453"/>
      <c r="BS961" s="1453"/>
      <c r="BT961" s="1453"/>
      <c r="BU961" s="1453"/>
      <c r="BV961" s="1453"/>
      <c r="BW961" s="1453"/>
      <c r="BX961" s="1453"/>
      <c r="BY961" s="1453"/>
      <c r="BZ961" s="1453"/>
      <c r="CA961" s="1453"/>
      <c r="CB961" s="1453"/>
      <c r="CC961" s="1453"/>
      <c r="CD961" s="1453"/>
      <c r="CE961" s="1453"/>
      <c r="CF961" s="1453"/>
      <c r="CG961" s="1453"/>
      <c r="CH961" s="1453"/>
      <c r="CI961" s="1453"/>
      <c r="CJ961" s="1453"/>
      <c r="CK961" s="1453"/>
      <c r="CL961" s="1453"/>
      <c r="CM961" s="1453"/>
      <c r="CN961" s="1453"/>
      <c r="CO961" s="1453"/>
      <c r="CP961" s="1453"/>
      <c r="CQ961" s="1453"/>
      <c r="CR961" s="1453"/>
      <c r="CS961" s="1453"/>
      <c r="CT961" s="1453"/>
      <c r="CU961" s="1453"/>
      <c r="CV961" s="1453"/>
      <c r="CW961" s="1453"/>
      <c r="CX961" s="1453"/>
      <c r="CY961" s="1453"/>
      <c r="CZ961" s="1453"/>
      <c r="DA961" s="1453"/>
      <c r="DB961" s="1453"/>
      <c r="DC961" s="1453"/>
      <c r="DD961" s="1453"/>
      <c r="DE961" s="1453"/>
      <c r="DF961" s="1453"/>
      <c r="DG961" s="1453"/>
      <c r="DH961" s="1453"/>
      <c r="DI961" s="1453"/>
      <c r="DJ961" s="1453"/>
      <c r="DK961" s="1453"/>
      <c r="DL961" s="1453"/>
      <c r="DM961" s="1453"/>
      <c r="DN961" s="1453"/>
      <c r="DO961" s="1453"/>
      <c r="DP961" s="1453"/>
      <c r="DQ961" s="1453"/>
      <c r="DR961" s="1453"/>
      <c r="DS961" s="1453"/>
      <c r="DT961" s="1453"/>
    </row>
    <row r="962" spans="1:124" s="1543" customFormat="1" ht="21.9" customHeight="1" x14ac:dyDescent="0.3">
      <c r="A962" s="1453"/>
      <c r="B962" s="1453"/>
      <c r="C962" s="1514"/>
      <c r="D962" s="1514"/>
      <c r="E962" s="1514"/>
      <c r="F962" s="1848"/>
      <c r="G962" s="1930"/>
      <c r="H962" s="1516"/>
      <c r="I962" s="1537"/>
      <c r="J962" s="1537"/>
      <c r="K962" s="1453"/>
      <c r="L962" s="1453"/>
      <c r="M962" s="1453"/>
      <c r="N962" s="1514"/>
      <c r="O962" s="1453"/>
      <c r="P962" s="1453"/>
      <c r="Q962" s="1453"/>
      <c r="R962" s="1453"/>
      <c r="S962" s="1453"/>
      <c r="T962" s="1452"/>
      <c r="U962"/>
      <c r="V962"/>
      <c r="W962" s="1453"/>
      <c r="X962" s="1453"/>
      <c r="Y962" s="1453"/>
      <c r="Z962" s="1453"/>
      <c r="AA962" s="1453"/>
      <c r="AB962" s="1453"/>
      <c r="AC962" s="1453"/>
      <c r="AD962" s="1453"/>
      <c r="AE962" s="1453"/>
      <c r="AF962" s="1453"/>
      <c r="AG962" s="1453"/>
      <c r="AH962" s="1453"/>
      <c r="AI962" s="1453"/>
      <c r="AJ962" s="1453"/>
      <c r="AK962" s="1453"/>
      <c r="AL962" s="1453"/>
      <c r="AM962" s="1453"/>
      <c r="AN962" s="1453"/>
      <c r="AO962" s="1453"/>
      <c r="AP962" s="1453"/>
      <c r="AQ962" s="1453"/>
      <c r="AR962" s="1454"/>
      <c r="AS962" s="1453"/>
      <c r="AT962" s="1453"/>
      <c r="AU962" s="1453"/>
      <c r="AV962" s="1453"/>
      <c r="AW962" s="1453"/>
      <c r="AX962" s="1453"/>
      <c r="AY962" s="1453"/>
      <c r="AZ962" s="1453"/>
      <c r="BA962" s="1453"/>
      <c r="BB962" s="1453"/>
      <c r="BC962" s="1453"/>
      <c r="BD962" s="1453"/>
      <c r="BE962" s="1453"/>
      <c r="BF962" s="1453"/>
      <c r="BG962" s="1453"/>
      <c r="BH962" s="1453"/>
      <c r="BI962" s="1453"/>
      <c r="BJ962" s="1453"/>
      <c r="BK962" s="1453"/>
      <c r="BL962" s="1453"/>
      <c r="BM962" s="1453"/>
      <c r="BN962" s="1453"/>
      <c r="BO962" s="1453"/>
      <c r="BP962" s="1453"/>
      <c r="BQ962" s="1453"/>
      <c r="BR962" s="1453"/>
      <c r="BS962" s="1453"/>
      <c r="BT962" s="1453"/>
      <c r="BU962" s="1453"/>
      <c r="BV962" s="1453"/>
      <c r="BW962" s="1453"/>
      <c r="BX962" s="1453"/>
      <c r="BY962" s="1453"/>
      <c r="BZ962" s="1453"/>
      <c r="CA962" s="1453"/>
      <c r="CB962" s="1453"/>
      <c r="CC962" s="1453"/>
      <c r="CD962" s="1453"/>
      <c r="CE962" s="1453"/>
      <c r="CF962" s="1453"/>
      <c r="CG962" s="1453"/>
      <c r="CH962" s="1453"/>
      <c r="CI962" s="1453"/>
      <c r="CJ962" s="1453"/>
      <c r="CK962" s="1453"/>
      <c r="CL962" s="1453"/>
      <c r="CM962" s="1453"/>
      <c r="CN962" s="1453"/>
      <c r="CO962" s="1453"/>
      <c r="CP962" s="1453"/>
      <c r="CQ962" s="1453"/>
      <c r="CR962" s="1453"/>
      <c r="CS962" s="1453"/>
      <c r="CT962" s="1453"/>
      <c r="CU962" s="1453"/>
      <c r="CV962" s="1453"/>
      <c r="CW962" s="1453"/>
      <c r="CX962" s="1453"/>
      <c r="CY962" s="1453"/>
      <c r="CZ962" s="1453"/>
      <c r="DA962" s="1453"/>
      <c r="DB962" s="1453"/>
      <c r="DC962" s="1453"/>
      <c r="DD962" s="1453"/>
      <c r="DE962" s="1453"/>
      <c r="DF962" s="1453"/>
      <c r="DG962" s="1453"/>
      <c r="DH962" s="1453"/>
      <c r="DI962" s="1453"/>
      <c r="DJ962" s="1453"/>
      <c r="DK962" s="1453"/>
      <c r="DL962" s="1453"/>
      <c r="DM962" s="1453"/>
      <c r="DN962" s="1453"/>
      <c r="DO962" s="1453"/>
      <c r="DP962" s="1453"/>
      <c r="DQ962" s="1453"/>
      <c r="DR962" s="1453"/>
      <c r="DS962" s="1453"/>
      <c r="DT962" s="1453"/>
    </row>
    <row r="963" spans="1:124" s="1543" customFormat="1" ht="21.9" customHeight="1" x14ac:dyDescent="0.3">
      <c r="A963" s="1453"/>
      <c r="B963" s="1453"/>
      <c r="C963" s="1514"/>
      <c r="D963" s="1514"/>
      <c r="E963" s="1514"/>
      <c r="F963" s="1848"/>
      <c r="G963" s="1930"/>
      <c r="H963" s="1516"/>
      <c r="I963" s="1537"/>
      <c r="J963" s="1537"/>
      <c r="K963" s="1453"/>
      <c r="L963" s="1453"/>
      <c r="M963" s="1453"/>
      <c r="N963" s="1514"/>
      <c r="O963" s="1453"/>
      <c r="P963" s="1453"/>
      <c r="Q963" s="1453"/>
      <c r="R963" s="1453"/>
      <c r="S963" s="1453"/>
      <c r="T963" s="1452"/>
      <c r="U963"/>
      <c r="V963"/>
      <c r="W963" s="1453"/>
      <c r="X963" s="1453"/>
      <c r="Y963" s="1453"/>
      <c r="Z963" s="1453"/>
      <c r="AA963" s="1453"/>
      <c r="AB963" s="1453"/>
      <c r="AC963" s="1453"/>
      <c r="AD963" s="1453"/>
      <c r="AE963" s="1453"/>
      <c r="AF963" s="1453"/>
      <c r="AG963" s="1453"/>
      <c r="AH963" s="1453"/>
      <c r="AI963" s="1453"/>
      <c r="AJ963" s="1453"/>
      <c r="AK963" s="1453"/>
      <c r="AL963" s="1453"/>
      <c r="AM963" s="1453"/>
      <c r="AN963" s="1453"/>
      <c r="AO963" s="1453"/>
      <c r="AP963" s="1453"/>
      <c r="AQ963" s="1453"/>
      <c r="AR963" s="1454"/>
      <c r="AS963" s="1453"/>
      <c r="AT963" s="1453"/>
      <c r="AU963" s="1453"/>
      <c r="AV963" s="1453"/>
      <c r="AW963" s="1453"/>
      <c r="AX963" s="1453"/>
      <c r="AY963" s="1453"/>
      <c r="AZ963" s="1453"/>
      <c r="BA963" s="1453"/>
      <c r="BB963" s="1453"/>
      <c r="BC963" s="1453"/>
      <c r="BD963" s="1453"/>
      <c r="BE963" s="1453"/>
      <c r="BF963" s="1453"/>
      <c r="BG963" s="1453"/>
      <c r="BH963" s="1453"/>
      <c r="BI963" s="1453"/>
      <c r="BJ963" s="1453"/>
      <c r="BK963" s="1453"/>
      <c r="BL963" s="1453"/>
      <c r="BM963" s="1453"/>
      <c r="BN963" s="1453"/>
      <c r="BO963" s="1453"/>
      <c r="BP963" s="1453"/>
      <c r="BQ963" s="1453"/>
      <c r="BR963" s="1453"/>
      <c r="BS963" s="1453"/>
      <c r="BT963" s="1453"/>
      <c r="BU963" s="1453"/>
      <c r="BV963" s="1453"/>
      <c r="BW963" s="1453"/>
      <c r="BX963" s="1453"/>
      <c r="BY963" s="1453"/>
      <c r="BZ963" s="1453"/>
      <c r="CA963" s="1453"/>
      <c r="CB963" s="1453"/>
      <c r="CC963" s="1453"/>
      <c r="CD963" s="1453"/>
      <c r="CE963" s="1453"/>
      <c r="CF963" s="1453"/>
      <c r="CG963" s="1453"/>
      <c r="CH963" s="1453"/>
      <c r="CI963" s="1453"/>
      <c r="CJ963" s="1453"/>
      <c r="CK963" s="1453"/>
      <c r="CL963" s="1453"/>
      <c r="CM963" s="1453"/>
      <c r="CN963" s="1453"/>
      <c r="CO963" s="1453"/>
      <c r="CP963" s="1453"/>
      <c r="CQ963" s="1453"/>
      <c r="CR963" s="1453"/>
      <c r="CS963" s="1453"/>
      <c r="CT963" s="1453"/>
      <c r="CU963" s="1453"/>
      <c r="CV963" s="1453"/>
      <c r="CW963" s="1453"/>
      <c r="CX963" s="1453"/>
      <c r="CY963" s="1453"/>
      <c r="CZ963" s="1453"/>
      <c r="DA963" s="1453"/>
      <c r="DB963" s="1453"/>
      <c r="DC963" s="1453"/>
      <c r="DD963" s="1453"/>
      <c r="DE963" s="1453"/>
      <c r="DF963" s="1453"/>
      <c r="DG963" s="1453"/>
      <c r="DH963" s="1453"/>
      <c r="DI963" s="1453"/>
      <c r="DJ963" s="1453"/>
      <c r="DK963" s="1453"/>
      <c r="DL963" s="1453"/>
      <c r="DM963" s="1453"/>
      <c r="DN963" s="1453"/>
      <c r="DO963" s="1453"/>
      <c r="DP963" s="1453"/>
      <c r="DQ963" s="1453"/>
      <c r="DR963" s="1453"/>
      <c r="DS963" s="1453"/>
      <c r="DT963" s="1453"/>
    </row>
    <row r="964" spans="1:124" s="1543" customFormat="1" ht="21.9" customHeight="1" x14ac:dyDescent="0.3">
      <c r="A964" s="1453"/>
      <c r="B964" s="1453"/>
      <c r="C964" s="1514"/>
      <c r="D964" s="1514"/>
      <c r="E964" s="1514"/>
      <c r="F964" s="1848"/>
      <c r="G964" s="1930"/>
      <c r="H964" s="1516"/>
      <c r="I964" s="1537"/>
      <c r="J964" s="1537"/>
      <c r="K964" s="1453"/>
      <c r="L964" s="1453"/>
      <c r="M964" s="1453"/>
      <c r="N964" s="1514"/>
      <c r="O964" s="1453"/>
      <c r="P964" s="1453"/>
      <c r="Q964" s="1453"/>
      <c r="R964" s="1453"/>
      <c r="S964" s="1453"/>
      <c r="T964" s="1452"/>
      <c r="U964"/>
      <c r="V964"/>
      <c r="W964" s="1453"/>
      <c r="X964" s="1453"/>
      <c r="Y964" s="1453"/>
      <c r="Z964" s="1453"/>
      <c r="AA964" s="1453"/>
      <c r="AB964" s="1453"/>
      <c r="AC964" s="1453"/>
      <c r="AD964" s="1453"/>
      <c r="AE964" s="1453"/>
      <c r="AF964" s="1453"/>
      <c r="AG964" s="1453"/>
      <c r="AH964" s="1453"/>
      <c r="AI964" s="1453"/>
      <c r="AJ964" s="1453"/>
      <c r="AK964" s="1453"/>
      <c r="AL964" s="1453"/>
      <c r="AM964" s="1453"/>
      <c r="AN964" s="1453"/>
      <c r="AO964" s="1453"/>
      <c r="AP964" s="1453"/>
      <c r="AQ964" s="1453"/>
      <c r="AR964" s="1454"/>
      <c r="AS964" s="1453"/>
      <c r="AT964" s="1453"/>
      <c r="AU964" s="1453"/>
      <c r="AV964" s="1453"/>
      <c r="AW964" s="1453"/>
      <c r="AX964" s="1453"/>
      <c r="AY964" s="1453"/>
      <c r="AZ964" s="1453"/>
      <c r="BA964" s="1453"/>
      <c r="BB964" s="1453"/>
      <c r="BC964" s="1453"/>
      <c r="BD964" s="1453"/>
      <c r="BE964" s="1453"/>
      <c r="BF964" s="1453"/>
      <c r="BG964" s="1453"/>
      <c r="BH964" s="1453"/>
      <c r="BI964" s="1453"/>
      <c r="BJ964" s="1453"/>
      <c r="BK964" s="1453"/>
      <c r="BL964" s="1453"/>
      <c r="BM964" s="1453"/>
      <c r="BN964" s="1453"/>
      <c r="BO964" s="1453"/>
      <c r="BP964" s="1453"/>
      <c r="BQ964" s="1453"/>
      <c r="BR964" s="1453"/>
      <c r="BS964" s="1453"/>
      <c r="BT964" s="1453"/>
      <c r="BU964" s="1453"/>
      <c r="BV964" s="1453"/>
      <c r="BW964" s="1453"/>
      <c r="BX964" s="1453"/>
      <c r="BY964" s="1453"/>
      <c r="BZ964" s="1453"/>
      <c r="CA964" s="1453"/>
      <c r="CB964" s="1453"/>
      <c r="CC964" s="1453"/>
      <c r="CD964" s="1453"/>
      <c r="CE964" s="1453"/>
      <c r="CF964" s="1453"/>
      <c r="CG964" s="1453"/>
      <c r="CH964" s="1453"/>
      <c r="CI964" s="1453"/>
      <c r="CJ964" s="1453"/>
      <c r="CK964" s="1453"/>
      <c r="CL964" s="1453"/>
      <c r="CM964" s="1453"/>
      <c r="CN964" s="1453"/>
      <c r="CO964" s="1453"/>
      <c r="CP964" s="1453"/>
      <c r="CQ964" s="1453"/>
      <c r="CR964" s="1453"/>
      <c r="CS964" s="1453"/>
      <c r="CT964" s="1453"/>
      <c r="CU964" s="1453"/>
      <c r="CV964" s="1453"/>
      <c r="CW964" s="1453"/>
      <c r="CX964" s="1453"/>
      <c r="CY964" s="1453"/>
      <c r="CZ964" s="1453"/>
      <c r="DA964" s="1453"/>
      <c r="DB964" s="1453"/>
      <c r="DC964" s="1453"/>
      <c r="DD964" s="1453"/>
      <c r="DE964" s="1453"/>
      <c r="DF964" s="1453"/>
      <c r="DG964" s="1453"/>
      <c r="DH964" s="1453"/>
      <c r="DI964" s="1453"/>
      <c r="DJ964" s="1453"/>
      <c r="DK964" s="1453"/>
      <c r="DL964" s="1453"/>
      <c r="DM964" s="1453"/>
      <c r="DN964" s="1453"/>
      <c r="DO964" s="1453"/>
      <c r="DP964" s="1453"/>
      <c r="DQ964" s="1453"/>
      <c r="DR964" s="1453"/>
      <c r="DS964" s="1453"/>
      <c r="DT964" s="1453"/>
    </row>
    <row r="965" spans="1:124" s="1543" customFormat="1" ht="21.9" customHeight="1" x14ac:dyDescent="0.3">
      <c r="A965" s="1453"/>
      <c r="B965" s="1453"/>
      <c r="C965" s="1514"/>
      <c r="D965" s="1514"/>
      <c r="E965" s="1514"/>
      <c r="F965" s="1848"/>
      <c r="G965" s="1930"/>
      <c r="H965" s="1516"/>
      <c r="I965" s="1537"/>
      <c r="J965" s="1537"/>
      <c r="K965" s="1453"/>
      <c r="L965" s="1453"/>
      <c r="M965" s="1453"/>
      <c r="N965" s="1514"/>
      <c r="O965" s="1453"/>
      <c r="P965" s="1453"/>
      <c r="Q965" s="1453"/>
      <c r="R965" s="1453"/>
      <c r="S965" s="1453"/>
      <c r="T965" s="1452"/>
      <c r="U965"/>
      <c r="V965"/>
      <c r="W965" s="1453"/>
      <c r="X965" s="1453"/>
      <c r="Y965" s="1453"/>
      <c r="Z965" s="1453"/>
      <c r="AA965" s="1453"/>
      <c r="AB965" s="1453"/>
      <c r="AC965" s="1453"/>
      <c r="AD965" s="1453"/>
      <c r="AE965" s="1453"/>
      <c r="AF965" s="1453"/>
      <c r="AG965" s="1453"/>
      <c r="AH965" s="1453"/>
      <c r="AI965" s="1453"/>
      <c r="AJ965" s="1453"/>
      <c r="AK965" s="1453"/>
      <c r="AL965" s="1453"/>
      <c r="AM965" s="1453"/>
      <c r="AN965" s="1453"/>
      <c r="AO965" s="1453"/>
      <c r="AP965" s="1453"/>
      <c r="AQ965" s="1453"/>
      <c r="AR965" s="1454"/>
      <c r="AS965" s="1453"/>
      <c r="AT965" s="1453"/>
      <c r="AU965" s="1453"/>
      <c r="AV965" s="1453"/>
      <c r="AW965" s="1453"/>
      <c r="AX965" s="1453"/>
      <c r="AY965" s="1453"/>
      <c r="AZ965" s="1453"/>
      <c r="BA965" s="1453"/>
      <c r="BB965" s="1453"/>
      <c r="BC965" s="1453"/>
      <c r="BD965" s="1453"/>
      <c r="BE965" s="1453"/>
      <c r="BF965" s="1453"/>
      <c r="BG965" s="1453"/>
      <c r="BH965" s="1453"/>
      <c r="BI965" s="1453"/>
      <c r="BJ965" s="1453"/>
      <c r="BK965" s="1453"/>
      <c r="BL965" s="1453"/>
      <c r="BM965" s="1453"/>
      <c r="BN965" s="1453"/>
      <c r="BO965" s="1453"/>
      <c r="BP965" s="1453"/>
      <c r="BQ965" s="1453"/>
      <c r="BR965" s="1453"/>
      <c r="BS965" s="1453"/>
      <c r="BT965" s="1453"/>
      <c r="BU965" s="1453"/>
      <c r="BV965" s="1453"/>
      <c r="BW965" s="1453"/>
      <c r="BX965" s="1453"/>
      <c r="BY965" s="1453"/>
      <c r="BZ965" s="1453"/>
      <c r="CA965" s="1453"/>
      <c r="CB965" s="1453"/>
      <c r="CC965" s="1453"/>
      <c r="CD965" s="1453"/>
      <c r="CE965" s="1453"/>
      <c r="CF965" s="1453"/>
      <c r="CG965" s="1453"/>
      <c r="CH965" s="1453"/>
      <c r="CI965" s="1453"/>
      <c r="CJ965" s="1453"/>
      <c r="CK965" s="1453"/>
      <c r="CL965" s="1453"/>
      <c r="CM965" s="1453"/>
      <c r="CN965" s="1453"/>
      <c r="CO965" s="1453"/>
      <c r="CP965" s="1453"/>
      <c r="CQ965" s="1453"/>
      <c r="CR965" s="1453"/>
      <c r="CS965" s="1453"/>
      <c r="CT965" s="1453"/>
      <c r="CU965" s="1453"/>
      <c r="CV965" s="1453"/>
      <c r="CW965" s="1453"/>
      <c r="CX965" s="1453"/>
      <c r="CY965" s="1453"/>
      <c r="CZ965" s="1453"/>
      <c r="DA965" s="1453"/>
      <c r="DB965" s="1453"/>
      <c r="DC965" s="1453"/>
      <c r="DD965" s="1453"/>
      <c r="DE965" s="1453"/>
      <c r="DF965" s="1453"/>
      <c r="DG965" s="1453"/>
      <c r="DH965" s="1453"/>
      <c r="DI965" s="1453"/>
      <c r="DJ965" s="1453"/>
      <c r="DK965" s="1453"/>
      <c r="DL965" s="1453"/>
      <c r="DM965" s="1453"/>
      <c r="DN965" s="1453"/>
      <c r="DO965" s="1453"/>
      <c r="DP965" s="1453"/>
      <c r="DQ965" s="1453"/>
      <c r="DR965" s="1453"/>
      <c r="DS965" s="1453"/>
      <c r="DT965" s="1453"/>
    </row>
    <row r="966" spans="1:124" s="1543" customFormat="1" ht="21.9" customHeight="1" x14ac:dyDescent="0.3">
      <c r="A966" s="1453"/>
      <c r="B966" s="1453"/>
      <c r="C966" s="1514"/>
      <c r="D966" s="1514"/>
      <c r="E966" s="1514"/>
      <c r="F966" s="1848"/>
      <c r="G966" s="1930"/>
      <c r="H966" s="1516"/>
      <c r="I966" s="1537"/>
      <c r="J966" s="1537"/>
      <c r="K966" s="1453"/>
      <c r="L966" s="1453"/>
      <c r="M966" s="1453"/>
      <c r="N966" s="1514"/>
      <c r="O966" s="1453"/>
      <c r="P966" s="1453"/>
      <c r="Q966" s="1453"/>
      <c r="R966" s="1453"/>
      <c r="S966" s="1453"/>
      <c r="T966" s="1452"/>
      <c r="U966"/>
      <c r="V966"/>
      <c r="W966" s="1453"/>
      <c r="X966" s="1453"/>
      <c r="Y966" s="1453"/>
      <c r="Z966" s="1453"/>
      <c r="AA966" s="1453"/>
      <c r="AB966" s="1453"/>
      <c r="AC966" s="1453"/>
      <c r="AD966" s="1453"/>
      <c r="AE966" s="1453"/>
      <c r="AF966" s="1453"/>
      <c r="AG966" s="1453"/>
      <c r="AH966" s="1453"/>
      <c r="AI966" s="1453"/>
      <c r="AJ966" s="1453"/>
      <c r="AK966" s="1453"/>
      <c r="AL966" s="1453"/>
      <c r="AM966" s="1453"/>
      <c r="AN966" s="1453"/>
      <c r="AO966" s="1453"/>
      <c r="AP966" s="1453"/>
      <c r="AQ966" s="1453"/>
      <c r="AR966" s="1454"/>
      <c r="AS966" s="1453"/>
      <c r="AT966" s="1453"/>
      <c r="AU966" s="1453"/>
      <c r="AV966" s="1453"/>
      <c r="AW966" s="1453"/>
      <c r="AX966" s="1453"/>
      <c r="AY966" s="1453"/>
      <c r="AZ966" s="1453"/>
      <c r="BA966" s="1453"/>
      <c r="BB966" s="1453"/>
      <c r="BC966" s="1453"/>
      <c r="BD966" s="1453"/>
      <c r="BE966" s="1453"/>
      <c r="BF966" s="1453"/>
      <c r="BG966" s="1453"/>
      <c r="BH966" s="1453"/>
      <c r="BI966" s="1453"/>
      <c r="BJ966" s="1453"/>
      <c r="BK966" s="1453"/>
      <c r="BL966" s="1453"/>
      <c r="BM966" s="1453"/>
      <c r="BN966" s="1453"/>
      <c r="BO966" s="1453"/>
      <c r="BP966" s="1453"/>
      <c r="BQ966" s="1453"/>
      <c r="BR966" s="1453"/>
      <c r="BS966" s="1453"/>
      <c r="BT966" s="1453"/>
      <c r="BU966" s="1453"/>
      <c r="BV966" s="1453"/>
      <c r="BW966" s="1453"/>
      <c r="BX966" s="1453"/>
      <c r="BY966" s="1453"/>
      <c r="BZ966" s="1453"/>
      <c r="CA966" s="1453"/>
      <c r="CB966" s="1453"/>
      <c r="CC966" s="1453"/>
      <c r="CD966" s="1453"/>
      <c r="CE966" s="1453"/>
      <c r="CF966" s="1453"/>
      <c r="CG966" s="1453"/>
      <c r="CH966" s="1453"/>
      <c r="CI966" s="1453"/>
      <c r="CJ966" s="1453"/>
      <c r="CK966" s="1453"/>
      <c r="CL966" s="1453"/>
      <c r="CM966" s="1453"/>
      <c r="CN966" s="1453"/>
      <c r="CO966" s="1453"/>
      <c r="CP966" s="1453"/>
      <c r="CQ966" s="1453"/>
      <c r="CR966" s="1453"/>
      <c r="CS966" s="1453"/>
      <c r="CT966" s="1453"/>
      <c r="CU966" s="1453"/>
      <c r="CV966" s="1453"/>
      <c r="CW966" s="1453"/>
      <c r="CX966" s="1453"/>
      <c r="CY966" s="1453"/>
      <c r="CZ966" s="1453"/>
      <c r="DA966" s="1453"/>
      <c r="DB966" s="1453"/>
      <c r="DC966" s="1453"/>
      <c r="DD966" s="1453"/>
      <c r="DE966" s="1453"/>
      <c r="DF966" s="1453"/>
      <c r="DG966" s="1453"/>
      <c r="DH966" s="1453"/>
      <c r="DI966" s="1453"/>
      <c r="DJ966" s="1453"/>
      <c r="DK966" s="1453"/>
      <c r="DL966" s="1453"/>
      <c r="DM966" s="1453"/>
      <c r="DN966" s="1453"/>
      <c r="DO966" s="1453"/>
      <c r="DP966" s="1453"/>
      <c r="DQ966" s="1453"/>
      <c r="DR966" s="1453"/>
      <c r="DS966" s="1453"/>
      <c r="DT966" s="1453"/>
    </row>
    <row r="967" spans="1:124" s="1543" customFormat="1" ht="21.9" customHeight="1" x14ac:dyDescent="0.3">
      <c r="A967" s="1453"/>
      <c r="B967" s="1453"/>
      <c r="C967" s="1514"/>
      <c r="D967" s="1514"/>
      <c r="E967" s="1514"/>
      <c r="F967" s="1848"/>
      <c r="G967" s="1930"/>
      <c r="H967" s="1516"/>
      <c r="I967" s="1537"/>
      <c r="J967" s="1537"/>
      <c r="K967" s="1453"/>
      <c r="L967" s="1453"/>
      <c r="M967" s="1453"/>
      <c r="N967" s="1514"/>
      <c r="O967" s="1453"/>
      <c r="P967" s="1453"/>
      <c r="Q967" s="1453"/>
      <c r="R967" s="1453"/>
      <c r="S967" s="1453"/>
      <c r="T967" s="1452"/>
      <c r="U967"/>
      <c r="V967"/>
      <c r="W967" s="1453"/>
      <c r="X967" s="1453"/>
      <c r="Y967" s="1453"/>
      <c r="Z967" s="1453"/>
      <c r="AA967" s="1453"/>
      <c r="AB967" s="1453"/>
      <c r="AC967" s="1453"/>
      <c r="AD967" s="1453"/>
      <c r="AE967" s="1453"/>
      <c r="AF967" s="1453"/>
      <c r="AG967" s="1453"/>
      <c r="AH967" s="1453"/>
      <c r="AI967" s="1453"/>
      <c r="AJ967" s="1453"/>
      <c r="AK967" s="1453"/>
      <c r="AL967" s="1453"/>
      <c r="AM967" s="1453"/>
      <c r="AN967" s="1453"/>
      <c r="AO967" s="1453"/>
      <c r="AP967" s="1453"/>
      <c r="AQ967" s="1453"/>
      <c r="AR967" s="1454"/>
      <c r="AS967" s="1453"/>
      <c r="AT967" s="1453"/>
      <c r="AU967" s="1453"/>
      <c r="AV967" s="1453"/>
      <c r="AW967" s="1453"/>
      <c r="AX967" s="1453"/>
      <c r="AY967" s="1453"/>
      <c r="AZ967" s="1453"/>
      <c r="BA967" s="1453"/>
      <c r="BB967" s="1453"/>
      <c r="BC967" s="1453"/>
      <c r="BD967" s="1453"/>
      <c r="BE967" s="1453"/>
      <c r="BF967" s="1453"/>
      <c r="BG967" s="1453"/>
      <c r="BH967" s="1453"/>
      <c r="BI967" s="1453"/>
      <c r="BJ967" s="1453"/>
      <c r="BK967" s="1453"/>
      <c r="BL967" s="1453"/>
      <c r="BM967" s="1453"/>
      <c r="BN967" s="1453"/>
      <c r="BO967" s="1453"/>
      <c r="BP967" s="1453"/>
      <c r="BQ967" s="1453"/>
      <c r="BR967" s="1453"/>
      <c r="BS967" s="1453"/>
      <c r="BT967" s="1453"/>
      <c r="BU967" s="1453"/>
      <c r="BV967" s="1453"/>
      <c r="BW967" s="1453"/>
      <c r="BX967" s="1453"/>
      <c r="BY967" s="1453"/>
      <c r="BZ967" s="1453"/>
      <c r="CA967" s="1453"/>
      <c r="CB967" s="1453"/>
      <c r="CC967" s="1453"/>
      <c r="CD967" s="1453"/>
      <c r="CE967" s="1453"/>
      <c r="CF967" s="1453"/>
      <c r="CG967" s="1453"/>
      <c r="CH967" s="1453"/>
      <c r="CI967" s="1453"/>
      <c r="CJ967" s="1453"/>
      <c r="CK967" s="1453"/>
      <c r="CL967" s="1453"/>
      <c r="CM967" s="1453"/>
      <c r="CN967" s="1453"/>
      <c r="CO967" s="1453"/>
      <c r="CP967" s="1453"/>
      <c r="CQ967" s="1453"/>
      <c r="CR967" s="1453"/>
      <c r="CS967" s="1453"/>
      <c r="CT967" s="1453"/>
      <c r="CU967" s="1453"/>
      <c r="CV967" s="1453"/>
      <c r="CW967" s="1453"/>
      <c r="CX967" s="1453"/>
      <c r="CY967" s="1453"/>
      <c r="CZ967" s="1453"/>
      <c r="DA967" s="1453"/>
      <c r="DB967" s="1453"/>
      <c r="DC967" s="1453"/>
      <c r="DD967" s="1453"/>
      <c r="DE967" s="1453"/>
      <c r="DF967" s="1453"/>
      <c r="DG967" s="1453"/>
      <c r="DH967" s="1453"/>
      <c r="DI967" s="1453"/>
      <c r="DJ967" s="1453"/>
      <c r="DK967" s="1453"/>
      <c r="DL967" s="1453"/>
      <c r="DM967" s="1453"/>
      <c r="DN967" s="1453"/>
      <c r="DO967" s="1453"/>
      <c r="DP967" s="1453"/>
      <c r="DQ967" s="1453"/>
      <c r="DR967" s="1453"/>
      <c r="DS967" s="1453"/>
      <c r="DT967" s="1453"/>
    </row>
    <row r="968" spans="1:124" s="1543" customFormat="1" ht="21.9" customHeight="1" x14ac:dyDescent="0.3">
      <c r="A968" s="1453"/>
      <c r="B968" s="1453"/>
      <c r="C968" s="1514"/>
      <c r="D968" s="1514"/>
      <c r="E968" s="1514"/>
      <c r="F968" s="1848"/>
      <c r="G968" s="1930"/>
      <c r="H968" s="1516"/>
      <c r="I968" s="1537"/>
      <c r="J968" s="1537"/>
      <c r="K968" s="1453"/>
      <c r="L968" s="1453"/>
      <c r="M968" s="1453"/>
      <c r="N968" s="1514"/>
      <c r="O968" s="1453"/>
      <c r="P968" s="1453"/>
      <c r="Q968" s="1453"/>
      <c r="R968" s="1453"/>
      <c r="S968" s="1453"/>
      <c r="T968" s="1452"/>
      <c r="U968"/>
      <c r="V968"/>
      <c r="W968" s="1453"/>
      <c r="X968" s="1453"/>
      <c r="Y968" s="1453"/>
      <c r="Z968" s="1453"/>
      <c r="AA968" s="1453"/>
      <c r="AB968" s="1453"/>
      <c r="AC968" s="1453"/>
      <c r="AD968" s="1453"/>
      <c r="AE968" s="1453"/>
      <c r="AF968" s="1453"/>
      <c r="AG968" s="1453"/>
      <c r="AH968" s="1453"/>
      <c r="AI968" s="1453"/>
      <c r="AJ968" s="1453"/>
      <c r="AK968" s="1453"/>
      <c r="AL968" s="1453"/>
      <c r="AM968" s="1453"/>
      <c r="AN968" s="1453"/>
      <c r="AO968" s="1453"/>
      <c r="AP968" s="1453"/>
      <c r="AQ968" s="1453"/>
      <c r="AR968" s="1454"/>
      <c r="AS968" s="1453"/>
      <c r="AT968" s="1453"/>
      <c r="AU968" s="1453"/>
      <c r="AV968" s="1453"/>
      <c r="AW968" s="1453"/>
      <c r="AX968" s="1453"/>
      <c r="AY968" s="1453"/>
      <c r="AZ968" s="1453"/>
      <c r="BA968" s="1453"/>
      <c r="BB968" s="1453"/>
      <c r="BC968" s="1453"/>
      <c r="BD968" s="1453"/>
      <c r="BE968" s="1453"/>
      <c r="BF968" s="1453"/>
      <c r="BG968" s="1453"/>
      <c r="BH968" s="1453"/>
      <c r="BI968" s="1453"/>
      <c r="BJ968" s="1453"/>
      <c r="BK968" s="1453"/>
      <c r="BL968" s="1453"/>
      <c r="BM968" s="1453"/>
      <c r="BN968" s="1453"/>
      <c r="BO968" s="1453"/>
      <c r="BP968" s="1453"/>
      <c r="BQ968" s="1453"/>
      <c r="BR968" s="1453"/>
      <c r="BS968" s="1453"/>
      <c r="BT968" s="1453"/>
      <c r="BU968" s="1453"/>
      <c r="BV968" s="1453"/>
      <c r="BW968" s="1453"/>
      <c r="BX968" s="1453"/>
      <c r="BY968" s="1453"/>
      <c r="BZ968" s="1453"/>
      <c r="CA968" s="1453"/>
      <c r="CB968" s="1453"/>
      <c r="CC968" s="1453"/>
      <c r="CD968" s="1453"/>
      <c r="CE968" s="1453"/>
      <c r="CF968" s="1453"/>
      <c r="CG968" s="1453"/>
      <c r="CH968" s="1453"/>
      <c r="CI968" s="1453"/>
      <c r="CJ968" s="1453"/>
      <c r="CK968" s="1453"/>
      <c r="CL968" s="1453"/>
      <c r="CM968" s="1453"/>
      <c r="CN968" s="1453"/>
      <c r="CO968" s="1453"/>
      <c r="CP968" s="1453"/>
      <c r="CQ968" s="1453"/>
      <c r="CR968" s="1453"/>
      <c r="CS968" s="1453"/>
      <c r="CT968" s="1453"/>
      <c r="CU968" s="1453"/>
      <c r="CV968" s="1453"/>
      <c r="CW968" s="1453"/>
      <c r="CX968" s="1453"/>
      <c r="CY968" s="1453"/>
      <c r="CZ968" s="1453"/>
      <c r="DA968" s="1453"/>
      <c r="DB968" s="1453"/>
      <c r="DC968" s="1453"/>
      <c r="DD968" s="1453"/>
      <c r="DE968" s="1453"/>
      <c r="DF968" s="1453"/>
      <c r="DG968" s="1453"/>
      <c r="DH968" s="1453"/>
      <c r="DI968" s="1453"/>
      <c r="DJ968" s="1453"/>
      <c r="DK968" s="1453"/>
      <c r="DL968" s="1453"/>
      <c r="DM968" s="1453"/>
      <c r="DN968" s="1453"/>
      <c r="DO968" s="1453"/>
      <c r="DP968" s="1453"/>
      <c r="DQ968" s="1453"/>
      <c r="DR968" s="1453"/>
      <c r="DS968" s="1453"/>
      <c r="DT968" s="1453"/>
    </row>
    <row r="969" spans="1:124" s="1543" customFormat="1" ht="21.9" customHeight="1" x14ac:dyDescent="0.3">
      <c r="A969" s="1453"/>
      <c r="B969" s="1453"/>
      <c r="C969" s="1514"/>
      <c r="D969" s="1514"/>
      <c r="E969" s="1514"/>
      <c r="F969" s="1848"/>
      <c r="G969" s="1930"/>
      <c r="H969" s="1516"/>
      <c r="I969" s="1537"/>
      <c r="J969" s="1537"/>
      <c r="K969" s="1453"/>
      <c r="L969" s="1453"/>
      <c r="M969" s="1453"/>
      <c r="N969" s="1514"/>
      <c r="O969" s="1453"/>
      <c r="P969" s="1453"/>
      <c r="Q969" s="1453"/>
      <c r="R969" s="1453"/>
      <c r="S969" s="1453"/>
      <c r="T969" s="1452"/>
      <c r="U969"/>
      <c r="V969"/>
      <c r="W969" s="1453"/>
      <c r="X969" s="1453"/>
      <c r="Y969" s="1453"/>
      <c r="Z969" s="1453"/>
      <c r="AA969" s="1453"/>
      <c r="AB969" s="1453"/>
      <c r="AC969" s="1453"/>
      <c r="AD969" s="1453"/>
      <c r="AE969" s="1453"/>
      <c r="AF969" s="1453"/>
      <c r="AG969" s="1453"/>
      <c r="AH969" s="1453"/>
      <c r="AI969" s="1453"/>
      <c r="AJ969" s="1453"/>
      <c r="AK969" s="1453"/>
      <c r="AL969" s="1453"/>
      <c r="AM969" s="1453"/>
      <c r="AN969" s="1453"/>
      <c r="AO969" s="1453"/>
      <c r="AP969" s="1453"/>
      <c r="AQ969" s="1453"/>
      <c r="AR969" s="1454"/>
      <c r="AS969" s="1453"/>
      <c r="AT969" s="1453"/>
      <c r="AU969" s="1453"/>
      <c r="AV969" s="1453"/>
      <c r="AW969" s="1453"/>
      <c r="AX969" s="1453"/>
      <c r="AY969" s="1453"/>
      <c r="AZ969" s="1453"/>
      <c r="BA969" s="1453"/>
      <c r="BB969" s="1453"/>
      <c r="BC969" s="1453"/>
      <c r="BD969" s="1453"/>
      <c r="BE969" s="1453"/>
      <c r="BF969" s="1453"/>
      <c r="BG969" s="1453"/>
      <c r="BH969" s="1453"/>
      <c r="BI969" s="1453"/>
      <c r="BJ969" s="1453"/>
      <c r="BK969" s="1453"/>
      <c r="BL969" s="1453"/>
      <c r="BM969" s="1453"/>
      <c r="BN969" s="1453"/>
      <c r="BO969" s="1453"/>
      <c r="BP969" s="1453"/>
      <c r="BQ969" s="1453"/>
      <c r="BR969" s="1453"/>
      <c r="BS969" s="1453"/>
      <c r="BT969" s="1453"/>
      <c r="BU969" s="1453"/>
      <c r="BV969" s="1453"/>
      <c r="BW969" s="1453"/>
      <c r="BX969" s="1453"/>
      <c r="BY969" s="1453"/>
      <c r="BZ969" s="1453"/>
      <c r="CA969" s="1453"/>
      <c r="CB969" s="1453"/>
      <c r="CC969" s="1453"/>
      <c r="CD969" s="1453"/>
      <c r="CE969" s="1453"/>
      <c r="CF969" s="1453"/>
      <c r="CG969" s="1453"/>
      <c r="CH969" s="1453"/>
      <c r="CI969" s="1453"/>
      <c r="CJ969" s="1453"/>
      <c r="CK969" s="1453"/>
      <c r="CL969" s="1453"/>
      <c r="CM969" s="1453"/>
      <c r="CN969" s="1453"/>
      <c r="CO969" s="1453"/>
      <c r="CP969" s="1453"/>
      <c r="CQ969" s="1453"/>
      <c r="CR969" s="1453"/>
      <c r="CS969" s="1453"/>
      <c r="CT969" s="1453"/>
      <c r="CU969" s="1453"/>
      <c r="CV969" s="1453"/>
      <c r="CW969" s="1453"/>
      <c r="CX969" s="1453"/>
      <c r="CY969" s="1453"/>
      <c r="CZ969" s="1453"/>
      <c r="DA969" s="1453"/>
      <c r="DB969" s="1453"/>
      <c r="DC969" s="1453"/>
      <c r="DD969" s="1453"/>
      <c r="DE969" s="1453"/>
      <c r="DF969" s="1453"/>
      <c r="DG969" s="1453"/>
      <c r="DH969" s="1453"/>
      <c r="DI969" s="1453"/>
      <c r="DJ969" s="1453"/>
      <c r="DK969" s="1453"/>
      <c r="DL969" s="1453"/>
      <c r="DM969" s="1453"/>
      <c r="DN969" s="1453"/>
      <c r="DO969" s="1453"/>
      <c r="DP969" s="1453"/>
      <c r="DQ969" s="1453"/>
      <c r="DR969" s="1453"/>
      <c r="DS969" s="1453"/>
      <c r="DT969" s="1453"/>
    </row>
    <row r="970" spans="1:124" s="1543" customFormat="1" ht="21.9" customHeight="1" x14ac:dyDescent="0.3">
      <c r="A970" s="1453"/>
      <c r="B970" s="1453"/>
      <c r="C970" s="1514"/>
      <c r="D970" s="1514"/>
      <c r="E970" s="1514"/>
      <c r="F970" s="1848"/>
      <c r="G970" s="1930"/>
      <c r="H970" s="1516"/>
      <c r="I970" s="1537"/>
      <c r="J970" s="1537"/>
      <c r="K970" s="1453"/>
      <c r="L970" s="1453"/>
      <c r="M970" s="1453"/>
      <c r="N970" s="1514"/>
      <c r="O970" s="1453"/>
      <c r="P970" s="1453"/>
      <c r="Q970" s="1453"/>
      <c r="R970" s="1453"/>
      <c r="S970" s="1453"/>
      <c r="T970" s="1452"/>
      <c r="U970"/>
      <c r="V970"/>
      <c r="W970" s="1453"/>
      <c r="X970" s="1453"/>
      <c r="Y970" s="1453"/>
      <c r="Z970" s="1453"/>
      <c r="AA970" s="1453"/>
      <c r="AB970" s="1453"/>
      <c r="AC970" s="1453"/>
      <c r="AD970" s="1453"/>
      <c r="AE970" s="1453"/>
      <c r="AF970" s="1453"/>
      <c r="AG970" s="1453"/>
      <c r="AH970" s="1453"/>
      <c r="AI970" s="1453"/>
      <c r="AJ970" s="1453"/>
      <c r="AK970" s="1453"/>
      <c r="AL970" s="1453"/>
      <c r="AM970" s="1453"/>
      <c r="AN970" s="1453"/>
      <c r="AO970" s="1453"/>
      <c r="AP970" s="1453"/>
      <c r="AQ970" s="1453"/>
      <c r="AR970" s="1454"/>
      <c r="AS970" s="1453"/>
      <c r="AT970" s="1453"/>
      <c r="AU970" s="1453"/>
      <c r="AV970" s="1453"/>
      <c r="AW970" s="1453"/>
      <c r="AX970" s="1453"/>
      <c r="AY970" s="1453"/>
      <c r="AZ970" s="1453"/>
      <c r="BA970" s="1453"/>
      <c r="BB970" s="1453"/>
      <c r="BC970" s="1453"/>
      <c r="BD970" s="1453"/>
      <c r="BE970" s="1453"/>
      <c r="BF970" s="1453"/>
      <c r="BG970" s="1453"/>
      <c r="BH970" s="1453"/>
      <c r="BI970" s="1453"/>
      <c r="BJ970" s="1453"/>
      <c r="BK970" s="1453"/>
      <c r="BL970" s="1453"/>
      <c r="BM970" s="1453"/>
      <c r="BN970" s="1453"/>
      <c r="BO970" s="1453"/>
      <c r="BP970" s="1453"/>
      <c r="BQ970" s="1453"/>
      <c r="BR970" s="1453"/>
      <c r="BS970" s="1453"/>
      <c r="BT970" s="1453"/>
      <c r="BU970" s="1453"/>
      <c r="BV970" s="1453"/>
      <c r="BW970" s="1453"/>
      <c r="BX970" s="1453"/>
      <c r="BY970" s="1453"/>
      <c r="BZ970" s="1453"/>
      <c r="CA970" s="1453"/>
      <c r="CB970" s="1453"/>
      <c r="CC970" s="1453"/>
      <c r="CD970" s="1453"/>
      <c r="CE970" s="1453"/>
      <c r="CF970" s="1453"/>
      <c r="CG970" s="1453"/>
      <c r="CH970" s="1453"/>
      <c r="CI970" s="1453"/>
      <c r="CJ970" s="1453"/>
      <c r="CK970" s="1453"/>
      <c r="CL970" s="1453"/>
      <c r="CM970" s="1453"/>
      <c r="CN970" s="1453"/>
      <c r="CO970" s="1453"/>
      <c r="CP970" s="1453"/>
      <c r="CQ970" s="1453"/>
      <c r="CR970" s="1453"/>
      <c r="CS970" s="1453"/>
      <c r="CT970" s="1453"/>
      <c r="CU970" s="1453"/>
      <c r="CV970" s="1453"/>
      <c r="CW970" s="1453"/>
      <c r="CX970" s="1453"/>
      <c r="CY970" s="1453"/>
      <c r="CZ970" s="1453"/>
      <c r="DA970" s="1453"/>
      <c r="DB970" s="1453"/>
      <c r="DC970" s="1453"/>
      <c r="DD970" s="1453"/>
      <c r="DE970" s="1453"/>
      <c r="DF970" s="1453"/>
      <c r="DG970" s="1453"/>
      <c r="DH970" s="1453"/>
      <c r="DI970" s="1453"/>
      <c r="DJ970" s="1453"/>
      <c r="DK970" s="1453"/>
      <c r="DL970" s="1453"/>
      <c r="DM970" s="1453"/>
      <c r="DN970" s="1453"/>
      <c r="DO970" s="1453"/>
      <c r="DP970" s="1453"/>
      <c r="DQ970" s="1453"/>
      <c r="DR970" s="1453"/>
      <c r="DS970" s="1453"/>
      <c r="DT970" s="1453"/>
    </row>
    <row r="971" spans="1:124" s="1543" customFormat="1" ht="21.9" customHeight="1" x14ac:dyDescent="0.3">
      <c r="A971" s="1453"/>
      <c r="B971" s="1453"/>
      <c r="C971" s="1514"/>
      <c r="D971" s="1514"/>
      <c r="E971" s="1514"/>
      <c r="F971" s="1848"/>
      <c r="G971" s="1930"/>
      <c r="H971" s="1516"/>
      <c r="I971" s="1537"/>
      <c r="J971" s="1537"/>
      <c r="K971" s="1453"/>
      <c r="L971" s="1453"/>
      <c r="M971" s="1453"/>
      <c r="N971" s="1514"/>
      <c r="O971" s="1453"/>
      <c r="P971" s="1453"/>
      <c r="Q971" s="1453"/>
      <c r="R971" s="1453"/>
      <c r="S971" s="1453"/>
      <c r="T971" s="1452"/>
      <c r="U971"/>
      <c r="V971"/>
      <c r="W971" s="1453"/>
      <c r="X971" s="1453"/>
      <c r="Y971" s="1453"/>
      <c r="Z971" s="1453"/>
      <c r="AA971" s="1453"/>
      <c r="AB971" s="1453"/>
      <c r="AC971" s="1453"/>
      <c r="AD971" s="1453"/>
      <c r="AE971" s="1453"/>
      <c r="AF971" s="1453"/>
      <c r="AG971" s="1453"/>
      <c r="AH971" s="1453"/>
      <c r="AI971" s="1453"/>
      <c r="AJ971" s="1453"/>
      <c r="AK971" s="1453"/>
      <c r="AL971" s="1453"/>
      <c r="AM971" s="1453"/>
      <c r="AN971" s="1453"/>
      <c r="AO971" s="1453"/>
      <c r="AP971" s="1453"/>
      <c r="AQ971" s="1453"/>
      <c r="AR971" s="1454"/>
      <c r="AS971" s="1453"/>
      <c r="AT971" s="1453"/>
      <c r="AU971" s="1453"/>
      <c r="AV971" s="1453"/>
      <c r="AW971" s="1453"/>
      <c r="AX971" s="1453"/>
      <c r="AY971" s="1453"/>
      <c r="AZ971" s="1453"/>
      <c r="BA971" s="1453"/>
      <c r="BB971" s="1453"/>
      <c r="BC971" s="1453"/>
      <c r="BD971" s="1453"/>
      <c r="BE971" s="1453"/>
      <c r="BF971" s="1453"/>
      <c r="BG971" s="1453"/>
      <c r="BH971" s="1453"/>
      <c r="BI971" s="1453"/>
      <c r="BJ971" s="1453"/>
      <c r="BK971" s="1453"/>
      <c r="BL971" s="1453"/>
      <c r="BM971" s="1453"/>
      <c r="BN971" s="1453"/>
      <c r="BO971" s="1453"/>
      <c r="BP971" s="1453"/>
      <c r="BQ971" s="1453"/>
      <c r="BR971" s="1453"/>
      <c r="BS971" s="1453"/>
      <c r="BT971" s="1453"/>
      <c r="BU971" s="1453"/>
      <c r="BV971" s="1453"/>
      <c r="BW971" s="1453"/>
      <c r="BX971" s="1453"/>
      <c r="BY971" s="1453"/>
      <c r="BZ971" s="1453"/>
      <c r="CA971" s="1453"/>
      <c r="CB971" s="1453"/>
      <c r="CC971" s="1453"/>
      <c r="CD971" s="1453"/>
      <c r="CE971" s="1453"/>
      <c r="CF971" s="1453"/>
      <c r="CG971" s="1453"/>
      <c r="CH971" s="1453"/>
      <c r="CI971" s="1453"/>
      <c r="CJ971" s="1453"/>
      <c r="CK971" s="1453"/>
      <c r="CL971" s="1453"/>
      <c r="CM971" s="1453"/>
      <c r="CN971" s="1453"/>
      <c r="CO971" s="1453"/>
      <c r="CP971" s="1453"/>
      <c r="CQ971" s="1453"/>
      <c r="CR971" s="1453"/>
      <c r="CS971" s="1453"/>
      <c r="CT971" s="1453"/>
      <c r="CU971" s="1453"/>
      <c r="CV971" s="1453"/>
      <c r="CW971" s="1453"/>
      <c r="CX971" s="1453"/>
      <c r="CY971" s="1453"/>
      <c r="CZ971" s="1453"/>
      <c r="DA971" s="1453"/>
      <c r="DB971" s="1453"/>
      <c r="DC971" s="1453"/>
      <c r="DD971" s="1453"/>
      <c r="DE971" s="1453"/>
      <c r="DF971" s="1453"/>
      <c r="DG971" s="1453"/>
      <c r="DH971" s="1453"/>
      <c r="DI971" s="1453"/>
      <c r="DJ971" s="1453"/>
      <c r="DK971" s="1453"/>
      <c r="DL971" s="1453"/>
      <c r="DM971" s="1453"/>
      <c r="DN971" s="1453"/>
      <c r="DO971" s="1453"/>
      <c r="DP971" s="1453"/>
      <c r="DQ971" s="1453"/>
      <c r="DR971" s="1453"/>
      <c r="DS971" s="1453"/>
      <c r="DT971" s="1453"/>
    </row>
    <row r="972" spans="1:124" s="1543" customFormat="1" ht="21.9" customHeight="1" x14ac:dyDescent="0.3">
      <c r="A972" s="1453"/>
      <c r="B972" s="1453"/>
      <c r="C972" s="1514"/>
      <c r="D972" s="1514"/>
      <c r="E972" s="1514"/>
      <c r="F972" s="1848"/>
      <c r="G972" s="1930"/>
      <c r="H972" s="1516"/>
      <c r="I972" s="1537"/>
      <c r="J972" s="1537"/>
      <c r="K972" s="1453"/>
      <c r="L972" s="1453"/>
      <c r="M972" s="1453"/>
      <c r="N972" s="1514"/>
      <c r="O972" s="1453"/>
      <c r="P972" s="1453"/>
      <c r="Q972" s="1453"/>
      <c r="R972" s="1453"/>
      <c r="S972" s="1453"/>
      <c r="T972" s="1452"/>
      <c r="U972"/>
      <c r="V972"/>
      <c r="W972" s="1453"/>
      <c r="X972" s="1453"/>
      <c r="Y972" s="1453"/>
      <c r="Z972" s="1453"/>
      <c r="AA972" s="1453"/>
      <c r="AB972" s="1453"/>
      <c r="AC972" s="1453"/>
      <c r="AD972" s="1453"/>
      <c r="AE972" s="1453"/>
      <c r="AF972" s="1453"/>
      <c r="AG972" s="1453"/>
      <c r="AH972" s="1453"/>
      <c r="AI972" s="1453"/>
      <c r="AJ972" s="1453"/>
      <c r="AK972" s="1453"/>
      <c r="AL972" s="1453"/>
      <c r="AM972" s="1453"/>
      <c r="AN972" s="1453"/>
      <c r="AO972" s="1453"/>
      <c r="AP972" s="1453"/>
      <c r="AQ972" s="1453"/>
      <c r="AR972" s="1454"/>
      <c r="AS972" s="1453"/>
      <c r="AT972" s="1453"/>
      <c r="AU972" s="1453"/>
      <c r="AV972" s="1453"/>
      <c r="AW972" s="1453"/>
      <c r="AX972" s="1453"/>
      <c r="AY972" s="1453"/>
      <c r="AZ972" s="1453"/>
      <c r="BA972" s="1453"/>
      <c r="BB972" s="1453"/>
      <c r="BC972" s="1453"/>
      <c r="BD972" s="1453"/>
      <c r="BE972" s="1453"/>
      <c r="BF972" s="1453"/>
      <c r="BG972" s="1453"/>
      <c r="BH972" s="1453"/>
      <c r="BI972" s="1453"/>
      <c r="BJ972" s="1453"/>
      <c r="BK972" s="1453"/>
      <c r="BL972" s="1453"/>
      <c r="BM972" s="1453"/>
      <c r="BN972" s="1453"/>
      <c r="BO972" s="1453"/>
      <c r="BP972" s="1453"/>
      <c r="BQ972" s="1453"/>
      <c r="BR972" s="1453"/>
      <c r="BS972" s="1453"/>
      <c r="BT972" s="1453"/>
      <c r="BU972" s="1453"/>
      <c r="BV972" s="1453"/>
      <c r="BW972" s="1453"/>
      <c r="BX972" s="1453"/>
      <c r="BY972" s="1453"/>
      <c r="BZ972" s="1453"/>
      <c r="CA972" s="1453"/>
      <c r="CB972" s="1453"/>
      <c r="CC972" s="1453"/>
      <c r="CD972" s="1453"/>
      <c r="CE972" s="1453"/>
      <c r="CF972" s="1453"/>
      <c r="CG972" s="1453"/>
      <c r="CH972" s="1453"/>
      <c r="CI972" s="1453"/>
      <c r="CJ972" s="1453"/>
      <c r="CK972" s="1453"/>
      <c r="CL972" s="1453"/>
      <c r="CM972" s="1453"/>
      <c r="CN972" s="1453"/>
      <c r="CO972" s="1453"/>
      <c r="CP972" s="1453"/>
      <c r="CQ972" s="1453"/>
      <c r="CR972" s="1453"/>
      <c r="CS972" s="1453"/>
      <c r="CT972" s="1453"/>
      <c r="CU972" s="1453"/>
      <c r="CV972" s="1453"/>
      <c r="CW972" s="1453"/>
      <c r="CX972" s="1453"/>
      <c r="CY972" s="1453"/>
      <c r="CZ972" s="1453"/>
      <c r="DA972" s="1453"/>
      <c r="DB972" s="1453"/>
      <c r="DC972" s="1453"/>
      <c r="DD972" s="1453"/>
      <c r="DE972" s="1453"/>
      <c r="DF972" s="1453"/>
      <c r="DG972" s="1453"/>
      <c r="DH972" s="1453"/>
      <c r="DI972" s="1453"/>
      <c r="DJ972" s="1453"/>
      <c r="DK972" s="1453"/>
      <c r="DL972" s="1453"/>
      <c r="DM972" s="1453"/>
      <c r="DN972" s="1453"/>
      <c r="DO972" s="1453"/>
      <c r="DP972" s="1453"/>
      <c r="DQ972" s="1453"/>
      <c r="DR972" s="1453"/>
      <c r="DS972" s="1453"/>
      <c r="DT972" s="1453"/>
    </row>
    <row r="973" spans="1:124" s="1543" customFormat="1" ht="21.9" customHeight="1" x14ac:dyDescent="0.3">
      <c r="A973" s="1453"/>
      <c r="B973" s="1453"/>
      <c r="C973" s="1514"/>
      <c r="D973" s="1514"/>
      <c r="E973" s="1514"/>
      <c r="F973" s="1848"/>
      <c r="G973" s="1930"/>
      <c r="H973" s="1516"/>
      <c r="I973" s="1537"/>
      <c r="J973" s="1537"/>
      <c r="K973" s="1453"/>
      <c r="L973" s="1453"/>
      <c r="M973" s="1453"/>
      <c r="N973" s="1514"/>
      <c r="O973" s="1453"/>
      <c r="P973" s="1453"/>
      <c r="Q973" s="1453"/>
      <c r="R973" s="1453"/>
      <c r="S973" s="1453"/>
      <c r="T973" s="1452"/>
      <c r="U973"/>
      <c r="V973"/>
      <c r="W973" s="1453"/>
      <c r="X973" s="1453"/>
      <c r="Y973" s="1453"/>
      <c r="Z973" s="1453"/>
      <c r="AA973" s="1453"/>
      <c r="AB973" s="1453"/>
      <c r="AC973" s="1453"/>
      <c r="AD973" s="1453"/>
      <c r="AE973" s="1453"/>
      <c r="AF973" s="1453"/>
      <c r="AG973" s="1453"/>
      <c r="AH973" s="1453"/>
      <c r="AI973" s="1453"/>
      <c r="AJ973" s="1453"/>
      <c r="AK973" s="1453"/>
      <c r="AL973" s="1453"/>
      <c r="AM973" s="1453"/>
      <c r="AN973" s="1453"/>
      <c r="AO973" s="1453"/>
      <c r="AP973" s="1453"/>
      <c r="AQ973" s="1453"/>
      <c r="AR973" s="1454"/>
      <c r="AS973" s="1453"/>
      <c r="AT973" s="1453"/>
      <c r="AU973" s="1453"/>
      <c r="AV973" s="1453"/>
      <c r="AW973" s="1453"/>
      <c r="AX973" s="1453"/>
      <c r="AY973" s="1453"/>
      <c r="AZ973" s="1453"/>
      <c r="BA973" s="1453"/>
      <c r="BB973" s="1453"/>
      <c r="BC973" s="1453"/>
      <c r="BD973" s="1453"/>
      <c r="BE973" s="1453"/>
      <c r="BF973" s="1453"/>
      <c r="BG973" s="1453"/>
      <c r="BH973" s="1453"/>
      <c r="BI973" s="1453"/>
      <c r="BJ973" s="1453"/>
      <c r="BK973" s="1453"/>
      <c r="BL973" s="1453"/>
      <c r="BM973" s="1453"/>
      <c r="BN973" s="1453"/>
      <c r="BO973" s="1453"/>
      <c r="BP973" s="1453"/>
      <c r="BQ973" s="1453"/>
      <c r="BR973" s="1453"/>
      <c r="BS973" s="1453"/>
      <c r="BT973" s="1453"/>
      <c r="BU973" s="1453"/>
      <c r="BV973" s="1453"/>
      <c r="BW973" s="1453"/>
      <c r="BX973" s="1453"/>
      <c r="BY973" s="1453"/>
      <c r="BZ973" s="1453"/>
      <c r="CA973" s="1453"/>
      <c r="CB973" s="1453"/>
      <c r="CC973" s="1453"/>
      <c r="CD973" s="1453"/>
      <c r="CE973" s="1453"/>
      <c r="CF973" s="1453"/>
      <c r="CG973" s="1453"/>
      <c r="CH973" s="1453"/>
      <c r="CI973" s="1453"/>
      <c r="CJ973" s="1453"/>
      <c r="CK973" s="1453"/>
      <c r="CL973" s="1453"/>
      <c r="CM973" s="1453"/>
      <c r="CN973" s="1453"/>
      <c r="CO973" s="1453"/>
      <c r="CP973" s="1453"/>
      <c r="CQ973" s="1453"/>
      <c r="CR973" s="1453"/>
      <c r="CS973" s="1453"/>
      <c r="CT973" s="1453"/>
      <c r="CU973" s="1453"/>
      <c r="CV973" s="1453"/>
      <c r="CW973" s="1453"/>
      <c r="CX973" s="1453"/>
      <c r="CY973" s="1453"/>
      <c r="CZ973" s="1453"/>
      <c r="DA973" s="1453"/>
      <c r="DB973" s="1453"/>
      <c r="DC973" s="1453"/>
      <c r="DD973" s="1453"/>
      <c r="DE973" s="1453"/>
      <c r="DF973" s="1453"/>
      <c r="DG973" s="1453"/>
      <c r="DH973" s="1453"/>
      <c r="DI973" s="1453"/>
      <c r="DJ973" s="1453"/>
      <c r="DK973" s="1453"/>
      <c r="DL973" s="1453"/>
      <c r="DM973" s="1453"/>
      <c r="DN973" s="1453"/>
      <c r="DO973" s="1453"/>
      <c r="DP973" s="1453"/>
      <c r="DQ973" s="1453"/>
      <c r="DR973" s="1453"/>
      <c r="DS973" s="1453"/>
      <c r="DT973" s="1453"/>
    </row>
    <row r="974" spans="1:124" s="1543" customFormat="1" ht="21.9" customHeight="1" x14ac:dyDescent="0.3">
      <c r="A974" s="1453"/>
      <c r="B974" s="1453"/>
      <c r="C974" s="1514"/>
      <c r="D974" s="1514"/>
      <c r="E974" s="1514"/>
      <c r="F974" s="1848"/>
      <c r="G974" s="1930"/>
      <c r="H974" s="1516"/>
      <c r="I974" s="1537"/>
      <c r="J974" s="1537"/>
      <c r="K974" s="1453"/>
      <c r="L974" s="1453"/>
      <c r="M974" s="1453"/>
      <c r="N974" s="1514"/>
      <c r="O974" s="1453"/>
      <c r="P974" s="1453"/>
      <c r="Q974" s="1453"/>
      <c r="R974" s="1453"/>
      <c r="S974" s="1453"/>
      <c r="T974" s="1452"/>
      <c r="U974"/>
      <c r="V974"/>
      <c r="W974" s="1453"/>
      <c r="X974" s="1453"/>
      <c r="Y974" s="1453"/>
      <c r="Z974" s="1453"/>
      <c r="AA974" s="1453"/>
      <c r="AB974" s="1453"/>
      <c r="AC974" s="1453"/>
      <c r="AD974" s="1453"/>
      <c r="AE974" s="1453"/>
      <c r="AF974" s="1453"/>
      <c r="AG974" s="1453"/>
      <c r="AH974" s="1453"/>
      <c r="AI974" s="1453"/>
      <c r="AJ974" s="1453"/>
      <c r="AK974" s="1453"/>
      <c r="AL974" s="1453"/>
      <c r="AM974" s="1453"/>
      <c r="AN974" s="1453"/>
      <c r="AO974" s="1453"/>
      <c r="AP974" s="1453"/>
      <c r="AQ974" s="1453"/>
      <c r="AR974" s="1454"/>
      <c r="AS974" s="1453"/>
      <c r="AT974" s="1453"/>
      <c r="AU974" s="1453"/>
      <c r="AV974" s="1453"/>
      <c r="AW974" s="1453"/>
      <c r="AX974" s="1453"/>
      <c r="AY974" s="1453"/>
      <c r="AZ974" s="1453"/>
      <c r="BA974" s="1453"/>
      <c r="BB974" s="1453"/>
      <c r="BC974" s="1453"/>
      <c r="BD974" s="1453"/>
      <c r="BE974" s="1453"/>
      <c r="BF974" s="1453"/>
      <c r="BG974" s="1453"/>
      <c r="BH974" s="1453"/>
      <c r="BI974" s="1453"/>
      <c r="BJ974" s="1453"/>
      <c r="BK974" s="1453"/>
      <c r="BL974" s="1453"/>
      <c r="BM974" s="1453"/>
      <c r="BN974" s="1453"/>
      <c r="BO974" s="1453"/>
      <c r="BP974" s="1453"/>
      <c r="BQ974" s="1453"/>
      <c r="BR974" s="1453"/>
      <c r="BS974" s="1453"/>
      <c r="BT974" s="1453"/>
      <c r="BU974" s="1453"/>
      <c r="BV974" s="1453"/>
      <c r="BW974" s="1453"/>
      <c r="BX974" s="1453"/>
      <c r="BY974" s="1453"/>
      <c r="BZ974" s="1453"/>
      <c r="CA974" s="1453"/>
      <c r="CB974" s="1453"/>
      <c r="CC974" s="1453"/>
      <c r="CD974" s="1453"/>
      <c r="CE974" s="1453"/>
      <c r="CF974" s="1453"/>
      <c r="CG974" s="1453"/>
      <c r="CH974" s="1453"/>
      <c r="CI974" s="1453"/>
      <c r="CJ974" s="1453"/>
      <c r="CK974" s="1453"/>
      <c r="CL974" s="1453"/>
      <c r="CM974" s="1453"/>
      <c r="CN974" s="1453"/>
      <c r="CO974" s="1453"/>
      <c r="CP974" s="1453"/>
      <c r="CQ974" s="1453"/>
      <c r="CR974" s="1453"/>
      <c r="CS974" s="1453"/>
      <c r="CT974" s="1453"/>
      <c r="CU974" s="1453"/>
      <c r="CV974" s="1453"/>
      <c r="CW974" s="1453"/>
      <c r="CX974" s="1453"/>
      <c r="CY974" s="1453"/>
      <c r="CZ974" s="1453"/>
      <c r="DA974" s="1453"/>
      <c r="DB974" s="1453"/>
      <c r="DC974" s="1453"/>
      <c r="DD974" s="1453"/>
      <c r="DE974" s="1453"/>
      <c r="DF974" s="1453"/>
      <c r="DG974" s="1453"/>
      <c r="DH974" s="1453"/>
      <c r="DI974" s="1453"/>
      <c r="DJ974" s="1453"/>
      <c r="DK974" s="1453"/>
      <c r="DL974" s="1453"/>
      <c r="DM974" s="1453"/>
      <c r="DN974" s="1453"/>
      <c r="DO974" s="1453"/>
      <c r="DP974" s="1453"/>
      <c r="DQ974" s="1453"/>
      <c r="DR974" s="1453"/>
      <c r="DS974" s="1453"/>
      <c r="DT974" s="1453"/>
    </row>
    <row r="975" spans="1:124" s="1543" customFormat="1" ht="21.9" customHeight="1" x14ac:dyDescent="0.3">
      <c r="A975" s="1453"/>
      <c r="B975" s="1453"/>
      <c r="C975" s="1514"/>
      <c r="D975" s="1514"/>
      <c r="E975" s="1514"/>
      <c r="F975" s="1848"/>
      <c r="G975" s="1930"/>
      <c r="H975" s="1516"/>
      <c r="I975" s="1537"/>
      <c r="J975" s="1537"/>
      <c r="K975" s="1453"/>
      <c r="L975" s="1453"/>
      <c r="M975" s="1453"/>
      <c r="N975" s="1514"/>
      <c r="O975" s="1453"/>
      <c r="P975" s="1453"/>
      <c r="Q975" s="1453"/>
      <c r="R975" s="1453"/>
      <c r="S975" s="1453"/>
      <c r="T975" s="1452"/>
      <c r="U975"/>
      <c r="V975"/>
      <c r="W975" s="1453"/>
      <c r="X975" s="1453"/>
      <c r="Y975" s="1453"/>
      <c r="Z975" s="1453"/>
      <c r="AA975" s="1453"/>
      <c r="AB975" s="1453"/>
      <c r="AC975" s="1453"/>
      <c r="AD975" s="1453"/>
      <c r="AE975" s="1453"/>
      <c r="AF975" s="1453"/>
      <c r="AG975" s="1453"/>
      <c r="AH975" s="1453"/>
      <c r="AI975" s="1453"/>
      <c r="AJ975" s="1453"/>
      <c r="AK975" s="1453"/>
      <c r="AL975" s="1453"/>
      <c r="AM975" s="1453"/>
      <c r="AN975" s="1453"/>
      <c r="AO975" s="1453"/>
      <c r="AP975" s="1453"/>
      <c r="AQ975" s="1453"/>
      <c r="AR975" s="1454"/>
      <c r="AS975" s="1453"/>
      <c r="AT975" s="1453"/>
      <c r="AU975" s="1453"/>
      <c r="AV975" s="1453"/>
      <c r="AW975" s="1453"/>
      <c r="AX975" s="1453"/>
      <c r="AY975" s="1453"/>
      <c r="AZ975" s="1453"/>
      <c r="BA975" s="1453"/>
      <c r="BB975" s="1453"/>
      <c r="BC975" s="1453"/>
      <c r="BD975" s="1453"/>
      <c r="BE975" s="1453"/>
      <c r="BF975" s="1453"/>
      <c r="BG975" s="1453"/>
      <c r="BH975" s="1453"/>
      <c r="BI975" s="1453"/>
      <c r="BJ975" s="1453"/>
      <c r="BK975" s="1453"/>
      <c r="BL975" s="1453"/>
      <c r="BM975" s="1453"/>
      <c r="BN975" s="1453"/>
      <c r="BO975" s="1453"/>
      <c r="BP975" s="1453"/>
      <c r="BQ975" s="1453"/>
      <c r="BR975" s="1453"/>
      <c r="BS975" s="1453"/>
      <c r="BT975" s="1453"/>
      <c r="BU975" s="1453"/>
      <c r="BV975" s="1453"/>
      <c r="BW975" s="1453"/>
      <c r="BX975" s="1453"/>
      <c r="BY975" s="1453"/>
      <c r="BZ975" s="1453"/>
      <c r="CA975" s="1453"/>
      <c r="CB975" s="1453"/>
      <c r="CC975" s="1453"/>
      <c r="CD975" s="1453"/>
      <c r="CE975" s="1453"/>
      <c r="CF975" s="1453"/>
      <c r="CG975" s="1453"/>
      <c r="CH975" s="1453"/>
      <c r="CI975" s="1453"/>
      <c r="CJ975" s="1453"/>
      <c r="CK975" s="1453"/>
      <c r="CL975" s="1453"/>
      <c r="CM975" s="1453"/>
      <c r="CN975" s="1453"/>
      <c r="CO975" s="1453"/>
      <c r="CP975" s="1453"/>
      <c r="CQ975" s="1453"/>
      <c r="CR975" s="1453"/>
      <c r="CS975" s="1453"/>
      <c r="CT975" s="1453"/>
      <c r="CU975" s="1453"/>
      <c r="CV975" s="1453"/>
      <c r="CW975" s="1453"/>
      <c r="CX975" s="1453"/>
      <c r="CY975" s="1453"/>
      <c r="CZ975" s="1453"/>
      <c r="DA975" s="1453"/>
      <c r="DB975" s="1453"/>
      <c r="DC975" s="1453"/>
      <c r="DD975" s="1453"/>
      <c r="DE975" s="1453"/>
      <c r="DF975" s="1453"/>
      <c r="DG975" s="1453"/>
      <c r="DH975" s="1453"/>
      <c r="DI975" s="1453"/>
      <c r="DJ975" s="1453"/>
      <c r="DK975" s="1453"/>
      <c r="DL975" s="1453"/>
      <c r="DM975" s="1453"/>
      <c r="DN975" s="1453"/>
      <c r="DO975" s="1453"/>
      <c r="DP975" s="1453"/>
      <c r="DQ975" s="1453"/>
      <c r="DR975" s="1453"/>
      <c r="DS975" s="1453"/>
      <c r="DT975" s="1453"/>
    </row>
    <row r="976" spans="1:124" s="1543" customFormat="1" ht="21.9" customHeight="1" x14ac:dyDescent="0.3">
      <c r="A976" s="1453"/>
      <c r="B976" s="1453"/>
      <c r="C976" s="1514"/>
      <c r="D976" s="1514"/>
      <c r="E976" s="1514"/>
      <c r="F976" s="1848"/>
      <c r="G976" s="1930"/>
      <c r="H976" s="1516"/>
      <c r="I976" s="1537"/>
      <c r="J976" s="1537"/>
      <c r="K976" s="1453"/>
      <c r="L976" s="1453"/>
      <c r="M976" s="1453"/>
      <c r="N976" s="1514"/>
      <c r="O976" s="1453"/>
      <c r="P976" s="1453"/>
      <c r="Q976" s="1453"/>
      <c r="R976" s="1453"/>
      <c r="S976" s="1453"/>
      <c r="T976" s="1452"/>
      <c r="U976"/>
      <c r="V976"/>
      <c r="W976" s="1453"/>
      <c r="X976" s="1453"/>
      <c r="Y976" s="1453"/>
      <c r="Z976" s="1453"/>
      <c r="AA976" s="1453"/>
      <c r="AB976" s="1453"/>
      <c r="AC976" s="1453"/>
      <c r="AD976" s="1453"/>
      <c r="AE976" s="1453"/>
      <c r="AF976" s="1453"/>
      <c r="AG976" s="1453"/>
      <c r="AH976" s="1453"/>
      <c r="AI976" s="1453"/>
      <c r="AJ976" s="1453"/>
      <c r="AK976" s="1453"/>
      <c r="AL976" s="1453"/>
      <c r="AM976" s="1453"/>
      <c r="AN976" s="1453"/>
      <c r="AO976" s="1453"/>
      <c r="AP976" s="1453"/>
      <c r="AQ976" s="1453"/>
      <c r="AR976" s="1454"/>
      <c r="AS976" s="1453"/>
      <c r="AT976" s="1453"/>
      <c r="AU976" s="1453"/>
      <c r="AV976" s="1453"/>
      <c r="AW976" s="1453"/>
      <c r="AX976" s="1453"/>
      <c r="AY976" s="1453"/>
      <c r="AZ976" s="1453"/>
      <c r="BA976" s="1453"/>
      <c r="BB976" s="1453"/>
      <c r="BC976" s="1453"/>
      <c r="BD976" s="1453"/>
      <c r="BE976" s="1453"/>
      <c r="BF976" s="1453"/>
      <c r="BG976" s="1453"/>
      <c r="BH976" s="1453"/>
      <c r="BI976" s="1453"/>
      <c r="BJ976" s="1453"/>
      <c r="BK976" s="1453"/>
      <c r="BL976" s="1453"/>
      <c r="BM976" s="1453"/>
      <c r="BN976" s="1453"/>
      <c r="BO976" s="1453"/>
      <c r="BP976" s="1453"/>
      <c r="BQ976" s="1453"/>
      <c r="BR976" s="1453"/>
      <c r="BS976" s="1453"/>
      <c r="BT976" s="1453"/>
      <c r="BU976" s="1453"/>
      <c r="BV976" s="1453"/>
      <c r="BW976" s="1453"/>
      <c r="BX976" s="1453"/>
      <c r="BY976" s="1453"/>
      <c r="BZ976" s="1453"/>
      <c r="CA976" s="1453"/>
      <c r="CB976" s="1453"/>
      <c r="CC976" s="1453"/>
      <c r="CD976" s="1453"/>
      <c r="CE976" s="1453"/>
      <c r="CF976" s="1453"/>
      <c r="CG976" s="1453"/>
      <c r="CH976" s="1453"/>
      <c r="CI976" s="1453"/>
      <c r="CJ976" s="1453"/>
      <c r="CK976" s="1453"/>
      <c r="CL976" s="1453"/>
      <c r="CM976" s="1453"/>
      <c r="CN976" s="1453"/>
      <c r="CO976" s="1453"/>
      <c r="CP976" s="1453"/>
      <c r="CQ976" s="1453"/>
      <c r="CR976" s="1453"/>
      <c r="CS976" s="1453"/>
      <c r="CT976" s="1453"/>
      <c r="CU976" s="1453"/>
      <c r="CV976" s="1453"/>
      <c r="CW976" s="1453"/>
      <c r="CX976" s="1453"/>
      <c r="CY976" s="1453"/>
      <c r="CZ976" s="1453"/>
      <c r="DA976" s="1453"/>
      <c r="DB976" s="1453"/>
      <c r="DC976" s="1453"/>
      <c r="DD976" s="1453"/>
      <c r="DE976" s="1453"/>
      <c r="DF976" s="1453"/>
      <c r="DG976" s="1453"/>
      <c r="DH976" s="1453"/>
      <c r="DI976" s="1453"/>
      <c r="DJ976" s="1453"/>
      <c r="DK976" s="1453"/>
      <c r="DL976" s="1453"/>
      <c r="DM976" s="1453"/>
      <c r="DN976" s="1453"/>
      <c r="DO976" s="1453"/>
      <c r="DP976" s="1453"/>
      <c r="DQ976" s="1453"/>
      <c r="DR976" s="1453"/>
      <c r="DS976" s="1453"/>
      <c r="DT976" s="1453"/>
    </row>
    <row r="977" spans="1:124" s="1543" customFormat="1" ht="21.9" customHeight="1" x14ac:dyDescent="0.3">
      <c r="A977" s="1453"/>
      <c r="B977" s="1453"/>
      <c r="C977" s="1514"/>
      <c r="D977" s="1514"/>
      <c r="E977" s="1514"/>
      <c r="F977" s="1848"/>
      <c r="G977" s="1930"/>
      <c r="H977" s="1516"/>
      <c r="I977" s="1537"/>
      <c r="J977" s="1537"/>
      <c r="K977" s="1453"/>
      <c r="L977" s="1453"/>
      <c r="M977" s="1453"/>
      <c r="N977" s="1514"/>
      <c r="O977" s="1453"/>
      <c r="P977" s="1453"/>
      <c r="Q977" s="1453"/>
      <c r="R977" s="1453"/>
      <c r="S977" s="1453"/>
      <c r="T977" s="1452"/>
      <c r="U977"/>
      <c r="V977"/>
      <c r="W977" s="1453"/>
      <c r="X977" s="1453"/>
      <c r="Y977" s="1453"/>
      <c r="Z977" s="1453"/>
      <c r="AA977" s="1453"/>
      <c r="AB977" s="1453"/>
      <c r="AC977" s="1453"/>
      <c r="AD977" s="1453"/>
      <c r="AE977" s="1453"/>
      <c r="AF977" s="1453"/>
      <c r="AG977" s="1453"/>
      <c r="AH977" s="1453"/>
      <c r="AI977" s="1453"/>
      <c r="AJ977" s="1453"/>
      <c r="AK977" s="1453"/>
      <c r="AL977" s="1453"/>
      <c r="AM977" s="1453"/>
      <c r="AN977" s="1453"/>
      <c r="AO977" s="1453"/>
      <c r="AP977" s="1453"/>
      <c r="AQ977" s="1453"/>
      <c r="AR977" s="1454"/>
      <c r="AS977" s="1453"/>
      <c r="AT977" s="1453"/>
      <c r="AU977" s="1453"/>
      <c r="AV977" s="1453"/>
      <c r="AW977" s="1453"/>
      <c r="AX977" s="1453"/>
      <c r="AY977" s="1453"/>
      <c r="AZ977" s="1453"/>
      <c r="BA977" s="1453"/>
      <c r="BB977" s="1453"/>
      <c r="BC977" s="1453"/>
      <c r="BD977" s="1453"/>
      <c r="BE977" s="1453"/>
      <c r="BF977" s="1453"/>
      <c r="BG977" s="1453"/>
      <c r="BH977" s="1453"/>
      <c r="BI977" s="1453"/>
      <c r="BJ977" s="1453"/>
      <c r="BK977" s="1453"/>
      <c r="BL977" s="1453"/>
      <c r="BM977" s="1453"/>
      <c r="BN977" s="1453"/>
      <c r="BO977" s="1453"/>
      <c r="BP977" s="1453"/>
      <c r="BQ977" s="1453"/>
      <c r="BR977" s="1453"/>
      <c r="BS977" s="1453"/>
      <c r="BT977" s="1453"/>
      <c r="BU977" s="1453"/>
      <c r="BV977" s="1453"/>
      <c r="BW977" s="1453"/>
      <c r="BX977" s="1453"/>
      <c r="BY977" s="1453"/>
      <c r="BZ977" s="1453"/>
      <c r="CA977" s="1453"/>
      <c r="CB977" s="1453"/>
      <c r="CC977" s="1453"/>
      <c r="CD977" s="1453"/>
      <c r="CE977" s="1453"/>
      <c r="CF977" s="1453"/>
      <c r="CG977" s="1453"/>
      <c r="CH977" s="1453"/>
      <c r="CI977" s="1453"/>
      <c r="CJ977" s="1453"/>
      <c r="CK977" s="1453"/>
      <c r="CL977" s="1453"/>
      <c r="CM977" s="1453"/>
      <c r="CN977" s="1453"/>
      <c r="CO977" s="1453"/>
      <c r="CP977" s="1453"/>
      <c r="CQ977" s="1453"/>
      <c r="CR977" s="1453"/>
      <c r="CS977" s="1453"/>
      <c r="CT977" s="1453"/>
      <c r="CU977" s="1453"/>
      <c r="CV977" s="1453"/>
      <c r="CW977" s="1453"/>
      <c r="CX977" s="1453"/>
      <c r="CY977" s="1453"/>
      <c r="CZ977" s="1453"/>
      <c r="DA977" s="1453"/>
      <c r="DB977" s="1453"/>
      <c r="DC977" s="1453"/>
      <c r="DD977" s="1453"/>
      <c r="DE977" s="1453"/>
      <c r="DF977" s="1453"/>
      <c r="DG977" s="1453"/>
      <c r="DH977" s="1453"/>
      <c r="DI977" s="1453"/>
      <c r="DJ977" s="1453"/>
      <c r="DK977" s="1453"/>
      <c r="DL977" s="1453"/>
      <c r="DM977" s="1453"/>
      <c r="DN977" s="1453"/>
      <c r="DO977" s="1453"/>
      <c r="DP977" s="1453"/>
      <c r="DQ977" s="1453"/>
      <c r="DR977" s="1453"/>
      <c r="DS977" s="1453"/>
      <c r="DT977" s="1453"/>
    </row>
    <row r="978" spans="1:124" s="1543" customFormat="1" ht="21.9" customHeight="1" x14ac:dyDescent="0.3">
      <c r="A978" s="1453"/>
      <c r="B978" s="1453"/>
      <c r="C978" s="1514"/>
      <c r="D978" s="1514"/>
      <c r="E978" s="1514"/>
      <c r="F978" s="1848"/>
      <c r="G978" s="1930"/>
      <c r="H978" s="1516"/>
      <c r="I978" s="1537"/>
      <c r="J978" s="1537"/>
      <c r="K978" s="1453"/>
      <c r="L978" s="1453"/>
      <c r="M978" s="1453"/>
      <c r="N978" s="1514"/>
      <c r="O978" s="1453"/>
      <c r="P978" s="1453"/>
      <c r="Q978" s="1453"/>
      <c r="R978" s="1453"/>
      <c r="S978" s="1453"/>
      <c r="T978" s="1452"/>
      <c r="U978"/>
      <c r="V978"/>
      <c r="W978" s="1453"/>
      <c r="X978" s="1453"/>
      <c r="Y978" s="1453"/>
      <c r="Z978" s="1453"/>
      <c r="AA978" s="1453"/>
      <c r="AB978" s="1453"/>
      <c r="AC978" s="1453"/>
      <c r="AD978" s="1453"/>
      <c r="AE978" s="1453"/>
      <c r="AF978" s="1453"/>
      <c r="AG978" s="1453"/>
      <c r="AH978" s="1453"/>
      <c r="AI978" s="1453"/>
      <c r="AJ978" s="1453"/>
      <c r="AK978" s="1453"/>
      <c r="AL978" s="1453"/>
      <c r="AM978" s="1453"/>
      <c r="AN978" s="1453"/>
      <c r="AO978" s="1453"/>
      <c r="AP978" s="1453"/>
      <c r="AQ978" s="1453"/>
      <c r="AR978" s="1454"/>
      <c r="AS978" s="1453"/>
      <c r="AT978" s="1453"/>
      <c r="AU978" s="1453"/>
      <c r="AV978" s="1453"/>
      <c r="AW978" s="1453"/>
      <c r="AX978" s="1453"/>
      <c r="AY978" s="1453"/>
      <c r="AZ978" s="1453"/>
      <c r="BA978" s="1453"/>
      <c r="BB978" s="1453"/>
      <c r="BC978" s="1453"/>
      <c r="BD978" s="1453"/>
      <c r="BE978" s="1453"/>
      <c r="BF978" s="1453"/>
      <c r="BG978" s="1453"/>
      <c r="BH978" s="1453"/>
      <c r="BI978" s="1453"/>
      <c r="BJ978" s="1453"/>
      <c r="BK978" s="1453"/>
      <c r="BL978" s="1453"/>
      <c r="BM978" s="1453"/>
      <c r="BN978" s="1453"/>
      <c r="BO978" s="1453"/>
      <c r="BP978" s="1453"/>
      <c r="BQ978" s="1453"/>
      <c r="BR978" s="1453"/>
      <c r="BS978" s="1453"/>
      <c r="BT978" s="1453"/>
      <c r="BU978" s="1453"/>
      <c r="BV978" s="1453"/>
      <c r="BW978" s="1453"/>
      <c r="BX978" s="1453"/>
      <c r="BY978" s="1453"/>
      <c r="BZ978" s="1453"/>
      <c r="CA978" s="1453"/>
      <c r="CB978" s="1453"/>
      <c r="CC978" s="1453"/>
      <c r="CD978" s="1453"/>
      <c r="CE978" s="1453"/>
      <c r="CF978" s="1453"/>
      <c r="CG978" s="1453"/>
      <c r="CH978" s="1453"/>
      <c r="CI978" s="1453"/>
      <c r="CJ978" s="1453"/>
      <c r="CK978" s="1453"/>
      <c r="CL978" s="1453"/>
      <c r="CM978" s="1453"/>
      <c r="CN978" s="1453"/>
      <c r="CO978" s="1453"/>
      <c r="CP978" s="1453"/>
      <c r="CQ978" s="1453"/>
      <c r="CR978" s="1453"/>
      <c r="CS978" s="1453"/>
      <c r="CT978" s="1453"/>
      <c r="CU978" s="1453"/>
      <c r="CV978" s="1453"/>
      <c r="CW978" s="1453"/>
      <c r="CX978" s="1453"/>
      <c r="CY978" s="1453"/>
      <c r="CZ978" s="1453"/>
      <c r="DA978" s="1453"/>
      <c r="DB978" s="1453"/>
      <c r="DC978" s="1453"/>
      <c r="DD978" s="1453"/>
      <c r="DE978" s="1453"/>
      <c r="DF978" s="1453"/>
      <c r="DG978" s="1453"/>
      <c r="DH978" s="1453"/>
      <c r="DI978" s="1453"/>
      <c r="DJ978" s="1453"/>
      <c r="DK978" s="1453"/>
      <c r="DL978" s="1453"/>
      <c r="DM978" s="1453"/>
      <c r="DN978" s="1453"/>
      <c r="DO978" s="1453"/>
      <c r="DP978" s="1453"/>
      <c r="DQ978" s="1453"/>
      <c r="DR978" s="1453"/>
      <c r="DS978" s="1453"/>
      <c r="DT978" s="1453"/>
    </row>
    <row r="979" spans="1:124" s="1543" customFormat="1" ht="21.9" customHeight="1" x14ac:dyDescent="0.3">
      <c r="A979" s="1453"/>
      <c r="B979" s="1453"/>
      <c r="C979" s="1514"/>
      <c r="D979" s="1514"/>
      <c r="E979" s="1514"/>
      <c r="F979" s="1848"/>
      <c r="G979" s="1930"/>
      <c r="H979" s="1516"/>
      <c r="I979" s="1537"/>
      <c r="J979" s="1537"/>
      <c r="K979" s="1453"/>
      <c r="L979" s="1453"/>
      <c r="M979" s="1453"/>
      <c r="N979" s="1514"/>
      <c r="O979" s="1453"/>
      <c r="P979" s="1453"/>
      <c r="Q979" s="1453"/>
      <c r="R979" s="1453"/>
      <c r="S979" s="1453"/>
      <c r="T979" s="1452"/>
      <c r="U979"/>
      <c r="V979"/>
      <c r="W979" s="1453"/>
      <c r="X979" s="1453"/>
      <c r="Y979" s="1453"/>
      <c r="Z979" s="1453"/>
      <c r="AA979" s="1453"/>
      <c r="AB979" s="1453"/>
      <c r="AC979" s="1453"/>
      <c r="AD979" s="1453"/>
      <c r="AE979" s="1453"/>
      <c r="AF979" s="1453"/>
      <c r="AG979" s="1453"/>
      <c r="AH979" s="1453"/>
      <c r="AI979" s="1453"/>
      <c r="AJ979" s="1453"/>
      <c r="AK979" s="1453"/>
      <c r="AL979" s="1453"/>
      <c r="AM979" s="1453"/>
      <c r="AN979" s="1453"/>
      <c r="AO979" s="1453"/>
      <c r="AP979" s="1453"/>
      <c r="AQ979" s="1453"/>
      <c r="AR979" s="1454"/>
      <c r="AS979" s="1453"/>
      <c r="AT979" s="1453"/>
      <c r="AU979" s="1453"/>
      <c r="AV979" s="1453"/>
      <c r="AW979" s="1453"/>
      <c r="AX979" s="1453"/>
      <c r="AY979" s="1453"/>
      <c r="AZ979" s="1453"/>
      <c r="BA979" s="1453"/>
      <c r="BB979" s="1453"/>
      <c r="BC979" s="1453"/>
      <c r="BD979" s="1453"/>
      <c r="BE979" s="1453"/>
      <c r="BF979" s="1453"/>
      <c r="BG979" s="1453"/>
      <c r="BH979" s="1453"/>
      <c r="BI979" s="1453"/>
      <c r="BJ979" s="1453"/>
      <c r="BK979" s="1453"/>
      <c r="BL979" s="1453"/>
      <c r="BM979" s="1453"/>
      <c r="BN979" s="1453"/>
      <c r="BO979" s="1453"/>
      <c r="BP979" s="1453"/>
      <c r="BQ979" s="1453"/>
      <c r="BR979" s="1453"/>
      <c r="BS979" s="1453"/>
      <c r="BT979" s="1453"/>
      <c r="BU979" s="1453"/>
      <c r="BV979" s="1453"/>
      <c r="BW979" s="1453"/>
      <c r="BX979" s="1453"/>
      <c r="BY979" s="1453"/>
      <c r="BZ979" s="1453"/>
      <c r="CA979" s="1453"/>
      <c r="CB979" s="1453"/>
      <c r="CC979" s="1453"/>
      <c r="CD979" s="1453"/>
      <c r="CE979" s="1453"/>
      <c r="CF979" s="1453"/>
      <c r="CG979" s="1453"/>
      <c r="CH979" s="1453"/>
      <c r="CI979" s="1453"/>
      <c r="CJ979" s="1453"/>
      <c r="CK979" s="1453"/>
      <c r="CL979" s="1453"/>
      <c r="CM979" s="1453"/>
      <c r="CN979" s="1453"/>
      <c r="CO979" s="1453"/>
      <c r="CP979" s="1453"/>
      <c r="CQ979" s="1453"/>
      <c r="CR979" s="1453"/>
      <c r="CS979" s="1453"/>
      <c r="CT979" s="1453"/>
      <c r="CU979" s="1453"/>
      <c r="CV979" s="1453"/>
      <c r="CW979" s="1453"/>
      <c r="CX979" s="1453"/>
      <c r="CY979" s="1453"/>
      <c r="CZ979" s="1453"/>
      <c r="DA979" s="1453"/>
      <c r="DB979" s="1453"/>
      <c r="DC979" s="1453"/>
      <c r="DD979" s="1453"/>
      <c r="DE979" s="1453"/>
      <c r="DF979" s="1453"/>
      <c r="DG979" s="1453"/>
      <c r="DH979" s="1453"/>
      <c r="DI979" s="1453"/>
      <c r="DJ979" s="1453"/>
      <c r="DK979" s="1453"/>
      <c r="DL979" s="1453"/>
      <c r="DM979" s="1453"/>
      <c r="DN979" s="1453"/>
      <c r="DO979" s="1453"/>
      <c r="DP979" s="1453"/>
      <c r="DQ979" s="1453"/>
      <c r="DR979" s="1453"/>
      <c r="DS979" s="1453"/>
      <c r="DT979" s="1453"/>
    </row>
    <row r="980" spans="1:124" s="1543" customFormat="1" ht="21.9" customHeight="1" x14ac:dyDescent="0.3">
      <c r="A980" s="1453"/>
      <c r="B980" s="1453"/>
      <c r="C980" s="1514"/>
      <c r="D980" s="1514"/>
      <c r="E980" s="1514"/>
      <c r="F980" s="1848"/>
      <c r="G980" s="1930"/>
      <c r="H980" s="1516"/>
      <c r="I980" s="1537"/>
      <c r="J980" s="1537"/>
      <c r="K980" s="1453"/>
      <c r="L980" s="1453"/>
      <c r="M980" s="1453"/>
      <c r="N980" s="1514"/>
      <c r="O980" s="1453"/>
      <c r="P980" s="1453"/>
      <c r="Q980" s="1453"/>
      <c r="R980" s="1453"/>
      <c r="S980" s="1453"/>
      <c r="T980" s="1452"/>
      <c r="U980"/>
      <c r="V980"/>
      <c r="W980" s="1453"/>
      <c r="X980" s="1453"/>
      <c r="Y980" s="1453"/>
      <c r="Z980" s="1453"/>
      <c r="AA980" s="1453"/>
      <c r="AB980" s="1453"/>
      <c r="AC980" s="1453"/>
      <c r="AD980" s="1453"/>
      <c r="AE980" s="1453"/>
      <c r="AF980" s="1453"/>
      <c r="AG980" s="1453"/>
      <c r="AH980" s="1453"/>
      <c r="AI980" s="1453"/>
      <c r="AJ980" s="1453"/>
      <c r="AK980" s="1453"/>
      <c r="AL980" s="1453"/>
      <c r="AM980" s="1453"/>
      <c r="AN980" s="1453"/>
      <c r="AO980" s="1453"/>
      <c r="AP980" s="1453"/>
      <c r="AQ980" s="1453"/>
      <c r="AR980" s="1454"/>
      <c r="AS980" s="1453"/>
      <c r="AT980" s="1453"/>
      <c r="AU980" s="1453"/>
      <c r="AV980" s="1453"/>
      <c r="AW980" s="1453"/>
      <c r="AX980" s="1453"/>
      <c r="AY980" s="1453"/>
      <c r="AZ980" s="1453"/>
      <c r="BA980" s="1453"/>
      <c r="BB980" s="1453"/>
      <c r="BC980" s="1453"/>
      <c r="BD980" s="1453"/>
      <c r="BE980" s="1453"/>
      <c r="BF980" s="1453"/>
      <c r="BG980" s="1453"/>
      <c r="BH980" s="1453"/>
      <c r="BI980" s="1453"/>
      <c r="BJ980" s="1453"/>
      <c r="BK980" s="1453"/>
      <c r="BL980" s="1453"/>
      <c r="BM980" s="1453"/>
      <c r="BN980" s="1453"/>
      <c r="BO980" s="1453"/>
      <c r="BP980" s="1453"/>
      <c r="BQ980" s="1453"/>
      <c r="BR980" s="1453"/>
      <c r="BS980" s="1453"/>
      <c r="BT980" s="1453"/>
      <c r="BU980" s="1453"/>
      <c r="BV980" s="1453"/>
      <c r="BW980" s="1453"/>
      <c r="BX980" s="1453"/>
      <c r="BY980" s="1453"/>
      <c r="BZ980" s="1453"/>
      <c r="CA980" s="1453"/>
      <c r="CB980" s="1453"/>
      <c r="CC980" s="1453"/>
      <c r="CD980" s="1453"/>
      <c r="CE980" s="1453"/>
      <c r="CF980" s="1453"/>
      <c r="CG980" s="1453"/>
      <c r="CH980" s="1453"/>
      <c r="CI980" s="1453"/>
      <c r="CJ980" s="1453"/>
      <c r="CK980" s="1453"/>
      <c r="CL980" s="1453"/>
      <c r="CM980" s="1453"/>
      <c r="CN980" s="1453"/>
      <c r="CO980" s="1453"/>
      <c r="CP980" s="1453"/>
      <c r="CQ980" s="1453"/>
      <c r="CR980" s="1453"/>
      <c r="CS980" s="1453"/>
      <c r="CT980" s="1453"/>
      <c r="CU980" s="1453"/>
      <c r="CV980" s="1453"/>
      <c r="CW980" s="1453"/>
      <c r="CX980" s="1453"/>
      <c r="CY980" s="1453"/>
      <c r="CZ980" s="1453"/>
      <c r="DA980" s="1453"/>
      <c r="DB980" s="1453"/>
      <c r="DC980" s="1453"/>
      <c r="DD980" s="1453"/>
      <c r="DE980" s="1453"/>
      <c r="DF980" s="1453"/>
      <c r="DG980" s="1453"/>
      <c r="DH980" s="1453"/>
      <c r="DI980" s="1453"/>
      <c r="DJ980" s="1453"/>
      <c r="DK980" s="1453"/>
      <c r="DL980" s="1453"/>
      <c r="DM980" s="1453"/>
      <c r="DN980" s="1453"/>
      <c r="DO980" s="1453"/>
      <c r="DP980" s="1453"/>
      <c r="DQ980" s="1453"/>
      <c r="DR980" s="1453"/>
      <c r="DS980" s="1453"/>
      <c r="DT980" s="1453"/>
    </row>
    <row r="981" spans="1:124" s="1543" customFormat="1" ht="21.9" customHeight="1" x14ac:dyDescent="0.3">
      <c r="A981" s="1453"/>
      <c r="B981" s="1453"/>
      <c r="C981" s="1514"/>
      <c r="D981" s="1514"/>
      <c r="E981" s="1514"/>
      <c r="F981" s="1848"/>
      <c r="G981" s="1930"/>
      <c r="H981" s="1516"/>
      <c r="I981" s="1537"/>
      <c r="J981" s="1537"/>
      <c r="K981" s="1453"/>
      <c r="L981" s="1453"/>
      <c r="M981" s="1453"/>
      <c r="N981" s="1514"/>
      <c r="O981" s="1453"/>
      <c r="P981" s="1453"/>
      <c r="Q981" s="1453"/>
      <c r="R981" s="1453"/>
      <c r="S981" s="1453"/>
      <c r="T981" s="1452"/>
      <c r="U981"/>
      <c r="V981"/>
      <c r="W981" s="1453"/>
      <c r="X981" s="1453"/>
      <c r="Y981" s="1453"/>
      <c r="Z981" s="1453"/>
      <c r="AA981" s="1453"/>
      <c r="AB981" s="1453"/>
      <c r="AC981" s="1453"/>
      <c r="AD981" s="1453"/>
      <c r="AE981" s="1453"/>
      <c r="AF981" s="1453"/>
      <c r="AG981" s="1453"/>
      <c r="AH981" s="1453"/>
      <c r="AI981" s="1453"/>
      <c r="AJ981" s="1453"/>
      <c r="AK981" s="1453"/>
      <c r="AL981" s="1453"/>
      <c r="AM981" s="1453"/>
      <c r="AN981" s="1453"/>
      <c r="AO981" s="1453"/>
      <c r="AP981" s="1453"/>
      <c r="AQ981" s="1453"/>
      <c r="AR981" s="1454"/>
      <c r="AS981" s="1453"/>
      <c r="AT981" s="1453"/>
      <c r="AU981" s="1453"/>
      <c r="AV981" s="1453"/>
      <c r="AW981" s="1453"/>
      <c r="AX981" s="1453"/>
      <c r="AY981" s="1453"/>
      <c r="AZ981" s="1453"/>
      <c r="BA981" s="1453"/>
      <c r="BB981" s="1453"/>
      <c r="BC981" s="1453"/>
      <c r="BD981" s="1453"/>
      <c r="BE981" s="1453"/>
      <c r="BF981" s="1453"/>
      <c r="BG981" s="1453"/>
      <c r="BH981" s="1453"/>
      <c r="BI981" s="1453"/>
      <c r="BJ981" s="1453"/>
      <c r="BK981" s="1453"/>
      <c r="BL981" s="1453"/>
      <c r="BM981" s="1453"/>
      <c r="BN981" s="1453"/>
      <c r="BO981" s="1453"/>
      <c r="BP981" s="1453"/>
      <c r="BQ981" s="1453"/>
      <c r="BR981" s="1453"/>
      <c r="BS981" s="1453"/>
      <c r="BT981" s="1453"/>
      <c r="BU981" s="1453"/>
      <c r="BV981" s="1453"/>
      <c r="BW981" s="1453"/>
      <c r="BX981" s="1453"/>
      <c r="BY981" s="1453"/>
      <c r="BZ981" s="1453"/>
      <c r="CA981" s="1453"/>
      <c r="CB981" s="1453"/>
      <c r="CC981" s="1453"/>
      <c r="CD981" s="1453"/>
      <c r="CE981" s="1453"/>
      <c r="CF981" s="1453"/>
      <c r="CG981" s="1453"/>
      <c r="CH981" s="1453"/>
      <c r="CI981" s="1453"/>
      <c r="CJ981" s="1453"/>
      <c r="CK981" s="1453"/>
      <c r="CL981" s="1453"/>
      <c r="CM981" s="1453"/>
      <c r="CN981" s="1453"/>
      <c r="CO981" s="1453"/>
      <c r="CP981" s="1453"/>
      <c r="CQ981" s="1453"/>
      <c r="CR981" s="1453"/>
      <c r="CS981" s="1453"/>
      <c r="CT981" s="1453"/>
      <c r="CU981" s="1453"/>
      <c r="CV981" s="1453"/>
      <c r="CW981" s="1453"/>
      <c r="CX981" s="1453"/>
      <c r="CY981" s="1453"/>
      <c r="CZ981" s="1453"/>
      <c r="DA981" s="1453"/>
      <c r="DB981" s="1453"/>
      <c r="DC981" s="1453"/>
      <c r="DD981" s="1453"/>
      <c r="DE981" s="1453"/>
      <c r="DF981" s="1453"/>
      <c r="DG981" s="1453"/>
      <c r="DH981" s="1453"/>
      <c r="DI981" s="1453"/>
      <c r="DJ981" s="1453"/>
      <c r="DK981" s="1453"/>
      <c r="DL981" s="1453"/>
      <c r="DM981" s="1453"/>
      <c r="DN981" s="1453"/>
      <c r="DO981" s="1453"/>
      <c r="DP981" s="1453"/>
      <c r="DQ981" s="1453"/>
      <c r="DR981" s="1453"/>
      <c r="DS981" s="1453"/>
      <c r="DT981" s="1453"/>
    </row>
    <row r="982" spans="1:124" s="1543" customFormat="1" ht="21.9" customHeight="1" x14ac:dyDescent="0.3">
      <c r="A982" s="1453"/>
      <c r="B982" s="1453"/>
      <c r="C982" s="1514"/>
      <c r="D982" s="1514"/>
      <c r="E982" s="1514"/>
      <c r="F982" s="1848"/>
      <c r="G982" s="1930"/>
      <c r="H982" s="1516"/>
      <c r="I982" s="1537"/>
      <c r="J982" s="1537"/>
      <c r="K982" s="1453"/>
      <c r="L982" s="1453"/>
      <c r="M982" s="1453"/>
      <c r="N982" s="1514"/>
      <c r="O982" s="1453"/>
      <c r="P982" s="1453"/>
      <c r="Q982" s="1453"/>
      <c r="R982" s="1453"/>
      <c r="S982" s="1453"/>
      <c r="T982" s="1452"/>
      <c r="U982"/>
      <c r="V982"/>
      <c r="W982" s="1453"/>
      <c r="X982" s="1453"/>
      <c r="Y982" s="1453"/>
      <c r="Z982" s="1453"/>
      <c r="AA982" s="1453"/>
      <c r="AB982" s="1453"/>
      <c r="AC982" s="1453"/>
      <c r="AD982" s="1453"/>
      <c r="AE982" s="1453"/>
      <c r="AF982" s="1453"/>
      <c r="AG982" s="1453"/>
      <c r="AH982" s="1453"/>
      <c r="AI982" s="1453"/>
      <c r="AJ982" s="1453"/>
      <c r="AK982" s="1453"/>
      <c r="AL982" s="1453"/>
      <c r="AM982" s="1453"/>
      <c r="AN982" s="1453"/>
      <c r="AO982" s="1453"/>
      <c r="AP982" s="1453"/>
      <c r="AQ982" s="1453"/>
      <c r="AR982" s="1454"/>
      <c r="AS982" s="1453"/>
      <c r="AT982" s="1453"/>
      <c r="AU982" s="1453"/>
      <c r="AV982" s="1453"/>
      <c r="AW982" s="1453"/>
      <c r="AX982" s="1453"/>
      <c r="AY982" s="1453"/>
      <c r="AZ982" s="1453"/>
      <c r="BA982" s="1453"/>
      <c r="BB982" s="1453"/>
      <c r="BC982" s="1453"/>
      <c r="BD982" s="1453"/>
      <c r="BE982" s="1453"/>
      <c r="BF982" s="1453"/>
      <c r="BG982" s="1453"/>
      <c r="BH982" s="1453"/>
      <c r="BI982" s="1453"/>
      <c r="BJ982" s="1453"/>
      <c r="BK982" s="1453"/>
      <c r="BL982" s="1453"/>
      <c r="BM982" s="1453"/>
      <c r="BN982" s="1453"/>
      <c r="BO982" s="1453"/>
      <c r="BP982" s="1453"/>
      <c r="BQ982" s="1453"/>
      <c r="BR982" s="1453"/>
      <c r="BS982" s="1453"/>
      <c r="BT982" s="1453"/>
      <c r="BU982" s="1453"/>
      <c r="BV982" s="1453"/>
      <c r="BW982" s="1453"/>
      <c r="BX982" s="1453"/>
      <c r="BY982" s="1453"/>
      <c r="BZ982" s="1453"/>
      <c r="CA982" s="1453"/>
      <c r="CB982" s="1453"/>
      <c r="CC982" s="1453"/>
      <c r="CD982" s="1453"/>
      <c r="CE982" s="1453"/>
      <c r="CF982" s="1453"/>
      <c r="CG982" s="1453"/>
      <c r="CH982" s="1453"/>
      <c r="CI982" s="1453"/>
      <c r="CJ982" s="1453"/>
      <c r="CK982" s="1453"/>
      <c r="CL982" s="1453"/>
      <c r="CM982" s="1453"/>
      <c r="CN982" s="1453"/>
      <c r="CO982" s="1453"/>
      <c r="CP982" s="1453"/>
      <c r="CQ982" s="1453"/>
      <c r="CR982" s="1453"/>
      <c r="CS982" s="1453"/>
      <c r="CT982" s="1453"/>
      <c r="CU982" s="1453"/>
      <c r="CV982" s="1453"/>
      <c r="CW982" s="1453"/>
      <c r="CX982" s="1453"/>
      <c r="CY982" s="1453"/>
      <c r="CZ982" s="1453"/>
      <c r="DA982" s="1453"/>
      <c r="DB982" s="1453"/>
      <c r="DC982" s="1453"/>
      <c r="DD982" s="1453"/>
      <c r="DE982" s="1453"/>
      <c r="DF982" s="1453"/>
      <c r="DG982" s="1453"/>
      <c r="DH982" s="1453"/>
      <c r="DI982" s="1453"/>
      <c r="DJ982" s="1453"/>
      <c r="DK982" s="1453"/>
      <c r="DL982" s="1453"/>
      <c r="DM982" s="1453"/>
      <c r="DN982" s="1453"/>
      <c r="DO982" s="1453"/>
      <c r="DP982" s="1453"/>
      <c r="DQ982" s="1453"/>
      <c r="DR982" s="1453"/>
      <c r="DS982" s="1453"/>
      <c r="DT982" s="1453"/>
    </row>
    <row r="983" spans="1:124" s="1543" customFormat="1" ht="21.9" customHeight="1" x14ac:dyDescent="0.3">
      <c r="A983" s="1453"/>
      <c r="B983" s="1453"/>
      <c r="C983" s="1514"/>
      <c r="D983" s="1514"/>
      <c r="E983" s="1514"/>
      <c r="F983" s="1848"/>
      <c r="G983" s="1930"/>
      <c r="H983" s="1516"/>
      <c r="I983" s="1537"/>
      <c r="J983" s="1537"/>
      <c r="K983" s="1453"/>
      <c r="L983" s="1453"/>
      <c r="M983" s="1453"/>
      <c r="N983" s="1514"/>
      <c r="O983" s="1453"/>
      <c r="P983" s="1453"/>
      <c r="Q983" s="1453"/>
      <c r="R983" s="1453"/>
      <c r="S983" s="1453"/>
      <c r="T983" s="1452"/>
      <c r="U983"/>
      <c r="V983"/>
      <c r="W983" s="1453"/>
      <c r="X983" s="1453"/>
      <c r="Y983" s="1453"/>
      <c r="Z983" s="1453"/>
      <c r="AA983" s="1453"/>
      <c r="AB983" s="1453"/>
      <c r="AC983" s="1453"/>
      <c r="AD983" s="1453"/>
      <c r="AE983" s="1453"/>
      <c r="AF983" s="1453"/>
      <c r="AG983" s="1453"/>
      <c r="AH983" s="1453"/>
      <c r="AI983" s="1453"/>
      <c r="AJ983" s="1453"/>
      <c r="AK983" s="1453"/>
      <c r="AL983" s="1453"/>
      <c r="AM983" s="1453"/>
      <c r="AN983" s="1453"/>
      <c r="AO983" s="1453"/>
      <c r="AP983" s="1453"/>
      <c r="AQ983" s="1453"/>
      <c r="AR983" s="1454"/>
      <c r="AS983" s="1453"/>
      <c r="AT983" s="1453"/>
      <c r="AU983" s="1453"/>
      <c r="AV983" s="1453"/>
      <c r="AW983" s="1453"/>
      <c r="AX983" s="1453"/>
      <c r="AY983" s="1453"/>
      <c r="AZ983" s="1453"/>
      <c r="BA983" s="1453"/>
      <c r="BB983" s="1453"/>
      <c r="BC983" s="1453"/>
      <c r="BD983" s="1453"/>
      <c r="BE983" s="1453"/>
      <c r="BF983" s="1453"/>
      <c r="BG983" s="1453"/>
      <c r="BH983" s="1453"/>
      <c r="BI983" s="1453"/>
      <c r="BJ983" s="1453"/>
      <c r="BK983" s="1453"/>
      <c r="BL983" s="1453"/>
      <c r="BM983" s="1453"/>
      <c r="BN983" s="1453"/>
      <c r="BO983" s="1453"/>
      <c r="BP983" s="1453"/>
      <c r="BQ983" s="1453"/>
      <c r="BR983" s="1453"/>
      <c r="BS983" s="1453"/>
      <c r="BT983" s="1453"/>
      <c r="BU983" s="1453"/>
      <c r="BV983" s="1453"/>
      <c r="BW983" s="1453"/>
      <c r="BX983" s="1453"/>
      <c r="BY983" s="1453"/>
      <c r="BZ983" s="1453"/>
      <c r="CA983" s="1453"/>
      <c r="CB983" s="1453"/>
      <c r="CC983" s="1453"/>
      <c r="CD983" s="1453"/>
      <c r="CE983" s="1453"/>
      <c r="CF983" s="1453"/>
      <c r="CG983" s="1453"/>
      <c r="CH983" s="1453"/>
      <c r="CI983" s="1453"/>
      <c r="CJ983" s="1453"/>
      <c r="CK983" s="1453"/>
      <c r="CL983" s="1453"/>
      <c r="CM983" s="1453"/>
      <c r="CN983" s="1453"/>
      <c r="CO983" s="1453"/>
      <c r="CP983" s="1453"/>
      <c r="CQ983" s="1453"/>
      <c r="CR983" s="1453"/>
      <c r="CS983" s="1453"/>
      <c r="CT983" s="1453"/>
      <c r="CU983" s="1453"/>
      <c r="CV983" s="1453"/>
      <c r="CW983" s="1453"/>
      <c r="CX983" s="1453"/>
      <c r="CY983" s="1453"/>
      <c r="CZ983" s="1453"/>
      <c r="DA983" s="1453"/>
      <c r="DB983" s="1453"/>
      <c r="DC983" s="1453"/>
      <c r="DD983" s="1453"/>
      <c r="DE983" s="1453"/>
      <c r="DF983" s="1453"/>
      <c r="DG983" s="1453"/>
      <c r="DH983" s="1453"/>
      <c r="DI983" s="1453"/>
      <c r="DJ983" s="1453"/>
      <c r="DK983" s="1453"/>
      <c r="DL983" s="1453"/>
      <c r="DM983" s="1453"/>
      <c r="DN983" s="1453"/>
      <c r="DO983" s="1453"/>
      <c r="DP983" s="1453"/>
      <c r="DQ983" s="1453"/>
      <c r="DR983" s="1453"/>
      <c r="DS983" s="1453"/>
      <c r="DT983" s="1453"/>
    </row>
    <row r="984" spans="1:124" s="1543" customFormat="1" ht="21.9" customHeight="1" x14ac:dyDescent="0.3">
      <c r="A984" s="1453"/>
      <c r="B984" s="1453"/>
      <c r="C984" s="1514"/>
      <c r="D984" s="1514"/>
      <c r="E984" s="1514"/>
      <c r="F984" s="1848"/>
      <c r="G984" s="1930"/>
      <c r="H984" s="1516"/>
      <c r="I984" s="1537"/>
      <c r="J984" s="1537"/>
      <c r="K984" s="1453"/>
      <c r="L984" s="1453"/>
      <c r="M984" s="1453"/>
      <c r="N984" s="1514"/>
      <c r="O984" s="1453"/>
      <c r="P984" s="1453"/>
      <c r="Q984" s="1453"/>
      <c r="R984" s="1453"/>
      <c r="S984" s="1453"/>
      <c r="T984" s="1452"/>
      <c r="U984"/>
      <c r="V984"/>
      <c r="W984" s="1453"/>
      <c r="X984" s="1453"/>
      <c r="Y984" s="1453"/>
      <c r="Z984" s="1453"/>
      <c r="AA984" s="1453"/>
      <c r="AB984" s="1453"/>
      <c r="AC984" s="1453"/>
      <c r="AD984" s="1453"/>
      <c r="AE984" s="1453"/>
      <c r="AF984" s="1453"/>
      <c r="AG984" s="1453"/>
      <c r="AH984" s="1453"/>
      <c r="AI984" s="1453"/>
      <c r="AJ984" s="1453"/>
      <c r="AK984" s="1453"/>
      <c r="AL984" s="1453"/>
      <c r="AM984" s="1453"/>
      <c r="AN984" s="1453"/>
      <c r="AO984" s="1453"/>
      <c r="AP984" s="1453"/>
      <c r="AQ984" s="1453"/>
      <c r="AR984" s="1454"/>
      <c r="AS984" s="1453"/>
      <c r="AT984" s="1453"/>
      <c r="AU984" s="1453"/>
      <c r="AV984" s="1453"/>
      <c r="AW984" s="1453"/>
      <c r="AX984" s="1453"/>
      <c r="AY984" s="1453"/>
      <c r="AZ984" s="1453"/>
      <c r="BA984" s="1453"/>
      <c r="BB984" s="1453"/>
      <c r="BC984" s="1453"/>
      <c r="BD984" s="1453"/>
      <c r="BE984" s="1453"/>
      <c r="BF984" s="1453"/>
      <c r="BG984" s="1453"/>
      <c r="BH984" s="1453"/>
      <c r="BI984" s="1453"/>
      <c r="BJ984" s="1453"/>
      <c r="BK984" s="1453"/>
      <c r="BL984" s="1453"/>
      <c r="BM984" s="1453"/>
      <c r="BN984" s="1453"/>
      <c r="BO984" s="1453"/>
      <c r="BP984" s="1453"/>
      <c r="BQ984" s="1453"/>
      <c r="BR984" s="1453"/>
      <c r="BS984" s="1453"/>
      <c r="BT984" s="1453"/>
      <c r="BU984" s="1453"/>
      <c r="BV984" s="1453"/>
      <c r="BW984" s="1453"/>
      <c r="BX984" s="1453"/>
      <c r="BY984" s="1453"/>
      <c r="BZ984" s="1453"/>
      <c r="CA984" s="1453"/>
      <c r="CB984" s="1453"/>
      <c r="CC984" s="1453"/>
      <c r="CD984" s="1453"/>
      <c r="CE984" s="1453"/>
      <c r="CF984" s="1453"/>
      <c r="CG984" s="1453"/>
      <c r="CH984" s="1453"/>
      <c r="CI984" s="1453"/>
      <c r="CJ984" s="1453"/>
      <c r="CK984" s="1453"/>
      <c r="CL984" s="1453"/>
      <c r="CM984" s="1453"/>
      <c r="CN984" s="1453"/>
      <c r="CO984" s="1453"/>
      <c r="CP984" s="1453"/>
      <c r="CQ984" s="1453"/>
      <c r="CR984" s="1453"/>
      <c r="CS984" s="1453"/>
      <c r="CT984" s="1453"/>
      <c r="CU984" s="1453"/>
      <c r="CV984" s="1453"/>
      <c r="CW984" s="1453"/>
      <c r="CX984" s="1453"/>
      <c r="CY984" s="1453"/>
      <c r="CZ984" s="1453"/>
      <c r="DA984" s="1453"/>
      <c r="DB984" s="1453"/>
      <c r="DC984" s="1453"/>
      <c r="DD984" s="1453"/>
      <c r="DE984" s="1453"/>
      <c r="DF984" s="1453"/>
      <c r="DG984" s="1453"/>
      <c r="DH984" s="1453"/>
      <c r="DI984" s="1453"/>
      <c r="DJ984" s="1453"/>
      <c r="DK984" s="1453"/>
      <c r="DL984" s="1453"/>
      <c r="DM984" s="1453"/>
      <c r="DN984" s="1453"/>
      <c r="DO984" s="1453"/>
      <c r="DP984" s="1453"/>
      <c r="DQ984" s="1453"/>
      <c r="DR984" s="1453"/>
      <c r="DS984" s="1453"/>
      <c r="DT984" s="1453"/>
    </row>
    <row r="985" spans="1:124" s="1543" customFormat="1" ht="21.9" customHeight="1" x14ac:dyDescent="0.3">
      <c r="A985" s="1453"/>
      <c r="B985" s="1453"/>
      <c r="C985" s="1514"/>
      <c r="D985" s="1514"/>
      <c r="E985" s="1514"/>
      <c r="F985" s="1848"/>
      <c r="G985" s="1930"/>
      <c r="H985" s="1516"/>
      <c r="I985" s="1537"/>
      <c r="J985" s="1537"/>
      <c r="K985" s="1453"/>
      <c r="L985" s="1453"/>
      <c r="M985" s="1453"/>
      <c r="N985" s="1514"/>
      <c r="O985" s="1453"/>
      <c r="P985" s="1453"/>
      <c r="Q985" s="1453"/>
      <c r="R985" s="1453"/>
      <c r="S985" s="1453"/>
      <c r="T985" s="1452"/>
      <c r="U985"/>
      <c r="V985"/>
      <c r="W985" s="1453"/>
      <c r="X985" s="1453"/>
      <c r="Y985" s="1453"/>
      <c r="Z985" s="1453"/>
      <c r="AA985" s="1453"/>
      <c r="AB985" s="1453"/>
      <c r="AC985" s="1453"/>
      <c r="AD985" s="1453"/>
      <c r="AE985" s="1453"/>
      <c r="AF985" s="1453"/>
      <c r="AG985" s="1453"/>
      <c r="AH985" s="1453"/>
      <c r="AI985" s="1453"/>
      <c r="AJ985" s="1453"/>
      <c r="AK985" s="1453"/>
      <c r="AL985" s="1453"/>
      <c r="AM985" s="1453"/>
      <c r="AN985" s="1453"/>
      <c r="AO985" s="1453"/>
      <c r="AP985" s="1453"/>
      <c r="AQ985" s="1453"/>
      <c r="AR985" s="1454"/>
      <c r="AS985" s="1453"/>
      <c r="AT985" s="1453"/>
      <c r="AU985" s="1453"/>
      <c r="AV985" s="1453"/>
      <c r="AW985" s="1453"/>
      <c r="AX985" s="1453"/>
      <c r="AY985" s="1453"/>
      <c r="AZ985" s="1453"/>
      <c r="BA985" s="1453"/>
      <c r="BB985" s="1453"/>
      <c r="BC985" s="1453"/>
      <c r="BD985" s="1453"/>
      <c r="BE985" s="1453"/>
      <c r="BF985" s="1453"/>
      <c r="BG985" s="1453"/>
      <c r="BH985" s="1453"/>
      <c r="BI985" s="1453"/>
      <c r="BJ985" s="1453"/>
      <c r="BK985" s="1453"/>
      <c r="BL985" s="1453"/>
      <c r="BM985" s="1453"/>
      <c r="BN985" s="1453"/>
      <c r="BO985" s="1453"/>
      <c r="BP985" s="1453"/>
      <c r="BQ985" s="1453"/>
      <c r="BR985" s="1453"/>
      <c r="BS985" s="1453"/>
      <c r="BT985" s="1453"/>
      <c r="BU985" s="1453"/>
      <c r="BV985" s="1453"/>
      <c r="BW985" s="1453"/>
      <c r="BX985" s="1453"/>
      <c r="BY985" s="1453"/>
      <c r="BZ985" s="1453"/>
      <c r="CA985" s="1453"/>
      <c r="CB985" s="1453"/>
      <c r="CC985" s="1453"/>
      <c r="CD985" s="1453"/>
      <c r="CE985" s="1453"/>
      <c r="CF985" s="1453"/>
      <c r="CG985" s="1453"/>
      <c r="CH985" s="1453"/>
      <c r="CI985" s="1453"/>
      <c r="CJ985" s="1453"/>
      <c r="CK985" s="1453"/>
      <c r="CL985" s="1453"/>
      <c r="CM985" s="1453"/>
      <c r="CN985" s="1453"/>
      <c r="CO985" s="1453"/>
      <c r="CP985" s="1453"/>
      <c r="CQ985" s="1453"/>
      <c r="CR985" s="1453"/>
      <c r="CS985" s="1453"/>
      <c r="CT985" s="1453"/>
      <c r="CU985" s="1453"/>
      <c r="CV985" s="1453"/>
      <c r="CW985" s="1453"/>
      <c r="CX985" s="1453"/>
      <c r="CY985" s="1453"/>
      <c r="CZ985" s="1453"/>
      <c r="DA985" s="1453"/>
      <c r="DB985" s="1453"/>
      <c r="DC985" s="1453"/>
      <c r="DD985" s="1453"/>
      <c r="DE985" s="1453"/>
      <c r="DF985" s="1453"/>
      <c r="DG985" s="1453"/>
      <c r="DH985" s="1453"/>
      <c r="DI985" s="1453"/>
      <c r="DJ985" s="1453"/>
      <c r="DK985" s="1453"/>
      <c r="DL985" s="1453"/>
      <c r="DM985" s="1453"/>
      <c r="DN985" s="1453"/>
      <c r="DO985" s="1453"/>
      <c r="DP985" s="1453"/>
      <c r="DQ985" s="1453"/>
      <c r="DR985" s="1453"/>
      <c r="DS985" s="1453"/>
      <c r="DT985" s="1453"/>
    </row>
    <row r="986" spans="1:124" s="1543" customFormat="1" ht="21.9" customHeight="1" x14ac:dyDescent="0.3">
      <c r="A986" s="1453"/>
      <c r="B986" s="1453"/>
      <c r="C986" s="1514"/>
      <c r="D986" s="1514"/>
      <c r="E986" s="1514"/>
      <c r="F986" s="1848"/>
      <c r="G986" s="1930"/>
      <c r="H986" s="1516"/>
      <c r="I986" s="1537"/>
      <c r="J986" s="1537"/>
      <c r="K986" s="1453"/>
      <c r="L986" s="1453"/>
      <c r="M986" s="1453"/>
      <c r="N986" s="1514"/>
      <c r="O986" s="1453"/>
      <c r="P986" s="1453"/>
      <c r="Q986" s="1453"/>
      <c r="R986" s="1453"/>
      <c r="S986" s="1453"/>
      <c r="T986" s="1452"/>
      <c r="U986"/>
      <c r="V986"/>
      <c r="W986" s="1453"/>
      <c r="X986" s="1453"/>
      <c r="Y986" s="1453"/>
      <c r="Z986" s="1453"/>
      <c r="AA986" s="1453"/>
      <c r="AB986" s="1453"/>
      <c r="AC986" s="1453"/>
      <c r="AD986" s="1453"/>
      <c r="AE986" s="1453"/>
      <c r="AF986" s="1453"/>
      <c r="AG986" s="1453"/>
      <c r="AH986" s="1453"/>
      <c r="AI986" s="1453"/>
      <c r="AJ986" s="1453"/>
      <c r="AK986" s="1453"/>
      <c r="AL986" s="1453"/>
      <c r="AM986" s="1453"/>
      <c r="AN986" s="1453"/>
      <c r="AO986" s="1453"/>
      <c r="AP986" s="1453"/>
      <c r="AQ986" s="1453"/>
      <c r="AR986" s="1454"/>
      <c r="AS986" s="1453"/>
      <c r="AT986" s="1453"/>
      <c r="AU986" s="1453"/>
      <c r="AV986" s="1453"/>
      <c r="AW986" s="1453"/>
      <c r="AX986" s="1453"/>
      <c r="AY986" s="1453"/>
      <c r="AZ986" s="1453"/>
      <c r="BA986" s="1453"/>
      <c r="BB986" s="1453"/>
      <c r="BC986" s="1453"/>
      <c r="BD986" s="1453"/>
      <c r="BE986" s="1453"/>
      <c r="BF986" s="1453"/>
      <c r="BG986" s="1453"/>
      <c r="BH986" s="1453"/>
      <c r="BI986" s="1453"/>
      <c r="BJ986" s="1453"/>
      <c r="BK986" s="1453"/>
      <c r="BL986" s="1453"/>
      <c r="BM986" s="1453"/>
      <c r="BN986" s="1453"/>
      <c r="BO986" s="1453"/>
      <c r="BP986" s="1453"/>
      <c r="BQ986" s="1453"/>
      <c r="BR986" s="1453"/>
      <c r="BS986" s="1453"/>
      <c r="BT986" s="1453"/>
      <c r="BU986" s="1453"/>
      <c r="BV986" s="1453"/>
      <c r="BW986" s="1453"/>
      <c r="BX986" s="1453"/>
      <c r="BY986" s="1453"/>
      <c r="BZ986" s="1453"/>
      <c r="CA986" s="1453"/>
      <c r="CB986" s="1453"/>
      <c r="CC986" s="1453"/>
      <c r="CD986" s="1453"/>
      <c r="CE986" s="1453"/>
      <c r="CF986" s="1453"/>
      <c r="CG986" s="1453"/>
      <c r="CH986" s="1453"/>
      <c r="CI986" s="1453"/>
      <c r="CJ986" s="1453"/>
      <c r="CK986" s="1453"/>
      <c r="CL986" s="1453"/>
      <c r="CM986" s="1453"/>
      <c r="CN986" s="1453"/>
      <c r="CO986" s="1453"/>
      <c r="CP986" s="1453"/>
      <c r="CQ986" s="1453"/>
      <c r="CR986" s="1453"/>
      <c r="CS986" s="1453"/>
      <c r="CT986" s="1453"/>
      <c r="CU986" s="1453"/>
      <c r="CV986" s="1453"/>
      <c r="CW986" s="1453"/>
      <c r="CX986" s="1453"/>
      <c r="CY986" s="1453"/>
      <c r="CZ986" s="1453"/>
      <c r="DA986" s="1453"/>
      <c r="DB986" s="1453"/>
      <c r="DC986" s="1453"/>
      <c r="DD986" s="1453"/>
      <c r="DE986" s="1453"/>
      <c r="DF986" s="1453"/>
      <c r="DG986" s="1453"/>
      <c r="DH986" s="1453"/>
      <c r="DI986" s="1453"/>
      <c r="DJ986" s="1453"/>
      <c r="DK986" s="1453"/>
      <c r="DL986" s="1453"/>
      <c r="DM986" s="1453"/>
      <c r="DN986" s="1453"/>
      <c r="DO986" s="1453"/>
      <c r="DP986" s="1453"/>
      <c r="DQ986" s="1453"/>
      <c r="DR986" s="1453"/>
      <c r="DS986" s="1453"/>
      <c r="DT986" s="1453"/>
    </row>
    <row r="987" spans="1:124" s="1543" customFormat="1" ht="21.9" customHeight="1" x14ac:dyDescent="0.3">
      <c r="A987" s="1453"/>
      <c r="B987" s="1453"/>
      <c r="C987" s="1514"/>
      <c r="D987" s="1514"/>
      <c r="E987" s="1514"/>
      <c r="F987" s="1848"/>
      <c r="G987" s="1930"/>
      <c r="H987" s="1516"/>
      <c r="I987" s="1537"/>
      <c r="J987" s="1537"/>
      <c r="K987" s="1453"/>
      <c r="L987" s="1453"/>
      <c r="M987" s="1453"/>
      <c r="N987" s="1514"/>
      <c r="O987" s="1453"/>
      <c r="P987" s="1453"/>
      <c r="Q987" s="1453"/>
      <c r="R987" s="1453"/>
      <c r="S987" s="1453"/>
      <c r="T987" s="1452"/>
      <c r="U987"/>
      <c r="V987"/>
      <c r="W987" s="1453"/>
      <c r="X987" s="1453"/>
      <c r="Y987" s="1453"/>
      <c r="Z987" s="1453"/>
      <c r="AA987" s="1453"/>
      <c r="AB987" s="1453"/>
      <c r="AC987" s="1453"/>
      <c r="AD987" s="1453"/>
      <c r="AE987" s="1453"/>
      <c r="AF987" s="1453"/>
      <c r="AG987" s="1453"/>
      <c r="AH987" s="1453"/>
      <c r="AI987" s="1453"/>
      <c r="AJ987" s="1453"/>
      <c r="AK987" s="1453"/>
      <c r="AL987" s="1453"/>
      <c r="AM987" s="1453"/>
      <c r="AN987" s="1453"/>
      <c r="AO987" s="1453"/>
      <c r="AP987" s="1453"/>
      <c r="AQ987" s="1453"/>
      <c r="AR987" s="1454"/>
      <c r="AS987" s="1453"/>
      <c r="AT987" s="1453"/>
      <c r="AU987" s="1453"/>
      <c r="AV987" s="1453"/>
      <c r="AW987" s="1453"/>
      <c r="AX987" s="1453"/>
      <c r="AY987" s="1453"/>
      <c r="AZ987" s="1453"/>
      <c r="BA987" s="1453"/>
      <c r="BB987" s="1453"/>
      <c r="BC987" s="1453"/>
      <c r="BD987" s="1453"/>
      <c r="BE987" s="1453"/>
      <c r="BF987" s="1453"/>
      <c r="BG987" s="1453"/>
      <c r="BH987" s="1453"/>
      <c r="BI987" s="1453"/>
      <c r="BJ987" s="1453"/>
      <c r="BK987" s="1453"/>
      <c r="BL987" s="1453"/>
      <c r="BM987" s="1453"/>
      <c r="BN987" s="1453"/>
      <c r="BO987" s="1453"/>
      <c r="BP987" s="1453"/>
      <c r="BQ987" s="1453"/>
      <c r="BR987" s="1453"/>
      <c r="BS987" s="1453"/>
      <c r="BT987" s="1453"/>
      <c r="BU987" s="1453"/>
      <c r="BV987" s="1453"/>
      <c r="BW987" s="1453"/>
      <c r="BX987" s="1453"/>
      <c r="BY987" s="1453"/>
      <c r="BZ987" s="1453"/>
      <c r="CA987" s="1453"/>
      <c r="CB987" s="1453"/>
      <c r="CC987" s="1453"/>
      <c r="CD987" s="1453"/>
      <c r="CE987" s="1453"/>
      <c r="CF987" s="1453"/>
      <c r="CG987" s="1453"/>
      <c r="CH987" s="1453"/>
      <c r="CI987" s="1453"/>
      <c r="CJ987" s="1453"/>
      <c r="CK987" s="1453"/>
      <c r="CL987" s="1453"/>
      <c r="CM987" s="1453"/>
      <c r="CN987" s="1453"/>
      <c r="CO987" s="1453"/>
      <c r="CP987" s="1453"/>
      <c r="CQ987" s="1453"/>
      <c r="CR987" s="1453"/>
      <c r="CS987" s="1453"/>
      <c r="CT987" s="1453"/>
      <c r="CU987" s="1453"/>
      <c r="CV987" s="1453"/>
      <c r="CW987" s="1453"/>
      <c r="CX987" s="1453"/>
      <c r="CY987" s="1453"/>
      <c r="CZ987" s="1453"/>
      <c r="DA987" s="1453"/>
      <c r="DB987" s="1453"/>
      <c r="DC987" s="1453"/>
      <c r="DD987" s="1453"/>
      <c r="DE987" s="1453"/>
      <c r="DF987" s="1453"/>
      <c r="DG987" s="1453"/>
      <c r="DH987" s="1453"/>
      <c r="DI987" s="1453"/>
      <c r="DJ987" s="1453"/>
      <c r="DK987" s="1453"/>
      <c r="DL987" s="1453"/>
      <c r="DM987" s="1453"/>
      <c r="DN987" s="1453"/>
      <c r="DO987" s="1453"/>
      <c r="DP987" s="1453"/>
      <c r="DQ987" s="1453"/>
      <c r="DR987" s="1453"/>
      <c r="DS987" s="1453"/>
      <c r="DT987" s="1453"/>
    </row>
    <row r="988" spans="1:124" s="1543" customFormat="1" ht="21.9" customHeight="1" x14ac:dyDescent="0.3">
      <c r="A988" s="1453"/>
      <c r="B988" s="1453"/>
      <c r="C988" s="1514"/>
      <c r="D988" s="1514"/>
      <c r="E988" s="1514"/>
      <c r="F988" s="1848"/>
      <c r="G988" s="1930"/>
      <c r="H988" s="1516"/>
      <c r="I988" s="1537"/>
      <c r="J988" s="1537"/>
      <c r="K988" s="1453"/>
      <c r="L988" s="1453"/>
      <c r="M988" s="1453"/>
      <c r="N988" s="1514"/>
      <c r="O988" s="1453"/>
      <c r="P988" s="1453"/>
      <c r="Q988" s="1453"/>
      <c r="R988" s="1453"/>
      <c r="S988" s="1453"/>
      <c r="T988" s="1452"/>
      <c r="U988"/>
      <c r="V988"/>
      <c r="W988" s="1453"/>
      <c r="X988" s="1453"/>
      <c r="Y988" s="1453"/>
      <c r="Z988" s="1453"/>
      <c r="AA988" s="1453"/>
      <c r="AB988" s="1453"/>
      <c r="AC988" s="1453"/>
      <c r="AD988" s="1453"/>
      <c r="AE988" s="1453"/>
      <c r="AF988" s="1453"/>
      <c r="AG988" s="1453"/>
      <c r="AH988" s="1453"/>
      <c r="AI988" s="1453"/>
      <c r="AJ988" s="1453"/>
      <c r="AK988" s="1453"/>
      <c r="AL988" s="1453"/>
      <c r="AM988" s="1453"/>
      <c r="AN988" s="1453"/>
      <c r="AO988" s="1453"/>
      <c r="AP988" s="1453"/>
      <c r="AQ988" s="1453"/>
      <c r="AR988" s="1454"/>
      <c r="AS988" s="1453"/>
      <c r="AT988" s="1453"/>
      <c r="AU988" s="1453"/>
      <c r="AV988" s="1453"/>
      <c r="AW988" s="1453"/>
      <c r="AX988" s="1453"/>
      <c r="AY988" s="1453"/>
      <c r="AZ988" s="1453"/>
      <c r="BA988" s="1453"/>
      <c r="BB988" s="1453"/>
      <c r="BC988" s="1453"/>
      <c r="BD988" s="1453"/>
      <c r="BE988" s="1453"/>
      <c r="BF988" s="1453"/>
      <c r="BG988" s="1453"/>
      <c r="BH988" s="1453"/>
      <c r="BI988" s="1453"/>
      <c r="BJ988" s="1453"/>
      <c r="BK988" s="1453"/>
      <c r="BL988" s="1453"/>
      <c r="BM988" s="1453"/>
      <c r="BN988" s="1453"/>
      <c r="BO988" s="1453"/>
      <c r="BP988" s="1453"/>
      <c r="BQ988" s="1453"/>
      <c r="BR988" s="1453"/>
      <c r="BS988" s="1453"/>
      <c r="BT988" s="1453"/>
      <c r="BU988" s="1453"/>
      <c r="BV988" s="1453"/>
      <c r="BW988" s="1453"/>
      <c r="BX988" s="1453"/>
      <c r="BY988" s="1453"/>
      <c r="BZ988" s="1453"/>
      <c r="CA988" s="1453"/>
      <c r="CB988" s="1453"/>
      <c r="CC988" s="1453"/>
      <c r="CD988" s="1453"/>
      <c r="CE988" s="1453"/>
      <c r="CF988" s="1453"/>
      <c r="CG988" s="1453"/>
      <c r="CH988" s="1453"/>
      <c r="CI988" s="1453"/>
      <c r="CJ988" s="1453"/>
      <c r="CK988" s="1453"/>
      <c r="CL988" s="1453"/>
      <c r="CM988" s="1453"/>
      <c r="CN988" s="1453"/>
      <c r="CO988" s="1453"/>
      <c r="CP988" s="1453"/>
      <c r="CQ988" s="1453"/>
      <c r="CR988" s="1453"/>
      <c r="CS988" s="1453"/>
      <c r="CT988" s="1453"/>
      <c r="CU988" s="1453"/>
      <c r="CV988" s="1453"/>
      <c r="CW988" s="1453"/>
      <c r="CX988" s="1453"/>
      <c r="CY988" s="1453"/>
      <c r="CZ988" s="1453"/>
      <c r="DA988" s="1453"/>
      <c r="DB988" s="1453"/>
      <c r="DC988" s="1453"/>
      <c r="DD988" s="1453"/>
      <c r="DE988" s="1453"/>
      <c r="DF988" s="1453"/>
      <c r="DG988" s="1453"/>
      <c r="DH988" s="1453"/>
      <c r="DI988" s="1453"/>
      <c r="DJ988" s="1453"/>
      <c r="DK988" s="1453"/>
      <c r="DL988" s="1453"/>
      <c r="DM988" s="1453"/>
      <c r="DN988" s="1453"/>
      <c r="DO988" s="1453"/>
      <c r="DP988" s="1453"/>
      <c r="DQ988" s="1453"/>
      <c r="DR988" s="1453"/>
      <c r="DS988" s="1453"/>
      <c r="DT988" s="1453"/>
    </row>
    <row r="989" spans="1:124" s="1543" customFormat="1" ht="21.9" customHeight="1" x14ac:dyDescent="0.3">
      <c r="A989" s="1453"/>
      <c r="B989" s="1453"/>
      <c r="C989" s="1514"/>
      <c r="D989" s="1514"/>
      <c r="E989" s="1514"/>
      <c r="F989" s="1848"/>
      <c r="G989" s="1930"/>
      <c r="H989" s="1516"/>
      <c r="I989" s="1537"/>
      <c r="J989" s="1537"/>
      <c r="K989" s="1453"/>
      <c r="L989" s="1453"/>
      <c r="M989" s="1453"/>
      <c r="N989" s="1514"/>
      <c r="O989" s="1453"/>
      <c r="P989" s="1453"/>
      <c r="Q989" s="1453"/>
      <c r="R989" s="1453"/>
      <c r="S989" s="1453"/>
      <c r="T989" s="1452"/>
      <c r="U989"/>
      <c r="V989"/>
      <c r="W989" s="1453"/>
      <c r="X989" s="1453"/>
      <c r="Y989" s="1453"/>
      <c r="Z989" s="1453"/>
      <c r="AA989" s="1453"/>
      <c r="AB989" s="1453"/>
      <c r="AC989" s="1453"/>
      <c r="AD989" s="1453"/>
      <c r="AE989" s="1453"/>
      <c r="AF989" s="1453"/>
      <c r="AG989" s="1453"/>
      <c r="AH989" s="1453"/>
      <c r="AI989" s="1453"/>
      <c r="AJ989" s="1453"/>
      <c r="AK989" s="1453"/>
      <c r="AL989" s="1453"/>
      <c r="AM989" s="1453"/>
      <c r="AN989" s="1453"/>
      <c r="AO989" s="1453"/>
      <c r="AP989" s="1453"/>
      <c r="AQ989" s="1453"/>
      <c r="AR989" s="1454"/>
      <c r="AS989" s="1453"/>
      <c r="AT989" s="1453"/>
      <c r="AU989" s="1453"/>
      <c r="AV989" s="1453"/>
      <c r="AW989" s="1453"/>
      <c r="AX989" s="1453"/>
      <c r="AY989" s="1453"/>
      <c r="AZ989" s="1453"/>
      <c r="BA989" s="1453"/>
      <c r="BB989" s="1453"/>
      <c r="BC989" s="1453"/>
      <c r="BD989" s="1453"/>
      <c r="BE989" s="1453"/>
      <c r="BF989" s="1453"/>
      <c r="BG989" s="1453"/>
      <c r="BH989" s="1453"/>
      <c r="BI989" s="1453"/>
      <c r="BJ989" s="1453"/>
      <c r="BK989" s="1453"/>
      <c r="BL989" s="1453"/>
      <c r="BM989" s="1453"/>
      <c r="BN989" s="1453"/>
      <c r="BO989" s="1453"/>
      <c r="BP989" s="1453"/>
      <c r="BQ989" s="1453"/>
      <c r="BR989" s="1453"/>
      <c r="BS989" s="1453"/>
      <c r="BT989" s="1453"/>
      <c r="BU989" s="1453"/>
      <c r="BV989" s="1453"/>
      <c r="BW989" s="1453"/>
      <c r="BX989" s="1453"/>
      <c r="BY989" s="1453"/>
      <c r="BZ989" s="1453"/>
      <c r="CA989" s="1453"/>
      <c r="CB989" s="1453"/>
      <c r="CC989" s="1453"/>
      <c r="CD989" s="1453"/>
      <c r="CE989" s="1453"/>
      <c r="CF989" s="1453"/>
      <c r="CG989" s="1453"/>
      <c r="CH989" s="1453"/>
      <c r="CI989" s="1453"/>
      <c r="CJ989" s="1453"/>
      <c r="CK989" s="1453"/>
      <c r="CL989" s="1453"/>
      <c r="CM989" s="1453"/>
      <c r="CN989" s="1453"/>
      <c r="CO989" s="1453"/>
      <c r="CP989" s="1453"/>
      <c r="CQ989" s="1453"/>
      <c r="CR989" s="1453"/>
      <c r="CS989" s="1453"/>
      <c r="CT989" s="1453"/>
      <c r="CU989" s="1453"/>
      <c r="CV989" s="1453"/>
      <c r="CW989" s="1453"/>
      <c r="CX989" s="1453"/>
      <c r="CY989" s="1453"/>
      <c r="CZ989" s="1453"/>
      <c r="DA989" s="1453"/>
      <c r="DB989" s="1453"/>
      <c r="DC989" s="1453"/>
      <c r="DD989" s="1453"/>
      <c r="DE989" s="1453"/>
      <c r="DF989" s="1453"/>
      <c r="DG989" s="1453"/>
      <c r="DH989" s="1453"/>
      <c r="DI989" s="1453"/>
      <c r="DJ989" s="1453"/>
      <c r="DK989" s="1453"/>
      <c r="DL989" s="1453"/>
      <c r="DM989" s="1453"/>
      <c r="DN989" s="1453"/>
      <c r="DO989" s="1453"/>
      <c r="DP989" s="1453"/>
      <c r="DQ989" s="1453"/>
      <c r="DR989" s="1453"/>
      <c r="DS989" s="1453"/>
      <c r="DT989" s="1453"/>
    </row>
    <row r="990" spans="1:124" s="1543" customFormat="1" ht="21.9" customHeight="1" x14ac:dyDescent="0.3">
      <c r="A990" s="1453"/>
      <c r="B990" s="1453"/>
      <c r="C990" s="1514"/>
      <c r="D990" s="1514"/>
      <c r="E990" s="1514"/>
      <c r="F990" s="1848"/>
      <c r="G990" s="1930"/>
      <c r="H990" s="1516"/>
      <c r="I990" s="1537"/>
      <c r="J990" s="1537"/>
      <c r="K990" s="1453"/>
      <c r="L990" s="1453"/>
      <c r="M990" s="1453"/>
      <c r="N990" s="1514"/>
      <c r="O990" s="1453"/>
      <c r="P990" s="1453"/>
      <c r="Q990" s="1453"/>
      <c r="R990" s="1453"/>
      <c r="S990" s="1453"/>
      <c r="T990" s="1452"/>
      <c r="U990"/>
      <c r="V990"/>
      <c r="W990" s="1453"/>
      <c r="X990" s="1453"/>
      <c r="Y990" s="1453"/>
      <c r="Z990" s="1453"/>
      <c r="AA990" s="1453"/>
      <c r="AB990" s="1453"/>
      <c r="AC990" s="1453"/>
      <c r="AD990" s="1453"/>
      <c r="AE990" s="1453"/>
      <c r="AF990" s="1453"/>
      <c r="AG990" s="1453"/>
      <c r="AH990" s="1453"/>
      <c r="AI990" s="1453"/>
      <c r="AJ990" s="1453"/>
      <c r="AK990" s="1453"/>
      <c r="AL990" s="1453"/>
      <c r="AM990" s="1453"/>
      <c r="AN990" s="1453"/>
      <c r="AO990" s="1453"/>
      <c r="AP990" s="1453"/>
      <c r="AQ990" s="1453"/>
      <c r="AR990" s="1454"/>
      <c r="AS990" s="1453"/>
      <c r="AT990" s="1453"/>
      <c r="AU990" s="1453"/>
      <c r="AV990" s="1453"/>
      <c r="AW990" s="1453"/>
      <c r="AX990" s="1453"/>
      <c r="AY990" s="1453"/>
      <c r="AZ990" s="1453"/>
      <c r="BA990" s="1453"/>
      <c r="BB990" s="1453"/>
      <c r="BC990" s="1453"/>
      <c r="BD990" s="1453"/>
      <c r="BE990" s="1453"/>
      <c r="BF990" s="1453"/>
      <c r="BG990" s="1453"/>
      <c r="BH990" s="1453"/>
      <c r="BI990" s="1453"/>
      <c r="BJ990" s="1453"/>
      <c r="BK990" s="1453"/>
      <c r="BL990" s="1453"/>
      <c r="BM990" s="1453"/>
      <c r="BN990" s="1453"/>
      <c r="BO990" s="1453"/>
      <c r="BP990" s="1453"/>
      <c r="BQ990" s="1453"/>
      <c r="BR990" s="1453"/>
      <c r="BS990" s="1453"/>
      <c r="BT990" s="1453"/>
      <c r="BU990" s="1453"/>
      <c r="BV990" s="1453"/>
      <c r="BW990" s="1453"/>
      <c r="BX990" s="1453"/>
      <c r="BY990" s="1453"/>
      <c r="BZ990" s="1453"/>
      <c r="CA990" s="1453"/>
      <c r="CB990" s="1453"/>
      <c r="CC990" s="1453"/>
      <c r="CD990" s="1453"/>
      <c r="CE990" s="1453"/>
      <c r="CF990" s="1453"/>
      <c r="CG990" s="1453"/>
      <c r="CH990" s="1453"/>
      <c r="CI990" s="1453"/>
      <c r="CJ990" s="1453"/>
      <c r="CK990" s="1453"/>
      <c r="CL990" s="1453"/>
      <c r="CM990" s="1453"/>
      <c r="CN990" s="1453"/>
      <c r="CO990" s="1453"/>
      <c r="CP990" s="1453"/>
      <c r="CQ990" s="1453"/>
      <c r="CR990" s="1453"/>
      <c r="CS990" s="1453"/>
      <c r="CT990" s="1453"/>
      <c r="CU990" s="1453"/>
      <c r="CV990" s="1453"/>
      <c r="CW990" s="1453"/>
      <c r="CX990" s="1453"/>
      <c r="CY990" s="1453"/>
      <c r="CZ990" s="1453"/>
      <c r="DA990" s="1453"/>
      <c r="DB990" s="1453"/>
      <c r="DC990" s="1453"/>
      <c r="DD990" s="1453"/>
      <c r="DE990" s="1453"/>
      <c r="DF990" s="1453"/>
      <c r="DG990" s="1453"/>
      <c r="DH990" s="1453"/>
      <c r="DI990" s="1453"/>
      <c r="DJ990" s="1453"/>
      <c r="DK990" s="1453"/>
      <c r="DL990" s="1453"/>
      <c r="DM990" s="1453"/>
      <c r="DN990" s="1453"/>
      <c r="DO990" s="1453"/>
      <c r="DP990" s="1453"/>
      <c r="DQ990" s="1453"/>
      <c r="DR990" s="1453"/>
      <c r="DS990" s="1453"/>
      <c r="DT990" s="1453"/>
    </row>
    <row r="991" spans="1:124" s="1543" customFormat="1" ht="21.9" customHeight="1" x14ac:dyDescent="0.3">
      <c r="A991" s="1453"/>
      <c r="B991" s="1453"/>
      <c r="C991" s="1514"/>
      <c r="D991" s="1514"/>
      <c r="E991" s="1514"/>
      <c r="F991" s="1848"/>
      <c r="G991" s="1930"/>
      <c r="H991" s="1516"/>
      <c r="I991" s="1537"/>
      <c r="J991" s="1537"/>
      <c r="K991" s="1453"/>
      <c r="L991" s="1453"/>
      <c r="M991" s="1453"/>
      <c r="N991" s="1514"/>
      <c r="O991" s="1453"/>
      <c r="P991" s="1453"/>
      <c r="Q991" s="1453"/>
      <c r="R991" s="1453"/>
      <c r="S991" s="1453"/>
      <c r="T991" s="1452"/>
      <c r="U991"/>
      <c r="V991"/>
      <c r="W991" s="1453"/>
      <c r="X991" s="1453"/>
      <c r="Y991" s="1453"/>
      <c r="Z991" s="1453"/>
      <c r="AA991" s="1453"/>
      <c r="AB991" s="1453"/>
      <c r="AC991" s="1453"/>
      <c r="AD991" s="1453"/>
      <c r="AE991" s="1453"/>
      <c r="AF991" s="1453"/>
      <c r="AG991" s="1453"/>
      <c r="AH991" s="1453"/>
      <c r="AI991" s="1453"/>
      <c r="AJ991" s="1453"/>
      <c r="AK991" s="1453"/>
      <c r="AL991" s="1453"/>
      <c r="AM991" s="1453"/>
      <c r="AN991" s="1453"/>
      <c r="AO991" s="1453"/>
      <c r="AP991" s="1453"/>
      <c r="AQ991" s="1453"/>
      <c r="AR991" s="1454"/>
      <c r="AS991" s="1453"/>
      <c r="AT991" s="1453"/>
      <c r="AU991" s="1453"/>
      <c r="AV991" s="1453"/>
      <c r="AW991" s="1453"/>
      <c r="AX991" s="1453"/>
      <c r="AY991" s="1453"/>
      <c r="AZ991" s="1453"/>
      <c r="BA991" s="1453"/>
      <c r="BB991" s="1453"/>
      <c r="BC991" s="1453"/>
      <c r="BD991" s="1453"/>
      <c r="BE991" s="1453"/>
      <c r="BF991" s="1453"/>
      <c r="BG991" s="1453"/>
      <c r="BH991" s="1453"/>
      <c r="BI991" s="1453"/>
      <c r="BJ991" s="1453"/>
      <c r="BK991" s="1453"/>
      <c r="BL991" s="1453"/>
      <c r="BM991" s="1453"/>
      <c r="BN991" s="1453"/>
      <c r="BO991" s="1453"/>
      <c r="BP991" s="1453"/>
      <c r="BQ991" s="1453"/>
      <c r="BR991" s="1453"/>
      <c r="BS991" s="1453"/>
      <c r="BT991" s="1453"/>
      <c r="BU991" s="1453"/>
      <c r="BV991" s="1453"/>
      <c r="BW991" s="1453"/>
      <c r="BX991" s="1453"/>
      <c r="BY991" s="1453"/>
      <c r="BZ991" s="1453"/>
      <c r="CA991" s="1453"/>
      <c r="CB991" s="1453"/>
      <c r="CC991" s="1453"/>
      <c r="CD991" s="1453"/>
      <c r="CE991" s="1453"/>
      <c r="CF991" s="1453"/>
      <c r="CG991" s="1453"/>
      <c r="CH991" s="1453"/>
      <c r="CI991" s="1453"/>
      <c r="CJ991" s="1453"/>
      <c r="CK991" s="1453"/>
      <c r="CL991" s="1453"/>
      <c r="CM991" s="1453"/>
      <c r="CN991" s="1453"/>
      <c r="CO991" s="1453"/>
      <c r="CP991" s="1453"/>
      <c r="CQ991" s="1453"/>
      <c r="CR991" s="1453"/>
      <c r="CS991" s="1453"/>
      <c r="CT991" s="1453"/>
      <c r="CU991" s="1453"/>
      <c r="CV991" s="1453"/>
      <c r="CW991" s="1453"/>
      <c r="CX991" s="1453"/>
      <c r="CY991" s="1453"/>
      <c r="CZ991" s="1453"/>
      <c r="DA991" s="1453"/>
      <c r="DB991" s="1453"/>
      <c r="DC991" s="1453"/>
      <c r="DD991" s="1453"/>
      <c r="DE991" s="1453"/>
      <c r="DF991" s="1453"/>
      <c r="DG991" s="1453"/>
      <c r="DH991" s="1453"/>
      <c r="DI991" s="1453"/>
      <c r="DJ991" s="1453"/>
      <c r="DK991" s="1453"/>
      <c r="DL991" s="1453"/>
      <c r="DM991" s="1453"/>
      <c r="DN991" s="1453"/>
      <c r="DO991" s="1453"/>
      <c r="DP991" s="1453"/>
      <c r="DQ991" s="1453"/>
      <c r="DR991" s="1453"/>
      <c r="DS991" s="1453"/>
      <c r="DT991" s="1453"/>
    </row>
    <row r="992" spans="1:124" s="1543" customFormat="1" ht="21.9" customHeight="1" x14ac:dyDescent="0.3">
      <c r="A992" s="1453"/>
      <c r="B992" s="1453"/>
      <c r="C992" s="1514"/>
      <c r="D992" s="1514"/>
      <c r="E992" s="1514"/>
      <c r="F992" s="1848"/>
      <c r="G992" s="1930"/>
      <c r="H992" s="1516"/>
      <c r="I992" s="1537"/>
      <c r="J992" s="1537"/>
      <c r="K992" s="1453"/>
      <c r="L992" s="1453"/>
      <c r="M992" s="1453"/>
      <c r="N992" s="1514"/>
      <c r="O992" s="1453"/>
      <c r="P992" s="1453"/>
      <c r="Q992" s="1453"/>
      <c r="R992" s="1453"/>
      <c r="S992" s="1453"/>
      <c r="T992" s="1452"/>
      <c r="U992"/>
      <c r="V992"/>
      <c r="W992" s="1453"/>
      <c r="X992" s="1453"/>
      <c r="Y992" s="1453"/>
      <c r="Z992" s="1453"/>
      <c r="AA992" s="1453"/>
      <c r="AB992" s="1453"/>
      <c r="AC992" s="1453"/>
      <c r="AD992" s="1453"/>
      <c r="AE992" s="1453"/>
      <c r="AF992" s="1453"/>
      <c r="AG992" s="1453"/>
      <c r="AH992" s="1453"/>
      <c r="AI992" s="1453"/>
      <c r="AJ992" s="1453"/>
      <c r="AK992" s="1453"/>
      <c r="AL992" s="1453"/>
      <c r="AM992" s="1453"/>
      <c r="AN992" s="1453"/>
      <c r="AO992" s="1453"/>
      <c r="AP992" s="1453"/>
      <c r="AQ992" s="1453"/>
      <c r="AR992" s="1454"/>
      <c r="AS992" s="1453"/>
      <c r="AT992" s="1453"/>
      <c r="AU992" s="1453"/>
      <c r="AV992" s="1453"/>
      <c r="AW992" s="1453"/>
      <c r="AX992" s="1453"/>
      <c r="AY992" s="1453"/>
      <c r="AZ992" s="1453"/>
      <c r="BA992" s="1453"/>
      <c r="BB992" s="1453"/>
      <c r="BC992" s="1453"/>
      <c r="BD992" s="1453"/>
      <c r="BE992" s="1453"/>
      <c r="BF992" s="1453"/>
      <c r="BG992" s="1453"/>
      <c r="BH992" s="1453"/>
      <c r="BI992" s="1453"/>
      <c r="BJ992" s="1453"/>
      <c r="BK992" s="1453"/>
      <c r="BL992" s="1453"/>
      <c r="BM992" s="1453"/>
      <c r="BN992" s="1453"/>
      <c r="BO992" s="1453"/>
      <c r="BP992" s="1453"/>
      <c r="BQ992" s="1453"/>
      <c r="BR992" s="1453"/>
      <c r="BS992" s="1453"/>
      <c r="BT992" s="1453"/>
      <c r="BU992" s="1453"/>
      <c r="BV992" s="1453"/>
      <c r="BW992" s="1453"/>
      <c r="BX992" s="1453"/>
      <c r="BY992" s="1453"/>
      <c r="BZ992" s="1453"/>
      <c r="CA992" s="1453"/>
      <c r="CB992" s="1453"/>
      <c r="CC992" s="1453"/>
      <c r="CD992" s="1453"/>
      <c r="CE992" s="1453"/>
      <c r="CF992" s="1453"/>
      <c r="CG992" s="1453"/>
      <c r="CH992" s="1453"/>
      <c r="CI992" s="1453"/>
      <c r="CJ992" s="1453"/>
      <c r="CK992" s="1453"/>
      <c r="CL992" s="1453"/>
      <c r="CM992" s="1453"/>
      <c r="CN992" s="1453"/>
      <c r="CO992" s="1453"/>
      <c r="CP992" s="1453"/>
      <c r="CQ992" s="1453"/>
      <c r="CR992" s="1453"/>
      <c r="CS992" s="1453"/>
      <c r="CT992" s="1453"/>
      <c r="CU992" s="1453"/>
      <c r="CV992" s="1453"/>
      <c r="CW992" s="1453"/>
      <c r="CX992" s="1453"/>
      <c r="CY992" s="1453"/>
      <c r="CZ992" s="1453"/>
      <c r="DA992" s="1453"/>
      <c r="DB992" s="1453"/>
      <c r="DC992" s="1453"/>
      <c r="DD992" s="1453"/>
      <c r="DE992" s="1453"/>
      <c r="DF992" s="1453"/>
      <c r="DG992" s="1453"/>
      <c r="DH992" s="1453"/>
      <c r="DI992" s="1453"/>
      <c r="DJ992" s="1453"/>
      <c r="DK992" s="1453"/>
      <c r="DL992" s="1453"/>
      <c r="DM992" s="1453"/>
      <c r="DN992" s="1453"/>
      <c r="DO992" s="1453"/>
      <c r="DP992" s="1453"/>
      <c r="DQ992" s="1453"/>
      <c r="DR992" s="1453"/>
      <c r="DS992" s="1453"/>
      <c r="DT992" s="1453"/>
    </row>
    <row r="993" spans="1:124" s="1543" customFormat="1" ht="21.9" customHeight="1" x14ac:dyDescent="0.3">
      <c r="A993" s="1453"/>
      <c r="B993" s="1453"/>
      <c r="C993" s="1514"/>
      <c r="D993" s="1514"/>
      <c r="E993" s="1514"/>
      <c r="F993" s="1848"/>
      <c r="G993" s="1930"/>
      <c r="H993" s="1516"/>
      <c r="I993" s="1537"/>
      <c r="J993" s="1537"/>
      <c r="K993" s="1453"/>
      <c r="L993" s="1453"/>
      <c r="M993" s="1453"/>
      <c r="N993" s="1514"/>
      <c r="O993" s="1453"/>
      <c r="P993" s="1453"/>
      <c r="Q993" s="1453"/>
      <c r="R993" s="1453"/>
      <c r="S993" s="1453"/>
      <c r="T993" s="1452"/>
      <c r="U993"/>
      <c r="V993"/>
      <c r="W993" s="1453"/>
      <c r="X993" s="1453"/>
      <c r="Y993" s="1453"/>
      <c r="Z993" s="1453"/>
      <c r="AA993" s="1453"/>
      <c r="AB993" s="1453"/>
      <c r="AC993" s="1453"/>
      <c r="AD993" s="1453"/>
      <c r="AE993" s="1453"/>
      <c r="AF993" s="1453"/>
      <c r="AG993" s="1453"/>
      <c r="AH993" s="1453"/>
      <c r="AI993" s="1453"/>
      <c r="AJ993" s="1453"/>
      <c r="AK993" s="1453"/>
      <c r="AL993" s="1453"/>
      <c r="AM993" s="1453"/>
      <c r="AN993" s="1453"/>
      <c r="AO993" s="1453"/>
      <c r="AP993" s="1453"/>
      <c r="AQ993" s="1453"/>
      <c r="AR993" s="1454"/>
      <c r="AS993" s="1453"/>
      <c r="AT993" s="1453"/>
      <c r="AU993" s="1453"/>
      <c r="AV993" s="1453"/>
      <c r="AW993" s="1453"/>
      <c r="AX993" s="1453"/>
      <c r="AY993" s="1453"/>
      <c r="AZ993" s="1453"/>
      <c r="BA993" s="1453"/>
      <c r="BB993" s="1453"/>
      <c r="BC993" s="1453"/>
      <c r="BD993" s="1453"/>
      <c r="BE993" s="1453"/>
      <c r="BF993" s="1453"/>
      <c r="BG993" s="1453"/>
      <c r="BH993" s="1453"/>
      <c r="BI993" s="1453"/>
      <c r="BJ993" s="1453"/>
      <c r="BK993" s="1453"/>
      <c r="BL993" s="1453"/>
      <c r="BM993" s="1453"/>
      <c r="BN993" s="1453"/>
      <c r="BO993" s="1453"/>
      <c r="BP993" s="1453"/>
      <c r="BQ993" s="1453"/>
      <c r="BR993" s="1453"/>
      <c r="BS993" s="1453"/>
      <c r="BT993" s="1453"/>
      <c r="BU993" s="1453"/>
      <c r="BV993" s="1453"/>
      <c r="BW993" s="1453"/>
      <c r="BX993" s="1453"/>
      <c r="BY993" s="1453"/>
      <c r="BZ993" s="1453"/>
      <c r="CA993" s="1453"/>
      <c r="CB993" s="1453"/>
      <c r="CC993" s="1453"/>
      <c r="CD993" s="1453"/>
      <c r="CE993" s="1453"/>
      <c r="CF993" s="1453"/>
      <c r="CG993" s="1453"/>
      <c r="CH993" s="1453"/>
      <c r="CI993" s="1453"/>
      <c r="CJ993" s="1453"/>
      <c r="CK993" s="1453"/>
      <c r="CL993" s="1453"/>
      <c r="CM993" s="1453"/>
      <c r="CN993" s="1453"/>
      <c r="CO993" s="1453"/>
      <c r="CP993" s="1453"/>
      <c r="CQ993" s="1453"/>
      <c r="CR993" s="1453"/>
      <c r="CS993" s="1453"/>
      <c r="CT993" s="1453"/>
      <c r="CU993" s="1453"/>
      <c r="CV993" s="1453"/>
      <c r="CW993" s="1453"/>
      <c r="CX993" s="1453"/>
      <c r="CY993" s="1453"/>
      <c r="CZ993" s="1453"/>
      <c r="DA993" s="1453"/>
      <c r="DB993" s="1453"/>
      <c r="DC993" s="1453"/>
      <c r="DD993" s="1453"/>
      <c r="DE993" s="1453"/>
      <c r="DF993" s="1453"/>
      <c r="DG993" s="1453"/>
      <c r="DH993" s="1453"/>
      <c r="DI993" s="1453"/>
      <c r="DJ993" s="1453"/>
      <c r="DK993" s="1453"/>
      <c r="DL993" s="1453"/>
      <c r="DM993" s="1453"/>
      <c r="DN993" s="1453"/>
      <c r="DO993" s="1453"/>
      <c r="DP993" s="1453"/>
      <c r="DQ993" s="1453"/>
      <c r="DR993" s="1453"/>
      <c r="DS993" s="1453"/>
      <c r="DT993" s="1453"/>
    </row>
    <row r="994" spans="1:124" s="1543" customFormat="1" ht="21.9" customHeight="1" x14ac:dyDescent="0.3">
      <c r="A994" s="1453"/>
      <c r="B994" s="1453"/>
      <c r="C994" s="1514"/>
      <c r="D994" s="1514"/>
      <c r="E994" s="1514"/>
      <c r="F994" s="1848"/>
      <c r="G994" s="1930"/>
      <c r="H994" s="1516"/>
      <c r="I994" s="1537"/>
      <c r="J994" s="1537"/>
      <c r="K994" s="1453"/>
      <c r="L994" s="1453"/>
      <c r="M994" s="1453"/>
      <c r="N994" s="1514"/>
      <c r="O994" s="1453"/>
      <c r="P994" s="1453"/>
      <c r="Q994" s="1453"/>
      <c r="R994" s="1453"/>
      <c r="S994" s="1453"/>
      <c r="T994" s="1452"/>
      <c r="U994"/>
      <c r="V994"/>
      <c r="W994" s="1453"/>
      <c r="X994" s="1453"/>
      <c r="Y994" s="1453"/>
      <c r="Z994" s="1453"/>
      <c r="AA994" s="1453"/>
      <c r="AB994" s="1453"/>
      <c r="AC994" s="1453"/>
      <c r="AD994" s="1453"/>
      <c r="AE994" s="1453"/>
      <c r="AF994" s="1453"/>
      <c r="AG994" s="1453"/>
      <c r="AH994" s="1453"/>
      <c r="AI994" s="1453"/>
      <c r="AJ994" s="1453"/>
      <c r="AK994" s="1453"/>
      <c r="AL994" s="1453"/>
      <c r="AM994" s="1453"/>
      <c r="AN994" s="1453"/>
      <c r="AO994" s="1453"/>
      <c r="AP994" s="1453"/>
      <c r="AQ994" s="1453"/>
      <c r="AR994" s="1454"/>
      <c r="AS994" s="1453"/>
      <c r="AT994" s="1453"/>
      <c r="AU994" s="1453"/>
      <c r="AV994" s="1453"/>
      <c r="AW994" s="1453"/>
      <c r="AX994" s="1453"/>
      <c r="AY994" s="1453"/>
      <c r="AZ994" s="1453"/>
      <c r="BA994" s="1453"/>
      <c r="BB994" s="1453"/>
      <c r="BC994" s="1453"/>
      <c r="BD994" s="1453"/>
      <c r="BE994" s="1453"/>
      <c r="BF994" s="1453"/>
      <c r="BG994" s="1453"/>
      <c r="BH994" s="1453"/>
      <c r="BI994" s="1453"/>
      <c r="BJ994" s="1453"/>
      <c r="BK994" s="1453"/>
      <c r="BL994" s="1453"/>
      <c r="BM994" s="1453"/>
      <c r="BN994" s="1453"/>
      <c r="BO994" s="1453"/>
      <c r="BP994" s="1453"/>
      <c r="BQ994" s="1453"/>
      <c r="BR994" s="1453"/>
      <c r="BS994" s="1453"/>
      <c r="BT994" s="1453"/>
      <c r="BU994" s="1453"/>
      <c r="BV994" s="1453"/>
      <c r="BW994" s="1453"/>
      <c r="BX994" s="1453"/>
      <c r="BY994" s="1453"/>
      <c r="BZ994" s="1453"/>
      <c r="CA994" s="1453"/>
      <c r="CB994" s="1453"/>
      <c r="CC994" s="1453"/>
      <c r="CD994" s="1453"/>
      <c r="CE994" s="1453"/>
      <c r="CF994" s="1453"/>
      <c r="CG994" s="1453"/>
      <c r="CH994" s="1453"/>
      <c r="CI994" s="1453"/>
      <c r="CJ994" s="1453"/>
      <c r="CK994" s="1453"/>
      <c r="CL994" s="1453"/>
      <c r="CM994" s="1453"/>
      <c r="CN994" s="1453"/>
      <c r="CO994" s="1453"/>
      <c r="CP994" s="1453"/>
      <c r="CQ994" s="1453"/>
      <c r="CR994" s="1453"/>
      <c r="CS994" s="1453"/>
      <c r="CT994" s="1453"/>
      <c r="CU994" s="1453"/>
      <c r="CV994" s="1453"/>
      <c r="CW994" s="1453"/>
      <c r="CX994" s="1453"/>
      <c r="CY994" s="1453"/>
      <c r="CZ994" s="1453"/>
      <c r="DA994" s="1453"/>
      <c r="DB994" s="1453"/>
      <c r="DC994" s="1453"/>
      <c r="DD994" s="1453"/>
      <c r="DE994" s="1453"/>
      <c r="DF994" s="1453"/>
      <c r="DG994" s="1453"/>
      <c r="DH994" s="1453"/>
      <c r="DI994" s="1453"/>
      <c r="DJ994" s="1453"/>
      <c r="DK994" s="1453"/>
      <c r="DL994" s="1453"/>
      <c r="DM994" s="1453"/>
      <c r="DN994" s="1453"/>
      <c r="DO994" s="1453"/>
      <c r="DP994" s="1453"/>
      <c r="DQ994" s="1453"/>
      <c r="DR994" s="1453"/>
      <c r="DS994" s="1453"/>
      <c r="DT994" s="1453"/>
    </row>
    <row r="995" spans="1:124" s="1543" customFormat="1" ht="21.9" customHeight="1" x14ac:dyDescent="0.3">
      <c r="A995" s="1453"/>
      <c r="B995" s="1453"/>
      <c r="C995" s="1514"/>
      <c r="D995" s="1514"/>
      <c r="E995" s="1514"/>
      <c r="F995" s="1848"/>
      <c r="G995" s="1930"/>
      <c r="H995" s="1516"/>
      <c r="I995" s="1537"/>
      <c r="J995" s="1537"/>
      <c r="K995" s="1453"/>
      <c r="L995" s="1453"/>
      <c r="M995" s="1453"/>
      <c r="N995" s="1514"/>
      <c r="O995" s="1453"/>
      <c r="P995" s="1453"/>
      <c r="Q995" s="1453"/>
      <c r="R995" s="1453"/>
      <c r="S995" s="1453"/>
      <c r="T995" s="1452"/>
      <c r="U995"/>
      <c r="V995"/>
      <c r="W995" s="1453"/>
      <c r="X995" s="1453"/>
      <c r="Y995" s="1453"/>
      <c r="Z995" s="1453"/>
      <c r="AA995" s="1453"/>
      <c r="AB995" s="1453"/>
      <c r="AC995" s="1453"/>
      <c r="AD995" s="1453"/>
      <c r="AE995" s="1453"/>
      <c r="AF995" s="1453"/>
      <c r="AG995" s="1453"/>
      <c r="AH995" s="1453"/>
      <c r="AI995" s="1453"/>
      <c r="AJ995" s="1453"/>
      <c r="AK995" s="1453"/>
      <c r="AL995" s="1453"/>
      <c r="AM995" s="1453"/>
      <c r="AN995" s="1453"/>
      <c r="AO995" s="1453"/>
      <c r="AP995" s="1453"/>
      <c r="AQ995" s="1453"/>
      <c r="AR995" s="1454"/>
      <c r="AS995" s="1453"/>
      <c r="AT995" s="1453"/>
      <c r="AU995" s="1453"/>
      <c r="AV995" s="1453"/>
      <c r="AW995" s="1453"/>
      <c r="AX995" s="1453"/>
      <c r="AY995" s="1453"/>
      <c r="AZ995" s="1453"/>
      <c r="BA995" s="1453"/>
      <c r="BB995" s="1453"/>
      <c r="BC995" s="1453"/>
      <c r="BD995" s="1453"/>
      <c r="BE995" s="1453"/>
      <c r="BF995" s="1453"/>
      <c r="BG995" s="1453"/>
      <c r="BH995" s="1453"/>
      <c r="BI995" s="1453"/>
      <c r="BJ995" s="1453"/>
      <c r="BK995" s="1453"/>
      <c r="BL995" s="1453"/>
      <c r="BM995" s="1453"/>
      <c r="BN995" s="1453"/>
      <c r="BO995" s="1453"/>
      <c r="BP995" s="1453"/>
      <c r="BQ995" s="1453"/>
      <c r="BR995" s="1453"/>
      <c r="BS995" s="1453"/>
      <c r="BT995" s="1453"/>
      <c r="BU995" s="1453"/>
      <c r="BV995" s="1453"/>
      <c r="BW995" s="1453"/>
      <c r="BX995" s="1453"/>
      <c r="BY995" s="1453"/>
      <c r="BZ995" s="1453"/>
      <c r="CA995" s="1453"/>
      <c r="CB995" s="1453"/>
      <c r="CC995" s="1453"/>
      <c r="CD995" s="1453"/>
      <c r="CE995" s="1453"/>
      <c r="CF995" s="1453"/>
      <c r="CG995" s="1453"/>
      <c r="CH995" s="1453"/>
      <c r="CI995" s="1453"/>
      <c r="CJ995" s="1453"/>
      <c r="CK995" s="1453"/>
      <c r="CL995" s="1453"/>
      <c r="CM995" s="1453"/>
      <c r="CN995" s="1453"/>
      <c r="CO995" s="1453"/>
      <c r="CP995" s="1453"/>
      <c r="CQ995" s="1453"/>
      <c r="CR995" s="1453"/>
      <c r="CS995" s="1453"/>
      <c r="CT995" s="1453"/>
      <c r="CU995" s="1453"/>
      <c r="CV995" s="1453"/>
      <c r="CW995" s="1453"/>
      <c r="CX995" s="1453"/>
      <c r="CY995" s="1453"/>
      <c r="CZ995" s="1453"/>
      <c r="DA995" s="1453"/>
      <c r="DB995" s="1453"/>
      <c r="DC995" s="1453"/>
      <c r="DD995" s="1453"/>
      <c r="DE995" s="1453"/>
      <c r="DF995" s="1453"/>
      <c r="DG995" s="1453"/>
      <c r="DH995" s="1453"/>
      <c r="DI995" s="1453"/>
      <c r="DJ995" s="1453"/>
      <c r="DK995" s="1453"/>
      <c r="DL995" s="1453"/>
      <c r="DM995" s="1453"/>
      <c r="DN995" s="1453"/>
      <c r="DO995" s="1453"/>
      <c r="DP995" s="1453"/>
      <c r="DQ995" s="1453"/>
      <c r="DR995" s="1453"/>
      <c r="DS995" s="1453"/>
      <c r="DT995" s="1453"/>
    </row>
    <row r="996" spans="1:124" s="1543" customFormat="1" ht="21.9" customHeight="1" x14ac:dyDescent="0.3">
      <c r="A996" s="1453"/>
      <c r="B996" s="1453"/>
      <c r="C996" s="1514"/>
      <c r="D996" s="1514"/>
      <c r="E996" s="1514"/>
      <c r="F996" s="1848"/>
      <c r="G996" s="1930"/>
      <c r="H996" s="1516"/>
      <c r="I996" s="1537"/>
      <c r="J996" s="1537"/>
      <c r="K996" s="1453"/>
      <c r="L996" s="1453"/>
      <c r="M996" s="1453"/>
      <c r="N996" s="1514"/>
      <c r="O996" s="1453"/>
      <c r="P996" s="1453"/>
      <c r="Q996" s="1453"/>
      <c r="R996" s="1453"/>
      <c r="S996" s="1453"/>
      <c r="T996" s="1452"/>
      <c r="U996"/>
      <c r="V996"/>
      <c r="W996" s="1453"/>
      <c r="X996" s="1453"/>
      <c r="Y996" s="1453"/>
      <c r="Z996" s="1453"/>
      <c r="AA996" s="1453"/>
      <c r="AB996" s="1453"/>
      <c r="AC996" s="1453"/>
      <c r="AD996" s="1453"/>
      <c r="AE996" s="1453"/>
      <c r="AF996" s="1453"/>
      <c r="AG996" s="1453"/>
      <c r="AH996" s="1453"/>
      <c r="AI996" s="1453"/>
      <c r="AJ996" s="1453"/>
      <c r="AK996" s="1453"/>
      <c r="AL996" s="1453"/>
      <c r="AM996" s="1453"/>
      <c r="AN996" s="1453"/>
      <c r="AO996" s="1453"/>
      <c r="AP996" s="1453"/>
      <c r="AQ996" s="1453"/>
      <c r="AR996" s="1454"/>
      <c r="AS996" s="1453"/>
      <c r="AT996" s="1453"/>
      <c r="AU996" s="1453"/>
      <c r="AV996" s="1453"/>
      <c r="AW996" s="1453"/>
      <c r="AX996" s="1453"/>
      <c r="AY996" s="1453"/>
      <c r="AZ996" s="1453"/>
      <c r="BA996" s="1453"/>
      <c r="BB996" s="1453"/>
      <c r="BC996" s="1453"/>
      <c r="BD996" s="1453"/>
      <c r="BE996" s="1453"/>
      <c r="BF996" s="1453"/>
      <c r="BG996" s="1453"/>
      <c r="BH996" s="1453"/>
      <c r="BI996" s="1453"/>
      <c r="BJ996" s="1453"/>
      <c r="BK996" s="1453"/>
      <c r="BL996" s="1453"/>
      <c r="BM996" s="1453"/>
      <c r="BN996" s="1453"/>
      <c r="BO996" s="1453"/>
      <c r="BP996" s="1453"/>
      <c r="BQ996" s="1453"/>
      <c r="BR996" s="1453"/>
      <c r="BS996" s="1453"/>
      <c r="BT996" s="1453"/>
      <c r="BU996" s="1453"/>
      <c r="BV996" s="1453"/>
      <c r="BW996" s="1453"/>
      <c r="BX996" s="1453"/>
      <c r="BY996" s="1453"/>
      <c r="BZ996" s="1453"/>
      <c r="CA996" s="1453"/>
      <c r="CB996" s="1453"/>
      <c r="CC996" s="1453"/>
      <c r="CD996" s="1453"/>
      <c r="CE996" s="1453"/>
      <c r="CF996" s="1453"/>
      <c r="CG996" s="1453"/>
      <c r="CH996" s="1453"/>
      <c r="CI996" s="1453"/>
      <c r="CJ996" s="1453"/>
      <c r="CK996" s="1453"/>
      <c r="CL996" s="1453"/>
      <c r="CM996" s="1453"/>
      <c r="CN996" s="1453"/>
      <c r="CO996" s="1453"/>
      <c r="CP996" s="1453"/>
      <c r="CQ996" s="1453"/>
      <c r="CR996" s="1453"/>
      <c r="CS996" s="1453"/>
      <c r="CT996" s="1453"/>
      <c r="CU996" s="1453"/>
      <c r="CV996" s="1453"/>
      <c r="CW996" s="1453"/>
      <c r="CX996" s="1453"/>
      <c r="CY996" s="1453"/>
      <c r="CZ996" s="1453"/>
      <c r="DA996" s="1453"/>
      <c r="DB996" s="1453"/>
      <c r="DC996" s="1453"/>
      <c r="DD996" s="1453"/>
      <c r="DE996" s="1453"/>
      <c r="DF996" s="1453"/>
      <c r="DG996" s="1453"/>
      <c r="DH996" s="1453"/>
      <c r="DI996" s="1453"/>
      <c r="DJ996" s="1453"/>
      <c r="DK996" s="1453"/>
      <c r="DL996" s="1453"/>
      <c r="DM996" s="1453"/>
      <c r="DN996" s="1453"/>
      <c r="DO996" s="1453"/>
      <c r="DP996" s="1453"/>
      <c r="DQ996" s="1453"/>
      <c r="DR996" s="1453"/>
      <c r="DS996" s="1453"/>
      <c r="DT996" s="1453"/>
    </row>
    <row r="997" spans="1:124" s="1543" customFormat="1" ht="21.9" customHeight="1" x14ac:dyDescent="0.3">
      <c r="A997" s="1453"/>
      <c r="B997" s="1453"/>
      <c r="C997" s="1514"/>
      <c r="D997" s="1514"/>
      <c r="E997" s="1514"/>
      <c r="F997" s="1848"/>
      <c r="G997" s="1930"/>
      <c r="H997" s="1516"/>
      <c r="I997" s="1537"/>
      <c r="J997" s="1537"/>
      <c r="K997" s="1453"/>
      <c r="L997" s="1453"/>
      <c r="M997" s="1453"/>
      <c r="N997" s="1514"/>
      <c r="O997" s="1453"/>
      <c r="P997" s="1453"/>
      <c r="Q997" s="1453"/>
      <c r="R997" s="1453"/>
      <c r="S997" s="1453"/>
      <c r="T997" s="1452"/>
      <c r="U997"/>
      <c r="V997"/>
      <c r="W997" s="1453"/>
      <c r="X997" s="1453"/>
      <c r="Y997" s="1453"/>
      <c r="Z997" s="1453"/>
      <c r="AA997" s="1453"/>
      <c r="AB997" s="1453"/>
      <c r="AC997" s="1453"/>
      <c r="AD997" s="1453"/>
      <c r="AE997" s="1453"/>
      <c r="AF997" s="1453"/>
      <c r="AG997" s="1453"/>
      <c r="AH997" s="1453"/>
      <c r="AI997" s="1453"/>
      <c r="AJ997" s="1453"/>
      <c r="AK997" s="1453"/>
      <c r="AL997" s="1453"/>
      <c r="AM997" s="1453"/>
      <c r="AN997" s="1453"/>
      <c r="AO997" s="1453"/>
      <c r="AP997" s="1453"/>
      <c r="AQ997" s="1453"/>
      <c r="AR997" s="1454"/>
      <c r="AS997" s="1453"/>
      <c r="AT997" s="1453"/>
      <c r="AU997" s="1453"/>
      <c r="AV997" s="1453"/>
      <c r="AW997" s="1453"/>
      <c r="AX997" s="1453"/>
      <c r="AY997" s="1453"/>
      <c r="AZ997" s="1453"/>
      <c r="BA997" s="1453"/>
      <c r="BB997" s="1453"/>
      <c r="BC997" s="1453"/>
      <c r="BD997" s="1453"/>
      <c r="BE997" s="1453"/>
      <c r="BF997" s="1453"/>
      <c r="BG997" s="1453"/>
      <c r="BH997" s="1453"/>
      <c r="BI997" s="1453"/>
      <c r="BJ997" s="1453"/>
      <c r="BK997" s="1453"/>
      <c r="BL997" s="1453"/>
      <c r="BM997" s="1453"/>
      <c r="BN997" s="1453"/>
      <c r="BO997" s="1453"/>
      <c r="BP997" s="1453"/>
      <c r="BQ997" s="1453"/>
      <c r="BR997" s="1453"/>
      <c r="BS997" s="1453"/>
      <c r="BT997" s="1453"/>
      <c r="BU997" s="1453"/>
      <c r="BV997" s="1453"/>
      <c r="BW997" s="1453"/>
      <c r="BX997" s="1453"/>
      <c r="BY997" s="1453"/>
      <c r="BZ997" s="1453"/>
      <c r="CA997" s="1453"/>
      <c r="CB997" s="1453"/>
      <c r="CC997" s="1453"/>
      <c r="CD997" s="1453"/>
      <c r="CE997" s="1453"/>
      <c r="CF997" s="1453"/>
      <c r="CG997" s="1453"/>
      <c r="CH997" s="1453"/>
      <c r="CI997" s="1453"/>
      <c r="CJ997" s="1453"/>
      <c r="CK997" s="1453"/>
      <c r="CL997" s="1453"/>
      <c r="CM997" s="1453"/>
      <c r="CN997" s="1453"/>
      <c r="CO997" s="1453"/>
      <c r="CP997" s="1453"/>
      <c r="CQ997" s="1453"/>
      <c r="CR997" s="1453"/>
      <c r="CS997" s="1453"/>
      <c r="CT997" s="1453"/>
      <c r="CU997" s="1453"/>
      <c r="CV997" s="1453"/>
      <c r="CW997" s="1453"/>
      <c r="CX997" s="1453"/>
      <c r="CY997" s="1453"/>
      <c r="CZ997" s="1453"/>
      <c r="DA997" s="1453"/>
      <c r="DB997" s="1453"/>
      <c r="DC997" s="1453"/>
      <c r="DD997" s="1453"/>
      <c r="DE997" s="1453"/>
      <c r="DF997" s="1453"/>
      <c r="DG997" s="1453"/>
      <c r="DH997" s="1453"/>
      <c r="DI997" s="1453"/>
      <c r="DJ997" s="1453"/>
      <c r="DK997" s="1453"/>
      <c r="DL997" s="1453"/>
      <c r="DM997" s="1453"/>
      <c r="DN997" s="1453"/>
      <c r="DO997" s="1453"/>
      <c r="DP997" s="1453"/>
      <c r="DQ997" s="1453"/>
      <c r="DR997" s="1453"/>
      <c r="DS997" s="1453"/>
      <c r="DT997" s="1453"/>
    </row>
    <row r="998" spans="1:124" s="1543" customFormat="1" ht="21.9" customHeight="1" x14ac:dyDescent="0.3">
      <c r="A998" s="1453"/>
      <c r="B998" s="1453"/>
      <c r="C998" s="1514"/>
      <c r="D998" s="1514"/>
      <c r="E998" s="1514"/>
      <c r="F998" s="1848"/>
      <c r="G998" s="1930"/>
      <c r="H998" s="1516"/>
      <c r="I998" s="1537"/>
      <c r="J998" s="1537"/>
      <c r="K998" s="1453"/>
      <c r="L998" s="1453"/>
      <c r="M998" s="1453"/>
      <c r="N998" s="1514"/>
      <c r="O998" s="1453"/>
      <c r="P998" s="1453"/>
      <c r="Q998" s="1453"/>
      <c r="R998" s="1453"/>
      <c r="S998" s="1453"/>
      <c r="T998" s="1452"/>
      <c r="U998"/>
      <c r="V998"/>
      <c r="W998" s="1453"/>
      <c r="X998" s="1453"/>
      <c r="Y998" s="1453"/>
      <c r="Z998" s="1453"/>
      <c r="AA998" s="1453"/>
      <c r="AB998" s="1453"/>
      <c r="AC998" s="1453"/>
      <c r="AD998" s="1453"/>
      <c r="AE998" s="1453"/>
      <c r="AF998" s="1453"/>
      <c r="AG998" s="1453"/>
      <c r="AH998" s="1453"/>
      <c r="AI998" s="1453"/>
      <c r="AJ998" s="1453"/>
      <c r="AK998" s="1453"/>
      <c r="AL998" s="1453"/>
      <c r="AM998" s="1453"/>
      <c r="AN998" s="1453"/>
      <c r="AO998" s="1453"/>
      <c r="AP998" s="1453"/>
      <c r="AQ998" s="1453"/>
      <c r="AR998" s="1454"/>
      <c r="AS998" s="1453"/>
      <c r="AT998" s="1453"/>
      <c r="AU998" s="1453"/>
      <c r="AV998" s="1453"/>
      <c r="AW998" s="1453"/>
      <c r="AX998" s="1453"/>
      <c r="AY998" s="1453"/>
      <c r="AZ998" s="1453"/>
      <c r="BA998" s="1453"/>
      <c r="BB998" s="1453"/>
      <c r="BC998" s="1453"/>
      <c r="BD998" s="1453"/>
      <c r="BE998" s="1453"/>
      <c r="BF998" s="1453"/>
      <c r="BG998" s="1453"/>
      <c r="BH998" s="1453"/>
      <c r="BI998" s="1453"/>
      <c r="BJ998" s="1453"/>
      <c r="BK998" s="1453"/>
      <c r="BL998" s="1453"/>
      <c r="BM998" s="1453"/>
      <c r="BN998" s="1453"/>
      <c r="BO998" s="1453"/>
      <c r="BP998" s="1453"/>
      <c r="BQ998" s="1453"/>
      <c r="BR998" s="1453"/>
      <c r="BS998" s="1453"/>
      <c r="BT998" s="1453"/>
      <c r="BU998" s="1453"/>
      <c r="BV998" s="1453"/>
      <c r="BW998" s="1453"/>
      <c r="BX998" s="1453"/>
      <c r="BY998" s="1453"/>
      <c r="BZ998" s="1453"/>
      <c r="CA998" s="1453"/>
      <c r="CB998" s="1453"/>
      <c r="CC998" s="1453"/>
      <c r="CD998" s="1453"/>
      <c r="CE998" s="1453"/>
      <c r="CF998" s="1453"/>
      <c r="CG998" s="1453"/>
      <c r="CH998" s="1453"/>
      <c r="CI998" s="1453"/>
      <c r="CJ998" s="1453"/>
      <c r="CK998" s="1453"/>
      <c r="CL998" s="1453"/>
      <c r="CM998" s="1453"/>
      <c r="CN998" s="1453"/>
      <c r="CO998" s="1453"/>
      <c r="CP998" s="1453"/>
      <c r="CQ998" s="1453"/>
      <c r="CR998" s="1453"/>
      <c r="CS998" s="1453"/>
      <c r="CT998" s="1453"/>
      <c r="CU998" s="1453"/>
      <c r="CV998" s="1453"/>
      <c r="CW998" s="1453"/>
      <c r="CX998" s="1453"/>
      <c r="CY998" s="1453"/>
      <c r="CZ998" s="1453"/>
      <c r="DA998" s="1453"/>
      <c r="DB998" s="1453"/>
      <c r="DC998" s="1453"/>
      <c r="DD998" s="1453"/>
      <c r="DE998" s="1453"/>
      <c r="DF998" s="1453"/>
      <c r="DG998" s="1453"/>
      <c r="DH998" s="1453"/>
      <c r="DI998" s="1453"/>
      <c r="DJ998" s="1453"/>
      <c r="DK998" s="1453"/>
      <c r="DL998" s="1453"/>
      <c r="DM998" s="1453"/>
      <c r="DN998" s="1453"/>
      <c r="DO998" s="1453"/>
      <c r="DP998" s="1453"/>
      <c r="DQ998" s="1453"/>
      <c r="DR998" s="1453"/>
      <c r="DS998" s="1453"/>
      <c r="DT998" s="1453"/>
    </row>
    <row r="999" spans="1:124" s="1543" customFormat="1" ht="21.9" customHeight="1" x14ac:dyDescent="0.3">
      <c r="A999" s="1453"/>
      <c r="B999" s="1453"/>
      <c r="C999" s="1514"/>
      <c r="D999" s="1514"/>
      <c r="E999" s="1514"/>
      <c r="F999" s="1848"/>
      <c r="G999" s="1930"/>
      <c r="H999" s="1516"/>
      <c r="I999" s="1537"/>
      <c r="J999" s="1537"/>
      <c r="K999" s="1453"/>
      <c r="L999" s="1453"/>
      <c r="M999" s="1453"/>
      <c r="N999" s="1514"/>
      <c r="O999" s="1453"/>
      <c r="P999" s="1453"/>
      <c r="Q999" s="1453"/>
      <c r="R999" s="1453"/>
      <c r="S999" s="1453"/>
      <c r="T999" s="1452"/>
      <c r="U999"/>
      <c r="V999"/>
      <c r="W999" s="1453"/>
      <c r="X999" s="1453"/>
      <c r="Y999" s="1453"/>
      <c r="Z999" s="1453"/>
      <c r="AA999" s="1453"/>
      <c r="AB999" s="1453"/>
      <c r="AC999" s="1453"/>
      <c r="AD999" s="1453"/>
      <c r="AE999" s="1453"/>
      <c r="AF999" s="1453"/>
      <c r="AG999" s="1453"/>
      <c r="AH999" s="1453"/>
      <c r="AI999" s="1453"/>
      <c r="AJ999" s="1453"/>
      <c r="AK999" s="1453"/>
      <c r="AL999" s="1453"/>
      <c r="AM999" s="1453"/>
      <c r="AN999" s="1453"/>
      <c r="AO999" s="1453"/>
      <c r="AP999" s="1453"/>
      <c r="AQ999" s="1453"/>
      <c r="AR999" s="1454"/>
      <c r="AS999" s="1453"/>
      <c r="AT999" s="1453"/>
      <c r="AU999" s="1453"/>
      <c r="AV999" s="1453"/>
      <c r="AW999" s="1453"/>
      <c r="AX999" s="1453"/>
      <c r="AY999" s="1453"/>
      <c r="AZ999" s="1453"/>
      <c r="BA999" s="1453"/>
      <c r="BB999" s="1453"/>
      <c r="BC999" s="1453"/>
      <c r="BD999" s="1453"/>
      <c r="BE999" s="1453"/>
      <c r="BF999" s="1453"/>
      <c r="BG999" s="1453"/>
      <c r="BH999" s="1453"/>
      <c r="BI999" s="1453"/>
      <c r="BJ999" s="1453"/>
      <c r="BK999" s="1453"/>
      <c r="BL999" s="1453"/>
      <c r="BM999" s="1453"/>
      <c r="BN999" s="1453"/>
      <c r="BO999" s="1453"/>
      <c r="BP999" s="1453"/>
      <c r="BQ999" s="1453"/>
      <c r="BR999" s="1453"/>
      <c r="BS999" s="1453"/>
      <c r="BT999" s="1453"/>
      <c r="BU999" s="1453"/>
      <c r="BV999" s="1453"/>
      <c r="BW999" s="1453"/>
      <c r="BX999" s="1453"/>
      <c r="BY999" s="1453"/>
      <c r="BZ999" s="1453"/>
      <c r="CA999" s="1453"/>
      <c r="CB999" s="1453"/>
      <c r="CC999" s="1453"/>
      <c r="CD999" s="1453"/>
      <c r="CE999" s="1453"/>
      <c r="CF999" s="1453"/>
      <c r="CG999" s="1453"/>
      <c r="CH999" s="1453"/>
      <c r="CI999" s="1453"/>
      <c r="CJ999" s="1453"/>
      <c r="CK999" s="1453"/>
      <c r="CL999" s="1453"/>
      <c r="CM999" s="1453"/>
      <c r="CN999" s="1453"/>
      <c r="CO999" s="1453"/>
      <c r="CP999" s="1453"/>
      <c r="CQ999" s="1453"/>
      <c r="CR999" s="1453"/>
      <c r="CS999" s="1453"/>
      <c r="CT999" s="1453"/>
      <c r="CU999" s="1453"/>
      <c r="CV999" s="1453"/>
      <c r="CW999" s="1453"/>
      <c r="CX999" s="1453"/>
      <c r="CY999" s="1453"/>
      <c r="CZ999" s="1453"/>
      <c r="DA999" s="1453"/>
      <c r="DB999" s="1453"/>
      <c r="DC999" s="1453"/>
      <c r="DD999" s="1453"/>
      <c r="DE999" s="1453"/>
      <c r="DF999" s="1453"/>
      <c r="DG999" s="1453"/>
      <c r="DH999" s="1453"/>
      <c r="DI999" s="1453"/>
      <c r="DJ999" s="1453"/>
      <c r="DK999" s="1453"/>
      <c r="DL999" s="1453"/>
      <c r="DM999" s="1453"/>
      <c r="DN999" s="1453"/>
      <c r="DO999" s="1453"/>
      <c r="DP999" s="1453"/>
      <c r="DQ999" s="1453"/>
      <c r="DR999" s="1453"/>
      <c r="DS999" s="1453"/>
      <c r="DT999" s="1453"/>
    </row>
    <row r="1000" spans="1:124" s="1543" customFormat="1" ht="21.9" customHeight="1" x14ac:dyDescent="0.3">
      <c r="A1000" s="1453"/>
      <c r="B1000" s="1453"/>
      <c r="C1000" s="1514"/>
      <c r="D1000" s="1514"/>
      <c r="E1000" s="1514"/>
      <c r="F1000" s="1848"/>
      <c r="G1000" s="1930"/>
      <c r="H1000" s="1516"/>
      <c r="I1000" s="1537"/>
      <c r="J1000" s="1537"/>
      <c r="K1000" s="1453"/>
      <c r="L1000" s="1453"/>
      <c r="M1000" s="1453"/>
      <c r="N1000" s="1514"/>
      <c r="O1000" s="1453"/>
      <c r="P1000" s="1453"/>
      <c r="Q1000" s="1453"/>
      <c r="R1000" s="1453"/>
      <c r="S1000" s="1453"/>
      <c r="T1000" s="1452"/>
      <c r="U1000"/>
      <c r="V1000"/>
      <c r="W1000" s="1453"/>
      <c r="X1000" s="1453"/>
      <c r="Y1000" s="1453"/>
      <c r="Z1000" s="1453"/>
      <c r="AA1000" s="1453"/>
      <c r="AB1000" s="1453"/>
      <c r="AC1000" s="1453"/>
      <c r="AD1000" s="1453"/>
      <c r="AE1000" s="1453"/>
      <c r="AF1000" s="1453"/>
      <c r="AG1000" s="1453"/>
      <c r="AH1000" s="1453"/>
      <c r="AI1000" s="1453"/>
      <c r="AJ1000" s="1453"/>
      <c r="AK1000" s="1453"/>
      <c r="AL1000" s="1453"/>
      <c r="AM1000" s="1453"/>
      <c r="AN1000" s="1453"/>
      <c r="AO1000" s="1453"/>
      <c r="AP1000" s="1453"/>
      <c r="AQ1000" s="1453"/>
      <c r="AR1000" s="1454"/>
      <c r="AS1000" s="1453"/>
      <c r="AT1000" s="1453"/>
      <c r="AU1000" s="1453"/>
      <c r="AV1000" s="1453"/>
      <c r="AW1000" s="1453"/>
      <c r="AX1000" s="1453"/>
      <c r="AY1000" s="1453"/>
      <c r="AZ1000" s="1453"/>
      <c r="BA1000" s="1453"/>
      <c r="BB1000" s="1453"/>
      <c r="BC1000" s="1453"/>
      <c r="BD1000" s="1453"/>
      <c r="BE1000" s="1453"/>
      <c r="BF1000" s="1453"/>
      <c r="BG1000" s="1453"/>
      <c r="BH1000" s="1453"/>
      <c r="BI1000" s="1453"/>
      <c r="BJ1000" s="1453"/>
      <c r="BK1000" s="1453"/>
      <c r="BL1000" s="1453"/>
      <c r="BM1000" s="1453"/>
      <c r="BN1000" s="1453"/>
      <c r="BO1000" s="1453"/>
      <c r="BP1000" s="1453"/>
      <c r="BQ1000" s="1453"/>
      <c r="BR1000" s="1453"/>
      <c r="BS1000" s="1453"/>
      <c r="BT1000" s="1453"/>
      <c r="BU1000" s="1453"/>
      <c r="BV1000" s="1453"/>
      <c r="BW1000" s="1453"/>
      <c r="BX1000" s="1453"/>
      <c r="BY1000" s="1453"/>
      <c r="BZ1000" s="1453"/>
      <c r="CA1000" s="1453"/>
      <c r="CB1000" s="1453"/>
      <c r="CC1000" s="1453"/>
      <c r="CD1000" s="1453"/>
      <c r="CE1000" s="1453"/>
      <c r="CF1000" s="1453"/>
      <c r="CG1000" s="1453"/>
      <c r="CH1000" s="1453"/>
      <c r="CI1000" s="1453"/>
      <c r="CJ1000" s="1453"/>
      <c r="CK1000" s="1453"/>
      <c r="CL1000" s="1453"/>
      <c r="CM1000" s="1453"/>
      <c r="CN1000" s="1453"/>
      <c r="CO1000" s="1453"/>
      <c r="CP1000" s="1453"/>
      <c r="CQ1000" s="1453"/>
      <c r="CR1000" s="1453"/>
      <c r="CS1000" s="1453"/>
      <c r="CT1000" s="1453"/>
      <c r="CU1000" s="1453"/>
      <c r="CV1000" s="1453"/>
      <c r="CW1000" s="1453"/>
      <c r="CX1000" s="1453"/>
      <c r="CY1000" s="1453"/>
      <c r="CZ1000" s="1453"/>
      <c r="DA1000" s="1453"/>
      <c r="DB1000" s="1453"/>
      <c r="DC1000" s="1453"/>
      <c r="DD1000" s="1453"/>
      <c r="DE1000" s="1453"/>
      <c r="DF1000" s="1453"/>
      <c r="DG1000" s="1453"/>
      <c r="DH1000" s="1453"/>
      <c r="DI1000" s="1453"/>
      <c r="DJ1000" s="1453"/>
      <c r="DK1000" s="1453"/>
      <c r="DL1000" s="1453"/>
      <c r="DM1000" s="1453"/>
      <c r="DN1000" s="1453"/>
      <c r="DO1000" s="1453"/>
      <c r="DP1000" s="1453"/>
      <c r="DQ1000" s="1453"/>
      <c r="DR1000" s="1453"/>
      <c r="DS1000" s="1453"/>
      <c r="DT1000" s="1453"/>
    </row>
    <row r="1001" spans="1:124" s="1543" customFormat="1" ht="21.9" customHeight="1" x14ac:dyDescent="0.3">
      <c r="A1001" s="1453"/>
      <c r="B1001" s="1453"/>
      <c r="C1001" s="1514"/>
      <c r="D1001" s="1514"/>
      <c r="E1001" s="1514"/>
      <c r="F1001" s="1848"/>
      <c r="G1001" s="1930"/>
      <c r="H1001" s="1516"/>
      <c r="I1001" s="1537"/>
      <c r="J1001" s="1537"/>
      <c r="K1001" s="1453"/>
      <c r="L1001" s="1453"/>
      <c r="M1001" s="1453"/>
      <c r="N1001" s="1514"/>
      <c r="O1001" s="1453"/>
      <c r="P1001" s="1453"/>
      <c r="Q1001" s="1453"/>
      <c r="R1001" s="1453"/>
      <c r="S1001" s="1453"/>
      <c r="T1001" s="1452"/>
      <c r="U1001"/>
      <c r="V1001"/>
      <c r="W1001" s="1453"/>
      <c r="X1001" s="1453"/>
      <c r="Y1001" s="1453"/>
      <c r="Z1001" s="1453"/>
      <c r="AA1001" s="1453"/>
      <c r="AB1001" s="1453"/>
      <c r="AC1001" s="1453"/>
      <c r="AD1001" s="1453"/>
      <c r="AE1001" s="1453"/>
      <c r="AF1001" s="1453"/>
      <c r="AG1001" s="1453"/>
      <c r="AH1001" s="1453"/>
      <c r="AI1001" s="1453"/>
      <c r="AJ1001" s="1453"/>
      <c r="AK1001" s="1453"/>
      <c r="AL1001" s="1453"/>
      <c r="AM1001" s="1453"/>
      <c r="AN1001" s="1453"/>
      <c r="AO1001" s="1453"/>
      <c r="AP1001" s="1453"/>
      <c r="AQ1001" s="1453"/>
      <c r="AR1001" s="1454"/>
      <c r="AS1001" s="1453"/>
      <c r="AT1001" s="1453"/>
      <c r="AU1001" s="1453"/>
      <c r="AV1001" s="1453"/>
      <c r="AW1001" s="1453"/>
      <c r="AX1001" s="1453"/>
      <c r="AY1001" s="1453"/>
      <c r="AZ1001" s="1453"/>
      <c r="BA1001" s="1453"/>
      <c r="BB1001" s="1453"/>
      <c r="BC1001" s="1453"/>
      <c r="BD1001" s="1453"/>
      <c r="BE1001" s="1453"/>
      <c r="BF1001" s="1453"/>
      <c r="BG1001" s="1453"/>
      <c r="BH1001" s="1453"/>
      <c r="BI1001" s="1453"/>
      <c r="BJ1001" s="1453"/>
      <c r="BK1001" s="1453"/>
      <c r="BL1001" s="1453"/>
      <c r="BM1001" s="1453"/>
      <c r="BN1001" s="1453"/>
      <c r="BO1001" s="1453"/>
      <c r="BP1001" s="1453"/>
      <c r="BQ1001" s="1453"/>
      <c r="BR1001" s="1453"/>
      <c r="BS1001" s="1453"/>
      <c r="BT1001" s="1453"/>
      <c r="BU1001" s="1453"/>
      <c r="BV1001" s="1453"/>
      <c r="BW1001" s="1453"/>
      <c r="BX1001" s="1453"/>
      <c r="BY1001" s="1453"/>
      <c r="BZ1001" s="1453"/>
      <c r="CA1001" s="1453"/>
      <c r="CB1001" s="1453"/>
      <c r="CC1001" s="1453"/>
      <c r="CD1001" s="1453"/>
      <c r="CE1001" s="1453"/>
      <c r="CF1001" s="1453"/>
      <c r="CG1001" s="1453"/>
      <c r="CH1001" s="1453"/>
      <c r="CI1001" s="1453"/>
      <c r="CJ1001" s="1453"/>
      <c r="CK1001" s="1453"/>
      <c r="CL1001" s="1453"/>
      <c r="CM1001" s="1453"/>
      <c r="CN1001" s="1453"/>
      <c r="CO1001" s="1453"/>
      <c r="CP1001" s="1453"/>
      <c r="CQ1001" s="1453"/>
      <c r="CR1001" s="1453"/>
      <c r="CS1001" s="1453"/>
      <c r="CT1001" s="1453"/>
      <c r="CU1001" s="1453"/>
      <c r="CV1001" s="1453"/>
      <c r="CW1001" s="1453"/>
      <c r="CX1001" s="1453"/>
      <c r="CY1001" s="1453"/>
      <c r="CZ1001" s="1453"/>
      <c r="DA1001" s="1453"/>
      <c r="DB1001" s="1453"/>
      <c r="DC1001" s="1453"/>
      <c r="DD1001" s="1453"/>
      <c r="DE1001" s="1453"/>
      <c r="DF1001" s="1453"/>
      <c r="DG1001" s="1453"/>
      <c r="DH1001" s="1453"/>
      <c r="DI1001" s="1453"/>
      <c r="DJ1001" s="1453"/>
      <c r="DK1001" s="1453"/>
      <c r="DL1001" s="1453"/>
      <c r="DM1001" s="1453"/>
      <c r="DN1001" s="1453"/>
      <c r="DO1001" s="1453"/>
      <c r="DP1001" s="1453"/>
      <c r="DQ1001" s="1453"/>
      <c r="DR1001" s="1453"/>
      <c r="DS1001" s="1453"/>
      <c r="DT1001" s="1453"/>
    </row>
    <row r="1002" spans="1:124" s="1543" customFormat="1" ht="21.9" customHeight="1" x14ac:dyDescent="0.3">
      <c r="A1002" s="1453"/>
      <c r="B1002" s="1453"/>
      <c r="C1002" s="1514"/>
      <c r="D1002" s="1514"/>
      <c r="E1002" s="1514"/>
      <c r="F1002" s="1848"/>
      <c r="G1002" s="1930"/>
      <c r="H1002" s="1516"/>
      <c r="I1002" s="1537"/>
      <c r="J1002" s="1537"/>
      <c r="K1002" s="1453"/>
      <c r="L1002" s="1453"/>
      <c r="M1002" s="1453"/>
      <c r="N1002" s="1514"/>
      <c r="O1002" s="1453"/>
      <c r="P1002" s="1453"/>
      <c r="Q1002" s="1453"/>
      <c r="R1002" s="1453"/>
      <c r="S1002" s="1453"/>
      <c r="T1002" s="1452"/>
      <c r="U1002"/>
      <c r="V1002"/>
      <c r="W1002" s="1453"/>
      <c r="X1002" s="1453"/>
      <c r="Y1002" s="1453"/>
      <c r="Z1002" s="1453"/>
      <c r="AA1002" s="1453"/>
      <c r="AB1002" s="1453"/>
      <c r="AC1002" s="1453"/>
      <c r="AD1002" s="1453"/>
      <c r="AE1002" s="1453"/>
      <c r="AF1002" s="1453"/>
      <c r="AG1002" s="1453"/>
      <c r="AH1002" s="1453"/>
      <c r="AI1002" s="1453"/>
      <c r="AJ1002" s="1453"/>
      <c r="AK1002" s="1453"/>
      <c r="AL1002" s="1453"/>
      <c r="AM1002" s="1453"/>
      <c r="AN1002" s="1453"/>
      <c r="AO1002" s="1453"/>
      <c r="AP1002" s="1453"/>
      <c r="AQ1002" s="1453"/>
      <c r="AR1002" s="1454"/>
      <c r="AS1002" s="1453"/>
      <c r="AT1002" s="1453"/>
      <c r="AU1002" s="1453"/>
      <c r="AV1002" s="1453"/>
      <c r="AW1002" s="1453"/>
      <c r="AX1002" s="1453"/>
      <c r="AY1002" s="1453"/>
      <c r="AZ1002" s="1453"/>
      <c r="BA1002" s="1453"/>
      <c r="BB1002" s="1453"/>
      <c r="BC1002" s="1453"/>
      <c r="BD1002" s="1453"/>
      <c r="BE1002" s="1453"/>
      <c r="BF1002" s="1453"/>
      <c r="BG1002" s="1453"/>
      <c r="BH1002" s="1453"/>
      <c r="BI1002" s="1453"/>
      <c r="BJ1002" s="1453"/>
      <c r="BK1002" s="1453"/>
      <c r="BL1002" s="1453"/>
      <c r="BM1002" s="1453"/>
      <c r="BN1002" s="1453"/>
      <c r="BO1002" s="1453"/>
      <c r="BP1002" s="1453"/>
      <c r="BQ1002" s="1453"/>
      <c r="BR1002" s="1453"/>
      <c r="BS1002" s="1453"/>
      <c r="BT1002" s="1453"/>
      <c r="BU1002" s="1453"/>
      <c r="BV1002" s="1453"/>
      <c r="BW1002" s="1453"/>
      <c r="BX1002" s="1453"/>
      <c r="BY1002" s="1453"/>
      <c r="BZ1002" s="1453"/>
      <c r="CA1002" s="1453"/>
      <c r="CB1002" s="1453"/>
      <c r="CC1002" s="1453"/>
      <c r="CD1002" s="1453"/>
      <c r="CE1002" s="1453"/>
      <c r="CF1002" s="1453"/>
      <c r="CG1002" s="1453"/>
      <c r="CH1002" s="1453"/>
      <c r="CI1002" s="1453"/>
      <c r="CJ1002" s="1453"/>
      <c r="CK1002" s="1453"/>
      <c r="CL1002" s="1453"/>
      <c r="CM1002" s="1453"/>
      <c r="CN1002" s="1453"/>
      <c r="CO1002" s="1453"/>
      <c r="CP1002" s="1453"/>
      <c r="CQ1002" s="1453"/>
      <c r="CR1002" s="1453"/>
      <c r="CS1002" s="1453"/>
      <c r="CT1002" s="1453"/>
      <c r="CU1002" s="1453"/>
      <c r="CV1002" s="1453"/>
      <c r="CW1002" s="1453"/>
      <c r="CX1002" s="1453"/>
      <c r="CY1002" s="1453"/>
      <c r="CZ1002" s="1453"/>
      <c r="DA1002" s="1453"/>
      <c r="DB1002" s="1453"/>
      <c r="DC1002" s="1453"/>
      <c r="DD1002" s="1453"/>
      <c r="DE1002" s="1453"/>
      <c r="DF1002" s="1453"/>
      <c r="DG1002" s="1453"/>
      <c r="DH1002" s="1453"/>
      <c r="DI1002" s="1453"/>
      <c r="DJ1002" s="1453"/>
      <c r="DK1002" s="1453"/>
      <c r="DL1002" s="1453"/>
      <c r="DM1002" s="1453"/>
      <c r="DN1002" s="1453"/>
      <c r="DO1002" s="1453"/>
      <c r="DP1002" s="1453"/>
      <c r="DQ1002" s="1453"/>
      <c r="DR1002" s="1453"/>
      <c r="DS1002" s="1453"/>
      <c r="DT1002" s="1453"/>
    </row>
    <row r="1003" spans="1:124" s="1543" customFormat="1" ht="21.9" customHeight="1" x14ac:dyDescent="0.3">
      <c r="A1003" s="1453"/>
      <c r="B1003" s="1453"/>
      <c r="C1003" s="1514"/>
      <c r="D1003" s="1514"/>
      <c r="E1003" s="1514"/>
      <c r="F1003" s="1848"/>
      <c r="G1003" s="1930"/>
      <c r="H1003" s="1516"/>
      <c r="I1003" s="1537"/>
      <c r="J1003" s="1537"/>
      <c r="K1003" s="1453"/>
      <c r="L1003" s="1453"/>
      <c r="M1003" s="1453"/>
      <c r="N1003" s="1514"/>
      <c r="O1003" s="1453"/>
      <c r="P1003" s="1453"/>
      <c r="Q1003" s="1453"/>
      <c r="R1003" s="1453"/>
      <c r="S1003" s="1453"/>
      <c r="T1003" s="1452"/>
      <c r="U1003"/>
      <c r="V1003"/>
      <c r="W1003" s="1453"/>
      <c r="X1003" s="1453"/>
      <c r="Y1003" s="1453"/>
      <c r="Z1003" s="1453"/>
      <c r="AA1003" s="1453"/>
      <c r="AB1003" s="1453"/>
      <c r="AC1003" s="1453"/>
      <c r="AD1003" s="1453"/>
      <c r="AE1003" s="1453"/>
      <c r="AF1003" s="1453"/>
      <c r="AG1003" s="1453"/>
      <c r="AH1003" s="1453"/>
      <c r="AI1003" s="1453"/>
      <c r="AJ1003" s="1453"/>
      <c r="AK1003" s="1453"/>
      <c r="AL1003" s="1453"/>
      <c r="AM1003" s="1453"/>
      <c r="AN1003" s="1453"/>
      <c r="AO1003" s="1453"/>
      <c r="AP1003" s="1453"/>
      <c r="AQ1003" s="1453"/>
      <c r="AR1003" s="1454"/>
      <c r="AS1003" s="1453"/>
      <c r="AT1003" s="1453"/>
      <c r="AU1003" s="1453"/>
      <c r="AV1003" s="1453"/>
      <c r="AW1003" s="1453"/>
      <c r="AX1003" s="1453"/>
      <c r="AY1003" s="1453"/>
      <c r="AZ1003" s="1453"/>
      <c r="BA1003" s="1453"/>
      <c r="BB1003" s="1453"/>
      <c r="BC1003" s="1453"/>
      <c r="BD1003" s="1453"/>
      <c r="BE1003" s="1453"/>
      <c r="BF1003" s="1453"/>
      <c r="BG1003" s="1453"/>
      <c r="BH1003" s="1453"/>
      <c r="BI1003" s="1453"/>
      <c r="BJ1003" s="1453"/>
      <c r="BK1003" s="1453"/>
      <c r="BL1003" s="1453"/>
      <c r="BM1003" s="1453"/>
      <c r="BN1003" s="1453"/>
      <c r="BO1003" s="1453"/>
      <c r="BP1003" s="1453"/>
      <c r="BQ1003" s="1453"/>
      <c r="BR1003" s="1453"/>
      <c r="BS1003" s="1453"/>
      <c r="BT1003" s="1453"/>
      <c r="BU1003" s="1453"/>
      <c r="BV1003" s="1453"/>
      <c r="BW1003" s="1453"/>
      <c r="BX1003" s="1453"/>
      <c r="BY1003" s="1453"/>
      <c r="BZ1003" s="1453"/>
      <c r="CA1003" s="1453"/>
      <c r="CB1003" s="1453"/>
      <c r="CC1003" s="1453"/>
      <c r="CD1003" s="1453"/>
      <c r="CE1003" s="1453"/>
      <c r="CF1003" s="1453"/>
      <c r="CG1003" s="1453"/>
      <c r="CH1003" s="1453"/>
      <c r="CI1003" s="1453"/>
      <c r="CJ1003" s="1453"/>
      <c r="CK1003" s="1453"/>
      <c r="CL1003" s="1453"/>
      <c r="CM1003" s="1453"/>
      <c r="CN1003" s="1453"/>
      <c r="CO1003" s="1453"/>
      <c r="CP1003" s="1453"/>
      <c r="CQ1003" s="1453"/>
      <c r="CR1003" s="1453"/>
      <c r="CS1003" s="1453"/>
      <c r="CT1003" s="1453"/>
      <c r="CU1003" s="1453"/>
      <c r="CV1003" s="1453"/>
      <c r="CW1003" s="1453"/>
      <c r="CX1003" s="1453"/>
      <c r="CY1003" s="1453"/>
      <c r="CZ1003" s="1453"/>
      <c r="DA1003" s="1453"/>
      <c r="DB1003" s="1453"/>
      <c r="DC1003" s="1453"/>
      <c r="DD1003" s="1453"/>
      <c r="DE1003" s="1453"/>
      <c r="DF1003" s="1453"/>
      <c r="DG1003" s="1453"/>
      <c r="DH1003" s="1453"/>
      <c r="DI1003" s="1453"/>
      <c r="DJ1003" s="1453"/>
      <c r="DK1003" s="1453"/>
      <c r="DL1003" s="1453"/>
      <c r="DM1003" s="1453"/>
      <c r="DN1003" s="1453"/>
      <c r="DO1003" s="1453"/>
      <c r="DP1003" s="1453"/>
      <c r="DQ1003" s="1453"/>
      <c r="DR1003" s="1453"/>
      <c r="DS1003" s="1453"/>
      <c r="DT1003" s="1453"/>
    </row>
    <row r="1004" spans="1:124" s="1543" customFormat="1" ht="21.9" customHeight="1" x14ac:dyDescent="0.3">
      <c r="A1004" s="1453"/>
      <c r="B1004" s="1453"/>
      <c r="C1004" s="1514"/>
      <c r="D1004" s="1514"/>
      <c r="E1004" s="1514"/>
      <c r="F1004" s="1848"/>
      <c r="G1004" s="1930"/>
      <c r="H1004" s="1516"/>
      <c r="I1004" s="1537"/>
      <c r="J1004" s="1537"/>
      <c r="K1004" s="1453"/>
      <c r="L1004" s="1453"/>
      <c r="M1004" s="1453"/>
      <c r="N1004" s="1514"/>
      <c r="O1004" s="1453"/>
      <c r="P1004" s="1453"/>
      <c r="Q1004" s="1453"/>
      <c r="R1004" s="1453"/>
      <c r="S1004" s="1453"/>
      <c r="T1004" s="1452"/>
      <c r="U1004"/>
      <c r="V1004"/>
      <c r="W1004" s="1453"/>
      <c r="X1004" s="1453"/>
      <c r="Y1004" s="1453"/>
      <c r="Z1004" s="1453"/>
      <c r="AA1004" s="1453"/>
      <c r="AB1004" s="1453"/>
      <c r="AC1004" s="1453"/>
      <c r="AD1004" s="1453"/>
      <c r="AE1004" s="1453"/>
      <c r="AF1004" s="1453"/>
      <c r="AG1004" s="1453"/>
      <c r="AH1004" s="1453"/>
      <c r="AI1004" s="1453"/>
      <c r="AJ1004" s="1453"/>
      <c r="AK1004" s="1453"/>
      <c r="AL1004" s="1453"/>
      <c r="AM1004" s="1453"/>
      <c r="AN1004" s="1453"/>
      <c r="AO1004" s="1453"/>
      <c r="AP1004" s="1453"/>
      <c r="AQ1004" s="1453"/>
      <c r="AR1004" s="1454"/>
      <c r="AS1004" s="1453"/>
      <c r="AT1004" s="1453"/>
      <c r="AU1004" s="1453"/>
      <c r="AV1004" s="1453"/>
      <c r="AW1004" s="1453"/>
      <c r="AX1004" s="1453"/>
      <c r="AY1004" s="1453"/>
      <c r="AZ1004" s="1453"/>
      <c r="BA1004" s="1453"/>
      <c r="BB1004" s="1453"/>
      <c r="BC1004" s="1453"/>
      <c r="BD1004" s="1453"/>
      <c r="BE1004" s="1453"/>
      <c r="BF1004" s="1453"/>
      <c r="BG1004" s="1453"/>
      <c r="BH1004" s="1453"/>
      <c r="BI1004" s="1453"/>
      <c r="BJ1004" s="1453"/>
      <c r="BK1004" s="1453"/>
      <c r="BL1004" s="1453"/>
      <c r="BM1004" s="1453"/>
      <c r="BN1004" s="1453"/>
      <c r="BO1004" s="1453"/>
      <c r="BP1004" s="1453"/>
      <c r="BQ1004" s="1453"/>
      <c r="BR1004" s="1453"/>
      <c r="BS1004" s="1453"/>
      <c r="BT1004" s="1453"/>
      <c r="BU1004" s="1453"/>
      <c r="BV1004" s="1453"/>
      <c r="BW1004" s="1453"/>
      <c r="BX1004" s="1453"/>
      <c r="BY1004" s="1453"/>
      <c r="BZ1004" s="1453"/>
      <c r="CA1004" s="1453"/>
      <c r="CB1004" s="1453"/>
      <c r="CC1004" s="1453"/>
      <c r="CD1004" s="1453"/>
      <c r="CE1004" s="1453"/>
      <c r="CF1004" s="1453"/>
      <c r="CG1004" s="1453"/>
      <c r="CH1004" s="1453"/>
      <c r="CI1004" s="1453"/>
      <c r="CJ1004" s="1453"/>
      <c r="CK1004" s="1453"/>
      <c r="CL1004" s="1453"/>
      <c r="CM1004" s="1453"/>
      <c r="CN1004" s="1453"/>
      <c r="CO1004" s="1453"/>
      <c r="CP1004" s="1453"/>
      <c r="CQ1004" s="1453"/>
      <c r="CR1004" s="1453"/>
      <c r="CS1004" s="1453"/>
      <c r="CT1004" s="1453"/>
      <c r="CU1004" s="1453"/>
      <c r="CV1004" s="1453"/>
      <c r="CW1004" s="1453"/>
      <c r="CX1004" s="1453"/>
      <c r="CY1004" s="1453"/>
      <c r="CZ1004" s="1453"/>
      <c r="DA1004" s="1453"/>
      <c r="DB1004" s="1453"/>
      <c r="DC1004" s="1453"/>
      <c r="DD1004" s="1453"/>
      <c r="DE1004" s="1453"/>
      <c r="DF1004" s="1453"/>
      <c r="DG1004" s="1453"/>
      <c r="DH1004" s="1453"/>
      <c r="DI1004" s="1453"/>
      <c r="DJ1004" s="1453"/>
      <c r="DK1004" s="1453"/>
      <c r="DL1004" s="1453"/>
      <c r="DM1004" s="1453"/>
      <c r="DN1004" s="1453"/>
      <c r="DO1004" s="1453"/>
      <c r="DP1004" s="1453"/>
      <c r="DQ1004" s="1453"/>
      <c r="DR1004" s="1453"/>
      <c r="DS1004" s="1453"/>
      <c r="DT1004" s="1453"/>
    </row>
    <row r="1005" spans="1:124" s="1543" customFormat="1" ht="21.9" customHeight="1" x14ac:dyDescent="0.3">
      <c r="A1005" s="1453"/>
      <c r="B1005" s="1453"/>
      <c r="C1005" s="1514"/>
      <c r="D1005" s="1514"/>
      <c r="E1005" s="1514"/>
      <c r="F1005" s="1848"/>
      <c r="G1005" s="1930"/>
      <c r="H1005" s="1516"/>
      <c r="I1005" s="1537"/>
      <c r="J1005" s="1537"/>
      <c r="K1005" s="1453"/>
      <c r="L1005" s="1453"/>
      <c r="M1005" s="1453"/>
      <c r="N1005" s="1514"/>
      <c r="O1005" s="1453"/>
      <c r="P1005" s="1453"/>
      <c r="Q1005" s="1453"/>
      <c r="R1005" s="1453"/>
      <c r="S1005" s="1453"/>
      <c r="T1005" s="1452"/>
      <c r="U1005"/>
      <c r="V1005"/>
      <c r="W1005" s="1453"/>
      <c r="X1005" s="1453"/>
      <c r="Y1005" s="1453"/>
      <c r="Z1005" s="1453"/>
      <c r="AA1005" s="1453"/>
      <c r="AB1005" s="1453"/>
      <c r="AC1005" s="1453"/>
      <c r="AD1005" s="1453"/>
      <c r="AE1005" s="1453"/>
      <c r="AF1005" s="1453"/>
      <c r="AG1005" s="1453"/>
      <c r="AH1005" s="1453"/>
      <c r="AI1005" s="1453"/>
      <c r="AJ1005" s="1453"/>
      <c r="AK1005" s="1453"/>
      <c r="AL1005" s="1453"/>
      <c r="AM1005" s="1453"/>
      <c r="AN1005" s="1453"/>
      <c r="AO1005" s="1453"/>
      <c r="AP1005" s="1453"/>
      <c r="AQ1005" s="1453"/>
      <c r="AR1005" s="1454"/>
      <c r="AS1005" s="1453"/>
      <c r="AT1005" s="1453"/>
      <c r="AU1005" s="1453"/>
      <c r="AV1005" s="1453"/>
      <c r="AW1005" s="1453"/>
      <c r="AX1005" s="1453"/>
      <c r="AY1005" s="1453"/>
      <c r="AZ1005" s="1453"/>
      <c r="BA1005" s="1453"/>
      <c r="BB1005" s="1453"/>
      <c r="BC1005" s="1453"/>
      <c r="BD1005" s="1453"/>
      <c r="BE1005" s="1453"/>
      <c r="BF1005" s="1453"/>
      <c r="BG1005" s="1453"/>
      <c r="BH1005" s="1453"/>
      <c r="BI1005" s="1453"/>
      <c r="BJ1005" s="1453"/>
      <c r="BK1005" s="1453"/>
      <c r="BL1005" s="1453"/>
      <c r="BM1005" s="1453"/>
      <c r="BN1005" s="1453"/>
      <c r="BO1005" s="1453"/>
      <c r="BP1005" s="1453"/>
      <c r="BQ1005" s="1453"/>
      <c r="BR1005" s="1453"/>
      <c r="BS1005" s="1453"/>
      <c r="BT1005" s="1453"/>
      <c r="BU1005" s="1453"/>
      <c r="BV1005" s="1453"/>
      <c r="BW1005" s="1453"/>
      <c r="BX1005" s="1453"/>
      <c r="BY1005" s="1453"/>
      <c r="BZ1005" s="1453"/>
      <c r="CA1005" s="1453"/>
      <c r="CB1005" s="1453"/>
      <c r="CC1005" s="1453"/>
      <c r="CD1005" s="1453"/>
      <c r="CE1005" s="1453"/>
      <c r="CF1005" s="1453"/>
      <c r="CG1005" s="1453"/>
      <c r="CH1005" s="1453"/>
      <c r="CI1005" s="1453"/>
      <c r="CJ1005" s="1453"/>
      <c r="CK1005" s="1453"/>
      <c r="CL1005" s="1453"/>
      <c r="CM1005" s="1453"/>
      <c r="CN1005" s="1453"/>
      <c r="CO1005" s="1453"/>
      <c r="CP1005" s="1453"/>
      <c r="CQ1005" s="1453"/>
      <c r="CR1005" s="1453"/>
      <c r="CS1005" s="1453"/>
      <c r="CT1005" s="1453"/>
      <c r="CU1005" s="1453"/>
      <c r="CV1005" s="1453"/>
      <c r="CW1005" s="1453"/>
      <c r="CX1005" s="1453"/>
      <c r="CY1005" s="1453"/>
      <c r="CZ1005" s="1453"/>
      <c r="DA1005" s="1453"/>
      <c r="DB1005" s="1453"/>
      <c r="DC1005" s="1453"/>
      <c r="DD1005" s="1453"/>
      <c r="DE1005" s="1453"/>
      <c r="DF1005" s="1453"/>
      <c r="DG1005" s="1453"/>
      <c r="DH1005" s="1453"/>
      <c r="DI1005" s="1453"/>
      <c r="DJ1005" s="1453"/>
      <c r="DK1005" s="1453"/>
      <c r="DL1005" s="1453"/>
      <c r="DM1005" s="1453"/>
      <c r="DN1005" s="1453"/>
      <c r="DO1005" s="1453"/>
      <c r="DP1005" s="1453"/>
      <c r="DQ1005" s="1453"/>
      <c r="DR1005" s="1453"/>
      <c r="DS1005" s="1453"/>
      <c r="DT1005" s="1453"/>
    </row>
    <row r="1006" spans="1:124" s="1543" customFormat="1" ht="21.9" customHeight="1" x14ac:dyDescent="0.3">
      <c r="A1006" s="1453"/>
      <c r="B1006" s="1453"/>
      <c r="C1006" s="1514"/>
      <c r="D1006" s="1514"/>
      <c r="E1006" s="1514"/>
      <c r="F1006" s="1848"/>
      <c r="G1006" s="1930"/>
      <c r="H1006" s="1516"/>
      <c r="I1006" s="1537"/>
      <c r="J1006" s="1537"/>
      <c r="K1006" s="1453"/>
      <c r="L1006" s="1453"/>
      <c r="M1006" s="1453"/>
      <c r="N1006" s="1514"/>
      <c r="O1006" s="1453"/>
      <c r="P1006" s="1453"/>
      <c r="Q1006" s="1453"/>
      <c r="R1006" s="1453"/>
      <c r="S1006" s="1453"/>
      <c r="T1006" s="1452"/>
      <c r="U1006"/>
      <c r="V1006"/>
      <c r="W1006" s="1453"/>
      <c r="X1006" s="1453"/>
      <c r="Y1006" s="1453"/>
      <c r="Z1006" s="1453"/>
      <c r="AA1006" s="1453"/>
      <c r="AB1006" s="1453"/>
      <c r="AC1006" s="1453"/>
      <c r="AD1006" s="1453"/>
      <c r="AE1006" s="1453"/>
      <c r="AF1006" s="1453"/>
      <c r="AG1006" s="1453"/>
      <c r="AH1006" s="1453"/>
      <c r="AI1006" s="1453"/>
      <c r="AJ1006" s="1453"/>
      <c r="AK1006" s="1453"/>
      <c r="AL1006" s="1453"/>
      <c r="AM1006" s="1453"/>
      <c r="AN1006" s="1453"/>
      <c r="AO1006" s="1453"/>
      <c r="AP1006" s="1453"/>
      <c r="AQ1006" s="1453"/>
      <c r="AR1006" s="1454"/>
      <c r="AS1006" s="1453"/>
      <c r="AT1006" s="1453"/>
      <c r="AU1006" s="1453"/>
      <c r="AV1006" s="1453"/>
      <c r="AW1006" s="1453"/>
      <c r="AX1006" s="1453"/>
      <c r="AY1006" s="1453"/>
      <c r="AZ1006" s="1453"/>
      <c r="BA1006" s="1453"/>
      <c r="BB1006" s="1453"/>
      <c r="BC1006" s="1453"/>
      <c r="BD1006" s="1453"/>
      <c r="BE1006" s="1453"/>
      <c r="BF1006" s="1453"/>
      <c r="BG1006" s="1453"/>
      <c r="BH1006" s="1453"/>
      <c r="BI1006" s="1453"/>
      <c r="BJ1006" s="1453"/>
      <c r="BK1006" s="1453"/>
      <c r="BL1006" s="1453"/>
      <c r="BM1006" s="1453"/>
      <c r="BN1006" s="1453"/>
      <c r="BO1006" s="1453"/>
      <c r="BP1006" s="1453"/>
      <c r="BQ1006" s="1453"/>
      <c r="BR1006" s="1453"/>
      <c r="BS1006" s="1453"/>
      <c r="BT1006" s="1453"/>
      <c r="BU1006" s="1453"/>
      <c r="BV1006" s="1453"/>
      <c r="BW1006" s="1453"/>
      <c r="BX1006" s="1453"/>
      <c r="BY1006" s="1453"/>
      <c r="BZ1006" s="1453"/>
      <c r="CA1006" s="1453"/>
      <c r="CB1006" s="1453"/>
      <c r="CC1006" s="1453"/>
      <c r="CD1006" s="1453"/>
      <c r="CE1006" s="1453"/>
      <c r="CF1006" s="1453"/>
      <c r="CG1006" s="1453"/>
      <c r="CH1006" s="1453"/>
      <c r="CI1006" s="1453"/>
      <c r="CJ1006" s="1453"/>
      <c r="CK1006" s="1453"/>
      <c r="CL1006" s="1453"/>
      <c r="CM1006" s="1453"/>
      <c r="CN1006" s="1453"/>
      <c r="CO1006" s="1453"/>
      <c r="CP1006" s="1453"/>
      <c r="CQ1006" s="1453"/>
      <c r="CR1006" s="1453"/>
      <c r="CS1006" s="1453"/>
      <c r="CT1006" s="1453"/>
      <c r="CU1006" s="1453"/>
      <c r="CV1006" s="1453"/>
      <c r="CW1006" s="1453"/>
      <c r="CX1006" s="1453"/>
      <c r="CY1006" s="1453"/>
      <c r="CZ1006" s="1453"/>
      <c r="DA1006" s="1453"/>
      <c r="DB1006" s="1453"/>
      <c r="DC1006" s="1453"/>
      <c r="DD1006" s="1453"/>
      <c r="DE1006" s="1453"/>
      <c r="DF1006" s="1453"/>
      <c r="DG1006" s="1453"/>
      <c r="DH1006" s="1453"/>
      <c r="DI1006" s="1453"/>
      <c r="DJ1006" s="1453"/>
      <c r="DK1006" s="1453"/>
      <c r="DL1006" s="1453"/>
      <c r="DM1006" s="1453"/>
      <c r="DN1006" s="1453"/>
      <c r="DO1006" s="1453"/>
      <c r="DP1006" s="1453"/>
      <c r="DQ1006" s="1453"/>
      <c r="DR1006" s="1453"/>
      <c r="DS1006" s="1453"/>
      <c r="DT1006" s="1453"/>
    </row>
    <row r="1007" spans="1:124" s="1543" customFormat="1" ht="21.9" customHeight="1" x14ac:dyDescent="0.3">
      <c r="A1007" s="1453"/>
      <c r="B1007" s="1453"/>
      <c r="C1007" s="1514"/>
      <c r="D1007" s="1514"/>
      <c r="E1007" s="1514"/>
      <c r="F1007" s="1848"/>
      <c r="G1007" s="1930"/>
      <c r="H1007" s="1516"/>
      <c r="I1007" s="1537"/>
      <c r="J1007" s="1537"/>
      <c r="K1007" s="1453"/>
      <c r="L1007" s="1453"/>
      <c r="M1007" s="1453"/>
      <c r="N1007" s="1514"/>
      <c r="O1007" s="1453"/>
      <c r="P1007" s="1453"/>
      <c r="Q1007" s="1453"/>
      <c r="R1007" s="1453"/>
      <c r="S1007" s="1453"/>
      <c r="T1007" s="1452"/>
      <c r="U1007"/>
      <c r="V1007"/>
      <c r="W1007" s="1453"/>
      <c r="X1007" s="1453"/>
      <c r="Y1007" s="1453"/>
      <c r="Z1007" s="1453"/>
      <c r="AA1007" s="1453"/>
      <c r="AB1007" s="1453"/>
      <c r="AC1007" s="1453"/>
      <c r="AD1007" s="1453"/>
      <c r="AE1007" s="1453"/>
      <c r="AF1007" s="1453"/>
      <c r="AG1007" s="1453"/>
      <c r="AH1007" s="1453"/>
      <c r="AI1007" s="1453"/>
      <c r="AJ1007" s="1453"/>
      <c r="AK1007" s="1453"/>
      <c r="AL1007" s="1453"/>
      <c r="AM1007" s="1453"/>
      <c r="AN1007" s="1453"/>
      <c r="AO1007" s="1453"/>
      <c r="AP1007" s="1453"/>
      <c r="AQ1007" s="1453"/>
      <c r="AR1007" s="1454"/>
      <c r="AS1007" s="1453"/>
      <c r="AT1007" s="1453"/>
      <c r="AU1007" s="1453"/>
      <c r="AV1007" s="1453"/>
      <c r="AW1007" s="1453"/>
      <c r="AX1007" s="1453"/>
      <c r="AY1007" s="1453"/>
      <c r="AZ1007" s="1453"/>
      <c r="BA1007" s="1453"/>
      <c r="BB1007" s="1453"/>
      <c r="BC1007" s="1453"/>
      <c r="BD1007" s="1453"/>
      <c r="BE1007" s="1453"/>
      <c r="BF1007" s="1453"/>
      <c r="BG1007" s="1453"/>
      <c r="BH1007" s="1453"/>
      <c r="BI1007" s="1453"/>
      <c r="BJ1007" s="1453"/>
      <c r="BK1007" s="1453"/>
      <c r="BL1007" s="1453"/>
      <c r="BM1007" s="1453"/>
      <c r="BN1007" s="1453"/>
      <c r="BO1007" s="1453"/>
      <c r="BP1007" s="1453"/>
      <c r="BQ1007" s="1453"/>
      <c r="BR1007" s="1453"/>
      <c r="BS1007" s="1453"/>
      <c r="BT1007" s="1453"/>
      <c r="BU1007" s="1453"/>
      <c r="BV1007" s="1453"/>
      <c r="BW1007" s="1453"/>
      <c r="BX1007" s="1453"/>
      <c r="BY1007" s="1453"/>
      <c r="BZ1007" s="1453"/>
      <c r="CA1007" s="1453"/>
      <c r="CB1007" s="1453"/>
      <c r="CC1007" s="1453"/>
      <c r="CD1007" s="1453"/>
      <c r="CE1007" s="1453"/>
      <c r="CF1007" s="1453"/>
      <c r="CG1007" s="1453"/>
      <c r="CH1007" s="1453"/>
      <c r="CI1007" s="1453"/>
      <c r="CJ1007" s="1453"/>
      <c r="CK1007" s="1453"/>
      <c r="CL1007" s="1453"/>
      <c r="CM1007" s="1453"/>
      <c r="CN1007" s="1453"/>
      <c r="CO1007" s="1453"/>
      <c r="CP1007" s="1453"/>
      <c r="CQ1007" s="1453"/>
      <c r="CR1007" s="1453"/>
      <c r="CS1007" s="1453"/>
      <c r="CT1007" s="1453"/>
      <c r="CU1007" s="1453"/>
      <c r="CV1007" s="1453"/>
      <c r="CW1007" s="1453"/>
      <c r="CX1007" s="1453"/>
      <c r="CY1007" s="1453"/>
      <c r="CZ1007" s="1453"/>
      <c r="DA1007" s="1453"/>
      <c r="DB1007" s="1453"/>
      <c r="DC1007" s="1453"/>
      <c r="DD1007" s="1453"/>
      <c r="DE1007" s="1453"/>
      <c r="DF1007" s="1453"/>
      <c r="DG1007" s="1453"/>
      <c r="DH1007" s="1453"/>
      <c r="DI1007" s="1453"/>
      <c r="DJ1007" s="1453"/>
      <c r="DK1007" s="1453"/>
      <c r="DL1007" s="1453"/>
      <c r="DM1007" s="1453"/>
      <c r="DN1007" s="1453"/>
      <c r="DO1007" s="1453"/>
      <c r="DP1007" s="1453"/>
      <c r="DQ1007" s="1453"/>
      <c r="DR1007" s="1453"/>
      <c r="DS1007" s="1453"/>
      <c r="DT1007" s="1453"/>
    </row>
    <row r="1008" spans="1:124" s="1543" customFormat="1" ht="21.9" customHeight="1" x14ac:dyDescent="0.3">
      <c r="A1008" s="1453"/>
      <c r="B1008" s="1453"/>
      <c r="C1008" s="1514"/>
      <c r="D1008" s="1514"/>
      <c r="E1008" s="1514"/>
      <c r="F1008" s="1848"/>
      <c r="G1008" s="1930"/>
      <c r="H1008" s="1516"/>
      <c r="I1008" s="1537"/>
      <c r="J1008" s="1537"/>
      <c r="K1008" s="1453"/>
      <c r="L1008" s="1453"/>
      <c r="M1008" s="1453"/>
      <c r="N1008" s="1514"/>
      <c r="O1008" s="1453"/>
      <c r="P1008" s="1453"/>
      <c r="Q1008" s="1453"/>
      <c r="R1008" s="1453"/>
      <c r="S1008" s="1453"/>
      <c r="T1008" s="1452"/>
      <c r="U1008"/>
      <c r="V1008"/>
      <c r="W1008" s="1453"/>
      <c r="X1008" s="1453"/>
      <c r="Y1008" s="1453"/>
      <c r="Z1008" s="1453"/>
      <c r="AA1008" s="1453"/>
      <c r="AB1008" s="1453"/>
      <c r="AC1008" s="1453"/>
      <c r="AD1008" s="1453"/>
      <c r="AE1008" s="1453"/>
      <c r="AF1008" s="1453"/>
      <c r="AG1008" s="1453"/>
      <c r="AH1008" s="1453"/>
      <c r="AI1008" s="1453"/>
      <c r="AJ1008" s="1453"/>
      <c r="AK1008" s="1453"/>
      <c r="AL1008" s="1453"/>
      <c r="AM1008" s="1453"/>
      <c r="AN1008" s="1453"/>
      <c r="AO1008" s="1453"/>
      <c r="AP1008" s="1453"/>
      <c r="AQ1008" s="1453"/>
      <c r="AR1008" s="1454"/>
      <c r="AS1008" s="1453"/>
      <c r="AT1008" s="1453"/>
      <c r="AU1008" s="1453"/>
      <c r="AV1008" s="1453"/>
      <c r="AW1008" s="1453"/>
      <c r="AX1008" s="1453"/>
      <c r="AY1008" s="1453"/>
      <c r="AZ1008" s="1453"/>
      <c r="BA1008" s="1453"/>
      <c r="BB1008" s="1453"/>
      <c r="BC1008" s="1453"/>
      <c r="BD1008" s="1453"/>
      <c r="BE1008" s="1453"/>
      <c r="BF1008" s="1453"/>
      <c r="BG1008" s="1453"/>
      <c r="BH1008" s="1453"/>
      <c r="BI1008" s="1453"/>
      <c r="BJ1008" s="1453"/>
      <c r="BK1008" s="1453"/>
      <c r="BL1008" s="1453"/>
      <c r="BM1008" s="1453"/>
      <c r="BN1008" s="1453"/>
      <c r="BO1008" s="1453"/>
      <c r="BP1008" s="1453"/>
      <c r="BQ1008" s="1453"/>
      <c r="BR1008" s="1453"/>
      <c r="BS1008" s="1453"/>
      <c r="BT1008" s="1453"/>
      <c r="BU1008" s="1453"/>
      <c r="BV1008" s="1453"/>
      <c r="BW1008" s="1453"/>
      <c r="BX1008" s="1453"/>
      <c r="BY1008" s="1453"/>
      <c r="BZ1008" s="1453"/>
      <c r="CA1008" s="1453"/>
      <c r="CB1008" s="1453"/>
      <c r="CC1008" s="1453"/>
      <c r="CD1008" s="1453"/>
      <c r="CE1008" s="1453"/>
      <c r="CF1008" s="1453"/>
      <c r="CG1008" s="1453"/>
      <c r="CH1008" s="1453"/>
      <c r="CI1008" s="1453"/>
      <c r="CJ1008" s="1453"/>
      <c r="CK1008" s="1453"/>
      <c r="CL1008" s="1453"/>
      <c r="CM1008" s="1453"/>
      <c r="CN1008" s="1453"/>
      <c r="CO1008" s="1453"/>
      <c r="CP1008" s="1453"/>
      <c r="CQ1008" s="1453"/>
      <c r="CR1008" s="1453"/>
      <c r="CS1008" s="1453"/>
      <c r="CT1008" s="1453"/>
      <c r="CU1008" s="1453"/>
      <c r="CV1008" s="1453"/>
      <c r="CW1008" s="1453"/>
      <c r="CX1008" s="1453"/>
      <c r="CY1008" s="1453"/>
      <c r="CZ1008" s="1453"/>
      <c r="DA1008" s="1453"/>
      <c r="DB1008" s="1453"/>
      <c r="DC1008" s="1453"/>
      <c r="DD1008" s="1453"/>
      <c r="DE1008" s="1453"/>
      <c r="DF1008" s="1453"/>
      <c r="DG1008" s="1453"/>
      <c r="DH1008" s="1453"/>
      <c r="DI1008" s="1453"/>
      <c r="DJ1008" s="1453"/>
      <c r="DK1008" s="1453"/>
      <c r="DL1008" s="1453"/>
      <c r="DM1008" s="1453"/>
      <c r="DN1008" s="1453"/>
      <c r="DO1008" s="1453"/>
      <c r="DP1008" s="1453"/>
      <c r="DQ1008" s="1453"/>
      <c r="DR1008" s="1453"/>
      <c r="DS1008" s="1453"/>
      <c r="DT1008" s="1453"/>
    </row>
    <row r="1009" spans="1:124" s="1543" customFormat="1" ht="21.9" customHeight="1" x14ac:dyDescent="0.3">
      <c r="A1009" s="1453"/>
      <c r="B1009" s="1453"/>
      <c r="C1009" s="1514"/>
      <c r="D1009" s="1514"/>
      <c r="E1009" s="1514"/>
      <c r="F1009" s="1848"/>
      <c r="G1009" s="1930"/>
      <c r="H1009" s="1516"/>
      <c r="I1009" s="1537"/>
      <c r="J1009" s="1537"/>
      <c r="K1009" s="1453"/>
      <c r="L1009" s="1453"/>
      <c r="M1009" s="1453"/>
      <c r="N1009" s="1514"/>
      <c r="O1009" s="1453"/>
      <c r="P1009" s="1453"/>
      <c r="Q1009" s="1453"/>
      <c r="R1009" s="1453"/>
      <c r="S1009" s="1453"/>
      <c r="T1009" s="1452"/>
      <c r="U1009"/>
      <c r="V1009"/>
      <c r="W1009" s="1453"/>
      <c r="X1009" s="1453"/>
      <c r="Y1009" s="1453"/>
      <c r="Z1009" s="1453"/>
      <c r="AA1009" s="1453"/>
      <c r="AB1009" s="1453"/>
      <c r="AC1009" s="1453"/>
      <c r="AD1009" s="1453"/>
      <c r="AE1009" s="1453"/>
      <c r="AF1009" s="1453"/>
      <c r="AG1009" s="1453"/>
      <c r="AH1009" s="1453"/>
      <c r="AI1009" s="1453"/>
      <c r="AJ1009" s="1453"/>
      <c r="AK1009" s="1453"/>
      <c r="AL1009" s="1453"/>
      <c r="AM1009" s="1453"/>
      <c r="AN1009" s="1453"/>
      <c r="AO1009" s="1453"/>
      <c r="AP1009" s="1453"/>
      <c r="AQ1009" s="1453"/>
      <c r="AR1009" s="1454"/>
      <c r="AS1009" s="1453"/>
      <c r="AT1009" s="1453"/>
      <c r="AU1009" s="1453"/>
      <c r="AV1009" s="1453"/>
      <c r="AW1009" s="1453"/>
      <c r="AX1009" s="1453"/>
      <c r="AY1009" s="1453"/>
      <c r="AZ1009" s="1453"/>
      <c r="BA1009" s="1453"/>
      <c r="BB1009" s="1453"/>
      <c r="BC1009" s="1453"/>
      <c r="BD1009" s="1453"/>
      <c r="BE1009" s="1453"/>
      <c r="BF1009" s="1453"/>
      <c r="BG1009" s="1453"/>
      <c r="BH1009" s="1453"/>
      <c r="BI1009" s="1453"/>
      <c r="BJ1009" s="1453"/>
      <c r="BK1009" s="1453"/>
      <c r="BL1009" s="1453"/>
      <c r="BM1009" s="1453"/>
      <c r="BN1009" s="1453"/>
      <c r="BO1009" s="1453"/>
      <c r="BP1009" s="1453"/>
      <c r="BQ1009" s="1453"/>
      <c r="BR1009" s="1453"/>
      <c r="BS1009" s="1453"/>
      <c r="BT1009" s="1453"/>
      <c r="BU1009" s="1453"/>
      <c r="BV1009" s="1453"/>
      <c r="BW1009" s="1453"/>
      <c r="BX1009" s="1453"/>
      <c r="BY1009" s="1453"/>
      <c r="BZ1009" s="1453"/>
      <c r="CA1009" s="1453"/>
      <c r="CB1009" s="1453"/>
      <c r="CC1009" s="1453"/>
      <c r="CD1009" s="1453"/>
      <c r="CE1009" s="1453"/>
      <c r="CF1009" s="1453"/>
      <c r="CG1009" s="1453"/>
      <c r="CH1009" s="1453"/>
      <c r="CI1009" s="1453"/>
      <c r="CJ1009" s="1453"/>
      <c r="CK1009" s="1453"/>
      <c r="CL1009" s="1453"/>
      <c r="CM1009" s="1453"/>
      <c r="CN1009" s="1453"/>
      <c r="CO1009" s="1453"/>
      <c r="CP1009" s="1453"/>
      <c r="CQ1009" s="1453"/>
      <c r="CR1009" s="1453"/>
      <c r="CS1009" s="1453"/>
      <c r="CT1009" s="1453"/>
      <c r="CU1009" s="1453"/>
      <c r="CV1009" s="1453"/>
      <c r="CW1009" s="1453"/>
      <c r="CX1009" s="1453"/>
      <c r="CY1009" s="1453"/>
      <c r="CZ1009" s="1453"/>
      <c r="DA1009" s="1453"/>
      <c r="DB1009" s="1453"/>
      <c r="DC1009" s="1453"/>
      <c r="DD1009" s="1453"/>
      <c r="DE1009" s="1453"/>
      <c r="DF1009" s="1453"/>
      <c r="DG1009" s="1453"/>
      <c r="DH1009" s="1453"/>
      <c r="DI1009" s="1453"/>
      <c r="DJ1009" s="1453"/>
      <c r="DK1009" s="1453"/>
      <c r="DL1009" s="1453"/>
      <c r="DM1009" s="1453"/>
      <c r="DN1009" s="1453"/>
      <c r="DO1009" s="1453"/>
      <c r="DP1009" s="1453"/>
      <c r="DQ1009" s="1453"/>
      <c r="DR1009" s="1453"/>
      <c r="DS1009" s="1453"/>
      <c r="DT1009" s="1453"/>
    </row>
    <row r="1010" spans="1:124" s="1543" customFormat="1" ht="21.9" customHeight="1" x14ac:dyDescent="0.3">
      <c r="A1010" s="1453"/>
      <c r="B1010" s="1453"/>
      <c r="C1010" s="1514"/>
      <c r="D1010" s="1514"/>
      <c r="E1010" s="1514"/>
      <c r="F1010" s="1848"/>
      <c r="G1010" s="1930"/>
      <c r="H1010" s="1516"/>
      <c r="I1010" s="1537"/>
      <c r="J1010" s="1537"/>
      <c r="K1010" s="1453"/>
      <c r="L1010" s="1453"/>
      <c r="M1010" s="1453"/>
      <c r="N1010" s="1514"/>
      <c r="O1010" s="1453"/>
      <c r="P1010" s="1453"/>
      <c r="Q1010" s="1453"/>
      <c r="R1010" s="1453"/>
      <c r="S1010" s="1453"/>
      <c r="T1010" s="1452"/>
      <c r="U1010"/>
      <c r="V1010"/>
      <c r="W1010" s="1453"/>
      <c r="X1010" s="1453"/>
      <c r="Y1010" s="1453"/>
      <c r="Z1010" s="1453"/>
      <c r="AA1010" s="1453"/>
      <c r="AB1010" s="1453"/>
      <c r="AC1010" s="1453"/>
      <c r="AD1010" s="1453"/>
      <c r="AE1010" s="1453"/>
      <c r="AF1010" s="1453"/>
      <c r="AG1010" s="1453"/>
      <c r="AH1010" s="1453"/>
      <c r="AI1010" s="1453"/>
      <c r="AJ1010" s="1453"/>
      <c r="AK1010" s="1453"/>
      <c r="AL1010" s="1453"/>
      <c r="AM1010" s="1453"/>
      <c r="AN1010" s="1453"/>
      <c r="AO1010" s="1453"/>
      <c r="AP1010" s="1453"/>
      <c r="AQ1010" s="1453"/>
      <c r="AR1010" s="1454"/>
      <c r="AS1010" s="1453"/>
      <c r="AT1010" s="1453"/>
      <c r="AU1010" s="1453"/>
      <c r="AV1010" s="1453"/>
      <c r="AW1010" s="1453"/>
      <c r="AX1010" s="1453"/>
      <c r="AY1010" s="1453"/>
      <c r="AZ1010" s="1453"/>
      <c r="BA1010" s="1453"/>
      <c r="BB1010" s="1453"/>
      <c r="BC1010" s="1453"/>
      <c r="BD1010" s="1453"/>
      <c r="BE1010" s="1453"/>
      <c r="BF1010" s="1453"/>
      <c r="BG1010" s="1453"/>
      <c r="BH1010" s="1453"/>
      <c r="BI1010" s="1453"/>
      <c r="BJ1010" s="1453"/>
      <c r="BK1010" s="1453"/>
      <c r="BL1010" s="1453"/>
      <c r="BM1010" s="1453"/>
      <c r="BN1010" s="1453"/>
      <c r="BO1010" s="1453"/>
      <c r="BP1010" s="1453"/>
      <c r="BQ1010" s="1453"/>
      <c r="BR1010" s="1453"/>
      <c r="BS1010" s="1453"/>
      <c r="BT1010" s="1453"/>
      <c r="BU1010" s="1453"/>
      <c r="BV1010" s="1453"/>
      <c r="BW1010" s="1453"/>
      <c r="BX1010" s="1453"/>
      <c r="BY1010" s="1453"/>
      <c r="BZ1010" s="1453"/>
      <c r="CA1010" s="1453"/>
      <c r="CB1010" s="1453"/>
      <c r="CC1010" s="1453"/>
      <c r="CD1010" s="1453"/>
      <c r="CE1010" s="1453"/>
      <c r="CF1010" s="1453"/>
      <c r="CG1010" s="1453"/>
      <c r="CH1010" s="1453"/>
      <c r="CI1010" s="1453"/>
      <c r="CJ1010" s="1453"/>
      <c r="CK1010" s="1453"/>
      <c r="CL1010" s="1453"/>
      <c r="CM1010" s="1453"/>
      <c r="CN1010" s="1453"/>
      <c r="CO1010" s="1453"/>
      <c r="CP1010" s="1453"/>
      <c r="CQ1010" s="1453"/>
      <c r="CR1010" s="1453"/>
      <c r="CS1010" s="1453"/>
      <c r="CT1010" s="1453"/>
      <c r="CU1010" s="1453"/>
      <c r="CV1010" s="1453"/>
      <c r="CW1010" s="1453"/>
      <c r="CX1010" s="1453"/>
      <c r="CY1010" s="1453"/>
      <c r="CZ1010" s="1453"/>
      <c r="DA1010" s="1453"/>
      <c r="DB1010" s="1453"/>
      <c r="DC1010" s="1453"/>
      <c r="DD1010" s="1453"/>
      <c r="DE1010" s="1453"/>
      <c r="DF1010" s="1453"/>
      <c r="DG1010" s="1453"/>
      <c r="DH1010" s="1453"/>
      <c r="DI1010" s="1453"/>
      <c r="DJ1010" s="1453"/>
      <c r="DK1010" s="1453"/>
      <c r="DL1010" s="1453"/>
      <c r="DM1010" s="1453"/>
      <c r="DN1010" s="1453"/>
      <c r="DO1010" s="1453"/>
      <c r="DP1010" s="1453"/>
      <c r="DQ1010" s="1453"/>
      <c r="DR1010" s="1453"/>
      <c r="DS1010" s="1453"/>
      <c r="DT1010" s="1453"/>
    </row>
    <row r="1011" spans="1:124" s="1543" customFormat="1" ht="21.9" customHeight="1" x14ac:dyDescent="0.3">
      <c r="A1011" s="1453"/>
      <c r="B1011" s="1453"/>
      <c r="C1011" s="1514"/>
      <c r="D1011" s="1514"/>
      <c r="E1011" s="1514"/>
      <c r="F1011" s="1848"/>
      <c r="G1011" s="1930"/>
      <c r="H1011" s="1516"/>
      <c r="I1011" s="1537"/>
      <c r="J1011" s="1537"/>
      <c r="K1011" s="1453"/>
      <c r="L1011" s="1453"/>
      <c r="M1011" s="1453"/>
      <c r="N1011" s="1514"/>
      <c r="O1011" s="1453"/>
      <c r="P1011" s="1453"/>
      <c r="Q1011" s="1453"/>
      <c r="R1011" s="1453"/>
      <c r="S1011" s="1453"/>
      <c r="T1011" s="1452"/>
      <c r="U1011"/>
      <c r="V1011"/>
      <c r="W1011" s="1453"/>
      <c r="X1011" s="1453"/>
      <c r="Y1011" s="1453"/>
      <c r="Z1011" s="1453"/>
      <c r="AA1011" s="1453"/>
      <c r="AB1011" s="1453"/>
      <c r="AC1011" s="1453"/>
      <c r="AD1011" s="1453"/>
      <c r="AE1011" s="1453"/>
      <c r="AF1011" s="1453"/>
      <c r="AG1011" s="1453"/>
      <c r="AH1011" s="1453"/>
      <c r="AI1011" s="1453"/>
      <c r="AJ1011" s="1453"/>
      <c r="AK1011" s="1453"/>
      <c r="AL1011" s="1453"/>
      <c r="AM1011" s="1453"/>
      <c r="AN1011" s="1453"/>
      <c r="AO1011" s="1453"/>
      <c r="AP1011" s="1453"/>
      <c r="AQ1011" s="1453"/>
      <c r="AR1011" s="1454"/>
      <c r="AS1011" s="1453"/>
      <c r="AT1011" s="1453"/>
      <c r="AU1011" s="1453"/>
      <c r="AV1011" s="1453"/>
      <c r="AW1011" s="1453"/>
      <c r="AX1011" s="1453"/>
      <c r="AY1011" s="1453"/>
      <c r="AZ1011" s="1453"/>
      <c r="BA1011" s="1453"/>
      <c r="BB1011" s="1453"/>
      <c r="BC1011" s="1453"/>
      <c r="BD1011" s="1453"/>
      <c r="BE1011" s="1453"/>
      <c r="BF1011" s="1453"/>
      <c r="BG1011" s="1453"/>
      <c r="BH1011" s="1453"/>
      <c r="BI1011" s="1453"/>
      <c r="BJ1011" s="1453"/>
      <c r="BK1011" s="1453"/>
      <c r="BL1011" s="1453"/>
      <c r="BM1011" s="1453"/>
      <c r="BN1011" s="1453"/>
      <c r="BO1011" s="1453"/>
      <c r="BP1011" s="1453"/>
      <c r="BQ1011" s="1453"/>
      <c r="BR1011" s="1453"/>
      <c r="BS1011" s="1453"/>
      <c r="BT1011" s="1453"/>
      <c r="BU1011" s="1453"/>
      <c r="BV1011" s="1453"/>
      <c r="BW1011" s="1453"/>
      <c r="BX1011" s="1453"/>
      <c r="BY1011" s="1453"/>
      <c r="BZ1011" s="1453"/>
      <c r="CA1011" s="1453"/>
      <c r="CB1011" s="1453"/>
      <c r="CC1011" s="1453"/>
      <c r="CD1011" s="1453"/>
      <c r="CE1011" s="1453"/>
      <c r="CF1011" s="1453"/>
      <c r="CG1011" s="1453"/>
      <c r="CH1011" s="1453"/>
      <c r="CI1011" s="1453"/>
      <c r="CJ1011" s="1453"/>
      <c r="CK1011" s="1453"/>
      <c r="CL1011" s="1453"/>
      <c r="CM1011" s="1453"/>
      <c r="CN1011" s="1453"/>
      <c r="CO1011" s="1453"/>
      <c r="CP1011" s="1453"/>
      <c r="CQ1011" s="1453"/>
      <c r="CR1011" s="1453"/>
      <c r="CS1011" s="1453"/>
      <c r="CT1011" s="1453"/>
      <c r="CU1011" s="1453"/>
      <c r="CV1011" s="1453"/>
      <c r="CW1011" s="1453"/>
      <c r="CX1011" s="1453"/>
      <c r="CY1011" s="1453"/>
      <c r="CZ1011" s="1453"/>
      <c r="DA1011" s="1453"/>
      <c r="DB1011" s="1453"/>
      <c r="DC1011" s="1453"/>
      <c r="DD1011" s="1453"/>
      <c r="DE1011" s="1453"/>
      <c r="DF1011" s="1453"/>
      <c r="DG1011" s="1453"/>
      <c r="DH1011" s="1453"/>
      <c r="DI1011" s="1453"/>
      <c r="DJ1011" s="1453"/>
      <c r="DK1011" s="1453"/>
      <c r="DL1011" s="1453"/>
      <c r="DM1011" s="1453"/>
      <c r="DN1011" s="1453"/>
      <c r="DO1011" s="1453"/>
      <c r="DP1011" s="1453"/>
      <c r="DQ1011" s="1453"/>
      <c r="DR1011" s="1453"/>
      <c r="DS1011" s="1453"/>
      <c r="DT1011" s="1453"/>
    </row>
    <row r="1012" spans="1:124" s="1543" customFormat="1" ht="21.9" customHeight="1" x14ac:dyDescent="0.3">
      <c r="A1012" s="1453"/>
      <c r="B1012" s="1453"/>
      <c r="C1012" s="1514"/>
      <c r="D1012" s="1514"/>
      <c r="E1012" s="1514"/>
      <c r="F1012" s="1848"/>
      <c r="G1012" s="1930"/>
      <c r="H1012" s="1516"/>
      <c r="I1012" s="1537"/>
      <c r="J1012" s="1537"/>
      <c r="K1012" s="1453"/>
      <c r="L1012" s="1453"/>
      <c r="M1012" s="1453"/>
      <c r="N1012" s="1514"/>
      <c r="O1012" s="1453"/>
      <c r="P1012" s="1453"/>
      <c r="Q1012" s="1453"/>
      <c r="R1012" s="1453"/>
      <c r="S1012" s="1453"/>
      <c r="T1012" s="1452"/>
      <c r="U1012"/>
      <c r="V1012"/>
      <c r="W1012" s="1453"/>
      <c r="X1012" s="1453"/>
      <c r="Y1012" s="1453"/>
      <c r="Z1012" s="1453"/>
      <c r="AA1012" s="1453"/>
      <c r="AB1012" s="1453"/>
      <c r="AC1012" s="1453"/>
      <c r="AD1012" s="1453"/>
      <c r="AE1012" s="1453"/>
      <c r="AF1012" s="1453"/>
      <c r="AG1012" s="1453"/>
      <c r="AH1012" s="1453"/>
      <c r="AI1012" s="1453"/>
      <c r="AJ1012" s="1453"/>
      <c r="AK1012" s="1453"/>
      <c r="AL1012" s="1453"/>
      <c r="AM1012" s="1453"/>
      <c r="AN1012" s="1453"/>
      <c r="AO1012" s="1453"/>
      <c r="AP1012" s="1453"/>
      <c r="AQ1012" s="1453"/>
      <c r="AR1012" s="1454"/>
      <c r="AS1012" s="1453"/>
      <c r="AT1012" s="1453"/>
      <c r="AU1012" s="1453"/>
      <c r="AV1012" s="1453"/>
      <c r="AW1012" s="1453"/>
      <c r="AX1012" s="1453"/>
      <c r="AY1012" s="1453"/>
      <c r="AZ1012" s="1453"/>
      <c r="BA1012" s="1453"/>
      <c r="BB1012" s="1453"/>
      <c r="BC1012" s="1453"/>
      <c r="BD1012" s="1453"/>
      <c r="BE1012" s="1453"/>
      <c r="BF1012" s="1453"/>
      <c r="BG1012" s="1453"/>
      <c r="BH1012" s="1453"/>
      <c r="BI1012" s="1453"/>
      <c r="BJ1012" s="1453"/>
      <c r="BK1012" s="1453"/>
      <c r="BL1012" s="1453"/>
      <c r="BM1012" s="1453"/>
      <c r="BN1012" s="1453"/>
      <c r="BO1012" s="1453"/>
      <c r="BP1012" s="1453"/>
      <c r="BQ1012" s="1453"/>
      <c r="BR1012" s="1453"/>
      <c r="BS1012" s="1453"/>
      <c r="BT1012" s="1453"/>
      <c r="BU1012" s="1453"/>
      <c r="BV1012" s="1453"/>
      <c r="BW1012" s="1453"/>
      <c r="BX1012" s="1453"/>
      <c r="BY1012" s="1453"/>
      <c r="BZ1012" s="1453"/>
      <c r="CA1012" s="1453"/>
      <c r="CB1012" s="1453"/>
      <c r="CC1012" s="1453"/>
      <c r="CD1012" s="1453"/>
      <c r="CE1012" s="1453"/>
      <c r="CF1012" s="1453"/>
      <c r="CG1012" s="1453"/>
      <c r="CH1012" s="1453"/>
      <c r="CI1012" s="1453"/>
      <c r="CJ1012" s="1453"/>
      <c r="CK1012" s="1453"/>
      <c r="CL1012" s="1453"/>
      <c r="CM1012" s="1453"/>
      <c r="CN1012" s="1453"/>
      <c r="CO1012" s="1453"/>
      <c r="CP1012" s="1453"/>
      <c r="CQ1012" s="1453"/>
      <c r="CR1012" s="1453"/>
      <c r="CS1012" s="1453"/>
      <c r="CT1012" s="1453"/>
      <c r="CU1012" s="1453"/>
      <c r="CV1012" s="1453"/>
      <c r="CW1012" s="1453"/>
      <c r="CX1012" s="1453"/>
      <c r="CY1012" s="1453"/>
      <c r="CZ1012" s="1453"/>
      <c r="DA1012" s="1453"/>
      <c r="DB1012" s="1453"/>
      <c r="DC1012" s="1453"/>
      <c r="DD1012" s="1453"/>
      <c r="DE1012" s="1453"/>
      <c r="DF1012" s="1453"/>
      <c r="DG1012" s="1453"/>
      <c r="DH1012" s="1453"/>
      <c r="DI1012" s="1453"/>
      <c r="DJ1012" s="1453"/>
      <c r="DK1012" s="1453"/>
      <c r="DL1012" s="1453"/>
      <c r="DM1012" s="1453"/>
      <c r="DN1012" s="1453"/>
      <c r="DO1012" s="1453"/>
      <c r="DP1012" s="1453"/>
      <c r="DQ1012" s="1453"/>
      <c r="DR1012" s="1453"/>
      <c r="DS1012" s="1453"/>
      <c r="DT1012" s="1453"/>
    </row>
    <row r="1013" spans="1:124" s="1543" customFormat="1" ht="21.9" customHeight="1" x14ac:dyDescent="0.3">
      <c r="A1013" s="1453"/>
      <c r="B1013" s="1453"/>
      <c r="C1013" s="1514"/>
      <c r="D1013" s="1514"/>
      <c r="E1013" s="1514"/>
      <c r="F1013" s="1848"/>
      <c r="G1013" s="1930"/>
      <c r="H1013" s="1516"/>
      <c r="I1013" s="1537"/>
      <c r="J1013" s="1537"/>
      <c r="K1013" s="1453"/>
      <c r="L1013" s="1453"/>
      <c r="M1013" s="1453"/>
      <c r="N1013" s="1514"/>
      <c r="O1013" s="1453"/>
      <c r="P1013" s="1453"/>
      <c r="Q1013" s="1453"/>
      <c r="R1013" s="1453"/>
      <c r="S1013" s="1453"/>
      <c r="T1013" s="1452"/>
      <c r="U1013"/>
      <c r="V1013"/>
      <c r="W1013" s="1453"/>
      <c r="X1013" s="1453"/>
      <c r="Y1013" s="1453"/>
      <c r="Z1013" s="1453"/>
      <c r="AA1013" s="1453"/>
      <c r="AB1013" s="1453"/>
      <c r="AC1013" s="1453"/>
      <c r="AD1013" s="1453"/>
      <c r="AE1013" s="1453"/>
      <c r="AF1013" s="1453"/>
      <c r="AG1013" s="1453"/>
      <c r="AH1013" s="1453"/>
      <c r="AI1013" s="1453"/>
      <c r="AJ1013" s="1453"/>
      <c r="AK1013" s="1453"/>
      <c r="AL1013" s="1453"/>
      <c r="AM1013" s="1453"/>
      <c r="AN1013" s="1453"/>
      <c r="AO1013" s="1453"/>
      <c r="AP1013" s="1453"/>
      <c r="AQ1013" s="1453"/>
      <c r="AR1013" s="1454"/>
      <c r="AS1013" s="1453"/>
      <c r="AT1013" s="1453"/>
      <c r="AU1013" s="1453"/>
      <c r="AV1013" s="1453"/>
      <c r="AW1013" s="1453"/>
      <c r="AX1013" s="1453"/>
      <c r="AY1013" s="1453"/>
      <c r="AZ1013" s="1453"/>
      <c r="BA1013" s="1453"/>
      <c r="BB1013" s="1453"/>
      <c r="BC1013" s="1453"/>
      <c r="BD1013" s="1453"/>
      <c r="BE1013" s="1453"/>
      <c r="BF1013" s="1453"/>
      <c r="BG1013" s="1453"/>
      <c r="BH1013" s="1453"/>
      <c r="BI1013" s="1453"/>
      <c r="BJ1013" s="1453"/>
      <c r="BK1013" s="1453"/>
      <c r="BL1013" s="1453"/>
      <c r="BM1013" s="1453"/>
      <c r="BN1013" s="1453"/>
      <c r="BO1013" s="1453"/>
      <c r="BP1013" s="1453"/>
      <c r="BQ1013" s="1453"/>
      <c r="BR1013" s="1453"/>
      <c r="BS1013" s="1453"/>
      <c r="BT1013" s="1453"/>
      <c r="BU1013" s="1453"/>
      <c r="BV1013" s="1453"/>
      <c r="BW1013" s="1453"/>
      <c r="BX1013" s="1453"/>
      <c r="BY1013" s="1453"/>
      <c r="BZ1013" s="1453"/>
      <c r="CA1013" s="1453"/>
      <c r="CB1013" s="1453"/>
      <c r="CC1013" s="1453"/>
      <c r="CD1013" s="1453"/>
      <c r="CE1013" s="1453"/>
      <c r="CF1013" s="1453"/>
      <c r="CG1013" s="1453"/>
      <c r="CH1013" s="1453"/>
      <c r="CI1013" s="1453"/>
      <c r="CJ1013" s="1453"/>
      <c r="CK1013" s="1453"/>
      <c r="CL1013" s="1453"/>
      <c r="CM1013" s="1453"/>
      <c r="CN1013" s="1453"/>
      <c r="CO1013" s="1453"/>
      <c r="CP1013" s="1453"/>
      <c r="CQ1013" s="1453"/>
      <c r="CR1013" s="1453"/>
      <c r="CS1013" s="1453"/>
      <c r="CT1013" s="1453"/>
      <c r="CU1013" s="1453"/>
      <c r="CV1013" s="1453"/>
      <c r="CW1013" s="1453"/>
      <c r="CX1013" s="1453"/>
      <c r="CY1013" s="1453"/>
      <c r="CZ1013" s="1453"/>
      <c r="DA1013" s="1453"/>
      <c r="DB1013" s="1453"/>
      <c r="DC1013" s="1453"/>
      <c r="DD1013" s="1453"/>
      <c r="DE1013" s="1453"/>
      <c r="DF1013" s="1453"/>
      <c r="DG1013" s="1453"/>
      <c r="DH1013" s="1453"/>
      <c r="DI1013" s="1453"/>
      <c r="DJ1013" s="1453"/>
      <c r="DK1013" s="1453"/>
      <c r="DL1013" s="1453"/>
      <c r="DM1013" s="1453"/>
      <c r="DN1013" s="1453"/>
      <c r="DO1013" s="1453"/>
      <c r="DP1013" s="1453"/>
      <c r="DQ1013" s="1453"/>
      <c r="DR1013" s="1453"/>
      <c r="DS1013" s="1453"/>
      <c r="DT1013" s="1453"/>
    </row>
    <row r="1014" spans="1:124" s="1543" customFormat="1" ht="21.9" customHeight="1" x14ac:dyDescent="0.3">
      <c r="A1014" s="1453"/>
      <c r="B1014" s="1453"/>
      <c r="C1014" s="1514"/>
      <c r="D1014" s="1514"/>
      <c r="E1014" s="1514"/>
      <c r="F1014" s="1848"/>
      <c r="G1014" s="1930"/>
      <c r="H1014" s="1516"/>
      <c r="I1014" s="1537"/>
      <c r="J1014" s="1537"/>
      <c r="K1014" s="1453"/>
      <c r="L1014" s="1453"/>
      <c r="M1014" s="1453"/>
      <c r="N1014" s="1514"/>
      <c r="O1014" s="1453"/>
      <c r="P1014" s="1453"/>
      <c r="Q1014" s="1453"/>
      <c r="R1014" s="1453"/>
      <c r="S1014" s="1453"/>
      <c r="T1014" s="1452"/>
      <c r="U1014"/>
      <c r="V1014"/>
      <c r="W1014" s="1453"/>
      <c r="X1014" s="1453"/>
      <c r="Y1014" s="1453"/>
      <c r="Z1014" s="1453"/>
      <c r="AA1014" s="1453"/>
      <c r="AB1014" s="1453"/>
      <c r="AC1014" s="1453"/>
      <c r="AD1014" s="1453"/>
      <c r="AE1014" s="1453"/>
      <c r="AF1014" s="1453"/>
      <c r="AG1014" s="1453"/>
      <c r="AH1014" s="1453"/>
      <c r="AI1014" s="1453"/>
      <c r="AJ1014" s="1453"/>
      <c r="AK1014" s="1453"/>
      <c r="AL1014" s="1453"/>
      <c r="AM1014" s="1453"/>
      <c r="AN1014" s="1453"/>
      <c r="AO1014" s="1453"/>
      <c r="AP1014" s="1453"/>
      <c r="AQ1014" s="1453"/>
      <c r="AR1014" s="1454"/>
      <c r="AS1014" s="1453"/>
      <c r="AT1014" s="1453"/>
      <c r="AU1014" s="1453"/>
      <c r="AV1014" s="1453"/>
      <c r="AW1014" s="1453"/>
      <c r="AX1014" s="1453"/>
      <c r="AY1014" s="1453"/>
      <c r="AZ1014" s="1453"/>
      <c r="BA1014" s="1453"/>
      <c r="BB1014" s="1453"/>
      <c r="BC1014" s="1453"/>
      <c r="BD1014" s="1453"/>
      <c r="BE1014" s="1453"/>
      <c r="BF1014" s="1453"/>
      <c r="BG1014" s="1453"/>
      <c r="BH1014" s="1453"/>
      <c r="BI1014" s="1453"/>
      <c r="BJ1014" s="1453"/>
      <c r="BK1014" s="1453"/>
      <c r="BL1014" s="1453"/>
      <c r="BM1014" s="1453"/>
      <c r="BN1014" s="1453"/>
      <c r="BO1014" s="1453"/>
      <c r="BP1014" s="1453"/>
      <c r="BQ1014" s="1453"/>
      <c r="BR1014" s="1453"/>
      <c r="BS1014" s="1453"/>
      <c r="BT1014" s="1453"/>
      <c r="BU1014" s="1453"/>
      <c r="BV1014" s="1453"/>
      <c r="BW1014" s="1453"/>
      <c r="BX1014" s="1453"/>
      <c r="BY1014" s="1453"/>
      <c r="BZ1014" s="1453"/>
      <c r="CA1014" s="1453"/>
      <c r="CB1014" s="1453"/>
      <c r="CC1014" s="1453"/>
      <c r="CD1014" s="1453"/>
      <c r="CE1014" s="1453"/>
      <c r="CF1014" s="1453"/>
      <c r="CG1014" s="1453"/>
      <c r="CH1014" s="1453"/>
      <c r="CI1014" s="1453"/>
      <c r="CJ1014" s="1453"/>
      <c r="CK1014" s="1453"/>
      <c r="CL1014" s="1453"/>
      <c r="CM1014" s="1453"/>
      <c r="CN1014" s="1453"/>
      <c r="CO1014" s="1453"/>
      <c r="CP1014" s="1453"/>
      <c r="CQ1014" s="1453"/>
      <c r="CR1014" s="1453"/>
      <c r="CS1014" s="1453"/>
      <c r="CT1014" s="1453"/>
      <c r="CU1014" s="1453"/>
      <c r="CV1014" s="1453"/>
      <c r="CW1014" s="1453"/>
      <c r="CX1014" s="1453"/>
      <c r="CY1014" s="1453"/>
      <c r="CZ1014" s="1453"/>
      <c r="DA1014" s="1453"/>
      <c r="DB1014" s="1453"/>
      <c r="DC1014" s="1453"/>
      <c r="DD1014" s="1453"/>
      <c r="DE1014" s="1453"/>
      <c r="DF1014" s="1453"/>
      <c r="DG1014" s="1453"/>
      <c r="DH1014" s="1453"/>
      <c r="DI1014" s="1453"/>
      <c r="DJ1014" s="1453"/>
      <c r="DK1014" s="1453"/>
      <c r="DL1014" s="1453"/>
      <c r="DM1014" s="1453"/>
      <c r="DN1014" s="1453"/>
      <c r="DO1014" s="1453"/>
      <c r="DP1014" s="1453"/>
      <c r="DQ1014" s="1453"/>
      <c r="DR1014" s="1453"/>
      <c r="DS1014" s="1453"/>
      <c r="DT1014" s="1453"/>
    </row>
    <row r="1015" spans="1:124" s="1543" customFormat="1" ht="21.9" customHeight="1" x14ac:dyDescent="0.3">
      <c r="A1015" s="1453"/>
      <c r="B1015" s="1453"/>
      <c r="C1015" s="1514"/>
      <c r="D1015" s="1514"/>
      <c r="E1015" s="1514"/>
      <c r="F1015" s="1848"/>
      <c r="G1015" s="1930"/>
      <c r="H1015" s="1516"/>
      <c r="I1015" s="1537"/>
      <c r="J1015" s="1537"/>
      <c r="K1015" s="1453"/>
      <c r="L1015" s="1453"/>
      <c r="M1015" s="1453"/>
      <c r="N1015" s="1514"/>
      <c r="O1015" s="1453"/>
      <c r="P1015" s="1453"/>
      <c r="Q1015" s="1453"/>
      <c r="R1015" s="1453"/>
      <c r="S1015" s="1453"/>
      <c r="T1015" s="1452"/>
      <c r="U1015"/>
      <c r="V1015"/>
      <c r="W1015" s="1453"/>
      <c r="X1015" s="1453"/>
      <c r="Y1015" s="1453"/>
      <c r="Z1015" s="1453"/>
      <c r="AA1015" s="1453"/>
      <c r="AB1015" s="1453"/>
      <c r="AC1015" s="1453"/>
      <c r="AD1015" s="1453"/>
      <c r="AE1015" s="1453"/>
      <c r="AF1015" s="1453"/>
      <c r="AG1015" s="1453"/>
      <c r="AH1015" s="1453"/>
      <c r="AI1015" s="1453"/>
      <c r="AJ1015" s="1453"/>
      <c r="AK1015" s="1453"/>
      <c r="AL1015" s="1453"/>
      <c r="AM1015" s="1453"/>
      <c r="AN1015" s="1453"/>
      <c r="AO1015" s="1453"/>
      <c r="AP1015" s="1453"/>
      <c r="AQ1015" s="1453"/>
      <c r="AR1015" s="1454"/>
      <c r="AS1015" s="1453"/>
      <c r="AT1015" s="1453"/>
      <c r="AU1015" s="1453"/>
      <c r="AV1015" s="1453"/>
      <c r="AW1015" s="1453"/>
      <c r="AX1015" s="1453"/>
      <c r="AY1015" s="1453"/>
      <c r="AZ1015" s="1453"/>
      <c r="BA1015" s="1453"/>
      <c r="BB1015" s="1453"/>
      <c r="BC1015" s="1453"/>
      <c r="BD1015" s="1453"/>
      <c r="BE1015" s="1453"/>
      <c r="BF1015" s="1453"/>
      <c r="BG1015" s="1453"/>
      <c r="BH1015" s="1453"/>
      <c r="BI1015" s="1453"/>
      <c r="BJ1015" s="1453"/>
      <c r="BK1015" s="1453"/>
      <c r="BL1015" s="1453"/>
      <c r="BM1015" s="1453"/>
      <c r="BN1015" s="1453"/>
      <c r="BO1015" s="1453"/>
      <c r="BP1015" s="1453"/>
      <c r="BQ1015" s="1453"/>
      <c r="BR1015" s="1453"/>
      <c r="BS1015" s="1453"/>
      <c r="BT1015" s="1453"/>
      <c r="BU1015" s="1453"/>
      <c r="BV1015" s="1453"/>
      <c r="BW1015" s="1453"/>
      <c r="BX1015" s="1453"/>
      <c r="BY1015" s="1453"/>
      <c r="BZ1015" s="1453"/>
      <c r="CA1015" s="1453"/>
      <c r="CB1015" s="1453"/>
      <c r="CC1015" s="1453"/>
      <c r="CD1015" s="1453"/>
      <c r="CE1015" s="1453"/>
      <c r="CF1015" s="1453"/>
      <c r="CG1015" s="1453"/>
      <c r="CH1015" s="1453"/>
      <c r="CI1015" s="1453"/>
      <c r="CJ1015" s="1453"/>
      <c r="CK1015" s="1453"/>
      <c r="CL1015" s="1453"/>
      <c r="CM1015" s="1453"/>
      <c r="CN1015" s="1453"/>
      <c r="CO1015" s="1453"/>
      <c r="CP1015" s="1453"/>
      <c r="CQ1015" s="1453"/>
      <c r="CR1015" s="1453"/>
      <c r="CS1015" s="1453"/>
      <c r="CT1015" s="1453"/>
      <c r="CU1015" s="1453"/>
      <c r="CV1015" s="1453"/>
      <c r="CW1015" s="1453"/>
      <c r="CX1015" s="1453"/>
      <c r="CY1015" s="1453"/>
      <c r="CZ1015" s="1453"/>
      <c r="DA1015" s="1453"/>
      <c r="DB1015" s="1453"/>
      <c r="DC1015" s="1453"/>
      <c r="DD1015" s="1453"/>
      <c r="DE1015" s="1453"/>
      <c r="DF1015" s="1453"/>
      <c r="DG1015" s="1453"/>
      <c r="DH1015" s="1453"/>
      <c r="DI1015" s="1453"/>
      <c r="DJ1015" s="1453"/>
      <c r="DK1015" s="1453"/>
      <c r="DL1015" s="1453"/>
      <c r="DM1015" s="1453"/>
      <c r="DN1015" s="1453"/>
      <c r="DO1015" s="1453"/>
      <c r="DP1015" s="1453"/>
      <c r="DQ1015" s="1453"/>
      <c r="DR1015" s="1453"/>
      <c r="DS1015" s="1453"/>
      <c r="DT1015" s="1453"/>
    </row>
    <row r="1016" spans="1:124" s="1543" customFormat="1" ht="21.9" customHeight="1" x14ac:dyDescent="0.3">
      <c r="A1016" s="1453"/>
      <c r="B1016" s="1453"/>
      <c r="C1016" s="1514"/>
      <c r="D1016" s="1514"/>
      <c r="E1016" s="1514"/>
      <c r="F1016" s="1848"/>
      <c r="G1016" s="1930"/>
      <c r="H1016" s="1516"/>
      <c r="I1016" s="1537"/>
      <c r="J1016" s="1537"/>
      <c r="K1016" s="1453"/>
      <c r="L1016" s="1453"/>
      <c r="M1016" s="1453"/>
      <c r="N1016" s="1514"/>
      <c r="O1016" s="1453"/>
      <c r="P1016" s="1453"/>
      <c r="Q1016" s="1453"/>
      <c r="R1016" s="1453"/>
      <c r="S1016" s="1453"/>
      <c r="T1016" s="1452"/>
      <c r="U1016"/>
      <c r="V1016"/>
      <c r="W1016" s="1453"/>
      <c r="X1016" s="1453"/>
      <c r="Y1016" s="1453"/>
      <c r="Z1016" s="1453"/>
      <c r="AA1016" s="1453"/>
      <c r="AB1016" s="1453"/>
      <c r="AC1016" s="1453"/>
      <c r="AD1016" s="1453"/>
      <c r="AE1016" s="1453"/>
      <c r="AF1016" s="1453"/>
      <c r="AG1016" s="1453"/>
      <c r="AH1016" s="1453"/>
      <c r="AI1016" s="1453"/>
      <c r="AJ1016" s="1453"/>
      <c r="AK1016" s="1453"/>
      <c r="AL1016" s="1453"/>
      <c r="AM1016" s="1453"/>
      <c r="AN1016" s="1453"/>
      <c r="AO1016" s="1453"/>
      <c r="AP1016" s="1453"/>
      <c r="AQ1016" s="1453"/>
      <c r="AR1016" s="1454"/>
      <c r="AS1016" s="1453"/>
      <c r="AT1016" s="1453"/>
      <c r="AU1016" s="1453"/>
      <c r="AV1016" s="1453"/>
      <c r="AW1016" s="1453"/>
      <c r="AX1016" s="1453"/>
      <c r="AY1016" s="1453"/>
      <c r="AZ1016" s="1453"/>
      <c r="BA1016" s="1453"/>
      <c r="BB1016" s="1453"/>
      <c r="BC1016" s="1453"/>
      <c r="BD1016" s="1453"/>
      <c r="BE1016" s="1453"/>
      <c r="BF1016" s="1453"/>
      <c r="BG1016" s="1453"/>
      <c r="BH1016" s="1453"/>
      <c r="BI1016" s="1453"/>
      <c r="BJ1016" s="1453"/>
      <c r="BK1016" s="1453"/>
      <c r="BL1016" s="1453"/>
      <c r="BM1016" s="1453"/>
      <c r="BN1016" s="1453"/>
      <c r="BO1016" s="1453"/>
      <c r="BP1016" s="1453"/>
      <c r="BQ1016" s="1453"/>
      <c r="BR1016" s="1453"/>
      <c r="BS1016" s="1453"/>
      <c r="BT1016" s="1453"/>
      <c r="BU1016" s="1453"/>
      <c r="BV1016" s="1453"/>
      <c r="BW1016" s="1453"/>
      <c r="BX1016" s="1453"/>
      <c r="BY1016" s="1453"/>
      <c r="BZ1016" s="1453"/>
      <c r="CA1016" s="1453"/>
      <c r="CB1016" s="1453"/>
      <c r="CC1016" s="1453"/>
      <c r="CD1016" s="1453"/>
      <c r="CE1016" s="1453"/>
      <c r="CF1016" s="1453"/>
      <c r="CG1016" s="1453"/>
      <c r="CH1016" s="1453"/>
      <c r="CI1016" s="1453"/>
      <c r="CJ1016" s="1453"/>
      <c r="CK1016" s="1453"/>
      <c r="CL1016" s="1453"/>
      <c r="CM1016" s="1453"/>
      <c r="CN1016" s="1453"/>
      <c r="CO1016" s="1453"/>
      <c r="CP1016" s="1453"/>
      <c r="CQ1016" s="1453"/>
      <c r="CR1016" s="1453"/>
      <c r="CS1016" s="1453"/>
      <c r="CT1016" s="1453"/>
      <c r="CU1016" s="1453"/>
      <c r="CV1016" s="1453"/>
      <c r="CW1016" s="1453"/>
      <c r="CX1016" s="1453"/>
      <c r="CY1016" s="1453"/>
      <c r="CZ1016" s="1453"/>
      <c r="DA1016" s="1453"/>
      <c r="DB1016" s="1453"/>
      <c r="DC1016" s="1453"/>
      <c r="DD1016" s="1453"/>
      <c r="DE1016" s="1453"/>
      <c r="DF1016" s="1453"/>
      <c r="DG1016" s="1453"/>
      <c r="DH1016" s="1453"/>
      <c r="DI1016" s="1453"/>
      <c r="DJ1016" s="1453"/>
      <c r="DK1016" s="1453"/>
      <c r="DL1016" s="1453"/>
      <c r="DM1016" s="1453"/>
      <c r="DN1016" s="1453"/>
      <c r="DO1016" s="1453"/>
      <c r="DP1016" s="1453"/>
      <c r="DQ1016" s="1453"/>
      <c r="DR1016" s="1453"/>
      <c r="DS1016" s="1453"/>
      <c r="DT1016" s="1453"/>
    </row>
    <row r="1017" spans="1:124" s="1543" customFormat="1" ht="21.9" customHeight="1" x14ac:dyDescent="0.3">
      <c r="A1017" s="1453"/>
      <c r="B1017" s="1453"/>
      <c r="C1017" s="1514"/>
      <c r="D1017" s="1514"/>
      <c r="E1017" s="1514"/>
      <c r="F1017" s="1848"/>
      <c r="G1017" s="1930"/>
      <c r="H1017" s="1516"/>
      <c r="I1017" s="1537"/>
      <c r="J1017" s="1537"/>
      <c r="K1017" s="1453"/>
      <c r="L1017" s="1453"/>
      <c r="M1017" s="1453"/>
      <c r="N1017" s="1514"/>
      <c r="O1017" s="1453"/>
      <c r="P1017" s="1453"/>
      <c r="Q1017" s="1453"/>
      <c r="R1017" s="1453"/>
      <c r="S1017" s="1453"/>
      <c r="T1017" s="1452"/>
      <c r="U1017"/>
      <c r="V1017"/>
      <c r="W1017" s="1453"/>
      <c r="X1017" s="1453"/>
      <c r="Y1017" s="1453"/>
      <c r="Z1017" s="1453"/>
      <c r="AA1017" s="1453"/>
      <c r="AB1017" s="1453"/>
      <c r="AC1017" s="1453"/>
      <c r="AD1017" s="1453"/>
      <c r="AE1017" s="1453"/>
      <c r="AF1017" s="1453"/>
      <c r="AG1017" s="1453"/>
      <c r="AH1017" s="1453"/>
      <c r="AI1017" s="1453"/>
      <c r="AJ1017" s="1453"/>
      <c r="AK1017" s="1453"/>
      <c r="AL1017" s="1453"/>
      <c r="AM1017" s="1453"/>
      <c r="AN1017" s="1453"/>
      <c r="AO1017" s="1453"/>
      <c r="AP1017" s="1453"/>
      <c r="AQ1017" s="1453"/>
      <c r="AR1017" s="1454"/>
      <c r="AS1017" s="1453"/>
      <c r="AT1017" s="1453"/>
      <c r="AU1017" s="1453"/>
      <c r="AV1017" s="1453"/>
      <c r="AW1017" s="1453"/>
      <c r="AX1017" s="1453"/>
      <c r="AY1017" s="1453"/>
      <c r="AZ1017" s="1453"/>
      <c r="BA1017" s="1453"/>
      <c r="BB1017" s="1453"/>
      <c r="BC1017" s="1453"/>
      <c r="BD1017" s="1453"/>
      <c r="BE1017" s="1453"/>
      <c r="BF1017" s="1453"/>
      <c r="BG1017" s="1453"/>
      <c r="BH1017" s="1453"/>
      <c r="BI1017" s="1453"/>
      <c r="BJ1017" s="1453"/>
      <c r="BK1017" s="1453"/>
      <c r="BL1017" s="1453"/>
      <c r="BM1017" s="1453"/>
      <c r="BN1017" s="1453"/>
      <c r="BO1017" s="1453"/>
      <c r="BP1017" s="1453"/>
      <c r="BQ1017" s="1453"/>
      <c r="BR1017" s="1453"/>
      <c r="BS1017" s="1453"/>
      <c r="BT1017" s="1453"/>
      <c r="BU1017" s="1453"/>
      <c r="BV1017" s="1453"/>
      <c r="BW1017" s="1453"/>
      <c r="BX1017" s="1453"/>
      <c r="BY1017" s="1453"/>
      <c r="BZ1017" s="1453"/>
      <c r="CA1017" s="1453"/>
      <c r="CB1017" s="1453"/>
      <c r="CC1017" s="1453"/>
      <c r="CD1017" s="1453"/>
      <c r="CE1017" s="1453"/>
      <c r="CF1017" s="1453"/>
      <c r="CG1017" s="1453"/>
      <c r="CH1017" s="1453"/>
      <c r="CI1017" s="1453"/>
      <c r="CJ1017" s="1453"/>
      <c r="CK1017" s="1453"/>
      <c r="CL1017" s="1453"/>
      <c r="CM1017" s="1453"/>
      <c r="CN1017" s="1453"/>
      <c r="CO1017" s="1453"/>
      <c r="CP1017" s="1453"/>
      <c r="CQ1017" s="1453"/>
      <c r="CR1017" s="1453"/>
      <c r="CS1017" s="1453"/>
      <c r="CT1017" s="1453"/>
      <c r="CU1017" s="1453"/>
      <c r="CV1017" s="1453"/>
      <c r="CW1017" s="1453"/>
      <c r="CX1017" s="1453"/>
      <c r="CY1017" s="1453"/>
      <c r="CZ1017" s="1453"/>
      <c r="DA1017" s="1453"/>
      <c r="DB1017" s="1453"/>
      <c r="DC1017" s="1453"/>
      <c r="DD1017" s="1453"/>
      <c r="DE1017" s="1453"/>
      <c r="DF1017" s="1453"/>
      <c r="DG1017" s="1453"/>
      <c r="DH1017" s="1453"/>
      <c r="DI1017" s="1453"/>
      <c r="DJ1017" s="1453"/>
      <c r="DK1017" s="1453"/>
      <c r="DL1017" s="1453"/>
      <c r="DM1017" s="1453"/>
      <c r="DN1017" s="1453"/>
      <c r="DO1017" s="1453"/>
      <c r="DP1017" s="1453"/>
      <c r="DQ1017" s="1453"/>
      <c r="DR1017" s="1453"/>
      <c r="DS1017" s="1453"/>
      <c r="DT1017" s="1453"/>
    </row>
    <row r="1018" spans="1:124" s="1543" customFormat="1" ht="21.9" customHeight="1" x14ac:dyDescent="0.3">
      <c r="A1018" s="1453"/>
      <c r="B1018" s="1453"/>
      <c r="C1018" s="1514"/>
      <c r="D1018" s="1514"/>
      <c r="E1018" s="1514"/>
      <c r="F1018" s="1848"/>
      <c r="G1018" s="1930"/>
      <c r="H1018" s="1516"/>
      <c r="I1018" s="1537"/>
      <c r="J1018" s="1537"/>
      <c r="K1018" s="1453"/>
      <c r="L1018" s="1453"/>
      <c r="M1018" s="1453"/>
      <c r="N1018" s="1514"/>
      <c r="O1018" s="1453"/>
      <c r="P1018" s="1453"/>
      <c r="Q1018" s="1453"/>
      <c r="R1018" s="1453"/>
      <c r="S1018" s="1453"/>
      <c r="T1018" s="1452"/>
      <c r="U1018"/>
      <c r="V1018"/>
      <c r="W1018" s="1453"/>
      <c r="X1018" s="1453"/>
      <c r="Y1018" s="1453"/>
      <c r="Z1018" s="1453"/>
      <c r="AA1018" s="1453"/>
      <c r="AB1018" s="1453"/>
      <c r="AC1018" s="1453"/>
      <c r="AD1018" s="1453"/>
      <c r="AE1018" s="1453"/>
      <c r="AF1018" s="1453"/>
      <c r="AG1018" s="1453"/>
      <c r="AH1018" s="1453"/>
      <c r="AI1018" s="1453"/>
      <c r="AJ1018" s="1453"/>
      <c r="AK1018" s="1453"/>
      <c r="AL1018" s="1453"/>
      <c r="AM1018" s="1453"/>
      <c r="AN1018" s="1453"/>
      <c r="AO1018" s="1453"/>
      <c r="AP1018" s="1453"/>
      <c r="AQ1018" s="1453"/>
      <c r="AR1018" s="1454"/>
      <c r="AS1018" s="1453"/>
      <c r="AT1018" s="1453"/>
      <c r="AU1018" s="1453"/>
      <c r="AV1018" s="1453"/>
      <c r="AW1018" s="1453"/>
      <c r="AX1018" s="1453"/>
      <c r="AY1018" s="1453"/>
      <c r="AZ1018" s="1453"/>
      <c r="BA1018" s="1453"/>
      <c r="BB1018" s="1453"/>
      <c r="BC1018" s="1453"/>
      <c r="BD1018" s="1453"/>
      <c r="BE1018" s="1453"/>
      <c r="BF1018" s="1453"/>
      <c r="BG1018" s="1453"/>
      <c r="BH1018" s="1453"/>
      <c r="BI1018" s="1453"/>
      <c r="BJ1018" s="1453"/>
      <c r="BK1018" s="1453"/>
      <c r="BL1018" s="1453"/>
      <c r="BM1018" s="1453"/>
      <c r="BN1018" s="1453"/>
      <c r="BO1018" s="1453"/>
      <c r="BP1018" s="1453"/>
      <c r="BQ1018" s="1453"/>
      <c r="BR1018" s="1453"/>
      <c r="BS1018" s="1453"/>
      <c r="BT1018" s="1453"/>
      <c r="BU1018" s="1453"/>
      <c r="BV1018" s="1453"/>
      <c r="BW1018" s="1453"/>
      <c r="BX1018" s="1453"/>
      <c r="BY1018" s="1453"/>
      <c r="BZ1018" s="1453"/>
      <c r="CA1018" s="1453"/>
      <c r="CB1018" s="1453"/>
      <c r="CC1018" s="1453"/>
      <c r="CD1018" s="1453"/>
      <c r="CE1018" s="1453"/>
      <c r="CF1018" s="1453"/>
      <c r="CG1018" s="1453"/>
      <c r="CH1018" s="1453"/>
      <c r="CI1018" s="1453"/>
      <c r="CJ1018" s="1453"/>
      <c r="CK1018" s="1453"/>
      <c r="CL1018" s="1453"/>
      <c r="CM1018" s="1453"/>
      <c r="CN1018" s="1453"/>
      <c r="CO1018" s="1453"/>
      <c r="CP1018" s="1453"/>
      <c r="CQ1018" s="1453"/>
      <c r="CR1018" s="1453"/>
      <c r="CS1018" s="1453"/>
      <c r="CT1018" s="1453"/>
      <c r="CU1018" s="1453"/>
      <c r="CV1018" s="1453"/>
      <c r="CW1018" s="1453"/>
      <c r="CX1018" s="1453"/>
      <c r="CY1018" s="1453"/>
      <c r="CZ1018" s="1453"/>
      <c r="DA1018" s="1453"/>
      <c r="DB1018" s="1453"/>
      <c r="DC1018" s="1453"/>
      <c r="DD1018" s="1453"/>
      <c r="DE1018" s="1453"/>
      <c r="DF1018" s="1453"/>
      <c r="DG1018" s="1453"/>
      <c r="DH1018" s="1453"/>
      <c r="DI1018" s="1453"/>
      <c r="DJ1018" s="1453"/>
      <c r="DK1018" s="1453"/>
      <c r="DL1018" s="1453"/>
      <c r="DM1018" s="1453"/>
      <c r="DN1018" s="1453"/>
      <c r="DO1018" s="1453"/>
      <c r="DP1018" s="1453"/>
      <c r="DQ1018" s="1453"/>
      <c r="DR1018" s="1453"/>
      <c r="DS1018" s="1453"/>
      <c r="DT1018" s="1453"/>
    </row>
    <row r="1019" spans="1:124" s="1543" customFormat="1" ht="21.9" customHeight="1" x14ac:dyDescent="0.3">
      <c r="A1019" s="1453"/>
      <c r="B1019" s="1453"/>
      <c r="C1019" s="1514"/>
      <c r="D1019" s="1514"/>
      <c r="E1019" s="1514"/>
      <c r="F1019" s="1848"/>
      <c r="G1019" s="1930"/>
      <c r="H1019" s="1516"/>
      <c r="I1019" s="1537"/>
      <c r="J1019" s="1537"/>
      <c r="K1019" s="1453"/>
      <c r="L1019" s="1453"/>
      <c r="M1019" s="1453"/>
      <c r="N1019" s="1514"/>
      <c r="O1019" s="1453"/>
      <c r="P1019" s="1453"/>
      <c r="Q1019" s="1453"/>
      <c r="R1019" s="1453"/>
      <c r="S1019" s="1453"/>
      <c r="T1019" s="1452"/>
      <c r="U1019"/>
      <c r="V1019"/>
      <c r="W1019" s="1453"/>
      <c r="X1019" s="1453"/>
      <c r="Y1019" s="1453"/>
      <c r="Z1019" s="1453"/>
      <c r="AA1019" s="1453"/>
      <c r="AB1019" s="1453"/>
      <c r="AC1019" s="1453"/>
      <c r="AD1019" s="1453"/>
      <c r="AE1019" s="1453"/>
      <c r="AF1019" s="1453"/>
      <c r="AG1019" s="1453"/>
      <c r="AH1019" s="1453"/>
      <c r="AI1019" s="1453"/>
      <c r="AJ1019" s="1453"/>
      <c r="AK1019" s="1453"/>
      <c r="AL1019" s="1453"/>
      <c r="AM1019" s="1453"/>
      <c r="AN1019" s="1453"/>
      <c r="AO1019" s="1453"/>
      <c r="AP1019" s="1453"/>
      <c r="AQ1019" s="1453"/>
      <c r="AR1019" s="1454"/>
      <c r="AS1019" s="1453"/>
      <c r="AT1019" s="1453"/>
      <c r="AU1019" s="1453"/>
      <c r="AV1019" s="1453"/>
      <c r="AW1019" s="1453"/>
      <c r="AX1019" s="1453"/>
      <c r="AY1019" s="1453"/>
      <c r="AZ1019" s="1453"/>
      <c r="BA1019" s="1453"/>
      <c r="BB1019" s="1453"/>
      <c r="BC1019" s="1453"/>
      <c r="BD1019" s="1453"/>
      <c r="BE1019" s="1453"/>
      <c r="BF1019" s="1453"/>
      <c r="BG1019" s="1453"/>
      <c r="BH1019" s="1453"/>
      <c r="BI1019" s="1453"/>
      <c r="BJ1019" s="1453"/>
      <c r="BK1019" s="1453"/>
      <c r="BL1019" s="1453"/>
      <c r="BM1019" s="1453"/>
      <c r="BN1019" s="1453"/>
      <c r="BO1019" s="1453"/>
      <c r="BP1019" s="1453"/>
      <c r="BQ1019" s="1453"/>
      <c r="BR1019" s="1453"/>
      <c r="BS1019" s="1453"/>
      <c r="BT1019" s="1453"/>
      <c r="BU1019" s="1453"/>
      <c r="BV1019" s="1453"/>
      <c r="BW1019" s="1453"/>
      <c r="BX1019" s="1453"/>
      <c r="BY1019" s="1453"/>
      <c r="BZ1019" s="1453"/>
      <c r="CA1019" s="1453"/>
      <c r="CB1019" s="1453"/>
      <c r="CC1019" s="1453"/>
      <c r="CD1019" s="1453"/>
      <c r="CE1019" s="1453"/>
      <c r="CF1019" s="1453"/>
      <c r="CG1019" s="1453"/>
      <c r="CH1019" s="1453"/>
      <c r="CI1019" s="1453"/>
      <c r="CJ1019" s="1453"/>
      <c r="CK1019" s="1453"/>
      <c r="CL1019" s="1453"/>
      <c r="CM1019" s="1453"/>
      <c r="CN1019" s="1453"/>
      <c r="CO1019" s="1453"/>
      <c r="CP1019" s="1453"/>
      <c r="CQ1019" s="1453"/>
      <c r="CR1019" s="1453"/>
      <c r="CS1019" s="1453"/>
      <c r="CT1019" s="1453"/>
      <c r="CU1019" s="1453"/>
      <c r="CV1019" s="1453"/>
      <c r="CW1019" s="1453"/>
      <c r="CX1019" s="1453"/>
      <c r="CY1019" s="1453"/>
      <c r="CZ1019" s="1453"/>
      <c r="DA1019" s="1453"/>
      <c r="DB1019" s="1453"/>
      <c r="DC1019" s="1453"/>
      <c r="DD1019" s="1453"/>
      <c r="DE1019" s="1453"/>
      <c r="DF1019" s="1453"/>
      <c r="DG1019" s="1453"/>
      <c r="DH1019" s="1453"/>
      <c r="DI1019" s="1453"/>
      <c r="DJ1019" s="1453"/>
      <c r="DK1019" s="1453"/>
      <c r="DL1019" s="1453"/>
      <c r="DM1019" s="1453"/>
      <c r="DN1019" s="1453"/>
      <c r="DO1019" s="1453"/>
      <c r="DP1019" s="1453"/>
      <c r="DQ1019" s="1453"/>
      <c r="DR1019" s="1453"/>
      <c r="DS1019" s="1453"/>
      <c r="DT1019" s="1453"/>
    </row>
    <row r="1020" spans="1:124" s="1543" customFormat="1" ht="21.9" customHeight="1" x14ac:dyDescent="0.3">
      <c r="A1020" s="1453"/>
      <c r="B1020" s="1453"/>
      <c r="C1020" s="1514"/>
      <c r="D1020" s="1514"/>
      <c r="E1020" s="1514"/>
      <c r="F1020" s="1848"/>
      <c r="G1020" s="1930"/>
      <c r="H1020" s="1516"/>
      <c r="I1020" s="1537"/>
      <c r="J1020" s="1537"/>
      <c r="K1020" s="1453"/>
      <c r="L1020" s="1453"/>
      <c r="M1020" s="1453"/>
      <c r="N1020" s="1514"/>
      <c r="O1020" s="1453"/>
      <c r="P1020" s="1453"/>
      <c r="Q1020" s="1453"/>
      <c r="R1020" s="1453"/>
      <c r="S1020" s="1453"/>
      <c r="T1020" s="1452"/>
      <c r="U1020"/>
      <c r="V1020"/>
      <c r="W1020" s="1453"/>
      <c r="X1020" s="1453"/>
      <c r="Y1020" s="1453"/>
      <c r="Z1020" s="1453"/>
      <c r="AA1020" s="1453"/>
      <c r="AB1020" s="1453"/>
      <c r="AC1020" s="1453"/>
      <c r="AD1020" s="1453"/>
      <c r="AE1020" s="1453"/>
      <c r="AF1020" s="1453"/>
      <c r="AG1020" s="1453"/>
      <c r="AH1020" s="1453"/>
      <c r="AI1020" s="1453"/>
      <c r="AJ1020" s="1453"/>
      <c r="AK1020" s="1453"/>
      <c r="AL1020" s="1453"/>
      <c r="AM1020" s="1453"/>
      <c r="AN1020" s="1453"/>
      <c r="AO1020" s="1453"/>
      <c r="AP1020" s="1453"/>
      <c r="AQ1020" s="1453"/>
      <c r="AR1020" s="1454"/>
      <c r="AS1020" s="1453"/>
      <c r="AT1020" s="1453"/>
      <c r="AU1020" s="1453"/>
      <c r="AV1020" s="1453"/>
      <c r="AW1020" s="1453"/>
      <c r="AX1020" s="1453"/>
      <c r="AY1020" s="1453"/>
      <c r="AZ1020" s="1453"/>
      <c r="BA1020" s="1453"/>
      <c r="BB1020" s="1453"/>
      <c r="BC1020" s="1453"/>
      <c r="BD1020" s="1453"/>
      <c r="BE1020" s="1453"/>
      <c r="BF1020" s="1453"/>
      <c r="BG1020" s="1453"/>
      <c r="BH1020" s="1453"/>
      <c r="BI1020" s="1453"/>
      <c r="BJ1020" s="1453"/>
      <c r="BK1020" s="1453"/>
      <c r="BL1020" s="1453"/>
      <c r="BM1020" s="1453"/>
      <c r="BN1020" s="1453"/>
      <c r="BO1020" s="1453"/>
      <c r="BP1020" s="1453"/>
      <c r="BQ1020" s="1453"/>
      <c r="BR1020" s="1453"/>
      <c r="BS1020" s="1453"/>
      <c r="BT1020" s="1453"/>
      <c r="BU1020" s="1453"/>
      <c r="BV1020" s="1453"/>
      <c r="BW1020" s="1453"/>
      <c r="BX1020" s="1453"/>
      <c r="BY1020" s="1453"/>
      <c r="BZ1020" s="1453"/>
      <c r="CA1020" s="1453"/>
      <c r="CB1020" s="1453"/>
      <c r="CC1020" s="1453"/>
      <c r="CD1020" s="1453"/>
      <c r="CE1020" s="1453"/>
      <c r="CF1020" s="1453"/>
      <c r="CG1020" s="1453"/>
      <c r="CH1020" s="1453"/>
      <c r="CI1020" s="1453"/>
      <c r="CJ1020" s="1453"/>
      <c r="CK1020" s="1453"/>
      <c r="CL1020" s="1453"/>
      <c r="CM1020" s="1453"/>
      <c r="CN1020" s="1453"/>
      <c r="CO1020" s="1453"/>
      <c r="CP1020" s="1453"/>
      <c r="CQ1020" s="1453"/>
      <c r="CR1020" s="1453"/>
      <c r="CS1020" s="1453"/>
      <c r="CT1020" s="1453"/>
      <c r="CU1020" s="1453"/>
      <c r="CV1020" s="1453"/>
      <c r="CW1020" s="1453"/>
      <c r="CX1020" s="1453"/>
      <c r="CY1020" s="1453"/>
      <c r="CZ1020" s="1453"/>
      <c r="DA1020" s="1453"/>
      <c r="DB1020" s="1453"/>
      <c r="DC1020" s="1453"/>
      <c r="DD1020" s="1453"/>
      <c r="DE1020" s="1453"/>
      <c r="DF1020" s="1453"/>
      <c r="DG1020" s="1453"/>
      <c r="DH1020" s="1453"/>
      <c r="DI1020" s="1453"/>
      <c r="DJ1020" s="1453"/>
      <c r="DK1020" s="1453"/>
      <c r="DL1020" s="1453"/>
      <c r="DM1020" s="1453"/>
      <c r="DN1020" s="1453"/>
      <c r="DO1020" s="1453"/>
      <c r="DP1020" s="1453"/>
      <c r="DQ1020" s="1453"/>
      <c r="DR1020" s="1453"/>
      <c r="DS1020" s="1453"/>
      <c r="DT1020" s="1453"/>
    </row>
    <row r="1021" spans="1:124" s="1543" customFormat="1" ht="21.9" customHeight="1" x14ac:dyDescent="0.3">
      <c r="A1021" s="1453"/>
      <c r="B1021" s="1453"/>
      <c r="C1021" s="1514"/>
      <c r="D1021" s="1514"/>
      <c r="E1021" s="1514"/>
      <c r="F1021" s="1848"/>
      <c r="G1021" s="1930"/>
      <c r="H1021" s="1516"/>
      <c r="I1021" s="1537"/>
      <c r="J1021" s="1537"/>
      <c r="K1021" s="1453"/>
      <c r="L1021" s="1453"/>
      <c r="M1021" s="1453"/>
      <c r="N1021" s="1514"/>
      <c r="O1021" s="1453"/>
      <c r="P1021" s="1453"/>
      <c r="Q1021" s="1453"/>
      <c r="R1021" s="1453"/>
      <c r="S1021" s="1453"/>
      <c r="T1021" s="1452"/>
      <c r="U1021"/>
      <c r="V1021"/>
      <c r="W1021" s="1453"/>
      <c r="X1021" s="1453"/>
      <c r="Y1021" s="1453"/>
      <c r="Z1021" s="1453"/>
      <c r="AA1021" s="1453"/>
      <c r="AB1021" s="1453"/>
      <c r="AC1021" s="1453"/>
      <c r="AD1021" s="1453"/>
      <c r="AE1021" s="1453"/>
      <c r="AF1021" s="1453"/>
      <c r="AG1021" s="1453"/>
      <c r="AH1021" s="1453"/>
      <c r="AI1021" s="1453"/>
      <c r="AJ1021" s="1453"/>
      <c r="AK1021" s="1453"/>
      <c r="AL1021" s="1453"/>
      <c r="AM1021" s="1453"/>
      <c r="AN1021" s="1453"/>
      <c r="AO1021" s="1453"/>
      <c r="AP1021" s="1453"/>
      <c r="AQ1021" s="1453"/>
      <c r="AR1021" s="1454"/>
      <c r="AS1021" s="1453"/>
      <c r="AT1021" s="1453"/>
      <c r="AU1021" s="1453"/>
      <c r="AV1021" s="1453"/>
      <c r="AW1021" s="1453"/>
      <c r="AX1021" s="1453"/>
      <c r="AY1021" s="1453"/>
      <c r="AZ1021" s="1453"/>
      <c r="BA1021" s="1453"/>
      <c r="BB1021" s="1453"/>
      <c r="BC1021" s="1453"/>
      <c r="BD1021" s="1453"/>
      <c r="BE1021" s="1453"/>
      <c r="BF1021" s="1453"/>
      <c r="BG1021" s="1453"/>
      <c r="BH1021" s="1453"/>
      <c r="BI1021" s="1453"/>
      <c r="BJ1021" s="1453"/>
      <c r="BK1021" s="1453"/>
      <c r="BL1021" s="1453"/>
      <c r="BM1021" s="1453"/>
      <c r="BN1021" s="1453"/>
      <c r="BO1021" s="1453"/>
      <c r="BP1021" s="1453"/>
      <c r="BQ1021" s="1453"/>
      <c r="BR1021" s="1453"/>
      <c r="BS1021" s="1453"/>
      <c r="BT1021" s="1453"/>
      <c r="BU1021" s="1453"/>
      <c r="BV1021" s="1453"/>
      <c r="BW1021" s="1453"/>
      <c r="BX1021" s="1453"/>
      <c r="BY1021" s="1453"/>
      <c r="BZ1021" s="1453"/>
      <c r="CA1021" s="1453"/>
      <c r="CB1021" s="1453"/>
      <c r="CC1021" s="1453"/>
      <c r="CD1021" s="1453"/>
      <c r="CE1021" s="1453"/>
      <c r="CF1021" s="1453"/>
      <c r="CG1021" s="1453"/>
      <c r="CH1021" s="1453"/>
      <c r="CI1021" s="1453"/>
      <c r="CJ1021" s="1453"/>
      <c r="CK1021" s="1453"/>
      <c r="CL1021" s="1453"/>
      <c r="CM1021" s="1453"/>
      <c r="CN1021" s="1453"/>
      <c r="CO1021" s="1453"/>
      <c r="CP1021" s="1453"/>
      <c r="CQ1021" s="1453"/>
      <c r="CR1021" s="1453"/>
      <c r="CS1021" s="1453"/>
      <c r="CT1021" s="1453"/>
      <c r="CU1021" s="1453"/>
      <c r="CV1021" s="1453"/>
      <c r="CW1021" s="1453"/>
      <c r="CX1021" s="1453"/>
      <c r="CY1021" s="1453"/>
      <c r="CZ1021" s="1453"/>
      <c r="DA1021" s="1453"/>
      <c r="DB1021" s="1453"/>
      <c r="DC1021" s="1453"/>
      <c r="DD1021" s="1453"/>
      <c r="DE1021" s="1453"/>
      <c r="DF1021" s="1453"/>
      <c r="DG1021" s="1453"/>
      <c r="DH1021" s="1453"/>
      <c r="DI1021" s="1453"/>
      <c r="DJ1021" s="1453"/>
      <c r="DK1021" s="1453"/>
      <c r="DL1021" s="1453"/>
      <c r="DM1021" s="1453"/>
      <c r="DN1021" s="1453"/>
      <c r="DO1021" s="1453"/>
      <c r="DP1021" s="1453"/>
      <c r="DQ1021" s="1453"/>
      <c r="DR1021" s="1453"/>
      <c r="DS1021" s="1453"/>
      <c r="DT1021" s="1453"/>
    </row>
    <row r="1022" spans="1:124" s="1543" customFormat="1" ht="21.9" customHeight="1" x14ac:dyDescent="0.3">
      <c r="A1022" s="1453"/>
      <c r="B1022" s="1453"/>
      <c r="C1022" s="1514"/>
      <c r="D1022" s="1514"/>
      <c r="E1022" s="1514"/>
      <c r="F1022" s="1848"/>
      <c r="G1022" s="1930"/>
      <c r="H1022" s="1516"/>
      <c r="I1022" s="1537"/>
      <c r="J1022" s="1537"/>
      <c r="K1022" s="1453"/>
      <c r="L1022" s="1453"/>
      <c r="M1022" s="1453"/>
      <c r="N1022" s="1514"/>
      <c r="O1022" s="1453"/>
      <c r="P1022" s="1453"/>
      <c r="Q1022" s="1453"/>
      <c r="R1022" s="1453"/>
      <c r="S1022" s="1453"/>
      <c r="T1022" s="1452"/>
      <c r="U1022"/>
      <c r="V1022"/>
      <c r="W1022" s="1453"/>
      <c r="X1022" s="1453"/>
      <c r="Y1022" s="1453"/>
      <c r="Z1022" s="1453"/>
      <c r="AA1022" s="1453"/>
      <c r="AB1022" s="1453"/>
      <c r="AC1022" s="1453"/>
      <c r="AD1022" s="1453"/>
      <c r="AE1022" s="1453"/>
      <c r="AF1022" s="1453"/>
      <c r="AG1022" s="1453"/>
      <c r="AH1022" s="1453"/>
      <c r="AI1022" s="1453"/>
      <c r="AJ1022" s="1453"/>
      <c r="AK1022" s="1453"/>
      <c r="AL1022" s="1453"/>
      <c r="AM1022" s="1453"/>
      <c r="AN1022" s="1453"/>
      <c r="AO1022" s="1453"/>
      <c r="AP1022" s="1453"/>
      <c r="AQ1022" s="1453"/>
      <c r="AR1022" s="1454"/>
      <c r="AS1022" s="1453"/>
      <c r="AT1022" s="1453"/>
      <c r="AU1022" s="1453"/>
      <c r="AV1022" s="1453"/>
      <c r="AW1022" s="1453"/>
      <c r="AX1022" s="1453"/>
      <c r="AY1022" s="1453"/>
      <c r="AZ1022" s="1453"/>
      <c r="BA1022" s="1453"/>
      <c r="BB1022" s="1453"/>
      <c r="BC1022" s="1453"/>
      <c r="BD1022" s="1453"/>
      <c r="BE1022" s="1453"/>
      <c r="BF1022" s="1453"/>
      <c r="BG1022" s="1453"/>
      <c r="BH1022" s="1453"/>
      <c r="BI1022" s="1453"/>
      <c r="BJ1022" s="1453"/>
      <c r="BK1022" s="1453"/>
      <c r="BL1022" s="1453"/>
      <c r="BM1022" s="1453"/>
      <c r="BN1022" s="1453"/>
      <c r="BO1022" s="1453"/>
      <c r="BP1022" s="1453"/>
      <c r="BQ1022" s="1453"/>
      <c r="BR1022" s="1453"/>
      <c r="BS1022" s="1453"/>
      <c r="BT1022" s="1453"/>
      <c r="BU1022" s="1453"/>
      <c r="BV1022" s="1453"/>
      <c r="BW1022" s="1453"/>
      <c r="BX1022" s="1453"/>
      <c r="BY1022" s="1453"/>
      <c r="BZ1022" s="1453"/>
      <c r="CA1022" s="1453"/>
      <c r="CB1022" s="1453"/>
      <c r="CC1022" s="1453"/>
      <c r="CD1022" s="1453"/>
      <c r="CE1022" s="1453"/>
      <c r="CF1022" s="1453"/>
      <c r="CG1022" s="1453"/>
      <c r="CH1022" s="1453"/>
      <c r="CI1022" s="1453"/>
      <c r="CJ1022" s="1453"/>
      <c r="CK1022" s="1453"/>
      <c r="CL1022" s="1453"/>
      <c r="CM1022" s="1453"/>
      <c r="CN1022" s="1453"/>
      <c r="CO1022" s="1453"/>
      <c r="CP1022" s="1453"/>
      <c r="CQ1022" s="1453"/>
      <c r="CR1022" s="1453"/>
      <c r="CS1022" s="1453"/>
      <c r="CT1022" s="1453"/>
      <c r="CU1022" s="1453"/>
      <c r="CV1022" s="1453"/>
      <c r="CW1022" s="1453"/>
      <c r="CX1022" s="1453"/>
      <c r="CY1022" s="1453"/>
      <c r="CZ1022" s="1453"/>
      <c r="DA1022" s="1453"/>
      <c r="DB1022" s="1453"/>
      <c r="DC1022" s="1453"/>
      <c r="DD1022" s="1453"/>
      <c r="DE1022" s="1453"/>
      <c r="DF1022" s="1453"/>
      <c r="DG1022" s="1453"/>
      <c r="DH1022" s="1453"/>
      <c r="DI1022" s="1453"/>
      <c r="DJ1022" s="1453"/>
      <c r="DK1022" s="1453"/>
      <c r="DL1022" s="1453"/>
      <c r="DM1022" s="1453"/>
      <c r="DN1022" s="1453"/>
      <c r="DO1022" s="1453"/>
      <c r="DP1022" s="1453"/>
      <c r="DQ1022" s="1453"/>
      <c r="DR1022" s="1453"/>
      <c r="DS1022" s="1453"/>
      <c r="DT1022" s="1453"/>
    </row>
    <row r="1023" spans="1:124" s="1543" customFormat="1" ht="21.9" customHeight="1" x14ac:dyDescent="0.3">
      <c r="A1023" s="1453"/>
      <c r="B1023" s="1453"/>
      <c r="C1023" s="1514"/>
      <c r="D1023" s="1514"/>
      <c r="E1023" s="1514"/>
      <c r="F1023" s="1848"/>
      <c r="G1023" s="1930"/>
      <c r="H1023" s="1516"/>
      <c r="I1023" s="1537"/>
      <c r="J1023" s="1537"/>
      <c r="K1023" s="1453"/>
      <c r="L1023" s="1453"/>
      <c r="M1023" s="1453"/>
      <c r="N1023" s="1514"/>
      <c r="O1023" s="1453"/>
      <c r="P1023" s="1453"/>
      <c r="Q1023" s="1453"/>
      <c r="R1023" s="1453"/>
      <c r="S1023" s="1453"/>
      <c r="T1023" s="1452"/>
      <c r="U1023"/>
      <c r="V1023"/>
      <c r="W1023" s="1453"/>
      <c r="X1023" s="1453"/>
      <c r="Y1023" s="1453"/>
      <c r="Z1023" s="1453"/>
      <c r="AA1023" s="1453"/>
      <c r="AB1023" s="1453"/>
      <c r="AC1023" s="1453"/>
      <c r="AD1023" s="1453"/>
      <c r="AE1023" s="1453"/>
      <c r="AF1023" s="1453"/>
      <c r="AG1023" s="1453"/>
      <c r="AH1023" s="1453"/>
      <c r="AI1023" s="1453"/>
      <c r="AJ1023" s="1453"/>
      <c r="AK1023" s="1453"/>
      <c r="AL1023" s="1453"/>
      <c r="AM1023" s="1453"/>
      <c r="AN1023" s="1453"/>
      <c r="AO1023" s="1453"/>
      <c r="AP1023" s="1453"/>
      <c r="AQ1023" s="1453"/>
      <c r="AR1023" s="1454"/>
      <c r="AS1023" s="1453"/>
      <c r="AT1023" s="1453"/>
      <c r="AU1023" s="1453"/>
      <c r="AV1023" s="1453"/>
      <c r="AW1023" s="1453"/>
      <c r="AX1023" s="1453"/>
      <c r="AY1023" s="1453"/>
      <c r="AZ1023" s="1453"/>
      <c r="BA1023" s="1453"/>
      <c r="BB1023" s="1453"/>
      <c r="BC1023" s="1453"/>
      <c r="BD1023" s="1453"/>
      <c r="BE1023" s="1453"/>
      <c r="BF1023" s="1453"/>
      <c r="BG1023" s="1453"/>
      <c r="BH1023" s="1453"/>
      <c r="BI1023" s="1453"/>
      <c r="BJ1023" s="1453"/>
      <c r="BK1023" s="1453"/>
      <c r="BL1023" s="1453"/>
      <c r="BM1023" s="1453"/>
      <c r="BN1023" s="1453"/>
      <c r="BO1023" s="1453"/>
      <c r="BP1023" s="1453"/>
      <c r="BQ1023" s="1453"/>
      <c r="BR1023" s="1453"/>
      <c r="BS1023" s="1453"/>
      <c r="BT1023" s="1453"/>
      <c r="BU1023" s="1453"/>
      <c r="BV1023" s="1453"/>
      <c r="BW1023" s="1453"/>
      <c r="BX1023" s="1453"/>
      <c r="BY1023" s="1453"/>
      <c r="BZ1023" s="1453"/>
      <c r="CA1023" s="1453"/>
      <c r="CB1023" s="1453"/>
      <c r="CC1023" s="1453"/>
      <c r="CD1023" s="1453"/>
      <c r="CE1023" s="1453"/>
      <c r="CF1023" s="1453"/>
      <c r="CG1023" s="1453"/>
      <c r="CH1023" s="1453"/>
      <c r="CI1023" s="1453"/>
      <c r="CJ1023" s="1453"/>
      <c r="CK1023" s="1453"/>
      <c r="CL1023" s="1453"/>
      <c r="CM1023" s="1453"/>
      <c r="CN1023" s="1453"/>
      <c r="CO1023" s="1453"/>
      <c r="CP1023" s="1453"/>
      <c r="CQ1023" s="1453"/>
      <c r="CR1023" s="1453"/>
      <c r="CS1023" s="1453"/>
      <c r="CT1023" s="1453"/>
      <c r="CU1023" s="1453"/>
      <c r="CV1023" s="1453"/>
      <c r="CW1023" s="1453"/>
      <c r="CX1023" s="1453"/>
      <c r="CY1023" s="1453"/>
      <c r="CZ1023" s="1453"/>
      <c r="DA1023" s="1453"/>
      <c r="DB1023" s="1453"/>
      <c r="DC1023" s="1453"/>
      <c r="DD1023" s="1453"/>
      <c r="DE1023" s="1453"/>
      <c r="DF1023" s="1453"/>
      <c r="DG1023" s="1453"/>
      <c r="DH1023" s="1453"/>
      <c r="DI1023" s="1453"/>
      <c r="DJ1023" s="1453"/>
      <c r="DK1023" s="1453"/>
      <c r="DL1023" s="1453"/>
      <c r="DM1023" s="1453"/>
      <c r="DN1023" s="1453"/>
      <c r="DO1023" s="1453"/>
      <c r="DP1023" s="1453"/>
      <c r="DQ1023" s="1453"/>
      <c r="DR1023" s="1453"/>
      <c r="DS1023" s="1453"/>
      <c r="DT1023" s="1453"/>
    </row>
    <row r="1024" spans="1:124" s="1543" customFormat="1" ht="21.9" customHeight="1" x14ac:dyDescent="0.3">
      <c r="A1024" s="1453"/>
      <c r="B1024" s="1453"/>
      <c r="C1024" s="1514"/>
      <c r="D1024" s="1514"/>
      <c r="E1024" s="1514"/>
      <c r="F1024" s="1848"/>
      <c r="G1024" s="1930"/>
      <c r="H1024" s="1516"/>
      <c r="I1024" s="1537"/>
      <c r="J1024" s="1537"/>
      <c r="K1024" s="1453"/>
      <c r="L1024" s="1453"/>
      <c r="M1024" s="1453"/>
      <c r="N1024" s="1514"/>
      <c r="O1024" s="1453"/>
      <c r="P1024" s="1453"/>
      <c r="Q1024" s="1453"/>
      <c r="R1024" s="1453"/>
      <c r="S1024" s="1453"/>
      <c r="T1024" s="1452"/>
      <c r="U1024"/>
      <c r="V1024"/>
      <c r="W1024" s="1453"/>
      <c r="X1024" s="1453"/>
      <c r="Y1024" s="1453"/>
      <c r="Z1024" s="1453"/>
      <c r="AA1024" s="1453"/>
      <c r="AB1024" s="1453"/>
      <c r="AC1024" s="1453"/>
      <c r="AD1024" s="1453"/>
      <c r="AE1024" s="1453"/>
      <c r="AF1024" s="1453"/>
      <c r="AG1024" s="1453"/>
      <c r="AH1024" s="1453"/>
      <c r="AI1024" s="1453"/>
      <c r="AJ1024" s="1453"/>
      <c r="AK1024" s="1453"/>
      <c r="AL1024" s="1453"/>
      <c r="AM1024" s="1453"/>
      <c r="AN1024" s="1453"/>
      <c r="AO1024" s="1453"/>
      <c r="AP1024" s="1453"/>
      <c r="AQ1024" s="1453"/>
      <c r="AR1024" s="1454"/>
      <c r="AS1024" s="1453"/>
      <c r="AT1024" s="1453"/>
      <c r="AU1024" s="1453"/>
      <c r="AV1024" s="1453"/>
      <c r="AW1024" s="1453"/>
      <c r="AX1024" s="1453"/>
      <c r="AY1024" s="1453"/>
      <c r="AZ1024" s="1453"/>
      <c r="BA1024" s="1453"/>
      <c r="BB1024" s="1453"/>
      <c r="BC1024" s="1453"/>
      <c r="BD1024" s="1453"/>
      <c r="BE1024" s="1453"/>
      <c r="BF1024" s="1453"/>
      <c r="BG1024" s="1453"/>
      <c r="BH1024" s="1453"/>
      <c r="BI1024" s="1453"/>
      <c r="BJ1024" s="1453"/>
      <c r="BK1024" s="1453"/>
      <c r="BL1024" s="1453"/>
      <c r="BM1024" s="1453"/>
      <c r="BN1024" s="1453"/>
      <c r="BO1024" s="1453"/>
      <c r="BP1024" s="1453"/>
      <c r="BQ1024" s="1453"/>
      <c r="BR1024" s="1453"/>
      <c r="BS1024" s="1453"/>
      <c r="BT1024" s="1453"/>
      <c r="BU1024" s="1453"/>
      <c r="BV1024" s="1453"/>
      <c r="BW1024" s="1453"/>
      <c r="BX1024" s="1453"/>
      <c r="BY1024" s="1453"/>
      <c r="BZ1024" s="1453"/>
      <c r="CA1024" s="1453"/>
      <c r="CB1024" s="1453"/>
      <c r="CC1024" s="1453"/>
      <c r="CD1024" s="1453"/>
      <c r="CE1024" s="1453"/>
      <c r="CF1024" s="1453"/>
      <c r="CG1024" s="1453"/>
      <c r="CH1024" s="1453"/>
      <c r="CI1024" s="1453"/>
      <c r="CJ1024" s="1453"/>
      <c r="CK1024" s="1453"/>
      <c r="CL1024" s="1453"/>
      <c r="CM1024" s="1453"/>
      <c r="CN1024" s="1453"/>
      <c r="CO1024" s="1453"/>
      <c r="CP1024" s="1453"/>
      <c r="CQ1024" s="1453"/>
      <c r="CR1024" s="1453"/>
      <c r="CS1024" s="1453"/>
      <c r="CT1024" s="1453"/>
      <c r="CU1024" s="1453"/>
      <c r="CV1024" s="1453"/>
      <c r="CW1024" s="1453"/>
      <c r="CX1024" s="1453"/>
      <c r="CY1024" s="1453"/>
      <c r="CZ1024" s="1453"/>
      <c r="DA1024" s="1453"/>
      <c r="DB1024" s="1453"/>
      <c r="DC1024" s="1453"/>
      <c r="DD1024" s="1453"/>
      <c r="DE1024" s="1453"/>
      <c r="DF1024" s="1453"/>
      <c r="DG1024" s="1453"/>
      <c r="DH1024" s="1453"/>
      <c r="DI1024" s="1453"/>
      <c r="DJ1024" s="1453"/>
      <c r="DK1024" s="1453"/>
      <c r="DL1024" s="1453"/>
      <c r="DM1024" s="1453"/>
      <c r="DN1024" s="1453"/>
      <c r="DO1024" s="1453"/>
      <c r="DP1024" s="1453"/>
      <c r="DQ1024" s="1453"/>
      <c r="DR1024" s="1453"/>
      <c r="DS1024" s="1453"/>
      <c r="DT1024" s="1453"/>
    </row>
    <row r="1025" spans="1:124" s="1543" customFormat="1" ht="21.9" customHeight="1" x14ac:dyDescent="0.3">
      <c r="A1025" s="1453"/>
      <c r="B1025" s="1453"/>
      <c r="C1025" s="1514"/>
      <c r="D1025" s="1514"/>
      <c r="E1025" s="1514"/>
      <c r="F1025" s="1848"/>
      <c r="G1025" s="1930"/>
      <c r="H1025" s="1516"/>
      <c r="I1025" s="1537"/>
      <c r="J1025" s="1537"/>
      <c r="K1025" s="1453"/>
      <c r="L1025" s="1453"/>
      <c r="M1025" s="1453"/>
      <c r="N1025" s="1514"/>
      <c r="O1025" s="1453"/>
      <c r="P1025" s="1453"/>
      <c r="Q1025" s="1453"/>
      <c r="R1025" s="1453"/>
      <c r="S1025" s="1453"/>
      <c r="T1025" s="1452"/>
      <c r="U1025"/>
      <c r="V1025"/>
      <c r="W1025" s="1453"/>
      <c r="X1025" s="1453"/>
      <c r="Y1025" s="1453"/>
      <c r="Z1025" s="1453"/>
      <c r="AA1025" s="1453"/>
      <c r="AB1025" s="1453"/>
      <c r="AC1025" s="1453"/>
      <c r="AD1025" s="1453"/>
      <c r="AE1025" s="1453"/>
      <c r="AF1025" s="1453"/>
      <c r="AG1025" s="1453"/>
      <c r="AH1025" s="1453"/>
      <c r="AI1025" s="1453"/>
      <c r="AJ1025" s="1453"/>
      <c r="AK1025" s="1453"/>
      <c r="AL1025" s="1453"/>
      <c r="AM1025" s="1453"/>
      <c r="AN1025" s="1453"/>
      <c r="AO1025" s="1453"/>
      <c r="AP1025" s="1453"/>
      <c r="AQ1025" s="1453"/>
      <c r="AR1025" s="1454"/>
      <c r="AS1025" s="1453"/>
      <c r="AT1025" s="1453"/>
      <c r="AU1025" s="1453"/>
      <c r="AV1025" s="1453"/>
      <c r="AW1025" s="1453"/>
      <c r="AX1025" s="1453"/>
      <c r="AY1025" s="1453"/>
      <c r="AZ1025" s="1453"/>
      <c r="BA1025" s="1453"/>
      <c r="BB1025" s="1453"/>
      <c r="BC1025" s="1453"/>
      <c r="BD1025" s="1453"/>
      <c r="BE1025" s="1453"/>
      <c r="BF1025" s="1453"/>
      <c r="BG1025" s="1453"/>
      <c r="BH1025" s="1453"/>
      <c r="BI1025" s="1453"/>
      <c r="BJ1025" s="1453"/>
      <c r="BK1025" s="1453"/>
      <c r="BL1025" s="1453"/>
      <c r="BM1025" s="1453"/>
      <c r="BN1025" s="1453"/>
      <c r="BO1025" s="1453"/>
      <c r="BP1025" s="1453"/>
      <c r="BQ1025" s="1453"/>
      <c r="BR1025" s="1453"/>
      <c r="BS1025" s="1453"/>
      <c r="BT1025" s="1453"/>
      <c r="BU1025" s="1453"/>
      <c r="BV1025" s="1453"/>
      <c r="BW1025" s="1453"/>
      <c r="BX1025" s="1453"/>
      <c r="BY1025" s="1453"/>
      <c r="BZ1025" s="1453"/>
      <c r="CA1025" s="1453"/>
      <c r="CB1025" s="1453"/>
      <c r="CC1025" s="1453"/>
      <c r="CD1025" s="1453"/>
      <c r="CE1025" s="1453"/>
      <c r="CF1025" s="1453"/>
      <c r="CG1025" s="1453"/>
      <c r="CH1025" s="1453"/>
      <c r="CI1025" s="1453"/>
      <c r="CJ1025" s="1453"/>
      <c r="CK1025" s="1453"/>
      <c r="CL1025" s="1453"/>
      <c r="CM1025" s="1453"/>
      <c r="CN1025" s="1453"/>
      <c r="CO1025" s="1453"/>
      <c r="CP1025" s="1453"/>
      <c r="CQ1025" s="1453"/>
      <c r="CR1025" s="1453"/>
      <c r="CS1025" s="1453"/>
      <c r="CT1025" s="1453"/>
      <c r="CU1025" s="1453"/>
      <c r="CV1025" s="1453"/>
      <c r="CW1025" s="1453"/>
      <c r="CX1025" s="1453"/>
      <c r="CY1025" s="1453"/>
      <c r="CZ1025" s="1453"/>
      <c r="DA1025" s="1453"/>
      <c r="DB1025" s="1453"/>
      <c r="DC1025" s="1453"/>
      <c r="DD1025" s="1453"/>
      <c r="DE1025" s="1453"/>
      <c r="DF1025" s="1453"/>
      <c r="DG1025" s="1453"/>
      <c r="DH1025" s="1453"/>
      <c r="DI1025" s="1453"/>
      <c r="DJ1025" s="1453"/>
      <c r="DK1025" s="1453"/>
      <c r="DL1025" s="1453"/>
      <c r="DM1025" s="1453"/>
      <c r="DN1025" s="1453"/>
      <c r="DO1025" s="1453"/>
      <c r="DP1025" s="1453"/>
      <c r="DQ1025" s="1453"/>
      <c r="DR1025" s="1453"/>
      <c r="DS1025" s="1453"/>
      <c r="DT1025" s="1453"/>
    </row>
    <row r="1026" spans="1:124" s="1543" customFormat="1" ht="21.9" customHeight="1" x14ac:dyDescent="0.3">
      <c r="A1026" s="1453"/>
      <c r="B1026" s="1453"/>
      <c r="C1026" s="1514"/>
      <c r="D1026" s="1514"/>
      <c r="E1026" s="1514"/>
      <c r="F1026" s="1848"/>
      <c r="G1026" s="1930"/>
      <c r="H1026" s="1516"/>
      <c r="I1026" s="1537"/>
      <c r="J1026" s="1537"/>
      <c r="K1026" s="1453"/>
      <c r="L1026" s="1453"/>
      <c r="M1026" s="1453"/>
      <c r="N1026" s="1514"/>
      <c r="O1026" s="1453"/>
      <c r="P1026" s="1453"/>
      <c r="Q1026" s="1453"/>
      <c r="R1026" s="1453"/>
      <c r="S1026" s="1453"/>
      <c r="T1026" s="1452"/>
      <c r="U1026"/>
      <c r="V1026"/>
      <c r="W1026" s="1453"/>
      <c r="X1026" s="1453"/>
      <c r="Y1026" s="1453"/>
      <c r="Z1026" s="1453"/>
      <c r="AA1026" s="1453"/>
      <c r="AB1026" s="1453"/>
      <c r="AC1026" s="1453"/>
      <c r="AD1026" s="1453"/>
      <c r="AE1026" s="1453"/>
      <c r="AF1026" s="1453"/>
      <c r="AG1026" s="1453"/>
      <c r="AH1026" s="1453"/>
      <c r="AI1026" s="1453"/>
      <c r="AJ1026" s="1453"/>
      <c r="AK1026" s="1453"/>
      <c r="AL1026" s="1453"/>
      <c r="AM1026" s="1453"/>
      <c r="AN1026" s="1453"/>
      <c r="AO1026" s="1453"/>
      <c r="AP1026" s="1453"/>
      <c r="AQ1026" s="1453"/>
      <c r="AR1026" s="1454"/>
      <c r="AS1026" s="1453"/>
      <c r="AT1026" s="1453"/>
      <c r="AU1026" s="1453"/>
      <c r="AV1026" s="1453"/>
      <c r="AW1026" s="1453"/>
      <c r="AX1026" s="1453"/>
      <c r="AY1026" s="1453"/>
      <c r="AZ1026" s="1453"/>
      <c r="BA1026" s="1453"/>
      <c r="BB1026" s="1453"/>
      <c r="BC1026" s="1453"/>
      <c r="BD1026" s="1453"/>
      <c r="BE1026" s="1453"/>
      <c r="BF1026" s="1453"/>
      <c r="BG1026" s="1453"/>
      <c r="BH1026" s="1453"/>
      <c r="BI1026" s="1453"/>
      <c r="BJ1026" s="1453"/>
      <c r="BK1026" s="1453"/>
      <c r="BL1026" s="1453"/>
      <c r="BM1026" s="1453"/>
      <c r="BN1026" s="1453"/>
      <c r="BO1026" s="1453"/>
      <c r="BP1026" s="1453"/>
      <c r="BQ1026" s="1453"/>
      <c r="BR1026" s="1453"/>
      <c r="BS1026" s="1453"/>
      <c r="BT1026" s="1453"/>
      <c r="BU1026" s="1453"/>
      <c r="BV1026" s="1453"/>
      <c r="BW1026" s="1453"/>
      <c r="BX1026" s="1453"/>
      <c r="BY1026" s="1453"/>
      <c r="BZ1026" s="1453"/>
      <c r="CA1026" s="1453"/>
      <c r="CB1026" s="1453"/>
      <c r="CC1026" s="1453"/>
      <c r="CD1026" s="1453"/>
      <c r="CE1026" s="1453"/>
      <c r="CF1026" s="1453"/>
      <c r="CG1026" s="1453"/>
      <c r="CH1026" s="1453"/>
      <c r="CI1026" s="1453"/>
      <c r="CJ1026" s="1453"/>
      <c r="CK1026" s="1453"/>
      <c r="CL1026" s="1453"/>
      <c r="CM1026" s="1453"/>
      <c r="CN1026" s="1453"/>
      <c r="CO1026" s="1453"/>
      <c r="CP1026" s="1453"/>
      <c r="CQ1026" s="1453"/>
      <c r="CR1026" s="1453"/>
      <c r="CS1026" s="1453"/>
      <c r="CT1026" s="1453"/>
      <c r="CU1026" s="1453"/>
      <c r="CV1026" s="1453"/>
      <c r="CW1026" s="1453"/>
      <c r="CX1026" s="1453"/>
      <c r="CY1026" s="1453"/>
      <c r="CZ1026" s="1453"/>
      <c r="DA1026" s="1453"/>
      <c r="DB1026" s="1453"/>
      <c r="DC1026" s="1453"/>
      <c r="DD1026" s="1453"/>
      <c r="DE1026" s="1453"/>
      <c r="DF1026" s="1453"/>
      <c r="DG1026" s="1453"/>
      <c r="DH1026" s="1453"/>
      <c r="DI1026" s="1453"/>
      <c r="DJ1026" s="1453"/>
      <c r="DK1026" s="1453"/>
      <c r="DL1026" s="1453"/>
      <c r="DM1026" s="1453"/>
      <c r="DN1026" s="1453"/>
      <c r="DO1026" s="1453"/>
      <c r="DP1026" s="1453"/>
      <c r="DQ1026" s="1453"/>
      <c r="DR1026" s="1453"/>
      <c r="DS1026" s="1453"/>
      <c r="DT1026" s="1453"/>
    </row>
    <row r="1027" spans="1:124" s="1543" customFormat="1" ht="21.9" customHeight="1" x14ac:dyDescent="0.3">
      <c r="A1027" s="1453"/>
      <c r="B1027" s="1453"/>
      <c r="C1027" s="1514"/>
      <c r="D1027" s="1514"/>
      <c r="E1027" s="1514"/>
      <c r="F1027" s="1848"/>
      <c r="G1027" s="1930"/>
      <c r="H1027" s="1516"/>
      <c r="I1027" s="1537"/>
      <c r="J1027" s="1537"/>
      <c r="K1027" s="1453"/>
      <c r="L1027" s="1453"/>
      <c r="M1027" s="1453"/>
      <c r="N1027" s="1514"/>
      <c r="O1027" s="1453"/>
      <c r="P1027" s="1453"/>
      <c r="Q1027" s="1453"/>
      <c r="R1027" s="1453"/>
      <c r="S1027" s="1453"/>
      <c r="T1027" s="1452"/>
      <c r="U1027"/>
      <c r="V1027"/>
      <c r="W1027" s="1453"/>
      <c r="X1027" s="1453"/>
      <c r="Y1027" s="1453"/>
      <c r="Z1027" s="1453"/>
      <c r="AA1027" s="1453"/>
      <c r="AB1027" s="1453"/>
      <c r="AC1027" s="1453"/>
      <c r="AD1027" s="1453"/>
      <c r="AE1027" s="1453"/>
      <c r="AF1027" s="1453"/>
      <c r="AG1027" s="1453"/>
      <c r="AH1027" s="1453"/>
      <c r="AI1027" s="1453"/>
      <c r="AJ1027" s="1453"/>
      <c r="AK1027" s="1453"/>
      <c r="AL1027" s="1453"/>
      <c r="AM1027" s="1453"/>
      <c r="AN1027" s="1453"/>
      <c r="AO1027" s="1453"/>
      <c r="AP1027" s="1453"/>
      <c r="AQ1027" s="1453"/>
      <c r="AR1027" s="1454"/>
      <c r="AS1027" s="1453"/>
      <c r="AT1027" s="1453"/>
      <c r="AU1027" s="1453"/>
      <c r="AV1027" s="1453"/>
      <c r="AW1027" s="1453"/>
      <c r="AX1027" s="1453"/>
      <c r="AY1027" s="1453"/>
      <c r="AZ1027" s="1453"/>
      <c r="BA1027" s="1453"/>
      <c r="BB1027" s="1453"/>
      <c r="BC1027" s="1453"/>
      <c r="BD1027" s="1453"/>
      <c r="BE1027" s="1453"/>
      <c r="BF1027" s="1453"/>
      <c r="BG1027" s="1453"/>
      <c r="BH1027" s="1453"/>
      <c r="BI1027" s="1453"/>
      <c r="BJ1027" s="1453"/>
      <c r="BK1027" s="1453"/>
      <c r="BL1027" s="1453"/>
      <c r="BM1027" s="1453"/>
      <c r="BN1027" s="1453"/>
      <c r="BO1027" s="1453"/>
      <c r="BP1027" s="1453"/>
      <c r="BQ1027" s="1453"/>
      <c r="BR1027" s="1453"/>
      <c r="BS1027" s="1453"/>
      <c r="BT1027" s="1453"/>
      <c r="BU1027" s="1453"/>
      <c r="BV1027" s="1453"/>
      <c r="BW1027" s="1453"/>
      <c r="BX1027" s="1453"/>
      <c r="BY1027" s="1453"/>
      <c r="BZ1027" s="1453"/>
      <c r="CA1027" s="1453"/>
      <c r="CB1027" s="1453"/>
      <c r="CC1027" s="1453"/>
      <c r="CD1027" s="1453"/>
      <c r="CE1027" s="1453"/>
      <c r="CF1027" s="1453"/>
      <c r="CG1027" s="1453"/>
      <c r="CH1027" s="1453"/>
      <c r="CI1027" s="1453"/>
      <c r="CJ1027" s="1453"/>
      <c r="CK1027" s="1453"/>
      <c r="CL1027" s="1453"/>
      <c r="CM1027" s="1453"/>
      <c r="CN1027" s="1453"/>
      <c r="CO1027" s="1453"/>
      <c r="CP1027" s="1453"/>
      <c r="CQ1027" s="1453"/>
      <c r="CR1027" s="1453"/>
      <c r="CS1027" s="1453"/>
      <c r="CT1027" s="1453"/>
      <c r="CU1027" s="1453"/>
      <c r="CV1027" s="1453"/>
      <c r="CW1027" s="1453"/>
      <c r="CX1027" s="1453"/>
      <c r="CY1027" s="1453"/>
      <c r="CZ1027" s="1453"/>
      <c r="DA1027" s="1453"/>
      <c r="DB1027" s="1453"/>
      <c r="DC1027" s="1453"/>
      <c r="DD1027" s="1453"/>
      <c r="DE1027" s="1453"/>
      <c r="DF1027" s="1453"/>
      <c r="DG1027" s="1453"/>
      <c r="DH1027" s="1453"/>
      <c r="DI1027" s="1453"/>
      <c r="DJ1027" s="1453"/>
      <c r="DK1027" s="1453"/>
      <c r="DL1027" s="1453"/>
      <c r="DM1027" s="1453"/>
      <c r="DN1027" s="1453"/>
      <c r="DO1027" s="1453"/>
      <c r="DP1027" s="1453"/>
      <c r="DQ1027" s="1453"/>
      <c r="DR1027" s="1453"/>
      <c r="DS1027" s="1453"/>
      <c r="DT1027" s="1453"/>
    </row>
    <row r="1028" spans="1:124" s="1543" customFormat="1" ht="21.9" customHeight="1" x14ac:dyDescent="0.3">
      <c r="A1028" s="1453"/>
      <c r="B1028" s="1453"/>
      <c r="C1028" s="1514"/>
      <c r="D1028" s="1514"/>
      <c r="E1028" s="1514"/>
      <c r="F1028" s="1848"/>
      <c r="G1028" s="1930"/>
      <c r="H1028" s="1516"/>
      <c r="I1028" s="1537"/>
      <c r="J1028" s="1537"/>
      <c r="K1028" s="1453"/>
      <c r="L1028" s="1453"/>
      <c r="M1028" s="1453"/>
      <c r="N1028" s="1514"/>
      <c r="O1028" s="1453"/>
      <c r="P1028" s="1453"/>
      <c r="Q1028" s="1453"/>
      <c r="R1028" s="1453"/>
      <c r="S1028" s="1453"/>
      <c r="T1028" s="1452"/>
      <c r="U1028"/>
      <c r="V1028"/>
      <c r="W1028" s="1453"/>
      <c r="X1028" s="1453"/>
      <c r="Y1028" s="1453"/>
      <c r="Z1028" s="1453"/>
      <c r="AA1028" s="1453"/>
      <c r="AB1028" s="1453"/>
      <c r="AC1028" s="1453"/>
      <c r="AD1028" s="1453"/>
      <c r="AE1028" s="1453"/>
      <c r="AF1028" s="1453"/>
      <c r="AG1028" s="1453"/>
      <c r="AH1028" s="1453"/>
      <c r="AI1028" s="1453"/>
      <c r="AJ1028" s="1453"/>
      <c r="AK1028" s="1453"/>
      <c r="AL1028" s="1453"/>
      <c r="AM1028" s="1453"/>
      <c r="AN1028" s="1453"/>
      <c r="AO1028" s="1453"/>
      <c r="AP1028" s="1453"/>
      <c r="AQ1028" s="1453"/>
      <c r="AR1028" s="1454"/>
      <c r="AS1028" s="1453"/>
      <c r="AT1028" s="1453"/>
      <c r="AU1028" s="1453"/>
      <c r="AV1028" s="1453"/>
      <c r="AW1028" s="1453"/>
      <c r="AX1028" s="1453"/>
      <c r="AY1028" s="1453"/>
      <c r="AZ1028" s="1453"/>
      <c r="BA1028" s="1453"/>
      <c r="BB1028" s="1453"/>
      <c r="BC1028" s="1453"/>
      <c r="BD1028" s="1453"/>
      <c r="BE1028" s="1453"/>
      <c r="BF1028" s="1453"/>
      <c r="BG1028" s="1453"/>
      <c r="BH1028" s="1453"/>
      <c r="BI1028" s="1453"/>
      <c r="BJ1028" s="1453"/>
      <c r="BK1028" s="1453"/>
      <c r="BL1028" s="1453"/>
      <c r="BM1028" s="1453"/>
      <c r="BN1028" s="1453"/>
      <c r="BO1028" s="1453"/>
      <c r="BP1028" s="1453"/>
      <c r="BQ1028" s="1453"/>
      <c r="BR1028" s="1453"/>
      <c r="BS1028" s="1453"/>
      <c r="BT1028" s="1453"/>
      <c r="BU1028" s="1453"/>
      <c r="BV1028" s="1453"/>
      <c r="BW1028" s="1453"/>
      <c r="BX1028" s="1453"/>
      <c r="BY1028" s="1453"/>
      <c r="BZ1028" s="1453"/>
      <c r="CA1028" s="1453"/>
      <c r="CB1028" s="1453"/>
      <c r="CC1028" s="1453"/>
      <c r="CD1028" s="1453"/>
      <c r="CE1028" s="1453"/>
      <c r="CF1028" s="1453"/>
      <c r="CG1028" s="1453"/>
      <c r="CH1028" s="1453"/>
      <c r="CI1028" s="1453"/>
      <c r="CJ1028" s="1453"/>
      <c r="CK1028" s="1453"/>
      <c r="CL1028" s="1453"/>
      <c r="CM1028" s="1453"/>
      <c r="CN1028" s="1453"/>
      <c r="CO1028" s="1453"/>
      <c r="CP1028" s="1453"/>
      <c r="CQ1028" s="1453"/>
      <c r="CR1028" s="1453"/>
      <c r="CS1028" s="1453"/>
      <c r="CT1028" s="1453"/>
      <c r="CU1028" s="1453"/>
      <c r="CV1028" s="1453"/>
      <c r="CW1028" s="1453"/>
      <c r="CX1028" s="1453"/>
      <c r="CY1028" s="1453"/>
      <c r="CZ1028" s="1453"/>
      <c r="DA1028" s="1453"/>
      <c r="DB1028" s="1453"/>
      <c r="DC1028" s="1453"/>
      <c r="DD1028" s="1453"/>
      <c r="DE1028" s="1453"/>
      <c r="DF1028" s="1453"/>
      <c r="DG1028" s="1453"/>
      <c r="DH1028" s="1453"/>
      <c r="DI1028" s="1453"/>
      <c r="DJ1028" s="1453"/>
      <c r="DK1028" s="1453"/>
      <c r="DL1028" s="1453"/>
      <c r="DM1028" s="1453"/>
      <c r="DN1028" s="1453"/>
      <c r="DO1028" s="1453"/>
      <c r="DP1028" s="1453"/>
      <c r="DQ1028" s="1453"/>
      <c r="DR1028" s="1453"/>
      <c r="DS1028" s="1453"/>
      <c r="DT1028" s="1453"/>
    </row>
    <row r="1029" spans="1:124" s="1543" customFormat="1" ht="21.9" customHeight="1" x14ac:dyDescent="0.3">
      <c r="A1029" s="1453"/>
      <c r="B1029" s="1453"/>
      <c r="C1029" s="1514"/>
      <c r="D1029" s="1514"/>
      <c r="E1029" s="1514"/>
      <c r="F1029" s="1848"/>
      <c r="G1029" s="1930"/>
      <c r="H1029" s="1516"/>
      <c r="I1029" s="1537"/>
      <c r="J1029" s="1537"/>
      <c r="K1029" s="1453"/>
      <c r="L1029" s="1453"/>
      <c r="M1029" s="1453"/>
      <c r="N1029" s="1514"/>
      <c r="O1029" s="1453"/>
      <c r="P1029" s="1453"/>
      <c r="Q1029" s="1453"/>
      <c r="R1029" s="1453"/>
      <c r="S1029" s="1453"/>
      <c r="T1029" s="1452"/>
      <c r="U1029"/>
      <c r="V1029"/>
      <c r="W1029" s="1453"/>
      <c r="X1029" s="1453"/>
      <c r="Y1029" s="1453"/>
      <c r="Z1029" s="1453"/>
      <c r="AA1029" s="1453"/>
      <c r="AB1029" s="1453"/>
      <c r="AC1029" s="1453"/>
      <c r="AD1029" s="1453"/>
      <c r="AE1029" s="1453"/>
      <c r="AF1029" s="1453"/>
      <c r="AG1029" s="1453"/>
      <c r="AH1029" s="1453"/>
      <c r="AI1029" s="1453"/>
      <c r="AJ1029" s="1453"/>
      <c r="AK1029" s="1453"/>
      <c r="AL1029" s="1453"/>
      <c r="AM1029" s="1453"/>
      <c r="AN1029" s="1453"/>
      <c r="AO1029" s="1453"/>
      <c r="AP1029" s="1453"/>
      <c r="AQ1029" s="1453"/>
      <c r="AR1029" s="1454"/>
      <c r="AS1029" s="1453"/>
      <c r="AT1029" s="1453"/>
      <c r="AU1029" s="1453"/>
      <c r="AV1029" s="1453"/>
      <c r="AW1029" s="1453"/>
      <c r="AX1029" s="1453"/>
      <c r="AY1029" s="1453"/>
      <c r="AZ1029" s="1453"/>
      <c r="BA1029" s="1453"/>
      <c r="BB1029" s="1453"/>
      <c r="BC1029" s="1453"/>
      <c r="BD1029" s="1453"/>
      <c r="BE1029" s="1453"/>
      <c r="BF1029" s="1453"/>
      <c r="BG1029" s="1453"/>
      <c r="BH1029" s="1453"/>
      <c r="BI1029" s="1453"/>
      <c r="BJ1029" s="1453"/>
      <c r="BK1029" s="1453"/>
      <c r="BL1029" s="1453"/>
      <c r="BM1029" s="1453"/>
      <c r="BN1029" s="1453"/>
      <c r="BO1029" s="1453"/>
      <c r="BP1029" s="1453"/>
      <c r="BQ1029" s="1453"/>
      <c r="BR1029" s="1453"/>
      <c r="BS1029" s="1453"/>
      <c r="BT1029" s="1453"/>
      <c r="BU1029" s="1453"/>
      <c r="BV1029" s="1453"/>
      <c r="BW1029" s="1453"/>
      <c r="BX1029" s="1453"/>
      <c r="BY1029" s="1453"/>
      <c r="BZ1029" s="1453"/>
      <c r="CA1029" s="1453"/>
      <c r="CB1029" s="1453"/>
      <c r="CC1029" s="1453"/>
      <c r="CD1029" s="1453"/>
      <c r="CE1029" s="1453"/>
      <c r="CF1029" s="1453"/>
      <c r="CG1029" s="1453"/>
      <c r="CH1029" s="1453"/>
      <c r="CI1029" s="1453"/>
      <c r="CJ1029" s="1453"/>
      <c r="CK1029" s="1453"/>
      <c r="CL1029" s="1453"/>
      <c r="CM1029" s="1453"/>
      <c r="CN1029" s="1453"/>
      <c r="CO1029" s="1453"/>
      <c r="CP1029" s="1453"/>
      <c r="CQ1029" s="1453"/>
      <c r="CR1029" s="1453"/>
      <c r="CS1029" s="1453"/>
      <c r="CT1029" s="1453"/>
      <c r="CU1029" s="1453"/>
      <c r="CV1029" s="1453"/>
      <c r="CW1029" s="1453"/>
      <c r="CX1029" s="1453"/>
      <c r="CY1029" s="1453"/>
      <c r="CZ1029" s="1453"/>
      <c r="DA1029" s="1453"/>
      <c r="DB1029" s="1453"/>
      <c r="DC1029" s="1453"/>
      <c r="DD1029" s="1453"/>
      <c r="DE1029" s="1453"/>
      <c r="DF1029" s="1453"/>
      <c r="DG1029" s="1453"/>
      <c r="DH1029" s="1453"/>
      <c r="DI1029" s="1453"/>
      <c r="DJ1029" s="1453"/>
      <c r="DK1029" s="1453"/>
      <c r="DL1029" s="1453"/>
      <c r="DM1029" s="1453"/>
      <c r="DN1029" s="1453"/>
      <c r="DO1029" s="1453"/>
      <c r="DP1029" s="1453"/>
      <c r="DQ1029" s="1453"/>
      <c r="DR1029" s="1453"/>
      <c r="DS1029" s="1453"/>
      <c r="DT1029" s="1453"/>
    </row>
    <row r="1030" spans="1:124" s="1543" customFormat="1" ht="21.9" customHeight="1" x14ac:dyDescent="0.3">
      <c r="A1030" s="1453"/>
      <c r="B1030" s="1453"/>
      <c r="C1030" s="1514"/>
      <c r="D1030" s="1514"/>
      <c r="E1030" s="1514"/>
      <c r="F1030" s="1848"/>
      <c r="G1030" s="1930"/>
      <c r="H1030" s="1516"/>
      <c r="I1030" s="1537"/>
      <c r="J1030" s="1537"/>
      <c r="K1030" s="1453"/>
      <c r="L1030" s="1453"/>
      <c r="M1030" s="1453"/>
      <c r="N1030" s="1514"/>
      <c r="O1030" s="1453"/>
      <c r="P1030" s="1453"/>
      <c r="Q1030" s="1453"/>
      <c r="R1030" s="1453"/>
      <c r="S1030" s="1453"/>
      <c r="T1030" s="1452"/>
      <c r="U1030"/>
      <c r="V1030"/>
      <c r="W1030" s="1453"/>
      <c r="X1030" s="1453"/>
      <c r="Y1030" s="1453"/>
      <c r="Z1030" s="1453"/>
      <c r="AA1030" s="1453"/>
      <c r="AB1030" s="1453"/>
      <c r="AC1030" s="1453"/>
      <c r="AD1030" s="1453"/>
      <c r="AE1030" s="1453"/>
      <c r="AF1030" s="1453"/>
      <c r="AG1030" s="1453"/>
      <c r="AH1030" s="1453"/>
      <c r="AI1030" s="1453"/>
      <c r="AJ1030" s="1453"/>
      <c r="AK1030" s="1453"/>
      <c r="AL1030" s="1453"/>
      <c r="AM1030" s="1453"/>
      <c r="AN1030" s="1453"/>
      <c r="AO1030" s="1453"/>
      <c r="AP1030" s="1453"/>
      <c r="AQ1030" s="1453"/>
      <c r="AR1030" s="1454"/>
      <c r="AS1030" s="1453"/>
      <c r="AT1030" s="1453"/>
      <c r="AU1030" s="1453"/>
      <c r="AV1030" s="1453"/>
      <c r="AW1030" s="1453"/>
      <c r="AX1030" s="1453"/>
      <c r="AY1030" s="1453"/>
      <c r="AZ1030" s="1453"/>
      <c r="BA1030" s="1453"/>
      <c r="BB1030" s="1453"/>
      <c r="BC1030" s="1453"/>
      <c r="BD1030" s="1453"/>
      <c r="BE1030" s="1453"/>
      <c r="BF1030" s="1453"/>
      <c r="BG1030" s="1453"/>
      <c r="BH1030" s="1453"/>
      <c r="BI1030" s="1453"/>
      <c r="BJ1030" s="1453"/>
      <c r="BK1030" s="1453"/>
      <c r="BL1030" s="1453"/>
      <c r="BM1030" s="1453"/>
      <c r="BN1030" s="1453"/>
      <c r="BO1030" s="1453"/>
      <c r="BP1030" s="1453"/>
      <c r="BQ1030" s="1453"/>
      <c r="BR1030" s="1453"/>
      <c r="BS1030" s="1453"/>
      <c r="BT1030" s="1453"/>
      <c r="BU1030" s="1453"/>
      <c r="BV1030" s="1453"/>
      <c r="BW1030" s="1453"/>
      <c r="BX1030" s="1453"/>
      <c r="BY1030" s="1453"/>
      <c r="BZ1030" s="1453"/>
      <c r="CA1030" s="1453"/>
      <c r="CB1030" s="1453"/>
      <c r="CC1030" s="1453"/>
      <c r="CD1030" s="1453"/>
      <c r="CE1030" s="1453"/>
      <c r="CF1030" s="1453"/>
      <c r="CG1030" s="1453"/>
      <c r="CH1030" s="1453"/>
      <c r="CI1030" s="1453"/>
      <c r="CJ1030" s="1453"/>
      <c r="CK1030" s="1453"/>
      <c r="CL1030" s="1453"/>
      <c r="CM1030" s="1453"/>
      <c r="CN1030" s="1453"/>
      <c r="CO1030" s="1453"/>
      <c r="CP1030" s="1453"/>
      <c r="CQ1030" s="1453"/>
      <c r="CR1030" s="1453"/>
      <c r="CS1030" s="1453"/>
      <c r="CT1030" s="1453"/>
      <c r="CU1030" s="1453"/>
      <c r="CV1030" s="1453"/>
      <c r="CW1030" s="1453"/>
      <c r="CX1030" s="1453"/>
      <c r="CY1030" s="1453"/>
      <c r="CZ1030" s="1453"/>
      <c r="DA1030" s="1453"/>
      <c r="DB1030" s="1453"/>
      <c r="DC1030" s="1453"/>
      <c r="DD1030" s="1453"/>
      <c r="DE1030" s="1453"/>
      <c r="DF1030" s="1453"/>
      <c r="DG1030" s="1453"/>
      <c r="DH1030" s="1453"/>
      <c r="DI1030" s="1453"/>
      <c r="DJ1030" s="1453"/>
      <c r="DK1030" s="1453"/>
      <c r="DL1030" s="1453"/>
      <c r="DM1030" s="1453"/>
      <c r="DN1030" s="1453"/>
      <c r="DO1030" s="1453"/>
      <c r="DP1030" s="1453"/>
      <c r="DQ1030" s="1453"/>
      <c r="DR1030" s="1453"/>
      <c r="DS1030" s="1453"/>
      <c r="DT1030" s="1453"/>
    </row>
    <row r="1031" spans="1:124" s="1543" customFormat="1" ht="21.9" customHeight="1" x14ac:dyDescent="0.3">
      <c r="A1031" s="1453"/>
      <c r="B1031" s="1453"/>
      <c r="C1031" s="1514"/>
      <c r="D1031" s="1514"/>
      <c r="E1031" s="1514"/>
      <c r="F1031" s="1848"/>
      <c r="G1031" s="1930"/>
      <c r="H1031" s="1516"/>
      <c r="I1031" s="1537"/>
      <c r="J1031" s="1537"/>
      <c r="K1031" s="1453"/>
      <c r="L1031" s="1453"/>
      <c r="M1031" s="1453"/>
      <c r="N1031" s="1514"/>
      <c r="O1031" s="1453"/>
      <c r="P1031" s="1453"/>
      <c r="Q1031" s="1453"/>
      <c r="R1031" s="1453"/>
      <c r="S1031" s="1453"/>
      <c r="T1031" s="1452"/>
      <c r="U1031"/>
      <c r="V1031"/>
      <c r="W1031" s="1453"/>
      <c r="X1031" s="1453"/>
      <c r="Y1031" s="1453"/>
      <c r="Z1031" s="1453"/>
      <c r="AA1031" s="1453"/>
      <c r="AB1031" s="1453"/>
      <c r="AC1031" s="1453"/>
      <c r="AD1031" s="1453"/>
      <c r="AE1031" s="1453"/>
      <c r="AF1031" s="1453"/>
      <c r="AG1031" s="1453"/>
      <c r="AH1031" s="1453"/>
      <c r="AI1031" s="1453"/>
      <c r="AJ1031" s="1453"/>
      <c r="AK1031" s="1453"/>
      <c r="AL1031" s="1453"/>
      <c r="AM1031" s="1453"/>
      <c r="AN1031" s="1453"/>
      <c r="AO1031" s="1453"/>
      <c r="AP1031" s="1453"/>
      <c r="AQ1031" s="1453"/>
      <c r="AR1031" s="1454"/>
      <c r="AS1031" s="1453"/>
      <c r="AT1031" s="1453"/>
      <c r="AU1031" s="1453"/>
      <c r="AV1031" s="1453"/>
      <c r="AW1031" s="1453"/>
      <c r="AX1031" s="1453"/>
      <c r="AY1031" s="1453"/>
      <c r="AZ1031" s="1453"/>
      <c r="BA1031" s="1453"/>
      <c r="BB1031" s="1453"/>
      <c r="BC1031" s="1453"/>
      <c r="BD1031" s="1453"/>
      <c r="BE1031" s="1453"/>
      <c r="BF1031" s="1453"/>
      <c r="BG1031" s="1453"/>
      <c r="BH1031" s="1453"/>
      <c r="BI1031" s="1453"/>
      <c r="BJ1031" s="1453"/>
      <c r="BK1031" s="1453"/>
      <c r="BL1031" s="1453"/>
      <c r="BM1031" s="1453"/>
      <c r="BN1031" s="1453"/>
      <c r="BO1031" s="1453"/>
      <c r="BP1031" s="1453"/>
      <c r="BQ1031" s="1453"/>
      <c r="BR1031" s="1453"/>
      <c r="BS1031" s="1453"/>
      <c r="BT1031" s="1453"/>
      <c r="BU1031" s="1453"/>
      <c r="BV1031" s="1453"/>
      <c r="BW1031" s="1453"/>
      <c r="BX1031" s="1453"/>
      <c r="BY1031" s="1453"/>
      <c r="BZ1031" s="1453"/>
      <c r="CA1031" s="1453"/>
      <c r="CB1031" s="1453"/>
      <c r="CC1031" s="1453"/>
      <c r="CD1031" s="1453"/>
      <c r="CE1031" s="1453"/>
      <c r="CF1031" s="1453"/>
      <c r="CG1031" s="1453"/>
      <c r="CH1031" s="1453"/>
      <c r="CI1031" s="1453"/>
      <c r="CJ1031" s="1453"/>
      <c r="CK1031" s="1453"/>
      <c r="CL1031" s="1453"/>
      <c r="CM1031" s="1453"/>
      <c r="CN1031" s="1453"/>
      <c r="CO1031" s="1453"/>
      <c r="CP1031" s="1453"/>
      <c r="CQ1031" s="1453"/>
      <c r="CR1031" s="1453"/>
      <c r="CS1031" s="1453"/>
      <c r="CT1031" s="1453"/>
      <c r="CU1031" s="1453"/>
      <c r="CV1031" s="1453"/>
      <c r="CW1031" s="1453"/>
      <c r="CX1031" s="1453"/>
      <c r="CY1031" s="1453"/>
      <c r="CZ1031" s="1453"/>
      <c r="DA1031" s="1453"/>
      <c r="DB1031" s="1453"/>
      <c r="DC1031" s="1453"/>
      <c r="DD1031" s="1453"/>
      <c r="DE1031" s="1453"/>
      <c r="DF1031" s="1453"/>
      <c r="DG1031" s="1453"/>
      <c r="DH1031" s="1453"/>
      <c r="DI1031" s="1453"/>
      <c r="DJ1031" s="1453"/>
      <c r="DK1031" s="1453"/>
      <c r="DL1031" s="1453"/>
      <c r="DM1031" s="1453"/>
      <c r="DN1031" s="1453"/>
      <c r="DO1031" s="1453"/>
      <c r="DP1031" s="1453"/>
      <c r="DQ1031" s="1453"/>
      <c r="DR1031" s="1453"/>
      <c r="DS1031" s="1453"/>
      <c r="DT1031" s="1453"/>
    </row>
    <row r="1032" spans="1:124" s="1543" customFormat="1" ht="21.9" customHeight="1" x14ac:dyDescent="0.3">
      <c r="A1032" s="1453"/>
      <c r="B1032" s="1453"/>
      <c r="C1032" s="1514"/>
      <c r="D1032" s="1514"/>
      <c r="E1032" s="1514"/>
      <c r="F1032" s="1848"/>
      <c r="G1032" s="1930"/>
      <c r="H1032" s="1516"/>
      <c r="I1032" s="1537"/>
      <c r="J1032" s="1537"/>
      <c r="K1032" s="1453"/>
      <c r="L1032" s="1453"/>
      <c r="M1032" s="1453"/>
      <c r="N1032" s="1514"/>
      <c r="O1032" s="1453"/>
      <c r="P1032" s="1453"/>
      <c r="Q1032" s="1453"/>
      <c r="R1032" s="1453"/>
      <c r="S1032" s="1453"/>
      <c r="T1032" s="1452"/>
      <c r="U1032"/>
      <c r="V1032"/>
      <c r="W1032" s="1453"/>
      <c r="X1032" s="1453"/>
      <c r="Y1032" s="1453"/>
      <c r="Z1032" s="1453"/>
      <c r="AA1032" s="1453"/>
      <c r="AB1032" s="1453"/>
      <c r="AC1032" s="1453"/>
      <c r="AD1032" s="1453"/>
      <c r="AE1032" s="1453"/>
      <c r="AF1032" s="1453"/>
      <c r="AG1032" s="1453"/>
      <c r="AH1032" s="1453"/>
      <c r="AI1032" s="1453"/>
      <c r="AJ1032" s="1453"/>
      <c r="AK1032" s="1453"/>
      <c r="AL1032" s="1453"/>
      <c r="AM1032" s="1453"/>
      <c r="AN1032" s="1453"/>
      <c r="AO1032" s="1453"/>
      <c r="AP1032" s="1453"/>
      <c r="AQ1032" s="1453"/>
      <c r="AR1032" s="1454"/>
      <c r="AS1032" s="1453"/>
      <c r="AT1032" s="1453"/>
      <c r="AU1032" s="1453"/>
      <c r="AV1032" s="1453"/>
      <c r="AW1032" s="1453"/>
      <c r="AX1032" s="1453"/>
      <c r="AY1032" s="1453"/>
      <c r="AZ1032" s="1453"/>
      <c r="BA1032" s="1453"/>
      <c r="BB1032" s="1453"/>
      <c r="BC1032" s="1453"/>
      <c r="BD1032" s="1453"/>
      <c r="BE1032" s="1453"/>
      <c r="BF1032" s="1453"/>
      <c r="BG1032" s="1453"/>
      <c r="BH1032" s="1453"/>
      <c r="BI1032" s="1453"/>
      <c r="BJ1032" s="1453"/>
      <c r="BK1032" s="1453"/>
      <c r="BL1032" s="1453"/>
      <c r="BM1032" s="1453"/>
      <c r="BN1032" s="1453"/>
      <c r="BO1032" s="1453"/>
      <c r="BP1032" s="1453"/>
      <c r="BQ1032" s="1453"/>
      <c r="BR1032" s="1453"/>
      <c r="BS1032" s="1453"/>
      <c r="BT1032" s="1453"/>
      <c r="BU1032" s="1453"/>
      <c r="BV1032" s="1453"/>
      <c r="BW1032" s="1453"/>
      <c r="BX1032" s="1453"/>
      <c r="BY1032" s="1453"/>
      <c r="BZ1032" s="1453"/>
      <c r="CA1032" s="1453"/>
      <c r="CB1032" s="1453"/>
      <c r="CC1032" s="1453"/>
      <c r="CD1032" s="1453"/>
      <c r="CE1032" s="1453"/>
      <c r="CF1032" s="1453"/>
      <c r="CG1032" s="1453"/>
      <c r="CH1032" s="1453"/>
      <c r="CI1032" s="1453"/>
      <c r="CJ1032" s="1453"/>
      <c r="CK1032" s="1453"/>
      <c r="CL1032" s="1453"/>
      <c r="CM1032" s="1453"/>
      <c r="CN1032" s="1453"/>
      <c r="CO1032" s="1453"/>
      <c r="CP1032" s="1453"/>
      <c r="CQ1032" s="1453"/>
      <c r="CR1032" s="1453"/>
      <c r="CS1032" s="1453"/>
      <c r="CT1032" s="1453"/>
      <c r="CU1032" s="1453"/>
      <c r="CV1032" s="1453"/>
      <c r="CW1032" s="1453"/>
      <c r="CX1032" s="1453"/>
      <c r="CY1032" s="1453"/>
      <c r="CZ1032" s="1453"/>
      <c r="DA1032" s="1453"/>
      <c r="DB1032" s="1453"/>
      <c r="DC1032" s="1453"/>
      <c r="DD1032" s="1453"/>
      <c r="DE1032" s="1453"/>
      <c r="DF1032" s="1453"/>
      <c r="DG1032" s="1453"/>
      <c r="DH1032" s="1453"/>
      <c r="DI1032" s="1453"/>
      <c r="DJ1032" s="1453"/>
      <c r="DK1032" s="1453"/>
      <c r="DL1032" s="1453"/>
      <c r="DM1032" s="1453"/>
      <c r="DN1032" s="1453"/>
      <c r="DO1032" s="1453"/>
      <c r="DP1032" s="1453"/>
      <c r="DQ1032" s="1453"/>
      <c r="DR1032" s="1453"/>
      <c r="DS1032" s="1453"/>
      <c r="DT1032" s="1453"/>
    </row>
    <row r="1033" spans="1:124" s="1543" customFormat="1" ht="21.9" customHeight="1" x14ac:dyDescent="0.3">
      <c r="A1033" s="1453"/>
      <c r="B1033" s="1453"/>
      <c r="C1033" s="1514"/>
      <c r="D1033" s="1514"/>
      <c r="E1033" s="1514"/>
      <c r="F1033" s="1848"/>
      <c r="G1033" s="1930"/>
      <c r="H1033" s="1516"/>
      <c r="I1033" s="1537"/>
      <c r="J1033" s="1537"/>
      <c r="K1033" s="1453"/>
      <c r="L1033" s="1453"/>
      <c r="M1033" s="1453"/>
      <c r="N1033" s="1514"/>
      <c r="O1033" s="1453"/>
      <c r="P1033" s="1453"/>
      <c r="Q1033" s="1453"/>
      <c r="R1033" s="1453"/>
      <c r="S1033" s="1453"/>
      <c r="T1033" s="1452"/>
      <c r="U1033"/>
      <c r="V1033"/>
      <c r="W1033" s="1453"/>
      <c r="X1033" s="1453"/>
      <c r="Y1033" s="1453"/>
      <c r="Z1033" s="1453"/>
      <c r="AA1033" s="1453"/>
      <c r="AB1033" s="1453"/>
      <c r="AC1033" s="1453"/>
      <c r="AD1033" s="1453"/>
      <c r="AE1033" s="1453"/>
      <c r="AF1033" s="1453"/>
      <c r="AG1033" s="1453"/>
      <c r="AH1033" s="1453"/>
      <c r="AI1033" s="1453"/>
      <c r="AJ1033" s="1453"/>
      <c r="AK1033" s="1453"/>
      <c r="AL1033" s="1453"/>
      <c r="AM1033" s="1453"/>
      <c r="AN1033" s="1453"/>
      <c r="AO1033" s="1453"/>
      <c r="AP1033" s="1453"/>
      <c r="AQ1033" s="1453"/>
      <c r="AR1033" s="1454"/>
      <c r="AS1033" s="1453"/>
      <c r="AT1033" s="1453"/>
      <c r="AU1033" s="1453"/>
      <c r="AV1033" s="1453"/>
      <c r="AW1033" s="1453"/>
      <c r="AX1033" s="1453"/>
      <c r="AY1033" s="1453"/>
      <c r="AZ1033" s="1453"/>
      <c r="BA1033" s="1453"/>
      <c r="BB1033" s="1453"/>
      <c r="BC1033" s="1453"/>
      <c r="BD1033" s="1453"/>
      <c r="BE1033" s="1453"/>
      <c r="BF1033" s="1453"/>
      <c r="BG1033" s="1453"/>
      <c r="BH1033" s="1453"/>
      <c r="BI1033" s="1453"/>
      <c r="BJ1033" s="1453"/>
      <c r="BK1033" s="1453"/>
      <c r="BL1033" s="1453"/>
      <c r="BM1033" s="1453"/>
      <c r="BN1033" s="1453"/>
      <c r="BO1033" s="1453"/>
      <c r="BP1033" s="1453"/>
      <c r="BQ1033" s="1453"/>
      <c r="BR1033" s="1453"/>
      <c r="BS1033" s="1453"/>
      <c r="BT1033" s="1453"/>
      <c r="BU1033" s="1453"/>
      <c r="BV1033" s="1453"/>
      <c r="BW1033" s="1453"/>
      <c r="BX1033" s="1453"/>
      <c r="BY1033" s="1453"/>
      <c r="BZ1033" s="1453"/>
      <c r="CA1033" s="1453"/>
      <c r="CB1033" s="1453"/>
      <c r="CC1033" s="1453"/>
      <c r="CD1033" s="1453"/>
      <c r="CE1033" s="1453"/>
      <c r="CF1033" s="1453"/>
      <c r="CG1033" s="1453"/>
      <c r="CH1033" s="1453"/>
      <c r="CI1033" s="1453"/>
      <c r="CJ1033" s="1453"/>
      <c r="CK1033" s="1453"/>
      <c r="CL1033" s="1453"/>
      <c r="CM1033" s="1453"/>
      <c r="CN1033" s="1453"/>
      <c r="CO1033" s="1453"/>
      <c r="CP1033" s="1453"/>
      <c r="CQ1033" s="1453"/>
      <c r="CR1033" s="1453"/>
      <c r="CS1033" s="1453"/>
      <c r="CT1033" s="1453"/>
      <c r="CU1033" s="1453"/>
      <c r="CV1033" s="1453"/>
      <c r="CW1033" s="1453"/>
      <c r="CX1033" s="1453"/>
      <c r="CY1033" s="1453"/>
      <c r="CZ1033" s="1453"/>
      <c r="DA1033" s="1453"/>
      <c r="DB1033" s="1453"/>
      <c r="DC1033" s="1453"/>
      <c r="DD1033" s="1453"/>
      <c r="DE1033" s="1453"/>
      <c r="DF1033" s="1453"/>
      <c r="DG1033" s="1453"/>
      <c r="DH1033" s="1453"/>
      <c r="DI1033" s="1453"/>
      <c r="DJ1033" s="1453"/>
      <c r="DK1033" s="1453"/>
      <c r="DL1033" s="1453"/>
      <c r="DM1033" s="1453"/>
      <c r="DN1033" s="1453"/>
      <c r="DO1033" s="1453"/>
      <c r="DP1033" s="1453"/>
      <c r="DQ1033" s="1453"/>
      <c r="DR1033" s="1453"/>
      <c r="DS1033" s="1453"/>
      <c r="DT1033" s="1453"/>
    </row>
    <row r="1034" spans="1:124" s="1543" customFormat="1" ht="21.9" customHeight="1" x14ac:dyDescent="0.3">
      <c r="A1034" s="1453"/>
      <c r="B1034" s="1453"/>
      <c r="C1034" s="1514"/>
      <c r="D1034" s="1514"/>
      <c r="E1034" s="1514"/>
      <c r="F1034" s="1848"/>
      <c r="G1034" s="1930"/>
      <c r="H1034" s="1516"/>
      <c r="I1034" s="1537"/>
      <c r="J1034" s="1537"/>
      <c r="K1034" s="1453"/>
      <c r="L1034" s="1453"/>
      <c r="M1034" s="1453"/>
      <c r="N1034" s="1514"/>
      <c r="O1034" s="1453"/>
      <c r="P1034" s="1453"/>
      <c r="Q1034" s="1453"/>
      <c r="R1034" s="1453"/>
      <c r="S1034" s="1453"/>
      <c r="T1034" s="1452"/>
      <c r="U1034"/>
      <c r="V1034"/>
      <c r="W1034" s="1453"/>
      <c r="X1034" s="1453"/>
      <c r="Y1034" s="1453"/>
      <c r="Z1034" s="1453"/>
      <c r="AA1034" s="1453"/>
      <c r="AB1034" s="1453"/>
      <c r="AC1034" s="1453"/>
      <c r="AD1034" s="1453"/>
      <c r="AE1034" s="1453"/>
      <c r="AF1034" s="1453"/>
      <c r="AG1034" s="1453"/>
      <c r="AH1034" s="1453"/>
      <c r="AI1034" s="1453"/>
      <c r="AJ1034" s="1453"/>
      <c r="AK1034" s="1453"/>
      <c r="AL1034" s="1453"/>
      <c r="AM1034" s="1453"/>
      <c r="AN1034" s="1453"/>
      <c r="AO1034" s="1453"/>
      <c r="AP1034" s="1453"/>
      <c r="AQ1034" s="1453"/>
      <c r="AR1034" s="1454"/>
      <c r="AS1034" s="1453"/>
      <c r="AT1034" s="1453"/>
      <c r="AU1034" s="1453"/>
      <c r="AV1034" s="1453"/>
      <c r="AW1034" s="1453"/>
      <c r="AX1034" s="1453"/>
      <c r="AY1034" s="1453"/>
      <c r="AZ1034" s="1453"/>
      <c r="BA1034" s="1453"/>
      <c r="BB1034" s="1453"/>
      <c r="BC1034" s="1453"/>
      <c r="BD1034" s="1453"/>
      <c r="BE1034" s="1453"/>
      <c r="BF1034" s="1453"/>
      <c r="BG1034" s="1453"/>
      <c r="BH1034" s="1453"/>
      <c r="BI1034" s="1453"/>
      <c r="BJ1034" s="1453"/>
      <c r="BK1034" s="1453"/>
      <c r="BL1034" s="1453"/>
      <c r="BM1034" s="1453"/>
      <c r="BN1034" s="1453"/>
      <c r="BO1034" s="1453"/>
      <c r="BP1034" s="1453"/>
      <c r="BQ1034" s="1453"/>
      <c r="BR1034" s="1453"/>
      <c r="BS1034" s="1453"/>
      <c r="BT1034" s="1453"/>
      <c r="BU1034" s="1453"/>
      <c r="BV1034" s="1453"/>
      <c r="BW1034" s="1453"/>
      <c r="BX1034" s="1453"/>
      <c r="BY1034" s="1453"/>
      <c r="BZ1034" s="1453"/>
      <c r="CA1034" s="1453"/>
      <c r="CB1034" s="1453"/>
      <c r="CC1034" s="1453"/>
      <c r="CD1034" s="1453"/>
      <c r="CE1034" s="1453"/>
      <c r="CF1034" s="1453"/>
      <c r="CG1034" s="1453"/>
      <c r="CH1034" s="1453"/>
      <c r="CI1034" s="1453"/>
      <c r="CJ1034" s="1453"/>
      <c r="CK1034" s="1453"/>
      <c r="CL1034" s="1453"/>
      <c r="CM1034" s="1453"/>
      <c r="CN1034" s="1453"/>
      <c r="CO1034" s="1453"/>
      <c r="CP1034" s="1453"/>
      <c r="CQ1034" s="1453"/>
      <c r="CR1034" s="1453"/>
      <c r="CS1034" s="1453"/>
      <c r="CT1034" s="1453"/>
      <c r="CU1034" s="1453"/>
      <c r="CV1034" s="1453"/>
      <c r="CW1034" s="1453"/>
      <c r="CX1034" s="1453"/>
      <c r="CY1034" s="1453"/>
      <c r="CZ1034" s="1453"/>
      <c r="DA1034" s="1453"/>
      <c r="DB1034" s="1453"/>
      <c r="DC1034" s="1453"/>
      <c r="DD1034" s="1453"/>
      <c r="DE1034" s="1453"/>
      <c r="DF1034" s="1453"/>
      <c r="DG1034" s="1453"/>
      <c r="DH1034" s="1453"/>
      <c r="DI1034" s="1453"/>
      <c r="DJ1034" s="1453"/>
      <c r="DK1034" s="1453"/>
      <c r="DL1034" s="1453"/>
      <c r="DM1034" s="1453"/>
      <c r="DN1034" s="1453"/>
      <c r="DO1034" s="1453"/>
      <c r="DP1034" s="1453"/>
      <c r="DQ1034" s="1453"/>
      <c r="DR1034" s="1453"/>
      <c r="DS1034" s="1453"/>
      <c r="DT1034" s="1453"/>
    </row>
    <row r="1035" spans="1:124" s="1543" customFormat="1" ht="21.9" customHeight="1" x14ac:dyDescent="0.3">
      <c r="A1035" s="1453"/>
      <c r="B1035" s="1453"/>
      <c r="C1035" s="1514"/>
      <c r="D1035" s="1514"/>
      <c r="E1035" s="1514"/>
      <c r="F1035" s="1848"/>
      <c r="G1035" s="1930"/>
      <c r="H1035" s="1516"/>
      <c r="I1035" s="1537"/>
      <c r="J1035" s="1537"/>
      <c r="K1035" s="1453"/>
      <c r="L1035" s="1453"/>
      <c r="M1035" s="1453"/>
      <c r="N1035" s="1514"/>
      <c r="O1035" s="1453"/>
      <c r="P1035" s="1453"/>
      <c r="Q1035" s="1453"/>
      <c r="R1035" s="1453"/>
      <c r="S1035" s="1453"/>
      <c r="T1035" s="1452"/>
      <c r="U1035"/>
      <c r="V1035"/>
      <c r="W1035" s="1453"/>
      <c r="X1035" s="1453"/>
      <c r="Y1035" s="1453"/>
      <c r="Z1035" s="1453"/>
      <c r="AA1035" s="1453"/>
      <c r="AB1035" s="1453"/>
      <c r="AC1035" s="1453"/>
      <c r="AD1035" s="1453"/>
      <c r="AE1035" s="1453"/>
      <c r="AF1035" s="1453"/>
      <c r="AG1035" s="1453"/>
      <c r="AH1035" s="1453"/>
      <c r="AI1035" s="1453"/>
      <c r="AJ1035" s="1453"/>
      <c r="AK1035" s="1453"/>
      <c r="AL1035" s="1453"/>
      <c r="AM1035" s="1453"/>
      <c r="AN1035" s="1453"/>
      <c r="AO1035" s="1453"/>
      <c r="AP1035" s="1453"/>
      <c r="AQ1035" s="1453"/>
      <c r="AR1035" s="1454"/>
      <c r="AS1035" s="1453"/>
      <c r="AT1035" s="1453"/>
      <c r="AU1035" s="1453"/>
      <c r="AV1035" s="1453"/>
      <c r="AW1035" s="1453"/>
      <c r="AX1035" s="1453"/>
      <c r="AY1035" s="1453"/>
      <c r="AZ1035" s="1453"/>
      <c r="BA1035" s="1453"/>
      <c r="BB1035" s="1453"/>
      <c r="BC1035" s="1453"/>
      <c r="BD1035" s="1453"/>
      <c r="BE1035" s="1453"/>
      <c r="BF1035" s="1453"/>
      <c r="BG1035" s="1453"/>
      <c r="BH1035" s="1453"/>
      <c r="BI1035" s="1453"/>
      <c r="BJ1035" s="1453"/>
      <c r="BK1035" s="1453"/>
      <c r="BL1035" s="1453"/>
      <c r="BM1035" s="1453"/>
      <c r="BN1035" s="1453"/>
      <c r="BO1035" s="1453"/>
      <c r="BP1035" s="1453"/>
      <c r="BQ1035" s="1453"/>
      <c r="BR1035" s="1453"/>
      <c r="BS1035" s="1453"/>
      <c r="BT1035" s="1453"/>
      <c r="BU1035" s="1453"/>
      <c r="BV1035" s="1453"/>
      <c r="BW1035" s="1453"/>
      <c r="BX1035" s="1453"/>
      <c r="BY1035" s="1453"/>
      <c r="BZ1035" s="1453"/>
      <c r="CA1035" s="1453"/>
      <c r="CB1035" s="1453"/>
      <c r="CC1035" s="1453"/>
      <c r="CD1035" s="1453"/>
      <c r="CE1035" s="1453"/>
      <c r="CF1035" s="1453"/>
      <c r="CG1035" s="1453"/>
      <c r="CH1035" s="1453"/>
      <c r="CI1035" s="1453"/>
      <c r="CJ1035" s="1453"/>
      <c r="CK1035" s="1453"/>
      <c r="CL1035" s="1453"/>
      <c r="CM1035" s="1453"/>
      <c r="CN1035" s="1453"/>
      <c r="CO1035" s="1453"/>
      <c r="CP1035" s="1453"/>
      <c r="CQ1035" s="1453"/>
      <c r="CR1035" s="1453"/>
      <c r="CS1035" s="1453"/>
      <c r="CT1035" s="1453"/>
      <c r="CU1035" s="1453"/>
      <c r="CV1035" s="1453"/>
      <c r="CW1035" s="1453"/>
      <c r="CX1035" s="1453"/>
      <c r="CY1035" s="1453"/>
      <c r="CZ1035" s="1453"/>
      <c r="DA1035" s="1453"/>
      <c r="DB1035" s="1453"/>
      <c r="DC1035" s="1453"/>
      <c r="DD1035" s="1453"/>
      <c r="DE1035" s="1453"/>
      <c r="DF1035" s="1453"/>
      <c r="DG1035" s="1453"/>
      <c r="DH1035" s="1453"/>
      <c r="DI1035" s="1453"/>
      <c r="DJ1035" s="1453"/>
      <c r="DK1035" s="1453"/>
      <c r="DL1035" s="1453"/>
      <c r="DM1035" s="1453"/>
      <c r="DN1035" s="1453"/>
      <c r="DO1035" s="1453"/>
      <c r="DP1035" s="1453"/>
      <c r="DQ1035" s="1453"/>
      <c r="DR1035" s="1453"/>
      <c r="DS1035" s="1453"/>
      <c r="DT1035" s="1453"/>
    </row>
    <row r="1036" spans="1:124" s="1543" customFormat="1" ht="21.9" customHeight="1" x14ac:dyDescent="0.3">
      <c r="A1036" s="1453"/>
      <c r="B1036" s="1453"/>
      <c r="C1036" s="1514"/>
      <c r="D1036" s="1514"/>
      <c r="E1036" s="1514"/>
      <c r="F1036" s="1848"/>
      <c r="G1036" s="1930"/>
      <c r="H1036" s="1516"/>
      <c r="I1036" s="1537"/>
      <c r="J1036" s="1537"/>
      <c r="K1036" s="1453"/>
      <c r="L1036" s="1453"/>
      <c r="M1036" s="1453"/>
      <c r="N1036" s="1514"/>
      <c r="O1036" s="1453"/>
      <c r="P1036" s="1453"/>
      <c r="Q1036" s="1453"/>
      <c r="R1036" s="1453"/>
      <c r="S1036" s="1453"/>
      <c r="T1036" s="1452"/>
      <c r="U1036"/>
      <c r="V1036"/>
      <c r="W1036" s="1453"/>
      <c r="X1036" s="1453"/>
      <c r="Y1036" s="1453"/>
      <c r="Z1036" s="1453"/>
      <c r="AA1036" s="1453"/>
      <c r="AB1036" s="1453"/>
      <c r="AC1036" s="1453"/>
      <c r="AD1036" s="1453"/>
      <c r="AE1036" s="1453"/>
      <c r="AF1036" s="1453"/>
      <c r="AG1036" s="1453"/>
      <c r="AH1036" s="1453"/>
      <c r="AI1036" s="1453"/>
      <c r="AJ1036" s="1453"/>
      <c r="AK1036" s="1453"/>
      <c r="AL1036" s="1453"/>
      <c r="AM1036" s="1453"/>
      <c r="AN1036" s="1453"/>
      <c r="AO1036" s="1453"/>
      <c r="AP1036" s="1453"/>
      <c r="AQ1036" s="1453"/>
      <c r="AR1036" s="1454"/>
      <c r="AS1036" s="1453"/>
      <c r="AT1036" s="1453"/>
      <c r="AU1036" s="1453"/>
      <c r="AV1036" s="1453"/>
      <c r="AW1036" s="1453"/>
      <c r="AX1036" s="1453"/>
      <c r="AY1036" s="1453"/>
      <c r="AZ1036" s="1453"/>
      <c r="BA1036" s="1453"/>
      <c r="BB1036" s="1453"/>
      <c r="BC1036" s="1453"/>
      <c r="BD1036" s="1453"/>
      <c r="BE1036" s="1453"/>
      <c r="BF1036" s="1453"/>
      <c r="BG1036" s="1453"/>
      <c r="BH1036" s="1453"/>
      <c r="BI1036" s="1453"/>
      <c r="BJ1036" s="1453"/>
      <c r="BK1036" s="1453"/>
      <c r="BL1036" s="1453"/>
      <c r="BM1036" s="1453"/>
      <c r="BN1036" s="1453"/>
      <c r="BO1036" s="1453"/>
      <c r="BP1036" s="1453"/>
      <c r="BQ1036" s="1453"/>
      <c r="BR1036" s="1453"/>
      <c r="BS1036" s="1453"/>
      <c r="BT1036" s="1453"/>
      <c r="BU1036" s="1453"/>
      <c r="BV1036" s="1453"/>
      <c r="BW1036" s="1453"/>
      <c r="BX1036" s="1453"/>
      <c r="BY1036" s="1453"/>
      <c r="BZ1036" s="1453"/>
      <c r="CA1036" s="1453"/>
      <c r="CB1036" s="1453"/>
      <c r="CC1036" s="1453"/>
      <c r="CD1036" s="1453"/>
      <c r="CE1036" s="1453"/>
      <c r="CF1036" s="1453"/>
      <c r="CG1036" s="1453"/>
      <c r="CH1036" s="1453"/>
      <c r="CI1036" s="1453"/>
      <c r="CJ1036" s="1453"/>
      <c r="CK1036" s="1453"/>
      <c r="CL1036" s="1453"/>
      <c r="CM1036" s="1453"/>
      <c r="CN1036" s="1453"/>
      <c r="CO1036" s="1453"/>
      <c r="CP1036" s="1453"/>
      <c r="CQ1036" s="1453"/>
      <c r="CR1036" s="1453"/>
      <c r="CS1036" s="1453"/>
      <c r="CT1036" s="1453"/>
      <c r="CU1036" s="1453"/>
      <c r="CV1036" s="1453"/>
      <c r="CW1036" s="1453"/>
      <c r="CX1036" s="1453"/>
      <c r="CY1036" s="1453"/>
      <c r="CZ1036" s="1453"/>
      <c r="DA1036" s="1453"/>
      <c r="DB1036" s="1453"/>
      <c r="DC1036" s="1453"/>
      <c r="DD1036" s="1453"/>
      <c r="DE1036" s="1453"/>
      <c r="DF1036" s="1453"/>
      <c r="DG1036" s="1453"/>
      <c r="DH1036" s="1453"/>
      <c r="DI1036" s="1453"/>
      <c r="DJ1036" s="1453"/>
      <c r="DK1036" s="1453"/>
      <c r="DL1036" s="1453"/>
      <c r="DM1036" s="1453"/>
      <c r="DN1036" s="1453"/>
      <c r="DO1036" s="1453"/>
      <c r="DP1036" s="1453"/>
      <c r="DQ1036" s="1453"/>
      <c r="DR1036" s="1453"/>
      <c r="DS1036" s="1453"/>
      <c r="DT1036" s="1453"/>
    </row>
    <row r="1037" spans="1:124" s="1543" customFormat="1" ht="21.9" customHeight="1" x14ac:dyDescent="0.3">
      <c r="A1037" s="1453"/>
      <c r="B1037" s="1453"/>
      <c r="C1037" s="1514"/>
      <c r="D1037" s="1514"/>
      <c r="E1037" s="1514"/>
      <c r="F1037" s="1848"/>
      <c r="G1037" s="1930"/>
      <c r="H1037" s="1516"/>
      <c r="I1037" s="1537"/>
      <c r="J1037" s="1537"/>
      <c r="K1037" s="1453"/>
      <c r="L1037" s="1453"/>
      <c r="M1037" s="1453"/>
      <c r="N1037" s="1514"/>
      <c r="O1037" s="1453"/>
      <c r="P1037" s="1453"/>
      <c r="Q1037" s="1453"/>
      <c r="R1037" s="1453"/>
      <c r="S1037" s="1453"/>
      <c r="T1037" s="1452"/>
      <c r="U1037"/>
      <c r="V1037"/>
      <c r="W1037" s="1453"/>
      <c r="X1037" s="1453"/>
      <c r="Y1037" s="1453"/>
      <c r="Z1037" s="1453"/>
      <c r="AA1037" s="1453"/>
      <c r="AB1037" s="1453"/>
      <c r="AC1037" s="1453"/>
      <c r="AD1037" s="1453"/>
      <c r="AE1037" s="1453"/>
      <c r="AF1037" s="1453"/>
      <c r="AG1037" s="1453"/>
      <c r="AH1037" s="1453"/>
      <c r="AI1037" s="1453"/>
      <c r="AJ1037" s="1453"/>
      <c r="AK1037" s="1453"/>
      <c r="AL1037" s="1453"/>
      <c r="AM1037" s="1453"/>
      <c r="AN1037" s="1453"/>
      <c r="AO1037" s="1453"/>
      <c r="AP1037" s="1453"/>
      <c r="AQ1037" s="1453"/>
      <c r="AR1037" s="1454"/>
      <c r="AS1037" s="1453"/>
      <c r="AT1037" s="1453"/>
      <c r="AU1037" s="1453"/>
      <c r="AV1037" s="1453"/>
      <c r="AW1037" s="1453"/>
      <c r="AX1037" s="1453"/>
      <c r="AY1037" s="1453"/>
      <c r="AZ1037" s="1453"/>
      <c r="BA1037" s="1453"/>
      <c r="BB1037" s="1453"/>
      <c r="BC1037" s="1453"/>
      <c r="BD1037" s="1453"/>
      <c r="BE1037" s="1453"/>
      <c r="BF1037" s="1453"/>
      <c r="BG1037" s="1453"/>
      <c r="BH1037" s="1453"/>
      <c r="BI1037" s="1453"/>
      <c r="BJ1037" s="1453"/>
      <c r="BK1037" s="1453"/>
      <c r="BL1037" s="1453"/>
      <c r="BM1037" s="1453"/>
      <c r="BN1037" s="1453"/>
      <c r="BO1037" s="1453"/>
      <c r="BP1037" s="1453"/>
      <c r="BQ1037" s="1453"/>
      <c r="BR1037" s="1453"/>
      <c r="BS1037" s="1453"/>
      <c r="BT1037" s="1453"/>
      <c r="BU1037" s="1453"/>
      <c r="BV1037" s="1453"/>
      <c r="BW1037" s="1453"/>
      <c r="BX1037" s="1453"/>
      <c r="BY1037" s="1453"/>
      <c r="BZ1037" s="1453"/>
      <c r="CA1037" s="1453"/>
      <c r="CB1037" s="1453"/>
      <c r="CC1037" s="1453"/>
      <c r="CD1037" s="1453"/>
      <c r="CE1037" s="1453"/>
      <c r="CF1037" s="1453"/>
      <c r="CG1037" s="1453"/>
      <c r="CH1037" s="1453"/>
      <c r="CI1037" s="1453"/>
      <c r="CJ1037" s="1453"/>
      <c r="CK1037" s="1453"/>
      <c r="CL1037" s="1453"/>
      <c r="CM1037" s="1453"/>
      <c r="CN1037" s="1453"/>
      <c r="CO1037" s="1453"/>
      <c r="CP1037" s="1453"/>
      <c r="CQ1037" s="1453"/>
      <c r="CR1037" s="1453"/>
      <c r="CS1037" s="1453"/>
      <c r="CT1037" s="1453"/>
      <c r="CU1037" s="1453"/>
      <c r="CV1037" s="1453"/>
      <c r="CW1037" s="1453"/>
      <c r="CX1037" s="1453"/>
      <c r="CY1037" s="1453"/>
      <c r="CZ1037" s="1453"/>
      <c r="DA1037" s="1453"/>
      <c r="DB1037" s="1453"/>
      <c r="DC1037" s="1453"/>
      <c r="DD1037" s="1453"/>
      <c r="DE1037" s="1453"/>
      <c r="DF1037" s="1453"/>
      <c r="DG1037" s="1453"/>
      <c r="DH1037" s="1453"/>
      <c r="DI1037" s="1453"/>
      <c r="DJ1037" s="1453"/>
      <c r="DK1037" s="1453"/>
      <c r="DL1037" s="1453"/>
      <c r="DM1037" s="1453"/>
      <c r="DN1037" s="1453"/>
      <c r="DO1037" s="1453"/>
      <c r="DP1037" s="1453"/>
      <c r="DQ1037" s="1453"/>
      <c r="DR1037" s="1453"/>
      <c r="DS1037" s="1453"/>
      <c r="DT1037" s="1453"/>
    </row>
    <row r="1038" spans="1:124" s="1543" customFormat="1" ht="21.9" customHeight="1" x14ac:dyDescent="0.3">
      <c r="A1038" s="1453"/>
      <c r="B1038" s="1453"/>
      <c r="C1038" s="1514"/>
      <c r="D1038" s="1514"/>
      <c r="E1038" s="1514"/>
      <c r="F1038" s="1848"/>
      <c r="G1038" s="1930"/>
      <c r="H1038" s="1516"/>
      <c r="I1038" s="1537"/>
      <c r="J1038" s="1537"/>
      <c r="K1038" s="1453"/>
      <c r="L1038" s="1453"/>
      <c r="M1038" s="1453"/>
      <c r="N1038" s="1514"/>
      <c r="O1038" s="1453"/>
      <c r="P1038" s="1453"/>
      <c r="Q1038" s="1453"/>
      <c r="R1038" s="1453"/>
      <c r="S1038" s="1453"/>
      <c r="T1038" s="1452"/>
      <c r="U1038"/>
      <c r="V1038"/>
      <c r="W1038" s="1453"/>
      <c r="X1038" s="1453"/>
      <c r="Y1038" s="1453"/>
      <c r="Z1038" s="1453"/>
      <c r="AA1038" s="1453"/>
      <c r="AB1038" s="1453"/>
      <c r="AC1038" s="1453"/>
      <c r="AD1038" s="1453"/>
      <c r="AE1038" s="1453"/>
      <c r="AF1038" s="1453"/>
      <c r="AG1038" s="1453"/>
      <c r="AH1038" s="1453"/>
      <c r="AI1038" s="1453"/>
      <c r="AJ1038" s="1453"/>
      <c r="AK1038" s="1453"/>
      <c r="AL1038" s="1453"/>
      <c r="AM1038" s="1453"/>
      <c r="AN1038" s="1453"/>
      <c r="AO1038" s="1453"/>
      <c r="AP1038" s="1453"/>
      <c r="AQ1038" s="1453"/>
      <c r="AR1038" s="1454"/>
      <c r="AS1038" s="1453"/>
      <c r="AT1038" s="1453"/>
      <c r="AU1038" s="1453"/>
      <c r="AV1038" s="1453"/>
      <c r="AW1038" s="1453"/>
      <c r="AX1038" s="1453"/>
      <c r="AY1038" s="1453"/>
      <c r="AZ1038" s="1453"/>
      <c r="BA1038" s="1453"/>
      <c r="BB1038" s="1453"/>
      <c r="BC1038" s="1453"/>
      <c r="BD1038" s="1453"/>
      <c r="BE1038" s="1453"/>
      <c r="BF1038" s="1453"/>
      <c r="BG1038" s="1453"/>
      <c r="BH1038" s="1453"/>
      <c r="BI1038" s="1453"/>
      <c r="BJ1038" s="1453"/>
      <c r="BK1038" s="1453"/>
      <c r="BL1038" s="1453"/>
      <c r="BM1038" s="1453"/>
      <c r="BN1038" s="1453"/>
      <c r="BO1038" s="1453"/>
      <c r="BP1038" s="1453"/>
      <c r="BQ1038" s="1453"/>
      <c r="BR1038" s="1453"/>
      <c r="BS1038" s="1453"/>
      <c r="BT1038" s="1453"/>
      <c r="BU1038" s="1453"/>
      <c r="BV1038" s="1453"/>
      <c r="BW1038" s="1453"/>
      <c r="BX1038" s="1453"/>
      <c r="BY1038" s="1453"/>
      <c r="BZ1038" s="1453"/>
      <c r="CA1038" s="1453"/>
      <c r="CB1038" s="1453"/>
      <c r="CC1038" s="1453"/>
      <c r="CD1038" s="1453"/>
      <c r="CE1038" s="1453"/>
      <c r="CF1038" s="1453"/>
      <c r="CG1038" s="1453"/>
      <c r="CH1038" s="1453"/>
      <c r="CI1038" s="1453"/>
      <c r="CJ1038" s="1453"/>
      <c r="CK1038" s="1453"/>
      <c r="CL1038" s="1453"/>
      <c r="CM1038" s="1453"/>
      <c r="CN1038" s="1453"/>
      <c r="CO1038" s="1453"/>
      <c r="CP1038" s="1453"/>
      <c r="CQ1038" s="1453"/>
      <c r="CR1038" s="1453"/>
      <c r="CS1038" s="1453"/>
      <c r="CT1038" s="1453"/>
      <c r="CU1038" s="1453"/>
      <c r="CV1038" s="1453"/>
      <c r="CW1038" s="1453"/>
      <c r="CX1038" s="1453"/>
      <c r="CY1038" s="1453"/>
      <c r="CZ1038" s="1453"/>
      <c r="DA1038" s="1453"/>
      <c r="DB1038" s="1453"/>
      <c r="DC1038" s="1453"/>
      <c r="DD1038" s="1453"/>
      <c r="DE1038" s="1453"/>
      <c r="DF1038" s="1453"/>
      <c r="DG1038" s="1453"/>
      <c r="DH1038" s="1453"/>
      <c r="DI1038" s="1453"/>
      <c r="DJ1038" s="1453"/>
      <c r="DK1038" s="1453"/>
      <c r="DL1038" s="1453"/>
      <c r="DM1038" s="1453"/>
      <c r="DN1038" s="1453"/>
      <c r="DO1038" s="1453"/>
      <c r="DP1038" s="1453"/>
      <c r="DQ1038" s="1453"/>
      <c r="DR1038" s="1453"/>
      <c r="DS1038" s="1453"/>
      <c r="DT1038" s="1453"/>
    </row>
    <row r="1039" spans="1:124" s="1543" customFormat="1" ht="21.9" customHeight="1" x14ac:dyDescent="0.3">
      <c r="A1039" s="1453"/>
      <c r="B1039" s="1453"/>
      <c r="C1039" s="1514"/>
      <c r="D1039" s="1514"/>
      <c r="E1039" s="1514"/>
      <c r="F1039" s="1848"/>
      <c r="G1039" s="1930"/>
      <c r="H1039" s="1516"/>
      <c r="I1039" s="1537"/>
      <c r="J1039" s="1537"/>
      <c r="K1039" s="1453"/>
      <c r="L1039" s="1453"/>
      <c r="M1039" s="1453"/>
      <c r="N1039" s="1514"/>
      <c r="O1039" s="1453"/>
      <c r="P1039" s="1453"/>
      <c r="Q1039" s="1453"/>
      <c r="R1039" s="1453"/>
      <c r="S1039" s="1453"/>
      <c r="T1039" s="1452"/>
      <c r="U1039"/>
      <c r="V1039"/>
      <c r="W1039" s="1453"/>
      <c r="X1039" s="1453"/>
      <c r="Y1039" s="1453"/>
      <c r="Z1039" s="1453"/>
      <c r="AA1039" s="1453"/>
      <c r="AB1039" s="1453"/>
      <c r="AC1039" s="1453"/>
      <c r="AD1039" s="1453"/>
      <c r="AE1039" s="1453"/>
      <c r="AF1039" s="1453"/>
      <c r="AG1039" s="1453"/>
      <c r="AH1039" s="1453"/>
      <c r="AI1039" s="1453"/>
      <c r="AJ1039" s="1453"/>
      <c r="AK1039" s="1453"/>
      <c r="AL1039" s="1453"/>
      <c r="AM1039" s="1453"/>
      <c r="AN1039" s="1453"/>
      <c r="AO1039" s="1453"/>
      <c r="AP1039" s="1453"/>
      <c r="AQ1039" s="1453"/>
      <c r="AR1039" s="1454"/>
      <c r="AS1039" s="1453"/>
      <c r="AT1039" s="1453"/>
      <c r="AU1039" s="1453"/>
      <c r="AV1039" s="1453"/>
      <c r="AW1039" s="1453"/>
      <c r="AX1039" s="1453"/>
      <c r="AY1039" s="1453"/>
      <c r="AZ1039" s="1453"/>
      <c r="BA1039" s="1453"/>
      <c r="BB1039" s="1453"/>
      <c r="BC1039" s="1453"/>
      <c r="BD1039" s="1453"/>
      <c r="BE1039" s="1453"/>
      <c r="BF1039" s="1453"/>
      <c r="BG1039" s="1453"/>
      <c r="BH1039" s="1453"/>
      <c r="BI1039" s="1453"/>
      <c r="BJ1039" s="1453"/>
      <c r="BK1039" s="1453"/>
      <c r="BL1039" s="1453"/>
      <c r="BM1039" s="1453"/>
      <c r="BN1039" s="1453"/>
      <c r="BO1039" s="1453"/>
      <c r="BP1039" s="1453"/>
      <c r="BQ1039" s="1453"/>
      <c r="BR1039" s="1453"/>
      <c r="BS1039" s="1453"/>
      <c r="BT1039" s="1453"/>
      <c r="BU1039" s="1453"/>
      <c r="BV1039" s="1453"/>
      <c r="BW1039" s="1453"/>
      <c r="BX1039" s="1453"/>
      <c r="BY1039" s="1453"/>
      <c r="BZ1039" s="1453"/>
      <c r="CA1039" s="1453"/>
      <c r="CB1039" s="1453"/>
      <c r="CC1039" s="1453"/>
      <c r="CD1039" s="1453"/>
      <c r="CE1039" s="1453"/>
      <c r="CF1039" s="1453"/>
      <c r="CG1039" s="1453"/>
      <c r="CH1039" s="1453"/>
      <c r="CI1039" s="1453"/>
      <c r="CJ1039" s="1453"/>
      <c r="CK1039" s="1453"/>
      <c r="CL1039" s="1453"/>
      <c r="CM1039" s="1453"/>
      <c r="CN1039" s="1453"/>
      <c r="CO1039" s="1453"/>
      <c r="CP1039" s="1453"/>
      <c r="CQ1039" s="1453"/>
      <c r="CR1039" s="1453"/>
      <c r="CS1039" s="1453"/>
      <c r="CT1039" s="1453"/>
      <c r="CU1039" s="1453"/>
      <c r="CV1039" s="1453"/>
      <c r="CW1039" s="1453"/>
      <c r="CX1039" s="1453"/>
      <c r="CY1039" s="1453"/>
      <c r="CZ1039" s="1453"/>
      <c r="DA1039" s="1453"/>
      <c r="DB1039" s="1453"/>
      <c r="DC1039" s="1453"/>
      <c r="DD1039" s="1453"/>
      <c r="DE1039" s="1453"/>
      <c r="DF1039" s="1453"/>
      <c r="DG1039" s="1453"/>
      <c r="DH1039" s="1453"/>
      <c r="DI1039" s="1453"/>
      <c r="DJ1039" s="1453"/>
      <c r="DK1039" s="1453"/>
      <c r="DL1039" s="1453"/>
      <c r="DM1039" s="1453"/>
      <c r="DN1039" s="1453"/>
      <c r="DO1039" s="1453"/>
      <c r="DP1039" s="1453"/>
      <c r="DQ1039" s="1453"/>
      <c r="DR1039" s="1453"/>
      <c r="DS1039" s="1453"/>
      <c r="DT1039" s="1453"/>
    </row>
    <row r="1040" spans="1:124" s="1543" customFormat="1" ht="21.9" customHeight="1" x14ac:dyDescent="0.3">
      <c r="A1040" s="1453"/>
      <c r="B1040" s="1453"/>
      <c r="C1040" s="1514"/>
      <c r="D1040" s="1514"/>
      <c r="E1040" s="1514"/>
      <c r="F1040" s="1848"/>
      <c r="G1040" s="1930"/>
      <c r="H1040" s="1516"/>
      <c r="I1040" s="1537"/>
      <c r="J1040" s="1537"/>
      <c r="K1040" s="1453"/>
      <c r="L1040" s="1453"/>
      <c r="M1040" s="1453"/>
      <c r="N1040" s="1514"/>
      <c r="O1040" s="1453"/>
      <c r="P1040" s="1453"/>
      <c r="Q1040" s="1453"/>
      <c r="R1040" s="1453"/>
      <c r="S1040" s="1453"/>
      <c r="T1040" s="1452"/>
      <c r="U1040"/>
      <c r="V1040"/>
      <c r="W1040" s="1453"/>
      <c r="X1040" s="1453"/>
      <c r="Y1040" s="1453"/>
      <c r="Z1040" s="1453"/>
      <c r="AA1040" s="1453"/>
      <c r="AB1040" s="1453"/>
      <c r="AC1040" s="1453"/>
      <c r="AD1040" s="1453"/>
      <c r="AE1040" s="1453"/>
      <c r="AF1040" s="1453"/>
      <c r="AG1040" s="1453"/>
      <c r="AH1040" s="1453"/>
      <c r="AI1040" s="1453"/>
      <c r="AJ1040" s="1453"/>
      <c r="AK1040" s="1453"/>
      <c r="AL1040" s="1453"/>
      <c r="AM1040" s="1453"/>
      <c r="AN1040" s="1453"/>
      <c r="AO1040" s="1453"/>
      <c r="AP1040" s="1453"/>
      <c r="AQ1040" s="1453"/>
      <c r="AR1040" s="1454"/>
      <c r="AS1040" s="1453"/>
      <c r="AT1040" s="1453"/>
      <c r="AU1040" s="1453"/>
      <c r="AV1040" s="1453"/>
      <c r="AW1040" s="1453"/>
      <c r="AX1040" s="1453"/>
      <c r="AY1040" s="1453"/>
      <c r="AZ1040" s="1453"/>
      <c r="BA1040" s="1453"/>
      <c r="BB1040" s="1453"/>
      <c r="BC1040" s="1453"/>
      <c r="BD1040" s="1453"/>
      <c r="BE1040" s="1453"/>
      <c r="BF1040" s="1453"/>
      <c r="BG1040" s="1453"/>
      <c r="BH1040" s="1453"/>
      <c r="BI1040" s="1453"/>
      <c r="BJ1040" s="1453"/>
      <c r="BK1040" s="1453"/>
      <c r="BL1040" s="1453"/>
      <c r="BM1040" s="1453"/>
      <c r="BN1040" s="1453"/>
      <c r="BO1040" s="1453"/>
      <c r="BP1040" s="1453"/>
      <c r="BQ1040" s="1453"/>
      <c r="BR1040" s="1453"/>
      <c r="BS1040" s="1453"/>
      <c r="BT1040" s="1453"/>
      <c r="BU1040" s="1453"/>
      <c r="BV1040" s="1453"/>
      <c r="BW1040" s="1453"/>
      <c r="BX1040" s="1453"/>
      <c r="BY1040" s="1453"/>
      <c r="BZ1040" s="1453"/>
      <c r="CA1040" s="1453"/>
      <c r="CB1040" s="1453"/>
      <c r="CC1040" s="1453"/>
      <c r="CD1040" s="1453"/>
      <c r="CE1040" s="1453"/>
      <c r="CF1040" s="1453"/>
      <c r="CG1040" s="1453"/>
      <c r="CH1040" s="1453"/>
      <c r="CI1040" s="1453"/>
      <c r="CJ1040" s="1453"/>
      <c r="CK1040" s="1453"/>
      <c r="CL1040" s="1453"/>
      <c r="CM1040" s="1453"/>
      <c r="CN1040" s="1453"/>
      <c r="CO1040" s="1453"/>
      <c r="CP1040" s="1453"/>
      <c r="CQ1040" s="1453"/>
      <c r="CR1040" s="1453"/>
      <c r="CS1040" s="1453"/>
      <c r="CT1040" s="1453"/>
      <c r="CU1040" s="1453"/>
      <c r="CV1040" s="1453"/>
      <c r="CW1040" s="1453"/>
      <c r="CX1040" s="1453"/>
      <c r="CY1040" s="1453"/>
      <c r="CZ1040" s="1453"/>
      <c r="DA1040" s="1453"/>
      <c r="DB1040" s="1453"/>
      <c r="DC1040" s="1453"/>
      <c r="DD1040" s="1453"/>
      <c r="DE1040" s="1453"/>
      <c r="DF1040" s="1453"/>
      <c r="DG1040" s="1453"/>
      <c r="DH1040" s="1453"/>
      <c r="DI1040" s="1453"/>
      <c r="DJ1040" s="1453"/>
      <c r="DK1040" s="1453"/>
      <c r="DL1040" s="1453"/>
      <c r="DM1040" s="1453"/>
      <c r="DN1040" s="1453"/>
      <c r="DO1040" s="1453"/>
      <c r="DP1040" s="1453"/>
      <c r="DQ1040" s="1453"/>
      <c r="DR1040" s="1453"/>
      <c r="DS1040" s="1453"/>
      <c r="DT1040" s="1453"/>
    </row>
    <row r="1041" spans="1:124" s="1543" customFormat="1" ht="21.9" customHeight="1" x14ac:dyDescent="0.3">
      <c r="A1041" s="1453"/>
      <c r="B1041" s="1453"/>
      <c r="C1041" s="1514"/>
      <c r="D1041" s="1514"/>
      <c r="E1041" s="1514"/>
      <c r="F1041" s="1848"/>
      <c r="G1041" s="1930"/>
      <c r="H1041" s="1516"/>
      <c r="I1041" s="1537"/>
      <c r="J1041" s="1537"/>
      <c r="K1041" s="1453"/>
      <c r="L1041" s="1453"/>
      <c r="M1041" s="1453"/>
      <c r="N1041" s="1514"/>
      <c r="O1041" s="1453"/>
      <c r="P1041" s="1453"/>
      <c r="Q1041" s="1453"/>
      <c r="R1041" s="1453"/>
      <c r="S1041" s="1453"/>
      <c r="T1041" s="1452"/>
      <c r="U1041"/>
      <c r="V1041"/>
      <c r="W1041" s="1453"/>
      <c r="X1041" s="1453"/>
      <c r="Y1041" s="1453"/>
      <c r="Z1041" s="1453"/>
      <c r="AA1041" s="1453"/>
      <c r="AB1041" s="1453"/>
      <c r="AC1041" s="1453"/>
      <c r="AD1041" s="1453"/>
      <c r="AE1041" s="1453"/>
      <c r="AF1041" s="1453"/>
      <c r="AG1041" s="1453"/>
      <c r="AH1041" s="1453"/>
      <c r="AI1041" s="1453"/>
      <c r="AJ1041" s="1453"/>
      <c r="AK1041" s="1453"/>
      <c r="AL1041" s="1453"/>
      <c r="AM1041" s="1453"/>
      <c r="AN1041" s="1453"/>
      <c r="AO1041" s="1453"/>
      <c r="AP1041" s="1453"/>
      <c r="AQ1041" s="1453"/>
      <c r="AR1041" s="1454"/>
      <c r="AS1041" s="1453"/>
      <c r="AT1041" s="1453"/>
      <c r="AU1041" s="1453"/>
      <c r="AV1041" s="1453"/>
      <c r="AW1041" s="1453"/>
      <c r="AX1041" s="1453"/>
      <c r="AY1041" s="1453"/>
      <c r="AZ1041" s="1453"/>
      <c r="BA1041" s="1453"/>
      <c r="BB1041" s="1453"/>
      <c r="BC1041" s="1453"/>
      <c r="BD1041" s="1453"/>
      <c r="BE1041" s="1453"/>
      <c r="BF1041" s="1453"/>
      <c r="BG1041" s="1453"/>
      <c r="BH1041" s="1453"/>
      <c r="BI1041" s="1453"/>
      <c r="BJ1041" s="1453"/>
      <c r="BK1041" s="1453"/>
      <c r="BL1041" s="1453"/>
      <c r="BM1041" s="1453"/>
      <c r="BN1041" s="1453"/>
      <c r="BO1041" s="1453"/>
      <c r="BP1041" s="1453"/>
      <c r="BQ1041" s="1453"/>
      <c r="BR1041" s="1453"/>
      <c r="BS1041" s="1453"/>
      <c r="BT1041" s="1453"/>
      <c r="BU1041" s="1453"/>
      <c r="BV1041" s="1453"/>
      <c r="BW1041" s="1453"/>
      <c r="BX1041" s="1453"/>
      <c r="BY1041" s="1453"/>
      <c r="BZ1041" s="1453"/>
      <c r="CA1041" s="1453"/>
      <c r="CB1041" s="1453"/>
      <c r="CC1041" s="1453"/>
      <c r="CD1041" s="1453"/>
      <c r="CE1041" s="1453"/>
      <c r="CF1041" s="1453"/>
      <c r="CG1041" s="1453"/>
      <c r="CH1041" s="1453"/>
      <c r="CI1041" s="1453"/>
      <c r="CJ1041" s="1453"/>
      <c r="CK1041" s="1453"/>
      <c r="CL1041" s="1453"/>
      <c r="CM1041" s="1453"/>
      <c r="CN1041" s="1453"/>
      <c r="CO1041" s="1453"/>
      <c r="CP1041" s="1453"/>
      <c r="CQ1041" s="1453"/>
      <c r="CR1041" s="1453"/>
      <c r="CS1041" s="1453"/>
      <c r="CT1041" s="1453"/>
      <c r="CU1041" s="1453"/>
      <c r="CV1041" s="1453"/>
      <c r="CW1041" s="1453"/>
      <c r="CX1041" s="1453"/>
      <c r="CY1041" s="1453"/>
      <c r="CZ1041" s="1453"/>
      <c r="DA1041" s="1453"/>
      <c r="DB1041" s="1453"/>
      <c r="DC1041" s="1453"/>
      <c r="DD1041" s="1453"/>
      <c r="DE1041" s="1453"/>
      <c r="DF1041" s="1453"/>
      <c r="DG1041" s="1453"/>
      <c r="DH1041" s="1453"/>
      <c r="DI1041" s="1453"/>
      <c r="DJ1041" s="1453"/>
      <c r="DK1041" s="1453"/>
      <c r="DL1041" s="1453"/>
      <c r="DM1041" s="1453"/>
      <c r="DN1041" s="1453"/>
      <c r="DO1041" s="1453"/>
      <c r="DP1041" s="1453"/>
      <c r="DQ1041" s="1453"/>
      <c r="DR1041" s="1453"/>
      <c r="DS1041" s="1453"/>
      <c r="DT1041" s="1453"/>
    </row>
    <row r="1042" spans="1:124" s="1543" customFormat="1" ht="21.9" customHeight="1" x14ac:dyDescent="0.3">
      <c r="A1042" s="1453"/>
      <c r="B1042" s="1453"/>
      <c r="C1042" s="1514"/>
      <c r="D1042" s="1514"/>
      <c r="E1042" s="1514"/>
      <c r="F1042" s="1848"/>
      <c r="G1042" s="1930"/>
      <c r="H1042" s="1516"/>
      <c r="I1042" s="1537"/>
      <c r="J1042" s="1537"/>
      <c r="K1042" s="1453"/>
      <c r="L1042" s="1453"/>
      <c r="M1042" s="1453"/>
      <c r="N1042" s="1514"/>
      <c r="O1042" s="1453"/>
      <c r="P1042" s="1453"/>
      <c r="Q1042" s="1453"/>
      <c r="R1042" s="1453"/>
      <c r="S1042" s="1453"/>
      <c r="T1042" s="1452"/>
      <c r="U1042"/>
      <c r="V1042"/>
      <c r="W1042" s="1453"/>
      <c r="X1042" s="1453"/>
      <c r="Y1042" s="1453"/>
      <c r="Z1042" s="1453"/>
      <c r="AA1042" s="1453"/>
      <c r="AB1042" s="1453"/>
      <c r="AC1042" s="1453"/>
      <c r="AD1042" s="1453"/>
      <c r="AE1042" s="1453"/>
      <c r="AF1042" s="1453"/>
      <c r="AG1042" s="1453"/>
      <c r="AH1042" s="1453"/>
      <c r="AI1042" s="1453"/>
      <c r="AJ1042" s="1453"/>
      <c r="AK1042" s="1453"/>
      <c r="AL1042" s="1453"/>
      <c r="AM1042" s="1453"/>
      <c r="AN1042" s="1453"/>
      <c r="AO1042" s="1453"/>
      <c r="AP1042" s="1453"/>
      <c r="AQ1042" s="1453"/>
      <c r="AR1042" s="1454"/>
      <c r="AS1042" s="1453"/>
      <c r="AT1042" s="1453"/>
      <c r="AU1042" s="1453"/>
      <c r="AV1042" s="1453"/>
      <c r="AW1042" s="1453"/>
      <c r="AX1042" s="1453"/>
      <c r="AY1042" s="1453"/>
      <c r="AZ1042" s="1453"/>
      <c r="BA1042" s="1453"/>
      <c r="BB1042" s="1453"/>
      <c r="BC1042" s="1453"/>
      <c r="BD1042" s="1453"/>
      <c r="BE1042" s="1453"/>
      <c r="BF1042" s="1453"/>
      <c r="BG1042" s="1453"/>
      <c r="BH1042" s="1453"/>
      <c r="BI1042" s="1453"/>
      <c r="BJ1042" s="1453"/>
      <c r="BK1042" s="1453"/>
      <c r="BL1042" s="1453"/>
      <c r="BM1042" s="1453"/>
      <c r="BN1042" s="1453"/>
      <c r="BO1042" s="1453"/>
      <c r="BP1042" s="1453"/>
      <c r="BQ1042" s="1453"/>
      <c r="BR1042" s="1453"/>
      <c r="BS1042" s="1453"/>
      <c r="BT1042" s="1453"/>
      <c r="BU1042" s="1453"/>
      <c r="BV1042" s="1453"/>
      <c r="BW1042" s="1453"/>
      <c r="BX1042" s="1453"/>
      <c r="BY1042" s="1453"/>
      <c r="BZ1042" s="1453"/>
      <c r="CA1042" s="1453"/>
      <c r="CB1042" s="1453"/>
      <c r="CC1042" s="1453"/>
      <c r="CD1042" s="1453"/>
      <c r="CE1042" s="1453"/>
      <c r="CF1042" s="1453"/>
      <c r="CG1042" s="1453"/>
      <c r="CH1042" s="1453"/>
      <c r="CI1042" s="1453"/>
      <c r="CJ1042" s="1453"/>
      <c r="CK1042" s="1453"/>
      <c r="CL1042" s="1453"/>
      <c r="CM1042" s="1453"/>
      <c r="CN1042" s="1453"/>
      <c r="CO1042" s="1453"/>
      <c r="CP1042" s="1453"/>
      <c r="CQ1042" s="1453"/>
      <c r="CR1042" s="1453"/>
      <c r="CS1042" s="1453"/>
      <c r="CT1042" s="1453"/>
      <c r="CU1042" s="1453"/>
      <c r="CV1042" s="1453"/>
      <c r="CW1042" s="1453"/>
      <c r="CX1042" s="1453"/>
      <c r="CY1042" s="1453"/>
      <c r="CZ1042" s="1453"/>
      <c r="DA1042" s="1453"/>
      <c r="DB1042" s="1453"/>
      <c r="DC1042" s="1453"/>
      <c r="DD1042" s="1453"/>
      <c r="DE1042" s="1453"/>
      <c r="DF1042" s="1453"/>
      <c r="DG1042" s="1453"/>
      <c r="DH1042" s="1453"/>
      <c r="DI1042" s="1453"/>
      <c r="DJ1042" s="1453"/>
      <c r="DK1042" s="1453"/>
      <c r="DL1042" s="1453"/>
      <c r="DM1042" s="1453"/>
      <c r="DN1042" s="1453"/>
      <c r="DO1042" s="1453"/>
      <c r="DP1042" s="1453"/>
      <c r="DQ1042" s="1453"/>
      <c r="DR1042" s="1453"/>
      <c r="DS1042" s="1453"/>
      <c r="DT1042" s="1453"/>
    </row>
    <row r="1043" spans="1:124" s="1543" customFormat="1" ht="21.9" customHeight="1" x14ac:dyDescent="0.3">
      <c r="A1043" s="1453"/>
      <c r="B1043" s="1453"/>
      <c r="C1043" s="1514"/>
      <c r="D1043" s="1514"/>
      <c r="E1043" s="1514"/>
      <c r="F1043" s="1848"/>
      <c r="G1043" s="1930"/>
      <c r="H1043" s="1516"/>
      <c r="I1043" s="1537"/>
      <c r="J1043" s="1537"/>
      <c r="K1043" s="1453"/>
      <c r="L1043" s="1453"/>
      <c r="M1043" s="1453"/>
      <c r="N1043" s="1514"/>
      <c r="O1043" s="1453"/>
      <c r="P1043" s="1453"/>
      <c r="Q1043" s="1453"/>
      <c r="R1043" s="1453"/>
      <c r="S1043" s="1453"/>
      <c r="T1043" s="1452"/>
      <c r="U1043"/>
      <c r="V1043"/>
      <c r="W1043" s="1453"/>
      <c r="X1043" s="1453"/>
      <c r="Y1043" s="1453"/>
      <c r="Z1043" s="1453"/>
      <c r="AA1043" s="1453"/>
      <c r="AB1043" s="1453"/>
      <c r="AC1043" s="1453"/>
      <c r="AD1043" s="1453"/>
      <c r="AE1043" s="1453"/>
      <c r="AF1043" s="1453"/>
      <c r="AG1043" s="1453"/>
      <c r="AH1043" s="1453"/>
      <c r="AI1043" s="1453"/>
      <c r="AJ1043" s="1453"/>
      <c r="AK1043" s="1453"/>
      <c r="AL1043" s="1453"/>
      <c r="AM1043" s="1453"/>
      <c r="AN1043" s="1453"/>
      <c r="AO1043" s="1453"/>
      <c r="AP1043" s="1453"/>
      <c r="AQ1043" s="1453"/>
      <c r="AR1043" s="1454"/>
      <c r="AS1043" s="1453"/>
      <c r="AT1043" s="1453"/>
      <c r="AU1043" s="1453"/>
      <c r="AV1043" s="1453"/>
      <c r="AW1043" s="1453"/>
      <c r="AX1043" s="1453"/>
      <c r="AY1043" s="1453"/>
      <c r="AZ1043" s="1453"/>
      <c r="BA1043" s="1453"/>
      <c r="BB1043" s="1453"/>
      <c r="BC1043" s="1453"/>
      <c r="BD1043" s="1453"/>
      <c r="BE1043" s="1453"/>
      <c r="BF1043" s="1453"/>
      <c r="BG1043" s="1453"/>
      <c r="BH1043" s="1453"/>
      <c r="BI1043" s="1453"/>
      <c r="BJ1043" s="1453"/>
      <c r="BK1043" s="1453"/>
      <c r="BL1043" s="1453"/>
      <c r="BM1043" s="1453"/>
      <c r="BN1043" s="1453"/>
      <c r="BO1043" s="1453"/>
      <c r="BP1043" s="1453"/>
      <c r="BQ1043" s="1453"/>
      <c r="BR1043" s="1453"/>
      <c r="BS1043" s="1453"/>
      <c r="BT1043" s="1453"/>
      <c r="BU1043" s="1453"/>
      <c r="BV1043" s="1453"/>
      <c r="BW1043" s="1453"/>
      <c r="BX1043" s="1453"/>
      <c r="BY1043" s="1453"/>
      <c r="BZ1043" s="1453"/>
      <c r="CA1043" s="1453"/>
      <c r="CB1043" s="1453"/>
      <c r="CC1043" s="1453"/>
      <c r="CD1043" s="1453"/>
      <c r="CE1043" s="1453"/>
      <c r="CF1043" s="1453"/>
      <c r="CG1043" s="1453"/>
      <c r="CH1043" s="1453"/>
      <c r="CI1043" s="1453"/>
      <c r="CJ1043" s="1453"/>
      <c r="CK1043" s="1453"/>
      <c r="CL1043" s="1453"/>
      <c r="CM1043" s="1453"/>
      <c r="CN1043" s="1453"/>
      <c r="CO1043" s="1453"/>
      <c r="CP1043" s="1453"/>
      <c r="CQ1043" s="1453"/>
      <c r="CR1043" s="1453"/>
      <c r="CS1043" s="1453"/>
      <c r="CT1043" s="1453"/>
      <c r="CU1043" s="1453"/>
      <c r="CV1043" s="1453"/>
      <c r="CW1043" s="1453"/>
      <c r="CX1043" s="1453"/>
      <c r="CY1043" s="1453"/>
      <c r="CZ1043" s="1453"/>
      <c r="DA1043" s="1453"/>
      <c r="DB1043" s="1453"/>
      <c r="DC1043" s="1453"/>
      <c r="DD1043" s="1453"/>
      <c r="DE1043" s="1453"/>
      <c r="DF1043" s="1453"/>
      <c r="DG1043" s="1453"/>
      <c r="DH1043" s="1453"/>
      <c r="DI1043" s="1453"/>
      <c r="DJ1043" s="1453"/>
      <c r="DK1043" s="1453"/>
      <c r="DL1043" s="1453"/>
      <c r="DM1043" s="1453"/>
      <c r="DN1043" s="1453"/>
      <c r="DO1043" s="1453"/>
      <c r="DP1043" s="1453"/>
      <c r="DQ1043" s="1453"/>
      <c r="DR1043" s="1453"/>
      <c r="DS1043" s="1453"/>
      <c r="DT1043" s="1453"/>
    </row>
    <row r="1044" spans="1:124" s="1543" customFormat="1" ht="21.9" customHeight="1" x14ac:dyDescent="0.3">
      <c r="A1044" s="1453"/>
      <c r="B1044" s="1453"/>
      <c r="C1044" s="1514"/>
      <c r="D1044" s="1514"/>
      <c r="E1044" s="1514"/>
      <c r="F1044" s="1848"/>
      <c r="G1044" s="1930"/>
      <c r="H1044" s="1516"/>
      <c r="I1044" s="1537"/>
      <c r="J1044" s="1537"/>
      <c r="K1044" s="1453"/>
      <c r="L1044" s="1453"/>
      <c r="M1044" s="1453"/>
      <c r="N1044" s="1514"/>
      <c r="O1044" s="1453"/>
      <c r="P1044" s="1453"/>
      <c r="Q1044" s="1453"/>
      <c r="R1044" s="1453"/>
      <c r="S1044" s="1453"/>
      <c r="T1044" s="1452"/>
      <c r="U1044"/>
      <c r="V1044"/>
      <c r="W1044" s="1453"/>
      <c r="X1044" s="1453"/>
      <c r="Y1044" s="1453"/>
      <c r="Z1044" s="1453"/>
      <c r="AA1044" s="1453"/>
      <c r="AB1044" s="1453"/>
      <c r="AC1044" s="1453"/>
      <c r="AD1044" s="1453"/>
      <c r="AE1044" s="1453"/>
      <c r="AF1044" s="1453"/>
      <c r="AG1044" s="1453"/>
      <c r="AH1044" s="1453"/>
      <c r="AI1044" s="1453"/>
      <c r="AJ1044" s="1453"/>
      <c r="AK1044" s="1453"/>
      <c r="AL1044" s="1453"/>
      <c r="AM1044" s="1453"/>
      <c r="AN1044" s="1453"/>
      <c r="AO1044" s="1453"/>
      <c r="AP1044" s="1453"/>
      <c r="AQ1044" s="1453"/>
      <c r="AR1044" s="1454"/>
      <c r="AS1044" s="1453"/>
      <c r="AT1044" s="1453"/>
      <c r="AU1044" s="1453"/>
      <c r="AV1044" s="1453"/>
      <c r="AW1044" s="1453"/>
      <c r="AX1044" s="1453"/>
      <c r="AY1044" s="1453"/>
      <c r="AZ1044" s="1453"/>
      <c r="BA1044" s="1453"/>
      <c r="BB1044" s="1453"/>
      <c r="BC1044" s="1453"/>
      <c r="BD1044" s="1453"/>
      <c r="BE1044" s="1453"/>
      <c r="BF1044" s="1453"/>
      <c r="BG1044" s="1453"/>
      <c r="BH1044" s="1453"/>
      <c r="BI1044" s="1453"/>
      <c r="BJ1044" s="1453"/>
      <c r="BK1044" s="1453"/>
      <c r="BL1044" s="1453"/>
      <c r="BM1044" s="1453"/>
      <c r="BN1044" s="1453"/>
      <c r="BO1044" s="1453"/>
      <c r="BP1044" s="1453"/>
      <c r="BQ1044" s="1453"/>
      <c r="BR1044" s="1453"/>
      <c r="BS1044" s="1453"/>
      <c r="BT1044" s="1453"/>
      <c r="BU1044" s="1453"/>
      <c r="BV1044" s="1453"/>
      <c r="BW1044" s="1453"/>
      <c r="BX1044" s="1453"/>
      <c r="BY1044" s="1453"/>
      <c r="BZ1044" s="1453"/>
      <c r="CA1044" s="1453"/>
      <c r="CB1044" s="1453"/>
      <c r="CC1044" s="1453"/>
      <c r="CD1044" s="1453"/>
      <c r="CE1044" s="1453"/>
      <c r="CF1044" s="1453"/>
      <c r="CG1044" s="1453"/>
      <c r="CH1044" s="1453"/>
      <c r="CI1044" s="1453"/>
      <c r="CJ1044" s="1453"/>
      <c r="CK1044" s="1453"/>
      <c r="CL1044" s="1453"/>
      <c r="CM1044" s="1453"/>
      <c r="CN1044" s="1453"/>
      <c r="CO1044" s="1453"/>
      <c r="CP1044" s="1453"/>
      <c r="CQ1044" s="1453"/>
      <c r="CR1044" s="1453"/>
      <c r="CS1044" s="1453"/>
      <c r="CT1044" s="1453"/>
      <c r="CU1044" s="1453"/>
      <c r="CV1044" s="1453"/>
      <c r="CW1044" s="1453"/>
      <c r="CX1044" s="1453"/>
      <c r="CY1044" s="1453"/>
      <c r="CZ1044" s="1453"/>
      <c r="DA1044" s="1453"/>
      <c r="DB1044" s="1453"/>
      <c r="DC1044" s="1453"/>
      <c r="DD1044" s="1453"/>
      <c r="DE1044" s="1453"/>
      <c r="DF1044" s="1453"/>
      <c r="DG1044" s="1453"/>
      <c r="DH1044" s="1453"/>
      <c r="DI1044" s="1453"/>
      <c r="DJ1044" s="1453"/>
      <c r="DK1044" s="1453"/>
      <c r="DL1044" s="1453"/>
      <c r="DM1044" s="1453"/>
      <c r="DN1044" s="1453"/>
      <c r="DO1044" s="1453"/>
      <c r="DP1044" s="1453"/>
      <c r="DQ1044" s="1453"/>
      <c r="DR1044" s="1453"/>
      <c r="DS1044" s="1453"/>
      <c r="DT1044" s="1453"/>
    </row>
    <row r="1045" spans="1:124" s="1543" customFormat="1" ht="21.9" customHeight="1" x14ac:dyDescent="0.3">
      <c r="A1045" s="1453"/>
      <c r="B1045" s="1453"/>
      <c r="C1045" s="1514"/>
      <c r="D1045" s="1514"/>
      <c r="E1045" s="1514"/>
      <c r="F1045" s="1848"/>
      <c r="G1045" s="1930"/>
      <c r="H1045" s="1516"/>
      <c r="I1045" s="1537"/>
      <c r="J1045" s="1537"/>
      <c r="K1045" s="1453"/>
      <c r="L1045" s="1453"/>
      <c r="M1045" s="1453"/>
      <c r="N1045" s="1514"/>
      <c r="O1045" s="1453"/>
      <c r="P1045" s="1453"/>
      <c r="Q1045" s="1453"/>
      <c r="R1045" s="1453"/>
      <c r="S1045" s="1453"/>
      <c r="T1045" s="1452"/>
      <c r="U1045"/>
      <c r="V1045"/>
      <c r="W1045" s="1453"/>
      <c r="X1045" s="1453"/>
      <c r="Y1045" s="1453"/>
      <c r="Z1045" s="1453"/>
      <c r="AA1045" s="1453"/>
      <c r="AB1045" s="1453"/>
      <c r="AC1045" s="1453"/>
      <c r="AD1045" s="1453"/>
      <c r="AE1045" s="1453"/>
      <c r="AF1045" s="1453"/>
      <c r="AG1045" s="1453"/>
      <c r="AH1045" s="1453"/>
      <c r="AI1045" s="1453"/>
      <c r="AJ1045" s="1453"/>
      <c r="AK1045" s="1453"/>
      <c r="AL1045" s="1453"/>
      <c r="AM1045" s="1453"/>
      <c r="AN1045" s="1453"/>
      <c r="AO1045" s="1453"/>
      <c r="AP1045" s="1453"/>
      <c r="AQ1045" s="1453"/>
      <c r="AR1045" s="1454"/>
      <c r="AS1045" s="1453"/>
      <c r="AT1045" s="1453"/>
      <c r="AU1045" s="1453"/>
      <c r="AV1045" s="1453"/>
      <c r="AW1045" s="1453"/>
      <c r="AX1045" s="1453"/>
      <c r="AY1045" s="1453"/>
      <c r="AZ1045" s="1453"/>
      <c r="BA1045" s="1453"/>
      <c r="BB1045" s="1453"/>
      <c r="BC1045" s="1453"/>
      <c r="BD1045" s="1453"/>
      <c r="BE1045" s="1453"/>
      <c r="BF1045" s="1453"/>
      <c r="BG1045" s="1453"/>
      <c r="BH1045" s="1453"/>
      <c r="BI1045" s="1453"/>
      <c r="BJ1045" s="1453"/>
      <c r="BK1045" s="1453"/>
      <c r="BL1045" s="1453"/>
      <c r="BM1045" s="1453"/>
      <c r="BN1045" s="1453"/>
      <c r="BO1045" s="1453"/>
      <c r="BP1045" s="1453"/>
      <c r="BQ1045" s="1453"/>
      <c r="BR1045" s="1453"/>
      <c r="BS1045" s="1453"/>
      <c r="BT1045" s="1453"/>
      <c r="BU1045" s="1453"/>
      <c r="BV1045" s="1453"/>
      <c r="BW1045" s="1453"/>
      <c r="BX1045" s="1453"/>
      <c r="BY1045" s="1453"/>
      <c r="BZ1045" s="1453"/>
      <c r="CA1045" s="1453"/>
      <c r="CB1045" s="1453"/>
      <c r="CC1045" s="1453"/>
      <c r="CD1045" s="1453"/>
      <c r="CE1045" s="1453"/>
      <c r="CF1045" s="1453"/>
      <c r="CG1045" s="1453"/>
      <c r="CH1045" s="1453"/>
      <c r="CI1045" s="1453"/>
      <c r="CJ1045" s="1453"/>
      <c r="CK1045" s="1453"/>
      <c r="CL1045" s="1453"/>
      <c r="CM1045" s="1453"/>
      <c r="CN1045" s="1453"/>
      <c r="CO1045" s="1453"/>
      <c r="CP1045" s="1453"/>
      <c r="CQ1045" s="1453"/>
      <c r="CR1045" s="1453"/>
      <c r="CS1045" s="1453"/>
      <c r="CT1045" s="1453"/>
      <c r="CU1045" s="1453"/>
      <c r="CV1045" s="1453"/>
      <c r="CW1045" s="1453"/>
      <c r="CX1045" s="1453"/>
      <c r="CY1045" s="1453"/>
      <c r="CZ1045" s="1453"/>
      <c r="DA1045" s="1453"/>
      <c r="DB1045" s="1453"/>
      <c r="DC1045" s="1453"/>
      <c r="DD1045" s="1453"/>
      <c r="DE1045" s="1453"/>
      <c r="DF1045" s="1453"/>
      <c r="DG1045" s="1453"/>
      <c r="DH1045" s="1453"/>
      <c r="DI1045" s="1453"/>
      <c r="DJ1045" s="1453"/>
      <c r="DK1045" s="1453"/>
      <c r="DL1045" s="1453"/>
      <c r="DM1045" s="1453"/>
      <c r="DN1045" s="1453"/>
      <c r="DO1045" s="1453"/>
      <c r="DP1045" s="1453"/>
      <c r="DQ1045" s="1453"/>
      <c r="DR1045" s="1453"/>
      <c r="DS1045" s="1453"/>
      <c r="DT1045" s="1453"/>
    </row>
    <row r="1046" spans="1:124" s="1543" customFormat="1" ht="21.9" customHeight="1" x14ac:dyDescent="0.3">
      <c r="A1046" s="1453"/>
      <c r="B1046" s="1453"/>
      <c r="C1046" s="1514"/>
      <c r="D1046" s="1514"/>
      <c r="E1046" s="1514"/>
      <c r="F1046" s="1848"/>
      <c r="G1046" s="1930"/>
      <c r="H1046" s="1516"/>
      <c r="I1046" s="1537"/>
      <c r="J1046" s="1537"/>
      <c r="K1046" s="1453"/>
      <c r="L1046" s="1453"/>
      <c r="M1046" s="1453"/>
      <c r="N1046" s="1514"/>
      <c r="O1046" s="1453"/>
      <c r="P1046" s="1453"/>
      <c r="Q1046" s="1453"/>
      <c r="R1046" s="1453"/>
      <c r="S1046" s="1453"/>
      <c r="T1046" s="1452"/>
      <c r="U1046"/>
      <c r="V1046"/>
      <c r="W1046" s="1453"/>
      <c r="X1046" s="1453"/>
      <c r="Y1046" s="1453"/>
      <c r="Z1046" s="1453"/>
      <c r="AA1046" s="1453"/>
      <c r="AB1046" s="1453"/>
      <c r="AC1046" s="1453"/>
      <c r="AD1046" s="1453"/>
      <c r="AE1046" s="1453"/>
      <c r="AF1046" s="1453"/>
      <c r="AG1046" s="1453"/>
      <c r="AH1046" s="1453"/>
      <c r="AI1046" s="1453"/>
      <c r="AJ1046" s="1453"/>
      <c r="AK1046" s="1453"/>
      <c r="AL1046" s="1453"/>
      <c r="AM1046" s="1453"/>
      <c r="AN1046" s="1453"/>
      <c r="AO1046" s="1453"/>
      <c r="AP1046" s="1453"/>
      <c r="AQ1046" s="1453"/>
      <c r="AR1046" s="1454"/>
      <c r="AS1046" s="1453"/>
      <c r="AT1046" s="1453"/>
      <c r="AU1046" s="1453"/>
      <c r="AV1046" s="1453"/>
      <c r="AW1046" s="1453"/>
      <c r="AX1046" s="1453"/>
      <c r="AY1046" s="1453"/>
      <c r="AZ1046" s="1453"/>
      <c r="BA1046" s="1453"/>
      <c r="BB1046" s="1453"/>
      <c r="BC1046" s="1453"/>
      <c r="BD1046" s="1453"/>
      <c r="BE1046" s="1453"/>
      <c r="BF1046" s="1453"/>
      <c r="BG1046" s="1453"/>
      <c r="BH1046" s="1453"/>
      <c r="BI1046" s="1453"/>
      <c r="BJ1046" s="1453"/>
      <c r="BK1046" s="1453"/>
      <c r="BL1046" s="1453"/>
      <c r="BM1046" s="1453"/>
      <c r="BN1046" s="1453"/>
      <c r="BO1046" s="1453"/>
      <c r="BP1046" s="1453"/>
      <c r="BQ1046" s="1453"/>
      <c r="BR1046" s="1453"/>
      <c r="BS1046" s="1453"/>
      <c r="BT1046" s="1453"/>
      <c r="BU1046" s="1453"/>
      <c r="BV1046" s="1453"/>
      <c r="BW1046" s="1453"/>
      <c r="BX1046" s="1453"/>
      <c r="BY1046" s="1453"/>
      <c r="BZ1046" s="1453"/>
      <c r="CA1046" s="1453"/>
      <c r="CB1046" s="1453"/>
      <c r="CC1046" s="1453"/>
      <c r="CD1046" s="1453"/>
      <c r="CE1046" s="1453"/>
      <c r="CF1046" s="1453"/>
      <c r="CG1046" s="1453"/>
      <c r="CH1046" s="1453"/>
      <c r="CI1046" s="1453"/>
      <c r="CJ1046" s="1453"/>
      <c r="CK1046" s="1453"/>
      <c r="CL1046" s="1453"/>
      <c r="CM1046" s="1453"/>
      <c r="CN1046" s="1453"/>
      <c r="CO1046" s="1453"/>
      <c r="CP1046" s="1453"/>
      <c r="CQ1046" s="1453"/>
      <c r="CR1046" s="1453"/>
      <c r="CS1046" s="1453"/>
      <c r="CT1046" s="1453"/>
      <c r="CU1046" s="1453"/>
      <c r="CV1046" s="1453"/>
      <c r="CW1046" s="1453"/>
      <c r="CX1046" s="1453"/>
      <c r="CY1046" s="1453"/>
      <c r="CZ1046" s="1453"/>
      <c r="DA1046" s="1453"/>
      <c r="DB1046" s="1453"/>
      <c r="DC1046" s="1453"/>
      <c r="DD1046" s="1453"/>
      <c r="DE1046" s="1453"/>
      <c r="DF1046" s="1453"/>
      <c r="DG1046" s="1453"/>
      <c r="DH1046" s="1453"/>
      <c r="DI1046" s="1453"/>
      <c r="DJ1046" s="1453"/>
      <c r="DK1046" s="1453"/>
      <c r="DL1046" s="1453"/>
      <c r="DM1046" s="1453"/>
      <c r="DN1046" s="1453"/>
      <c r="DO1046" s="1453"/>
      <c r="DP1046" s="1453"/>
      <c r="DQ1046" s="1453"/>
      <c r="DR1046" s="1453"/>
      <c r="DS1046" s="1453"/>
      <c r="DT1046" s="1453"/>
    </row>
    <row r="1047" spans="1:124" s="1543" customFormat="1" ht="21.9" customHeight="1" x14ac:dyDescent="0.3">
      <c r="A1047" s="1453"/>
      <c r="B1047" s="1453"/>
      <c r="C1047" s="1514"/>
      <c r="D1047" s="1514"/>
      <c r="E1047" s="1514"/>
      <c r="F1047" s="1848"/>
      <c r="G1047" s="1930"/>
      <c r="H1047" s="1516"/>
      <c r="I1047" s="1537"/>
      <c r="J1047" s="1537"/>
      <c r="K1047" s="1453"/>
      <c r="L1047" s="1453"/>
      <c r="M1047" s="1453"/>
      <c r="N1047" s="1514"/>
      <c r="O1047" s="1453"/>
      <c r="P1047" s="1453"/>
      <c r="Q1047" s="1453"/>
      <c r="R1047" s="1453"/>
      <c r="S1047" s="1453"/>
      <c r="T1047" s="1452"/>
      <c r="U1047"/>
      <c r="V1047"/>
      <c r="W1047" s="1453"/>
      <c r="X1047" s="1453"/>
      <c r="Y1047" s="1453"/>
      <c r="Z1047" s="1453"/>
      <c r="AA1047" s="1453"/>
      <c r="AB1047" s="1453"/>
      <c r="AC1047" s="1453"/>
      <c r="AD1047" s="1453"/>
      <c r="AE1047" s="1453"/>
      <c r="AF1047" s="1453"/>
      <c r="AG1047" s="1453"/>
      <c r="AH1047" s="1453"/>
      <c r="AI1047" s="1453"/>
      <c r="AJ1047" s="1453"/>
      <c r="AK1047" s="1453"/>
      <c r="AL1047" s="1453"/>
      <c r="AM1047" s="1453"/>
      <c r="AN1047" s="1453"/>
      <c r="AO1047" s="1453"/>
      <c r="AP1047" s="1453"/>
      <c r="AQ1047" s="1453"/>
      <c r="AR1047" s="1454"/>
      <c r="AS1047" s="1453"/>
      <c r="AT1047" s="1453"/>
      <c r="AU1047" s="1453"/>
      <c r="AV1047" s="1453"/>
      <c r="AW1047" s="1453"/>
      <c r="AX1047" s="1453"/>
      <c r="AY1047" s="1453"/>
      <c r="AZ1047" s="1453"/>
      <c r="BA1047" s="1453"/>
      <c r="BB1047" s="1453"/>
      <c r="BC1047" s="1453"/>
      <c r="BD1047" s="1453"/>
      <c r="BE1047" s="1453"/>
      <c r="BF1047" s="1453"/>
      <c r="BG1047" s="1453"/>
      <c r="BH1047" s="1453"/>
      <c r="BI1047" s="1453"/>
      <c r="BJ1047" s="1453"/>
      <c r="BK1047" s="1453"/>
      <c r="BL1047" s="1453"/>
      <c r="BM1047" s="1453"/>
      <c r="BN1047" s="1453"/>
      <c r="BO1047" s="1453"/>
      <c r="BP1047" s="1453"/>
      <c r="BQ1047" s="1453"/>
      <c r="BR1047" s="1453"/>
      <c r="BS1047" s="1453"/>
      <c r="BT1047" s="1453"/>
      <c r="BU1047" s="1453"/>
      <c r="BV1047" s="1453"/>
      <c r="BW1047" s="1453"/>
      <c r="BX1047" s="1453"/>
      <c r="BY1047" s="1453"/>
      <c r="BZ1047" s="1453"/>
      <c r="CA1047" s="1453"/>
      <c r="CB1047" s="1453"/>
      <c r="CC1047" s="1453"/>
      <c r="CD1047" s="1453"/>
      <c r="CE1047" s="1453"/>
      <c r="CF1047" s="1453"/>
      <c r="CG1047" s="1453"/>
      <c r="CH1047" s="1453"/>
      <c r="CI1047" s="1453"/>
      <c r="CJ1047" s="1453"/>
      <c r="CK1047" s="1453"/>
      <c r="CL1047" s="1453"/>
      <c r="CM1047" s="1453"/>
      <c r="CN1047" s="1453"/>
      <c r="CO1047" s="1453"/>
      <c r="CP1047" s="1453"/>
      <c r="CQ1047" s="1453"/>
      <c r="CR1047" s="1453"/>
      <c r="CS1047" s="1453"/>
      <c r="CT1047" s="1453"/>
      <c r="CU1047" s="1453"/>
      <c r="CV1047" s="1453"/>
      <c r="CW1047" s="1453"/>
      <c r="CX1047" s="1453"/>
      <c r="CY1047" s="1453"/>
      <c r="CZ1047" s="1453"/>
      <c r="DA1047" s="1453"/>
      <c r="DB1047" s="1453"/>
      <c r="DC1047" s="1453"/>
      <c r="DD1047" s="1453"/>
      <c r="DE1047" s="1453"/>
      <c r="DF1047" s="1453"/>
      <c r="DG1047" s="1453"/>
      <c r="DH1047" s="1453"/>
      <c r="DI1047" s="1453"/>
      <c r="DJ1047" s="1453"/>
      <c r="DK1047" s="1453"/>
      <c r="DL1047" s="1453"/>
      <c r="DM1047" s="1453"/>
      <c r="DN1047" s="1453"/>
      <c r="DO1047" s="1453"/>
      <c r="DP1047" s="1453"/>
      <c r="DQ1047" s="1453"/>
      <c r="DR1047" s="1453"/>
      <c r="DS1047" s="1453"/>
      <c r="DT1047" s="1453"/>
    </row>
    <row r="1048" spans="1:124" s="1543" customFormat="1" ht="21.9" customHeight="1" x14ac:dyDescent="0.3">
      <c r="A1048" s="1453"/>
      <c r="B1048" s="1453"/>
      <c r="C1048" s="1514"/>
      <c r="D1048" s="1514"/>
      <c r="E1048" s="1514"/>
      <c r="F1048" s="1848"/>
      <c r="G1048" s="1930"/>
      <c r="H1048" s="1516"/>
      <c r="I1048" s="1537"/>
      <c r="J1048" s="1537"/>
      <c r="K1048" s="1453"/>
      <c r="L1048" s="1453"/>
      <c r="M1048" s="1453"/>
      <c r="N1048" s="1514"/>
      <c r="O1048" s="1453"/>
      <c r="P1048" s="1453"/>
      <c r="Q1048" s="1453"/>
      <c r="R1048" s="1453"/>
      <c r="S1048" s="1453"/>
      <c r="T1048" s="1452"/>
      <c r="U1048"/>
      <c r="V1048"/>
      <c r="W1048" s="1453"/>
      <c r="X1048" s="1453"/>
      <c r="Y1048" s="1453"/>
      <c r="Z1048" s="1453"/>
      <c r="AA1048" s="1453"/>
      <c r="AB1048" s="1453"/>
      <c r="AC1048" s="1453"/>
      <c r="AD1048" s="1453"/>
      <c r="AE1048" s="1453"/>
      <c r="AF1048" s="1453"/>
      <c r="AG1048" s="1453"/>
      <c r="AH1048" s="1453"/>
      <c r="AI1048" s="1453"/>
      <c r="AJ1048" s="1453"/>
      <c r="AK1048" s="1453"/>
      <c r="AL1048" s="1453"/>
      <c r="AM1048" s="1453"/>
      <c r="AN1048" s="1453"/>
      <c r="AO1048" s="1453"/>
      <c r="AP1048" s="1453"/>
      <c r="AQ1048" s="1453"/>
      <c r="AR1048" s="1454"/>
      <c r="AS1048" s="1453"/>
      <c r="AT1048" s="1453"/>
      <c r="AU1048" s="1453"/>
      <c r="AV1048" s="1453"/>
      <c r="AW1048" s="1453"/>
      <c r="AX1048" s="1453"/>
      <c r="AY1048" s="1453"/>
      <c r="AZ1048" s="1453"/>
      <c r="BA1048" s="1453"/>
      <c r="BB1048" s="1453"/>
      <c r="BC1048" s="1453"/>
      <c r="BD1048" s="1453"/>
      <c r="BE1048" s="1453"/>
      <c r="BF1048" s="1453"/>
      <c r="BG1048" s="1453"/>
      <c r="BH1048" s="1453"/>
      <c r="BI1048" s="1453"/>
      <c r="BJ1048" s="1453"/>
      <c r="BK1048" s="1453"/>
      <c r="BL1048" s="1453"/>
      <c r="BM1048" s="1453"/>
      <c r="BN1048" s="1453"/>
      <c r="BO1048" s="1453"/>
      <c r="BP1048" s="1453"/>
      <c r="BQ1048" s="1453"/>
      <c r="BR1048" s="1453"/>
      <c r="BS1048" s="1453"/>
      <c r="BT1048" s="1453"/>
      <c r="BU1048" s="1453"/>
      <c r="BV1048" s="1453"/>
      <c r="BW1048" s="1453"/>
      <c r="BX1048" s="1453"/>
      <c r="BY1048" s="1453"/>
      <c r="BZ1048" s="1453"/>
      <c r="CA1048" s="1453"/>
      <c r="CB1048" s="1453"/>
      <c r="CC1048" s="1453"/>
      <c r="CD1048" s="1453"/>
      <c r="CE1048" s="1453"/>
      <c r="CF1048" s="1453"/>
      <c r="CG1048" s="1453"/>
      <c r="CH1048" s="1453"/>
      <c r="CI1048" s="1453"/>
      <c r="CJ1048" s="1453"/>
      <c r="CK1048" s="1453"/>
      <c r="CL1048" s="1453"/>
      <c r="CM1048" s="1453"/>
      <c r="CN1048" s="1453"/>
      <c r="CO1048" s="1453"/>
      <c r="CP1048" s="1453"/>
      <c r="CQ1048" s="1453"/>
      <c r="CR1048" s="1453"/>
      <c r="CS1048" s="1453"/>
      <c r="CT1048" s="1453"/>
      <c r="CU1048" s="1453"/>
      <c r="CV1048" s="1453"/>
      <c r="CW1048" s="1453"/>
      <c r="CX1048" s="1453"/>
      <c r="CY1048" s="1453"/>
      <c r="CZ1048" s="1453"/>
      <c r="DA1048" s="1453"/>
      <c r="DB1048" s="1453"/>
      <c r="DC1048" s="1453"/>
      <c r="DD1048" s="1453"/>
      <c r="DE1048" s="1453"/>
      <c r="DF1048" s="1453"/>
      <c r="DG1048" s="1453"/>
      <c r="DH1048" s="1453"/>
      <c r="DI1048" s="1453"/>
      <c r="DJ1048" s="1453"/>
      <c r="DK1048" s="1453"/>
      <c r="DL1048" s="1453"/>
      <c r="DM1048" s="1453"/>
      <c r="DN1048" s="1453"/>
      <c r="DO1048" s="1453"/>
      <c r="DP1048" s="1453"/>
      <c r="DQ1048" s="1453"/>
      <c r="DR1048" s="1453"/>
      <c r="DS1048" s="1453"/>
      <c r="DT1048" s="1453"/>
    </row>
    <row r="1049" spans="1:124" s="1543" customFormat="1" ht="21.9" customHeight="1" x14ac:dyDescent="0.3">
      <c r="A1049" s="1453"/>
      <c r="B1049" s="1453"/>
      <c r="C1049" s="1514"/>
      <c r="D1049" s="1514"/>
      <c r="E1049" s="1514"/>
      <c r="F1049" s="1848"/>
      <c r="G1049" s="1930"/>
      <c r="H1049" s="1516"/>
      <c r="I1049" s="1537"/>
      <c r="J1049" s="1537"/>
      <c r="K1049" s="1453"/>
      <c r="L1049" s="1453"/>
      <c r="M1049" s="1453"/>
      <c r="N1049" s="1514"/>
      <c r="O1049" s="1453"/>
      <c r="P1049" s="1453"/>
      <c r="Q1049" s="1453"/>
      <c r="R1049" s="1453"/>
      <c r="S1049" s="1453"/>
      <c r="T1049" s="1452"/>
      <c r="U1049"/>
      <c r="V1049"/>
      <c r="W1049" s="1453"/>
      <c r="X1049" s="1453"/>
      <c r="Y1049" s="1453"/>
      <c r="Z1049" s="1453"/>
      <c r="AA1049" s="1453"/>
      <c r="AB1049" s="1453"/>
      <c r="AC1049" s="1453"/>
      <c r="AD1049" s="1453"/>
      <c r="AE1049" s="1453"/>
      <c r="AF1049" s="1453"/>
      <c r="AG1049" s="1453"/>
      <c r="AH1049" s="1453"/>
      <c r="AI1049" s="1453"/>
      <c r="AJ1049" s="1453"/>
      <c r="AK1049" s="1453"/>
      <c r="AL1049" s="1453"/>
      <c r="AM1049" s="1453"/>
      <c r="AN1049" s="1453"/>
      <c r="AO1049" s="1453"/>
      <c r="AP1049" s="1453"/>
      <c r="AQ1049" s="1453"/>
      <c r="AR1049" s="1454"/>
      <c r="AS1049" s="1453"/>
      <c r="AT1049" s="1453"/>
      <c r="AU1049" s="1453"/>
      <c r="AV1049" s="1453"/>
      <c r="AW1049" s="1453"/>
      <c r="AX1049" s="1453"/>
      <c r="AY1049" s="1453"/>
      <c r="AZ1049" s="1453"/>
      <c r="BA1049" s="1453"/>
      <c r="BB1049" s="1453"/>
      <c r="BC1049" s="1453"/>
      <c r="BD1049" s="1453"/>
      <c r="BE1049" s="1453"/>
      <c r="BF1049" s="1453"/>
      <c r="BG1049" s="1453"/>
      <c r="BH1049" s="1453"/>
      <c r="BI1049" s="1453"/>
      <c r="BJ1049" s="1453"/>
      <c r="BK1049" s="1453"/>
      <c r="BL1049" s="1453"/>
      <c r="BM1049" s="1453"/>
      <c r="BN1049" s="1453"/>
      <c r="BO1049" s="1453"/>
      <c r="BP1049" s="1453"/>
      <c r="BQ1049" s="1453"/>
      <c r="BR1049" s="1453"/>
      <c r="BS1049" s="1453"/>
      <c r="BT1049" s="1453"/>
      <c r="BU1049" s="1453"/>
      <c r="BV1049" s="1453"/>
      <c r="BW1049" s="1453"/>
      <c r="BX1049" s="1453"/>
      <c r="BY1049" s="1453"/>
      <c r="BZ1049" s="1453"/>
      <c r="CA1049" s="1453"/>
      <c r="CB1049" s="1453"/>
      <c r="CC1049" s="1453"/>
      <c r="CD1049" s="1453"/>
      <c r="CE1049" s="1453"/>
      <c r="CF1049" s="1453"/>
      <c r="CG1049" s="1453"/>
      <c r="CH1049" s="1453"/>
      <c r="CI1049" s="1453"/>
      <c r="CJ1049" s="1453"/>
      <c r="CK1049" s="1453"/>
      <c r="CL1049" s="1453"/>
      <c r="CM1049" s="1453"/>
      <c r="CN1049" s="1453"/>
      <c r="CO1049" s="1453"/>
      <c r="CP1049" s="1453"/>
      <c r="CQ1049" s="1453"/>
      <c r="CR1049" s="1453"/>
      <c r="CS1049" s="1453"/>
      <c r="CT1049" s="1453"/>
      <c r="CU1049" s="1453"/>
      <c r="CV1049" s="1453"/>
      <c r="CW1049" s="1453"/>
      <c r="CX1049" s="1453"/>
      <c r="CY1049" s="1453"/>
      <c r="CZ1049" s="1453"/>
      <c r="DA1049" s="1453"/>
      <c r="DB1049" s="1453"/>
      <c r="DC1049" s="1453"/>
      <c r="DD1049" s="1453"/>
      <c r="DE1049" s="1453"/>
      <c r="DF1049" s="1453"/>
      <c r="DG1049" s="1453"/>
      <c r="DH1049" s="1453"/>
      <c r="DI1049" s="1453"/>
      <c r="DJ1049" s="1453"/>
      <c r="DK1049" s="1453"/>
      <c r="DL1049" s="1453"/>
      <c r="DM1049" s="1453"/>
      <c r="DN1049" s="1453"/>
      <c r="DO1049" s="1453"/>
      <c r="DP1049" s="1453"/>
      <c r="DQ1049" s="1453"/>
      <c r="DR1049" s="1453"/>
      <c r="DS1049" s="1453"/>
      <c r="DT1049" s="1453"/>
    </row>
    <row r="1050" spans="1:124" s="1543" customFormat="1" ht="21.9" customHeight="1" x14ac:dyDescent="0.3">
      <c r="A1050" s="1453"/>
      <c r="B1050" s="1453"/>
      <c r="C1050" s="1514"/>
      <c r="D1050" s="1514"/>
      <c r="E1050" s="1514"/>
      <c r="F1050" s="1848"/>
      <c r="G1050" s="1930"/>
      <c r="H1050" s="1516"/>
      <c r="I1050" s="1537"/>
      <c r="J1050" s="1537"/>
      <c r="K1050" s="1453"/>
      <c r="L1050" s="1453"/>
      <c r="M1050" s="1453"/>
      <c r="N1050" s="1514"/>
      <c r="O1050" s="1453"/>
      <c r="P1050" s="1453"/>
      <c r="Q1050" s="1453"/>
      <c r="R1050" s="1453"/>
      <c r="S1050" s="1453"/>
      <c r="T1050" s="1452"/>
      <c r="U1050"/>
      <c r="V1050"/>
      <c r="W1050" s="1453"/>
      <c r="X1050" s="1453"/>
      <c r="Y1050" s="1453"/>
      <c r="Z1050" s="1453"/>
      <c r="AA1050" s="1453"/>
      <c r="AB1050" s="1453"/>
      <c r="AC1050" s="1453"/>
      <c r="AD1050" s="1453"/>
      <c r="AE1050" s="1453"/>
      <c r="AF1050" s="1453"/>
      <c r="AG1050" s="1453"/>
      <c r="AH1050" s="1453"/>
      <c r="AI1050" s="1453"/>
      <c r="AJ1050" s="1453"/>
      <c r="AK1050" s="1453"/>
      <c r="AL1050" s="1453"/>
      <c r="AM1050" s="1453"/>
      <c r="AN1050" s="1453"/>
      <c r="AO1050" s="1453"/>
      <c r="AP1050" s="1453"/>
      <c r="AQ1050" s="1453"/>
      <c r="AR1050" s="1454"/>
      <c r="AS1050" s="1453"/>
      <c r="AT1050" s="1453"/>
      <c r="AU1050" s="1453"/>
      <c r="AV1050" s="1453"/>
      <c r="AW1050" s="1453"/>
      <c r="AX1050" s="1453"/>
      <c r="AY1050" s="1453"/>
      <c r="AZ1050" s="1453"/>
      <c r="BA1050" s="1453"/>
      <c r="BB1050" s="1453"/>
      <c r="BC1050" s="1453"/>
      <c r="BD1050" s="1453"/>
      <c r="BE1050" s="1453"/>
      <c r="BF1050" s="1453"/>
      <c r="BG1050" s="1453"/>
      <c r="BH1050" s="1453"/>
      <c r="BI1050" s="1453"/>
      <c r="BJ1050" s="1453"/>
      <c r="BK1050" s="1453"/>
      <c r="BL1050" s="1453"/>
      <c r="BM1050" s="1453"/>
      <c r="BN1050" s="1453"/>
      <c r="BO1050" s="1453"/>
      <c r="BP1050" s="1453"/>
      <c r="BQ1050" s="1453"/>
      <c r="BR1050" s="1453"/>
      <c r="BS1050" s="1453"/>
      <c r="BT1050" s="1453"/>
      <c r="BU1050" s="1453"/>
      <c r="BV1050" s="1453"/>
      <c r="BW1050" s="1453"/>
      <c r="BX1050" s="1453"/>
      <c r="BY1050" s="1453"/>
      <c r="BZ1050" s="1453"/>
      <c r="CA1050" s="1453"/>
      <c r="CB1050" s="1453"/>
      <c r="CC1050" s="1453"/>
      <c r="CD1050" s="1453"/>
      <c r="CE1050" s="1453"/>
      <c r="CF1050" s="1453"/>
      <c r="CG1050" s="1453"/>
      <c r="CH1050" s="1453"/>
      <c r="CI1050" s="1453"/>
      <c r="CJ1050" s="1453"/>
      <c r="CK1050" s="1453"/>
      <c r="CL1050" s="1453"/>
      <c r="CM1050" s="1453"/>
      <c r="CN1050" s="1453"/>
      <c r="CO1050" s="1453"/>
      <c r="CP1050" s="1453"/>
      <c r="CQ1050" s="1453"/>
      <c r="CR1050" s="1453"/>
      <c r="CS1050" s="1453"/>
      <c r="CT1050" s="1453"/>
      <c r="CU1050" s="1453"/>
      <c r="CV1050" s="1453"/>
      <c r="CW1050" s="1453"/>
      <c r="CX1050" s="1453"/>
      <c r="CY1050" s="1453"/>
      <c r="CZ1050" s="1453"/>
      <c r="DA1050" s="1453"/>
      <c r="DB1050" s="1453"/>
      <c r="DC1050" s="1453"/>
      <c r="DD1050" s="1453"/>
      <c r="DE1050" s="1453"/>
      <c r="DF1050" s="1453"/>
      <c r="DG1050" s="1453"/>
      <c r="DH1050" s="1453"/>
      <c r="DI1050" s="1453"/>
      <c r="DJ1050" s="1453"/>
      <c r="DK1050" s="1453"/>
      <c r="DL1050" s="1453"/>
      <c r="DM1050" s="1453"/>
      <c r="DN1050" s="1453"/>
      <c r="DO1050" s="1453"/>
      <c r="DP1050" s="1453"/>
      <c r="DQ1050" s="1453"/>
      <c r="DR1050" s="1453"/>
      <c r="DS1050" s="1453"/>
      <c r="DT1050" s="1453"/>
    </row>
    <row r="1051" spans="1:124" s="1543" customFormat="1" ht="21.9" customHeight="1" x14ac:dyDescent="0.3">
      <c r="A1051" s="1453"/>
      <c r="B1051" s="1453"/>
      <c r="C1051" s="1514"/>
      <c r="D1051" s="1514"/>
      <c r="E1051" s="1514"/>
      <c r="F1051" s="1848"/>
      <c r="G1051" s="1930"/>
      <c r="H1051" s="1516"/>
      <c r="I1051" s="1537"/>
      <c r="J1051" s="1537"/>
      <c r="K1051" s="1453"/>
      <c r="L1051" s="1453"/>
      <c r="M1051" s="1453"/>
      <c r="N1051" s="1514"/>
      <c r="O1051" s="1453"/>
      <c r="P1051" s="1453"/>
      <c r="Q1051" s="1453"/>
      <c r="R1051" s="1453"/>
      <c r="S1051" s="1453"/>
      <c r="T1051" s="1452"/>
      <c r="U1051"/>
      <c r="V1051"/>
      <c r="W1051" s="1453"/>
      <c r="X1051" s="1453"/>
      <c r="Y1051" s="1453"/>
      <c r="Z1051" s="1453"/>
      <c r="AA1051" s="1453"/>
      <c r="AB1051" s="1453"/>
      <c r="AC1051" s="1453"/>
      <c r="AD1051" s="1453"/>
      <c r="AE1051" s="1453"/>
      <c r="AF1051" s="1453"/>
      <c r="AG1051" s="1453"/>
      <c r="AH1051" s="1453"/>
      <c r="AI1051" s="1453"/>
      <c r="AJ1051" s="1453"/>
      <c r="AK1051" s="1453"/>
      <c r="AL1051" s="1453"/>
      <c r="AM1051" s="1453"/>
      <c r="AN1051" s="1453"/>
      <c r="AO1051" s="1453"/>
      <c r="AP1051" s="1453"/>
      <c r="AQ1051" s="1453"/>
      <c r="AR1051" s="1454"/>
      <c r="AS1051" s="1453"/>
      <c r="AT1051" s="1453"/>
      <c r="AU1051" s="1453"/>
      <c r="AV1051" s="1453"/>
      <c r="AW1051" s="1453"/>
      <c r="AX1051" s="1453"/>
      <c r="AY1051" s="1453"/>
      <c r="AZ1051" s="1453"/>
      <c r="BA1051" s="1453"/>
      <c r="BB1051" s="1453"/>
      <c r="BC1051" s="1453"/>
      <c r="BD1051" s="1453"/>
      <c r="BE1051" s="1453"/>
      <c r="BF1051" s="1453"/>
      <c r="BG1051" s="1453"/>
      <c r="BH1051" s="1453"/>
      <c r="BI1051" s="1453"/>
      <c r="BJ1051" s="1453"/>
      <c r="BK1051" s="1453"/>
      <c r="BL1051" s="1453"/>
      <c r="BM1051" s="1453"/>
      <c r="BN1051" s="1453"/>
      <c r="BO1051" s="1453"/>
      <c r="BP1051" s="1453"/>
      <c r="BQ1051" s="1453"/>
      <c r="BR1051" s="1453"/>
      <c r="BS1051" s="1453"/>
      <c r="BT1051" s="1453"/>
      <c r="BU1051" s="1453"/>
      <c r="BV1051" s="1453"/>
      <c r="BW1051" s="1453"/>
      <c r="BX1051" s="1453"/>
      <c r="BY1051" s="1453"/>
      <c r="BZ1051" s="1453"/>
      <c r="CA1051" s="1453"/>
      <c r="CB1051" s="1453"/>
      <c r="CC1051" s="1453"/>
      <c r="CD1051" s="1453"/>
      <c r="CE1051" s="1453"/>
      <c r="CF1051" s="1453"/>
      <c r="CG1051" s="1453"/>
      <c r="CH1051" s="1453"/>
      <c r="CI1051" s="1453"/>
      <c r="CJ1051" s="1453"/>
      <c r="CK1051" s="1453"/>
      <c r="CL1051" s="1453"/>
      <c r="CM1051" s="1453"/>
      <c r="CN1051" s="1453"/>
      <c r="CO1051" s="1453"/>
      <c r="CP1051" s="1453"/>
      <c r="CQ1051" s="1453"/>
      <c r="CR1051" s="1453"/>
      <c r="CS1051" s="1453"/>
      <c r="CT1051" s="1453"/>
      <c r="CU1051" s="1453"/>
      <c r="CV1051" s="1453"/>
      <c r="CW1051" s="1453"/>
      <c r="CX1051" s="1453"/>
      <c r="CY1051" s="1453"/>
      <c r="CZ1051" s="1453"/>
      <c r="DA1051" s="1453"/>
      <c r="DB1051" s="1453"/>
      <c r="DC1051" s="1453"/>
      <c r="DD1051" s="1453"/>
      <c r="DE1051" s="1453"/>
      <c r="DF1051" s="1453"/>
      <c r="DG1051" s="1453"/>
      <c r="DH1051" s="1453"/>
      <c r="DI1051" s="1453"/>
      <c r="DJ1051" s="1453"/>
      <c r="DK1051" s="1453"/>
      <c r="DL1051" s="1453"/>
      <c r="DM1051" s="1453"/>
      <c r="DN1051" s="1453"/>
      <c r="DO1051" s="1453"/>
      <c r="DP1051" s="1453"/>
      <c r="DQ1051" s="1453"/>
      <c r="DR1051" s="1453"/>
      <c r="DS1051" s="1453"/>
      <c r="DT1051" s="1453"/>
    </row>
    <row r="1052" spans="1:124" s="1543" customFormat="1" ht="21.9" customHeight="1" x14ac:dyDescent="0.3">
      <c r="A1052" s="1453"/>
      <c r="B1052" s="1453"/>
      <c r="C1052" s="1514"/>
      <c r="D1052" s="1514"/>
      <c r="E1052" s="1514"/>
      <c r="F1052" s="1848"/>
      <c r="G1052" s="1930"/>
      <c r="H1052" s="1516"/>
      <c r="I1052" s="1537"/>
      <c r="J1052" s="1537"/>
      <c r="K1052" s="1453"/>
      <c r="L1052" s="1453"/>
      <c r="M1052" s="1453"/>
      <c r="N1052" s="1514"/>
      <c r="O1052" s="1453"/>
      <c r="P1052" s="1453"/>
      <c r="Q1052" s="1453"/>
      <c r="R1052" s="1453"/>
      <c r="S1052" s="1453"/>
      <c r="T1052" s="1452"/>
      <c r="U1052"/>
      <c r="V1052"/>
      <c r="W1052" s="1453"/>
      <c r="X1052" s="1453"/>
      <c r="Y1052" s="1453"/>
      <c r="Z1052" s="1453"/>
      <c r="AA1052" s="1453"/>
      <c r="AB1052" s="1453"/>
      <c r="AC1052" s="1453"/>
      <c r="AD1052" s="1453"/>
      <c r="AE1052" s="1453"/>
      <c r="AF1052" s="1453"/>
      <c r="AG1052" s="1453"/>
      <c r="AH1052" s="1453"/>
      <c r="AI1052" s="1453"/>
      <c r="AJ1052" s="1453"/>
      <c r="AK1052" s="1453"/>
      <c r="AL1052" s="1453"/>
      <c r="AM1052" s="1453"/>
      <c r="AN1052" s="1453"/>
      <c r="AO1052" s="1453"/>
      <c r="AP1052" s="1453"/>
      <c r="AQ1052" s="1453"/>
      <c r="AR1052" s="1454"/>
      <c r="AS1052" s="1453"/>
      <c r="AT1052" s="1453"/>
      <c r="AU1052" s="1453"/>
      <c r="AV1052" s="1453"/>
      <c r="AW1052" s="1453"/>
      <c r="AX1052" s="1453"/>
      <c r="AY1052" s="1453"/>
      <c r="AZ1052" s="1453"/>
      <c r="BA1052" s="1453"/>
      <c r="BB1052" s="1453"/>
      <c r="BC1052" s="1453"/>
      <c r="BD1052" s="1453"/>
      <c r="BE1052" s="1453"/>
      <c r="BF1052" s="1453"/>
      <c r="BG1052" s="1453"/>
      <c r="BH1052" s="1453"/>
      <c r="BI1052" s="1453"/>
      <c r="BJ1052" s="1453"/>
      <c r="BK1052" s="1453"/>
      <c r="BL1052" s="1453"/>
      <c r="BM1052" s="1453"/>
      <c r="BN1052" s="1453"/>
      <c r="BO1052" s="1453"/>
      <c r="BP1052" s="1453"/>
      <c r="BQ1052" s="1453"/>
      <c r="BR1052" s="1453"/>
      <c r="BS1052" s="1453"/>
      <c r="BT1052" s="1453"/>
      <c r="BU1052" s="1453"/>
      <c r="BV1052" s="1453"/>
      <c r="BW1052" s="1453"/>
      <c r="BX1052" s="1453"/>
      <c r="BY1052" s="1453"/>
      <c r="BZ1052" s="1453"/>
      <c r="CA1052" s="1453"/>
      <c r="CB1052" s="1453"/>
      <c r="CC1052" s="1453"/>
      <c r="CD1052" s="1453"/>
      <c r="CE1052" s="1453"/>
      <c r="CF1052" s="1453"/>
      <c r="CG1052" s="1453"/>
      <c r="CH1052" s="1453"/>
      <c r="CI1052" s="1453"/>
      <c r="CJ1052" s="1453"/>
      <c r="CK1052" s="1453"/>
      <c r="CL1052" s="1453"/>
      <c r="CM1052" s="1453"/>
      <c r="CN1052" s="1453"/>
      <c r="CO1052" s="1453"/>
      <c r="CP1052" s="1453"/>
      <c r="CQ1052" s="1453"/>
      <c r="CR1052" s="1453"/>
      <c r="CS1052" s="1453"/>
      <c r="CT1052" s="1453"/>
      <c r="CU1052" s="1453"/>
      <c r="CV1052" s="1453"/>
      <c r="CW1052" s="1453"/>
      <c r="CX1052" s="1453"/>
      <c r="CY1052" s="1453"/>
      <c r="CZ1052" s="1453"/>
      <c r="DA1052" s="1453"/>
      <c r="DB1052" s="1453"/>
      <c r="DC1052" s="1453"/>
      <c r="DD1052" s="1453"/>
      <c r="DE1052" s="1453"/>
      <c r="DF1052" s="1453"/>
      <c r="DG1052" s="1453"/>
      <c r="DH1052" s="1453"/>
      <c r="DI1052" s="1453"/>
      <c r="DJ1052" s="1453"/>
      <c r="DK1052" s="1453"/>
      <c r="DL1052" s="1453"/>
      <c r="DM1052" s="1453"/>
      <c r="DN1052" s="1453"/>
      <c r="DO1052" s="1453"/>
      <c r="DP1052" s="1453"/>
      <c r="DQ1052" s="1453"/>
      <c r="DR1052" s="1453"/>
      <c r="DS1052" s="1453"/>
      <c r="DT1052" s="1453"/>
    </row>
    <row r="1053" spans="1:124" s="1543" customFormat="1" ht="21.9" customHeight="1" x14ac:dyDescent="0.3">
      <c r="A1053" s="1453"/>
      <c r="B1053" s="1453"/>
      <c r="C1053" s="1514"/>
      <c r="D1053" s="1514"/>
      <c r="E1053" s="1514"/>
      <c r="F1053" s="1848"/>
      <c r="G1053" s="1930"/>
      <c r="H1053" s="1516"/>
      <c r="I1053" s="1537"/>
      <c r="J1053" s="1537"/>
      <c r="K1053" s="1453"/>
      <c r="L1053" s="1453"/>
      <c r="M1053" s="1453"/>
      <c r="N1053" s="1514"/>
      <c r="O1053" s="1453"/>
      <c r="P1053" s="1453"/>
      <c r="Q1053" s="1453"/>
      <c r="R1053" s="1453"/>
      <c r="S1053" s="1453"/>
      <c r="T1053" s="1452"/>
      <c r="U1053"/>
      <c r="V1053"/>
      <c r="W1053" s="1453"/>
      <c r="X1053" s="1453"/>
      <c r="Y1053" s="1453"/>
      <c r="Z1053" s="1453"/>
      <c r="AA1053" s="1453"/>
      <c r="AB1053" s="1453"/>
      <c r="AC1053" s="1453"/>
      <c r="AD1053" s="1453"/>
      <c r="AE1053" s="1453"/>
      <c r="AF1053" s="1453"/>
      <c r="AG1053" s="1453"/>
      <c r="AH1053" s="1453"/>
      <c r="AI1053" s="1453"/>
      <c r="AJ1053" s="1453"/>
      <c r="AK1053" s="1453"/>
      <c r="AL1053" s="1453"/>
      <c r="AM1053" s="1453"/>
      <c r="AN1053" s="1453"/>
      <c r="AO1053" s="1453"/>
      <c r="AP1053" s="1453"/>
      <c r="AQ1053" s="1453"/>
      <c r="AR1053" s="1454"/>
      <c r="AS1053" s="1453"/>
      <c r="AT1053" s="1453"/>
      <c r="AU1053" s="1453"/>
      <c r="AV1053" s="1453"/>
      <c r="AW1053" s="1453"/>
      <c r="AX1053" s="1453"/>
      <c r="AY1053" s="1453"/>
      <c r="AZ1053" s="1453"/>
      <c r="BA1053" s="1453"/>
      <c r="BB1053" s="1453"/>
      <c r="BC1053" s="1453"/>
      <c r="BD1053" s="1453"/>
      <c r="BE1053" s="1453"/>
      <c r="BF1053" s="1453"/>
      <c r="BG1053" s="1453"/>
      <c r="BH1053" s="1453"/>
      <c r="BI1053" s="1453"/>
      <c r="BJ1053" s="1453"/>
      <c r="BK1053" s="1453"/>
      <c r="BL1053" s="1453"/>
      <c r="BM1053" s="1453"/>
      <c r="BN1053" s="1453"/>
      <c r="BO1053" s="1453"/>
      <c r="BP1053" s="1453"/>
      <c r="BQ1053" s="1453"/>
      <c r="BR1053" s="1453"/>
      <c r="BS1053" s="1453"/>
      <c r="BT1053" s="1453"/>
      <c r="BU1053" s="1453"/>
      <c r="BV1053" s="1453"/>
      <c r="BW1053" s="1453"/>
      <c r="BX1053" s="1453"/>
      <c r="BY1053" s="1453"/>
      <c r="BZ1053" s="1453"/>
      <c r="CA1053" s="1453"/>
      <c r="CB1053" s="1453"/>
      <c r="CC1053" s="1453"/>
      <c r="CD1053" s="1453"/>
      <c r="CE1053" s="1453"/>
      <c r="CF1053" s="1453"/>
      <c r="CG1053" s="1453"/>
      <c r="CH1053" s="1453"/>
      <c r="CI1053" s="1453"/>
      <c r="CJ1053" s="1453"/>
      <c r="CK1053" s="1453"/>
      <c r="CL1053" s="1453"/>
      <c r="CM1053" s="1453"/>
      <c r="CN1053" s="1453"/>
      <c r="CO1053" s="1453"/>
      <c r="CP1053" s="1453"/>
      <c r="CQ1053" s="1453"/>
      <c r="CR1053" s="1453"/>
      <c r="CS1053" s="1453"/>
      <c r="CT1053" s="1453"/>
      <c r="CU1053" s="1453"/>
      <c r="CV1053" s="1453"/>
      <c r="CW1053" s="1453"/>
      <c r="CX1053" s="1453"/>
      <c r="CY1053" s="1453"/>
      <c r="CZ1053" s="1453"/>
      <c r="DA1053" s="1453"/>
      <c r="DB1053" s="1453"/>
      <c r="DC1053" s="1453"/>
      <c r="DD1053" s="1453"/>
      <c r="DE1053" s="1453"/>
      <c r="DF1053" s="1453"/>
      <c r="DG1053" s="1453"/>
      <c r="DH1053" s="1453"/>
      <c r="DI1053" s="1453"/>
      <c r="DJ1053" s="1453"/>
      <c r="DK1053" s="1453"/>
      <c r="DL1053" s="1453"/>
      <c r="DM1053" s="1453"/>
      <c r="DN1053" s="1453"/>
      <c r="DO1053" s="1453"/>
      <c r="DP1053" s="1453"/>
      <c r="DQ1053" s="1453"/>
      <c r="DR1053" s="1453"/>
      <c r="DS1053" s="1453"/>
      <c r="DT1053" s="1453"/>
    </row>
    <row r="1054" spans="1:124" s="1543" customFormat="1" ht="21.9" customHeight="1" x14ac:dyDescent="0.3">
      <c r="A1054" s="1453"/>
      <c r="B1054" s="1453"/>
      <c r="C1054" s="1514"/>
      <c r="D1054" s="1514"/>
      <c r="E1054" s="1514"/>
      <c r="F1054" s="1848"/>
      <c r="G1054" s="1930"/>
      <c r="H1054" s="1516"/>
      <c r="I1054" s="1537"/>
      <c r="J1054" s="1537"/>
      <c r="K1054" s="1453"/>
      <c r="L1054" s="1453"/>
      <c r="M1054" s="1453"/>
      <c r="N1054" s="1514"/>
      <c r="O1054" s="1453"/>
      <c r="P1054" s="1453"/>
      <c r="Q1054" s="1453"/>
      <c r="R1054" s="1453"/>
      <c r="S1054" s="1453"/>
      <c r="T1054" s="1452"/>
      <c r="U1054"/>
      <c r="V1054"/>
      <c r="W1054" s="1453"/>
      <c r="X1054" s="1453"/>
      <c r="Y1054" s="1453"/>
      <c r="Z1054" s="1453"/>
      <c r="AA1054" s="1453"/>
      <c r="AB1054" s="1453"/>
      <c r="AC1054" s="1453"/>
      <c r="AD1054" s="1453"/>
      <c r="AE1054" s="1453"/>
      <c r="AF1054" s="1453"/>
      <c r="AG1054" s="1453"/>
      <c r="AH1054" s="1453"/>
      <c r="AI1054" s="1453"/>
      <c r="AJ1054" s="1453"/>
      <c r="AK1054" s="1453"/>
      <c r="AL1054" s="1453"/>
      <c r="AM1054" s="1453"/>
      <c r="AN1054" s="1453"/>
      <c r="AO1054" s="1453"/>
      <c r="AP1054" s="1453"/>
      <c r="AQ1054" s="1453"/>
      <c r="AR1054" s="1454"/>
      <c r="AS1054" s="1453"/>
      <c r="AT1054" s="1453"/>
      <c r="AU1054" s="1453"/>
      <c r="AV1054" s="1453"/>
      <c r="AW1054" s="1453"/>
      <c r="AX1054" s="1453"/>
      <c r="AY1054" s="1453"/>
      <c r="AZ1054" s="1453"/>
      <c r="BA1054" s="1453"/>
      <c r="BB1054" s="1453"/>
      <c r="BC1054" s="1453"/>
      <c r="BD1054" s="1453"/>
      <c r="BE1054" s="1453"/>
      <c r="BF1054" s="1453"/>
      <c r="BG1054" s="1453"/>
      <c r="BH1054" s="1453"/>
      <c r="BI1054" s="1453"/>
      <c r="BJ1054" s="1453"/>
      <c r="BK1054" s="1453"/>
      <c r="BL1054" s="1453"/>
      <c r="BM1054" s="1453"/>
      <c r="BN1054" s="1453"/>
      <c r="BO1054" s="1453"/>
      <c r="BP1054" s="1453"/>
      <c r="BQ1054" s="1453"/>
      <c r="BR1054" s="1453"/>
      <c r="BS1054" s="1453"/>
      <c r="BT1054" s="1453"/>
      <c r="BU1054" s="1453"/>
      <c r="BV1054" s="1453"/>
      <c r="BW1054" s="1453"/>
      <c r="BX1054" s="1453"/>
      <c r="BY1054" s="1453"/>
      <c r="BZ1054" s="1453"/>
      <c r="CA1054" s="1453"/>
      <c r="CB1054" s="1453"/>
      <c r="CC1054" s="1453"/>
      <c r="CD1054" s="1453"/>
      <c r="CE1054" s="1453"/>
      <c r="CF1054" s="1453"/>
      <c r="CG1054" s="1453"/>
      <c r="CH1054" s="1453"/>
      <c r="CI1054" s="1453"/>
      <c r="CJ1054" s="1453"/>
      <c r="CK1054" s="1453"/>
      <c r="CL1054" s="1453"/>
      <c r="CM1054" s="1453"/>
      <c r="CN1054" s="1453"/>
      <c r="CO1054" s="1453"/>
      <c r="CP1054" s="1453"/>
      <c r="CQ1054" s="1453"/>
      <c r="CR1054" s="1453"/>
      <c r="CS1054" s="1453"/>
      <c r="CT1054" s="1453"/>
      <c r="CU1054" s="1453"/>
      <c r="CV1054" s="1453"/>
      <c r="CW1054" s="1453"/>
      <c r="CX1054" s="1453"/>
      <c r="CY1054" s="1453"/>
      <c r="CZ1054" s="1453"/>
      <c r="DA1054" s="1453"/>
      <c r="DB1054" s="1453"/>
      <c r="DC1054" s="1453"/>
      <c r="DD1054" s="1453"/>
      <c r="DE1054" s="1453"/>
      <c r="DF1054" s="1453"/>
      <c r="DG1054" s="1453"/>
      <c r="DH1054" s="1453"/>
      <c r="DI1054" s="1453"/>
      <c r="DJ1054" s="1453"/>
      <c r="DK1054" s="1453"/>
      <c r="DL1054" s="1453"/>
      <c r="DM1054" s="1453"/>
      <c r="DN1054" s="1453"/>
      <c r="DO1054" s="1453"/>
      <c r="DP1054" s="1453"/>
      <c r="DQ1054" s="1453"/>
      <c r="DR1054" s="1453"/>
      <c r="DS1054" s="1453"/>
      <c r="DT1054" s="1453"/>
    </row>
    <row r="1055" spans="1:124" s="1543" customFormat="1" ht="21.9" customHeight="1" x14ac:dyDescent="0.3">
      <c r="A1055" s="1453"/>
      <c r="B1055" s="1453"/>
      <c r="C1055" s="1514"/>
      <c r="D1055" s="1514"/>
      <c r="E1055" s="1514"/>
      <c r="F1055" s="1848"/>
      <c r="G1055" s="1930"/>
      <c r="H1055" s="1516"/>
      <c r="I1055" s="1537"/>
      <c r="J1055" s="1537"/>
      <c r="K1055" s="1453"/>
      <c r="L1055" s="1453"/>
      <c r="M1055" s="1453"/>
      <c r="N1055" s="1514"/>
      <c r="O1055" s="1453"/>
      <c r="P1055" s="1453"/>
      <c r="Q1055" s="1453"/>
      <c r="R1055" s="1453"/>
      <c r="S1055" s="1453"/>
      <c r="T1055" s="1452"/>
      <c r="U1055"/>
      <c r="V1055"/>
      <c r="W1055" s="1453"/>
      <c r="X1055" s="1453"/>
      <c r="Y1055" s="1453"/>
      <c r="Z1055" s="1453"/>
      <c r="AA1055" s="1453"/>
      <c r="AB1055" s="1453"/>
      <c r="AC1055" s="1453"/>
      <c r="AD1055" s="1453"/>
      <c r="AE1055" s="1453"/>
      <c r="AF1055" s="1453"/>
      <c r="AG1055" s="1453"/>
      <c r="AH1055" s="1453"/>
      <c r="AI1055" s="1453"/>
      <c r="AJ1055" s="1453"/>
      <c r="AK1055" s="1453"/>
      <c r="AL1055" s="1453"/>
      <c r="AM1055" s="1453"/>
      <c r="AN1055" s="1453"/>
      <c r="AO1055" s="1453"/>
      <c r="AP1055" s="1453"/>
      <c r="AQ1055" s="1453"/>
      <c r="AR1055" s="1454"/>
      <c r="AS1055" s="1453"/>
      <c r="AT1055" s="1453"/>
      <c r="AU1055" s="1453"/>
      <c r="AV1055" s="1453"/>
      <c r="AW1055" s="1453"/>
      <c r="AX1055" s="1453"/>
      <c r="AY1055" s="1453"/>
      <c r="AZ1055" s="1453"/>
      <c r="BA1055" s="1453"/>
      <c r="BB1055" s="1453"/>
      <c r="BC1055" s="1453"/>
      <c r="BD1055" s="1453"/>
      <c r="BE1055" s="1453"/>
      <c r="BF1055" s="1453"/>
      <c r="BG1055" s="1453"/>
      <c r="BH1055" s="1453"/>
      <c r="BI1055" s="1453"/>
      <c r="BJ1055" s="1453"/>
      <c r="BK1055" s="1453"/>
      <c r="BL1055" s="1453"/>
      <c r="BM1055" s="1453"/>
      <c r="BN1055" s="1453"/>
      <c r="BO1055" s="1453"/>
      <c r="BP1055" s="1453"/>
      <c r="BQ1055" s="1453"/>
      <c r="BR1055" s="1453"/>
      <c r="BS1055" s="1453"/>
      <c r="BT1055" s="1453"/>
      <c r="BU1055" s="1453"/>
      <c r="BV1055" s="1453"/>
      <c r="BW1055" s="1453"/>
      <c r="BX1055" s="1453"/>
      <c r="BY1055" s="1453"/>
      <c r="BZ1055" s="1453"/>
      <c r="CA1055" s="1453"/>
      <c r="CB1055" s="1453"/>
      <c r="CC1055" s="1453"/>
      <c r="CD1055" s="1453"/>
      <c r="CE1055" s="1453"/>
      <c r="CF1055" s="1453"/>
      <c r="CG1055" s="1453"/>
      <c r="CH1055" s="1453"/>
      <c r="CI1055" s="1453"/>
      <c r="CJ1055" s="1453"/>
      <c r="CK1055" s="1453"/>
      <c r="CL1055" s="1453"/>
      <c r="CM1055" s="1453"/>
      <c r="CN1055" s="1453"/>
      <c r="CO1055" s="1453"/>
      <c r="CP1055" s="1453"/>
      <c r="CQ1055" s="1453"/>
      <c r="CR1055" s="1453"/>
      <c r="CS1055" s="1453"/>
      <c r="CT1055" s="1453"/>
      <c r="CU1055" s="1453"/>
      <c r="CV1055" s="1453"/>
      <c r="CW1055" s="1453"/>
      <c r="CX1055" s="1453"/>
      <c r="CY1055" s="1453"/>
      <c r="CZ1055" s="1453"/>
      <c r="DA1055" s="1453"/>
      <c r="DB1055" s="1453"/>
      <c r="DC1055" s="1453"/>
      <c r="DD1055" s="1453"/>
      <c r="DE1055" s="1453"/>
      <c r="DF1055" s="1453"/>
      <c r="DG1055" s="1453"/>
      <c r="DH1055" s="1453"/>
      <c r="DI1055" s="1453"/>
      <c r="DJ1055" s="1453"/>
      <c r="DK1055" s="1453"/>
      <c r="DL1055" s="1453"/>
      <c r="DM1055" s="1453"/>
      <c r="DN1055" s="1453"/>
      <c r="DO1055" s="1453"/>
      <c r="DP1055" s="1453"/>
      <c r="DQ1055" s="1453"/>
      <c r="DR1055" s="1453"/>
      <c r="DS1055" s="1453"/>
      <c r="DT1055" s="1453"/>
    </row>
    <row r="1056" spans="1:124" s="1543" customFormat="1" ht="21.9" customHeight="1" x14ac:dyDescent="0.3">
      <c r="A1056" s="1453"/>
      <c r="B1056" s="1453"/>
      <c r="C1056" s="1514"/>
      <c r="D1056" s="1514"/>
      <c r="E1056" s="1514"/>
      <c r="F1056" s="1848"/>
      <c r="G1056" s="1930"/>
      <c r="H1056" s="1516"/>
      <c r="I1056" s="1537"/>
      <c r="J1056" s="1537"/>
      <c r="K1056" s="1453"/>
      <c r="L1056" s="1453"/>
      <c r="M1056" s="1453"/>
      <c r="N1056" s="1514"/>
      <c r="O1056" s="1453"/>
      <c r="P1056" s="1453"/>
      <c r="Q1056" s="1453"/>
      <c r="R1056" s="1453"/>
      <c r="S1056" s="1453"/>
      <c r="T1056" s="1452"/>
      <c r="U1056"/>
      <c r="V1056"/>
      <c r="W1056" s="1453"/>
      <c r="X1056" s="1453"/>
      <c r="Y1056" s="1453"/>
      <c r="Z1056" s="1453"/>
      <c r="AA1056" s="1453"/>
      <c r="AB1056" s="1453"/>
      <c r="AC1056" s="1453"/>
      <c r="AD1056" s="1453"/>
      <c r="AE1056" s="1453"/>
      <c r="AF1056" s="1453"/>
      <c r="AG1056" s="1453"/>
      <c r="AH1056" s="1453"/>
      <c r="AI1056" s="1453"/>
      <c r="AJ1056" s="1453"/>
      <c r="AK1056" s="1453"/>
      <c r="AL1056" s="1453"/>
      <c r="AM1056" s="1453"/>
      <c r="AN1056" s="1453"/>
      <c r="AO1056" s="1453"/>
      <c r="AP1056" s="1453"/>
      <c r="AQ1056" s="1453"/>
      <c r="AR1056" s="1454"/>
      <c r="AS1056" s="1453"/>
      <c r="AT1056" s="1453"/>
      <c r="AU1056" s="1453"/>
      <c r="AV1056" s="1453"/>
      <c r="AW1056" s="1453"/>
      <c r="AX1056" s="1453"/>
      <c r="AY1056" s="1453"/>
      <c r="AZ1056" s="1453"/>
      <c r="BA1056" s="1453"/>
      <c r="BB1056" s="1453"/>
      <c r="BC1056" s="1453"/>
      <c r="BD1056" s="1453"/>
      <c r="BE1056" s="1453"/>
      <c r="BF1056" s="1453"/>
      <c r="BG1056" s="1453"/>
      <c r="BH1056" s="1453"/>
      <c r="BI1056" s="1453"/>
      <c r="BJ1056" s="1453"/>
      <c r="BK1056" s="1453"/>
      <c r="BL1056" s="1453"/>
      <c r="BM1056" s="1453"/>
      <c r="BN1056" s="1453"/>
      <c r="BO1056" s="1453"/>
      <c r="BP1056" s="1453"/>
      <c r="BQ1056" s="1453"/>
      <c r="BR1056" s="1453"/>
      <c r="BS1056" s="1453"/>
      <c r="BT1056" s="1453"/>
      <c r="BU1056" s="1453"/>
      <c r="BV1056" s="1453"/>
      <c r="BW1056" s="1453"/>
      <c r="BX1056" s="1453"/>
      <c r="BY1056" s="1453"/>
      <c r="BZ1056" s="1453"/>
      <c r="CA1056" s="1453"/>
      <c r="CB1056" s="1453"/>
      <c r="CC1056" s="1453"/>
      <c r="CD1056" s="1453"/>
      <c r="CE1056" s="1453"/>
      <c r="CF1056" s="1453"/>
      <c r="CG1056" s="1453"/>
      <c r="CH1056" s="1453"/>
      <c r="CI1056" s="1453"/>
      <c r="CJ1056" s="1453"/>
      <c r="CK1056" s="1453"/>
      <c r="CL1056" s="1453"/>
      <c r="CM1056" s="1453"/>
      <c r="CN1056" s="1453"/>
      <c r="CO1056" s="1453"/>
      <c r="CP1056" s="1453"/>
      <c r="CQ1056" s="1453"/>
      <c r="CR1056" s="1453"/>
      <c r="CS1056" s="1453"/>
      <c r="CT1056" s="1453"/>
      <c r="CU1056" s="1453"/>
      <c r="CV1056" s="1453"/>
      <c r="CW1056" s="1453"/>
      <c r="CX1056" s="1453"/>
      <c r="CY1056" s="1453"/>
      <c r="CZ1056" s="1453"/>
      <c r="DA1056" s="1453"/>
      <c r="DB1056" s="1453"/>
      <c r="DC1056" s="1453"/>
      <c r="DD1056" s="1453"/>
      <c r="DE1056" s="1453"/>
      <c r="DF1056" s="1453"/>
      <c r="DG1056" s="1453"/>
      <c r="DH1056" s="1453"/>
      <c r="DI1056" s="1453"/>
      <c r="DJ1056" s="1453"/>
      <c r="DK1056" s="1453"/>
      <c r="DL1056" s="1453"/>
      <c r="DM1056" s="1453"/>
      <c r="DN1056" s="1453"/>
      <c r="DO1056" s="1453"/>
      <c r="DP1056" s="1453"/>
      <c r="DQ1056" s="1453"/>
      <c r="DR1056" s="1453"/>
      <c r="DS1056" s="1453"/>
      <c r="DT1056" s="1453"/>
    </row>
    <row r="1057" spans="1:124" s="1543" customFormat="1" ht="21.9" customHeight="1" x14ac:dyDescent="0.3">
      <c r="A1057" s="1453"/>
      <c r="B1057" s="1453"/>
      <c r="C1057" s="1514"/>
      <c r="D1057" s="1514"/>
      <c r="E1057" s="1514"/>
      <c r="F1057" s="1848"/>
      <c r="G1057" s="1930"/>
      <c r="H1057" s="1516"/>
      <c r="I1057" s="1537"/>
      <c r="J1057" s="1537"/>
      <c r="K1057" s="1453"/>
      <c r="L1057" s="1453"/>
      <c r="M1057" s="1453"/>
      <c r="N1057" s="1514"/>
      <c r="O1057" s="1453"/>
      <c r="P1057" s="1453"/>
      <c r="Q1057" s="1453"/>
      <c r="R1057" s="1453"/>
      <c r="S1057" s="1453"/>
      <c r="T1057" s="1452"/>
      <c r="U1057"/>
      <c r="V1057"/>
      <c r="W1057" s="1453"/>
      <c r="X1057" s="1453"/>
      <c r="Y1057" s="1453"/>
      <c r="Z1057" s="1453"/>
      <c r="AA1057" s="1453"/>
      <c r="AB1057" s="1453"/>
      <c r="AC1057" s="1453"/>
      <c r="AD1057" s="1453"/>
      <c r="AE1057" s="1453"/>
      <c r="AF1057" s="1453"/>
      <c r="AG1057" s="1453"/>
      <c r="AH1057" s="1453"/>
      <c r="AI1057" s="1453"/>
      <c r="AJ1057" s="1453"/>
      <c r="AK1057" s="1453"/>
      <c r="AL1057" s="1453"/>
      <c r="AM1057" s="1453"/>
      <c r="AN1057" s="1453"/>
      <c r="AO1057" s="1453"/>
      <c r="AP1057" s="1453"/>
      <c r="AQ1057" s="1453"/>
      <c r="AR1057" s="1454"/>
      <c r="AS1057" s="1453"/>
      <c r="AT1057" s="1453"/>
      <c r="AU1057" s="1453"/>
      <c r="AV1057" s="1453"/>
      <c r="AW1057" s="1453"/>
      <c r="AX1057" s="1453"/>
      <c r="AY1057" s="1453"/>
      <c r="AZ1057" s="1453"/>
      <c r="BA1057" s="1453"/>
      <c r="BB1057" s="1453"/>
      <c r="BC1057" s="1453"/>
      <c r="BD1057" s="1453"/>
      <c r="BE1057" s="1453"/>
      <c r="BF1057" s="1453"/>
      <c r="BG1057" s="1453"/>
      <c r="BH1057" s="1453"/>
      <c r="BI1057" s="1453"/>
      <c r="BJ1057" s="1453"/>
      <c r="BK1057" s="1453"/>
      <c r="BL1057" s="1453"/>
      <c r="BM1057" s="1453"/>
      <c r="BN1057" s="1453"/>
      <c r="BO1057" s="1453"/>
      <c r="BP1057" s="1453"/>
      <c r="BQ1057" s="1453"/>
      <c r="BR1057" s="1453"/>
      <c r="BS1057" s="1453"/>
      <c r="BT1057" s="1453"/>
      <c r="BU1057" s="1453"/>
      <c r="BV1057" s="1453"/>
      <c r="BW1057" s="1453"/>
      <c r="BX1057" s="1453"/>
      <c r="BY1057" s="1453"/>
      <c r="BZ1057" s="1453"/>
      <c r="CA1057" s="1453"/>
      <c r="CB1057" s="1453"/>
      <c r="CC1057" s="1453"/>
      <c r="CD1057" s="1453"/>
      <c r="CE1057" s="1453"/>
      <c r="CF1057" s="1453"/>
      <c r="CG1057" s="1453"/>
      <c r="CH1057" s="1453"/>
      <c r="CI1057" s="1453"/>
      <c r="CJ1057" s="1453"/>
      <c r="CK1057" s="1453"/>
      <c r="CL1057" s="1453"/>
      <c r="CM1057" s="1453"/>
      <c r="CN1057" s="1453"/>
      <c r="CO1057" s="1453"/>
      <c r="CP1057" s="1453"/>
      <c r="CQ1057" s="1453"/>
      <c r="CR1057" s="1453"/>
      <c r="CS1057" s="1453"/>
      <c r="CT1057" s="1453"/>
      <c r="CU1057" s="1453"/>
      <c r="CV1057" s="1453"/>
      <c r="CW1057" s="1453"/>
      <c r="CX1057" s="1453"/>
      <c r="CY1057" s="1453"/>
      <c r="CZ1057" s="1453"/>
      <c r="DA1057" s="1453"/>
      <c r="DB1057" s="1453"/>
      <c r="DC1057" s="1453"/>
      <c r="DD1057" s="1453"/>
      <c r="DE1057" s="1453"/>
      <c r="DF1057" s="1453"/>
      <c r="DG1057" s="1453"/>
      <c r="DH1057" s="1453"/>
      <c r="DI1057" s="1453"/>
      <c r="DJ1057" s="1453"/>
      <c r="DK1057" s="1453"/>
      <c r="DL1057" s="1453"/>
      <c r="DM1057" s="1453"/>
      <c r="DN1057" s="1453"/>
      <c r="DO1057" s="1453"/>
      <c r="DP1057" s="1453"/>
      <c r="DQ1057" s="1453"/>
      <c r="DR1057" s="1453"/>
      <c r="DS1057" s="1453"/>
      <c r="DT1057" s="1453"/>
    </row>
    <row r="1058" spans="1:124" s="1543" customFormat="1" ht="21.9" customHeight="1" x14ac:dyDescent="0.3">
      <c r="A1058" s="1453"/>
      <c r="B1058" s="1453"/>
      <c r="C1058" s="1514"/>
      <c r="D1058" s="1514"/>
      <c r="E1058" s="1514"/>
      <c r="F1058" s="1848"/>
      <c r="G1058" s="1930"/>
      <c r="H1058" s="1516"/>
      <c r="I1058" s="1537"/>
      <c r="J1058" s="1537"/>
      <c r="K1058" s="1453"/>
      <c r="L1058" s="1453"/>
      <c r="M1058" s="1453"/>
      <c r="N1058" s="1514"/>
      <c r="O1058" s="1453"/>
      <c r="P1058" s="1453"/>
      <c r="Q1058" s="1453"/>
      <c r="R1058" s="1453"/>
      <c r="S1058" s="1453"/>
      <c r="T1058" s="1452"/>
      <c r="U1058"/>
      <c r="V1058"/>
      <c r="W1058" s="1453"/>
      <c r="X1058" s="1453"/>
      <c r="Y1058" s="1453"/>
      <c r="Z1058" s="1453"/>
      <c r="AA1058" s="1453"/>
      <c r="AB1058" s="1453"/>
      <c r="AC1058" s="1453"/>
      <c r="AD1058" s="1453"/>
      <c r="AE1058" s="1453"/>
      <c r="AF1058" s="1453"/>
      <c r="AG1058" s="1453"/>
      <c r="AH1058" s="1453"/>
      <c r="AI1058" s="1453"/>
      <c r="AJ1058" s="1453"/>
      <c r="AK1058" s="1453"/>
      <c r="AL1058" s="1453"/>
      <c r="AM1058" s="1453"/>
      <c r="AN1058" s="1453"/>
      <c r="AO1058" s="1453"/>
      <c r="AP1058" s="1453"/>
      <c r="AQ1058" s="1453"/>
      <c r="AR1058" s="1454"/>
      <c r="AS1058" s="1453"/>
      <c r="AT1058" s="1453"/>
      <c r="AU1058" s="1453"/>
      <c r="AV1058" s="1453"/>
      <c r="AW1058" s="1453"/>
      <c r="AX1058" s="1453"/>
      <c r="AY1058" s="1453"/>
      <c r="AZ1058" s="1453"/>
      <c r="BA1058" s="1453"/>
      <c r="BB1058" s="1453"/>
      <c r="BC1058" s="1453"/>
      <c r="BD1058" s="1453"/>
      <c r="BE1058" s="1453"/>
      <c r="BF1058" s="1453"/>
      <c r="BG1058" s="1453"/>
      <c r="BH1058" s="1453"/>
      <c r="BI1058" s="1453"/>
      <c r="BJ1058" s="1453"/>
      <c r="BK1058" s="1453"/>
      <c r="BL1058" s="1453"/>
      <c r="BM1058" s="1453"/>
      <c r="BN1058" s="1453"/>
      <c r="BO1058" s="1453"/>
      <c r="BP1058" s="1453"/>
      <c r="BQ1058" s="1453"/>
      <c r="BR1058" s="1453"/>
      <c r="BS1058" s="1453"/>
      <c r="BT1058" s="1453"/>
      <c r="BU1058" s="1453"/>
      <c r="BV1058" s="1453"/>
      <c r="BW1058" s="1453"/>
      <c r="BX1058" s="1453"/>
      <c r="BY1058" s="1453"/>
      <c r="BZ1058" s="1453"/>
      <c r="CA1058" s="1453"/>
      <c r="CB1058" s="1453"/>
      <c r="CC1058" s="1453"/>
      <c r="CD1058" s="1453"/>
      <c r="CE1058" s="1453"/>
      <c r="CF1058" s="1453"/>
      <c r="CG1058" s="1453"/>
      <c r="CH1058" s="1453"/>
      <c r="CI1058" s="1453"/>
      <c r="CJ1058" s="1453"/>
      <c r="CK1058" s="1453"/>
      <c r="CL1058" s="1453"/>
      <c r="CM1058" s="1453"/>
      <c r="CN1058" s="1453"/>
      <c r="CO1058" s="1453"/>
      <c r="CP1058" s="1453"/>
      <c r="CQ1058" s="1453"/>
      <c r="CR1058" s="1453"/>
      <c r="CS1058" s="1453"/>
      <c r="CT1058" s="1453"/>
      <c r="CU1058" s="1453"/>
      <c r="CV1058" s="1453"/>
      <c r="CW1058" s="1453"/>
      <c r="CX1058" s="1453"/>
      <c r="CY1058" s="1453"/>
      <c r="CZ1058" s="1453"/>
      <c r="DA1058" s="1453"/>
      <c r="DB1058" s="1453"/>
      <c r="DC1058" s="1453"/>
      <c r="DD1058" s="1453"/>
      <c r="DE1058" s="1453"/>
      <c r="DF1058" s="1453"/>
      <c r="DG1058" s="1453"/>
      <c r="DH1058" s="1453"/>
      <c r="DI1058" s="1453"/>
      <c r="DJ1058" s="1453"/>
      <c r="DK1058" s="1453"/>
      <c r="DL1058" s="1453"/>
      <c r="DM1058" s="1453"/>
      <c r="DN1058" s="1453"/>
      <c r="DO1058" s="1453"/>
      <c r="DP1058" s="1453"/>
      <c r="DQ1058" s="1453"/>
      <c r="DR1058" s="1453"/>
      <c r="DS1058" s="1453"/>
      <c r="DT1058" s="1453"/>
    </row>
    <row r="1059" spans="1:124" s="1543" customFormat="1" ht="21.9" customHeight="1" x14ac:dyDescent="0.3">
      <c r="A1059" s="1453"/>
      <c r="B1059" s="1453"/>
      <c r="C1059" s="1514"/>
      <c r="D1059" s="1514"/>
      <c r="E1059" s="1514"/>
      <c r="F1059" s="1848"/>
      <c r="G1059" s="1930"/>
      <c r="H1059" s="1516"/>
      <c r="I1059" s="1537"/>
      <c r="J1059" s="1537"/>
      <c r="K1059" s="1453"/>
      <c r="L1059" s="1453"/>
      <c r="M1059" s="1453"/>
      <c r="N1059" s="1514"/>
      <c r="O1059" s="1453"/>
      <c r="P1059" s="1453"/>
      <c r="Q1059" s="1453"/>
      <c r="R1059" s="1453"/>
      <c r="S1059" s="1453"/>
      <c r="T1059" s="1452"/>
      <c r="U1059"/>
      <c r="V1059"/>
      <c r="W1059" s="1453"/>
      <c r="X1059" s="1453"/>
      <c r="Y1059" s="1453"/>
      <c r="Z1059" s="1453"/>
      <c r="AA1059" s="1453"/>
      <c r="AB1059" s="1453"/>
      <c r="AC1059" s="1453"/>
      <c r="AD1059" s="1453"/>
      <c r="AE1059" s="1453"/>
      <c r="AF1059" s="1453"/>
      <c r="AG1059" s="1453"/>
      <c r="AH1059" s="1453"/>
      <c r="AI1059" s="1453"/>
      <c r="AJ1059" s="1453"/>
      <c r="AK1059" s="1453"/>
      <c r="AL1059" s="1453"/>
      <c r="AM1059" s="1453"/>
      <c r="AN1059" s="1453"/>
      <c r="AO1059" s="1453"/>
      <c r="AP1059" s="1453"/>
      <c r="AQ1059" s="1453"/>
      <c r="AR1059" s="1454"/>
      <c r="AS1059" s="1453"/>
      <c r="AT1059" s="1453"/>
      <c r="AU1059" s="1453"/>
      <c r="AV1059" s="1453"/>
      <c r="AW1059" s="1453"/>
      <c r="AX1059" s="1453"/>
      <c r="AY1059" s="1453"/>
      <c r="AZ1059" s="1453"/>
      <c r="BA1059" s="1453"/>
      <c r="BB1059" s="1453"/>
      <c r="BC1059" s="1453"/>
      <c r="BD1059" s="1453"/>
      <c r="BE1059" s="1453"/>
      <c r="BF1059" s="1453"/>
      <c r="BG1059" s="1453"/>
      <c r="BH1059" s="1453"/>
      <c r="BI1059" s="1453"/>
      <c r="BJ1059" s="1453"/>
      <c r="BK1059" s="1453"/>
      <c r="BL1059" s="1453"/>
      <c r="BM1059" s="1453"/>
      <c r="BN1059" s="1453"/>
      <c r="BO1059" s="1453"/>
      <c r="BP1059" s="1453"/>
      <c r="BQ1059" s="1453"/>
      <c r="BR1059" s="1453"/>
      <c r="BS1059" s="1453"/>
      <c r="BT1059" s="1453"/>
      <c r="BU1059" s="1453"/>
      <c r="BV1059" s="1453"/>
      <c r="BW1059" s="1453"/>
      <c r="BX1059" s="1453"/>
      <c r="BY1059" s="1453"/>
      <c r="BZ1059" s="1453"/>
      <c r="CA1059" s="1453"/>
      <c r="CB1059" s="1453"/>
      <c r="CC1059" s="1453"/>
      <c r="CD1059" s="1453"/>
      <c r="CE1059" s="1453"/>
      <c r="CF1059" s="1453"/>
      <c r="CG1059" s="1453"/>
      <c r="CH1059" s="1453"/>
      <c r="CI1059" s="1453"/>
      <c r="CJ1059" s="1453"/>
      <c r="CK1059" s="1453"/>
      <c r="CL1059" s="1453"/>
      <c r="CM1059" s="1453"/>
      <c r="CN1059" s="1453"/>
      <c r="CO1059" s="1453"/>
      <c r="CP1059" s="1453"/>
      <c r="CQ1059" s="1453"/>
      <c r="CR1059" s="1453"/>
      <c r="CS1059" s="1453"/>
      <c r="CT1059" s="1453"/>
      <c r="CU1059" s="1453"/>
      <c r="CV1059" s="1453"/>
      <c r="CW1059" s="1453"/>
      <c r="CX1059" s="1453"/>
      <c r="CY1059" s="1453"/>
      <c r="CZ1059" s="1453"/>
      <c r="DA1059" s="1453"/>
      <c r="DB1059" s="1453"/>
      <c r="DC1059" s="1453"/>
      <c r="DD1059" s="1453"/>
      <c r="DE1059" s="1453"/>
      <c r="DF1059" s="1453"/>
      <c r="DG1059" s="1453"/>
      <c r="DH1059" s="1453"/>
      <c r="DI1059" s="1453"/>
      <c r="DJ1059" s="1453"/>
      <c r="DK1059" s="1453"/>
      <c r="DL1059" s="1453"/>
      <c r="DM1059" s="1453"/>
      <c r="DN1059" s="1453"/>
      <c r="DO1059" s="1453"/>
      <c r="DP1059" s="1453"/>
      <c r="DQ1059" s="1453"/>
      <c r="DR1059" s="1453"/>
      <c r="DS1059" s="1453"/>
      <c r="DT1059" s="1453"/>
    </row>
    <row r="1060" spans="1:124" s="1543" customFormat="1" ht="21.9" customHeight="1" x14ac:dyDescent="0.3">
      <c r="A1060" s="1453"/>
      <c r="B1060" s="1453"/>
      <c r="C1060" s="1514"/>
      <c r="D1060" s="1514"/>
      <c r="E1060" s="1514"/>
      <c r="F1060" s="1848"/>
      <c r="G1060" s="1930"/>
      <c r="H1060" s="1516"/>
      <c r="I1060" s="1537"/>
      <c r="J1060" s="1537"/>
      <c r="K1060" s="1453"/>
      <c r="L1060" s="1453"/>
      <c r="M1060" s="1453"/>
      <c r="N1060" s="1514"/>
      <c r="O1060" s="1453"/>
      <c r="P1060" s="1453"/>
      <c r="Q1060" s="1453"/>
      <c r="R1060" s="1453"/>
      <c r="S1060" s="1453"/>
      <c r="T1060" s="1452"/>
      <c r="U1060"/>
      <c r="V1060"/>
      <c r="W1060" s="1453"/>
      <c r="X1060" s="1453"/>
      <c r="Y1060" s="1453"/>
      <c r="Z1060" s="1453"/>
      <c r="AA1060" s="1453"/>
      <c r="AB1060" s="1453"/>
      <c r="AC1060" s="1453"/>
      <c r="AD1060" s="1453"/>
      <c r="AE1060" s="1453"/>
      <c r="AF1060" s="1453"/>
      <c r="AG1060" s="1453"/>
      <c r="AH1060" s="1453"/>
      <c r="AI1060" s="1453"/>
      <c r="AJ1060" s="1453"/>
      <c r="AK1060" s="1453"/>
      <c r="AL1060" s="1453"/>
      <c r="AM1060" s="1453"/>
      <c r="AN1060" s="1453"/>
      <c r="AO1060" s="1453"/>
      <c r="AP1060" s="1453"/>
      <c r="AQ1060" s="1453"/>
      <c r="AR1060" s="1454"/>
      <c r="AS1060" s="1453"/>
      <c r="AT1060" s="1453"/>
      <c r="AU1060" s="1453"/>
      <c r="AV1060" s="1453"/>
      <c r="AW1060" s="1453"/>
      <c r="AX1060" s="1453"/>
      <c r="AY1060" s="1453"/>
      <c r="AZ1060" s="1453"/>
      <c r="BA1060" s="1453"/>
      <c r="BB1060" s="1453"/>
      <c r="BC1060" s="1453"/>
      <c r="BD1060" s="1453"/>
      <c r="BE1060" s="1453"/>
      <c r="BF1060" s="1453"/>
      <c r="BG1060" s="1453"/>
      <c r="BH1060" s="1453"/>
      <c r="BI1060" s="1453"/>
      <c r="BJ1060" s="1453"/>
      <c r="BK1060" s="1453"/>
      <c r="BL1060" s="1453"/>
      <c r="BM1060" s="1453"/>
      <c r="BN1060" s="1453"/>
      <c r="BO1060" s="1453"/>
      <c r="BP1060" s="1453"/>
      <c r="BQ1060" s="1453"/>
      <c r="BR1060" s="1453"/>
      <c r="BS1060" s="1453"/>
      <c r="BT1060" s="1453"/>
      <c r="BU1060" s="1453"/>
      <c r="BV1060" s="1453"/>
      <c r="BW1060" s="1453"/>
      <c r="BX1060" s="1453"/>
      <c r="BY1060" s="1453"/>
      <c r="BZ1060" s="1453"/>
      <c r="CA1060" s="1453"/>
      <c r="CB1060" s="1453"/>
      <c r="CC1060" s="1453"/>
      <c r="CD1060" s="1453"/>
      <c r="CE1060" s="1453"/>
      <c r="CF1060" s="1453"/>
      <c r="CG1060" s="1453"/>
      <c r="CH1060" s="1453"/>
      <c r="CI1060" s="1453"/>
      <c r="CJ1060" s="1453"/>
      <c r="CK1060" s="1453"/>
      <c r="CL1060" s="1453"/>
      <c r="CM1060" s="1453"/>
      <c r="CN1060" s="1453"/>
      <c r="CO1060" s="1453"/>
      <c r="CP1060" s="1453"/>
      <c r="CQ1060" s="1453"/>
      <c r="CR1060" s="1453"/>
      <c r="CS1060" s="1453"/>
      <c r="CT1060" s="1453"/>
      <c r="CU1060" s="1453"/>
      <c r="CV1060" s="1453"/>
      <c r="CW1060" s="1453"/>
      <c r="CX1060" s="1453"/>
      <c r="CY1060" s="1453"/>
      <c r="CZ1060" s="1453"/>
      <c r="DA1060" s="1453"/>
      <c r="DB1060" s="1453"/>
      <c r="DC1060" s="1453"/>
      <c r="DD1060" s="1453"/>
      <c r="DE1060" s="1453"/>
      <c r="DF1060" s="1453"/>
      <c r="DG1060" s="1453"/>
      <c r="DH1060" s="1453"/>
      <c r="DI1060" s="1453"/>
      <c r="DJ1060" s="1453"/>
      <c r="DK1060" s="1453"/>
      <c r="DL1060" s="1453"/>
      <c r="DM1060" s="1453"/>
      <c r="DN1060" s="1453"/>
      <c r="DO1060" s="1453"/>
      <c r="DP1060" s="1453"/>
      <c r="DQ1060" s="1453"/>
      <c r="DR1060" s="1453"/>
      <c r="DS1060" s="1453"/>
      <c r="DT1060" s="1453"/>
    </row>
    <row r="1061" spans="1:124" s="1543" customFormat="1" ht="21.9" customHeight="1" x14ac:dyDescent="0.3">
      <c r="A1061" s="1453"/>
      <c r="B1061" s="1453"/>
      <c r="C1061" s="1514"/>
      <c r="D1061" s="1514"/>
      <c r="E1061" s="1514"/>
      <c r="F1061" s="1848"/>
      <c r="G1061" s="1930"/>
      <c r="H1061" s="1516"/>
      <c r="I1061" s="1537"/>
      <c r="J1061" s="1537"/>
      <c r="K1061" s="1453"/>
      <c r="L1061" s="1453"/>
      <c r="M1061" s="1453"/>
      <c r="N1061" s="1514"/>
      <c r="O1061" s="1453"/>
      <c r="P1061" s="1453"/>
      <c r="Q1061" s="1453"/>
      <c r="R1061" s="1453"/>
      <c r="S1061" s="1453"/>
      <c r="T1061" s="1452"/>
      <c r="U1061"/>
      <c r="V1061"/>
      <c r="W1061" s="1453"/>
      <c r="X1061" s="1453"/>
      <c r="Y1061" s="1453"/>
      <c r="Z1061" s="1453"/>
      <c r="AA1061" s="1453"/>
      <c r="AB1061" s="1453"/>
      <c r="AC1061" s="1453"/>
      <c r="AD1061" s="1453"/>
      <c r="AE1061" s="1453"/>
      <c r="AF1061" s="1453"/>
      <c r="AG1061" s="1453"/>
      <c r="AH1061" s="1453"/>
      <c r="AI1061" s="1453"/>
      <c r="AJ1061" s="1453"/>
      <c r="AK1061" s="1453"/>
      <c r="AL1061" s="1453"/>
      <c r="AM1061" s="1453"/>
      <c r="AN1061" s="1453"/>
      <c r="AO1061" s="1453"/>
      <c r="AP1061" s="1453"/>
      <c r="AQ1061" s="1453"/>
      <c r="AR1061" s="1454"/>
      <c r="AS1061" s="1453"/>
      <c r="AT1061" s="1453"/>
      <c r="AU1061" s="1453"/>
      <c r="AV1061" s="1453"/>
      <c r="AW1061" s="1453"/>
      <c r="AX1061" s="1453"/>
      <c r="AY1061" s="1453"/>
      <c r="AZ1061" s="1453"/>
      <c r="BA1061" s="1453"/>
      <c r="BB1061" s="1453"/>
      <c r="BC1061" s="1453"/>
      <c r="BD1061" s="1453"/>
      <c r="BE1061" s="1453"/>
      <c r="BF1061" s="1453"/>
      <c r="BG1061" s="1453"/>
      <c r="BH1061" s="1453"/>
      <c r="BI1061" s="1453"/>
      <c r="BJ1061" s="1453"/>
      <c r="BK1061" s="1453"/>
      <c r="BL1061" s="1453"/>
      <c r="BM1061" s="1453"/>
      <c r="BN1061" s="1453"/>
      <c r="BO1061" s="1453"/>
      <c r="BP1061" s="1453"/>
      <c r="BQ1061" s="1453"/>
      <c r="BR1061" s="1453"/>
      <c r="BS1061" s="1453"/>
      <c r="BT1061" s="1453"/>
      <c r="BU1061" s="1453"/>
      <c r="BV1061" s="1453"/>
      <c r="BW1061" s="1453"/>
      <c r="BX1061" s="1453"/>
      <c r="BY1061" s="1453"/>
      <c r="BZ1061" s="1453"/>
      <c r="CA1061" s="1453"/>
      <c r="CB1061" s="1453"/>
      <c r="CC1061" s="1453"/>
      <c r="CD1061" s="1453"/>
      <c r="CE1061" s="1453"/>
      <c r="CF1061" s="1453"/>
      <c r="CG1061" s="1453"/>
      <c r="CH1061" s="1453"/>
      <c r="CI1061" s="1453"/>
      <c r="CJ1061" s="1453"/>
      <c r="CK1061" s="1453"/>
      <c r="CL1061" s="1453"/>
      <c r="CM1061" s="1453"/>
      <c r="CN1061" s="1453"/>
      <c r="CO1061" s="1453"/>
      <c r="CP1061" s="1453"/>
      <c r="CQ1061" s="1453"/>
      <c r="CR1061" s="1453"/>
      <c r="CS1061" s="1453"/>
      <c r="CT1061" s="1453"/>
      <c r="CU1061" s="1453"/>
      <c r="CV1061" s="1453"/>
      <c r="CW1061" s="1453"/>
      <c r="CX1061" s="1453"/>
      <c r="CY1061" s="1453"/>
      <c r="CZ1061" s="1453"/>
      <c r="DA1061" s="1453"/>
      <c r="DB1061" s="1453"/>
      <c r="DC1061" s="1453"/>
      <c r="DD1061" s="1453"/>
      <c r="DE1061" s="1453"/>
      <c r="DF1061" s="1453"/>
      <c r="DG1061" s="1453"/>
      <c r="DH1061" s="1453"/>
      <c r="DI1061" s="1453"/>
      <c r="DJ1061" s="1453"/>
      <c r="DK1061" s="1453"/>
      <c r="DL1061" s="1453"/>
      <c r="DM1061" s="1453"/>
      <c r="DN1061" s="1453"/>
      <c r="DO1061" s="1453"/>
      <c r="DP1061" s="1453"/>
      <c r="DQ1061" s="1453"/>
      <c r="DR1061" s="1453"/>
      <c r="DS1061" s="1453"/>
      <c r="DT1061" s="1453"/>
    </row>
    <row r="1062" spans="1:124" s="1543" customFormat="1" ht="21.9" customHeight="1" x14ac:dyDescent="0.3">
      <c r="A1062" s="1453"/>
      <c r="B1062" s="1453"/>
      <c r="C1062" s="1514"/>
      <c r="D1062" s="1514"/>
      <c r="E1062" s="1514"/>
      <c r="F1062" s="1848"/>
      <c r="G1062" s="1930"/>
      <c r="H1062" s="1516"/>
      <c r="I1062" s="1537"/>
      <c r="J1062" s="1537"/>
      <c r="K1062" s="1453"/>
      <c r="L1062" s="1453"/>
      <c r="M1062" s="1453"/>
      <c r="N1062" s="1514"/>
      <c r="O1062" s="1453"/>
      <c r="P1062" s="1453"/>
      <c r="Q1062" s="1453"/>
      <c r="R1062" s="1453"/>
      <c r="S1062" s="1453"/>
      <c r="T1062" s="1452"/>
      <c r="U1062"/>
      <c r="V1062"/>
      <c r="W1062" s="1453"/>
      <c r="X1062" s="1453"/>
      <c r="Y1062" s="1453"/>
      <c r="Z1062" s="1453"/>
      <c r="AA1062" s="1453"/>
      <c r="AB1062" s="1453"/>
      <c r="AC1062" s="1453"/>
      <c r="AD1062" s="1453"/>
      <c r="AE1062" s="1453"/>
      <c r="AF1062" s="1453"/>
      <c r="AG1062" s="1453"/>
      <c r="AH1062" s="1453"/>
      <c r="AI1062" s="1453"/>
      <c r="AJ1062" s="1453"/>
      <c r="AK1062" s="1453"/>
      <c r="AL1062" s="1453"/>
      <c r="AM1062" s="1453"/>
      <c r="AN1062" s="1453"/>
      <c r="AO1062" s="1453"/>
      <c r="AP1062" s="1453"/>
      <c r="AQ1062" s="1453"/>
      <c r="AR1062" s="1454"/>
      <c r="AS1062" s="1453"/>
      <c r="AT1062" s="1453"/>
      <c r="AU1062" s="1453"/>
      <c r="AV1062" s="1453"/>
      <c r="AW1062" s="1453"/>
      <c r="AX1062" s="1453"/>
      <c r="AY1062" s="1453"/>
      <c r="AZ1062" s="1453"/>
      <c r="BA1062" s="1453"/>
      <c r="BB1062" s="1453"/>
      <c r="BC1062" s="1453"/>
      <c r="BD1062" s="1453"/>
      <c r="BE1062" s="1453"/>
      <c r="BF1062" s="1453"/>
      <c r="BG1062" s="1453"/>
      <c r="BH1062" s="1453"/>
      <c r="BI1062" s="1453"/>
      <c r="BJ1062" s="1453"/>
      <c r="BK1062" s="1453"/>
      <c r="BL1062" s="1453"/>
      <c r="BM1062" s="1453"/>
      <c r="BN1062" s="1453"/>
      <c r="BO1062" s="1453"/>
      <c r="BP1062" s="1453"/>
      <c r="BQ1062" s="1453"/>
      <c r="BR1062" s="1453"/>
      <c r="BS1062" s="1453"/>
      <c r="BT1062" s="1453"/>
      <c r="BU1062" s="1453"/>
      <c r="BV1062" s="1453"/>
      <c r="BW1062" s="1453"/>
      <c r="BX1062" s="1453"/>
      <c r="BY1062" s="1453"/>
      <c r="BZ1062" s="1453"/>
      <c r="CA1062" s="1453"/>
      <c r="CB1062" s="1453"/>
      <c r="CC1062" s="1453"/>
      <c r="CD1062" s="1453"/>
      <c r="CE1062" s="1453"/>
      <c r="CF1062" s="1453"/>
      <c r="CG1062" s="1453"/>
      <c r="CH1062" s="1453"/>
      <c r="CI1062" s="1453"/>
      <c r="CJ1062" s="1453"/>
      <c r="CK1062" s="1453"/>
      <c r="CL1062" s="1453"/>
      <c r="CM1062" s="1453"/>
      <c r="CN1062" s="1453"/>
      <c r="CO1062" s="1453"/>
      <c r="CP1062" s="1453"/>
      <c r="CQ1062" s="1453"/>
      <c r="CR1062" s="1453"/>
      <c r="CS1062" s="1453"/>
      <c r="CT1062" s="1453"/>
      <c r="CU1062" s="1453"/>
      <c r="CV1062" s="1453"/>
      <c r="CW1062" s="1453"/>
      <c r="CX1062" s="1453"/>
      <c r="CY1062" s="1453"/>
      <c r="CZ1062" s="1453"/>
      <c r="DA1062" s="1453"/>
      <c r="DB1062" s="1453"/>
      <c r="DC1062" s="1453"/>
      <c r="DD1062" s="1453"/>
      <c r="DE1062" s="1453"/>
      <c r="DF1062" s="1453"/>
      <c r="DG1062" s="1453"/>
      <c r="DH1062" s="1453"/>
      <c r="DI1062" s="1453"/>
      <c r="DJ1062" s="1453"/>
      <c r="DK1062" s="1453"/>
      <c r="DL1062" s="1453"/>
      <c r="DM1062" s="1453"/>
      <c r="DN1062" s="1453"/>
      <c r="DO1062" s="1453"/>
      <c r="DP1062" s="1453"/>
      <c r="DQ1062" s="1453"/>
      <c r="DR1062" s="1453"/>
      <c r="DS1062" s="1453"/>
      <c r="DT1062" s="1453"/>
    </row>
    <row r="1063" spans="1:124" s="1543" customFormat="1" ht="21.9" customHeight="1" x14ac:dyDescent="0.3">
      <c r="A1063" s="1453"/>
      <c r="B1063" s="1453"/>
      <c r="C1063" s="1514"/>
      <c r="D1063" s="1514"/>
      <c r="E1063" s="1514"/>
      <c r="F1063" s="1848"/>
      <c r="G1063" s="1930"/>
      <c r="H1063" s="1516"/>
      <c r="I1063" s="1537"/>
      <c r="J1063" s="1537"/>
      <c r="K1063" s="1453"/>
      <c r="L1063" s="1453"/>
      <c r="M1063" s="1453"/>
      <c r="N1063" s="1514"/>
      <c r="O1063" s="1453"/>
      <c r="P1063" s="1453"/>
      <c r="Q1063" s="1453"/>
      <c r="R1063" s="1453"/>
      <c r="S1063" s="1453"/>
      <c r="T1063" s="1452"/>
      <c r="U1063"/>
      <c r="V1063"/>
      <c r="W1063" s="1453"/>
      <c r="X1063" s="1453"/>
      <c r="Y1063" s="1453"/>
      <c r="Z1063" s="1453"/>
      <c r="AA1063" s="1453"/>
      <c r="AB1063" s="1453"/>
      <c r="AC1063" s="1453"/>
      <c r="AD1063" s="1453"/>
      <c r="AE1063" s="1453"/>
      <c r="AF1063" s="1453"/>
      <c r="AG1063" s="1453"/>
      <c r="AH1063" s="1453"/>
      <c r="AI1063" s="1453"/>
      <c r="AJ1063" s="1453"/>
      <c r="AK1063" s="1453"/>
      <c r="AL1063" s="1453"/>
      <c r="AM1063" s="1453"/>
      <c r="AN1063" s="1453"/>
      <c r="AO1063" s="1453"/>
      <c r="AP1063" s="1453"/>
      <c r="AQ1063" s="1453"/>
      <c r="AR1063" s="1454"/>
      <c r="AS1063" s="1453"/>
      <c r="AT1063" s="1453"/>
      <c r="AU1063" s="1453"/>
      <c r="AV1063" s="1453"/>
      <c r="AW1063" s="1453"/>
      <c r="AX1063" s="1453"/>
      <c r="AY1063" s="1453"/>
      <c r="AZ1063" s="1453"/>
      <c r="BA1063" s="1453"/>
      <c r="BB1063" s="1453"/>
      <c r="BC1063" s="1453"/>
      <c r="BD1063" s="1453"/>
      <c r="BE1063" s="1453"/>
      <c r="BF1063" s="1453"/>
      <c r="BG1063" s="1453"/>
      <c r="BH1063" s="1453"/>
      <c r="BI1063" s="1453"/>
      <c r="BJ1063" s="1453"/>
      <c r="BK1063" s="1453"/>
      <c r="BL1063" s="1453"/>
      <c r="BM1063" s="1453"/>
      <c r="BN1063" s="1453"/>
      <c r="BO1063" s="1453"/>
      <c r="BP1063" s="1453"/>
      <c r="BQ1063" s="1453"/>
      <c r="BR1063" s="1453"/>
      <c r="BS1063" s="1453"/>
      <c r="BT1063" s="1453"/>
      <c r="BU1063" s="1453"/>
      <c r="BV1063" s="1453"/>
      <c r="BW1063" s="1453"/>
      <c r="BX1063" s="1453"/>
      <c r="BY1063" s="1453"/>
      <c r="BZ1063" s="1453"/>
      <c r="CA1063" s="1453"/>
      <c r="CB1063" s="1453"/>
      <c r="CC1063" s="1453"/>
      <c r="CD1063" s="1453"/>
      <c r="CE1063" s="1453"/>
      <c r="CF1063" s="1453"/>
      <c r="CG1063" s="1453"/>
      <c r="CH1063" s="1453"/>
      <c r="CI1063" s="1453"/>
      <c r="CJ1063" s="1453"/>
      <c r="CK1063" s="1453"/>
      <c r="CL1063" s="1453"/>
      <c r="CM1063" s="1453"/>
      <c r="CN1063" s="1453"/>
      <c r="CO1063" s="1453"/>
      <c r="CP1063" s="1453"/>
      <c r="CQ1063" s="1453"/>
      <c r="CR1063" s="1453"/>
      <c r="CS1063" s="1453"/>
      <c r="CT1063" s="1453"/>
      <c r="CU1063" s="1453"/>
      <c r="CV1063" s="1453"/>
      <c r="CW1063" s="1453"/>
      <c r="CX1063" s="1453"/>
      <c r="CY1063" s="1453"/>
      <c r="CZ1063" s="1453"/>
      <c r="DA1063" s="1453"/>
      <c r="DB1063" s="1453"/>
      <c r="DC1063" s="1453"/>
      <c r="DD1063" s="1453"/>
      <c r="DE1063" s="1453"/>
      <c r="DF1063" s="1453"/>
      <c r="DG1063" s="1453"/>
      <c r="DH1063" s="1453"/>
      <c r="DI1063" s="1453"/>
      <c r="DJ1063" s="1453"/>
      <c r="DK1063" s="1453"/>
      <c r="DL1063" s="1453"/>
      <c r="DM1063" s="1453"/>
      <c r="DN1063" s="1453"/>
      <c r="DO1063" s="1453"/>
      <c r="DP1063" s="1453"/>
      <c r="DQ1063" s="1453"/>
      <c r="DR1063" s="1453"/>
      <c r="DS1063" s="1453"/>
      <c r="DT1063" s="1453"/>
    </row>
    <row r="1064" spans="1:124" s="1543" customFormat="1" ht="21.9" customHeight="1" x14ac:dyDescent="0.3">
      <c r="A1064" s="1453"/>
      <c r="B1064" s="1453"/>
      <c r="C1064" s="1514"/>
      <c r="D1064" s="1514"/>
      <c r="E1064" s="1514"/>
      <c r="F1064" s="1848"/>
      <c r="G1064" s="1930"/>
      <c r="H1064" s="1516"/>
      <c r="I1064" s="1537"/>
      <c r="J1064" s="1537"/>
      <c r="K1064" s="1453"/>
      <c r="L1064" s="1453"/>
      <c r="M1064" s="1453"/>
      <c r="N1064" s="1514"/>
      <c r="O1064" s="1453"/>
      <c r="P1064" s="1453"/>
      <c r="Q1064" s="1453"/>
      <c r="R1064" s="1453"/>
      <c r="S1064" s="1453"/>
      <c r="T1064" s="1452"/>
      <c r="U1064"/>
      <c r="V1064"/>
      <c r="W1064" s="1453"/>
      <c r="X1064" s="1453"/>
      <c r="Y1064" s="1453"/>
      <c r="Z1064" s="1453"/>
      <c r="AA1064" s="1453"/>
      <c r="AB1064" s="1453"/>
      <c r="AC1064" s="1453"/>
      <c r="AD1064" s="1453"/>
      <c r="AE1064" s="1453"/>
      <c r="AF1064" s="1453"/>
      <c r="AG1064" s="1453"/>
      <c r="AH1064" s="1453"/>
      <c r="AI1064" s="1453"/>
      <c r="AJ1064" s="1453"/>
      <c r="AK1064" s="1453"/>
      <c r="AL1064" s="1453"/>
      <c r="AM1064" s="1453"/>
      <c r="AN1064" s="1453"/>
      <c r="AO1064" s="1453"/>
      <c r="AP1064" s="1453"/>
      <c r="AQ1064" s="1453"/>
      <c r="AR1064" s="1454"/>
      <c r="AS1064" s="1453"/>
      <c r="AT1064" s="1453"/>
      <c r="AU1064" s="1453"/>
      <c r="AV1064" s="1453"/>
      <c r="AW1064" s="1453"/>
      <c r="AX1064" s="1453"/>
      <c r="AY1064" s="1453"/>
      <c r="AZ1064" s="1453"/>
      <c r="BA1064" s="1453"/>
      <c r="BB1064" s="1453"/>
      <c r="BC1064" s="1453"/>
      <c r="BD1064" s="1453"/>
      <c r="BE1064" s="1453"/>
      <c r="BF1064" s="1453"/>
      <c r="BG1064" s="1453"/>
      <c r="BH1064" s="1453"/>
      <c r="BI1064" s="1453"/>
      <c r="BJ1064" s="1453"/>
      <c r="BK1064" s="1453"/>
      <c r="BL1064" s="1453"/>
      <c r="BM1064" s="1453"/>
      <c r="BN1064" s="1453"/>
      <c r="BO1064" s="1453"/>
      <c r="BP1064" s="1453"/>
      <c r="BQ1064" s="1453"/>
      <c r="BR1064" s="1453"/>
      <c r="BS1064" s="1453"/>
      <c r="BT1064" s="1453"/>
      <c r="BU1064" s="1453"/>
      <c r="BV1064" s="1453"/>
      <c r="BW1064" s="1453"/>
      <c r="BX1064" s="1453"/>
      <c r="BY1064" s="1453"/>
      <c r="BZ1064" s="1453"/>
      <c r="CA1064" s="1453"/>
      <c r="CB1064" s="1453"/>
      <c r="CC1064" s="1453"/>
      <c r="CD1064" s="1453"/>
      <c r="CE1064" s="1453"/>
      <c r="CF1064" s="1453"/>
      <c r="CG1064" s="1453"/>
      <c r="CH1064" s="1453"/>
      <c r="CI1064" s="1453"/>
      <c r="CJ1064" s="1453"/>
      <c r="CK1064" s="1453"/>
      <c r="CL1064" s="1453"/>
      <c r="CM1064" s="1453"/>
      <c r="CN1064" s="1453"/>
      <c r="CO1064" s="1453"/>
      <c r="CP1064" s="1453"/>
      <c r="CQ1064" s="1453"/>
      <c r="CR1064" s="1453"/>
      <c r="CS1064" s="1453"/>
      <c r="CT1064" s="1453"/>
      <c r="CU1064" s="1453"/>
      <c r="CV1064" s="1453"/>
      <c r="CW1064" s="1453"/>
      <c r="CX1064" s="1453"/>
      <c r="CY1064" s="1453"/>
      <c r="CZ1064" s="1453"/>
      <c r="DA1064" s="1453"/>
      <c r="DB1064" s="1453"/>
      <c r="DC1064" s="1453"/>
      <c r="DD1064" s="1453"/>
      <c r="DE1064" s="1453"/>
      <c r="DF1064" s="1453"/>
      <c r="DG1064" s="1453"/>
      <c r="DH1064" s="1453"/>
      <c r="DI1064" s="1453"/>
      <c r="DJ1064" s="1453"/>
      <c r="DK1064" s="1453"/>
      <c r="DL1064" s="1453"/>
      <c r="DM1064" s="1453"/>
      <c r="DN1064" s="1453"/>
      <c r="DO1064" s="1453"/>
      <c r="DP1064" s="1453"/>
      <c r="DQ1064" s="1453"/>
      <c r="DR1064" s="1453"/>
      <c r="DS1064" s="1453"/>
      <c r="DT1064" s="1453"/>
    </row>
    <row r="1065" spans="1:124" s="1543" customFormat="1" ht="21.9" customHeight="1" x14ac:dyDescent="0.3">
      <c r="A1065" s="1453"/>
      <c r="B1065" s="1453"/>
      <c r="C1065" s="1514"/>
      <c r="D1065" s="1514"/>
      <c r="E1065" s="1514"/>
      <c r="F1065" s="1848"/>
      <c r="G1065" s="1930"/>
      <c r="H1065" s="1516"/>
      <c r="I1065" s="1537"/>
      <c r="J1065" s="1537"/>
      <c r="K1065" s="1453"/>
      <c r="L1065" s="1453"/>
      <c r="M1065" s="1453"/>
      <c r="N1065" s="1514"/>
      <c r="O1065" s="1453"/>
      <c r="P1065" s="1453"/>
      <c r="Q1065" s="1453"/>
      <c r="R1065" s="1453"/>
      <c r="S1065" s="1453"/>
      <c r="T1065" s="1452"/>
      <c r="U1065"/>
      <c r="V1065"/>
      <c r="W1065" s="1453"/>
      <c r="X1065" s="1453"/>
      <c r="Y1065" s="1453"/>
      <c r="Z1065" s="1453"/>
      <c r="AA1065" s="1453"/>
      <c r="AB1065" s="1453"/>
      <c r="AC1065" s="1453"/>
      <c r="AD1065" s="1453"/>
      <c r="AE1065" s="1453"/>
      <c r="AF1065" s="1453"/>
      <c r="AG1065" s="1453"/>
      <c r="AH1065" s="1453"/>
      <c r="AI1065" s="1453"/>
      <c r="AJ1065" s="1453"/>
      <c r="AK1065" s="1453"/>
      <c r="AL1065" s="1453"/>
      <c r="AM1065" s="1453"/>
      <c r="AN1065" s="1453"/>
      <c r="AO1065" s="1453"/>
      <c r="AP1065" s="1453"/>
      <c r="AQ1065" s="1453"/>
      <c r="AR1065" s="1454"/>
      <c r="AS1065" s="1453"/>
      <c r="AT1065" s="1453"/>
      <c r="AU1065" s="1453"/>
      <c r="AV1065" s="1453"/>
      <c r="AW1065" s="1453"/>
      <c r="AX1065" s="1453"/>
      <c r="AY1065" s="1453"/>
      <c r="AZ1065" s="1453"/>
      <c r="BA1065" s="1453"/>
      <c r="BB1065" s="1453"/>
      <c r="BC1065" s="1453"/>
      <c r="BD1065" s="1453"/>
      <c r="BE1065" s="1453"/>
      <c r="BF1065" s="1453"/>
      <c r="BG1065" s="1453"/>
      <c r="BH1065" s="1453"/>
      <c r="BI1065" s="1453"/>
      <c r="BJ1065" s="1453"/>
      <c r="BK1065" s="1453"/>
      <c r="BL1065" s="1453"/>
      <c r="BM1065" s="1453"/>
      <c r="BN1065" s="1453"/>
      <c r="BO1065" s="1453"/>
      <c r="BP1065" s="1453"/>
      <c r="BQ1065" s="1453"/>
      <c r="BR1065" s="1453"/>
      <c r="BS1065" s="1453"/>
      <c r="BT1065" s="1453"/>
      <c r="BU1065" s="1453"/>
      <c r="BV1065" s="1453"/>
      <c r="BW1065" s="1453"/>
      <c r="BX1065" s="1453"/>
      <c r="BY1065" s="1453"/>
      <c r="BZ1065" s="1453"/>
      <c r="CA1065" s="1453"/>
      <c r="CB1065" s="1453"/>
      <c r="CC1065" s="1453"/>
      <c r="CD1065" s="1453"/>
      <c r="CE1065" s="1453"/>
      <c r="CF1065" s="1453"/>
      <c r="CG1065" s="1453"/>
      <c r="CH1065" s="1453"/>
      <c r="CI1065" s="1453"/>
      <c r="CJ1065" s="1453"/>
      <c r="CK1065" s="1453"/>
      <c r="CL1065" s="1453"/>
      <c r="CM1065" s="1453"/>
      <c r="CN1065" s="1453"/>
      <c r="CO1065" s="1453"/>
      <c r="CP1065" s="1453"/>
      <c r="CQ1065" s="1453"/>
      <c r="CR1065" s="1453"/>
      <c r="CS1065" s="1453"/>
      <c r="CT1065" s="1453"/>
      <c r="CU1065" s="1453"/>
      <c r="CV1065" s="1453"/>
      <c r="CW1065" s="1453"/>
      <c r="CX1065" s="1453"/>
      <c r="CY1065" s="1453"/>
      <c r="CZ1065" s="1453"/>
      <c r="DA1065" s="1453"/>
      <c r="DB1065" s="1453"/>
      <c r="DC1065" s="1453"/>
      <c r="DD1065" s="1453"/>
      <c r="DE1065" s="1453"/>
      <c r="DF1065" s="1453"/>
      <c r="DG1065" s="1453"/>
      <c r="DH1065" s="1453"/>
      <c r="DI1065" s="1453"/>
      <c r="DJ1065" s="1453"/>
      <c r="DK1065" s="1453"/>
      <c r="DL1065" s="1453"/>
      <c r="DM1065" s="1453"/>
      <c r="DN1065" s="1453"/>
      <c r="DO1065" s="1453"/>
      <c r="DP1065" s="1453"/>
      <c r="DQ1065" s="1453"/>
      <c r="DR1065" s="1453"/>
      <c r="DS1065" s="1453"/>
      <c r="DT1065" s="1453"/>
    </row>
    <row r="1066" spans="1:124" s="1543" customFormat="1" ht="21.9" customHeight="1" x14ac:dyDescent="0.3">
      <c r="A1066" s="1453"/>
      <c r="B1066" s="1453"/>
      <c r="C1066" s="1514"/>
      <c r="D1066" s="1514"/>
      <c r="E1066" s="1514"/>
      <c r="F1066" s="1848"/>
      <c r="G1066" s="1930"/>
      <c r="H1066" s="1516"/>
      <c r="I1066" s="1537"/>
      <c r="J1066" s="1537"/>
      <c r="K1066" s="1453"/>
      <c r="L1066" s="1453"/>
      <c r="M1066" s="1453"/>
      <c r="N1066" s="1514"/>
      <c r="O1066" s="1453"/>
      <c r="P1066" s="1453"/>
      <c r="Q1066" s="1453"/>
      <c r="R1066" s="1453"/>
      <c r="S1066" s="1453"/>
      <c r="T1066" s="1452"/>
      <c r="U1066"/>
      <c r="V1066"/>
      <c r="W1066" s="1453"/>
      <c r="X1066" s="1453"/>
      <c r="Y1066" s="1453"/>
      <c r="Z1066" s="1453"/>
      <c r="AA1066" s="1453"/>
      <c r="AB1066" s="1453"/>
      <c r="AC1066" s="1453"/>
      <c r="AD1066" s="1453"/>
      <c r="AE1066" s="1453"/>
      <c r="AF1066" s="1453"/>
      <c r="AG1066" s="1453"/>
      <c r="AH1066" s="1453"/>
      <c r="AI1066" s="1453"/>
      <c r="AJ1066" s="1453"/>
      <c r="AK1066" s="1453"/>
      <c r="AL1066" s="1453"/>
      <c r="AM1066" s="1453"/>
      <c r="AN1066" s="1453"/>
      <c r="AO1066" s="1453"/>
      <c r="AP1066" s="1453"/>
      <c r="AQ1066" s="1453"/>
      <c r="AR1066" s="1454"/>
      <c r="AS1066" s="1453"/>
      <c r="AT1066" s="1453"/>
      <c r="AU1066" s="1453"/>
      <c r="AV1066" s="1453"/>
      <c r="AW1066" s="1453"/>
      <c r="AX1066" s="1453"/>
      <c r="AY1066" s="1453"/>
      <c r="AZ1066" s="1453"/>
      <c r="BA1066" s="1453"/>
      <c r="BB1066" s="1453"/>
      <c r="BC1066" s="1453"/>
      <c r="BD1066" s="1453"/>
      <c r="BE1066" s="1453"/>
      <c r="BF1066" s="1453"/>
      <c r="BG1066" s="1453"/>
      <c r="BH1066" s="1453"/>
      <c r="BI1066" s="1453"/>
      <c r="BJ1066" s="1453"/>
      <c r="BK1066" s="1453"/>
      <c r="BL1066" s="1453"/>
      <c r="BM1066" s="1453"/>
      <c r="BN1066" s="1453"/>
      <c r="BO1066" s="1453"/>
      <c r="BP1066" s="1453"/>
      <c r="BQ1066" s="1453"/>
      <c r="BR1066" s="1453"/>
      <c r="BS1066" s="1453"/>
      <c r="BT1066" s="1453"/>
      <c r="BU1066" s="1453"/>
      <c r="BV1066" s="1453"/>
      <c r="BW1066" s="1453"/>
      <c r="BX1066" s="1453"/>
      <c r="BY1066" s="1453"/>
      <c r="BZ1066" s="1453"/>
      <c r="CA1066" s="1453"/>
      <c r="CB1066" s="1453"/>
      <c r="CC1066" s="1453"/>
      <c r="CD1066" s="1453"/>
      <c r="CE1066" s="1453"/>
      <c r="CF1066" s="1453"/>
      <c r="CG1066" s="1453"/>
      <c r="CH1066" s="1453"/>
      <c r="CI1066" s="1453"/>
      <c r="CJ1066" s="1453"/>
      <c r="CK1066" s="1453"/>
      <c r="CL1066" s="1453"/>
      <c r="CM1066" s="1453"/>
      <c r="CN1066" s="1453"/>
      <c r="CO1066" s="1453"/>
      <c r="CP1066" s="1453"/>
      <c r="CQ1066" s="1453"/>
      <c r="CR1066" s="1453"/>
      <c r="CS1066" s="1453"/>
      <c r="CT1066" s="1453"/>
      <c r="CU1066" s="1453"/>
      <c r="CV1066" s="1453"/>
      <c r="CW1066" s="1453"/>
      <c r="CX1066" s="1453"/>
      <c r="CY1066" s="1453"/>
      <c r="CZ1066" s="1453"/>
      <c r="DA1066" s="1453"/>
      <c r="DB1066" s="1453"/>
      <c r="DC1066" s="1453"/>
      <c r="DD1066" s="1453"/>
      <c r="DE1066" s="1453"/>
      <c r="DF1066" s="1453"/>
      <c r="DG1066" s="1453"/>
      <c r="DH1066" s="1453"/>
      <c r="DI1066" s="1453"/>
      <c r="DJ1066" s="1453"/>
      <c r="DK1066" s="1453"/>
      <c r="DL1066" s="1453"/>
      <c r="DM1066" s="1453"/>
      <c r="DN1066" s="1453"/>
      <c r="DO1066" s="1453"/>
      <c r="DP1066" s="1453"/>
      <c r="DQ1066" s="1453"/>
      <c r="DR1066" s="1453"/>
      <c r="DS1066" s="1453"/>
      <c r="DT1066" s="1453"/>
    </row>
    <row r="1067" spans="1:124" s="1543" customFormat="1" ht="21.9" customHeight="1" x14ac:dyDescent="0.3">
      <c r="A1067" s="1453"/>
      <c r="B1067" s="1453"/>
      <c r="C1067" s="1514"/>
      <c r="D1067" s="1514"/>
      <c r="E1067" s="1514"/>
      <c r="F1067" s="1848"/>
      <c r="G1067" s="1930"/>
      <c r="H1067" s="1516"/>
      <c r="I1067" s="1537"/>
      <c r="J1067" s="1537"/>
      <c r="K1067" s="1453"/>
      <c r="L1067" s="1453"/>
      <c r="M1067" s="1453"/>
      <c r="N1067" s="1514"/>
      <c r="O1067" s="1453"/>
      <c r="P1067" s="1453"/>
      <c r="Q1067" s="1453"/>
      <c r="R1067" s="1453"/>
      <c r="S1067" s="1453"/>
      <c r="T1067" s="1452"/>
      <c r="U1067"/>
      <c r="V1067"/>
      <c r="W1067" s="1453"/>
      <c r="X1067" s="1453"/>
      <c r="Y1067" s="1453"/>
      <c r="Z1067" s="1453"/>
      <c r="AA1067" s="1453"/>
      <c r="AB1067" s="1453"/>
      <c r="AC1067" s="1453"/>
      <c r="AD1067" s="1453"/>
      <c r="AE1067" s="1453"/>
      <c r="AF1067" s="1453"/>
      <c r="AG1067" s="1453"/>
      <c r="AH1067" s="1453"/>
      <c r="AI1067" s="1453"/>
      <c r="AJ1067" s="1453"/>
      <c r="AK1067" s="1453"/>
      <c r="AL1067" s="1453"/>
      <c r="AM1067" s="1453"/>
      <c r="AN1067" s="1453"/>
      <c r="AO1067" s="1453"/>
      <c r="AP1067" s="1453"/>
      <c r="AQ1067" s="1453"/>
      <c r="AR1067" s="1454"/>
      <c r="AS1067" s="1453"/>
      <c r="AT1067" s="1453"/>
      <c r="AU1067" s="1453"/>
      <c r="AV1067" s="1453"/>
      <c r="AW1067" s="1453"/>
      <c r="AX1067" s="1453"/>
      <c r="AY1067" s="1453"/>
      <c r="AZ1067" s="1453"/>
      <c r="BA1067" s="1453"/>
      <c r="BB1067" s="1453"/>
      <c r="BC1067" s="1453"/>
      <c r="BD1067" s="1453"/>
      <c r="BE1067" s="1453"/>
      <c r="BF1067" s="1453"/>
      <c r="BG1067" s="1453"/>
      <c r="BH1067" s="1453"/>
      <c r="BI1067" s="1453"/>
      <c r="BJ1067" s="1453"/>
      <c r="BK1067" s="1453"/>
      <c r="BL1067" s="1453"/>
      <c r="BM1067" s="1453"/>
      <c r="BN1067" s="1453"/>
      <c r="BO1067" s="1453"/>
      <c r="BP1067" s="1453"/>
      <c r="BQ1067" s="1453"/>
      <c r="BR1067" s="1453"/>
      <c r="BS1067" s="1453"/>
      <c r="BT1067" s="1453"/>
      <c r="BU1067" s="1453"/>
      <c r="BV1067" s="1453"/>
      <c r="BW1067" s="1453"/>
      <c r="BX1067" s="1453"/>
      <c r="BY1067" s="1453"/>
      <c r="BZ1067" s="1453"/>
      <c r="CA1067" s="1453"/>
      <c r="CB1067" s="1453"/>
      <c r="CC1067" s="1453"/>
      <c r="CD1067" s="1453"/>
      <c r="CE1067" s="1453"/>
      <c r="CF1067" s="1453"/>
      <c r="CG1067" s="1453"/>
      <c r="CH1067" s="1453"/>
      <c r="CI1067" s="1453"/>
      <c r="CJ1067" s="1453"/>
      <c r="CK1067" s="1453"/>
      <c r="CL1067" s="1453"/>
      <c r="CM1067" s="1453"/>
      <c r="CN1067" s="1453"/>
      <c r="CO1067" s="1453"/>
      <c r="CP1067" s="1453"/>
      <c r="CQ1067" s="1453"/>
      <c r="CR1067" s="1453"/>
      <c r="CS1067" s="1453"/>
      <c r="CT1067" s="1453"/>
      <c r="CU1067" s="1453"/>
      <c r="CV1067" s="1453"/>
      <c r="CW1067" s="1453"/>
      <c r="CX1067" s="1453"/>
      <c r="CY1067" s="1453"/>
      <c r="CZ1067" s="1453"/>
      <c r="DA1067" s="1453"/>
      <c r="DB1067" s="1453"/>
      <c r="DC1067" s="1453"/>
      <c r="DD1067" s="1453"/>
      <c r="DE1067" s="1453"/>
      <c r="DF1067" s="1453"/>
      <c r="DG1067" s="1453"/>
      <c r="DH1067" s="1453"/>
      <c r="DI1067" s="1453"/>
      <c r="DJ1067" s="1453"/>
      <c r="DK1067" s="1453"/>
      <c r="DL1067" s="1453"/>
      <c r="DM1067" s="1453"/>
      <c r="DN1067" s="1453"/>
      <c r="DO1067" s="1453"/>
      <c r="DP1067" s="1453"/>
      <c r="DQ1067" s="1453"/>
      <c r="DR1067" s="1453"/>
      <c r="DS1067" s="1453"/>
      <c r="DT1067" s="1453"/>
    </row>
    <row r="1068" spans="1:124" s="1543" customFormat="1" ht="21.9" customHeight="1" x14ac:dyDescent="0.3">
      <c r="A1068" s="1453"/>
      <c r="B1068" s="1453"/>
      <c r="C1068" s="1514"/>
      <c r="D1068" s="1514"/>
      <c r="E1068" s="1514"/>
      <c r="F1068" s="1848"/>
      <c r="G1068" s="1930"/>
      <c r="H1068" s="1516"/>
      <c r="I1068" s="1537"/>
      <c r="J1068" s="1537"/>
      <c r="K1068" s="1453"/>
      <c r="L1068" s="1453"/>
      <c r="M1068" s="1453"/>
      <c r="N1068" s="1514"/>
      <c r="O1068" s="1453"/>
      <c r="P1068" s="1453"/>
      <c r="Q1068" s="1453"/>
      <c r="R1068" s="1453"/>
      <c r="S1068" s="1453"/>
      <c r="T1068" s="1452"/>
      <c r="U1068"/>
      <c r="V1068"/>
      <c r="W1068" s="1453"/>
      <c r="X1068" s="1453"/>
      <c r="Y1068" s="1453"/>
      <c r="Z1068" s="1453"/>
      <c r="AA1068" s="1453"/>
      <c r="AB1068" s="1453"/>
      <c r="AC1068" s="1453"/>
      <c r="AD1068" s="1453"/>
      <c r="AE1068" s="1453"/>
      <c r="AF1068" s="1453"/>
      <c r="AG1068" s="1453"/>
      <c r="AH1068" s="1453"/>
      <c r="AI1068" s="1453"/>
      <c r="AJ1068" s="1453"/>
      <c r="AK1068" s="1453"/>
      <c r="AL1068" s="1453"/>
      <c r="AM1068" s="1453"/>
      <c r="AN1068" s="1453"/>
      <c r="AO1068" s="1453"/>
      <c r="AP1068" s="1453"/>
      <c r="AQ1068" s="1453"/>
      <c r="AR1068" s="1454"/>
      <c r="AS1068" s="1453"/>
      <c r="AT1068" s="1453"/>
      <c r="AU1068" s="1453"/>
      <c r="AV1068" s="1453"/>
      <c r="AW1068" s="1453"/>
      <c r="AX1068" s="1453"/>
      <c r="AY1068" s="1453"/>
      <c r="AZ1068" s="1453"/>
      <c r="BA1068" s="1453"/>
      <c r="BB1068" s="1453"/>
      <c r="BC1068" s="1453"/>
      <c r="BD1068" s="1453"/>
      <c r="BE1068" s="1453"/>
      <c r="BF1068" s="1453"/>
      <c r="BG1068" s="1453"/>
      <c r="BH1068" s="1453"/>
      <c r="BI1068" s="1453"/>
      <c r="BJ1068" s="1453"/>
      <c r="BK1068" s="1453"/>
      <c r="BL1068" s="1453"/>
      <c r="BM1068" s="1453"/>
      <c r="BN1068" s="1453"/>
      <c r="BO1068" s="1453"/>
      <c r="BP1068" s="1453"/>
      <c r="BQ1068" s="1453"/>
      <c r="BR1068" s="1453"/>
      <c r="BS1068" s="1453"/>
      <c r="BT1068" s="1453"/>
      <c r="BU1068" s="1453"/>
      <c r="BV1068" s="1453"/>
      <c r="BW1068" s="1453"/>
      <c r="BX1068" s="1453"/>
      <c r="BY1068" s="1453"/>
      <c r="BZ1068" s="1453"/>
      <c r="CA1068" s="1453"/>
      <c r="CB1068" s="1453"/>
      <c r="CC1068" s="1453"/>
      <c r="CD1068" s="1453"/>
      <c r="CE1068" s="1453"/>
      <c r="CF1068" s="1453"/>
      <c r="CG1068" s="1453"/>
      <c r="CH1068" s="1453"/>
      <c r="CI1068" s="1453"/>
      <c r="CJ1068" s="1453"/>
      <c r="CK1068" s="1453"/>
      <c r="CL1068" s="1453"/>
      <c r="CM1068" s="1453"/>
      <c r="CN1068" s="1453"/>
      <c r="CO1068" s="1453"/>
      <c r="CP1068" s="1453"/>
      <c r="CQ1068" s="1453"/>
      <c r="CR1068" s="1453"/>
      <c r="CS1068" s="1453"/>
      <c r="CT1068" s="1453"/>
      <c r="CU1068" s="1453"/>
      <c r="CV1068" s="1453"/>
      <c r="CW1068" s="1453"/>
      <c r="CX1068" s="1453"/>
      <c r="CY1068" s="1453"/>
      <c r="CZ1068" s="1453"/>
      <c r="DA1068" s="1453"/>
      <c r="DB1068" s="1453"/>
      <c r="DC1068" s="1453"/>
      <c r="DD1068" s="1453"/>
      <c r="DE1068" s="1453"/>
      <c r="DF1068" s="1453"/>
      <c r="DG1068" s="1453"/>
      <c r="DH1068" s="1453"/>
      <c r="DI1068" s="1453"/>
      <c r="DJ1068" s="1453"/>
      <c r="DK1068" s="1453"/>
      <c r="DL1068" s="1453"/>
      <c r="DM1068" s="1453"/>
      <c r="DN1068" s="1453"/>
      <c r="DO1068" s="1453"/>
      <c r="DP1068" s="1453"/>
      <c r="DQ1068" s="1453"/>
      <c r="DR1068" s="1453"/>
      <c r="DS1068" s="1453"/>
      <c r="DT1068" s="1453"/>
    </row>
    <row r="1069" spans="1:124" s="1543" customFormat="1" ht="21.9" customHeight="1" x14ac:dyDescent="0.3">
      <c r="A1069" s="1453"/>
      <c r="B1069" s="1453"/>
      <c r="C1069" s="1514"/>
      <c r="D1069" s="1514"/>
      <c r="E1069" s="1514"/>
      <c r="F1069" s="1848"/>
      <c r="G1069" s="1930"/>
      <c r="H1069" s="1516"/>
      <c r="I1069" s="1537"/>
      <c r="J1069" s="1537"/>
      <c r="K1069" s="1453"/>
      <c r="L1069" s="1453"/>
      <c r="M1069" s="1453"/>
      <c r="N1069" s="1514"/>
      <c r="O1069" s="1453"/>
      <c r="P1069" s="1453"/>
      <c r="Q1069" s="1453"/>
      <c r="R1069" s="1453"/>
      <c r="S1069" s="1453"/>
      <c r="T1069" s="1452"/>
      <c r="U1069"/>
      <c r="V1069"/>
      <c r="W1069" s="1453"/>
      <c r="X1069" s="1453"/>
      <c r="Y1069" s="1453"/>
      <c r="Z1069" s="1453"/>
      <c r="AA1069" s="1453"/>
      <c r="AB1069" s="1453"/>
      <c r="AC1069" s="1453"/>
      <c r="AD1069" s="1453"/>
      <c r="AE1069" s="1453"/>
      <c r="AF1069" s="1453"/>
      <c r="AG1069" s="1453"/>
      <c r="AH1069" s="1453"/>
      <c r="AI1069" s="1453"/>
      <c r="AJ1069" s="1453"/>
      <c r="AK1069" s="1453"/>
      <c r="AL1069" s="1453"/>
      <c r="AM1069" s="1453"/>
      <c r="AN1069" s="1453"/>
      <c r="AO1069" s="1453"/>
      <c r="AP1069" s="1453"/>
      <c r="AQ1069" s="1453"/>
      <c r="AR1069" s="1454"/>
      <c r="AS1069" s="1453"/>
      <c r="AT1069" s="1453"/>
      <c r="AU1069" s="1453"/>
      <c r="AV1069" s="1453"/>
      <c r="AW1069" s="1453"/>
      <c r="AX1069" s="1453"/>
      <c r="AY1069" s="1453"/>
      <c r="AZ1069" s="1453"/>
      <c r="BA1069" s="1453"/>
      <c r="BB1069" s="1453"/>
      <c r="BC1069" s="1453"/>
      <c r="BD1069" s="1453"/>
      <c r="BE1069" s="1453"/>
      <c r="BF1069" s="1453"/>
      <c r="BG1069" s="1453"/>
      <c r="BH1069" s="1453"/>
      <c r="BI1069" s="1453"/>
      <c r="BJ1069" s="1453"/>
      <c r="BK1069" s="1453"/>
      <c r="BL1069" s="1453"/>
      <c r="BM1069" s="1453"/>
      <c r="BN1069" s="1453"/>
      <c r="BO1069" s="1453"/>
      <c r="BP1069" s="1453"/>
      <c r="BQ1069" s="1453"/>
      <c r="BR1069" s="1453"/>
      <c r="BS1069" s="1453"/>
      <c r="BT1069" s="1453"/>
      <c r="BU1069" s="1453"/>
      <c r="BV1069" s="1453"/>
      <c r="BW1069" s="1453"/>
      <c r="BX1069" s="1453"/>
      <c r="BY1069" s="1453"/>
      <c r="BZ1069" s="1453"/>
      <c r="CA1069" s="1453"/>
      <c r="CB1069" s="1453"/>
      <c r="CC1069" s="1453"/>
      <c r="CD1069" s="1453"/>
      <c r="CE1069" s="1453"/>
      <c r="CF1069" s="1453"/>
      <c r="CG1069" s="1453"/>
      <c r="CH1069" s="1453"/>
      <c r="CI1069" s="1453"/>
      <c r="CJ1069" s="1453"/>
      <c r="CK1069" s="1453"/>
      <c r="CL1069" s="1453"/>
      <c r="CM1069" s="1453"/>
      <c r="CN1069" s="1453"/>
      <c r="CO1069" s="1453"/>
      <c r="CP1069" s="1453"/>
      <c r="CQ1069" s="1453"/>
      <c r="CR1069" s="1453"/>
      <c r="CS1069" s="1453"/>
      <c r="CT1069" s="1453"/>
      <c r="CU1069" s="1453"/>
      <c r="CV1069" s="1453"/>
      <c r="CW1069" s="1453"/>
      <c r="CX1069" s="1453"/>
      <c r="CY1069" s="1453"/>
      <c r="CZ1069" s="1453"/>
      <c r="DA1069" s="1453"/>
      <c r="DB1069" s="1453"/>
      <c r="DC1069" s="1453"/>
      <c r="DD1069" s="1453"/>
      <c r="DE1069" s="1453"/>
      <c r="DF1069" s="1453"/>
      <c r="DG1069" s="1453"/>
      <c r="DH1069" s="1453"/>
      <c r="DI1069" s="1453"/>
      <c r="DJ1069" s="1453"/>
      <c r="DK1069" s="1453"/>
      <c r="DL1069" s="1453"/>
      <c r="DM1069" s="1453"/>
      <c r="DN1069" s="1453"/>
      <c r="DO1069" s="1453"/>
      <c r="DP1069" s="1453"/>
      <c r="DQ1069" s="1453"/>
      <c r="DR1069" s="1453"/>
      <c r="DS1069" s="1453"/>
      <c r="DT1069" s="1453"/>
    </row>
    <row r="1070" spans="1:124" s="1543" customFormat="1" ht="21.9" customHeight="1" x14ac:dyDescent="0.3">
      <c r="A1070" s="1453"/>
      <c r="B1070" s="1453"/>
      <c r="C1070" s="1514"/>
      <c r="D1070" s="1514"/>
      <c r="E1070" s="1514"/>
      <c r="F1070" s="1848"/>
      <c r="G1070" s="1930"/>
      <c r="H1070" s="1516"/>
      <c r="I1070" s="1537"/>
      <c r="J1070" s="1537"/>
      <c r="K1070" s="1453"/>
      <c r="L1070" s="1453"/>
      <c r="M1070" s="1453"/>
      <c r="N1070" s="1514"/>
      <c r="O1070" s="1453"/>
      <c r="P1070" s="1453"/>
      <c r="Q1070" s="1453"/>
      <c r="R1070" s="1453"/>
      <c r="S1070" s="1453"/>
      <c r="T1070" s="1452"/>
      <c r="U1070"/>
      <c r="V1070"/>
      <c r="W1070" s="1453"/>
      <c r="X1070" s="1453"/>
      <c r="Y1070" s="1453"/>
      <c r="Z1070" s="1453"/>
      <c r="AA1070" s="1453"/>
      <c r="AB1070" s="1453"/>
      <c r="AC1070" s="1453"/>
      <c r="AD1070" s="1453"/>
      <c r="AE1070" s="1453"/>
      <c r="AF1070" s="1453"/>
      <c r="AG1070" s="1453"/>
      <c r="AH1070" s="1453"/>
      <c r="AI1070" s="1453"/>
      <c r="AJ1070" s="1453"/>
      <c r="AK1070" s="1453"/>
      <c r="AL1070" s="1453"/>
      <c r="AM1070" s="1453"/>
      <c r="AN1070" s="1453"/>
      <c r="AO1070" s="1453"/>
      <c r="AP1070" s="1453"/>
      <c r="AQ1070" s="1453"/>
      <c r="AR1070" s="1454"/>
      <c r="AS1070" s="1453"/>
      <c r="AT1070" s="1453"/>
      <c r="AU1070" s="1453"/>
      <c r="AV1070" s="1453"/>
      <c r="AW1070" s="1453"/>
      <c r="AX1070" s="1453"/>
      <c r="AY1070" s="1453"/>
      <c r="AZ1070" s="1453"/>
      <c r="BA1070" s="1453"/>
      <c r="BB1070" s="1453"/>
      <c r="BC1070" s="1453"/>
      <c r="BD1070" s="1453"/>
      <c r="BE1070" s="1453"/>
      <c r="BF1070" s="1453"/>
      <c r="BG1070" s="1453"/>
      <c r="BH1070" s="1453"/>
      <c r="BI1070" s="1453"/>
      <c r="BJ1070" s="1453"/>
      <c r="BK1070" s="1453"/>
      <c r="BL1070" s="1453"/>
      <c r="BM1070" s="1453"/>
      <c r="BN1070" s="1453"/>
      <c r="BO1070" s="1453"/>
      <c r="BP1070" s="1453"/>
      <c r="BQ1070" s="1453"/>
      <c r="BR1070" s="1453"/>
      <c r="BS1070" s="1453"/>
      <c r="BT1070" s="1453"/>
      <c r="BU1070" s="1453"/>
      <c r="BV1070" s="1453"/>
      <c r="BW1070" s="1453"/>
      <c r="BX1070" s="1453"/>
      <c r="BY1070" s="1453"/>
      <c r="BZ1070" s="1453"/>
      <c r="CA1070" s="1453"/>
      <c r="CB1070" s="1453"/>
      <c r="CC1070" s="1453"/>
      <c r="CD1070" s="1453"/>
      <c r="CE1070" s="1453"/>
      <c r="CF1070" s="1453"/>
      <c r="CG1070" s="1453"/>
      <c r="CH1070" s="1453"/>
      <c r="CI1070" s="1453"/>
      <c r="CJ1070" s="1453"/>
      <c r="CK1070" s="1453"/>
      <c r="CL1070" s="1453"/>
      <c r="CM1070" s="1453"/>
      <c r="CN1070" s="1453"/>
      <c r="CO1070" s="1453"/>
      <c r="CP1070" s="1453"/>
      <c r="CQ1070" s="1453"/>
      <c r="CR1070" s="1453"/>
      <c r="CS1070" s="1453"/>
      <c r="CT1070" s="1453"/>
      <c r="CU1070" s="1453"/>
      <c r="CV1070" s="1453"/>
      <c r="CW1070" s="1453"/>
      <c r="CX1070" s="1453"/>
      <c r="CY1070" s="1453"/>
      <c r="CZ1070" s="1453"/>
      <c r="DA1070" s="1453"/>
      <c r="DB1070" s="1453"/>
      <c r="DC1070" s="1453"/>
      <c r="DD1070" s="1453"/>
      <c r="DE1070" s="1453"/>
      <c r="DF1070" s="1453"/>
      <c r="DG1070" s="1453"/>
      <c r="DH1070" s="1453"/>
      <c r="DI1070" s="1453"/>
      <c r="DJ1070" s="1453"/>
      <c r="DK1070" s="1453"/>
      <c r="DL1070" s="1453"/>
      <c r="DM1070" s="1453"/>
      <c r="DN1070" s="1453"/>
      <c r="DO1070" s="1453"/>
      <c r="DP1070" s="1453"/>
      <c r="DQ1070" s="1453"/>
      <c r="DR1070" s="1453"/>
      <c r="DS1070" s="1453"/>
      <c r="DT1070" s="1453"/>
    </row>
    <row r="1071" spans="1:124" s="1543" customFormat="1" ht="21.9" customHeight="1" x14ac:dyDescent="0.3">
      <c r="A1071" s="1453"/>
      <c r="B1071" s="1453"/>
      <c r="C1071" s="1514"/>
      <c r="D1071" s="1514"/>
      <c r="E1071" s="1514"/>
      <c r="F1071" s="1848"/>
      <c r="G1071" s="1930"/>
      <c r="H1071" s="1516"/>
      <c r="I1071" s="1537"/>
      <c r="J1071" s="1537"/>
      <c r="K1071" s="1453"/>
      <c r="L1071" s="1453"/>
      <c r="M1071" s="1453"/>
      <c r="N1071" s="1514"/>
      <c r="O1071" s="1453"/>
      <c r="P1071" s="1453"/>
      <c r="Q1071" s="1453"/>
      <c r="R1071" s="1453"/>
      <c r="S1071" s="1453"/>
      <c r="T1071" s="1452"/>
      <c r="U1071"/>
      <c r="V1071"/>
      <c r="W1071" s="1453"/>
      <c r="X1071" s="1453"/>
      <c r="Y1071" s="1453"/>
      <c r="Z1071" s="1453"/>
      <c r="AA1071" s="1453"/>
      <c r="AB1071" s="1453"/>
      <c r="AC1071" s="1453"/>
      <c r="AD1071" s="1453"/>
      <c r="AE1071" s="1453"/>
      <c r="AF1071" s="1453"/>
      <c r="AG1071" s="1453"/>
      <c r="AH1071" s="1453"/>
      <c r="AI1071" s="1453"/>
      <c r="AJ1071" s="1453"/>
      <c r="AK1071" s="1453"/>
      <c r="AL1071" s="1453"/>
      <c r="AM1071" s="1453"/>
      <c r="AN1071" s="1453"/>
      <c r="AO1071" s="1453"/>
      <c r="AP1071" s="1453"/>
      <c r="AQ1071" s="1453"/>
      <c r="AR1071" s="1454"/>
      <c r="AS1071" s="1453"/>
      <c r="AT1071" s="1453"/>
      <c r="AU1071" s="1453"/>
      <c r="AV1071" s="1453"/>
      <c r="AW1071" s="1453"/>
      <c r="AX1071" s="1453"/>
      <c r="AY1071" s="1453"/>
      <c r="AZ1071" s="1453"/>
      <c r="BA1071" s="1453"/>
      <c r="BB1071" s="1453"/>
      <c r="BC1071" s="1453"/>
      <c r="BD1071" s="1453"/>
      <c r="BE1071" s="1453"/>
      <c r="BF1071" s="1453"/>
      <c r="BG1071" s="1453"/>
      <c r="BH1071" s="1453"/>
      <c r="BI1071" s="1453"/>
      <c r="BJ1071" s="1453"/>
      <c r="BK1071" s="1453"/>
      <c r="BL1071" s="1453"/>
      <c r="BM1071" s="1453"/>
      <c r="BN1071" s="1453"/>
      <c r="BO1071" s="1453"/>
      <c r="BP1071" s="1453"/>
      <c r="BQ1071" s="1453"/>
      <c r="BR1071" s="1453"/>
      <c r="BS1071" s="1453"/>
      <c r="BT1071" s="1453"/>
      <c r="BU1071" s="1453"/>
      <c r="BV1071" s="1453"/>
      <c r="BW1071" s="1453"/>
      <c r="BX1071" s="1453"/>
      <c r="BY1071" s="1453"/>
      <c r="BZ1071" s="1453"/>
      <c r="CA1071" s="1453"/>
      <c r="CB1071" s="1453"/>
      <c r="CC1071" s="1453"/>
      <c r="CD1071" s="1453"/>
      <c r="CE1071" s="1453"/>
      <c r="CF1071" s="1453"/>
      <c r="CG1071" s="1453"/>
      <c r="CH1071" s="1453"/>
      <c r="CI1071" s="1453"/>
      <c r="CJ1071" s="1453"/>
      <c r="CK1071" s="1453"/>
      <c r="CL1071" s="1453"/>
      <c r="CM1071" s="1453"/>
      <c r="CN1071" s="1453"/>
      <c r="CO1071" s="1453"/>
      <c r="CP1071" s="1453"/>
      <c r="CQ1071" s="1453"/>
      <c r="CR1071" s="1453"/>
      <c r="CS1071" s="1453"/>
      <c r="CT1071" s="1453"/>
      <c r="CU1071" s="1453"/>
      <c r="CV1071" s="1453"/>
      <c r="CW1071" s="1453"/>
      <c r="CX1071" s="1453"/>
      <c r="CY1071" s="1453"/>
      <c r="CZ1071" s="1453"/>
      <c r="DA1071" s="1453"/>
      <c r="DB1071" s="1453"/>
      <c r="DC1071" s="1453"/>
      <c r="DD1071" s="1453"/>
      <c r="DE1071" s="1453"/>
      <c r="DF1071" s="1453"/>
      <c r="DG1071" s="1453"/>
      <c r="DH1071" s="1453"/>
      <c r="DI1071" s="1453"/>
      <c r="DJ1071" s="1453"/>
      <c r="DK1071" s="1453"/>
      <c r="DL1071" s="1453"/>
      <c r="DM1071" s="1453"/>
      <c r="DN1071" s="1453"/>
      <c r="DO1071" s="1453"/>
      <c r="DP1071" s="1453"/>
      <c r="DQ1071" s="1453"/>
      <c r="DR1071" s="1453"/>
      <c r="DS1071" s="1453"/>
      <c r="DT1071" s="1453"/>
    </row>
    <row r="1072" spans="1:124" s="1543" customFormat="1" ht="21.9" customHeight="1" x14ac:dyDescent="0.3">
      <c r="A1072" s="1453"/>
      <c r="B1072" s="1453"/>
      <c r="C1072" s="1514"/>
      <c r="D1072" s="1514"/>
      <c r="E1072" s="1514"/>
      <c r="F1072" s="1848"/>
      <c r="G1072" s="1930"/>
      <c r="H1072" s="1516"/>
      <c r="I1072" s="1537"/>
      <c r="J1072" s="1537"/>
      <c r="K1072" s="1453"/>
      <c r="L1072" s="1453"/>
      <c r="M1072" s="1453"/>
      <c r="N1072" s="1514"/>
      <c r="O1072" s="1453"/>
      <c r="P1072" s="1453"/>
      <c r="Q1072" s="1453"/>
      <c r="R1072" s="1453"/>
      <c r="S1072" s="1453"/>
      <c r="T1072" s="1452"/>
      <c r="U1072"/>
      <c r="V1072"/>
      <c r="W1072" s="1453"/>
      <c r="X1072" s="1453"/>
      <c r="Y1072" s="1453"/>
      <c r="Z1072" s="1453"/>
      <c r="AA1072" s="1453"/>
      <c r="AB1072" s="1453"/>
      <c r="AC1072" s="1453"/>
      <c r="AD1072" s="1453"/>
      <c r="AE1072" s="1453"/>
      <c r="AF1072" s="1453"/>
      <c r="AG1072" s="1453"/>
      <c r="AH1072" s="1453"/>
      <c r="AI1072" s="1453"/>
      <c r="AJ1072" s="1453"/>
      <c r="AK1072" s="1453"/>
      <c r="AL1072" s="1453"/>
      <c r="AM1072" s="1453"/>
      <c r="AN1072" s="1453"/>
      <c r="AO1072" s="1453"/>
      <c r="AP1072" s="1453"/>
      <c r="AQ1072" s="1453"/>
      <c r="AR1072" s="1454"/>
      <c r="AS1072" s="1453"/>
      <c r="AT1072" s="1453"/>
      <c r="AU1072" s="1453"/>
      <c r="AV1072" s="1453"/>
      <c r="AW1072" s="1453"/>
      <c r="AX1072" s="1453"/>
      <c r="AY1072" s="1453"/>
      <c r="AZ1072" s="1453"/>
      <c r="BA1072" s="1453"/>
      <c r="BB1072" s="1453"/>
      <c r="BC1072" s="1453"/>
      <c r="BD1072" s="1453"/>
      <c r="BE1072" s="1453"/>
      <c r="BF1072" s="1453"/>
      <c r="BG1072" s="1453"/>
      <c r="BH1072" s="1453"/>
      <c r="BI1072" s="1453"/>
      <c r="BJ1072" s="1453"/>
      <c r="BK1072" s="1453"/>
      <c r="BL1072" s="1453"/>
      <c r="BM1072" s="1453"/>
      <c r="BN1072" s="1453"/>
      <c r="BO1072" s="1453"/>
      <c r="BP1072" s="1453"/>
      <c r="BQ1072" s="1453"/>
      <c r="BR1072" s="1453"/>
      <c r="BS1072" s="1453"/>
      <c r="BT1072" s="1453"/>
      <c r="BU1072" s="1453"/>
      <c r="BV1072" s="1453"/>
      <c r="BW1072" s="1453"/>
      <c r="BX1072" s="1453"/>
      <c r="BY1072" s="1453"/>
      <c r="BZ1072" s="1453"/>
      <c r="CA1072" s="1453"/>
      <c r="CB1072" s="1453"/>
      <c r="CC1072" s="1453"/>
      <c r="CD1072" s="1453"/>
      <c r="CE1072" s="1453"/>
      <c r="CF1072" s="1453"/>
      <c r="CG1072" s="1453"/>
      <c r="CH1072" s="1453"/>
      <c r="CI1072" s="1453"/>
      <c r="CJ1072" s="1453"/>
      <c r="CK1072" s="1453"/>
      <c r="CL1072" s="1453"/>
      <c r="CM1072" s="1453"/>
      <c r="CN1072" s="1453"/>
      <c r="CO1072" s="1453"/>
      <c r="CP1072" s="1453"/>
      <c r="CQ1072" s="1453"/>
      <c r="CR1072" s="1453"/>
      <c r="CS1072" s="1453"/>
      <c r="CT1072" s="1453"/>
      <c r="CU1072" s="1453"/>
      <c r="CV1072" s="1453"/>
      <c r="CW1072" s="1453"/>
      <c r="CX1072" s="1453"/>
      <c r="CY1072" s="1453"/>
      <c r="CZ1072" s="1453"/>
      <c r="DA1072" s="1453"/>
      <c r="DB1072" s="1453"/>
      <c r="DC1072" s="1453"/>
      <c r="DD1072" s="1453"/>
      <c r="DE1072" s="1453"/>
      <c r="DF1072" s="1453"/>
      <c r="DG1072" s="1453"/>
      <c r="DH1072" s="1453"/>
      <c r="DI1072" s="1453"/>
      <c r="DJ1072" s="1453"/>
      <c r="DK1072" s="1453"/>
      <c r="DL1072" s="1453"/>
      <c r="DM1072" s="1453"/>
      <c r="DN1072" s="1453"/>
      <c r="DO1072" s="1453"/>
      <c r="DP1072" s="1453"/>
      <c r="DQ1072" s="1453"/>
      <c r="DR1072" s="1453"/>
      <c r="DS1072" s="1453"/>
      <c r="DT1072" s="1453"/>
    </row>
    <row r="1073" spans="1:124" s="1543" customFormat="1" ht="21.9" customHeight="1" x14ac:dyDescent="0.3">
      <c r="A1073" s="1453"/>
      <c r="B1073" s="1453"/>
      <c r="C1073" s="1514"/>
      <c r="D1073" s="1514"/>
      <c r="E1073" s="1514"/>
      <c r="F1073" s="1848"/>
      <c r="G1073" s="1930"/>
      <c r="H1073" s="1516"/>
      <c r="I1073" s="1537"/>
      <c r="J1073" s="1537"/>
      <c r="K1073" s="1453"/>
      <c r="L1073" s="1453"/>
      <c r="M1073" s="1453"/>
      <c r="N1073" s="1514"/>
      <c r="O1073" s="1453"/>
      <c r="P1073" s="1453"/>
      <c r="Q1073" s="1453"/>
      <c r="R1073" s="1453"/>
      <c r="S1073" s="1453"/>
      <c r="T1073" s="1452"/>
      <c r="U1073"/>
      <c r="V1073"/>
      <c r="W1073" s="1453"/>
      <c r="X1073" s="1453"/>
      <c r="Y1073" s="1453"/>
      <c r="Z1073" s="1453"/>
      <c r="AA1073" s="1453"/>
      <c r="AB1073" s="1453"/>
      <c r="AC1073" s="1453"/>
      <c r="AD1073" s="1453"/>
      <c r="AE1073" s="1453"/>
      <c r="AF1073" s="1453"/>
      <c r="AG1073" s="1453"/>
      <c r="AH1073" s="1453"/>
      <c r="AI1073" s="1453"/>
      <c r="AJ1073" s="1453"/>
      <c r="AK1073" s="1453"/>
      <c r="AL1073" s="1453"/>
      <c r="AM1073" s="1453"/>
      <c r="AN1073" s="1453"/>
      <c r="AO1073" s="1453"/>
      <c r="AP1073" s="1453"/>
      <c r="AQ1073" s="1453"/>
      <c r="AR1073" s="1454"/>
      <c r="AS1073" s="1453"/>
      <c r="AT1073" s="1453"/>
      <c r="AU1073" s="1453"/>
      <c r="AV1073" s="1453"/>
      <c r="AW1073" s="1453"/>
      <c r="AX1073" s="1453"/>
      <c r="AY1073" s="1453"/>
      <c r="AZ1073" s="1453"/>
      <c r="BA1073" s="1453"/>
      <c r="BB1073" s="1453"/>
      <c r="BC1073" s="1453"/>
      <c r="BD1073" s="1453"/>
      <c r="BE1073" s="1453"/>
      <c r="BF1073" s="1453"/>
      <c r="BG1073" s="1453"/>
      <c r="BH1073" s="1453"/>
      <c r="BI1073" s="1453"/>
      <c r="BJ1073" s="1453"/>
      <c r="BK1073" s="1453"/>
      <c r="BL1073" s="1453"/>
      <c r="BM1073" s="1453"/>
      <c r="BN1073" s="1453"/>
      <c r="BO1073" s="1453"/>
      <c r="BP1073" s="1453"/>
      <c r="BQ1073" s="1453"/>
      <c r="BR1073" s="1453"/>
      <c r="BS1073" s="1453"/>
      <c r="BT1073" s="1453"/>
      <c r="BU1073" s="1453"/>
      <c r="BV1073" s="1453"/>
      <c r="BW1073" s="1453"/>
      <c r="BX1073" s="1453"/>
      <c r="BY1073" s="1453"/>
      <c r="BZ1073" s="1453"/>
      <c r="CA1073" s="1453"/>
      <c r="CB1073" s="1453"/>
      <c r="CC1073" s="1453"/>
      <c r="CD1073" s="1453"/>
      <c r="CE1073" s="1453"/>
      <c r="CF1073" s="1453"/>
      <c r="CG1073" s="1453"/>
      <c r="CH1073" s="1453"/>
      <c r="CI1073" s="1453"/>
      <c r="CJ1073" s="1453"/>
      <c r="CK1073" s="1453"/>
      <c r="CL1073" s="1453"/>
      <c r="CM1073" s="1453"/>
      <c r="CN1073" s="1453"/>
      <c r="CO1073" s="1453"/>
      <c r="CP1073" s="1453"/>
      <c r="CQ1073" s="1453"/>
      <c r="CR1073" s="1453"/>
      <c r="CS1073" s="1453"/>
      <c r="CT1073" s="1453"/>
      <c r="CU1073" s="1453"/>
      <c r="CV1073" s="1453"/>
      <c r="CW1073" s="1453"/>
      <c r="CX1073" s="1453"/>
      <c r="CY1073" s="1453"/>
      <c r="CZ1073" s="1453"/>
      <c r="DA1073" s="1453"/>
      <c r="DB1073" s="1453"/>
      <c r="DC1073" s="1453"/>
      <c r="DD1073" s="1453"/>
      <c r="DE1073" s="1453"/>
      <c r="DF1073" s="1453"/>
      <c r="DG1073" s="1453"/>
      <c r="DH1073" s="1453"/>
      <c r="DI1073" s="1453"/>
      <c r="DJ1073" s="1453"/>
      <c r="DK1073" s="1453"/>
      <c r="DL1073" s="1453"/>
      <c r="DM1073" s="1453"/>
      <c r="DN1073" s="1453"/>
      <c r="DO1073" s="1453"/>
      <c r="DP1073" s="1453"/>
      <c r="DQ1073" s="1453"/>
      <c r="DR1073" s="1453"/>
      <c r="DS1073" s="1453"/>
      <c r="DT1073" s="1453"/>
    </row>
    <row r="1074" spans="1:124" s="1543" customFormat="1" ht="21.9" customHeight="1" x14ac:dyDescent="0.3">
      <c r="A1074" s="1453"/>
      <c r="B1074" s="1453"/>
      <c r="C1074" s="1514"/>
      <c r="D1074" s="1514"/>
      <c r="E1074" s="1514"/>
      <c r="F1074" s="1848"/>
      <c r="G1074" s="1930"/>
      <c r="H1074" s="1516"/>
      <c r="I1074" s="1537"/>
      <c r="J1074" s="1537"/>
      <c r="K1074" s="1453"/>
      <c r="L1074" s="1453"/>
      <c r="M1074" s="1453"/>
      <c r="N1074" s="1514"/>
      <c r="O1074" s="1453"/>
      <c r="P1074" s="1453"/>
      <c r="Q1074" s="1453"/>
      <c r="R1074" s="1453"/>
      <c r="S1074" s="1453"/>
      <c r="T1074" s="1452"/>
      <c r="U1074"/>
      <c r="V1074"/>
      <c r="W1074" s="1453"/>
      <c r="X1074" s="1453"/>
      <c r="Y1074" s="1453"/>
      <c r="Z1074" s="1453"/>
      <c r="AA1074" s="1453"/>
      <c r="AB1074" s="1453"/>
      <c r="AC1074" s="1453"/>
      <c r="AD1074" s="1453"/>
      <c r="AE1074" s="1453"/>
      <c r="AF1074" s="1453"/>
      <c r="AG1074" s="1453"/>
      <c r="AH1074" s="1453"/>
      <c r="AI1074" s="1453"/>
      <c r="AJ1074" s="1453"/>
      <c r="AK1074" s="1453"/>
      <c r="AL1074" s="1453"/>
      <c r="AM1074" s="1453"/>
      <c r="AN1074" s="1453"/>
      <c r="AO1074" s="1453"/>
      <c r="AP1074" s="1453"/>
      <c r="AQ1074" s="1453"/>
      <c r="AR1074" s="1454"/>
      <c r="AS1074" s="1453"/>
      <c r="AT1074" s="1453"/>
      <c r="AU1074" s="1453"/>
      <c r="AV1074" s="1453"/>
      <c r="AW1074" s="1453"/>
      <c r="AX1074" s="1453"/>
      <c r="AY1074" s="1453"/>
      <c r="AZ1074" s="1453"/>
      <c r="BA1074" s="1453"/>
      <c r="BB1074" s="1453"/>
      <c r="BC1074" s="1453"/>
      <c r="BD1074" s="1453"/>
      <c r="BE1074" s="1453"/>
      <c r="BF1074" s="1453"/>
      <c r="BG1074" s="1453"/>
      <c r="BH1074" s="1453"/>
      <c r="BI1074" s="1453"/>
      <c r="BJ1074" s="1453"/>
      <c r="BK1074" s="1453"/>
      <c r="BL1074" s="1453"/>
      <c r="BM1074" s="1453"/>
      <c r="BN1074" s="1453"/>
      <c r="BO1074" s="1453"/>
      <c r="BP1074" s="1453"/>
      <c r="BQ1074" s="1453"/>
      <c r="BR1074" s="1453"/>
      <c r="BS1074" s="1453"/>
      <c r="BT1074" s="1453"/>
      <c r="BU1074" s="1453"/>
      <c r="BV1074" s="1453"/>
      <c r="BW1074" s="1453"/>
      <c r="BX1074" s="1453"/>
      <c r="BY1074" s="1453"/>
      <c r="BZ1074" s="1453"/>
      <c r="CA1074" s="1453"/>
      <c r="CB1074" s="1453"/>
      <c r="CC1074" s="1453"/>
      <c r="CD1074" s="1453"/>
      <c r="CE1074" s="1453"/>
      <c r="CF1074" s="1453"/>
      <c r="CG1074" s="1453"/>
      <c r="CH1074" s="1453"/>
      <c r="CI1074" s="1453"/>
      <c r="CJ1074" s="1453"/>
      <c r="CK1074" s="1453"/>
      <c r="CL1074" s="1453"/>
      <c r="CM1074" s="1453"/>
      <c r="CN1074" s="1453"/>
      <c r="CO1074" s="1453"/>
      <c r="CP1074" s="1453"/>
      <c r="CQ1074" s="1453"/>
      <c r="CR1074" s="1453"/>
      <c r="CS1074" s="1453"/>
      <c r="CT1074" s="1453"/>
      <c r="CU1074" s="1453"/>
      <c r="CV1074" s="1453"/>
      <c r="CW1074" s="1453"/>
      <c r="CX1074" s="1453"/>
      <c r="CY1074" s="1453"/>
      <c r="CZ1074" s="1453"/>
      <c r="DA1074" s="1453"/>
      <c r="DB1074" s="1453"/>
      <c r="DC1074" s="1453"/>
      <c r="DD1074" s="1453"/>
      <c r="DE1074" s="1453"/>
      <c r="DF1074" s="1453"/>
      <c r="DG1074" s="1453"/>
      <c r="DH1074" s="1453"/>
      <c r="DI1074" s="1453"/>
      <c r="DJ1074" s="1453"/>
      <c r="DK1074" s="1453"/>
      <c r="DL1074" s="1453"/>
      <c r="DM1074" s="1453"/>
      <c r="DN1074" s="1453"/>
      <c r="DO1074" s="1453"/>
      <c r="DP1074" s="1453"/>
      <c r="DQ1074" s="1453"/>
      <c r="DR1074" s="1453"/>
      <c r="DS1074" s="1453"/>
      <c r="DT1074" s="1453"/>
    </row>
    <row r="1075" spans="1:124" s="1543" customFormat="1" ht="21.9" customHeight="1" x14ac:dyDescent="0.3">
      <c r="A1075" s="1453"/>
      <c r="B1075" s="1453"/>
      <c r="C1075" s="1514"/>
      <c r="D1075" s="1514"/>
      <c r="E1075" s="1514"/>
      <c r="F1075" s="1848"/>
      <c r="G1075" s="1930"/>
      <c r="H1075" s="1516"/>
      <c r="I1075" s="1537"/>
      <c r="J1075" s="1537"/>
      <c r="K1075" s="1453"/>
      <c r="L1075" s="1453"/>
      <c r="M1075" s="1453"/>
      <c r="N1075" s="1514"/>
      <c r="O1075" s="1453"/>
      <c r="P1075" s="1453"/>
      <c r="Q1075" s="1453"/>
      <c r="R1075" s="1453"/>
      <c r="S1075" s="1453"/>
      <c r="T1075" s="1452"/>
      <c r="U1075"/>
      <c r="V1075"/>
      <c r="W1075" s="1453"/>
      <c r="X1075" s="1453"/>
      <c r="Y1075" s="1453"/>
      <c r="Z1075" s="1453"/>
      <c r="AA1075" s="1453"/>
      <c r="AB1075" s="1453"/>
      <c r="AC1075" s="1453"/>
      <c r="AD1075" s="1453"/>
      <c r="AE1075" s="1453"/>
      <c r="AF1075" s="1453"/>
      <c r="AG1075" s="1453"/>
      <c r="AH1075" s="1453"/>
      <c r="AI1075" s="1453"/>
      <c r="AJ1075" s="1453"/>
      <c r="AK1075" s="1453"/>
      <c r="AL1075" s="1453"/>
      <c r="AM1075" s="1453"/>
      <c r="AN1075" s="1453"/>
      <c r="AO1075" s="1453"/>
      <c r="AP1075" s="1453"/>
      <c r="AQ1075" s="1453"/>
      <c r="AR1075" s="1454"/>
      <c r="AS1075" s="1453"/>
      <c r="AT1075" s="1453"/>
      <c r="AU1075" s="1453"/>
      <c r="AV1075" s="1453"/>
      <c r="AW1075" s="1453"/>
      <c r="AX1075" s="1453"/>
      <c r="AY1075" s="1453"/>
      <c r="AZ1075" s="1453"/>
      <c r="BA1075" s="1453"/>
      <c r="BB1075" s="1453"/>
      <c r="BC1075" s="1453"/>
      <c r="BD1075" s="1453"/>
      <c r="BE1075" s="1453"/>
      <c r="BF1075" s="1453"/>
      <c r="BG1075" s="1453"/>
      <c r="BH1075" s="1453"/>
      <c r="BI1075" s="1453"/>
      <c r="BJ1075" s="1453"/>
      <c r="BK1075" s="1453"/>
      <c r="BL1075" s="1453"/>
      <c r="BM1075" s="1453"/>
      <c r="BN1075" s="1453"/>
      <c r="BO1075" s="1453"/>
      <c r="BP1075" s="1453"/>
      <c r="BQ1075" s="1453"/>
      <c r="BR1075" s="1453"/>
      <c r="BS1075" s="1453"/>
      <c r="BT1075" s="1453"/>
      <c r="BU1075" s="1453"/>
      <c r="BV1075" s="1453"/>
      <c r="BW1075" s="1453"/>
      <c r="BX1075" s="1453"/>
      <c r="BY1075" s="1453"/>
      <c r="BZ1075" s="1453"/>
      <c r="CA1075" s="1453"/>
      <c r="CB1075" s="1453"/>
      <c r="CC1075" s="1453"/>
      <c r="CD1075" s="1453"/>
      <c r="CE1075" s="1453"/>
      <c r="CF1075" s="1453"/>
      <c r="CG1075" s="1453"/>
      <c r="CH1075" s="1453"/>
      <c r="CI1075" s="1453"/>
      <c r="CJ1075" s="1453"/>
      <c r="CK1075" s="1453"/>
      <c r="CL1075" s="1453"/>
      <c r="CM1075" s="1453"/>
      <c r="CN1075" s="1453"/>
      <c r="CO1075" s="1453"/>
      <c r="CP1075" s="1453"/>
      <c r="CQ1075" s="1453"/>
      <c r="CR1075" s="1453"/>
      <c r="CS1075" s="1453"/>
      <c r="CT1075" s="1453"/>
      <c r="CU1075" s="1453"/>
      <c r="CV1075" s="1453"/>
      <c r="CW1075" s="1453"/>
      <c r="CX1075" s="1453"/>
      <c r="CY1075" s="1453"/>
      <c r="CZ1075" s="1453"/>
      <c r="DA1075" s="1453"/>
      <c r="DB1075" s="1453"/>
      <c r="DC1075" s="1453"/>
      <c r="DD1075" s="1453"/>
      <c r="DE1075" s="1453"/>
      <c r="DF1075" s="1453"/>
      <c r="DG1075" s="1453"/>
      <c r="DH1075" s="1453"/>
      <c r="DI1075" s="1453"/>
      <c r="DJ1075" s="1453"/>
      <c r="DK1075" s="1453"/>
      <c r="DL1075" s="1453"/>
      <c r="DM1075" s="1453"/>
      <c r="DN1075" s="1453"/>
      <c r="DO1075" s="1453"/>
      <c r="DP1075" s="1453"/>
      <c r="DQ1075" s="1453"/>
      <c r="DR1075" s="1453"/>
      <c r="DS1075" s="1453"/>
      <c r="DT1075" s="1453"/>
    </row>
    <row r="1076" spans="1:124" s="1543" customFormat="1" ht="21.9" customHeight="1" x14ac:dyDescent="0.3">
      <c r="A1076" s="1453"/>
      <c r="B1076" s="1453"/>
      <c r="C1076" s="1514"/>
      <c r="D1076" s="1514"/>
      <c r="E1076" s="1514"/>
      <c r="F1076" s="1848"/>
      <c r="G1076" s="1930"/>
      <c r="H1076" s="1516"/>
      <c r="I1076" s="1537"/>
      <c r="J1076" s="1537"/>
      <c r="K1076" s="1453"/>
      <c r="L1076" s="1453"/>
      <c r="M1076" s="1453"/>
      <c r="N1076" s="1514"/>
      <c r="O1076" s="1453"/>
      <c r="P1076" s="1453"/>
      <c r="Q1076" s="1453"/>
      <c r="R1076" s="1453"/>
      <c r="S1076" s="1453"/>
      <c r="T1076" s="1452"/>
      <c r="U1076"/>
      <c r="V1076"/>
      <c r="W1076" s="1453"/>
      <c r="X1076" s="1453"/>
      <c r="Y1076" s="1453"/>
      <c r="Z1076" s="1453"/>
      <c r="AA1076" s="1453"/>
      <c r="AB1076" s="1453"/>
      <c r="AC1076" s="1453"/>
      <c r="AD1076" s="1453"/>
      <c r="AE1076" s="1453"/>
      <c r="AF1076" s="1453"/>
      <c r="AG1076" s="1453"/>
      <c r="AH1076" s="1453"/>
      <c r="AI1076" s="1453"/>
      <c r="AJ1076" s="1453"/>
      <c r="AK1076" s="1453"/>
      <c r="AL1076" s="1453"/>
      <c r="AM1076" s="1453"/>
      <c r="AN1076" s="1453"/>
      <c r="AO1076" s="1453"/>
      <c r="AP1076" s="1453"/>
      <c r="AQ1076" s="1453"/>
      <c r="AR1076" s="1454"/>
      <c r="AS1076" s="1453"/>
      <c r="AT1076" s="1453"/>
      <c r="AU1076" s="1453"/>
      <c r="AV1076" s="1453"/>
      <c r="AW1076" s="1453"/>
      <c r="AX1076" s="1453"/>
      <c r="AY1076" s="1453"/>
      <c r="AZ1076" s="1453"/>
      <c r="BA1076" s="1453"/>
      <c r="BB1076" s="1453"/>
      <c r="BC1076" s="1453"/>
      <c r="BD1076" s="1453"/>
      <c r="BE1076" s="1453"/>
      <c r="BF1076" s="1453"/>
      <c r="BG1076" s="1453"/>
      <c r="BH1076" s="1453"/>
      <c r="BI1076" s="1453"/>
      <c r="BJ1076" s="1453"/>
      <c r="BK1076" s="1453"/>
      <c r="BL1076" s="1453"/>
      <c r="BM1076" s="1453"/>
      <c r="BN1076" s="1453"/>
      <c r="BO1076" s="1453"/>
      <c r="BP1076" s="1453"/>
      <c r="BQ1076" s="1453"/>
      <c r="BR1076" s="1453"/>
      <c r="BS1076" s="1453"/>
      <c r="BT1076" s="1453"/>
      <c r="BU1076" s="1453"/>
      <c r="BV1076" s="1453"/>
      <c r="BW1076" s="1453"/>
      <c r="BX1076" s="1453"/>
      <c r="BY1076" s="1453"/>
      <c r="BZ1076" s="1453"/>
      <c r="CA1076" s="1453"/>
      <c r="CB1076" s="1453"/>
      <c r="CC1076" s="1453"/>
      <c r="CD1076" s="1453"/>
      <c r="CE1076" s="1453"/>
      <c r="CF1076" s="1453"/>
      <c r="CG1076" s="1453"/>
      <c r="CH1076" s="1453"/>
      <c r="CI1076" s="1453"/>
      <c r="CJ1076" s="1453"/>
      <c r="CK1076" s="1453"/>
      <c r="CL1076" s="1453"/>
      <c r="CM1076" s="1453"/>
      <c r="CN1076" s="1453"/>
      <c r="CO1076" s="1453"/>
      <c r="CP1076" s="1453"/>
      <c r="CQ1076" s="1453"/>
      <c r="CR1076" s="1453"/>
      <c r="CS1076" s="1453"/>
      <c r="CT1076" s="1453"/>
      <c r="CU1076" s="1453"/>
      <c r="CV1076" s="1453"/>
      <c r="CW1076" s="1453"/>
      <c r="CX1076" s="1453"/>
      <c r="CY1076" s="1453"/>
      <c r="CZ1076" s="1453"/>
      <c r="DA1076" s="1453"/>
      <c r="DB1076" s="1453"/>
      <c r="DC1076" s="1453"/>
      <c r="DD1076" s="1453"/>
      <c r="DE1076" s="1453"/>
      <c r="DF1076" s="1453"/>
      <c r="DG1076" s="1453"/>
      <c r="DH1076" s="1453"/>
      <c r="DI1076" s="1453"/>
      <c r="DJ1076" s="1453"/>
      <c r="DK1076" s="1453"/>
      <c r="DL1076" s="1453"/>
      <c r="DM1076" s="1453"/>
      <c r="DN1076" s="1453"/>
      <c r="DO1076" s="1453"/>
      <c r="DP1076" s="1453"/>
      <c r="DQ1076" s="1453"/>
      <c r="DR1076" s="1453"/>
      <c r="DS1076" s="1453"/>
      <c r="DT1076" s="1453"/>
    </row>
    <row r="1077" spans="1:124" s="1543" customFormat="1" ht="21.9" customHeight="1" x14ac:dyDescent="0.3">
      <c r="A1077" s="1453"/>
      <c r="B1077" s="1453"/>
      <c r="C1077" s="1514"/>
      <c r="D1077" s="1514"/>
      <c r="E1077" s="1514"/>
      <c r="F1077" s="1848"/>
      <c r="G1077" s="1930"/>
      <c r="H1077" s="1516"/>
      <c r="I1077" s="1537"/>
      <c r="J1077" s="1537"/>
      <c r="K1077" s="1453"/>
      <c r="L1077" s="1453"/>
      <c r="M1077" s="1453"/>
      <c r="N1077" s="1514"/>
      <c r="O1077" s="1453"/>
      <c r="P1077" s="1453"/>
      <c r="Q1077" s="1453"/>
      <c r="R1077" s="1453"/>
      <c r="S1077" s="1453"/>
      <c r="T1077" s="1452"/>
      <c r="U1077"/>
      <c r="V1077"/>
      <c r="W1077" s="1453"/>
      <c r="X1077" s="1453"/>
      <c r="Y1077" s="1453"/>
      <c r="Z1077" s="1453"/>
      <c r="AA1077" s="1453"/>
      <c r="AB1077" s="1453"/>
      <c r="AC1077" s="1453"/>
      <c r="AD1077" s="1453"/>
      <c r="AE1077" s="1453"/>
      <c r="AF1077" s="1453"/>
      <c r="AG1077" s="1453"/>
      <c r="AH1077" s="1453"/>
      <c r="AI1077" s="1453"/>
      <c r="AJ1077" s="1453"/>
      <c r="AK1077" s="1453"/>
      <c r="AL1077" s="1453"/>
      <c r="AM1077" s="1453"/>
      <c r="AN1077" s="1453"/>
      <c r="AO1077" s="1453"/>
      <c r="AP1077" s="1453"/>
      <c r="AQ1077" s="1453"/>
      <c r="AR1077" s="1454"/>
      <c r="AS1077" s="1453"/>
      <c r="AT1077" s="1453"/>
      <c r="AU1077" s="1453"/>
      <c r="AV1077" s="1453"/>
      <c r="AW1077" s="1453"/>
      <c r="AX1077" s="1453"/>
      <c r="AY1077" s="1453"/>
      <c r="AZ1077" s="1453"/>
      <c r="BA1077" s="1453"/>
      <c r="BB1077" s="1453"/>
      <c r="BC1077" s="1453"/>
      <c r="BD1077" s="1453"/>
      <c r="BE1077" s="1453"/>
      <c r="BF1077" s="1453"/>
      <c r="BG1077" s="1453"/>
      <c r="BH1077" s="1453"/>
      <c r="BI1077" s="1453"/>
      <c r="BJ1077" s="1453"/>
      <c r="BK1077" s="1453"/>
      <c r="BL1077" s="1453"/>
      <c r="BM1077" s="1453"/>
      <c r="BN1077" s="1453"/>
      <c r="BO1077" s="1453"/>
      <c r="BP1077" s="1453"/>
      <c r="BQ1077" s="1453"/>
      <c r="BR1077" s="1453"/>
      <c r="BS1077" s="1453"/>
      <c r="BT1077" s="1453"/>
      <c r="BU1077" s="1453"/>
      <c r="BV1077" s="1453"/>
      <c r="BW1077" s="1453"/>
      <c r="BX1077" s="1453"/>
      <c r="BY1077" s="1453"/>
      <c r="BZ1077" s="1453"/>
      <c r="CA1077" s="1453"/>
      <c r="CB1077" s="1453"/>
      <c r="CC1077" s="1453"/>
      <c r="CD1077" s="1453"/>
      <c r="CE1077" s="1453"/>
      <c r="CF1077" s="1453"/>
      <c r="CG1077" s="1453"/>
      <c r="CH1077" s="1453"/>
      <c r="CI1077" s="1453"/>
      <c r="CJ1077" s="1453"/>
      <c r="CK1077" s="1453"/>
      <c r="CL1077" s="1453"/>
      <c r="CM1077" s="1453"/>
      <c r="CN1077" s="1453"/>
      <c r="CO1077" s="1453"/>
      <c r="CP1077" s="1453"/>
      <c r="CQ1077" s="1453"/>
      <c r="CR1077" s="1453"/>
      <c r="CS1077" s="1453"/>
      <c r="CT1077" s="1453"/>
      <c r="CU1077" s="1453"/>
      <c r="CV1077" s="1453"/>
      <c r="CW1077" s="1453"/>
      <c r="CX1077" s="1453"/>
      <c r="CY1077" s="1453"/>
      <c r="CZ1077" s="1453"/>
      <c r="DA1077" s="1453"/>
      <c r="DB1077" s="1453"/>
      <c r="DC1077" s="1453"/>
      <c r="DD1077" s="1453"/>
      <c r="DE1077" s="1453"/>
      <c r="DF1077" s="1453"/>
      <c r="DG1077" s="1453"/>
      <c r="DH1077" s="1453"/>
      <c r="DI1077" s="1453"/>
      <c r="DJ1077" s="1453"/>
      <c r="DK1077" s="1453"/>
      <c r="DL1077" s="1453"/>
      <c r="DM1077" s="1453"/>
      <c r="DN1077" s="1453"/>
      <c r="DO1077" s="1453"/>
      <c r="DP1077" s="1453"/>
      <c r="DQ1077" s="1453"/>
      <c r="DR1077" s="1453"/>
      <c r="DS1077" s="1453"/>
      <c r="DT1077" s="1453"/>
    </row>
    <row r="1078" spans="1:124" s="1543" customFormat="1" ht="21.9" customHeight="1" x14ac:dyDescent="0.3">
      <c r="A1078" s="1453"/>
      <c r="B1078" s="1453"/>
      <c r="C1078" s="1514"/>
      <c r="D1078" s="1514"/>
      <c r="E1078" s="1514"/>
      <c r="F1078" s="1848"/>
      <c r="G1078" s="1930"/>
      <c r="H1078" s="1516"/>
      <c r="I1078" s="1537"/>
      <c r="J1078" s="1537"/>
      <c r="K1078" s="1453"/>
      <c r="L1078" s="1453"/>
      <c r="M1078" s="1453"/>
      <c r="N1078" s="1514"/>
      <c r="O1078" s="1453"/>
      <c r="P1078" s="1453"/>
      <c r="Q1078" s="1453"/>
      <c r="R1078" s="1453"/>
      <c r="S1078" s="1453"/>
      <c r="T1078" s="1452"/>
      <c r="U1078"/>
      <c r="V1078"/>
      <c r="W1078" s="1453"/>
      <c r="X1078" s="1453"/>
      <c r="Y1078" s="1453"/>
      <c r="Z1078" s="1453"/>
      <c r="AA1078" s="1453"/>
      <c r="AB1078" s="1453"/>
      <c r="AC1078" s="1453"/>
      <c r="AD1078" s="1453"/>
      <c r="AE1078" s="1453"/>
      <c r="AF1078" s="1453"/>
      <c r="AG1078" s="1453"/>
      <c r="AH1078" s="1453"/>
      <c r="AI1078" s="1453"/>
      <c r="AJ1078" s="1453"/>
      <c r="AK1078" s="1453"/>
      <c r="AL1078" s="1453"/>
      <c r="AM1078" s="1453"/>
      <c r="AN1078" s="1453"/>
      <c r="AO1078" s="1453"/>
      <c r="AP1078" s="1453"/>
      <c r="AQ1078" s="1453"/>
      <c r="AR1078" s="1454"/>
      <c r="AS1078" s="1453"/>
      <c r="AT1078" s="1453"/>
      <c r="AU1078" s="1453"/>
      <c r="AV1078" s="1453"/>
      <c r="AW1078" s="1453"/>
      <c r="AX1078" s="1453"/>
      <c r="AY1078" s="1453"/>
      <c r="AZ1078" s="1453"/>
      <c r="BA1078" s="1453"/>
      <c r="BB1078" s="1453"/>
      <c r="BC1078" s="1453"/>
      <c r="BD1078" s="1453"/>
      <c r="BE1078" s="1453"/>
      <c r="BF1078" s="1453"/>
      <c r="BG1078" s="1453"/>
      <c r="BH1078" s="1453"/>
      <c r="BI1078" s="1453"/>
      <c r="BJ1078" s="1453"/>
      <c r="BK1078" s="1453"/>
      <c r="BL1078" s="1453"/>
      <c r="BM1078" s="1453"/>
      <c r="BN1078" s="1453"/>
      <c r="BO1078" s="1453"/>
      <c r="BP1078" s="1453"/>
      <c r="BQ1078" s="1453"/>
      <c r="BR1078" s="1453"/>
      <c r="BS1078" s="1453"/>
      <c r="BT1078" s="1453"/>
      <c r="BU1078" s="1453"/>
      <c r="BV1078" s="1453"/>
      <c r="BW1078" s="1453"/>
      <c r="BX1078" s="1453"/>
      <c r="BY1078" s="1453"/>
      <c r="BZ1078" s="1453"/>
      <c r="CA1078" s="1453"/>
      <c r="CB1078" s="1453"/>
      <c r="CC1078" s="1453"/>
      <c r="CD1078" s="1453"/>
      <c r="CE1078" s="1453"/>
      <c r="CF1078" s="1453"/>
      <c r="CG1078" s="1453"/>
      <c r="CH1078" s="1453"/>
      <c r="CI1078" s="1453"/>
      <c r="CJ1078" s="1453"/>
      <c r="CK1078" s="1453"/>
      <c r="CL1078" s="1453"/>
      <c r="CM1078" s="1453"/>
      <c r="CN1078" s="1453"/>
      <c r="CO1078" s="1453"/>
      <c r="CP1078" s="1453"/>
      <c r="CQ1078" s="1453"/>
      <c r="CR1078" s="1453"/>
      <c r="CS1078" s="1453"/>
      <c r="CT1078" s="1453"/>
      <c r="CU1078" s="1453"/>
      <c r="CV1078" s="1453"/>
      <c r="CW1078" s="1453"/>
      <c r="CX1078" s="1453"/>
      <c r="CY1078" s="1453"/>
      <c r="CZ1078" s="1453"/>
      <c r="DA1078" s="1453"/>
      <c r="DB1078" s="1453"/>
      <c r="DC1078" s="1453"/>
      <c r="DD1078" s="1453"/>
      <c r="DE1078" s="1453"/>
      <c r="DF1078" s="1453"/>
      <c r="DG1078" s="1453"/>
      <c r="DH1078" s="1453"/>
      <c r="DI1078" s="1453"/>
      <c r="DJ1078" s="1453"/>
      <c r="DK1078" s="1453"/>
      <c r="DL1078" s="1453"/>
      <c r="DM1078" s="1453"/>
      <c r="DN1078" s="1453"/>
      <c r="DO1078" s="1453"/>
      <c r="DP1078" s="1453"/>
      <c r="DQ1078" s="1453"/>
      <c r="DR1078" s="1453"/>
      <c r="DS1078" s="1453"/>
      <c r="DT1078" s="1453"/>
    </row>
    <row r="1079" spans="1:124" s="1543" customFormat="1" ht="21.9" customHeight="1" x14ac:dyDescent="0.3">
      <c r="A1079" s="1453"/>
      <c r="B1079" s="1453"/>
      <c r="C1079" s="1514"/>
      <c r="D1079" s="1514"/>
      <c r="E1079" s="1514"/>
      <c r="F1079" s="1848"/>
      <c r="G1079" s="1930"/>
      <c r="H1079" s="1516"/>
      <c r="I1079" s="1537"/>
      <c r="J1079" s="1537"/>
      <c r="K1079" s="1453"/>
      <c r="L1079" s="1453"/>
      <c r="M1079" s="1453"/>
      <c r="N1079" s="1514"/>
      <c r="O1079" s="1453"/>
      <c r="P1079" s="1453"/>
      <c r="Q1079" s="1453"/>
      <c r="R1079" s="1453"/>
      <c r="S1079" s="1453"/>
      <c r="T1079" s="1452"/>
      <c r="U1079"/>
      <c r="V1079"/>
      <c r="W1079" s="1453"/>
      <c r="X1079" s="1453"/>
      <c r="Y1079" s="1453"/>
      <c r="Z1079" s="1453"/>
      <c r="AA1079" s="1453"/>
      <c r="AB1079" s="1453"/>
      <c r="AC1079" s="1453"/>
      <c r="AD1079" s="1453"/>
      <c r="AE1079" s="1453"/>
      <c r="AF1079" s="1453"/>
      <c r="AG1079" s="1453"/>
      <c r="AH1079" s="1453"/>
      <c r="AI1079" s="1453"/>
      <c r="AJ1079" s="1453"/>
      <c r="AK1079" s="1453"/>
      <c r="AL1079" s="1453"/>
      <c r="AM1079" s="1453"/>
      <c r="AN1079" s="1453"/>
      <c r="AO1079" s="1453"/>
      <c r="AP1079" s="1453"/>
      <c r="AQ1079" s="1453"/>
      <c r="AR1079" s="1454"/>
      <c r="AS1079" s="1453"/>
      <c r="AT1079" s="1453"/>
      <c r="AU1079" s="1453"/>
      <c r="AV1079" s="1453"/>
      <c r="AW1079" s="1453"/>
      <c r="AX1079" s="1453"/>
      <c r="AY1079" s="1453"/>
      <c r="AZ1079" s="1453"/>
      <c r="BA1079" s="1453"/>
      <c r="BB1079" s="1453"/>
      <c r="BC1079" s="1453"/>
      <c r="BD1079" s="1453"/>
      <c r="BE1079" s="1453"/>
      <c r="BF1079" s="1453"/>
      <c r="BG1079" s="1453"/>
      <c r="BH1079" s="1453"/>
      <c r="BI1079" s="1453"/>
      <c r="BJ1079" s="1453"/>
      <c r="BK1079" s="1453"/>
      <c r="BL1079" s="1453"/>
      <c r="BM1079" s="1453"/>
      <c r="BN1079" s="1453"/>
      <c r="BO1079" s="1453"/>
      <c r="BP1079" s="1453"/>
      <c r="BQ1079" s="1453"/>
      <c r="BR1079" s="1453"/>
      <c r="BS1079" s="1453"/>
      <c r="BT1079" s="1453"/>
      <c r="BU1079" s="1453"/>
      <c r="BV1079" s="1453"/>
      <c r="BW1079" s="1453"/>
      <c r="BX1079" s="1453"/>
      <c r="BY1079" s="1453"/>
      <c r="BZ1079" s="1453"/>
      <c r="CA1079" s="1453"/>
      <c r="CB1079" s="1453"/>
      <c r="CC1079" s="1453"/>
      <c r="CD1079" s="1453"/>
      <c r="CE1079" s="1453"/>
      <c r="CF1079" s="1453"/>
      <c r="CG1079" s="1453"/>
      <c r="CH1079" s="1453"/>
      <c r="CI1079" s="1453"/>
      <c r="CJ1079" s="1453"/>
      <c r="CK1079" s="1453"/>
      <c r="CL1079" s="1453"/>
      <c r="CM1079" s="1453"/>
      <c r="CN1079" s="1453"/>
      <c r="CO1079" s="1453"/>
      <c r="CP1079" s="1453"/>
      <c r="CQ1079" s="1453"/>
      <c r="CR1079" s="1453"/>
      <c r="CS1079" s="1453"/>
      <c r="CT1079" s="1453"/>
      <c r="CU1079" s="1453"/>
      <c r="CV1079" s="1453"/>
      <c r="CW1079" s="1453"/>
      <c r="CX1079" s="1453"/>
      <c r="CY1079" s="1453"/>
      <c r="CZ1079" s="1453"/>
      <c r="DA1079" s="1453"/>
      <c r="DB1079" s="1453"/>
      <c r="DC1079" s="1453"/>
      <c r="DD1079" s="1453"/>
      <c r="DE1079" s="1453"/>
      <c r="DF1079" s="1453"/>
      <c r="DG1079" s="1453"/>
      <c r="DH1079" s="1453"/>
      <c r="DI1079" s="1453"/>
      <c r="DJ1079" s="1453"/>
      <c r="DK1079" s="1453"/>
      <c r="DL1079" s="1453"/>
      <c r="DM1079" s="1453"/>
      <c r="DN1079" s="1453"/>
      <c r="DO1079" s="1453"/>
      <c r="DP1079" s="1453"/>
      <c r="DQ1079" s="1453"/>
      <c r="DR1079" s="1453"/>
      <c r="DS1079" s="1453"/>
      <c r="DT1079" s="1453"/>
    </row>
    <row r="1080" spans="1:124" s="1543" customFormat="1" ht="21.9" customHeight="1" x14ac:dyDescent="0.3">
      <c r="A1080" s="1453"/>
      <c r="B1080" s="1453"/>
      <c r="C1080" s="1514"/>
      <c r="D1080" s="1514"/>
      <c r="E1080" s="1514"/>
      <c r="F1080" s="1848"/>
      <c r="G1080" s="1930"/>
      <c r="H1080" s="1516"/>
      <c r="I1080" s="1537"/>
      <c r="J1080" s="1537"/>
      <c r="K1080" s="1453"/>
      <c r="L1080" s="1453"/>
      <c r="M1080" s="1453"/>
      <c r="N1080" s="1514"/>
      <c r="O1080" s="1453"/>
      <c r="P1080" s="1453"/>
      <c r="Q1080" s="1453"/>
      <c r="R1080" s="1453"/>
      <c r="S1080" s="1453"/>
      <c r="T1080" s="1452"/>
      <c r="U1080"/>
      <c r="V1080"/>
      <c r="W1080" s="1453"/>
      <c r="X1080" s="1453"/>
      <c r="Y1080" s="1453"/>
      <c r="Z1080" s="1453"/>
      <c r="AA1080" s="1453"/>
      <c r="AB1080" s="1453"/>
      <c r="AC1080" s="1453"/>
      <c r="AD1080" s="1453"/>
      <c r="AE1080" s="1453"/>
      <c r="AF1080" s="1453"/>
      <c r="AG1080" s="1453"/>
      <c r="AH1080" s="1453"/>
      <c r="AI1080" s="1453"/>
      <c r="AJ1080" s="1453"/>
      <c r="AK1080" s="1453"/>
      <c r="AL1080" s="1453"/>
      <c r="AM1080" s="1453"/>
      <c r="AN1080" s="1453"/>
      <c r="AO1080" s="1453"/>
      <c r="AP1080" s="1453"/>
      <c r="AQ1080" s="1453"/>
      <c r="AR1080" s="1454"/>
      <c r="AS1080" s="1453"/>
      <c r="AT1080" s="1453"/>
      <c r="AU1080" s="1453"/>
      <c r="AV1080" s="1453"/>
      <c r="AW1080" s="1453"/>
      <c r="AX1080" s="1453"/>
      <c r="AY1080" s="1453"/>
      <c r="AZ1080" s="1453"/>
      <c r="BA1080" s="1453"/>
      <c r="BB1080" s="1453"/>
      <c r="BC1080" s="1453"/>
      <c r="BD1080" s="1453"/>
      <c r="BE1080" s="1453"/>
      <c r="BF1080" s="1453"/>
      <c r="BG1080" s="1453"/>
      <c r="BH1080" s="1453"/>
      <c r="BI1080" s="1453"/>
      <c r="BJ1080" s="1453"/>
      <c r="BK1080" s="1453"/>
      <c r="BL1080" s="1453"/>
      <c r="BM1080" s="1453"/>
      <c r="BN1080" s="1453"/>
      <c r="BO1080" s="1453"/>
      <c r="BP1080" s="1453"/>
      <c r="BQ1080" s="1453"/>
      <c r="BR1080" s="1453"/>
      <c r="BS1080" s="1453"/>
      <c r="BT1080" s="1453"/>
      <c r="BU1080" s="1453"/>
      <c r="BV1080" s="1453"/>
      <c r="BW1080" s="1453"/>
      <c r="BX1080" s="1453"/>
      <c r="BY1080" s="1453"/>
      <c r="BZ1080" s="1453"/>
      <c r="CA1080" s="1453"/>
      <c r="CB1080" s="1453"/>
      <c r="CC1080" s="1453"/>
      <c r="CD1080" s="1453"/>
      <c r="CE1080" s="1453"/>
      <c r="CF1080" s="1453"/>
      <c r="CG1080" s="1453"/>
      <c r="CH1080" s="1453"/>
      <c r="CI1080" s="1453"/>
      <c r="CJ1080" s="1453"/>
      <c r="CK1080" s="1453"/>
      <c r="CL1080" s="1453"/>
      <c r="CM1080" s="1453"/>
      <c r="CN1080" s="1453"/>
      <c r="CO1080" s="1453"/>
      <c r="CP1080" s="1453"/>
      <c r="CQ1080" s="1453"/>
      <c r="CR1080" s="1453"/>
      <c r="CS1080" s="1453"/>
      <c r="CT1080" s="1453"/>
      <c r="CU1080" s="1453"/>
      <c r="CV1080" s="1453"/>
      <c r="CW1080" s="1453"/>
      <c r="CX1080" s="1453"/>
      <c r="CY1080" s="1453"/>
      <c r="CZ1080" s="1453"/>
      <c r="DA1080" s="1453"/>
      <c r="DB1080" s="1453"/>
      <c r="DC1080" s="1453"/>
      <c r="DD1080" s="1453"/>
      <c r="DE1080" s="1453"/>
      <c r="DF1080" s="1453"/>
      <c r="DG1080" s="1453"/>
      <c r="DH1080" s="1453"/>
      <c r="DI1080" s="1453"/>
      <c r="DJ1080" s="1453"/>
      <c r="DK1080" s="1453"/>
      <c r="DL1080" s="1453"/>
      <c r="DM1080" s="1453"/>
      <c r="DN1080" s="1453"/>
      <c r="DO1080" s="1453"/>
      <c r="DP1080" s="1453"/>
      <c r="DQ1080" s="1453"/>
      <c r="DR1080" s="1453"/>
      <c r="DS1080" s="1453"/>
      <c r="DT1080" s="1453"/>
    </row>
    <row r="1081" spans="1:124" s="1543" customFormat="1" ht="21.9" customHeight="1" x14ac:dyDescent="0.3">
      <c r="A1081" s="1453"/>
      <c r="B1081" s="1453"/>
      <c r="C1081" s="1514"/>
      <c r="D1081" s="1514"/>
      <c r="E1081" s="1514"/>
      <c r="F1081" s="1848"/>
      <c r="G1081" s="1930"/>
      <c r="H1081" s="1516"/>
      <c r="I1081" s="1537"/>
      <c r="J1081" s="1537"/>
      <c r="K1081" s="1453"/>
      <c r="L1081" s="1453"/>
      <c r="M1081" s="1453"/>
      <c r="N1081" s="1514"/>
      <c r="O1081" s="1453"/>
      <c r="P1081" s="1453"/>
      <c r="Q1081" s="1453"/>
      <c r="R1081" s="1453"/>
      <c r="S1081" s="1453"/>
      <c r="T1081" s="1452"/>
      <c r="U1081"/>
      <c r="V1081"/>
      <c r="W1081" s="1453"/>
      <c r="X1081" s="1453"/>
      <c r="Y1081" s="1453"/>
      <c r="Z1081" s="1453"/>
      <c r="AA1081" s="1453"/>
      <c r="AB1081" s="1453"/>
      <c r="AC1081" s="1453"/>
      <c r="AD1081" s="1453"/>
      <c r="AE1081" s="1453"/>
      <c r="AF1081" s="1453"/>
      <c r="AG1081" s="1453"/>
      <c r="AH1081" s="1453"/>
      <c r="AI1081" s="1453"/>
      <c r="AJ1081" s="1453"/>
      <c r="AK1081" s="1453"/>
      <c r="AL1081" s="1453"/>
      <c r="AM1081" s="1453"/>
      <c r="AN1081" s="1453"/>
      <c r="AO1081" s="1453"/>
      <c r="AP1081" s="1453"/>
      <c r="AQ1081" s="1453"/>
      <c r="AR1081" s="1454"/>
      <c r="AS1081" s="1453"/>
      <c r="AT1081" s="1453"/>
      <c r="AU1081" s="1453"/>
      <c r="AV1081" s="1453"/>
      <c r="AW1081" s="1453"/>
      <c r="AX1081" s="1453"/>
      <c r="AY1081" s="1453"/>
      <c r="AZ1081" s="1453"/>
      <c r="BA1081" s="1453"/>
      <c r="BB1081" s="1453"/>
      <c r="BC1081" s="1453"/>
      <c r="BD1081" s="1453"/>
      <c r="BE1081" s="1453"/>
      <c r="BF1081" s="1453"/>
      <c r="BG1081" s="1453"/>
      <c r="BH1081" s="1453"/>
      <c r="BI1081" s="1453"/>
      <c r="BJ1081" s="1453"/>
      <c r="BK1081" s="1453"/>
      <c r="BL1081" s="1453"/>
      <c r="BM1081" s="1453"/>
      <c r="BN1081" s="1453"/>
      <c r="BO1081" s="1453"/>
      <c r="BP1081" s="1453"/>
      <c r="BQ1081" s="1453"/>
      <c r="BR1081" s="1453"/>
      <c r="BS1081" s="1453"/>
      <c r="BT1081" s="1453"/>
      <c r="BU1081" s="1453"/>
      <c r="BV1081" s="1453"/>
      <c r="BW1081" s="1453"/>
      <c r="BX1081" s="1453"/>
      <c r="BY1081" s="1453"/>
      <c r="BZ1081" s="1453"/>
      <c r="CA1081" s="1453"/>
      <c r="CB1081" s="1453"/>
      <c r="CC1081" s="1453"/>
      <c r="CD1081" s="1453"/>
      <c r="CE1081" s="1453"/>
      <c r="CF1081" s="1453"/>
      <c r="CG1081" s="1453"/>
      <c r="CH1081" s="1453"/>
      <c r="CI1081" s="1453"/>
      <c r="CJ1081" s="1453"/>
      <c r="CK1081" s="1453"/>
      <c r="CL1081" s="1453"/>
      <c r="CM1081" s="1453"/>
      <c r="CN1081" s="1453"/>
      <c r="CO1081" s="1453"/>
      <c r="CP1081" s="1453"/>
      <c r="CQ1081" s="1453"/>
      <c r="CR1081" s="1453"/>
      <c r="CS1081" s="1453"/>
      <c r="CT1081" s="1453"/>
      <c r="CU1081" s="1453"/>
      <c r="CV1081" s="1453"/>
      <c r="CW1081" s="1453"/>
      <c r="CX1081" s="1453"/>
      <c r="CY1081" s="1453"/>
      <c r="CZ1081" s="1453"/>
      <c r="DA1081" s="1453"/>
      <c r="DB1081" s="1453"/>
      <c r="DC1081" s="1453"/>
      <c r="DD1081" s="1453"/>
      <c r="DE1081" s="1453"/>
      <c r="DF1081" s="1453"/>
      <c r="DG1081" s="1453"/>
      <c r="DH1081" s="1453"/>
      <c r="DI1081" s="1453"/>
      <c r="DJ1081" s="1453"/>
      <c r="DK1081" s="1453"/>
      <c r="DL1081" s="1453"/>
      <c r="DM1081" s="1453"/>
      <c r="DN1081" s="1453"/>
      <c r="DO1081" s="1453"/>
      <c r="DP1081" s="1453"/>
      <c r="DQ1081" s="1453"/>
      <c r="DR1081" s="1453"/>
      <c r="DS1081" s="1453"/>
      <c r="DT1081" s="1453"/>
    </row>
    <row r="1082" spans="1:124" s="1543" customFormat="1" ht="21.9" customHeight="1" x14ac:dyDescent="0.3">
      <c r="A1082" s="1453"/>
      <c r="B1082" s="1453"/>
      <c r="C1082" s="1514"/>
      <c r="D1082" s="1514"/>
      <c r="E1082" s="1514"/>
      <c r="F1082" s="1848"/>
      <c r="G1082" s="1930"/>
      <c r="H1082" s="1516"/>
      <c r="I1082" s="1537"/>
      <c r="J1082" s="1537"/>
      <c r="K1082" s="1453"/>
      <c r="L1082" s="1453"/>
      <c r="M1082" s="1453"/>
      <c r="N1082" s="1514"/>
      <c r="O1082" s="1453"/>
      <c r="P1082" s="1453"/>
      <c r="Q1082" s="1453"/>
      <c r="R1082" s="1453"/>
      <c r="S1082" s="1453"/>
      <c r="T1082" s="1452"/>
      <c r="U1082"/>
      <c r="V1082"/>
      <c r="W1082" s="1453"/>
      <c r="X1082" s="1453"/>
      <c r="Y1082" s="1453"/>
      <c r="Z1082" s="1453"/>
      <c r="AA1082" s="1453"/>
      <c r="AB1082" s="1453"/>
      <c r="AC1082" s="1453"/>
      <c r="AD1082" s="1453"/>
      <c r="AE1082" s="1453"/>
      <c r="AF1082" s="1453"/>
      <c r="AG1082" s="1453"/>
      <c r="AH1082" s="1453"/>
      <c r="AI1082" s="1453"/>
      <c r="AJ1082" s="1453"/>
      <c r="AK1082" s="1453"/>
      <c r="AL1082" s="1453"/>
      <c r="AM1082" s="1453"/>
      <c r="AN1082" s="1453"/>
      <c r="AO1082" s="1453"/>
      <c r="AP1082" s="1453"/>
      <c r="AQ1082" s="1453"/>
      <c r="AR1082" s="1454"/>
      <c r="AS1082" s="1453"/>
      <c r="AT1082" s="1453"/>
      <c r="AU1082" s="1453"/>
      <c r="AV1082" s="1453"/>
      <c r="AW1082" s="1453"/>
      <c r="AX1082" s="1453"/>
      <c r="AY1082" s="1453"/>
      <c r="AZ1082" s="1453"/>
      <c r="BA1082" s="1453"/>
      <c r="BB1082" s="1453"/>
      <c r="BC1082" s="1453"/>
      <c r="BD1082" s="1453"/>
      <c r="BE1082" s="1453"/>
      <c r="BF1082" s="1453"/>
      <c r="BG1082" s="1453"/>
      <c r="BH1082" s="1453"/>
      <c r="BI1082" s="1453"/>
      <c r="BJ1082" s="1453"/>
      <c r="BK1082" s="1453"/>
      <c r="BL1082" s="1453"/>
      <c r="BM1082" s="1453"/>
      <c r="BN1082" s="1453"/>
      <c r="BO1082" s="1453"/>
      <c r="BP1082" s="1453"/>
      <c r="BQ1082" s="1453"/>
      <c r="BR1082" s="1453"/>
      <c r="BS1082" s="1453"/>
      <c r="BT1082" s="1453"/>
      <c r="BU1082" s="1453"/>
      <c r="BV1082" s="1453"/>
      <c r="BW1082" s="1453"/>
      <c r="BX1082" s="1453"/>
      <c r="BY1082" s="1453"/>
      <c r="BZ1082" s="1453"/>
      <c r="CA1082" s="1453"/>
      <c r="CB1082" s="1453"/>
      <c r="CC1082" s="1453"/>
      <c r="CD1082" s="1453"/>
      <c r="CE1082" s="1453"/>
      <c r="CF1082" s="1453"/>
      <c r="CG1082" s="1453"/>
      <c r="CH1082" s="1453"/>
      <c r="CI1082" s="1453"/>
      <c r="CJ1082" s="1453"/>
      <c r="CK1082" s="1453"/>
      <c r="CL1082" s="1453"/>
      <c r="CM1082" s="1453"/>
      <c r="CN1082" s="1453"/>
      <c r="CO1082" s="1453"/>
      <c r="CP1082" s="1453"/>
      <c r="CQ1082" s="1453"/>
      <c r="CR1082" s="1453"/>
      <c r="CS1082" s="1453"/>
      <c r="CT1082" s="1453"/>
      <c r="CU1082" s="1453"/>
      <c r="CV1082" s="1453"/>
      <c r="CW1082" s="1453"/>
      <c r="CX1082" s="1453"/>
      <c r="CY1082" s="1453"/>
      <c r="CZ1082" s="1453"/>
      <c r="DA1082" s="1453"/>
      <c r="DB1082" s="1453"/>
      <c r="DC1082" s="1453"/>
      <c r="DD1082" s="1453"/>
      <c r="DE1082" s="1453"/>
      <c r="DF1082" s="1453"/>
      <c r="DG1082" s="1453"/>
      <c r="DH1082" s="1453"/>
      <c r="DI1082" s="1453"/>
      <c r="DJ1082" s="1453"/>
      <c r="DK1082" s="1453"/>
      <c r="DL1082" s="1453"/>
      <c r="DM1082" s="1453"/>
      <c r="DN1082" s="1453"/>
      <c r="DO1082" s="1453"/>
      <c r="DP1082" s="1453"/>
      <c r="DQ1082" s="1453"/>
      <c r="DR1082" s="1453"/>
      <c r="DS1082" s="1453"/>
      <c r="DT1082" s="1453"/>
    </row>
    <row r="1083" spans="1:124" s="1543" customFormat="1" ht="21.9" customHeight="1" x14ac:dyDescent="0.3">
      <c r="A1083" s="1453"/>
      <c r="B1083" s="1453"/>
      <c r="C1083" s="1514"/>
      <c r="D1083" s="1514"/>
      <c r="E1083" s="1514"/>
      <c r="F1083" s="1848"/>
      <c r="G1083" s="1930"/>
      <c r="H1083" s="1516"/>
      <c r="I1083" s="1537"/>
      <c r="J1083" s="1537"/>
      <c r="K1083" s="1453"/>
      <c r="L1083" s="1453"/>
      <c r="M1083" s="1453"/>
      <c r="N1083" s="1514"/>
      <c r="O1083" s="1453"/>
      <c r="P1083" s="1453"/>
      <c r="Q1083" s="1453"/>
      <c r="R1083" s="1453"/>
      <c r="S1083" s="1453"/>
      <c r="T1083" s="1452"/>
      <c r="U1083"/>
      <c r="V1083"/>
      <c r="W1083" s="1453"/>
      <c r="X1083" s="1453"/>
      <c r="Y1083" s="1453"/>
      <c r="Z1083" s="1453"/>
      <c r="AA1083" s="1453"/>
      <c r="AB1083" s="1453"/>
      <c r="AC1083" s="1453"/>
      <c r="AD1083" s="1453"/>
      <c r="AE1083" s="1453"/>
      <c r="AF1083" s="1453"/>
      <c r="AG1083" s="1453"/>
      <c r="AH1083" s="1453"/>
      <c r="AI1083" s="1453"/>
      <c r="AJ1083" s="1453"/>
      <c r="AK1083" s="1453"/>
      <c r="AL1083" s="1453"/>
      <c r="AM1083" s="1453"/>
      <c r="AN1083" s="1453"/>
      <c r="AO1083" s="1453"/>
      <c r="AP1083" s="1453"/>
      <c r="AQ1083" s="1453"/>
      <c r="AR1083" s="1454"/>
      <c r="AS1083" s="1453"/>
      <c r="AT1083" s="1453"/>
      <c r="AU1083" s="1453"/>
      <c r="AV1083" s="1453"/>
      <c r="AW1083" s="1453"/>
      <c r="AX1083" s="1453"/>
      <c r="AY1083" s="1453"/>
      <c r="AZ1083" s="1453"/>
      <c r="BA1083" s="1453"/>
      <c r="BB1083" s="1453"/>
      <c r="BC1083" s="1453"/>
      <c r="BD1083" s="1453"/>
      <c r="BE1083" s="1453"/>
      <c r="BF1083" s="1453"/>
      <c r="BG1083" s="1453"/>
      <c r="BH1083" s="1453"/>
      <c r="BI1083" s="1453"/>
      <c r="BJ1083" s="1453"/>
      <c r="BK1083" s="1453"/>
      <c r="BL1083" s="1453"/>
      <c r="BM1083" s="1453"/>
      <c r="BN1083" s="1453"/>
      <c r="BO1083" s="1453"/>
      <c r="BP1083" s="1453"/>
      <c r="BQ1083" s="1453"/>
      <c r="BR1083" s="1453"/>
      <c r="BS1083" s="1453"/>
      <c r="BT1083" s="1453"/>
      <c r="BU1083" s="1453"/>
      <c r="BV1083" s="1453"/>
      <c r="BW1083" s="1453"/>
      <c r="BX1083" s="1453"/>
      <c r="BY1083" s="1453"/>
      <c r="BZ1083" s="1453"/>
      <c r="CA1083" s="1453"/>
      <c r="CB1083" s="1453"/>
      <c r="CC1083" s="1453"/>
      <c r="CD1083" s="1453"/>
      <c r="CE1083" s="1453"/>
      <c r="CF1083" s="1453"/>
      <c r="CG1083" s="1453"/>
      <c r="CH1083" s="1453"/>
      <c r="CI1083" s="1453"/>
      <c r="CJ1083" s="1453"/>
      <c r="CK1083" s="1453"/>
      <c r="CL1083" s="1453"/>
      <c r="CM1083" s="1453"/>
      <c r="CN1083" s="1453"/>
      <c r="CO1083" s="1453"/>
      <c r="CP1083" s="1453"/>
      <c r="CQ1083" s="1453"/>
      <c r="CR1083" s="1453"/>
      <c r="CS1083" s="1453"/>
      <c r="CT1083" s="1453"/>
      <c r="CU1083" s="1453"/>
      <c r="CV1083" s="1453"/>
      <c r="CW1083" s="1453"/>
      <c r="CX1083" s="1453"/>
      <c r="CY1083" s="1453"/>
      <c r="CZ1083" s="1453"/>
      <c r="DA1083" s="1453"/>
      <c r="DB1083" s="1453"/>
      <c r="DC1083" s="1453"/>
      <c r="DD1083" s="1453"/>
      <c r="DE1083" s="1453"/>
      <c r="DF1083" s="1453"/>
      <c r="DG1083" s="1453"/>
      <c r="DH1083" s="1453"/>
      <c r="DI1083" s="1453"/>
      <c r="DJ1083" s="1453"/>
      <c r="DK1083" s="1453"/>
      <c r="DL1083" s="1453"/>
      <c r="DM1083" s="1453"/>
      <c r="DN1083" s="1453"/>
      <c r="DO1083" s="1453"/>
      <c r="DP1083" s="1453"/>
      <c r="DQ1083" s="1453"/>
      <c r="DR1083" s="1453"/>
      <c r="DS1083" s="1453"/>
      <c r="DT1083" s="1453"/>
    </row>
    <row r="1084" spans="1:124" s="1543" customFormat="1" ht="21.9" customHeight="1" x14ac:dyDescent="0.3">
      <c r="A1084" s="1453"/>
      <c r="B1084" s="1453"/>
      <c r="C1084" s="1514"/>
      <c r="D1084" s="1514"/>
      <c r="E1084" s="1514"/>
      <c r="F1084" s="1848"/>
      <c r="G1084" s="1930"/>
      <c r="H1084" s="1516"/>
      <c r="I1084" s="1537"/>
      <c r="J1084" s="1537"/>
      <c r="K1084" s="1453"/>
      <c r="L1084" s="1453"/>
      <c r="M1084" s="1453"/>
      <c r="N1084" s="1514"/>
      <c r="O1084" s="1453"/>
      <c r="P1084" s="1453"/>
      <c r="Q1084" s="1453"/>
      <c r="R1084" s="1453"/>
      <c r="S1084" s="1453"/>
      <c r="T1084" s="1452"/>
      <c r="U1084"/>
      <c r="V1084"/>
      <c r="W1084" s="1453"/>
      <c r="X1084" s="1453"/>
      <c r="Y1084" s="1453"/>
      <c r="Z1084" s="1453"/>
      <c r="AA1084" s="1453"/>
      <c r="AB1084" s="1453"/>
      <c r="AC1084" s="1453"/>
      <c r="AD1084" s="1453"/>
      <c r="AE1084" s="1453"/>
      <c r="AF1084" s="1453"/>
      <c r="AG1084" s="1453"/>
      <c r="AH1084" s="1453"/>
      <c r="AI1084" s="1453"/>
      <c r="AJ1084" s="1453"/>
      <c r="AK1084" s="1453"/>
      <c r="AL1084" s="1453"/>
      <c r="AM1084" s="1453"/>
      <c r="AN1084" s="1453"/>
      <c r="AO1084" s="1453"/>
      <c r="AP1084" s="1453"/>
      <c r="AQ1084" s="1453"/>
      <c r="AR1084" s="1454"/>
      <c r="AS1084" s="1453"/>
      <c r="AT1084" s="1453"/>
      <c r="AU1084" s="1453"/>
      <c r="AV1084" s="1453"/>
      <c r="AW1084" s="1453"/>
      <c r="AX1084" s="1453"/>
      <c r="AY1084" s="1453"/>
      <c r="AZ1084" s="1453"/>
      <c r="BA1084" s="1453"/>
      <c r="BB1084" s="1453"/>
      <c r="BC1084" s="1453"/>
      <c r="BD1084" s="1453"/>
      <c r="BE1084" s="1453"/>
      <c r="BF1084" s="1453"/>
      <c r="BG1084" s="1453"/>
      <c r="BH1084" s="1453"/>
      <c r="BI1084" s="1453"/>
      <c r="BJ1084" s="1453"/>
      <c r="BK1084" s="1453"/>
      <c r="BL1084" s="1453"/>
      <c r="BM1084" s="1453"/>
      <c r="BN1084" s="1453"/>
      <c r="BO1084" s="1453"/>
      <c r="BP1084" s="1453"/>
      <c r="BQ1084" s="1453"/>
      <c r="BR1084" s="1453"/>
      <c r="BS1084" s="1453"/>
      <c r="BT1084" s="1453"/>
      <c r="BU1084" s="1453"/>
      <c r="BV1084" s="1453"/>
      <c r="BW1084" s="1453"/>
      <c r="BX1084" s="1453"/>
      <c r="BY1084" s="1453"/>
      <c r="BZ1084" s="1453"/>
      <c r="CA1084" s="1453"/>
      <c r="CB1084" s="1453"/>
      <c r="CC1084" s="1453"/>
      <c r="CD1084" s="1453"/>
      <c r="CE1084" s="1453"/>
      <c r="CF1084" s="1453"/>
      <c r="CG1084" s="1453"/>
      <c r="CH1084" s="1453"/>
      <c r="CI1084" s="1453"/>
      <c r="CJ1084" s="1453"/>
      <c r="CK1084" s="1453"/>
      <c r="CL1084" s="1453"/>
      <c r="CM1084" s="1453"/>
      <c r="CN1084" s="1453"/>
      <c r="CO1084" s="1453"/>
      <c r="CP1084" s="1453"/>
      <c r="CQ1084" s="1453"/>
      <c r="CR1084" s="1453"/>
      <c r="CS1084" s="1453"/>
      <c r="CT1084" s="1453"/>
      <c r="CU1084" s="1453"/>
      <c r="CV1084" s="1453"/>
      <c r="CW1084" s="1453"/>
      <c r="CX1084" s="1453"/>
      <c r="CY1084" s="1453"/>
      <c r="CZ1084" s="1453"/>
      <c r="DA1084" s="1453"/>
      <c r="DB1084" s="1453"/>
      <c r="DC1084" s="1453"/>
      <c r="DD1084" s="1453"/>
      <c r="DE1084" s="1453"/>
      <c r="DF1084" s="1453"/>
      <c r="DG1084" s="1453"/>
      <c r="DH1084" s="1453"/>
      <c r="DI1084" s="1453"/>
      <c r="DJ1084" s="1453"/>
      <c r="DK1084" s="1453"/>
      <c r="DL1084" s="1453"/>
      <c r="DM1084" s="1453"/>
      <c r="DN1084" s="1453"/>
      <c r="DO1084" s="1453"/>
      <c r="DP1084" s="1453"/>
      <c r="DQ1084" s="1453"/>
      <c r="DR1084" s="1453"/>
      <c r="DS1084" s="1453"/>
      <c r="DT1084" s="1453"/>
    </row>
    <row r="1085" spans="1:124" s="1543" customFormat="1" ht="21.9" customHeight="1" x14ac:dyDescent="0.3">
      <c r="A1085" s="1453"/>
      <c r="B1085" s="1453"/>
      <c r="C1085" s="1514"/>
      <c r="D1085" s="1514"/>
      <c r="E1085" s="1514"/>
      <c r="F1085" s="1848"/>
      <c r="G1085" s="1930"/>
      <c r="H1085" s="1516"/>
      <c r="I1085" s="1537"/>
      <c r="J1085" s="1537"/>
      <c r="K1085" s="1453"/>
      <c r="L1085" s="1453"/>
      <c r="M1085" s="1453"/>
      <c r="N1085" s="1514"/>
      <c r="O1085" s="1453"/>
      <c r="P1085" s="1453"/>
      <c r="Q1085" s="1453"/>
      <c r="R1085" s="1453"/>
      <c r="S1085" s="1453"/>
      <c r="T1085" s="1452"/>
      <c r="U1085"/>
      <c r="V1085"/>
      <c r="W1085" s="1453"/>
      <c r="X1085" s="1453"/>
      <c r="Y1085" s="1453"/>
      <c r="Z1085" s="1453"/>
      <c r="AA1085" s="1453"/>
      <c r="AB1085" s="1453"/>
      <c r="AC1085" s="1453"/>
      <c r="AD1085" s="1453"/>
      <c r="AE1085" s="1453"/>
      <c r="AF1085" s="1453"/>
      <c r="AG1085" s="1453"/>
      <c r="AH1085" s="1453"/>
      <c r="AI1085" s="1453"/>
      <c r="AJ1085" s="1453"/>
      <c r="AK1085" s="1453"/>
      <c r="AL1085" s="1453"/>
      <c r="AM1085" s="1453"/>
      <c r="AN1085" s="1453"/>
      <c r="AO1085" s="1453"/>
      <c r="AP1085" s="1453"/>
      <c r="AQ1085" s="1453"/>
      <c r="AR1085" s="1454"/>
      <c r="AS1085" s="1453"/>
      <c r="AT1085" s="1453"/>
      <c r="AU1085" s="1453"/>
      <c r="AV1085" s="1453"/>
      <c r="AW1085" s="1453"/>
      <c r="AX1085" s="1453"/>
      <c r="AY1085" s="1453"/>
      <c r="AZ1085" s="1453"/>
      <c r="BA1085" s="1453"/>
      <c r="BB1085" s="1453"/>
      <c r="BC1085" s="1453"/>
      <c r="BD1085" s="1453"/>
      <c r="BE1085" s="1453"/>
      <c r="BF1085" s="1453"/>
      <c r="BG1085" s="1453"/>
      <c r="BH1085" s="1453"/>
      <c r="BI1085" s="1453"/>
      <c r="BJ1085" s="1453"/>
      <c r="BK1085" s="1453"/>
      <c r="BL1085" s="1453"/>
      <c r="BM1085" s="1453"/>
      <c r="BN1085" s="1453"/>
      <c r="BO1085" s="1453"/>
      <c r="BP1085" s="1453"/>
      <c r="BQ1085" s="1453"/>
      <c r="BR1085" s="1453"/>
      <c r="BS1085" s="1453"/>
      <c r="BT1085" s="1453"/>
      <c r="BU1085" s="1453"/>
      <c r="BV1085" s="1453"/>
      <c r="BW1085" s="1453"/>
      <c r="BX1085" s="1453"/>
      <c r="BY1085" s="1453"/>
      <c r="BZ1085" s="1453"/>
      <c r="CA1085" s="1453"/>
      <c r="CB1085" s="1453"/>
      <c r="CC1085" s="1453"/>
      <c r="CD1085" s="1453"/>
      <c r="CE1085" s="1453"/>
      <c r="CF1085" s="1453"/>
      <c r="CG1085" s="1453"/>
      <c r="CH1085" s="1453"/>
      <c r="CI1085" s="1453"/>
      <c r="CJ1085" s="1453"/>
      <c r="CK1085" s="1453"/>
      <c r="CL1085" s="1453"/>
      <c r="CM1085" s="1453"/>
      <c r="CN1085" s="1453"/>
      <c r="CO1085" s="1453"/>
      <c r="CP1085" s="1453"/>
      <c r="CQ1085" s="1453"/>
      <c r="CR1085" s="1453"/>
      <c r="CS1085" s="1453"/>
      <c r="CT1085" s="1453"/>
      <c r="CU1085" s="1453"/>
      <c r="CV1085" s="1453"/>
      <c r="CW1085" s="1453"/>
      <c r="CX1085" s="1453"/>
      <c r="CY1085" s="1453"/>
      <c r="CZ1085" s="1453"/>
      <c r="DA1085" s="1453"/>
      <c r="DB1085" s="1453"/>
      <c r="DC1085" s="1453"/>
      <c r="DD1085" s="1453"/>
      <c r="DE1085" s="1453"/>
      <c r="DF1085" s="1453"/>
      <c r="DG1085" s="1453"/>
      <c r="DH1085" s="1453"/>
      <c r="DI1085" s="1453"/>
      <c r="DJ1085" s="1453"/>
      <c r="DK1085" s="1453"/>
      <c r="DL1085" s="1453"/>
      <c r="DM1085" s="1453"/>
      <c r="DN1085" s="1453"/>
      <c r="DO1085" s="1453"/>
      <c r="DP1085" s="1453"/>
      <c r="DQ1085" s="1453"/>
      <c r="DR1085" s="1453"/>
      <c r="DS1085" s="1453"/>
      <c r="DT1085" s="1453"/>
    </row>
    <row r="1086" spans="1:124" s="1543" customFormat="1" ht="21.9" customHeight="1" x14ac:dyDescent="0.3">
      <c r="A1086" s="1453"/>
      <c r="B1086" s="1453"/>
      <c r="C1086" s="1514"/>
      <c r="D1086" s="1514"/>
      <c r="E1086" s="1514"/>
      <c r="F1086" s="1848"/>
      <c r="G1086" s="1930"/>
      <c r="H1086" s="1516"/>
      <c r="I1086" s="1537"/>
      <c r="J1086" s="1537"/>
      <c r="K1086" s="1453"/>
      <c r="L1086" s="1453"/>
      <c r="M1086" s="1453"/>
      <c r="N1086" s="1514"/>
      <c r="O1086" s="1453"/>
      <c r="P1086" s="1453"/>
      <c r="Q1086" s="1453"/>
      <c r="R1086" s="1453"/>
      <c r="S1086" s="1453"/>
      <c r="T1086" s="1452"/>
      <c r="U1086"/>
      <c r="V1086"/>
      <c r="W1086" s="1453"/>
      <c r="X1086" s="1453"/>
      <c r="Y1086" s="1453"/>
      <c r="Z1086" s="1453"/>
      <c r="AA1086" s="1453"/>
      <c r="AB1086" s="1453"/>
      <c r="AC1086" s="1453"/>
      <c r="AD1086" s="1453"/>
      <c r="AE1086" s="1453"/>
      <c r="AF1086" s="1453"/>
      <c r="AG1086" s="1453"/>
      <c r="AH1086" s="1453"/>
      <c r="AI1086" s="1453"/>
      <c r="AJ1086" s="1453"/>
      <c r="AK1086" s="1453"/>
      <c r="AL1086" s="1453"/>
      <c r="AM1086" s="1453"/>
      <c r="AN1086" s="1453"/>
      <c r="AO1086" s="1453"/>
      <c r="AP1086" s="1453"/>
      <c r="AQ1086" s="1453"/>
      <c r="AR1086" s="1454"/>
      <c r="AS1086" s="1453"/>
      <c r="AT1086" s="1453"/>
      <c r="AU1086" s="1453"/>
      <c r="AV1086" s="1453"/>
      <c r="AW1086" s="1453"/>
      <c r="AX1086" s="1453"/>
      <c r="AY1086" s="1453"/>
      <c r="AZ1086" s="1453"/>
      <c r="BA1086" s="1453"/>
      <c r="BB1086" s="1453"/>
      <c r="BC1086" s="1453"/>
      <c r="BD1086" s="1453"/>
      <c r="BE1086" s="1453"/>
      <c r="BF1086" s="1453"/>
      <c r="BG1086" s="1453"/>
      <c r="BH1086" s="1453"/>
      <c r="BI1086" s="1453"/>
      <c r="BJ1086" s="1453"/>
      <c r="BK1086" s="1453"/>
      <c r="BL1086" s="1453"/>
      <c r="BM1086" s="1453"/>
      <c r="BN1086" s="1453"/>
      <c r="BO1086" s="1453"/>
      <c r="BP1086" s="1453"/>
      <c r="BQ1086" s="1453"/>
      <c r="BR1086" s="1453"/>
      <c r="BS1086" s="1453"/>
      <c r="BT1086" s="1453"/>
      <c r="BU1086" s="1453"/>
      <c r="BV1086" s="1453"/>
      <c r="BW1086" s="1453"/>
      <c r="BX1086" s="1453"/>
      <c r="BY1086" s="1453"/>
      <c r="BZ1086" s="1453"/>
      <c r="CA1086" s="1453"/>
      <c r="CB1086" s="1453"/>
      <c r="CC1086" s="1453"/>
      <c r="CD1086" s="1453"/>
      <c r="CE1086" s="1453"/>
      <c r="CF1086" s="1453"/>
      <c r="CG1086" s="1453"/>
      <c r="CH1086" s="1453"/>
      <c r="CI1086" s="1453"/>
      <c r="CJ1086" s="1453"/>
      <c r="CK1086" s="1453"/>
      <c r="CL1086" s="1453"/>
      <c r="CM1086" s="1453"/>
      <c r="CN1086" s="1453"/>
      <c r="CO1086" s="1453"/>
      <c r="CP1086" s="1453"/>
      <c r="CQ1086" s="1453"/>
      <c r="CR1086" s="1453"/>
      <c r="CS1086" s="1453"/>
      <c r="CT1086" s="1453"/>
      <c r="CU1086" s="1453"/>
      <c r="CV1086" s="1453"/>
      <c r="CW1086" s="1453"/>
      <c r="CX1086" s="1453"/>
      <c r="CY1086" s="1453"/>
      <c r="CZ1086" s="1453"/>
      <c r="DA1086" s="1453"/>
      <c r="DB1086" s="1453"/>
      <c r="DC1086" s="1453"/>
      <c r="DD1086" s="1453"/>
      <c r="DE1086" s="1453"/>
      <c r="DF1086" s="1453"/>
      <c r="DG1086" s="1453"/>
      <c r="DH1086" s="1453"/>
      <c r="DI1086" s="1453"/>
      <c r="DJ1086" s="1453"/>
      <c r="DK1086" s="1453"/>
      <c r="DL1086" s="1453"/>
      <c r="DM1086" s="1453"/>
      <c r="DN1086" s="1453"/>
      <c r="DO1086" s="1453"/>
      <c r="DP1086" s="1453"/>
      <c r="DQ1086" s="1453"/>
      <c r="DR1086" s="1453"/>
      <c r="DS1086" s="1453"/>
      <c r="DT1086" s="1453"/>
    </row>
    <row r="1087" spans="1:124" s="1543" customFormat="1" ht="21.9" customHeight="1" x14ac:dyDescent="0.3">
      <c r="A1087" s="1453"/>
      <c r="B1087" s="1453"/>
      <c r="C1087" s="1514"/>
      <c r="D1087" s="1514"/>
      <c r="E1087" s="1514"/>
      <c r="F1087" s="1848"/>
      <c r="G1087" s="1930"/>
      <c r="H1087" s="1516"/>
      <c r="I1087" s="1537"/>
      <c r="J1087" s="1537"/>
      <c r="K1087" s="1453"/>
      <c r="L1087" s="1453"/>
      <c r="M1087" s="1453"/>
      <c r="N1087" s="1514"/>
      <c r="O1087" s="1453"/>
      <c r="P1087" s="1453"/>
      <c r="Q1087" s="1453"/>
      <c r="R1087" s="1453"/>
      <c r="S1087" s="1453"/>
      <c r="T1087" s="1452"/>
      <c r="U1087"/>
      <c r="V1087"/>
      <c r="W1087" s="1453"/>
      <c r="X1087" s="1453"/>
      <c r="Y1087" s="1453"/>
      <c r="Z1087" s="1453"/>
      <c r="AA1087" s="1453"/>
      <c r="AB1087" s="1453"/>
      <c r="AC1087" s="1453"/>
      <c r="AD1087" s="1453"/>
      <c r="AE1087" s="1453"/>
      <c r="AF1087" s="1453"/>
      <c r="AG1087" s="1453"/>
      <c r="AH1087" s="1453"/>
      <c r="AI1087" s="1453"/>
      <c r="AJ1087" s="1453"/>
      <c r="AK1087" s="1453"/>
      <c r="AL1087" s="1453"/>
      <c r="AM1087" s="1453"/>
      <c r="AN1087" s="1453"/>
      <c r="AO1087" s="1453"/>
      <c r="AP1087" s="1453"/>
      <c r="AQ1087" s="1453"/>
      <c r="AR1087" s="1454"/>
      <c r="AS1087" s="1453"/>
      <c r="AT1087" s="1453"/>
      <c r="AU1087" s="1453"/>
      <c r="AV1087" s="1453"/>
      <c r="AW1087" s="1453"/>
      <c r="AX1087" s="1453"/>
      <c r="AY1087" s="1453"/>
      <c r="AZ1087" s="1453"/>
      <c r="BA1087" s="1453"/>
      <c r="BB1087" s="1453"/>
      <c r="BC1087" s="1453"/>
      <c r="BD1087" s="1453"/>
      <c r="BE1087" s="1453"/>
      <c r="BF1087" s="1453"/>
      <c r="BG1087" s="1453"/>
      <c r="BH1087" s="1453"/>
      <c r="BI1087" s="1453"/>
      <c r="BJ1087" s="1453"/>
      <c r="BK1087" s="1453"/>
      <c r="BL1087" s="1453"/>
      <c r="BM1087" s="1453"/>
      <c r="BN1087" s="1453"/>
      <c r="BO1087" s="1453"/>
      <c r="BP1087" s="1453"/>
      <c r="BQ1087" s="1453"/>
      <c r="BR1087" s="1453"/>
      <c r="BS1087" s="1453"/>
      <c r="BT1087" s="1453"/>
      <c r="BU1087" s="1453"/>
      <c r="BV1087" s="1453"/>
      <c r="BW1087" s="1453"/>
      <c r="BX1087" s="1453"/>
      <c r="BY1087" s="1453"/>
      <c r="BZ1087" s="1453"/>
      <c r="CA1087" s="1453"/>
      <c r="CB1087" s="1453"/>
      <c r="CC1087" s="1453"/>
      <c r="CD1087" s="1453"/>
      <c r="CE1087" s="1453"/>
      <c r="CF1087" s="1453"/>
      <c r="CG1087" s="1453"/>
      <c r="CH1087" s="1453"/>
      <c r="CI1087" s="1453"/>
      <c r="CJ1087" s="1453"/>
      <c r="CK1087" s="1453"/>
      <c r="CL1087" s="1453"/>
      <c r="CM1087" s="1453"/>
      <c r="CN1087" s="1453"/>
      <c r="CO1087" s="1453"/>
      <c r="CP1087" s="1453"/>
      <c r="CQ1087" s="1453"/>
      <c r="CR1087" s="1453"/>
      <c r="CS1087" s="1453"/>
      <c r="CT1087" s="1453"/>
      <c r="CU1087" s="1453"/>
      <c r="CV1087" s="1453"/>
      <c r="CW1087" s="1453"/>
      <c r="CX1087" s="1453"/>
      <c r="CY1087" s="1453"/>
      <c r="CZ1087" s="1453"/>
      <c r="DA1087" s="1453"/>
      <c r="DB1087" s="1453"/>
      <c r="DC1087" s="1453"/>
      <c r="DD1087" s="1453"/>
      <c r="DE1087" s="1453"/>
      <c r="DF1087" s="1453"/>
      <c r="DG1087" s="1453"/>
      <c r="DH1087" s="1453"/>
      <c r="DI1087" s="1453"/>
      <c r="DJ1087" s="1453"/>
      <c r="DK1087" s="1453"/>
      <c r="DL1087" s="1453"/>
      <c r="DM1087" s="1453"/>
      <c r="DN1087" s="1453"/>
      <c r="DO1087" s="1453"/>
      <c r="DP1087" s="1453"/>
      <c r="DQ1087" s="1453"/>
      <c r="DR1087" s="1453"/>
      <c r="DS1087" s="1453"/>
      <c r="DT1087" s="1453"/>
    </row>
    <row r="1088" spans="1:124" s="1543" customFormat="1" ht="21.9" customHeight="1" x14ac:dyDescent="0.3">
      <c r="A1088" s="1453"/>
      <c r="B1088" s="1453"/>
      <c r="C1088" s="1514"/>
      <c r="D1088" s="1514"/>
      <c r="E1088" s="1514"/>
      <c r="F1088" s="1848"/>
      <c r="G1088" s="1930"/>
      <c r="H1088" s="1516"/>
      <c r="I1088" s="1537"/>
      <c r="J1088" s="1537"/>
      <c r="K1088" s="1453"/>
      <c r="L1088" s="1453"/>
      <c r="M1088" s="1453"/>
      <c r="N1088" s="1514"/>
      <c r="O1088" s="1453"/>
      <c r="P1088" s="1453"/>
      <c r="Q1088" s="1453"/>
      <c r="R1088" s="1453"/>
      <c r="S1088" s="1453"/>
      <c r="T1088" s="1452"/>
      <c r="U1088"/>
      <c r="V1088"/>
      <c r="W1088" s="1453"/>
      <c r="X1088" s="1453"/>
      <c r="Y1088" s="1453"/>
      <c r="Z1088" s="1453"/>
      <c r="AA1088" s="1453"/>
      <c r="AB1088" s="1453"/>
      <c r="AC1088" s="1453"/>
      <c r="AD1088" s="1453"/>
      <c r="AE1088" s="1453"/>
      <c r="AF1088" s="1453"/>
      <c r="AG1088" s="1453"/>
      <c r="AH1088" s="1453"/>
      <c r="AI1088" s="1453"/>
      <c r="AJ1088" s="1453"/>
      <c r="AK1088" s="1453"/>
      <c r="AL1088" s="1453"/>
      <c r="AM1088" s="1453"/>
      <c r="AN1088" s="1453"/>
      <c r="AO1088" s="1453"/>
      <c r="AP1088" s="1453"/>
      <c r="AQ1088" s="1453"/>
      <c r="AR1088" s="1454"/>
      <c r="AS1088" s="1453"/>
      <c r="AT1088" s="1453"/>
      <c r="AU1088" s="1453"/>
      <c r="AV1088" s="1453"/>
      <c r="AW1088" s="1453"/>
      <c r="AX1088" s="1453"/>
      <c r="AY1088" s="1453"/>
      <c r="AZ1088" s="1453"/>
      <c r="BA1088" s="1453"/>
      <c r="BB1088" s="1453"/>
      <c r="BC1088" s="1453"/>
      <c r="BD1088" s="1453"/>
      <c r="BE1088" s="1453"/>
      <c r="BF1088" s="1453"/>
      <c r="BG1088" s="1453"/>
      <c r="BH1088" s="1453"/>
      <c r="BI1088" s="1453"/>
      <c r="BJ1088" s="1453"/>
      <c r="BK1088" s="1453"/>
      <c r="BL1088" s="1453"/>
      <c r="BM1088" s="1453"/>
      <c r="BN1088" s="1453"/>
      <c r="BO1088" s="1453"/>
      <c r="BP1088" s="1453"/>
      <c r="BQ1088" s="1453"/>
      <c r="BR1088" s="1453"/>
      <c r="BS1088" s="1453"/>
      <c r="BT1088" s="1453"/>
      <c r="BU1088" s="1453"/>
      <c r="BV1088" s="1453"/>
      <c r="BW1088" s="1453"/>
      <c r="BX1088" s="1453"/>
      <c r="BY1088" s="1453"/>
      <c r="BZ1088" s="1453"/>
      <c r="CA1088" s="1453"/>
      <c r="CB1088" s="1453"/>
      <c r="CC1088" s="1453"/>
      <c r="CD1088" s="1453"/>
      <c r="CE1088" s="1453"/>
      <c r="CF1088" s="1453"/>
      <c r="CG1088" s="1453"/>
      <c r="CH1088" s="1453"/>
      <c r="CI1088" s="1453"/>
      <c r="CJ1088" s="1453"/>
      <c r="CK1088" s="1453"/>
      <c r="CL1088" s="1453"/>
      <c r="CM1088" s="1453"/>
      <c r="CN1088" s="1453"/>
      <c r="CO1088" s="1453"/>
      <c r="CP1088" s="1453"/>
      <c r="CQ1088" s="1453"/>
      <c r="CR1088" s="1453"/>
      <c r="CS1088" s="1453"/>
      <c r="CT1088" s="1453"/>
      <c r="CU1088" s="1453"/>
      <c r="CV1088" s="1453"/>
      <c r="CW1088" s="1453"/>
      <c r="CX1088" s="1453"/>
      <c r="CY1088" s="1453"/>
      <c r="CZ1088" s="1453"/>
      <c r="DA1088" s="1453"/>
      <c r="DB1088" s="1453"/>
      <c r="DC1088" s="1453"/>
      <c r="DD1088" s="1453"/>
      <c r="DE1088" s="1453"/>
      <c r="DF1088" s="1453"/>
      <c r="DG1088" s="1453"/>
      <c r="DH1088" s="1453"/>
      <c r="DI1088" s="1453"/>
      <c r="DJ1088" s="1453"/>
      <c r="DK1088" s="1453"/>
      <c r="DL1088" s="1453"/>
      <c r="DM1088" s="1453"/>
      <c r="DN1088" s="1453"/>
      <c r="DO1088" s="1453"/>
      <c r="DP1088" s="1453"/>
      <c r="DQ1088" s="1453"/>
      <c r="DR1088" s="1453"/>
      <c r="DS1088" s="1453"/>
      <c r="DT1088" s="1453"/>
    </row>
    <row r="1089" spans="1:124" s="1543" customFormat="1" ht="21.9" customHeight="1" x14ac:dyDescent="0.3">
      <c r="A1089" s="1453"/>
      <c r="B1089" s="1453"/>
      <c r="C1089" s="1514"/>
      <c r="D1089" s="1514"/>
      <c r="E1089" s="1514"/>
      <c r="F1089" s="1848"/>
      <c r="G1089" s="1930"/>
      <c r="H1089" s="1516"/>
      <c r="I1089" s="1537"/>
      <c r="J1089" s="1537"/>
      <c r="K1089" s="1453"/>
      <c r="L1089" s="1453"/>
      <c r="M1089" s="1453"/>
      <c r="N1089" s="1514"/>
      <c r="O1089" s="1453"/>
      <c r="P1089" s="1453"/>
      <c r="Q1089" s="1453"/>
      <c r="R1089" s="1453"/>
      <c r="S1089" s="1453"/>
      <c r="T1089" s="1452"/>
      <c r="U1089"/>
      <c r="V1089"/>
      <c r="W1089" s="1453"/>
      <c r="X1089" s="1453"/>
      <c r="Y1089" s="1453"/>
      <c r="Z1089" s="1453"/>
      <c r="AA1089" s="1453"/>
      <c r="AB1089" s="1453"/>
      <c r="AC1089" s="1453"/>
      <c r="AD1089" s="1453"/>
      <c r="AE1089" s="1453"/>
      <c r="AF1089" s="1453"/>
      <c r="AG1089" s="1453"/>
      <c r="AH1089" s="1453"/>
      <c r="AI1089" s="1453"/>
      <c r="AJ1089" s="1453"/>
      <c r="AK1089" s="1453"/>
      <c r="AL1089" s="1453"/>
      <c r="AM1089" s="1453"/>
      <c r="AN1089" s="1453"/>
      <c r="AO1089" s="1453"/>
      <c r="AP1089" s="1453"/>
      <c r="AQ1089" s="1453"/>
      <c r="AR1089" s="1454"/>
      <c r="AS1089" s="1453"/>
      <c r="AT1089" s="1453"/>
      <c r="AU1089" s="1453"/>
      <c r="AV1089" s="1453"/>
      <c r="AW1089" s="1453"/>
      <c r="AX1089" s="1453"/>
      <c r="AY1089" s="1453"/>
      <c r="AZ1089" s="1453"/>
      <c r="BA1089" s="1453"/>
      <c r="BB1089" s="1453"/>
      <c r="BC1089" s="1453"/>
      <c r="BD1089" s="1453"/>
      <c r="BE1089" s="1453"/>
      <c r="BF1089" s="1453"/>
      <c r="BG1089" s="1453"/>
      <c r="BH1089" s="1453"/>
      <c r="BI1089" s="1453"/>
      <c r="BJ1089" s="1453"/>
      <c r="BK1089" s="1453"/>
      <c r="BL1089" s="1453"/>
      <c r="BM1089" s="1453"/>
      <c r="BN1089" s="1453"/>
      <c r="BO1089" s="1453"/>
      <c r="BP1089" s="1453"/>
      <c r="BQ1089" s="1453"/>
      <c r="BR1089" s="1453"/>
      <c r="BS1089" s="1453"/>
      <c r="BT1089" s="1453"/>
      <c r="BU1089" s="1453"/>
      <c r="BV1089" s="1453"/>
      <c r="BW1089" s="1453"/>
      <c r="BX1089" s="1453"/>
      <c r="BY1089" s="1453"/>
      <c r="BZ1089" s="1453"/>
      <c r="CA1089" s="1453"/>
      <c r="CB1089" s="1453"/>
      <c r="CC1089" s="1453"/>
      <c r="CD1089" s="1453"/>
      <c r="CE1089" s="1453"/>
      <c r="CF1089" s="1453"/>
      <c r="CG1089" s="1453"/>
      <c r="CH1089" s="1453"/>
      <c r="CI1089" s="1453"/>
      <c r="CJ1089" s="1453"/>
      <c r="CK1089" s="1453"/>
      <c r="CL1089" s="1453"/>
      <c r="CM1089" s="1453"/>
      <c r="CN1089" s="1453"/>
      <c r="CO1089" s="1453"/>
      <c r="CP1089" s="1453"/>
      <c r="CQ1089" s="1453"/>
      <c r="CR1089" s="1453"/>
      <c r="CS1089" s="1453"/>
      <c r="CT1089" s="1453"/>
      <c r="CU1089" s="1453"/>
      <c r="CV1089" s="1453"/>
      <c r="CW1089" s="1453"/>
      <c r="CX1089" s="1453"/>
      <c r="CY1089" s="1453"/>
      <c r="CZ1089" s="1453"/>
      <c r="DA1089" s="1453"/>
      <c r="DB1089" s="1453"/>
      <c r="DC1089" s="1453"/>
      <c r="DD1089" s="1453"/>
      <c r="DE1089" s="1453"/>
      <c r="DF1089" s="1453"/>
      <c r="DG1089" s="1453"/>
      <c r="DH1089" s="1453"/>
      <c r="DI1089" s="1453"/>
      <c r="DJ1089" s="1453"/>
      <c r="DK1089" s="1453"/>
      <c r="DL1089" s="1453"/>
      <c r="DM1089" s="1453"/>
      <c r="DN1089" s="1453"/>
      <c r="DO1089" s="1453"/>
      <c r="DP1089" s="1453"/>
      <c r="DQ1089" s="1453"/>
      <c r="DR1089" s="1453"/>
      <c r="DS1089" s="1453"/>
      <c r="DT1089" s="1453"/>
    </row>
    <row r="1090" spans="1:124" s="1543" customFormat="1" ht="21.9" customHeight="1" x14ac:dyDescent="0.3">
      <c r="A1090" s="1453"/>
      <c r="B1090" s="1453"/>
      <c r="C1090" s="1514"/>
      <c r="D1090" s="1514"/>
      <c r="E1090" s="1514"/>
      <c r="F1090" s="1848"/>
      <c r="G1090" s="1930"/>
      <c r="H1090" s="1516"/>
      <c r="I1090" s="1537"/>
      <c r="J1090" s="1537"/>
      <c r="K1090" s="1453"/>
      <c r="L1090" s="1453"/>
      <c r="M1090" s="1453"/>
      <c r="N1090" s="1514"/>
      <c r="O1090" s="1453"/>
      <c r="P1090" s="1453"/>
      <c r="Q1090" s="1453"/>
      <c r="R1090" s="1453"/>
      <c r="S1090" s="1453"/>
      <c r="T1090" s="1452"/>
      <c r="U1090"/>
      <c r="V1090"/>
      <c r="W1090" s="1453"/>
      <c r="X1090" s="1453"/>
      <c r="Y1090" s="1453"/>
      <c r="Z1090" s="1453"/>
      <c r="AA1090" s="1453"/>
      <c r="AB1090" s="1453"/>
      <c r="AC1090" s="1453"/>
      <c r="AD1090" s="1453"/>
      <c r="AE1090" s="1453"/>
      <c r="AF1090" s="1453"/>
      <c r="AG1090" s="1453"/>
      <c r="AH1090" s="1453"/>
      <c r="AI1090" s="1453"/>
      <c r="AJ1090" s="1453"/>
      <c r="AK1090" s="1453"/>
      <c r="AL1090" s="1453"/>
      <c r="AM1090" s="1453"/>
      <c r="AN1090" s="1453"/>
      <c r="AO1090" s="1453"/>
      <c r="AP1090" s="1453"/>
      <c r="AQ1090" s="1453"/>
      <c r="AR1090" s="1454"/>
      <c r="AS1090" s="1453"/>
      <c r="AT1090" s="1453"/>
      <c r="AU1090" s="1453"/>
      <c r="AV1090" s="1453"/>
      <c r="AW1090" s="1453"/>
      <c r="AX1090" s="1453"/>
      <c r="AY1090" s="1453"/>
      <c r="AZ1090" s="1453"/>
      <c r="BA1090" s="1453"/>
      <c r="BB1090" s="1453"/>
      <c r="BC1090" s="1453"/>
      <c r="BD1090" s="1453"/>
      <c r="BE1090" s="1453"/>
      <c r="BF1090" s="1453"/>
      <c r="BG1090" s="1453"/>
      <c r="BH1090" s="1453"/>
      <c r="BI1090" s="1453"/>
      <c r="BJ1090" s="1453"/>
      <c r="BK1090" s="1453"/>
      <c r="BL1090" s="1453"/>
      <c r="BM1090" s="1453"/>
      <c r="BN1090" s="1453"/>
      <c r="BO1090" s="1453"/>
      <c r="BP1090" s="1453"/>
      <c r="BQ1090" s="1453"/>
      <c r="BR1090" s="1453"/>
      <c r="BS1090" s="1453"/>
      <c r="BT1090" s="1453"/>
      <c r="BU1090" s="1453"/>
      <c r="BV1090" s="1453"/>
      <c r="BW1090" s="1453"/>
      <c r="BX1090" s="1453"/>
      <c r="BY1090" s="1453"/>
      <c r="BZ1090" s="1453"/>
      <c r="CA1090" s="1453"/>
      <c r="CB1090" s="1453"/>
      <c r="CC1090" s="1453"/>
      <c r="CD1090" s="1453"/>
      <c r="CE1090" s="1453"/>
      <c r="CF1090" s="1453"/>
      <c r="CG1090" s="1453"/>
      <c r="CH1090" s="1453"/>
      <c r="CI1090" s="1453"/>
      <c r="CJ1090" s="1453"/>
      <c r="CK1090" s="1453"/>
      <c r="CL1090" s="1453"/>
      <c r="CM1090" s="1453"/>
      <c r="CN1090" s="1453"/>
      <c r="CO1090" s="1453"/>
      <c r="CP1090" s="1453"/>
      <c r="CQ1090" s="1453"/>
      <c r="CR1090" s="1453"/>
      <c r="CS1090" s="1453"/>
      <c r="CT1090" s="1453"/>
      <c r="CU1090" s="1453"/>
      <c r="CV1090" s="1453"/>
      <c r="CW1090" s="1453"/>
      <c r="CX1090" s="1453"/>
      <c r="CY1090" s="1453"/>
      <c r="CZ1090" s="1453"/>
      <c r="DA1090" s="1453"/>
      <c r="DB1090" s="1453"/>
      <c r="DC1090" s="1453"/>
      <c r="DD1090" s="1453"/>
      <c r="DE1090" s="1453"/>
      <c r="DF1090" s="1453"/>
      <c r="DG1090" s="1453"/>
      <c r="DH1090" s="1453"/>
      <c r="DI1090" s="1453"/>
      <c r="DJ1090" s="1453"/>
      <c r="DK1090" s="1453"/>
      <c r="DL1090" s="1453"/>
      <c r="DM1090" s="1453"/>
      <c r="DN1090" s="1453"/>
      <c r="DO1090" s="1453"/>
      <c r="DP1090" s="1453"/>
      <c r="DQ1090" s="1453"/>
      <c r="DR1090" s="1453"/>
      <c r="DS1090" s="1453"/>
      <c r="DT1090" s="1453"/>
    </row>
    <row r="1091" spans="1:124" s="1543" customFormat="1" ht="21.9" customHeight="1" x14ac:dyDescent="0.3">
      <c r="A1091" s="1453"/>
      <c r="B1091" s="1453"/>
      <c r="C1091" s="1514"/>
      <c r="D1091" s="1514"/>
      <c r="E1091" s="1514"/>
      <c r="F1091" s="1848"/>
      <c r="G1091" s="1930"/>
      <c r="H1091" s="1516"/>
      <c r="I1091" s="1537"/>
      <c r="J1091" s="1537"/>
      <c r="K1091" s="1453"/>
      <c r="L1091" s="1453"/>
      <c r="M1091" s="1453"/>
      <c r="N1091" s="1514"/>
      <c r="O1091" s="1453"/>
      <c r="P1091" s="1453"/>
      <c r="Q1091" s="1453"/>
      <c r="R1091" s="1453"/>
      <c r="S1091" s="1453"/>
      <c r="T1091" s="1452"/>
      <c r="U1091"/>
      <c r="V1091"/>
      <c r="W1091" s="1453"/>
      <c r="X1091" s="1453"/>
      <c r="Y1091" s="1453"/>
      <c r="Z1091" s="1453"/>
      <c r="AA1091" s="1453"/>
      <c r="AB1091" s="1453"/>
      <c r="AC1091" s="1453"/>
      <c r="AD1091" s="1453"/>
      <c r="AE1091" s="1453"/>
      <c r="AF1091" s="1453"/>
      <c r="AG1091" s="1453"/>
      <c r="AH1091" s="1453"/>
      <c r="AI1091" s="1453"/>
      <c r="AJ1091" s="1453"/>
      <c r="AK1091" s="1453"/>
      <c r="AL1091" s="1453"/>
      <c r="AM1091" s="1453"/>
      <c r="AN1091" s="1453"/>
      <c r="AO1091" s="1453"/>
      <c r="AP1091" s="1453"/>
      <c r="AQ1091" s="1453"/>
      <c r="AR1091" s="1454"/>
      <c r="AS1091" s="1453"/>
      <c r="AT1091" s="1453"/>
      <c r="AU1091" s="1453"/>
      <c r="AV1091" s="1453"/>
      <c r="AW1091" s="1453"/>
      <c r="AX1091" s="1453"/>
      <c r="AY1091" s="1453"/>
      <c r="AZ1091" s="1453"/>
      <c r="BA1091" s="1453"/>
      <c r="BB1091" s="1453"/>
      <c r="BC1091" s="1453"/>
      <c r="BD1091" s="1453"/>
      <c r="BE1091" s="1453"/>
      <c r="BF1091" s="1453"/>
      <c r="BG1091" s="1453"/>
      <c r="BH1091" s="1453"/>
      <c r="BI1091" s="1453"/>
      <c r="BJ1091" s="1453"/>
      <c r="BK1091" s="1453"/>
      <c r="BL1091" s="1453"/>
      <c r="BM1091" s="1453"/>
      <c r="BN1091" s="1453"/>
      <c r="BO1091" s="1453"/>
      <c r="BP1091" s="1453"/>
      <c r="BQ1091" s="1453"/>
      <c r="BR1091" s="1453"/>
      <c r="BS1091" s="1453"/>
      <c r="BT1091" s="1453"/>
      <c r="BU1091" s="1453"/>
      <c r="BV1091" s="1453"/>
      <c r="BW1091" s="1453"/>
      <c r="BX1091" s="1453"/>
      <c r="BY1091" s="1453"/>
      <c r="BZ1091" s="1453"/>
      <c r="CA1091" s="1453"/>
      <c r="CB1091" s="1453"/>
      <c r="CC1091" s="1453"/>
      <c r="CD1091" s="1453"/>
      <c r="CE1091" s="1453"/>
      <c r="CF1091" s="1453"/>
      <c r="CG1091" s="1453"/>
      <c r="CH1091" s="1453"/>
      <c r="CI1091" s="1453"/>
      <c r="CJ1091" s="1453"/>
      <c r="CK1091" s="1453"/>
      <c r="CL1091" s="1453"/>
      <c r="CM1091" s="1453"/>
      <c r="CN1091" s="1453"/>
      <c r="CO1091" s="1453"/>
      <c r="CP1091" s="1453"/>
      <c r="CQ1091" s="1453"/>
      <c r="CR1091" s="1453"/>
      <c r="CS1091" s="1453"/>
      <c r="CT1091" s="1453"/>
      <c r="CU1091" s="1453"/>
      <c r="CV1091" s="1453"/>
      <c r="CW1091" s="1453"/>
      <c r="CX1091" s="1453"/>
      <c r="CY1091" s="1453"/>
      <c r="CZ1091" s="1453"/>
      <c r="DA1091" s="1453"/>
      <c r="DB1091" s="1453"/>
      <c r="DC1091" s="1453"/>
      <c r="DD1091" s="1453"/>
      <c r="DE1091" s="1453"/>
      <c r="DF1091" s="1453"/>
      <c r="DG1091" s="1453"/>
      <c r="DH1091" s="1453"/>
      <c r="DI1091" s="1453"/>
      <c r="DJ1091" s="1453"/>
      <c r="DK1091" s="1453"/>
      <c r="DL1091" s="1453"/>
      <c r="DM1091" s="1453"/>
      <c r="DN1091" s="1453"/>
      <c r="DO1091" s="1453"/>
      <c r="DP1091" s="1453"/>
      <c r="DQ1091" s="1453"/>
      <c r="DR1091" s="1453"/>
      <c r="DS1091" s="1453"/>
      <c r="DT1091" s="1453"/>
    </row>
    <row r="1092" spans="1:124" s="1543" customFormat="1" ht="21.9" customHeight="1" x14ac:dyDescent="0.3">
      <c r="A1092" s="1453"/>
      <c r="B1092" s="1453"/>
      <c r="C1092" s="1514"/>
      <c r="D1092" s="1514"/>
      <c r="E1092" s="1514"/>
      <c r="F1092" s="1848"/>
      <c r="G1092" s="1930"/>
      <c r="H1092" s="1516"/>
      <c r="I1092" s="1537"/>
      <c r="J1092" s="1537"/>
      <c r="K1092" s="1453"/>
      <c r="L1092" s="1453"/>
      <c r="M1092" s="1453"/>
      <c r="N1092" s="1514"/>
      <c r="O1092" s="1453"/>
      <c r="P1092" s="1453"/>
      <c r="Q1092" s="1453"/>
      <c r="R1092" s="1453"/>
      <c r="S1092" s="1453"/>
      <c r="T1092" s="1452"/>
      <c r="U1092"/>
      <c r="V1092"/>
      <c r="W1092" s="1453"/>
      <c r="X1092" s="1453"/>
      <c r="Y1092" s="1453"/>
      <c r="Z1092" s="1453"/>
      <c r="AA1092" s="1453"/>
      <c r="AB1092" s="1453"/>
      <c r="AC1092" s="1453"/>
      <c r="AD1092" s="1453"/>
      <c r="AE1092" s="1453"/>
      <c r="AF1092" s="1453"/>
      <c r="AG1092" s="1453"/>
      <c r="AH1092" s="1453"/>
      <c r="AI1092" s="1453"/>
      <c r="AJ1092" s="1453"/>
      <c r="AK1092" s="1453"/>
      <c r="AL1092" s="1453"/>
      <c r="AM1092" s="1453"/>
      <c r="AN1092" s="1453"/>
      <c r="AO1092" s="1453"/>
      <c r="AP1092" s="1453"/>
      <c r="AQ1092" s="1453"/>
      <c r="AR1092" s="1454"/>
      <c r="AS1092" s="1453"/>
      <c r="AT1092" s="1453"/>
      <c r="AU1092" s="1453"/>
      <c r="AV1092" s="1453"/>
      <c r="AW1092" s="1453"/>
      <c r="AX1092" s="1453"/>
      <c r="AY1092" s="1453"/>
      <c r="AZ1092" s="1453"/>
      <c r="BA1092" s="1453"/>
      <c r="BB1092" s="1453"/>
      <c r="BC1092" s="1453"/>
      <c r="BD1092" s="1453"/>
      <c r="BE1092" s="1453"/>
      <c r="BF1092" s="1453"/>
      <c r="BG1092" s="1453"/>
      <c r="BH1092" s="1453"/>
      <c r="BI1092" s="1453"/>
      <c r="BJ1092" s="1453"/>
      <c r="BK1092" s="1453"/>
      <c r="BL1092" s="1453"/>
      <c r="BM1092" s="1453"/>
      <c r="BN1092" s="1453"/>
      <c r="BO1092" s="1453"/>
      <c r="BP1092" s="1453"/>
      <c r="BQ1092" s="1453"/>
      <c r="BR1092" s="1453"/>
      <c r="BS1092" s="1453"/>
      <c r="BT1092" s="1453"/>
      <c r="BU1092" s="1453"/>
      <c r="BV1092" s="1453"/>
      <c r="BW1092" s="1453"/>
      <c r="BX1092" s="1453"/>
      <c r="BY1092" s="1453"/>
      <c r="BZ1092" s="1453"/>
      <c r="CA1092" s="1453"/>
      <c r="CB1092" s="1453"/>
      <c r="CC1092" s="1453"/>
      <c r="CD1092" s="1453"/>
      <c r="CE1092" s="1453"/>
      <c r="CF1092" s="1453"/>
      <c r="CG1092" s="1453"/>
      <c r="CH1092" s="1453"/>
      <c r="CI1092" s="1453"/>
      <c r="CJ1092" s="1453"/>
      <c r="CK1092" s="1453"/>
      <c r="CL1092" s="1453"/>
      <c r="CM1092" s="1453"/>
      <c r="CN1092" s="1453"/>
      <c r="CO1092" s="1453"/>
      <c r="CP1092" s="1453"/>
      <c r="CQ1092" s="1453"/>
      <c r="CR1092" s="1453"/>
      <c r="CS1092" s="1453"/>
      <c r="CT1092" s="1453"/>
      <c r="CU1092" s="1453"/>
      <c r="CV1092" s="1453"/>
      <c r="CW1092" s="1453"/>
      <c r="CX1092" s="1453"/>
      <c r="CY1092" s="1453"/>
      <c r="CZ1092" s="1453"/>
      <c r="DA1092" s="1453"/>
      <c r="DB1092" s="1453"/>
      <c r="DC1092" s="1453"/>
      <c r="DD1092" s="1453"/>
      <c r="DE1092" s="1453"/>
      <c r="DF1092" s="1453"/>
      <c r="DG1092" s="1453"/>
      <c r="DH1092" s="1453"/>
      <c r="DI1092" s="1453"/>
      <c r="DJ1092" s="1453"/>
      <c r="DK1092" s="1453"/>
      <c r="DL1092" s="1453"/>
      <c r="DM1092" s="1453"/>
      <c r="DN1092" s="1453"/>
      <c r="DO1092" s="1453"/>
      <c r="DP1092" s="1453"/>
      <c r="DQ1092" s="1453"/>
      <c r="DR1092" s="1453"/>
      <c r="DS1092" s="1453"/>
      <c r="DT1092" s="1453"/>
    </row>
    <row r="1093" spans="1:124" s="1543" customFormat="1" ht="21.9" customHeight="1" x14ac:dyDescent="0.3">
      <c r="A1093" s="1453"/>
      <c r="B1093" s="1453"/>
      <c r="C1093" s="1514"/>
      <c r="D1093" s="1514"/>
      <c r="E1093" s="1514"/>
      <c r="F1093" s="1848"/>
      <c r="G1093" s="1930"/>
      <c r="H1093" s="1516"/>
      <c r="I1093" s="1537"/>
      <c r="J1093" s="1537"/>
      <c r="K1093" s="1453"/>
      <c r="L1093" s="1453"/>
      <c r="M1093" s="1453"/>
      <c r="N1093" s="1514"/>
      <c r="O1093" s="1453"/>
      <c r="P1093" s="1453"/>
      <c r="Q1093" s="1453"/>
      <c r="R1093" s="1453"/>
      <c r="S1093" s="1453"/>
      <c r="T1093" s="1452"/>
      <c r="U1093"/>
      <c r="V1093"/>
      <c r="W1093" s="1453"/>
      <c r="X1093" s="1453"/>
      <c r="Y1093" s="1453"/>
      <c r="Z1093" s="1453"/>
      <c r="AA1093" s="1453"/>
      <c r="AB1093" s="1453"/>
      <c r="AC1093" s="1453"/>
      <c r="AD1093" s="1453"/>
      <c r="AE1093" s="1453"/>
      <c r="AF1093" s="1453"/>
      <c r="AG1093" s="1453"/>
      <c r="AH1093" s="1453"/>
      <c r="AI1093" s="1453"/>
      <c r="AJ1093" s="1453"/>
      <c r="AK1093" s="1453"/>
      <c r="AL1093" s="1453"/>
      <c r="AM1093" s="1453"/>
      <c r="AN1093" s="1453"/>
      <c r="AO1093" s="1453"/>
      <c r="AP1093" s="1453"/>
      <c r="AQ1093" s="1453"/>
      <c r="AR1093" s="1454"/>
      <c r="AS1093" s="1453"/>
      <c r="AT1093" s="1453"/>
      <c r="AU1093" s="1453"/>
      <c r="AV1093" s="1453"/>
      <c r="AW1093" s="1453"/>
      <c r="AX1093" s="1453"/>
      <c r="AY1093" s="1453"/>
      <c r="AZ1093" s="1453"/>
      <c r="BA1093" s="1453"/>
      <c r="BB1093" s="1453"/>
      <c r="BC1093" s="1453"/>
      <c r="BD1093" s="1453"/>
      <c r="BE1093" s="1453"/>
      <c r="BF1093" s="1453"/>
      <c r="BG1093" s="1453"/>
      <c r="BH1093" s="1453"/>
      <c r="BI1093" s="1453"/>
      <c r="BJ1093" s="1453"/>
      <c r="BK1093" s="1453"/>
      <c r="BL1093" s="1453"/>
      <c r="BM1093" s="1453"/>
      <c r="BN1093" s="1453"/>
      <c r="BO1093" s="1453"/>
      <c r="BP1093" s="1453"/>
      <c r="BQ1093" s="1453"/>
      <c r="BR1093" s="1453"/>
      <c r="BS1093" s="1453"/>
      <c r="BT1093" s="1453"/>
      <c r="BU1093" s="1453"/>
      <c r="BV1093" s="1453"/>
      <c r="BW1093" s="1453"/>
      <c r="BX1093" s="1453"/>
      <c r="BY1093" s="1453"/>
      <c r="BZ1093" s="1453"/>
      <c r="CA1093" s="1453"/>
      <c r="CB1093" s="1453"/>
      <c r="CC1093" s="1453"/>
      <c r="CD1093" s="1453"/>
      <c r="CE1093" s="1453"/>
      <c r="CF1093" s="1453"/>
      <c r="CG1093" s="1453"/>
      <c r="CH1093" s="1453"/>
      <c r="CI1093" s="1453"/>
      <c r="CJ1093" s="1453"/>
      <c r="CK1093" s="1453"/>
      <c r="CL1093" s="1453"/>
      <c r="CM1093" s="1453"/>
      <c r="CN1093" s="1453"/>
      <c r="CO1093" s="1453"/>
      <c r="CP1093" s="1453"/>
      <c r="CQ1093" s="1453"/>
      <c r="CR1093" s="1453"/>
      <c r="CS1093" s="1453"/>
      <c r="CT1093" s="1453"/>
      <c r="CU1093" s="1453"/>
      <c r="CV1093" s="1453"/>
      <c r="CW1093" s="1453"/>
      <c r="CX1093" s="1453"/>
      <c r="CY1093" s="1453"/>
      <c r="CZ1093" s="1453"/>
      <c r="DA1093" s="1453"/>
      <c r="DB1093" s="1453"/>
      <c r="DC1093" s="1453"/>
      <c r="DD1093" s="1453"/>
      <c r="DE1093" s="1453"/>
      <c r="DF1093" s="1453"/>
      <c r="DG1093" s="1453"/>
      <c r="DH1093" s="1453"/>
      <c r="DI1093" s="1453"/>
      <c r="DJ1093" s="1453"/>
      <c r="DK1093" s="1453"/>
      <c r="DL1093" s="1453"/>
      <c r="DM1093" s="1453"/>
      <c r="DN1093" s="1453"/>
      <c r="DO1093" s="1453"/>
      <c r="DP1093" s="1453"/>
      <c r="DQ1093" s="1453"/>
      <c r="DR1093" s="1453"/>
      <c r="DS1093" s="1453"/>
      <c r="DT1093" s="1453"/>
    </row>
    <row r="1094" spans="1:124" s="1543" customFormat="1" ht="21.9" customHeight="1" x14ac:dyDescent="0.3">
      <c r="A1094" s="1453"/>
      <c r="B1094" s="1453"/>
      <c r="C1094" s="1514"/>
      <c r="D1094" s="1514"/>
      <c r="E1094" s="1514"/>
      <c r="F1094" s="1848"/>
      <c r="G1094" s="1930"/>
      <c r="H1094" s="1516"/>
      <c r="I1094" s="1537"/>
      <c r="J1094" s="1537"/>
      <c r="K1094" s="1453"/>
      <c r="L1094" s="1453"/>
      <c r="M1094" s="1453"/>
      <c r="N1094" s="1514"/>
      <c r="O1094" s="1453"/>
      <c r="P1094" s="1453"/>
      <c r="Q1094" s="1453"/>
      <c r="R1094" s="1453"/>
      <c r="S1094" s="1453"/>
      <c r="T1094" s="1452"/>
      <c r="U1094"/>
      <c r="V1094"/>
      <c r="W1094" s="1453"/>
      <c r="X1094" s="1453"/>
      <c r="Y1094" s="1453"/>
      <c r="Z1094" s="1453"/>
      <c r="AA1094" s="1453"/>
      <c r="AB1094" s="1453"/>
      <c r="AC1094" s="1453"/>
      <c r="AD1094" s="1453"/>
      <c r="AE1094" s="1453"/>
      <c r="AF1094" s="1453"/>
      <c r="AG1094" s="1453"/>
      <c r="AH1094" s="1453"/>
      <c r="AI1094" s="1453"/>
      <c r="AJ1094" s="1453"/>
      <c r="AK1094" s="1453"/>
      <c r="AL1094" s="1453"/>
      <c r="AM1094" s="1453"/>
      <c r="AN1094" s="1453"/>
      <c r="AO1094" s="1453"/>
      <c r="AP1094" s="1453"/>
      <c r="AQ1094" s="1453"/>
      <c r="AR1094" s="1454"/>
      <c r="AS1094" s="1453"/>
      <c r="AT1094" s="1453"/>
      <c r="AU1094" s="1453"/>
      <c r="AV1094" s="1453"/>
      <c r="AW1094" s="1453"/>
      <c r="AX1094" s="1453"/>
      <c r="AY1094" s="1453"/>
      <c r="AZ1094" s="1453"/>
      <c r="BA1094" s="1453"/>
      <c r="BB1094" s="1453"/>
      <c r="BC1094" s="1453"/>
      <c r="BD1094" s="1453"/>
      <c r="BE1094" s="1453"/>
      <c r="BF1094" s="1453"/>
      <c r="BG1094" s="1453"/>
      <c r="BH1094" s="1453"/>
      <c r="BI1094" s="1453"/>
      <c r="BJ1094" s="1453"/>
      <c r="BK1094" s="1453"/>
      <c r="BL1094" s="1453"/>
      <c r="BM1094" s="1453"/>
      <c r="BN1094" s="1453"/>
      <c r="BO1094" s="1453"/>
      <c r="BP1094" s="1453"/>
      <c r="BQ1094" s="1453"/>
      <c r="BR1094" s="1453"/>
      <c r="BS1094" s="1453"/>
      <c r="BT1094" s="1453"/>
      <c r="BU1094" s="1453"/>
      <c r="BV1094" s="1453"/>
      <c r="BW1094" s="1453"/>
      <c r="BX1094" s="1453"/>
      <c r="BY1094" s="1453"/>
      <c r="BZ1094" s="1453"/>
      <c r="CA1094" s="1453"/>
      <c r="CB1094" s="1453"/>
      <c r="CC1094" s="1453"/>
      <c r="CD1094" s="1453"/>
      <c r="CE1094" s="1453"/>
      <c r="CF1094" s="1453"/>
      <c r="CG1094" s="1453"/>
      <c r="CH1094" s="1453"/>
      <c r="CI1094" s="1453"/>
      <c r="CJ1094" s="1453"/>
      <c r="CK1094" s="1453"/>
      <c r="CL1094" s="1453"/>
      <c r="CM1094" s="1453"/>
      <c r="CN1094" s="1453"/>
      <c r="CO1094" s="1453"/>
      <c r="CP1094" s="1453"/>
      <c r="CQ1094" s="1453"/>
      <c r="CR1094" s="1453"/>
      <c r="CS1094" s="1453"/>
      <c r="CT1094" s="1453"/>
      <c r="CU1094" s="1453"/>
      <c r="CV1094" s="1453"/>
      <c r="CW1094" s="1453"/>
      <c r="CX1094" s="1453"/>
      <c r="CY1094" s="1453"/>
      <c r="CZ1094" s="1453"/>
      <c r="DA1094" s="1453"/>
      <c r="DB1094" s="1453"/>
      <c r="DC1094" s="1453"/>
      <c r="DD1094" s="1453"/>
      <c r="DE1094" s="1453"/>
      <c r="DF1094" s="1453"/>
      <c r="DG1094" s="1453"/>
      <c r="DH1094" s="1453"/>
      <c r="DI1094" s="1453"/>
      <c r="DJ1094" s="1453"/>
      <c r="DK1094" s="1453"/>
      <c r="DL1094" s="1453"/>
      <c r="DM1094" s="1453"/>
      <c r="DN1094" s="1453"/>
      <c r="DO1094" s="1453"/>
      <c r="DP1094" s="1453"/>
      <c r="DQ1094" s="1453"/>
      <c r="DR1094" s="1453"/>
      <c r="DS1094" s="1453"/>
      <c r="DT1094" s="1453"/>
    </row>
    <row r="1095" spans="1:124" s="1543" customFormat="1" ht="21.9" customHeight="1" x14ac:dyDescent="0.3">
      <c r="A1095" s="1453"/>
      <c r="B1095" s="1453"/>
      <c r="C1095" s="1514"/>
      <c r="D1095" s="1514"/>
      <c r="E1095" s="1514"/>
      <c r="F1095" s="1848"/>
      <c r="G1095" s="1930"/>
      <c r="H1095" s="1516"/>
      <c r="I1095" s="1537"/>
      <c r="J1095" s="1537"/>
      <c r="K1095" s="1453"/>
      <c r="L1095" s="1453"/>
      <c r="M1095" s="1453"/>
      <c r="N1095" s="1514"/>
      <c r="O1095" s="1453"/>
      <c r="P1095" s="1453"/>
      <c r="Q1095" s="1453"/>
      <c r="R1095" s="1453"/>
      <c r="S1095" s="1453"/>
      <c r="T1095" s="1452"/>
      <c r="U1095"/>
      <c r="V1095"/>
      <c r="W1095" s="1453"/>
      <c r="X1095" s="1453"/>
      <c r="Y1095" s="1453"/>
      <c r="Z1095" s="1453"/>
      <c r="AA1095" s="1453"/>
      <c r="AB1095" s="1453"/>
      <c r="AC1095" s="1453"/>
      <c r="AD1095" s="1453"/>
      <c r="AE1095" s="1453"/>
      <c r="AF1095" s="1453"/>
      <c r="AG1095" s="1453"/>
      <c r="AH1095" s="1453"/>
      <c r="AI1095" s="1453"/>
      <c r="AJ1095" s="1453"/>
      <c r="AK1095" s="1453"/>
      <c r="AL1095" s="1453"/>
      <c r="AM1095" s="1453"/>
      <c r="AN1095" s="1453"/>
      <c r="AO1095" s="1453"/>
      <c r="AP1095" s="1453"/>
      <c r="AQ1095" s="1453"/>
      <c r="AR1095" s="1454"/>
      <c r="AS1095" s="1453"/>
      <c r="AT1095" s="1453"/>
      <c r="AU1095" s="1453"/>
      <c r="AV1095" s="1453"/>
      <c r="AW1095" s="1453"/>
      <c r="AX1095" s="1453"/>
      <c r="AY1095" s="1453"/>
      <c r="AZ1095" s="1453"/>
      <c r="BA1095" s="1453"/>
      <c r="BB1095" s="1453"/>
      <c r="BC1095" s="1453"/>
      <c r="BD1095" s="1453"/>
      <c r="BE1095" s="1453"/>
      <c r="BF1095" s="1453"/>
      <c r="BG1095" s="1453"/>
      <c r="BH1095" s="1453"/>
      <c r="BI1095" s="1453"/>
      <c r="BJ1095" s="1453"/>
      <c r="BK1095" s="1453"/>
      <c r="BL1095" s="1453"/>
      <c r="BM1095" s="1453"/>
      <c r="BN1095" s="1453"/>
      <c r="BO1095" s="1453"/>
      <c r="BP1095" s="1453"/>
      <c r="BQ1095" s="1453"/>
      <c r="BR1095" s="1453"/>
      <c r="BS1095" s="1453"/>
      <c r="BT1095" s="1453"/>
      <c r="BU1095" s="1453"/>
      <c r="BV1095" s="1453"/>
      <c r="BW1095" s="1453"/>
      <c r="BX1095" s="1453"/>
      <c r="BY1095" s="1453"/>
      <c r="BZ1095" s="1453"/>
      <c r="CA1095" s="1453"/>
      <c r="CB1095" s="1453"/>
      <c r="CC1095" s="1453"/>
      <c r="CD1095" s="1453"/>
      <c r="CE1095" s="1453"/>
      <c r="CF1095" s="1453"/>
      <c r="CG1095" s="1453"/>
      <c r="CH1095" s="1453"/>
      <c r="CI1095" s="1453"/>
      <c r="CJ1095" s="1453"/>
      <c r="CK1095" s="1453"/>
      <c r="CL1095" s="1453"/>
      <c r="CM1095" s="1453"/>
      <c r="CN1095" s="1453"/>
      <c r="CO1095" s="1453"/>
      <c r="CP1095" s="1453"/>
      <c r="CQ1095" s="1453"/>
      <c r="CR1095" s="1453"/>
      <c r="CS1095" s="1453"/>
      <c r="CT1095" s="1453"/>
      <c r="CU1095" s="1453"/>
      <c r="CV1095" s="1453"/>
      <c r="CW1095" s="1453"/>
      <c r="CX1095" s="1453"/>
      <c r="CY1095" s="1453"/>
      <c r="CZ1095" s="1453"/>
      <c r="DA1095" s="1453"/>
      <c r="DB1095" s="1453"/>
      <c r="DC1095" s="1453"/>
      <c r="DD1095" s="1453"/>
      <c r="DE1095" s="1453"/>
      <c r="DF1095" s="1453"/>
      <c r="DG1095" s="1453"/>
      <c r="DH1095" s="1453"/>
      <c r="DI1095" s="1453"/>
      <c r="DJ1095" s="1453"/>
      <c r="DK1095" s="1453"/>
      <c r="DL1095" s="1453"/>
      <c r="DM1095" s="1453"/>
      <c r="DN1095" s="1453"/>
      <c r="DO1095" s="1453"/>
      <c r="DP1095" s="1453"/>
      <c r="DQ1095" s="1453"/>
      <c r="DR1095" s="1453"/>
      <c r="DS1095" s="1453"/>
      <c r="DT1095" s="1453"/>
    </row>
    <row r="1096" spans="1:124" s="1543" customFormat="1" ht="21.9" customHeight="1" x14ac:dyDescent="0.3">
      <c r="A1096" s="1453"/>
      <c r="B1096" s="1453"/>
      <c r="C1096" s="1514"/>
      <c r="D1096" s="1514"/>
      <c r="E1096" s="1514"/>
      <c r="F1096" s="1848"/>
      <c r="G1096" s="1930"/>
      <c r="H1096" s="1516"/>
      <c r="I1096" s="1537"/>
      <c r="J1096" s="1537"/>
      <c r="K1096" s="1453"/>
      <c r="L1096" s="1453"/>
      <c r="M1096" s="1453"/>
      <c r="N1096" s="1514"/>
      <c r="O1096" s="1453"/>
      <c r="P1096" s="1453"/>
      <c r="Q1096" s="1453"/>
      <c r="R1096" s="1453"/>
      <c r="S1096" s="1453"/>
      <c r="T1096" s="1452"/>
      <c r="U1096"/>
      <c r="V1096"/>
      <c r="W1096" s="1453"/>
      <c r="X1096" s="1453"/>
      <c r="Y1096" s="1453"/>
      <c r="Z1096" s="1453"/>
      <c r="AA1096" s="1453"/>
      <c r="AB1096" s="1453"/>
      <c r="AC1096" s="1453"/>
      <c r="AD1096" s="1453"/>
      <c r="AE1096" s="1453"/>
      <c r="AF1096" s="1453"/>
      <c r="AG1096" s="1453"/>
      <c r="AH1096" s="1453"/>
      <c r="AI1096" s="1453"/>
      <c r="AJ1096" s="1453"/>
      <c r="AK1096" s="1453"/>
      <c r="AL1096" s="1453"/>
      <c r="AM1096" s="1453"/>
      <c r="AN1096" s="1453"/>
      <c r="AO1096" s="1453"/>
      <c r="AP1096" s="1453"/>
      <c r="AQ1096" s="1453"/>
      <c r="AR1096" s="1454"/>
      <c r="AS1096" s="1453"/>
      <c r="AT1096" s="1453"/>
      <c r="AU1096" s="1453"/>
      <c r="AV1096" s="1453"/>
      <c r="AW1096" s="1453"/>
      <c r="AX1096" s="1453"/>
      <c r="AY1096" s="1453"/>
      <c r="AZ1096" s="1453"/>
      <c r="BA1096" s="1453"/>
      <c r="BB1096" s="1453"/>
      <c r="BC1096" s="1453"/>
      <c r="BD1096" s="1453"/>
      <c r="BE1096" s="1453"/>
      <c r="BF1096" s="1453"/>
      <c r="BG1096" s="1453"/>
      <c r="BH1096" s="1453"/>
      <c r="BI1096" s="1453"/>
      <c r="BJ1096" s="1453"/>
      <c r="BK1096" s="1453"/>
      <c r="BL1096" s="1453"/>
      <c r="BM1096" s="1453"/>
      <c r="BN1096" s="1453"/>
      <c r="BO1096" s="1453"/>
      <c r="BP1096" s="1453"/>
      <c r="BQ1096" s="1453"/>
      <c r="BR1096" s="1453"/>
      <c r="BS1096" s="1453"/>
      <c r="BT1096" s="1453"/>
      <c r="BU1096" s="1453"/>
      <c r="BV1096" s="1453"/>
      <c r="BW1096" s="1453"/>
      <c r="BX1096" s="1453"/>
      <c r="BY1096" s="1453"/>
      <c r="BZ1096" s="1453"/>
      <c r="CA1096" s="1453"/>
      <c r="CB1096" s="1453"/>
      <c r="CC1096" s="1453"/>
      <c r="CD1096" s="1453"/>
      <c r="CE1096" s="1453"/>
      <c r="CF1096" s="1453"/>
      <c r="CG1096" s="1453"/>
      <c r="CH1096" s="1453"/>
      <c r="CI1096" s="1453"/>
      <c r="CJ1096" s="1453"/>
      <c r="CK1096" s="1453"/>
      <c r="CL1096" s="1453"/>
      <c r="CM1096" s="1453"/>
      <c r="CN1096" s="1453"/>
      <c r="CO1096" s="1453"/>
      <c r="CP1096" s="1453"/>
      <c r="CQ1096" s="1453"/>
      <c r="CR1096" s="1453"/>
      <c r="CS1096" s="1453"/>
      <c r="CT1096" s="1453"/>
      <c r="CU1096" s="1453"/>
      <c r="CV1096" s="1453"/>
      <c r="CW1096" s="1453"/>
      <c r="CX1096" s="1453"/>
      <c r="CY1096" s="1453"/>
      <c r="CZ1096" s="1453"/>
      <c r="DA1096" s="1453"/>
      <c r="DB1096" s="1453"/>
      <c r="DC1096" s="1453"/>
      <c r="DD1096" s="1453"/>
      <c r="DE1096" s="1453"/>
      <c r="DF1096" s="1453"/>
      <c r="DG1096" s="1453"/>
      <c r="DH1096" s="1453"/>
      <c r="DI1096" s="1453"/>
      <c r="DJ1096" s="1453"/>
      <c r="DK1096" s="1453"/>
      <c r="DL1096" s="1453"/>
      <c r="DM1096" s="1453"/>
      <c r="DN1096" s="1453"/>
      <c r="DO1096" s="1453"/>
      <c r="DP1096" s="1453"/>
      <c r="DQ1096" s="1453"/>
      <c r="DR1096" s="1453"/>
      <c r="DS1096" s="1453"/>
      <c r="DT1096" s="1453"/>
    </row>
    <row r="1097" spans="1:124" s="1543" customFormat="1" ht="21.9" customHeight="1" x14ac:dyDescent="0.3">
      <c r="A1097" s="1453"/>
      <c r="B1097" s="1453"/>
      <c r="C1097" s="1514"/>
      <c r="D1097" s="1514"/>
      <c r="E1097" s="1514"/>
      <c r="F1097" s="1848"/>
      <c r="G1097" s="1930"/>
      <c r="H1097" s="1516"/>
      <c r="I1097" s="1537"/>
      <c r="J1097" s="1537"/>
      <c r="K1097" s="1453"/>
      <c r="L1097" s="1453"/>
      <c r="M1097" s="1453"/>
      <c r="N1097" s="1514"/>
      <c r="O1097" s="1453"/>
      <c r="P1097" s="1453"/>
      <c r="Q1097" s="1453"/>
      <c r="R1097" s="1453"/>
      <c r="S1097" s="1453"/>
      <c r="T1097" s="1452"/>
      <c r="U1097"/>
      <c r="V1097"/>
      <c r="W1097" s="1453"/>
      <c r="X1097" s="1453"/>
      <c r="Y1097" s="1453"/>
      <c r="Z1097" s="1453"/>
      <c r="AA1097" s="1453"/>
      <c r="AB1097" s="1453"/>
      <c r="AC1097" s="1453"/>
      <c r="AD1097" s="1453"/>
      <c r="AE1097" s="1453"/>
      <c r="AF1097" s="1453"/>
      <c r="AG1097" s="1453"/>
      <c r="AH1097" s="1453"/>
      <c r="AI1097" s="1453"/>
      <c r="AJ1097" s="1453"/>
      <c r="AK1097" s="1453"/>
      <c r="AL1097" s="1453"/>
      <c r="AM1097" s="1453"/>
      <c r="AN1097" s="1453"/>
      <c r="AO1097" s="1453"/>
      <c r="AP1097" s="1453"/>
      <c r="AQ1097" s="1453"/>
      <c r="AR1097" s="1454"/>
      <c r="AS1097" s="1453"/>
      <c r="AT1097" s="1453"/>
      <c r="AU1097" s="1453"/>
      <c r="AV1097" s="1453"/>
      <c r="AW1097" s="1453"/>
      <c r="AX1097" s="1453"/>
      <c r="AY1097" s="1453"/>
      <c r="AZ1097" s="1453"/>
      <c r="BA1097" s="1453"/>
      <c r="BB1097" s="1453"/>
      <c r="BC1097" s="1453"/>
      <c r="BD1097" s="1453"/>
      <c r="BE1097" s="1453"/>
      <c r="BF1097" s="1453"/>
      <c r="BG1097" s="1453"/>
      <c r="BH1097" s="1453"/>
      <c r="BI1097" s="1453"/>
      <c r="BJ1097" s="1453"/>
      <c r="BK1097" s="1453"/>
      <c r="BL1097" s="1453"/>
      <c r="BM1097" s="1453"/>
      <c r="BN1097" s="1453"/>
      <c r="BO1097" s="1453"/>
      <c r="BP1097" s="1453"/>
      <c r="BQ1097" s="1453"/>
      <c r="BR1097" s="1453"/>
      <c r="BS1097" s="1453"/>
      <c r="BT1097" s="1453"/>
      <c r="BU1097" s="1453"/>
      <c r="BV1097" s="1453"/>
      <c r="BW1097" s="1453"/>
      <c r="BX1097" s="1453"/>
      <c r="BY1097" s="1453"/>
      <c r="BZ1097" s="1453"/>
      <c r="CA1097" s="1453"/>
      <c r="CB1097" s="1453"/>
      <c r="CC1097" s="1453"/>
      <c r="CD1097" s="1453"/>
      <c r="CE1097" s="1453"/>
      <c r="CF1097" s="1453"/>
      <c r="CG1097" s="1453"/>
      <c r="CH1097" s="1453"/>
      <c r="CI1097" s="1453"/>
      <c r="CJ1097" s="1453"/>
      <c r="CK1097" s="1453"/>
      <c r="CL1097" s="1453"/>
      <c r="CM1097" s="1453"/>
      <c r="CN1097" s="1453"/>
      <c r="CO1097" s="1453"/>
      <c r="CP1097" s="1453"/>
      <c r="CQ1097" s="1453"/>
      <c r="CR1097" s="1453"/>
      <c r="CS1097" s="1453"/>
      <c r="CT1097" s="1453"/>
      <c r="CU1097" s="1453"/>
      <c r="CV1097" s="1453"/>
      <c r="CW1097" s="1453"/>
      <c r="CX1097" s="1453"/>
      <c r="CY1097" s="1453"/>
      <c r="CZ1097" s="1453"/>
      <c r="DA1097" s="1453"/>
      <c r="DB1097" s="1453"/>
      <c r="DC1097" s="1453"/>
      <c r="DD1097" s="1453"/>
      <c r="DE1097" s="1453"/>
      <c r="DF1097" s="1453"/>
      <c r="DG1097" s="1453"/>
      <c r="DH1097" s="1453"/>
      <c r="DI1097" s="1453"/>
      <c r="DJ1097" s="1453"/>
      <c r="DK1097" s="1453"/>
      <c r="DL1097" s="1453"/>
      <c r="DM1097" s="1453"/>
      <c r="DN1097" s="1453"/>
      <c r="DO1097" s="1453"/>
      <c r="DP1097" s="1453"/>
      <c r="DQ1097" s="1453"/>
      <c r="DR1097" s="1453"/>
      <c r="DS1097" s="1453"/>
      <c r="DT1097" s="1453"/>
    </row>
    <row r="1098" spans="1:124" s="1543" customFormat="1" ht="21.9" customHeight="1" x14ac:dyDescent="0.3">
      <c r="A1098" s="1453"/>
      <c r="B1098" s="1453"/>
      <c r="C1098" s="1514"/>
      <c r="D1098" s="1514"/>
      <c r="E1098" s="1514"/>
      <c r="F1098" s="1848"/>
      <c r="G1098" s="1930"/>
      <c r="H1098" s="1516"/>
      <c r="I1098" s="1537"/>
      <c r="J1098" s="1537"/>
      <c r="K1098" s="1453"/>
      <c r="L1098" s="1453"/>
      <c r="M1098" s="1453"/>
      <c r="N1098" s="1514"/>
      <c r="O1098" s="1453"/>
      <c r="P1098" s="1453"/>
      <c r="Q1098" s="1453"/>
      <c r="R1098" s="1453"/>
      <c r="S1098" s="1453"/>
      <c r="T1098" s="1452"/>
      <c r="U1098"/>
      <c r="V1098"/>
      <c r="W1098" s="1453"/>
      <c r="X1098" s="1453"/>
      <c r="Y1098" s="1453"/>
      <c r="Z1098" s="1453"/>
      <c r="AA1098" s="1453"/>
      <c r="AB1098" s="1453"/>
      <c r="AC1098" s="1453"/>
      <c r="AD1098" s="1453"/>
      <c r="AE1098" s="1453"/>
      <c r="AF1098" s="1453"/>
      <c r="AG1098" s="1453"/>
      <c r="AH1098" s="1453"/>
      <c r="AI1098" s="1453"/>
      <c r="AJ1098" s="1453"/>
      <c r="AK1098" s="1453"/>
      <c r="AL1098" s="1453"/>
      <c r="AM1098" s="1453"/>
      <c r="AN1098" s="1453"/>
      <c r="AO1098" s="1453"/>
      <c r="AP1098" s="1453"/>
      <c r="AQ1098" s="1453"/>
      <c r="AR1098" s="1454"/>
      <c r="AS1098" s="1453"/>
      <c r="AT1098" s="1453"/>
      <c r="AU1098" s="1453"/>
      <c r="AV1098" s="1453"/>
      <c r="AW1098" s="1453"/>
      <c r="AX1098" s="1453"/>
      <c r="AY1098" s="1453"/>
      <c r="AZ1098" s="1453"/>
      <c r="BA1098" s="1453"/>
      <c r="BB1098" s="1453"/>
      <c r="BC1098" s="1453"/>
      <c r="BD1098" s="1453"/>
      <c r="BE1098" s="1453"/>
      <c r="BF1098" s="1453"/>
      <c r="BG1098" s="1453"/>
      <c r="BH1098" s="1453"/>
      <c r="BI1098" s="1453"/>
      <c r="BJ1098" s="1453"/>
      <c r="BK1098" s="1453"/>
      <c r="BL1098" s="1453"/>
      <c r="BM1098" s="1453"/>
      <c r="BN1098" s="1453"/>
      <c r="BO1098" s="1453"/>
      <c r="BP1098" s="1453"/>
      <c r="BQ1098" s="1453"/>
      <c r="BR1098" s="1453"/>
      <c r="BS1098" s="1453"/>
      <c r="BT1098" s="1453"/>
      <c r="BU1098" s="1453"/>
      <c r="BV1098" s="1453"/>
      <c r="BW1098" s="1453"/>
      <c r="BX1098" s="1453"/>
      <c r="BY1098" s="1453"/>
      <c r="BZ1098" s="1453"/>
      <c r="CA1098" s="1453"/>
      <c r="CB1098" s="1453"/>
      <c r="CC1098" s="1453"/>
      <c r="CD1098" s="1453"/>
      <c r="CE1098" s="1453"/>
      <c r="CF1098" s="1453"/>
      <c r="CG1098" s="1453"/>
      <c r="CH1098" s="1453"/>
      <c r="CI1098" s="1453"/>
      <c r="CJ1098" s="1453"/>
      <c r="CK1098" s="1453"/>
      <c r="CL1098" s="1453"/>
      <c r="CM1098" s="1453"/>
      <c r="CN1098" s="1453"/>
      <c r="CO1098" s="1453"/>
      <c r="CP1098" s="1453"/>
      <c r="CQ1098" s="1453"/>
      <c r="CR1098" s="1453"/>
      <c r="CS1098" s="1453"/>
      <c r="CT1098" s="1453"/>
      <c r="CU1098" s="1453"/>
      <c r="CV1098" s="1453"/>
      <c r="CW1098" s="1453"/>
      <c r="CX1098" s="1453"/>
      <c r="CY1098" s="1453"/>
      <c r="CZ1098" s="1453"/>
      <c r="DA1098" s="1453"/>
      <c r="DB1098" s="1453"/>
      <c r="DC1098" s="1453"/>
      <c r="DD1098" s="1453"/>
      <c r="DE1098" s="1453"/>
      <c r="DF1098" s="1453"/>
      <c r="DG1098" s="1453"/>
      <c r="DH1098" s="1453"/>
      <c r="DI1098" s="1453"/>
      <c r="DJ1098" s="1453"/>
      <c r="DK1098" s="1453"/>
      <c r="DL1098" s="1453"/>
      <c r="DM1098" s="1453"/>
      <c r="DN1098" s="1453"/>
      <c r="DO1098" s="1453"/>
      <c r="DP1098" s="1453"/>
      <c r="DQ1098" s="1453"/>
      <c r="DR1098" s="1453"/>
      <c r="DS1098" s="1453"/>
      <c r="DT1098" s="1453"/>
    </row>
    <row r="1099" spans="1:124" s="1543" customFormat="1" ht="21.9" customHeight="1" x14ac:dyDescent="0.3">
      <c r="A1099" s="1453"/>
      <c r="B1099" s="1453"/>
      <c r="C1099" s="1514"/>
      <c r="D1099" s="1514"/>
      <c r="E1099" s="1514"/>
      <c r="F1099" s="1848"/>
      <c r="G1099" s="1930"/>
      <c r="H1099" s="1516"/>
      <c r="I1099" s="1537"/>
      <c r="J1099" s="1537"/>
      <c r="K1099" s="1453"/>
      <c r="L1099" s="1453"/>
      <c r="M1099" s="1453"/>
      <c r="N1099" s="1514"/>
      <c r="O1099" s="1453"/>
      <c r="P1099" s="1453"/>
      <c r="Q1099" s="1453"/>
      <c r="R1099" s="1453"/>
      <c r="S1099" s="1453"/>
      <c r="T1099" s="1452"/>
      <c r="U1099"/>
      <c r="V1099"/>
      <c r="W1099" s="1453"/>
      <c r="X1099" s="1453"/>
      <c r="Y1099" s="1453"/>
      <c r="Z1099" s="1453"/>
      <c r="AA1099" s="1453"/>
      <c r="AB1099" s="1453"/>
      <c r="AC1099" s="1453"/>
      <c r="AD1099" s="1453"/>
      <c r="AE1099" s="1453"/>
      <c r="AF1099" s="1453"/>
      <c r="AG1099" s="1453"/>
      <c r="AH1099" s="1453"/>
      <c r="AI1099" s="1453"/>
      <c r="AJ1099" s="1453"/>
      <c r="AK1099" s="1453"/>
      <c r="AL1099" s="1453"/>
      <c r="AM1099" s="1453"/>
      <c r="AN1099" s="1453"/>
      <c r="AO1099" s="1453"/>
      <c r="AP1099" s="1453"/>
      <c r="AQ1099" s="1453"/>
      <c r="AR1099" s="1454"/>
      <c r="AS1099" s="1453"/>
      <c r="AT1099" s="1453"/>
      <c r="AU1099" s="1453"/>
      <c r="AV1099" s="1453"/>
      <c r="AW1099" s="1453"/>
      <c r="AX1099" s="1453"/>
      <c r="AY1099" s="1453"/>
      <c r="AZ1099" s="1453"/>
      <c r="BA1099" s="1453"/>
      <c r="BB1099" s="1453"/>
      <c r="BC1099" s="1453"/>
      <c r="BD1099" s="1453"/>
      <c r="BE1099" s="1453"/>
      <c r="BF1099" s="1453"/>
      <c r="BG1099" s="1453"/>
      <c r="BH1099" s="1453"/>
      <c r="BI1099" s="1453"/>
      <c r="BJ1099" s="1453"/>
      <c r="BK1099" s="1453"/>
      <c r="BL1099" s="1453"/>
      <c r="BM1099" s="1453"/>
      <c r="BN1099" s="1453"/>
      <c r="BO1099" s="1453"/>
      <c r="BP1099" s="1453"/>
      <c r="BQ1099" s="1453"/>
      <c r="BR1099" s="1453"/>
      <c r="BS1099" s="1453"/>
      <c r="BT1099" s="1453"/>
      <c r="BU1099" s="1453"/>
      <c r="BV1099" s="1453"/>
      <c r="BW1099" s="1453"/>
      <c r="BX1099" s="1453"/>
      <c r="BY1099" s="1453"/>
      <c r="BZ1099" s="1453"/>
      <c r="CA1099" s="1453"/>
      <c r="CB1099" s="1453"/>
      <c r="CC1099" s="1453"/>
      <c r="CD1099" s="1453"/>
      <c r="CE1099" s="1453"/>
      <c r="CF1099" s="1453"/>
      <c r="CG1099" s="1453"/>
      <c r="CH1099" s="1453"/>
      <c r="CI1099" s="1453"/>
      <c r="CJ1099" s="1453"/>
      <c r="CK1099" s="1453"/>
      <c r="CL1099" s="1453"/>
      <c r="CM1099" s="1453"/>
      <c r="CN1099" s="1453"/>
      <c r="CO1099" s="1453"/>
      <c r="CP1099" s="1453"/>
      <c r="CQ1099" s="1453"/>
      <c r="CR1099" s="1453"/>
      <c r="CS1099" s="1453"/>
      <c r="CT1099" s="1453"/>
      <c r="CU1099" s="1453"/>
      <c r="CV1099" s="1453"/>
      <c r="CW1099" s="1453"/>
      <c r="CX1099" s="1453"/>
      <c r="CY1099" s="1453"/>
      <c r="CZ1099" s="1453"/>
      <c r="DA1099" s="1453"/>
      <c r="DB1099" s="1453"/>
      <c r="DC1099" s="1453"/>
      <c r="DD1099" s="1453"/>
      <c r="DE1099" s="1453"/>
      <c r="DF1099" s="1453"/>
      <c r="DG1099" s="1453"/>
      <c r="DH1099" s="1453"/>
      <c r="DI1099" s="1453"/>
      <c r="DJ1099" s="1453"/>
      <c r="DK1099" s="1453"/>
      <c r="DL1099" s="1453"/>
      <c r="DM1099" s="1453"/>
      <c r="DN1099" s="1453"/>
      <c r="DO1099" s="1453"/>
      <c r="DP1099" s="1453"/>
      <c r="DQ1099" s="1453"/>
      <c r="DR1099" s="1453"/>
      <c r="DS1099" s="1453"/>
      <c r="DT1099" s="1453"/>
    </row>
    <row r="1100" spans="1:124" s="1543" customFormat="1" ht="21.9" customHeight="1" x14ac:dyDescent="0.3">
      <c r="A1100" s="1453"/>
      <c r="B1100" s="1453"/>
      <c r="C1100" s="1514"/>
      <c r="D1100" s="1514"/>
      <c r="E1100" s="1514"/>
      <c r="F1100" s="1848"/>
      <c r="G1100" s="1930"/>
      <c r="H1100" s="1516"/>
      <c r="I1100" s="1537"/>
      <c r="J1100" s="1537"/>
      <c r="K1100" s="1453"/>
      <c r="L1100" s="1453"/>
      <c r="M1100" s="1453"/>
      <c r="N1100" s="1514"/>
      <c r="O1100" s="1453"/>
      <c r="P1100" s="1453"/>
      <c r="Q1100" s="1453"/>
      <c r="R1100" s="1453"/>
      <c r="S1100" s="1453"/>
      <c r="T1100" s="1452"/>
      <c r="U1100"/>
      <c r="V1100"/>
      <c r="W1100" s="1453"/>
      <c r="X1100" s="1453"/>
      <c r="Y1100" s="1453"/>
      <c r="Z1100" s="1453"/>
      <c r="AA1100" s="1453"/>
      <c r="AB1100" s="1453"/>
      <c r="AC1100" s="1453"/>
      <c r="AD1100" s="1453"/>
      <c r="AE1100" s="1453"/>
      <c r="AF1100" s="1453"/>
      <c r="AG1100" s="1453"/>
      <c r="AH1100" s="1453"/>
      <c r="AI1100" s="1453"/>
      <c r="AJ1100" s="1453"/>
      <c r="AK1100" s="1453"/>
      <c r="AL1100" s="1453"/>
      <c r="AM1100" s="1453"/>
      <c r="AN1100" s="1453"/>
      <c r="AO1100" s="1453"/>
      <c r="AP1100" s="1453"/>
      <c r="AQ1100" s="1453"/>
      <c r="AR1100" s="1454"/>
      <c r="AS1100" s="1453"/>
      <c r="AT1100" s="1453"/>
      <c r="AU1100" s="1453"/>
      <c r="AV1100" s="1453"/>
      <c r="AW1100" s="1453"/>
      <c r="AX1100" s="1453"/>
      <c r="AY1100" s="1453"/>
      <c r="AZ1100" s="1453"/>
      <c r="BA1100" s="1453"/>
      <c r="BB1100" s="1453"/>
      <c r="BC1100" s="1453"/>
      <c r="BD1100" s="1453"/>
      <c r="BE1100" s="1453"/>
      <c r="BF1100" s="1453"/>
      <c r="BG1100" s="1453"/>
      <c r="BH1100" s="1453"/>
      <c r="BI1100" s="1453"/>
      <c r="BJ1100" s="1453"/>
      <c r="BK1100" s="1453"/>
      <c r="BL1100" s="1453"/>
      <c r="BM1100" s="1453"/>
      <c r="BN1100" s="1453"/>
      <c r="BO1100" s="1453"/>
      <c r="BP1100" s="1453"/>
      <c r="BQ1100" s="1453"/>
      <c r="BR1100" s="1453"/>
      <c r="BS1100" s="1453"/>
      <c r="BT1100" s="1453"/>
      <c r="BU1100" s="1453"/>
      <c r="BV1100" s="1453"/>
      <c r="BW1100" s="1453"/>
      <c r="BX1100" s="1453"/>
      <c r="BY1100" s="1453"/>
      <c r="BZ1100" s="1453"/>
      <c r="CA1100" s="1453"/>
      <c r="CB1100" s="1453"/>
      <c r="CC1100" s="1453"/>
      <c r="CD1100" s="1453"/>
      <c r="CE1100" s="1453"/>
      <c r="CF1100" s="1453"/>
      <c r="CG1100" s="1453"/>
      <c r="CH1100" s="1453"/>
      <c r="CI1100" s="1453"/>
      <c r="CJ1100" s="1453"/>
      <c r="CK1100" s="1453"/>
      <c r="CL1100" s="1453"/>
      <c r="CM1100" s="1453"/>
      <c r="CN1100" s="1453"/>
      <c r="CO1100" s="1453"/>
      <c r="CP1100" s="1453"/>
      <c r="CQ1100" s="1453"/>
      <c r="CR1100" s="1453"/>
      <c r="CS1100" s="1453"/>
      <c r="CT1100" s="1453"/>
      <c r="CU1100" s="1453"/>
      <c r="CV1100" s="1453"/>
      <c r="CW1100" s="1453"/>
      <c r="CX1100" s="1453"/>
      <c r="CY1100" s="1453"/>
      <c r="CZ1100" s="1453"/>
      <c r="DA1100" s="1453"/>
      <c r="DB1100" s="1453"/>
      <c r="DC1100" s="1453"/>
      <c r="DD1100" s="1453"/>
      <c r="DE1100" s="1453"/>
      <c r="DF1100" s="1453"/>
      <c r="DG1100" s="1453"/>
      <c r="DH1100" s="1453"/>
      <c r="DI1100" s="1453"/>
      <c r="DJ1100" s="1453"/>
      <c r="DK1100" s="1453"/>
      <c r="DL1100" s="1453"/>
      <c r="DM1100" s="1453"/>
      <c r="DN1100" s="1453"/>
      <c r="DO1100" s="1453"/>
      <c r="DP1100" s="1453"/>
      <c r="DQ1100" s="1453"/>
      <c r="DR1100" s="1453"/>
      <c r="DS1100" s="1453"/>
      <c r="DT1100" s="1453"/>
    </row>
    <row r="1101" spans="1:124" s="1543" customFormat="1" ht="21.9" customHeight="1" x14ac:dyDescent="0.3">
      <c r="A1101" s="1453"/>
      <c r="B1101" s="1453"/>
      <c r="C1101" s="1514"/>
      <c r="D1101" s="1514"/>
      <c r="E1101" s="1514"/>
      <c r="F1101" s="1848"/>
      <c r="G1101" s="1930"/>
      <c r="H1101" s="1516"/>
      <c r="I1101" s="1537"/>
      <c r="J1101" s="1537"/>
      <c r="K1101" s="1453"/>
      <c r="L1101" s="1453"/>
      <c r="M1101" s="1453"/>
      <c r="N1101" s="1514"/>
      <c r="O1101" s="1453"/>
      <c r="P1101" s="1453"/>
      <c r="Q1101" s="1453"/>
      <c r="R1101" s="1453"/>
      <c r="S1101" s="1453"/>
      <c r="T1101" s="1452"/>
      <c r="U1101"/>
      <c r="V1101"/>
      <c r="W1101" s="1453"/>
      <c r="X1101" s="1453"/>
      <c r="Y1101" s="1453"/>
      <c r="Z1101" s="1453"/>
      <c r="AA1101" s="1453"/>
      <c r="AB1101" s="1453"/>
      <c r="AC1101" s="1453"/>
      <c r="AD1101" s="1453"/>
      <c r="AE1101" s="1453"/>
      <c r="AF1101" s="1453"/>
      <c r="AG1101" s="1453"/>
      <c r="AH1101" s="1453"/>
      <c r="AI1101" s="1453"/>
      <c r="AJ1101" s="1453"/>
      <c r="AK1101" s="1453"/>
      <c r="AL1101" s="1453"/>
      <c r="AM1101" s="1453"/>
      <c r="AN1101" s="1453"/>
      <c r="AO1101" s="1453"/>
      <c r="AP1101" s="1453"/>
      <c r="AQ1101" s="1453"/>
      <c r="AR1101" s="1454"/>
      <c r="AS1101" s="1453"/>
      <c r="AT1101" s="1453"/>
      <c r="AU1101" s="1453"/>
      <c r="AV1101" s="1453"/>
      <c r="AW1101" s="1453"/>
      <c r="AX1101" s="1453"/>
      <c r="AY1101" s="1453"/>
      <c r="AZ1101" s="1453"/>
      <c r="BA1101" s="1453"/>
      <c r="BB1101" s="1453"/>
      <c r="BC1101" s="1453"/>
      <c r="BD1101" s="1453"/>
      <c r="BE1101" s="1453"/>
      <c r="BF1101" s="1453"/>
      <c r="BG1101" s="1453"/>
      <c r="BH1101" s="1453"/>
      <c r="BI1101" s="1453"/>
      <c r="BJ1101" s="1453"/>
      <c r="BK1101" s="1453"/>
      <c r="BL1101" s="1453"/>
      <c r="BM1101" s="1453"/>
      <c r="BN1101" s="1453"/>
      <c r="BO1101" s="1453"/>
      <c r="BP1101" s="1453"/>
      <c r="BQ1101" s="1453"/>
      <c r="BR1101" s="1453"/>
      <c r="BS1101" s="1453"/>
      <c r="BT1101" s="1453"/>
      <c r="BU1101" s="1453"/>
      <c r="BV1101" s="1453"/>
      <c r="BW1101" s="1453"/>
      <c r="BX1101" s="1453"/>
      <c r="BY1101" s="1453"/>
      <c r="BZ1101" s="1453"/>
      <c r="CA1101" s="1453"/>
      <c r="CB1101" s="1453"/>
      <c r="CC1101" s="1453"/>
      <c r="CD1101" s="1453"/>
      <c r="CE1101" s="1453"/>
      <c r="CF1101" s="1453"/>
      <c r="CG1101" s="1453"/>
      <c r="CH1101" s="1453"/>
      <c r="CI1101" s="1453"/>
      <c r="CJ1101" s="1453"/>
      <c r="CK1101" s="1453"/>
      <c r="CL1101" s="1453"/>
      <c r="CM1101" s="1453"/>
      <c r="CN1101" s="1453"/>
      <c r="CO1101" s="1453"/>
      <c r="CP1101" s="1453"/>
      <c r="CQ1101" s="1453"/>
      <c r="CR1101" s="1453"/>
      <c r="CS1101" s="1453"/>
      <c r="CT1101" s="1453"/>
      <c r="CU1101" s="1453"/>
      <c r="CV1101" s="1453"/>
      <c r="CW1101" s="1453"/>
      <c r="CX1101" s="1453"/>
      <c r="CY1101" s="1453"/>
      <c r="CZ1101" s="1453"/>
      <c r="DA1101" s="1453"/>
      <c r="DB1101" s="1453"/>
      <c r="DC1101" s="1453"/>
      <c r="DD1101" s="1453"/>
      <c r="DE1101" s="1453"/>
      <c r="DF1101" s="1453"/>
      <c r="DG1101" s="1453"/>
      <c r="DH1101" s="1453"/>
      <c r="DI1101" s="1453"/>
      <c r="DJ1101" s="1453"/>
      <c r="DK1101" s="1453"/>
      <c r="DL1101" s="1453"/>
      <c r="DM1101" s="1453"/>
      <c r="DN1101" s="1453"/>
      <c r="DO1101" s="1453"/>
      <c r="DP1101" s="1453"/>
      <c r="DQ1101" s="1453"/>
      <c r="DR1101" s="1453"/>
      <c r="DS1101" s="1453"/>
      <c r="DT1101" s="1453"/>
    </row>
    <row r="1102" spans="1:124" s="1543" customFormat="1" ht="21.9" customHeight="1" x14ac:dyDescent="0.3">
      <c r="A1102" s="1453"/>
      <c r="B1102" s="1453"/>
      <c r="C1102" s="1514"/>
      <c r="D1102" s="1514"/>
      <c r="E1102" s="1514"/>
      <c r="F1102" s="1848"/>
      <c r="G1102" s="1930"/>
      <c r="H1102" s="1516"/>
      <c r="I1102" s="1537"/>
      <c r="J1102" s="1537"/>
      <c r="K1102" s="1453"/>
      <c r="L1102" s="1453"/>
      <c r="M1102" s="1453"/>
      <c r="N1102" s="1514"/>
      <c r="O1102" s="1453"/>
      <c r="P1102" s="1453"/>
      <c r="Q1102" s="1453"/>
      <c r="R1102" s="1453"/>
      <c r="S1102" s="1453"/>
      <c r="T1102" s="1452"/>
      <c r="U1102"/>
      <c r="V1102"/>
      <c r="W1102" s="1453"/>
      <c r="X1102" s="1453"/>
      <c r="Y1102" s="1453"/>
      <c r="Z1102" s="1453"/>
      <c r="AA1102" s="1453"/>
      <c r="AB1102" s="1453"/>
      <c r="AC1102" s="1453"/>
      <c r="AD1102" s="1453"/>
      <c r="AE1102" s="1453"/>
      <c r="AF1102" s="1453"/>
      <c r="AG1102" s="1453"/>
      <c r="AH1102" s="1453"/>
      <c r="AI1102" s="1453"/>
      <c r="AJ1102" s="1453"/>
      <c r="AK1102" s="1453"/>
      <c r="AL1102" s="1453"/>
      <c r="AM1102" s="1453"/>
      <c r="AN1102" s="1453"/>
      <c r="AO1102" s="1453"/>
      <c r="AP1102" s="1453"/>
      <c r="AQ1102" s="1453"/>
      <c r="AR1102" s="1454"/>
      <c r="AS1102" s="1453"/>
      <c r="AT1102" s="1453"/>
      <c r="AU1102" s="1453"/>
      <c r="AV1102" s="1453"/>
      <c r="AW1102" s="1453"/>
      <c r="AX1102" s="1453"/>
      <c r="AY1102" s="1453"/>
      <c r="AZ1102" s="1453"/>
      <c r="BA1102" s="1453"/>
      <c r="BB1102" s="1453"/>
      <c r="BC1102" s="1453"/>
      <c r="BD1102" s="1453"/>
      <c r="BE1102" s="1453"/>
      <c r="BF1102" s="1453"/>
      <c r="BG1102" s="1453"/>
      <c r="BH1102" s="1453"/>
      <c r="BI1102" s="1453"/>
      <c r="BJ1102" s="1453"/>
      <c r="BK1102" s="1453"/>
      <c r="BL1102" s="1453"/>
      <c r="BM1102" s="1453"/>
      <c r="BN1102" s="1453"/>
      <c r="BO1102" s="1453"/>
      <c r="BP1102" s="1453"/>
      <c r="BQ1102" s="1453"/>
      <c r="BR1102" s="1453"/>
      <c r="BS1102" s="1453"/>
      <c r="BT1102" s="1453"/>
      <c r="BU1102" s="1453"/>
      <c r="BV1102" s="1453"/>
      <c r="BW1102" s="1453"/>
      <c r="BX1102" s="1453"/>
      <c r="BY1102" s="1453"/>
      <c r="BZ1102" s="1453"/>
      <c r="CA1102" s="1453"/>
      <c r="CB1102" s="1453"/>
      <c r="CC1102" s="1453"/>
      <c r="CD1102" s="1453"/>
      <c r="CE1102" s="1453"/>
      <c r="CF1102" s="1453"/>
      <c r="CG1102" s="1453"/>
      <c r="CH1102" s="1453"/>
      <c r="CI1102" s="1453"/>
      <c r="CJ1102" s="1453"/>
      <c r="CK1102" s="1453"/>
      <c r="CL1102" s="1453"/>
      <c r="CM1102" s="1453"/>
      <c r="CN1102" s="1453"/>
      <c r="CO1102" s="1453"/>
      <c r="CP1102" s="1453"/>
      <c r="CQ1102" s="1453"/>
      <c r="CR1102" s="1453"/>
      <c r="CS1102" s="1453"/>
      <c r="CT1102" s="1453"/>
      <c r="CU1102" s="1453"/>
      <c r="CV1102" s="1453"/>
      <c r="CW1102" s="1453"/>
      <c r="CX1102" s="1453"/>
      <c r="CY1102" s="1453"/>
      <c r="CZ1102" s="1453"/>
      <c r="DA1102" s="1453"/>
      <c r="DB1102" s="1453"/>
      <c r="DC1102" s="1453"/>
      <c r="DD1102" s="1453"/>
      <c r="DE1102" s="1453"/>
      <c r="DF1102" s="1453"/>
      <c r="DG1102" s="1453"/>
      <c r="DH1102" s="1453"/>
      <c r="DI1102" s="1453"/>
      <c r="DJ1102" s="1453"/>
      <c r="DK1102" s="1453"/>
      <c r="DL1102" s="1453"/>
      <c r="DM1102" s="1453"/>
      <c r="DN1102" s="1453"/>
      <c r="DO1102" s="1453"/>
      <c r="DP1102" s="1453"/>
      <c r="DQ1102" s="1453"/>
      <c r="DR1102" s="1453"/>
      <c r="DS1102" s="1453"/>
      <c r="DT1102" s="1453"/>
    </row>
    <row r="1103" spans="1:124" s="1543" customFormat="1" ht="21.9" customHeight="1" x14ac:dyDescent="0.3">
      <c r="A1103" s="1453"/>
      <c r="B1103" s="1453"/>
      <c r="C1103" s="1514"/>
      <c r="D1103" s="1514"/>
      <c r="E1103" s="1514"/>
      <c r="F1103" s="1848"/>
      <c r="G1103" s="1930"/>
      <c r="H1103" s="1516"/>
      <c r="I1103" s="1537"/>
      <c r="J1103" s="1537"/>
      <c r="K1103" s="1453"/>
      <c r="L1103" s="1453"/>
      <c r="M1103" s="1453"/>
      <c r="N1103" s="1514"/>
      <c r="O1103" s="1453"/>
      <c r="P1103" s="1453"/>
      <c r="Q1103" s="1453"/>
      <c r="R1103" s="1453"/>
      <c r="S1103" s="1453"/>
      <c r="T1103" s="1452"/>
      <c r="U1103"/>
      <c r="V1103"/>
      <c r="W1103" s="1453"/>
      <c r="X1103" s="1453"/>
      <c r="Y1103" s="1453"/>
      <c r="Z1103" s="1453"/>
      <c r="AA1103" s="1453"/>
      <c r="AB1103" s="1453"/>
      <c r="AC1103" s="1453"/>
      <c r="AD1103" s="1453"/>
      <c r="AE1103" s="1453"/>
      <c r="AF1103" s="1453"/>
      <c r="AG1103" s="1453"/>
      <c r="AH1103" s="1453"/>
      <c r="AI1103" s="1453"/>
      <c r="AJ1103" s="1453"/>
      <c r="AK1103" s="1453"/>
      <c r="AL1103" s="1453"/>
      <c r="AM1103" s="1453"/>
      <c r="AN1103" s="1453"/>
      <c r="AO1103" s="1453"/>
      <c r="AP1103" s="1453"/>
      <c r="AQ1103" s="1453"/>
      <c r="AR1103" s="1454"/>
      <c r="AS1103" s="1453"/>
      <c r="AT1103" s="1453"/>
      <c r="AU1103" s="1453"/>
      <c r="AV1103" s="1453"/>
      <c r="AW1103" s="1453"/>
      <c r="AX1103" s="1453"/>
      <c r="AY1103" s="1453"/>
      <c r="AZ1103" s="1453"/>
      <c r="BA1103" s="1453"/>
      <c r="BB1103" s="1453"/>
      <c r="BC1103" s="1453"/>
      <c r="BD1103" s="1453"/>
      <c r="BE1103" s="1453"/>
      <c r="BF1103" s="1453"/>
      <c r="BG1103" s="1453"/>
      <c r="BH1103" s="1453"/>
      <c r="BI1103" s="1453"/>
      <c r="BJ1103" s="1453"/>
      <c r="BK1103" s="1453"/>
      <c r="BL1103" s="1453"/>
      <c r="BM1103" s="1453"/>
      <c r="BN1103" s="1453"/>
      <c r="BO1103" s="1453"/>
      <c r="BP1103" s="1453"/>
      <c r="BQ1103" s="1453"/>
      <c r="BR1103" s="1453"/>
      <c r="BS1103" s="1453"/>
      <c r="BT1103" s="1453"/>
      <c r="BU1103" s="1453"/>
      <c r="BV1103" s="1453"/>
      <c r="BW1103" s="1453"/>
      <c r="BX1103" s="1453"/>
      <c r="BY1103" s="1453"/>
      <c r="BZ1103" s="1453"/>
      <c r="CA1103" s="1453"/>
      <c r="CB1103" s="1453"/>
      <c r="CC1103" s="1453"/>
      <c r="CD1103" s="1453"/>
      <c r="CE1103" s="1453"/>
      <c r="CF1103" s="1453"/>
      <c r="CG1103" s="1453"/>
      <c r="CH1103" s="1453"/>
      <c r="CI1103" s="1453"/>
      <c r="CJ1103" s="1453"/>
      <c r="CK1103" s="1453"/>
      <c r="CL1103" s="1453"/>
      <c r="CM1103" s="1453"/>
      <c r="CN1103" s="1453"/>
      <c r="CO1103" s="1453"/>
      <c r="CP1103" s="1453"/>
      <c r="CQ1103" s="1453"/>
      <c r="CR1103" s="1453"/>
      <c r="CS1103" s="1453"/>
      <c r="CT1103" s="1453"/>
      <c r="CU1103" s="1453"/>
      <c r="CV1103" s="1453"/>
      <c r="CW1103" s="1453"/>
      <c r="CX1103" s="1453"/>
      <c r="CY1103" s="1453"/>
      <c r="CZ1103" s="1453"/>
      <c r="DA1103" s="1453"/>
      <c r="DB1103" s="1453"/>
      <c r="DC1103" s="1453"/>
      <c r="DD1103" s="1453"/>
      <c r="DE1103" s="1453"/>
      <c r="DF1103" s="1453"/>
      <c r="DG1103" s="1453"/>
      <c r="DH1103" s="1453"/>
      <c r="DI1103" s="1453"/>
      <c r="DJ1103" s="1453"/>
      <c r="DK1103" s="1453"/>
      <c r="DL1103" s="1453"/>
      <c r="DM1103" s="1453"/>
      <c r="DN1103" s="1453"/>
      <c r="DO1103" s="1453"/>
      <c r="DP1103" s="1453"/>
      <c r="DQ1103" s="1453"/>
      <c r="DR1103" s="1453"/>
      <c r="DS1103" s="1453"/>
      <c r="DT1103" s="1453"/>
    </row>
    <row r="1104" spans="1:124" s="1543" customFormat="1" ht="21.9" customHeight="1" x14ac:dyDescent="0.3">
      <c r="A1104" s="1453"/>
      <c r="B1104" s="1453"/>
      <c r="C1104" s="1514"/>
      <c r="D1104" s="1514"/>
      <c r="E1104" s="1514"/>
      <c r="F1104" s="1848"/>
      <c r="G1104" s="1930"/>
      <c r="H1104" s="1516"/>
      <c r="I1104" s="1537"/>
      <c r="J1104" s="1537"/>
      <c r="K1104" s="1453"/>
      <c r="L1104" s="1453"/>
      <c r="M1104" s="1453"/>
      <c r="N1104" s="1514"/>
      <c r="O1104" s="1453"/>
      <c r="P1104" s="1453"/>
      <c r="Q1104" s="1453"/>
      <c r="R1104" s="1453"/>
      <c r="S1104" s="1453"/>
      <c r="T1104" s="1452"/>
      <c r="U1104"/>
      <c r="V1104"/>
      <c r="W1104" s="1453"/>
      <c r="X1104" s="1453"/>
      <c r="Y1104" s="1453"/>
      <c r="Z1104" s="1453"/>
      <c r="AA1104" s="1453"/>
      <c r="AB1104" s="1453"/>
      <c r="AC1104" s="1453"/>
      <c r="AD1104" s="1453"/>
      <c r="AE1104" s="1453"/>
      <c r="AF1104" s="1453"/>
      <c r="AG1104" s="1453"/>
      <c r="AH1104" s="1453"/>
      <c r="AI1104" s="1453"/>
      <c r="AJ1104" s="1453"/>
      <c r="AK1104" s="1453"/>
      <c r="AL1104" s="1453"/>
      <c r="AM1104" s="1453"/>
      <c r="AN1104" s="1453"/>
      <c r="AO1104" s="1453"/>
      <c r="AP1104" s="1453"/>
      <c r="AQ1104" s="1453"/>
      <c r="AR1104" s="1454"/>
      <c r="AS1104" s="1453"/>
      <c r="AT1104" s="1453"/>
      <c r="AU1104" s="1453"/>
      <c r="AV1104" s="1453"/>
      <c r="AW1104" s="1453"/>
      <c r="AX1104" s="1453"/>
      <c r="AY1104" s="1453"/>
      <c r="AZ1104" s="1453"/>
      <c r="BA1104" s="1453"/>
      <c r="BB1104" s="1453"/>
      <c r="BC1104" s="1453"/>
      <c r="BD1104" s="1453"/>
      <c r="BE1104" s="1453"/>
      <c r="BF1104" s="1453"/>
      <c r="BG1104" s="1453"/>
      <c r="BH1104" s="1453"/>
      <c r="BI1104" s="1453"/>
      <c r="BJ1104" s="1453"/>
      <c r="BK1104" s="1453"/>
      <c r="BL1104" s="1453"/>
      <c r="BM1104" s="1453"/>
      <c r="BN1104" s="1453"/>
      <c r="BO1104" s="1453"/>
      <c r="BP1104" s="1453"/>
      <c r="BQ1104" s="1453"/>
      <c r="BR1104" s="1453"/>
      <c r="BS1104" s="1453"/>
      <c r="BT1104" s="1453"/>
      <c r="BU1104" s="1453"/>
      <c r="BV1104" s="1453"/>
      <c r="BW1104" s="1453"/>
      <c r="BX1104" s="1453"/>
      <c r="BY1104" s="1453"/>
      <c r="BZ1104" s="1453"/>
      <c r="CA1104" s="1453"/>
      <c r="CB1104" s="1453"/>
      <c r="CC1104" s="1453"/>
      <c r="CD1104" s="1453"/>
      <c r="CE1104" s="1453"/>
      <c r="CF1104" s="1453"/>
      <c r="CG1104" s="1453"/>
      <c r="CH1104" s="1453"/>
      <c r="CI1104" s="1453"/>
      <c r="CJ1104" s="1453"/>
      <c r="CK1104" s="1453"/>
      <c r="CL1104" s="1453"/>
      <c r="CM1104" s="1453"/>
      <c r="CN1104" s="1453"/>
      <c r="CO1104" s="1453"/>
      <c r="CP1104" s="1453"/>
      <c r="CQ1104" s="1453"/>
      <c r="CR1104" s="1453"/>
      <c r="CS1104" s="1453"/>
      <c r="CT1104" s="1453"/>
      <c r="CU1104" s="1453"/>
      <c r="CV1104" s="1453"/>
      <c r="CW1104" s="1453"/>
      <c r="CX1104" s="1453"/>
      <c r="CY1104" s="1453"/>
      <c r="CZ1104" s="1453"/>
      <c r="DA1104" s="1453"/>
      <c r="DB1104" s="1453"/>
      <c r="DC1104" s="1453"/>
      <c r="DD1104" s="1453"/>
      <c r="DE1104" s="1453"/>
      <c r="DF1104" s="1453"/>
      <c r="DG1104" s="1453"/>
      <c r="DH1104" s="1453"/>
      <c r="DI1104" s="1453"/>
      <c r="DJ1104" s="1453"/>
      <c r="DK1104" s="1453"/>
      <c r="DL1104" s="1453"/>
      <c r="DM1104" s="1453"/>
      <c r="DN1104" s="1453"/>
      <c r="DO1104" s="1453"/>
      <c r="DP1104" s="1453"/>
      <c r="DQ1104" s="1453"/>
      <c r="DR1104" s="1453"/>
      <c r="DS1104" s="1453"/>
      <c r="DT1104" s="1453"/>
    </row>
    <row r="1105" spans="1:124" s="1543" customFormat="1" ht="21.9" customHeight="1" x14ac:dyDescent="0.3">
      <c r="A1105" s="1453"/>
      <c r="B1105" s="1453"/>
      <c r="C1105" s="1514"/>
      <c r="D1105" s="1514"/>
      <c r="E1105" s="1514"/>
      <c r="F1105" s="1848"/>
      <c r="G1105" s="1930"/>
      <c r="H1105" s="1516"/>
      <c r="I1105" s="1537"/>
      <c r="J1105" s="1537"/>
      <c r="K1105" s="1453"/>
      <c r="L1105" s="1453"/>
      <c r="M1105" s="1453"/>
      <c r="N1105" s="1514"/>
      <c r="O1105" s="1453"/>
      <c r="P1105" s="1453"/>
      <c r="Q1105" s="1453"/>
      <c r="R1105" s="1453"/>
      <c r="S1105" s="1453"/>
      <c r="T1105" s="1452"/>
      <c r="U1105"/>
      <c r="V1105"/>
      <c r="W1105" s="1453"/>
      <c r="X1105" s="1453"/>
      <c r="Y1105" s="1453"/>
      <c r="Z1105" s="1453"/>
      <c r="AA1105" s="1453"/>
      <c r="AB1105" s="1453"/>
      <c r="AC1105" s="1453"/>
      <c r="AD1105" s="1453"/>
      <c r="AE1105" s="1453"/>
      <c r="AF1105" s="1453"/>
      <c r="AG1105" s="1453"/>
      <c r="AH1105" s="1453"/>
      <c r="AI1105" s="1453"/>
      <c r="AJ1105" s="1453"/>
      <c r="AK1105" s="1453"/>
      <c r="AL1105" s="1453"/>
      <c r="AM1105" s="1453"/>
      <c r="AN1105" s="1453"/>
      <c r="AO1105" s="1453"/>
      <c r="AP1105" s="1453"/>
      <c r="AQ1105" s="1453"/>
      <c r="AR1105" s="1454"/>
      <c r="AS1105" s="1453"/>
      <c r="AT1105" s="1453"/>
      <c r="AU1105" s="1453"/>
      <c r="AV1105" s="1453"/>
      <c r="AW1105" s="1453"/>
      <c r="AX1105" s="1453"/>
      <c r="AY1105" s="1453"/>
      <c r="AZ1105" s="1453"/>
      <c r="BA1105" s="1453"/>
      <c r="BB1105" s="1453"/>
      <c r="BC1105" s="1453"/>
      <c r="BD1105" s="1453"/>
      <c r="BE1105" s="1453"/>
      <c r="BF1105" s="1453"/>
      <c r="BG1105" s="1453"/>
      <c r="BH1105" s="1453"/>
      <c r="BI1105" s="1453"/>
      <c r="BJ1105" s="1453"/>
      <c r="BK1105" s="1453"/>
      <c r="BL1105" s="1453"/>
      <c r="BM1105" s="1453"/>
      <c r="BN1105" s="1453"/>
      <c r="BO1105" s="1453"/>
      <c r="BP1105" s="1453"/>
      <c r="BQ1105" s="1453"/>
      <c r="BR1105" s="1453"/>
      <c r="BS1105" s="1453"/>
      <c r="BT1105" s="1453"/>
      <c r="BU1105" s="1453"/>
      <c r="BV1105" s="1453"/>
      <c r="BW1105" s="1453"/>
      <c r="BX1105" s="1453"/>
      <c r="BY1105" s="1453"/>
      <c r="BZ1105" s="1453"/>
      <c r="CA1105" s="1453"/>
      <c r="CB1105" s="1453"/>
      <c r="CC1105" s="1453"/>
      <c r="CD1105" s="1453"/>
      <c r="CE1105" s="1453"/>
      <c r="CF1105" s="1453"/>
      <c r="CG1105" s="1453"/>
      <c r="CH1105" s="1453"/>
      <c r="CI1105" s="1453"/>
      <c r="CJ1105" s="1453"/>
      <c r="CK1105" s="1453"/>
      <c r="CL1105" s="1453"/>
      <c r="CM1105" s="1453"/>
      <c r="CN1105" s="1453"/>
      <c r="CO1105" s="1453"/>
      <c r="CP1105" s="1453"/>
      <c r="CQ1105" s="1453"/>
      <c r="CR1105" s="1453"/>
      <c r="CS1105" s="1453"/>
      <c r="CT1105" s="1453"/>
      <c r="CU1105" s="1453"/>
      <c r="CV1105" s="1453"/>
      <c r="CW1105" s="1453"/>
      <c r="CX1105" s="1453"/>
      <c r="CY1105" s="1453"/>
      <c r="CZ1105" s="1453"/>
      <c r="DA1105" s="1453"/>
      <c r="DB1105" s="1453"/>
      <c r="DC1105" s="1453"/>
      <c r="DD1105" s="1453"/>
      <c r="DE1105" s="1453"/>
      <c r="DF1105" s="1453"/>
      <c r="DG1105" s="1453"/>
      <c r="DH1105" s="1453"/>
      <c r="DI1105" s="1453"/>
      <c r="DJ1105" s="1453"/>
      <c r="DK1105" s="1453"/>
      <c r="DL1105" s="1453"/>
      <c r="DM1105" s="1453"/>
      <c r="DN1105" s="1453"/>
      <c r="DO1105" s="1453"/>
      <c r="DP1105" s="1453"/>
      <c r="DQ1105" s="1453"/>
      <c r="DR1105" s="1453"/>
      <c r="DS1105" s="1453"/>
      <c r="DT1105" s="1453"/>
    </row>
    <row r="1106" spans="1:124" s="1543" customFormat="1" ht="21.9" customHeight="1" x14ac:dyDescent="0.3">
      <c r="A1106" s="1453"/>
      <c r="B1106" s="1453"/>
      <c r="C1106" s="1514"/>
      <c r="D1106" s="1514"/>
      <c r="E1106" s="1514"/>
      <c r="F1106" s="1848"/>
      <c r="G1106" s="1930"/>
      <c r="H1106" s="1516"/>
      <c r="I1106" s="1537"/>
      <c r="J1106" s="1537"/>
      <c r="K1106" s="1453"/>
      <c r="L1106" s="1453"/>
      <c r="M1106" s="1453"/>
      <c r="N1106" s="1514"/>
      <c r="O1106" s="1453"/>
      <c r="P1106" s="1453"/>
      <c r="Q1106" s="1453"/>
      <c r="R1106" s="1453"/>
      <c r="S1106" s="1453"/>
      <c r="T1106" s="1452"/>
      <c r="U1106"/>
      <c r="V1106"/>
      <c r="W1106" s="1453"/>
      <c r="X1106" s="1453"/>
      <c r="Y1106" s="1453"/>
      <c r="Z1106" s="1453"/>
      <c r="AA1106" s="1453"/>
      <c r="AB1106" s="1453"/>
      <c r="AC1106" s="1453"/>
      <c r="AD1106" s="1453"/>
      <c r="AE1106" s="1453"/>
      <c r="AF1106" s="1453"/>
      <c r="AG1106" s="1453"/>
      <c r="AH1106" s="1453"/>
      <c r="AI1106" s="1453"/>
      <c r="AJ1106" s="1453"/>
      <c r="AK1106" s="1453"/>
      <c r="AL1106" s="1453"/>
      <c r="AM1106" s="1453"/>
      <c r="AN1106" s="1453"/>
      <c r="AO1106" s="1453"/>
      <c r="AP1106" s="1453"/>
      <c r="AQ1106" s="1453"/>
      <c r="AR1106" s="1454"/>
      <c r="AS1106" s="1453"/>
      <c r="AT1106" s="1453"/>
      <c r="AU1106" s="1453"/>
      <c r="AV1106" s="1453"/>
      <c r="AW1106" s="1453"/>
      <c r="AX1106" s="1453"/>
      <c r="AY1106" s="1453"/>
      <c r="AZ1106" s="1453"/>
      <c r="BA1106" s="1453"/>
      <c r="BB1106" s="1453"/>
      <c r="BC1106" s="1453"/>
      <c r="BD1106" s="1453"/>
      <c r="BE1106" s="1453"/>
      <c r="BF1106" s="1453"/>
      <c r="BG1106" s="1453"/>
      <c r="BH1106" s="1453"/>
      <c r="BI1106" s="1453"/>
      <c r="BJ1106" s="1453"/>
      <c r="BK1106" s="1453"/>
      <c r="BL1106" s="1453"/>
      <c r="BM1106" s="1453"/>
      <c r="BN1106" s="1453"/>
      <c r="BO1106" s="1453"/>
      <c r="BP1106" s="1453"/>
      <c r="BQ1106" s="1453"/>
      <c r="BR1106" s="1453"/>
      <c r="BS1106" s="1453"/>
      <c r="BT1106" s="1453"/>
      <c r="BU1106" s="1453"/>
      <c r="BV1106" s="1453"/>
      <c r="BW1106" s="1453"/>
      <c r="BX1106" s="1453"/>
      <c r="BY1106" s="1453"/>
      <c r="BZ1106" s="1453"/>
      <c r="CA1106" s="1453"/>
      <c r="CB1106" s="1453"/>
      <c r="CC1106" s="1453"/>
      <c r="CD1106" s="1453"/>
      <c r="CE1106" s="1453"/>
      <c r="CF1106" s="1453"/>
      <c r="CG1106" s="1453"/>
      <c r="CH1106" s="1453"/>
      <c r="CI1106" s="1453"/>
      <c r="CJ1106" s="1453"/>
      <c r="CK1106" s="1453"/>
      <c r="CL1106" s="1453"/>
      <c r="CM1106" s="1453"/>
      <c r="CN1106" s="1453"/>
      <c r="CO1106" s="1453"/>
      <c r="CP1106" s="1453"/>
      <c r="CQ1106" s="1453"/>
      <c r="CR1106" s="1453"/>
      <c r="CS1106" s="1453"/>
      <c r="CT1106" s="1453"/>
      <c r="CU1106" s="1453"/>
      <c r="CV1106" s="1453"/>
      <c r="CW1106" s="1453"/>
      <c r="CX1106" s="1453"/>
      <c r="CY1106" s="1453"/>
      <c r="CZ1106" s="1453"/>
      <c r="DA1106" s="1453"/>
      <c r="DB1106" s="1453"/>
      <c r="DC1106" s="1453"/>
      <c r="DD1106" s="1453"/>
      <c r="DE1106" s="1453"/>
      <c r="DF1106" s="1453"/>
      <c r="DG1106" s="1453"/>
      <c r="DH1106" s="1453"/>
      <c r="DI1106" s="1453"/>
      <c r="DJ1106" s="1453"/>
      <c r="DK1106" s="1453"/>
      <c r="DL1106" s="1453"/>
      <c r="DM1106" s="1453"/>
      <c r="DN1106" s="1453"/>
      <c r="DO1106" s="1453"/>
      <c r="DP1106" s="1453"/>
      <c r="DQ1106" s="1453"/>
      <c r="DR1106" s="1453"/>
      <c r="DS1106" s="1453"/>
      <c r="DT1106" s="1453"/>
    </row>
    <row r="1107" spans="1:124" s="1543" customFormat="1" ht="21.9" customHeight="1" x14ac:dyDescent="0.3">
      <c r="A1107" s="1453"/>
      <c r="B1107" s="1453"/>
      <c r="C1107" s="1514"/>
      <c r="D1107" s="1514"/>
      <c r="E1107" s="1514"/>
      <c r="F1107" s="1848"/>
      <c r="G1107" s="1930"/>
      <c r="H1107" s="1516"/>
      <c r="I1107" s="1537"/>
      <c r="J1107" s="1537"/>
      <c r="K1107" s="1453"/>
      <c r="L1107" s="1453"/>
      <c r="M1107" s="1453"/>
      <c r="N1107" s="1514"/>
      <c r="O1107" s="1453"/>
      <c r="P1107" s="1453"/>
      <c r="Q1107" s="1453"/>
      <c r="R1107" s="1453"/>
      <c r="S1107" s="1453"/>
      <c r="T1107" s="1452"/>
      <c r="U1107"/>
      <c r="V1107"/>
      <c r="W1107" s="1453"/>
      <c r="X1107" s="1453"/>
      <c r="Y1107" s="1453"/>
      <c r="Z1107" s="1453"/>
      <c r="AA1107" s="1453"/>
      <c r="AB1107" s="1453"/>
      <c r="AC1107" s="1453"/>
      <c r="AD1107" s="1453"/>
      <c r="AE1107" s="1453"/>
      <c r="AF1107" s="1453"/>
      <c r="AG1107" s="1453"/>
      <c r="AH1107" s="1453"/>
      <c r="AI1107" s="1453"/>
      <c r="AJ1107" s="1453"/>
      <c r="AK1107" s="1453"/>
      <c r="AL1107" s="1453"/>
      <c r="AM1107" s="1453"/>
      <c r="AN1107" s="1453"/>
      <c r="AO1107" s="1453"/>
      <c r="AP1107" s="1453"/>
      <c r="AQ1107" s="1453"/>
      <c r="AR1107" s="1454"/>
      <c r="AS1107" s="1453"/>
      <c r="AT1107" s="1453"/>
      <c r="AU1107" s="1453"/>
      <c r="AV1107" s="1453"/>
      <c r="AW1107" s="1453"/>
      <c r="AX1107" s="1453"/>
      <c r="AY1107" s="1453"/>
      <c r="AZ1107" s="1453"/>
      <c r="BA1107" s="1453"/>
      <c r="BB1107" s="1453"/>
      <c r="BC1107" s="1453"/>
      <c r="BD1107" s="1453"/>
      <c r="BE1107" s="1453"/>
      <c r="BF1107" s="1453"/>
      <c r="BG1107" s="1453"/>
      <c r="BH1107" s="1453"/>
      <c r="BI1107" s="1453"/>
      <c r="BJ1107" s="1453"/>
      <c r="BK1107" s="1453"/>
      <c r="BL1107" s="1453"/>
      <c r="BM1107" s="1453"/>
      <c r="BN1107" s="1453"/>
      <c r="BO1107" s="1453"/>
      <c r="BP1107" s="1453"/>
      <c r="BQ1107" s="1453"/>
      <c r="BR1107" s="1453"/>
      <c r="BS1107" s="1453"/>
      <c r="BT1107" s="1453"/>
      <c r="BU1107" s="1453"/>
      <c r="BV1107" s="1453"/>
      <c r="BW1107" s="1453"/>
      <c r="BX1107" s="1453"/>
      <c r="BY1107" s="1453"/>
      <c r="BZ1107" s="1453"/>
      <c r="CA1107" s="1453"/>
      <c r="CB1107" s="1453"/>
      <c r="CC1107" s="1453"/>
      <c r="CD1107" s="1453"/>
      <c r="CE1107" s="1453"/>
      <c r="CF1107" s="1453"/>
      <c r="CG1107" s="1453"/>
      <c r="CH1107" s="1453"/>
      <c r="CI1107" s="1453"/>
      <c r="CJ1107" s="1453"/>
      <c r="CK1107" s="1453"/>
      <c r="CL1107" s="1453"/>
      <c r="CM1107" s="1453"/>
      <c r="CN1107" s="1453"/>
      <c r="CO1107" s="1453"/>
      <c r="CP1107" s="1453"/>
      <c r="CQ1107" s="1453"/>
      <c r="CR1107" s="1453"/>
      <c r="CS1107" s="1453"/>
      <c r="CT1107" s="1453"/>
      <c r="CU1107" s="1453"/>
      <c r="CV1107" s="1453"/>
      <c r="CW1107" s="1453"/>
      <c r="CX1107" s="1453"/>
      <c r="CY1107" s="1453"/>
      <c r="CZ1107" s="1453"/>
      <c r="DA1107" s="1453"/>
      <c r="DB1107" s="1453"/>
      <c r="DC1107" s="1453"/>
      <c r="DD1107" s="1453"/>
      <c r="DE1107" s="1453"/>
      <c r="DF1107" s="1453"/>
      <c r="DG1107" s="1453"/>
      <c r="DH1107" s="1453"/>
      <c r="DI1107" s="1453"/>
      <c r="DJ1107" s="1453"/>
      <c r="DK1107" s="1453"/>
      <c r="DL1107" s="1453"/>
      <c r="DM1107" s="1453"/>
      <c r="DN1107" s="1453"/>
      <c r="DO1107" s="1453"/>
      <c r="DP1107" s="1453"/>
      <c r="DQ1107" s="1453"/>
      <c r="DR1107" s="1453"/>
      <c r="DS1107" s="1453"/>
      <c r="DT1107" s="1453"/>
    </row>
    <row r="1108" spans="1:124" s="1543" customFormat="1" ht="21.9" customHeight="1" x14ac:dyDescent="0.3">
      <c r="A1108" s="1453"/>
      <c r="B1108" s="1453"/>
      <c r="C1108" s="1514"/>
      <c r="D1108" s="1514"/>
      <c r="E1108" s="1514"/>
      <c r="F1108" s="1848"/>
      <c r="G1108" s="1930"/>
      <c r="H1108" s="1516"/>
      <c r="I1108" s="1537"/>
      <c r="J1108" s="1537"/>
      <c r="K1108" s="1453"/>
      <c r="L1108" s="1453"/>
      <c r="M1108" s="1453"/>
      <c r="N1108" s="1514"/>
      <c r="O1108" s="1453"/>
      <c r="P1108" s="1453"/>
      <c r="Q1108" s="1453"/>
      <c r="R1108" s="1453"/>
      <c r="S1108" s="1453"/>
      <c r="T1108" s="1452"/>
      <c r="U1108"/>
      <c r="V1108"/>
      <c r="W1108" s="1453"/>
      <c r="X1108" s="1453"/>
      <c r="Y1108" s="1453"/>
      <c r="Z1108" s="1453"/>
      <c r="AA1108" s="1453"/>
      <c r="AB1108" s="1453"/>
      <c r="AC1108" s="1453"/>
      <c r="AD1108" s="1453"/>
      <c r="AE1108" s="1453"/>
      <c r="AF1108" s="1453"/>
      <c r="AG1108" s="1453"/>
      <c r="AH1108" s="1453"/>
      <c r="AI1108" s="1453"/>
      <c r="AJ1108" s="1453"/>
      <c r="AK1108" s="1453"/>
      <c r="AL1108" s="1453"/>
      <c r="AM1108" s="1453"/>
      <c r="AN1108" s="1453"/>
      <c r="AO1108" s="1453"/>
      <c r="AP1108" s="1453"/>
      <c r="AQ1108" s="1453"/>
      <c r="AR1108" s="1454"/>
      <c r="AS1108" s="1453"/>
      <c r="AT1108" s="1453"/>
      <c r="AU1108" s="1453"/>
      <c r="AV1108" s="1453"/>
      <c r="AW1108" s="1453"/>
      <c r="AX1108" s="1453"/>
      <c r="AY1108" s="1453"/>
      <c r="AZ1108" s="1453"/>
      <c r="BA1108" s="1453"/>
      <c r="BB1108" s="1453"/>
      <c r="BC1108" s="1453"/>
      <c r="BD1108" s="1453"/>
      <c r="BE1108" s="1453"/>
      <c r="BF1108" s="1453"/>
      <c r="BG1108" s="1453"/>
      <c r="BH1108" s="1453"/>
      <c r="BI1108" s="1453"/>
      <c r="BJ1108" s="1453"/>
      <c r="BK1108" s="1453"/>
      <c r="BL1108" s="1453"/>
      <c r="BM1108" s="1453"/>
      <c r="BN1108" s="1453"/>
      <c r="BO1108" s="1453"/>
      <c r="BP1108" s="1453"/>
      <c r="BQ1108" s="1453"/>
      <c r="BR1108" s="1453"/>
      <c r="BS1108" s="1453"/>
      <c r="BT1108" s="1453"/>
      <c r="BU1108" s="1453"/>
      <c r="BV1108" s="1453"/>
      <c r="BW1108" s="1453"/>
      <c r="BX1108" s="1453"/>
      <c r="BY1108" s="1453"/>
      <c r="BZ1108" s="1453"/>
      <c r="CA1108" s="1453"/>
      <c r="CB1108" s="1453"/>
      <c r="CC1108" s="1453"/>
      <c r="CD1108" s="1453"/>
      <c r="CE1108" s="1453"/>
      <c r="CF1108" s="1453"/>
      <c r="CG1108" s="1453"/>
      <c r="CH1108" s="1453"/>
      <c r="CI1108" s="1453"/>
      <c r="CJ1108" s="1453"/>
      <c r="CK1108" s="1453"/>
      <c r="CL1108" s="1453"/>
      <c r="CM1108" s="1453"/>
      <c r="CN1108" s="1453"/>
      <c r="CO1108" s="1453"/>
      <c r="CP1108" s="1453"/>
      <c r="CQ1108" s="1453"/>
      <c r="CR1108" s="1453"/>
      <c r="CS1108" s="1453"/>
      <c r="CT1108" s="1453"/>
      <c r="CU1108" s="1453"/>
      <c r="CV1108" s="1453"/>
      <c r="CW1108" s="1453"/>
      <c r="CX1108" s="1453"/>
      <c r="CY1108" s="1453"/>
      <c r="CZ1108" s="1453"/>
      <c r="DA1108" s="1453"/>
      <c r="DB1108" s="1453"/>
      <c r="DC1108" s="1453"/>
      <c r="DD1108" s="1453"/>
      <c r="DE1108" s="1453"/>
      <c r="DF1108" s="1453"/>
      <c r="DG1108" s="1453"/>
      <c r="DH1108" s="1453"/>
      <c r="DI1108" s="1453"/>
      <c r="DJ1108" s="1453"/>
      <c r="DK1108" s="1453"/>
      <c r="DL1108" s="1453"/>
      <c r="DM1108" s="1453"/>
      <c r="DN1108" s="1453"/>
      <c r="DO1108" s="1453"/>
      <c r="DP1108" s="1453"/>
      <c r="DQ1108" s="1453"/>
      <c r="DR1108" s="1453"/>
      <c r="DS1108" s="1453"/>
      <c r="DT1108" s="1453"/>
    </row>
    <row r="1109" spans="1:124" s="1543" customFormat="1" ht="21.9" customHeight="1" x14ac:dyDescent="0.3">
      <c r="A1109" s="1453"/>
      <c r="B1109" s="1453"/>
      <c r="C1109" s="1514"/>
      <c r="D1109" s="1514"/>
      <c r="E1109" s="1514"/>
      <c r="F1109" s="1848"/>
      <c r="G1109" s="1930"/>
      <c r="H1109" s="1516"/>
      <c r="I1109" s="1537"/>
      <c r="J1109" s="1537"/>
      <c r="K1109" s="1453"/>
      <c r="L1109" s="1453"/>
      <c r="M1109" s="1453"/>
      <c r="N1109" s="1514"/>
      <c r="O1109" s="1453"/>
      <c r="P1109" s="1453"/>
      <c r="Q1109" s="1453"/>
      <c r="R1109" s="1453"/>
      <c r="S1109" s="1453"/>
      <c r="T1109" s="1452"/>
      <c r="U1109"/>
      <c r="V1109"/>
      <c r="W1109" s="1453"/>
      <c r="X1109" s="1453"/>
      <c r="Y1109" s="1453"/>
      <c r="Z1109" s="1453"/>
      <c r="AA1109" s="1453"/>
      <c r="AB1109" s="1453"/>
      <c r="AC1109" s="1453"/>
      <c r="AD1109" s="1453"/>
      <c r="AE1109" s="1453"/>
      <c r="AF1109" s="1453"/>
      <c r="AG1109" s="1453"/>
      <c r="AH1109" s="1453"/>
      <c r="AI1109" s="1453"/>
      <c r="AJ1109" s="1453"/>
      <c r="AK1109" s="1453"/>
      <c r="AL1109" s="1453"/>
      <c r="AM1109" s="1453"/>
      <c r="AN1109" s="1453"/>
      <c r="AO1109" s="1453"/>
      <c r="AP1109" s="1453"/>
      <c r="AQ1109" s="1453"/>
      <c r="AR1109" s="1454"/>
      <c r="AS1109" s="1453"/>
      <c r="AT1109" s="1453"/>
      <c r="AU1109" s="1453"/>
      <c r="AV1109" s="1453"/>
      <c r="AW1109" s="1453"/>
      <c r="AX1109" s="1453"/>
      <c r="AY1109" s="1453"/>
      <c r="AZ1109" s="1453"/>
      <c r="BA1109" s="1453"/>
      <c r="BB1109" s="1453"/>
      <c r="BC1109" s="1453"/>
      <c r="BD1109" s="1453"/>
      <c r="BE1109" s="1453"/>
      <c r="BF1109" s="1453"/>
      <c r="BG1109" s="1453"/>
      <c r="BH1109" s="1453"/>
      <c r="BI1109" s="1453"/>
      <c r="BJ1109" s="1453"/>
      <c r="BK1109" s="1453"/>
      <c r="BL1109" s="1453"/>
      <c r="BM1109" s="1453"/>
      <c r="BN1109" s="1453"/>
      <c r="BO1109" s="1453"/>
      <c r="BP1109" s="1453"/>
      <c r="BQ1109" s="1453"/>
      <c r="BR1109" s="1453"/>
      <c r="BS1109" s="1453"/>
      <c r="BT1109" s="1453"/>
      <c r="BU1109" s="1453"/>
      <c r="BV1109" s="1453"/>
      <c r="BW1109" s="1453"/>
      <c r="BX1109" s="1453"/>
      <c r="BY1109" s="1453"/>
      <c r="BZ1109" s="1453"/>
      <c r="CA1109" s="1453"/>
      <c r="CB1109" s="1453"/>
      <c r="CC1109" s="1453"/>
      <c r="CD1109" s="1453"/>
      <c r="CE1109" s="1453"/>
      <c r="CF1109" s="1453"/>
      <c r="CG1109" s="1453"/>
      <c r="CH1109" s="1453"/>
      <c r="CI1109" s="1453"/>
      <c r="CJ1109" s="1453"/>
      <c r="CK1109" s="1453"/>
      <c r="CL1109" s="1453"/>
      <c r="CM1109" s="1453"/>
      <c r="CN1109" s="1453"/>
      <c r="CO1109" s="1453"/>
      <c r="CP1109" s="1453"/>
      <c r="CQ1109" s="1453"/>
      <c r="CR1109" s="1453"/>
      <c r="CS1109" s="1453"/>
      <c r="CT1109" s="1453"/>
      <c r="CU1109" s="1453"/>
      <c r="CV1109" s="1453"/>
      <c r="CW1109" s="1453"/>
      <c r="CX1109" s="1453"/>
      <c r="CY1109" s="1453"/>
      <c r="CZ1109" s="1453"/>
      <c r="DA1109" s="1453"/>
      <c r="DB1109" s="1453"/>
      <c r="DC1109" s="1453"/>
      <c r="DD1109" s="1453"/>
      <c r="DE1109" s="1453"/>
      <c r="DF1109" s="1453"/>
      <c r="DG1109" s="1453"/>
      <c r="DH1109" s="1453"/>
      <c r="DI1109" s="1453"/>
      <c r="DJ1109" s="1453"/>
      <c r="DK1109" s="1453"/>
      <c r="DL1109" s="1453"/>
      <c r="DM1109" s="1453"/>
      <c r="DN1109" s="1453"/>
      <c r="DO1109" s="1453"/>
      <c r="DP1109" s="1453"/>
      <c r="DQ1109" s="1453"/>
      <c r="DR1109" s="1453"/>
      <c r="DS1109" s="1453"/>
      <c r="DT1109" s="1453"/>
    </row>
    <row r="1110" spans="1:124" s="1543" customFormat="1" ht="21.9" customHeight="1" x14ac:dyDescent="0.3">
      <c r="A1110" s="1453"/>
      <c r="B1110" s="1453"/>
      <c r="C1110" s="1514"/>
      <c r="D1110" s="1514"/>
      <c r="E1110" s="1514"/>
      <c r="F1110" s="1848"/>
      <c r="G1110" s="1930"/>
      <c r="H1110" s="1516"/>
      <c r="I1110" s="1537"/>
      <c r="J1110" s="1537"/>
      <c r="K1110" s="1453"/>
      <c r="L1110" s="1453"/>
      <c r="M1110" s="1453"/>
      <c r="N1110" s="1514"/>
      <c r="O1110" s="1453"/>
      <c r="P1110" s="1453"/>
      <c r="Q1110" s="1453"/>
      <c r="R1110" s="1453"/>
      <c r="S1110" s="1453"/>
      <c r="T1110" s="1452"/>
      <c r="U1110"/>
      <c r="V1110"/>
      <c r="W1110" s="1453"/>
      <c r="X1110" s="1453"/>
      <c r="Y1110" s="1453"/>
      <c r="Z1110" s="1453"/>
      <c r="AA1110" s="1453"/>
      <c r="AB1110" s="1453"/>
      <c r="AC1110" s="1453"/>
      <c r="AD1110" s="1453"/>
      <c r="AE1110" s="1453"/>
      <c r="AF1110" s="1453"/>
      <c r="AG1110" s="1453"/>
      <c r="AH1110" s="1453"/>
      <c r="AI1110" s="1453"/>
      <c r="AJ1110" s="1453"/>
      <c r="AK1110" s="1453"/>
      <c r="AL1110" s="1453"/>
      <c r="AM1110" s="1453"/>
      <c r="AN1110" s="1453"/>
      <c r="AO1110" s="1453"/>
      <c r="AP1110" s="1453"/>
      <c r="AQ1110" s="1453"/>
      <c r="AR1110" s="1454"/>
      <c r="AS1110" s="1453"/>
      <c r="AT1110" s="1453"/>
      <c r="AU1110" s="1453"/>
      <c r="AV1110" s="1453"/>
      <c r="AW1110" s="1453"/>
      <c r="AX1110" s="1453"/>
      <c r="AY1110" s="1453"/>
      <c r="AZ1110" s="1453"/>
      <c r="BA1110" s="1453"/>
      <c r="BB1110" s="1453"/>
      <c r="BC1110" s="1453"/>
      <c r="BD1110" s="1453"/>
      <c r="BE1110" s="1453"/>
      <c r="BF1110" s="1453"/>
      <c r="BG1110" s="1453"/>
      <c r="BH1110" s="1453"/>
      <c r="BI1110" s="1453"/>
      <c r="BJ1110" s="1453"/>
      <c r="BK1110" s="1453"/>
      <c r="BL1110" s="1453"/>
      <c r="BM1110" s="1453"/>
      <c r="BN1110" s="1453"/>
      <c r="BO1110" s="1453"/>
      <c r="BP1110" s="1453"/>
      <c r="BQ1110" s="1453"/>
      <c r="BR1110" s="1453"/>
      <c r="BS1110" s="1453"/>
      <c r="BT1110" s="1453"/>
      <c r="BU1110" s="1453"/>
      <c r="BV1110" s="1453"/>
      <c r="BW1110" s="1453"/>
      <c r="BX1110" s="1453"/>
      <c r="BY1110" s="1453"/>
      <c r="BZ1110" s="1453"/>
      <c r="CA1110" s="1453"/>
      <c r="CB1110" s="1453"/>
      <c r="CC1110" s="1453"/>
      <c r="CD1110" s="1453"/>
      <c r="CE1110" s="1453"/>
      <c r="CF1110" s="1453"/>
      <c r="CG1110" s="1453"/>
      <c r="CH1110" s="1453"/>
      <c r="CI1110" s="1453"/>
      <c r="CJ1110" s="1453"/>
      <c r="CK1110" s="1453"/>
      <c r="CL1110" s="1453"/>
      <c r="CM1110" s="1453"/>
      <c r="CN1110" s="1453"/>
      <c r="CO1110" s="1453"/>
      <c r="CP1110" s="1453"/>
      <c r="CQ1110" s="1453"/>
      <c r="CR1110" s="1453"/>
      <c r="CS1110" s="1453"/>
      <c r="CT1110" s="1453"/>
      <c r="CU1110" s="1453"/>
      <c r="CV1110" s="1453"/>
      <c r="CW1110" s="1453"/>
      <c r="CX1110" s="1453"/>
      <c r="CY1110" s="1453"/>
      <c r="CZ1110" s="1453"/>
      <c r="DA1110" s="1453"/>
      <c r="DB1110" s="1453"/>
      <c r="DC1110" s="1453"/>
      <c r="DD1110" s="1453"/>
      <c r="DE1110" s="1453"/>
      <c r="DF1110" s="1453"/>
      <c r="DG1110" s="1453"/>
      <c r="DH1110" s="1453"/>
      <c r="DI1110" s="1453"/>
      <c r="DJ1110" s="1453"/>
      <c r="DK1110" s="1453"/>
      <c r="DL1110" s="1453"/>
      <c r="DM1110" s="1453"/>
      <c r="DN1110" s="1453"/>
      <c r="DO1110" s="1453"/>
      <c r="DP1110" s="1453"/>
      <c r="DQ1110" s="1453"/>
      <c r="DR1110" s="1453"/>
      <c r="DS1110" s="1453"/>
      <c r="DT1110" s="1453"/>
    </row>
    <row r="1111" spans="1:124" s="1543" customFormat="1" ht="21.9" customHeight="1" x14ac:dyDescent="0.3">
      <c r="A1111" s="1453"/>
      <c r="B1111" s="1453"/>
      <c r="C1111" s="1514"/>
      <c r="D1111" s="1514"/>
      <c r="E1111" s="1514"/>
      <c r="F1111" s="1848"/>
      <c r="G1111" s="1930"/>
      <c r="H1111" s="1516"/>
      <c r="I1111" s="1537"/>
      <c r="J1111" s="1537"/>
      <c r="K1111" s="1453"/>
      <c r="L1111" s="1453"/>
      <c r="M1111" s="1453"/>
      <c r="N1111" s="1514"/>
      <c r="O1111" s="1453"/>
      <c r="P1111" s="1453"/>
      <c r="Q1111" s="1453"/>
      <c r="R1111" s="1453"/>
      <c r="S1111" s="1453"/>
      <c r="T1111" s="1452"/>
      <c r="U1111"/>
      <c r="V1111"/>
      <c r="W1111" s="1453"/>
      <c r="X1111" s="1453"/>
      <c r="Y1111" s="1453"/>
      <c r="Z1111" s="1453"/>
      <c r="AA1111" s="1453"/>
      <c r="AB1111" s="1453"/>
      <c r="AC1111" s="1453"/>
      <c r="AD1111" s="1453"/>
      <c r="AE1111" s="1453"/>
      <c r="AF1111" s="1453"/>
      <c r="AG1111" s="1453"/>
      <c r="AH1111" s="1453"/>
      <c r="AI1111" s="1453"/>
      <c r="AJ1111" s="1453"/>
      <c r="AK1111" s="1453"/>
      <c r="AL1111" s="1453"/>
      <c r="AM1111" s="1453"/>
      <c r="AN1111" s="1453"/>
      <c r="AO1111" s="1453"/>
      <c r="AP1111" s="1453"/>
      <c r="AQ1111" s="1453"/>
      <c r="AR1111" s="1454"/>
      <c r="AS1111" s="1453"/>
      <c r="AT1111" s="1453"/>
      <c r="AU1111" s="1453"/>
      <c r="AV1111" s="1453"/>
      <c r="AW1111" s="1453"/>
      <c r="AX1111" s="1453"/>
      <c r="AY1111" s="1453"/>
      <c r="AZ1111" s="1453"/>
      <c r="BA1111" s="1453"/>
      <c r="BB1111" s="1453"/>
      <c r="BC1111" s="1453"/>
      <c r="BD1111" s="1453"/>
      <c r="BE1111" s="1453"/>
      <c r="BF1111" s="1453"/>
      <c r="BG1111" s="1453"/>
      <c r="BH1111" s="1453"/>
      <c r="BI1111" s="1453"/>
      <c r="BJ1111" s="1453"/>
      <c r="BK1111" s="1453"/>
      <c r="BL1111" s="1453"/>
      <c r="BM1111" s="1453"/>
      <c r="BN1111" s="1453"/>
      <c r="BO1111" s="1453"/>
      <c r="BP1111" s="1453"/>
      <c r="BQ1111" s="1453"/>
      <c r="BR1111" s="1453"/>
      <c r="BS1111" s="1453"/>
      <c r="BT1111" s="1453"/>
      <c r="BU1111" s="1453"/>
      <c r="BV1111" s="1453"/>
      <c r="BW1111" s="1453"/>
      <c r="BX1111" s="1453"/>
      <c r="BY1111" s="1453"/>
      <c r="BZ1111" s="1453"/>
      <c r="CA1111" s="1453"/>
      <c r="CB1111" s="1453"/>
      <c r="CC1111" s="1453"/>
      <c r="CD1111" s="1453"/>
      <c r="CE1111" s="1453"/>
      <c r="CF1111" s="1453"/>
      <c r="CG1111" s="1453"/>
      <c r="CH1111" s="1453"/>
      <c r="CI1111" s="1453"/>
      <c r="CJ1111" s="1453"/>
      <c r="CK1111" s="1453"/>
      <c r="CL1111" s="1453"/>
      <c r="CM1111" s="1453"/>
      <c r="CN1111" s="1453"/>
      <c r="CO1111" s="1453"/>
      <c r="CP1111" s="1453"/>
      <c r="CQ1111" s="1453"/>
      <c r="CR1111" s="1453"/>
      <c r="CS1111" s="1453"/>
      <c r="CT1111" s="1453"/>
      <c r="CU1111" s="1453"/>
      <c r="CV1111" s="1453"/>
      <c r="CW1111" s="1453"/>
      <c r="CX1111" s="1453"/>
      <c r="CY1111" s="1453"/>
      <c r="CZ1111" s="1453"/>
      <c r="DA1111" s="1453"/>
      <c r="DB1111" s="1453"/>
      <c r="DC1111" s="1453"/>
      <c r="DD1111" s="1453"/>
      <c r="DE1111" s="1453"/>
      <c r="DF1111" s="1453"/>
      <c r="DG1111" s="1453"/>
      <c r="DH1111" s="1453"/>
      <c r="DI1111" s="1453"/>
      <c r="DJ1111" s="1453"/>
      <c r="DK1111" s="1453"/>
      <c r="DL1111" s="1453"/>
      <c r="DM1111" s="1453"/>
      <c r="DN1111" s="1453"/>
      <c r="DO1111" s="1453"/>
      <c r="DP1111" s="1453"/>
      <c r="DQ1111" s="1453"/>
      <c r="DR1111" s="1453"/>
      <c r="DS1111" s="1453"/>
      <c r="DT1111" s="1453"/>
    </row>
    <row r="1112" spans="1:124" s="1543" customFormat="1" ht="21.9" customHeight="1" x14ac:dyDescent="0.3">
      <c r="A1112" s="1453"/>
      <c r="B1112" s="1453"/>
      <c r="C1112" s="1514"/>
      <c r="D1112" s="1514"/>
      <c r="E1112" s="1514"/>
      <c r="F1112" s="1848"/>
      <c r="G1112" s="1930"/>
      <c r="H1112" s="1516"/>
      <c r="I1112" s="1537"/>
      <c r="J1112" s="1537"/>
      <c r="K1112" s="1453"/>
      <c r="L1112" s="1453"/>
      <c r="M1112" s="1453"/>
      <c r="N1112" s="1514"/>
      <c r="O1112" s="1453"/>
      <c r="P1112" s="1453"/>
      <c r="Q1112" s="1453"/>
      <c r="R1112" s="1453"/>
      <c r="S1112" s="1453"/>
      <c r="T1112" s="1452"/>
      <c r="U1112"/>
      <c r="V1112"/>
      <c r="W1112" s="1453"/>
      <c r="X1112" s="1453"/>
      <c r="Y1112" s="1453"/>
      <c r="Z1112" s="1453"/>
      <c r="AA1112" s="1453"/>
      <c r="AB1112" s="1453"/>
      <c r="AC1112" s="1453"/>
      <c r="AD1112" s="1453"/>
      <c r="AE1112" s="1453"/>
      <c r="AF1112" s="1453"/>
      <c r="AG1112" s="1453"/>
      <c r="AH1112" s="1453"/>
      <c r="AI1112" s="1453"/>
      <c r="AJ1112" s="1453"/>
      <c r="AK1112" s="1453"/>
      <c r="AL1112" s="1453"/>
      <c r="AM1112" s="1453"/>
      <c r="AN1112" s="1453"/>
      <c r="AO1112" s="1453"/>
      <c r="AP1112" s="1453"/>
      <c r="AQ1112" s="1453"/>
      <c r="AR1112" s="1454"/>
      <c r="AS1112" s="1453"/>
      <c r="AT1112" s="1453"/>
      <c r="AU1112" s="1453"/>
      <c r="AV1112" s="1453"/>
      <c r="AW1112" s="1453"/>
      <c r="AX1112" s="1453"/>
      <c r="AY1112" s="1453"/>
      <c r="AZ1112" s="1453"/>
      <c r="BA1112" s="1453"/>
      <c r="BB1112" s="1453"/>
      <c r="BC1112" s="1453"/>
      <c r="BD1112" s="1453"/>
      <c r="BE1112" s="1453"/>
      <c r="BF1112" s="1453"/>
      <c r="BG1112" s="1453"/>
      <c r="BH1112" s="1453"/>
      <c r="BI1112" s="1453"/>
      <c r="BJ1112" s="1453"/>
      <c r="BK1112" s="1453"/>
      <c r="BL1112" s="1453"/>
      <c r="BM1112" s="1453"/>
      <c r="BN1112" s="1453"/>
      <c r="BO1112" s="1453"/>
      <c r="BP1112" s="1453"/>
      <c r="BQ1112" s="1453"/>
      <c r="BR1112" s="1453"/>
      <c r="BS1112" s="1453"/>
      <c r="BT1112" s="1453"/>
      <c r="BU1112" s="1453"/>
      <c r="BV1112" s="1453"/>
      <c r="BW1112" s="1453"/>
      <c r="BX1112" s="1453"/>
      <c r="BY1112" s="1453"/>
      <c r="BZ1112" s="1453"/>
      <c r="CA1112" s="1453"/>
      <c r="CB1112" s="1453"/>
      <c r="CC1112" s="1453"/>
      <c r="CD1112" s="1453"/>
      <c r="CE1112" s="1453"/>
      <c r="CF1112" s="1453"/>
      <c r="CG1112" s="1453"/>
      <c r="CH1112" s="1453"/>
      <c r="CI1112" s="1453"/>
      <c r="CJ1112" s="1453"/>
      <c r="CK1112" s="1453"/>
      <c r="CL1112" s="1453"/>
      <c r="CM1112" s="1453"/>
      <c r="CN1112" s="1453"/>
      <c r="CO1112" s="1453"/>
      <c r="CP1112" s="1453"/>
      <c r="CQ1112" s="1453"/>
      <c r="CR1112" s="1453"/>
      <c r="CS1112" s="1453"/>
      <c r="CT1112" s="1453"/>
      <c r="CU1112" s="1453"/>
      <c r="CV1112" s="1453"/>
      <c r="CW1112" s="1453"/>
      <c r="CX1112" s="1453"/>
      <c r="CY1112" s="1453"/>
      <c r="CZ1112" s="1453"/>
      <c r="DA1112" s="1453"/>
      <c r="DB1112" s="1453"/>
      <c r="DC1112" s="1453"/>
      <c r="DD1112" s="1453"/>
      <c r="DE1112" s="1453"/>
      <c r="DF1112" s="1453"/>
      <c r="DG1112" s="1453"/>
      <c r="DH1112" s="1453"/>
      <c r="DI1112" s="1453"/>
      <c r="DJ1112" s="1453"/>
      <c r="DK1112" s="1453"/>
      <c r="DL1112" s="1453"/>
      <c r="DM1112" s="1453"/>
      <c r="DN1112" s="1453"/>
      <c r="DO1112" s="1453"/>
      <c r="DP1112" s="1453"/>
      <c r="DQ1112" s="1453"/>
      <c r="DR1112" s="1453"/>
      <c r="DS1112" s="1453"/>
      <c r="DT1112" s="1453"/>
    </row>
    <row r="1113" spans="1:124" s="1543" customFormat="1" ht="21.9" customHeight="1" x14ac:dyDescent="0.3">
      <c r="A1113" s="1453"/>
      <c r="B1113" s="1453"/>
      <c r="C1113" s="1514"/>
      <c r="D1113" s="1514"/>
      <c r="E1113" s="1514"/>
      <c r="F1113" s="1848"/>
      <c r="G1113" s="1930"/>
      <c r="H1113" s="1516"/>
      <c r="I1113" s="1537"/>
      <c r="J1113" s="1537"/>
      <c r="K1113" s="1453"/>
      <c r="L1113" s="1453"/>
      <c r="M1113" s="1453"/>
      <c r="N1113" s="1514"/>
      <c r="O1113" s="1453"/>
      <c r="P1113" s="1453"/>
      <c r="Q1113" s="1453"/>
      <c r="R1113" s="1453"/>
      <c r="S1113" s="1453"/>
      <c r="T1113" s="1452"/>
      <c r="U1113"/>
      <c r="V1113"/>
      <c r="W1113" s="1453"/>
      <c r="X1113" s="1453"/>
      <c r="Y1113" s="1453"/>
      <c r="Z1113" s="1453"/>
      <c r="AA1113" s="1453"/>
      <c r="AB1113" s="1453"/>
      <c r="AC1113" s="1453"/>
      <c r="AD1113" s="1453"/>
      <c r="AE1113" s="1453"/>
      <c r="AF1113" s="1453"/>
      <c r="AG1113" s="1453"/>
      <c r="AH1113" s="1453"/>
      <c r="AI1113" s="1453"/>
      <c r="AJ1113" s="1453"/>
      <c r="AK1113" s="1453"/>
      <c r="AL1113" s="1453"/>
      <c r="AM1113" s="1453"/>
      <c r="AN1113" s="1453"/>
      <c r="AO1113" s="1453"/>
      <c r="AP1113" s="1453"/>
      <c r="AQ1113" s="1453"/>
      <c r="AR1113" s="1454"/>
      <c r="AS1113" s="1453"/>
      <c r="AT1113" s="1453"/>
      <c r="AU1113" s="1453"/>
      <c r="AV1113" s="1453"/>
      <c r="AW1113" s="1453"/>
      <c r="AX1113" s="1453"/>
      <c r="AY1113" s="1453"/>
      <c r="AZ1113" s="1453"/>
      <c r="BA1113" s="1453"/>
      <c r="BB1113" s="1453"/>
      <c r="BC1113" s="1453"/>
      <c r="BD1113" s="1453"/>
      <c r="BE1113" s="1453"/>
      <c r="BF1113" s="1453"/>
      <c r="BG1113" s="1453"/>
      <c r="BH1113" s="1453"/>
      <c r="BI1113" s="1453"/>
      <c r="BJ1113" s="1453"/>
      <c r="BK1113" s="1453"/>
      <c r="BL1113" s="1453"/>
      <c r="BM1113" s="1453"/>
      <c r="BN1113" s="1453"/>
      <c r="BO1113" s="1453"/>
      <c r="BP1113" s="1453"/>
      <c r="BQ1113" s="1453"/>
      <c r="BR1113" s="1453"/>
      <c r="BS1113" s="1453"/>
      <c r="BT1113" s="1453"/>
      <c r="BU1113" s="1453"/>
      <c r="BV1113" s="1453"/>
      <c r="BW1113" s="1453"/>
      <c r="BX1113" s="1453"/>
      <c r="BY1113" s="1453"/>
      <c r="BZ1113" s="1453"/>
      <c r="CA1113" s="1453"/>
      <c r="CB1113" s="1453"/>
      <c r="CC1113" s="1453"/>
      <c r="CD1113" s="1453"/>
      <c r="CE1113" s="1453"/>
      <c r="CF1113" s="1453"/>
      <c r="CG1113" s="1453"/>
      <c r="CH1113" s="1453"/>
      <c r="CI1113" s="1453"/>
      <c r="CJ1113" s="1453"/>
      <c r="CK1113" s="1453"/>
      <c r="CL1113" s="1453"/>
      <c r="CM1113" s="1453"/>
      <c r="CN1113" s="1453"/>
      <c r="CO1113" s="1453"/>
      <c r="CP1113" s="1453"/>
      <c r="CQ1113" s="1453"/>
      <c r="CR1113" s="1453"/>
      <c r="CS1113" s="1453"/>
      <c r="CT1113" s="1453"/>
      <c r="CU1113" s="1453"/>
      <c r="CV1113" s="1453"/>
      <c r="CW1113" s="1453"/>
      <c r="CX1113" s="1453"/>
      <c r="CY1113" s="1453"/>
      <c r="CZ1113" s="1453"/>
      <c r="DA1113" s="1453"/>
      <c r="DB1113" s="1453"/>
      <c r="DC1113" s="1453"/>
      <c r="DD1113" s="1453"/>
      <c r="DE1113" s="1453"/>
      <c r="DF1113" s="1453"/>
      <c r="DG1113" s="1453"/>
      <c r="DH1113" s="1453"/>
      <c r="DI1113" s="1453"/>
      <c r="DJ1113" s="1453"/>
      <c r="DK1113" s="1453"/>
      <c r="DL1113" s="1453"/>
      <c r="DM1113" s="1453"/>
      <c r="DN1113" s="1453"/>
      <c r="DO1113" s="1453"/>
      <c r="DP1113" s="1453"/>
      <c r="DQ1113" s="1453"/>
      <c r="DR1113" s="1453"/>
      <c r="DS1113" s="1453"/>
      <c r="DT1113" s="1453"/>
    </row>
    <row r="1114" spans="1:124" s="1543" customFormat="1" ht="21.9" customHeight="1" x14ac:dyDescent="0.3">
      <c r="A1114" s="1453"/>
      <c r="B1114" s="1453"/>
      <c r="C1114" s="1514"/>
      <c r="D1114" s="1514"/>
      <c r="E1114" s="1514"/>
      <c r="F1114" s="1848"/>
      <c r="G1114" s="1930"/>
      <c r="H1114" s="1516"/>
      <c r="I1114" s="1537"/>
      <c r="J1114" s="1537"/>
      <c r="K1114" s="1453"/>
      <c r="L1114" s="1453"/>
      <c r="M1114" s="1453"/>
      <c r="N1114" s="1514"/>
      <c r="O1114" s="1453"/>
      <c r="P1114" s="1453"/>
      <c r="Q1114" s="1453"/>
      <c r="R1114" s="1453"/>
      <c r="S1114" s="1453"/>
      <c r="T1114" s="1452"/>
      <c r="U1114"/>
      <c r="V1114"/>
      <c r="W1114" s="1453"/>
      <c r="X1114" s="1453"/>
      <c r="Y1114" s="1453"/>
      <c r="Z1114" s="1453"/>
      <c r="AA1114" s="1453"/>
      <c r="AB1114" s="1453"/>
      <c r="AC1114" s="1453"/>
      <c r="AD1114" s="1453"/>
      <c r="AE1114" s="1453"/>
      <c r="AF1114" s="1453"/>
      <c r="AG1114" s="1453"/>
      <c r="AH1114" s="1453"/>
      <c r="AI1114" s="1453"/>
      <c r="AJ1114" s="1453"/>
      <c r="AK1114" s="1453"/>
      <c r="AL1114" s="1453"/>
      <c r="AM1114" s="1453"/>
      <c r="AN1114" s="1453"/>
      <c r="AO1114" s="1453"/>
      <c r="AP1114" s="1453"/>
      <c r="AQ1114" s="1453"/>
      <c r="AR1114" s="1454"/>
      <c r="AS1114" s="1453"/>
      <c r="AT1114" s="1453"/>
      <c r="AU1114" s="1453"/>
      <c r="AV1114" s="1453"/>
      <c r="AW1114" s="1453"/>
      <c r="AX1114" s="1453"/>
      <c r="AY1114" s="1453"/>
      <c r="AZ1114" s="1453"/>
      <c r="BA1114" s="1453"/>
      <c r="BB1114" s="1453"/>
      <c r="BC1114" s="1453"/>
      <c r="BD1114" s="1453"/>
      <c r="BE1114" s="1453"/>
      <c r="BF1114" s="1453"/>
      <c r="BG1114" s="1453"/>
      <c r="BH1114" s="1453"/>
      <c r="BI1114" s="1453"/>
      <c r="BJ1114" s="1453"/>
      <c r="BK1114" s="1453"/>
      <c r="BL1114" s="1453"/>
      <c r="BM1114" s="1453"/>
      <c r="BN1114" s="1453"/>
      <c r="BO1114" s="1453"/>
      <c r="BP1114" s="1453"/>
      <c r="BQ1114" s="1453"/>
      <c r="BR1114" s="1453"/>
      <c r="BS1114" s="1453"/>
      <c r="BT1114" s="1453"/>
      <c r="BU1114" s="1453"/>
      <c r="BV1114" s="1453"/>
      <c r="BW1114" s="1453"/>
      <c r="BX1114" s="1453"/>
      <c r="BY1114" s="1453"/>
      <c r="BZ1114" s="1453"/>
      <c r="CA1114" s="1453"/>
      <c r="CB1114" s="1453"/>
      <c r="CC1114" s="1453"/>
      <c r="CD1114" s="1453"/>
      <c r="CE1114" s="1453"/>
      <c r="CF1114" s="1453"/>
      <c r="CG1114" s="1453"/>
      <c r="CH1114" s="1453"/>
      <c r="CI1114" s="1453"/>
      <c r="CJ1114" s="1453"/>
      <c r="CK1114" s="1453"/>
      <c r="CL1114" s="1453"/>
      <c r="CM1114" s="1453"/>
      <c r="CN1114" s="1453"/>
      <c r="CO1114" s="1453"/>
      <c r="CP1114" s="1453"/>
      <c r="CQ1114" s="1453"/>
      <c r="CR1114" s="1453"/>
      <c r="CS1114" s="1453"/>
      <c r="CT1114" s="1453"/>
      <c r="CU1114" s="1453"/>
      <c r="CV1114" s="1453"/>
      <c r="CW1114" s="1453"/>
      <c r="CX1114" s="1453"/>
      <c r="CY1114" s="1453"/>
      <c r="CZ1114" s="1453"/>
      <c r="DA1114" s="1453"/>
      <c r="DB1114" s="1453"/>
      <c r="DC1114" s="1453"/>
      <c r="DD1114" s="1453"/>
      <c r="DE1114" s="1453"/>
      <c r="DF1114" s="1453"/>
      <c r="DG1114" s="1453"/>
      <c r="DH1114" s="1453"/>
      <c r="DI1114" s="1453"/>
      <c r="DJ1114" s="1453"/>
      <c r="DK1114" s="1453"/>
      <c r="DL1114" s="1453"/>
      <c r="DM1114" s="1453"/>
      <c r="DN1114" s="1453"/>
      <c r="DO1114" s="1453"/>
      <c r="DP1114" s="1453"/>
      <c r="DQ1114" s="1453"/>
      <c r="DR1114" s="1453"/>
      <c r="DS1114" s="1453"/>
      <c r="DT1114" s="1453"/>
    </row>
    <row r="1115" spans="1:124" s="1543" customFormat="1" ht="21.9" customHeight="1" x14ac:dyDescent="0.3">
      <c r="A1115" s="1453"/>
      <c r="B1115" s="1453"/>
      <c r="C1115" s="1514"/>
      <c r="D1115" s="1514"/>
      <c r="E1115" s="1514"/>
      <c r="F1115" s="1848"/>
      <c r="G1115" s="1930"/>
      <c r="H1115" s="1516"/>
      <c r="I1115" s="1537"/>
      <c r="J1115" s="1537"/>
      <c r="K1115" s="1453"/>
      <c r="L1115" s="1453"/>
      <c r="M1115" s="1453"/>
      <c r="N1115" s="1514"/>
      <c r="O1115" s="1453"/>
      <c r="P1115" s="1453"/>
      <c r="Q1115" s="1453"/>
      <c r="R1115" s="1453"/>
      <c r="S1115" s="1453"/>
      <c r="T1115" s="1452"/>
      <c r="U1115"/>
      <c r="V1115"/>
      <c r="W1115" s="1453"/>
      <c r="X1115" s="1453"/>
      <c r="Y1115" s="1453"/>
      <c r="Z1115" s="1453"/>
      <c r="AA1115" s="1453"/>
      <c r="AB1115" s="1453"/>
      <c r="AC1115" s="1453"/>
      <c r="AD1115" s="1453"/>
      <c r="AE1115" s="1453"/>
      <c r="AF1115" s="1453"/>
      <c r="AG1115" s="1453"/>
      <c r="AH1115" s="1453"/>
      <c r="AI1115" s="1453"/>
      <c r="AJ1115" s="1453"/>
      <c r="AK1115" s="1453"/>
      <c r="AL1115" s="1453"/>
      <c r="AM1115" s="1453"/>
      <c r="AN1115" s="1453"/>
      <c r="AO1115" s="1453"/>
      <c r="AP1115" s="1453"/>
      <c r="AQ1115" s="1453"/>
      <c r="AR1115" s="1454"/>
      <c r="AS1115" s="1453"/>
      <c r="AT1115" s="1453"/>
      <c r="AU1115" s="1453"/>
      <c r="AV1115" s="1453"/>
      <c r="AW1115" s="1453"/>
      <c r="AX1115" s="1453"/>
      <c r="AY1115" s="1453"/>
      <c r="AZ1115" s="1453"/>
      <c r="BA1115" s="1453"/>
      <c r="BB1115" s="1453"/>
      <c r="BC1115" s="1453"/>
      <c r="BD1115" s="1453"/>
      <c r="BE1115" s="1453"/>
      <c r="BF1115" s="1453"/>
      <c r="BG1115" s="1453"/>
      <c r="BH1115" s="1453"/>
      <c r="BI1115" s="1453"/>
      <c r="BJ1115" s="1453"/>
      <c r="BK1115" s="1453"/>
      <c r="BL1115" s="1453"/>
      <c r="BM1115" s="1453"/>
      <c r="BN1115" s="1453"/>
      <c r="BO1115" s="1453"/>
      <c r="BP1115" s="1453"/>
      <c r="BQ1115" s="1453"/>
      <c r="BR1115" s="1453"/>
      <c r="BS1115" s="1453"/>
      <c r="BT1115" s="1453"/>
      <c r="BU1115" s="1453"/>
      <c r="BV1115" s="1453"/>
      <c r="BW1115" s="1453"/>
      <c r="BX1115" s="1453"/>
      <c r="BY1115" s="1453"/>
      <c r="BZ1115" s="1453"/>
      <c r="CA1115" s="1453"/>
      <c r="CB1115" s="1453"/>
      <c r="CC1115" s="1453"/>
      <c r="CD1115" s="1453"/>
      <c r="CE1115" s="1453"/>
      <c r="CF1115" s="1453"/>
      <c r="CG1115" s="1453"/>
      <c r="CH1115" s="1453"/>
      <c r="CI1115" s="1453"/>
      <c r="CJ1115" s="1453"/>
      <c r="CK1115" s="1453"/>
      <c r="CL1115" s="1453"/>
      <c r="CM1115" s="1453"/>
      <c r="CN1115" s="1453"/>
      <c r="CO1115" s="1453"/>
      <c r="CP1115" s="1453"/>
      <c r="CQ1115" s="1453"/>
      <c r="CR1115" s="1453"/>
      <c r="CS1115" s="1453"/>
      <c r="CT1115" s="1453"/>
      <c r="CU1115" s="1453"/>
      <c r="CV1115" s="1453"/>
      <c r="CW1115" s="1453"/>
      <c r="CX1115" s="1453"/>
      <c r="CY1115" s="1453"/>
      <c r="CZ1115" s="1453"/>
      <c r="DA1115" s="1453"/>
      <c r="DB1115" s="1453"/>
      <c r="DC1115" s="1453"/>
      <c r="DD1115" s="1453"/>
      <c r="DE1115" s="1453"/>
      <c r="DF1115" s="1453"/>
      <c r="DG1115" s="1453"/>
      <c r="DH1115" s="1453"/>
      <c r="DI1115" s="1453"/>
      <c r="DJ1115" s="1453"/>
      <c r="DK1115" s="1453"/>
      <c r="DL1115" s="1453"/>
      <c r="DM1115" s="1453"/>
      <c r="DN1115" s="1453"/>
      <c r="DO1115" s="1453"/>
      <c r="DP1115" s="1453"/>
      <c r="DQ1115" s="1453"/>
      <c r="DR1115" s="1453"/>
      <c r="DS1115" s="1453"/>
      <c r="DT1115" s="1453"/>
    </row>
    <row r="1116" spans="1:124" s="1543" customFormat="1" ht="21.9" customHeight="1" x14ac:dyDescent="0.3">
      <c r="A1116" s="1453"/>
      <c r="B1116" s="1453"/>
      <c r="C1116" s="1514"/>
      <c r="D1116" s="1514"/>
      <c r="E1116" s="1514"/>
      <c r="F1116" s="1848"/>
      <c r="G1116" s="1930"/>
      <c r="H1116" s="1516"/>
      <c r="I1116" s="1537"/>
      <c r="J1116" s="1537"/>
      <c r="K1116" s="1453"/>
      <c r="L1116" s="1453"/>
      <c r="M1116" s="1453"/>
      <c r="N1116" s="1514"/>
      <c r="O1116" s="1453"/>
      <c r="P1116" s="1453"/>
      <c r="Q1116" s="1453"/>
      <c r="R1116" s="1453"/>
      <c r="S1116" s="1453"/>
      <c r="T1116" s="1452"/>
      <c r="U1116"/>
      <c r="V1116"/>
      <c r="W1116" s="1453"/>
      <c r="X1116" s="1453"/>
      <c r="Y1116" s="1453"/>
      <c r="Z1116" s="1453"/>
      <c r="AA1116" s="1453"/>
      <c r="AB1116" s="1453"/>
      <c r="AC1116" s="1453"/>
      <c r="AD1116" s="1453"/>
      <c r="AE1116" s="1453"/>
      <c r="AF1116" s="1453"/>
      <c r="AG1116" s="1453"/>
      <c r="AH1116" s="1453"/>
      <c r="AI1116" s="1453"/>
      <c r="AJ1116" s="1453"/>
      <c r="AK1116" s="1453"/>
      <c r="AL1116" s="1453"/>
      <c r="AM1116" s="1453"/>
      <c r="AN1116" s="1453"/>
      <c r="AO1116" s="1453"/>
      <c r="AP1116" s="1453"/>
      <c r="AQ1116" s="1453"/>
      <c r="AR1116" s="1454"/>
      <c r="AS1116" s="1453"/>
      <c r="AT1116" s="1453"/>
      <c r="AU1116" s="1453"/>
      <c r="AV1116" s="1453"/>
      <c r="AW1116" s="1453"/>
      <c r="AX1116" s="1453"/>
      <c r="AY1116" s="1453"/>
      <c r="AZ1116" s="1453"/>
      <c r="BA1116" s="1453"/>
      <c r="BB1116" s="1453"/>
      <c r="BC1116" s="1453"/>
      <c r="BD1116" s="1453"/>
      <c r="BE1116" s="1453"/>
      <c r="BF1116" s="1453"/>
      <c r="BG1116" s="1453"/>
      <c r="BH1116" s="1453"/>
      <c r="BI1116" s="1453"/>
      <c r="BJ1116" s="1453"/>
      <c r="BK1116" s="1453"/>
      <c r="BL1116" s="1453"/>
      <c r="BM1116" s="1453"/>
      <c r="BN1116" s="1453"/>
      <c r="BO1116" s="1453"/>
      <c r="BP1116" s="1453"/>
      <c r="BQ1116" s="1453"/>
      <c r="BR1116" s="1453"/>
      <c r="BS1116" s="1453"/>
      <c r="BT1116" s="1453"/>
      <c r="BU1116" s="1453"/>
      <c r="BV1116" s="1453"/>
      <c r="BW1116" s="1453"/>
      <c r="BX1116" s="1453"/>
      <c r="BY1116" s="1453"/>
      <c r="BZ1116" s="1453"/>
      <c r="CA1116" s="1453"/>
      <c r="CB1116" s="1453"/>
      <c r="CC1116" s="1453"/>
      <c r="CD1116" s="1453"/>
      <c r="CE1116" s="1453"/>
      <c r="CF1116" s="1453"/>
      <c r="CG1116" s="1453"/>
      <c r="CH1116" s="1453"/>
      <c r="CI1116" s="1453"/>
      <c r="CJ1116" s="1453"/>
      <c r="CK1116" s="1453"/>
      <c r="CL1116" s="1453"/>
      <c r="CM1116" s="1453"/>
      <c r="CN1116" s="1453"/>
      <c r="CO1116" s="1453"/>
      <c r="CP1116" s="1453"/>
      <c r="CQ1116" s="1453"/>
      <c r="CR1116" s="1453"/>
      <c r="CS1116" s="1453"/>
      <c r="CT1116" s="1453"/>
      <c r="CU1116" s="1453"/>
      <c r="CV1116" s="1453"/>
      <c r="CW1116" s="1453"/>
      <c r="CX1116" s="1453"/>
      <c r="CY1116" s="1453"/>
      <c r="CZ1116" s="1453"/>
      <c r="DA1116" s="1453"/>
      <c r="DB1116" s="1453"/>
      <c r="DC1116" s="1453"/>
      <c r="DD1116" s="1453"/>
      <c r="DE1116" s="1453"/>
      <c r="DF1116" s="1453"/>
      <c r="DG1116" s="1453"/>
      <c r="DH1116" s="1453"/>
      <c r="DI1116" s="1453"/>
      <c r="DJ1116" s="1453"/>
      <c r="DK1116" s="1453"/>
      <c r="DL1116" s="1453"/>
      <c r="DM1116" s="1453"/>
      <c r="DN1116" s="1453"/>
      <c r="DO1116" s="1453"/>
      <c r="DP1116" s="1453"/>
      <c r="DQ1116" s="1453"/>
      <c r="DR1116" s="1453"/>
      <c r="DS1116" s="1453"/>
      <c r="DT1116" s="1453"/>
    </row>
    <row r="1117" spans="1:124" s="1543" customFormat="1" ht="21.9" customHeight="1" x14ac:dyDescent="0.3">
      <c r="A1117" s="1453"/>
      <c r="B1117" s="1453"/>
      <c r="C1117" s="1514"/>
      <c r="D1117" s="1514"/>
      <c r="E1117" s="1514"/>
      <c r="F1117" s="1848"/>
      <c r="G1117" s="1930"/>
      <c r="H1117" s="1516"/>
      <c r="I1117" s="1537"/>
      <c r="J1117" s="1537"/>
      <c r="K1117" s="1453"/>
      <c r="L1117" s="1453"/>
      <c r="M1117" s="1453"/>
      <c r="N1117" s="1514"/>
      <c r="O1117" s="1453"/>
      <c r="P1117" s="1453"/>
      <c r="Q1117" s="1453"/>
      <c r="R1117" s="1453"/>
      <c r="S1117" s="1453"/>
      <c r="T1117" s="1452"/>
      <c r="U1117"/>
      <c r="V1117"/>
      <c r="W1117" s="1453"/>
      <c r="X1117" s="1453"/>
      <c r="Y1117" s="1453"/>
      <c r="Z1117" s="1453"/>
      <c r="AA1117" s="1453"/>
      <c r="AB1117" s="1453"/>
      <c r="AC1117" s="1453"/>
      <c r="AD1117" s="1453"/>
      <c r="AE1117" s="1453"/>
      <c r="AF1117" s="1453"/>
      <c r="AG1117" s="1453"/>
      <c r="AH1117" s="1453"/>
      <c r="AI1117" s="1453"/>
      <c r="AJ1117" s="1453"/>
      <c r="AK1117" s="1453"/>
      <c r="AL1117" s="1453"/>
      <c r="AM1117" s="1453"/>
      <c r="AN1117" s="1453"/>
      <c r="AO1117" s="1453"/>
      <c r="AP1117" s="1453"/>
      <c r="AQ1117" s="1453"/>
      <c r="AR1117" s="1454"/>
      <c r="AS1117" s="1453"/>
      <c r="AT1117" s="1453"/>
      <c r="AU1117" s="1453"/>
      <c r="AV1117" s="1453"/>
      <c r="AW1117" s="1453"/>
      <c r="AX1117" s="1453"/>
      <c r="AY1117" s="1453"/>
      <c r="AZ1117" s="1453"/>
      <c r="BA1117" s="1453"/>
      <c r="BB1117" s="1453"/>
      <c r="BC1117" s="1453"/>
      <c r="BD1117" s="1453"/>
      <c r="BE1117" s="1453"/>
      <c r="BF1117" s="1453"/>
      <c r="BG1117" s="1453"/>
      <c r="BH1117" s="1453"/>
      <c r="BI1117" s="1453"/>
      <c r="BJ1117" s="1453"/>
      <c r="BK1117" s="1453"/>
      <c r="BL1117" s="1453"/>
      <c r="BM1117" s="1453"/>
      <c r="BN1117" s="1453"/>
      <c r="BO1117" s="1453"/>
      <c r="BP1117" s="1453"/>
      <c r="BQ1117" s="1453"/>
      <c r="BR1117" s="1453"/>
      <c r="BS1117" s="1453"/>
      <c r="BT1117" s="1453"/>
      <c r="BU1117" s="1453"/>
      <c r="BV1117" s="1453"/>
      <c r="BW1117" s="1453"/>
      <c r="BX1117" s="1453"/>
      <c r="BY1117" s="1453"/>
      <c r="BZ1117" s="1453"/>
      <c r="CA1117" s="1453"/>
      <c r="CB1117" s="1453"/>
      <c r="CC1117" s="1453"/>
      <c r="CD1117" s="1453"/>
      <c r="CE1117" s="1453"/>
      <c r="CF1117" s="1453"/>
      <c r="CG1117" s="1453"/>
      <c r="CH1117" s="1453"/>
      <c r="CI1117" s="1453"/>
      <c r="CJ1117" s="1453"/>
      <c r="CK1117" s="1453"/>
      <c r="CL1117" s="1453"/>
      <c r="CM1117" s="1453"/>
      <c r="CN1117" s="1453"/>
      <c r="CO1117" s="1453"/>
      <c r="CP1117" s="1453"/>
      <c r="CQ1117" s="1453"/>
      <c r="CR1117" s="1453"/>
      <c r="CS1117" s="1453"/>
      <c r="CT1117" s="1453"/>
      <c r="CU1117" s="1453"/>
      <c r="CV1117" s="1453"/>
      <c r="CW1117" s="1453"/>
      <c r="CX1117" s="1453"/>
      <c r="CY1117" s="1453"/>
      <c r="CZ1117" s="1453"/>
      <c r="DA1117" s="1453"/>
      <c r="DB1117" s="1453"/>
      <c r="DC1117" s="1453"/>
      <c r="DD1117" s="1453"/>
      <c r="DE1117" s="1453"/>
      <c r="DF1117" s="1453"/>
      <c r="DG1117" s="1453"/>
      <c r="DH1117" s="1453"/>
      <c r="DI1117" s="1453"/>
      <c r="DJ1117" s="1453"/>
      <c r="DK1117" s="1453"/>
      <c r="DL1117" s="1453"/>
      <c r="DM1117" s="1453"/>
      <c r="DN1117" s="1453"/>
      <c r="DO1117" s="1453"/>
      <c r="DP1117" s="1453"/>
      <c r="DQ1117" s="1453"/>
      <c r="DR1117" s="1453"/>
      <c r="DS1117" s="1453"/>
      <c r="DT1117" s="1453"/>
    </row>
    <row r="1118" spans="1:124" s="1543" customFormat="1" ht="21.9" customHeight="1" x14ac:dyDescent="0.3">
      <c r="A1118" s="1453"/>
      <c r="B1118" s="1453"/>
      <c r="C1118" s="1514"/>
      <c r="D1118" s="1514"/>
      <c r="E1118" s="1514"/>
      <c r="F1118" s="1848"/>
      <c r="G1118" s="1930"/>
      <c r="H1118" s="1516"/>
      <c r="I1118" s="1537"/>
      <c r="J1118" s="1537"/>
      <c r="K1118" s="1453"/>
      <c r="L1118" s="1453"/>
      <c r="M1118" s="1453"/>
      <c r="N1118" s="1514"/>
      <c r="O1118" s="1453"/>
      <c r="P1118" s="1453"/>
      <c r="Q1118" s="1453"/>
      <c r="R1118" s="1453"/>
      <c r="S1118" s="1453"/>
      <c r="T1118" s="1452"/>
      <c r="U1118"/>
      <c r="V1118"/>
      <c r="W1118" s="1453"/>
      <c r="X1118" s="1453"/>
      <c r="Y1118" s="1453"/>
      <c r="Z1118" s="1453"/>
      <c r="AA1118" s="1453"/>
      <c r="AB1118" s="1453"/>
      <c r="AC1118" s="1453"/>
      <c r="AD1118" s="1453"/>
      <c r="AE1118" s="1453"/>
      <c r="AF1118" s="1453"/>
      <c r="AG1118" s="1453"/>
      <c r="AH1118" s="1453"/>
      <c r="AI1118" s="1453"/>
      <c r="AJ1118" s="1453"/>
      <c r="AK1118" s="1453"/>
      <c r="AL1118" s="1453"/>
      <c r="AM1118" s="1453"/>
      <c r="AN1118" s="1453"/>
      <c r="AO1118" s="1453"/>
      <c r="AP1118" s="1453"/>
      <c r="AQ1118" s="1453"/>
      <c r="AR1118" s="1454"/>
      <c r="AS1118" s="1453"/>
      <c r="AT1118" s="1453"/>
      <c r="AU1118" s="1453"/>
      <c r="AV1118" s="1453"/>
      <c r="AW1118" s="1453"/>
      <c r="AX1118" s="1453"/>
      <c r="AY1118" s="1453"/>
      <c r="AZ1118" s="1453"/>
      <c r="BA1118" s="1453"/>
      <c r="BB1118" s="1453"/>
      <c r="BC1118" s="1453"/>
      <c r="BD1118" s="1453"/>
      <c r="BE1118" s="1453"/>
      <c r="BF1118" s="1453"/>
      <c r="BG1118" s="1453"/>
      <c r="BH1118" s="1453"/>
      <c r="BI1118" s="1453"/>
      <c r="BJ1118" s="1453"/>
      <c r="BK1118" s="1453"/>
      <c r="BL1118" s="1453"/>
      <c r="BM1118" s="1453"/>
      <c r="BN1118" s="1453"/>
      <c r="BO1118" s="1453"/>
      <c r="BP1118" s="1453"/>
      <c r="BQ1118" s="1453"/>
      <c r="BR1118" s="1453"/>
      <c r="BS1118" s="1453"/>
      <c r="BT1118" s="1453"/>
      <c r="BU1118" s="1453"/>
      <c r="BV1118" s="1453"/>
      <c r="BW1118" s="1453"/>
      <c r="BX1118" s="1453"/>
      <c r="BY1118" s="1453"/>
      <c r="BZ1118" s="1453"/>
      <c r="CA1118" s="1453"/>
      <c r="CB1118" s="1453"/>
      <c r="CC1118" s="1453"/>
      <c r="CD1118" s="1453"/>
      <c r="CE1118" s="1453"/>
      <c r="CF1118" s="1453"/>
      <c r="CG1118" s="1453"/>
      <c r="CH1118" s="1453"/>
      <c r="CI1118" s="1453"/>
      <c r="CJ1118" s="1453"/>
      <c r="CK1118" s="1453"/>
      <c r="CL1118" s="1453"/>
      <c r="CM1118" s="1453"/>
      <c r="CN1118" s="1453"/>
      <c r="CO1118" s="1453"/>
      <c r="CP1118" s="1453"/>
      <c r="CQ1118" s="1453"/>
      <c r="CR1118" s="1453"/>
      <c r="CS1118" s="1453"/>
      <c r="CT1118" s="1453"/>
      <c r="CU1118" s="1453"/>
      <c r="CV1118" s="1453"/>
      <c r="CW1118" s="1453"/>
      <c r="CX1118" s="1453"/>
      <c r="CY1118" s="1453"/>
      <c r="CZ1118" s="1453"/>
      <c r="DA1118" s="1453"/>
      <c r="DB1118" s="1453"/>
      <c r="DC1118" s="1453"/>
      <c r="DD1118" s="1453"/>
      <c r="DE1118" s="1453"/>
      <c r="DF1118" s="1453"/>
      <c r="DG1118" s="1453"/>
      <c r="DH1118" s="1453"/>
      <c r="DI1118" s="1453"/>
      <c r="DJ1118" s="1453"/>
      <c r="DK1118" s="1453"/>
      <c r="DL1118" s="1453"/>
      <c r="DM1118" s="1453"/>
      <c r="DN1118" s="1453"/>
      <c r="DO1118" s="1453"/>
      <c r="DP1118" s="1453"/>
      <c r="DQ1118" s="1453"/>
      <c r="DR1118" s="1453"/>
      <c r="DS1118" s="1453"/>
      <c r="DT1118" s="1453"/>
    </row>
    <row r="1119" spans="1:124" s="1543" customFormat="1" ht="21.9" customHeight="1" x14ac:dyDescent="0.3">
      <c r="A1119" s="1453"/>
      <c r="B1119" s="1453"/>
      <c r="C1119" s="1514"/>
      <c r="D1119" s="1514"/>
      <c r="E1119" s="1514"/>
      <c r="F1119" s="1848"/>
      <c r="G1119" s="1930"/>
      <c r="H1119" s="1516"/>
      <c r="I1119" s="1537"/>
      <c r="J1119" s="1537"/>
      <c r="K1119" s="1453"/>
      <c r="L1119" s="1453"/>
      <c r="M1119" s="1453"/>
      <c r="N1119" s="1514"/>
      <c r="O1119" s="1453"/>
      <c r="P1119" s="1453"/>
      <c r="Q1119" s="1453"/>
      <c r="R1119" s="1453"/>
      <c r="S1119" s="1453"/>
      <c r="T1119" s="1452"/>
      <c r="U1119"/>
      <c r="V1119"/>
      <c r="W1119" s="1453"/>
      <c r="X1119" s="1453"/>
      <c r="Y1119" s="1453"/>
      <c r="Z1119" s="1453"/>
      <c r="AA1119" s="1453"/>
      <c r="AB1119" s="1453"/>
      <c r="AC1119" s="1453"/>
      <c r="AD1119" s="1453"/>
      <c r="AE1119" s="1453"/>
      <c r="AF1119" s="1453"/>
      <c r="AG1119" s="1453"/>
      <c r="AH1119" s="1453"/>
      <c r="AI1119" s="1453"/>
      <c r="AJ1119" s="1453"/>
      <c r="AK1119" s="1453"/>
      <c r="AL1119" s="1453"/>
      <c r="AM1119" s="1453"/>
      <c r="AN1119" s="1453"/>
      <c r="AO1119" s="1453"/>
      <c r="AP1119" s="1453"/>
      <c r="AQ1119" s="1453"/>
      <c r="AR1119" s="1454"/>
      <c r="AS1119" s="1453"/>
      <c r="AT1119" s="1453"/>
      <c r="AU1119" s="1453"/>
      <c r="AV1119" s="1453"/>
      <c r="AW1119" s="1453"/>
      <c r="AX1119" s="1453"/>
      <c r="AY1119" s="1453"/>
      <c r="AZ1119" s="1453"/>
      <c r="BA1119" s="1453"/>
      <c r="BB1119" s="1453"/>
      <c r="BC1119" s="1453"/>
      <c r="BD1119" s="1453"/>
      <c r="BE1119" s="1453"/>
      <c r="BF1119" s="1453"/>
      <c r="BG1119" s="1453"/>
      <c r="BH1119" s="1453"/>
      <c r="BI1119" s="1453"/>
      <c r="BJ1119" s="1453"/>
      <c r="BK1119" s="1453"/>
      <c r="BL1119" s="1453"/>
      <c r="BM1119" s="1453"/>
      <c r="BN1119" s="1453"/>
      <c r="BO1119" s="1453"/>
      <c r="BP1119" s="1453"/>
      <c r="BQ1119" s="1453"/>
      <c r="BR1119" s="1453"/>
      <c r="BS1119" s="1453"/>
      <c r="BT1119" s="1453"/>
      <c r="BU1119" s="1453"/>
      <c r="BV1119" s="1453"/>
      <c r="BW1119" s="1453"/>
      <c r="BX1119" s="1453"/>
      <c r="BY1119" s="1453"/>
      <c r="BZ1119" s="1453"/>
      <c r="CA1119" s="1453"/>
      <c r="CB1119" s="1453"/>
      <c r="CC1119" s="1453"/>
      <c r="CD1119" s="1453"/>
      <c r="CE1119" s="1453"/>
      <c r="CF1119" s="1453"/>
      <c r="CG1119" s="1453"/>
      <c r="CH1119" s="1453"/>
      <c r="CI1119" s="1453"/>
      <c r="CJ1119" s="1453"/>
      <c r="CK1119" s="1453"/>
      <c r="CL1119" s="1453"/>
      <c r="CM1119" s="1453"/>
      <c r="CN1119" s="1453"/>
      <c r="CO1119" s="1453"/>
      <c r="CP1119" s="1453"/>
      <c r="CQ1119" s="1453"/>
      <c r="CR1119" s="1453"/>
      <c r="CS1119" s="1453"/>
      <c r="CT1119" s="1453"/>
      <c r="CU1119" s="1453"/>
      <c r="CV1119" s="1453"/>
      <c r="CW1119" s="1453"/>
      <c r="CX1119" s="1453"/>
      <c r="CY1119" s="1453"/>
      <c r="CZ1119" s="1453"/>
      <c r="DA1119" s="1453"/>
      <c r="DB1119" s="1453"/>
      <c r="DC1119" s="1453"/>
      <c r="DD1119" s="1453"/>
      <c r="DE1119" s="1453"/>
      <c r="DF1119" s="1453"/>
      <c r="DG1119" s="1453"/>
      <c r="DH1119" s="1453"/>
      <c r="DI1119" s="1453"/>
      <c r="DJ1119" s="1453"/>
      <c r="DK1119" s="1453"/>
      <c r="DL1119" s="1453"/>
      <c r="DM1119" s="1453"/>
      <c r="DN1119" s="1453"/>
      <c r="DO1119" s="1453"/>
      <c r="DP1119" s="1453"/>
      <c r="DQ1119" s="1453"/>
      <c r="DR1119" s="1453"/>
      <c r="DS1119" s="1453"/>
      <c r="DT1119" s="1453"/>
    </row>
    <row r="1120" spans="1:124" s="1543" customFormat="1" ht="21.9" customHeight="1" x14ac:dyDescent="0.3">
      <c r="A1120" s="1453"/>
      <c r="B1120" s="1453"/>
      <c r="C1120" s="1514"/>
      <c r="D1120" s="1514"/>
      <c r="E1120" s="1514"/>
      <c r="F1120" s="1848"/>
      <c r="G1120" s="1930"/>
      <c r="H1120" s="1516"/>
      <c r="I1120" s="1537"/>
      <c r="J1120" s="1537"/>
      <c r="K1120" s="1453"/>
      <c r="L1120" s="1453"/>
      <c r="M1120" s="1453"/>
      <c r="N1120" s="1514"/>
      <c r="O1120" s="1453"/>
      <c r="P1120" s="1453"/>
      <c r="Q1120" s="1453"/>
      <c r="R1120" s="1453"/>
      <c r="S1120" s="1453"/>
      <c r="T1120" s="1452"/>
      <c r="U1120"/>
      <c r="V1120"/>
      <c r="W1120" s="1453"/>
      <c r="X1120" s="1453"/>
      <c r="Y1120" s="1453"/>
      <c r="Z1120" s="1453"/>
      <c r="AA1120" s="1453"/>
      <c r="AB1120" s="1453"/>
      <c r="AC1120" s="1453"/>
      <c r="AD1120" s="1453"/>
      <c r="AE1120" s="1453"/>
      <c r="AF1120" s="1453"/>
      <c r="AG1120" s="1453"/>
      <c r="AH1120" s="1453"/>
      <c r="AI1120" s="1453"/>
      <c r="AJ1120" s="1453"/>
      <c r="AK1120" s="1453"/>
      <c r="AL1120" s="1453"/>
      <c r="AM1120" s="1453"/>
      <c r="AN1120" s="1453"/>
      <c r="AO1120" s="1453"/>
      <c r="AP1120" s="1453"/>
      <c r="AQ1120" s="1453"/>
      <c r="AR1120" s="1454"/>
      <c r="AS1120" s="1453"/>
      <c r="AT1120" s="1453"/>
      <c r="AU1120" s="1453"/>
      <c r="AV1120" s="1453"/>
      <c r="AW1120" s="1453"/>
      <c r="AX1120" s="1453"/>
      <c r="AY1120" s="1453"/>
      <c r="AZ1120" s="1453"/>
      <c r="BA1120" s="1453"/>
      <c r="BB1120" s="1453"/>
      <c r="BC1120" s="1453"/>
      <c r="BD1120" s="1453"/>
      <c r="BE1120" s="1453"/>
      <c r="BF1120" s="1453"/>
      <c r="BG1120" s="1453"/>
      <c r="BH1120" s="1453"/>
      <c r="BI1120" s="1453"/>
      <c r="BJ1120" s="1453"/>
      <c r="BK1120" s="1453"/>
      <c r="BL1120" s="1453"/>
      <c r="BM1120" s="1453"/>
      <c r="BN1120" s="1453"/>
      <c r="BO1120" s="1453"/>
      <c r="BP1120" s="1453"/>
      <c r="BQ1120" s="1453"/>
      <c r="BR1120" s="1453"/>
      <c r="BS1120" s="1453"/>
      <c r="BT1120" s="1453"/>
      <c r="BU1120" s="1453"/>
      <c r="BV1120" s="1453"/>
      <c r="BW1120" s="1453"/>
      <c r="BX1120" s="1453"/>
      <c r="BY1120" s="1453"/>
      <c r="BZ1120" s="1453"/>
      <c r="CA1120" s="1453"/>
      <c r="CB1120" s="1453"/>
      <c r="CC1120" s="1453"/>
      <c r="CD1120" s="1453"/>
      <c r="CE1120" s="1453"/>
      <c r="CF1120" s="1453"/>
      <c r="CG1120" s="1453"/>
      <c r="CH1120" s="1453"/>
      <c r="CI1120" s="1453"/>
      <c r="CJ1120" s="1453"/>
      <c r="CK1120" s="1453"/>
      <c r="CL1120" s="1453"/>
      <c r="CM1120" s="1453"/>
      <c r="CN1120" s="1453"/>
      <c r="CO1120" s="1453"/>
      <c r="CP1120" s="1453"/>
      <c r="CQ1120" s="1453"/>
      <c r="CR1120" s="1453"/>
      <c r="CS1120" s="1453"/>
      <c r="CT1120" s="1453"/>
      <c r="CU1120" s="1453"/>
      <c r="CV1120" s="1453"/>
      <c r="CW1120" s="1453"/>
      <c r="CX1120" s="1453"/>
      <c r="CY1120" s="1453"/>
      <c r="CZ1120" s="1453"/>
      <c r="DA1120" s="1453"/>
      <c r="DB1120" s="1453"/>
      <c r="DC1120" s="1453"/>
      <c r="DD1120" s="1453"/>
      <c r="DE1120" s="1453"/>
      <c r="DF1120" s="1453"/>
      <c r="DG1120" s="1453"/>
      <c r="DH1120" s="1453"/>
      <c r="DI1120" s="1453"/>
      <c r="DJ1120" s="1453"/>
      <c r="DK1120" s="1453"/>
      <c r="DL1120" s="1453"/>
      <c r="DM1120" s="1453"/>
      <c r="DN1120" s="1453"/>
      <c r="DO1120" s="1453"/>
      <c r="DP1120" s="1453"/>
      <c r="DQ1120" s="1453"/>
      <c r="DR1120" s="1453"/>
      <c r="DS1120" s="1453"/>
      <c r="DT1120" s="1453"/>
    </row>
    <row r="1121" spans="1:124" s="1543" customFormat="1" ht="21.9" customHeight="1" x14ac:dyDescent="0.3">
      <c r="A1121" s="1453"/>
      <c r="B1121" s="1453"/>
      <c r="C1121" s="1514"/>
      <c r="D1121" s="1514"/>
      <c r="E1121" s="1514"/>
      <c r="F1121" s="1848"/>
      <c r="G1121" s="1930"/>
      <c r="H1121" s="1516"/>
      <c r="I1121" s="1537"/>
      <c r="J1121" s="1537"/>
      <c r="K1121" s="1453"/>
      <c r="L1121" s="1453"/>
      <c r="M1121" s="1453"/>
      <c r="N1121" s="1514"/>
      <c r="O1121" s="1453"/>
      <c r="P1121" s="1453"/>
      <c r="Q1121" s="1453"/>
      <c r="R1121" s="1453"/>
      <c r="S1121" s="1453"/>
      <c r="T1121" s="1452"/>
      <c r="U1121"/>
      <c r="V1121"/>
      <c r="W1121" s="1453"/>
      <c r="X1121" s="1453"/>
      <c r="Y1121" s="1453"/>
      <c r="Z1121" s="1453"/>
      <c r="AA1121" s="1453"/>
      <c r="AB1121" s="1453"/>
      <c r="AC1121" s="1453"/>
      <c r="AD1121" s="1453"/>
      <c r="AE1121" s="1453"/>
      <c r="AF1121" s="1453"/>
      <c r="AG1121" s="1453"/>
      <c r="AH1121" s="1453"/>
      <c r="AI1121" s="1453"/>
      <c r="AJ1121" s="1453"/>
      <c r="AK1121" s="1453"/>
      <c r="AL1121" s="1453"/>
      <c r="AM1121" s="1453"/>
      <c r="AN1121" s="1453"/>
      <c r="AO1121" s="1453"/>
      <c r="AP1121" s="1453"/>
      <c r="AQ1121" s="1453"/>
      <c r="AR1121" s="1454"/>
      <c r="AS1121" s="1453"/>
      <c r="AT1121" s="1453"/>
      <c r="AU1121" s="1453"/>
      <c r="AV1121" s="1453"/>
      <c r="AW1121" s="1453"/>
      <c r="AX1121" s="1453"/>
      <c r="AY1121" s="1453"/>
      <c r="AZ1121" s="1453"/>
      <c r="BA1121" s="1453"/>
      <c r="BB1121" s="1453"/>
      <c r="BC1121" s="1453"/>
      <c r="BD1121" s="1453"/>
      <c r="BE1121" s="1453"/>
      <c r="BF1121" s="1453"/>
      <c r="BG1121" s="1453"/>
      <c r="BH1121" s="1453"/>
      <c r="BI1121" s="1453"/>
      <c r="BJ1121" s="1453"/>
      <c r="BK1121" s="1453"/>
      <c r="BL1121" s="1453"/>
      <c r="BM1121" s="1453"/>
      <c r="BN1121" s="1453"/>
      <c r="BO1121" s="1453"/>
      <c r="BP1121" s="1453"/>
      <c r="BQ1121" s="1453"/>
      <c r="BR1121" s="1453"/>
      <c r="BS1121" s="1453"/>
      <c r="BT1121" s="1453"/>
      <c r="BU1121" s="1453"/>
      <c r="BV1121" s="1453"/>
      <c r="BW1121" s="1453"/>
      <c r="BX1121" s="1453"/>
      <c r="BY1121" s="1453"/>
      <c r="BZ1121" s="1453"/>
      <c r="CA1121" s="1453"/>
      <c r="CB1121" s="1453"/>
      <c r="CC1121" s="1453"/>
      <c r="CD1121" s="1453"/>
      <c r="CE1121" s="1453"/>
      <c r="CF1121" s="1453"/>
      <c r="CG1121" s="1453"/>
      <c r="CH1121" s="1453"/>
      <c r="CI1121" s="1453"/>
      <c r="CJ1121" s="1453"/>
      <c r="CK1121" s="1453"/>
      <c r="CL1121" s="1453"/>
      <c r="CM1121" s="1453"/>
      <c r="CN1121" s="1453"/>
      <c r="CO1121" s="1453"/>
      <c r="CP1121" s="1453"/>
      <c r="CQ1121" s="1453"/>
      <c r="CR1121" s="1453"/>
      <c r="CS1121" s="1453"/>
      <c r="CT1121" s="1453"/>
      <c r="CU1121" s="1453"/>
      <c r="CV1121" s="1453"/>
      <c r="CW1121" s="1453"/>
      <c r="CX1121" s="1453"/>
      <c r="CY1121" s="1453"/>
      <c r="CZ1121" s="1453"/>
      <c r="DA1121" s="1453"/>
      <c r="DB1121" s="1453"/>
      <c r="DC1121" s="1453"/>
      <c r="DD1121" s="1453"/>
      <c r="DE1121" s="1453"/>
      <c r="DF1121" s="1453"/>
      <c r="DG1121" s="1453"/>
      <c r="DH1121" s="1453"/>
      <c r="DI1121" s="1453"/>
      <c r="DJ1121" s="1453"/>
      <c r="DK1121" s="1453"/>
      <c r="DL1121" s="1453"/>
      <c r="DM1121" s="1453"/>
      <c r="DN1121" s="1453"/>
      <c r="DO1121" s="1453"/>
      <c r="DP1121" s="1453"/>
      <c r="DQ1121" s="1453"/>
      <c r="DR1121" s="1453"/>
      <c r="DS1121" s="1453"/>
      <c r="DT1121" s="1453"/>
    </row>
    <row r="1122" spans="1:124" s="1543" customFormat="1" ht="21.9" customHeight="1" x14ac:dyDescent="0.3">
      <c r="A1122" s="1453"/>
      <c r="B1122" s="1453"/>
      <c r="C1122" s="1514"/>
      <c r="D1122" s="1514"/>
      <c r="E1122" s="1514"/>
      <c r="F1122" s="1848"/>
      <c r="G1122" s="1930"/>
      <c r="H1122" s="1516"/>
      <c r="I1122" s="1537"/>
      <c r="J1122" s="1537"/>
      <c r="K1122" s="1453"/>
      <c r="L1122" s="1453"/>
      <c r="M1122" s="1453"/>
      <c r="N1122" s="1514"/>
      <c r="O1122" s="1453"/>
      <c r="P1122" s="1453"/>
      <c r="Q1122" s="1453"/>
      <c r="R1122" s="1453"/>
      <c r="S1122" s="1453"/>
      <c r="T1122" s="1452"/>
      <c r="U1122"/>
      <c r="V1122"/>
      <c r="W1122" s="1453"/>
      <c r="X1122" s="1453"/>
      <c r="Y1122" s="1453"/>
      <c r="Z1122" s="1453"/>
      <c r="AA1122" s="1453"/>
      <c r="AB1122" s="1453"/>
      <c r="AC1122" s="1453"/>
      <c r="AD1122" s="1453"/>
      <c r="AE1122" s="1453"/>
      <c r="AF1122" s="1453"/>
      <c r="AG1122" s="1453"/>
      <c r="AH1122" s="1453"/>
      <c r="AI1122" s="1453"/>
      <c r="AJ1122" s="1453"/>
      <c r="AK1122" s="1453"/>
      <c r="AL1122" s="1453"/>
      <c r="AM1122" s="1453"/>
      <c r="AN1122" s="1453"/>
      <c r="AO1122" s="1453"/>
      <c r="AP1122" s="1453"/>
      <c r="AQ1122" s="1453"/>
      <c r="AR1122" s="1454"/>
      <c r="AS1122" s="1453"/>
      <c r="AT1122" s="1453"/>
      <c r="AU1122" s="1453"/>
      <c r="AV1122" s="1453"/>
      <c r="AW1122" s="1453"/>
      <c r="AX1122" s="1453"/>
      <c r="AY1122" s="1453"/>
      <c r="AZ1122" s="1453"/>
      <c r="BA1122" s="1453"/>
      <c r="BB1122" s="1453"/>
      <c r="BC1122" s="1453"/>
      <c r="BD1122" s="1453"/>
      <c r="BE1122" s="1453"/>
      <c r="BF1122" s="1453"/>
      <c r="BG1122" s="1453"/>
      <c r="BH1122" s="1453"/>
      <c r="BI1122" s="1453"/>
      <c r="BJ1122" s="1453"/>
      <c r="BK1122" s="1453"/>
      <c r="BL1122" s="1453"/>
      <c r="BM1122" s="1453"/>
      <c r="BN1122" s="1453"/>
      <c r="BO1122" s="1453"/>
      <c r="BP1122" s="1453"/>
      <c r="BQ1122" s="1453"/>
      <c r="BR1122" s="1453"/>
      <c r="BS1122" s="1453"/>
      <c r="BT1122" s="1453"/>
      <c r="BU1122" s="1453"/>
      <c r="BV1122" s="1453"/>
      <c r="BW1122" s="1453"/>
      <c r="BX1122" s="1453"/>
      <c r="BY1122" s="1453"/>
      <c r="BZ1122" s="1453"/>
      <c r="CA1122" s="1453"/>
      <c r="CB1122" s="1453"/>
      <c r="CC1122" s="1453"/>
      <c r="CD1122" s="1453"/>
      <c r="CE1122" s="1453"/>
      <c r="CF1122" s="1453"/>
      <c r="CG1122" s="1453"/>
      <c r="CH1122" s="1453"/>
      <c r="CI1122" s="1453"/>
      <c r="CJ1122" s="1453"/>
      <c r="CK1122" s="1453"/>
      <c r="CL1122" s="1453"/>
      <c r="CM1122" s="1453"/>
      <c r="CN1122" s="1453"/>
      <c r="CO1122" s="1453"/>
      <c r="CP1122" s="1453"/>
      <c r="CQ1122" s="1453"/>
      <c r="CR1122" s="1453"/>
      <c r="CS1122" s="1453"/>
      <c r="CT1122" s="1453"/>
      <c r="CU1122" s="1453"/>
      <c r="CV1122" s="1453"/>
      <c r="CW1122" s="1453"/>
      <c r="CX1122" s="1453"/>
      <c r="CY1122" s="1453"/>
      <c r="CZ1122" s="1453"/>
      <c r="DA1122" s="1453"/>
      <c r="DB1122" s="1453"/>
      <c r="DC1122" s="1453"/>
      <c r="DD1122" s="1453"/>
      <c r="DE1122" s="1453"/>
      <c r="DF1122" s="1453"/>
      <c r="DG1122" s="1453"/>
      <c r="DH1122" s="1453"/>
      <c r="DI1122" s="1453"/>
      <c r="DJ1122" s="1453"/>
      <c r="DK1122" s="1453"/>
      <c r="DL1122" s="1453"/>
      <c r="DM1122" s="1453"/>
      <c r="DN1122" s="1453"/>
      <c r="DO1122" s="1453"/>
      <c r="DP1122" s="1453"/>
      <c r="DQ1122" s="1453"/>
      <c r="DR1122" s="1453"/>
      <c r="DS1122" s="1453"/>
      <c r="DT1122" s="1453"/>
    </row>
    <row r="1123" spans="1:124" s="1543" customFormat="1" ht="21.9" customHeight="1" x14ac:dyDescent="0.3">
      <c r="A1123" s="1453"/>
      <c r="B1123" s="1453"/>
      <c r="C1123" s="1514"/>
      <c r="D1123" s="1514"/>
      <c r="E1123" s="1514"/>
      <c r="F1123" s="1848"/>
      <c r="G1123" s="1930"/>
      <c r="H1123" s="1516"/>
      <c r="I1123" s="1537"/>
      <c r="J1123" s="1537"/>
      <c r="K1123" s="1453"/>
      <c r="L1123" s="1453"/>
      <c r="M1123" s="1453"/>
      <c r="N1123" s="1514"/>
      <c r="O1123" s="1453"/>
      <c r="P1123" s="1453"/>
      <c r="Q1123" s="1453"/>
      <c r="R1123" s="1453"/>
      <c r="S1123" s="1453"/>
      <c r="T1123" s="1452"/>
      <c r="U1123"/>
      <c r="V1123"/>
      <c r="W1123" s="1453"/>
      <c r="X1123" s="1453"/>
      <c r="Y1123" s="1453"/>
      <c r="Z1123" s="1453"/>
      <c r="AA1123" s="1453"/>
      <c r="AB1123" s="1453"/>
      <c r="AC1123" s="1453"/>
      <c r="AD1123" s="1453"/>
      <c r="AE1123" s="1453"/>
      <c r="AF1123" s="1453"/>
      <c r="AG1123" s="1453"/>
      <c r="AH1123" s="1453"/>
      <c r="AI1123" s="1453"/>
      <c r="AJ1123" s="1453"/>
      <c r="AK1123" s="1453"/>
      <c r="AL1123" s="1453"/>
      <c r="AM1123" s="1453"/>
      <c r="AN1123" s="1453"/>
      <c r="AO1123" s="1453"/>
      <c r="AP1123" s="1453"/>
      <c r="AQ1123" s="1453"/>
      <c r="AR1123" s="1454"/>
      <c r="AS1123" s="1453"/>
      <c r="AT1123" s="1453"/>
      <c r="AU1123" s="1453"/>
      <c r="AV1123" s="1453"/>
      <c r="AW1123" s="1453"/>
      <c r="AX1123" s="1453"/>
      <c r="AY1123" s="1453"/>
      <c r="AZ1123" s="1453"/>
      <c r="BA1123" s="1453"/>
      <c r="BB1123" s="1453"/>
      <c r="BC1123" s="1453"/>
      <c r="BD1123" s="1453"/>
      <c r="BE1123" s="1453"/>
      <c r="BF1123" s="1453"/>
      <c r="BG1123" s="1453"/>
      <c r="BH1123" s="1453"/>
      <c r="BI1123" s="1453"/>
      <c r="BJ1123" s="1453"/>
      <c r="BK1123" s="1453"/>
      <c r="BL1123" s="1453"/>
      <c r="BM1123" s="1453"/>
      <c r="BN1123" s="1453"/>
      <c r="BO1123" s="1453"/>
      <c r="BP1123" s="1453"/>
      <c r="BQ1123" s="1453"/>
      <c r="BR1123" s="1453"/>
      <c r="BS1123" s="1453"/>
      <c r="BT1123" s="1453"/>
      <c r="BU1123" s="1453"/>
      <c r="BV1123" s="1453"/>
      <c r="BW1123" s="1453"/>
      <c r="BX1123" s="1453"/>
      <c r="BY1123" s="1453"/>
      <c r="BZ1123" s="1453"/>
      <c r="CA1123" s="1453"/>
      <c r="CB1123" s="1453"/>
      <c r="CC1123" s="1453"/>
      <c r="CD1123" s="1453"/>
      <c r="CE1123" s="1453"/>
      <c r="CF1123" s="1453"/>
      <c r="CG1123" s="1453"/>
      <c r="CH1123" s="1453"/>
      <c r="CI1123" s="1453"/>
      <c r="CJ1123" s="1453"/>
      <c r="CK1123" s="1453"/>
      <c r="CL1123" s="1453"/>
      <c r="CM1123" s="1453"/>
      <c r="CN1123" s="1453"/>
      <c r="CO1123" s="1453"/>
      <c r="CP1123" s="1453"/>
      <c r="CQ1123" s="1453"/>
      <c r="CR1123" s="1453"/>
      <c r="CS1123" s="1453"/>
      <c r="CT1123" s="1453"/>
      <c r="CU1123" s="1453"/>
      <c r="CV1123" s="1453"/>
      <c r="CW1123" s="1453"/>
      <c r="CX1123" s="1453"/>
      <c r="CY1123" s="1453"/>
      <c r="CZ1123" s="1453"/>
      <c r="DA1123" s="1453"/>
      <c r="DB1123" s="1453"/>
      <c r="DC1123" s="1453"/>
      <c r="DD1123" s="1453"/>
      <c r="DE1123" s="1453"/>
      <c r="DF1123" s="1453"/>
      <c r="DG1123" s="1453"/>
      <c r="DH1123" s="1453"/>
      <c r="DI1123" s="1453"/>
      <c r="DJ1123" s="1453"/>
      <c r="DK1123" s="1453"/>
      <c r="DL1123" s="1453"/>
      <c r="DM1123" s="1453"/>
      <c r="DN1123" s="1453"/>
      <c r="DO1123" s="1453"/>
      <c r="DP1123" s="1453"/>
      <c r="DQ1123" s="1453"/>
      <c r="DR1123" s="1453"/>
      <c r="DS1123" s="1453"/>
      <c r="DT1123" s="1453"/>
    </row>
    <row r="1124" spans="1:124" s="1543" customFormat="1" ht="21.9" customHeight="1" x14ac:dyDescent="0.3">
      <c r="A1124" s="1453"/>
      <c r="B1124" s="1453"/>
      <c r="C1124" s="1514"/>
      <c r="D1124" s="1514"/>
      <c r="E1124" s="1514"/>
      <c r="F1124" s="1848"/>
      <c r="G1124" s="1930"/>
      <c r="H1124" s="1516"/>
      <c r="I1124" s="1537"/>
      <c r="J1124" s="1537"/>
      <c r="K1124" s="1453"/>
      <c r="L1124" s="1453"/>
      <c r="M1124" s="1453"/>
      <c r="N1124" s="1514"/>
      <c r="O1124" s="1453"/>
      <c r="P1124" s="1453"/>
      <c r="Q1124" s="1453"/>
      <c r="R1124" s="1453"/>
      <c r="S1124" s="1453"/>
      <c r="T1124" s="1452"/>
      <c r="U1124"/>
      <c r="V1124"/>
      <c r="W1124" s="1453"/>
      <c r="X1124" s="1453"/>
      <c r="Y1124" s="1453"/>
      <c r="Z1124" s="1453"/>
      <c r="AA1124" s="1453"/>
      <c r="AB1124" s="1453"/>
      <c r="AC1124" s="1453"/>
      <c r="AD1124" s="1453"/>
      <c r="AE1124" s="1453"/>
      <c r="AF1124" s="1453"/>
      <c r="AG1124" s="1453"/>
      <c r="AH1124" s="1453"/>
      <c r="AI1124" s="1453"/>
      <c r="AJ1124" s="1453"/>
      <c r="AK1124" s="1453"/>
      <c r="AL1124" s="1453"/>
      <c r="AM1124" s="1453"/>
      <c r="AN1124" s="1453"/>
      <c r="AO1124" s="1453"/>
      <c r="AP1124" s="1453"/>
      <c r="AQ1124" s="1453"/>
      <c r="AR1124" s="1454"/>
      <c r="AS1124" s="1453"/>
      <c r="AT1124" s="1453"/>
      <c r="AU1124" s="1453"/>
      <c r="AV1124" s="1453"/>
      <c r="AW1124" s="1453"/>
      <c r="AX1124" s="1453"/>
      <c r="AY1124" s="1453"/>
      <c r="AZ1124" s="1453"/>
      <c r="BA1124" s="1453"/>
      <c r="BB1124" s="1453"/>
      <c r="BC1124" s="1453"/>
      <c r="BD1124" s="1453"/>
      <c r="BE1124" s="1453"/>
      <c r="BF1124" s="1453"/>
      <c r="BG1124" s="1453"/>
      <c r="BH1124" s="1453"/>
      <c r="BI1124" s="1453"/>
      <c r="BJ1124" s="1453"/>
      <c r="BK1124" s="1453"/>
      <c r="BL1124" s="1453"/>
      <c r="BM1124" s="1453"/>
      <c r="BN1124" s="1453"/>
      <c r="BO1124" s="1453"/>
      <c r="BP1124" s="1453"/>
      <c r="BQ1124" s="1453"/>
      <c r="BR1124" s="1453"/>
      <c r="BS1124" s="1453"/>
      <c r="BT1124" s="1453"/>
      <c r="BU1124" s="1453"/>
      <c r="BV1124" s="1453"/>
      <c r="BW1124" s="1453"/>
      <c r="BX1124" s="1453"/>
      <c r="BY1124" s="1453"/>
      <c r="BZ1124" s="1453"/>
      <c r="CA1124" s="1453"/>
      <c r="CB1124" s="1453"/>
      <c r="CC1124" s="1453"/>
      <c r="CD1124" s="1453"/>
      <c r="CE1124" s="1453"/>
      <c r="CF1124" s="1453"/>
      <c r="CG1124" s="1453"/>
      <c r="CH1124" s="1453"/>
      <c r="CI1124" s="1453"/>
      <c r="CJ1124" s="1453"/>
      <c r="CK1124" s="1453"/>
      <c r="CL1124" s="1453"/>
      <c r="CM1124" s="1453"/>
      <c r="CN1124" s="1453"/>
      <c r="CO1124" s="1453"/>
      <c r="CP1124" s="1453"/>
      <c r="CQ1124" s="1453"/>
      <c r="CR1124" s="1453"/>
      <c r="CS1124" s="1453"/>
      <c r="CT1124" s="1453"/>
      <c r="CU1124" s="1453"/>
      <c r="CV1124" s="1453"/>
      <c r="CW1124" s="1453"/>
      <c r="CX1124" s="1453"/>
      <c r="CY1124" s="1453"/>
      <c r="CZ1124" s="1453"/>
      <c r="DA1124" s="1453"/>
      <c r="DB1124" s="1453"/>
      <c r="DC1124" s="1453"/>
      <c r="DD1124" s="1453"/>
      <c r="DE1124" s="1453"/>
      <c r="DF1124" s="1453"/>
      <c r="DG1124" s="1453"/>
      <c r="DH1124" s="1453"/>
      <c r="DI1124" s="1453"/>
      <c r="DJ1124" s="1453"/>
      <c r="DK1124" s="1453"/>
      <c r="DL1124" s="1453"/>
      <c r="DM1124" s="1453"/>
      <c r="DN1124" s="1453"/>
      <c r="DO1124" s="1453"/>
      <c r="DP1124" s="1453"/>
      <c r="DQ1124" s="1453"/>
      <c r="DR1124" s="1453"/>
      <c r="DS1124" s="1453"/>
      <c r="DT1124" s="1453"/>
    </row>
    <row r="1125" spans="1:124" s="1543" customFormat="1" ht="21.9" customHeight="1" x14ac:dyDescent="0.3">
      <c r="A1125" s="1453"/>
      <c r="B1125" s="1453"/>
      <c r="C1125" s="1514"/>
      <c r="D1125" s="1514"/>
      <c r="E1125" s="1514"/>
      <c r="F1125" s="1848"/>
      <c r="G1125" s="1930"/>
      <c r="H1125" s="1516"/>
      <c r="I1125" s="1537"/>
      <c r="J1125" s="1537"/>
      <c r="K1125" s="1453"/>
      <c r="L1125" s="1453"/>
      <c r="M1125" s="1453"/>
      <c r="N1125" s="1514"/>
      <c r="O1125" s="1453"/>
      <c r="P1125" s="1453"/>
      <c r="Q1125" s="1453"/>
      <c r="R1125" s="1453"/>
      <c r="S1125" s="1453"/>
      <c r="T1125" s="1452"/>
      <c r="U1125"/>
      <c r="V1125"/>
      <c r="W1125" s="1453"/>
      <c r="X1125" s="1453"/>
      <c r="Y1125" s="1453"/>
      <c r="Z1125" s="1453"/>
      <c r="AA1125" s="1453"/>
      <c r="AB1125" s="1453"/>
      <c r="AC1125" s="1453"/>
      <c r="AD1125" s="1453"/>
      <c r="AE1125" s="1453"/>
      <c r="AF1125" s="1453"/>
      <c r="AG1125" s="1453"/>
      <c r="AH1125" s="1453"/>
      <c r="AI1125" s="1453"/>
      <c r="AJ1125" s="1453"/>
      <c r="AK1125" s="1453"/>
      <c r="AL1125" s="1453"/>
      <c r="AM1125" s="1453"/>
      <c r="AN1125" s="1453"/>
      <c r="AO1125" s="1453"/>
      <c r="AP1125" s="1453"/>
      <c r="AQ1125" s="1453"/>
      <c r="AR1125" s="1454"/>
      <c r="AS1125" s="1453"/>
      <c r="AT1125" s="1453"/>
      <c r="AU1125" s="1453"/>
      <c r="AV1125" s="1453"/>
      <c r="AW1125" s="1453"/>
      <c r="AX1125" s="1453"/>
      <c r="AY1125" s="1453"/>
      <c r="AZ1125" s="1453"/>
      <c r="BA1125" s="1453"/>
      <c r="BB1125" s="1453"/>
      <c r="BC1125" s="1453"/>
      <c r="BD1125" s="1453"/>
      <c r="BE1125" s="1453"/>
      <c r="BF1125" s="1453"/>
      <c r="BG1125" s="1453"/>
      <c r="BH1125" s="1453"/>
      <c r="BI1125" s="1453"/>
      <c r="BJ1125" s="1453"/>
      <c r="BK1125" s="1453"/>
      <c r="BL1125" s="1453"/>
      <c r="BM1125" s="1453"/>
      <c r="BN1125" s="1453"/>
      <c r="BO1125" s="1453"/>
      <c r="BP1125" s="1453"/>
      <c r="BQ1125" s="1453"/>
      <c r="BR1125" s="1453"/>
      <c r="BS1125" s="1453"/>
      <c r="BT1125" s="1453"/>
      <c r="BU1125" s="1453"/>
      <c r="BV1125" s="1453"/>
      <c r="BW1125" s="1453"/>
      <c r="BX1125" s="1453"/>
      <c r="BY1125" s="1453"/>
      <c r="BZ1125" s="1453"/>
      <c r="CA1125" s="1453"/>
      <c r="CB1125" s="1453"/>
      <c r="CC1125" s="1453"/>
      <c r="CD1125" s="1453"/>
      <c r="CE1125" s="1453"/>
      <c r="CF1125" s="1453"/>
      <c r="CG1125" s="1453"/>
      <c r="CH1125" s="1453"/>
      <c r="CI1125" s="1453"/>
      <c r="CJ1125" s="1453"/>
      <c r="CK1125" s="1453"/>
      <c r="CL1125" s="1453"/>
      <c r="CM1125" s="1453"/>
      <c r="CN1125" s="1453"/>
      <c r="CO1125" s="1453"/>
      <c r="CP1125" s="1453"/>
      <c r="CQ1125" s="1453"/>
      <c r="CR1125" s="1453"/>
      <c r="CS1125" s="1453"/>
      <c r="CT1125" s="1453"/>
      <c r="CU1125" s="1453"/>
      <c r="CV1125" s="1453"/>
      <c r="CW1125" s="1453"/>
      <c r="CX1125" s="1453"/>
      <c r="CY1125" s="1453"/>
      <c r="CZ1125" s="1453"/>
      <c r="DA1125" s="1453"/>
      <c r="DB1125" s="1453"/>
      <c r="DC1125" s="1453"/>
      <c r="DD1125" s="1453"/>
      <c r="DE1125" s="1453"/>
      <c r="DF1125" s="1453"/>
      <c r="DG1125" s="1453"/>
      <c r="DH1125" s="1453"/>
      <c r="DI1125" s="1453"/>
      <c r="DJ1125" s="1453"/>
      <c r="DK1125" s="1453"/>
      <c r="DL1125" s="1453"/>
      <c r="DM1125" s="1453"/>
      <c r="DN1125" s="1453"/>
      <c r="DO1125" s="1453"/>
      <c r="DP1125" s="1453"/>
      <c r="DQ1125" s="1453"/>
      <c r="DR1125" s="1453"/>
      <c r="DS1125" s="1453"/>
      <c r="DT1125" s="1453"/>
    </row>
    <row r="1126" spans="1:124" s="1543" customFormat="1" ht="21.9" customHeight="1" x14ac:dyDescent="0.3">
      <c r="A1126" s="1453"/>
      <c r="B1126" s="1453"/>
      <c r="C1126" s="1514"/>
      <c r="D1126" s="1514"/>
      <c r="E1126" s="1514"/>
      <c r="F1126" s="1848"/>
      <c r="G1126" s="1930"/>
      <c r="H1126" s="1516"/>
      <c r="I1126" s="1537"/>
      <c r="J1126" s="1537"/>
      <c r="K1126" s="1453"/>
      <c r="L1126" s="1453"/>
      <c r="M1126" s="1453"/>
      <c r="N1126" s="1514"/>
      <c r="O1126" s="1453"/>
      <c r="P1126" s="1453"/>
      <c r="Q1126" s="1453"/>
      <c r="R1126" s="1453"/>
      <c r="S1126" s="1453"/>
      <c r="T1126" s="1452"/>
      <c r="U1126"/>
      <c r="V1126"/>
      <c r="W1126" s="1453"/>
      <c r="X1126" s="1453"/>
      <c r="Y1126" s="1453"/>
      <c r="Z1126" s="1453"/>
      <c r="AA1126" s="1453"/>
      <c r="AB1126" s="1453"/>
      <c r="AC1126" s="1453"/>
      <c r="AD1126" s="1453"/>
      <c r="AE1126" s="1453"/>
      <c r="AF1126" s="1453"/>
      <c r="AG1126" s="1453"/>
      <c r="AH1126" s="1453"/>
      <c r="AI1126" s="1453"/>
      <c r="AJ1126" s="1453"/>
      <c r="AK1126" s="1453"/>
      <c r="AL1126" s="1453"/>
      <c r="AM1126" s="1453"/>
      <c r="AN1126" s="1453"/>
      <c r="AO1126" s="1453"/>
      <c r="AP1126" s="1453"/>
      <c r="AQ1126" s="1453"/>
      <c r="AR1126" s="1454"/>
      <c r="AS1126" s="1453"/>
      <c r="AT1126" s="1453"/>
      <c r="AU1126" s="1453"/>
      <c r="AV1126" s="1453"/>
      <c r="AW1126" s="1453"/>
      <c r="AX1126" s="1453"/>
      <c r="AY1126" s="1453"/>
      <c r="AZ1126" s="1453"/>
      <c r="BA1126" s="1453"/>
      <c r="BB1126" s="1453"/>
      <c r="BC1126" s="1453"/>
      <c r="BD1126" s="1453"/>
      <c r="BE1126" s="1453"/>
      <c r="BF1126" s="1453"/>
      <c r="BG1126" s="1453"/>
      <c r="BH1126" s="1453"/>
      <c r="BI1126" s="1453"/>
      <c r="BJ1126" s="1453"/>
      <c r="BK1126" s="1453"/>
      <c r="BL1126" s="1453"/>
      <c r="BM1126" s="1453"/>
      <c r="BN1126" s="1453"/>
      <c r="BO1126" s="1453"/>
      <c r="BP1126" s="1453"/>
      <c r="BQ1126" s="1453"/>
      <c r="BR1126" s="1453"/>
      <c r="BS1126" s="1453"/>
      <c r="BT1126" s="1453"/>
      <c r="BU1126" s="1453"/>
      <c r="BV1126" s="1453"/>
      <c r="BW1126" s="1453"/>
      <c r="BX1126" s="1453"/>
      <c r="BY1126" s="1453"/>
      <c r="BZ1126" s="1453"/>
      <c r="CA1126" s="1453"/>
      <c r="CB1126" s="1453"/>
      <c r="CC1126" s="1453"/>
      <c r="CD1126" s="1453"/>
      <c r="CE1126" s="1453"/>
      <c r="CF1126" s="1453"/>
      <c r="CG1126" s="1453"/>
      <c r="CH1126" s="1453"/>
      <c r="CI1126" s="1453"/>
      <c r="CJ1126" s="1453"/>
      <c r="CK1126" s="1453"/>
      <c r="CL1126" s="1453"/>
      <c r="CM1126" s="1453"/>
      <c r="CN1126" s="1453"/>
      <c r="CO1126" s="1453"/>
      <c r="CP1126" s="1453"/>
      <c r="CQ1126" s="1453"/>
      <c r="CR1126" s="1453"/>
      <c r="CS1126" s="1453"/>
      <c r="CT1126" s="1453"/>
      <c r="CU1126" s="1453"/>
      <c r="CV1126" s="1453"/>
      <c r="CW1126" s="1453"/>
      <c r="CX1126" s="1453"/>
      <c r="CY1126" s="1453"/>
      <c r="CZ1126" s="1453"/>
      <c r="DA1126" s="1453"/>
      <c r="DB1126" s="1453"/>
      <c r="DC1126" s="1453"/>
      <c r="DD1126" s="1453"/>
      <c r="DE1126" s="1453"/>
      <c r="DF1126" s="1453"/>
      <c r="DG1126" s="1453"/>
      <c r="DH1126" s="1453"/>
      <c r="DI1126" s="1453"/>
      <c r="DJ1126" s="1453"/>
      <c r="DK1126" s="1453"/>
      <c r="DL1126" s="1453"/>
      <c r="DM1126" s="1453"/>
      <c r="DN1126" s="1453"/>
      <c r="DO1126" s="1453"/>
      <c r="DP1126" s="1453"/>
      <c r="DQ1126" s="1453"/>
      <c r="DR1126" s="1453"/>
      <c r="DS1126" s="1453"/>
      <c r="DT1126" s="1453"/>
    </row>
    <row r="1127" spans="1:124" s="1543" customFormat="1" ht="21.9" customHeight="1" x14ac:dyDescent="0.3">
      <c r="A1127" s="1453"/>
      <c r="B1127" s="1453"/>
      <c r="C1127" s="1514"/>
      <c r="D1127" s="1514"/>
      <c r="E1127" s="1514"/>
      <c r="F1127" s="1848"/>
      <c r="G1127" s="1930"/>
      <c r="H1127" s="1516"/>
      <c r="I1127" s="1537"/>
      <c r="J1127" s="1537"/>
      <c r="K1127" s="1453"/>
      <c r="L1127" s="1453"/>
      <c r="M1127" s="1453"/>
      <c r="N1127" s="1514"/>
      <c r="O1127" s="1453"/>
      <c r="P1127" s="1453"/>
      <c r="Q1127" s="1453"/>
      <c r="R1127" s="1453"/>
      <c r="S1127" s="1453"/>
      <c r="T1127" s="1452"/>
      <c r="U1127"/>
      <c r="V1127"/>
      <c r="W1127" s="1453"/>
      <c r="X1127" s="1453"/>
      <c r="Y1127" s="1453"/>
      <c r="Z1127" s="1453"/>
      <c r="AA1127" s="1453"/>
      <c r="AB1127" s="1453"/>
      <c r="AC1127" s="1453"/>
      <c r="AD1127" s="1453"/>
      <c r="AE1127" s="1453"/>
      <c r="AF1127" s="1453"/>
      <c r="AG1127" s="1453"/>
      <c r="AH1127" s="1453"/>
      <c r="AI1127" s="1453"/>
      <c r="AJ1127" s="1453"/>
      <c r="AK1127" s="1453"/>
      <c r="AL1127" s="1453"/>
      <c r="AM1127" s="1453"/>
      <c r="AN1127" s="1453"/>
      <c r="AO1127" s="1453"/>
      <c r="AP1127" s="1453"/>
      <c r="AQ1127" s="1453"/>
      <c r="AR1127" s="1454"/>
      <c r="AS1127" s="1453"/>
      <c r="AT1127" s="1453"/>
      <c r="AU1127" s="1453"/>
      <c r="AV1127" s="1453"/>
      <c r="AW1127" s="1453"/>
      <c r="AX1127" s="1453"/>
      <c r="AY1127" s="1453"/>
      <c r="AZ1127" s="1453"/>
      <c r="BA1127" s="1453"/>
      <c r="BB1127" s="1453"/>
      <c r="BC1127" s="1453"/>
      <c r="BD1127" s="1453"/>
      <c r="BE1127" s="1453"/>
      <c r="BF1127" s="1453"/>
      <c r="BG1127" s="1453"/>
      <c r="BH1127" s="1453"/>
      <c r="BI1127" s="1453"/>
      <c r="BJ1127" s="1453"/>
      <c r="BK1127" s="1453"/>
      <c r="BL1127" s="1453"/>
      <c r="BM1127" s="1453"/>
      <c r="BN1127" s="1453"/>
      <c r="BO1127" s="1453"/>
      <c r="BP1127" s="1453"/>
      <c r="BQ1127" s="1453"/>
      <c r="BR1127" s="1453"/>
      <c r="BS1127" s="1453"/>
      <c r="BT1127" s="1453"/>
      <c r="BU1127" s="1453"/>
      <c r="BV1127" s="1453"/>
      <c r="BW1127" s="1453"/>
      <c r="BX1127" s="1453"/>
      <c r="BY1127" s="1453"/>
      <c r="BZ1127" s="1453"/>
      <c r="CA1127" s="1453"/>
      <c r="CB1127" s="1453"/>
      <c r="CC1127" s="1453"/>
      <c r="CD1127" s="1453"/>
      <c r="CE1127" s="1453"/>
      <c r="CF1127" s="1453"/>
      <c r="CG1127" s="1453"/>
      <c r="CH1127" s="1453"/>
      <c r="CI1127" s="1453"/>
      <c r="CJ1127" s="1453"/>
      <c r="CK1127" s="1453"/>
      <c r="CL1127" s="1453"/>
      <c r="CM1127" s="1453"/>
      <c r="CN1127" s="1453"/>
      <c r="CO1127" s="1453"/>
      <c r="CP1127" s="1453"/>
      <c r="CQ1127" s="1453"/>
      <c r="CR1127" s="1453"/>
      <c r="CS1127" s="1453"/>
      <c r="CT1127" s="1453"/>
      <c r="CU1127" s="1453"/>
      <c r="CV1127" s="1453"/>
      <c r="CW1127" s="1453"/>
      <c r="CX1127" s="1453"/>
      <c r="CY1127" s="1453"/>
      <c r="CZ1127" s="1453"/>
      <c r="DA1127" s="1453"/>
      <c r="DB1127" s="1453"/>
      <c r="DC1127" s="1453"/>
      <c r="DD1127" s="1453"/>
      <c r="DE1127" s="1453"/>
      <c r="DF1127" s="1453"/>
      <c r="DG1127" s="1453"/>
      <c r="DH1127" s="1453"/>
      <c r="DI1127" s="1453"/>
      <c r="DJ1127" s="1453"/>
      <c r="DK1127" s="1453"/>
      <c r="DL1127" s="1453"/>
      <c r="DM1127" s="1453"/>
      <c r="DN1127" s="1453"/>
      <c r="DO1127" s="1453"/>
      <c r="DP1127" s="1453"/>
      <c r="DQ1127" s="1453"/>
      <c r="DR1127" s="1453"/>
      <c r="DS1127" s="1453"/>
      <c r="DT1127" s="1453"/>
    </row>
    <row r="1128" spans="1:124" s="1543" customFormat="1" ht="21.9" customHeight="1" x14ac:dyDescent="0.3">
      <c r="A1128" s="1453"/>
      <c r="B1128" s="1453"/>
      <c r="C1128" s="1514"/>
      <c r="D1128" s="1514"/>
      <c r="E1128" s="1514"/>
      <c r="F1128" s="1848"/>
      <c r="G1128" s="1930"/>
      <c r="H1128" s="1516"/>
      <c r="I1128" s="1537"/>
      <c r="J1128" s="1537"/>
      <c r="K1128" s="1453"/>
      <c r="L1128" s="1453"/>
      <c r="M1128" s="1453"/>
      <c r="N1128" s="1514"/>
      <c r="O1128" s="1453"/>
      <c r="P1128" s="1453"/>
      <c r="Q1128" s="1453"/>
      <c r="R1128" s="1453"/>
      <c r="S1128" s="1453"/>
      <c r="T1128" s="1452"/>
      <c r="U1128"/>
      <c r="V1128"/>
      <c r="W1128" s="1453"/>
      <c r="X1128" s="1453"/>
      <c r="Y1128" s="1453"/>
      <c r="Z1128" s="1453"/>
      <c r="AA1128" s="1453"/>
      <c r="AB1128" s="1453"/>
      <c r="AC1128" s="1453"/>
      <c r="AD1128" s="1453"/>
      <c r="AE1128" s="1453"/>
      <c r="AF1128" s="1453"/>
      <c r="AG1128" s="1453"/>
      <c r="AH1128" s="1453"/>
      <c r="AI1128" s="1453"/>
      <c r="AJ1128" s="1453"/>
      <c r="AK1128" s="1453"/>
      <c r="AL1128" s="1453"/>
      <c r="AM1128" s="1453"/>
      <c r="AN1128" s="1453"/>
      <c r="AO1128" s="1453"/>
      <c r="AP1128" s="1453"/>
      <c r="AQ1128" s="1453"/>
      <c r="AR1128" s="1454"/>
      <c r="AS1128" s="1453"/>
      <c r="AT1128" s="1453"/>
      <c r="AU1128" s="1453"/>
      <c r="AV1128" s="1453"/>
      <c r="AW1128" s="1453"/>
      <c r="AX1128" s="1453"/>
      <c r="AY1128" s="1453"/>
      <c r="AZ1128" s="1453"/>
      <c r="BA1128" s="1453"/>
      <c r="BB1128" s="1453"/>
      <c r="BC1128" s="1453"/>
      <c r="BD1128" s="1453"/>
      <c r="BE1128" s="1453"/>
      <c r="BF1128" s="1453"/>
      <c r="BG1128" s="1453"/>
      <c r="BH1128" s="1453"/>
      <c r="BI1128" s="1453"/>
      <c r="BJ1128" s="1453"/>
      <c r="BK1128" s="1453"/>
      <c r="BL1128" s="1453"/>
      <c r="BM1128" s="1453"/>
      <c r="BN1128" s="1453"/>
      <c r="BO1128" s="1453"/>
      <c r="BP1128" s="1453"/>
      <c r="BQ1128" s="1453"/>
      <c r="BR1128" s="1453"/>
      <c r="BS1128" s="1453"/>
      <c r="BT1128" s="1453"/>
      <c r="BU1128" s="1453"/>
      <c r="BV1128" s="1453"/>
      <c r="BW1128" s="1453"/>
      <c r="BX1128" s="1453"/>
      <c r="BY1128" s="1453"/>
      <c r="BZ1128" s="1453"/>
      <c r="CA1128" s="1453"/>
      <c r="CB1128" s="1453"/>
      <c r="CC1128" s="1453"/>
      <c r="CD1128" s="1453"/>
      <c r="CE1128" s="1453"/>
      <c r="CF1128" s="1453"/>
      <c r="CG1128" s="1453"/>
      <c r="CH1128" s="1453"/>
      <c r="CI1128" s="1453"/>
      <c r="CJ1128" s="1453"/>
      <c r="CK1128" s="1453"/>
      <c r="CL1128" s="1453"/>
      <c r="CM1128" s="1453"/>
      <c r="CN1128" s="1453"/>
      <c r="CO1128" s="1453"/>
      <c r="CP1128" s="1453"/>
      <c r="CQ1128" s="1453"/>
      <c r="CR1128" s="1453"/>
      <c r="CS1128" s="1453"/>
      <c r="CT1128" s="1453"/>
      <c r="CU1128" s="1453"/>
      <c r="CV1128" s="1453"/>
      <c r="CW1128" s="1453"/>
      <c r="CX1128" s="1453"/>
      <c r="CY1128" s="1453"/>
      <c r="CZ1128" s="1453"/>
      <c r="DA1128" s="1453"/>
      <c r="DB1128" s="1453"/>
      <c r="DC1128" s="1453"/>
      <c r="DD1128" s="1453"/>
      <c r="DE1128" s="1453"/>
      <c r="DF1128" s="1453"/>
      <c r="DG1128" s="1453"/>
      <c r="DH1128" s="1453"/>
      <c r="DI1128" s="1453"/>
      <c r="DJ1128" s="1453"/>
      <c r="DK1128" s="1453"/>
      <c r="DL1128" s="1453"/>
      <c r="DM1128" s="1453"/>
      <c r="DN1128" s="1453"/>
      <c r="DO1128" s="1453"/>
      <c r="DP1128" s="1453"/>
      <c r="DQ1128" s="1453"/>
      <c r="DR1128" s="1453"/>
      <c r="DS1128" s="1453"/>
      <c r="DT1128" s="1453"/>
    </row>
    <row r="1129" spans="1:124" s="1543" customFormat="1" ht="21.9" customHeight="1" x14ac:dyDescent="0.3">
      <c r="A1129" s="1453"/>
      <c r="B1129" s="1453"/>
      <c r="C1129" s="1514"/>
      <c r="D1129" s="1514"/>
      <c r="E1129" s="1514"/>
      <c r="F1129" s="1848"/>
      <c r="G1129" s="1930"/>
      <c r="H1129" s="1516"/>
      <c r="I1129" s="1537"/>
      <c r="J1129" s="1537"/>
      <c r="K1129" s="1453"/>
      <c r="L1129" s="1453"/>
      <c r="M1129" s="1453"/>
      <c r="N1129" s="1514"/>
      <c r="O1129" s="1453"/>
      <c r="P1129" s="1453"/>
      <c r="Q1129" s="1453"/>
      <c r="R1129" s="1453"/>
      <c r="S1129" s="1453"/>
      <c r="T1129" s="1452"/>
      <c r="U1129"/>
      <c r="V1129"/>
      <c r="W1129" s="1453"/>
      <c r="X1129" s="1453"/>
      <c r="Y1129" s="1453"/>
      <c r="Z1129" s="1453"/>
      <c r="AA1129" s="1453"/>
      <c r="AB1129" s="1453"/>
      <c r="AC1129" s="1453"/>
      <c r="AD1129" s="1453"/>
      <c r="AE1129" s="1453"/>
      <c r="AF1129" s="1453"/>
      <c r="AG1129" s="1453"/>
      <c r="AH1129" s="1453"/>
      <c r="AI1129" s="1453"/>
      <c r="AJ1129" s="1453"/>
      <c r="AK1129" s="1453"/>
      <c r="AL1129" s="1453"/>
      <c r="AM1129" s="1453"/>
      <c r="AN1129" s="1453"/>
      <c r="AO1129" s="1453"/>
      <c r="AP1129" s="1453"/>
      <c r="AQ1129" s="1453"/>
      <c r="AR1129" s="1454"/>
      <c r="AS1129" s="1453"/>
      <c r="AT1129" s="1453"/>
      <c r="AU1129" s="1453"/>
      <c r="AV1129" s="1453"/>
      <c r="AW1129" s="1453"/>
      <c r="AX1129" s="1453"/>
      <c r="AY1129" s="1453"/>
      <c r="AZ1129" s="1453"/>
      <c r="BA1129" s="1453"/>
      <c r="BB1129" s="1453"/>
      <c r="BC1129" s="1453"/>
      <c r="BD1129" s="1453"/>
      <c r="BE1129" s="1453"/>
      <c r="BF1129" s="1453"/>
      <c r="BG1129" s="1453"/>
      <c r="BH1129" s="1453"/>
      <c r="BI1129" s="1453"/>
      <c r="BJ1129" s="1453"/>
      <c r="BK1129" s="1453"/>
      <c r="BL1129" s="1453"/>
      <c r="BM1129" s="1453"/>
      <c r="BN1129" s="1453"/>
      <c r="BO1129" s="1453"/>
      <c r="BP1129" s="1453"/>
      <c r="BQ1129" s="1453"/>
      <c r="BR1129" s="1453"/>
      <c r="BS1129" s="1453"/>
      <c r="BT1129" s="1453"/>
      <c r="BU1129" s="1453"/>
      <c r="BV1129" s="1453"/>
      <c r="BW1129" s="1453"/>
      <c r="BX1129" s="1453"/>
      <c r="BY1129" s="1453"/>
      <c r="BZ1129" s="1453"/>
      <c r="CA1129" s="1453"/>
      <c r="CB1129" s="1453"/>
      <c r="CC1129" s="1453"/>
      <c r="CD1129" s="1453"/>
      <c r="CE1129" s="1453"/>
      <c r="CF1129" s="1453"/>
      <c r="CG1129" s="1453"/>
      <c r="CH1129" s="1453"/>
      <c r="CI1129" s="1453"/>
      <c r="CJ1129" s="1453"/>
      <c r="CK1129" s="1453"/>
      <c r="CL1129" s="1453"/>
      <c r="CM1129" s="1453"/>
      <c r="CN1129" s="1453"/>
      <c r="CO1129" s="1453"/>
      <c r="CP1129" s="1453"/>
      <c r="CQ1129" s="1453"/>
      <c r="CR1129" s="1453"/>
      <c r="CS1129" s="1453"/>
      <c r="CT1129" s="1453"/>
      <c r="CU1129" s="1453"/>
      <c r="CV1129" s="1453"/>
      <c r="CW1129" s="1453"/>
      <c r="CX1129" s="1453"/>
      <c r="CY1129" s="1453"/>
      <c r="CZ1129" s="1453"/>
      <c r="DA1129" s="1453"/>
      <c r="DB1129" s="1453"/>
      <c r="DC1129" s="1453"/>
      <c r="DD1129" s="1453"/>
      <c r="DE1129" s="1453"/>
      <c r="DF1129" s="1453"/>
      <c r="DG1129" s="1453"/>
      <c r="DH1129" s="1453"/>
      <c r="DI1129" s="1453"/>
      <c r="DJ1129" s="1453"/>
      <c r="DK1129" s="1453"/>
      <c r="DL1129" s="1453"/>
      <c r="DM1129" s="1453"/>
      <c r="DN1129" s="1453"/>
      <c r="DO1129" s="1453"/>
      <c r="DP1129" s="1453"/>
      <c r="DQ1129" s="1453"/>
      <c r="DR1129" s="1453"/>
      <c r="DS1129" s="1453"/>
      <c r="DT1129" s="1453"/>
    </row>
    <row r="1130" spans="1:124" s="1543" customFormat="1" ht="21.9" customHeight="1" x14ac:dyDescent="0.3">
      <c r="A1130" s="1453"/>
      <c r="B1130" s="1453"/>
      <c r="C1130" s="1514"/>
      <c r="D1130" s="1514"/>
      <c r="E1130" s="1514"/>
      <c r="F1130" s="1848"/>
      <c r="G1130" s="1930"/>
      <c r="H1130" s="1516"/>
      <c r="I1130" s="1537"/>
      <c r="J1130" s="1537"/>
      <c r="K1130" s="1453"/>
      <c r="L1130" s="1453"/>
      <c r="M1130" s="1453"/>
      <c r="N1130" s="1514"/>
      <c r="O1130" s="1453"/>
      <c r="P1130" s="1453"/>
      <c r="Q1130" s="1453"/>
      <c r="R1130" s="1453"/>
      <c r="S1130" s="1453"/>
      <c r="T1130" s="1452"/>
      <c r="U1130"/>
      <c r="V1130"/>
      <c r="W1130" s="1453"/>
      <c r="X1130" s="1453"/>
      <c r="Y1130" s="1453"/>
      <c r="Z1130" s="1453"/>
      <c r="AA1130" s="1453"/>
      <c r="AB1130" s="1453"/>
      <c r="AC1130" s="1453"/>
      <c r="AD1130" s="1453"/>
      <c r="AE1130" s="1453"/>
      <c r="AF1130" s="1453"/>
      <c r="AG1130" s="1453"/>
      <c r="AH1130" s="1453"/>
      <c r="AI1130" s="1453"/>
      <c r="AJ1130" s="1453"/>
      <c r="AK1130" s="1453"/>
      <c r="AL1130" s="1453"/>
      <c r="AM1130" s="1453"/>
      <c r="AN1130" s="1453"/>
      <c r="AO1130" s="1453"/>
      <c r="AP1130" s="1453"/>
      <c r="AQ1130" s="1453"/>
      <c r="AR1130" s="1454"/>
      <c r="AS1130" s="1453"/>
      <c r="AT1130" s="1453"/>
      <c r="AU1130" s="1453"/>
      <c r="AV1130" s="1453"/>
      <c r="AW1130" s="1453"/>
      <c r="AX1130" s="1453"/>
      <c r="AY1130" s="1453"/>
      <c r="AZ1130" s="1453"/>
      <c r="BA1130" s="1453"/>
      <c r="BB1130" s="1453"/>
      <c r="BC1130" s="1453"/>
      <c r="BD1130" s="1453"/>
      <c r="BE1130" s="1453"/>
      <c r="BF1130" s="1453"/>
      <c r="BG1130" s="1453"/>
      <c r="BH1130" s="1453"/>
      <c r="BI1130" s="1453"/>
      <c r="BJ1130" s="1453"/>
      <c r="BK1130" s="1453"/>
      <c r="BL1130" s="1453"/>
      <c r="BM1130" s="1453"/>
      <c r="BN1130" s="1453"/>
      <c r="BO1130" s="1453"/>
      <c r="BP1130" s="1453"/>
      <c r="BQ1130" s="1453"/>
      <c r="BR1130" s="1453"/>
      <c r="BS1130" s="1453"/>
      <c r="BT1130" s="1453"/>
      <c r="BU1130" s="1453"/>
      <c r="BV1130" s="1453"/>
      <c r="BW1130" s="1453"/>
      <c r="BX1130" s="1453"/>
      <c r="BY1130" s="1453"/>
      <c r="BZ1130" s="1453"/>
      <c r="CA1130" s="1453"/>
      <c r="CB1130" s="1453"/>
      <c r="CC1130" s="1453"/>
      <c r="CD1130" s="1453"/>
      <c r="CE1130" s="1453"/>
      <c r="CF1130" s="1453"/>
      <c r="CG1130" s="1453"/>
      <c r="CH1130" s="1453"/>
      <c r="CI1130" s="1453"/>
      <c r="CJ1130" s="1453"/>
      <c r="CK1130" s="1453"/>
      <c r="CL1130" s="1453"/>
      <c r="CM1130" s="1453"/>
      <c r="CN1130" s="1453"/>
      <c r="CO1130" s="1453"/>
      <c r="CP1130" s="1453"/>
      <c r="CQ1130" s="1453"/>
      <c r="CR1130" s="1453"/>
      <c r="CS1130" s="1453"/>
      <c r="CT1130" s="1453"/>
      <c r="CU1130" s="1453"/>
      <c r="CV1130" s="1453"/>
      <c r="CW1130" s="1453"/>
      <c r="CX1130" s="1453"/>
      <c r="CY1130" s="1453"/>
      <c r="CZ1130" s="1453"/>
      <c r="DA1130" s="1453"/>
      <c r="DB1130" s="1453"/>
      <c r="DC1130" s="1453"/>
      <c r="DD1130" s="1453"/>
      <c r="DE1130" s="1453"/>
      <c r="DF1130" s="1453"/>
      <c r="DG1130" s="1453"/>
      <c r="DH1130" s="1453"/>
      <c r="DI1130" s="1453"/>
      <c r="DJ1130" s="1453"/>
      <c r="DK1130" s="1453"/>
      <c r="DL1130" s="1453"/>
      <c r="DM1130" s="1453"/>
      <c r="DN1130" s="1453"/>
      <c r="DO1130" s="1453"/>
      <c r="DP1130" s="1453"/>
      <c r="DQ1130" s="1453"/>
      <c r="DR1130" s="1453"/>
      <c r="DS1130" s="1453"/>
      <c r="DT1130" s="1453"/>
    </row>
    <row r="1131" spans="1:124" s="1543" customFormat="1" ht="21.9" customHeight="1" x14ac:dyDescent="0.3">
      <c r="A1131" s="1453"/>
      <c r="B1131" s="1453"/>
      <c r="C1131" s="1514"/>
      <c r="D1131" s="1514"/>
      <c r="E1131" s="1514"/>
      <c r="F1131" s="1848"/>
      <c r="G1131" s="1930"/>
      <c r="H1131" s="1516"/>
      <c r="I1131" s="1537"/>
      <c r="J1131" s="1537"/>
      <c r="K1131" s="1453"/>
      <c r="L1131" s="1453"/>
      <c r="M1131" s="1453"/>
      <c r="N1131" s="1514"/>
      <c r="O1131" s="1453"/>
      <c r="P1131" s="1453"/>
      <c r="Q1131" s="1453"/>
      <c r="R1131" s="1453"/>
      <c r="S1131" s="1453"/>
      <c r="T1131" s="1452"/>
      <c r="U1131"/>
      <c r="V1131"/>
      <c r="W1131" s="1453"/>
      <c r="X1131" s="1453"/>
      <c r="Y1131" s="1453"/>
      <c r="Z1131" s="1453"/>
      <c r="AA1131" s="1453"/>
      <c r="AB1131" s="1453"/>
      <c r="AC1131" s="1453"/>
      <c r="AD1131" s="1453"/>
      <c r="AE1131" s="1453"/>
      <c r="AF1131" s="1453"/>
      <c r="AG1131" s="1453"/>
      <c r="AH1131" s="1453"/>
      <c r="AI1131" s="1453"/>
      <c r="AJ1131" s="1453"/>
      <c r="AK1131" s="1453"/>
      <c r="AL1131" s="1453"/>
      <c r="AM1131" s="1453"/>
      <c r="AN1131" s="1453"/>
      <c r="AO1131" s="1453"/>
      <c r="AP1131" s="1453"/>
      <c r="AQ1131" s="1453"/>
      <c r="AR1131" s="1454"/>
      <c r="AS1131" s="1453"/>
      <c r="AT1131" s="1453"/>
      <c r="AU1131" s="1453"/>
      <c r="AV1131" s="1453"/>
      <c r="AW1131" s="1453"/>
      <c r="AX1131" s="1453"/>
      <c r="AY1131" s="1453"/>
      <c r="AZ1131" s="1453"/>
      <c r="BA1131" s="1453"/>
      <c r="BB1131" s="1453"/>
      <c r="BC1131" s="1453"/>
      <c r="BD1131" s="1453"/>
      <c r="BE1131" s="1453"/>
      <c r="BF1131" s="1453"/>
      <c r="BG1131" s="1453"/>
      <c r="BH1131" s="1453"/>
      <c r="BI1131" s="1453"/>
      <c r="BJ1131" s="1453"/>
      <c r="BK1131" s="1453"/>
      <c r="BL1131" s="1453"/>
      <c r="BM1131" s="1453"/>
      <c r="BN1131" s="1453"/>
      <c r="BO1131" s="1453"/>
      <c r="BP1131" s="1453"/>
      <c r="BQ1131" s="1453"/>
      <c r="BR1131" s="1453"/>
      <c r="BS1131" s="1453"/>
      <c r="BT1131" s="1453"/>
      <c r="BU1131" s="1453"/>
      <c r="BV1131" s="1453"/>
      <c r="BW1131" s="1453"/>
      <c r="BX1131" s="1453"/>
      <c r="BY1131" s="1453"/>
      <c r="BZ1131" s="1453"/>
      <c r="CA1131" s="1453"/>
      <c r="CB1131" s="1453"/>
      <c r="CC1131" s="1453"/>
      <c r="CD1131" s="1453"/>
      <c r="CE1131" s="1453"/>
      <c r="CF1131" s="1453"/>
      <c r="CG1131" s="1453"/>
      <c r="CH1131" s="1453"/>
      <c r="CI1131" s="1453"/>
      <c r="CJ1131" s="1453"/>
      <c r="CK1131" s="1453"/>
      <c r="CL1131" s="1453"/>
      <c r="CM1131" s="1453"/>
      <c r="CN1131" s="1453"/>
      <c r="CO1131" s="1453"/>
      <c r="CP1131" s="1453"/>
      <c r="CQ1131" s="1453"/>
      <c r="CR1131" s="1453"/>
      <c r="CS1131" s="1453"/>
      <c r="CT1131" s="1453"/>
      <c r="CU1131" s="1453"/>
      <c r="CV1131" s="1453"/>
      <c r="CW1131" s="1453"/>
      <c r="CX1131" s="1453"/>
      <c r="CY1131" s="1453"/>
      <c r="CZ1131" s="1453"/>
      <c r="DA1131" s="1453"/>
      <c r="DB1131" s="1453"/>
      <c r="DC1131" s="1453"/>
      <c r="DD1131" s="1453"/>
      <c r="DE1131" s="1453"/>
      <c r="DF1131" s="1453"/>
      <c r="DG1131" s="1453"/>
      <c r="DH1131" s="1453"/>
      <c r="DI1131" s="1453"/>
      <c r="DJ1131" s="1453"/>
      <c r="DK1131" s="1453"/>
      <c r="DL1131" s="1453"/>
      <c r="DM1131" s="1453"/>
      <c r="DN1131" s="1453"/>
      <c r="DO1131" s="1453"/>
      <c r="DP1131" s="1453"/>
      <c r="DQ1131" s="1453"/>
      <c r="DR1131" s="1453"/>
      <c r="DS1131" s="1453"/>
      <c r="DT1131" s="1453"/>
    </row>
    <row r="1132" spans="1:124" s="1543" customFormat="1" ht="21.9" customHeight="1" x14ac:dyDescent="0.3">
      <c r="A1132" s="1453"/>
      <c r="B1132" s="1453"/>
      <c r="C1132" s="1514"/>
      <c r="D1132" s="1514"/>
      <c r="E1132" s="1514"/>
      <c r="F1132" s="1848"/>
      <c r="G1132" s="1930"/>
      <c r="H1132" s="1516"/>
      <c r="I1132" s="1537"/>
      <c r="J1132" s="1537"/>
      <c r="K1132" s="1453"/>
      <c r="L1132" s="1453"/>
      <c r="M1132" s="1453"/>
      <c r="N1132" s="1514"/>
      <c r="O1132" s="1453"/>
      <c r="P1132" s="1453"/>
      <c r="Q1132" s="1453"/>
      <c r="R1132" s="1453"/>
      <c r="S1132" s="1453"/>
      <c r="T1132" s="1452"/>
      <c r="U1132"/>
      <c r="V1132"/>
      <c r="W1132" s="1453"/>
      <c r="X1132" s="1453"/>
      <c r="Y1132" s="1453"/>
      <c r="Z1132" s="1453"/>
      <c r="AA1132" s="1453"/>
      <c r="AB1132" s="1453"/>
      <c r="AC1132" s="1453"/>
      <c r="AD1132" s="1453"/>
      <c r="AE1132" s="1453"/>
      <c r="AF1132" s="1453"/>
      <c r="AG1132" s="1453"/>
      <c r="AH1132" s="1453"/>
      <c r="AI1132" s="1453"/>
      <c r="AJ1132" s="1453"/>
      <c r="AK1132" s="1453"/>
      <c r="AL1132" s="1453"/>
      <c r="AM1132" s="1453"/>
      <c r="AN1132" s="1453"/>
      <c r="AO1132" s="1453"/>
      <c r="AP1132" s="1453"/>
      <c r="AQ1132" s="1453"/>
      <c r="AR1132" s="1454"/>
      <c r="AS1132" s="1453"/>
      <c r="AT1132" s="1453"/>
      <c r="AU1132" s="1453"/>
      <c r="AV1132" s="1453"/>
      <c r="AW1132" s="1453"/>
      <c r="AX1132" s="1453"/>
      <c r="AY1132" s="1453"/>
      <c r="AZ1132" s="1453"/>
      <c r="BA1132" s="1453"/>
      <c r="BB1132" s="1453"/>
      <c r="BC1132" s="1453"/>
      <c r="BD1132" s="1453"/>
      <c r="BE1132" s="1453"/>
      <c r="BF1132" s="1453"/>
      <c r="BG1132" s="1453"/>
      <c r="BH1132" s="1453"/>
      <c r="BI1132" s="1453"/>
      <c r="BJ1132" s="1453"/>
      <c r="BK1132" s="1453"/>
      <c r="BL1132" s="1453"/>
      <c r="BM1132" s="1453"/>
      <c r="BN1132" s="1453"/>
      <c r="BO1132" s="1453"/>
      <c r="BP1132" s="1453"/>
      <c r="BQ1132" s="1453"/>
      <c r="BR1132" s="1453"/>
      <c r="BS1132" s="1453"/>
      <c r="BT1132" s="1453"/>
      <c r="BU1132" s="1453"/>
      <c r="BV1132" s="1453"/>
      <c r="BW1132" s="1453"/>
      <c r="BX1132" s="1453"/>
      <c r="BY1132" s="1453"/>
      <c r="BZ1132" s="1453"/>
      <c r="CA1132" s="1453"/>
      <c r="CB1132" s="1453"/>
      <c r="CC1132" s="1453"/>
      <c r="CD1132" s="1453"/>
      <c r="CE1132" s="1453"/>
      <c r="CF1132" s="1453"/>
      <c r="CG1132" s="1453"/>
      <c r="CH1132" s="1453"/>
      <c r="CI1132" s="1453"/>
      <c r="CJ1132" s="1453"/>
      <c r="CK1132" s="1453"/>
      <c r="CL1132" s="1453"/>
      <c r="CM1132" s="1453"/>
      <c r="CN1132" s="1453"/>
      <c r="CO1132" s="1453"/>
      <c r="CP1132" s="1453"/>
      <c r="CQ1132" s="1453"/>
      <c r="CR1132" s="1453"/>
      <c r="CS1132" s="1453"/>
      <c r="CT1132" s="1453"/>
      <c r="CU1132" s="1453"/>
      <c r="CV1132" s="1453"/>
      <c r="CW1132" s="1453"/>
      <c r="CX1132" s="1453"/>
      <c r="CY1132" s="1453"/>
      <c r="CZ1132" s="1453"/>
      <c r="DA1132" s="1453"/>
      <c r="DB1132" s="1453"/>
      <c r="DC1132" s="1453"/>
      <c r="DD1132" s="1453"/>
      <c r="DE1132" s="1453"/>
      <c r="DF1132" s="1453"/>
      <c r="DG1132" s="1453"/>
      <c r="DH1132" s="1453"/>
      <c r="DI1132" s="1453"/>
      <c r="DJ1132" s="1453"/>
      <c r="DK1132" s="1453"/>
      <c r="DL1132" s="1453"/>
      <c r="DM1132" s="1453"/>
      <c r="DN1132" s="1453"/>
      <c r="DO1132" s="1453"/>
      <c r="DP1132" s="1453"/>
      <c r="DQ1132" s="1453"/>
      <c r="DR1132" s="1453"/>
      <c r="DS1132" s="1453"/>
      <c r="DT1132" s="1453"/>
    </row>
    <row r="1133" spans="1:124" s="1543" customFormat="1" ht="21.9" customHeight="1" x14ac:dyDescent="0.3">
      <c r="A1133" s="1453"/>
      <c r="B1133" s="1453"/>
      <c r="C1133" s="1514"/>
      <c r="D1133" s="1514"/>
      <c r="E1133" s="1514"/>
      <c r="F1133" s="1848"/>
      <c r="G1133" s="1930"/>
      <c r="H1133" s="1516"/>
      <c r="I1133" s="1537"/>
      <c r="J1133" s="1537"/>
      <c r="K1133" s="1453"/>
      <c r="L1133" s="1453"/>
      <c r="M1133" s="1453"/>
      <c r="N1133" s="1514"/>
      <c r="O1133" s="1453"/>
      <c r="P1133" s="1453"/>
      <c r="Q1133" s="1453"/>
      <c r="R1133" s="1453"/>
      <c r="S1133" s="1453"/>
      <c r="T1133" s="1452"/>
      <c r="U1133"/>
      <c r="V1133"/>
      <c r="W1133" s="1453"/>
      <c r="X1133" s="1453"/>
      <c r="Y1133" s="1453"/>
      <c r="Z1133" s="1453"/>
      <c r="AA1133" s="1453"/>
      <c r="AB1133" s="1453"/>
      <c r="AC1133" s="1453"/>
      <c r="AD1133" s="1453"/>
      <c r="AE1133" s="1453"/>
      <c r="AF1133" s="1453"/>
      <c r="AG1133" s="1453"/>
      <c r="AH1133" s="1453"/>
      <c r="AI1133" s="1453"/>
      <c r="AJ1133" s="1453"/>
      <c r="AK1133" s="1453"/>
      <c r="AL1133" s="1453"/>
      <c r="AM1133" s="1453"/>
      <c r="AN1133" s="1453"/>
      <c r="AO1133" s="1453"/>
      <c r="AP1133" s="1453"/>
      <c r="AQ1133" s="1453"/>
      <c r="AR1133" s="1454"/>
      <c r="AS1133" s="1453"/>
      <c r="AT1133" s="1453"/>
      <c r="AU1133" s="1453"/>
      <c r="AV1133" s="1453"/>
      <c r="AW1133" s="1453"/>
      <c r="AX1133" s="1453"/>
      <c r="AY1133" s="1453"/>
      <c r="AZ1133" s="1453"/>
      <c r="BA1133" s="1453"/>
      <c r="BB1133" s="1453"/>
      <c r="BC1133" s="1453"/>
      <c r="BD1133" s="1453"/>
      <c r="BE1133" s="1453"/>
      <c r="BF1133" s="1453"/>
      <c r="BG1133" s="1453"/>
      <c r="BH1133" s="1453"/>
      <c r="BI1133" s="1453"/>
      <c r="BJ1133" s="1453"/>
      <c r="BK1133" s="1453"/>
      <c r="BL1133" s="1453"/>
      <c r="BM1133" s="1453"/>
      <c r="BN1133" s="1453"/>
      <c r="BO1133" s="1453"/>
      <c r="BP1133" s="1453"/>
      <c r="BQ1133" s="1453"/>
      <c r="BR1133" s="1453"/>
      <c r="BS1133" s="1453"/>
      <c r="BT1133" s="1453"/>
      <c r="BU1133" s="1453"/>
      <c r="BV1133" s="1453"/>
      <c r="BW1133" s="1453"/>
      <c r="BX1133" s="1453"/>
      <c r="BY1133" s="1453"/>
      <c r="BZ1133" s="1453"/>
      <c r="CA1133" s="1453"/>
      <c r="CB1133" s="1453"/>
      <c r="CC1133" s="1453"/>
      <c r="CD1133" s="1453"/>
      <c r="CE1133" s="1453"/>
      <c r="CF1133" s="1453"/>
      <c r="CG1133" s="1453"/>
      <c r="CH1133" s="1453"/>
      <c r="CI1133" s="1453"/>
      <c r="CJ1133" s="1453"/>
      <c r="CK1133" s="1453"/>
      <c r="CL1133" s="1453"/>
      <c r="CM1133" s="1453"/>
      <c r="CN1133" s="1453"/>
      <c r="CO1133" s="1453"/>
      <c r="CP1133" s="1453"/>
      <c r="CQ1133" s="1453"/>
      <c r="CR1133" s="1453"/>
      <c r="CS1133" s="1453"/>
      <c r="CT1133" s="1453"/>
      <c r="CU1133" s="1453"/>
      <c r="CV1133" s="1453"/>
      <c r="CW1133" s="1453"/>
      <c r="CX1133" s="1453"/>
      <c r="CY1133" s="1453"/>
      <c r="CZ1133" s="1453"/>
      <c r="DA1133" s="1453"/>
      <c r="DB1133" s="1453"/>
      <c r="DC1133" s="1453"/>
      <c r="DD1133" s="1453"/>
      <c r="DE1133" s="1453"/>
      <c r="DF1133" s="1453"/>
      <c r="DG1133" s="1453"/>
      <c r="DH1133" s="1453"/>
      <c r="DI1133" s="1453"/>
      <c r="DJ1133" s="1453"/>
      <c r="DK1133" s="1453"/>
      <c r="DL1133" s="1453"/>
      <c r="DM1133" s="1453"/>
      <c r="DN1133" s="1453"/>
      <c r="DO1133" s="1453"/>
      <c r="DP1133" s="1453"/>
      <c r="DQ1133" s="1453"/>
      <c r="DR1133" s="1453"/>
      <c r="DS1133" s="1453"/>
      <c r="DT1133" s="1453"/>
    </row>
    <row r="1134" spans="1:124" s="1543" customFormat="1" ht="21.9" customHeight="1" x14ac:dyDescent="0.3">
      <c r="A1134" s="1453"/>
      <c r="B1134" s="1453"/>
      <c r="C1134" s="1514"/>
      <c r="D1134" s="1514"/>
      <c r="E1134" s="1514"/>
      <c r="F1134" s="1848"/>
      <c r="G1134" s="1930"/>
      <c r="H1134" s="1516"/>
      <c r="I1134" s="1537"/>
      <c r="J1134" s="1537"/>
      <c r="K1134" s="1453"/>
      <c r="L1134" s="1453"/>
      <c r="M1134" s="1453"/>
      <c r="N1134" s="1514"/>
      <c r="O1134" s="1453"/>
      <c r="P1134" s="1453"/>
      <c r="Q1134" s="1453"/>
      <c r="R1134" s="1453"/>
      <c r="S1134" s="1453"/>
      <c r="T1134" s="1452"/>
      <c r="U1134"/>
      <c r="V1134"/>
      <c r="W1134" s="1453"/>
      <c r="X1134" s="1453"/>
      <c r="Y1134" s="1453"/>
      <c r="Z1134" s="1453"/>
      <c r="AA1134" s="1453"/>
      <c r="AB1134" s="1453"/>
      <c r="AC1134" s="1453"/>
      <c r="AD1134" s="1453"/>
      <c r="AE1134" s="1453"/>
      <c r="AF1134" s="1453"/>
      <c r="AG1134" s="1453"/>
      <c r="AH1134" s="1453"/>
      <c r="AI1134" s="1453"/>
      <c r="AJ1134" s="1453"/>
      <c r="AK1134" s="1453"/>
      <c r="AL1134" s="1453"/>
      <c r="AM1134" s="1453"/>
      <c r="AN1134" s="1453"/>
      <c r="AO1134" s="1453"/>
      <c r="AP1134" s="1453"/>
      <c r="AQ1134" s="1453"/>
      <c r="AR1134" s="1454"/>
      <c r="AS1134" s="1453"/>
      <c r="AT1134" s="1453"/>
      <c r="AU1134" s="1453"/>
      <c r="AV1134" s="1453"/>
      <c r="AW1134" s="1453"/>
      <c r="AX1134" s="1453"/>
      <c r="AY1134" s="1453"/>
      <c r="AZ1134" s="1453"/>
      <c r="BA1134" s="1453"/>
      <c r="BB1134" s="1453"/>
      <c r="BC1134" s="1453"/>
      <c r="BD1134" s="1453"/>
      <c r="BE1134" s="1453"/>
      <c r="BF1134" s="1453"/>
      <c r="BG1134" s="1453"/>
      <c r="BH1134" s="1453"/>
      <c r="BI1134" s="1453"/>
      <c r="BJ1134" s="1453"/>
      <c r="BK1134" s="1453"/>
      <c r="BL1134" s="1453"/>
      <c r="BM1134" s="1453"/>
      <c r="BN1134" s="1453"/>
      <c r="BO1134" s="1453"/>
      <c r="BP1134" s="1453"/>
      <c r="BQ1134" s="1453"/>
      <c r="BR1134" s="1453"/>
      <c r="BS1134" s="1453"/>
      <c r="BT1134" s="1453"/>
      <c r="BU1134" s="1453"/>
      <c r="BV1134" s="1453"/>
      <c r="BW1134" s="1453"/>
      <c r="BX1134" s="1453"/>
      <c r="BY1134" s="1453"/>
      <c r="BZ1134" s="1453"/>
      <c r="CA1134" s="1453"/>
      <c r="CB1134" s="1453"/>
      <c r="CC1134" s="1453"/>
      <c r="CD1134" s="1453"/>
      <c r="CE1134" s="1453"/>
      <c r="CF1134" s="1453"/>
      <c r="CG1134" s="1453"/>
      <c r="CH1134" s="1453"/>
      <c r="CI1134" s="1453"/>
      <c r="CJ1134" s="1453"/>
      <c r="CK1134" s="1453"/>
      <c r="CL1134" s="1453"/>
      <c r="CM1134" s="1453"/>
      <c r="CN1134" s="1453"/>
      <c r="CO1134" s="1453"/>
      <c r="CP1134" s="1453"/>
      <c r="CQ1134" s="1453"/>
      <c r="CR1134" s="1453"/>
      <c r="CS1134" s="1453"/>
      <c r="CT1134" s="1453"/>
      <c r="CU1134" s="1453"/>
      <c r="CV1134" s="1453"/>
      <c r="CW1134" s="1453"/>
      <c r="CX1134" s="1453"/>
      <c r="CY1134" s="1453"/>
      <c r="CZ1134" s="1453"/>
      <c r="DA1134" s="1453"/>
      <c r="DB1134" s="1453"/>
      <c r="DC1134" s="1453"/>
      <c r="DD1134" s="1453"/>
      <c r="DE1134" s="1453"/>
      <c r="DF1134" s="1453"/>
      <c r="DG1134" s="1453"/>
      <c r="DH1134" s="1453"/>
      <c r="DI1134" s="1453"/>
      <c r="DJ1134" s="1453"/>
      <c r="DK1134" s="1453"/>
      <c r="DL1134" s="1453"/>
      <c r="DM1134" s="1453"/>
      <c r="DN1134" s="1453"/>
      <c r="DO1134" s="1453"/>
      <c r="DP1134" s="1453"/>
      <c r="DQ1134" s="1453"/>
      <c r="DR1134" s="1453"/>
      <c r="DS1134" s="1453"/>
      <c r="DT1134" s="1453"/>
    </row>
    <row r="1135" spans="1:124" s="1543" customFormat="1" ht="21.9" customHeight="1" x14ac:dyDescent="0.3">
      <c r="A1135" s="1453"/>
      <c r="B1135" s="1453"/>
      <c r="C1135" s="1514"/>
      <c r="D1135" s="1514"/>
      <c r="E1135" s="1514"/>
      <c r="F1135" s="1848"/>
      <c r="G1135" s="1930"/>
      <c r="H1135" s="1516"/>
      <c r="I1135" s="1537"/>
      <c r="J1135" s="1537"/>
      <c r="K1135" s="1453"/>
      <c r="L1135" s="1453"/>
      <c r="M1135" s="1453"/>
      <c r="N1135" s="1514"/>
      <c r="O1135" s="1453"/>
      <c r="P1135" s="1453"/>
      <c r="Q1135" s="1453"/>
      <c r="R1135" s="1453"/>
      <c r="S1135" s="1453"/>
      <c r="T1135" s="1452"/>
      <c r="U1135"/>
      <c r="V1135"/>
      <c r="W1135" s="1453"/>
      <c r="X1135" s="1453"/>
      <c r="Y1135" s="1453"/>
      <c r="Z1135" s="1453"/>
      <c r="AA1135" s="1453"/>
      <c r="AB1135" s="1453"/>
      <c r="AC1135" s="1453"/>
      <c r="AD1135" s="1453"/>
      <c r="AE1135" s="1453"/>
      <c r="AF1135" s="1453"/>
      <c r="AG1135" s="1453"/>
      <c r="AH1135" s="1453"/>
      <c r="AI1135" s="1453"/>
      <c r="AJ1135" s="1453"/>
      <c r="AK1135" s="1453"/>
      <c r="AL1135" s="1453"/>
      <c r="AM1135" s="1453"/>
      <c r="AN1135" s="1453"/>
      <c r="AO1135" s="1453"/>
      <c r="AP1135" s="1453"/>
      <c r="AQ1135" s="1453"/>
      <c r="AR1135" s="1454"/>
      <c r="AS1135" s="1453"/>
      <c r="AT1135" s="1453"/>
      <c r="AU1135" s="1453"/>
      <c r="AV1135" s="1453"/>
      <c r="AW1135" s="1453"/>
      <c r="AX1135" s="1453"/>
      <c r="AY1135" s="1453"/>
      <c r="AZ1135" s="1453"/>
      <c r="BA1135" s="1453"/>
      <c r="BB1135" s="1453"/>
      <c r="BC1135" s="1453"/>
      <c r="BD1135" s="1453"/>
      <c r="BE1135" s="1453"/>
      <c r="BF1135" s="1453"/>
      <c r="BG1135" s="1453"/>
      <c r="BH1135" s="1453"/>
      <c r="BI1135" s="1453"/>
      <c r="BJ1135" s="1453"/>
      <c r="BK1135" s="1453"/>
      <c r="BL1135" s="1453"/>
      <c r="BM1135" s="1453"/>
      <c r="BN1135" s="1453"/>
      <c r="BO1135" s="1453"/>
      <c r="BP1135" s="1453"/>
      <c r="BQ1135" s="1453"/>
      <c r="BR1135" s="1453"/>
      <c r="BS1135" s="1453"/>
      <c r="BT1135" s="1453"/>
      <c r="BU1135" s="1453"/>
      <c r="BV1135" s="1453"/>
      <c r="BW1135" s="1453"/>
      <c r="BX1135" s="1453"/>
      <c r="BY1135" s="1453"/>
      <c r="BZ1135" s="1453"/>
      <c r="CA1135" s="1453"/>
      <c r="CB1135" s="1453"/>
      <c r="CC1135" s="1453"/>
      <c r="CD1135" s="1453"/>
      <c r="CE1135" s="1453"/>
      <c r="CF1135" s="1453"/>
      <c r="CG1135" s="1453"/>
      <c r="CH1135" s="1453"/>
      <c r="CI1135" s="1453"/>
      <c r="CJ1135" s="1453"/>
      <c r="CK1135" s="1453"/>
      <c r="CL1135" s="1453"/>
      <c r="CM1135" s="1453"/>
      <c r="CN1135" s="1453"/>
      <c r="CO1135" s="1453"/>
      <c r="CP1135" s="1453"/>
      <c r="CQ1135" s="1453"/>
      <c r="CR1135" s="1453"/>
      <c r="CS1135" s="1453"/>
      <c r="CT1135" s="1453"/>
      <c r="CU1135" s="1453"/>
      <c r="CV1135" s="1453"/>
      <c r="CW1135" s="1453"/>
      <c r="CX1135" s="1453"/>
      <c r="CY1135" s="1453"/>
      <c r="CZ1135" s="1453"/>
      <c r="DA1135" s="1453"/>
      <c r="DB1135" s="1453"/>
      <c r="DC1135" s="1453"/>
      <c r="DD1135" s="1453"/>
      <c r="DE1135" s="1453"/>
      <c r="DF1135" s="1453"/>
      <c r="DG1135" s="1453"/>
      <c r="DH1135" s="1453"/>
      <c r="DI1135" s="1453"/>
      <c r="DJ1135" s="1453"/>
      <c r="DK1135" s="1453"/>
      <c r="DL1135" s="1453"/>
      <c r="DM1135" s="1453"/>
      <c r="DN1135" s="1453"/>
      <c r="DO1135" s="1453"/>
      <c r="DP1135" s="1453"/>
      <c r="DQ1135" s="1453"/>
      <c r="DR1135" s="1453"/>
      <c r="DS1135" s="1453"/>
      <c r="DT1135" s="1453"/>
    </row>
    <row r="1136" spans="1:124" s="1543" customFormat="1" ht="21.9" customHeight="1" x14ac:dyDescent="0.3">
      <c r="A1136" s="1453"/>
      <c r="B1136" s="1453"/>
      <c r="C1136" s="1514"/>
      <c r="D1136" s="1514"/>
      <c r="E1136" s="1514"/>
      <c r="F1136" s="1848"/>
      <c r="G1136" s="1930"/>
      <c r="H1136" s="1516"/>
      <c r="I1136" s="1537"/>
      <c r="J1136" s="1537"/>
      <c r="K1136" s="1453"/>
      <c r="L1136" s="1453"/>
      <c r="M1136" s="1453"/>
      <c r="N1136" s="1514"/>
      <c r="O1136" s="1453"/>
      <c r="P1136" s="1453"/>
      <c r="Q1136" s="1453"/>
      <c r="R1136" s="1453"/>
      <c r="S1136" s="1453"/>
      <c r="T1136" s="1452"/>
      <c r="U1136"/>
      <c r="V1136"/>
      <c r="W1136" s="1453"/>
      <c r="X1136" s="1453"/>
      <c r="Y1136" s="1453"/>
      <c r="Z1136" s="1453"/>
      <c r="AA1136" s="1453"/>
      <c r="AB1136" s="1453"/>
      <c r="AC1136" s="1453"/>
      <c r="AD1136" s="1453"/>
      <c r="AE1136" s="1453"/>
      <c r="AF1136" s="1453"/>
      <c r="AG1136" s="1453"/>
      <c r="AH1136" s="1453"/>
      <c r="AI1136" s="1453"/>
      <c r="AJ1136" s="1453"/>
      <c r="AK1136" s="1453"/>
      <c r="AL1136" s="1453"/>
      <c r="AM1136" s="1453"/>
      <c r="AN1136" s="1453"/>
      <c r="AO1136" s="1453"/>
      <c r="AP1136" s="1453"/>
      <c r="AQ1136" s="1453"/>
      <c r="AR1136" s="1454"/>
      <c r="AS1136" s="1453"/>
      <c r="AT1136" s="1453"/>
      <c r="AU1136" s="1453"/>
      <c r="AV1136" s="1453"/>
      <c r="AW1136" s="1453"/>
      <c r="AX1136" s="1453"/>
      <c r="AY1136" s="1453"/>
      <c r="AZ1136" s="1453"/>
      <c r="BA1136" s="1453"/>
      <c r="BB1136" s="1453"/>
      <c r="BC1136" s="1453"/>
      <c r="BD1136" s="1453"/>
      <c r="BE1136" s="1453"/>
      <c r="BF1136" s="1453"/>
      <c r="BG1136" s="1453"/>
      <c r="BH1136" s="1453"/>
      <c r="BI1136" s="1453"/>
      <c r="BJ1136" s="1453"/>
      <c r="BK1136" s="1453"/>
      <c r="BL1136" s="1453"/>
      <c r="BM1136" s="1453"/>
      <c r="BN1136" s="1453"/>
      <c r="BO1136" s="1453"/>
      <c r="BP1136" s="1453"/>
      <c r="BQ1136" s="1453"/>
      <c r="BR1136" s="1453"/>
      <c r="BS1136" s="1453"/>
      <c r="BT1136" s="1453"/>
      <c r="BU1136" s="1453"/>
      <c r="BV1136" s="1453"/>
      <c r="BW1136" s="1453"/>
      <c r="BX1136" s="1453"/>
      <c r="BY1136" s="1453"/>
      <c r="BZ1136" s="1453"/>
      <c r="CA1136" s="1453"/>
      <c r="CB1136" s="1453"/>
      <c r="CC1136" s="1453"/>
      <c r="CD1136" s="1453"/>
      <c r="CE1136" s="1453"/>
      <c r="CF1136" s="1453"/>
      <c r="CG1136" s="1453"/>
      <c r="CH1136" s="1453"/>
      <c r="CI1136" s="1453"/>
      <c r="CJ1136" s="1453"/>
      <c r="CK1136" s="1453"/>
      <c r="CL1136" s="1453"/>
      <c r="CM1136" s="1453"/>
      <c r="CN1136" s="1453"/>
      <c r="CO1136" s="1453"/>
      <c r="CP1136" s="1453"/>
      <c r="CQ1136" s="1453"/>
      <c r="CR1136" s="1453"/>
      <c r="CS1136" s="1453"/>
      <c r="CT1136" s="1453"/>
      <c r="CU1136" s="1453"/>
      <c r="CV1136" s="1453"/>
      <c r="CW1136" s="1453"/>
      <c r="CX1136" s="1453"/>
      <c r="CY1136" s="1453"/>
      <c r="CZ1136" s="1453"/>
      <c r="DA1136" s="1453"/>
      <c r="DB1136" s="1453"/>
      <c r="DC1136" s="1453"/>
      <c r="DD1136" s="1453"/>
      <c r="DE1136" s="1453"/>
      <c r="DF1136" s="1453"/>
      <c r="DG1136" s="1453"/>
      <c r="DH1136" s="1453"/>
      <c r="DI1136" s="1453"/>
      <c r="DJ1136" s="1453"/>
      <c r="DK1136" s="1453"/>
      <c r="DL1136" s="1453"/>
      <c r="DM1136" s="1453"/>
      <c r="DN1136" s="1453"/>
      <c r="DO1136" s="1453"/>
      <c r="DP1136" s="1453"/>
      <c r="DQ1136" s="1453"/>
      <c r="DR1136" s="1453"/>
      <c r="DS1136" s="1453"/>
      <c r="DT1136" s="1453"/>
    </row>
    <row r="1137" spans="1:124" s="1543" customFormat="1" ht="21.9" customHeight="1" x14ac:dyDescent="0.3">
      <c r="A1137" s="1453"/>
      <c r="B1137" s="1453"/>
      <c r="C1137" s="1514"/>
      <c r="D1137" s="1514"/>
      <c r="E1137" s="1514"/>
      <c r="F1137" s="1848"/>
      <c r="G1137" s="1930"/>
      <c r="H1137" s="1516"/>
      <c r="I1137" s="1537"/>
      <c r="J1137" s="1537"/>
      <c r="K1137" s="1453"/>
      <c r="L1137" s="1453"/>
      <c r="M1137" s="1453"/>
      <c r="N1137" s="1514"/>
      <c r="O1137" s="1453"/>
      <c r="P1137" s="1453"/>
      <c r="Q1137" s="1453"/>
      <c r="R1137" s="1453"/>
      <c r="S1137" s="1453"/>
      <c r="T1137" s="1452"/>
      <c r="U1137"/>
      <c r="V1137"/>
      <c r="W1137" s="1453"/>
      <c r="X1137" s="1453"/>
      <c r="Y1137" s="1453"/>
      <c r="Z1137" s="1453"/>
      <c r="AA1137" s="1453"/>
      <c r="AB1137" s="1453"/>
      <c r="AC1137" s="1453"/>
      <c r="AD1137" s="1453"/>
      <c r="AE1137" s="1453"/>
      <c r="AF1137" s="1453"/>
      <c r="AG1137" s="1453"/>
      <c r="AH1137" s="1453"/>
      <c r="AI1137" s="1453"/>
      <c r="AJ1137" s="1453"/>
      <c r="AK1137" s="1453"/>
      <c r="AL1137" s="1453"/>
      <c r="AM1137" s="1453"/>
      <c r="AN1137" s="1453"/>
      <c r="AO1137" s="1453"/>
      <c r="AP1137" s="1453"/>
      <c r="AQ1137" s="1453"/>
      <c r="AR1137" s="1454"/>
      <c r="AS1137" s="1453"/>
      <c r="AT1137" s="1453"/>
      <c r="AU1137" s="1453"/>
      <c r="AV1137" s="1453"/>
      <c r="AW1137" s="1453"/>
      <c r="AX1137" s="1453"/>
      <c r="AY1137" s="1453"/>
      <c r="AZ1137" s="1453"/>
      <c r="BA1137" s="1453"/>
      <c r="BB1137" s="1453"/>
      <c r="BC1137" s="1453"/>
      <c r="BD1137" s="1453"/>
      <c r="BE1137" s="1453"/>
      <c r="BF1137" s="1453"/>
      <c r="BG1137" s="1453"/>
      <c r="BH1137" s="1453"/>
      <c r="BI1137" s="1453"/>
      <c r="BJ1137" s="1453"/>
      <c r="BK1137" s="1453"/>
      <c r="BL1137" s="1453"/>
      <c r="BM1137" s="1453"/>
      <c r="BN1137" s="1453"/>
      <c r="BO1137" s="1453"/>
      <c r="BP1137" s="1453"/>
      <c r="BQ1137" s="1453"/>
      <c r="BR1137" s="1453"/>
      <c r="BS1137" s="1453"/>
      <c r="BT1137" s="1453"/>
      <c r="BU1137" s="1453"/>
      <c r="BV1137" s="1453"/>
      <c r="BW1137" s="1453"/>
      <c r="BX1137" s="1453"/>
      <c r="BY1137" s="1453"/>
      <c r="BZ1137" s="1453"/>
      <c r="CA1137" s="1453"/>
      <c r="CB1137" s="1453"/>
      <c r="CC1137" s="1453"/>
      <c r="CD1137" s="1453"/>
      <c r="CE1137" s="1453"/>
      <c r="CF1137" s="1453"/>
      <c r="CG1137" s="1453"/>
      <c r="CH1137" s="1453"/>
      <c r="CI1137" s="1453"/>
      <c r="CJ1137" s="1453"/>
      <c r="CK1137" s="1453"/>
      <c r="CL1137" s="1453"/>
      <c r="CM1137" s="1453"/>
      <c r="CN1137" s="1453"/>
      <c r="CO1137" s="1453"/>
      <c r="CP1137" s="1453"/>
      <c r="CQ1137" s="1453"/>
      <c r="CR1137" s="1453"/>
      <c r="CS1137" s="1453"/>
      <c r="CT1137" s="1453"/>
      <c r="CU1137" s="1453"/>
      <c r="CV1137" s="1453"/>
      <c r="CW1137" s="1453"/>
      <c r="CX1137" s="1453"/>
      <c r="CY1137" s="1453"/>
      <c r="CZ1137" s="1453"/>
      <c r="DA1137" s="1453"/>
      <c r="DB1137" s="1453"/>
      <c r="DC1137" s="1453"/>
      <c r="DD1137" s="1453"/>
      <c r="DE1137" s="1453"/>
      <c r="DF1137" s="1453"/>
      <c r="DG1137" s="1453"/>
      <c r="DH1137" s="1453"/>
      <c r="DI1137" s="1453"/>
      <c r="DJ1137" s="1453"/>
      <c r="DK1137" s="1453"/>
      <c r="DL1137" s="1453"/>
      <c r="DM1137" s="1453"/>
      <c r="DN1137" s="1453"/>
      <c r="DO1137" s="1453"/>
      <c r="DP1137" s="1453"/>
      <c r="DQ1137" s="1453"/>
      <c r="DR1137" s="1453"/>
      <c r="DS1137" s="1453"/>
      <c r="DT1137" s="1453"/>
    </row>
    <row r="1138" spans="1:124" s="1543" customFormat="1" ht="21.9" customHeight="1" x14ac:dyDescent="0.3">
      <c r="A1138" s="1453"/>
      <c r="B1138" s="1453"/>
      <c r="C1138" s="1514"/>
      <c r="D1138" s="1514"/>
      <c r="E1138" s="1514"/>
      <c r="F1138" s="1848"/>
      <c r="G1138" s="1930"/>
      <c r="H1138" s="1516"/>
      <c r="I1138" s="1537"/>
      <c r="J1138" s="1537"/>
      <c r="K1138" s="1453"/>
      <c r="L1138" s="1453"/>
      <c r="M1138" s="1453"/>
      <c r="N1138" s="1514"/>
      <c r="O1138" s="1453"/>
      <c r="P1138" s="1453"/>
      <c r="Q1138" s="1453"/>
      <c r="R1138" s="1453"/>
      <c r="S1138" s="1453"/>
      <c r="T1138" s="1452"/>
      <c r="U1138"/>
      <c r="V1138"/>
      <c r="W1138" s="1453"/>
      <c r="X1138" s="1453"/>
      <c r="Y1138" s="1453"/>
      <c r="Z1138" s="1453"/>
      <c r="AA1138" s="1453"/>
      <c r="AB1138" s="1453"/>
      <c r="AC1138" s="1453"/>
      <c r="AD1138" s="1453"/>
      <c r="AE1138" s="1453"/>
      <c r="AF1138" s="1453"/>
      <c r="AG1138" s="1453"/>
      <c r="AH1138" s="1453"/>
      <c r="AI1138" s="1453"/>
      <c r="AJ1138" s="1453"/>
      <c r="AK1138" s="1453"/>
      <c r="AL1138" s="1453"/>
      <c r="AM1138" s="1453"/>
      <c r="AN1138" s="1453"/>
      <c r="AO1138" s="1453"/>
      <c r="AP1138" s="1453"/>
      <c r="AQ1138" s="1453"/>
      <c r="AR1138" s="1454"/>
      <c r="AS1138" s="1453"/>
      <c r="AT1138" s="1453"/>
      <c r="AU1138" s="1453"/>
      <c r="AV1138" s="1453"/>
      <c r="AW1138" s="1453"/>
      <c r="AX1138" s="1453"/>
      <c r="AY1138" s="1453"/>
      <c r="AZ1138" s="1453"/>
      <c r="BA1138" s="1453"/>
      <c r="BB1138" s="1453"/>
      <c r="BC1138" s="1453"/>
      <c r="BD1138" s="1453"/>
      <c r="BE1138" s="1453"/>
      <c r="BF1138" s="1453"/>
      <c r="BG1138" s="1453"/>
      <c r="BH1138" s="1453"/>
      <c r="BI1138" s="1453"/>
      <c r="BJ1138" s="1453"/>
      <c r="BK1138" s="1453"/>
      <c r="BL1138" s="1453"/>
      <c r="BM1138" s="1453"/>
      <c r="BN1138" s="1453"/>
      <c r="BO1138" s="1453"/>
      <c r="BP1138" s="1453"/>
      <c r="BQ1138" s="1453"/>
      <c r="BR1138" s="1453"/>
      <c r="BS1138" s="1453"/>
      <c r="BT1138" s="1453"/>
      <c r="BU1138" s="1453"/>
      <c r="BV1138" s="1453"/>
      <c r="BW1138" s="1453"/>
      <c r="BX1138" s="1453"/>
      <c r="BY1138" s="1453"/>
      <c r="BZ1138" s="1453"/>
      <c r="CA1138" s="1453"/>
      <c r="CB1138" s="1453"/>
      <c r="CC1138" s="1453"/>
      <c r="CD1138" s="1453"/>
      <c r="CE1138" s="1453"/>
      <c r="CF1138" s="1453"/>
      <c r="CG1138" s="1453"/>
      <c r="CH1138" s="1453"/>
      <c r="CI1138" s="1453"/>
      <c r="CJ1138" s="1453"/>
      <c r="CK1138" s="1453"/>
      <c r="CL1138" s="1453"/>
      <c r="CM1138" s="1453"/>
      <c r="CN1138" s="1453"/>
      <c r="CO1138" s="1453"/>
      <c r="CP1138" s="1453"/>
      <c r="CQ1138" s="1453"/>
      <c r="CR1138" s="1453"/>
      <c r="CS1138" s="1453"/>
      <c r="CT1138" s="1453"/>
      <c r="CU1138" s="1453"/>
      <c r="CV1138" s="1453"/>
      <c r="CW1138" s="1453"/>
      <c r="CX1138" s="1453"/>
      <c r="CY1138" s="1453"/>
      <c r="CZ1138" s="1453"/>
      <c r="DA1138" s="1453"/>
      <c r="DB1138" s="1453"/>
      <c r="DC1138" s="1453"/>
      <c r="DD1138" s="1453"/>
      <c r="DE1138" s="1453"/>
      <c r="DF1138" s="1453"/>
      <c r="DG1138" s="1453"/>
      <c r="DH1138" s="1453"/>
      <c r="DI1138" s="1453"/>
      <c r="DJ1138" s="1453"/>
      <c r="DK1138" s="1453"/>
      <c r="DL1138" s="1453"/>
      <c r="DM1138" s="1453"/>
      <c r="DN1138" s="1453"/>
      <c r="DO1138" s="1453"/>
      <c r="DP1138" s="1453"/>
      <c r="DQ1138" s="1453"/>
      <c r="DR1138" s="1453"/>
      <c r="DS1138" s="1453"/>
      <c r="DT1138" s="1453"/>
    </row>
    <row r="1139" spans="1:124" s="1543" customFormat="1" ht="21.9" customHeight="1" x14ac:dyDescent="0.3">
      <c r="A1139" s="1453"/>
      <c r="B1139" s="1453"/>
      <c r="C1139" s="1514"/>
      <c r="D1139" s="1514"/>
      <c r="E1139" s="1514"/>
      <c r="F1139" s="1848"/>
      <c r="G1139" s="1930"/>
      <c r="H1139" s="1516"/>
      <c r="I1139" s="1537"/>
      <c r="J1139" s="1537"/>
      <c r="K1139" s="1453"/>
      <c r="L1139" s="1453"/>
      <c r="M1139" s="1453"/>
      <c r="N1139" s="1514"/>
      <c r="O1139" s="1453"/>
      <c r="P1139" s="1453"/>
      <c r="Q1139" s="1453"/>
      <c r="R1139" s="1453"/>
      <c r="S1139" s="1453"/>
      <c r="T1139" s="1452"/>
      <c r="U1139"/>
      <c r="V1139"/>
      <c r="W1139" s="1453"/>
      <c r="X1139" s="1453"/>
      <c r="Y1139" s="1453"/>
      <c r="Z1139" s="1453"/>
      <c r="AA1139" s="1453"/>
      <c r="AB1139" s="1453"/>
      <c r="AC1139" s="1453"/>
      <c r="AD1139" s="1453"/>
      <c r="AE1139" s="1453"/>
      <c r="AF1139" s="1453"/>
      <c r="AG1139" s="1453"/>
      <c r="AH1139" s="1453"/>
      <c r="AI1139" s="1453"/>
      <c r="AJ1139" s="1453"/>
      <c r="AK1139" s="1453"/>
      <c r="AL1139" s="1453"/>
      <c r="AM1139" s="1453"/>
      <c r="AN1139" s="1453"/>
      <c r="AO1139" s="1453"/>
      <c r="AP1139" s="1453"/>
      <c r="AQ1139" s="1453"/>
      <c r="AR1139" s="1454"/>
      <c r="AS1139" s="1453"/>
      <c r="AT1139" s="1453"/>
      <c r="AU1139" s="1453"/>
      <c r="AV1139" s="1453"/>
      <c r="AW1139" s="1453"/>
      <c r="AX1139" s="1453"/>
      <c r="AY1139" s="1453"/>
      <c r="AZ1139" s="1453"/>
      <c r="BA1139" s="1453"/>
      <c r="BB1139" s="1453"/>
      <c r="BC1139" s="1453"/>
      <c r="BD1139" s="1453"/>
      <c r="BE1139" s="1453"/>
      <c r="BF1139" s="1453"/>
      <c r="BG1139" s="1453"/>
      <c r="BH1139" s="1453"/>
      <c r="BI1139" s="1453"/>
      <c r="BJ1139" s="1453"/>
      <c r="BK1139" s="1453"/>
      <c r="BL1139" s="1453"/>
      <c r="BM1139" s="1453"/>
      <c r="BN1139" s="1453"/>
      <c r="BO1139" s="1453"/>
      <c r="BP1139" s="1453"/>
      <c r="BQ1139" s="1453"/>
      <c r="BR1139" s="1453"/>
      <c r="BS1139" s="1453"/>
      <c r="BT1139" s="1453"/>
      <c r="BU1139" s="1453"/>
      <c r="BV1139" s="1453"/>
      <c r="BW1139" s="1453"/>
      <c r="BX1139" s="1453"/>
      <c r="BY1139" s="1453"/>
      <c r="BZ1139" s="1453"/>
      <c r="CA1139" s="1453"/>
      <c r="CB1139" s="1453"/>
      <c r="CC1139" s="1453"/>
      <c r="CD1139" s="1453"/>
      <c r="CE1139" s="1453"/>
      <c r="CF1139" s="1453"/>
      <c r="CG1139" s="1453"/>
      <c r="CH1139" s="1453"/>
      <c r="CI1139" s="1453"/>
      <c r="CJ1139" s="1453"/>
      <c r="CK1139" s="1453"/>
      <c r="CL1139" s="1453"/>
      <c r="CM1139" s="1453"/>
      <c r="CN1139" s="1453"/>
      <c r="CO1139" s="1453"/>
      <c r="CP1139" s="1453"/>
      <c r="CQ1139" s="1453"/>
      <c r="CR1139" s="1453"/>
      <c r="CS1139" s="1453"/>
      <c r="CT1139" s="1453"/>
      <c r="CU1139" s="1453"/>
      <c r="CV1139" s="1453"/>
      <c r="CW1139" s="1453"/>
      <c r="CX1139" s="1453"/>
      <c r="CY1139" s="1453"/>
      <c r="CZ1139" s="1453"/>
      <c r="DA1139" s="1453"/>
      <c r="DB1139" s="1453"/>
      <c r="DC1139" s="1453"/>
      <c r="DD1139" s="1453"/>
      <c r="DE1139" s="1453"/>
      <c r="DF1139" s="1453"/>
      <c r="DG1139" s="1453"/>
      <c r="DH1139" s="1453"/>
      <c r="DI1139" s="1453"/>
      <c r="DJ1139" s="1453"/>
      <c r="DK1139" s="1453"/>
      <c r="DL1139" s="1453"/>
      <c r="DM1139" s="1453"/>
      <c r="DN1139" s="1453"/>
      <c r="DO1139" s="1453"/>
      <c r="DP1139" s="1453"/>
      <c r="DQ1139" s="1453"/>
      <c r="DR1139" s="1453"/>
      <c r="DS1139" s="1453"/>
      <c r="DT1139" s="1453"/>
    </row>
    <row r="1140" spans="1:124" s="1543" customFormat="1" ht="21.9" customHeight="1" x14ac:dyDescent="0.3">
      <c r="A1140" s="1453"/>
      <c r="B1140" s="1453"/>
      <c r="C1140" s="1514"/>
      <c r="D1140" s="1514"/>
      <c r="E1140" s="1514"/>
      <c r="F1140" s="1848"/>
      <c r="G1140" s="1930"/>
      <c r="H1140" s="1516"/>
      <c r="I1140" s="1537"/>
      <c r="J1140" s="1537"/>
      <c r="K1140" s="1453"/>
      <c r="L1140" s="1453"/>
      <c r="M1140" s="1453"/>
      <c r="N1140" s="1514"/>
      <c r="O1140" s="1453"/>
      <c r="P1140" s="1453"/>
      <c r="Q1140" s="1453"/>
      <c r="R1140" s="1453"/>
      <c r="S1140" s="1453"/>
      <c r="T1140" s="1452"/>
      <c r="U1140"/>
      <c r="V1140"/>
      <c r="W1140" s="1453"/>
      <c r="X1140" s="1453"/>
      <c r="Y1140" s="1453"/>
      <c r="Z1140" s="1453"/>
      <c r="AA1140" s="1453"/>
      <c r="AB1140" s="1453"/>
      <c r="AC1140" s="1453"/>
      <c r="AD1140" s="1453"/>
      <c r="AE1140" s="1453"/>
      <c r="AF1140" s="1453"/>
      <c r="AG1140" s="1453"/>
      <c r="AH1140" s="1453"/>
      <c r="AI1140" s="1453"/>
      <c r="AJ1140" s="1453"/>
      <c r="AK1140" s="1453"/>
      <c r="AL1140" s="1453"/>
      <c r="AM1140" s="1453"/>
      <c r="AN1140" s="1453"/>
      <c r="AO1140" s="1453"/>
      <c r="AP1140" s="1453"/>
      <c r="AQ1140" s="1453"/>
      <c r="AR1140" s="1454"/>
      <c r="AS1140" s="1453"/>
      <c r="AT1140" s="1453"/>
      <c r="AU1140" s="1453"/>
      <c r="AV1140" s="1453"/>
      <c r="AW1140" s="1453"/>
      <c r="AX1140" s="1453"/>
      <c r="AY1140" s="1453"/>
      <c r="AZ1140" s="1453"/>
      <c r="BA1140" s="1453"/>
      <c r="BB1140" s="1453"/>
      <c r="BC1140" s="1453"/>
      <c r="BD1140" s="1453"/>
      <c r="BE1140" s="1453"/>
      <c r="BF1140" s="1453"/>
      <c r="BG1140" s="1453"/>
      <c r="BH1140" s="1453"/>
      <c r="BI1140" s="1453"/>
      <c r="BJ1140" s="1453"/>
      <c r="BK1140" s="1453"/>
      <c r="BL1140" s="1453"/>
      <c r="BM1140" s="1453"/>
      <c r="BN1140" s="1453"/>
      <c r="BO1140" s="1453"/>
      <c r="BP1140" s="1453"/>
      <c r="BQ1140" s="1453"/>
      <c r="BR1140" s="1453"/>
      <c r="BS1140" s="1453"/>
      <c r="BT1140" s="1453"/>
      <c r="BU1140" s="1453"/>
      <c r="BV1140" s="1453"/>
      <c r="BW1140" s="1453"/>
      <c r="BX1140" s="1453"/>
      <c r="BY1140" s="1453"/>
      <c r="BZ1140" s="1453"/>
      <c r="CA1140" s="1453"/>
      <c r="CB1140" s="1453"/>
      <c r="CC1140" s="1453"/>
      <c r="CD1140" s="1453"/>
      <c r="CE1140" s="1453"/>
      <c r="CF1140" s="1453"/>
      <c r="CG1140" s="1453"/>
      <c r="CH1140" s="1453"/>
      <c r="CI1140" s="1453"/>
      <c r="CJ1140" s="1453"/>
      <c r="CK1140" s="1453"/>
      <c r="CL1140" s="1453"/>
      <c r="CM1140" s="1453"/>
      <c r="CN1140" s="1453"/>
      <c r="CO1140" s="1453"/>
      <c r="CP1140" s="1453"/>
      <c r="CQ1140" s="1453"/>
      <c r="CR1140" s="1453"/>
      <c r="CS1140" s="1453"/>
      <c r="CT1140" s="1453"/>
      <c r="CU1140" s="1453"/>
      <c r="CV1140" s="1453"/>
      <c r="CW1140" s="1453"/>
      <c r="CX1140" s="1453"/>
      <c r="CY1140" s="1453"/>
      <c r="CZ1140" s="1453"/>
      <c r="DA1140" s="1453"/>
      <c r="DB1140" s="1453"/>
      <c r="DC1140" s="1453"/>
      <c r="DD1140" s="1453"/>
      <c r="DE1140" s="1453"/>
      <c r="DF1140" s="1453"/>
      <c r="DG1140" s="1453"/>
      <c r="DH1140" s="1453"/>
      <c r="DI1140" s="1453"/>
      <c r="DJ1140" s="1453"/>
      <c r="DK1140" s="1453"/>
      <c r="DL1140" s="1453"/>
      <c r="DM1140" s="1453"/>
      <c r="DN1140" s="1453"/>
      <c r="DO1140" s="1453"/>
      <c r="DP1140" s="1453"/>
      <c r="DQ1140" s="1453"/>
      <c r="DR1140" s="1453"/>
      <c r="DS1140" s="1453"/>
      <c r="DT1140" s="1453"/>
    </row>
    <row r="1141" spans="1:124" s="1543" customFormat="1" ht="21.9" customHeight="1" x14ac:dyDescent="0.3">
      <c r="A1141" s="1453"/>
      <c r="B1141" s="1453"/>
      <c r="C1141" s="1514"/>
      <c r="D1141" s="1514"/>
      <c r="E1141" s="1514"/>
      <c r="F1141" s="1848"/>
      <c r="G1141" s="1930"/>
      <c r="H1141" s="1516"/>
      <c r="I1141" s="1537"/>
      <c r="J1141" s="1537"/>
      <c r="K1141" s="1453"/>
      <c r="L1141" s="1453"/>
      <c r="M1141" s="1453"/>
      <c r="N1141" s="1514"/>
      <c r="O1141" s="1453"/>
      <c r="P1141" s="1453"/>
      <c r="Q1141" s="1453"/>
      <c r="R1141" s="1453"/>
      <c r="S1141" s="1453"/>
      <c r="T1141" s="1452"/>
      <c r="U1141"/>
      <c r="V1141"/>
      <c r="W1141" s="1453"/>
      <c r="X1141" s="1453"/>
      <c r="Y1141" s="1453"/>
      <c r="Z1141" s="1453"/>
      <c r="AA1141" s="1453"/>
      <c r="AB1141" s="1453"/>
      <c r="AC1141" s="1453"/>
      <c r="AD1141" s="1453"/>
      <c r="AE1141" s="1453"/>
      <c r="AF1141" s="1453"/>
      <c r="AG1141" s="1453"/>
      <c r="AH1141" s="1453"/>
      <c r="AI1141" s="1453"/>
      <c r="AJ1141" s="1453"/>
      <c r="AK1141" s="1453"/>
      <c r="AL1141" s="1453"/>
      <c r="AM1141" s="1453"/>
      <c r="AN1141" s="1453"/>
      <c r="AO1141" s="1453"/>
      <c r="AP1141" s="1453"/>
      <c r="AQ1141" s="1453"/>
      <c r="AR1141" s="1454"/>
      <c r="AS1141" s="1453"/>
      <c r="AT1141" s="1453"/>
      <c r="AU1141" s="1453"/>
      <c r="AV1141" s="1453"/>
      <c r="AW1141" s="1453"/>
      <c r="AX1141" s="1453"/>
      <c r="AY1141" s="1453"/>
      <c r="AZ1141" s="1453"/>
      <c r="BA1141" s="1453"/>
      <c r="BB1141" s="1453"/>
      <c r="BC1141" s="1453"/>
      <c r="BD1141" s="1453"/>
      <c r="BE1141" s="1453"/>
      <c r="BF1141" s="1453"/>
      <c r="BG1141" s="1453"/>
      <c r="BH1141" s="1453"/>
      <c r="BI1141" s="1453"/>
      <c r="BJ1141" s="1453"/>
      <c r="BK1141" s="1453"/>
      <c r="BL1141" s="1453"/>
      <c r="BM1141" s="1453"/>
      <c r="BN1141" s="1453"/>
      <c r="BO1141" s="1453"/>
      <c r="BP1141" s="1453"/>
      <c r="BQ1141" s="1453"/>
      <c r="BR1141" s="1453"/>
      <c r="BS1141" s="1453"/>
      <c r="BT1141" s="1453"/>
      <c r="BU1141" s="1453"/>
      <c r="BV1141" s="1453"/>
      <c r="BW1141" s="1453"/>
      <c r="BX1141" s="1453"/>
      <c r="BY1141" s="1453"/>
      <c r="BZ1141" s="1453"/>
      <c r="CA1141" s="1453"/>
      <c r="CB1141" s="1453"/>
      <c r="CC1141" s="1453"/>
      <c r="CD1141" s="1453"/>
      <c r="CE1141" s="1453"/>
      <c r="CF1141" s="1453"/>
      <c r="CG1141" s="1453"/>
      <c r="CH1141" s="1453"/>
      <c r="CI1141" s="1453"/>
      <c r="CJ1141" s="1453"/>
      <c r="CK1141" s="1453"/>
      <c r="CL1141" s="1453"/>
      <c r="CM1141" s="1453"/>
      <c r="CN1141" s="1453"/>
      <c r="CO1141" s="1453"/>
      <c r="CP1141" s="1453"/>
      <c r="CQ1141" s="1453"/>
      <c r="CR1141" s="1453"/>
      <c r="CS1141" s="1453"/>
      <c r="CT1141" s="1453"/>
      <c r="CU1141" s="1453"/>
      <c r="CV1141" s="1453"/>
      <c r="CW1141" s="1453"/>
      <c r="CX1141" s="1453"/>
      <c r="CY1141" s="1453"/>
      <c r="CZ1141" s="1453"/>
      <c r="DA1141" s="1453"/>
      <c r="DB1141" s="1453"/>
      <c r="DC1141" s="1453"/>
      <c r="DD1141" s="1453"/>
      <c r="DE1141" s="1453"/>
      <c r="DF1141" s="1453"/>
      <c r="DG1141" s="1453"/>
      <c r="DH1141" s="1453"/>
      <c r="DI1141" s="1453"/>
      <c r="DJ1141" s="1453"/>
      <c r="DK1141" s="1453"/>
      <c r="DL1141" s="1453"/>
      <c r="DM1141" s="1453"/>
      <c r="DN1141" s="1453"/>
      <c r="DO1141" s="1453"/>
      <c r="DP1141" s="1453"/>
      <c r="DQ1141" s="1453"/>
      <c r="DR1141" s="1453"/>
      <c r="DS1141" s="1453"/>
      <c r="DT1141" s="1453"/>
    </row>
    <row r="1142" spans="1:124" s="1543" customFormat="1" ht="21.9" customHeight="1" x14ac:dyDescent="0.3">
      <c r="A1142" s="1453"/>
      <c r="B1142" s="1453"/>
      <c r="C1142" s="1514"/>
      <c r="D1142" s="1514"/>
      <c r="E1142" s="1514"/>
      <c r="F1142" s="1848"/>
      <c r="G1142" s="1930"/>
      <c r="H1142" s="1516"/>
      <c r="I1142" s="1537"/>
      <c r="J1142" s="1537"/>
      <c r="K1142" s="1453"/>
      <c r="L1142" s="1453"/>
      <c r="M1142" s="1453"/>
      <c r="N1142" s="1514"/>
      <c r="O1142" s="1453"/>
      <c r="P1142" s="1453"/>
      <c r="Q1142" s="1453"/>
      <c r="R1142" s="1453"/>
      <c r="S1142" s="1453"/>
      <c r="T1142" s="1452"/>
      <c r="U1142"/>
      <c r="V1142"/>
      <c r="W1142" s="1453"/>
      <c r="X1142" s="1453"/>
      <c r="Y1142" s="1453"/>
      <c r="Z1142" s="1453"/>
      <c r="AA1142" s="1453"/>
      <c r="AB1142" s="1453"/>
      <c r="AC1142" s="1453"/>
      <c r="AD1142" s="1453"/>
      <c r="AE1142" s="1453"/>
      <c r="AF1142" s="1453"/>
      <c r="AG1142" s="1453"/>
      <c r="AH1142" s="1453"/>
      <c r="AI1142" s="1453"/>
      <c r="AJ1142" s="1453"/>
      <c r="AK1142" s="1453"/>
      <c r="AL1142" s="1453"/>
      <c r="AM1142" s="1453"/>
      <c r="AN1142" s="1453"/>
      <c r="AO1142" s="1453"/>
      <c r="AP1142" s="1453"/>
      <c r="AQ1142" s="1453"/>
      <c r="AR1142" s="1454"/>
      <c r="AS1142" s="1453"/>
      <c r="AT1142" s="1453"/>
      <c r="AU1142" s="1453"/>
      <c r="AV1142" s="1453"/>
      <c r="AW1142" s="1453"/>
      <c r="AX1142" s="1453"/>
      <c r="AY1142" s="1453"/>
      <c r="AZ1142" s="1453"/>
      <c r="BA1142" s="1453"/>
      <c r="BB1142" s="1453"/>
      <c r="BC1142" s="1453"/>
      <c r="BD1142" s="1453"/>
      <c r="BE1142" s="1453"/>
      <c r="BF1142" s="1453"/>
      <c r="BG1142" s="1453"/>
      <c r="BH1142" s="1453"/>
      <c r="BI1142" s="1453"/>
      <c r="BJ1142" s="1453"/>
      <c r="BK1142" s="1453"/>
      <c r="BL1142" s="1453"/>
      <c r="BM1142" s="1453"/>
      <c r="BN1142" s="1453"/>
      <c r="BO1142" s="1453"/>
      <c r="BP1142" s="1453"/>
      <c r="BQ1142" s="1453"/>
      <c r="BR1142" s="1453"/>
      <c r="BS1142" s="1453"/>
      <c r="BT1142" s="1453"/>
      <c r="BU1142" s="1453"/>
      <c r="BV1142" s="1453"/>
      <c r="BW1142" s="1453"/>
      <c r="BX1142" s="1453"/>
      <c r="BY1142" s="1453"/>
      <c r="BZ1142" s="1453"/>
      <c r="CA1142" s="1453"/>
      <c r="CB1142" s="1453"/>
      <c r="CC1142" s="1453"/>
      <c r="CD1142" s="1453"/>
      <c r="CE1142" s="1453"/>
      <c r="CF1142" s="1453"/>
      <c r="CG1142" s="1453"/>
      <c r="CH1142" s="1453"/>
      <c r="CI1142" s="1453"/>
      <c r="CJ1142" s="1453"/>
      <c r="CK1142" s="1453"/>
      <c r="CL1142" s="1453"/>
      <c r="CM1142" s="1453"/>
      <c r="CN1142" s="1453"/>
      <c r="CO1142" s="1453"/>
      <c r="CP1142" s="1453"/>
      <c r="CQ1142" s="1453"/>
      <c r="CR1142" s="1453"/>
      <c r="CS1142" s="1453"/>
      <c r="CT1142" s="1453"/>
      <c r="CU1142" s="1453"/>
      <c r="CV1142" s="1453"/>
      <c r="CW1142" s="1453"/>
      <c r="CX1142" s="1453"/>
      <c r="CY1142" s="1453"/>
      <c r="CZ1142" s="1453"/>
      <c r="DA1142" s="1453"/>
      <c r="DB1142" s="1453"/>
      <c r="DC1142" s="1453"/>
      <c r="DD1142" s="1453"/>
      <c r="DE1142" s="1453"/>
      <c r="DF1142" s="1453"/>
      <c r="DG1142" s="1453"/>
      <c r="DH1142" s="1453"/>
      <c r="DI1142" s="1453"/>
      <c r="DJ1142" s="1453"/>
      <c r="DK1142" s="1453"/>
      <c r="DL1142" s="1453"/>
      <c r="DM1142" s="1453"/>
      <c r="DN1142" s="1453"/>
      <c r="DO1142" s="1453"/>
      <c r="DP1142" s="1453"/>
      <c r="DQ1142" s="1453"/>
      <c r="DR1142" s="1453"/>
      <c r="DS1142" s="1453"/>
      <c r="DT1142" s="1453"/>
    </row>
    <row r="1143" spans="1:124" s="1543" customFormat="1" ht="21.9" customHeight="1" x14ac:dyDescent="0.3">
      <c r="A1143" s="1453"/>
      <c r="B1143" s="1453"/>
      <c r="C1143" s="1514"/>
      <c r="D1143" s="1514"/>
      <c r="E1143" s="1514"/>
      <c r="F1143" s="1848"/>
      <c r="G1143" s="1930"/>
      <c r="H1143" s="1516"/>
      <c r="I1143" s="1537"/>
      <c r="J1143" s="1537"/>
      <c r="K1143" s="1453"/>
      <c r="L1143" s="1453"/>
      <c r="M1143" s="1453"/>
      <c r="N1143" s="1514"/>
      <c r="O1143" s="1453"/>
      <c r="P1143" s="1453"/>
      <c r="Q1143" s="1453"/>
      <c r="R1143" s="1453"/>
      <c r="S1143" s="1453"/>
      <c r="T1143" s="1452"/>
      <c r="U1143"/>
      <c r="V1143"/>
      <c r="W1143" s="1453"/>
      <c r="X1143" s="1453"/>
      <c r="Y1143" s="1453"/>
      <c r="Z1143" s="1453"/>
      <c r="AA1143" s="1453"/>
      <c r="AB1143" s="1453"/>
      <c r="AC1143" s="1453"/>
      <c r="AD1143" s="1453"/>
      <c r="AE1143" s="1453"/>
      <c r="AF1143" s="1453"/>
      <c r="AG1143" s="1453"/>
      <c r="AH1143" s="1453"/>
      <c r="AI1143" s="1453"/>
      <c r="AJ1143" s="1453"/>
      <c r="AK1143" s="1453"/>
      <c r="AL1143" s="1453"/>
      <c r="AM1143" s="1453"/>
      <c r="AN1143" s="1453"/>
      <c r="AO1143" s="1453"/>
      <c r="AP1143" s="1453"/>
      <c r="AQ1143" s="1453"/>
      <c r="AR1143" s="1454"/>
      <c r="AS1143" s="1453"/>
      <c r="AT1143" s="1453"/>
      <c r="AU1143" s="1453"/>
      <c r="AV1143" s="1453"/>
      <c r="AW1143" s="1453"/>
      <c r="AX1143" s="1453"/>
      <c r="AY1143" s="1453"/>
      <c r="AZ1143" s="1453"/>
      <c r="BA1143" s="1453"/>
      <c r="BB1143" s="1453"/>
      <c r="BC1143" s="1453"/>
      <c r="BD1143" s="1453"/>
      <c r="BE1143" s="1453"/>
      <c r="BF1143" s="1453"/>
      <c r="BG1143" s="1453"/>
      <c r="BH1143" s="1453"/>
      <c r="BI1143" s="1453"/>
      <c r="BJ1143" s="1453"/>
      <c r="BK1143" s="1453"/>
      <c r="BL1143" s="1453"/>
      <c r="BM1143" s="1453"/>
      <c r="BN1143" s="1453"/>
      <c r="BO1143" s="1453"/>
      <c r="BP1143" s="1453"/>
      <c r="BQ1143" s="1453"/>
      <c r="BR1143" s="1453"/>
      <c r="BS1143" s="1453"/>
      <c r="BT1143" s="1453"/>
      <c r="BU1143" s="1453"/>
      <c r="BV1143" s="1453"/>
      <c r="BW1143" s="1453"/>
      <c r="BX1143" s="1453"/>
      <c r="BY1143" s="1453"/>
      <c r="BZ1143" s="1453"/>
      <c r="CA1143" s="1453"/>
      <c r="CB1143" s="1453"/>
      <c r="CC1143" s="1453"/>
      <c r="CD1143" s="1453"/>
      <c r="CE1143" s="1453"/>
      <c r="CF1143" s="1453"/>
      <c r="CG1143" s="1453"/>
      <c r="CH1143" s="1453"/>
      <c r="CI1143" s="1453"/>
      <c r="CJ1143" s="1453"/>
      <c r="CK1143" s="1453"/>
      <c r="CL1143" s="1453"/>
      <c r="CM1143" s="1453"/>
      <c r="CN1143" s="1453"/>
      <c r="CO1143" s="1453"/>
      <c r="CP1143" s="1453"/>
      <c r="CQ1143" s="1453"/>
      <c r="CR1143" s="1453"/>
      <c r="CS1143" s="1453"/>
      <c r="CT1143" s="1453"/>
      <c r="CU1143" s="1453"/>
      <c r="CV1143" s="1453"/>
      <c r="CW1143" s="1453"/>
      <c r="CX1143" s="1453"/>
      <c r="CY1143" s="1453"/>
      <c r="CZ1143" s="1453"/>
      <c r="DA1143" s="1453"/>
      <c r="DB1143" s="1453"/>
      <c r="DC1143" s="1453"/>
      <c r="DD1143" s="1453"/>
      <c r="DE1143" s="1453"/>
      <c r="DF1143" s="1453"/>
      <c r="DG1143" s="1453"/>
      <c r="DH1143" s="1453"/>
      <c r="DI1143" s="1453"/>
      <c r="DJ1143" s="1453"/>
      <c r="DK1143" s="1453"/>
      <c r="DL1143" s="1453"/>
      <c r="DM1143" s="1453"/>
      <c r="DN1143" s="1453"/>
      <c r="DO1143" s="1453"/>
      <c r="DP1143" s="1453"/>
      <c r="DQ1143" s="1453"/>
      <c r="DR1143" s="1453"/>
      <c r="DS1143" s="1453"/>
      <c r="DT1143" s="1453"/>
    </row>
    <row r="1144" spans="1:124" s="1543" customFormat="1" ht="21.9" customHeight="1" x14ac:dyDescent="0.3">
      <c r="A1144" s="1453"/>
      <c r="B1144" s="1453"/>
      <c r="C1144" s="1514"/>
      <c r="D1144" s="1514"/>
      <c r="E1144" s="1514"/>
      <c r="F1144" s="1848"/>
      <c r="G1144" s="1930"/>
      <c r="H1144" s="1516"/>
      <c r="I1144" s="1537"/>
      <c r="J1144" s="1537"/>
      <c r="K1144" s="1453"/>
      <c r="L1144" s="1453"/>
      <c r="M1144" s="1453"/>
      <c r="N1144" s="1514"/>
      <c r="O1144" s="1453"/>
      <c r="P1144" s="1453"/>
      <c r="Q1144" s="1453"/>
      <c r="R1144" s="1453"/>
      <c r="S1144" s="1453"/>
      <c r="T1144" s="1452"/>
      <c r="U1144"/>
      <c r="V1144"/>
      <c r="W1144" s="1453"/>
      <c r="X1144" s="1453"/>
      <c r="Y1144" s="1453"/>
      <c r="Z1144" s="1453"/>
      <c r="AA1144" s="1453"/>
      <c r="AB1144" s="1453"/>
      <c r="AC1144" s="1453"/>
      <c r="AD1144" s="1453"/>
      <c r="AE1144" s="1453"/>
      <c r="AF1144" s="1453"/>
      <c r="AG1144" s="1453"/>
      <c r="AH1144" s="1453"/>
      <c r="AI1144" s="1453"/>
      <c r="AJ1144" s="1453"/>
      <c r="AK1144" s="1453"/>
      <c r="AL1144" s="1453"/>
      <c r="AM1144" s="1453"/>
      <c r="AN1144" s="1453"/>
      <c r="AO1144" s="1453"/>
      <c r="AP1144" s="1453"/>
      <c r="AQ1144" s="1453"/>
      <c r="AR1144" s="1454"/>
      <c r="AS1144" s="1453"/>
      <c r="AT1144" s="1453"/>
      <c r="AU1144" s="1453"/>
      <c r="AV1144" s="1453"/>
      <c r="AW1144" s="1453"/>
      <c r="AX1144" s="1453"/>
      <c r="AY1144" s="1453"/>
      <c r="AZ1144" s="1453"/>
      <c r="BA1144" s="1453"/>
      <c r="BB1144" s="1453"/>
      <c r="BC1144" s="1453"/>
      <c r="BD1144" s="1453"/>
      <c r="BE1144" s="1453"/>
      <c r="BF1144" s="1453"/>
      <c r="BG1144" s="1453"/>
      <c r="BH1144" s="1453"/>
      <c r="BI1144" s="1453"/>
      <c r="BJ1144" s="1453"/>
      <c r="BK1144" s="1453"/>
      <c r="BL1144" s="1453"/>
      <c r="BM1144" s="1453"/>
      <c r="BN1144" s="1453"/>
      <c r="BO1144" s="1453"/>
      <c r="BP1144" s="1453"/>
      <c r="BQ1144" s="1453"/>
      <c r="BR1144" s="1453"/>
      <c r="BS1144" s="1453"/>
      <c r="BT1144" s="1453"/>
      <c r="BU1144" s="1453"/>
      <c r="BV1144" s="1453"/>
      <c r="BW1144" s="1453"/>
      <c r="BX1144" s="1453"/>
      <c r="BY1144" s="1453"/>
      <c r="BZ1144" s="1453"/>
      <c r="CA1144" s="1453"/>
      <c r="CB1144" s="1453"/>
      <c r="CC1144" s="1453"/>
      <c r="CD1144" s="1453"/>
      <c r="CE1144" s="1453"/>
      <c r="CF1144" s="1453"/>
      <c r="CG1144" s="1453"/>
      <c r="CH1144" s="1453"/>
      <c r="CI1144" s="1453"/>
      <c r="CJ1144" s="1453"/>
      <c r="CK1144" s="1453"/>
      <c r="CL1144" s="1453"/>
      <c r="CM1144" s="1453"/>
      <c r="CN1144" s="1453"/>
      <c r="CO1144" s="1453"/>
      <c r="CP1144" s="1453"/>
      <c r="CQ1144" s="1453"/>
      <c r="CR1144" s="1453"/>
      <c r="CS1144" s="1453"/>
      <c r="CT1144" s="1453"/>
      <c r="CU1144" s="1453"/>
      <c r="CV1144" s="1453"/>
      <c r="CW1144" s="1453"/>
      <c r="CX1144" s="1453"/>
      <c r="CY1144" s="1453"/>
      <c r="CZ1144" s="1453"/>
      <c r="DA1144" s="1453"/>
      <c r="DB1144" s="1453"/>
      <c r="DC1144" s="1453"/>
      <c r="DD1144" s="1453"/>
      <c r="DE1144" s="1453"/>
      <c r="DF1144" s="1453"/>
      <c r="DG1144" s="1453"/>
      <c r="DH1144" s="1453"/>
      <c r="DI1144" s="1453"/>
      <c r="DJ1144" s="1453"/>
      <c r="DK1144" s="1453"/>
      <c r="DL1144" s="1453"/>
      <c r="DM1144" s="1453"/>
      <c r="DN1144" s="1453"/>
      <c r="DO1144" s="1453"/>
      <c r="DP1144" s="1453"/>
      <c r="DQ1144" s="1453"/>
      <c r="DR1144" s="1453"/>
      <c r="DS1144" s="1453"/>
      <c r="DT1144" s="1453"/>
    </row>
    <row r="1145" spans="1:124" s="1543" customFormat="1" ht="21.9" customHeight="1" x14ac:dyDescent="0.3">
      <c r="A1145" s="1453"/>
      <c r="B1145" s="1453"/>
      <c r="C1145" s="1514"/>
      <c r="D1145" s="1514"/>
      <c r="E1145" s="1514"/>
      <c r="F1145" s="1848"/>
      <c r="G1145" s="1930"/>
      <c r="H1145" s="1516"/>
      <c r="I1145" s="1537"/>
      <c r="J1145" s="1537"/>
      <c r="K1145" s="1453"/>
      <c r="L1145" s="1453"/>
      <c r="M1145" s="1453"/>
      <c r="N1145" s="1514"/>
      <c r="O1145" s="1453"/>
      <c r="P1145" s="1453"/>
      <c r="Q1145" s="1453"/>
      <c r="R1145" s="1453"/>
      <c r="S1145" s="1453"/>
      <c r="T1145" s="1452"/>
      <c r="U1145"/>
      <c r="V1145"/>
      <c r="W1145" s="1453"/>
      <c r="X1145" s="1453"/>
      <c r="Y1145" s="1453"/>
      <c r="Z1145" s="1453"/>
      <c r="AA1145" s="1453"/>
      <c r="AB1145" s="1453"/>
      <c r="AC1145" s="1453"/>
      <c r="AD1145" s="1453"/>
      <c r="AE1145" s="1453"/>
      <c r="AF1145" s="1453"/>
      <c r="AG1145" s="1453"/>
      <c r="AH1145" s="1453"/>
      <c r="AI1145" s="1453"/>
      <c r="AJ1145" s="1453"/>
      <c r="AK1145" s="1453"/>
      <c r="AL1145" s="1453"/>
      <c r="AM1145" s="1453"/>
      <c r="AN1145" s="1453"/>
      <c r="AO1145" s="1453"/>
      <c r="AP1145" s="1453"/>
      <c r="AQ1145" s="1453"/>
      <c r="AR1145" s="1454"/>
      <c r="AS1145" s="1453"/>
      <c r="AT1145" s="1453"/>
      <c r="AU1145" s="1453"/>
      <c r="AV1145" s="1453"/>
      <c r="AW1145" s="1453"/>
      <c r="AX1145" s="1453"/>
      <c r="AY1145" s="1453"/>
      <c r="AZ1145" s="1453"/>
      <c r="BA1145" s="1453"/>
      <c r="BB1145" s="1453"/>
      <c r="BC1145" s="1453"/>
      <c r="BD1145" s="1453"/>
      <c r="BE1145" s="1453"/>
      <c r="BF1145" s="1453"/>
      <c r="BG1145" s="1453"/>
      <c r="BH1145" s="1453"/>
      <c r="BI1145" s="1453"/>
      <c r="BJ1145" s="1453"/>
      <c r="BK1145" s="1453"/>
      <c r="BL1145" s="1453"/>
      <c r="BM1145" s="1453"/>
      <c r="BN1145" s="1453"/>
      <c r="BO1145" s="1453"/>
      <c r="BP1145" s="1453"/>
      <c r="BQ1145" s="1453"/>
      <c r="BR1145" s="1453"/>
      <c r="BS1145" s="1453"/>
      <c r="BT1145" s="1453"/>
      <c r="BU1145" s="1453"/>
      <c r="BV1145" s="1453"/>
      <c r="BW1145" s="1453"/>
      <c r="BX1145" s="1453"/>
      <c r="BY1145" s="1453"/>
      <c r="BZ1145" s="1453"/>
      <c r="CA1145" s="1453"/>
      <c r="CB1145" s="1453"/>
      <c r="CC1145" s="1453"/>
      <c r="CD1145" s="1453"/>
      <c r="CE1145" s="1453"/>
      <c r="CF1145" s="1453"/>
      <c r="CG1145" s="1453"/>
      <c r="CH1145" s="1453"/>
      <c r="CI1145" s="1453"/>
      <c r="CJ1145" s="1453"/>
      <c r="CK1145" s="1453"/>
      <c r="CL1145" s="1453"/>
      <c r="CM1145" s="1453"/>
      <c r="CN1145" s="1453"/>
      <c r="CO1145" s="1453"/>
      <c r="CP1145" s="1453"/>
      <c r="CQ1145" s="1453"/>
      <c r="CR1145" s="1453"/>
      <c r="CS1145" s="1453"/>
      <c r="CT1145" s="1453"/>
      <c r="CU1145" s="1453"/>
      <c r="CV1145" s="1453"/>
      <c r="CW1145" s="1453"/>
      <c r="CX1145" s="1453"/>
      <c r="CY1145" s="1453"/>
      <c r="CZ1145" s="1453"/>
      <c r="DA1145" s="1453"/>
      <c r="DB1145" s="1453"/>
      <c r="DC1145" s="1453"/>
      <c r="DD1145" s="1453"/>
      <c r="DE1145" s="1453"/>
      <c r="DF1145" s="1453"/>
      <c r="DG1145" s="1453"/>
      <c r="DH1145" s="1453"/>
      <c r="DI1145" s="1453"/>
      <c r="DJ1145" s="1453"/>
      <c r="DK1145" s="1453"/>
      <c r="DL1145" s="1453"/>
      <c r="DM1145" s="1453"/>
      <c r="DN1145" s="1453"/>
      <c r="DO1145" s="1453"/>
      <c r="DP1145" s="1453"/>
      <c r="DQ1145" s="1453"/>
      <c r="DR1145" s="1453"/>
      <c r="DS1145" s="1453"/>
      <c r="DT1145" s="1453"/>
    </row>
    <row r="1146" spans="1:124" s="1543" customFormat="1" ht="21.9" customHeight="1" x14ac:dyDescent="0.3">
      <c r="A1146" s="1453"/>
      <c r="B1146" s="1453"/>
      <c r="C1146" s="1514"/>
      <c r="D1146" s="1514"/>
      <c r="E1146" s="1514"/>
      <c r="F1146" s="1848"/>
      <c r="G1146" s="1930"/>
      <c r="H1146" s="1516"/>
      <c r="I1146" s="1537"/>
      <c r="J1146" s="1537"/>
      <c r="K1146" s="1453"/>
      <c r="L1146" s="1453"/>
      <c r="M1146" s="1453"/>
      <c r="N1146" s="1514"/>
      <c r="O1146" s="1453"/>
      <c r="P1146" s="1453"/>
      <c r="Q1146" s="1453"/>
      <c r="R1146" s="1453"/>
      <c r="S1146" s="1453"/>
      <c r="T1146" s="1452"/>
      <c r="U1146"/>
      <c r="V1146"/>
      <c r="W1146" s="1453"/>
      <c r="X1146" s="1453"/>
      <c r="Y1146" s="1453"/>
      <c r="Z1146" s="1453"/>
      <c r="AA1146" s="1453"/>
      <c r="AB1146" s="1453"/>
      <c r="AC1146" s="1453"/>
      <c r="AD1146" s="1453"/>
      <c r="AE1146" s="1453"/>
      <c r="AF1146" s="1453"/>
      <c r="AG1146" s="1453"/>
      <c r="AH1146" s="1453"/>
      <c r="AI1146" s="1453"/>
      <c r="AJ1146" s="1453"/>
      <c r="AK1146" s="1453"/>
      <c r="AL1146" s="1453"/>
      <c r="AM1146" s="1453"/>
      <c r="AN1146" s="1453"/>
      <c r="AO1146" s="1453"/>
      <c r="AP1146" s="1453"/>
      <c r="AQ1146" s="1453"/>
      <c r="AR1146" s="1454"/>
      <c r="AS1146" s="1453"/>
      <c r="AT1146" s="1453"/>
      <c r="AU1146" s="1453"/>
      <c r="AV1146" s="1453"/>
      <c r="AW1146" s="1453"/>
      <c r="AX1146" s="1453"/>
      <c r="AY1146" s="1453"/>
      <c r="AZ1146" s="1453"/>
      <c r="BA1146" s="1453"/>
      <c r="BB1146" s="1453"/>
      <c r="BC1146" s="1453"/>
      <c r="BD1146" s="1453"/>
      <c r="BE1146" s="1453"/>
      <c r="BF1146" s="1453"/>
      <c r="BG1146" s="1453"/>
      <c r="BH1146" s="1453"/>
      <c r="BI1146" s="1453"/>
      <c r="BJ1146" s="1453"/>
      <c r="BK1146" s="1453"/>
      <c r="BL1146" s="1453"/>
      <c r="BM1146" s="1453"/>
      <c r="BN1146" s="1453"/>
      <c r="BO1146" s="1453"/>
      <c r="BP1146" s="1453"/>
      <c r="BQ1146" s="1453"/>
      <c r="BR1146" s="1453"/>
      <c r="BS1146" s="1453"/>
      <c r="BT1146" s="1453"/>
      <c r="BU1146" s="1453"/>
      <c r="BV1146" s="1453"/>
      <c r="BW1146" s="1453"/>
      <c r="BX1146" s="1453"/>
      <c r="BY1146" s="1453"/>
      <c r="BZ1146" s="1453"/>
      <c r="CA1146" s="1453"/>
      <c r="CB1146" s="1453"/>
      <c r="CC1146" s="1453"/>
      <c r="CD1146" s="1453"/>
      <c r="CE1146" s="1453"/>
      <c r="CF1146" s="1453"/>
      <c r="CG1146" s="1453"/>
      <c r="CH1146" s="1453"/>
      <c r="CI1146" s="1453"/>
      <c r="CJ1146" s="1453"/>
      <c r="CK1146" s="1453"/>
      <c r="CL1146" s="1453"/>
      <c r="CM1146" s="1453"/>
      <c r="CN1146" s="1453"/>
      <c r="CO1146" s="1453"/>
      <c r="CP1146" s="1453"/>
      <c r="CQ1146" s="1453"/>
      <c r="CR1146" s="1453"/>
      <c r="CS1146" s="1453"/>
      <c r="CT1146" s="1453"/>
      <c r="CU1146" s="1453"/>
      <c r="CV1146" s="1453"/>
      <c r="CW1146" s="1453"/>
      <c r="CX1146" s="1453"/>
      <c r="CY1146" s="1453"/>
      <c r="CZ1146" s="1453"/>
      <c r="DA1146" s="1453"/>
      <c r="DB1146" s="1453"/>
      <c r="DC1146" s="1453"/>
      <c r="DD1146" s="1453"/>
      <c r="DE1146" s="1453"/>
      <c r="DF1146" s="1453"/>
      <c r="DG1146" s="1453"/>
      <c r="DH1146" s="1453"/>
      <c r="DI1146" s="1453"/>
      <c r="DJ1146" s="1453"/>
      <c r="DK1146" s="1453"/>
      <c r="DL1146" s="1453"/>
      <c r="DM1146" s="1453"/>
      <c r="DN1146" s="1453"/>
      <c r="DO1146" s="1453"/>
      <c r="DP1146" s="1453"/>
      <c r="DQ1146" s="1453"/>
      <c r="DR1146" s="1453"/>
      <c r="DS1146" s="1453"/>
      <c r="DT1146" s="1453"/>
    </row>
    <row r="1147" spans="1:124" s="1543" customFormat="1" ht="21.9" customHeight="1" x14ac:dyDescent="0.3">
      <c r="A1147" s="1453"/>
      <c r="B1147" s="1453"/>
      <c r="C1147" s="1514"/>
      <c r="D1147" s="1514"/>
      <c r="E1147" s="1514"/>
      <c r="F1147" s="1848"/>
      <c r="G1147" s="1930"/>
      <c r="H1147" s="1516"/>
      <c r="I1147" s="1537"/>
      <c r="J1147" s="1537"/>
      <c r="K1147" s="1453"/>
      <c r="L1147" s="1453"/>
      <c r="M1147" s="1453"/>
      <c r="N1147" s="1514"/>
      <c r="O1147" s="1453"/>
      <c r="P1147" s="1453"/>
      <c r="Q1147" s="1453"/>
      <c r="R1147" s="1453"/>
      <c r="S1147" s="1453"/>
      <c r="T1147" s="1452"/>
      <c r="U1147"/>
      <c r="V1147"/>
      <c r="W1147" s="1453"/>
      <c r="X1147" s="1453"/>
      <c r="Y1147" s="1453"/>
      <c r="Z1147" s="1453"/>
      <c r="AA1147" s="1453"/>
      <c r="AB1147" s="1453"/>
      <c r="AC1147" s="1453"/>
      <c r="AD1147" s="1453"/>
      <c r="AE1147" s="1453"/>
      <c r="AF1147" s="1453"/>
      <c r="AG1147" s="1453"/>
      <c r="AH1147" s="1453"/>
      <c r="AI1147" s="1453"/>
      <c r="AJ1147" s="1453"/>
      <c r="AK1147" s="1453"/>
      <c r="AL1147" s="1453"/>
      <c r="AM1147" s="1453"/>
      <c r="AN1147" s="1453"/>
      <c r="AO1147" s="1453"/>
      <c r="AP1147" s="1453"/>
      <c r="AQ1147" s="1453"/>
      <c r="AR1147" s="1454"/>
      <c r="AS1147" s="1453"/>
      <c r="AT1147" s="1453"/>
      <c r="AU1147" s="1453"/>
      <c r="AV1147" s="1453"/>
      <c r="AW1147" s="1453"/>
      <c r="AX1147" s="1453"/>
      <c r="AY1147" s="1453"/>
      <c r="AZ1147" s="1453"/>
      <c r="BA1147" s="1453"/>
      <c r="BB1147" s="1453"/>
      <c r="BC1147" s="1453"/>
      <c r="BD1147" s="1453"/>
      <c r="BE1147" s="1453"/>
      <c r="BF1147" s="1453"/>
      <c r="BG1147" s="1453"/>
      <c r="BH1147" s="1453"/>
      <c r="BI1147" s="1453"/>
      <c r="BJ1147" s="1453"/>
      <c r="BK1147" s="1453"/>
      <c r="BL1147" s="1453"/>
      <c r="BM1147" s="1453"/>
      <c r="BN1147" s="1453"/>
      <c r="BO1147" s="1453"/>
      <c r="BP1147" s="1453"/>
      <c r="BQ1147" s="1453"/>
      <c r="BR1147" s="1453"/>
      <c r="BS1147" s="1453"/>
      <c r="BT1147" s="1453"/>
      <c r="BU1147" s="1453"/>
      <c r="BV1147" s="1453"/>
      <c r="BW1147" s="1453"/>
      <c r="BX1147" s="1453"/>
      <c r="BY1147" s="1453"/>
      <c r="BZ1147" s="1453"/>
      <c r="CA1147" s="1453"/>
      <c r="CB1147" s="1453"/>
      <c r="CC1147" s="1453"/>
      <c r="CD1147" s="1453"/>
      <c r="CE1147" s="1453"/>
      <c r="CF1147" s="1453"/>
      <c r="CG1147" s="1453"/>
      <c r="CH1147" s="1453"/>
      <c r="CI1147" s="1453"/>
      <c r="CJ1147" s="1453"/>
      <c r="CK1147" s="1453"/>
      <c r="CL1147" s="1453"/>
      <c r="CM1147" s="1453"/>
      <c r="CN1147" s="1453"/>
      <c r="CO1147" s="1453"/>
      <c r="CP1147" s="1453"/>
      <c r="CQ1147" s="1453"/>
      <c r="CR1147" s="1453"/>
      <c r="CS1147" s="1453"/>
      <c r="CT1147" s="1453"/>
      <c r="CU1147" s="1453"/>
      <c r="CV1147" s="1453"/>
      <c r="CW1147" s="1453"/>
      <c r="CX1147" s="1453"/>
      <c r="CY1147" s="1453"/>
      <c r="CZ1147" s="1453"/>
      <c r="DA1147" s="1453"/>
      <c r="DB1147" s="1453"/>
      <c r="DC1147" s="1453"/>
      <c r="DD1147" s="1453"/>
      <c r="DE1147" s="1453"/>
      <c r="DF1147" s="1453"/>
      <c r="DG1147" s="1453"/>
      <c r="DH1147" s="1453"/>
      <c r="DI1147" s="1453"/>
      <c r="DJ1147" s="1453"/>
      <c r="DK1147" s="1453"/>
      <c r="DL1147" s="1453"/>
      <c r="DM1147" s="1453"/>
      <c r="DN1147" s="1453"/>
      <c r="DO1147" s="1453"/>
      <c r="DP1147" s="1453"/>
      <c r="DQ1147" s="1453"/>
      <c r="DR1147" s="1453"/>
      <c r="DS1147" s="1453"/>
      <c r="DT1147" s="1453"/>
    </row>
    <row r="1148" spans="1:124" s="1543" customFormat="1" ht="21.9" customHeight="1" x14ac:dyDescent="0.3">
      <c r="A1148" s="1453"/>
      <c r="B1148" s="1453"/>
      <c r="C1148" s="1514"/>
      <c r="D1148" s="1514"/>
      <c r="E1148" s="1514"/>
      <c r="F1148" s="1848"/>
      <c r="G1148" s="1930"/>
      <c r="H1148" s="1516"/>
      <c r="I1148" s="1537"/>
      <c r="J1148" s="1537"/>
      <c r="K1148" s="1453"/>
      <c r="L1148" s="1453"/>
      <c r="M1148" s="1453"/>
      <c r="N1148" s="1514"/>
      <c r="O1148" s="1453"/>
      <c r="P1148" s="1453"/>
      <c r="Q1148" s="1453"/>
      <c r="R1148" s="1453"/>
      <c r="S1148" s="1453"/>
      <c r="T1148" s="1452"/>
      <c r="U1148"/>
      <c r="V1148"/>
      <c r="W1148" s="1453"/>
      <c r="X1148" s="1453"/>
      <c r="Y1148" s="1453"/>
      <c r="Z1148" s="1453"/>
      <c r="AA1148" s="1453"/>
      <c r="AB1148" s="1453"/>
      <c r="AC1148" s="1453"/>
      <c r="AD1148" s="1453"/>
      <c r="AE1148" s="1453"/>
      <c r="AF1148" s="1453"/>
      <c r="AG1148" s="1453"/>
      <c r="AH1148" s="1453"/>
      <c r="AI1148" s="1453"/>
      <c r="AJ1148" s="1453"/>
      <c r="AK1148" s="1453"/>
      <c r="AL1148" s="1453"/>
      <c r="AM1148" s="1453"/>
      <c r="AN1148" s="1453"/>
      <c r="AO1148" s="1453"/>
      <c r="AP1148" s="1453"/>
      <c r="AQ1148" s="1453"/>
      <c r="AR1148" s="1454"/>
      <c r="AS1148" s="1453"/>
      <c r="AT1148" s="1453"/>
      <c r="AU1148" s="1453"/>
      <c r="AV1148" s="1453"/>
      <c r="AW1148" s="1453"/>
      <c r="AX1148" s="1453"/>
      <c r="AY1148" s="1453"/>
      <c r="AZ1148" s="1453"/>
      <c r="BA1148" s="1453"/>
      <c r="BB1148" s="1453"/>
      <c r="BC1148" s="1453"/>
      <c r="BD1148" s="1453"/>
      <c r="BE1148" s="1453"/>
      <c r="BF1148" s="1453"/>
      <c r="BG1148" s="1453"/>
      <c r="BH1148" s="1453"/>
      <c r="BI1148" s="1453"/>
      <c r="BJ1148" s="1453"/>
      <c r="BK1148" s="1453"/>
      <c r="BL1148" s="1453"/>
      <c r="BM1148" s="1453"/>
      <c r="BN1148" s="1453"/>
      <c r="BO1148" s="1453"/>
      <c r="BP1148" s="1453"/>
      <c r="BQ1148" s="1453"/>
      <c r="BR1148" s="1453"/>
      <c r="BS1148" s="1453"/>
      <c r="BT1148" s="1453"/>
      <c r="BU1148" s="1453"/>
      <c r="BV1148" s="1453"/>
      <c r="BW1148" s="1453"/>
      <c r="BX1148" s="1453"/>
      <c r="BY1148" s="1453"/>
      <c r="BZ1148" s="1453"/>
      <c r="CA1148" s="1453"/>
      <c r="CB1148" s="1453"/>
      <c r="CC1148" s="1453"/>
      <c r="CD1148" s="1453"/>
      <c r="CE1148" s="1453"/>
      <c r="CF1148" s="1453"/>
      <c r="CG1148" s="1453"/>
      <c r="CH1148" s="1453"/>
      <c r="CI1148" s="1453"/>
      <c r="CJ1148" s="1453"/>
      <c r="CK1148" s="1453"/>
      <c r="CL1148" s="1453"/>
      <c r="CM1148" s="1453"/>
      <c r="CN1148" s="1453"/>
      <c r="CO1148" s="1453"/>
      <c r="CP1148" s="1453"/>
      <c r="CQ1148" s="1453"/>
      <c r="CR1148" s="1453"/>
      <c r="CS1148" s="1453"/>
      <c r="CT1148" s="1453"/>
      <c r="CU1148" s="1453"/>
      <c r="CV1148" s="1453"/>
      <c r="CW1148" s="1453"/>
      <c r="CX1148" s="1453"/>
      <c r="CY1148" s="1453"/>
      <c r="CZ1148" s="1453"/>
      <c r="DA1148" s="1453"/>
      <c r="DB1148" s="1453"/>
      <c r="DC1148" s="1453"/>
      <c r="DD1148" s="1453"/>
      <c r="DE1148" s="1453"/>
      <c r="DF1148" s="1453"/>
      <c r="DG1148" s="1453"/>
      <c r="DH1148" s="1453"/>
      <c r="DI1148" s="1453"/>
      <c r="DJ1148" s="1453"/>
      <c r="DK1148" s="1453"/>
      <c r="DL1148" s="1453"/>
      <c r="DM1148" s="1453"/>
      <c r="DN1148" s="1453"/>
      <c r="DO1148" s="1453"/>
      <c r="DP1148" s="1453"/>
      <c r="DQ1148" s="1453"/>
      <c r="DR1148" s="1453"/>
      <c r="DS1148" s="1453"/>
      <c r="DT1148" s="1453"/>
    </row>
    <row r="1149" spans="1:124" s="1543" customFormat="1" ht="21.9" customHeight="1" x14ac:dyDescent="0.3">
      <c r="A1149" s="1453"/>
      <c r="B1149" s="1453"/>
      <c r="C1149" s="1514"/>
      <c r="D1149" s="1514"/>
      <c r="E1149" s="1514"/>
      <c r="F1149" s="1848"/>
      <c r="G1149" s="1930"/>
      <c r="H1149" s="1516"/>
      <c r="I1149" s="1537"/>
      <c r="J1149" s="1537"/>
      <c r="K1149" s="1453"/>
      <c r="L1149" s="1453"/>
      <c r="M1149" s="1453"/>
      <c r="N1149" s="1514"/>
      <c r="O1149" s="1453"/>
      <c r="P1149" s="1453"/>
      <c r="Q1149" s="1453"/>
      <c r="R1149" s="1453"/>
      <c r="S1149" s="1453"/>
      <c r="T1149" s="1452"/>
      <c r="U1149"/>
      <c r="V1149"/>
      <c r="W1149" s="1453"/>
      <c r="X1149" s="1453"/>
      <c r="Y1149" s="1453"/>
      <c r="Z1149" s="1453"/>
      <c r="AA1149" s="1453"/>
      <c r="AB1149" s="1453"/>
      <c r="AC1149" s="1453"/>
      <c r="AD1149" s="1453"/>
      <c r="AE1149" s="1453"/>
      <c r="AF1149" s="1453"/>
      <c r="AG1149" s="1453"/>
      <c r="AH1149" s="1453"/>
      <c r="AI1149" s="1453"/>
      <c r="AJ1149" s="1453"/>
      <c r="AK1149" s="1453"/>
      <c r="AL1149" s="1453"/>
      <c r="AM1149" s="1453"/>
      <c r="AN1149" s="1453"/>
      <c r="AO1149" s="1453"/>
      <c r="AP1149" s="1453"/>
      <c r="AQ1149" s="1453"/>
      <c r="AR1149" s="1454"/>
      <c r="AS1149" s="1453"/>
      <c r="AT1149" s="1453"/>
      <c r="AU1149" s="1453"/>
      <c r="AV1149" s="1453"/>
      <c r="AW1149" s="1453"/>
      <c r="AX1149" s="1453"/>
      <c r="AY1149" s="1453"/>
      <c r="AZ1149" s="1453"/>
      <c r="BA1149" s="1453"/>
      <c r="BB1149" s="1453"/>
      <c r="BC1149" s="1453"/>
      <c r="BD1149" s="1453"/>
      <c r="BE1149" s="1453"/>
      <c r="BF1149" s="1453"/>
      <c r="BG1149" s="1453"/>
      <c r="BH1149" s="1453"/>
      <c r="BI1149" s="1453"/>
      <c r="BJ1149" s="1453"/>
      <c r="BK1149" s="1453"/>
      <c r="BL1149" s="1453"/>
      <c r="BM1149" s="1453"/>
      <c r="BN1149" s="1453"/>
      <c r="BO1149" s="1453"/>
      <c r="BP1149" s="1453"/>
      <c r="BQ1149" s="1453"/>
      <c r="BR1149" s="1453"/>
      <c r="BS1149" s="1453"/>
      <c r="BT1149" s="1453"/>
      <c r="BU1149" s="1453"/>
      <c r="BV1149" s="1453"/>
      <c r="BW1149" s="1453"/>
      <c r="BX1149" s="1453"/>
      <c r="BY1149" s="1453"/>
      <c r="BZ1149" s="1453"/>
      <c r="CA1149" s="1453"/>
      <c r="CB1149" s="1453"/>
      <c r="CC1149" s="1453"/>
      <c r="CD1149" s="1453"/>
      <c r="CE1149" s="1453"/>
      <c r="CF1149" s="1453"/>
      <c r="CG1149" s="1453"/>
      <c r="CH1149" s="1453"/>
      <c r="CI1149" s="1453"/>
      <c r="CJ1149" s="1453"/>
      <c r="CK1149" s="1453"/>
      <c r="CL1149" s="1453"/>
      <c r="CM1149" s="1453"/>
      <c r="CN1149" s="1453"/>
      <c r="CO1149" s="1453"/>
      <c r="CP1149" s="1453"/>
      <c r="CQ1149" s="1453"/>
      <c r="CR1149" s="1453"/>
      <c r="CS1149" s="1453"/>
      <c r="CT1149" s="1453"/>
      <c r="CU1149" s="1453"/>
      <c r="CV1149" s="1453"/>
      <c r="CW1149" s="1453"/>
      <c r="CX1149" s="1453"/>
      <c r="CY1149" s="1453"/>
      <c r="CZ1149" s="1453"/>
      <c r="DA1149" s="1453"/>
      <c r="DB1149" s="1453"/>
      <c r="DC1149" s="1453"/>
      <c r="DD1149" s="1453"/>
      <c r="DE1149" s="1453"/>
      <c r="DF1149" s="1453"/>
      <c r="DG1149" s="1453"/>
      <c r="DH1149" s="1453"/>
      <c r="DI1149" s="1453"/>
      <c r="DJ1149" s="1453"/>
      <c r="DK1149" s="1453"/>
      <c r="DL1149" s="1453"/>
      <c r="DM1149" s="1453"/>
      <c r="DN1149" s="1453"/>
      <c r="DO1149" s="1453"/>
      <c r="DP1149" s="1453"/>
      <c r="DQ1149" s="1453"/>
      <c r="DR1149" s="1453"/>
      <c r="DS1149" s="1453"/>
      <c r="DT1149" s="1453"/>
    </row>
    <row r="1150" spans="1:124" s="1543" customFormat="1" ht="21.9" customHeight="1" x14ac:dyDescent="0.3">
      <c r="A1150" s="1453"/>
      <c r="B1150" s="1453"/>
      <c r="C1150" s="1514"/>
      <c r="D1150" s="1514"/>
      <c r="E1150" s="1514"/>
      <c r="F1150" s="1848"/>
      <c r="G1150" s="1930"/>
      <c r="H1150" s="1516"/>
      <c r="I1150" s="1537"/>
      <c r="J1150" s="1537"/>
      <c r="K1150" s="1453"/>
      <c r="L1150" s="1453"/>
      <c r="M1150" s="1453"/>
      <c r="N1150" s="1514"/>
      <c r="O1150" s="1453"/>
      <c r="P1150" s="1453"/>
      <c r="Q1150" s="1453"/>
      <c r="R1150" s="1453"/>
      <c r="S1150" s="1453"/>
      <c r="T1150" s="1452"/>
      <c r="U1150"/>
      <c r="V1150"/>
      <c r="W1150" s="1453"/>
      <c r="X1150" s="1453"/>
      <c r="Y1150" s="1453"/>
      <c r="Z1150" s="1453"/>
      <c r="AA1150" s="1453"/>
      <c r="AB1150" s="1453"/>
      <c r="AC1150" s="1453"/>
      <c r="AD1150" s="1453"/>
      <c r="AE1150" s="1453"/>
      <c r="AF1150" s="1453"/>
      <c r="AG1150" s="1453"/>
      <c r="AH1150" s="1453"/>
      <c r="AI1150" s="1453"/>
      <c r="AJ1150" s="1453"/>
      <c r="AK1150" s="1453"/>
      <c r="AL1150" s="1453"/>
      <c r="AM1150" s="1453"/>
      <c r="AN1150" s="1453"/>
      <c r="AO1150" s="1453"/>
      <c r="AP1150" s="1453"/>
      <c r="AQ1150" s="1453"/>
      <c r="AR1150" s="1454"/>
      <c r="AS1150" s="1453"/>
      <c r="AT1150" s="1453"/>
      <c r="AU1150" s="1453"/>
      <c r="AV1150" s="1453"/>
      <c r="AW1150" s="1453"/>
      <c r="AX1150" s="1453"/>
      <c r="AY1150" s="1453"/>
      <c r="AZ1150" s="1453"/>
      <c r="BA1150" s="1453"/>
      <c r="BB1150" s="1453"/>
      <c r="BC1150" s="1453"/>
      <c r="BD1150" s="1453"/>
      <c r="BE1150" s="1453"/>
      <c r="BF1150" s="1453"/>
      <c r="BG1150" s="1453"/>
      <c r="BH1150" s="1453"/>
      <c r="BI1150" s="1453"/>
      <c r="BJ1150" s="1453"/>
      <c r="BK1150" s="1453"/>
      <c r="BL1150" s="1453"/>
      <c r="BM1150" s="1453"/>
      <c r="BN1150" s="1453"/>
      <c r="BO1150" s="1453"/>
      <c r="BP1150" s="1453"/>
      <c r="BQ1150" s="1453"/>
      <c r="BR1150" s="1453"/>
      <c r="BS1150" s="1453"/>
      <c r="BT1150" s="1453"/>
      <c r="BU1150" s="1453"/>
      <c r="BV1150" s="1453"/>
      <c r="BW1150" s="1453"/>
      <c r="BX1150" s="1453"/>
      <c r="BY1150" s="1453"/>
      <c r="BZ1150" s="1453"/>
      <c r="CA1150" s="1453"/>
      <c r="CB1150" s="1453"/>
      <c r="CC1150" s="1453"/>
      <c r="CD1150" s="1453"/>
      <c r="CE1150" s="1453"/>
      <c r="CF1150" s="1453"/>
      <c r="CG1150" s="1453"/>
      <c r="CH1150" s="1453"/>
      <c r="CI1150" s="1453"/>
      <c r="CJ1150" s="1453"/>
      <c r="CK1150" s="1453"/>
      <c r="CL1150" s="1453"/>
      <c r="CM1150" s="1453"/>
      <c r="CN1150" s="1453"/>
      <c r="CO1150" s="1453"/>
      <c r="CP1150" s="1453"/>
      <c r="CQ1150" s="1453"/>
      <c r="CR1150" s="1453"/>
      <c r="CS1150" s="1453"/>
      <c r="CT1150" s="1453"/>
      <c r="CU1150" s="1453"/>
      <c r="CV1150" s="1453"/>
      <c r="CW1150" s="1453"/>
      <c r="CX1150" s="1453"/>
      <c r="CY1150" s="1453"/>
      <c r="CZ1150" s="1453"/>
      <c r="DA1150" s="1453"/>
      <c r="DB1150" s="1453"/>
      <c r="DC1150" s="1453"/>
      <c r="DD1150" s="1453"/>
      <c r="DE1150" s="1453"/>
      <c r="DF1150" s="1453"/>
      <c r="DG1150" s="1453"/>
      <c r="DH1150" s="1453"/>
      <c r="DI1150" s="1453"/>
      <c r="DJ1150" s="1453"/>
      <c r="DK1150" s="1453"/>
      <c r="DL1150" s="1453"/>
      <c r="DM1150" s="1453"/>
      <c r="DN1150" s="1453"/>
      <c r="DO1150" s="1453"/>
      <c r="DP1150" s="1453"/>
      <c r="DQ1150" s="1453"/>
      <c r="DR1150" s="1453"/>
      <c r="DS1150" s="1453"/>
      <c r="DT1150" s="1453"/>
    </row>
    <row r="1151" spans="1:124" s="1543" customFormat="1" ht="21.9" customHeight="1" x14ac:dyDescent="0.3">
      <c r="A1151" s="1453"/>
      <c r="B1151" s="1453"/>
      <c r="C1151" s="1514"/>
      <c r="D1151" s="1514"/>
      <c r="E1151" s="1514"/>
      <c r="F1151" s="1848"/>
      <c r="G1151" s="1930"/>
      <c r="H1151" s="1516"/>
      <c r="I1151" s="1537"/>
      <c r="J1151" s="1537"/>
      <c r="K1151" s="1453"/>
      <c r="L1151" s="1453"/>
      <c r="M1151" s="1453"/>
      <c r="N1151" s="1514"/>
      <c r="O1151" s="1453"/>
      <c r="P1151" s="1453"/>
      <c r="Q1151" s="1453"/>
      <c r="R1151" s="1453"/>
      <c r="S1151" s="1453"/>
      <c r="T1151" s="1452"/>
      <c r="U1151"/>
      <c r="V1151"/>
      <c r="W1151" s="1453"/>
      <c r="X1151" s="1453"/>
      <c r="Y1151" s="1453"/>
      <c r="Z1151" s="1453"/>
      <c r="AA1151" s="1453"/>
      <c r="AB1151" s="1453"/>
      <c r="AC1151" s="1453"/>
      <c r="AD1151" s="1453"/>
      <c r="AE1151" s="1453"/>
      <c r="AF1151" s="1453"/>
      <c r="AG1151" s="1453"/>
      <c r="AH1151" s="1453"/>
      <c r="AI1151" s="1453"/>
      <c r="AJ1151" s="1453"/>
      <c r="AK1151" s="1453"/>
      <c r="AL1151" s="1453"/>
      <c r="AM1151" s="1453"/>
      <c r="AN1151" s="1453"/>
      <c r="AO1151" s="1453"/>
      <c r="AP1151" s="1453"/>
      <c r="AQ1151" s="1453"/>
      <c r="AR1151" s="1454"/>
      <c r="AS1151" s="1453"/>
      <c r="AT1151" s="1453"/>
      <c r="AU1151" s="1453"/>
      <c r="AV1151" s="1453"/>
      <c r="AW1151" s="1453"/>
      <c r="AX1151" s="1453"/>
      <c r="AY1151" s="1453"/>
      <c r="AZ1151" s="1453"/>
      <c r="BA1151" s="1453"/>
      <c r="BB1151" s="1453"/>
      <c r="BC1151" s="1453"/>
      <c r="BD1151" s="1453"/>
      <c r="BE1151" s="1453"/>
      <c r="BF1151" s="1453"/>
      <c r="BG1151" s="1453"/>
      <c r="BH1151" s="1453"/>
      <c r="BI1151" s="1453"/>
      <c r="BJ1151" s="1453"/>
      <c r="BK1151" s="1453"/>
      <c r="BL1151" s="1453"/>
      <c r="BM1151" s="1453"/>
      <c r="BN1151" s="1453"/>
      <c r="BO1151" s="1453"/>
      <c r="BP1151" s="1453"/>
      <c r="BQ1151" s="1453"/>
      <c r="BR1151" s="1453"/>
      <c r="BS1151" s="1453"/>
      <c r="BT1151" s="1453"/>
      <c r="BU1151" s="1453"/>
      <c r="BV1151" s="1453"/>
      <c r="BW1151" s="1453"/>
      <c r="BX1151" s="1453"/>
      <c r="BY1151" s="1453"/>
      <c r="BZ1151" s="1453"/>
      <c r="CA1151" s="1453"/>
      <c r="CB1151" s="1453"/>
      <c r="CC1151" s="1453"/>
      <c r="CD1151" s="1453"/>
      <c r="CE1151" s="1453"/>
      <c r="CF1151" s="1453"/>
      <c r="CG1151" s="1453"/>
      <c r="CH1151" s="1453"/>
      <c r="CI1151" s="1453"/>
      <c r="CJ1151" s="1453"/>
      <c r="CK1151" s="1453"/>
      <c r="CL1151" s="1453"/>
      <c r="CM1151" s="1453"/>
      <c r="CN1151" s="1453"/>
      <c r="CO1151" s="1453"/>
      <c r="CP1151" s="1453"/>
      <c r="CQ1151" s="1453"/>
      <c r="CR1151" s="1453"/>
      <c r="CS1151" s="1453"/>
      <c r="CT1151" s="1453"/>
      <c r="CU1151" s="1453"/>
      <c r="CV1151" s="1453"/>
      <c r="CW1151" s="1453"/>
      <c r="CX1151" s="1453"/>
      <c r="CY1151" s="1453"/>
      <c r="CZ1151" s="1453"/>
      <c r="DA1151" s="1453"/>
      <c r="DB1151" s="1453"/>
      <c r="DC1151" s="1453"/>
      <c r="DD1151" s="1453"/>
      <c r="DE1151" s="1453"/>
      <c r="DF1151" s="1453"/>
      <c r="DG1151" s="1453"/>
      <c r="DH1151" s="1453"/>
      <c r="DI1151" s="1453"/>
      <c r="DJ1151" s="1453"/>
      <c r="DK1151" s="1453"/>
      <c r="DL1151" s="1453"/>
      <c r="DM1151" s="1453"/>
      <c r="DN1151" s="1453"/>
      <c r="DO1151" s="1453"/>
      <c r="DP1151" s="1453"/>
      <c r="DQ1151" s="1453"/>
      <c r="DR1151" s="1453"/>
      <c r="DS1151" s="1453"/>
      <c r="DT1151" s="1453"/>
    </row>
    <row r="1152" spans="1:124" s="1543" customFormat="1" ht="21.9" customHeight="1" x14ac:dyDescent="0.3">
      <c r="A1152" s="1453"/>
      <c r="B1152" s="1453"/>
      <c r="C1152" s="1514"/>
      <c r="D1152" s="1514"/>
      <c r="E1152" s="1514"/>
      <c r="F1152" s="1848"/>
      <c r="G1152" s="1930"/>
      <c r="H1152" s="1516"/>
      <c r="I1152" s="1537"/>
      <c r="J1152" s="1537"/>
      <c r="K1152" s="1453"/>
      <c r="L1152" s="1453"/>
      <c r="M1152" s="1453"/>
      <c r="N1152" s="1514"/>
      <c r="O1152" s="1453"/>
      <c r="P1152" s="1453"/>
      <c r="Q1152" s="1453"/>
      <c r="R1152" s="1453"/>
      <c r="S1152" s="1453"/>
      <c r="T1152" s="1452"/>
      <c r="U1152"/>
      <c r="V1152"/>
      <c r="W1152" s="1453"/>
      <c r="X1152" s="1453"/>
      <c r="Y1152" s="1453"/>
      <c r="Z1152" s="1453"/>
      <c r="AA1152" s="1453"/>
      <c r="AB1152" s="1453"/>
      <c r="AC1152" s="1453"/>
      <c r="AD1152" s="1453"/>
      <c r="AE1152" s="1453"/>
      <c r="AF1152" s="1453"/>
      <c r="AG1152" s="1453"/>
      <c r="AH1152" s="1453"/>
      <c r="AI1152" s="1453"/>
      <c r="AJ1152" s="1453"/>
      <c r="AK1152" s="1453"/>
      <c r="AL1152" s="1453"/>
      <c r="AM1152" s="1453"/>
      <c r="AN1152" s="1453"/>
      <c r="AO1152" s="1453"/>
      <c r="AP1152" s="1453"/>
      <c r="AQ1152" s="1453"/>
      <c r="AR1152" s="1454"/>
      <c r="AS1152" s="1453"/>
      <c r="AT1152" s="1453"/>
      <c r="AU1152" s="1453"/>
      <c r="AV1152" s="1453"/>
      <c r="AW1152" s="1453"/>
      <c r="AX1152" s="1453"/>
      <c r="AY1152" s="1453"/>
      <c r="AZ1152" s="1453"/>
      <c r="BA1152" s="1453"/>
      <c r="BB1152" s="1453"/>
      <c r="BC1152" s="1453"/>
      <c r="BD1152" s="1453"/>
      <c r="BE1152" s="1453"/>
      <c r="BF1152" s="1453"/>
      <c r="BG1152" s="1453"/>
      <c r="BH1152" s="1453"/>
      <c r="BI1152" s="1453"/>
      <c r="BJ1152" s="1453"/>
      <c r="BK1152" s="1453"/>
      <c r="BL1152" s="1453"/>
      <c r="BM1152" s="1453"/>
      <c r="BN1152" s="1453"/>
      <c r="BO1152" s="1453"/>
      <c r="BP1152" s="1453"/>
      <c r="BQ1152" s="1453"/>
      <c r="BR1152" s="1453"/>
      <c r="BS1152" s="1453"/>
      <c r="BT1152" s="1453"/>
      <c r="BU1152" s="1453"/>
      <c r="BV1152" s="1453"/>
      <c r="BW1152" s="1453"/>
      <c r="BX1152" s="1453"/>
      <c r="BY1152" s="1453"/>
      <c r="BZ1152" s="1453"/>
      <c r="CA1152" s="1453"/>
      <c r="CB1152" s="1453"/>
      <c r="CC1152" s="1453"/>
      <c r="CD1152" s="1453"/>
      <c r="CE1152" s="1453"/>
      <c r="CF1152" s="1453"/>
      <c r="CG1152" s="1453"/>
      <c r="CH1152" s="1453"/>
      <c r="CI1152" s="1453"/>
      <c r="CJ1152" s="1453"/>
      <c r="CK1152" s="1453"/>
      <c r="CL1152" s="1453"/>
      <c r="CM1152" s="1453"/>
      <c r="CN1152" s="1453"/>
      <c r="CO1152" s="1453"/>
      <c r="CP1152" s="1453"/>
      <c r="CQ1152" s="1453"/>
      <c r="CR1152" s="1453"/>
      <c r="CS1152" s="1453"/>
      <c r="CT1152" s="1453"/>
      <c r="CU1152" s="1453"/>
      <c r="CV1152" s="1453"/>
      <c r="CW1152" s="1453"/>
      <c r="CX1152" s="1453"/>
      <c r="CY1152" s="1453"/>
      <c r="CZ1152" s="1453"/>
      <c r="DA1152" s="1453"/>
      <c r="DB1152" s="1453"/>
      <c r="DC1152" s="1453"/>
      <c r="DD1152" s="1453"/>
      <c r="DE1152" s="1453"/>
      <c r="DF1152" s="1453"/>
      <c r="DG1152" s="1453"/>
      <c r="DH1152" s="1453"/>
      <c r="DI1152" s="1453"/>
      <c r="DJ1152" s="1453"/>
      <c r="DK1152" s="1453"/>
      <c r="DL1152" s="1453"/>
      <c r="DM1152" s="1453"/>
      <c r="DN1152" s="1453"/>
      <c r="DO1152" s="1453"/>
      <c r="DP1152" s="1453"/>
      <c r="DQ1152" s="1453"/>
      <c r="DR1152" s="1453"/>
      <c r="DS1152" s="1453"/>
      <c r="DT1152" s="1453"/>
    </row>
    <row r="1153" spans="1:124" s="1543" customFormat="1" ht="21.9" customHeight="1" x14ac:dyDescent="0.3">
      <c r="A1153" s="1453"/>
      <c r="B1153" s="1453"/>
      <c r="C1153" s="1514"/>
      <c r="D1153" s="1514"/>
      <c r="E1153" s="1514"/>
      <c r="F1153" s="1848"/>
      <c r="G1153" s="1930"/>
      <c r="H1153" s="1516"/>
      <c r="I1153" s="1537"/>
      <c r="J1153" s="1537"/>
      <c r="K1153" s="1453"/>
      <c r="L1153" s="1453"/>
      <c r="M1153" s="1453"/>
      <c r="N1153" s="1514"/>
      <c r="O1153" s="1453"/>
      <c r="P1153" s="1453"/>
      <c r="Q1153" s="1453"/>
      <c r="R1153" s="1453"/>
      <c r="S1153" s="1453"/>
      <c r="T1153" s="1452"/>
      <c r="U1153"/>
      <c r="V1153"/>
      <c r="W1153" s="1453"/>
      <c r="X1153" s="1453"/>
      <c r="Y1153" s="1453"/>
      <c r="Z1153" s="1453"/>
      <c r="AA1153" s="1453"/>
      <c r="AB1153" s="1453"/>
      <c r="AC1153" s="1453"/>
      <c r="AD1153" s="1453"/>
      <c r="AE1153" s="1453"/>
      <c r="AF1153" s="1453"/>
      <c r="AG1153" s="1453"/>
      <c r="AH1153" s="1453"/>
      <c r="AI1153" s="1453"/>
      <c r="AJ1153" s="1453"/>
      <c r="AK1153" s="1453"/>
      <c r="AL1153" s="1453"/>
      <c r="AM1153" s="1453"/>
      <c r="AN1153" s="1453"/>
      <c r="AO1153" s="1453"/>
      <c r="AP1153" s="1453"/>
      <c r="AQ1153" s="1453"/>
      <c r="AR1153" s="1454"/>
      <c r="AS1153" s="1453"/>
      <c r="AT1153" s="1453"/>
      <c r="AU1153" s="1453"/>
      <c r="AV1153" s="1453"/>
      <c r="AW1153" s="1453"/>
      <c r="AX1153" s="1453"/>
      <c r="AY1153" s="1453"/>
      <c r="AZ1153" s="1453"/>
      <c r="BA1153" s="1453"/>
      <c r="BB1153" s="1453"/>
      <c r="BC1153" s="1453"/>
      <c r="BD1153" s="1453"/>
      <c r="BE1153" s="1453"/>
      <c r="BF1153" s="1453"/>
      <c r="BG1153" s="1453"/>
      <c r="BH1153" s="1453"/>
      <c r="BI1153" s="1453"/>
      <c r="BJ1153" s="1453"/>
      <c r="BK1153" s="1453"/>
      <c r="BL1153" s="1453"/>
      <c r="BM1153" s="1453"/>
      <c r="BN1153" s="1453"/>
      <c r="BO1153" s="1453"/>
      <c r="BP1153" s="1453"/>
      <c r="BQ1153" s="1453"/>
      <c r="BR1153" s="1453"/>
      <c r="BS1153" s="1453"/>
      <c r="BT1153" s="1453"/>
      <c r="BU1153" s="1453"/>
      <c r="BV1153" s="1453"/>
      <c r="BW1153" s="1453"/>
      <c r="BX1153" s="1453"/>
      <c r="BY1153" s="1453"/>
      <c r="BZ1153" s="1453"/>
      <c r="CA1153" s="1453"/>
      <c r="CB1153" s="1453"/>
      <c r="CC1153" s="1453"/>
      <c r="CD1153" s="1453"/>
      <c r="CE1153" s="1453"/>
      <c r="CF1153" s="1453"/>
      <c r="CG1153" s="1453"/>
      <c r="CH1153" s="1453"/>
      <c r="CI1153" s="1453"/>
      <c r="CJ1153" s="1453"/>
      <c r="CK1153" s="1453"/>
      <c r="CL1153" s="1453"/>
      <c r="CM1153" s="1453"/>
      <c r="CN1153" s="1453"/>
      <c r="CO1153" s="1453"/>
      <c r="CP1153" s="1453"/>
      <c r="CQ1153" s="1453"/>
      <c r="CR1153" s="1453"/>
      <c r="CS1153" s="1453"/>
      <c r="CT1153" s="1453"/>
      <c r="CU1153" s="1453"/>
      <c r="CV1153" s="1453"/>
      <c r="CW1153" s="1453"/>
      <c r="CX1153" s="1453"/>
      <c r="CY1153" s="1453"/>
      <c r="CZ1153" s="1453"/>
      <c r="DA1153" s="1453"/>
      <c r="DB1153" s="1453"/>
      <c r="DC1153" s="1453"/>
      <c r="DD1153" s="1453"/>
      <c r="DE1153" s="1453"/>
      <c r="DF1153" s="1453"/>
      <c r="DG1153" s="1453"/>
      <c r="DH1153" s="1453"/>
      <c r="DI1153" s="1453"/>
      <c r="DJ1153" s="1453"/>
      <c r="DK1153" s="1453"/>
      <c r="DL1153" s="1453"/>
      <c r="DM1153" s="1453"/>
      <c r="DN1153" s="1453"/>
      <c r="DO1153" s="1453"/>
      <c r="DP1153" s="1453"/>
      <c r="DQ1153" s="1453"/>
      <c r="DR1153" s="1453"/>
      <c r="DS1153" s="1453"/>
      <c r="DT1153" s="1453"/>
    </row>
    <row r="1154" spans="1:124" s="1543" customFormat="1" ht="21.9" customHeight="1" x14ac:dyDescent="0.3">
      <c r="A1154" s="1453"/>
      <c r="B1154" s="1453"/>
      <c r="C1154" s="1514"/>
      <c r="D1154" s="1514"/>
      <c r="E1154" s="1514"/>
      <c r="F1154" s="1848"/>
      <c r="G1154" s="1930"/>
      <c r="H1154" s="1516"/>
      <c r="I1154" s="1537"/>
      <c r="J1154" s="1537"/>
      <c r="K1154" s="1453"/>
      <c r="L1154" s="1453"/>
      <c r="M1154" s="1453"/>
      <c r="N1154" s="1514"/>
      <c r="O1154" s="1453"/>
      <c r="P1154" s="1453"/>
      <c r="Q1154" s="1453"/>
      <c r="R1154" s="1453"/>
      <c r="S1154" s="1453"/>
      <c r="T1154" s="1452"/>
      <c r="U1154"/>
      <c r="V1154"/>
      <c r="W1154" s="1453"/>
      <c r="X1154" s="1453"/>
      <c r="Y1154" s="1453"/>
      <c r="Z1154" s="1453"/>
      <c r="AA1154" s="1453"/>
      <c r="AB1154" s="1453"/>
      <c r="AC1154" s="1453"/>
      <c r="AD1154" s="1453"/>
      <c r="AE1154" s="1453"/>
      <c r="AF1154" s="1453"/>
      <c r="AG1154" s="1453"/>
      <c r="AH1154" s="1453"/>
      <c r="AI1154" s="1453"/>
      <c r="AJ1154" s="1453"/>
      <c r="AK1154" s="1453"/>
      <c r="AL1154" s="1453"/>
      <c r="AM1154" s="1453"/>
      <c r="AN1154" s="1453"/>
      <c r="AO1154" s="1453"/>
      <c r="AP1154" s="1453"/>
      <c r="AQ1154" s="1453"/>
      <c r="AR1154" s="1454"/>
      <c r="AS1154" s="1453"/>
      <c r="AT1154" s="1453"/>
      <c r="AU1154" s="1453"/>
      <c r="AV1154" s="1453"/>
      <c r="AW1154" s="1453"/>
      <c r="AX1154" s="1453"/>
      <c r="AY1154" s="1453"/>
      <c r="AZ1154" s="1453"/>
      <c r="BA1154" s="1453"/>
      <c r="BB1154" s="1453"/>
      <c r="BC1154" s="1453"/>
      <c r="BD1154" s="1453"/>
      <c r="BE1154" s="1453"/>
      <c r="BF1154" s="1453"/>
      <c r="BG1154" s="1453"/>
      <c r="BH1154" s="1453"/>
      <c r="BI1154" s="1453"/>
      <c r="BJ1154" s="1453"/>
      <c r="BK1154" s="1453"/>
      <c r="BL1154" s="1453"/>
      <c r="BM1154" s="1453"/>
      <c r="BN1154" s="1453"/>
      <c r="BO1154" s="1453"/>
      <c r="BP1154" s="1453"/>
      <c r="BQ1154" s="1453"/>
      <c r="BR1154" s="1453"/>
      <c r="BS1154" s="1453"/>
      <c r="BT1154" s="1453"/>
      <c r="BU1154" s="1453"/>
      <c r="BV1154" s="1453"/>
      <c r="BW1154" s="1453"/>
      <c r="BX1154" s="1453"/>
      <c r="BY1154" s="1453"/>
      <c r="BZ1154" s="1453"/>
      <c r="CA1154" s="1453"/>
      <c r="CB1154" s="1453"/>
      <c r="CC1154" s="1453"/>
      <c r="CD1154" s="1453"/>
      <c r="CE1154" s="1453"/>
      <c r="CF1154" s="1453"/>
      <c r="CG1154" s="1453"/>
      <c r="CH1154" s="1453"/>
      <c r="CI1154" s="1453"/>
      <c r="CJ1154" s="1453"/>
      <c r="CK1154" s="1453"/>
      <c r="CL1154" s="1453"/>
      <c r="CM1154" s="1453"/>
      <c r="CN1154" s="1453"/>
      <c r="CO1154" s="1453"/>
      <c r="CP1154" s="1453"/>
      <c r="CQ1154" s="1453"/>
      <c r="CR1154" s="1453"/>
      <c r="CS1154" s="1453"/>
      <c r="CT1154" s="1453"/>
      <c r="CU1154" s="1453"/>
      <c r="CV1154" s="1453"/>
      <c r="CW1154" s="1453"/>
      <c r="CX1154" s="1453"/>
      <c r="CY1154" s="1453"/>
      <c r="CZ1154" s="1453"/>
      <c r="DA1154" s="1453"/>
      <c r="DB1154" s="1453"/>
      <c r="DC1154" s="1453"/>
      <c r="DD1154" s="1453"/>
      <c r="DE1154" s="1453"/>
      <c r="DF1154" s="1453"/>
      <c r="DG1154" s="1453"/>
      <c r="DH1154" s="1453"/>
      <c r="DI1154" s="1453"/>
      <c r="DJ1154" s="1453"/>
      <c r="DK1154" s="1453"/>
      <c r="DL1154" s="1453"/>
      <c r="DM1154" s="1453"/>
      <c r="DN1154" s="1453"/>
      <c r="DO1154" s="1453"/>
      <c r="DP1154" s="1453"/>
      <c r="DQ1154" s="1453"/>
      <c r="DR1154" s="1453"/>
      <c r="DS1154" s="1453"/>
      <c r="DT1154" s="1453"/>
    </row>
    <row r="1155" spans="1:124" s="1543" customFormat="1" ht="21.9" customHeight="1" x14ac:dyDescent="0.3">
      <c r="A1155" s="1453"/>
      <c r="B1155" s="1453"/>
      <c r="C1155" s="1514"/>
      <c r="D1155" s="1514"/>
      <c r="E1155" s="1514"/>
      <c r="F1155" s="1848"/>
      <c r="G1155" s="1930"/>
      <c r="H1155" s="1516"/>
      <c r="I1155" s="1537"/>
      <c r="J1155" s="1537"/>
      <c r="K1155" s="1453"/>
      <c r="L1155" s="1453"/>
      <c r="M1155" s="1453"/>
      <c r="N1155" s="1514"/>
      <c r="O1155" s="1453"/>
      <c r="P1155" s="1453"/>
      <c r="Q1155" s="1453"/>
      <c r="R1155" s="1453"/>
      <c r="S1155" s="1453"/>
      <c r="T1155" s="1452"/>
      <c r="U1155"/>
      <c r="V1155"/>
      <c r="W1155" s="1453"/>
      <c r="X1155" s="1453"/>
      <c r="Y1155" s="1453"/>
      <c r="Z1155" s="1453"/>
      <c r="AA1155" s="1453"/>
      <c r="AB1155" s="1453"/>
      <c r="AC1155" s="1453"/>
      <c r="AD1155" s="1453"/>
      <c r="AE1155" s="1453"/>
      <c r="AF1155" s="1453"/>
      <c r="AG1155" s="1453"/>
      <c r="AH1155" s="1453"/>
      <c r="AI1155" s="1453"/>
      <c r="AJ1155" s="1453"/>
      <c r="AK1155" s="1453"/>
      <c r="AL1155" s="1453"/>
      <c r="AM1155" s="1453"/>
      <c r="AN1155" s="1453"/>
      <c r="AO1155" s="1453"/>
      <c r="AP1155" s="1453"/>
      <c r="AQ1155" s="1453"/>
      <c r="AR1155" s="1454"/>
      <c r="AS1155" s="1453"/>
      <c r="AT1155" s="1453"/>
      <c r="AU1155" s="1453"/>
      <c r="AV1155" s="1453"/>
      <c r="AW1155" s="1453"/>
      <c r="AX1155" s="1453"/>
      <c r="AY1155" s="1453"/>
      <c r="AZ1155" s="1453"/>
      <c r="BA1155" s="1453"/>
      <c r="BB1155" s="1453"/>
      <c r="BC1155" s="1453"/>
      <c r="BD1155" s="1453"/>
      <c r="BE1155" s="1453"/>
      <c r="BF1155" s="1453"/>
      <c r="BG1155" s="1453"/>
      <c r="BH1155" s="1453"/>
      <c r="BI1155" s="1453"/>
      <c r="BJ1155" s="1453"/>
      <c r="BK1155" s="1453"/>
      <c r="BL1155" s="1453"/>
      <c r="BM1155" s="1453"/>
      <c r="BN1155" s="1453"/>
      <c r="BO1155" s="1453"/>
      <c r="BP1155" s="1453"/>
      <c r="BQ1155" s="1453"/>
      <c r="BR1155" s="1453"/>
      <c r="BS1155" s="1453"/>
      <c r="BT1155" s="1453"/>
      <c r="BU1155" s="1453"/>
      <c r="BV1155" s="1453"/>
      <c r="BW1155" s="1453"/>
      <c r="BX1155" s="1453"/>
      <c r="BY1155" s="1453"/>
      <c r="BZ1155" s="1453"/>
      <c r="CA1155" s="1453"/>
      <c r="CB1155" s="1453"/>
      <c r="CC1155" s="1453"/>
      <c r="CD1155" s="1453"/>
      <c r="CE1155" s="1453"/>
      <c r="CF1155" s="1453"/>
      <c r="CG1155" s="1453"/>
      <c r="CH1155" s="1453"/>
      <c r="CI1155" s="1453"/>
      <c r="CJ1155" s="1453"/>
      <c r="CK1155" s="1453"/>
      <c r="CL1155" s="1453"/>
      <c r="CM1155" s="1453"/>
      <c r="CN1155" s="1453"/>
      <c r="CO1155" s="1453"/>
      <c r="CP1155" s="1453"/>
      <c r="CQ1155" s="1453"/>
      <c r="CR1155" s="1453"/>
      <c r="CS1155" s="1453"/>
      <c r="CT1155" s="1453"/>
      <c r="CU1155" s="1453"/>
      <c r="CV1155" s="1453"/>
      <c r="CW1155" s="1453"/>
      <c r="CX1155" s="1453"/>
      <c r="CY1155" s="1453"/>
      <c r="CZ1155" s="1453"/>
      <c r="DA1155" s="1453"/>
      <c r="DB1155" s="1453"/>
      <c r="DC1155" s="1453"/>
      <c r="DD1155" s="1453"/>
      <c r="DE1155" s="1453"/>
      <c r="DF1155" s="1453"/>
      <c r="DG1155" s="1453"/>
      <c r="DH1155" s="1453"/>
      <c r="DI1155" s="1453"/>
      <c r="DJ1155" s="1453"/>
      <c r="DK1155" s="1453"/>
      <c r="DL1155" s="1453"/>
      <c r="DM1155" s="1453"/>
      <c r="DN1155" s="1453"/>
      <c r="DO1155" s="1453"/>
      <c r="DP1155" s="1453"/>
      <c r="DQ1155" s="1453"/>
      <c r="DR1155" s="1453"/>
      <c r="DS1155" s="1453"/>
      <c r="DT1155" s="1453"/>
    </row>
    <row r="1156" spans="1:124" s="1543" customFormat="1" ht="21.9" customHeight="1" x14ac:dyDescent="0.3">
      <c r="A1156" s="1453"/>
      <c r="B1156" s="1453"/>
      <c r="C1156" s="1514"/>
      <c r="D1156" s="1514"/>
      <c r="E1156" s="1514"/>
      <c r="F1156" s="1848"/>
      <c r="G1156" s="1930"/>
      <c r="H1156" s="1516"/>
      <c r="I1156" s="1537"/>
      <c r="J1156" s="1537"/>
      <c r="K1156" s="1453"/>
      <c r="L1156" s="1453"/>
      <c r="M1156" s="1453"/>
      <c r="N1156" s="1514"/>
      <c r="O1156" s="1453"/>
      <c r="P1156" s="1453"/>
      <c r="Q1156" s="1453"/>
      <c r="R1156" s="1453"/>
      <c r="S1156" s="1453"/>
      <c r="T1156" s="1452"/>
      <c r="U1156"/>
      <c r="V1156"/>
      <c r="W1156" s="1453"/>
      <c r="X1156" s="1453"/>
      <c r="Y1156" s="1453"/>
      <c r="Z1156" s="1453"/>
      <c r="AA1156" s="1453"/>
      <c r="AB1156" s="1453"/>
      <c r="AC1156" s="1453"/>
      <c r="AD1156" s="1453"/>
      <c r="AE1156" s="1453"/>
      <c r="AF1156" s="1453"/>
      <c r="AG1156" s="1453"/>
      <c r="AH1156" s="1453"/>
      <c r="AI1156" s="1453"/>
      <c r="AJ1156" s="1453"/>
      <c r="AK1156" s="1453"/>
      <c r="AL1156" s="1453"/>
      <c r="AM1156" s="1453"/>
      <c r="AN1156" s="1453"/>
      <c r="AO1156" s="1453"/>
      <c r="AP1156" s="1453"/>
      <c r="AQ1156" s="1453"/>
      <c r="AR1156" s="1454"/>
      <c r="AS1156" s="1453"/>
      <c r="AT1156" s="1453"/>
      <c r="AU1156" s="1453"/>
      <c r="AV1156" s="1453"/>
      <c r="AW1156" s="1453"/>
      <c r="AX1156" s="1453"/>
      <c r="AY1156" s="1453"/>
      <c r="AZ1156" s="1453"/>
      <c r="BA1156" s="1453"/>
      <c r="BB1156" s="1453"/>
      <c r="BC1156" s="1453"/>
      <c r="BD1156" s="1453"/>
      <c r="BE1156" s="1453"/>
      <c r="BF1156" s="1453"/>
      <c r="BG1156" s="1453"/>
      <c r="BH1156" s="1453"/>
      <c r="BI1156" s="1453"/>
      <c r="BJ1156" s="1453"/>
      <c r="BK1156" s="1453"/>
      <c r="BL1156" s="1453"/>
      <c r="BM1156" s="1453"/>
      <c r="BN1156" s="1453"/>
      <c r="BO1156" s="1453"/>
      <c r="BP1156" s="1453"/>
      <c r="BQ1156" s="1453"/>
      <c r="BR1156" s="1453"/>
      <c r="BS1156" s="1453"/>
      <c r="BT1156" s="1453"/>
      <c r="BU1156" s="1453"/>
      <c r="BV1156" s="1453"/>
      <c r="BW1156" s="1453"/>
      <c r="BX1156" s="1453"/>
      <c r="BY1156" s="1453"/>
      <c r="BZ1156" s="1453"/>
      <c r="CA1156" s="1453"/>
      <c r="CB1156" s="1453"/>
      <c r="CC1156" s="1453"/>
      <c r="CD1156" s="1453"/>
      <c r="CE1156" s="1453"/>
      <c r="CF1156" s="1453"/>
      <c r="CG1156" s="1453"/>
      <c r="CH1156" s="1453"/>
      <c r="CI1156" s="1453"/>
      <c r="CJ1156" s="1453"/>
      <c r="CK1156" s="1453"/>
      <c r="CL1156" s="1453"/>
      <c r="CM1156" s="1453"/>
      <c r="CN1156" s="1453"/>
      <c r="CO1156" s="1453"/>
      <c r="CP1156" s="1453"/>
      <c r="CQ1156" s="1453"/>
      <c r="CR1156" s="1453"/>
      <c r="CS1156" s="1453"/>
      <c r="CT1156" s="1453"/>
      <c r="CU1156" s="1453"/>
      <c r="CV1156" s="1453"/>
      <c r="CW1156" s="1453"/>
      <c r="CX1156" s="1453"/>
      <c r="CY1156" s="1453"/>
      <c r="CZ1156" s="1453"/>
      <c r="DA1156" s="1453"/>
      <c r="DB1156" s="1453"/>
      <c r="DC1156" s="1453"/>
      <c r="DD1156" s="1453"/>
      <c r="DE1156" s="1453"/>
      <c r="DF1156" s="1453"/>
      <c r="DG1156" s="1453"/>
      <c r="DH1156" s="1453"/>
      <c r="DI1156" s="1453"/>
      <c r="DJ1156" s="1453"/>
      <c r="DK1156" s="1453"/>
      <c r="DL1156" s="1453"/>
      <c r="DM1156" s="1453"/>
      <c r="DN1156" s="1453"/>
      <c r="DO1156" s="1453"/>
      <c r="DP1156" s="1453"/>
      <c r="DQ1156" s="1453"/>
      <c r="DR1156" s="1453"/>
      <c r="DS1156" s="1453"/>
      <c r="DT1156" s="1453"/>
    </row>
    <row r="1157" spans="1:124" s="1543" customFormat="1" ht="21.9" customHeight="1" x14ac:dyDescent="0.3">
      <c r="A1157" s="1453"/>
      <c r="B1157" s="1453"/>
      <c r="C1157" s="1514"/>
      <c r="D1157" s="1514"/>
      <c r="E1157" s="1514"/>
      <c r="F1157" s="1848"/>
      <c r="G1157" s="1930"/>
      <c r="H1157" s="1516"/>
      <c r="I1157" s="1537"/>
      <c r="J1157" s="1537"/>
      <c r="K1157" s="1453"/>
      <c r="L1157" s="1453"/>
      <c r="M1157" s="1453"/>
      <c r="N1157" s="1514"/>
      <c r="O1157" s="1453"/>
      <c r="P1157" s="1453"/>
      <c r="Q1157" s="1453"/>
      <c r="R1157" s="1453"/>
      <c r="S1157" s="1453"/>
      <c r="T1157" s="1452"/>
      <c r="U1157"/>
      <c r="V1157"/>
      <c r="W1157" s="1453"/>
      <c r="X1157" s="1453"/>
      <c r="Y1157" s="1453"/>
      <c r="Z1157" s="1453"/>
      <c r="AA1157" s="1453"/>
      <c r="AB1157" s="1453"/>
      <c r="AC1157" s="1453"/>
      <c r="AD1157" s="1453"/>
      <c r="AE1157" s="1453"/>
      <c r="AF1157" s="1453"/>
      <c r="AG1157" s="1453"/>
      <c r="AH1157" s="1453"/>
      <c r="AI1157" s="1453"/>
      <c r="AJ1157" s="1453"/>
      <c r="AK1157" s="1453"/>
      <c r="AL1157" s="1453"/>
      <c r="AM1157" s="1453"/>
      <c r="AN1157" s="1453"/>
      <c r="AO1157" s="1453"/>
      <c r="AP1157" s="1453"/>
      <c r="AQ1157" s="1453"/>
      <c r="AR1157" s="1454"/>
      <c r="AS1157" s="1453"/>
      <c r="AT1157" s="1453"/>
      <c r="AU1157" s="1453"/>
      <c r="AV1157" s="1453"/>
      <c r="AW1157" s="1453"/>
      <c r="AX1157" s="1453"/>
      <c r="AY1157" s="1453"/>
      <c r="AZ1157" s="1453"/>
      <c r="BA1157" s="1453"/>
      <c r="BB1157" s="1453"/>
      <c r="BC1157" s="1453"/>
      <c r="BD1157" s="1453"/>
      <c r="BE1157" s="1453"/>
      <c r="BF1157" s="1453"/>
      <c r="BG1157" s="1453"/>
      <c r="BH1157" s="1453"/>
      <c r="BI1157" s="1453"/>
      <c r="BJ1157" s="1453"/>
      <c r="BK1157" s="1453"/>
      <c r="BL1157" s="1453"/>
      <c r="BM1157" s="1453"/>
      <c r="BN1157" s="1453"/>
      <c r="BO1157" s="1453"/>
      <c r="BP1157" s="1453"/>
      <c r="BQ1157" s="1453"/>
      <c r="BR1157" s="1453"/>
      <c r="BS1157" s="1453"/>
      <c r="BT1157" s="1453"/>
      <c r="BU1157" s="1453"/>
      <c r="BV1157" s="1453"/>
      <c r="BW1157" s="1453"/>
      <c r="BX1157" s="1453"/>
      <c r="BY1157" s="1453"/>
      <c r="BZ1157" s="1453"/>
      <c r="CA1157" s="1453"/>
      <c r="CB1157" s="1453"/>
      <c r="CC1157" s="1453"/>
      <c r="CD1157" s="1453"/>
      <c r="CE1157" s="1453"/>
      <c r="CF1157" s="1453"/>
      <c r="CG1157" s="1453"/>
      <c r="CH1157" s="1453"/>
      <c r="CI1157" s="1453"/>
      <c r="CJ1157" s="1453"/>
      <c r="CK1157" s="1453"/>
      <c r="CL1157" s="1453"/>
      <c r="CM1157" s="1453"/>
      <c r="CN1157" s="1453"/>
      <c r="CO1157" s="1453"/>
      <c r="CP1157" s="1453"/>
      <c r="CQ1157" s="1453"/>
      <c r="CR1157" s="1453"/>
      <c r="CS1157" s="1453"/>
      <c r="CT1157" s="1453"/>
      <c r="CU1157" s="1453"/>
      <c r="CV1157" s="1453"/>
      <c r="CW1157" s="1453"/>
      <c r="CX1157" s="1453"/>
      <c r="CY1157" s="1453"/>
      <c r="CZ1157" s="1453"/>
      <c r="DA1157" s="1453"/>
      <c r="DB1157" s="1453"/>
      <c r="DC1157" s="1453"/>
      <c r="DD1157" s="1453"/>
      <c r="DE1157" s="1453"/>
      <c r="DF1157" s="1453"/>
      <c r="DG1157" s="1453"/>
      <c r="DH1157" s="1453"/>
      <c r="DI1157" s="1453"/>
      <c r="DJ1157" s="1453"/>
      <c r="DK1157" s="1453"/>
      <c r="DL1157" s="1453"/>
      <c r="DM1157" s="1453"/>
      <c r="DN1157" s="1453"/>
      <c r="DO1157" s="1453"/>
      <c r="DP1157" s="1453"/>
      <c r="DQ1157" s="1453"/>
      <c r="DR1157" s="1453"/>
      <c r="DS1157" s="1453"/>
      <c r="DT1157" s="1453"/>
    </row>
    <row r="1158" spans="1:124" s="1543" customFormat="1" ht="21.9" customHeight="1" x14ac:dyDescent="0.3">
      <c r="A1158" s="1453"/>
      <c r="B1158" s="1453"/>
      <c r="C1158" s="1514"/>
      <c r="D1158" s="1514"/>
      <c r="E1158" s="1514"/>
      <c r="F1158" s="1848"/>
      <c r="G1158" s="1930"/>
      <c r="H1158" s="1516"/>
      <c r="I1158" s="1537"/>
      <c r="J1158" s="1537"/>
      <c r="K1158" s="1453"/>
      <c r="L1158" s="1453"/>
      <c r="M1158" s="1453"/>
      <c r="N1158" s="1514"/>
      <c r="O1158" s="1453"/>
      <c r="P1158" s="1453"/>
      <c r="Q1158" s="1453"/>
      <c r="R1158" s="1453"/>
      <c r="S1158" s="1453"/>
      <c r="T1158" s="1452"/>
      <c r="U1158"/>
      <c r="V1158"/>
      <c r="W1158" s="1453"/>
      <c r="X1158" s="1453"/>
      <c r="Y1158" s="1453"/>
      <c r="Z1158" s="1453"/>
      <c r="AA1158" s="1453"/>
      <c r="AB1158" s="1453"/>
      <c r="AC1158" s="1453"/>
      <c r="AD1158" s="1453"/>
      <c r="AE1158" s="1453"/>
      <c r="AF1158" s="1453"/>
      <c r="AG1158" s="1453"/>
      <c r="AH1158" s="1453"/>
      <c r="AI1158" s="1453"/>
      <c r="AJ1158" s="1453"/>
      <c r="AK1158" s="1453"/>
      <c r="AL1158" s="1453"/>
      <c r="AM1158" s="1453"/>
      <c r="AN1158" s="1453"/>
      <c r="AO1158" s="1453"/>
      <c r="AP1158" s="1453"/>
      <c r="AQ1158" s="1453"/>
      <c r="AR1158" s="1454"/>
      <c r="AS1158" s="1453"/>
      <c r="AT1158" s="1453"/>
      <c r="AU1158" s="1453"/>
      <c r="AV1158" s="1453"/>
      <c r="AW1158" s="1453"/>
      <c r="AX1158" s="1453"/>
      <c r="AY1158" s="1453"/>
      <c r="AZ1158" s="1453"/>
      <c r="BA1158" s="1453"/>
      <c r="BB1158" s="1453"/>
      <c r="BC1158" s="1453"/>
      <c r="BD1158" s="1453"/>
      <c r="BE1158" s="1453"/>
      <c r="BF1158" s="1453"/>
      <c r="BG1158" s="1453"/>
      <c r="BH1158" s="1453"/>
      <c r="BI1158" s="1453"/>
      <c r="BJ1158" s="1453"/>
      <c r="BK1158" s="1453"/>
      <c r="BL1158" s="1453"/>
      <c r="BM1158" s="1453"/>
      <c r="BN1158" s="1453"/>
      <c r="BO1158" s="1453"/>
      <c r="BP1158" s="1453"/>
      <c r="BQ1158" s="1453"/>
      <c r="BR1158" s="1453"/>
      <c r="BS1158" s="1453"/>
      <c r="BT1158" s="1453"/>
      <c r="BU1158" s="1453"/>
      <c r="BV1158" s="1453"/>
      <c r="BW1158" s="1453"/>
      <c r="BX1158" s="1453"/>
      <c r="BY1158" s="1453"/>
      <c r="BZ1158" s="1453"/>
      <c r="CA1158" s="1453"/>
      <c r="CB1158" s="1453"/>
      <c r="CC1158" s="1453"/>
      <c r="CD1158" s="1453"/>
      <c r="CE1158" s="1453"/>
      <c r="CF1158" s="1453"/>
      <c r="CG1158" s="1453"/>
      <c r="CH1158" s="1453"/>
      <c r="CI1158" s="1453"/>
      <c r="CJ1158" s="1453"/>
      <c r="CK1158" s="1453"/>
      <c r="CL1158" s="1453"/>
      <c r="CM1158" s="1453"/>
      <c r="CN1158" s="1453"/>
      <c r="CO1158" s="1453"/>
      <c r="CP1158" s="1453"/>
      <c r="CQ1158" s="1453"/>
      <c r="CR1158" s="1453"/>
      <c r="CS1158" s="1453"/>
      <c r="CT1158" s="1453"/>
      <c r="CU1158" s="1453"/>
      <c r="CV1158" s="1453"/>
      <c r="CW1158" s="1453"/>
      <c r="CX1158" s="1453"/>
      <c r="CY1158" s="1453"/>
      <c r="CZ1158" s="1453"/>
      <c r="DA1158" s="1453"/>
      <c r="DB1158" s="1453"/>
      <c r="DC1158" s="1453"/>
      <c r="DD1158" s="1453"/>
      <c r="DE1158" s="1453"/>
      <c r="DF1158" s="1453"/>
      <c r="DG1158" s="1453"/>
      <c r="DH1158" s="1453"/>
      <c r="DI1158" s="1453"/>
      <c r="DJ1158" s="1453"/>
      <c r="DK1158" s="1453"/>
      <c r="DL1158" s="1453"/>
      <c r="DM1158" s="1453"/>
      <c r="DN1158" s="1453"/>
      <c r="DO1158" s="1453"/>
      <c r="DP1158" s="1453"/>
      <c r="DQ1158" s="1453"/>
      <c r="DR1158" s="1453"/>
      <c r="DS1158" s="1453"/>
      <c r="DT1158" s="1453"/>
    </row>
    <row r="1159" spans="1:124" s="1543" customFormat="1" ht="21.9" customHeight="1" x14ac:dyDescent="0.3">
      <c r="A1159" s="1453"/>
      <c r="B1159" s="1453"/>
      <c r="C1159" s="1514"/>
      <c r="D1159" s="1514"/>
      <c r="E1159" s="1514"/>
      <c r="F1159" s="1848"/>
      <c r="G1159" s="1930"/>
      <c r="H1159" s="1516"/>
      <c r="I1159" s="1537"/>
      <c r="J1159" s="1537"/>
      <c r="K1159" s="1453"/>
      <c r="L1159" s="1453"/>
      <c r="M1159" s="1453"/>
      <c r="N1159" s="1514"/>
      <c r="O1159" s="1453"/>
      <c r="P1159" s="1453"/>
      <c r="Q1159" s="1453"/>
      <c r="R1159" s="1453"/>
      <c r="S1159" s="1453"/>
      <c r="T1159" s="1452"/>
      <c r="U1159"/>
      <c r="V1159"/>
      <c r="W1159" s="1453"/>
      <c r="X1159" s="1453"/>
      <c r="Y1159" s="1453"/>
      <c r="Z1159" s="1453"/>
      <c r="AA1159" s="1453"/>
      <c r="AB1159" s="1453"/>
      <c r="AC1159" s="1453"/>
      <c r="AD1159" s="1453"/>
      <c r="AE1159" s="1453"/>
      <c r="AF1159" s="1453"/>
      <c r="AG1159" s="1453"/>
      <c r="AH1159" s="1453"/>
      <c r="AI1159" s="1453"/>
      <c r="AJ1159" s="1453"/>
      <c r="AK1159" s="1453"/>
      <c r="AL1159" s="1453"/>
      <c r="AM1159" s="1453"/>
      <c r="AN1159" s="1453"/>
      <c r="AO1159" s="1453"/>
      <c r="AP1159" s="1453"/>
      <c r="AQ1159" s="1453"/>
      <c r="AR1159" s="1454"/>
      <c r="AS1159" s="1453"/>
      <c r="AT1159" s="1453"/>
      <c r="AU1159" s="1453"/>
      <c r="AV1159" s="1453"/>
      <c r="AW1159" s="1453"/>
      <c r="AX1159" s="1453"/>
      <c r="AY1159" s="1453"/>
      <c r="AZ1159" s="1453"/>
      <c r="BA1159" s="1453"/>
      <c r="BB1159" s="1453"/>
      <c r="BC1159" s="1453"/>
      <c r="BD1159" s="1453"/>
      <c r="BE1159" s="1453"/>
      <c r="BF1159" s="1453"/>
      <c r="BG1159" s="1453"/>
      <c r="BH1159" s="1453"/>
      <c r="BI1159" s="1453"/>
      <c r="BJ1159" s="1453"/>
      <c r="BK1159" s="1453"/>
      <c r="BL1159" s="1453"/>
      <c r="BM1159" s="1453"/>
      <c r="BN1159" s="1453"/>
      <c r="BO1159" s="1453"/>
      <c r="BP1159" s="1453"/>
      <c r="BQ1159" s="1453"/>
      <c r="BR1159" s="1453"/>
      <c r="BS1159" s="1453"/>
      <c r="BT1159" s="1453"/>
      <c r="BU1159" s="1453"/>
      <c r="BV1159" s="1453"/>
      <c r="BW1159" s="1453"/>
      <c r="BX1159" s="1453"/>
      <c r="BY1159" s="1453"/>
      <c r="BZ1159" s="1453"/>
      <c r="CA1159" s="1453"/>
      <c r="CB1159" s="1453"/>
      <c r="CC1159" s="1453"/>
      <c r="CD1159" s="1453"/>
      <c r="CE1159" s="1453"/>
      <c r="CF1159" s="1453"/>
      <c r="CG1159" s="1453"/>
      <c r="CH1159" s="1453"/>
      <c r="CI1159" s="1453"/>
      <c r="CJ1159" s="1453"/>
      <c r="CK1159" s="1453"/>
      <c r="CL1159" s="1453"/>
      <c r="CM1159" s="1453"/>
      <c r="CN1159" s="1453"/>
      <c r="CO1159" s="1453"/>
      <c r="CP1159" s="1453"/>
      <c r="CQ1159" s="1453"/>
      <c r="CR1159" s="1453"/>
      <c r="CS1159" s="1453"/>
      <c r="CT1159" s="1453"/>
      <c r="CU1159" s="1453"/>
      <c r="CV1159" s="1453"/>
      <c r="CW1159" s="1453"/>
      <c r="CX1159" s="1453"/>
      <c r="CY1159" s="1453"/>
      <c r="CZ1159" s="1453"/>
      <c r="DA1159" s="1453"/>
      <c r="DB1159" s="1453"/>
      <c r="DC1159" s="1453"/>
      <c r="DD1159" s="1453"/>
      <c r="DE1159" s="1453"/>
      <c r="DF1159" s="1453"/>
      <c r="DG1159" s="1453"/>
      <c r="DH1159" s="1453"/>
      <c r="DI1159" s="1453"/>
      <c r="DJ1159" s="1453"/>
      <c r="DK1159" s="1453"/>
      <c r="DL1159" s="1453"/>
      <c r="DM1159" s="1453"/>
      <c r="DN1159" s="1453"/>
      <c r="DO1159" s="1453"/>
      <c r="DP1159" s="1453"/>
      <c r="DQ1159" s="1453"/>
      <c r="DR1159" s="1453"/>
      <c r="DS1159" s="1453"/>
      <c r="DT1159" s="1453"/>
    </row>
    <row r="1160" spans="1:124" s="1543" customFormat="1" ht="21.9" customHeight="1" x14ac:dyDescent="0.3">
      <c r="A1160" s="1453"/>
      <c r="B1160" s="1453"/>
      <c r="C1160" s="1514"/>
      <c r="D1160" s="1514"/>
      <c r="E1160" s="1514"/>
      <c r="F1160" s="1848"/>
      <c r="G1160" s="1930"/>
      <c r="H1160" s="1516"/>
      <c r="I1160" s="1537"/>
      <c r="J1160" s="1537"/>
      <c r="K1160" s="1453"/>
      <c r="L1160" s="1453"/>
      <c r="M1160" s="1453"/>
      <c r="N1160" s="1514"/>
      <c r="O1160" s="1453"/>
      <c r="P1160" s="1453"/>
      <c r="Q1160" s="1453"/>
      <c r="R1160" s="1453"/>
      <c r="S1160" s="1453"/>
      <c r="T1160" s="1452"/>
      <c r="U1160"/>
      <c r="V1160"/>
      <c r="W1160" s="1453"/>
      <c r="X1160" s="1453"/>
      <c r="Y1160" s="1453"/>
      <c r="Z1160" s="1453"/>
      <c r="AA1160" s="1453"/>
      <c r="AB1160" s="1453"/>
      <c r="AC1160" s="1453"/>
      <c r="AD1160" s="1453"/>
      <c r="AE1160" s="1453"/>
      <c r="AF1160" s="1453"/>
      <c r="AG1160" s="1453"/>
      <c r="AH1160" s="1453"/>
      <c r="AI1160" s="1453"/>
      <c r="AJ1160" s="1453"/>
      <c r="AK1160" s="1453"/>
      <c r="AL1160" s="1453"/>
      <c r="AM1160" s="1453"/>
      <c r="AN1160" s="1453"/>
      <c r="AO1160" s="1453"/>
      <c r="AP1160" s="1453"/>
      <c r="AQ1160" s="1453"/>
      <c r="AR1160" s="1454"/>
      <c r="AS1160" s="1453"/>
      <c r="AT1160" s="1453"/>
      <c r="AU1160" s="1453"/>
      <c r="AV1160" s="1453"/>
      <c r="AW1160" s="1453"/>
      <c r="AX1160" s="1453"/>
      <c r="AY1160" s="1453"/>
      <c r="AZ1160" s="1453"/>
      <c r="BA1160" s="1453"/>
      <c r="BB1160" s="1453"/>
      <c r="BC1160" s="1453"/>
      <c r="BD1160" s="1453"/>
      <c r="BE1160" s="1453"/>
      <c r="BF1160" s="1453"/>
      <c r="BG1160" s="1453"/>
      <c r="BH1160" s="1453"/>
      <c r="BI1160" s="1453"/>
      <c r="BJ1160" s="1453"/>
      <c r="BK1160" s="1453"/>
      <c r="BL1160" s="1453"/>
      <c r="BM1160" s="1453"/>
      <c r="BN1160" s="1453"/>
      <c r="BO1160" s="1453"/>
      <c r="BP1160" s="1453"/>
      <c r="BQ1160" s="1453"/>
      <c r="BR1160" s="1453"/>
      <c r="BS1160" s="1453"/>
      <c r="BT1160" s="1453"/>
      <c r="BU1160" s="1453"/>
      <c r="BV1160" s="1453"/>
      <c r="BW1160" s="1453"/>
      <c r="BX1160" s="1453"/>
      <c r="BY1160" s="1453"/>
      <c r="BZ1160" s="1453"/>
      <c r="CA1160" s="1453"/>
      <c r="CB1160" s="1453"/>
      <c r="CC1160" s="1453"/>
      <c r="CD1160" s="1453"/>
      <c r="CE1160" s="1453"/>
      <c r="CF1160" s="1453"/>
      <c r="CG1160" s="1453"/>
      <c r="CH1160" s="1453"/>
      <c r="CI1160" s="1453"/>
      <c r="CJ1160" s="1453"/>
      <c r="CK1160" s="1453"/>
      <c r="CL1160" s="1453"/>
      <c r="CM1160" s="1453"/>
      <c r="CN1160" s="1453"/>
      <c r="CO1160" s="1453"/>
      <c r="CP1160" s="1453"/>
      <c r="CQ1160" s="1453"/>
      <c r="CR1160" s="1453"/>
      <c r="CS1160" s="1453"/>
      <c r="CT1160" s="1453"/>
      <c r="CU1160" s="1453"/>
      <c r="CV1160" s="1453"/>
      <c r="CW1160" s="1453"/>
      <c r="CX1160" s="1453"/>
      <c r="CY1160" s="1453"/>
      <c r="CZ1160" s="1453"/>
      <c r="DA1160" s="1453"/>
      <c r="DB1160" s="1453"/>
      <c r="DC1160" s="1453"/>
      <c r="DD1160" s="1453"/>
      <c r="DE1160" s="1453"/>
      <c r="DF1160" s="1453"/>
      <c r="DG1160" s="1453"/>
      <c r="DH1160" s="1453"/>
      <c r="DI1160" s="1453"/>
      <c r="DJ1160" s="1453"/>
      <c r="DK1160" s="1453"/>
      <c r="DL1160" s="1453"/>
      <c r="DM1160" s="1453"/>
      <c r="DN1160" s="1453"/>
      <c r="DO1160" s="1453"/>
      <c r="DP1160" s="1453"/>
      <c r="DQ1160" s="1453"/>
      <c r="DR1160" s="1453"/>
      <c r="DS1160" s="1453"/>
      <c r="DT1160" s="1453"/>
    </row>
    <row r="1161" spans="1:124" s="1543" customFormat="1" ht="21.9" customHeight="1" x14ac:dyDescent="0.3">
      <c r="A1161" s="1453"/>
      <c r="B1161" s="1453"/>
      <c r="C1161" s="1514"/>
      <c r="D1161" s="1514"/>
      <c r="E1161" s="1514"/>
      <c r="F1161" s="1848"/>
      <c r="G1161" s="1930"/>
      <c r="H1161" s="1516"/>
      <c r="I1161" s="1537"/>
      <c r="J1161" s="1537"/>
      <c r="K1161" s="1453"/>
      <c r="L1161" s="1453"/>
      <c r="M1161" s="1453"/>
      <c r="N1161" s="1514"/>
      <c r="O1161" s="1453"/>
      <c r="P1161" s="1453"/>
      <c r="Q1161" s="1453"/>
      <c r="R1161" s="1453"/>
      <c r="S1161" s="1453"/>
      <c r="T1161" s="1452"/>
      <c r="U1161"/>
      <c r="V1161"/>
      <c r="W1161" s="1453"/>
      <c r="X1161" s="1453"/>
      <c r="Y1161" s="1453"/>
      <c r="Z1161" s="1453"/>
      <c r="AA1161" s="1453"/>
      <c r="AB1161" s="1453"/>
      <c r="AC1161" s="1453"/>
      <c r="AD1161" s="1453"/>
      <c r="AE1161" s="1453"/>
      <c r="AF1161" s="1453"/>
      <c r="AG1161" s="1453"/>
      <c r="AH1161" s="1453"/>
      <c r="AI1161" s="1453"/>
      <c r="AJ1161" s="1453"/>
      <c r="AK1161" s="1453"/>
      <c r="AL1161" s="1453"/>
      <c r="AM1161" s="1453"/>
      <c r="AN1161" s="1453"/>
      <c r="AO1161" s="1453"/>
      <c r="AP1161" s="1453"/>
      <c r="AQ1161" s="1453"/>
      <c r="AR1161" s="1454"/>
      <c r="AS1161" s="1453"/>
      <c r="AT1161" s="1453"/>
      <c r="AU1161" s="1453"/>
      <c r="AV1161" s="1453"/>
      <c r="AW1161" s="1453"/>
      <c r="AX1161" s="1453"/>
      <c r="AY1161" s="1453"/>
      <c r="AZ1161" s="1453"/>
      <c r="BA1161" s="1453"/>
      <c r="BB1161" s="1453"/>
      <c r="BC1161" s="1453"/>
      <c r="BD1161" s="1453"/>
      <c r="BE1161" s="1453"/>
      <c r="BF1161" s="1453"/>
      <c r="BG1161" s="1453"/>
      <c r="BH1161" s="1453"/>
      <c r="BI1161" s="1453"/>
      <c r="BJ1161" s="1453"/>
      <c r="BK1161" s="1453"/>
      <c r="BL1161" s="1453"/>
      <c r="BM1161" s="1453"/>
      <c r="BN1161" s="1453"/>
      <c r="BO1161" s="1453"/>
      <c r="BP1161" s="1453"/>
      <c r="BQ1161" s="1453"/>
      <c r="BR1161" s="1453"/>
      <c r="BS1161" s="1453"/>
      <c r="BT1161" s="1453"/>
      <c r="BU1161" s="1453"/>
      <c r="BV1161" s="1453"/>
      <c r="BW1161" s="1453"/>
      <c r="BX1161" s="1453"/>
      <c r="BY1161" s="1453"/>
      <c r="BZ1161" s="1453"/>
      <c r="CA1161" s="1453"/>
      <c r="CB1161" s="1453"/>
      <c r="CC1161" s="1453"/>
      <c r="CD1161" s="1453"/>
      <c r="CE1161" s="1453"/>
      <c r="CF1161" s="1453"/>
      <c r="CG1161" s="1453"/>
      <c r="CH1161" s="1453"/>
      <c r="CI1161" s="1453"/>
      <c r="CJ1161" s="1453"/>
      <c r="CK1161" s="1453"/>
      <c r="CL1161" s="1453"/>
      <c r="CM1161" s="1453"/>
      <c r="CN1161" s="1453"/>
      <c r="CO1161" s="1453"/>
      <c r="CP1161" s="1453"/>
      <c r="CQ1161" s="1453"/>
      <c r="CR1161" s="1453"/>
      <c r="CS1161" s="1453"/>
      <c r="CT1161" s="1453"/>
      <c r="CU1161" s="1453"/>
      <c r="CV1161" s="1453"/>
      <c r="CW1161" s="1453"/>
      <c r="CX1161" s="1453"/>
      <c r="CY1161" s="1453"/>
      <c r="CZ1161" s="1453"/>
      <c r="DA1161" s="1453"/>
      <c r="DB1161" s="1453"/>
      <c r="DC1161" s="1453"/>
      <c r="DD1161" s="1453"/>
      <c r="DE1161" s="1453"/>
      <c r="DF1161" s="1453"/>
      <c r="DG1161" s="1453"/>
      <c r="DH1161" s="1453"/>
      <c r="DI1161" s="1453"/>
      <c r="DJ1161" s="1453"/>
      <c r="DK1161" s="1453"/>
      <c r="DL1161" s="1453"/>
      <c r="DM1161" s="1453"/>
      <c r="DN1161" s="1453"/>
      <c r="DO1161" s="1453"/>
      <c r="DP1161" s="1453"/>
      <c r="DQ1161" s="1453"/>
      <c r="DR1161" s="1453"/>
      <c r="DS1161" s="1453"/>
      <c r="DT1161" s="1453"/>
    </row>
    <row r="1162" spans="1:124" s="1543" customFormat="1" ht="21.9" customHeight="1" x14ac:dyDescent="0.3">
      <c r="A1162" s="1453"/>
      <c r="B1162" s="1453"/>
      <c r="C1162" s="1514"/>
      <c r="D1162" s="1514"/>
      <c r="E1162" s="1514"/>
      <c r="F1162" s="1848"/>
      <c r="G1162" s="1930"/>
      <c r="H1162" s="1516"/>
      <c r="I1162" s="1537"/>
      <c r="J1162" s="1537"/>
      <c r="K1162" s="1453"/>
      <c r="L1162" s="1453"/>
      <c r="M1162" s="1453"/>
      <c r="N1162" s="1514"/>
      <c r="O1162" s="1453"/>
      <c r="P1162" s="1453"/>
      <c r="Q1162" s="1453"/>
      <c r="R1162" s="1453"/>
      <c r="S1162" s="1453"/>
      <c r="T1162" s="1452"/>
      <c r="U1162"/>
      <c r="V1162"/>
      <c r="W1162" s="1453"/>
      <c r="X1162" s="1453"/>
      <c r="Y1162" s="1453"/>
      <c r="Z1162" s="1453"/>
      <c r="AA1162" s="1453"/>
      <c r="AB1162" s="1453"/>
      <c r="AC1162" s="1453"/>
      <c r="AD1162" s="1453"/>
      <c r="AE1162" s="1453"/>
      <c r="AF1162" s="1453"/>
      <c r="AG1162" s="1453"/>
      <c r="AH1162" s="1453"/>
      <c r="AI1162" s="1453"/>
      <c r="AJ1162" s="1453"/>
      <c r="AK1162" s="1453"/>
      <c r="AL1162" s="1453"/>
      <c r="AM1162" s="1453"/>
      <c r="AN1162" s="1453"/>
      <c r="AO1162" s="1453"/>
      <c r="AP1162" s="1453"/>
      <c r="AQ1162" s="1453"/>
      <c r="AR1162" s="1454"/>
      <c r="AS1162" s="1453"/>
      <c r="AT1162" s="1453"/>
      <c r="AU1162" s="1453"/>
      <c r="AV1162" s="1453"/>
      <c r="AW1162" s="1453"/>
      <c r="AX1162" s="1453"/>
      <c r="AY1162" s="1453"/>
      <c r="AZ1162" s="1453"/>
      <c r="BA1162" s="1453"/>
      <c r="BB1162" s="1453"/>
      <c r="BC1162" s="1453"/>
      <c r="BD1162" s="1453"/>
      <c r="BE1162" s="1453"/>
      <c r="BF1162" s="1453"/>
      <c r="BG1162" s="1453"/>
      <c r="BH1162" s="1453"/>
      <c r="BI1162" s="1453"/>
      <c r="BJ1162" s="1453"/>
      <c r="BK1162" s="1453"/>
      <c r="BL1162" s="1453"/>
      <c r="BM1162" s="1453"/>
      <c r="BN1162" s="1453"/>
      <c r="BO1162" s="1453"/>
      <c r="BP1162" s="1453"/>
      <c r="BQ1162" s="1453"/>
      <c r="BR1162" s="1453"/>
      <c r="BS1162" s="1453"/>
      <c r="BT1162" s="1453"/>
      <c r="BU1162" s="1453"/>
      <c r="BV1162" s="1453"/>
      <c r="BW1162" s="1453"/>
      <c r="BX1162" s="1453"/>
      <c r="BY1162" s="1453"/>
      <c r="BZ1162" s="1453"/>
      <c r="CA1162" s="1453"/>
      <c r="CB1162" s="1453"/>
      <c r="CC1162" s="1453"/>
      <c r="CD1162" s="1453"/>
      <c r="CE1162" s="1453"/>
      <c r="CF1162" s="1453"/>
      <c r="CG1162" s="1453"/>
      <c r="CH1162" s="1453"/>
      <c r="CI1162" s="1453"/>
      <c r="CJ1162" s="1453"/>
      <c r="CK1162" s="1453"/>
      <c r="CL1162" s="1453"/>
      <c r="CM1162" s="1453"/>
      <c r="CN1162" s="1453"/>
      <c r="CO1162" s="1453"/>
      <c r="CP1162" s="1453"/>
      <c r="CQ1162" s="1453"/>
      <c r="CR1162" s="1453"/>
      <c r="CS1162" s="1453"/>
      <c r="CT1162" s="1453"/>
      <c r="CU1162" s="1453"/>
      <c r="CV1162" s="1453"/>
      <c r="CW1162" s="1453"/>
      <c r="CX1162" s="1453"/>
      <c r="CY1162" s="1453"/>
      <c r="CZ1162" s="1453"/>
      <c r="DA1162" s="1453"/>
      <c r="DB1162" s="1453"/>
      <c r="DC1162" s="1453"/>
      <c r="DD1162" s="1453"/>
      <c r="DE1162" s="1453"/>
      <c r="DF1162" s="1453"/>
      <c r="DG1162" s="1453"/>
      <c r="DH1162" s="1453"/>
      <c r="DI1162" s="1453"/>
      <c r="DJ1162" s="1453"/>
      <c r="DK1162" s="1453"/>
      <c r="DL1162" s="1453"/>
      <c r="DM1162" s="1453"/>
      <c r="DN1162" s="1453"/>
      <c r="DO1162" s="1453"/>
      <c r="DP1162" s="1453"/>
      <c r="DQ1162" s="1453"/>
      <c r="DR1162" s="1453"/>
      <c r="DS1162" s="1453"/>
      <c r="DT1162" s="1453"/>
    </row>
    <row r="1163" spans="1:124" s="1543" customFormat="1" ht="21.9" customHeight="1" x14ac:dyDescent="0.3">
      <c r="A1163" s="1453"/>
      <c r="B1163" s="1453"/>
      <c r="C1163" s="1514"/>
      <c r="D1163" s="1514"/>
      <c r="E1163" s="1514"/>
      <c r="F1163" s="1848"/>
      <c r="G1163" s="1930"/>
      <c r="H1163" s="1516"/>
      <c r="I1163" s="1537"/>
      <c r="J1163" s="1537"/>
      <c r="K1163" s="1453"/>
      <c r="L1163" s="1453"/>
      <c r="M1163" s="1453"/>
      <c r="N1163" s="1514"/>
      <c r="O1163" s="1453"/>
      <c r="P1163" s="1453"/>
      <c r="Q1163" s="1453"/>
      <c r="R1163" s="1453"/>
      <c r="S1163" s="1453"/>
      <c r="T1163" s="1452"/>
      <c r="U1163"/>
      <c r="V1163"/>
      <c r="W1163" s="1453"/>
      <c r="X1163" s="1453"/>
      <c r="Y1163" s="1453"/>
      <c r="Z1163" s="1453"/>
      <c r="AA1163" s="1453"/>
      <c r="AB1163" s="1453"/>
      <c r="AC1163" s="1453"/>
      <c r="AD1163" s="1453"/>
      <c r="AE1163" s="1453"/>
      <c r="AF1163" s="1453"/>
      <c r="AG1163" s="1453"/>
      <c r="AH1163" s="1453"/>
      <c r="AI1163" s="1453"/>
      <c r="AJ1163" s="1453"/>
      <c r="AK1163" s="1453"/>
      <c r="AL1163" s="1453"/>
      <c r="AM1163" s="1453"/>
      <c r="AN1163" s="1453"/>
      <c r="AO1163" s="1453"/>
      <c r="AP1163" s="1453"/>
      <c r="AQ1163" s="1453"/>
      <c r="AR1163" s="1454"/>
      <c r="AS1163" s="1453"/>
      <c r="AT1163" s="1453"/>
      <c r="AU1163" s="1453"/>
      <c r="AV1163" s="1453"/>
      <c r="AW1163" s="1453"/>
      <c r="AX1163" s="1453"/>
      <c r="AY1163" s="1453"/>
      <c r="AZ1163" s="1453"/>
      <c r="BA1163" s="1453"/>
      <c r="BB1163" s="1453"/>
      <c r="BC1163" s="1453"/>
      <c r="BD1163" s="1453"/>
      <c r="BE1163" s="1453"/>
      <c r="BF1163" s="1453"/>
      <c r="BG1163" s="1453"/>
      <c r="BH1163" s="1453"/>
      <c r="BI1163" s="1453"/>
      <c r="BJ1163" s="1453"/>
      <c r="BK1163" s="1453"/>
      <c r="BL1163" s="1453"/>
      <c r="BM1163" s="1453"/>
      <c r="BN1163" s="1453"/>
      <c r="BO1163" s="1453"/>
      <c r="BP1163" s="1453"/>
      <c r="BQ1163" s="1453"/>
      <c r="BR1163" s="1453"/>
      <c r="BS1163" s="1453"/>
      <c r="BT1163" s="1453"/>
      <c r="BU1163" s="1453"/>
      <c r="BV1163" s="1453"/>
      <c r="BW1163" s="1453"/>
      <c r="BX1163" s="1453"/>
      <c r="BY1163" s="1453"/>
      <c r="BZ1163" s="1453"/>
      <c r="CA1163" s="1453"/>
      <c r="CB1163" s="1453"/>
      <c r="CC1163" s="1453"/>
      <c r="CD1163" s="1453"/>
      <c r="CE1163" s="1453"/>
      <c r="CF1163" s="1453"/>
      <c r="CG1163" s="1453"/>
      <c r="CH1163" s="1453"/>
      <c r="CI1163" s="1453"/>
      <c r="CJ1163" s="1453"/>
      <c r="CK1163" s="1453"/>
      <c r="CL1163" s="1453"/>
      <c r="CM1163" s="1453"/>
      <c r="CN1163" s="1453"/>
      <c r="CO1163" s="1453"/>
      <c r="CP1163" s="1453"/>
      <c r="CQ1163" s="1453"/>
      <c r="CR1163" s="1453"/>
      <c r="CS1163" s="1453"/>
      <c r="CT1163" s="1453"/>
      <c r="CU1163" s="1453"/>
      <c r="CV1163" s="1453"/>
      <c r="CW1163" s="1453"/>
      <c r="CX1163" s="1453"/>
      <c r="CY1163" s="1453"/>
      <c r="CZ1163" s="1453"/>
      <c r="DA1163" s="1453"/>
      <c r="DB1163" s="1453"/>
      <c r="DC1163" s="1453"/>
      <c r="DD1163" s="1453"/>
      <c r="DE1163" s="1453"/>
      <c r="DF1163" s="1453"/>
      <c r="DG1163" s="1453"/>
      <c r="DH1163" s="1453"/>
      <c r="DI1163" s="1453"/>
      <c r="DJ1163" s="1453"/>
      <c r="DK1163" s="1453"/>
      <c r="DL1163" s="1453"/>
      <c r="DM1163" s="1453"/>
      <c r="DN1163" s="1453"/>
      <c r="DO1163" s="1453"/>
      <c r="DP1163" s="1453"/>
      <c r="DQ1163" s="1453"/>
      <c r="DR1163" s="1453"/>
      <c r="DS1163" s="1453"/>
      <c r="DT1163" s="1453"/>
    </row>
    <row r="1164" spans="1:124" s="1543" customFormat="1" ht="21.9" customHeight="1" x14ac:dyDescent="0.3">
      <c r="A1164" s="1453"/>
      <c r="B1164" s="1453"/>
      <c r="C1164" s="1514"/>
      <c r="D1164" s="1514"/>
      <c r="E1164" s="1514"/>
      <c r="F1164" s="1848"/>
      <c r="G1164" s="1930"/>
      <c r="H1164" s="1516"/>
      <c r="I1164" s="1537"/>
      <c r="J1164" s="1537"/>
      <c r="K1164" s="1453"/>
      <c r="L1164" s="1453"/>
      <c r="M1164" s="1453"/>
      <c r="N1164" s="1514"/>
      <c r="O1164" s="1453"/>
      <c r="P1164" s="1453"/>
      <c r="Q1164" s="1453"/>
      <c r="R1164" s="1453"/>
      <c r="S1164" s="1453"/>
      <c r="T1164" s="1452"/>
      <c r="U1164"/>
      <c r="V1164"/>
      <c r="W1164" s="1453"/>
      <c r="X1164" s="1453"/>
      <c r="Y1164" s="1453"/>
      <c r="Z1164" s="1453"/>
      <c r="AA1164" s="1453"/>
      <c r="AB1164" s="1453"/>
      <c r="AC1164" s="1453"/>
      <c r="AD1164" s="1453"/>
      <c r="AE1164" s="1453"/>
      <c r="AF1164" s="1453"/>
      <c r="AG1164" s="1453"/>
      <c r="AH1164" s="1453"/>
      <c r="AI1164" s="1453"/>
      <c r="AJ1164" s="1453"/>
      <c r="AK1164" s="1453"/>
      <c r="AL1164" s="1453"/>
      <c r="AM1164" s="1453"/>
      <c r="AN1164" s="1453"/>
      <c r="AO1164" s="1453"/>
      <c r="AP1164" s="1453"/>
      <c r="AQ1164" s="1453"/>
      <c r="AR1164" s="1454"/>
      <c r="AS1164" s="1453"/>
      <c r="AT1164" s="1453"/>
      <c r="AU1164" s="1453"/>
      <c r="AV1164" s="1453"/>
      <c r="AW1164" s="1453"/>
      <c r="AX1164" s="1453"/>
      <c r="AY1164" s="1453"/>
      <c r="AZ1164" s="1453"/>
      <c r="BA1164" s="1453"/>
      <c r="BB1164" s="1453"/>
      <c r="BC1164" s="1453"/>
      <c r="BD1164" s="1453"/>
      <c r="BE1164" s="1453"/>
      <c r="BF1164" s="1453"/>
      <c r="BG1164" s="1453"/>
      <c r="BH1164" s="1453"/>
      <c r="BI1164" s="1453"/>
      <c r="BJ1164" s="1453"/>
      <c r="BK1164" s="1453"/>
      <c r="BL1164" s="1453"/>
      <c r="BM1164" s="1453"/>
      <c r="BN1164" s="1453"/>
      <c r="BO1164" s="1453"/>
      <c r="BP1164" s="1453"/>
      <c r="BQ1164" s="1453"/>
      <c r="BR1164" s="1453"/>
      <c r="BS1164" s="1453"/>
      <c r="BT1164" s="1453"/>
      <c r="BU1164" s="1453"/>
      <c r="BV1164" s="1453"/>
      <c r="BW1164" s="1453"/>
      <c r="BX1164" s="1453"/>
      <c r="BY1164" s="1453"/>
      <c r="BZ1164" s="1453"/>
      <c r="CA1164" s="1453"/>
      <c r="CB1164" s="1453"/>
      <c r="CC1164" s="1453"/>
      <c r="CD1164" s="1453"/>
      <c r="CE1164" s="1453"/>
      <c r="CF1164" s="1453"/>
      <c r="CG1164" s="1453"/>
      <c r="CH1164" s="1453"/>
      <c r="CI1164" s="1453"/>
      <c r="CJ1164" s="1453"/>
      <c r="CK1164" s="1453"/>
      <c r="CL1164" s="1453"/>
      <c r="CM1164" s="1453"/>
      <c r="CN1164" s="1453"/>
      <c r="CO1164" s="1453"/>
      <c r="CP1164" s="1453"/>
      <c r="CQ1164" s="1453"/>
      <c r="CR1164" s="1453"/>
      <c r="CS1164" s="1453"/>
      <c r="CT1164" s="1453"/>
      <c r="CU1164" s="1453"/>
      <c r="CV1164" s="1453"/>
      <c r="CW1164" s="1453"/>
      <c r="CX1164" s="1453"/>
      <c r="CY1164" s="1453"/>
      <c r="CZ1164" s="1453"/>
      <c r="DA1164" s="1453"/>
      <c r="DB1164" s="1453"/>
      <c r="DC1164" s="1453"/>
      <c r="DD1164" s="1453"/>
      <c r="DE1164" s="1453"/>
      <c r="DF1164" s="1453"/>
      <c r="DG1164" s="1453"/>
      <c r="DH1164" s="1453"/>
      <c r="DI1164" s="1453"/>
      <c r="DJ1164" s="1453"/>
      <c r="DK1164" s="1453"/>
      <c r="DL1164" s="1453"/>
      <c r="DM1164" s="1453"/>
      <c r="DN1164" s="1453"/>
      <c r="DO1164" s="1453"/>
      <c r="DP1164" s="1453"/>
      <c r="DQ1164" s="1453"/>
      <c r="DR1164" s="1453"/>
      <c r="DS1164" s="1453"/>
      <c r="DT1164" s="1453"/>
    </row>
    <row r="1165" spans="1:124" s="1543" customFormat="1" ht="21.9" customHeight="1" x14ac:dyDescent="0.3">
      <c r="A1165" s="1453"/>
      <c r="B1165" s="1453"/>
      <c r="C1165" s="1514"/>
      <c r="D1165" s="1514"/>
      <c r="E1165" s="1514"/>
      <c r="F1165" s="1848"/>
      <c r="G1165" s="1930"/>
      <c r="H1165" s="1516"/>
      <c r="I1165" s="1537"/>
      <c r="J1165" s="1537"/>
      <c r="K1165" s="1453"/>
      <c r="L1165" s="1453"/>
      <c r="M1165" s="1453"/>
      <c r="N1165" s="1514"/>
      <c r="O1165" s="1453"/>
      <c r="P1165" s="1453"/>
      <c r="Q1165" s="1453"/>
      <c r="R1165" s="1453"/>
      <c r="S1165" s="1453"/>
      <c r="T1165" s="1452"/>
      <c r="U1165"/>
      <c r="V1165"/>
      <c r="W1165" s="1453"/>
      <c r="X1165" s="1453"/>
      <c r="Y1165" s="1453"/>
      <c r="Z1165" s="1453"/>
      <c r="AA1165" s="1453"/>
      <c r="AB1165" s="1453"/>
      <c r="AC1165" s="1453"/>
      <c r="AD1165" s="1453"/>
      <c r="AE1165" s="1453"/>
      <c r="AF1165" s="1453"/>
      <c r="AG1165" s="1453"/>
      <c r="AH1165" s="1453"/>
      <c r="AI1165" s="1453"/>
      <c r="AJ1165" s="1453"/>
      <c r="AK1165" s="1453"/>
      <c r="AL1165" s="1453"/>
      <c r="AM1165" s="1453"/>
      <c r="AN1165" s="1453"/>
      <c r="AO1165" s="1453"/>
      <c r="AP1165" s="1453"/>
      <c r="AQ1165" s="1453"/>
      <c r="AR1165" s="1454"/>
      <c r="AS1165" s="1453"/>
      <c r="AT1165" s="1453"/>
      <c r="AU1165" s="1453"/>
      <c r="AV1165" s="1453"/>
      <c r="AW1165" s="1453"/>
      <c r="AX1165" s="1453"/>
      <c r="AY1165" s="1453"/>
      <c r="AZ1165" s="1453"/>
      <c r="BA1165" s="1453"/>
      <c r="BB1165" s="1453"/>
      <c r="BC1165" s="1453"/>
      <c r="BD1165" s="1453"/>
      <c r="BE1165" s="1453"/>
      <c r="BF1165" s="1453"/>
      <c r="BG1165" s="1453"/>
      <c r="BH1165" s="1453"/>
      <c r="BI1165" s="1453"/>
      <c r="BJ1165" s="1453"/>
      <c r="BK1165" s="1453"/>
      <c r="BL1165" s="1453"/>
      <c r="BM1165" s="1453"/>
      <c r="BN1165" s="1453"/>
      <c r="BO1165" s="1453"/>
      <c r="BP1165" s="1453"/>
      <c r="BQ1165" s="1453"/>
      <c r="BR1165" s="1453"/>
      <c r="BS1165" s="1453"/>
      <c r="BT1165" s="1453"/>
      <c r="BU1165" s="1453"/>
      <c r="BV1165" s="1453"/>
      <c r="BW1165" s="1453"/>
      <c r="BX1165" s="1453"/>
      <c r="BY1165" s="1453"/>
      <c r="BZ1165" s="1453"/>
      <c r="CA1165" s="1453"/>
      <c r="CB1165" s="1453"/>
      <c r="CC1165" s="1453"/>
      <c r="CD1165" s="1453"/>
      <c r="CE1165" s="1453"/>
      <c r="CF1165" s="1453"/>
      <c r="CG1165" s="1453"/>
      <c r="CH1165" s="1453"/>
      <c r="CI1165" s="1453"/>
      <c r="CJ1165" s="1453"/>
      <c r="CK1165" s="1453"/>
      <c r="CL1165" s="1453"/>
      <c r="CM1165" s="1453"/>
      <c r="CN1165" s="1453"/>
      <c r="CO1165" s="1453"/>
      <c r="CP1165" s="1453"/>
      <c r="CQ1165" s="1453"/>
      <c r="CR1165" s="1453"/>
      <c r="CS1165" s="1453"/>
      <c r="CT1165" s="1453"/>
      <c r="CU1165" s="1453"/>
      <c r="CV1165" s="1453"/>
      <c r="CW1165" s="1453"/>
      <c r="CX1165" s="1453"/>
      <c r="CY1165" s="1453"/>
      <c r="CZ1165" s="1453"/>
      <c r="DA1165" s="1453"/>
      <c r="DB1165" s="1453"/>
      <c r="DC1165" s="1453"/>
      <c r="DD1165" s="1453"/>
      <c r="DE1165" s="1453"/>
      <c r="DF1165" s="1453"/>
      <c r="DG1165" s="1453"/>
      <c r="DH1165" s="1453"/>
      <c r="DI1165" s="1453"/>
      <c r="DJ1165" s="1453"/>
      <c r="DK1165" s="1453"/>
      <c r="DL1165" s="1453"/>
      <c r="DM1165" s="1453"/>
      <c r="DN1165" s="1453"/>
      <c r="DO1165" s="1453"/>
      <c r="DP1165" s="1453"/>
      <c r="DQ1165" s="1453"/>
      <c r="DR1165" s="1453"/>
      <c r="DS1165" s="1453"/>
      <c r="DT1165" s="1453"/>
    </row>
    <row r="1166" spans="1:124" s="1543" customFormat="1" ht="21.9" customHeight="1" x14ac:dyDescent="0.3">
      <c r="A1166" s="1453"/>
      <c r="B1166" s="1453"/>
      <c r="C1166" s="1514"/>
      <c r="D1166" s="1514"/>
      <c r="E1166" s="1514"/>
      <c r="F1166" s="1848"/>
      <c r="G1166" s="1930"/>
      <c r="H1166" s="1516"/>
      <c r="I1166" s="1537"/>
      <c r="J1166" s="1537"/>
      <c r="K1166" s="1453"/>
      <c r="L1166" s="1453"/>
      <c r="M1166" s="1453"/>
      <c r="N1166" s="1514"/>
      <c r="O1166" s="1453"/>
      <c r="P1166" s="1453"/>
      <c r="Q1166" s="1453"/>
      <c r="R1166" s="1453"/>
      <c r="S1166" s="1453"/>
      <c r="T1166" s="1452"/>
      <c r="U1166"/>
      <c r="V1166"/>
      <c r="W1166" s="1453"/>
      <c r="X1166" s="1453"/>
      <c r="Y1166" s="1453"/>
      <c r="Z1166" s="1453"/>
      <c r="AA1166" s="1453"/>
      <c r="AB1166" s="1453"/>
      <c r="AC1166" s="1453"/>
      <c r="AD1166" s="1453"/>
      <c r="AE1166" s="1453"/>
      <c r="AF1166" s="1453"/>
      <c r="AG1166" s="1453"/>
      <c r="AH1166" s="1453"/>
      <c r="AI1166" s="1453"/>
      <c r="AJ1166" s="1453"/>
      <c r="AK1166" s="1453"/>
      <c r="AL1166" s="1453"/>
      <c r="AM1166" s="1453"/>
      <c r="AN1166" s="1453"/>
      <c r="AO1166" s="1453"/>
      <c r="AP1166" s="1453"/>
      <c r="AQ1166" s="1453"/>
      <c r="AR1166" s="1454"/>
      <c r="AS1166" s="1453"/>
      <c r="AT1166" s="1453"/>
      <c r="AU1166" s="1453"/>
      <c r="AV1166" s="1453"/>
      <c r="AW1166" s="1453"/>
      <c r="AX1166" s="1453"/>
      <c r="AY1166" s="1453"/>
      <c r="AZ1166" s="1453"/>
      <c r="BA1166" s="1453"/>
      <c r="BB1166" s="1453"/>
      <c r="BC1166" s="1453"/>
      <c r="BD1166" s="1453"/>
      <c r="BE1166" s="1453"/>
      <c r="BF1166" s="1453"/>
      <c r="BG1166" s="1453"/>
      <c r="BH1166" s="1453"/>
      <c r="BI1166" s="1453"/>
      <c r="BJ1166" s="1453"/>
      <c r="BK1166" s="1453"/>
      <c r="BL1166" s="1453"/>
      <c r="BM1166" s="1453"/>
      <c r="BN1166" s="1453"/>
      <c r="BO1166" s="1453"/>
      <c r="BP1166" s="1453"/>
      <c r="BQ1166" s="1453"/>
      <c r="BR1166" s="1453"/>
      <c r="BS1166" s="1453"/>
      <c r="BT1166" s="1453"/>
      <c r="BU1166" s="1453"/>
      <c r="BV1166" s="1453"/>
      <c r="BW1166" s="1453"/>
      <c r="BX1166" s="1453"/>
      <c r="BY1166" s="1453"/>
      <c r="BZ1166" s="1453"/>
      <c r="CA1166" s="1453"/>
      <c r="CB1166" s="1453"/>
      <c r="CC1166" s="1453"/>
      <c r="CD1166" s="1453"/>
      <c r="CE1166" s="1453"/>
      <c r="CF1166" s="1453"/>
      <c r="CG1166" s="1453"/>
      <c r="CH1166" s="1453"/>
      <c r="CI1166" s="1453"/>
      <c r="CJ1166" s="1453"/>
      <c r="CK1166" s="1453"/>
      <c r="CL1166" s="1453"/>
      <c r="CM1166" s="1453"/>
      <c r="CN1166" s="1453"/>
      <c r="CO1166" s="1453"/>
      <c r="CP1166" s="1453"/>
      <c r="CQ1166" s="1453"/>
      <c r="CR1166" s="1453"/>
      <c r="CS1166" s="1453"/>
      <c r="CT1166" s="1453"/>
      <c r="CU1166" s="1453"/>
      <c r="CV1166" s="1453"/>
      <c r="CW1166" s="1453"/>
      <c r="CX1166" s="1453"/>
      <c r="CY1166" s="1453"/>
      <c r="CZ1166" s="1453"/>
      <c r="DA1166" s="1453"/>
      <c r="DB1166" s="1453"/>
      <c r="DC1166" s="1453"/>
      <c r="DD1166" s="1453"/>
      <c r="DE1166" s="1453"/>
      <c r="DF1166" s="1453"/>
      <c r="DG1166" s="1453"/>
      <c r="DH1166" s="1453"/>
      <c r="DI1166" s="1453"/>
      <c r="DJ1166" s="1453"/>
      <c r="DK1166" s="1453"/>
      <c r="DL1166" s="1453"/>
      <c r="DM1166" s="1453"/>
      <c r="DN1166" s="1453"/>
      <c r="DO1166" s="1453"/>
      <c r="DP1166" s="1453"/>
      <c r="DQ1166" s="1453"/>
      <c r="DR1166" s="1453"/>
      <c r="DS1166" s="1453"/>
      <c r="DT1166" s="1453"/>
    </row>
    <row r="1167" spans="1:124" s="1543" customFormat="1" ht="21.9" customHeight="1" x14ac:dyDescent="0.3">
      <c r="A1167" s="1453"/>
      <c r="B1167" s="1453"/>
      <c r="C1167" s="1514"/>
      <c r="D1167" s="1514"/>
      <c r="E1167" s="1514"/>
      <c r="F1167" s="1848"/>
      <c r="G1167" s="1930"/>
      <c r="H1167" s="1516"/>
      <c r="I1167" s="1537"/>
      <c r="J1167" s="1537"/>
      <c r="K1167" s="1453"/>
      <c r="L1167" s="1453"/>
      <c r="M1167" s="1453"/>
      <c r="N1167" s="1514"/>
      <c r="O1167" s="1453"/>
      <c r="P1167" s="1453"/>
      <c r="Q1167" s="1453"/>
      <c r="R1167" s="1453"/>
      <c r="S1167" s="1453"/>
      <c r="T1167" s="1452"/>
      <c r="U1167"/>
      <c r="V1167"/>
      <c r="W1167" s="1453"/>
      <c r="X1167" s="1453"/>
      <c r="Y1167" s="1453"/>
      <c r="Z1167" s="1453"/>
      <c r="AA1167" s="1453"/>
      <c r="AB1167" s="1453"/>
      <c r="AC1167" s="1453"/>
      <c r="AD1167" s="1453"/>
      <c r="AE1167" s="1453"/>
      <c r="AF1167" s="1453"/>
      <c r="AG1167" s="1453"/>
      <c r="AH1167" s="1453"/>
      <c r="AI1167" s="1453"/>
      <c r="AJ1167" s="1453"/>
      <c r="AK1167" s="1453"/>
      <c r="AL1167" s="1453"/>
      <c r="AM1167" s="1453"/>
      <c r="AN1167" s="1453"/>
      <c r="AO1167" s="1453"/>
      <c r="AP1167" s="1453"/>
      <c r="AQ1167" s="1453"/>
      <c r="AR1167" s="1454"/>
      <c r="AS1167" s="1453"/>
      <c r="AT1167" s="1453"/>
      <c r="AU1167" s="1453"/>
      <c r="AV1167" s="1453"/>
      <c r="AW1167" s="1453"/>
      <c r="AX1167" s="1453"/>
      <c r="AY1167" s="1453"/>
      <c r="AZ1167" s="1453"/>
      <c r="BA1167" s="1453"/>
      <c r="BB1167" s="1453"/>
      <c r="BC1167" s="1453"/>
      <c r="BD1167" s="1453"/>
      <c r="BE1167" s="1453"/>
      <c r="BF1167" s="1453"/>
      <c r="BG1167" s="1453"/>
      <c r="BH1167" s="1453"/>
      <c r="BI1167" s="1453"/>
      <c r="BJ1167" s="1453"/>
      <c r="BK1167" s="1453"/>
      <c r="BL1167" s="1453"/>
      <c r="BM1167" s="1453"/>
      <c r="BN1167" s="1453"/>
      <c r="BO1167" s="1453"/>
      <c r="BP1167" s="1453"/>
      <c r="BQ1167" s="1453"/>
      <c r="BR1167" s="1453"/>
      <c r="BS1167" s="1453"/>
      <c r="BT1167" s="1453"/>
      <c r="BU1167" s="1453"/>
      <c r="BV1167" s="1453"/>
      <c r="BW1167" s="1453"/>
      <c r="BX1167" s="1453"/>
      <c r="BY1167" s="1453"/>
      <c r="BZ1167" s="1453"/>
      <c r="CA1167" s="1453"/>
      <c r="CB1167" s="1453"/>
      <c r="CC1167" s="1453"/>
      <c r="CD1167" s="1453"/>
      <c r="CE1167" s="1453"/>
      <c r="CF1167" s="1453"/>
      <c r="CG1167" s="1453"/>
      <c r="CH1167" s="1453"/>
      <c r="CI1167" s="1453"/>
      <c r="CJ1167" s="1453"/>
      <c r="CK1167" s="1453"/>
      <c r="CL1167" s="1453"/>
      <c r="CM1167" s="1453"/>
      <c r="CN1167" s="1453"/>
      <c r="CO1167" s="1453"/>
      <c r="CP1167" s="1453"/>
      <c r="CQ1167" s="1453"/>
      <c r="CR1167" s="1453"/>
      <c r="CS1167" s="1453"/>
      <c r="CT1167" s="1453"/>
      <c r="CU1167" s="1453"/>
      <c r="CV1167" s="1453"/>
      <c r="CW1167" s="1453"/>
      <c r="CX1167" s="1453"/>
      <c r="CY1167" s="1453"/>
      <c r="CZ1167" s="1453"/>
      <c r="DA1167" s="1453"/>
      <c r="DB1167" s="1453"/>
      <c r="DC1167" s="1453"/>
      <c r="DD1167" s="1453"/>
      <c r="DE1167" s="1453"/>
      <c r="DF1167" s="1453"/>
      <c r="DG1167" s="1453"/>
      <c r="DH1167" s="1453"/>
      <c r="DI1167" s="1453"/>
      <c r="DJ1167" s="1453"/>
      <c r="DK1167" s="1453"/>
      <c r="DL1167" s="1453"/>
      <c r="DM1167" s="1453"/>
      <c r="DN1167" s="1453"/>
      <c r="DO1167" s="1453"/>
      <c r="DP1167" s="1453"/>
      <c r="DQ1167" s="1453"/>
      <c r="DR1167" s="1453"/>
      <c r="DS1167" s="1453"/>
      <c r="DT1167" s="1453"/>
    </row>
    <row r="1168" spans="1:124" s="1543" customFormat="1" ht="21.9" customHeight="1" x14ac:dyDescent="0.3">
      <c r="A1168" s="1453"/>
      <c r="B1168" s="1453"/>
      <c r="C1168" s="1514"/>
      <c r="D1168" s="1514"/>
      <c r="E1168" s="1514"/>
      <c r="F1168" s="1848"/>
      <c r="G1168" s="1930"/>
      <c r="H1168" s="1516"/>
      <c r="I1168" s="1537"/>
      <c r="J1168" s="1537"/>
      <c r="K1168" s="1453"/>
      <c r="L1168" s="1453"/>
      <c r="M1168" s="1453"/>
      <c r="N1168" s="1514"/>
      <c r="O1168" s="1453"/>
      <c r="P1168" s="1453"/>
      <c r="Q1168" s="1453"/>
      <c r="R1168" s="1453"/>
      <c r="S1168" s="1453"/>
      <c r="T1168" s="1452"/>
      <c r="U1168"/>
      <c r="V1168"/>
      <c r="W1168" s="1453"/>
      <c r="X1168" s="1453"/>
      <c r="Y1168" s="1453"/>
      <c r="Z1168" s="1453"/>
      <c r="AA1168" s="1453"/>
      <c r="AB1168" s="1453"/>
      <c r="AC1168" s="1453"/>
      <c r="AD1168" s="1453"/>
      <c r="AE1168" s="1453"/>
      <c r="AF1168" s="1453"/>
      <c r="AG1168" s="1453"/>
      <c r="AH1168" s="1453"/>
      <c r="AI1168" s="1453"/>
      <c r="AJ1168" s="1453"/>
      <c r="AK1168" s="1453"/>
      <c r="AL1168" s="1453"/>
      <c r="AM1168" s="1453"/>
      <c r="AN1168" s="1453"/>
      <c r="AO1168" s="1453"/>
      <c r="AP1168" s="1453"/>
      <c r="AQ1168" s="1453"/>
      <c r="AR1168" s="1454"/>
      <c r="AS1168" s="1453"/>
      <c r="AT1168" s="1453"/>
      <c r="AU1168" s="1453"/>
      <c r="AV1168" s="1453"/>
      <c r="AW1168" s="1453"/>
      <c r="AX1168" s="1453"/>
      <c r="AY1168" s="1453"/>
      <c r="AZ1168" s="1453"/>
      <c r="BA1168" s="1453"/>
      <c r="BB1168" s="1453"/>
      <c r="BC1168" s="1453"/>
      <c r="BD1168" s="1453"/>
      <c r="BE1168" s="1453"/>
      <c r="BF1168" s="1453"/>
      <c r="BG1168" s="1453"/>
      <c r="BH1168" s="1453"/>
      <c r="BI1168" s="1453"/>
      <c r="BJ1168" s="1453"/>
      <c r="BK1168" s="1453"/>
      <c r="BL1168" s="1453"/>
      <c r="BM1168" s="1453"/>
      <c r="BN1168" s="1453"/>
      <c r="BO1168" s="1453"/>
      <c r="BP1168" s="1453"/>
      <c r="BQ1168" s="1453"/>
      <c r="BR1168" s="1453"/>
      <c r="BS1168" s="1453"/>
      <c r="BT1168" s="1453"/>
      <c r="BU1168" s="1453"/>
      <c r="BV1168" s="1453"/>
      <c r="BW1168" s="1453"/>
      <c r="BX1168" s="1453"/>
      <c r="BY1168" s="1453"/>
      <c r="BZ1168" s="1453"/>
      <c r="CA1168" s="1453"/>
      <c r="CB1168" s="1453"/>
      <c r="CC1168" s="1453"/>
      <c r="CD1168" s="1453"/>
      <c r="CE1168" s="1453"/>
      <c r="CF1168" s="1453"/>
      <c r="CG1168" s="1453"/>
      <c r="CH1168" s="1453"/>
      <c r="CI1168" s="1453"/>
      <c r="CJ1168" s="1453"/>
      <c r="CK1168" s="1453"/>
      <c r="CL1168" s="1453"/>
      <c r="CM1168" s="1453"/>
      <c r="CN1168" s="1453"/>
      <c r="CO1168" s="1453"/>
      <c r="CP1168" s="1453"/>
      <c r="CQ1168" s="1453"/>
      <c r="CR1168" s="1453"/>
      <c r="CS1168" s="1453"/>
      <c r="CT1168" s="1453"/>
      <c r="CU1168" s="1453"/>
      <c r="CV1168" s="1453"/>
      <c r="CW1168" s="1453"/>
      <c r="CX1168" s="1453"/>
      <c r="CY1168" s="1453"/>
      <c r="CZ1168" s="1453"/>
      <c r="DA1168" s="1453"/>
      <c r="DB1168" s="1453"/>
      <c r="DC1168" s="1453"/>
      <c r="DD1168" s="1453"/>
      <c r="DE1168" s="1453"/>
      <c r="DF1168" s="1453"/>
      <c r="DG1168" s="1453"/>
      <c r="DH1168" s="1453"/>
      <c r="DI1168" s="1453"/>
      <c r="DJ1168" s="1453"/>
      <c r="DK1168" s="1453"/>
      <c r="DL1168" s="1453"/>
      <c r="DM1168" s="1453"/>
      <c r="DN1168" s="1453"/>
      <c r="DO1168" s="1453"/>
      <c r="DP1168" s="1453"/>
      <c r="DQ1168" s="1453"/>
      <c r="DR1168" s="1453"/>
      <c r="DS1168" s="1453"/>
      <c r="DT1168" s="1453"/>
    </row>
    <row r="1169" spans="1:124" s="1543" customFormat="1" ht="21.9" customHeight="1" x14ac:dyDescent="0.3">
      <c r="A1169" s="1453"/>
      <c r="B1169" s="1453"/>
      <c r="C1169" s="1514"/>
      <c r="D1169" s="1514"/>
      <c r="E1169" s="1514"/>
      <c r="F1169" s="1848"/>
      <c r="G1169" s="1930"/>
      <c r="H1169" s="1516"/>
      <c r="I1169" s="1537"/>
      <c r="J1169" s="1537"/>
      <c r="K1169" s="1453"/>
      <c r="L1169" s="1453"/>
      <c r="M1169" s="1453"/>
      <c r="N1169" s="1514"/>
      <c r="O1169" s="1453"/>
      <c r="P1169" s="1453"/>
      <c r="Q1169" s="1453"/>
      <c r="R1169" s="1453"/>
      <c r="S1169" s="1453"/>
      <c r="T1169" s="1452"/>
      <c r="U1169"/>
      <c r="V1169"/>
      <c r="W1169" s="1453"/>
      <c r="X1169" s="1453"/>
      <c r="Y1169" s="1453"/>
      <c r="Z1169" s="1453"/>
      <c r="AA1169" s="1453"/>
      <c r="AB1169" s="1453"/>
      <c r="AC1169" s="1453"/>
      <c r="AD1169" s="1453"/>
      <c r="AE1169" s="1453"/>
      <c r="AF1169" s="1453"/>
      <c r="AG1169" s="1453"/>
      <c r="AH1169" s="1453"/>
      <c r="AI1169" s="1453"/>
      <c r="AJ1169" s="1453"/>
      <c r="AK1169" s="1453"/>
      <c r="AL1169" s="1453"/>
      <c r="AM1169" s="1453"/>
      <c r="AN1169" s="1453"/>
      <c r="AO1169" s="1453"/>
      <c r="AP1169" s="1453"/>
      <c r="AQ1169" s="1453"/>
      <c r="AR1169" s="1454"/>
      <c r="AS1169" s="1453"/>
      <c r="AT1169" s="1453"/>
      <c r="AU1169" s="1453"/>
      <c r="AV1169" s="1453"/>
      <c r="AW1169" s="1453"/>
      <c r="AX1169" s="1453"/>
      <c r="AY1169" s="1453"/>
      <c r="AZ1169" s="1453"/>
      <c r="BA1169" s="1453"/>
      <c r="BB1169" s="1453"/>
      <c r="BC1169" s="1453"/>
      <c r="BD1169" s="1453"/>
      <c r="BE1169" s="1453"/>
      <c r="BF1169" s="1453"/>
      <c r="BG1169" s="1453"/>
      <c r="BH1169" s="1453"/>
      <c r="BI1169" s="1453"/>
      <c r="BJ1169" s="1453"/>
      <c r="BK1169" s="1453"/>
      <c r="BL1169" s="1453"/>
      <c r="BM1169" s="1453"/>
      <c r="BN1169" s="1453"/>
      <c r="BO1169" s="1453"/>
      <c r="BP1169" s="1453"/>
      <c r="BQ1169" s="1453"/>
      <c r="BR1169" s="1453"/>
      <c r="BS1169" s="1453"/>
      <c r="BT1169" s="1453"/>
      <c r="BU1169" s="1453"/>
      <c r="BV1169" s="1453"/>
      <c r="BW1169" s="1453"/>
      <c r="BX1169" s="1453"/>
      <c r="BY1169" s="1453"/>
      <c r="BZ1169" s="1453"/>
      <c r="CA1169" s="1453"/>
      <c r="CB1169" s="1453"/>
      <c r="CC1169" s="1453"/>
      <c r="CD1169" s="1453"/>
      <c r="CE1169" s="1453"/>
      <c r="CF1169" s="1453"/>
      <c r="CG1169" s="1453"/>
      <c r="CH1169" s="1453"/>
      <c r="CI1169" s="1453"/>
      <c r="CJ1169" s="1453"/>
      <c r="CK1169" s="1453"/>
      <c r="CL1169" s="1453"/>
      <c r="CM1169" s="1453"/>
      <c r="CN1169" s="1453"/>
      <c r="CO1169" s="1453"/>
      <c r="CP1169" s="1453"/>
      <c r="CQ1169" s="1453"/>
      <c r="CR1169" s="1453"/>
      <c r="CS1169" s="1453"/>
      <c r="CT1169" s="1453"/>
      <c r="CU1169" s="1453"/>
      <c r="CV1169" s="1453"/>
      <c r="CW1169" s="1453"/>
      <c r="CX1169" s="1453"/>
      <c r="CY1169" s="1453"/>
      <c r="CZ1169" s="1453"/>
      <c r="DA1169" s="1453"/>
      <c r="DB1169" s="1453"/>
      <c r="DC1169" s="1453"/>
      <c r="DD1169" s="1453"/>
      <c r="DE1169" s="1453"/>
      <c r="DF1169" s="1453"/>
      <c r="DG1169" s="1453"/>
      <c r="DH1169" s="1453"/>
      <c r="DI1169" s="1453"/>
      <c r="DJ1169" s="1453"/>
      <c r="DK1169" s="1453"/>
      <c r="DL1169" s="1453"/>
      <c r="DM1169" s="1453"/>
      <c r="DN1169" s="1453"/>
      <c r="DO1169" s="1453"/>
      <c r="DP1169" s="1453"/>
      <c r="DQ1169" s="1453"/>
      <c r="DR1169" s="1453"/>
      <c r="DS1169" s="1453"/>
      <c r="DT1169" s="1453"/>
    </row>
    <row r="1170" spans="1:124" s="1543" customFormat="1" ht="21.9" customHeight="1" x14ac:dyDescent="0.3">
      <c r="A1170" s="1453"/>
      <c r="B1170" s="1453"/>
      <c r="C1170" s="1514"/>
      <c r="D1170" s="1514"/>
      <c r="E1170" s="1514"/>
      <c r="F1170" s="1848"/>
      <c r="G1170" s="1930"/>
      <c r="H1170" s="1516"/>
      <c r="I1170" s="1537"/>
      <c r="J1170" s="1537"/>
      <c r="K1170" s="1453"/>
      <c r="L1170" s="1453"/>
      <c r="M1170" s="1453"/>
      <c r="N1170" s="1514"/>
      <c r="O1170" s="1453"/>
      <c r="P1170" s="1453"/>
      <c r="Q1170" s="1453"/>
      <c r="R1170" s="1453"/>
      <c r="S1170" s="1453"/>
      <c r="T1170" s="1452"/>
      <c r="U1170"/>
      <c r="V1170"/>
      <c r="W1170" s="1453"/>
      <c r="X1170" s="1453"/>
      <c r="Y1170" s="1453"/>
      <c r="Z1170" s="1453"/>
      <c r="AA1170" s="1453"/>
      <c r="AB1170" s="1453"/>
      <c r="AC1170" s="1453"/>
      <c r="AD1170" s="1453"/>
      <c r="AE1170" s="1453"/>
      <c r="AF1170" s="1453"/>
      <c r="AG1170" s="1453"/>
      <c r="AH1170" s="1453"/>
      <c r="AI1170" s="1453"/>
      <c r="AJ1170" s="1453"/>
      <c r="AK1170" s="1453"/>
      <c r="AL1170" s="1453"/>
      <c r="AM1170" s="1453"/>
      <c r="AN1170" s="1453"/>
      <c r="AO1170" s="1453"/>
      <c r="AP1170" s="1453"/>
      <c r="AQ1170" s="1453"/>
      <c r="AR1170" s="1454"/>
      <c r="AS1170" s="1453"/>
      <c r="AT1170" s="1453"/>
      <c r="AU1170" s="1453"/>
      <c r="AV1170" s="1453"/>
      <c r="AW1170" s="1453"/>
      <c r="AX1170" s="1453"/>
      <c r="AY1170" s="1453"/>
      <c r="AZ1170" s="1453"/>
      <c r="BA1170" s="1453"/>
      <c r="BB1170" s="1453"/>
      <c r="BC1170" s="1453"/>
      <c r="BD1170" s="1453"/>
      <c r="BE1170" s="1453"/>
      <c r="BF1170" s="1453"/>
      <c r="BG1170" s="1453"/>
      <c r="BH1170" s="1453"/>
      <c r="BI1170" s="1453"/>
      <c r="BJ1170" s="1453"/>
      <c r="BK1170" s="1453"/>
      <c r="BL1170" s="1453"/>
      <c r="BM1170" s="1453"/>
      <c r="BN1170" s="1453"/>
      <c r="BO1170" s="1453"/>
      <c r="BP1170" s="1453"/>
      <c r="BQ1170" s="1453"/>
      <c r="BR1170" s="1453"/>
      <c r="BS1170" s="1453"/>
      <c r="BT1170" s="1453"/>
      <c r="BU1170" s="1453"/>
      <c r="BV1170" s="1453"/>
      <c r="BW1170" s="1453"/>
      <c r="BX1170" s="1453"/>
      <c r="BY1170" s="1453"/>
      <c r="BZ1170" s="1453"/>
      <c r="CA1170" s="1453"/>
      <c r="CB1170" s="1453"/>
      <c r="CC1170" s="1453"/>
      <c r="CD1170" s="1453"/>
      <c r="CE1170" s="1453"/>
      <c r="CF1170" s="1453"/>
      <c r="CG1170" s="1453"/>
      <c r="CH1170" s="1453"/>
      <c r="CI1170" s="1453"/>
      <c r="CJ1170" s="1453"/>
      <c r="CK1170" s="1453"/>
      <c r="CL1170" s="1453"/>
      <c r="CM1170" s="1453"/>
      <c r="CN1170" s="1453"/>
      <c r="CO1170" s="1453"/>
      <c r="CP1170" s="1453"/>
      <c r="CQ1170" s="1453"/>
      <c r="CR1170" s="1453"/>
      <c r="CS1170" s="1453"/>
      <c r="CT1170" s="1453"/>
      <c r="CU1170" s="1453"/>
      <c r="CV1170" s="1453"/>
      <c r="CW1170" s="1453"/>
      <c r="CX1170" s="1453"/>
      <c r="CY1170" s="1453"/>
      <c r="CZ1170" s="1453"/>
      <c r="DA1170" s="1453"/>
      <c r="DB1170" s="1453"/>
      <c r="DC1170" s="1453"/>
      <c r="DD1170" s="1453"/>
      <c r="DE1170" s="1453"/>
      <c r="DF1170" s="1453"/>
      <c r="DG1170" s="1453"/>
      <c r="DH1170" s="1453"/>
      <c r="DI1170" s="1453"/>
      <c r="DJ1170" s="1453"/>
      <c r="DK1170" s="1453"/>
      <c r="DL1170" s="1453"/>
      <c r="DM1170" s="1453"/>
      <c r="DN1170" s="1453"/>
      <c r="DO1170" s="1453"/>
      <c r="DP1170" s="1453"/>
      <c r="DQ1170" s="1453"/>
      <c r="DR1170" s="1453"/>
      <c r="DS1170" s="1453"/>
      <c r="DT1170" s="1453"/>
    </row>
    <row r="1171" spans="1:124" s="1543" customFormat="1" ht="21.9" customHeight="1" x14ac:dyDescent="0.3">
      <c r="A1171" s="1453"/>
      <c r="B1171" s="1453"/>
      <c r="C1171" s="1514"/>
      <c r="D1171" s="1514"/>
      <c r="E1171" s="1514"/>
      <c r="F1171" s="1848"/>
      <c r="G1171" s="1930"/>
      <c r="H1171" s="1516"/>
      <c r="I1171" s="1537"/>
      <c r="J1171" s="1537"/>
      <c r="K1171" s="1453"/>
      <c r="L1171" s="1453"/>
      <c r="M1171" s="1453"/>
      <c r="N1171" s="1514"/>
      <c r="O1171" s="1453"/>
      <c r="P1171" s="1453"/>
      <c r="Q1171" s="1453"/>
      <c r="R1171" s="1453"/>
      <c r="S1171" s="1453"/>
      <c r="T1171" s="1452"/>
      <c r="U1171"/>
      <c r="V1171"/>
      <c r="W1171" s="1453"/>
      <c r="X1171" s="1453"/>
      <c r="Y1171" s="1453"/>
      <c r="Z1171" s="1453"/>
      <c r="AA1171" s="1453"/>
      <c r="AB1171" s="1453"/>
      <c r="AC1171" s="1453"/>
      <c r="AD1171" s="1453"/>
      <c r="AE1171" s="1453"/>
      <c r="AF1171" s="1453"/>
      <c r="AG1171" s="1453"/>
      <c r="AH1171" s="1453"/>
      <c r="AI1171" s="1453"/>
      <c r="AJ1171" s="1453"/>
      <c r="AK1171" s="1453"/>
      <c r="AL1171" s="1453"/>
      <c r="AM1171" s="1453"/>
      <c r="AN1171" s="1453"/>
      <c r="AO1171" s="1453"/>
      <c r="AP1171" s="1453"/>
      <c r="AQ1171" s="1453"/>
      <c r="AR1171" s="1454"/>
      <c r="AS1171" s="1453"/>
      <c r="AT1171" s="1453"/>
      <c r="AU1171" s="1453"/>
      <c r="AV1171" s="1453"/>
      <c r="AW1171" s="1453"/>
      <c r="AX1171" s="1453"/>
      <c r="AY1171" s="1453"/>
      <c r="AZ1171" s="1453"/>
      <c r="BA1171" s="1453"/>
      <c r="BB1171" s="1453"/>
      <c r="BC1171" s="1453"/>
      <c r="BD1171" s="1453"/>
      <c r="BE1171" s="1453"/>
      <c r="BF1171" s="1453"/>
      <c r="BG1171" s="1453"/>
      <c r="BH1171" s="1453"/>
      <c r="BI1171" s="1453"/>
      <c r="BJ1171" s="1453"/>
      <c r="BK1171" s="1453"/>
      <c r="BL1171" s="1453"/>
      <c r="BM1171" s="1453"/>
      <c r="BN1171" s="1453"/>
      <c r="BO1171" s="1453"/>
      <c r="BP1171" s="1453"/>
      <c r="BQ1171" s="1453"/>
      <c r="BR1171" s="1453"/>
      <c r="BS1171" s="1453"/>
      <c r="BT1171" s="1453"/>
      <c r="BU1171" s="1453"/>
      <c r="BV1171" s="1453"/>
      <c r="BW1171" s="1453"/>
      <c r="BX1171" s="1453"/>
      <c r="BY1171" s="1453"/>
      <c r="BZ1171" s="1453"/>
      <c r="CA1171" s="1453"/>
      <c r="CB1171" s="1453"/>
      <c r="CC1171" s="1453"/>
      <c r="CD1171" s="1453"/>
      <c r="CE1171" s="1453"/>
      <c r="CF1171" s="1453"/>
      <c r="CG1171" s="1453"/>
      <c r="CH1171" s="1453"/>
      <c r="CI1171" s="1453"/>
      <c r="CJ1171" s="1453"/>
      <c r="CK1171" s="1453"/>
      <c r="CL1171" s="1453"/>
      <c r="CM1171" s="1453"/>
      <c r="CN1171" s="1453"/>
      <c r="CO1171" s="1453"/>
      <c r="CP1171" s="1453"/>
      <c r="CQ1171" s="1453"/>
      <c r="CR1171" s="1453"/>
      <c r="CS1171" s="1453"/>
      <c r="CT1171" s="1453"/>
      <c r="CU1171" s="1453"/>
      <c r="CV1171" s="1453"/>
      <c r="CW1171" s="1453"/>
      <c r="CX1171" s="1453"/>
      <c r="CY1171" s="1453"/>
      <c r="CZ1171" s="1453"/>
      <c r="DA1171" s="1453"/>
      <c r="DB1171" s="1453"/>
      <c r="DC1171" s="1453"/>
      <c r="DD1171" s="1453"/>
      <c r="DE1171" s="1453"/>
      <c r="DF1171" s="1453"/>
      <c r="DG1171" s="1453"/>
      <c r="DH1171" s="1453"/>
      <c r="DI1171" s="1453"/>
      <c r="DJ1171" s="1453"/>
      <c r="DK1171" s="1453"/>
      <c r="DL1171" s="1453"/>
      <c r="DM1171" s="1453"/>
      <c r="DN1171" s="1453"/>
      <c r="DO1171" s="1453"/>
      <c r="DP1171" s="1453"/>
      <c r="DQ1171" s="1453"/>
      <c r="DR1171" s="1453"/>
      <c r="DS1171" s="1453"/>
      <c r="DT1171" s="1453"/>
    </row>
    <row r="1172" spans="1:124" s="1543" customFormat="1" ht="21.9" customHeight="1" x14ac:dyDescent="0.3">
      <c r="A1172" s="1453"/>
      <c r="B1172" s="1453"/>
      <c r="C1172" s="1514"/>
      <c r="D1172" s="1514"/>
      <c r="E1172" s="1514"/>
      <c r="F1172" s="1848"/>
      <c r="G1172" s="1930"/>
      <c r="H1172" s="1516"/>
      <c r="I1172" s="1537"/>
      <c r="J1172" s="1537"/>
      <c r="K1172" s="1453"/>
      <c r="L1172" s="1453"/>
      <c r="M1172" s="1453"/>
      <c r="N1172" s="1514"/>
      <c r="O1172" s="1453"/>
      <c r="P1172" s="1453"/>
      <c r="Q1172" s="1453"/>
      <c r="R1172" s="1453"/>
      <c r="S1172" s="1453"/>
      <c r="T1172" s="1452"/>
      <c r="U1172"/>
      <c r="V1172"/>
      <c r="W1172" s="1453"/>
      <c r="X1172" s="1453"/>
      <c r="Y1172" s="1453"/>
      <c r="Z1172" s="1453"/>
      <c r="AA1172" s="1453"/>
      <c r="AB1172" s="1453"/>
      <c r="AC1172" s="1453"/>
      <c r="AD1172" s="1453"/>
      <c r="AE1172" s="1453"/>
      <c r="AF1172" s="1453"/>
      <c r="AG1172" s="1453"/>
      <c r="AH1172" s="1453"/>
      <c r="AI1172" s="1453"/>
      <c r="AJ1172" s="1453"/>
      <c r="AK1172" s="1453"/>
      <c r="AL1172" s="1453"/>
      <c r="AM1172" s="1453"/>
      <c r="AN1172" s="1453"/>
      <c r="AO1172" s="1453"/>
      <c r="AP1172" s="1453"/>
      <c r="AQ1172" s="1453"/>
      <c r="AR1172" s="1454"/>
      <c r="AS1172" s="1453"/>
      <c r="AT1172" s="1453"/>
      <c r="AU1172" s="1453"/>
      <c r="AV1172" s="1453"/>
      <c r="AW1172" s="1453"/>
      <c r="AX1172" s="1453"/>
      <c r="AY1172" s="1453"/>
      <c r="AZ1172" s="1453"/>
      <c r="BA1172" s="1453"/>
      <c r="BB1172" s="1453"/>
      <c r="BC1172" s="1453"/>
      <c r="BD1172" s="1453"/>
      <c r="BE1172" s="1453"/>
      <c r="BF1172" s="1453"/>
      <c r="BG1172" s="1453"/>
      <c r="BH1172" s="1453"/>
      <c r="BI1172" s="1453"/>
      <c r="BJ1172" s="1453"/>
      <c r="BK1172" s="1453"/>
      <c r="BL1172" s="1453"/>
      <c r="BM1172" s="1453"/>
      <c r="BN1172" s="1453"/>
      <c r="BO1172" s="1453"/>
      <c r="BP1172" s="1453"/>
      <c r="BQ1172" s="1453"/>
      <c r="BR1172" s="1453"/>
      <c r="BS1172" s="1453"/>
      <c r="BT1172" s="1453"/>
      <c r="BU1172" s="1453"/>
      <c r="BV1172" s="1453"/>
      <c r="BW1172" s="1453"/>
      <c r="BX1172" s="1453"/>
      <c r="BY1172" s="1453"/>
      <c r="BZ1172" s="1453"/>
      <c r="CA1172" s="1453"/>
      <c r="CB1172" s="1453"/>
      <c r="CC1172" s="1453"/>
      <c r="CD1172" s="1453"/>
      <c r="CE1172" s="1453"/>
      <c r="CF1172" s="1453"/>
      <c r="CG1172" s="1453"/>
      <c r="CH1172" s="1453"/>
      <c r="CI1172" s="1453"/>
      <c r="CJ1172" s="1453"/>
      <c r="CK1172" s="1453"/>
      <c r="CL1172" s="1453"/>
      <c r="CM1172" s="1453"/>
      <c r="CN1172" s="1453"/>
      <c r="CO1172" s="1453"/>
      <c r="CP1172" s="1453"/>
      <c r="CQ1172" s="1453"/>
      <c r="CR1172" s="1453"/>
      <c r="CS1172" s="1453"/>
      <c r="CT1172" s="1453"/>
      <c r="CU1172" s="1453"/>
      <c r="CV1172" s="1453"/>
      <c r="CW1172" s="1453"/>
      <c r="CX1172" s="1453"/>
      <c r="CY1172" s="1453"/>
      <c r="CZ1172" s="1453"/>
      <c r="DA1172" s="1453"/>
      <c r="DB1172" s="1453"/>
      <c r="DC1172" s="1453"/>
      <c r="DD1172" s="1453"/>
      <c r="DE1172" s="1453"/>
      <c r="DF1172" s="1453"/>
      <c r="DG1172" s="1453"/>
      <c r="DH1172" s="1453"/>
      <c r="DI1172" s="1453"/>
      <c r="DJ1172" s="1453"/>
      <c r="DK1172" s="1453"/>
      <c r="DL1172" s="1453"/>
      <c r="DM1172" s="1453"/>
      <c r="DN1172" s="1453"/>
      <c r="DO1172" s="1453"/>
      <c r="DP1172" s="1453"/>
      <c r="DQ1172" s="1453"/>
      <c r="DR1172" s="1453"/>
      <c r="DS1172" s="1453"/>
      <c r="DT1172" s="1453"/>
    </row>
    <row r="1173" spans="1:124" s="1543" customFormat="1" ht="21.9" customHeight="1" x14ac:dyDescent="0.3">
      <c r="A1173" s="1453"/>
      <c r="B1173" s="1453"/>
      <c r="C1173" s="1514"/>
      <c r="D1173" s="1514"/>
      <c r="E1173" s="1514"/>
      <c r="F1173" s="1848"/>
      <c r="G1173" s="1930"/>
      <c r="H1173" s="1516"/>
      <c r="I1173" s="1537"/>
      <c r="J1173" s="1537"/>
      <c r="K1173" s="1453"/>
      <c r="L1173" s="1453"/>
      <c r="M1173" s="1453"/>
      <c r="N1173" s="1514"/>
      <c r="O1173" s="1453"/>
      <c r="P1173" s="1453"/>
      <c r="Q1173" s="1453"/>
      <c r="R1173" s="1453"/>
      <c r="S1173" s="1453"/>
      <c r="T1173" s="1452"/>
      <c r="U1173"/>
      <c r="V1173"/>
      <c r="W1173" s="1453"/>
      <c r="X1173" s="1453"/>
      <c r="Y1173" s="1453"/>
      <c r="Z1173" s="1453"/>
      <c r="AA1173" s="1453"/>
      <c r="AB1173" s="1453"/>
      <c r="AC1173" s="1453"/>
      <c r="AD1173" s="1453"/>
      <c r="AE1173" s="1453"/>
      <c r="AF1173" s="1453"/>
      <c r="AG1173" s="1453"/>
      <c r="AH1173" s="1453"/>
      <c r="AI1173" s="1453"/>
      <c r="AJ1173" s="1453"/>
      <c r="AK1173" s="1453"/>
      <c r="AL1173" s="1453"/>
      <c r="AM1173" s="1453"/>
      <c r="AN1173" s="1453"/>
      <c r="AO1173" s="1453"/>
      <c r="AP1173" s="1453"/>
      <c r="AQ1173" s="1453"/>
      <c r="AR1173" s="1454"/>
      <c r="AS1173" s="1453"/>
      <c r="AT1173" s="1453"/>
      <c r="AU1173" s="1453"/>
      <c r="AV1173" s="1453"/>
      <c r="AW1173" s="1453"/>
      <c r="AX1173" s="1453"/>
      <c r="AY1173" s="1453"/>
      <c r="AZ1173" s="1453"/>
      <c r="BA1173" s="1453"/>
      <c r="BB1173" s="1453"/>
      <c r="BC1173" s="1453"/>
      <c r="BD1173" s="1453"/>
      <c r="BE1173" s="1453"/>
      <c r="BF1173" s="1453"/>
      <c r="BG1173" s="1453"/>
      <c r="BH1173" s="1453"/>
      <c r="BI1173" s="1453"/>
      <c r="BJ1173" s="1453"/>
      <c r="BK1173" s="1453"/>
      <c r="BL1173" s="1453"/>
      <c r="BM1173" s="1453"/>
      <c r="BN1173" s="1453"/>
      <c r="BO1173" s="1453"/>
      <c r="BP1173" s="1453"/>
      <c r="BQ1173" s="1453"/>
      <c r="BR1173" s="1453"/>
      <c r="BS1173" s="1453"/>
      <c r="BT1173" s="1453"/>
      <c r="BU1173" s="1453"/>
      <c r="BV1173" s="1453"/>
      <c r="BW1173" s="1453"/>
      <c r="BX1173" s="1453"/>
      <c r="BY1173" s="1453"/>
      <c r="BZ1173" s="1453"/>
      <c r="CA1173" s="1453"/>
      <c r="CB1173" s="1453"/>
      <c r="CC1173" s="1453"/>
      <c r="CD1173" s="1453"/>
      <c r="CE1173" s="1453"/>
      <c r="CF1173" s="1453"/>
      <c r="CG1173" s="1453"/>
      <c r="CH1173" s="1453"/>
      <c r="CI1173" s="1453"/>
      <c r="CJ1173" s="1453"/>
      <c r="CK1173" s="1453"/>
      <c r="CL1173" s="1453"/>
      <c r="CM1173" s="1453"/>
      <c r="CN1173" s="1453"/>
      <c r="CO1173" s="1453"/>
      <c r="CP1173" s="1453"/>
      <c r="CQ1173" s="1453"/>
      <c r="CR1173" s="1453"/>
      <c r="CS1173" s="1453"/>
      <c r="CT1173" s="1453"/>
      <c r="CU1173" s="1453"/>
      <c r="CV1173" s="1453"/>
      <c r="CW1173" s="1453"/>
      <c r="CX1173" s="1453"/>
      <c r="CY1173" s="1453"/>
      <c r="CZ1173" s="1453"/>
      <c r="DA1173" s="1453"/>
      <c r="DB1173" s="1453"/>
      <c r="DC1173" s="1453"/>
      <c r="DD1173" s="1453"/>
      <c r="DE1173" s="1453"/>
      <c r="DF1173" s="1453"/>
      <c r="DG1173" s="1453"/>
      <c r="DH1173" s="1453"/>
      <c r="DI1173" s="1453"/>
      <c r="DJ1173" s="1453"/>
      <c r="DK1173" s="1453"/>
      <c r="DL1173" s="1453"/>
      <c r="DM1173" s="1453"/>
      <c r="DN1173" s="1453"/>
      <c r="DO1173" s="1453"/>
      <c r="DP1173" s="1453"/>
      <c r="DQ1173" s="1453"/>
      <c r="DR1173" s="1453"/>
      <c r="DS1173" s="1453"/>
      <c r="DT1173" s="1453"/>
    </row>
    <row r="1174" spans="1:124" s="1543" customFormat="1" ht="21.9" customHeight="1" x14ac:dyDescent="0.3">
      <c r="A1174" s="1453"/>
      <c r="B1174" s="1453"/>
      <c r="C1174" s="1514"/>
      <c r="D1174" s="1514"/>
      <c r="E1174" s="1514"/>
      <c r="F1174" s="1848"/>
      <c r="G1174" s="1930"/>
      <c r="H1174" s="1516"/>
      <c r="I1174" s="1537"/>
      <c r="J1174" s="1537"/>
      <c r="K1174" s="1453"/>
      <c r="L1174" s="1453"/>
      <c r="M1174" s="1453"/>
      <c r="N1174" s="1514"/>
      <c r="O1174" s="1453"/>
      <c r="P1174" s="1453"/>
      <c r="Q1174" s="1453"/>
      <c r="R1174" s="1453"/>
      <c r="S1174" s="1453"/>
      <c r="T1174" s="1452"/>
      <c r="U1174"/>
      <c r="V1174"/>
      <c r="W1174" s="1453"/>
      <c r="X1174" s="1453"/>
      <c r="Y1174" s="1453"/>
      <c r="Z1174" s="1453"/>
      <c r="AA1174" s="1453"/>
      <c r="AB1174" s="1453"/>
      <c r="AC1174" s="1453"/>
      <c r="AD1174" s="1453"/>
      <c r="AE1174" s="1453"/>
      <c r="AF1174" s="1453"/>
      <c r="AG1174" s="1453"/>
      <c r="AH1174" s="1453"/>
      <c r="AI1174" s="1453"/>
      <c r="AJ1174" s="1453"/>
      <c r="AK1174" s="1453"/>
      <c r="AL1174" s="1453"/>
      <c r="AM1174" s="1453"/>
      <c r="AN1174" s="1453"/>
      <c r="AO1174" s="1453"/>
      <c r="AP1174" s="1453"/>
      <c r="AQ1174" s="1453"/>
      <c r="AR1174" s="1454"/>
      <c r="AS1174" s="1453"/>
      <c r="AT1174" s="1453"/>
      <c r="AU1174" s="1453"/>
      <c r="AV1174" s="1453"/>
      <c r="AW1174" s="1453"/>
      <c r="AX1174" s="1453"/>
      <c r="AY1174" s="1453"/>
      <c r="AZ1174" s="1453"/>
      <c r="BA1174" s="1453"/>
      <c r="BB1174" s="1453"/>
      <c r="BC1174" s="1453"/>
      <c r="BD1174" s="1453"/>
      <c r="BE1174" s="1453"/>
      <c r="BF1174" s="1453"/>
      <c r="BG1174" s="1453"/>
      <c r="BH1174" s="1453"/>
      <c r="BI1174" s="1453"/>
      <c r="BJ1174" s="1453"/>
      <c r="BK1174" s="1453"/>
      <c r="BL1174" s="1453"/>
      <c r="BM1174" s="1453"/>
      <c r="BN1174" s="1453"/>
      <c r="BO1174" s="1453"/>
      <c r="BP1174" s="1453"/>
      <c r="BQ1174" s="1453"/>
      <c r="BR1174" s="1453"/>
      <c r="BS1174" s="1453"/>
      <c r="BT1174" s="1453"/>
      <c r="BU1174" s="1453"/>
      <c r="BV1174" s="1453"/>
      <c r="BW1174" s="1453"/>
      <c r="BX1174" s="1453"/>
      <c r="BY1174" s="1453"/>
      <c r="BZ1174" s="1453"/>
      <c r="CA1174" s="1453"/>
      <c r="CB1174" s="1453"/>
      <c r="CC1174" s="1453"/>
      <c r="CD1174" s="1453"/>
      <c r="CE1174" s="1453"/>
      <c r="CF1174" s="1453"/>
      <c r="CG1174" s="1453"/>
      <c r="CH1174" s="1453"/>
      <c r="CI1174" s="1453"/>
      <c r="CJ1174" s="1453"/>
      <c r="CK1174" s="1453"/>
      <c r="CL1174" s="1453"/>
      <c r="CM1174" s="1453"/>
      <c r="CN1174" s="1453"/>
      <c r="CO1174" s="1453"/>
      <c r="CP1174" s="1453"/>
      <c r="CQ1174" s="1453"/>
      <c r="CR1174" s="1453"/>
      <c r="CS1174" s="1453"/>
      <c r="CT1174" s="1453"/>
      <c r="CU1174" s="1453"/>
      <c r="CV1174" s="1453"/>
      <c r="CW1174" s="1453"/>
      <c r="CX1174" s="1453"/>
      <c r="CY1174" s="1453"/>
      <c r="CZ1174" s="1453"/>
      <c r="DA1174" s="1453"/>
      <c r="DB1174" s="1453"/>
      <c r="DC1174" s="1453"/>
      <c r="DD1174" s="1453"/>
      <c r="DE1174" s="1453"/>
      <c r="DF1174" s="1453"/>
      <c r="DG1174" s="1453"/>
      <c r="DH1174" s="1453"/>
      <c r="DI1174" s="1453"/>
      <c r="DJ1174" s="1453"/>
      <c r="DK1174" s="1453"/>
      <c r="DL1174" s="1453"/>
      <c r="DM1174" s="1453"/>
      <c r="DN1174" s="1453"/>
      <c r="DO1174" s="1453"/>
      <c r="DP1174" s="1453"/>
      <c r="DQ1174" s="1453"/>
      <c r="DR1174" s="1453"/>
      <c r="DS1174" s="1453"/>
      <c r="DT1174" s="1453"/>
    </row>
    <row r="1175" spans="1:124" s="1543" customFormat="1" ht="21.9" customHeight="1" x14ac:dyDescent="0.3">
      <c r="A1175" s="1453"/>
      <c r="B1175" s="1453"/>
      <c r="C1175" s="1514"/>
      <c r="D1175" s="1514"/>
      <c r="E1175" s="1514"/>
      <c r="F1175" s="1848"/>
      <c r="G1175" s="1930"/>
      <c r="H1175" s="1516"/>
      <c r="I1175" s="1537"/>
      <c r="J1175" s="1537"/>
      <c r="K1175" s="1453"/>
      <c r="L1175" s="1453"/>
      <c r="M1175" s="1453"/>
      <c r="N1175" s="1514"/>
      <c r="O1175" s="1453"/>
      <c r="P1175" s="1453"/>
      <c r="Q1175" s="1453"/>
      <c r="R1175" s="1453"/>
      <c r="S1175" s="1453"/>
      <c r="T1175" s="1452"/>
      <c r="U1175"/>
      <c r="V1175"/>
      <c r="W1175" s="1453"/>
      <c r="X1175" s="1453"/>
      <c r="Y1175" s="1453"/>
      <c r="Z1175" s="1453"/>
      <c r="AA1175" s="1453"/>
      <c r="AB1175" s="1453"/>
      <c r="AC1175" s="1453"/>
      <c r="AD1175" s="1453"/>
      <c r="AE1175" s="1453"/>
      <c r="AF1175" s="1453"/>
      <c r="AG1175" s="1453"/>
      <c r="AH1175" s="1453"/>
      <c r="AI1175" s="1453"/>
      <c r="AJ1175" s="1453"/>
      <c r="AK1175" s="1453"/>
      <c r="AL1175" s="1453"/>
      <c r="AM1175" s="1453"/>
      <c r="AN1175" s="1453"/>
      <c r="AO1175" s="1453"/>
      <c r="AP1175" s="1453"/>
      <c r="AQ1175" s="1453"/>
      <c r="AR1175" s="1454"/>
      <c r="AS1175" s="1453"/>
      <c r="AT1175" s="1453"/>
      <c r="AU1175" s="1453"/>
      <c r="AV1175" s="1453"/>
      <c r="AW1175" s="1453"/>
      <c r="AX1175" s="1453"/>
      <c r="AY1175" s="1453"/>
      <c r="AZ1175" s="1453"/>
      <c r="BA1175" s="1453"/>
      <c r="BB1175" s="1453"/>
      <c r="BC1175" s="1453"/>
      <c r="BD1175" s="1453"/>
      <c r="BE1175" s="1453"/>
      <c r="BF1175" s="1453"/>
      <c r="BG1175" s="1453"/>
      <c r="BH1175" s="1453"/>
      <c r="BI1175" s="1453"/>
      <c r="BJ1175" s="1453"/>
      <c r="BK1175" s="1453"/>
      <c r="BL1175" s="1453"/>
      <c r="BM1175" s="1453"/>
      <c r="BN1175" s="1453"/>
      <c r="BO1175" s="1453"/>
      <c r="BP1175" s="1453"/>
      <c r="BQ1175" s="1453"/>
      <c r="BR1175" s="1453"/>
      <c r="BS1175" s="1453"/>
      <c r="BT1175" s="1453"/>
      <c r="BU1175" s="1453"/>
      <c r="BV1175" s="1453"/>
      <c r="BW1175" s="1453"/>
      <c r="BX1175" s="1453"/>
      <c r="BY1175" s="1453"/>
      <c r="BZ1175" s="1453"/>
      <c r="CA1175" s="1453"/>
      <c r="CB1175" s="1453"/>
      <c r="CC1175" s="1453"/>
      <c r="CD1175" s="1453"/>
      <c r="CE1175" s="1453"/>
      <c r="CF1175" s="1453"/>
      <c r="CG1175" s="1453"/>
      <c r="CH1175" s="1453"/>
      <c r="CI1175" s="1453"/>
      <c r="CJ1175" s="1453"/>
      <c r="CK1175" s="1453"/>
      <c r="CL1175" s="1453"/>
      <c r="CM1175" s="1453"/>
      <c r="CN1175" s="1453"/>
      <c r="CO1175" s="1453"/>
      <c r="CP1175" s="1453"/>
      <c r="CQ1175" s="1453"/>
      <c r="CR1175" s="1453"/>
      <c r="CS1175" s="1453"/>
      <c r="CT1175" s="1453"/>
      <c r="CU1175" s="1453"/>
      <c r="CV1175" s="1453"/>
      <c r="CW1175" s="1453"/>
      <c r="CX1175" s="1453"/>
      <c r="CY1175" s="1453"/>
      <c r="CZ1175" s="1453"/>
      <c r="DA1175" s="1453"/>
      <c r="DB1175" s="1453"/>
      <c r="DC1175" s="1453"/>
      <c r="DD1175" s="1453"/>
      <c r="DE1175" s="1453"/>
      <c r="DF1175" s="1453"/>
      <c r="DG1175" s="1453"/>
      <c r="DH1175" s="1453"/>
      <c r="DI1175" s="1453"/>
      <c r="DJ1175" s="1453"/>
      <c r="DK1175" s="1453"/>
      <c r="DL1175" s="1453"/>
      <c r="DM1175" s="1453"/>
      <c r="DN1175" s="1453"/>
      <c r="DO1175" s="1453"/>
      <c r="DP1175" s="1453"/>
      <c r="DQ1175" s="1453"/>
      <c r="DR1175" s="1453"/>
      <c r="DS1175" s="1453"/>
      <c r="DT1175" s="1453"/>
    </row>
    <row r="1176" spans="1:124" s="1543" customFormat="1" ht="21.9" customHeight="1" x14ac:dyDescent="0.3">
      <c r="A1176" s="1453"/>
      <c r="B1176" s="1453"/>
      <c r="C1176" s="1514"/>
      <c r="D1176" s="1514"/>
      <c r="E1176" s="1514"/>
      <c r="F1176" s="1848"/>
      <c r="G1176" s="1930"/>
      <c r="H1176" s="1516"/>
      <c r="I1176" s="1537"/>
      <c r="J1176" s="1537"/>
      <c r="K1176" s="1453"/>
      <c r="L1176" s="1453"/>
      <c r="M1176" s="1453"/>
      <c r="N1176" s="1514"/>
      <c r="O1176" s="1453"/>
      <c r="P1176" s="1453"/>
      <c r="Q1176" s="1453"/>
      <c r="R1176" s="1453"/>
      <c r="S1176" s="1453"/>
      <c r="T1176" s="1452"/>
      <c r="U1176"/>
      <c r="V1176"/>
      <c r="W1176" s="1453"/>
      <c r="X1176" s="1453"/>
      <c r="Y1176" s="1453"/>
      <c r="Z1176" s="1453"/>
      <c r="AA1176" s="1453"/>
      <c r="AB1176" s="1453"/>
      <c r="AC1176" s="1453"/>
      <c r="AD1176" s="1453"/>
      <c r="AE1176" s="1453"/>
      <c r="AF1176" s="1453"/>
      <c r="AG1176" s="1453"/>
      <c r="AH1176" s="1453"/>
      <c r="AI1176" s="1453"/>
      <c r="AJ1176" s="1453"/>
      <c r="AK1176" s="1453"/>
      <c r="AL1176" s="1453"/>
      <c r="AM1176" s="1453"/>
      <c r="AN1176" s="1453"/>
      <c r="AO1176" s="1453"/>
      <c r="AP1176" s="1453"/>
      <c r="AQ1176" s="1453"/>
      <c r="AR1176" s="1454"/>
      <c r="AS1176" s="1453"/>
      <c r="AT1176" s="1453"/>
      <c r="AU1176" s="1453"/>
      <c r="AV1176" s="1453"/>
      <c r="AW1176" s="1453"/>
      <c r="AX1176" s="1453"/>
      <c r="AY1176" s="1453"/>
      <c r="AZ1176" s="1453"/>
      <c r="BA1176" s="1453"/>
      <c r="BB1176" s="1453"/>
      <c r="BC1176" s="1453"/>
      <c r="BD1176" s="1453"/>
      <c r="BE1176" s="1453"/>
      <c r="BF1176" s="1453"/>
      <c r="BG1176" s="1453"/>
      <c r="BH1176" s="1453"/>
      <c r="BI1176" s="1453"/>
      <c r="BJ1176" s="1453"/>
      <c r="BK1176" s="1453"/>
      <c r="BL1176" s="1453"/>
      <c r="BM1176" s="1453"/>
      <c r="BN1176" s="1453"/>
      <c r="BO1176" s="1453"/>
      <c r="BP1176" s="1453"/>
      <c r="BQ1176" s="1453"/>
      <c r="BR1176" s="1453"/>
      <c r="BS1176" s="1453"/>
      <c r="BT1176" s="1453"/>
      <c r="BU1176" s="1453"/>
      <c r="BV1176" s="1453"/>
      <c r="BW1176" s="1453"/>
      <c r="BX1176" s="1453"/>
      <c r="BY1176" s="1453"/>
      <c r="BZ1176" s="1453"/>
      <c r="CA1176" s="1453"/>
      <c r="CB1176" s="1453"/>
      <c r="CC1176" s="1453"/>
      <c r="CD1176" s="1453"/>
      <c r="CE1176" s="1453"/>
      <c r="CF1176" s="1453"/>
      <c r="CG1176" s="1453"/>
      <c r="CH1176" s="1453"/>
      <c r="CI1176" s="1453"/>
      <c r="CJ1176" s="1453"/>
      <c r="CK1176" s="1453"/>
      <c r="CL1176" s="1453"/>
      <c r="CM1176" s="1453"/>
      <c r="CN1176" s="1453"/>
      <c r="CO1176" s="1453"/>
      <c r="CP1176" s="1453"/>
      <c r="CQ1176" s="1453"/>
      <c r="CR1176" s="1453"/>
      <c r="CS1176" s="1453"/>
      <c r="CT1176" s="1453"/>
      <c r="CU1176" s="1453"/>
      <c r="CV1176" s="1453"/>
      <c r="CW1176" s="1453"/>
      <c r="CX1176" s="1453"/>
      <c r="CY1176" s="1453"/>
      <c r="CZ1176" s="1453"/>
      <c r="DA1176" s="1453"/>
      <c r="DB1176" s="1453"/>
      <c r="DC1176" s="1453"/>
      <c r="DD1176" s="1453"/>
      <c r="DE1176" s="1453"/>
      <c r="DF1176" s="1453"/>
      <c r="DG1176" s="1453"/>
      <c r="DH1176" s="1453"/>
      <c r="DI1176" s="1453"/>
      <c r="DJ1176" s="1453"/>
      <c r="DK1176" s="1453"/>
      <c r="DL1176" s="1453"/>
      <c r="DM1176" s="1453"/>
      <c r="DN1176" s="1453"/>
      <c r="DO1176" s="1453"/>
      <c r="DP1176" s="1453"/>
      <c r="DQ1176" s="1453"/>
      <c r="DR1176" s="1453"/>
      <c r="DS1176" s="1453"/>
      <c r="DT1176" s="1453"/>
    </row>
    <row r="1177" spans="1:124" s="1543" customFormat="1" ht="21.9" customHeight="1" x14ac:dyDescent="0.3">
      <c r="A1177" s="1453"/>
      <c r="B1177" s="1453"/>
      <c r="C1177" s="1514"/>
      <c r="D1177" s="1514"/>
      <c r="E1177" s="1514"/>
      <c r="F1177" s="1848"/>
      <c r="G1177" s="1930"/>
      <c r="H1177" s="1516"/>
      <c r="I1177" s="1537"/>
      <c r="J1177" s="1537"/>
      <c r="K1177" s="1453"/>
      <c r="L1177" s="1453"/>
      <c r="M1177" s="1453"/>
      <c r="N1177" s="1514"/>
      <c r="O1177" s="1453"/>
      <c r="P1177" s="1453"/>
      <c r="Q1177" s="1453"/>
      <c r="R1177" s="1453"/>
      <c r="S1177" s="1453"/>
      <c r="T1177" s="1452"/>
      <c r="U1177"/>
      <c r="V1177"/>
      <c r="W1177" s="1453"/>
      <c r="X1177" s="1453"/>
      <c r="Y1177" s="1453"/>
      <c r="Z1177" s="1453"/>
      <c r="AA1177" s="1453"/>
      <c r="AB1177" s="1453"/>
      <c r="AC1177" s="1453"/>
      <c r="AD1177" s="1453"/>
      <c r="AE1177" s="1453"/>
      <c r="AF1177" s="1453"/>
      <c r="AG1177" s="1453"/>
      <c r="AH1177" s="1453"/>
      <c r="AI1177" s="1453"/>
      <c r="AJ1177" s="1453"/>
      <c r="AK1177" s="1453"/>
      <c r="AL1177" s="1453"/>
      <c r="AM1177" s="1453"/>
      <c r="AN1177" s="1453"/>
      <c r="AO1177" s="1453"/>
      <c r="AP1177" s="1453"/>
      <c r="AQ1177" s="1453"/>
      <c r="AR1177" s="1454"/>
      <c r="AS1177" s="1453"/>
      <c r="AT1177" s="1453"/>
      <c r="AU1177" s="1453"/>
      <c r="AV1177" s="1453"/>
      <c r="AW1177" s="1453"/>
      <c r="AX1177" s="1453"/>
      <c r="AY1177" s="1453"/>
      <c r="AZ1177" s="1453"/>
      <c r="BA1177" s="1453"/>
      <c r="BB1177" s="1453"/>
      <c r="BC1177" s="1453"/>
      <c r="BD1177" s="1453"/>
      <c r="BE1177" s="1453"/>
      <c r="BF1177" s="1453"/>
      <c r="BG1177" s="1453"/>
      <c r="BH1177" s="1453"/>
      <c r="BI1177" s="1453"/>
      <c r="BJ1177" s="1453"/>
      <c r="BK1177" s="1453"/>
      <c r="BL1177" s="1453"/>
      <c r="BM1177" s="1453"/>
      <c r="BN1177" s="1453"/>
      <c r="BO1177" s="1453"/>
      <c r="BP1177" s="1453"/>
      <c r="BQ1177" s="1453"/>
      <c r="BR1177" s="1453"/>
      <c r="BS1177" s="1453"/>
      <c r="BT1177" s="1453"/>
      <c r="BU1177" s="1453"/>
      <c r="BV1177" s="1453"/>
      <c r="BW1177" s="1453"/>
      <c r="BX1177" s="1453"/>
      <c r="BY1177" s="1453"/>
      <c r="BZ1177" s="1453"/>
      <c r="CA1177" s="1453"/>
      <c r="CB1177" s="1453"/>
      <c r="CC1177" s="1453"/>
      <c r="CD1177" s="1453"/>
      <c r="CE1177" s="1453"/>
      <c r="CF1177" s="1453"/>
      <c r="CG1177" s="1453"/>
      <c r="CH1177" s="1453"/>
      <c r="CI1177" s="1453"/>
      <c r="CJ1177" s="1453"/>
      <c r="CK1177" s="1453"/>
      <c r="CL1177" s="1453"/>
      <c r="CM1177" s="1453"/>
      <c r="CN1177" s="1453"/>
      <c r="CO1177" s="1453"/>
      <c r="CP1177" s="1453"/>
      <c r="CQ1177" s="1453"/>
      <c r="CR1177" s="1453"/>
      <c r="CS1177" s="1453"/>
      <c r="CT1177" s="1453"/>
      <c r="CU1177" s="1453"/>
      <c r="CV1177" s="1453"/>
      <c r="CW1177" s="1453"/>
      <c r="CX1177" s="1453"/>
      <c r="CY1177" s="1453"/>
      <c r="CZ1177" s="1453"/>
      <c r="DA1177" s="1453"/>
      <c r="DB1177" s="1453"/>
      <c r="DC1177" s="1453"/>
      <c r="DD1177" s="1453"/>
      <c r="DE1177" s="1453"/>
      <c r="DF1177" s="1453"/>
      <c r="DG1177" s="1453"/>
      <c r="DH1177" s="1453"/>
      <c r="DI1177" s="1453"/>
      <c r="DJ1177" s="1453"/>
      <c r="DK1177" s="1453"/>
      <c r="DL1177" s="1453"/>
      <c r="DM1177" s="1453"/>
      <c r="DN1177" s="1453"/>
      <c r="DO1177" s="1453"/>
      <c r="DP1177" s="1453"/>
      <c r="DQ1177" s="1453"/>
      <c r="DR1177" s="1453"/>
      <c r="DS1177" s="1453"/>
      <c r="DT1177" s="1453"/>
    </row>
    <row r="1178" spans="1:124" s="1543" customFormat="1" ht="21.9" customHeight="1" x14ac:dyDescent="0.3">
      <c r="A1178" s="1453"/>
      <c r="B1178" s="1453"/>
      <c r="C1178" s="1514"/>
      <c r="D1178" s="1514"/>
      <c r="E1178" s="1514"/>
      <c r="F1178" s="1848"/>
      <c r="G1178" s="1930"/>
      <c r="H1178" s="1516"/>
      <c r="I1178" s="1537"/>
      <c r="J1178" s="1537"/>
      <c r="K1178" s="1453"/>
      <c r="L1178" s="1453"/>
      <c r="M1178" s="1453"/>
      <c r="N1178" s="1514"/>
      <c r="O1178" s="1453"/>
      <c r="P1178" s="1453"/>
      <c r="Q1178" s="1453"/>
      <c r="R1178" s="1453"/>
      <c r="S1178" s="1453"/>
      <c r="T1178" s="1452"/>
      <c r="U1178"/>
      <c r="V1178"/>
      <c r="W1178" s="1453"/>
      <c r="X1178" s="1453"/>
      <c r="Y1178" s="1453"/>
      <c r="Z1178" s="1453"/>
      <c r="AA1178" s="1453"/>
      <c r="AB1178" s="1453"/>
      <c r="AC1178" s="1453"/>
      <c r="AD1178" s="1453"/>
      <c r="AE1178" s="1453"/>
      <c r="AF1178" s="1453"/>
      <c r="AG1178" s="1453"/>
      <c r="AH1178" s="1453"/>
      <c r="AI1178" s="1453"/>
      <c r="AJ1178" s="1453"/>
      <c r="AK1178" s="1453"/>
      <c r="AL1178" s="1453"/>
      <c r="AM1178" s="1453"/>
      <c r="AN1178" s="1453"/>
      <c r="AO1178" s="1453"/>
      <c r="AP1178" s="1453"/>
      <c r="AQ1178" s="1453"/>
      <c r="AR1178" s="1454"/>
      <c r="AS1178" s="1453"/>
      <c r="AT1178" s="1453"/>
      <c r="AU1178" s="1453"/>
      <c r="AV1178" s="1453"/>
      <c r="AW1178" s="1453"/>
      <c r="AX1178" s="1453"/>
      <c r="AY1178" s="1453"/>
      <c r="AZ1178" s="1453"/>
      <c r="BA1178" s="1453"/>
      <c r="BB1178" s="1453"/>
      <c r="BC1178" s="1453"/>
      <c r="BD1178" s="1453"/>
      <c r="BE1178" s="1453"/>
      <c r="BF1178" s="1453"/>
      <c r="BG1178" s="1453"/>
      <c r="BH1178" s="1453"/>
      <c r="BI1178" s="1453"/>
      <c r="BJ1178" s="1453"/>
      <c r="BK1178" s="1453"/>
      <c r="BL1178" s="1453"/>
      <c r="BM1178" s="1453"/>
      <c r="BN1178" s="1453"/>
      <c r="BO1178" s="1453"/>
      <c r="BP1178" s="1453"/>
      <c r="BQ1178" s="1453"/>
      <c r="BR1178" s="1453"/>
      <c r="BS1178" s="1453"/>
      <c r="BT1178" s="1453"/>
      <c r="BU1178" s="1453"/>
      <c r="BV1178" s="1453"/>
      <c r="BW1178" s="1453"/>
      <c r="BX1178" s="1453"/>
      <c r="BY1178" s="1453"/>
      <c r="BZ1178" s="1453"/>
      <c r="CA1178" s="1453"/>
      <c r="CB1178" s="1453"/>
      <c r="CC1178" s="1453"/>
      <c r="CD1178" s="1453"/>
      <c r="CE1178" s="1453"/>
      <c r="CF1178" s="1453"/>
      <c r="CG1178" s="1453"/>
      <c r="CH1178" s="1453"/>
      <c r="CI1178" s="1453"/>
      <c r="CJ1178" s="1453"/>
      <c r="CK1178" s="1453"/>
      <c r="CL1178" s="1453"/>
      <c r="CM1178" s="1453"/>
      <c r="CN1178" s="1453"/>
      <c r="CO1178" s="1453"/>
      <c r="CP1178" s="1453"/>
      <c r="CQ1178" s="1453"/>
      <c r="CR1178" s="1453"/>
      <c r="CS1178" s="1453"/>
      <c r="CT1178" s="1453"/>
      <c r="CU1178" s="1453"/>
      <c r="CV1178" s="1453"/>
      <c r="CW1178" s="1453"/>
      <c r="CX1178" s="1453"/>
      <c r="CY1178" s="1453"/>
      <c r="CZ1178" s="1453"/>
      <c r="DA1178" s="1453"/>
      <c r="DB1178" s="1453"/>
      <c r="DC1178" s="1453"/>
      <c r="DD1178" s="1453"/>
      <c r="DE1178" s="1453"/>
      <c r="DF1178" s="1453"/>
      <c r="DG1178" s="1453"/>
      <c r="DH1178" s="1453"/>
      <c r="DI1178" s="1453"/>
      <c r="DJ1178" s="1453"/>
      <c r="DK1178" s="1453"/>
      <c r="DL1178" s="1453"/>
      <c r="DM1178" s="1453"/>
      <c r="DN1178" s="1453"/>
      <c r="DO1178" s="1453"/>
      <c r="DP1178" s="1453"/>
      <c r="DQ1178" s="1453"/>
      <c r="DR1178" s="1453"/>
      <c r="DS1178" s="1453"/>
      <c r="DT1178" s="1453"/>
    </row>
    <row r="1179" spans="1:124" s="1543" customFormat="1" ht="21.9" customHeight="1" x14ac:dyDescent="0.3">
      <c r="A1179" s="1453"/>
      <c r="B1179" s="1453"/>
      <c r="C1179" s="1514"/>
      <c r="D1179" s="1514"/>
      <c r="E1179" s="1514"/>
      <c r="F1179" s="1848"/>
      <c r="G1179" s="1930"/>
      <c r="H1179" s="1516"/>
      <c r="I1179" s="1537"/>
      <c r="J1179" s="1537"/>
      <c r="K1179" s="1453"/>
      <c r="L1179" s="1453"/>
      <c r="M1179" s="1453"/>
      <c r="N1179" s="1514"/>
      <c r="O1179" s="1453"/>
      <c r="P1179" s="1453"/>
      <c r="Q1179" s="1453"/>
      <c r="R1179" s="1453"/>
      <c r="S1179" s="1453"/>
      <c r="T1179" s="1452"/>
      <c r="U1179"/>
      <c r="V1179"/>
      <c r="W1179" s="1453"/>
      <c r="X1179" s="1453"/>
      <c r="Y1179" s="1453"/>
      <c r="Z1179" s="1453"/>
      <c r="AA1179" s="1453"/>
      <c r="AB1179" s="1453"/>
      <c r="AC1179" s="1453"/>
      <c r="AD1179" s="1453"/>
      <c r="AE1179" s="1453"/>
      <c r="AF1179" s="1453"/>
      <c r="AG1179" s="1453"/>
      <c r="AH1179" s="1453"/>
      <c r="AI1179" s="1453"/>
      <c r="AJ1179" s="1453"/>
      <c r="AK1179" s="1453"/>
      <c r="AL1179" s="1453"/>
      <c r="AM1179" s="1453"/>
      <c r="AN1179" s="1453"/>
      <c r="AO1179" s="1453"/>
      <c r="AP1179" s="1453"/>
      <c r="AQ1179" s="1453"/>
      <c r="AR1179" s="1454"/>
      <c r="AS1179" s="1453"/>
      <c r="AT1179" s="1453"/>
      <c r="AU1179" s="1453"/>
      <c r="AV1179" s="1453"/>
      <c r="AW1179" s="1453"/>
      <c r="AX1179" s="1453"/>
      <c r="AY1179" s="1453"/>
      <c r="AZ1179" s="1453"/>
      <c r="BA1179" s="1453"/>
      <c r="BB1179" s="1453"/>
      <c r="BC1179" s="1453"/>
      <c r="BD1179" s="1453"/>
      <c r="BE1179" s="1453"/>
      <c r="BF1179" s="1453"/>
      <c r="BG1179" s="1453"/>
      <c r="BH1179" s="1453"/>
      <c r="BI1179" s="1453"/>
      <c r="BJ1179" s="1453"/>
      <c r="BK1179" s="1453"/>
      <c r="BL1179" s="1453"/>
      <c r="BM1179" s="1453"/>
      <c r="BN1179" s="1453"/>
      <c r="BO1179" s="1453"/>
      <c r="BP1179" s="1453"/>
      <c r="BQ1179" s="1453"/>
      <c r="BR1179" s="1453"/>
      <c r="BS1179" s="1453"/>
      <c r="BT1179" s="1453"/>
      <c r="BU1179" s="1453"/>
      <c r="BV1179" s="1453"/>
      <c r="BW1179" s="1453"/>
      <c r="BX1179" s="1453"/>
      <c r="BY1179" s="1453"/>
      <c r="BZ1179" s="1453"/>
      <c r="CA1179" s="1453"/>
      <c r="CB1179" s="1453"/>
      <c r="CC1179" s="1453"/>
      <c r="CD1179" s="1453"/>
      <c r="CE1179" s="1453"/>
      <c r="CF1179" s="1453"/>
      <c r="CG1179" s="1453"/>
      <c r="CH1179" s="1453"/>
      <c r="CI1179" s="1453"/>
      <c r="CJ1179" s="1453"/>
      <c r="CK1179" s="1453"/>
      <c r="CL1179" s="1453"/>
      <c r="CM1179" s="1453"/>
      <c r="CN1179" s="1453"/>
      <c r="CO1179" s="1453"/>
      <c r="CP1179" s="1453"/>
      <c r="CQ1179" s="1453"/>
      <c r="CR1179" s="1453"/>
      <c r="CS1179" s="1453"/>
      <c r="CT1179" s="1453"/>
      <c r="CU1179" s="1453"/>
      <c r="CV1179" s="1453"/>
      <c r="CW1179" s="1453"/>
      <c r="CX1179" s="1453"/>
      <c r="CY1179" s="1453"/>
      <c r="CZ1179" s="1453"/>
      <c r="DA1179" s="1453"/>
      <c r="DB1179" s="1453"/>
      <c r="DC1179" s="1453"/>
      <c r="DD1179" s="1453"/>
      <c r="DE1179" s="1453"/>
      <c r="DF1179" s="1453"/>
      <c r="DG1179" s="1453"/>
      <c r="DH1179" s="1453"/>
      <c r="DI1179" s="1453"/>
      <c r="DJ1179" s="1453"/>
      <c r="DK1179" s="1453"/>
      <c r="DL1179" s="1453"/>
      <c r="DM1179" s="1453"/>
      <c r="DN1179" s="1453"/>
      <c r="DO1179" s="1453"/>
      <c r="DP1179" s="1453"/>
      <c r="DQ1179" s="1453"/>
      <c r="DR1179" s="1453"/>
      <c r="DS1179" s="1453"/>
      <c r="DT1179" s="1453"/>
    </row>
    <row r="1180" spans="1:124" s="1543" customFormat="1" ht="21.9" customHeight="1" x14ac:dyDescent="0.3">
      <c r="A1180" s="1453"/>
      <c r="B1180" s="1453"/>
      <c r="C1180" s="1514"/>
      <c r="D1180" s="1514"/>
      <c r="E1180" s="1514"/>
      <c r="F1180" s="1848"/>
      <c r="G1180" s="1930"/>
      <c r="H1180" s="1516"/>
      <c r="I1180" s="1537"/>
      <c r="J1180" s="1537"/>
      <c r="K1180" s="1453"/>
      <c r="L1180" s="1453"/>
      <c r="M1180" s="1453"/>
      <c r="N1180" s="1514"/>
      <c r="O1180" s="1453"/>
      <c r="P1180" s="1453"/>
      <c r="Q1180" s="1453"/>
      <c r="R1180" s="1453"/>
      <c r="S1180" s="1453"/>
      <c r="T1180" s="1452"/>
      <c r="U1180"/>
      <c r="V1180"/>
      <c r="W1180" s="1453"/>
      <c r="X1180" s="1453"/>
      <c r="Y1180" s="1453"/>
      <c r="Z1180" s="1453"/>
      <c r="AA1180" s="1453"/>
      <c r="AB1180" s="1453"/>
      <c r="AC1180" s="1453"/>
      <c r="AD1180" s="1453"/>
      <c r="AE1180" s="1453"/>
      <c r="AF1180" s="1453"/>
      <c r="AG1180" s="1453"/>
      <c r="AH1180" s="1453"/>
      <c r="AI1180" s="1453"/>
      <c r="AJ1180" s="1453"/>
      <c r="AK1180" s="1453"/>
      <c r="AL1180" s="1453"/>
      <c r="AM1180" s="1453"/>
      <c r="AN1180" s="1453"/>
      <c r="AO1180" s="1453"/>
      <c r="AP1180" s="1453"/>
      <c r="AQ1180" s="1453"/>
      <c r="AR1180" s="1454"/>
      <c r="AS1180" s="1453"/>
      <c r="AT1180" s="1453"/>
      <c r="AU1180" s="1453"/>
      <c r="AV1180" s="1453"/>
      <c r="AW1180" s="1453"/>
      <c r="AX1180" s="1453"/>
      <c r="AY1180" s="1453"/>
      <c r="AZ1180" s="1453"/>
      <c r="BA1180" s="1453"/>
      <c r="BB1180" s="1453"/>
      <c r="BC1180" s="1453"/>
      <c r="BD1180" s="1453"/>
      <c r="BE1180" s="1453"/>
      <c r="BF1180" s="1453"/>
      <c r="BG1180" s="1453"/>
      <c r="BH1180" s="1453"/>
      <c r="BI1180" s="1453"/>
      <c r="BJ1180" s="1453"/>
      <c r="BK1180" s="1453"/>
      <c r="BL1180" s="1453"/>
      <c r="BM1180" s="1453"/>
      <c r="BN1180" s="1453"/>
      <c r="BO1180" s="1453"/>
      <c r="BP1180" s="1453"/>
      <c r="BQ1180" s="1453"/>
      <c r="BR1180" s="1453"/>
      <c r="BS1180" s="1453"/>
      <c r="BT1180" s="1453"/>
      <c r="BU1180" s="1453"/>
      <c r="BV1180" s="1453"/>
      <c r="BW1180" s="1453"/>
      <c r="BX1180" s="1453"/>
      <c r="BY1180" s="1453"/>
      <c r="BZ1180" s="1453"/>
      <c r="CA1180" s="1453"/>
      <c r="CB1180" s="1453"/>
      <c r="CC1180" s="1453"/>
      <c r="CD1180" s="1453"/>
      <c r="CE1180" s="1453"/>
      <c r="CF1180" s="1453"/>
      <c r="CG1180" s="1453"/>
      <c r="CH1180" s="1453"/>
      <c r="CI1180" s="1453"/>
      <c r="CJ1180" s="1453"/>
      <c r="CK1180" s="1453"/>
      <c r="CL1180" s="1453"/>
      <c r="CM1180" s="1453"/>
      <c r="CN1180" s="1453"/>
      <c r="CO1180" s="1453"/>
      <c r="CP1180" s="1453"/>
      <c r="CQ1180" s="1453"/>
      <c r="CR1180" s="1453"/>
      <c r="CS1180" s="1453"/>
      <c r="CT1180" s="1453"/>
      <c r="CU1180" s="1453"/>
      <c r="CV1180" s="1453"/>
      <c r="CW1180" s="1453"/>
      <c r="CX1180" s="1453"/>
      <c r="CY1180" s="1453"/>
      <c r="CZ1180" s="1453"/>
      <c r="DA1180" s="1453"/>
      <c r="DB1180" s="1453"/>
      <c r="DC1180" s="1453"/>
      <c r="DD1180" s="1453"/>
      <c r="DE1180" s="1453"/>
      <c r="DF1180" s="1453"/>
      <c r="DG1180" s="1453"/>
      <c r="DH1180" s="1453"/>
      <c r="DI1180" s="1453"/>
      <c r="DJ1180" s="1453"/>
      <c r="DK1180" s="1453"/>
      <c r="DL1180" s="1453"/>
      <c r="DM1180" s="1453"/>
      <c r="DN1180" s="1453"/>
      <c r="DO1180" s="1453"/>
      <c r="DP1180" s="1453"/>
      <c r="DQ1180" s="1453"/>
      <c r="DR1180" s="1453"/>
      <c r="DS1180" s="1453"/>
      <c r="DT1180" s="1453"/>
    </row>
    <row r="1181" spans="1:124" s="1543" customFormat="1" ht="21.9" customHeight="1" x14ac:dyDescent="0.3">
      <c r="A1181" s="1453"/>
      <c r="B1181" s="1453"/>
      <c r="C1181" s="1514"/>
      <c r="D1181" s="1514"/>
      <c r="E1181" s="1514"/>
      <c r="F1181" s="1848"/>
      <c r="G1181" s="1930"/>
      <c r="H1181" s="1516"/>
      <c r="I1181" s="1537"/>
      <c r="J1181" s="1537"/>
      <c r="K1181" s="1453"/>
      <c r="L1181" s="1453"/>
      <c r="M1181" s="1453"/>
      <c r="N1181" s="1514"/>
      <c r="O1181" s="1453"/>
      <c r="P1181" s="1453"/>
      <c r="Q1181" s="1453"/>
      <c r="R1181" s="1453"/>
      <c r="S1181" s="1453"/>
      <c r="T1181" s="1452"/>
      <c r="U1181"/>
      <c r="V1181"/>
      <c r="W1181" s="1453"/>
      <c r="X1181" s="1453"/>
      <c r="Y1181" s="1453"/>
      <c r="Z1181" s="1453"/>
      <c r="AA1181" s="1453"/>
      <c r="AB1181" s="1453"/>
      <c r="AC1181" s="1453"/>
      <c r="AD1181" s="1453"/>
      <c r="AE1181" s="1453"/>
      <c r="AF1181" s="1453"/>
      <c r="AG1181" s="1453"/>
      <c r="AH1181" s="1453"/>
      <c r="AI1181" s="1453"/>
      <c r="AJ1181" s="1453"/>
      <c r="AK1181" s="1453"/>
      <c r="AL1181" s="1453"/>
      <c r="AM1181" s="1453"/>
      <c r="AN1181" s="1453"/>
      <c r="AO1181" s="1453"/>
      <c r="AP1181" s="1453"/>
      <c r="AQ1181" s="1453"/>
      <c r="AR1181" s="1454"/>
      <c r="AS1181" s="1453"/>
      <c r="AT1181" s="1453"/>
      <c r="AU1181" s="1453"/>
      <c r="AV1181" s="1453"/>
      <c r="AW1181" s="1453"/>
      <c r="AX1181" s="1453"/>
      <c r="AY1181" s="1453"/>
      <c r="AZ1181" s="1453"/>
      <c r="BA1181" s="1453"/>
      <c r="BB1181" s="1453"/>
      <c r="BC1181" s="1453"/>
      <c r="BD1181" s="1453"/>
      <c r="BE1181" s="1453"/>
      <c r="BF1181" s="1453"/>
      <c r="BG1181" s="1453"/>
      <c r="BH1181" s="1453"/>
      <c r="BI1181" s="1453"/>
      <c r="BJ1181" s="1453"/>
      <c r="BK1181" s="1453"/>
      <c r="BL1181" s="1453"/>
      <c r="BM1181" s="1453"/>
      <c r="BN1181" s="1453"/>
      <c r="BO1181" s="1453"/>
      <c r="BP1181" s="1453"/>
      <c r="BQ1181" s="1453"/>
      <c r="BR1181" s="1453"/>
      <c r="BS1181" s="1453"/>
      <c r="BT1181" s="1453"/>
      <c r="BU1181" s="1453"/>
      <c r="BV1181" s="1453"/>
      <c r="BW1181" s="1453"/>
      <c r="BX1181" s="1453"/>
      <c r="BY1181" s="1453"/>
      <c r="BZ1181" s="1453"/>
      <c r="CA1181" s="1453"/>
      <c r="CB1181" s="1453"/>
      <c r="CC1181" s="1453"/>
      <c r="CD1181" s="1453"/>
      <c r="CE1181" s="1453"/>
      <c r="CF1181" s="1453"/>
      <c r="CG1181" s="1453"/>
      <c r="CH1181" s="1453"/>
      <c r="CI1181" s="1453"/>
      <c r="CJ1181" s="1453"/>
      <c r="CK1181" s="1453"/>
      <c r="CL1181" s="1453"/>
      <c r="CM1181" s="1453"/>
      <c r="CN1181" s="1453"/>
      <c r="CO1181" s="1453"/>
      <c r="CP1181" s="1453"/>
      <c r="CQ1181" s="1453"/>
      <c r="CR1181" s="1453"/>
      <c r="CS1181" s="1453"/>
      <c r="CT1181" s="1453"/>
      <c r="CU1181" s="1453"/>
      <c r="CV1181" s="1453"/>
      <c r="CW1181" s="1453"/>
      <c r="CX1181" s="1453"/>
      <c r="CY1181" s="1453"/>
      <c r="CZ1181" s="1453"/>
      <c r="DA1181" s="1453"/>
      <c r="DB1181" s="1453"/>
      <c r="DC1181" s="1453"/>
      <c r="DD1181" s="1453"/>
      <c r="DE1181" s="1453"/>
      <c r="DF1181" s="1453"/>
      <c r="DG1181" s="1453"/>
      <c r="DH1181" s="1453"/>
      <c r="DI1181" s="1453"/>
      <c r="DJ1181" s="1453"/>
      <c r="DK1181" s="1453"/>
      <c r="DL1181" s="1453"/>
      <c r="DM1181" s="1453"/>
      <c r="DN1181" s="1453"/>
      <c r="DO1181" s="1453"/>
      <c r="DP1181" s="1453"/>
      <c r="DQ1181" s="1453"/>
      <c r="DR1181" s="1453"/>
      <c r="DS1181" s="1453"/>
      <c r="DT1181" s="1453"/>
    </row>
    <row r="1182" spans="1:124" s="1543" customFormat="1" ht="21.9" customHeight="1" x14ac:dyDescent="0.3">
      <c r="A1182" s="1453"/>
      <c r="B1182" s="1453"/>
      <c r="C1182" s="1514"/>
      <c r="D1182" s="1514"/>
      <c r="E1182" s="1514"/>
      <c r="F1182" s="1848"/>
      <c r="G1182" s="1930"/>
      <c r="H1182" s="1516"/>
      <c r="I1182" s="1537"/>
      <c r="J1182" s="1537"/>
      <c r="K1182" s="1453"/>
      <c r="L1182" s="1453"/>
      <c r="M1182" s="1453"/>
      <c r="N1182" s="1514"/>
      <c r="O1182" s="1453"/>
      <c r="P1182" s="1453"/>
      <c r="Q1182" s="1453"/>
      <c r="R1182" s="1453"/>
      <c r="S1182" s="1453"/>
      <c r="T1182" s="1452"/>
      <c r="U1182"/>
      <c r="V1182"/>
      <c r="W1182" s="1453"/>
      <c r="X1182" s="1453"/>
      <c r="Y1182" s="1453"/>
      <c r="Z1182" s="1453"/>
      <c r="AA1182" s="1453"/>
      <c r="AB1182" s="1453"/>
      <c r="AC1182" s="1453"/>
      <c r="AD1182" s="1453"/>
      <c r="AE1182" s="1453"/>
      <c r="AF1182" s="1453"/>
      <c r="AG1182" s="1453"/>
      <c r="AH1182" s="1453"/>
      <c r="AI1182" s="1453"/>
      <c r="AJ1182" s="1453"/>
      <c r="AK1182" s="1453"/>
      <c r="AL1182" s="1453"/>
      <c r="AM1182" s="1453"/>
      <c r="AN1182" s="1453"/>
      <c r="AO1182" s="1453"/>
      <c r="AP1182" s="1453"/>
      <c r="AQ1182" s="1453"/>
      <c r="AR1182" s="1454"/>
      <c r="AS1182" s="1453"/>
      <c r="AT1182" s="1453"/>
      <c r="AU1182" s="1453"/>
      <c r="AV1182" s="1453"/>
      <c r="AW1182" s="1453"/>
      <c r="AX1182" s="1453"/>
      <c r="AY1182" s="1453"/>
      <c r="AZ1182" s="1453"/>
      <c r="BA1182" s="1453"/>
      <c r="BB1182" s="1453"/>
      <c r="BC1182" s="1453"/>
      <c r="BD1182" s="1453"/>
      <c r="BE1182" s="1453"/>
      <c r="BF1182" s="1453"/>
      <c r="BG1182" s="1453"/>
      <c r="BH1182" s="1453"/>
      <c r="BI1182" s="1453"/>
      <c r="BJ1182" s="1453"/>
      <c r="BK1182" s="1453"/>
      <c r="BL1182" s="1453"/>
      <c r="BM1182" s="1453"/>
      <c r="BN1182" s="1453"/>
      <c r="BO1182" s="1453"/>
      <c r="BP1182" s="1453"/>
      <c r="BQ1182" s="1453"/>
      <c r="BR1182" s="1453"/>
      <c r="BS1182" s="1453"/>
      <c r="BT1182" s="1453"/>
      <c r="BU1182" s="1453"/>
      <c r="BV1182" s="1453"/>
      <c r="BW1182" s="1453"/>
      <c r="BX1182" s="1453"/>
      <c r="BY1182" s="1453"/>
      <c r="BZ1182" s="1453"/>
      <c r="CA1182" s="1453"/>
      <c r="CB1182" s="1453"/>
      <c r="CC1182" s="1453"/>
      <c r="CD1182" s="1453"/>
      <c r="CE1182" s="1453"/>
      <c r="CF1182" s="1453"/>
      <c r="CG1182" s="1453"/>
      <c r="CH1182" s="1453"/>
      <c r="CI1182" s="1453"/>
      <c r="CJ1182" s="1453"/>
      <c r="CK1182" s="1453"/>
      <c r="CL1182" s="1453"/>
      <c r="CM1182" s="1453"/>
      <c r="CN1182" s="1453"/>
      <c r="CO1182" s="1453"/>
      <c r="CP1182" s="1453"/>
      <c r="CQ1182" s="1453"/>
      <c r="CR1182" s="1453"/>
      <c r="CS1182" s="1453"/>
      <c r="CT1182" s="1453"/>
      <c r="CU1182" s="1453"/>
      <c r="CV1182" s="1453"/>
      <c r="CW1182" s="1453"/>
      <c r="CX1182" s="1453"/>
      <c r="CY1182" s="1453"/>
      <c r="CZ1182" s="1453"/>
      <c r="DA1182" s="1453"/>
      <c r="DB1182" s="1453"/>
      <c r="DC1182" s="1453"/>
      <c r="DD1182" s="1453"/>
      <c r="DE1182" s="1453"/>
      <c r="DF1182" s="1453"/>
      <c r="DG1182" s="1453"/>
      <c r="DH1182" s="1453"/>
      <c r="DI1182" s="1453"/>
      <c r="DJ1182" s="1453"/>
      <c r="DK1182" s="1453"/>
      <c r="DL1182" s="1453"/>
      <c r="DM1182" s="1453"/>
      <c r="DN1182" s="1453"/>
      <c r="DO1182" s="1453"/>
      <c r="DP1182" s="1453"/>
      <c r="DQ1182" s="1453"/>
      <c r="DR1182" s="1453"/>
      <c r="DS1182" s="1453"/>
      <c r="DT1182" s="1453"/>
    </row>
    <row r="1183" spans="1:124" s="1543" customFormat="1" ht="21.9" customHeight="1" x14ac:dyDescent="0.3">
      <c r="A1183" s="1453"/>
      <c r="B1183" s="1453"/>
      <c r="C1183" s="1514"/>
      <c r="D1183" s="1514"/>
      <c r="E1183" s="1514"/>
      <c r="F1183" s="1848"/>
      <c r="G1183" s="1930"/>
      <c r="H1183" s="1516"/>
      <c r="I1183" s="1537"/>
      <c r="J1183" s="1537"/>
      <c r="K1183" s="1453"/>
      <c r="L1183" s="1453"/>
      <c r="M1183" s="1453"/>
      <c r="N1183" s="1514"/>
      <c r="O1183" s="1453"/>
      <c r="P1183" s="1453"/>
      <c r="Q1183" s="1453"/>
      <c r="R1183" s="1453"/>
      <c r="S1183" s="1453"/>
      <c r="T1183" s="1452"/>
      <c r="U1183"/>
      <c r="V1183"/>
      <c r="W1183" s="1453"/>
      <c r="X1183" s="1453"/>
      <c r="Y1183" s="1453"/>
      <c r="Z1183" s="1453"/>
      <c r="AA1183" s="1453"/>
      <c r="AB1183" s="1453"/>
      <c r="AC1183" s="1453"/>
      <c r="AD1183" s="1453"/>
      <c r="AE1183" s="1453"/>
      <c r="AF1183" s="1453"/>
      <c r="AG1183" s="1453"/>
      <c r="AH1183" s="1453"/>
      <c r="AI1183" s="1453"/>
      <c r="AJ1183" s="1453"/>
      <c r="AK1183" s="1453"/>
      <c r="AL1183" s="1453"/>
      <c r="AM1183" s="1453"/>
      <c r="AN1183" s="1453"/>
      <c r="AO1183" s="1453"/>
      <c r="AP1183" s="1453"/>
      <c r="AQ1183" s="1453"/>
      <c r="AR1183" s="1454"/>
      <c r="AS1183" s="1453"/>
      <c r="AT1183" s="1453"/>
      <c r="AU1183" s="1453"/>
      <c r="AV1183" s="1453"/>
      <c r="AW1183" s="1453"/>
      <c r="AX1183" s="1453"/>
      <c r="AY1183" s="1453"/>
      <c r="AZ1183" s="1453"/>
      <c r="BA1183" s="1453"/>
      <c r="BB1183" s="1453"/>
      <c r="BC1183" s="1453"/>
      <c r="BD1183" s="1453"/>
      <c r="BE1183" s="1453"/>
      <c r="BF1183" s="1453"/>
      <c r="BG1183" s="1453"/>
      <c r="BH1183" s="1453"/>
      <c r="BI1183" s="1453"/>
      <c r="BJ1183" s="1453"/>
      <c r="BK1183" s="1453"/>
      <c r="BL1183" s="1453"/>
      <c r="BM1183" s="1453"/>
      <c r="BN1183" s="1453"/>
      <c r="BO1183" s="1453"/>
      <c r="BP1183" s="1453"/>
      <c r="BQ1183" s="1453"/>
      <c r="BR1183" s="1453"/>
      <c r="BS1183" s="1453"/>
      <c r="BT1183" s="1453"/>
      <c r="BU1183" s="1453"/>
      <c r="BV1183" s="1453"/>
      <c r="BW1183" s="1453"/>
      <c r="BX1183" s="1453"/>
      <c r="BY1183" s="1453"/>
      <c r="BZ1183" s="1453"/>
      <c r="CA1183" s="1453"/>
      <c r="CB1183" s="1453"/>
      <c r="CC1183" s="1453"/>
      <c r="CD1183" s="1453"/>
      <c r="CE1183" s="1453"/>
      <c r="CF1183" s="1453"/>
      <c r="CG1183" s="1453"/>
      <c r="CH1183" s="1453"/>
      <c r="CI1183" s="1453"/>
      <c r="CJ1183" s="1453"/>
      <c r="CK1183" s="1453"/>
      <c r="CL1183" s="1453"/>
      <c r="CM1183" s="1453"/>
      <c r="CN1183" s="1453"/>
      <c r="CO1183" s="1453"/>
      <c r="CP1183" s="1453"/>
      <c r="CQ1183" s="1453"/>
      <c r="CR1183" s="1453"/>
      <c r="CS1183" s="1453"/>
      <c r="CT1183" s="1453"/>
      <c r="CU1183" s="1453"/>
      <c r="CV1183" s="1453"/>
      <c r="CW1183" s="1453"/>
      <c r="CX1183" s="1453"/>
      <c r="CY1183" s="1453"/>
      <c r="CZ1183" s="1453"/>
      <c r="DA1183" s="1453"/>
      <c r="DB1183" s="1453"/>
      <c r="DC1183" s="1453"/>
      <c r="DD1183" s="1453"/>
      <c r="DE1183" s="1453"/>
      <c r="DF1183" s="1453"/>
      <c r="DG1183" s="1453"/>
      <c r="DH1183" s="1453"/>
      <c r="DI1183" s="1453"/>
      <c r="DJ1183" s="1453"/>
      <c r="DK1183" s="1453"/>
      <c r="DL1183" s="1453"/>
      <c r="DM1183" s="1453"/>
      <c r="DN1183" s="1453"/>
      <c r="DO1183" s="1453"/>
      <c r="DP1183" s="1453"/>
      <c r="DQ1183" s="1453"/>
      <c r="DR1183" s="1453"/>
      <c r="DS1183" s="1453"/>
      <c r="DT1183" s="1453"/>
    </row>
    <row r="1184" spans="1:124" s="1543" customFormat="1" ht="21.9" customHeight="1" x14ac:dyDescent="0.3">
      <c r="A1184" s="1453"/>
      <c r="B1184" s="1453"/>
      <c r="C1184" s="1514"/>
      <c r="D1184" s="1514"/>
      <c r="E1184" s="1514"/>
      <c r="F1184" s="1848"/>
      <c r="G1184" s="1930"/>
      <c r="H1184" s="1516"/>
      <c r="I1184" s="1537"/>
      <c r="J1184" s="1537"/>
      <c r="K1184" s="1453"/>
      <c r="L1184" s="1453"/>
      <c r="M1184" s="1453"/>
      <c r="N1184" s="1514"/>
      <c r="O1184" s="1453"/>
      <c r="P1184" s="1453"/>
      <c r="Q1184" s="1453"/>
      <c r="R1184" s="1453"/>
      <c r="S1184" s="1453"/>
      <c r="T1184" s="1452"/>
      <c r="U1184"/>
      <c r="V1184"/>
      <c r="W1184" s="1453"/>
      <c r="X1184" s="1453"/>
      <c r="Y1184" s="1453"/>
      <c r="Z1184" s="1453"/>
      <c r="AA1184" s="1453"/>
      <c r="AB1184" s="1453"/>
      <c r="AC1184" s="1453"/>
      <c r="AD1184" s="1453"/>
      <c r="AE1184" s="1453"/>
      <c r="AF1184" s="1453"/>
      <c r="AG1184" s="1453"/>
      <c r="AH1184" s="1453"/>
      <c r="AI1184" s="1453"/>
      <c r="AJ1184" s="1453"/>
      <c r="AK1184" s="1453"/>
      <c r="AL1184" s="1453"/>
      <c r="AM1184" s="1453"/>
      <c r="AN1184" s="1453"/>
      <c r="AO1184" s="1453"/>
      <c r="AP1184" s="1453"/>
      <c r="AQ1184" s="1453"/>
      <c r="AR1184" s="1454"/>
      <c r="AS1184" s="1453"/>
      <c r="AT1184" s="1453"/>
      <c r="AU1184" s="1453"/>
      <c r="AV1184" s="1453"/>
      <c r="AW1184" s="1453"/>
      <c r="AX1184" s="1453"/>
      <c r="AY1184" s="1453"/>
      <c r="AZ1184" s="1453"/>
      <c r="BA1184" s="1453"/>
      <c r="BB1184" s="1453"/>
      <c r="BC1184" s="1453"/>
      <c r="BD1184" s="1453"/>
      <c r="BE1184" s="1453"/>
      <c r="BF1184" s="1453"/>
      <c r="BG1184" s="1453"/>
      <c r="BH1184" s="1453"/>
      <c r="BI1184" s="1453"/>
      <c r="BJ1184" s="1453"/>
      <c r="BK1184" s="1453"/>
      <c r="BL1184" s="1453"/>
      <c r="BM1184" s="1453"/>
      <c r="BN1184" s="1453"/>
      <c r="BO1184" s="1453"/>
      <c r="BP1184" s="1453"/>
      <c r="BQ1184" s="1453"/>
      <c r="BR1184" s="1453"/>
      <c r="BS1184" s="1453"/>
      <c r="BT1184" s="1453"/>
      <c r="BU1184" s="1453"/>
      <c r="BV1184" s="1453"/>
      <c r="BW1184" s="1453"/>
      <c r="BX1184" s="1453"/>
      <c r="BY1184" s="1453"/>
      <c r="BZ1184" s="1453"/>
      <c r="CA1184" s="1453"/>
      <c r="CB1184" s="1453"/>
      <c r="CC1184" s="1453"/>
      <c r="CD1184" s="1453"/>
      <c r="CE1184" s="1453"/>
      <c r="CF1184" s="1453"/>
      <c r="CG1184" s="1453"/>
      <c r="CH1184" s="1453"/>
      <c r="CI1184" s="1453"/>
      <c r="CJ1184" s="1453"/>
      <c r="CK1184" s="1453"/>
      <c r="CL1184" s="1453"/>
      <c r="CM1184" s="1453"/>
      <c r="CN1184" s="1453"/>
      <c r="CO1184" s="1453"/>
      <c r="CP1184" s="1453"/>
      <c r="CQ1184" s="1453"/>
      <c r="CR1184" s="1453"/>
      <c r="CS1184" s="1453"/>
      <c r="CT1184" s="1453"/>
      <c r="CU1184" s="1453"/>
      <c r="CV1184" s="1453"/>
      <c r="CW1184" s="1453"/>
      <c r="CX1184" s="1453"/>
      <c r="CY1184" s="1453"/>
      <c r="CZ1184" s="1453"/>
      <c r="DA1184" s="1453"/>
      <c r="DB1184" s="1453"/>
      <c r="DC1184" s="1453"/>
      <c r="DD1184" s="1453"/>
      <c r="DE1184" s="1453"/>
      <c r="DF1184" s="1453"/>
      <c r="DG1184" s="1453"/>
      <c r="DH1184" s="1453"/>
      <c r="DI1184" s="1453"/>
      <c r="DJ1184" s="1453"/>
      <c r="DK1184" s="1453"/>
      <c r="DL1184" s="1453"/>
      <c r="DM1184" s="1453"/>
      <c r="DN1184" s="1453"/>
      <c r="DO1184" s="1453"/>
      <c r="DP1184" s="1453"/>
      <c r="DQ1184" s="1453"/>
      <c r="DR1184" s="1453"/>
      <c r="DS1184" s="1453"/>
      <c r="DT1184" s="1453"/>
    </row>
    <row r="1185" spans="1:124" s="1543" customFormat="1" ht="21.9" customHeight="1" x14ac:dyDescent="0.3">
      <c r="A1185" s="1453"/>
      <c r="B1185" s="1453"/>
      <c r="C1185" s="1514"/>
      <c r="D1185" s="1514"/>
      <c r="E1185" s="1514"/>
      <c r="F1185" s="1848"/>
      <c r="G1185" s="1930"/>
      <c r="H1185" s="1516"/>
      <c r="I1185" s="1537"/>
      <c r="J1185" s="1537"/>
      <c r="K1185" s="1453"/>
      <c r="L1185" s="1453"/>
      <c r="M1185" s="1453"/>
      <c r="N1185" s="1514"/>
      <c r="O1185" s="1453"/>
      <c r="P1185" s="1453"/>
      <c r="Q1185" s="1453"/>
      <c r="R1185" s="1453"/>
      <c r="S1185" s="1453"/>
      <c r="T1185" s="1452"/>
      <c r="U1185"/>
      <c r="V1185"/>
      <c r="W1185" s="1453"/>
      <c r="X1185" s="1453"/>
      <c r="Y1185" s="1453"/>
      <c r="Z1185" s="1453"/>
      <c r="AA1185" s="1453"/>
      <c r="AB1185" s="1453"/>
      <c r="AC1185" s="1453"/>
      <c r="AD1185" s="1453"/>
      <c r="AE1185" s="1453"/>
      <c r="AF1185" s="1453"/>
      <c r="AG1185" s="1453"/>
      <c r="AH1185" s="1453"/>
      <c r="AI1185" s="1453"/>
      <c r="AJ1185" s="1453"/>
      <c r="AK1185" s="1453"/>
      <c r="AL1185" s="1453"/>
      <c r="AM1185" s="1453"/>
      <c r="AN1185" s="1453"/>
      <c r="AO1185" s="1453"/>
      <c r="AP1185" s="1453"/>
      <c r="AQ1185" s="1453"/>
      <c r="AR1185" s="1454"/>
      <c r="AS1185" s="1453"/>
      <c r="AT1185" s="1453"/>
      <c r="AU1185" s="1453"/>
      <c r="AV1185" s="1453"/>
      <c r="AW1185" s="1453"/>
      <c r="AX1185" s="1453"/>
      <c r="AY1185" s="1453"/>
      <c r="AZ1185" s="1453"/>
      <c r="BA1185" s="1453"/>
      <c r="BB1185" s="1453"/>
      <c r="BC1185" s="1453"/>
      <c r="BD1185" s="1453"/>
      <c r="BE1185" s="1453"/>
      <c r="BF1185" s="1453"/>
      <c r="BG1185" s="1453"/>
      <c r="BH1185" s="1453"/>
      <c r="BI1185" s="1453"/>
      <c r="BJ1185" s="1453"/>
      <c r="BK1185" s="1453"/>
      <c r="BL1185" s="1453"/>
      <c r="BM1185" s="1453"/>
      <c r="BN1185" s="1453"/>
      <c r="BO1185" s="1453"/>
      <c r="BP1185" s="1453"/>
      <c r="BQ1185" s="1453"/>
      <c r="BR1185" s="1453"/>
      <c r="BS1185" s="1453"/>
      <c r="BT1185" s="1453"/>
      <c r="BU1185" s="1453"/>
      <c r="BV1185" s="1453"/>
      <c r="BW1185" s="1453"/>
      <c r="BX1185" s="1453"/>
      <c r="BY1185" s="1453"/>
      <c r="BZ1185" s="1453"/>
      <c r="CA1185" s="1453"/>
      <c r="CB1185" s="1453"/>
      <c r="CC1185" s="1453"/>
      <c r="CD1185" s="1453"/>
      <c r="CE1185" s="1453"/>
      <c r="CF1185" s="1453"/>
      <c r="CG1185" s="1453"/>
      <c r="CH1185" s="1453"/>
      <c r="CI1185" s="1453"/>
      <c r="CJ1185" s="1453"/>
      <c r="CK1185" s="1453"/>
      <c r="CL1185" s="1453"/>
      <c r="CM1185" s="1453"/>
      <c r="CN1185" s="1453"/>
      <c r="CO1185" s="1453"/>
      <c r="CP1185" s="1453"/>
      <c r="CQ1185" s="1453"/>
      <c r="CR1185" s="1453"/>
      <c r="CS1185" s="1453"/>
      <c r="CT1185" s="1453"/>
      <c r="CU1185" s="1453"/>
      <c r="CV1185" s="1453"/>
      <c r="CW1185" s="1453"/>
      <c r="CX1185" s="1453"/>
      <c r="CY1185" s="1453"/>
      <c r="CZ1185" s="1453"/>
      <c r="DA1185" s="1453"/>
      <c r="DB1185" s="1453"/>
      <c r="DC1185" s="1453"/>
      <c r="DD1185" s="1453"/>
      <c r="DE1185" s="1453"/>
      <c r="DF1185" s="1453"/>
      <c r="DG1185" s="1453"/>
      <c r="DH1185" s="1453"/>
      <c r="DI1185" s="1453"/>
      <c r="DJ1185" s="1453"/>
      <c r="DK1185" s="1453"/>
      <c r="DL1185" s="1453"/>
      <c r="DM1185" s="1453"/>
      <c r="DN1185" s="1453"/>
      <c r="DO1185" s="1453"/>
      <c r="DP1185" s="1453"/>
      <c r="DQ1185" s="1453"/>
      <c r="DR1185" s="1453"/>
      <c r="DS1185" s="1453"/>
      <c r="DT1185" s="1453"/>
    </row>
    <row r="1186" spans="1:124" s="1543" customFormat="1" ht="21.9" customHeight="1" x14ac:dyDescent="0.3">
      <c r="A1186" s="1453"/>
      <c r="B1186" s="1453"/>
      <c r="C1186" s="1514"/>
      <c r="D1186" s="1514"/>
      <c r="E1186" s="1514"/>
      <c r="F1186" s="1848"/>
      <c r="G1186" s="1930"/>
      <c r="H1186" s="1516"/>
      <c r="I1186" s="1537"/>
      <c r="J1186" s="1537"/>
      <c r="K1186" s="1453"/>
      <c r="L1186" s="1453"/>
      <c r="M1186" s="1453"/>
      <c r="N1186" s="1514"/>
      <c r="O1186" s="1453"/>
      <c r="P1186" s="1453"/>
      <c r="Q1186" s="1453"/>
      <c r="R1186" s="1453"/>
      <c r="S1186" s="1453"/>
      <c r="T1186" s="1452"/>
      <c r="U1186"/>
      <c r="V1186"/>
      <c r="W1186" s="1453"/>
      <c r="X1186" s="1453"/>
      <c r="Y1186" s="1453"/>
      <c r="Z1186" s="1453"/>
      <c r="AA1186" s="1453"/>
      <c r="AB1186" s="1453"/>
      <c r="AC1186" s="1453"/>
      <c r="AD1186" s="1453"/>
      <c r="AE1186" s="1453"/>
      <c r="AF1186" s="1453"/>
      <c r="AG1186" s="1453"/>
      <c r="AH1186" s="1453"/>
      <c r="AI1186" s="1453"/>
      <c r="AJ1186" s="1453"/>
      <c r="AK1186" s="1453"/>
      <c r="AL1186" s="1453"/>
      <c r="AM1186" s="1453"/>
      <c r="AN1186" s="1453"/>
      <c r="AO1186" s="1453"/>
      <c r="AP1186" s="1453"/>
      <c r="AQ1186" s="1453"/>
      <c r="AR1186" s="1454"/>
      <c r="AS1186" s="1453"/>
      <c r="AT1186" s="1453"/>
      <c r="AU1186" s="1453"/>
      <c r="AV1186" s="1453"/>
      <c r="AW1186" s="1453"/>
      <c r="AX1186" s="1453"/>
      <c r="AY1186" s="1453"/>
      <c r="AZ1186" s="1453"/>
      <c r="BA1186" s="1453"/>
      <c r="BB1186" s="1453"/>
      <c r="BC1186" s="1453"/>
      <c r="BD1186" s="1453"/>
      <c r="BE1186" s="1453"/>
      <c r="BF1186" s="1453"/>
      <c r="BG1186" s="1453"/>
      <c r="BH1186" s="1453"/>
      <c r="BI1186" s="1453"/>
      <c r="BJ1186" s="1453"/>
      <c r="BK1186" s="1453"/>
      <c r="BL1186" s="1453"/>
      <c r="BM1186" s="1453"/>
      <c r="BN1186" s="1453"/>
      <c r="BO1186" s="1453"/>
      <c r="BP1186" s="1453"/>
      <c r="BQ1186" s="1453"/>
      <c r="BR1186" s="1453"/>
      <c r="BS1186" s="1453"/>
      <c r="BT1186" s="1453"/>
      <c r="BU1186" s="1453"/>
      <c r="BV1186" s="1453"/>
      <c r="BW1186" s="1453"/>
      <c r="BX1186" s="1453"/>
      <c r="BY1186" s="1453"/>
      <c r="BZ1186" s="1453"/>
      <c r="CA1186" s="1453"/>
      <c r="CB1186" s="1453"/>
      <c r="CC1186" s="1453"/>
      <c r="CD1186" s="1453"/>
      <c r="CE1186" s="1453"/>
      <c r="CF1186" s="1453"/>
      <c r="CG1186" s="1453"/>
      <c r="CH1186" s="1453"/>
      <c r="CI1186" s="1453"/>
      <c r="CJ1186" s="1453"/>
      <c r="CK1186" s="1453"/>
      <c r="CL1186" s="1453"/>
      <c r="CM1186" s="1453"/>
      <c r="CN1186" s="1453"/>
      <c r="CO1186" s="1453"/>
      <c r="CP1186" s="1453"/>
      <c r="CQ1186" s="1453"/>
      <c r="CR1186" s="1453"/>
      <c r="CS1186" s="1453"/>
      <c r="CT1186" s="1453"/>
      <c r="CU1186" s="1453"/>
      <c r="CV1186" s="1453"/>
      <c r="CW1186" s="1453"/>
      <c r="CX1186" s="1453"/>
      <c r="CY1186" s="1453"/>
      <c r="CZ1186" s="1453"/>
      <c r="DA1186" s="1453"/>
      <c r="DB1186" s="1453"/>
      <c r="DC1186" s="1453"/>
      <c r="DD1186" s="1453"/>
      <c r="DE1186" s="1453"/>
      <c r="DF1186" s="1453"/>
      <c r="DG1186" s="1453"/>
      <c r="DH1186" s="1453"/>
      <c r="DI1186" s="1453"/>
      <c r="DJ1186" s="1453"/>
      <c r="DK1186" s="1453"/>
      <c r="DL1186" s="1453"/>
      <c r="DM1186" s="1453"/>
      <c r="DN1186" s="1453"/>
      <c r="DO1186" s="1453"/>
      <c r="DP1186" s="1453"/>
      <c r="DQ1186" s="1453"/>
      <c r="DR1186" s="1453"/>
      <c r="DS1186" s="1453"/>
      <c r="DT1186" s="1453"/>
    </row>
    <row r="1187" spans="1:124" s="1543" customFormat="1" ht="21.9" customHeight="1" x14ac:dyDescent="0.3">
      <c r="A1187" s="1453"/>
      <c r="B1187" s="1453"/>
      <c r="C1187" s="1514"/>
      <c r="D1187" s="1514"/>
      <c r="E1187" s="1514"/>
      <c r="F1187" s="1848"/>
      <c r="G1187" s="1930"/>
      <c r="H1187" s="1516"/>
      <c r="I1187" s="1537"/>
      <c r="J1187" s="1537"/>
      <c r="K1187" s="1453"/>
      <c r="L1187" s="1453"/>
      <c r="M1187" s="1453"/>
      <c r="N1187" s="1514"/>
      <c r="O1187" s="1453"/>
      <c r="P1187" s="1453"/>
      <c r="Q1187" s="1453"/>
      <c r="R1187" s="1453"/>
      <c r="S1187" s="1453"/>
      <c r="T1187" s="1452"/>
      <c r="U1187"/>
      <c r="V1187"/>
      <c r="W1187" s="1453"/>
      <c r="X1187" s="1453"/>
      <c r="Y1187" s="1453"/>
      <c r="Z1187" s="1453"/>
      <c r="AA1187" s="1453"/>
      <c r="AB1187" s="1453"/>
      <c r="AC1187" s="1453"/>
      <c r="AD1187" s="1453"/>
      <c r="AE1187" s="1453"/>
      <c r="AF1187" s="1453"/>
      <c r="AG1187" s="1453"/>
      <c r="AH1187" s="1453"/>
      <c r="AI1187" s="1453"/>
      <c r="AJ1187" s="1453"/>
      <c r="AK1187" s="1453"/>
      <c r="AL1187" s="1453"/>
      <c r="AM1187" s="1453"/>
      <c r="AN1187" s="1453"/>
      <c r="AO1187" s="1453"/>
      <c r="AP1187" s="1453"/>
      <c r="AQ1187" s="1453"/>
      <c r="AR1187" s="1454"/>
      <c r="AS1187" s="1453"/>
      <c r="AT1187" s="1453"/>
      <c r="AU1187" s="1453"/>
      <c r="AV1187" s="1453"/>
      <c r="AW1187" s="1453"/>
      <c r="AX1187" s="1453"/>
      <c r="AY1187" s="1453"/>
      <c r="AZ1187" s="1453"/>
      <c r="BA1187" s="1453"/>
      <c r="BB1187" s="1453"/>
      <c r="BC1187" s="1453"/>
      <c r="BD1187" s="1453"/>
      <c r="BE1187" s="1453"/>
      <c r="BF1187" s="1453"/>
      <c r="BG1187" s="1453"/>
      <c r="BH1187" s="1453"/>
      <c r="BI1187" s="1453"/>
      <c r="BJ1187" s="1453"/>
      <c r="BK1187" s="1453"/>
      <c r="BL1187" s="1453"/>
      <c r="BM1187" s="1453"/>
      <c r="BN1187" s="1453"/>
      <c r="BO1187" s="1453"/>
      <c r="BP1187" s="1453"/>
      <c r="BQ1187" s="1453"/>
      <c r="BR1187" s="1453"/>
      <c r="BS1187" s="1453"/>
      <c r="BT1187" s="1453"/>
      <c r="BU1187" s="1453"/>
      <c r="BV1187" s="1453"/>
      <c r="BW1187" s="1453"/>
      <c r="BX1187" s="1453"/>
      <c r="BY1187" s="1453"/>
      <c r="BZ1187" s="1453"/>
      <c r="CA1187" s="1453"/>
      <c r="CB1187" s="1453"/>
      <c r="CC1187" s="1453"/>
      <c r="CD1187" s="1453"/>
      <c r="CE1187" s="1453"/>
      <c r="CF1187" s="1453"/>
      <c r="CG1187" s="1453"/>
      <c r="CH1187" s="1453"/>
      <c r="CI1187" s="1453"/>
      <c r="CJ1187" s="1453"/>
      <c r="CK1187" s="1453"/>
      <c r="CL1187" s="1453"/>
      <c r="CM1187" s="1453"/>
      <c r="CN1187" s="1453"/>
      <c r="CO1187" s="1453"/>
      <c r="CP1187" s="1453"/>
      <c r="CQ1187" s="1453"/>
      <c r="CR1187" s="1453"/>
      <c r="CS1187" s="1453"/>
      <c r="CT1187" s="1453"/>
      <c r="CU1187" s="1453"/>
      <c r="CV1187" s="1453"/>
      <c r="CW1187" s="1453"/>
      <c r="CX1187" s="1453"/>
      <c r="CY1187" s="1453"/>
      <c r="CZ1187" s="1453"/>
      <c r="DA1187" s="1453"/>
      <c r="DB1187" s="1453"/>
      <c r="DC1187" s="1453"/>
      <c r="DD1187" s="1453"/>
      <c r="DE1187" s="1453"/>
      <c r="DF1187" s="1453"/>
      <c r="DG1187" s="1453"/>
      <c r="DH1187" s="1453"/>
      <c r="DI1187" s="1453"/>
      <c r="DJ1187" s="1453"/>
      <c r="DK1187" s="1453"/>
      <c r="DL1187" s="1453"/>
      <c r="DM1187" s="1453"/>
      <c r="DN1187" s="1453"/>
      <c r="DO1187" s="1453"/>
      <c r="DP1187" s="1453"/>
      <c r="DQ1187" s="1453"/>
      <c r="DR1187" s="1453"/>
      <c r="DS1187" s="1453"/>
      <c r="DT1187" s="1453"/>
    </row>
    <row r="1188" spans="1:124" s="1543" customFormat="1" ht="21.9" customHeight="1" x14ac:dyDescent="0.3">
      <c r="A1188" s="1453"/>
      <c r="B1188" s="1453"/>
      <c r="C1188" s="1514"/>
      <c r="D1188" s="1514"/>
      <c r="E1188" s="1514"/>
      <c r="F1188" s="1848"/>
      <c r="G1188" s="1930"/>
      <c r="H1188" s="1516"/>
      <c r="I1188" s="1537"/>
      <c r="J1188" s="1537"/>
      <c r="K1188" s="1453"/>
      <c r="L1188" s="1453"/>
      <c r="M1188" s="1453"/>
      <c r="N1188" s="1514"/>
      <c r="O1188" s="1453"/>
      <c r="P1188" s="1453"/>
      <c r="Q1188" s="1453"/>
      <c r="R1188" s="1453"/>
      <c r="S1188" s="1453"/>
      <c r="T1188" s="1452"/>
      <c r="U1188"/>
      <c r="V1188"/>
      <c r="W1188" s="1453"/>
      <c r="X1188" s="1453"/>
      <c r="Y1188" s="1453"/>
      <c r="Z1188" s="1453"/>
      <c r="AA1188" s="1453"/>
      <c r="AB1188" s="1453"/>
      <c r="AC1188" s="1453"/>
      <c r="AD1188" s="1453"/>
      <c r="AE1188" s="1453"/>
      <c r="AF1188" s="1453"/>
      <c r="AG1188" s="1453"/>
      <c r="AH1188" s="1453"/>
      <c r="AI1188" s="1453"/>
      <c r="AJ1188" s="1453"/>
      <c r="AK1188" s="1453"/>
      <c r="AL1188" s="1453"/>
      <c r="AM1188" s="1453"/>
      <c r="AN1188" s="1453"/>
      <c r="AO1188" s="1453"/>
      <c r="AP1188" s="1453"/>
      <c r="AQ1188" s="1453"/>
      <c r="AR1188" s="1454"/>
      <c r="AS1188" s="1453"/>
      <c r="AT1188" s="1453"/>
      <c r="AU1188" s="1453"/>
      <c r="AV1188" s="1453"/>
      <c r="AW1188" s="1453"/>
      <c r="AX1188" s="1453"/>
      <c r="AY1188" s="1453"/>
      <c r="AZ1188" s="1453"/>
      <c r="BA1188" s="1453"/>
      <c r="BB1188" s="1453"/>
      <c r="BC1188" s="1453"/>
      <c r="BD1188" s="1453"/>
      <c r="BE1188" s="1453"/>
      <c r="BF1188" s="1453"/>
      <c r="BG1188" s="1453"/>
      <c r="BH1188" s="1453"/>
      <c r="BI1188" s="1453"/>
      <c r="BJ1188" s="1453"/>
      <c r="BK1188" s="1453"/>
      <c r="BL1188" s="1453"/>
      <c r="BM1188" s="1453"/>
      <c r="BN1188" s="1453"/>
      <c r="BO1188" s="1453"/>
      <c r="BP1188" s="1453"/>
      <c r="BQ1188" s="1453"/>
      <c r="BR1188" s="1453"/>
      <c r="BS1188" s="1453"/>
      <c r="BT1188" s="1453"/>
      <c r="BU1188" s="1453"/>
      <c r="BV1188" s="1453"/>
      <c r="BW1188" s="1453"/>
      <c r="BX1188" s="1453"/>
      <c r="BY1188" s="1453"/>
      <c r="BZ1188" s="1453"/>
      <c r="CA1188" s="1453"/>
      <c r="CB1188" s="1453"/>
      <c r="CC1188" s="1453"/>
      <c r="CD1188" s="1453"/>
      <c r="CE1188" s="1453"/>
      <c r="CF1188" s="1453"/>
      <c r="CG1188" s="1453"/>
      <c r="CH1188" s="1453"/>
      <c r="CI1188" s="1453"/>
      <c r="CJ1188" s="1453"/>
      <c r="CK1188" s="1453"/>
      <c r="CL1188" s="1453"/>
      <c r="CM1188" s="1453"/>
      <c r="CN1188" s="1453"/>
      <c r="CO1188" s="1453"/>
      <c r="CP1188" s="1453"/>
      <c r="CQ1188" s="1453"/>
      <c r="CR1188" s="1453"/>
      <c r="CS1188" s="1453"/>
      <c r="CT1188" s="1453"/>
      <c r="CU1188" s="1453"/>
      <c r="CV1188" s="1453"/>
      <c r="CW1188" s="1453"/>
      <c r="CX1188" s="1453"/>
      <c r="CY1188" s="1453"/>
      <c r="CZ1188" s="1453"/>
      <c r="DA1188" s="1453"/>
      <c r="DB1188" s="1453"/>
      <c r="DC1188" s="1453"/>
      <c r="DD1188" s="1453"/>
      <c r="DE1188" s="1453"/>
      <c r="DF1188" s="1453"/>
      <c r="DG1188" s="1453"/>
      <c r="DH1188" s="1453"/>
      <c r="DI1188" s="1453"/>
      <c r="DJ1188" s="1453"/>
      <c r="DK1188" s="1453"/>
      <c r="DL1188" s="1453"/>
      <c r="DM1188" s="1453"/>
      <c r="DN1188" s="1453"/>
      <c r="DO1188" s="1453"/>
      <c r="DP1188" s="1453"/>
      <c r="DQ1188" s="1453"/>
      <c r="DR1188" s="1453"/>
      <c r="DS1188" s="1453"/>
      <c r="DT1188" s="1453"/>
    </row>
    <row r="1189" spans="1:124" s="1543" customFormat="1" ht="21.9" customHeight="1" x14ac:dyDescent="0.3">
      <c r="A1189" s="1453"/>
      <c r="B1189" s="1453"/>
      <c r="C1189" s="1514"/>
      <c r="D1189" s="1514"/>
      <c r="E1189" s="1514"/>
      <c r="F1189" s="1848"/>
      <c r="G1189" s="1930"/>
      <c r="H1189" s="1516"/>
      <c r="I1189" s="1537"/>
      <c r="J1189" s="1537"/>
      <c r="K1189" s="1453"/>
      <c r="L1189" s="1453"/>
      <c r="M1189" s="1453"/>
      <c r="N1189" s="1514"/>
      <c r="O1189" s="1453"/>
      <c r="P1189" s="1453"/>
      <c r="Q1189" s="1453"/>
      <c r="R1189" s="1453"/>
      <c r="S1189" s="1453"/>
      <c r="T1189" s="1452"/>
      <c r="U1189"/>
      <c r="V1189"/>
      <c r="W1189" s="1453"/>
      <c r="X1189" s="1453"/>
      <c r="Y1189" s="1453"/>
      <c r="Z1189" s="1453"/>
      <c r="AA1189" s="1453"/>
      <c r="AB1189" s="1453"/>
      <c r="AC1189" s="1453"/>
      <c r="AD1189" s="1453"/>
      <c r="AE1189" s="1453"/>
      <c r="AF1189" s="1453"/>
      <c r="AG1189" s="1453"/>
      <c r="AH1189" s="1453"/>
      <c r="AI1189" s="1453"/>
      <c r="AJ1189" s="1453"/>
      <c r="AK1189" s="1453"/>
      <c r="AL1189" s="1453"/>
      <c r="AM1189" s="1453"/>
      <c r="AN1189" s="1453"/>
      <c r="AO1189" s="1453"/>
      <c r="AP1189" s="1453"/>
      <c r="AQ1189" s="1453"/>
      <c r="AR1189" s="1454"/>
      <c r="AS1189" s="1453"/>
      <c r="AT1189" s="1453"/>
      <c r="AU1189" s="1453"/>
      <c r="AV1189" s="1453"/>
      <c r="AW1189" s="1453"/>
      <c r="AX1189" s="1453"/>
      <c r="AY1189" s="1453"/>
      <c r="AZ1189" s="1453"/>
      <c r="BA1189" s="1453"/>
      <c r="BB1189" s="1453"/>
      <c r="BC1189" s="1453"/>
      <c r="BD1189" s="1453"/>
      <c r="BE1189" s="1453"/>
      <c r="BF1189" s="1453"/>
      <c r="BG1189" s="1453"/>
      <c r="BH1189" s="1453"/>
      <c r="BI1189" s="1453"/>
      <c r="BJ1189" s="1453"/>
      <c r="BK1189" s="1453"/>
      <c r="BL1189" s="1453"/>
      <c r="BM1189" s="1453"/>
      <c r="BN1189" s="1453"/>
      <c r="BO1189" s="1453"/>
      <c r="BP1189" s="1453"/>
      <c r="BQ1189" s="1453"/>
      <c r="BR1189" s="1453"/>
      <c r="BS1189" s="1453"/>
      <c r="BT1189" s="1453"/>
      <c r="BU1189" s="1453"/>
      <c r="BV1189" s="1453"/>
      <c r="BW1189" s="1453"/>
      <c r="BX1189" s="1453"/>
      <c r="BY1189" s="1453"/>
      <c r="BZ1189" s="1453"/>
      <c r="CA1189" s="1453"/>
      <c r="CB1189" s="1453"/>
      <c r="CC1189" s="1453"/>
      <c r="CD1189" s="1453"/>
      <c r="CE1189" s="1453"/>
      <c r="CF1189" s="1453"/>
      <c r="CG1189" s="1453"/>
      <c r="CH1189" s="1453"/>
      <c r="CI1189" s="1453"/>
      <c r="CJ1189" s="1453"/>
      <c r="CK1189" s="1453"/>
      <c r="CL1189" s="1453"/>
      <c r="CM1189" s="1453"/>
      <c r="CN1189" s="1453"/>
      <c r="CO1189" s="1453"/>
      <c r="CP1189" s="1453"/>
      <c r="CQ1189" s="1453"/>
      <c r="CR1189" s="1453"/>
      <c r="CS1189" s="1453"/>
      <c r="CT1189" s="1453"/>
      <c r="CU1189" s="1453"/>
      <c r="CV1189" s="1453"/>
      <c r="CW1189" s="1453"/>
      <c r="CX1189" s="1453"/>
      <c r="CY1189" s="1453"/>
      <c r="CZ1189" s="1453"/>
      <c r="DA1189" s="1453"/>
      <c r="DB1189" s="1453"/>
      <c r="DC1189" s="1453"/>
      <c r="DD1189" s="1453"/>
      <c r="DE1189" s="1453"/>
      <c r="DF1189" s="1453"/>
      <c r="DG1189" s="1453"/>
      <c r="DH1189" s="1453"/>
      <c r="DI1189" s="1453"/>
      <c r="DJ1189" s="1453"/>
      <c r="DK1189" s="1453"/>
      <c r="DL1189" s="1453"/>
      <c r="DM1189" s="1453"/>
      <c r="DN1189" s="1453"/>
      <c r="DO1189" s="1453"/>
      <c r="DP1189" s="1453"/>
      <c r="DQ1189" s="1453"/>
      <c r="DR1189" s="1453"/>
      <c r="DS1189" s="1453"/>
      <c r="DT1189" s="1453"/>
    </row>
    <row r="1190" spans="1:124" s="1543" customFormat="1" ht="21.9" customHeight="1" x14ac:dyDescent="0.3">
      <c r="A1190" s="1453"/>
      <c r="B1190" s="1453"/>
      <c r="C1190" s="1514"/>
      <c r="D1190" s="1514"/>
      <c r="E1190" s="1514"/>
      <c r="F1190" s="1848"/>
      <c r="G1190" s="1930"/>
      <c r="H1190" s="1516"/>
      <c r="I1190" s="1537"/>
      <c r="J1190" s="1537"/>
      <c r="K1190" s="1453"/>
      <c r="L1190" s="1453"/>
      <c r="M1190" s="1453"/>
      <c r="N1190" s="1514"/>
      <c r="O1190" s="1453"/>
      <c r="P1190" s="1453"/>
      <c r="Q1190" s="1453"/>
      <c r="R1190" s="1453"/>
      <c r="S1190" s="1453"/>
      <c r="T1190" s="1452"/>
      <c r="U1190"/>
      <c r="V1190"/>
      <c r="W1190" s="1453"/>
      <c r="X1190" s="1453"/>
      <c r="Y1190" s="1453"/>
      <c r="Z1190" s="1453"/>
      <c r="AA1190" s="1453"/>
      <c r="AB1190" s="1453"/>
      <c r="AC1190" s="1453"/>
      <c r="AD1190" s="1453"/>
      <c r="AE1190" s="1453"/>
      <c r="AF1190" s="1453"/>
      <c r="AG1190" s="1453"/>
      <c r="AH1190" s="1453"/>
      <c r="AI1190" s="1453"/>
      <c r="AJ1190" s="1453"/>
      <c r="AK1190" s="1453"/>
      <c r="AL1190" s="1453"/>
      <c r="AM1190" s="1453"/>
      <c r="AN1190" s="1453"/>
      <c r="AO1190" s="1453"/>
      <c r="AP1190" s="1453"/>
      <c r="AQ1190" s="1453"/>
      <c r="AR1190" s="1454"/>
      <c r="AS1190" s="1453"/>
      <c r="AT1190" s="1453"/>
      <c r="AU1190" s="1453"/>
      <c r="AV1190" s="1453"/>
      <c r="AW1190" s="1453"/>
      <c r="AX1190" s="1453"/>
      <c r="AY1190" s="1453"/>
      <c r="AZ1190" s="1453"/>
      <c r="BA1190" s="1453"/>
      <c r="BB1190" s="1453"/>
      <c r="BC1190" s="1453"/>
      <c r="BD1190" s="1453"/>
      <c r="BE1190" s="1453"/>
      <c r="BF1190" s="1453"/>
      <c r="BG1190" s="1453"/>
      <c r="BH1190" s="1453"/>
      <c r="BI1190" s="1453"/>
      <c r="BJ1190" s="1453"/>
      <c r="BK1190" s="1453"/>
      <c r="BL1190" s="1453"/>
      <c r="BM1190" s="1453"/>
      <c r="BN1190" s="1453"/>
      <c r="BO1190" s="1453"/>
      <c r="BP1190" s="1453"/>
      <c r="BQ1190" s="1453"/>
      <c r="BR1190" s="1453"/>
      <c r="BS1190" s="1453"/>
      <c r="BT1190" s="1453"/>
      <c r="BU1190" s="1453"/>
      <c r="BV1190" s="1453"/>
      <c r="BW1190" s="1453"/>
      <c r="BX1190" s="1453"/>
      <c r="BY1190" s="1453"/>
      <c r="BZ1190" s="1453"/>
      <c r="CA1190" s="1453"/>
      <c r="CB1190" s="1453"/>
      <c r="CC1190" s="1453"/>
      <c r="CD1190" s="1453"/>
      <c r="CE1190" s="1453"/>
      <c r="CF1190" s="1453"/>
      <c r="CG1190" s="1453"/>
      <c r="CH1190" s="1453"/>
      <c r="CI1190" s="1453"/>
      <c r="CJ1190" s="1453"/>
      <c r="CK1190" s="1453"/>
      <c r="CL1190" s="1453"/>
      <c r="CM1190" s="1453"/>
      <c r="CN1190" s="1453"/>
      <c r="CO1190" s="1453"/>
      <c r="CP1190" s="1453"/>
      <c r="CQ1190" s="1453"/>
      <c r="CR1190" s="1453"/>
      <c r="CS1190" s="1453"/>
      <c r="CT1190" s="1453"/>
      <c r="CU1190" s="1453"/>
      <c r="CV1190" s="1453"/>
      <c r="CW1190" s="1453"/>
      <c r="CX1190" s="1453"/>
      <c r="CY1190" s="1453"/>
      <c r="CZ1190" s="1453"/>
      <c r="DA1190" s="1453"/>
      <c r="DB1190" s="1453"/>
      <c r="DC1190" s="1453"/>
      <c r="DD1190" s="1453"/>
      <c r="DE1190" s="1453"/>
      <c r="DF1190" s="1453"/>
      <c r="DG1190" s="1453"/>
      <c r="DH1190" s="1453"/>
      <c r="DI1190" s="1453"/>
      <c r="DJ1190" s="1453"/>
      <c r="DK1190" s="1453"/>
      <c r="DL1190" s="1453"/>
      <c r="DM1190" s="1453"/>
      <c r="DN1190" s="1453"/>
      <c r="DO1190" s="1453"/>
      <c r="DP1190" s="1453"/>
      <c r="DQ1190" s="1453"/>
      <c r="DR1190" s="1453"/>
      <c r="DS1190" s="1453"/>
      <c r="DT1190" s="1453"/>
    </row>
    <row r="1191" spans="1:124" s="1543" customFormat="1" ht="21.9" customHeight="1" x14ac:dyDescent="0.3">
      <c r="A1191" s="1453"/>
      <c r="B1191" s="1453"/>
      <c r="C1191" s="1514"/>
      <c r="D1191" s="1514"/>
      <c r="E1191" s="1514"/>
      <c r="F1191" s="1848"/>
      <c r="G1191" s="1930"/>
      <c r="H1191" s="1516"/>
      <c r="I1191" s="1537"/>
      <c r="J1191" s="1537"/>
      <c r="K1191" s="1453"/>
      <c r="L1191" s="1453"/>
      <c r="M1191" s="1453"/>
      <c r="N1191" s="1514"/>
      <c r="O1191" s="1453"/>
      <c r="P1191" s="1453"/>
      <c r="Q1191" s="1453"/>
      <c r="R1191" s="1453"/>
      <c r="S1191" s="1453"/>
      <c r="T1191" s="1452"/>
      <c r="U1191"/>
      <c r="V1191"/>
      <c r="W1191" s="1453"/>
      <c r="X1191" s="1453"/>
      <c r="Y1191" s="1453"/>
      <c r="Z1191" s="1453"/>
      <c r="AA1191" s="1453"/>
      <c r="AB1191" s="1453"/>
      <c r="AC1191" s="1453"/>
      <c r="AD1191" s="1453"/>
      <c r="AE1191" s="1453"/>
      <c r="AF1191" s="1453"/>
      <c r="AG1191" s="1453"/>
      <c r="AH1191" s="1453"/>
      <c r="AI1191" s="1453"/>
      <c r="AJ1191" s="1453"/>
      <c r="AK1191" s="1453"/>
      <c r="AL1191" s="1453"/>
      <c r="AM1191" s="1453"/>
      <c r="AN1191" s="1453"/>
      <c r="AO1191" s="1453"/>
      <c r="AP1191" s="1453"/>
      <c r="AQ1191" s="1453"/>
      <c r="AR1191" s="1454"/>
      <c r="AS1191" s="1453"/>
      <c r="AT1191" s="1453"/>
      <c r="AU1191" s="1453"/>
      <c r="AV1191" s="1453"/>
      <c r="AW1191" s="1453"/>
      <c r="AX1191" s="1453"/>
      <c r="AY1191" s="1453"/>
      <c r="AZ1191" s="1453"/>
      <c r="BA1191" s="1453"/>
      <c r="BB1191" s="1453"/>
      <c r="BC1191" s="1453"/>
      <c r="BD1191" s="1453"/>
      <c r="BE1191" s="1453"/>
      <c r="BF1191" s="1453"/>
      <c r="BG1191" s="1453"/>
      <c r="BH1191" s="1453"/>
      <c r="BI1191" s="1453"/>
      <c r="BJ1191" s="1453"/>
      <c r="BK1191" s="1453"/>
      <c r="BL1191" s="1453"/>
      <c r="BM1191" s="1453"/>
      <c r="BN1191" s="1453"/>
      <c r="BO1191" s="1453"/>
      <c r="BP1191" s="1453"/>
      <c r="BQ1191" s="1453"/>
      <c r="BR1191" s="1453"/>
      <c r="BS1191" s="1453"/>
      <c r="BT1191" s="1453"/>
      <c r="BU1191" s="1453"/>
      <c r="BV1191" s="1453"/>
      <c r="BW1191" s="1453"/>
      <c r="BX1191" s="1453"/>
      <c r="BY1191" s="1453"/>
      <c r="BZ1191" s="1453"/>
      <c r="CA1191" s="1453"/>
      <c r="CB1191" s="1453"/>
      <c r="CC1191" s="1453"/>
      <c r="CD1191" s="1453"/>
      <c r="CE1191" s="1453"/>
      <c r="CF1191" s="1453"/>
      <c r="CG1191" s="1453"/>
      <c r="CH1191" s="1453"/>
      <c r="CI1191" s="1453"/>
      <c r="CJ1191" s="1453"/>
      <c r="CK1191" s="1453"/>
      <c r="CL1191" s="1453"/>
      <c r="CM1191" s="1453"/>
      <c r="CN1191" s="1453"/>
      <c r="CO1191" s="1453"/>
      <c r="CP1191" s="1453"/>
      <c r="CQ1191" s="1453"/>
      <c r="CR1191" s="1453"/>
      <c r="CS1191" s="1453"/>
      <c r="CT1191" s="1453"/>
      <c r="CU1191" s="1453"/>
      <c r="CV1191" s="1453"/>
      <c r="CW1191" s="1453"/>
      <c r="CX1191" s="1453"/>
      <c r="CY1191" s="1453"/>
      <c r="CZ1191" s="1453"/>
      <c r="DA1191" s="1453"/>
      <c r="DB1191" s="1453"/>
      <c r="DC1191" s="1453"/>
      <c r="DD1191" s="1453"/>
      <c r="DE1191" s="1453"/>
      <c r="DF1191" s="1453"/>
      <c r="DG1191" s="1453"/>
      <c r="DH1191" s="1453"/>
      <c r="DI1191" s="1453"/>
      <c r="DJ1191" s="1453"/>
      <c r="DK1191" s="1453"/>
      <c r="DL1191" s="1453"/>
      <c r="DM1191" s="1453"/>
      <c r="DN1191" s="1453"/>
      <c r="DO1191" s="1453"/>
      <c r="DP1191" s="1453"/>
      <c r="DQ1191" s="1453"/>
      <c r="DR1191" s="1453"/>
      <c r="DS1191" s="1453"/>
      <c r="DT1191" s="1453"/>
    </row>
    <row r="1192" spans="1:124" s="1543" customFormat="1" ht="21.9" customHeight="1" x14ac:dyDescent="0.3">
      <c r="A1192" s="1453"/>
      <c r="B1192" s="1453"/>
      <c r="C1192" s="1514"/>
      <c r="D1192" s="1514"/>
      <c r="E1192" s="1514"/>
      <c r="F1192" s="1848"/>
      <c r="G1192" s="1930"/>
      <c r="H1192" s="1516"/>
      <c r="I1192" s="1537"/>
      <c r="J1192" s="1537"/>
      <c r="K1192" s="1453"/>
      <c r="L1192" s="1453"/>
      <c r="M1192" s="1453"/>
      <c r="N1192" s="1514"/>
      <c r="O1192" s="1453"/>
      <c r="P1192" s="1453"/>
      <c r="Q1192" s="1453"/>
      <c r="R1192" s="1453"/>
      <c r="S1192" s="1453"/>
      <c r="T1192" s="1452"/>
      <c r="U1192"/>
      <c r="V1192"/>
      <c r="W1192" s="1453"/>
      <c r="X1192" s="1453"/>
      <c r="Y1192" s="1453"/>
      <c r="Z1192" s="1453"/>
      <c r="AA1192" s="1453"/>
      <c r="AB1192" s="1453"/>
      <c r="AC1192" s="1453"/>
      <c r="AD1192" s="1453"/>
      <c r="AE1192" s="1453"/>
      <c r="AF1192" s="1453"/>
      <c r="AG1192" s="1453"/>
      <c r="AH1192" s="1453"/>
      <c r="AI1192" s="1453"/>
      <c r="AJ1192" s="1453"/>
      <c r="AK1192" s="1453"/>
      <c r="AL1192" s="1453"/>
      <c r="AM1192" s="1453"/>
      <c r="AN1192" s="1453"/>
      <c r="AO1192" s="1453"/>
      <c r="AP1192" s="1453"/>
      <c r="AQ1192" s="1453"/>
      <c r="AR1192" s="1454"/>
      <c r="AS1192" s="1453"/>
      <c r="AT1192" s="1453"/>
      <c r="AU1192" s="1453"/>
      <c r="AV1192" s="1453"/>
      <c r="AW1192" s="1453"/>
      <c r="AX1192" s="1453"/>
      <c r="AY1192" s="1453"/>
      <c r="AZ1192" s="1453"/>
      <c r="BA1192" s="1453"/>
      <c r="BB1192" s="1453"/>
      <c r="BC1192" s="1453"/>
      <c r="BD1192" s="1453"/>
      <c r="BE1192" s="1453"/>
      <c r="BF1192" s="1453"/>
      <c r="BG1192" s="1453"/>
      <c r="BH1192" s="1453"/>
      <c r="BI1192" s="1453"/>
      <c r="BJ1192" s="1453"/>
      <c r="BK1192" s="1453"/>
      <c r="BL1192" s="1453"/>
      <c r="BM1192" s="1453"/>
      <c r="BN1192" s="1453"/>
      <c r="BO1192" s="1453"/>
      <c r="BP1192" s="1453"/>
      <c r="BQ1192" s="1453"/>
      <c r="BR1192" s="1453"/>
      <c r="BS1192" s="1453"/>
      <c r="BT1192" s="1453"/>
      <c r="BU1192" s="1453"/>
      <c r="BV1192" s="1453"/>
      <c r="BW1192" s="1453"/>
      <c r="BX1192" s="1453"/>
      <c r="BY1192" s="1453"/>
      <c r="BZ1192" s="1453"/>
      <c r="CA1192" s="1453"/>
      <c r="CB1192" s="1453"/>
      <c r="CC1192" s="1453"/>
      <c r="CD1192" s="1453"/>
      <c r="CE1192" s="1453"/>
      <c r="CF1192" s="1453"/>
      <c r="CG1192" s="1453"/>
      <c r="CH1192" s="1453"/>
      <c r="CI1192" s="1453"/>
      <c r="CJ1192" s="1453"/>
      <c r="CK1192" s="1453"/>
      <c r="CL1192" s="1453"/>
      <c r="CM1192" s="1453"/>
      <c r="CN1192" s="1453"/>
      <c r="CO1192" s="1453"/>
      <c r="CP1192" s="1453"/>
      <c r="CQ1192" s="1453"/>
      <c r="CR1192" s="1453"/>
      <c r="CS1192" s="1453"/>
      <c r="CT1192" s="1453"/>
      <c r="CU1192" s="1453"/>
      <c r="CV1192" s="1453"/>
      <c r="CW1192" s="1453"/>
      <c r="CX1192" s="1453"/>
      <c r="CY1192" s="1453"/>
      <c r="CZ1192" s="1453"/>
      <c r="DA1192" s="1453"/>
      <c r="DB1192" s="1453"/>
      <c r="DC1192" s="1453"/>
      <c r="DD1192" s="1453"/>
      <c r="DE1192" s="1453"/>
      <c r="DF1192" s="1453"/>
      <c r="DG1192" s="1453"/>
      <c r="DH1192" s="1453"/>
      <c r="DI1192" s="1453"/>
      <c r="DJ1192" s="1453"/>
      <c r="DK1192" s="1453"/>
      <c r="DL1192" s="1453"/>
      <c r="DM1192" s="1453"/>
      <c r="DN1192" s="1453"/>
      <c r="DO1192" s="1453"/>
      <c r="DP1192" s="1453"/>
      <c r="DQ1192" s="1453"/>
      <c r="DR1192" s="1453"/>
      <c r="DS1192" s="1453"/>
      <c r="DT1192" s="1453"/>
    </row>
    <row r="1193" spans="1:124" s="1543" customFormat="1" ht="21.9" customHeight="1" x14ac:dyDescent="0.3">
      <c r="A1193" s="1453"/>
      <c r="B1193" s="1453"/>
      <c r="C1193" s="1514"/>
      <c r="D1193" s="1514"/>
      <c r="E1193" s="1514"/>
      <c r="F1193" s="1848"/>
      <c r="G1193" s="1930"/>
      <c r="H1193" s="1516"/>
      <c r="I1193" s="1537"/>
      <c r="J1193" s="1537"/>
      <c r="K1193" s="1453"/>
      <c r="L1193" s="1453"/>
      <c r="M1193" s="1453"/>
      <c r="N1193" s="1514"/>
      <c r="O1193" s="1453"/>
      <c r="P1193" s="1453"/>
      <c r="Q1193" s="1453"/>
      <c r="R1193" s="1453"/>
      <c r="S1193" s="1453"/>
      <c r="T1193" s="1452"/>
      <c r="U1193"/>
      <c r="V1193"/>
      <c r="W1193" s="1453"/>
      <c r="X1193" s="1453"/>
      <c r="Y1193" s="1453"/>
      <c r="Z1193" s="1453"/>
      <c r="AA1193" s="1453"/>
      <c r="AB1193" s="1453"/>
      <c r="AC1193" s="1453"/>
      <c r="AD1193" s="1453"/>
      <c r="AE1193" s="1453"/>
      <c r="AF1193" s="1453"/>
      <c r="AG1193" s="1453"/>
      <c r="AH1193" s="1453"/>
      <c r="AI1193" s="1453"/>
      <c r="AJ1193" s="1453"/>
      <c r="AK1193" s="1453"/>
      <c r="AL1193" s="1453"/>
      <c r="AM1193" s="1453"/>
      <c r="AN1193" s="1453"/>
      <c r="AO1193" s="1453"/>
      <c r="AP1193" s="1453"/>
      <c r="AQ1193" s="1453"/>
      <c r="AR1193" s="1454"/>
      <c r="AS1193" s="1453"/>
      <c r="AT1193" s="1453"/>
      <c r="AU1193" s="1453"/>
      <c r="AV1193" s="1453"/>
      <c r="AW1193" s="1453"/>
      <c r="AX1193" s="1453"/>
      <c r="AY1193" s="1453"/>
      <c r="AZ1193" s="1453"/>
      <c r="BA1193" s="1453"/>
      <c r="BB1193" s="1453"/>
      <c r="BC1193" s="1453"/>
      <c r="BD1193" s="1453"/>
      <c r="BE1193" s="1453"/>
      <c r="BF1193" s="1453"/>
      <c r="BG1193" s="1453"/>
      <c r="BH1193" s="1453"/>
      <c r="BI1193" s="1453"/>
      <c r="BJ1193" s="1453"/>
      <c r="BK1193" s="1453"/>
      <c r="BL1193" s="1453"/>
      <c r="BM1193" s="1453"/>
      <c r="BN1193" s="1453"/>
      <c r="BO1193" s="1453"/>
      <c r="BP1193" s="1453"/>
      <c r="BQ1193" s="1453"/>
      <c r="BR1193" s="1453"/>
      <c r="BS1193" s="1453"/>
      <c r="BT1193" s="1453"/>
      <c r="BU1193" s="1453"/>
      <c r="BV1193" s="1453"/>
      <c r="BW1193" s="1453"/>
      <c r="BX1193" s="1453"/>
      <c r="BY1193" s="1453"/>
      <c r="BZ1193" s="1453"/>
      <c r="CA1193" s="1453"/>
      <c r="CB1193" s="1453"/>
      <c r="CC1193" s="1453"/>
      <c r="CD1193" s="1453"/>
      <c r="CE1193" s="1453"/>
      <c r="CF1193" s="1453"/>
      <c r="CG1193" s="1453"/>
      <c r="CH1193" s="1453"/>
      <c r="CI1193" s="1453"/>
      <c r="CJ1193" s="1453"/>
      <c r="CK1193" s="1453"/>
      <c r="CL1193" s="1453"/>
      <c r="CM1193" s="1453"/>
      <c r="CN1193" s="1453"/>
      <c r="CO1193" s="1453"/>
      <c r="CP1193" s="1453"/>
      <c r="CQ1193" s="1453"/>
      <c r="CR1193" s="1453"/>
      <c r="CS1193" s="1453"/>
      <c r="CT1193" s="1453"/>
      <c r="CU1193" s="1453"/>
      <c r="CV1193" s="1453"/>
      <c r="CW1193" s="1453"/>
      <c r="CX1193" s="1453"/>
      <c r="CY1193" s="1453"/>
      <c r="CZ1193" s="1453"/>
      <c r="DA1193" s="1453"/>
      <c r="DB1193" s="1453"/>
      <c r="DC1193" s="1453"/>
      <c r="DD1193" s="1453"/>
      <c r="DE1193" s="1453"/>
      <c r="DF1193" s="1453"/>
      <c r="DG1193" s="1453"/>
      <c r="DH1193" s="1453"/>
      <c r="DI1193" s="1453"/>
      <c r="DJ1193" s="1453"/>
      <c r="DK1193" s="1453"/>
      <c r="DL1193" s="1453"/>
      <c r="DM1193" s="1453"/>
      <c r="DN1193" s="1453"/>
      <c r="DO1193" s="1453"/>
      <c r="DP1193" s="1453"/>
      <c r="DQ1193" s="1453"/>
      <c r="DR1193" s="1453"/>
      <c r="DS1193" s="1453"/>
      <c r="DT1193" s="1453"/>
    </row>
    <row r="1194" spans="1:124" s="1543" customFormat="1" ht="21.9" customHeight="1" x14ac:dyDescent="0.3">
      <c r="A1194" s="1453"/>
      <c r="B1194" s="1453"/>
      <c r="C1194" s="1514"/>
      <c r="D1194" s="1514"/>
      <c r="E1194" s="1514"/>
      <c r="F1194" s="1848"/>
      <c r="G1194" s="1930"/>
      <c r="H1194" s="1516"/>
      <c r="I1194" s="1537"/>
      <c r="J1194" s="1537"/>
      <c r="K1194" s="1453"/>
      <c r="L1194" s="1453"/>
      <c r="M1194" s="1453"/>
      <c r="N1194" s="1514"/>
      <c r="O1194" s="1453"/>
      <c r="P1194" s="1453"/>
      <c r="Q1194" s="1453"/>
      <c r="R1194" s="1453"/>
      <c r="S1194" s="1453"/>
      <c r="T1194" s="1452"/>
      <c r="U1194"/>
      <c r="V1194"/>
      <c r="W1194" s="1453"/>
      <c r="X1194" s="1453"/>
      <c r="Y1194" s="1453"/>
      <c r="Z1194" s="1453"/>
      <c r="AA1194" s="1453"/>
      <c r="AB1194" s="1453"/>
      <c r="AC1194" s="1453"/>
      <c r="AD1194" s="1453"/>
      <c r="AE1194" s="1453"/>
      <c r="AF1194" s="1453"/>
      <c r="AG1194" s="1453"/>
      <c r="AH1194" s="1453"/>
      <c r="AI1194" s="1453"/>
      <c r="AJ1194" s="1453"/>
      <c r="AK1194" s="1453"/>
      <c r="AL1194" s="1453"/>
      <c r="AM1194" s="1453"/>
      <c r="AN1194" s="1453"/>
      <c r="AO1194" s="1453"/>
      <c r="AP1194" s="1453"/>
      <c r="AQ1194" s="1453"/>
      <c r="AR1194" s="1454"/>
      <c r="AS1194" s="1453"/>
      <c r="AT1194" s="1453"/>
      <c r="AU1194" s="1453"/>
      <c r="AV1194" s="1453"/>
      <c r="AW1194" s="1453"/>
      <c r="AX1194" s="1453"/>
      <c r="AY1194" s="1453"/>
      <c r="AZ1194" s="1453"/>
      <c r="BA1194" s="1453"/>
      <c r="BB1194" s="1453"/>
      <c r="BC1194" s="1453"/>
      <c r="BD1194" s="1453"/>
      <c r="BE1194" s="1453"/>
      <c r="BF1194" s="1453"/>
      <c r="BG1194" s="1453"/>
      <c r="BH1194" s="1453"/>
      <c r="BI1194" s="1453"/>
      <c r="BJ1194" s="1453"/>
      <c r="BK1194" s="1453"/>
      <c r="BL1194" s="1453"/>
      <c r="BM1194" s="1453"/>
      <c r="BN1194" s="1453"/>
      <c r="BO1194" s="1453"/>
      <c r="BP1194" s="1453"/>
      <c r="BQ1194" s="1453"/>
      <c r="BR1194" s="1453"/>
      <c r="BS1194" s="1453"/>
      <c r="BT1194" s="1453"/>
      <c r="BU1194" s="1453"/>
      <c r="BV1194" s="1453"/>
      <c r="BW1194" s="1453"/>
      <c r="BX1194" s="1453"/>
      <c r="BY1194" s="1453"/>
      <c r="BZ1194" s="1453"/>
      <c r="CA1194" s="1453"/>
      <c r="CB1194" s="1453"/>
      <c r="CC1194" s="1453"/>
      <c r="CD1194" s="1453"/>
      <c r="CE1194" s="1453"/>
      <c r="CF1194" s="1453"/>
      <c r="CG1194" s="1453"/>
      <c r="CH1194" s="1453"/>
      <c r="CI1194" s="1453"/>
      <c r="CJ1194" s="1453"/>
      <c r="CK1194" s="1453"/>
      <c r="CL1194" s="1453"/>
      <c r="CM1194" s="1453"/>
      <c r="CN1194" s="1453"/>
      <c r="CO1194" s="1453"/>
      <c r="CP1194" s="1453"/>
      <c r="CQ1194" s="1453"/>
      <c r="CR1194" s="1453"/>
      <c r="CS1194" s="1453"/>
      <c r="CT1194" s="1453"/>
      <c r="CU1194" s="1453"/>
      <c r="CV1194" s="1453"/>
      <c r="CW1194" s="1453"/>
      <c r="CX1194" s="1453"/>
      <c r="CY1194" s="1453"/>
      <c r="CZ1194" s="1453"/>
      <c r="DA1194" s="1453"/>
      <c r="DB1194" s="1453"/>
      <c r="DC1194" s="1453"/>
      <c r="DD1194" s="1453"/>
      <c r="DE1194" s="1453"/>
      <c r="DF1194" s="1453"/>
      <c r="DG1194" s="1453"/>
      <c r="DH1194" s="1453"/>
      <c r="DI1194" s="1453"/>
      <c r="DJ1194" s="1453"/>
      <c r="DK1194" s="1453"/>
      <c r="DL1194" s="1453"/>
      <c r="DM1194" s="1453"/>
      <c r="DN1194" s="1453"/>
      <c r="DO1194" s="1453"/>
      <c r="DP1194" s="1453"/>
      <c r="DQ1194" s="1453"/>
      <c r="DR1194" s="1453"/>
      <c r="DS1194" s="1453"/>
      <c r="DT1194" s="1453"/>
    </row>
    <row r="1195" spans="1:124" s="1543" customFormat="1" ht="21.9" customHeight="1" x14ac:dyDescent="0.3">
      <c r="A1195" s="1453"/>
      <c r="B1195" s="1453"/>
      <c r="C1195" s="1514"/>
      <c r="D1195" s="1514"/>
      <c r="E1195" s="1514"/>
      <c r="F1195" s="1848"/>
      <c r="G1195" s="1930"/>
      <c r="H1195" s="1516"/>
      <c r="I1195" s="1537"/>
      <c r="J1195" s="1537"/>
      <c r="K1195" s="1453"/>
      <c r="L1195" s="1453"/>
      <c r="M1195" s="1453"/>
      <c r="N1195" s="1514"/>
      <c r="O1195" s="1453"/>
      <c r="P1195" s="1453"/>
      <c r="Q1195" s="1453"/>
      <c r="R1195" s="1453"/>
      <c r="S1195" s="1453"/>
      <c r="T1195" s="1452"/>
      <c r="U1195"/>
      <c r="V1195"/>
      <c r="W1195" s="1453"/>
      <c r="X1195" s="1453"/>
      <c r="Y1195" s="1453"/>
      <c r="Z1195" s="1453"/>
      <c r="AA1195" s="1453"/>
      <c r="AB1195" s="1453"/>
      <c r="AC1195" s="1453"/>
      <c r="AD1195" s="1453"/>
      <c r="AE1195" s="1453"/>
      <c r="AF1195" s="1453"/>
      <c r="AG1195" s="1453"/>
      <c r="AH1195" s="1453"/>
      <c r="AI1195" s="1453"/>
      <c r="AJ1195" s="1453"/>
      <c r="AK1195" s="1453"/>
      <c r="AL1195" s="1453"/>
      <c r="AM1195" s="1453"/>
      <c r="AN1195" s="1453"/>
      <c r="AO1195" s="1453"/>
      <c r="AP1195" s="1453"/>
      <c r="AQ1195" s="1453"/>
      <c r="AR1195" s="1454"/>
      <c r="AS1195" s="1453"/>
      <c r="AT1195" s="1453"/>
      <c r="AU1195" s="1453"/>
      <c r="AV1195" s="1453"/>
      <c r="AW1195" s="1453"/>
      <c r="AX1195" s="1453"/>
      <c r="AY1195" s="1453"/>
      <c r="AZ1195" s="1453"/>
      <c r="BA1195" s="1453"/>
      <c r="BB1195" s="1453"/>
      <c r="BC1195" s="1453"/>
      <c r="BD1195" s="1453"/>
      <c r="BE1195" s="1453"/>
      <c r="BF1195" s="1453"/>
      <c r="BG1195" s="1453"/>
      <c r="BH1195" s="1453"/>
      <c r="BI1195" s="1453"/>
      <c r="BJ1195" s="1453"/>
      <c r="BK1195" s="1453"/>
      <c r="BL1195" s="1453"/>
      <c r="BM1195" s="1453"/>
      <c r="BN1195" s="1453"/>
      <c r="BO1195" s="1453"/>
      <c r="BP1195" s="1453"/>
      <c r="BQ1195" s="1453"/>
      <c r="BR1195" s="1453"/>
      <c r="BS1195" s="1453"/>
      <c r="BT1195" s="1453"/>
      <c r="BU1195" s="1453"/>
      <c r="BV1195" s="1453"/>
      <c r="BW1195" s="1453"/>
      <c r="BX1195" s="1453"/>
      <c r="BY1195" s="1453"/>
      <c r="BZ1195" s="1453"/>
      <c r="CA1195" s="1453"/>
      <c r="CB1195" s="1453"/>
      <c r="CC1195" s="1453"/>
      <c r="CD1195" s="1453"/>
      <c r="CE1195" s="1453"/>
      <c r="CF1195" s="1453"/>
      <c r="CG1195" s="1453"/>
      <c r="CH1195" s="1453"/>
      <c r="CI1195" s="1453"/>
      <c r="CJ1195" s="1453"/>
      <c r="CK1195" s="1453"/>
      <c r="CL1195" s="1453"/>
      <c r="CM1195" s="1453"/>
      <c r="CN1195" s="1453"/>
      <c r="CO1195" s="1453"/>
      <c r="CP1195" s="1453"/>
      <c r="CQ1195" s="1453"/>
      <c r="CR1195" s="1453"/>
      <c r="CS1195" s="1453"/>
      <c r="CT1195" s="1453"/>
      <c r="CU1195" s="1453"/>
      <c r="CV1195" s="1453"/>
      <c r="CW1195" s="1453"/>
      <c r="CX1195" s="1453"/>
      <c r="CY1195" s="1453"/>
      <c r="CZ1195" s="1453"/>
      <c r="DA1195" s="1453"/>
      <c r="DB1195" s="1453"/>
      <c r="DC1195" s="1453"/>
      <c r="DD1195" s="1453"/>
      <c r="DE1195" s="1453"/>
      <c r="DF1195" s="1453"/>
      <c r="DG1195" s="1453"/>
      <c r="DH1195" s="1453"/>
      <c r="DI1195" s="1453"/>
      <c r="DJ1195" s="1453"/>
      <c r="DK1195" s="1453"/>
      <c r="DL1195" s="1453"/>
      <c r="DM1195" s="1453"/>
      <c r="DN1195" s="1453"/>
      <c r="DO1195" s="1453"/>
      <c r="DP1195" s="1453"/>
      <c r="DQ1195" s="1453"/>
      <c r="DR1195" s="1453"/>
      <c r="DS1195" s="1453"/>
      <c r="DT1195" s="1453"/>
    </row>
    <row r="1196" spans="1:124" s="1543" customFormat="1" ht="21.9" customHeight="1" x14ac:dyDescent="0.3">
      <c r="A1196" s="1453"/>
      <c r="B1196" s="1453"/>
      <c r="C1196" s="1514"/>
      <c r="D1196" s="1514"/>
      <c r="E1196" s="1514"/>
      <c r="F1196" s="1848"/>
      <c r="G1196" s="1930"/>
      <c r="H1196" s="1516"/>
      <c r="I1196" s="1537"/>
      <c r="J1196" s="1537"/>
      <c r="K1196" s="1453"/>
      <c r="L1196" s="1453"/>
      <c r="M1196" s="1453"/>
      <c r="N1196" s="1514"/>
      <c r="O1196" s="1453"/>
      <c r="P1196" s="1453"/>
      <c r="Q1196" s="1453"/>
      <c r="R1196" s="1453"/>
      <c r="S1196" s="1453"/>
      <c r="T1196" s="1452"/>
      <c r="U1196"/>
      <c r="V1196"/>
      <c r="W1196" s="1453"/>
      <c r="X1196" s="1453"/>
      <c r="Y1196" s="1453"/>
      <c r="Z1196" s="1453"/>
      <c r="AA1196" s="1453"/>
      <c r="AB1196" s="1453"/>
      <c r="AC1196" s="1453"/>
      <c r="AD1196" s="1453"/>
      <c r="AE1196" s="1453"/>
      <c r="AF1196" s="1453"/>
      <c r="AG1196" s="1453"/>
      <c r="AH1196" s="1453"/>
      <c r="AI1196" s="1453"/>
      <c r="AJ1196" s="1453"/>
      <c r="AK1196" s="1453"/>
      <c r="AL1196" s="1453"/>
      <c r="AM1196" s="1453"/>
      <c r="AN1196" s="1453"/>
      <c r="AO1196" s="1453"/>
      <c r="AP1196" s="1453"/>
      <c r="AQ1196" s="1453"/>
      <c r="AR1196" s="1454"/>
      <c r="AS1196" s="1453"/>
      <c r="AT1196" s="1453"/>
      <c r="AU1196" s="1453"/>
      <c r="AV1196" s="1453"/>
      <c r="AW1196" s="1453"/>
      <c r="AX1196" s="1453"/>
      <c r="AY1196" s="1453"/>
      <c r="AZ1196" s="1453"/>
      <c r="BA1196" s="1453"/>
      <c r="BB1196" s="1453"/>
      <c r="BC1196" s="1453"/>
      <c r="BD1196" s="1453"/>
      <c r="BE1196" s="1453"/>
      <c r="BF1196" s="1453"/>
      <c r="BG1196" s="1453"/>
      <c r="BH1196" s="1453"/>
      <c r="BI1196" s="1453"/>
      <c r="BJ1196" s="1453"/>
      <c r="BK1196" s="1453"/>
      <c r="BL1196" s="1453"/>
      <c r="BM1196" s="1453"/>
      <c r="BN1196" s="1453"/>
      <c r="BO1196" s="1453"/>
      <c r="BP1196" s="1453"/>
      <c r="BQ1196" s="1453"/>
      <c r="BR1196" s="1453"/>
      <c r="BS1196" s="1453"/>
      <c r="BT1196" s="1453"/>
      <c r="BU1196" s="1453"/>
      <c r="BV1196" s="1453"/>
      <c r="BW1196" s="1453"/>
      <c r="BX1196" s="1453"/>
      <c r="BY1196" s="1453"/>
      <c r="BZ1196" s="1453"/>
      <c r="CA1196" s="1453"/>
      <c r="CB1196" s="1453"/>
      <c r="CC1196" s="1453"/>
      <c r="CD1196" s="1453"/>
      <c r="CE1196" s="1453"/>
      <c r="CF1196" s="1453"/>
      <c r="CG1196" s="1453"/>
      <c r="CH1196" s="1453"/>
      <c r="CI1196" s="1453"/>
      <c r="CJ1196" s="1453"/>
      <c r="CK1196" s="1453"/>
      <c r="CL1196" s="1453"/>
      <c r="CM1196" s="1453"/>
      <c r="CN1196" s="1453"/>
      <c r="CO1196" s="1453"/>
      <c r="CP1196" s="1453"/>
      <c r="CQ1196" s="1453"/>
      <c r="CR1196" s="1453"/>
      <c r="CS1196" s="1453"/>
      <c r="CT1196" s="1453"/>
      <c r="CU1196" s="1453"/>
      <c r="CV1196" s="1453"/>
      <c r="CW1196" s="1453"/>
      <c r="CX1196" s="1453"/>
      <c r="CY1196" s="1453"/>
      <c r="CZ1196" s="1453"/>
      <c r="DA1196" s="1453"/>
      <c r="DB1196" s="1453"/>
      <c r="DC1196" s="1453"/>
      <c r="DD1196" s="1453"/>
      <c r="DE1196" s="1453"/>
      <c r="DF1196" s="1453"/>
      <c r="DG1196" s="1453"/>
      <c r="DH1196" s="1453"/>
      <c r="DI1196" s="1453"/>
      <c r="DJ1196" s="1453"/>
      <c r="DK1196" s="1453"/>
      <c r="DL1196" s="1453"/>
      <c r="DM1196" s="1453"/>
      <c r="DN1196" s="1453"/>
      <c r="DO1196" s="1453"/>
      <c r="DP1196" s="1453"/>
      <c r="DQ1196" s="1453"/>
      <c r="DR1196" s="1453"/>
      <c r="DS1196" s="1453"/>
      <c r="DT1196" s="1453"/>
    </row>
    <row r="1197" spans="1:124" s="1543" customFormat="1" ht="21.9" customHeight="1" x14ac:dyDescent="0.3">
      <c r="A1197" s="1453"/>
      <c r="B1197" s="1453"/>
      <c r="C1197" s="1514"/>
      <c r="D1197" s="1514"/>
      <c r="E1197" s="1514"/>
      <c r="F1197" s="1848"/>
      <c r="G1197" s="1930"/>
      <c r="H1197" s="1516"/>
      <c r="I1197" s="1537"/>
      <c r="J1197" s="1537"/>
      <c r="K1197" s="1453"/>
      <c r="L1197" s="1453"/>
      <c r="M1197" s="1453"/>
      <c r="N1197" s="1514"/>
      <c r="O1197" s="1453"/>
      <c r="P1197" s="1453"/>
      <c r="Q1197" s="1453"/>
      <c r="R1197" s="1453"/>
      <c r="S1197" s="1453"/>
      <c r="T1197" s="1452"/>
      <c r="U1197"/>
      <c r="V1197"/>
      <c r="W1197" s="1453"/>
      <c r="X1197" s="1453"/>
      <c r="Y1197" s="1453"/>
      <c r="Z1197" s="1453"/>
      <c r="AA1197" s="1453"/>
      <c r="AB1197" s="1453"/>
      <c r="AC1197" s="1453"/>
      <c r="AD1197" s="1453"/>
      <c r="AE1197" s="1453"/>
      <c r="AF1197" s="1453"/>
      <c r="AG1197" s="1453"/>
      <c r="AH1197" s="1453"/>
      <c r="AI1197" s="1453"/>
      <c r="AJ1197" s="1453"/>
      <c r="AK1197" s="1453"/>
      <c r="AL1197" s="1453"/>
      <c r="AM1197" s="1453"/>
      <c r="AN1197" s="1453"/>
      <c r="AO1197" s="1453"/>
      <c r="AP1197" s="1453"/>
      <c r="AQ1197" s="1453"/>
      <c r="AR1197" s="1454"/>
      <c r="AS1197" s="1453"/>
      <c r="AT1197" s="1453"/>
      <c r="AU1197" s="1453"/>
      <c r="AV1197" s="1453"/>
      <c r="AW1197" s="1453"/>
      <c r="AX1197" s="1453"/>
      <c r="AY1197" s="1453"/>
      <c r="AZ1197" s="1453"/>
      <c r="BA1197" s="1453"/>
      <c r="BB1197" s="1453"/>
      <c r="BC1197" s="1453"/>
      <c r="BD1197" s="1453"/>
      <c r="BE1197" s="1453"/>
      <c r="BF1197" s="1453"/>
      <c r="BG1197" s="1453"/>
      <c r="BH1197" s="1453"/>
      <c r="BI1197" s="1453"/>
      <c r="BJ1197" s="1453"/>
      <c r="BK1197" s="1453"/>
      <c r="BL1197" s="1453"/>
      <c r="BM1197" s="1453"/>
      <c r="BN1197" s="1453"/>
      <c r="BO1197" s="1453"/>
      <c r="BP1197" s="1453"/>
      <c r="BQ1197" s="1453"/>
      <c r="BR1197" s="1453"/>
      <c r="BS1197" s="1453"/>
      <c r="BT1197" s="1453"/>
      <c r="BU1197" s="1453"/>
      <c r="BV1197" s="1453"/>
      <c r="BW1197" s="1453"/>
      <c r="BX1197" s="1453"/>
      <c r="BY1197" s="1453"/>
      <c r="BZ1197" s="1453"/>
      <c r="CA1197" s="1453"/>
      <c r="CB1197" s="1453"/>
      <c r="CC1197" s="1453"/>
      <c r="CD1197" s="1453"/>
      <c r="CE1197" s="1453"/>
      <c r="CF1197" s="1453"/>
      <c r="CG1197" s="1453"/>
      <c r="CH1197" s="1453"/>
      <c r="CI1197" s="1453"/>
      <c r="CJ1197" s="1453"/>
      <c r="CK1197" s="1453"/>
      <c r="CL1197" s="1453"/>
      <c r="CM1197" s="1453"/>
      <c r="CN1197" s="1453"/>
      <c r="CO1197" s="1453"/>
      <c r="CP1197" s="1453"/>
      <c r="CQ1197" s="1453"/>
      <c r="CR1197" s="1453"/>
      <c r="CS1197" s="1453"/>
      <c r="CT1197" s="1453"/>
      <c r="CU1197" s="1453"/>
      <c r="CV1197" s="1453"/>
      <c r="CW1197" s="1453"/>
      <c r="CX1197" s="1453"/>
      <c r="CY1197" s="1453"/>
      <c r="CZ1197" s="1453"/>
      <c r="DA1197" s="1453"/>
      <c r="DB1197" s="1453"/>
      <c r="DC1197" s="1453"/>
      <c r="DD1197" s="1453"/>
      <c r="DE1197" s="1453"/>
      <c r="DF1197" s="1453"/>
      <c r="DG1197" s="1453"/>
      <c r="DH1197" s="1453"/>
      <c r="DI1197" s="1453"/>
      <c r="DJ1197" s="1453"/>
      <c r="DK1197" s="1453"/>
      <c r="DL1197" s="1453"/>
      <c r="DM1197" s="1453"/>
      <c r="DN1197" s="1453"/>
      <c r="DO1197" s="1453"/>
      <c r="DP1197" s="1453"/>
      <c r="DQ1197" s="1453"/>
      <c r="DR1197" s="1453"/>
      <c r="DS1197" s="1453"/>
      <c r="DT1197" s="1453"/>
    </row>
    <row r="1198" spans="1:124" s="1543" customFormat="1" ht="21.9" customHeight="1" x14ac:dyDescent="0.3">
      <c r="A1198" s="1453"/>
      <c r="B1198" s="1453"/>
      <c r="C1198" s="1514"/>
      <c r="D1198" s="1514"/>
      <c r="E1198" s="1514"/>
      <c r="F1198" s="1848"/>
      <c r="G1198" s="1930"/>
      <c r="H1198" s="1516"/>
      <c r="I1198" s="1537"/>
      <c r="J1198" s="1537"/>
      <c r="K1198" s="1453"/>
      <c r="L1198" s="1453"/>
      <c r="M1198" s="1453"/>
      <c r="N1198" s="1514"/>
      <c r="O1198" s="1453"/>
      <c r="P1198" s="1453"/>
      <c r="Q1198" s="1453"/>
      <c r="R1198" s="1453"/>
      <c r="S1198" s="1453"/>
      <c r="T1198" s="1452"/>
      <c r="U1198"/>
      <c r="V1198"/>
      <c r="W1198" s="1453"/>
      <c r="X1198" s="1453"/>
      <c r="Y1198" s="1453"/>
      <c r="Z1198" s="1453"/>
      <c r="AA1198" s="1453"/>
      <c r="AB1198" s="1453"/>
      <c r="AC1198" s="1453"/>
      <c r="AD1198" s="1453"/>
      <c r="AE1198" s="1453"/>
      <c r="AF1198" s="1453"/>
      <c r="AG1198" s="1453"/>
      <c r="AH1198" s="1453"/>
      <c r="AI1198" s="1453"/>
      <c r="AJ1198" s="1453"/>
      <c r="AK1198" s="1453"/>
      <c r="AL1198" s="1453"/>
      <c r="AM1198" s="1453"/>
      <c r="AN1198" s="1453"/>
      <c r="AO1198" s="1453"/>
      <c r="AP1198" s="1453"/>
      <c r="AQ1198" s="1453"/>
      <c r="AR1198" s="1454"/>
      <c r="AS1198" s="1453"/>
      <c r="AT1198" s="1453"/>
      <c r="AU1198" s="1453"/>
      <c r="AV1198" s="1453"/>
      <c r="AW1198" s="1453"/>
      <c r="AX1198" s="1453"/>
      <c r="AY1198" s="1453"/>
      <c r="AZ1198" s="1453"/>
      <c r="BA1198" s="1453"/>
      <c r="BB1198" s="1453"/>
      <c r="BC1198" s="1453"/>
      <c r="BD1198" s="1453"/>
      <c r="BE1198" s="1453"/>
      <c r="BF1198" s="1453"/>
      <c r="BG1198" s="1453"/>
      <c r="BH1198" s="1453"/>
      <c r="BI1198" s="1453"/>
      <c r="BJ1198" s="1453"/>
      <c r="BK1198" s="1453"/>
      <c r="BL1198" s="1453"/>
      <c r="BM1198" s="1453"/>
      <c r="BN1198" s="1453"/>
      <c r="BO1198" s="1453"/>
      <c r="BP1198" s="1453"/>
      <c r="BQ1198" s="1453"/>
      <c r="BR1198" s="1453"/>
      <c r="BS1198" s="1453"/>
      <c r="BT1198" s="1453"/>
      <c r="BU1198" s="1453"/>
      <c r="BV1198" s="1453"/>
      <c r="BW1198" s="1453"/>
      <c r="BX1198" s="1453"/>
      <c r="BY1198" s="1453"/>
      <c r="BZ1198" s="1453"/>
      <c r="CA1198" s="1453"/>
      <c r="CB1198" s="1453"/>
      <c r="CC1198" s="1453"/>
      <c r="CD1198" s="1453"/>
      <c r="CE1198" s="1453"/>
      <c r="CF1198" s="1453"/>
      <c r="CG1198" s="1453"/>
      <c r="CH1198" s="1453"/>
      <c r="CI1198" s="1453"/>
      <c r="CJ1198" s="1453"/>
      <c r="CK1198" s="1453"/>
      <c r="CL1198" s="1453"/>
      <c r="CM1198" s="1453"/>
      <c r="CN1198" s="1453"/>
      <c r="CO1198" s="1453"/>
      <c r="CP1198" s="1453"/>
      <c r="CQ1198" s="1453"/>
      <c r="CR1198" s="1453"/>
      <c r="CS1198" s="1453"/>
      <c r="CT1198" s="1453"/>
      <c r="CU1198" s="1453"/>
      <c r="CV1198" s="1453"/>
      <c r="CW1198" s="1453"/>
      <c r="CX1198" s="1453"/>
      <c r="CY1198" s="1453"/>
      <c r="CZ1198" s="1453"/>
      <c r="DA1198" s="1453"/>
      <c r="DB1198" s="1453"/>
      <c r="DC1198" s="1453"/>
      <c r="DD1198" s="1453"/>
      <c r="DE1198" s="1453"/>
      <c r="DF1198" s="1453"/>
      <c r="DG1198" s="1453"/>
      <c r="DH1198" s="1453"/>
      <c r="DI1198" s="1453"/>
      <c r="DJ1198" s="1453"/>
      <c r="DK1198" s="1453"/>
      <c r="DL1198" s="1453"/>
      <c r="DM1198" s="1453"/>
      <c r="DN1198" s="1453"/>
      <c r="DO1198" s="1453"/>
      <c r="DP1198" s="1453"/>
      <c r="DQ1198" s="1453"/>
      <c r="DR1198" s="1453"/>
      <c r="DS1198" s="1453"/>
      <c r="DT1198" s="1453"/>
    </row>
    <row r="1199" spans="1:124" s="1543" customFormat="1" ht="21.9" customHeight="1" x14ac:dyDescent="0.3">
      <c r="A1199" s="1453"/>
      <c r="B1199" s="1453"/>
      <c r="C1199" s="1514"/>
      <c r="D1199" s="1514"/>
      <c r="E1199" s="1514"/>
      <c r="F1199" s="1848"/>
      <c r="G1199" s="1930"/>
      <c r="H1199" s="1516"/>
      <c r="I1199" s="1537"/>
      <c r="J1199" s="1537"/>
      <c r="K1199" s="1453"/>
      <c r="L1199" s="1453"/>
      <c r="M1199" s="1453"/>
      <c r="N1199" s="1514"/>
      <c r="O1199" s="1453"/>
      <c r="P1199" s="1453"/>
      <c r="Q1199" s="1453"/>
      <c r="R1199" s="1453"/>
      <c r="S1199" s="1453"/>
      <c r="T1199" s="1452"/>
      <c r="U1199"/>
      <c r="V1199"/>
      <c r="W1199" s="1453"/>
      <c r="X1199" s="1453"/>
      <c r="Y1199" s="1453"/>
      <c r="Z1199" s="1453"/>
      <c r="AA1199" s="1453"/>
      <c r="AB1199" s="1453"/>
      <c r="AC1199" s="1453"/>
      <c r="AD1199" s="1453"/>
      <c r="AE1199" s="1453"/>
      <c r="AF1199" s="1453"/>
      <c r="AG1199" s="1453"/>
      <c r="AH1199" s="1453"/>
      <c r="AI1199" s="1453"/>
      <c r="AJ1199" s="1453"/>
      <c r="AK1199" s="1453"/>
      <c r="AL1199" s="1453"/>
      <c r="AM1199" s="1453"/>
      <c r="AN1199" s="1453"/>
      <c r="AO1199" s="1453"/>
      <c r="AP1199" s="1453"/>
      <c r="AQ1199" s="1453"/>
      <c r="AR1199" s="1454"/>
      <c r="AS1199" s="1453"/>
      <c r="AT1199" s="1453"/>
      <c r="AU1199" s="1453"/>
      <c r="AV1199" s="1453"/>
      <c r="AW1199" s="1453"/>
      <c r="AX1199" s="1453"/>
      <c r="AY1199" s="1453"/>
      <c r="AZ1199" s="1453"/>
      <c r="BA1199" s="1453"/>
      <c r="BB1199" s="1453"/>
      <c r="BC1199" s="1453"/>
      <c r="BD1199" s="1453"/>
      <c r="BE1199" s="1453"/>
      <c r="BF1199" s="1453"/>
      <c r="BG1199" s="1453"/>
      <c r="BH1199" s="1453"/>
      <c r="BI1199" s="1453"/>
      <c r="BJ1199" s="1453"/>
      <c r="BK1199" s="1453"/>
      <c r="BL1199" s="1453"/>
      <c r="BM1199" s="1453"/>
      <c r="BN1199" s="1453"/>
      <c r="BO1199" s="1453"/>
      <c r="BP1199" s="1453"/>
      <c r="BQ1199" s="1453"/>
      <c r="BR1199" s="1453"/>
      <c r="BS1199" s="1453"/>
      <c r="BT1199" s="1453"/>
      <c r="BU1199" s="1453"/>
      <c r="BV1199" s="1453"/>
      <c r="BW1199" s="1453"/>
      <c r="BX1199" s="1453"/>
      <c r="BY1199" s="1453"/>
      <c r="BZ1199" s="1453"/>
      <c r="CA1199" s="1453"/>
      <c r="CB1199" s="1453"/>
      <c r="CC1199" s="1453"/>
      <c r="CD1199" s="1453"/>
      <c r="CE1199" s="1453"/>
      <c r="CF1199" s="1453"/>
      <c r="CG1199" s="1453"/>
      <c r="CH1199" s="1453"/>
      <c r="CI1199" s="1453"/>
      <c r="CJ1199" s="1453"/>
      <c r="CK1199" s="1453"/>
      <c r="CL1199" s="1453"/>
      <c r="CM1199" s="1453"/>
      <c r="CN1199" s="1453"/>
      <c r="CO1199" s="1453"/>
      <c r="CP1199" s="1453"/>
      <c r="CQ1199" s="1453"/>
      <c r="CR1199" s="1453"/>
      <c r="CS1199" s="1453"/>
      <c r="CT1199" s="1453"/>
      <c r="CU1199" s="1453"/>
      <c r="CV1199" s="1453"/>
      <c r="CW1199" s="1453"/>
      <c r="CX1199" s="1453"/>
      <c r="CY1199" s="1453"/>
      <c r="CZ1199" s="1453"/>
      <c r="DA1199" s="1453"/>
      <c r="DB1199" s="1453"/>
      <c r="DC1199" s="1453"/>
      <c r="DD1199" s="1453"/>
      <c r="DE1199" s="1453"/>
      <c r="DF1199" s="1453"/>
      <c r="DG1199" s="1453"/>
      <c r="DH1199" s="1453"/>
      <c r="DI1199" s="1453"/>
      <c r="DJ1199" s="1453"/>
      <c r="DK1199" s="1453"/>
      <c r="DL1199" s="1453"/>
      <c r="DM1199" s="1453"/>
      <c r="DN1199" s="1453"/>
      <c r="DO1199" s="1453"/>
      <c r="DP1199" s="1453"/>
      <c r="DQ1199" s="1453"/>
      <c r="DR1199" s="1453"/>
      <c r="DS1199" s="1453"/>
      <c r="DT1199" s="1453"/>
    </row>
    <row r="1200" spans="1:124" s="1543" customFormat="1" ht="21.9" customHeight="1" x14ac:dyDescent="0.3">
      <c r="A1200" s="1453"/>
      <c r="B1200" s="1453"/>
      <c r="C1200" s="1514"/>
      <c r="D1200" s="1514"/>
      <c r="E1200" s="1514"/>
      <c r="F1200" s="1848"/>
      <c r="G1200" s="1930"/>
      <c r="H1200" s="1516"/>
      <c r="I1200" s="1537"/>
      <c r="J1200" s="1537"/>
      <c r="K1200" s="1453"/>
      <c r="L1200" s="1453"/>
      <c r="M1200" s="1453"/>
      <c r="N1200" s="1514"/>
      <c r="O1200" s="1453"/>
      <c r="P1200" s="1453"/>
      <c r="Q1200" s="1453"/>
      <c r="R1200" s="1453"/>
      <c r="S1200" s="1453"/>
      <c r="T1200" s="1452"/>
      <c r="U1200"/>
      <c r="V1200"/>
      <c r="W1200" s="1453"/>
      <c r="X1200" s="1453"/>
      <c r="Y1200" s="1453"/>
      <c r="Z1200" s="1453"/>
      <c r="AA1200" s="1453"/>
      <c r="AB1200" s="1453"/>
      <c r="AC1200" s="1453"/>
      <c r="AD1200" s="1453"/>
      <c r="AE1200" s="1453"/>
      <c r="AF1200" s="1453"/>
      <c r="AG1200" s="1453"/>
      <c r="AH1200" s="1453"/>
      <c r="AI1200" s="1453"/>
      <c r="AJ1200" s="1453"/>
      <c r="AK1200" s="1453"/>
      <c r="AL1200" s="1453"/>
      <c r="AM1200" s="1453"/>
      <c r="AN1200" s="1453"/>
      <c r="AO1200" s="1453"/>
      <c r="AP1200" s="1453"/>
      <c r="AQ1200" s="1453"/>
      <c r="AR1200" s="1454"/>
      <c r="AS1200" s="1453"/>
      <c r="AT1200" s="1453"/>
      <c r="AU1200" s="1453"/>
      <c r="AV1200" s="1453"/>
      <c r="AW1200" s="1453"/>
      <c r="AX1200" s="1453"/>
      <c r="AY1200" s="1453"/>
      <c r="AZ1200" s="1453"/>
      <c r="BA1200" s="1453"/>
      <c r="BB1200" s="1453"/>
      <c r="BC1200" s="1453"/>
      <c r="BD1200" s="1453"/>
      <c r="BE1200" s="1453"/>
      <c r="BF1200" s="1453"/>
      <c r="BG1200" s="1453"/>
      <c r="BH1200" s="1453"/>
      <c r="BI1200" s="1453"/>
      <c r="BJ1200" s="1453"/>
      <c r="BK1200" s="1453"/>
      <c r="BL1200" s="1453"/>
      <c r="BM1200" s="1453"/>
      <c r="BN1200" s="1453"/>
      <c r="BO1200" s="1453"/>
      <c r="BP1200" s="1453"/>
      <c r="BQ1200" s="1453"/>
      <c r="BR1200" s="1453"/>
      <c r="BS1200" s="1453"/>
      <c r="BT1200" s="1453"/>
      <c r="BU1200" s="1453"/>
      <c r="BV1200" s="1453"/>
      <c r="BW1200" s="1453"/>
      <c r="BX1200" s="1453"/>
      <c r="BY1200" s="1453"/>
      <c r="BZ1200" s="1453"/>
      <c r="CA1200" s="1453"/>
      <c r="CB1200" s="1453"/>
      <c r="CC1200" s="1453"/>
      <c r="CD1200" s="1453"/>
      <c r="CE1200" s="1453"/>
      <c r="CF1200" s="1453"/>
      <c r="CG1200" s="1453"/>
      <c r="CH1200" s="1453"/>
      <c r="CI1200" s="1453"/>
      <c r="CJ1200" s="1453"/>
      <c r="CK1200" s="1453"/>
      <c r="CL1200" s="1453"/>
      <c r="CM1200" s="1453"/>
      <c r="CN1200" s="1453"/>
      <c r="CO1200" s="1453"/>
      <c r="CP1200" s="1453"/>
      <c r="CQ1200" s="1453"/>
      <c r="CR1200" s="1453"/>
      <c r="CS1200" s="1453"/>
      <c r="CT1200" s="1453"/>
      <c r="CU1200" s="1453"/>
      <c r="CV1200" s="1453"/>
      <c r="CW1200" s="1453"/>
      <c r="CX1200" s="1453"/>
      <c r="CY1200" s="1453"/>
      <c r="CZ1200" s="1453"/>
      <c r="DA1200" s="1453"/>
      <c r="DB1200" s="1453"/>
      <c r="DC1200" s="1453"/>
      <c r="DD1200" s="1453"/>
      <c r="DE1200" s="1453"/>
      <c r="DF1200" s="1453"/>
      <c r="DG1200" s="1453"/>
      <c r="DH1200" s="1453"/>
      <c r="DI1200" s="1453"/>
      <c r="DJ1200" s="1453"/>
      <c r="DK1200" s="1453"/>
      <c r="DL1200" s="1453"/>
      <c r="DM1200" s="1453"/>
      <c r="DN1200" s="1453"/>
      <c r="DO1200" s="1453"/>
      <c r="DP1200" s="1453"/>
      <c r="DQ1200" s="1453"/>
      <c r="DR1200" s="1453"/>
      <c r="DS1200" s="1453"/>
      <c r="DT1200" s="1453"/>
    </row>
    <row r="1201" spans="1:124" s="1543" customFormat="1" ht="21.9" customHeight="1" x14ac:dyDescent="0.3">
      <c r="A1201" s="1453"/>
      <c r="B1201" s="1453"/>
      <c r="C1201" s="1514"/>
      <c r="D1201" s="1514"/>
      <c r="E1201" s="1514"/>
      <c r="F1201" s="1848"/>
      <c r="G1201" s="1930"/>
      <c r="H1201" s="1516"/>
      <c r="I1201" s="1537"/>
      <c r="J1201" s="1537"/>
      <c r="K1201" s="1453"/>
      <c r="L1201" s="1453"/>
      <c r="M1201" s="1453"/>
      <c r="N1201" s="1514"/>
      <c r="O1201" s="1453"/>
      <c r="P1201" s="1453"/>
      <c r="Q1201" s="1453"/>
      <c r="R1201" s="1453"/>
      <c r="S1201" s="1453"/>
      <c r="T1201" s="1452"/>
      <c r="U1201"/>
      <c r="V1201"/>
      <c r="W1201" s="1453"/>
      <c r="X1201" s="1453"/>
      <c r="Y1201" s="1453"/>
      <c r="Z1201" s="1453"/>
      <c r="AA1201" s="1453"/>
      <c r="AB1201" s="1453"/>
      <c r="AC1201" s="1453"/>
      <c r="AD1201" s="1453"/>
      <c r="AE1201" s="1453"/>
      <c r="AF1201" s="1453"/>
      <c r="AG1201" s="1453"/>
      <c r="AH1201" s="1453"/>
      <c r="AI1201" s="1453"/>
      <c r="AJ1201" s="1453"/>
      <c r="AK1201" s="1453"/>
      <c r="AL1201" s="1453"/>
      <c r="AM1201" s="1453"/>
      <c r="AN1201" s="1453"/>
      <c r="AO1201" s="1453"/>
      <c r="AP1201" s="1453"/>
      <c r="AQ1201" s="1453"/>
      <c r="AR1201" s="1454"/>
      <c r="AS1201" s="1453"/>
      <c r="AT1201" s="1453"/>
      <c r="AU1201" s="1453"/>
      <c r="AV1201" s="1453"/>
      <c r="AW1201" s="1453"/>
      <c r="AX1201" s="1453"/>
      <c r="AY1201" s="1453"/>
      <c r="AZ1201" s="1453"/>
      <c r="BA1201" s="1453"/>
      <c r="BB1201" s="1453"/>
      <c r="BC1201" s="1453"/>
      <c r="BD1201" s="1453"/>
      <c r="BE1201" s="1453"/>
      <c r="BF1201" s="1453"/>
      <c r="BG1201" s="1453"/>
      <c r="BH1201" s="1453"/>
      <c r="BI1201" s="1453"/>
      <c r="BJ1201" s="1453"/>
      <c r="BK1201" s="1453"/>
      <c r="BL1201" s="1453"/>
      <c r="BM1201" s="1453"/>
      <c r="BN1201" s="1453"/>
      <c r="BO1201" s="1453"/>
      <c r="BP1201" s="1453"/>
      <c r="BQ1201" s="1453"/>
      <c r="BR1201" s="1453"/>
      <c r="BS1201" s="1453"/>
      <c r="BT1201" s="1453"/>
      <c r="BU1201" s="1453"/>
      <c r="BV1201" s="1453"/>
      <c r="BW1201" s="1453"/>
      <c r="BX1201" s="1453"/>
      <c r="BY1201" s="1453"/>
      <c r="BZ1201" s="1453"/>
      <c r="CA1201" s="1453"/>
      <c r="CB1201" s="1453"/>
      <c r="CC1201" s="1453"/>
      <c r="CD1201" s="1453"/>
      <c r="CE1201" s="1453"/>
      <c r="CF1201" s="1453"/>
      <c r="CG1201" s="1453"/>
      <c r="CH1201" s="1453"/>
      <c r="CI1201" s="1453"/>
      <c r="CJ1201" s="1453"/>
      <c r="CK1201" s="1453"/>
      <c r="CL1201" s="1453"/>
      <c r="CM1201" s="1453"/>
      <c r="CN1201" s="1453"/>
      <c r="CO1201" s="1453"/>
      <c r="CP1201" s="1453"/>
      <c r="CQ1201" s="1453"/>
      <c r="CR1201" s="1453"/>
      <c r="CS1201" s="1453"/>
      <c r="CT1201" s="1453"/>
      <c r="CU1201" s="1453"/>
      <c r="CV1201" s="1453"/>
      <c r="CW1201" s="1453"/>
      <c r="CX1201" s="1453"/>
      <c r="CY1201" s="1453"/>
      <c r="CZ1201" s="1453"/>
      <c r="DA1201" s="1453"/>
      <c r="DB1201" s="1453"/>
      <c r="DC1201" s="1453"/>
      <c r="DD1201" s="1453"/>
      <c r="DE1201" s="1453"/>
      <c r="DF1201" s="1453"/>
      <c r="DG1201" s="1453"/>
      <c r="DH1201" s="1453"/>
      <c r="DI1201" s="1453"/>
      <c r="DJ1201" s="1453"/>
      <c r="DK1201" s="1453"/>
      <c r="DL1201" s="1453"/>
      <c r="DM1201" s="1453"/>
      <c r="DN1201" s="1453"/>
      <c r="DO1201" s="1453"/>
      <c r="DP1201" s="1453"/>
      <c r="DQ1201" s="1453"/>
      <c r="DR1201" s="1453"/>
      <c r="DS1201" s="1453"/>
      <c r="DT1201" s="1453"/>
    </row>
    <row r="1202" spans="1:124" s="1543" customFormat="1" ht="21.9" customHeight="1" x14ac:dyDescent="0.3">
      <c r="A1202" s="1453"/>
      <c r="B1202" s="1453"/>
      <c r="C1202" s="1514"/>
      <c r="D1202" s="1514"/>
      <c r="E1202" s="1514"/>
      <c r="F1202" s="1848"/>
      <c r="G1202" s="1930"/>
      <c r="H1202" s="1516"/>
      <c r="I1202" s="1537"/>
      <c r="J1202" s="1537"/>
      <c r="K1202" s="1453"/>
      <c r="L1202" s="1453"/>
      <c r="M1202" s="1453"/>
      <c r="N1202" s="1514"/>
      <c r="O1202" s="1453"/>
      <c r="P1202" s="1453"/>
      <c r="Q1202" s="1453"/>
      <c r="R1202" s="1453"/>
      <c r="S1202" s="1453"/>
      <c r="T1202" s="1452"/>
      <c r="U1202"/>
      <c r="V1202"/>
      <c r="W1202" s="1453"/>
      <c r="X1202" s="1453"/>
      <c r="Y1202" s="1453"/>
      <c r="Z1202" s="1453"/>
      <c r="AA1202" s="1453"/>
      <c r="AB1202" s="1453"/>
      <c r="AC1202" s="1453"/>
      <c r="AD1202" s="1453"/>
      <c r="AE1202" s="1453"/>
      <c r="AF1202" s="1453"/>
      <c r="AG1202" s="1453"/>
      <c r="AH1202" s="1453"/>
      <c r="AI1202" s="1453"/>
      <c r="AJ1202" s="1453"/>
      <c r="AK1202" s="1453"/>
      <c r="AL1202" s="1453"/>
      <c r="AM1202" s="1453"/>
      <c r="AN1202" s="1453"/>
      <c r="AO1202" s="1453"/>
      <c r="AP1202" s="1453"/>
      <c r="AQ1202" s="1453"/>
      <c r="AR1202" s="1454"/>
      <c r="AS1202" s="1453"/>
      <c r="AT1202" s="1453"/>
      <c r="AU1202" s="1453"/>
      <c r="AV1202" s="1453"/>
      <c r="AW1202" s="1453"/>
      <c r="AX1202" s="1453"/>
      <c r="AY1202" s="1453"/>
      <c r="AZ1202" s="1453"/>
      <c r="BA1202" s="1453"/>
      <c r="BB1202" s="1453"/>
      <c r="BC1202" s="1453"/>
      <c r="BD1202" s="1453"/>
      <c r="BE1202" s="1453"/>
      <c r="BF1202" s="1453"/>
      <c r="BG1202" s="1453"/>
      <c r="BH1202" s="1453"/>
      <c r="BI1202" s="1453"/>
      <c r="BJ1202" s="1453"/>
      <c r="BK1202" s="1453"/>
      <c r="BL1202" s="1453"/>
      <c r="BM1202" s="1453"/>
      <c r="BN1202" s="1453"/>
      <c r="BO1202" s="1453"/>
      <c r="BP1202" s="1453"/>
      <c r="BQ1202" s="1453"/>
      <c r="BR1202" s="1453"/>
      <c r="BS1202" s="1453"/>
      <c r="BT1202" s="1453"/>
      <c r="BU1202" s="1453"/>
      <c r="BV1202" s="1453"/>
      <c r="BW1202" s="1453"/>
      <c r="BX1202" s="1453"/>
      <c r="BY1202" s="1453"/>
      <c r="BZ1202" s="1453"/>
      <c r="CA1202" s="1453"/>
      <c r="CB1202" s="1453"/>
      <c r="CC1202" s="1453"/>
      <c r="CD1202" s="1453"/>
      <c r="CE1202" s="1453"/>
      <c r="CF1202" s="1453"/>
      <c r="CG1202" s="1453"/>
      <c r="CH1202" s="1453"/>
      <c r="CI1202" s="1453"/>
      <c r="CJ1202" s="1453"/>
      <c r="CK1202" s="1453"/>
      <c r="CL1202" s="1453"/>
      <c r="CM1202" s="1453"/>
      <c r="CN1202" s="1453"/>
      <c r="CO1202" s="1453"/>
      <c r="CP1202" s="1453"/>
      <c r="CQ1202" s="1453"/>
      <c r="CR1202" s="1453"/>
      <c r="CS1202" s="1453"/>
      <c r="CT1202" s="1453"/>
      <c r="CU1202" s="1453"/>
      <c r="CV1202" s="1453"/>
      <c r="CW1202" s="1453"/>
      <c r="CX1202" s="1453"/>
      <c r="CY1202" s="1453"/>
      <c r="CZ1202" s="1453"/>
      <c r="DA1202" s="1453"/>
      <c r="DB1202" s="1453"/>
      <c r="DC1202" s="1453"/>
      <c r="DD1202" s="1453"/>
      <c r="DE1202" s="1453"/>
      <c r="DF1202" s="1453"/>
      <c r="DG1202" s="1453"/>
      <c r="DH1202" s="1453"/>
      <c r="DI1202" s="1453"/>
      <c r="DJ1202" s="1453"/>
      <c r="DK1202" s="1453"/>
      <c r="DL1202" s="1453"/>
      <c r="DM1202" s="1453"/>
      <c r="DN1202" s="1453"/>
      <c r="DO1202" s="1453"/>
      <c r="DP1202" s="1453"/>
      <c r="DQ1202" s="1453"/>
      <c r="DR1202" s="1453"/>
      <c r="DS1202" s="1453"/>
      <c r="DT1202" s="1453"/>
    </row>
    <row r="1203" spans="1:124" s="1543" customFormat="1" ht="21.9" customHeight="1" x14ac:dyDescent="0.3">
      <c r="A1203" s="1453"/>
      <c r="B1203" s="1453"/>
      <c r="C1203" s="1514"/>
      <c r="D1203" s="1514"/>
      <c r="E1203" s="1514"/>
      <c r="F1203" s="1848"/>
      <c r="G1203" s="1930"/>
      <c r="H1203" s="1516"/>
      <c r="I1203" s="1537"/>
      <c r="J1203" s="1537"/>
      <c r="K1203" s="1453"/>
      <c r="L1203" s="1453"/>
      <c r="M1203" s="1453"/>
      <c r="N1203" s="1514"/>
      <c r="O1203" s="1453"/>
      <c r="P1203" s="1453"/>
      <c r="Q1203" s="1453"/>
      <c r="R1203" s="1453"/>
      <c r="S1203" s="1453"/>
      <c r="T1203" s="1452"/>
      <c r="U1203"/>
      <c r="V1203"/>
      <c r="W1203" s="1453"/>
      <c r="X1203" s="1453"/>
      <c r="Y1203" s="1453"/>
      <c r="Z1203" s="1453"/>
      <c r="AA1203" s="1453"/>
      <c r="AB1203" s="1453"/>
      <c r="AC1203" s="1453"/>
      <c r="AD1203" s="1453"/>
      <c r="AE1203" s="1453"/>
      <c r="AF1203" s="1453"/>
      <c r="AG1203" s="1453"/>
      <c r="AH1203" s="1453"/>
      <c r="AI1203" s="1453"/>
      <c r="AJ1203" s="1453"/>
      <c r="AK1203" s="1453"/>
      <c r="AL1203" s="1453"/>
      <c r="AM1203" s="1453"/>
      <c r="AN1203" s="1453"/>
      <c r="AO1203" s="1453"/>
      <c r="AP1203" s="1453"/>
      <c r="AQ1203" s="1453"/>
      <c r="AR1203" s="1454"/>
      <c r="AS1203" s="1453"/>
      <c r="AT1203" s="1453"/>
      <c r="AU1203" s="1453"/>
      <c r="AV1203" s="1453"/>
      <c r="AW1203" s="1453"/>
      <c r="AX1203" s="1453"/>
      <c r="AY1203" s="1453"/>
      <c r="AZ1203" s="1453"/>
      <c r="BA1203" s="1453"/>
      <c r="BB1203" s="1453"/>
      <c r="BC1203" s="1453"/>
      <c r="BD1203" s="1453"/>
      <c r="BE1203" s="1453"/>
      <c r="BF1203" s="1453"/>
      <c r="BG1203" s="1453"/>
      <c r="BH1203" s="1453"/>
      <c r="BI1203" s="1453"/>
      <c r="BJ1203" s="1453"/>
      <c r="BK1203" s="1453"/>
      <c r="BL1203" s="1453"/>
      <c r="BM1203" s="1453"/>
      <c r="BN1203" s="1453"/>
      <c r="BO1203" s="1453"/>
      <c r="BP1203" s="1453"/>
      <c r="BQ1203" s="1453"/>
      <c r="BR1203" s="1453"/>
      <c r="BS1203" s="1453"/>
      <c r="BT1203" s="1453"/>
      <c r="BU1203" s="1453"/>
      <c r="BV1203" s="1453"/>
      <c r="BW1203" s="1453"/>
      <c r="BX1203" s="1453"/>
      <c r="BY1203" s="1453"/>
      <c r="BZ1203" s="1453"/>
      <c r="CA1203" s="1453"/>
      <c r="CB1203" s="1453"/>
      <c r="CC1203" s="1453"/>
      <c r="CD1203" s="1453"/>
      <c r="CE1203" s="1453"/>
      <c r="CF1203" s="1453"/>
      <c r="CG1203" s="1453"/>
      <c r="CH1203" s="1453"/>
      <c r="CI1203" s="1453"/>
      <c r="CJ1203" s="1453"/>
      <c r="CK1203" s="1453"/>
      <c r="CL1203" s="1453"/>
      <c r="CM1203" s="1453"/>
      <c r="CN1203" s="1453"/>
      <c r="CO1203" s="1453"/>
      <c r="CP1203" s="1453"/>
      <c r="CQ1203" s="1453"/>
      <c r="CR1203" s="1453"/>
      <c r="CS1203" s="1453"/>
      <c r="CT1203" s="1453"/>
      <c r="CU1203" s="1453"/>
      <c r="CV1203" s="1453"/>
      <c r="CW1203" s="1453"/>
      <c r="CX1203" s="1453"/>
      <c r="CY1203" s="1453"/>
      <c r="CZ1203" s="1453"/>
      <c r="DA1203" s="1453"/>
      <c r="DB1203" s="1453"/>
      <c r="DC1203" s="1453"/>
      <c r="DD1203" s="1453"/>
      <c r="DE1203" s="1453"/>
      <c r="DF1203" s="1453"/>
      <c r="DG1203" s="1453"/>
      <c r="DH1203" s="1453"/>
      <c r="DI1203" s="1453"/>
      <c r="DJ1203" s="1453"/>
      <c r="DK1203" s="1453"/>
      <c r="DL1203" s="1453"/>
      <c r="DM1203" s="1453"/>
      <c r="DN1203" s="1453"/>
      <c r="DO1203" s="1453"/>
      <c r="DP1203" s="1453"/>
      <c r="DQ1203" s="1453"/>
      <c r="DR1203" s="1453"/>
      <c r="DS1203" s="1453"/>
      <c r="DT1203" s="1453"/>
    </row>
    <row r="1204" spans="1:124" s="1543" customFormat="1" ht="21.9" customHeight="1" x14ac:dyDescent="0.3">
      <c r="A1204" s="1453"/>
      <c r="B1204" s="1453"/>
      <c r="C1204" s="1514"/>
      <c r="D1204" s="1514"/>
      <c r="E1204" s="1514"/>
      <c r="F1204" s="1848"/>
      <c r="G1204" s="1930"/>
      <c r="H1204" s="1516"/>
      <c r="I1204" s="1537"/>
      <c r="J1204" s="1537"/>
      <c r="K1204" s="1453"/>
      <c r="L1204" s="1453"/>
      <c r="M1204" s="1453"/>
      <c r="N1204" s="1514"/>
      <c r="O1204" s="1453"/>
      <c r="P1204" s="1453"/>
      <c r="Q1204" s="1453"/>
      <c r="R1204" s="1453"/>
      <c r="S1204" s="1453"/>
      <c r="T1204" s="1452"/>
      <c r="U1204"/>
      <c r="V1204"/>
      <c r="W1204" s="1453"/>
      <c r="X1204" s="1453"/>
      <c r="Y1204" s="1453"/>
      <c r="Z1204" s="1453"/>
      <c r="AA1204" s="1453"/>
      <c r="AB1204" s="1453"/>
      <c r="AC1204" s="1453"/>
      <c r="AD1204" s="1453"/>
      <c r="AE1204" s="1453"/>
      <c r="AF1204" s="1453"/>
      <c r="AG1204" s="1453"/>
      <c r="AH1204" s="1453"/>
      <c r="AI1204" s="1453"/>
      <c r="AJ1204" s="1453"/>
      <c r="AK1204" s="1453"/>
      <c r="AL1204" s="1453"/>
      <c r="AM1204" s="1453"/>
      <c r="AN1204" s="1453"/>
      <c r="AO1204" s="1453"/>
      <c r="AP1204" s="1453"/>
      <c r="AQ1204" s="1453"/>
      <c r="AR1204" s="1454"/>
      <c r="AS1204" s="1453"/>
      <c r="AT1204" s="1453"/>
      <c r="AU1204" s="1453"/>
      <c r="AV1204" s="1453"/>
      <c r="AW1204" s="1453"/>
      <c r="AX1204" s="1453"/>
      <c r="AY1204" s="1453"/>
      <c r="AZ1204" s="1453"/>
      <c r="BA1204" s="1453"/>
      <c r="BB1204" s="1453"/>
      <c r="BC1204" s="1453"/>
      <c r="BD1204" s="1453"/>
      <c r="BE1204" s="1453"/>
      <c r="BF1204" s="1453"/>
      <c r="BG1204" s="1453"/>
      <c r="BH1204" s="1453"/>
      <c r="BI1204" s="1453"/>
      <c r="BJ1204" s="1453"/>
      <c r="BK1204" s="1453"/>
      <c r="BL1204" s="1453"/>
      <c r="BM1204" s="1453"/>
      <c r="BN1204" s="1453"/>
      <c r="BO1204" s="1453"/>
      <c r="BP1204" s="1453"/>
      <c r="BQ1204" s="1453"/>
      <c r="BR1204" s="1453"/>
      <c r="BS1204" s="1453"/>
      <c r="BT1204" s="1453"/>
      <c r="BU1204" s="1453"/>
      <c r="BV1204" s="1453"/>
      <c r="BW1204" s="1453"/>
      <c r="BX1204" s="1453"/>
      <c r="BY1204" s="1453"/>
      <c r="BZ1204" s="1453"/>
      <c r="CA1204" s="1453"/>
      <c r="CB1204" s="1453"/>
      <c r="CC1204" s="1453"/>
      <c r="CD1204" s="1453"/>
      <c r="CE1204" s="1453"/>
      <c r="CF1204" s="1453"/>
      <c r="CG1204" s="1453"/>
      <c r="CH1204" s="1453"/>
      <c r="CI1204" s="1453"/>
      <c r="CJ1204" s="1453"/>
      <c r="CK1204" s="1453"/>
      <c r="CL1204" s="1453"/>
      <c r="CM1204" s="1453"/>
      <c r="CN1204" s="1453"/>
      <c r="CO1204" s="1453"/>
      <c r="CP1204" s="1453"/>
      <c r="CQ1204" s="1453"/>
      <c r="CR1204" s="1453"/>
      <c r="CS1204" s="1453"/>
      <c r="CT1204" s="1453"/>
      <c r="CU1204" s="1453"/>
      <c r="CV1204" s="1453"/>
      <c r="CW1204" s="1453"/>
      <c r="CX1204" s="1453"/>
      <c r="CY1204" s="1453"/>
      <c r="CZ1204" s="1453"/>
      <c r="DA1204" s="1453"/>
      <c r="DB1204" s="1453"/>
      <c r="DC1204" s="1453"/>
      <c r="DD1204" s="1453"/>
      <c r="DE1204" s="1453"/>
      <c r="DF1204" s="1453"/>
      <c r="DG1204" s="1453"/>
      <c r="DH1204" s="1453"/>
      <c r="DI1204" s="1453"/>
      <c r="DJ1204" s="1453"/>
      <c r="DK1204" s="1453"/>
      <c r="DL1204" s="1453"/>
      <c r="DM1204" s="1453"/>
      <c r="DN1204" s="1453"/>
      <c r="DO1204" s="1453"/>
      <c r="DP1204" s="1453"/>
      <c r="DQ1204" s="1453"/>
      <c r="DR1204" s="1453"/>
      <c r="DS1204" s="1453"/>
      <c r="DT1204" s="1453"/>
    </row>
    <row r="1205" spans="1:124" s="1543" customFormat="1" ht="21.9" customHeight="1" x14ac:dyDescent="0.3">
      <c r="A1205" s="1453"/>
      <c r="B1205" s="1453"/>
      <c r="C1205" s="1514"/>
      <c r="D1205" s="1514"/>
      <c r="E1205" s="1514"/>
      <c r="F1205" s="1848"/>
      <c r="G1205" s="1930"/>
      <c r="H1205" s="1516"/>
      <c r="I1205" s="1537"/>
      <c r="J1205" s="1537"/>
      <c r="K1205" s="1453"/>
      <c r="L1205" s="1453"/>
      <c r="M1205" s="1453"/>
      <c r="N1205" s="1514"/>
      <c r="O1205" s="1453"/>
      <c r="P1205" s="1453"/>
      <c r="Q1205" s="1453"/>
      <c r="R1205" s="1453"/>
      <c r="S1205" s="1453"/>
      <c r="T1205" s="1452"/>
      <c r="U1205"/>
      <c r="V1205"/>
      <c r="W1205" s="1453"/>
      <c r="X1205" s="1453"/>
      <c r="Y1205" s="1453"/>
      <c r="Z1205" s="1453"/>
      <c r="AA1205" s="1453"/>
      <c r="AB1205" s="1453"/>
      <c r="AC1205" s="1453"/>
      <c r="AD1205" s="1453"/>
      <c r="AE1205" s="1453"/>
      <c r="AF1205" s="1453"/>
      <c r="AG1205" s="1453"/>
      <c r="AH1205" s="1453"/>
      <c r="AI1205" s="1453"/>
      <c r="AJ1205" s="1453"/>
      <c r="AK1205" s="1453"/>
      <c r="AL1205" s="1453"/>
      <c r="AM1205" s="1453"/>
      <c r="AN1205" s="1453"/>
      <c r="AO1205" s="1453"/>
      <c r="AP1205" s="1453"/>
      <c r="AQ1205" s="1453"/>
      <c r="AR1205" s="1454"/>
      <c r="AS1205" s="1453"/>
      <c r="AT1205" s="1453"/>
      <c r="AU1205" s="1453"/>
      <c r="AV1205" s="1453"/>
      <c r="AW1205" s="1453"/>
      <c r="AX1205" s="1453"/>
      <c r="AY1205" s="1453"/>
      <c r="AZ1205" s="1453"/>
      <c r="BA1205" s="1453"/>
      <c r="BB1205" s="1453"/>
      <c r="BC1205" s="1453"/>
      <c r="BD1205" s="1453"/>
      <c r="BE1205" s="1453"/>
      <c r="BF1205" s="1453"/>
      <c r="BG1205" s="1453"/>
      <c r="BH1205" s="1453"/>
      <c r="BI1205" s="1453"/>
      <c r="BJ1205" s="1453"/>
      <c r="BK1205" s="1453"/>
      <c r="BL1205" s="1453"/>
      <c r="BM1205" s="1453"/>
      <c r="BN1205" s="1453"/>
      <c r="BO1205" s="1453"/>
      <c r="BP1205" s="1453"/>
      <c r="BQ1205" s="1453"/>
      <c r="BR1205" s="1453"/>
      <c r="BS1205" s="1453"/>
      <c r="BT1205" s="1453"/>
      <c r="BU1205" s="1453"/>
      <c r="BV1205" s="1453"/>
      <c r="BW1205" s="1453"/>
      <c r="BX1205" s="1453"/>
      <c r="BY1205" s="1453"/>
      <c r="BZ1205" s="1453"/>
      <c r="CA1205" s="1453"/>
      <c r="CB1205" s="1453"/>
      <c r="CC1205" s="1453"/>
      <c r="CD1205" s="1453"/>
      <c r="CE1205" s="1453"/>
      <c r="CF1205" s="1453"/>
      <c r="CG1205" s="1453"/>
      <c r="CH1205" s="1453"/>
      <c r="CI1205" s="1453"/>
      <c r="CJ1205" s="1453"/>
      <c r="CK1205" s="1453"/>
      <c r="CL1205" s="1453"/>
      <c r="CM1205" s="1453"/>
      <c r="CN1205" s="1453"/>
      <c r="CO1205" s="1453"/>
      <c r="CP1205" s="1453"/>
      <c r="CQ1205" s="1453"/>
      <c r="CR1205" s="1453"/>
      <c r="CS1205" s="1453"/>
      <c r="CT1205" s="1453"/>
      <c r="CU1205" s="1453"/>
      <c r="CV1205" s="1453"/>
      <c r="CW1205" s="1453"/>
      <c r="CX1205" s="1453"/>
      <c r="CY1205" s="1453"/>
      <c r="CZ1205" s="1453"/>
      <c r="DA1205" s="1453"/>
      <c r="DB1205" s="1453"/>
      <c r="DC1205" s="1453"/>
      <c r="DD1205" s="1453"/>
      <c r="DE1205" s="1453"/>
      <c r="DF1205" s="1453"/>
      <c r="DG1205" s="1453"/>
      <c r="DH1205" s="1453"/>
      <c r="DI1205" s="1453"/>
      <c r="DJ1205" s="1453"/>
      <c r="DK1205" s="1453"/>
      <c r="DL1205" s="1453"/>
      <c r="DM1205" s="1453"/>
      <c r="DN1205" s="1453"/>
      <c r="DO1205" s="1453"/>
      <c r="DP1205" s="1453"/>
      <c r="DQ1205" s="1453"/>
      <c r="DR1205" s="1453"/>
      <c r="DS1205" s="1453"/>
      <c r="DT1205" s="1453"/>
    </row>
    <row r="1206" spans="1:124" s="1543" customFormat="1" ht="21.9" customHeight="1" x14ac:dyDescent="0.3">
      <c r="A1206" s="1453"/>
      <c r="B1206" s="1453"/>
      <c r="C1206" s="1514"/>
      <c r="D1206" s="1514"/>
      <c r="E1206" s="1514"/>
      <c r="F1206" s="1848"/>
      <c r="G1206" s="1930"/>
      <c r="H1206" s="1516"/>
      <c r="I1206" s="1537"/>
      <c r="J1206" s="1537"/>
      <c r="K1206" s="1453"/>
      <c r="L1206" s="1453"/>
      <c r="M1206" s="1453"/>
      <c r="N1206" s="1514"/>
      <c r="O1206" s="1453"/>
      <c r="P1206" s="1453"/>
      <c r="Q1206" s="1453"/>
      <c r="R1206" s="1453"/>
      <c r="S1206" s="1453"/>
      <c r="T1206" s="1452"/>
      <c r="U1206"/>
      <c r="V1206"/>
      <c r="W1206" s="1453"/>
      <c r="X1206" s="1453"/>
      <c r="Y1206" s="1453"/>
      <c r="Z1206" s="1453"/>
      <c r="AA1206" s="1453"/>
      <c r="AB1206" s="1453"/>
      <c r="AC1206" s="1453"/>
      <c r="AD1206" s="1453"/>
      <c r="AE1206" s="1453"/>
      <c r="AF1206" s="1453"/>
      <c r="AG1206" s="1453"/>
      <c r="AH1206" s="1453"/>
      <c r="AI1206" s="1453"/>
      <c r="AJ1206" s="1453"/>
      <c r="AK1206" s="1453"/>
      <c r="AL1206" s="1453"/>
      <c r="AM1206" s="1453"/>
      <c r="AN1206" s="1453"/>
      <c r="AO1206" s="1453"/>
      <c r="AP1206" s="1453"/>
      <c r="AQ1206" s="1453"/>
      <c r="AR1206" s="1454"/>
      <c r="AS1206" s="1453"/>
      <c r="AT1206" s="1453"/>
      <c r="AU1206" s="1453"/>
      <c r="AV1206" s="1453"/>
      <c r="AW1206" s="1453"/>
      <c r="AX1206" s="1453"/>
      <c r="AY1206" s="1453"/>
      <c r="AZ1206" s="1453"/>
      <c r="BA1206" s="1453"/>
      <c r="BB1206" s="1453"/>
      <c r="BC1206" s="1453"/>
      <c r="BD1206" s="1453"/>
      <c r="BE1206" s="1453"/>
      <c r="BF1206" s="1453"/>
      <c r="BG1206" s="1453"/>
      <c r="BH1206" s="1453"/>
      <c r="BI1206" s="1453"/>
      <c r="BJ1206" s="1453"/>
      <c r="BK1206" s="1453"/>
      <c r="BL1206" s="1453"/>
      <c r="BM1206" s="1453"/>
      <c r="BN1206" s="1453"/>
      <c r="BO1206" s="1453"/>
      <c r="BP1206" s="1453"/>
      <c r="BQ1206" s="1453"/>
      <c r="BR1206" s="1453"/>
      <c r="BS1206" s="1453"/>
      <c r="BT1206" s="1453"/>
      <c r="BU1206" s="1453"/>
      <c r="BV1206" s="1453"/>
      <c r="BW1206" s="1453"/>
      <c r="BX1206" s="1453"/>
      <c r="BY1206" s="1453"/>
      <c r="BZ1206" s="1453"/>
      <c r="CA1206" s="1453"/>
      <c r="CB1206" s="1453"/>
      <c r="CC1206" s="1453"/>
      <c r="CD1206" s="1453"/>
      <c r="CE1206" s="1453"/>
      <c r="CF1206" s="1453"/>
      <c r="CG1206" s="1453"/>
      <c r="CH1206" s="1453"/>
      <c r="CI1206" s="1453"/>
      <c r="CJ1206" s="1453"/>
      <c r="CK1206" s="1453"/>
      <c r="CL1206" s="1453"/>
      <c r="CM1206" s="1453"/>
      <c r="CN1206" s="1453"/>
      <c r="CO1206" s="1453"/>
      <c r="CP1206" s="1453"/>
      <c r="CQ1206" s="1453"/>
      <c r="CR1206" s="1453"/>
      <c r="CS1206" s="1453"/>
      <c r="CT1206" s="1453"/>
      <c r="CU1206" s="1453"/>
      <c r="CV1206" s="1453"/>
      <c r="CW1206" s="1453"/>
      <c r="CX1206" s="1453"/>
      <c r="CY1206" s="1453"/>
      <c r="CZ1206" s="1453"/>
      <c r="DA1206" s="1453"/>
      <c r="DB1206" s="1453"/>
      <c r="DC1206" s="1453"/>
      <c r="DD1206" s="1453"/>
      <c r="DE1206" s="1453"/>
      <c r="DF1206" s="1453"/>
      <c r="DG1206" s="1453"/>
      <c r="DH1206" s="1453"/>
      <c r="DI1206" s="1453"/>
      <c r="DJ1206" s="1453"/>
      <c r="DK1206" s="1453"/>
      <c r="DL1206" s="1453"/>
      <c r="DM1206" s="1453"/>
      <c r="DN1206" s="1453"/>
      <c r="DO1206" s="1453"/>
      <c r="DP1206" s="1453"/>
      <c r="DQ1206" s="1453"/>
      <c r="DR1206" s="1453"/>
      <c r="DS1206" s="1453"/>
      <c r="DT1206" s="1453"/>
    </row>
    <row r="1207" spans="1:124" s="1543" customFormat="1" ht="21.9" customHeight="1" x14ac:dyDescent="0.3">
      <c r="A1207" s="1453"/>
      <c r="B1207" s="1453"/>
      <c r="C1207" s="1514"/>
      <c r="D1207" s="1514"/>
      <c r="E1207" s="1514"/>
      <c r="F1207" s="1848"/>
      <c r="G1207" s="1930"/>
      <c r="H1207" s="1516"/>
      <c r="I1207" s="1537"/>
      <c r="J1207" s="1537"/>
      <c r="K1207" s="1453"/>
      <c r="L1207" s="1453"/>
      <c r="M1207" s="1453"/>
      <c r="N1207" s="1514"/>
      <c r="O1207" s="1453"/>
      <c r="P1207" s="1453"/>
      <c r="Q1207" s="1453"/>
      <c r="R1207" s="1453"/>
      <c r="S1207" s="1453"/>
      <c r="T1207" s="1452"/>
      <c r="U1207"/>
      <c r="V1207"/>
      <c r="W1207" s="1453"/>
      <c r="X1207" s="1453"/>
      <c r="Y1207" s="1453"/>
      <c r="Z1207" s="1453"/>
      <c r="AA1207" s="1453"/>
      <c r="AB1207" s="1453"/>
      <c r="AC1207" s="1453"/>
      <c r="AD1207" s="1453"/>
      <c r="AE1207" s="1453"/>
      <c r="AF1207" s="1453"/>
      <c r="AG1207" s="1453"/>
      <c r="AH1207" s="1453"/>
      <c r="AI1207" s="1453"/>
      <c r="AJ1207" s="1453"/>
      <c r="AK1207" s="1453"/>
      <c r="AL1207" s="1453"/>
      <c r="AM1207" s="1453"/>
      <c r="AN1207" s="1453"/>
      <c r="AO1207" s="1453"/>
      <c r="AP1207" s="1453"/>
      <c r="AQ1207" s="1453"/>
      <c r="AR1207" s="1454"/>
      <c r="AS1207" s="1453"/>
      <c r="AT1207" s="1453"/>
      <c r="AU1207" s="1453"/>
      <c r="AV1207" s="1453"/>
      <c r="AW1207" s="1453"/>
      <c r="AX1207" s="1453"/>
      <c r="AY1207" s="1453"/>
      <c r="AZ1207" s="1453"/>
      <c r="BA1207" s="1453"/>
      <c r="BB1207" s="1453"/>
      <c r="BC1207" s="1453"/>
      <c r="BD1207" s="1453"/>
      <c r="BE1207" s="1453"/>
      <c r="BF1207" s="1453"/>
      <c r="BG1207" s="1453"/>
      <c r="BH1207" s="1453"/>
      <c r="BI1207" s="1453"/>
      <c r="BJ1207" s="1453"/>
      <c r="BK1207" s="1453"/>
      <c r="BL1207" s="1453"/>
      <c r="BM1207" s="1453"/>
      <c r="BN1207" s="1453"/>
      <c r="BO1207" s="1453"/>
      <c r="BP1207" s="1453"/>
      <c r="BQ1207" s="1453"/>
      <c r="BR1207" s="1453"/>
      <c r="BS1207" s="1453"/>
      <c r="BT1207" s="1453"/>
      <c r="BU1207" s="1453"/>
      <c r="BV1207" s="1453"/>
      <c r="BW1207" s="1453"/>
      <c r="BX1207" s="1453"/>
      <c r="BY1207" s="1453"/>
      <c r="BZ1207" s="1453"/>
      <c r="CA1207" s="1453"/>
      <c r="CB1207" s="1453"/>
      <c r="CC1207" s="1453"/>
      <c r="CD1207" s="1453"/>
      <c r="CE1207" s="1453"/>
      <c r="CF1207" s="1453"/>
      <c r="CG1207" s="1453"/>
      <c r="CH1207" s="1453"/>
      <c r="CI1207" s="1453"/>
      <c r="CJ1207" s="1453"/>
      <c r="CK1207" s="1453"/>
      <c r="CL1207" s="1453"/>
      <c r="CM1207" s="1453"/>
      <c r="CN1207" s="1453"/>
      <c r="CO1207" s="1453"/>
      <c r="CP1207" s="1453"/>
      <c r="CQ1207" s="1453"/>
      <c r="CR1207" s="1453"/>
      <c r="CS1207" s="1453"/>
      <c r="CT1207" s="1453"/>
      <c r="CU1207" s="1453"/>
      <c r="CV1207" s="1453"/>
      <c r="CW1207" s="1453"/>
      <c r="CX1207" s="1453"/>
      <c r="CY1207" s="1453"/>
      <c r="CZ1207" s="1453"/>
      <c r="DA1207" s="1453"/>
      <c r="DB1207" s="1453"/>
      <c r="DC1207" s="1453"/>
      <c r="DD1207" s="1453"/>
      <c r="DE1207" s="1453"/>
      <c r="DF1207" s="1453"/>
      <c r="DG1207" s="1453"/>
      <c r="DH1207" s="1453"/>
      <c r="DI1207" s="1453"/>
      <c r="DJ1207" s="1453"/>
      <c r="DK1207" s="1453"/>
      <c r="DL1207" s="1453"/>
      <c r="DM1207" s="1453"/>
      <c r="DN1207" s="1453"/>
      <c r="DO1207" s="1453"/>
      <c r="DP1207" s="1453"/>
      <c r="DQ1207" s="1453"/>
      <c r="DR1207" s="1453"/>
      <c r="DS1207" s="1453"/>
      <c r="DT1207" s="1453"/>
    </row>
    <row r="1208" spans="1:124" s="1543" customFormat="1" ht="21.9" customHeight="1" x14ac:dyDescent="0.3">
      <c r="A1208" s="1453"/>
      <c r="B1208" s="1453"/>
      <c r="C1208" s="1514"/>
      <c r="D1208" s="1514"/>
      <c r="E1208" s="1514"/>
      <c r="F1208" s="1848"/>
      <c r="G1208" s="1930"/>
      <c r="H1208" s="1516"/>
      <c r="I1208" s="1537"/>
      <c r="J1208" s="1537"/>
      <c r="K1208" s="1453"/>
      <c r="L1208" s="1453"/>
      <c r="M1208" s="1453"/>
      <c r="N1208" s="1514"/>
      <c r="O1208" s="1453"/>
      <c r="P1208" s="1453"/>
      <c r="Q1208" s="1453"/>
      <c r="R1208" s="1453"/>
      <c r="S1208" s="1453"/>
      <c r="T1208" s="1452"/>
      <c r="U1208"/>
      <c r="V1208"/>
      <c r="W1208" s="1453"/>
      <c r="X1208" s="1453"/>
      <c r="Y1208" s="1453"/>
      <c r="Z1208" s="1453"/>
      <c r="AA1208" s="1453"/>
      <c r="AB1208" s="1453"/>
      <c r="AC1208" s="1453"/>
      <c r="AD1208" s="1453"/>
      <c r="AE1208" s="1453"/>
      <c r="AF1208" s="1453"/>
      <c r="AG1208" s="1453"/>
      <c r="AH1208" s="1453"/>
      <c r="AI1208" s="1453"/>
      <c r="AJ1208" s="1453"/>
      <c r="AK1208" s="1453"/>
      <c r="AL1208" s="1453"/>
      <c r="AM1208" s="1453"/>
      <c r="AN1208" s="1453"/>
      <c r="AO1208" s="1453"/>
      <c r="AP1208" s="1453"/>
      <c r="AQ1208" s="1453"/>
      <c r="AR1208" s="1454"/>
      <c r="AS1208" s="1453"/>
      <c r="AT1208" s="1453"/>
      <c r="AU1208" s="1453"/>
      <c r="AV1208" s="1453"/>
      <c r="AW1208" s="1453"/>
      <c r="AX1208" s="1453"/>
      <c r="AY1208" s="1453"/>
      <c r="AZ1208" s="1453"/>
      <c r="BA1208" s="1453"/>
      <c r="BB1208" s="1453"/>
      <c r="BC1208" s="1453"/>
      <c r="BD1208" s="1453"/>
      <c r="BE1208" s="1453"/>
      <c r="BF1208" s="1453"/>
      <c r="BG1208" s="1453"/>
      <c r="BH1208" s="1453"/>
      <c r="BI1208" s="1453"/>
      <c r="BJ1208" s="1453"/>
      <c r="BK1208" s="1453"/>
      <c r="BL1208" s="1453"/>
      <c r="BM1208" s="1453"/>
      <c r="BN1208" s="1453"/>
      <c r="BO1208" s="1453"/>
      <c r="BP1208" s="1453"/>
      <c r="BQ1208" s="1453"/>
      <c r="BR1208" s="1453"/>
      <c r="BS1208" s="1453"/>
      <c r="BT1208" s="1453"/>
      <c r="BU1208" s="1453"/>
      <c r="BV1208" s="1453"/>
      <c r="BW1208" s="1453"/>
      <c r="BX1208" s="1453"/>
      <c r="BY1208" s="1453"/>
      <c r="BZ1208" s="1453"/>
      <c r="CA1208" s="1453"/>
      <c r="CB1208" s="1453"/>
      <c r="CC1208" s="1453"/>
      <c r="CD1208" s="1453"/>
      <c r="CE1208" s="1453"/>
      <c r="CF1208" s="1453"/>
      <c r="CG1208" s="1453"/>
      <c r="CH1208" s="1453"/>
      <c r="CI1208" s="1453"/>
      <c r="CJ1208" s="1453"/>
      <c r="CK1208" s="1453"/>
      <c r="CL1208" s="1453"/>
      <c r="CM1208" s="1453"/>
      <c r="CN1208" s="1453"/>
      <c r="CO1208" s="1453"/>
      <c r="CP1208" s="1453"/>
      <c r="CQ1208" s="1453"/>
      <c r="CR1208" s="1453"/>
      <c r="CS1208" s="1453"/>
      <c r="CT1208" s="1453"/>
      <c r="CU1208" s="1453"/>
      <c r="CV1208" s="1453"/>
      <c r="CW1208" s="1453"/>
      <c r="CX1208" s="1453"/>
      <c r="CY1208" s="1453"/>
      <c r="CZ1208" s="1453"/>
      <c r="DA1208" s="1453"/>
      <c r="DB1208" s="1453"/>
      <c r="DC1208" s="1453"/>
      <c r="DD1208" s="1453"/>
      <c r="DE1208" s="1453"/>
      <c r="DF1208" s="1453"/>
      <c r="DG1208" s="1453"/>
      <c r="DH1208" s="1453"/>
      <c r="DI1208" s="1453"/>
      <c r="DJ1208" s="1453"/>
      <c r="DK1208" s="1453"/>
      <c r="DL1208" s="1453"/>
      <c r="DM1208" s="1453"/>
      <c r="DN1208" s="1453"/>
      <c r="DO1208" s="1453"/>
      <c r="DP1208" s="1453"/>
      <c r="DQ1208" s="1453"/>
      <c r="DR1208" s="1453"/>
      <c r="DS1208" s="1453"/>
      <c r="DT1208" s="1453"/>
    </row>
    <row r="1209" spans="1:124" s="1543" customFormat="1" ht="21.9" customHeight="1" x14ac:dyDescent="0.3">
      <c r="A1209" s="1453"/>
      <c r="B1209" s="1453"/>
      <c r="C1209" s="1514"/>
      <c r="D1209" s="1514"/>
      <c r="E1209" s="1514"/>
      <c r="F1209" s="1848"/>
      <c r="G1209" s="1930"/>
      <c r="H1209" s="1516"/>
      <c r="I1209" s="1537"/>
      <c r="J1209" s="1537"/>
      <c r="K1209" s="1453"/>
      <c r="L1209" s="1453"/>
      <c r="M1209" s="1453"/>
      <c r="N1209" s="1514"/>
      <c r="O1209" s="1453"/>
      <c r="P1209" s="1453"/>
      <c r="Q1209" s="1453"/>
      <c r="R1209" s="1453"/>
      <c r="S1209" s="1453"/>
      <c r="T1209" s="1452"/>
      <c r="U1209"/>
      <c r="V1209"/>
      <c r="W1209" s="1453"/>
      <c r="X1209" s="1453"/>
      <c r="Y1209" s="1453"/>
      <c r="Z1209" s="1453"/>
      <c r="AA1209" s="1453"/>
      <c r="AB1209" s="1453"/>
      <c r="AC1209" s="1453"/>
      <c r="AD1209" s="1453"/>
      <c r="AE1209" s="1453"/>
      <c r="AF1209" s="1453"/>
      <c r="AG1209" s="1453"/>
      <c r="AH1209" s="1453"/>
      <c r="AI1209" s="1453"/>
      <c r="AJ1209" s="1453"/>
      <c r="AK1209" s="1453"/>
      <c r="AL1209" s="1453"/>
      <c r="AM1209" s="1453"/>
      <c r="AN1209" s="1453"/>
      <c r="AO1209" s="1453"/>
      <c r="AP1209" s="1453"/>
      <c r="AQ1209" s="1453"/>
      <c r="AR1209" s="1454"/>
      <c r="AS1209" s="1453"/>
      <c r="AT1209" s="1453"/>
      <c r="AU1209" s="1453"/>
      <c r="AV1209" s="1453"/>
      <c r="AW1209" s="1453"/>
      <c r="AX1209" s="1453"/>
      <c r="AY1209" s="1453"/>
      <c r="AZ1209" s="1453"/>
      <c r="BA1209" s="1453"/>
      <c r="BB1209" s="1453"/>
      <c r="BC1209" s="1453"/>
      <c r="BD1209" s="1453"/>
      <c r="BE1209" s="1453"/>
      <c r="BF1209" s="1453"/>
      <c r="BG1209" s="1453"/>
      <c r="BH1209" s="1453"/>
      <c r="BI1209" s="1453"/>
      <c r="BJ1209" s="1453"/>
      <c r="BK1209" s="1453"/>
      <c r="BL1209" s="1453"/>
      <c r="BM1209" s="1453"/>
      <c r="BN1209" s="1453"/>
      <c r="BO1209" s="1453"/>
      <c r="BP1209" s="1453"/>
      <c r="BQ1209" s="1453"/>
      <c r="BR1209" s="1453"/>
      <c r="BS1209" s="1453"/>
      <c r="BT1209" s="1453"/>
      <c r="BU1209" s="1453"/>
      <c r="BV1209" s="1453"/>
      <c r="BW1209" s="1453"/>
      <c r="BX1209" s="1453"/>
      <c r="BY1209" s="1453"/>
      <c r="BZ1209" s="1453"/>
      <c r="CA1209" s="1453"/>
      <c r="CB1209" s="1453"/>
      <c r="CC1209" s="1453"/>
      <c r="CD1209" s="1453"/>
      <c r="CE1209" s="1453"/>
      <c r="CF1209" s="1453"/>
      <c r="CG1209" s="1453"/>
      <c r="CH1209" s="1453"/>
      <c r="CI1209" s="1453"/>
      <c r="CJ1209" s="1453"/>
      <c r="CK1209" s="1453"/>
      <c r="CL1209" s="1453"/>
      <c r="CM1209" s="1453"/>
      <c r="CN1209" s="1453"/>
      <c r="CO1209" s="1453"/>
      <c r="CP1209" s="1453"/>
      <c r="CQ1209" s="1453"/>
      <c r="CR1209" s="1453"/>
      <c r="CS1209" s="1453"/>
      <c r="CT1209" s="1453"/>
      <c r="CU1209" s="1453"/>
      <c r="CV1209" s="1453"/>
      <c r="CW1209" s="1453"/>
      <c r="CX1209" s="1453"/>
      <c r="CY1209" s="1453"/>
      <c r="CZ1209" s="1453"/>
      <c r="DA1209" s="1453"/>
      <c r="DB1209" s="1453"/>
      <c r="DC1209" s="1453"/>
      <c r="DD1209" s="1453"/>
      <c r="DE1209" s="1453"/>
      <c r="DF1209" s="1453"/>
      <c r="DG1209" s="1453"/>
      <c r="DH1209" s="1453"/>
      <c r="DI1209" s="1453"/>
      <c r="DJ1209" s="1453"/>
      <c r="DK1209" s="1453"/>
      <c r="DL1209" s="1453"/>
      <c r="DM1209" s="1453"/>
      <c r="DN1209" s="1453"/>
      <c r="DO1209" s="1453"/>
      <c r="DP1209" s="1453"/>
      <c r="DQ1209" s="1453"/>
      <c r="DR1209" s="1453"/>
      <c r="DS1209" s="1453"/>
      <c r="DT1209" s="1453"/>
    </row>
    <row r="1210" spans="1:124" s="1543" customFormat="1" ht="21.9" customHeight="1" x14ac:dyDescent="0.3">
      <c r="A1210" s="1453"/>
      <c r="B1210" s="1453"/>
      <c r="C1210" s="1514"/>
      <c r="D1210" s="1514"/>
      <c r="E1210" s="1514"/>
      <c r="F1210" s="1848"/>
      <c r="G1210" s="1930"/>
      <c r="H1210" s="1516"/>
      <c r="I1210" s="1537"/>
      <c r="J1210" s="1537"/>
      <c r="K1210" s="1453"/>
      <c r="L1210" s="1453"/>
      <c r="M1210" s="1453"/>
      <c r="N1210" s="1514"/>
      <c r="O1210" s="1453"/>
      <c r="P1210" s="1453"/>
      <c r="Q1210" s="1453"/>
      <c r="R1210" s="1453"/>
      <c r="S1210" s="1453"/>
      <c r="T1210" s="1452"/>
      <c r="U1210"/>
      <c r="V1210"/>
      <c r="W1210" s="1453"/>
      <c r="X1210" s="1453"/>
      <c r="Y1210" s="1453"/>
      <c r="Z1210" s="1453"/>
      <c r="AA1210" s="1453"/>
      <c r="AB1210" s="1453"/>
      <c r="AC1210" s="1453"/>
      <c r="AD1210" s="1453"/>
      <c r="AE1210" s="1453"/>
      <c r="AF1210" s="1453"/>
      <c r="AG1210" s="1453"/>
      <c r="AH1210" s="1453"/>
      <c r="AI1210" s="1453"/>
      <c r="AJ1210" s="1453"/>
      <c r="AK1210" s="1453"/>
      <c r="AL1210" s="1453"/>
      <c r="AM1210" s="1453"/>
      <c r="AN1210" s="1453"/>
      <c r="AO1210" s="1453"/>
      <c r="AP1210" s="1453"/>
      <c r="AQ1210" s="1453"/>
      <c r="AR1210" s="1454"/>
      <c r="AS1210" s="1453"/>
      <c r="AT1210" s="1453"/>
      <c r="AU1210" s="1453"/>
      <c r="AV1210" s="1453"/>
      <c r="AW1210" s="1453"/>
      <c r="AX1210" s="1453"/>
      <c r="AY1210" s="1453"/>
      <c r="AZ1210" s="1453"/>
      <c r="BA1210" s="1453"/>
      <c r="BB1210" s="1453"/>
      <c r="BC1210" s="1453"/>
      <c r="BD1210" s="1453"/>
      <c r="BE1210" s="1453"/>
      <c r="BF1210" s="1453"/>
      <c r="BG1210" s="1453"/>
      <c r="BH1210" s="1453"/>
      <c r="BI1210" s="1453"/>
      <c r="BJ1210" s="1453"/>
      <c r="BK1210" s="1453"/>
      <c r="BL1210" s="1453"/>
      <c r="BM1210" s="1453"/>
      <c r="BN1210" s="1453"/>
      <c r="BO1210" s="1453"/>
      <c r="BP1210" s="1453"/>
      <c r="BQ1210" s="1453"/>
      <c r="BR1210" s="1453"/>
      <c r="BS1210" s="1453"/>
      <c r="BT1210" s="1453"/>
      <c r="BU1210" s="1453"/>
      <c r="BV1210" s="1453"/>
      <c r="BW1210" s="1453"/>
      <c r="BX1210" s="1453"/>
      <c r="BY1210" s="1453"/>
      <c r="BZ1210" s="1453"/>
      <c r="CA1210" s="1453"/>
      <c r="CB1210" s="1453"/>
      <c r="CC1210" s="1453"/>
      <c r="CD1210" s="1453"/>
      <c r="CE1210" s="1453"/>
      <c r="CF1210" s="1453"/>
      <c r="CG1210" s="1453"/>
      <c r="CH1210" s="1453"/>
      <c r="CI1210" s="1453"/>
      <c r="CJ1210" s="1453"/>
      <c r="CK1210" s="1453"/>
      <c r="CL1210" s="1453"/>
      <c r="CM1210" s="1453"/>
      <c r="CN1210" s="1453"/>
      <c r="CO1210" s="1453"/>
      <c r="CP1210" s="1453"/>
      <c r="CQ1210" s="1453"/>
      <c r="CR1210" s="1453"/>
      <c r="CS1210" s="1453"/>
      <c r="CT1210" s="1453"/>
      <c r="CU1210" s="1453"/>
      <c r="CV1210" s="1453"/>
      <c r="CW1210" s="1453"/>
      <c r="CX1210" s="1453"/>
      <c r="CY1210" s="1453"/>
      <c r="CZ1210" s="1453"/>
      <c r="DA1210" s="1453"/>
      <c r="DB1210" s="1453"/>
      <c r="DC1210" s="1453"/>
      <c r="DD1210" s="1453"/>
      <c r="DE1210" s="1453"/>
      <c r="DF1210" s="1453"/>
      <c r="DG1210" s="1453"/>
      <c r="DH1210" s="1453"/>
      <c r="DI1210" s="1453"/>
      <c r="DJ1210" s="1453"/>
      <c r="DK1210" s="1453"/>
      <c r="DL1210" s="1453"/>
      <c r="DM1210" s="1453"/>
      <c r="DN1210" s="1453"/>
      <c r="DO1210" s="1453"/>
      <c r="DP1210" s="1453"/>
      <c r="DQ1210" s="1453"/>
      <c r="DR1210" s="1453"/>
      <c r="DS1210" s="1453"/>
      <c r="DT1210" s="1453"/>
    </row>
    <row r="1211" spans="1:124" s="1543" customFormat="1" ht="21.9" customHeight="1" x14ac:dyDescent="0.3">
      <c r="A1211" s="1453"/>
      <c r="B1211" s="1453"/>
      <c r="C1211" s="1514"/>
      <c r="D1211" s="1514"/>
      <c r="E1211" s="1514"/>
      <c r="F1211" s="1848"/>
      <c r="G1211" s="1930"/>
      <c r="H1211" s="1516"/>
      <c r="I1211" s="1537"/>
      <c r="J1211" s="1537"/>
      <c r="K1211" s="1453"/>
      <c r="L1211" s="1453"/>
      <c r="M1211" s="1453"/>
      <c r="N1211" s="1514"/>
      <c r="O1211" s="1453"/>
      <c r="P1211" s="1453"/>
      <c r="Q1211" s="1453"/>
      <c r="R1211" s="1453"/>
      <c r="S1211" s="1453"/>
      <c r="T1211" s="1452"/>
      <c r="U1211"/>
      <c r="V1211"/>
      <c r="W1211" s="1453"/>
      <c r="X1211" s="1453"/>
      <c r="Y1211" s="1453"/>
      <c r="Z1211" s="1453"/>
      <c r="AA1211" s="1453"/>
      <c r="AB1211" s="1453"/>
      <c r="AC1211" s="1453"/>
      <c r="AD1211" s="1453"/>
      <c r="AE1211" s="1453"/>
      <c r="AF1211" s="1453"/>
      <c r="AG1211" s="1453"/>
      <c r="AH1211" s="1453"/>
      <c r="AI1211" s="1453"/>
      <c r="AJ1211" s="1453"/>
      <c r="AK1211" s="1453"/>
      <c r="AL1211" s="1453"/>
      <c r="AM1211" s="1453"/>
      <c r="AN1211" s="1453"/>
      <c r="AO1211" s="1453"/>
      <c r="AP1211" s="1453"/>
      <c r="AQ1211" s="1453"/>
      <c r="AR1211" s="1454"/>
      <c r="AS1211" s="1453"/>
      <c r="AT1211" s="1453"/>
      <c r="AU1211" s="1453"/>
      <c r="AV1211" s="1453"/>
      <c r="AW1211" s="1453"/>
      <c r="AX1211" s="1453"/>
      <c r="AY1211" s="1453"/>
      <c r="AZ1211" s="1453"/>
      <c r="BA1211" s="1453"/>
      <c r="BB1211" s="1453"/>
      <c r="BC1211" s="1453"/>
      <c r="BD1211" s="1453"/>
      <c r="BE1211" s="1453"/>
      <c r="BF1211" s="1453"/>
      <c r="BG1211" s="1453"/>
      <c r="BH1211" s="1453"/>
      <c r="BI1211" s="1453"/>
      <c r="BJ1211" s="1453"/>
      <c r="BK1211" s="1453"/>
      <c r="BL1211" s="1453"/>
      <c r="BM1211" s="1453"/>
      <c r="BN1211" s="1453"/>
      <c r="BO1211" s="1453"/>
      <c r="BP1211" s="1453"/>
      <c r="BQ1211" s="1453"/>
      <c r="BR1211" s="1453"/>
      <c r="BS1211" s="1453"/>
      <c r="BT1211" s="1453"/>
      <c r="BU1211" s="1453"/>
      <c r="BV1211" s="1453"/>
      <c r="BW1211" s="1453"/>
      <c r="BX1211" s="1453"/>
      <c r="BY1211" s="1453"/>
      <c r="BZ1211" s="1453"/>
      <c r="CA1211" s="1453"/>
      <c r="CB1211" s="1453"/>
      <c r="CC1211" s="1453"/>
      <c r="CD1211" s="1453"/>
      <c r="CE1211" s="1453"/>
      <c r="CF1211" s="1453"/>
      <c r="CG1211" s="1453"/>
      <c r="CH1211" s="1453"/>
      <c r="CI1211" s="1453"/>
      <c r="CJ1211" s="1453"/>
      <c r="CK1211" s="1453"/>
      <c r="CL1211" s="1453"/>
      <c r="CM1211" s="1453"/>
      <c r="CN1211" s="1453"/>
      <c r="CO1211" s="1453"/>
      <c r="CP1211" s="1453"/>
      <c r="CQ1211" s="1453"/>
      <c r="CR1211" s="1453"/>
      <c r="CS1211" s="1453"/>
      <c r="CT1211" s="1453"/>
      <c r="CU1211" s="1453"/>
      <c r="CV1211" s="1453"/>
      <c r="CW1211" s="1453"/>
      <c r="CX1211" s="1453"/>
      <c r="CY1211" s="1453"/>
      <c r="CZ1211" s="1453"/>
      <c r="DA1211" s="1453"/>
      <c r="DB1211" s="1453"/>
      <c r="DC1211" s="1453"/>
      <c r="DD1211" s="1453"/>
      <c r="DE1211" s="1453"/>
      <c r="DF1211" s="1453"/>
      <c r="DG1211" s="1453"/>
      <c r="DH1211" s="1453"/>
      <c r="DI1211" s="1453"/>
      <c r="DJ1211" s="1453"/>
      <c r="DK1211" s="1453"/>
      <c r="DL1211" s="1453"/>
      <c r="DM1211" s="1453"/>
      <c r="DN1211" s="1453"/>
      <c r="DO1211" s="1453"/>
      <c r="DP1211" s="1453"/>
      <c r="DQ1211" s="1453"/>
      <c r="DR1211" s="1453"/>
      <c r="DS1211" s="1453"/>
      <c r="DT1211" s="1453"/>
    </row>
    <row r="1212" spans="1:124" s="1543" customFormat="1" ht="21.9" customHeight="1" x14ac:dyDescent="0.3">
      <c r="A1212" s="1453"/>
      <c r="B1212" s="1453"/>
      <c r="C1212" s="1514"/>
      <c r="D1212" s="1514"/>
      <c r="E1212" s="1514"/>
      <c r="F1212" s="1848"/>
      <c r="G1212" s="1930"/>
      <c r="H1212" s="1516"/>
      <c r="I1212" s="1537"/>
      <c r="J1212" s="1537"/>
      <c r="K1212" s="1453"/>
      <c r="L1212" s="1453"/>
      <c r="M1212" s="1453"/>
      <c r="N1212" s="1514"/>
      <c r="O1212" s="1453"/>
      <c r="P1212" s="1453"/>
      <c r="Q1212" s="1453"/>
      <c r="R1212" s="1453"/>
      <c r="S1212" s="1453"/>
      <c r="T1212" s="1452"/>
      <c r="U1212"/>
      <c r="V1212"/>
      <c r="W1212" s="1453"/>
      <c r="X1212" s="1453"/>
      <c r="Y1212" s="1453"/>
      <c r="Z1212" s="1453"/>
      <c r="AA1212" s="1453"/>
      <c r="AB1212" s="1453"/>
      <c r="AC1212" s="1453"/>
      <c r="AD1212" s="1453"/>
      <c r="AE1212" s="1453"/>
      <c r="AF1212" s="1453"/>
      <c r="AG1212" s="1453"/>
      <c r="AH1212" s="1453"/>
      <c r="AI1212" s="1453"/>
      <c r="AJ1212" s="1453"/>
      <c r="AK1212" s="1453"/>
      <c r="AL1212" s="1453"/>
      <c r="AM1212" s="1453"/>
      <c r="AN1212" s="1453"/>
      <c r="AO1212" s="1453"/>
      <c r="AP1212" s="1453"/>
      <c r="AQ1212" s="1453"/>
      <c r="AR1212" s="1454"/>
      <c r="AS1212" s="1453"/>
      <c r="AT1212" s="1453"/>
      <c r="AU1212" s="1453"/>
      <c r="AV1212" s="1453"/>
      <c r="AW1212" s="1453"/>
      <c r="AX1212" s="1453"/>
      <c r="AY1212" s="1453"/>
      <c r="AZ1212" s="1453"/>
      <c r="BA1212" s="1453"/>
      <c r="BB1212" s="1453"/>
      <c r="BC1212" s="1453"/>
      <c r="BD1212" s="1453"/>
      <c r="BE1212" s="1453"/>
      <c r="BF1212" s="1453"/>
      <c r="BG1212" s="1453"/>
      <c r="BH1212" s="1453"/>
      <c r="BI1212" s="1453"/>
      <c r="BJ1212" s="1453"/>
      <c r="BK1212" s="1453"/>
      <c r="BL1212" s="1453"/>
      <c r="BM1212" s="1453"/>
      <c r="BN1212" s="1453"/>
      <c r="BO1212" s="1453"/>
      <c r="BP1212" s="1453"/>
      <c r="BQ1212" s="1453"/>
      <c r="BR1212" s="1453"/>
      <c r="BS1212" s="1453"/>
      <c r="BT1212" s="1453"/>
      <c r="BU1212" s="1453"/>
      <c r="BV1212" s="1453"/>
      <c r="BW1212" s="1453"/>
      <c r="BX1212" s="1453"/>
      <c r="BY1212" s="1453"/>
      <c r="BZ1212" s="1453"/>
      <c r="CA1212" s="1453"/>
      <c r="CB1212" s="1453"/>
      <c r="CC1212" s="1453"/>
      <c r="CD1212" s="1453"/>
      <c r="CE1212" s="1453"/>
      <c r="CF1212" s="1453"/>
      <c r="CG1212" s="1453"/>
      <c r="CH1212" s="1453"/>
      <c r="CI1212" s="1453"/>
      <c r="CJ1212" s="1453"/>
      <c r="CK1212" s="1453"/>
      <c r="CL1212" s="1453"/>
      <c r="CM1212" s="1453"/>
      <c r="CN1212" s="1453"/>
      <c r="CO1212" s="1453"/>
      <c r="CP1212" s="1453"/>
      <c r="CQ1212" s="1453"/>
      <c r="CR1212" s="1453"/>
      <c r="CS1212" s="1453"/>
      <c r="CT1212" s="1453"/>
      <c r="CU1212" s="1453"/>
      <c r="CV1212" s="1453"/>
      <c r="CW1212" s="1453"/>
      <c r="CX1212" s="1453"/>
      <c r="CY1212" s="1453"/>
      <c r="CZ1212" s="1453"/>
      <c r="DA1212" s="1453"/>
      <c r="DB1212" s="1453"/>
      <c r="DC1212" s="1453"/>
      <c r="DD1212" s="1453"/>
      <c r="DE1212" s="1453"/>
      <c r="DF1212" s="1453"/>
      <c r="DG1212" s="1453"/>
      <c r="DH1212" s="1453"/>
      <c r="DI1212" s="1453"/>
      <c r="DJ1212" s="1453"/>
      <c r="DK1212" s="1453"/>
      <c r="DL1212" s="1453"/>
      <c r="DM1212" s="1453"/>
      <c r="DN1212" s="1453"/>
      <c r="DO1212" s="1453"/>
      <c r="DP1212" s="1453"/>
      <c r="DQ1212" s="1453"/>
      <c r="DR1212" s="1453"/>
      <c r="DS1212" s="1453"/>
      <c r="DT1212" s="1453"/>
    </row>
    <row r="1213" spans="1:124" s="1543" customFormat="1" ht="21.9" customHeight="1" x14ac:dyDescent="0.3">
      <c r="A1213" s="1453"/>
      <c r="B1213" s="1453"/>
      <c r="C1213" s="1514"/>
      <c r="D1213" s="1514"/>
      <c r="E1213" s="1514"/>
      <c r="F1213" s="1848"/>
      <c r="G1213" s="1930"/>
      <c r="H1213" s="1516"/>
      <c r="I1213" s="1537"/>
      <c r="J1213" s="1537"/>
      <c r="K1213" s="1453"/>
      <c r="L1213" s="1453"/>
      <c r="M1213" s="1453"/>
      <c r="N1213" s="1514"/>
      <c r="O1213" s="1453"/>
      <c r="P1213" s="1453"/>
      <c r="Q1213" s="1453"/>
      <c r="R1213" s="1453"/>
      <c r="S1213" s="1453"/>
      <c r="T1213" s="1452"/>
      <c r="U1213"/>
      <c r="V1213"/>
      <c r="W1213" s="1453"/>
      <c r="X1213" s="1453"/>
      <c r="Y1213" s="1453"/>
      <c r="Z1213" s="1453"/>
      <c r="AA1213" s="1453"/>
      <c r="AB1213" s="1453"/>
      <c r="AC1213" s="1453"/>
      <c r="AD1213" s="1453"/>
      <c r="AE1213" s="1453"/>
      <c r="AF1213" s="1453"/>
      <c r="AG1213" s="1453"/>
      <c r="AH1213" s="1453"/>
      <c r="AI1213" s="1453"/>
      <c r="AJ1213" s="1453"/>
      <c r="AK1213" s="1453"/>
      <c r="AL1213" s="1453"/>
      <c r="AM1213" s="1453"/>
      <c r="AN1213" s="1453"/>
      <c r="AO1213" s="1453"/>
      <c r="AP1213" s="1453"/>
      <c r="AQ1213" s="1453"/>
      <c r="AR1213" s="1454"/>
      <c r="AS1213" s="1453"/>
      <c r="AT1213" s="1453"/>
      <c r="AU1213" s="1453"/>
      <c r="AV1213" s="1453"/>
      <c r="AW1213" s="1453"/>
      <c r="AX1213" s="1453"/>
      <c r="AY1213" s="1453"/>
      <c r="AZ1213" s="1453"/>
      <c r="BA1213" s="1453"/>
      <c r="BB1213" s="1453"/>
      <c r="BC1213" s="1453"/>
      <c r="BD1213" s="1453"/>
      <c r="BE1213" s="1453"/>
      <c r="BF1213" s="1453"/>
      <c r="BG1213" s="1453"/>
      <c r="BH1213" s="1453"/>
      <c r="BI1213" s="1453"/>
      <c r="BJ1213" s="1453"/>
      <c r="BK1213" s="1453"/>
      <c r="BL1213" s="1453"/>
      <c r="BM1213" s="1453"/>
      <c r="BN1213" s="1453"/>
      <c r="BO1213" s="1453"/>
      <c r="BP1213" s="1453"/>
      <c r="BQ1213" s="1453"/>
      <c r="BR1213" s="1453"/>
      <c r="BS1213" s="1453"/>
      <c r="BT1213" s="1453"/>
      <c r="BU1213" s="1453"/>
      <c r="BV1213" s="1453"/>
      <c r="BW1213" s="1453"/>
      <c r="BX1213" s="1453"/>
      <c r="BY1213" s="1453"/>
      <c r="BZ1213" s="1453"/>
      <c r="CA1213" s="1453"/>
      <c r="CB1213" s="1453"/>
      <c r="CC1213" s="1453"/>
      <c r="CD1213" s="1453"/>
      <c r="CE1213" s="1453"/>
      <c r="CF1213" s="1453"/>
      <c r="CG1213" s="1453"/>
      <c r="CH1213" s="1453"/>
      <c r="CI1213" s="1453"/>
      <c r="CJ1213" s="1453"/>
      <c r="CK1213" s="1453"/>
      <c r="CL1213" s="1453"/>
      <c r="CM1213" s="1453"/>
      <c r="CN1213" s="1453"/>
      <c r="CO1213" s="1453"/>
      <c r="CP1213" s="1453"/>
      <c r="CQ1213" s="1453"/>
      <c r="CR1213" s="1453"/>
      <c r="CS1213" s="1453"/>
      <c r="CT1213" s="1453"/>
      <c r="CU1213" s="1453"/>
      <c r="CV1213" s="1453"/>
      <c r="CW1213" s="1453"/>
      <c r="CX1213" s="1453"/>
      <c r="CY1213" s="1453"/>
      <c r="CZ1213" s="1453"/>
      <c r="DA1213" s="1453"/>
      <c r="DB1213" s="1453"/>
      <c r="DC1213" s="1453"/>
      <c r="DD1213" s="1453"/>
      <c r="DE1213" s="1453"/>
      <c r="DF1213" s="1453"/>
      <c r="DG1213" s="1453"/>
      <c r="DH1213" s="1453"/>
      <c r="DI1213" s="1453"/>
      <c r="DJ1213" s="1453"/>
      <c r="DK1213" s="1453"/>
      <c r="DL1213" s="1453"/>
      <c r="DM1213" s="1453"/>
      <c r="DN1213" s="1453"/>
      <c r="DO1213" s="1453"/>
      <c r="DP1213" s="1453"/>
      <c r="DQ1213" s="1453"/>
      <c r="DR1213" s="1453"/>
      <c r="DS1213" s="1453"/>
      <c r="DT1213" s="1453"/>
    </row>
    <row r="1214" spans="1:124" s="1543" customFormat="1" ht="21.9" customHeight="1" x14ac:dyDescent="0.3">
      <c r="A1214" s="1453"/>
      <c r="B1214" s="1453"/>
      <c r="C1214" s="1514"/>
      <c r="D1214" s="1514"/>
      <c r="E1214" s="1514"/>
      <c r="F1214" s="1848"/>
      <c r="G1214" s="1930"/>
      <c r="H1214" s="1516"/>
      <c r="I1214" s="1537"/>
      <c r="J1214" s="1537"/>
      <c r="K1214" s="1453"/>
      <c r="L1214" s="1453"/>
      <c r="M1214" s="1453"/>
      <c r="N1214" s="1514"/>
      <c r="O1214" s="1453"/>
      <c r="P1214" s="1453"/>
      <c r="Q1214" s="1453"/>
      <c r="R1214" s="1453"/>
      <c r="S1214" s="1453"/>
      <c r="T1214" s="1452"/>
      <c r="U1214"/>
      <c r="V1214"/>
      <c r="W1214" s="1453"/>
      <c r="X1214" s="1453"/>
      <c r="Y1214" s="1453"/>
      <c r="Z1214" s="1453"/>
      <c r="AA1214" s="1453"/>
      <c r="AB1214" s="1453"/>
      <c r="AC1214" s="1453"/>
      <c r="AD1214" s="1453"/>
      <c r="AE1214" s="1453"/>
      <c r="AF1214" s="1453"/>
      <c r="AG1214" s="1453"/>
      <c r="AH1214" s="1453"/>
      <c r="AI1214" s="1453"/>
      <c r="AJ1214" s="1453"/>
      <c r="AK1214" s="1453"/>
      <c r="AL1214" s="1453"/>
      <c r="AM1214" s="1453"/>
      <c r="AN1214" s="1453"/>
      <c r="AO1214" s="1453"/>
      <c r="AP1214" s="1453"/>
      <c r="AQ1214" s="1453"/>
      <c r="AR1214" s="1454"/>
      <c r="AS1214" s="1453"/>
      <c r="AT1214" s="1453"/>
      <c r="AU1214" s="1453"/>
      <c r="AV1214" s="1453"/>
      <c r="AW1214" s="1453"/>
      <c r="AX1214" s="1453"/>
      <c r="AY1214" s="1453"/>
      <c r="AZ1214" s="1453"/>
      <c r="BA1214" s="1453"/>
      <c r="BB1214" s="1453"/>
      <c r="BC1214" s="1453"/>
      <c r="BD1214" s="1453"/>
      <c r="BE1214" s="1453"/>
      <c r="BF1214" s="1453"/>
      <c r="BG1214" s="1453"/>
      <c r="BH1214" s="1453"/>
      <c r="BI1214" s="1453"/>
      <c r="BJ1214" s="1453"/>
      <c r="BK1214" s="1453"/>
      <c r="BL1214" s="1453"/>
      <c r="BM1214" s="1453"/>
      <c r="BN1214" s="1453"/>
      <c r="BO1214" s="1453"/>
      <c r="BP1214" s="1453"/>
      <c r="BQ1214" s="1453"/>
      <c r="BR1214" s="1453"/>
      <c r="BS1214" s="1453"/>
      <c r="BT1214" s="1453"/>
      <c r="BU1214" s="1453"/>
      <c r="BV1214" s="1453"/>
      <c r="BW1214" s="1453"/>
      <c r="BX1214" s="1453"/>
      <c r="BY1214" s="1453"/>
      <c r="BZ1214" s="1453"/>
      <c r="CA1214" s="1453"/>
      <c r="CB1214" s="1453"/>
      <c r="CC1214" s="1453"/>
      <c r="CD1214" s="1453"/>
      <c r="CE1214" s="1453"/>
      <c r="CF1214" s="1453"/>
      <c r="CG1214" s="1453"/>
      <c r="CH1214" s="1453"/>
      <c r="CI1214" s="1453"/>
      <c r="CJ1214" s="1453"/>
      <c r="CK1214" s="1453"/>
      <c r="CL1214" s="1453"/>
      <c r="CM1214" s="1453"/>
      <c r="CN1214" s="1453"/>
      <c r="CO1214" s="1453"/>
      <c r="CP1214" s="1453"/>
      <c r="CQ1214" s="1453"/>
      <c r="CR1214" s="1453"/>
      <c r="CS1214" s="1453"/>
      <c r="CT1214" s="1453"/>
      <c r="CU1214" s="1453"/>
      <c r="CV1214" s="1453"/>
      <c r="CW1214" s="1453"/>
      <c r="CX1214" s="1453"/>
      <c r="CY1214" s="1453"/>
      <c r="CZ1214" s="1453"/>
      <c r="DA1214" s="1453"/>
      <c r="DB1214" s="1453"/>
      <c r="DC1214" s="1453"/>
      <c r="DD1214" s="1453"/>
      <c r="DE1214" s="1453"/>
      <c r="DF1214" s="1453"/>
      <c r="DG1214" s="1453"/>
      <c r="DH1214" s="1453"/>
      <c r="DI1214" s="1453"/>
      <c r="DJ1214" s="1453"/>
      <c r="DK1214" s="1453"/>
      <c r="DL1214" s="1453"/>
      <c r="DM1214" s="1453"/>
      <c r="DN1214" s="1453"/>
      <c r="DO1214" s="1453"/>
      <c r="DP1214" s="1453"/>
      <c r="DQ1214" s="1453"/>
      <c r="DR1214" s="1453"/>
      <c r="DS1214" s="1453"/>
      <c r="DT1214" s="1453"/>
    </row>
    <row r="1215" spans="1:124" s="1543" customFormat="1" ht="21.9" customHeight="1" x14ac:dyDescent="0.3">
      <c r="A1215" s="1453"/>
      <c r="B1215" s="1453"/>
      <c r="C1215" s="1514"/>
      <c r="D1215" s="1514"/>
      <c r="E1215" s="1514"/>
      <c r="F1215" s="1848"/>
      <c r="G1215" s="1930"/>
      <c r="H1215" s="1516"/>
      <c r="I1215" s="1537"/>
      <c r="J1215" s="1537"/>
      <c r="K1215" s="1453"/>
      <c r="L1215" s="1453"/>
      <c r="M1215" s="1453"/>
      <c r="N1215" s="1514"/>
      <c r="O1215" s="1453"/>
      <c r="P1215" s="1453"/>
      <c r="Q1215" s="1453"/>
      <c r="R1215" s="1453"/>
      <c r="S1215" s="1453"/>
      <c r="T1215" s="1452"/>
      <c r="U1215"/>
      <c r="V1215"/>
      <c r="W1215" s="1453"/>
      <c r="X1215" s="1453"/>
      <c r="Y1215" s="1453"/>
      <c r="Z1215" s="1453"/>
      <c r="AA1215" s="1453"/>
      <c r="AB1215" s="1453"/>
      <c r="AC1215" s="1453"/>
      <c r="AD1215" s="1453"/>
      <c r="AE1215" s="1453"/>
      <c r="AF1215" s="1453"/>
      <c r="AG1215" s="1453"/>
      <c r="AH1215" s="1453"/>
      <c r="AI1215" s="1453"/>
      <c r="AJ1215" s="1453"/>
      <c r="AK1215" s="1453"/>
      <c r="AL1215" s="1453"/>
      <c r="AM1215" s="1453"/>
      <c r="AN1215" s="1453"/>
      <c r="AO1215" s="1453"/>
      <c r="AP1215" s="1453"/>
      <c r="AQ1215" s="1453"/>
      <c r="AR1215" s="1454"/>
      <c r="AS1215" s="1453"/>
      <c r="AT1215" s="1453"/>
      <c r="AU1215" s="1453"/>
      <c r="AV1215" s="1453"/>
      <c r="AW1215" s="1453"/>
      <c r="AX1215" s="1453"/>
      <c r="AY1215" s="1453"/>
      <c r="AZ1215" s="1453"/>
      <c r="BA1215" s="1453"/>
      <c r="BB1215" s="1453"/>
      <c r="BC1215" s="1453"/>
      <c r="BD1215" s="1453"/>
      <c r="BE1215" s="1453"/>
      <c r="BF1215" s="1453"/>
      <c r="BG1215" s="1453"/>
      <c r="BH1215" s="1453"/>
      <c r="BI1215" s="1453"/>
      <c r="BJ1215" s="1453"/>
      <c r="BK1215" s="1453"/>
      <c r="BL1215" s="1453"/>
      <c r="BM1215" s="1453"/>
      <c r="BN1215" s="1453"/>
      <c r="BO1215" s="1453"/>
      <c r="BP1215" s="1453"/>
      <c r="BQ1215" s="1453"/>
      <c r="BR1215" s="1453"/>
      <c r="BS1215" s="1453"/>
      <c r="BT1215" s="1453"/>
      <c r="BU1215" s="1453"/>
      <c r="BV1215" s="1453"/>
      <c r="BW1215" s="1453"/>
      <c r="BX1215" s="1453"/>
      <c r="BY1215" s="1453"/>
      <c r="BZ1215" s="1453"/>
      <c r="CA1215" s="1453"/>
      <c r="CB1215" s="1453"/>
      <c r="CC1215" s="1453"/>
      <c r="CD1215" s="1453"/>
      <c r="CE1215" s="1453"/>
      <c r="CF1215" s="1453"/>
      <c r="CG1215" s="1453"/>
      <c r="CH1215" s="1453"/>
      <c r="CI1215" s="1453"/>
      <c r="CJ1215" s="1453"/>
      <c r="CK1215" s="1453"/>
      <c r="CL1215" s="1453"/>
      <c r="CM1215" s="1453"/>
      <c r="CN1215" s="1453"/>
      <c r="CO1215" s="1453"/>
      <c r="CP1215" s="1453"/>
      <c r="CQ1215" s="1453"/>
      <c r="CR1215" s="1453"/>
      <c r="CS1215" s="1453"/>
      <c r="CT1215" s="1453"/>
      <c r="CU1215" s="1453"/>
      <c r="CV1215" s="1453"/>
      <c r="CW1215" s="1453"/>
      <c r="CX1215" s="1453"/>
      <c r="CY1215" s="1453"/>
      <c r="CZ1215" s="1453"/>
      <c r="DA1215" s="1453"/>
      <c r="DB1215" s="1453"/>
      <c r="DC1215" s="1453"/>
      <c r="DD1215" s="1453"/>
      <c r="DE1215" s="1453"/>
      <c r="DF1215" s="1453"/>
      <c r="DG1215" s="1453"/>
      <c r="DH1215" s="1453"/>
      <c r="DI1215" s="1453"/>
      <c r="DJ1215" s="1453"/>
      <c r="DK1215" s="1453"/>
      <c r="DL1215" s="1453"/>
      <c r="DM1215" s="1453"/>
      <c r="DN1215" s="1453"/>
      <c r="DO1215" s="1453"/>
      <c r="DP1215" s="1453"/>
      <c r="DQ1215" s="1453"/>
      <c r="DR1215" s="1453"/>
      <c r="DS1215" s="1453"/>
      <c r="DT1215" s="1453"/>
    </row>
    <row r="1216" spans="1:124" s="1543" customFormat="1" ht="21.9" customHeight="1" x14ac:dyDescent="0.3">
      <c r="A1216" s="1453"/>
      <c r="B1216" s="1453"/>
      <c r="C1216" s="1514"/>
      <c r="D1216" s="1514"/>
      <c r="E1216" s="1514"/>
      <c r="F1216" s="1848"/>
      <c r="G1216" s="1930"/>
      <c r="H1216" s="1516"/>
      <c r="I1216" s="1537"/>
      <c r="J1216" s="1537"/>
      <c r="K1216" s="1453"/>
      <c r="L1216" s="1453"/>
      <c r="M1216" s="1453"/>
      <c r="N1216" s="1514"/>
      <c r="O1216" s="1453"/>
      <c r="P1216" s="1453"/>
      <c r="Q1216" s="1453"/>
      <c r="R1216" s="1453"/>
      <c r="S1216" s="1453"/>
      <c r="T1216" s="1452"/>
      <c r="U1216"/>
      <c r="V1216"/>
      <c r="W1216" s="1453"/>
      <c r="X1216" s="1453"/>
      <c r="Y1216" s="1453"/>
      <c r="Z1216" s="1453"/>
      <c r="AA1216" s="1453"/>
      <c r="AB1216" s="1453"/>
      <c r="AC1216" s="1453"/>
      <c r="AD1216" s="1453"/>
      <c r="AE1216" s="1453"/>
      <c r="AF1216" s="1453"/>
      <c r="AG1216" s="1453"/>
      <c r="AH1216" s="1453"/>
      <c r="AI1216" s="1453"/>
      <c r="AJ1216" s="1453"/>
      <c r="AK1216" s="1453"/>
      <c r="AL1216" s="1453"/>
      <c r="AM1216" s="1453"/>
      <c r="AN1216" s="1453"/>
      <c r="AO1216" s="1453"/>
      <c r="AP1216" s="1453"/>
      <c r="AQ1216" s="1453"/>
      <c r="AR1216" s="1454"/>
      <c r="AS1216" s="1453"/>
      <c r="AT1216" s="1453"/>
      <c r="AU1216" s="1453"/>
      <c r="AV1216" s="1453"/>
      <c r="AW1216" s="1453"/>
      <c r="AX1216" s="1453"/>
      <c r="AY1216" s="1453"/>
      <c r="AZ1216" s="1453"/>
      <c r="BA1216" s="1453"/>
      <c r="BB1216" s="1453"/>
      <c r="BC1216" s="1453"/>
      <c r="BD1216" s="1453"/>
      <c r="BE1216" s="1453"/>
      <c r="BF1216" s="1453"/>
      <c r="BG1216" s="1453"/>
      <c r="BH1216" s="1453"/>
      <c r="BI1216" s="1453"/>
      <c r="BJ1216" s="1453"/>
      <c r="BK1216" s="1453"/>
      <c r="BL1216" s="1453"/>
      <c r="BM1216" s="1453"/>
      <c r="BN1216" s="1453"/>
      <c r="BO1216" s="1453"/>
      <c r="BP1216" s="1453"/>
      <c r="BQ1216" s="1453"/>
      <c r="BR1216" s="1453"/>
      <c r="BS1216" s="1453"/>
      <c r="BT1216" s="1453"/>
      <c r="BU1216" s="1453"/>
      <c r="BV1216" s="1453"/>
      <c r="BW1216" s="1453"/>
      <c r="BX1216" s="1453"/>
      <c r="BY1216" s="1453"/>
      <c r="BZ1216" s="1453"/>
      <c r="CA1216" s="1453"/>
      <c r="CB1216" s="1453"/>
      <c r="CC1216" s="1453"/>
      <c r="CD1216" s="1453"/>
      <c r="CE1216" s="1453"/>
      <c r="CF1216" s="1453"/>
      <c r="CG1216" s="1453"/>
      <c r="CH1216" s="1453"/>
      <c r="CI1216" s="1453"/>
      <c r="CJ1216" s="1453"/>
      <c r="CK1216" s="1453"/>
      <c r="CL1216" s="1453"/>
      <c r="CM1216" s="1453"/>
      <c r="CN1216" s="1453"/>
      <c r="CO1216" s="1453"/>
      <c r="CP1216" s="1453"/>
      <c r="CQ1216" s="1453"/>
      <c r="CR1216" s="1453"/>
      <c r="CS1216" s="1453"/>
      <c r="CT1216" s="1453"/>
      <c r="CU1216" s="1453"/>
      <c r="CV1216" s="1453"/>
      <c r="CW1216" s="1453"/>
      <c r="CX1216" s="1453"/>
      <c r="CY1216" s="1453"/>
      <c r="CZ1216" s="1453"/>
      <c r="DA1216" s="1453"/>
      <c r="DB1216" s="1453"/>
      <c r="DC1216" s="1453"/>
      <c r="DD1216" s="1453"/>
      <c r="DE1216" s="1453"/>
      <c r="DF1216" s="1453"/>
      <c r="DG1216" s="1453"/>
      <c r="DH1216" s="1453"/>
      <c r="DI1216" s="1453"/>
      <c r="DJ1216" s="1453"/>
      <c r="DK1216" s="1453"/>
      <c r="DL1216" s="1453"/>
      <c r="DM1216" s="1453"/>
      <c r="DN1216" s="1453"/>
      <c r="DO1216" s="1453"/>
      <c r="DP1216" s="1453"/>
      <c r="DQ1216" s="1453"/>
      <c r="DR1216" s="1453"/>
      <c r="DS1216" s="1453"/>
      <c r="DT1216" s="1453"/>
    </row>
    <row r="1217" spans="1:124" s="1543" customFormat="1" ht="21.9" customHeight="1" x14ac:dyDescent="0.3">
      <c r="A1217" s="1453"/>
      <c r="B1217" s="1453"/>
      <c r="C1217" s="1514"/>
      <c r="D1217" s="1514"/>
      <c r="E1217" s="1514"/>
      <c r="F1217" s="1848"/>
      <c r="G1217" s="1930"/>
      <c r="H1217" s="1516"/>
      <c r="I1217" s="1537"/>
      <c r="J1217" s="1537"/>
      <c r="K1217" s="1453"/>
      <c r="L1217" s="1453"/>
      <c r="M1217" s="1453"/>
      <c r="N1217" s="1514"/>
      <c r="O1217" s="1453"/>
      <c r="P1217" s="1453"/>
      <c r="Q1217" s="1453"/>
      <c r="R1217" s="1453"/>
      <c r="S1217" s="1453"/>
      <c r="T1217" s="1452"/>
      <c r="U1217"/>
      <c r="V1217"/>
      <c r="W1217" s="1453"/>
      <c r="X1217" s="1453"/>
      <c r="Y1217" s="1453"/>
      <c r="Z1217" s="1453"/>
      <c r="AA1217" s="1453"/>
      <c r="AB1217" s="1453"/>
      <c r="AC1217" s="1453"/>
      <c r="AD1217" s="1453"/>
      <c r="AE1217" s="1453"/>
      <c r="AF1217" s="1453"/>
      <c r="AG1217" s="1453"/>
      <c r="AH1217" s="1453"/>
      <c r="AI1217" s="1453"/>
      <c r="AJ1217" s="1453"/>
      <c r="AK1217" s="1453"/>
      <c r="AL1217" s="1453"/>
      <c r="AM1217" s="1453"/>
      <c r="AN1217" s="1453"/>
      <c r="AO1217" s="1453"/>
      <c r="AP1217" s="1453"/>
      <c r="AQ1217" s="1453"/>
      <c r="AR1217" s="1454"/>
      <c r="AS1217" s="1453"/>
      <c r="AT1217" s="1453"/>
      <c r="AU1217" s="1453"/>
      <c r="AV1217" s="1453"/>
      <c r="AW1217" s="1453"/>
      <c r="AX1217" s="1453"/>
      <c r="AY1217" s="1453"/>
      <c r="AZ1217" s="1453"/>
      <c r="BA1217" s="1453"/>
      <c r="BB1217" s="1453"/>
      <c r="BC1217" s="1453"/>
      <c r="BD1217" s="1453"/>
      <c r="BE1217" s="1453"/>
      <c r="BF1217" s="1453"/>
      <c r="BG1217" s="1453"/>
      <c r="BH1217" s="1453"/>
      <c r="BI1217" s="1453"/>
      <c r="BJ1217" s="1453"/>
      <c r="BK1217" s="1453"/>
      <c r="BL1217" s="1453"/>
      <c r="BM1217" s="1453"/>
      <c r="BN1217" s="1453"/>
      <c r="BO1217" s="1453"/>
      <c r="BP1217" s="1453"/>
      <c r="BQ1217" s="1453"/>
      <c r="BR1217" s="1453"/>
      <c r="BS1217" s="1453"/>
      <c r="BT1217" s="1453"/>
      <c r="BU1217" s="1453"/>
      <c r="BV1217" s="1453"/>
      <c r="BW1217" s="1453"/>
      <c r="BX1217" s="1453"/>
      <c r="BY1217" s="1453"/>
      <c r="BZ1217" s="1453"/>
      <c r="CA1217" s="1453"/>
      <c r="CB1217" s="1453"/>
      <c r="CC1217" s="1453"/>
      <c r="CD1217" s="1453"/>
      <c r="CE1217" s="1453"/>
      <c r="CF1217" s="1453"/>
      <c r="CG1217" s="1453"/>
      <c r="CH1217" s="1453"/>
      <c r="CI1217" s="1453"/>
      <c r="CJ1217" s="1453"/>
      <c r="CK1217" s="1453"/>
      <c r="CL1217" s="1453"/>
      <c r="CM1217" s="1453"/>
      <c r="CN1217" s="1453"/>
      <c r="CO1217" s="1453"/>
      <c r="CP1217" s="1453"/>
      <c r="CQ1217" s="1453"/>
      <c r="CR1217" s="1453"/>
      <c r="CS1217" s="1453"/>
      <c r="CT1217" s="1453"/>
      <c r="CU1217" s="1453"/>
      <c r="CV1217" s="1453"/>
      <c r="CW1217" s="1453"/>
      <c r="CX1217" s="1453"/>
      <c r="CY1217" s="1453"/>
      <c r="CZ1217" s="1453"/>
      <c r="DA1217" s="1453"/>
      <c r="DB1217" s="1453"/>
      <c r="DC1217" s="1453"/>
      <c r="DD1217" s="1453"/>
      <c r="DE1217" s="1453"/>
      <c r="DF1217" s="1453"/>
      <c r="DG1217" s="1453"/>
      <c r="DH1217" s="1453"/>
      <c r="DI1217" s="1453"/>
      <c r="DJ1217" s="1453"/>
      <c r="DK1217" s="1453"/>
      <c r="DL1217" s="1453"/>
      <c r="DM1217" s="1453"/>
      <c r="DN1217" s="1453"/>
      <c r="DO1217" s="1453"/>
      <c r="DP1217" s="1453"/>
      <c r="DQ1217" s="1453"/>
      <c r="DR1217" s="1453"/>
      <c r="DS1217" s="1453"/>
      <c r="DT1217" s="1453"/>
    </row>
    <row r="1218" spans="1:124" s="1543" customFormat="1" ht="21.9" customHeight="1" x14ac:dyDescent="0.3">
      <c r="A1218" s="1453"/>
      <c r="B1218" s="1453"/>
      <c r="C1218" s="1514"/>
      <c r="D1218" s="1514"/>
      <c r="E1218" s="1514"/>
      <c r="F1218" s="1848"/>
      <c r="G1218" s="1930"/>
      <c r="H1218" s="1516"/>
      <c r="I1218" s="1537"/>
      <c r="J1218" s="1537"/>
      <c r="K1218" s="1453"/>
      <c r="L1218" s="1453"/>
      <c r="M1218" s="1453"/>
      <c r="N1218" s="1514"/>
      <c r="O1218" s="1453"/>
      <c r="P1218" s="1453"/>
      <c r="Q1218" s="1453"/>
      <c r="R1218" s="1453"/>
      <c r="S1218" s="1453"/>
      <c r="T1218" s="1452"/>
      <c r="U1218"/>
      <c r="V1218"/>
      <c r="W1218" s="1453"/>
      <c r="X1218" s="1453"/>
      <c r="Y1218" s="1453"/>
      <c r="Z1218" s="1453"/>
      <c r="AA1218" s="1453"/>
      <c r="AB1218" s="1453"/>
      <c r="AC1218" s="1453"/>
      <c r="AD1218" s="1453"/>
      <c r="AE1218" s="1453"/>
      <c r="AF1218" s="1453"/>
      <c r="AG1218" s="1453"/>
      <c r="AH1218" s="1453"/>
      <c r="AI1218" s="1453"/>
      <c r="AJ1218" s="1453"/>
      <c r="AK1218" s="1453"/>
      <c r="AL1218" s="1453"/>
      <c r="AM1218" s="1453"/>
      <c r="AN1218" s="1453"/>
      <c r="AO1218" s="1453"/>
      <c r="AP1218" s="1453"/>
      <c r="AQ1218" s="1453"/>
      <c r="AR1218" s="1454"/>
      <c r="AS1218" s="1453"/>
      <c r="AT1218" s="1453"/>
      <c r="AU1218" s="1453"/>
      <c r="AV1218" s="1453"/>
      <c r="AW1218" s="1453"/>
      <c r="AX1218" s="1453"/>
      <c r="AY1218" s="1453"/>
      <c r="AZ1218" s="1453"/>
      <c r="BA1218" s="1453"/>
      <c r="BB1218" s="1453"/>
      <c r="BC1218" s="1453"/>
      <c r="BD1218" s="1453"/>
      <c r="BE1218" s="1453"/>
      <c r="BF1218" s="1453"/>
      <c r="BG1218" s="1453"/>
      <c r="BH1218" s="1453"/>
      <c r="BI1218" s="1453"/>
      <c r="BJ1218" s="1453"/>
      <c r="BK1218" s="1453"/>
      <c r="BL1218" s="1453"/>
      <c r="BM1218" s="1453"/>
      <c r="BN1218" s="1453"/>
      <c r="BO1218" s="1453"/>
      <c r="BP1218" s="1453"/>
      <c r="BQ1218" s="1453"/>
      <c r="BR1218" s="1453"/>
      <c r="BS1218" s="1453"/>
      <c r="BT1218" s="1453"/>
      <c r="BU1218" s="1453"/>
      <c r="BV1218" s="1453"/>
      <c r="BW1218" s="1453"/>
      <c r="BX1218" s="1453"/>
      <c r="BY1218" s="1453"/>
      <c r="BZ1218" s="1453"/>
      <c r="CA1218" s="1453"/>
      <c r="CB1218" s="1453"/>
      <c r="CC1218" s="1453"/>
      <c r="CD1218" s="1453"/>
      <c r="CE1218" s="1453"/>
      <c r="CF1218" s="1453"/>
      <c r="CG1218" s="1453"/>
      <c r="CH1218" s="1453"/>
      <c r="CI1218" s="1453"/>
      <c r="CJ1218" s="1453"/>
      <c r="CK1218" s="1453"/>
      <c r="CL1218" s="1453"/>
      <c r="CM1218" s="1453"/>
      <c r="CN1218" s="1453"/>
      <c r="CO1218" s="1453"/>
      <c r="CP1218" s="1453"/>
      <c r="CQ1218" s="1453"/>
      <c r="CR1218" s="1453"/>
      <c r="CS1218" s="1453"/>
      <c r="CT1218" s="1453"/>
      <c r="CU1218" s="1453"/>
      <c r="CV1218" s="1453"/>
      <c r="CW1218" s="1453"/>
      <c r="CX1218" s="1453"/>
      <c r="CY1218" s="1453"/>
      <c r="CZ1218" s="1453"/>
      <c r="DA1218" s="1453"/>
      <c r="DB1218" s="1453"/>
      <c r="DC1218" s="1453"/>
      <c r="DD1218" s="1453"/>
      <c r="DE1218" s="1453"/>
      <c r="DF1218" s="1453"/>
      <c r="DG1218" s="1453"/>
      <c r="DH1218" s="1453"/>
      <c r="DI1218" s="1453"/>
      <c r="DJ1218" s="1453"/>
      <c r="DK1218" s="1453"/>
      <c r="DL1218" s="1453"/>
      <c r="DM1218" s="1453"/>
      <c r="DN1218" s="1453"/>
      <c r="DO1218" s="1453"/>
      <c r="DP1218" s="1453"/>
      <c r="DQ1218" s="1453"/>
      <c r="DR1218" s="1453"/>
      <c r="DS1218" s="1453"/>
      <c r="DT1218" s="1453"/>
    </row>
    <row r="1219" spans="1:124" s="1543" customFormat="1" ht="21.9" customHeight="1" x14ac:dyDescent="0.3">
      <c r="A1219" s="1453"/>
      <c r="B1219" s="1453"/>
      <c r="C1219" s="1514"/>
      <c r="D1219" s="1514"/>
      <c r="E1219" s="1514"/>
      <c r="F1219" s="1848"/>
      <c r="G1219" s="1930"/>
      <c r="H1219" s="1516"/>
      <c r="I1219" s="1537"/>
      <c r="J1219" s="1537"/>
      <c r="K1219" s="1453"/>
      <c r="L1219" s="1453"/>
      <c r="M1219" s="1453"/>
      <c r="N1219" s="1514"/>
      <c r="O1219" s="1453"/>
      <c r="P1219" s="1453"/>
      <c r="Q1219" s="1453"/>
      <c r="R1219" s="1453"/>
      <c r="S1219" s="1453"/>
      <c r="T1219" s="1452"/>
      <c r="U1219"/>
      <c r="V1219"/>
      <c r="W1219" s="1453"/>
      <c r="X1219" s="1453"/>
      <c r="Y1219" s="1453"/>
      <c r="Z1219" s="1453"/>
      <c r="AA1219" s="1453"/>
      <c r="AB1219" s="1453"/>
      <c r="AC1219" s="1453"/>
      <c r="AD1219" s="1453"/>
      <c r="AE1219" s="1453"/>
      <c r="AF1219" s="1453"/>
      <c r="AG1219" s="1453"/>
      <c r="AH1219" s="1453"/>
      <c r="AI1219" s="1453"/>
      <c r="AJ1219" s="1453"/>
      <c r="AK1219" s="1453"/>
      <c r="AL1219" s="1453"/>
      <c r="AM1219" s="1453"/>
      <c r="AN1219" s="1453"/>
      <c r="AO1219" s="1453"/>
      <c r="AP1219" s="1453"/>
      <c r="AQ1219" s="1453"/>
      <c r="AR1219" s="1454"/>
      <c r="AS1219" s="1453"/>
      <c r="AT1219" s="1453"/>
      <c r="AU1219" s="1453"/>
      <c r="AV1219" s="1453"/>
      <c r="AW1219" s="1453"/>
      <c r="AX1219" s="1453"/>
      <c r="AY1219" s="1453"/>
      <c r="AZ1219" s="1453"/>
      <c r="BA1219" s="1453"/>
      <c r="BB1219" s="1453"/>
      <c r="BC1219" s="1453"/>
      <c r="BD1219" s="1453"/>
      <c r="BE1219" s="1453"/>
      <c r="BF1219" s="1453"/>
      <c r="BG1219" s="1453"/>
      <c r="BH1219" s="1453"/>
      <c r="BI1219" s="1453"/>
      <c r="BJ1219" s="1453"/>
      <c r="BK1219" s="1453"/>
      <c r="BL1219" s="1453"/>
      <c r="BM1219" s="1453"/>
      <c r="BN1219" s="1453"/>
      <c r="BO1219" s="1453"/>
      <c r="BP1219" s="1453"/>
      <c r="BQ1219" s="1453"/>
      <c r="BR1219" s="1453"/>
      <c r="BS1219" s="1453"/>
      <c r="BT1219" s="1453"/>
      <c r="BU1219" s="1453"/>
      <c r="BV1219" s="1453"/>
      <c r="BW1219" s="1453"/>
      <c r="BX1219" s="1453"/>
      <c r="BY1219" s="1453"/>
      <c r="BZ1219" s="1453"/>
      <c r="CA1219" s="1453"/>
      <c r="CB1219" s="1453"/>
      <c r="CC1219" s="1453"/>
      <c r="CD1219" s="1453"/>
      <c r="CE1219" s="1453"/>
      <c r="CF1219" s="1453"/>
      <c r="CG1219" s="1453"/>
      <c r="CH1219" s="1453"/>
      <c r="CI1219" s="1453"/>
      <c r="CJ1219" s="1453"/>
      <c r="CK1219" s="1453"/>
      <c r="CL1219" s="1453"/>
      <c r="CM1219" s="1453"/>
      <c r="CN1219" s="1453"/>
      <c r="CO1219" s="1453"/>
      <c r="CP1219" s="1453"/>
      <c r="CQ1219" s="1453"/>
      <c r="CR1219" s="1453"/>
      <c r="CS1219" s="1453"/>
      <c r="CT1219" s="1453"/>
      <c r="CU1219" s="1453"/>
      <c r="CV1219" s="1453"/>
      <c r="CW1219" s="1453"/>
      <c r="CX1219" s="1453"/>
      <c r="CY1219" s="1453"/>
      <c r="CZ1219" s="1453"/>
      <c r="DA1219" s="1453"/>
      <c r="DB1219" s="1453"/>
      <c r="DC1219" s="1453"/>
      <c r="DD1219" s="1453"/>
      <c r="DE1219" s="1453"/>
      <c r="DF1219" s="1453"/>
      <c r="DG1219" s="1453"/>
      <c r="DH1219" s="1453"/>
      <c r="DI1219" s="1453"/>
      <c r="DJ1219" s="1453"/>
      <c r="DK1219" s="1453"/>
      <c r="DL1219" s="1453"/>
      <c r="DM1219" s="1453"/>
      <c r="DN1219" s="1453"/>
      <c r="DO1219" s="1453"/>
      <c r="DP1219" s="1453"/>
      <c r="DQ1219" s="1453"/>
      <c r="DR1219" s="1453"/>
      <c r="DS1219" s="1453"/>
      <c r="DT1219" s="1453"/>
    </row>
    <row r="1220" spans="1:124" s="1543" customFormat="1" ht="21.9" customHeight="1" x14ac:dyDescent="0.3">
      <c r="A1220" s="1453"/>
      <c r="B1220" s="1453"/>
      <c r="C1220" s="1514"/>
      <c r="D1220" s="1514"/>
      <c r="E1220" s="1514"/>
      <c r="F1220" s="1848"/>
      <c r="G1220" s="1930"/>
      <c r="H1220" s="1516"/>
      <c r="I1220" s="1537"/>
      <c r="J1220" s="1537"/>
      <c r="K1220" s="1453"/>
      <c r="L1220" s="1453"/>
      <c r="M1220" s="1453"/>
      <c r="N1220" s="1514"/>
      <c r="O1220" s="1453"/>
      <c r="P1220" s="1453"/>
      <c r="Q1220" s="1453"/>
      <c r="R1220" s="1453"/>
      <c r="S1220" s="1453"/>
      <c r="T1220" s="1452"/>
      <c r="U1220"/>
      <c r="V1220"/>
      <c r="W1220" s="1453"/>
      <c r="X1220" s="1453"/>
      <c r="Y1220" s="1453"/>
      <c r="Z1220" s="1453"/>
      <c r="AA1220" s="1453"/>
      <c r="AB1220" s="1453"/>
      <c r="AC1220" s="1453"/>
      <c r="AD1220" s="1453"/>
      <c r="AE1220" s="1453"/>
      <c r="AF1220" s="1453"/>
      <c r="AG1220" s="1453"/>
      <c r="AH1220" s="1453"/>
      <c r="AI1220" s="1453"/>
      <c r="AJ1220" s="1453"/>
      <c r="AK1220" s="1453"/>
      <c r="AL1220" s="1453"/>
      <c r="AM1220" s="1453"/>
      <c r="AN1220" s="1453"/>
      <c r="AO1220" s="1453"/>
      <c r="AP1220" s="1453"/>
      <c r="AQ1220" s="1453"/>
      <c r="AR1220" s="1454"/>
      <c r="AS1220" s="1453"/>
      <c r="AT1220" s="1453"/>
      <c r="AU1220" s="1453"/>
      <c r="AV1220" s="1453"/>
      <c r="AW1220" s="1453"/>
      <c r="AX1220" s="1453"/>
      <c r="AY1220" s="1453"/>
      <c r="AZ1220" s="1453"/>
      <c r="BA1220" s="1453"/>
      <c r="BB1220" s="1453"/>
      <c r="BC1220" s="1453"/>
      <c r="BD1220" s="1453"/>
      <c r="BE1220" s="1453"/>
      <c r="BF1220" s="1453"/>
      <c r="BG1220" s="1453"/>
      <c r="BH1220" s="1453"/>
      <c r="BI1220" s="1453"/>
      <c r="BJ1220" s="1453"/>
      <c r="BK1220" s="1453"/>
      <c r="BL1220" s="1453"/>
      <c r="BM1220" s="1453"/>
      <c r="BN1220" s="1453"/>
      <c r="BO1220" s="1453"/>
      <c r="BP1220" s="1453"/>
      <c r="BQ1220" s="1453"/>
      <c r="BR1220" s="1453"/>
      <c r="BS1220" s="1453"/>
      <c r="BT1220" s="1453"/>
      <c r="BU1220" s="1453"/>
      <c r="BV1220" s="1453"/>
      <c r="BW1220" s="1453"/>
      <c r="BX1220" s="1453"/>
      <c r="BY1220" s="1453"/>
      <c r="BZ1220" s="1453"/>
      <c r="CA1220" s="1453"/>
      <c r="CB1220" s="1453"/>
      <c r="CC1220" s="1453"/>
      <c r="CD1220" s="1453"/>
      <c r="CE1220" s="1453"/>
      <c r="CF1220" s="1453"/>
      <c r="CG1220" s="1453"/>
      <c r="CH1220" s="1453"/>
      <c r="CI1220" s="1453"/>
      <c r="CJ1220" s="1453"/>
      <c r="CK1220" s="1453"/>
      <c r="CL1220" s="1453"/>
      <c r="CM1220" s="1453"/>
      <c r="CN1220" s="1453"/>
      <c r="CO1220" s="1453"/>
      <c r="CP1220" s="1453"/>
      <c r="CQ1220" s="1453"/>
      <c r="CR1220" s="1453"/>
      <c r="CS1220" s="1453"/>
      <c r="CT1220" s="1453"/>
      <c r="CU1220" s="1453"/>
      <c r="CV1220" s="1453"/>
      <c r="CW1220" s="1453"/>
      <c r="CX1220" s="1453"/>
      <c r="CY1220" s="1453"/>
      <c r="CZ1220" s="1453"/>
      <c r="DA1220" s="1453"/>
      <c r="DB1220" s="1453"/>
      <c r="DC1220" s="1453"/>
      <c r="DD1220" s="1453"/>
      <c r="DE1220" s="1453"/>
      <c r="DF1220" s="1453"/>
      <c r="DG1220" s="1453"/>
      <c r="DH1220" s="1453"/>
      <c r="DI1220" s="1453"/>
      <c r="DJ1220" s="1453"/>
      <c r="DK1220" s="1453"/>
      <c r="DL1220" s="1453"/>
      <c r="DM1220" s="1453"/>
      <c r="DN1220" s="1453"/>
      <c r="DO1220" s="1453"/>
      <c r="DP1220" s="1453"/>
      <c r="DQ1220" s="1453"/>
      <c r="DR1220" s="1453"/>
      <c r="DS1220" s="1453"/>
      <c r="DT1220" s="1453"/>
    </row>
    <row r="1221" spans="1:124" s="1543" customFormat="1" ht="21.9" customHeight="1" x14ac:dyDescent="0.3">
      <c r="A1221" s="1453"/>
      <c r="B1221" s="1453"/>
      <c r="C1221" s="1514"/>
      <c r="D1221" s="1514"/>
      <c r="E1221" s="1514"/>
      <c r="F1221" s="1848"/>
      <c r="G1221" s="1930"/>
      <c r="H1221" s="1516"/>
      <c r="I1221" s="1537"/>
      <c r="J1221" s="1537"/>
      <c r="K1221" s="1453"/>
      <c r="L1221" s="1453"/>
      <c r="M1221" s="1453"/>
      <c r="N1221" s="1514"/>
      <c r="O1221" s="1453"/>
      <c r="P1221" s="1453"/>
      <c r="Q1221" s="1453"/>
      <c r="R1221" s="1453"/>
      <c r="S1221" s="1453"/>
      <c r="T1221" s="1452"/>
      <c r="U1221"/>
      <c r="V1221"/>
      <c r="W1221" s="1453"/>
      <c r="X1221" s="1453"/>
      <c r="Y1221" s="1453"/>
      <c r="Z1221" s="1453"/>
      <c r="AA1221" s="1453"/>
      <c r="AB1221" s="1453"/>
      <c r="AC1221" s="1453"/>
      <c r="AD1221" s="1453"/>
      <c r="AE1221" s="1453"/>
      <c r="AF1221" s="1453"/>
      <c r="AG1221" s="1453"/>
      <c r="AH1221" s="1453"/>
      <c r="AI1221" s="1453"/>
      <c r="AJ1221" s="1453"/>
      <c r="AK1221" s="1453"/>
      <c r="AL1221" s="1453"/>
      <c r="AM1221" s="1453"/>
      <c r="AN1221" s="1453"/>
      <c r="AO1221" s="1453"/>
      <c r="AP1221" s="1453"/>
      <c r="AQ1221" s="1453"/>
      <c r="AR1221" s="1454"/>
      <c r="AS1221" s="1453"/>
      <c r="AT1221" s="1453"/>
      <c r="AU1221" s="1453"/>
      <c r="AV1221" s="1453"/>
      <c r="AW1221" s="1453"/>
      <c r="AX1221" s="1453"/>
      <c r="AY1221" s="1453"/>
      <c r="AZ1221" s="1453"/>
      <c r="BA1221" s="1453"/>
      <c r="BB1221" s="1453"/>
      <c r="BC1221" s="1453"/>
      <c r="BD1221" s="1453"/>
      <c r="BE1221" s="1453"/>
      <c r="BF1221" s="1453"/>
      <c r="BG1221" s="1453"/>
      <c r="BH1221" s="1453"/>
      <c r="BI1221" s="1453"/>
      <c r="BJ1221" s="1453"/>
      <c r="BK1221" s="1453"/>
      <c r="BL1221" s="1453"/>
      <c r="BM1221" s="1453"/>
      <c r="BN1221" s="1453"/>
      <c r="BO1221" s="1453"/>
      <c r="BP1221" s="1453"/>
      <c r="BQ1221" s="1453"/>
      <c r="BR1221" s="1453"/>
      <c r="BS1221" s="1453"/>
      <c r="BT1221" s="1453"/>
      <c r="BU1221" s="1453"/>
      <c r="BV1221" s="1453"/>
      <c r="BW1221" s="1453"/>
      <c r="BX1221" s="1453"/>
      <c r="BY1221" s="1453"/>
      <c r="BZ1221" s="1453"/>
      <c r="CA1221" s="1453"/>
      <c r="CB1221" s="1453"/>
      <c r="CC1221" s="1453"/>
      <c r="CD1221" s="1453"/>
      <c r="CE1221" s="1453"/>
      <c r="CF1221" s="1453"/>
      <c r="CG1221" s="1453"/>
      <c r="CH1221" s="1453"/>
      <c r="CI1221" s="1453"/>
      <c r="CJ1221" s="1453"/>
      <c r="CK1221" s="1453"/>
      <c r="CL1221" s="1453"/>
      <c r="CM1221" s="1453"/>
      <c r="CN1221" s="1453"/>
      <c r="CO1221" s="1453"/>
      <c r="CP1221" s="1453"/>
      <c r="CQ1221" s="1453"/>
      <c r="CR1221" s="1453"/>
      <c r="CS1221" s="1453"/>
      <c r="CT1221" s="1453"/>
      <c r="CU1221" s="1453"/>
      <c r="CV1221" s="1453"/>
      <c r="CW1221" s="1453"/>
      <c r="CX1221" s="1453"/>
      <c r="CY1221" s="1453"/>
      <c r="CZ1221" s="1453"/>
      <c r="DA1221" s="1453"/>
      <c r="DB1221" s="1453"/>
      <c r="DC1221" s="1453"/>
      <c r="DD1221" s="1453"/>
      <c r="DE1221" s="1453"/>
      <c r="DF1221" s="1453"/>
      <c r="DG1221" s="1453"/>
      <c r="DH1221" s="1453"/>
      <c r="DI1221" s="1453"/>
      <c r="DJ1221" s="1453"/>
      <c r="DK1221" s="1453"/>
      <c r="DL1221" s="1453"/>
      <c r="DM1221" s="1453"/>
      <c r="DN1221" s="1453"/>
      <c r="DO1221" s="1453"/>
      <c r="DP1221" s="1453"/>
      <c r="DQ1221" s="1453"/>
      <c r="DR1221" s="1453"/>
      <c r="DS1221" s="1453"/>
      <c r="DT1221" s="1453"/>
    </row>
    <row r="1222" spans="1:124" s="1543" customFormat="1" ht="21.9" customHeight="1" x14ac:dyDescent="0.3">
      <c r="A1222" s="1453"/>
      <c r="B1222" s="1453"/>
      <c r="C1222" s="1514"/>
      <c r="D1222" s="1514"/>
      <c r="E1222" s="1514"/>
      <c r="F1222" s="1848"/>
      <c r="G1222" s="1930"/>
      <c r="H1222" s="1516"/>
      <c r="I1222" s="1537"/>
      <c r="J1222" s="1537"/>
      <c r="K1222" s="1453"/>
      <c r="L1222" s="1453"/>
      <c r="M1222" s="1453"/>
      <c r="N1222" s="1514"/>
      <c r="O1222" s="1453"/>
      <c r="P1222" s="1453"/>
      <c r="Q1222" s="1453"/>
      <c r="R1222" s="1453"/>
      <c r="S1222" s="1453"/>
      <c r="T1222" s="1452"/>
      <c r="U1222"/>
      <c r="V1222"/>
      <c r="W1222" s="1453"/>
      <c r="X1222" s="1453"/>
      <c r="Y1222" s="1453"/>
      <c r="Z1222" s="1453"/>
      <c r="AA1222" s="1453"/>
      <c r="AB1222" s="1453"/>
      <c r="AC1222" s="1453"/>
      <c r="AD1222" s="1453"/>
      <c r="AE1222" s="1453"/>
      <c r="AF1222" s="1453"/>
      <c r="AG1222" s="1453"/>
      <c r="AH1222" s="1453"/>
      <c r="AI1222" s="1453"/>
      <c r="AJ1222" s="1453"/>
      <c r="AK1222" s="1453"/>
      <c r="AL1222" s="1453"/>
      <c r="AM1222" s="1453"/>
      <c r="AN1222" s="1453"/>
      <c r="AO1222" s="1453"/>
      <c r="AP1222" s="1453"/>
      <c r="AQ1222" s="1453"/>
      <c r="AR1222" s="1454"/>
      <c r="AS1222" s="1453"/>
      <c r="AT1222" s="1453"/>
      <c r="AU1222" s="1453"/>
      <c r="AV1222" s="1453"/>
      <c r="AW1222" s="1453"/>
      <c r="AX1222" s="1453"/>
      <c r="AY1222" s="1453"/>
      <c r="AZ1222" s="1453"/>
      <c r="BA1222" s="1453"/>
      <c r="BB1222" s="1453"/>
      <c r="BC1222" s="1453"/>
      <c r="BD1222" s="1453"/>
      <c r="BE1222" s="1453"/>
      <c r="BF1222" s="1453"/>
      <c r="BG1222" s="1453"/>
      <c r="BH1222" s="1453"/>
      <c r="BI1222" s="1453"/>
      <c r="BJ1222" s="1453"/>
      <c r="BK1222" s="1453"/>
      <c r="BL1222" s="1453"/>
      <c r="BM1222" s="1453"/>
      <c r="BN1222" s="1453"/>
      <c r="BO1222" s="1453"/>
      <c r="BP1222" s="1453"/>
      <c r="BQ1222" s="1453"/>
      <c r="BR1222" s="1453"/>
      <c r="BS1222" s="1453"/>
      <c r="BT1222" s="1453"/>
      <c r="BU1222" s="1453"/>
      <c r="BV1222" s="1453"/>
      <c r="BW1222" s="1453"/>
      <c r="BX1222" s="1453"/>
      <c r="BY1222" s="1453"/>
      <c r="BZ1222" s="1453"/>
      <c r="CA1222" s="1453"/>
      <c r="CB1222" s="1453"/>
      <c r="CC1222" s="1453"/>
      <c r="CD1222" s="1453"/>
      <c r="CE1222" s="1453"/>
      <c r="CF1222" s="1453"/>
      <c r="CG1222" s="1453"/>
      <c r="CH1222" s="1453"/>
      <c r="CI1222" s="1453"/>
      <c r="CJ1222" s="1453"/>
      <c r="CK1222" s="1453"/>
      <c r="CL1222" s="1453"/>
      <c r="CM1222" s="1453"/>
      <c r="CN1222" s="1453"/>
      <c r="CO1222" s="1453"/>
      <c r="CP1222" s="1453"/>
      <c r="CQ1222" s="1453"/>
      <c r="CR1222" s="1453"/>
      <c r="CS1222" s="1453"/>
      <c r="CT1222" s="1453"/>
      <c r="CU1222" s="1453"/>
      <c r="CV1222" s="1453"/>
      <c r="CW1222" s="1453"/>
      <c r="CX1222" s="1453"/>
      <c r="CY1222" s="1453"/>
      <c r="CZ1222" s="1453"/>
      <c r="DA1222" s="1453"/>
      <c r="DB1222" s="1453"/>
      <c r="DC1222" s="1453"/>
      <c r="DD1222" s="1453"/>
      <c r="DE1222" s="1453"/>
      <c r="DF1222" s="1453"/>
      <c r="DG1222" s="1453"/>
      <c r="DH1222" s="1453"/>
      <c r="DI1222" s="1453"/>
      <c r="DJ1222" s="1453"/>
      <c r="DK1222" s="1453"/>
      <c r="DL1222" s="1453"/>
      <c r="DM1222" s="1453"/>
      <c r="DN1222" s="1453"/>
      <c r="DO1222" s="1453"/>
      <c r="DP1222" s="1453"/>
      <c r="DQ1222" s="1453"/>
      <c r="DR1222" s="1453"/>
      <c r="DS1222" s="1453"/>
      <c r="DT1222" s="1453"/>
    </row>
    <row r="1223" spans="1:124" s="1543" customFormat="1" ht="21.9" customHeight="1" x14ac:dyDescent="0.3">
      <c r="A1223" s="1453"/>
      <c r="B1223" s="1453"/>
      <c r="C1223" s="1514"/>
      <c r="D1223" s="1514"/>
      <c r="E1223" s="1514"/>
      <c r="F1223" s="1848"/>
      <c r="G1223" s="1930"/>
      <c r="H1223" s="1516"/>
      <c r="I1223" s="1537"/>
      <c r="J1223" s="1537"/>
      <c r="K1223" s="1453"/>
      <c r="L1223" s="1453"/>
      <c r="M1223" s="1453"/>
      <c r="N1223" s="1514"/>
      <c r="O1223" s="1453"/>
      <c r="P1223" s="1453"/>
      <c r="Q1223" s="1453"/>
      <c r="R1223" s="1453"/>
      <c r="S1223" s="1453"/>
      <c r="T1223" s="1452"/>
      <c r="U1223"/>
      <c r="V1223"/>
      <c r="W1223" s="1453"/>
      <c r="X1223" s="1453"/>
      <c r="Y1223" s="1453"/>
      <c r="Z1223" s="1453"/>
      <c r="AA1223" s="1453"/>
      <c r="AB1223" s="1453"/>
      <c r="AC1223" s="1453"/>
      <c r="AD1223" s="1453"/>
      <c r="AE1223" s="1453"/>
      <c r="AF1223" s="1453"/>
      <c r="AG1223" s="1453"/>
      <c r="AH1223" s="1453"/>
      <c r="AI1223" s="1453"/>
      <c r="AJ1223" s="1453"/>
      <c r="AK1223" s="1453"/>
      <c r="AL1223" s="1453"/>
      <c r="AM1223" s="1453"/>
      <c r="AN1223" s="1453"/>
      <c r="AO1223" s="1453"/>
      <c r="AP1223" s="1453"/>
      <c r="AQ1223" s="1453"/>
      <c r="AR1223" s="1454"/>
      <c r="AS1223" s="1453"/>
      <c r="AT1223" s="1453"/>
      <c r="AU1223" s="1453"/>
      <c r="AV1223" s="1453"/>
      <c r="AW1223" s="1453"/>
      <c r="AX1223" s="1453"/>
      <c r="AY1223" s="1453"/>
      <c r="AZ1223" s="1453"/>
      <c r="BA1223" s="1453"/>
      <c r="BB1223" s="1453"/>
      <c r="BC1223" s="1453"/>
      <c r="BD1223" s="1453"/>
      <c r="BE1223" s="1453"/>
      <c r="BF1223" s="1453"/>
      <c r="BG1223" s="1453"/>
      <c r="BH1223" s="1453"/>
      <c r="BI1223" s="1453"/>
      <c r="BJ1223" s="1453"/>
      <c r="BK1223" s="1453"/>
      <c r="BL1223" s="1453"/>
      <c r="BM1223" s="1453"/>
      <c r="BN1223" s="1453"/>
      <c r="BO1223" s="1453"/>
      <c r="BP1223" s="1453"/>
      <c r="BQ1223" s="1453"/>
      <c r="BR1223" s="1453"/>
      <c r="BS1223" s="1453"/>
      <c r="BT1223" s="1453"/>
      <c r="BU1223" s="1453"/>
      <c r="BV1223" s="1453"/>
      <c r="BW1223" s="1453"/>
      <c r="BX1223" s="1453"/>
      <c r="BY1223" s="1453"/>
      <c r="BZ1223" s="1453"/>
      <c r="CA1223" s="1453"/>
      <c r="CB1223" s="1453"/>
      <c r="CC1223" s="1453"/>
      <c r="CD1223" s="1453"/>
      <c r="CE1223" s="1453"/>
      <c r="CF1223" s="1453"/>
      <c r="CG1223" s="1453"/>
      <c r="CH1223" s="1453"/>
      <c r="CI1223" s="1453"/>
      <c r="CJ1223" s="1453"/>
      <c r="CK1223" s="1453"/>
      <c r="CL1223" s="1453"/>
      <c r="CM1223" s="1453"/>
      <c r="CN1223" s="1453"/>
      <c r="CO1223" s="1453"/>
      <c r="CP1223" s="1453"/>
      <c r="CQ1223" s="1453"/>
      <c r="CR1223" s="1453"/>
      <c r="CS1223" s="1453"/>
      <c r="CT1223" s="1453"/>
      <c r="CU1223" s="1453"/>
      <c r="CV1223" s="1453"/>
      <c r="CW1223" s="1453"/>
      <c r="CX1223" s="1453"/>
      <c r="CY1223" s="1453"/>
      <c r="CZ1223" s="1453"/>
      <c r="DA1223" s="1453"/>
      <c r="DB1223" s="1453"/>
      <c r="DC1223" s="1453"/>
      <c r="DD1223" s="1453"/>
      <c r="DE1223" s="1453"/>
      <c r="DF1223" s="1453"/>
      <c r="DG1223" s="1453"/>
      <c r="DH1223" s="1453"/>
      <c r="DI1223" s="1453"/>
      <c r="DJ1223" s="1453"/>
      <c r="DK1223" s="1453"/>
      <c r="DL1223" s="1453"/>
      <c r="DM1223" s="1453"/>
      <c r="DN1223" s="1453"/>
      <c r="DO1223" s="1453"/>
      <c r="DP1223" s="1453"/>
      <c r="DQ1223" s="1453"/>
      <c r="DR1223" s="1453"/>
      <c r="DS1223" s="1453"/>
      <c r="DT1223" s="1453"/>
    </row>
    <row r="1224" spans="1:124" s="1543" customFormat="1" ht="21.9" customHeight="1" x14ac:dyDescent="0.3">
      <c r="A1224" s="1453"/>
      <c r="B1224" s="1453"/>
      <c r="C1224" s="1514"/>
      <c r="D1224" s="1514"/>
      <c r="E1224" s="1514"/>
      <c r="F1224" s="1848"/>
      <c r="G1224" s="1930"/>
      <c r="H1224" s="1516"/>
      <c r="I1224" s="1537"/>
      <c r="J1224" s="1537"/>
      <c r="K1224" s="1453"/>
      <c r="L1224" s="1453"/>
      <c r="M1224" s="1453"/>
      <c r="N1224" s="1514"/>
      <c r="O1224" s="1453"/>
      <c r="P1224" s="1453"/>
      <c r="Q1224" s="1453"/>
      <c r="R1224" s="1453"/>
      <c r="S1224" s="1453"/>
      <c r="T1224" s="1452"/>
      <c r="U1224"/>
      <c r="V1224"/>
      <c r="W1224" s="1453"/>
      <c r="X1224" s="1453"/>
      <c r="Y1224" s="1453"/>
      <c r="Z1224" s="1453"/>
      <c r="AA1224" s="1453"/>
      <c r="AB1224" s="1453"/>
      <c r="AC1224" s="1453"/>
      <c r="AD1224" s="1453"/>
      <c r="AE1224" s="1453"/>
      <c r="AF1224" s="1453"/>
      <c r="AG1224" s="1453"/>
      <c r="AH1224" s="1453"/>
      <c r="AI1224" s="1453"/>
      <c r="AJ1224" s="1453"/>
      <c r="AK1224" s="1453"/>
      <c r="AL1224" s="1453"/>
      <c r="AM1224" s="1453"/>
      <c r="AN1224" s="1453"/>
      <c r="AO1224" s="1453"/>
      <c r="AP1224" s="1453"/>
      <c r="AQ1224" s="1453"/>
      <c r="AR1224" s="1454"/>
      <c r="AS1224" s="1453"/>
      <c r="AT1224" s="1453"/>
      <c r="AU1224" s="1453"/>
      <c r="AV1224" s="1453"/>
      <c r="AW1224" s="1453"/>
      <c r="AX1224" s="1453"/>
      <c r="AY1224" s="1453"/>
      <c r="AZ1224" s="1453"/>
      <c r="BA1224" s="1453"/>
      <c r="BB1224" s="1453"/>
      <c r="BC1224" s="1453"/>
      <c r="BD1224" s="1453"/>
      <c r="BE1224" s="1453"/>
      <c r="BF1224" s="1453"/>
      <c r="BG1224" s="1453"/>
      <c r="BH1224" s="1453"/>
      <c r="BI1224" s="1453"/>
      <c r="BJ1224" s="1453"/>
      <c r="BK1224" s="1453"/>
      <c r="BL1224" s="1453"/>
      <c r="BM1224" s="1453"/>
      <c r="BN1224" s="1453"/>
      <c r="BO1224" s="1453"/>
      <c r="BP1224" s="1453"/>
      <c r="BQ1224" s="1453"/>
      <c r="BR1224" s="1453"/>
      <c r="BS1224" s="1453"/>
      <c r="BT1224" s="1453"/>
      <c r="BU1224" s="1453"/>
      <c r="BV1224" s="1453"/>
      <c r="BW1224" s="1453"/>
      <c r="BX1224" s="1453"/>
      <c r="BY1224" s="1453"/>
      <c r="BZ1224" s="1453"/>
      <c r="CA1224" s="1453"/>
      <c r="CB1224" s="1453"/>
      <c r="CC1224" s="1453"/>
      <c r="CD1224" s="1453"/>
      <c r="CE1224" s="1453"/>
      <c r="CF1224" s="1453"/>
      <c r="CG1224" s="1453"/>
      <c r="CH1224" s="1453"/>
      <c r="CI1224" s="1453"/>
      <c r="CJ1224" s="1453"/>
      <c r="CK1224" s="1453"/>
      <c r="CL1224" s="1453"/>
      <c r="CM1224" s="1453"/>
      <c r="CN1224" s="1453"/>
      <c r="CO1224" s="1453"/>
      <c r="CP1224" s="1453"/>
      <c r="CQ1224" s="1453"/>
      <c r="CR1224" s="1453"/>
      <c r="CS1224" s="1453"/>
      <c r="CT1224" s="1453"/>
      <c r="CU1224" s="1453"/>
      <c r="CV1224" s="1453"/>
      <c r="CW1224" s="1453"/>
      <c r="CX1224" s="1453"/>
      <c r="CY1224" s="1453"/>
      <c r="CZ1224" s="1453"/>
      <c r="DA1224" s="1453"/>
      <c r="DB1224" s="1453"/>
      <c r="DC1224" s="1453"/>
      <c r="DD1224" s="1453"/>
      <c r="DE1224" s="1453"/>
      <c r="DF1224" s="1453"/>
      <c r="DG1224" s="1453"/>
      <c r="DH1224" s="1453"/>
      <c r="DI1224" s="1453"/>
      <c r="DJ1224" s="1453"/>
      <c r="DK1224" s="1453"/>
      <c r="DL1224" s="1453"/>
      <c r="DM1224" s="1453"/>
      <c r="DN1224" s="1453"/>
      <c r="DO1224" s="1453"/>
      <c r="DP1224" s="1453"/>
      <c r="DQ1224" s="1453"/>
      <c r="DR1224" s="1453"/>
      <c r="DS1224" s="1453"/>
      <c r="DT1224" s="1453"/>
    </row>
    <row r="1225" spans="1:124" s="1543" customFormat="1" ht="21.9" customHeight="1" x14ac:dyDescent="0.3">
      <c r="A1225" s="1453"/>
      <c r="B1225" s="1453"/>
      <c r="C1225" s="1514"/>
      <c r="D1225" s="1514"/>
      <c r="E1225" s="1514"/>
      <c r="F1225" s="1848"/>
      <c r="G1225" s="1930"/>
      <c r="H1225" s="1516"/>
      <c r="I1225" s="1537"/>
      <c r="J1225" s="1537"/>
      <c r="K1225" s="1453"/>
      <c r="L1225" s="1453"/>
      <c r="M1225" s="1453"/>
      <c r="N1225" s="1514"/>
      <c r="O1225" s="1453"/>
      <c r="P1225" s="1453"/>
      <c r="Q1225" s="1453"/>
      <c r="R1225" s="1453"/>
      <c r="S1225" s="1453"/>
      <c r="T1225" s="1452"/>
      <c r="U1225"/>
      <c r="V1225"/>
      <c r="W1225" s="1453"/>
      <c r="X1225" s="1453"/>
      <c r="Y1225" s="1453"/>
      <c r="Z1225" s="1453"/>
      <c r="AA1225" s="1453"/>
      <c r="AB1225" s="1453"/>
      <c r="AC1225" s="1453"/>
      <c r="AD1225" s="1453"/>
      <c r="AE1225" s="1453"/>
      <c r="AF1225" s="1453"/>
      <c r="AG1225" s="1453"/>
      <c r="AH1225" s="1453"/>
      <c r="AI1225" s="1453"/>
      <c r="AJ1225" s="1453"/>
      <c r="AK1225" s="1453"/>
      <c r="AL1225" s="1453"/>
      <c r="AM1225" s="1453"/>
      <c r="AN1225" s="1453"/>
      <c r="AO1225" s="1453"/>
      <c r="AP1225" s="1453"/>
      <c r="AQ1225" s="1453"/>
      <c r="AR1225" s="1454"/>
      <c r="AS1225" s="1453"/>
      <c r="AT1225" s="1453"/>
      <c r="AU1225" s="1453"/>
      <c r="AV1225" s="1453"/>
      <c r="AW1225" s="1453"/>
      <c r="AX1225" s="1453"/>
      <c r="AY1225" s="1453"/>
      <c r="AZ1225" s="1453"/>
      <c r="BA1225" s="1453"/>
      <c r="BB1225" s="1453"/>
      <c r="BC1225" s="1453"/>
      <c r="BD1225" s="1453"/>
      <c r="BE1225" s="1453"/>
      <c r="BF1225" s="1453"/>
      <c r="BG1225" s="1453"/>
      <c r="BH1225" s="1453"/>
      <c r="BI1225" s="1453"/>
      <c r="BJ1225" s="1453"/>
      <c r="BK1225" s="1453"/>
      <c r="BL1225" s="1453"/>
      <c r="BM1225" s="1453"/>
      <c r="BN1225" s="1453"/>
      <c r="BO1225" s="1453"/>
      <c r="BP1225" s="1453"/>
      <c r="BQ1225" s="1453"/>
      <c r="BR1225" s="1453"/>
      <c r="BS1225" s="1453"/>
      <c r="BT1225" s="1453"/>
      <c r="BU1225" s="1453"/>
      <c r="BV1225" s="1453"/>
      <c r="BW1225" s="1453"/>
      <c r="BX1225" s="1453"/>
      <c r="BY1225" s="1453"/>
      <c r="BZ1225" s="1453"/>
      <c r="CA1225" s="1453"/>
      <c r="CB1225" s="1453"/>
      <c r="CC1225" s="1453"/>
      <c r="CD1225" s="1453"/>
      <c r="CE1225" s="1453"/>
      <c r="CF1225" s="1453"/>
      <c r="CG1225" s="1453"/>
      <c r="CH1225" s="1453"/>
      <c r="CI1225" s="1453"/>
      <c r="CJ1225" s="1453"/>
      <c r="CK1225" s="1453"/>
      <c r="CL1225" s="1453"/>
      <c r="CM1225" s="1453"/>
      <c r="CN1225" s="1453"/>
      <c r="CO1225" s="1453"/>
      <c r="CP1225" s="1453"/>
      <c r="CQ1225" s="1453"/>
      <c r="CR1225" s="1453"/>
      <c r="CS1225" s="1453"/>
      <c r="CT1225" s="1453"/>
      <c r="CU1225" s="1453"/>
      <c r="CV1225" s="1453"/>
      <c r="CW1225" s="1453"/>
      <c r="CX1225" s="1453"/>
      <c r="CY1225" s="1453"/>
      <c r="CZ1225" s="1453"/>
      <c r="DA1225" s="1453"/>
      <c r="DB1225" s="1453"/>
      <c r="DC1225" s="1453"/>
      <c r="DD1225" s="1453"/>
      <c r="DE1225" s="1453"/>
      <c r="DF1225" s="1453"/>
      <c r="DG1225" s="1453"/>
      <c r="DH1225" s="1453"/>
      <c r="DI1225" s="1453"/>
      <c r="DJ1225" s="1453"/>
      <c r="DK1225" s="1453"/>
      <c r="DL1225" s="1453"/>
      <c r="DM1225" s="1453"/>
      <c r="DN1225" s="1453"/>
      <c r="DO1225" s="1453"/>
      <c r="DP1225" s="1453"/>
      <c r="DQ1225" s="1453"/>
      <c r="DR1225" s="1453"/>
      <c r="DS1225" s="1453"/>
      <c r="DT1225" s="1453"/>
    </row>
    <row r="1226" spans="1:124" s="1543" customFormat="1" ht="21.9" customHeight="1" x14ac:dyDescent="0.3">
      <c r="A1226" s="1453"/>
      <c r="B1226" s="1453"/>
      <c r="C1226" s="1514"/>
      <c r="D1226" s="1514"/>
      <c r="E1226" s="1514"/>
      <c r="F1226" s="1848"/>
      <c r="G1226" s="1930"/>
      <c r="H1226" s="1516"/>
      <c r="I1226" s="1537"/>
      <c r="J1226" s="1537"/>
      <c r="K1226" s="1453"/>
      <c r="L1226" s="1453"/>
      <c r="M1226" s="1453"/>
      <c r="N1226" s="1514"/>
      <c r="O1226" s="1453"/>
      <c r="P1226" s="1453"/>
      <c r="Q1226" s="1453"/>
      <c r="R1226" s="1453"/>
      <c r="S1226" s="1453"/>
      <c r="T1226" s="1452"/>
      <c r="U1226"/>
      <c r="V1226"/>
      <c r="W1226" s="1453"/>
      <c r="X1226" s="1453"/>
      <c r="Y1226" s="1453"/>
      <c r="Z1226" s="1453"/>
      <c r="AA1226" s="1453"/>
      <c r="AB1226" s="1453"/>
      <c r="AC1226" s="1453"/>
      <c r="AD1226" s="1453"/>
      <c r="AE1226" s="1453"/>
      <c r="AF1226" s="1453"/>
      <c r="AG1226" s="1453"/>
      <c r="AH1226" s="1453"/>
      <c r="AI1226" s="1453"/>
      <c r="AJ1226" s="1453"/>
      <c r="AK1226" s="1453"/>
      <c r="AL1226" s="1453"/>
      <c r="AM1226" s="1453"/>
      <c r="AN1226" s="1453"/>
      <c r="AO1226" s="1453"/>
      <c r="AP1226" s="1453"/>
      <c r="AQ1226" s="1453"/>
      <c r="AR1226" s="1454"/>
      <c r="AS1226" s="1453"/>
      <c r="AT1226" s="1453"/>
      <c r="AU1226" s="1453"/>
      <c r="AV1226" s="1453"/>
      <c r="AW1226" s="1453"/>
      <c r="AX1226" s="1453"/>
      <c r="AY1226" s="1453"/>
      <c r="AZ1226" s="1453"/>
      <c r="BA1226" s="1453"/>
      <c r="BB1226" s="1453"/>
      <c r="BC1226" s="1453"/>
      <c r="BD1226" s="1453"/>
      <c r="BE1226" s="1453"/>
      <c r="BF1226" s="1453"/>
      <c r="BG1226" s="1453"/>
      <c r="BH1226" s="1453"/>
      <c r="BI1226" s="1453"/>
      <c r="BJ1226" s="1453"/>
      <c r="BK1226" s="1453"/>
      <c r="BL1226" s="1453"/>
      <c r="BM1226" s="1453"/>
      <c r="BN1226" s="1453"/>
      <c r="BO1226" s="1453"/>
      <c r="BP1226" s="1453"/>
      <c r="BQ1226" s="1453"/>
      <c r="BR1226" s="1453"/>
      <c r="BS1226" s="1453"/>
      <c r="BT1226" s="1453"/>
      <c r="BU1226" s="1453"/>
      <c r="BV1226" s="1453"/>
      <c r="BW1226" s="1453"/>
      <c r="BX1226" s="1453"/>
      <c r="BY1226" s="1453"/>
      <c r="BZ1226" s="1453"/>
      <c r="CA1226" s="1453"/>
      <c r="CB1226" s="1453"/>
      <c r="CC1226" s="1453"/>
      <c r="CD1226" s="1453"/>
      <c r="CE1226" s="1453"/>
      <c r="CF1226" s="1453"/>
      <c r="CG1226" s="1453"/>
      <c r="CH1226" s="1453"/>
      <c r="CI1226" s="1453"/>
      <c r="CJ1226" s="1453"/>
      <c r="CK1226" s="1453"/>
      <c r="CL1226" s="1453"/>
      <c r="CM1226" s="1453"/>
      <c r="CN1226" s="1453"/>
      <c r="CO1226" s="1453"/>
      <c r="CP1226" s="1453"/>
      <c r="CQ1226" s="1453"/>
      <c r="CR1226" s="1453"/>
      <c r="CS1226" s="1453"/>
      <c r="CT1226" s="1453"/>
      <c r="CU1226" s="1453"/>
      <c r="CV1226" s="1453"/>
      <c r="CW1226" s="1453"/>
      <c r="CX1226" s="1453"/>
      <c r="CY1226" s="1453"/>
      <c r="CZ1226" s="1453"/>
      <c r="DA1226" s="1453"/>
      <c r="DB1226" s="1453"/>
      <c r="DC1226" s="1453"/>
      <c r="DD1226" s="1453"/>
      <c r="DE1226" s="1453"/>
      <c r="DF1226" s="1453"/>
      <c r="DG1226" s="1453"/>
      <c r="DH1226" s="1453"/>
      <c r="DI1226" s="1453"/>
      <c r="DJ1226" s="1453"/>
      <c r="DK1226" s="1453"/>
      <c r="DL1226" s="1453"/>
      <c r="DM1226" s="1453"/>
      <c r="DN1226" s="1453"/>
      <c r="DO1226" s="1453"/>
      <c r="DP1226" s="1453"/>
      <c r="DQ1226" s="1453"/>
      <c r="DR1226" s="1453"/>
      <c r="DS1226" s="1453"/>
      <c r="DT1226" s="1453"/>
    </row>
    <row r="1227" spans="1:124" s="1543" customFormat="1" ht="21.9" customHeight="1" x14ac:dyDescent="0.3">
      <c r="A1227" s="1453"/>
      <c r="B1227" s="1453"/>
      <c r="C1227" s="1514"/>
      <c r="D1227" s="1514"/>
      <c r="E1227" s="1514"/>
      <c r="F1227" s="1848"/>
      <c r="G1227" s="1930"/>
      <c r="H1227" s="1516"/>
      <c r="I1227" s="1537"/>
      <c r="J1227" s="1537"/>
      <c r="K1227" s="1453"/>
      <c r="L1227" s="1453"/>
      <c r="M1227" s="1453"/>
      <c r="N1227" s="1514"/>
      <c r="O1227" s="1453"/>
      <c r="P1227" s="1453"/>
      <c r="Q1227" s="1453"/>
      <c r="R1227" s="1453"/>
      <c r="S1227" s="1453"/>
      <c r="T1227" s="1452"/>
      <c r="U1227"/>
      <c r="V1227"/>
      <c r="W1227" s="1453"/>
      <c r="X1227" s="1453"/>
      <c r="Y1227" s="1453"/>
      <c r="Z1227" s="1453"/>
      <c r="AA1227" s="1453"/>
      <c r="AB1227" s="1453"/>
      <c r="AC1227" s="1453"/>
      <c r="AD1227" s="1453"/>
      <c r="AE1227" s="1453"/>
      <c r="AF1227" s="1453"/>
      <c r="AG1227" s="1453"/>
      <c r="AH1227" s="1453"/>
      <c r="AI1227" s="1453"/>
      <c r="AJ1227" s="1453"/>
      <c r="AK1227" s="1453"/>
      <c r="AL1227" s="1453"/>
      <c r="AM1227" s="1453"/>
      <c r="AN1227" s="1453"/>
      <c r="AO1227" s="1453"/>
      <c r="AP1227" s="1453"/>
      <c r="AQ1227" s="1453"/>
      <c r="AR1227" s="1454"/>
      <c r="AS1227" s="1453"/>
      <c r="AT1227" s="1453"/>
      <c r="AU1227" s="1453"/>
      <c r="AV1227" s="1453"/>
      <c r="AW1227" s="1453"/>
      <c r="AX1227" s="1453"/>
      <c r="AY1227" s="1453"/>
      <c r="AZ1227" s="1453"/>
      <c r="BA1227" s="1453"/>
      <c r="BB1227" s="1453"/>
      <c r="BC1227" s="1453"/>
      <c r="BD1227" s="1453"/>
      <c r="BE1227" s="1453"/>
      <c r="BF1227" s="1453"/>
      <c r="BG1227" s="1453"/>
      <c r="BH1227" s="1453"/>
      <c r="BI1227" s="1453"/>
      <c r="BJ1227" s="1453"/>
      <c r="BK1227" s="1453"/>
      <c r="BL1227" s="1453"/>
      <c r="BM1227" s="1453"/>
      <c r="BN1227" s="1453"/>
      <c r="BO1227" s="1453"/>
      <c r="BP1227" s="1453"/>
      <c r="BQ1227" s="1453"/>
      <c r="BR1227" s="1453"/>
      <c r="BS1227" s="1453"/>
      <c r="BT1227" s="1453"/>
      <c r="BU1227" s="1453"/>
      <c r="BV1227" s="1453"/>
      <c r="BW1227" s="1453"/>
      <c r="BX1227" s="1453"/>
      <c r="BY1227" s="1453"/>
      <c r="BZ1227" s="1453"/>
      <c r="CA1227" s="1453"/>
      <c r="CB1227" s="1453"/>
      <c r="CC1227" s="1453"/>
      <c r="CD1227" s="1453"/>
      <c r="CE1227" s="1453"/>
      <c r="CF1227" s="1453"/>
      <c r="CG1227" s="1453"/>
      <c r="CH1227" s="1453"/>
      <c r="CI1227" s="1453"/>
      <c r="CJ1227" s="1453"/>
      <c r="CK1227" s="1453"/>
      <c r="CL1227" s="1453"/>
      <c r="CM1227" s="1453"/>
      <c r="CN1227" s="1453"/>
      <c r="CO1227" s="1453"/>
      <c r="CP1227" s="1453"/>
      <c r="CQ1227" s="1453"/>
      <c r="CR1227" s="1453"/>
      <c r="CS1227" s="1453"/>
      <c r="CT1227" s="1453"/>
      <c r="CU1227" s="1453"/>
      <c r="CV1227" s="1453"/>
      <c r="CW1227" s="1453"/>
      <c r="CX1227" s="1453"/>
      <c r="CY1227" s="1453"/>
      <c r="CZ1227" s="1453"/>
      <c r="DA1227" s="1453"/>
      <c r="DB1227" s="1453"/>
      <c r="DC1227" s="1453"/>
      <c r="DD1227" s="1453"/>
      <c r="DE1227" s="1453"/>
      <c r="DF1227" s="1453"/>
      <c r="DG1227" s="1453"/>
      <c r="DH1227" s="1453"/>
      <c r="DI1227" s="1453"/>
      <c r="DJ1227" s="1453"/>
      <c r="DK1227" s="1453"/>
      <c r="DL1227" s="1453"/>
      <c r="DM1227" s="1453"/>
      <c r="DN1227" s="1453"/>
      <c r="DO1227" s="1453"/>
      <c r="DP1227" s="1453"/>
      <c r="DQ1227" s="1453"/>
      <c r="DR1227" s="1453"/>
      <c r="DS1227" s="1453"/>
      <c r="DT1227" s="1453"/>
    </row>
    <row r="1228" spans="1:124" s="1543" customFormat="1" ht="21.9" customHeight="1" x14ac:dyDescent="0.3">
      <c r="A1228" s="1453"/>
      <c r="B1228" s="1453"/>
      <c r="C1228" s="1514"/>
      <c r="D1228" s="1514"/>
      <c r="E1228" s="1514"/>
      <c r="F1228" s="1848"/>
      <c r="G1228" s="1930"/>
      <c r="H1228" s="1516"/>
      <c r="I1228" s="1537"/>
      <c r="J1228" s="1537"/>
      <c r="K1228" s="1453"/>
      <c r="L1228" s="1453"/>
      <c r="M1228" s="1453"/>
      <c r="N1228" s="1514"/>
      <c r="O1228" s="1453"/>
      <c r="P1228" s="1453"/>
      <c r="Q1228" s="1453"/>
      <c r="R1228" s="1453"/>
      <c r="S1228" s="1453"/>
      <c r="T1228" s="1452"/>
      <c r="U1228"/>
      <c r="V1228"/>
      <c r="W1228" s="1453"/>
      <c r="X1228" s="1453"/>
      <c r="Y1228" s="1453"/>
      <c r="Z1228" s="1453"/>
      <c r="AA1228" s="1453"/>
      <c r="AB1228" s="1453"/>
      <c r="AC1228" s="1453"/>
      <c r="AD1228" s="1453"/>
      <c r="AE1228" s="1453"/>
      <c r="AF1228" s="1453"/>
      <c r="AG1228" s="1453"/>
      <c r="AH1228" s="1453"/>
      <c r="AI1228" s="1453"/>
      <c r="AJ1228" s="1453"/>
      <c r="AK1228" s="1453"/>
      <c r="AL1228" s="1453"/>
      <c r="AM1228" s="1453"/>
      <c r="AN1228" s="1453"/>
      <c r="AO1228" s="1453"/>
      <c r="AP1228" s="1453"/>
      <c r="AQ1228" s="1453"/>
      <c r="AR1228" s="1454"/>
      <c r="AS1228" s="1453"/>
      <c r="AT1228" s="1453"/>
      <c r="AU1228" s="1453"/>
      <c r="AV1228" s="1453"/>
      <c r="AW1228" s="1453"/>
      <c r="AX1228" s="1453"/>
      <c r="AY1228" s="1453"/>
      <c r="AZ1228" s="1453"/>
      <c r="BA1228" s="1453"/>
      <c r="BB1228" s="1453"/>
      <c r="BC1228" s="1453"/>
      <c r="BD1228" s="1453"/>
      <c r="BE1228" s="1453"/>
      <c r="BF1228" s="1453"/>
      <c r="BG1228" s="1453"/>
      <c r="BH1228" s="1453"/>
      <c r="BI1228" s="1453"/>
      <c r="BJ1228" s="1453"/>
      <c r="BK1228" s="1453"/>
      <c r="BL1228" s="1453"/>
      <c r="BM1228" s="1453"/>
      <c r="BN1228" s="1453"/>
      <c r="BO1228" s="1453"/>
      <c r="BP1228" s="1453"/>
      <c r="BQ1228" s="1453"/>
      <c r="BR1228" s="1453"/>
      <c r="BS1228" s="1453"/>
      <c r="BT1228" s="1453"/>
      <c r="BU1228" s="1453"/>
      <c r="BV1228" s="1453"/>
      <c r="BW1228" s="1453"/>
      <c r="BX1228" s="1453"/>
      <c r="BY1228" s="1453"/>
      <c r="BZ1228" s="1453"/>
      <c r="CA1228" s="1453"/>
      <c r="CB1228" s="1453"/>
      <c r="CC1228" s="1453"/>
      <c r="CD1228" s="1453"/>
      <c r="CE1228" s="1453"/>
      <c r="CF1228" s="1453"/>
      <c r="CG1228" s="1453"/>
      <c r="CH1228" s="1453"/>
      <c r="CI1228" s="1453"/>
      <c r="CJ1228" s="1453"/>
      <c r="CK1228" s="1453"/>
      <c r="CL1228" s="1453"/>
      <c r="CM1228" s="1453"/>
      <c r="CN1228" s="1453"/>
      <c r="CO1228" s="1453"/>
      <c r="CP1228" s="1453"/>
      <c r="CQ1228" s="1453"/>
      <c r="CR1228" s="1453"/>
      <c r="CS1228" s="1453"/>
      <c r="CT1228" s="1453"/>
      <c r="CU1228" s="1453"/>
      <c r="CV1228" s="1453"/>
      <c r="CW1228" s="1453"/>
      <c r="CX1228" s="1453"/>
      <c r="CY1228" s="1453"/>
      <c r="CZ1228" s="1453"/>
      <c r="DA1228" s="1453"/>
      <c r="DB1228" s="1453"/>
      <c r="DC1228" s="1453"/>
      <c r="DD1228" s="1453"/>
      <c r="DE1228" s="1453"/>
      <c r="DF1228" s="1453"/>
      <c r="DG1228" s="1453"/>
      <c r="DH1228" s="1453"/>
      <c r="DI1228" s="1453"/>
      <c r="DJ1228" s="1453"/>
      <c r="DK1228" s="1453"/>
      <c r="DL1228" s="1453"/>
      <c r="DM1228" s="1453"/>
      <c r="DN1228" s="1453"/>
      <c r="DO1228" s="1453"/>
      <c r="DP1228" s="1453"/>
      <c r="DQ1228" s="1453"/>
      <c r="DR1228" s="1453"/>
      <c r="DS1228" s="1453"/>
      <c r="DT1228" s="1453"/>
    </row>
    <row r="1229" spans="1:124" s="1543" customFormat="1" ht="21.9" customHeight="1" x14ac:dyDescent="0.3">
      <c r="A1229" s="1453"/>
      <c r="B1229" s="1453"/>
      <c r="C1229" s="1514"/>
      <c r="D1229" s="1514"/>
      <c r="E1229" s="1514"/>
      <c r="F1229" s="1848"/>
      <c r="G1229" s="1930"/>
      <c r="H1229" s="1516"/>
      <c r="I1229" s="1537"/>
      <c r="J1229" s="1537"/>
      <c r="K1229" s="1453"/>
      <c r="L1229" s="1453"/>
      <c r="M1229" s="1453"/>
      <c r="N1229" s="1514"/>
      <c r="O1229" s="1453"/>
      <c r="P1229" s="1453"/>
      <c r="Q1229" s="1453"/>
      <c r="R1229" s="1453"/>
      <c r="S1229" s="1453"/>
      <c r="T1229" s="1452"/>
      <c r="U1229"/>
      <c r="V1229"/>
      <c r="W1229" s="1453"/>
      <c r="X1229" s="1453"/>
      <c r="Y1229" s="1453"/>
      <c r="Z1229" s="1453"/>
      <c r="AA1229" s="1453"/>
      <c r="AB1229" s="1453"/>
      <c r="AC1229" s="1453"/>
      <c r="AD1229" s="1453"/>
      <c r="AE1229" s="1453"/>
      <c r="AF1229" s="1453"/>
      <c r="AG1229" s="1453"/>
      <c r="AH1229" s="1453"/>
      <c r="AI1229" s="1453"/>
      <c r="AJ1229" s="1453"/>
      <c r="AK1229" s="1453"/>
      <c r="AL1229" s="1453"/>
      <c r="AM1229" s="1453"/>
      <c r="AN1229" s="1453"/>
      <c r="AO1229" s="1453"/>
      <c r="AP1229" s="1453"/>
      <c r="AQ1229" s="1453"/>
      <c r="AR1229" s="1454"/>
      <c r="AS1229" s="1453"/>
      <c r="AT1229" s="1453"/>
      <c r="AU1229" s="1453"/>
      <c r="AV1229" s="1453"/>
      <c r="AW1229" s="1453"/>
      <c r="AX1229" s="1453"/>
      <c r="AY1229" s="1453"/>
      <c r="AZ1229" s="1453"/>
      <c r="BA1229" s="1453"/>
      <c r="BB1229" s="1453"/>
      <c r="BC1229" s="1453"/>
      <c r="BD1229" s="1453"/>
      <c r="BE1229" s="1453"/>
      <c r="BF1229" s="1453"/>
      <c r="BG1229" s="1453"/>
      <c r="BH1229" s="1453"/>
      <c r="BI1229" s="1453"/>
      <c r="BJ1229" s="1453"/>
      <c r="BK1229" s="1453"/>
      <c r="BL1229" s="1453"/>
      <c r="BM1229" s="1453"/>
      <c r="BN1229" s="1453"/>
      <c r="BO1229" s="1453"/>
      <c r="BP1229" s="1453"/>
      <c r="BQ1229" s="1453"/>
      <c r="BR1229" s="1453"/>
      <c r="BS1229" s="1453"/>
      <c r="BT1229" s="1453"/>
      <c r="BU1229" s="1453"/>
      <c r="BV1229" s="1453"/>
      <c r="BW1229" s="1453"/>
      <c r="BX1229" s="1453"/>
      <c r="BY1229" s="1453"/>
      <c r="BZ1229" s="1453"/>
      <c r="CA1229" s="1453"/>
      <c r="CB1229" s="1453"/>
      <c r="CC1229" s="1453"/>
      <c r="CD1229" s="1453"/>
      <c r="CE1229" s="1453"/>
      <c r="CF1229" s="1453"/>
      <c r="CG1229" s="1453"/>
      <c r="CH1229" s="1453"/>
      <c r="CI1229" s="1453"/>
      <c r="CJ1229" s="1453"/>
      <c r="CK1229" s="1453"/>
      <c r="CL1229" s="1453"/>
      <c r="CM1229" s="1453"/>
      <c r="CN1229" s="1453"/>
      <c r="CO1229" s="1453"/>
      <c r="CP1229" s="1453"/>
      <c r="CQ1229" s="1453"/>
      <c r="CR1229" s="1453"/>
      <c r="CS1229" s="1453"/>
      <c r="CT1229" s="1453"/>
      <c r="CU1229" s="1453"/>
      <c r="CV1229" s="1453"/>
      <c r="CW1229" s="1453"/>
      <c r="CX1229" s="1453"/>
      <c r="CY1229" s="1453"/>
      <c r="CZ1229" s="1453"/>
      <c r="DA1229" s="1453"/>
      <c r="DB1229" s="1453"/>
      <c r="DC1229" s="1453"/>
      <c r="DD1229" s="1453"/>
      <c r="DE1229" s="1453"/>
      <c r="DF1229" s="1453"/>
      <c r="DG1229" s="1453"/>
      <c r="DH1229" s="1453"/>
      <c r="DI1229" s="1453"/>
      <c r="DJ1229" s="1453"/>
      <c r="DK1229" s="1453"/>
      <c r="DL1229" s="1453"/>
      <c r="DM1229" s="1453"/>
      <c r="DN1229" s="1453"/>
      <c r="DO1229" s="1453"/>
      <c r="DP1229" s="1453"/>
      <c r="DQ1229" s="1453"/>
      <c r="DR1229" s="1453"/>
      <c r="DS1229" s="1453"/>
      <c r="DT1229" s="1453"/>
    </row>
    <row r="1230" spans="1:124" s="1543" customFormat="1" ht="21.9" customHeight="1" x14ac:dyDescent="0.3">
      <c r="A1230" s="1453"/>
      <c r="B1230" s="1453"/>
      <c r="C1230" s="1514"/>
      <c r="D1230" s="1514"/>
      <c r="E1230" s="1514"/>
      <c r="F1230" s="1848"/>
      <c r="G1230" s="1930"/>
      <c r="H1230" s="1516"/>
      <c r="I1230" s="1537"/>
      <c r="J1230" s="1537"/>
      <c r="K1230" s="1453"/>
      <c r="L1230" s="1453"/>
      <c r="M1230" s="1453"/>
      <c r="N1230" s="1514"/>
      <c r="O1230" s="1453"/>
      <c r="P1230" s="1453"/>
      <c r="Q1230" s="1453"/>
      <c r="R1230" s="1453"/>
      <c r="S1230" s="1453"/>
      <c r="T1230" s="1452"/>
      <c r="U1230"/>
      <c r="V1230"/>
      <c r="W1230" s="1453"/>
      <c r="X1230" s="1453"/>
      <c r="Y1230" s="1453"/>
      <c r="Z1230" s="1453"/>
      <c r="AA1230" s="1453"/>
      <c r="AB1230" s="1453"/>
      <c r="AC1230" s="1453"/>
      <c r="AD1230" s="1453"/>
      <c r="AE1230" s="1453"/>
      <c r="AF1230" s="1453"/>
      <c r="AG1230" s="1453"/>
      <c r="AH1230" s="1453"/>
      <c r="AI1230" s="1453"/>
      <c r="AJ1230" s="1453"/>
      <c r="AK1230" s="1453"/>
      <c r="AL1230" s="1453"/>
      <c r="AM1230" s="1453"/>
      <c r="AN1230" s="1453"/>
      <c r="AO1230" s="1453"/>
      <c r="AP1230" s="1453"/>
      <c r="AQ1230" s="1453"/>
      <c r="AR1230" s="1454"/>
      <c r="AS1230" s="1453"/>
      <c r="AT1230" s="1453"/>
      <c r="AU1230" s="1453"/>
      <c r="AV1230" s="1453"/>
      <c r="AW1230" s="1453"/>
      <c r="AX1230" s="1453"/>
      <c r="AY1230" s="1453"/>
      <c r="AZ1230" s="1453"/>
      <c r="BA1230" s="1453"/>
      <c r="BB1230" s="1453"/>
      <c r="BC1230" s="1453"/>
      <c r="BD1230" s="1453"/>
      <c r="BE1230" s="1453"/>
      <c r="BF1230" s="1453"/>
      <c r="BG1230" s="1453"/>
      <c r="BH1230" s="1453"/>
      <c r="BI1230" s="1453"/>
      <c r="BJ1230" s="1453"/>
      <c r="BK1230" s="1453"/>
      <c r="BL1230" s="1453"/>
      <c r="BM1230" s="1453"/>
      <c r="BN1230" s="1453"/>
      <c r="BO1230" s="1453"/>
      <c r="BP1230" s="1453"/>
      <c r="BQ1230" s="1453"/>
      <c r="BR1230" s="1453"/>
      <c r="BS1230" s="1453"/>
      <c r="BT1230" s="1453"/>
      <c r="BU1230" s="1453"/>
      <c r="BV1230" s="1453"/>
      <c r="BW1230" s="1453"/>
      <c r="BX1230" s="1453"/>
      <c r="BY1230" s="1453"/>
      <c r="BZ1230" s="1453"/>
      <c r="CA1230" s="1453"/>
      <c r="CB1230" s="1453"/>
      <c r="CC1230" s="1453"/>
      <c r="CD1230" s="1453"/>
      <c r="CE1230" s="1453"/>
      <c r="CF1230" s="1453"/>
      <c r="CG1230" s="1453"/>
      <c r="CH1230" s="1453"/>
      <c r="CI1230" s="1453"/>
      <c r="CJ1230" s="1453"/>
      <c r="CK1230" s="1453"/>
      <c r="CL1230" s="1453"/>
      <c r="CM1230" s="1453"/>
      <c r="CN1230" s="1453"/>
      <c r="CO1230" s="1453"/>
      <c r="CP1230" s="1453"/>
      <c r="CQ1230" s="1453"/>
      <c r="CR1230" s="1453"/>
      <c r="CS1230" s="1453"/>
      <c r="CT1230" s="1453"/>
      <c r="CU1230" s="1453"/>
      <c r="CV1230" s="1453"/>
      <c r="CW1230" s="1453"/>
      <c r="CX1230" s="1453"/>
      <c r="CY1230" s="1453"/>
      <c r="CZ1230" s="1453"/>
      <c r="DA1230" s="1453"/>
      <c r="DB1230" s="1453"/>
      <c r="DC1230" s="1453"/>
      <c r="DD1230" s="1453"/>
      <c r="DE1230" s="1453"/>
      <c r="DF1230" s="1453"/>
      <c r="DG1230" s="1453"/>
      <c r="DH1230" s="1453"/>
      <c r="DI1230" s="1453"/>
      <c r="DJ1230" s="1453"/>
      <c r="DK1230" s="1453"/>
      <c r="DL1230" s="1453"/>
      <c r="DM1230" s="1453"/>
      <c r="DN1230" s="1453"/>
      <c r="DO1230" s="1453"/>
      <c r="DP1230" s="1453"/>
      <c r="DQ1230" s="1453"/>
      <c r="DR1230" s="1453"/>
      <c r="DS1230" s="1453"/>
      <c r="DT1230" s="1453"/>
    </row>
    <row r="1231" spans="1:124" s="1543" customFormat="1" ht="21.9" customHeight="1" x14ac:dyDescent="0.3">
      <c r="A1231" s="1453"/>
      <c r="B1231" s="1453"/>
      <c r="C1231" s="1514"/>
      <c r="D1231" s="1514"/>
      <c r="E1231" s="1514"/>
      <c r="F1231" s="1848"/>
      <c r="G1231" s="1930"/>
      <c r="H1231" s="1516"/>
      <c r="I1231" s="1537"/>
      <c r="J1231" s="1537"/>
      <c r="K1231" s="1453"/>
      <c r="L1231" s="1453"/>
      <c r="M1231" s="1453"/>
      <c r="N1231" s="1514"/>
      <c r="O1231" s="1453"/>
      <c r="P1231" s="1453"/>
      <c r="Q1231" s="1453"/>
      <c r="R1231" s="1453"/>
      <c r="S1231" s="1453"/>
      <c r="T1231" s="1452"/>
      <c r="U1231"/>
      <c r="V1231"/>
      <c r="W1231" s="1453"/>
      <c r="X1231" s="1453"/>
      <c r="Y1231" s="1453"/>
      <c r="Z1231" s="1453"/>
      <c r="AA1231" s="1453"/>
      <c r="AB1231" s="1453"/>
      <c r="AC1231" s="1453"/>
      <c r="AD1231" s="1453"/>
      <c r="AE1231" s="1453"/>
      <c r="AF1231" s="1453"/>
      <c r="AG1231" s="1453"/>
      <c r="AH1231" s="1453"/>
      <c r="AI1231" s="1453"/>
      <c r="AJ1231" s="1453"/>
      <c r="AK1231" s="1453"/>
      <c r="AL1231" s="1453"/>
      <c r="AM1231" s="1453"/>
      <c r="AN1231" s="1453"/>
      <c r="AO1231" s="1453"/>
      <c r="AP1231" s="1453"/>
      <c r="AQ1231" s="1453"/>
      <c r="AR1231" s="1454"/>
      <c r="AS1231" s="1453"/>
      <c r="AT1231" s="1453"/>
      <c r="AU1231" s="1453"/>
      <c r="AV1231" s="1453"/>
      <c r="AW1231" s="1453"/>
      <c r="AX1231" s="1453"/>
      <c r="AY1231" s="1453"/>
      <c r="AZ1231" s="1453"/>
      <c r="BA1231" s="1453"/>
      <c r="BB1231" s="1453"/>
      <c r="BC1231" s="1453"/>
      <c r="BD1231" s="1453"/>
      <c r="BE1231" s="1453"/>
      <c r="BF1231" s="1453"/>
      <c r="BG1231" s="1453"/>
      <c r="BH1231" s="1453"/>
      <c r="BI1231" s="1453"/>
      <c r="BJ1231" s="1453"/>
      <c r="BK1231" s="1453"/>
      <c r="BL1231" s="1453"/>
      <c r="BM1231" s="1453"/>
      <c r="BN1231" s="1453"/>
      <c r="BO1231" s="1453"/>
      <c r="BP1231" s="1453"/>
      <c r="BQ1231" s="1453"/>
      <c r="BR1231" s="1453"/>
      <c r="BS1231" s="1453"/>
      <c r="BT1231" s="1453"/>
      <c r="BU1231" s="1453"/>
      <c r="BV1231" s="1453"/>
      <c r="BW1231" s="1453"/>
      <c r="BX1231" s="1453"/>
      <c r="BY1231" s="1453"/>
      <c r="BZ1231" s="1453"/>
      <c r="CA1231" s="1453"/>
      <c r="CB1231" s="1453"/>
      <c r="CC1231" s="1453"/>
      <c r="CD1231" s="1453"/>
      <c r="CE1231" s="1453"/>
      <c r="CF1231" s="1453"/>
      <c r="CG1231" s="1453"/>
      <c r="CH1231" s="1453"/>
      <c r="CI1231" s="1453"/>
      <c r="CJ1231" s="1453"/>
      <c r="CK1231" s="1453"/>
      <c r="CL1231" s="1453"/>
      <c r="CM1231" s="1453"/>
      <c r="CN1231" s="1453"/>
      <c r="CO1231" s="1453"/>
      <c r="CP1231" s="1453"/>
      <c r="CQ1231" s="1453"/>
      <c r="CR1231" s="1453"/>
      <c r="CS1231" s="1453"/>
      <c r="CT1231" s="1453"/>
      <c r="CU1231" s="1453"/>
      <c r="CV1231" s="1453"/>
      <c r="CW1231" s="1453"/>
      <c r="CX1231" s="1453"/>
      <c r="CY1231" s="1453"/>
      <c r="CZ1231" s="1453"/>
      <c r="DA1231" s="1453"/>
      <c r="DB1231" s="1453"/>
      <c r="DC1231" s="1453"/>
      <c r="DD1231" s="1453"/>
      <c r="DE1231" s="1453"/>
      <c r="DF1231" s="1453"/>
      <c r="DG1231" s="1453"/>
      <c r="DH1231" s="1453"/>
      <c r="DI1231" s="1453"/>
      <c r="DJ1231" s="1453"/>
      <c r="DK1231" s="1453"/>
      <c r="DL1231" s="1453"/>
      <c r="DM1231" s="1453"/>
      <c r="DN1231" s="1453"/>
      <c r="DO1231" s="1453"/>
      <c r="DP1231" s="1453"/>
      <c r="DQ1231" s="1453"/>
      <c r="DR1231" s="1453"/>
      <c r="DS1231" s="1453"/>
      <c r="DT1231" s="1453"/>
    </row>
    <row r="1232" spans="1:124" s="1543" customFormat="1" ht="21.9" customHeight="1" x14ac:dyDescent="0.3">
      <c r="A1232" s="1453"/>
      <c r="B1232" s="1453"/>
      <c r="C1232" s="1514"/>
      <c r="D1232" s="1514"/>
      <c r="E1232" s="1514"/>
      <c r="F1232" s="1848"/>
      <c r="G1232" s="1930"/>
      <c r="H1232" s="1516"/>
      <c r="I1232" s="1537"/>
      <c r="J1232" s="1537"/>
      <c r="K1232" s="1453"/>
      <c r="L1232" s="1453"/>
      <c r="M1232" s="1453"/>
      <c r="N1232" s="1514"/>
      <c r="O1232" s="1453"/>
      <c r="P1232" s="1453"/>
      <c r="Q1232" s="1453"/>
      <c r="R1232" s="1453"/>
      <c r="S1232" s="1453"/>
      <c r="T1232" s="1452"/>
      <c r="U1232"/>
      <c r="V1232"/>
      <c r="W1232" s="1453"/>
      <c r="X1232" s="1453"/>
      <c r="Y1232" s="1453"/>
      <c r="Z1232" s="1453"/>
      <c r="AA1232" s="1453"/>
      <c r="AB1232" s="1453"/>
      <c r="AC1232" s="1453"/>
      <c r="AD1232" s="1453"/>
      <c r="AE1232" s="1453"/>
      <c r="AF1232" s="1453"/>
      <c r="AG1232" s="1453"/>
      <c r="AH1232" s="1453"/>
      <c r="AI1232" s="1453"/>
      <c r="AJ1232" s="1453"/>
      <c r="AK1232" s="1453"/>
      <c r="AL1232" s="1453"/>
      <c r="AM1232" s="1453"/>
      <c r="AN1232" s="1453"/>
      <c r="AO1232" s="1453"/>
      <c r="AP1232" s="1453"/>
      <c r="AQ1232" s="1453"/>
      <c r="AR1232" s="1454"/>
      <c r="AS1232" s="1453"/>
      <c r="AT1232" s="1453"/>
      <c r="AU1232" s="1453"/>
      <c r="AV1232" s="1453"/>
      <c r="AW1232" s="1453"/>
      <c r="AX1232" s="1453"/>
      <c r="AY1232" s="1453"/>
      <c r="AZ1232" s="1453"/>
      <c r="BA1232" s="1453"/>
      <c r="BB1232" s="1453"/>
      <c r="BC1232" s="1453"/>
      <c r="BD1232" s="1453"/>
      <c r="BE1232" s="1453"/>
      <c r="BF1232" s="1453"/>
      <c r="BG1232" s="1453"/>
      <c r="BH1232" s="1453"/>
      <c r="BI1232" s="1453"/>
      <c r="BJ1232" s="1453"/>
      <c r="BK1232" s="1453"/>
      <c r="BL1232" s="1453"/>
      <c r="BM1232" s="1453"/>
      <c r="BN1232" s="1453"/>
      <c r="BO1232" s="1453"/>
      <c r="BP1232" s="1453"/>
      <c r="BQ1232" s="1453"/>
      <c r="BR1232" s="1453"/>
      <c r="BS1232" s="1453"/>
      <c r="BT1232" s="1453"/>
      <c r="BU1232" s="1453"/>
      <c r="BV1232" s="1453"/>
      <c r="BW1232" s="1453"/>
      <c r="BX1232" s="1453"/>
      <c r="BY1232" s="1453"/>
      <c r="BZ1232" s="1453"/>
      <c r="CA1232" s="1453"/>
      <c r="CB1232" s="1453"/>
      <c r="CC1232" s="1453"/>
      <c r="CD1232" s="1453"/>
      <c r="CE1232" s="1453"/>
      <c r="CF1232" s="1453"/>
      <c r="CG1232" s="1453"/>
      <c r="CH1232" s="1453"/>
      <c r="CI1232" s="1453"/>
      <c r="CJ1232" s="1453"/>
      <c r="CK1232" s="1453"/>
      <c r="CL1232" s="1453"/>
      <c r="CM1232" s="1453"/>
      <c r="CN1232" s="1453"/>
      <c r="CO1232" s="1453"/>
      <c r="CP1232" s="1453"/>
      <c r="CQ1232" s="1453"/>
      <c r="CR1232" s="1453"/>
      <c r="CS1232" s="1453"/>
      <c r="CT1232" s="1453"/>
      <c r="CU1232" s="1453"/>
      <c r="CV1232" s="1453"/>
      <c r="CW1232" s="1453"/>
      <c r="CX1232" s="1453"/>
      <c r="CY1232" s="1453"/>
      <c r="CZ1232" s="1453"/>
      <c r="DA1232" s="1453"/>
      <c r="DB1232" s="1453"/>
      <c r="DC1232" s="1453"/>
      <c r="DD1232" s="1453"/>
      <c r="DE1232" s="1453"/>
      <c r="DF1232" s="1453"/>
      <c r="DG1232" s="1453"/>
      <c r="DH1232" s="1453"/>
      <c r="DI1232" s="1453"/>
      <c r="DJ1232" s="1453"/>
      <c r="DK1232" s="1453"/>
      <c r="DL1232" s="1453"/>
      <c r="DM1232" s="1453"/>
      <c r="DN1232" s="1453"/>
      <c r="DO1232" s="1453"/>
      <c r="DP1232" s="1453"/>
      <c r="DQ1232" s="1453"/>
      <c r="DR1232" s="1453"/>
      <c r="DS1232" s="1453"/>
      <c r="DT1232" s="1453"/>
    </row>
    <row r="1233" spans="1:124" s="1543" customFormat="1" ht="21.9" customHeight="1" x14ac:dyDescent="0.3">
      <c r="A1233" s="1453"/>
      <c r="B1233" s="1453"/>
      <c r="C1233" s="1514"/>
      <c r="D1233" s="1514"/>
      <c r="E1233" s="1514"/>
      <c r="F1233" s="1848"/>
      <c r="G1233" s="1930"/>
      <c r="H1233" s="1516"/>
      <c r="I1233" s="1537"/>
      <c r="J1233" s="1537"/>
      <c r="K1233" s="1453"/>
      <c r="L1233" s="1453"/>
      <c r="M1233" s="1453"/>
      <c r="N1233" s="1514"/>
      <c r="O1233" s="1453"/>
      <c r="P1233" s="1453"/>
      <c r="Q1233" s="1453"/>
      <c r="R1233" s="1453"/>
      <c r="S1233" s="1453"/>
      <c r="T1233" s="1452"/>
      <c r="U1233"/>
      <c r="V1233"/>
      <c r="W1233" s="1453"/>
      <c r="X1233" s="1453"/>
      <c r="Y1233" s="1453"/>
      <c r="Z1233" s="1453"/>
      <c r="AA1233" s="1453"/>
      <c r="AB1233" s="1453"/>
      <c r="AC1233" s="1453"/>
      <c r="AD1233" s="1453"/>
      <c r="AE1233" s="1453"/>
      <c r="AF1233" s="1453"/>
      <c r="AG1233" s="1453"/>
      <c r="AH1233" s="1453"/>
      <c r="AI1233" s="1453"/>
      <c r="AJ1233" s="1453"/>
      <c r="AK1233" s="1453"/>
      <c r="AL1233" s="1453"/>
      <c r="AM1233" s="1453"/>
      <c r="AN1233" s="1453"/>
      <c r="AO1233" s="1453"/>
      <c r="AP1233" s="1453"/>
      <c r="AQ1233" s="1453"/>
      <c r="AR1233" s="1454"/>
      <c r="AS1233" s="1453"/>
      <c r="AT1233" s="1453"/>
      <c r="AU1233" s="1453"/>
      <c r="AV1233" s="1453"/>
      <c r="AW1233" s="1453"/>
      <c r="AX1233" s="1453"/>
      <c r="AY1233" s="1453"/>
      <c r="AZ1233" s="1453"/>
      <c r="BA1233" s="1453"/>
      <c r="BB1233" s="1453"/>
      <c r="BC1233" s="1453"/>
      <c r="BD1233" s="1453"/>
      <c r="BE1233" s="1453"/>
      <c r="BF1233" s="1453"/>
      <c r="BG1233" s="1453"/>
      <c r="BH1233" s="1453"/>
      <c r="BI1233" s="1453"/>
      <c r="BJ1233" s="1453"/>
      <c r="BK1233" s="1453"/>
      <c r="BL1233" s="1453"/>
      <c r="BM1233" s="1453"/>
      <c r="BN1233" s="1453"/>
      <c r="BO1233" s="1453"/>
      <c r="BP1233" s="1453"/>
      <c r="BQ1233" s="1453"/>
      <c r="BR1233" s="1453"/>
      <c r="BS1233" s="1453"/>
      <c r="BT1233" s="1453"/>
      <c r="BU1233" s="1453"/>
      <c r="BV1233" s="1453"/>
      <c r="BW1233" s="1453"/>
      <c r="BX1233" s="1453"/>
      <c r="BY1233" s="1453"/>
      <c r="BZ1233" s="1453"/>
      <c r="CA1233" s="1453"/>
      <c r="CB1233" s="1453"/>
      <c r="CC1233" s="1453"/>
      <c r="CD1233" s="1453"/>
      <c r="CE1233" s="1453"/>
      <c r="CF1233" s="1453"/>
      <c r="CG1233" s="1453"/>
      <c r="CH1233" s="1453"/>
      <c r="CI1233" s="1453"/>
      <c r="CJ1233" s="1453"/>
      <c r="CK1233" s="1453"/>
      <c r="CL1233" s="1453"/>
      <c r="CM1233" s="1453"/>
      <c r="CN1233" s="1453"/>
      <c r="CO1233" s="1453"/>
      <c r="CP1233" s="1453"/>
      <c r="CQ1233" s="1453"/>
      <c r="CR1233" s="1453"/>
      <c r="CS1233" s="1453"/>
      <c r="CT1233" s="1453"/>
      <c r="CU1233" s="1453"/>
      <c r="CV1233" s="1453"/>
      <c r="CW1233" s="1453"/>
      <c r="CX1233" s="1453"/>
      <c r="CY1233" s="1453"/>
      <c r="CZ1233" s="1453"/>
      <c r="DA1233" s="1453"/>
      <c r="DB1233" s="1453"/>
      <c r="DC1233" s="1453"/>
      <c r="DD1233" s="1453"/>
      <c r="DE1233" s="1453"/>
      <c r="DF1233" s="1453"/>
      <c r="DG1233" s="1453"/>
      <c r="DH1233" s="1453"/>
      <c r="DI1233" s="1453"/>
      <c r="DJ1233" s="1453"/>
      <c r="DK1233" s="1453"/>
      <c r="DL1233" s="1453"/>
      <c r="DM1233" s="1453"/>
      <c r="DN1233" s="1453"/>
      <c r="DO1233" s="1453"/>
      <c r="DP1233" s="1453"/>
      <c r="DQ1233" s="1453"/>
      <c r="DR1233" s="1453"/>
      <c r="DS1233" s="1453"/>
      <c r="DT1233" s="1453"/>
    </row>
    <row r="1234" spans="1:124" s="1543" customFormat="1" ht="21.9" customHeight="1" x14ac:dyDescent="0.3">
      <c r="A1234" s="1453"/>
      <c r="B1234" s="1453"/>
      <c r="C1234" s="1514"/>
      <c r="D1234" s="1514"/>
      <c r="E1234" s="1514"/>
      <c r="F1234" s="1848"/>
      <c r="G1234" s="1930"/>
      <c r="H1234" s="1516"/>
      <c r="I1234" s="1537"/>
      <c r="J1234" s="1537"/>
      <c r="K1234" s="1453"/>
      <c r="L1234" s="1453"/>
      <c r="M1234" s="1453"/>
      <c r="N1234" s="1514"/>
      <c r="O1234" s="1453"/>
      <c r="P1234" s="1453"/>
      <c r="Q1234" s="1453"/>
      <c r="R1234" s="1453"/>
      <c r="S1234" s="1453"/>
      <c r="T1234" s="1452"/>
      <c r="U1234"/>
      <c r="V1234"/>
      <c r="W1234" s="1453"/>
      <c r="X1234" s="1453"/>
      <c r="Y1234" s="1453"/>
      <c r="Z1234" s="1453"/>
      <c r="AA1234" s="1453"/>
      <c r="AB1234" s="1453"/>
      <c r="AC1234" s="1453"/>
      <c r="AD1234" s="1453"/>
      <c r="AE1234" s="1453"/>
      <c r="AF1234" s="1453"/>
      <c r="AG1234" s="1453"/>
      <c r="AH1234" s="1453"/>
      <c r="AI1234" s="1453"/>
      <c r="AJ1234" s="1453"/>
      <c r="AK1234" s="1453"/>
      <c r="AL1234" s="1453"/>
      <c r="AM1234" s="1453"/>
      <c r="AN1234" s="1453"/>
      <c r="AO1234" s="1453"/>
      <c r="AP1234" s="1453"/>
      <c r="AQ1234" s="1453"/>
      <c r="AR1234" s="1454"/>
      <c r="AS1234" s="1453"/>
      <c r="AT1234" s="1453"/>
      <c r="AU1234" s="1453"/>
      <c r="AV1234" s="1453"/>
      <c r="AW1234" s="1453"/>
      <c r="AX1234" s="1453"/>
      <c r="AY1234" s="1453"/>
      <c r="AZ1234" s="1453"/>
      <c r="BA1234" s="1453"/>
      <c r="BB1234" s="1453"/>
      <c r="BC1234" s="1453"/>
      <c r="BD1234" s="1453"/>
      <c r="BE1234" s="1453"/>
      <c r="BF1234" s="1453"/>
      <c r="BG1234" s="1453"/>
      <c r="BH1234" s="1453"/>
      <c r="BI1234" s="1453"/>
      <c r="BJ1234" s="1453"/>
      <c r="BK1234" s="1453"/>
      <c r="BL1234" s="1453"/>
      <c r="BM1234" s="1453"/>
      <c r="BN1234" s="1453"/>
      <c r="BO1234" s="1453"/>
      <c r="BP1234" s="1453"/>
      <c r="BQ1234" s="1453"/>
      <c r="BR1234" s="1453"/>
      <c r="BS1234" s="1453"/>
      <c r="BT1234" s="1453"/>
      <c r="BU1234" s="1453"/>
      <c r="BV1234" s="1453"/>
      <c r="BW1234" s="1453"/>
      <c r="BX1234" s="1453"/>
      <c r="BY1234" s="1453"/>
      <c r="BZ1234" s="1453"/>
      <c r="CA1234" s="1453"/>
      <c r="CB1234" s="1453"/>
      <c r="CC1234" s="1453"/>
      <c r="CD1234" s="1453"/>
      <c r="CE1234" s="1453"/>
      <c r="CF1234" s="1453"/>
      <c r="CG1234" s="1453"/>
      <c r="CH1234" s="1453"/>
      <c r="CI1234" s="1453"/>
      <c r="CJ1234" s="1453"/>
      <c r="CK1234" s="1453"/>
      <c r="CL1234" s="1453"/>
      <c r="CM1234" s="1453"/>
      <c r="CN1234" s="1453"/>
      <c r="CO1234" s="1453"/>
      <c r="CP1234" s="1453"/>
      <c r="CQ1234" s="1453"/>
      <c r="CR1234" s="1453"/>
      <c r="CS1234" s="1453"/>
      <c r="CT1234" s="1453"/>
      <c r="CU1234" s="1453"/>
      <c r="CV1234" s="1453"/>
      <c r="CW1234" s="1453"/>
      <c r="CX1234" s="1453"/>
      <c r="CY1234" s="1453"/>
      <c r="CZ1234" s="1453"/>
      <c r="DA1234" s="1453"/>
      <c r="DB1234" s="1453"/>
      <c r="DC1234" s="1453"/>
      <c r="DD1234" s="1453"/>
      <c r="DE1234" s="1453"/>
      <c r="DF1234" s="1453"/>
      <c r="DG1234" s="1453"/>
      <c r="DH1234" s="1453"/>
      <c r="DI1234" s="1453"/>
      <c r="DJ1234" s="1453"/>
      <c r="DK1234" s="1453"/>
      <c r="DL1234" s="1453"/>
      <c r="DM1234" s="1453"/>
      <c r="DN1234" s="1453"/>
      <c r="DO1234" s="1453"/>
      <c r="DP1234" s="1453"/>
      <c r="DQ1234" s="1453"/>
      <c r="DR1234" s="1453"/>
      <c r="DS1234" s="1453"/>
      <c r="DT1234" s="1453"/>
    </row>
    <row r="1235" spans="1:124" s="1543" customFormat="1" ht="21.9" customHeight="1" x14ac:dyDescent="0.3">
      <c r="A1235" s="1453"/>
      <c r="B1235" s="1453"/>
      <c r="C1235" s="1514"/>
      <c r="D1235" s="1514"/>
      <c r="E1235" s="1514"/>
      <c r="F1235" s="1848"/>
      <c r="G1235" s="1930"/>
      <c r="H1235" s="1516"/>
      <c r="I1235" s="1537"/>
      <c r="J1235" s="1537"/>
      <c r="K1235" s="1453"/>
      <c r="L1235" s="1453"/>
      <c r="M1235" s="1453"/>
      <c r="N1235" s="1514"/>
      <c r="O1235" s="1453"/>
      <c r="P1235" s="1453"/>
      <c r="Q1235" s="1453"/>
      <c r="R1235" s="1453"/>
      <c r="S1235" s="1453"/>
      <c r="T1235" s="1452"/>
      <c r="U1235"/>
      <c r="V1235"/>
      <c r="W1235" s="1453"/>
      <c r="X1235" s="1453"/>
      <c r="Y1235" s="1453"/>
      <c r="Z1235" s="1453"/>
      <c r="AA1235" s="1453"/>
      <c r="AB1235" s="1453"/>
      <c r="AC1235" s="1453"/>
      <c r="AD1235" s="1453"/>
      <c r="AE1235" s="1453"/>
      <c r="AF1235" s="1453"/>
      <c r="AG1235" s="1453"/>
      <c r="AH1235" s="1453"/>
      <c r="AI1235" s="1453"/>
      <c r="AJ1235" s="1453"/>
      <c r="AK1235" s="1453"/>
      <c r="AL1235" s="1453"/>
      <c r="AM1235" s="1453"/>
      <c r="AN1235" s="1453"/>
      <c r="AO1235" s="1453"/>
      <c r="AP1235" s="1453"/>
      <c r="AQ1235" s="1453"/>
      <c r="AR1235" s="1454"/>
      <c r="AS1235" s="1453"/>
      <c r="AT1235" s="1453"/>
      <c r="AU1235" s="1453"/>
      <c r="AV1235" s="1453"/>
      <c r="AW1235" s="1453"/>
      <c r="AX1235" s="1453"/>
      <c r="AY1235" s="1453"/>
      <c r="AZ1235" s="1453"/>
      <c r="BA1235" s="1453"/>
      <c r="BB1235" s="1453"/>
      <c r="BC1235" s="1453"/>
      <c r="BD1235" s="1453"/>
      <c r="BE1235" s="1453"/>
      <c r="BF1235" s="1453"/>
      <c r="BG1235" s="1453"/>
      <c r="BH1235" s="1453"/>
      <c r="BI1235" s="1453"/>
      <c r="BJ1235" s="1453"/>
      <c r="BK1235" s="1453"/>
      <c r="BL1235" s="1453"/>
      <c r="BM1235" s="1453"/>
      <c r="BN1235" s="1453"/>
      <c r="BO1235" s="1453"/>
      <c r="BP1235" s="1453"/>
      <c r="BQ1235" s="1453"/>
      <c r="BR1235" s="1453"/>
      <c r="BS1235" s="1453"/>
      <c r="BT1235" s="1453"/>
      <c r="BU1235" s="1453"/>
      <c r="BV1235" s="1453"/>
      <c r="BW1235" s="1453"/>
      <c r="BX1235" s="1453"/>
      <c r="BY1235" s="1453"/>
      <c r="BZ1235" s="1453"/>
      <c r="CA1235" s="1453"/>
      <c r="CB1235" s="1453"/>
      <c r="CC1235" s="1453"/>
      <c r="CD1235" s="1453"/>
      <c r="CE1235" s="1453"/>
      <c r="CF1235" s="1453"/>
      <c r="CG1235" s="1453"/>
      <c r="CH1235" s="1453"/>
      <c r="CI1235" s="1453"/>
      <c r="CJ1235" s="1453"/>
      <c r="CK1235" s="1453"/>
      <c r="CL1235" s="1453"/>
      <c r="CM1235" s="1453"/>
      <c r="CN1235" s="1453"/>
      <c r="CO1235" s="1453"/>
      <c r="CP1235" s="1453"/>
      <c r="CQ1235" s="1453"/>
      <c r="CR1235" s="1453"/>
      <c r="CS1235" s="1453"/>
      <c r="CT1235" s="1453"/>
      <c r="CU1235" s="1453"/>
      <c r="CV1235" s="1453"/>
      <c r="CW1235" s="1453"/>
      <c r="CX1235" s="1453"/>
      <c r="CY1235" s="1453"/>
      <c r="CZ1235" s="1453"/>
      <c r="DA1235" s="1453"/>
      <c r="DB1235" s="1453"/>
      <c r="DC1235" s="1453"/>
      <c r="DD1235" s="1453"/>
      <c r="DE1235" s="1453"/>
      <c r="DF1235" s="1453"/>
      <c r="DG1235" s="1453"/>
      <c r="DH1235" s="1453"/>
      <c r="DI1235" s="1453"/>
      <c r="DJ1235" s="1453"/>
      <c r="DK1235" s="1453"/>
      <c r="DL1235" s="1453"/>
      <c r="DM1235" s="1453"/>
      <c r="DN1235" s="1453"/>
      <c r="DO1235" s="1453"/>
      <c r="DP1235" s="1453"/>
      <c r="DQ1235" s="1453"/>
      <c r="DR1235" s="1453"/>
      <c r="DS1235" s="1453"/>
      <c r="DT1235" s="1453"/>
    </row>
    <row r="1236" spans="1:124" s="1543" customFormat="1" ht="21.9" customHeight="1" x14ac:dyDescent="0.3">
      <c r="A1236" s="1453"/>
      <c r="B1236" s="1453"/>
      <c r="C1236" s="1514"/>
      <c r="D1236" s="1514"/>
      <c r="E1236" s="1514"/>
      <c r="F1236" s="1848"/>
      <c r="G1236" s="1930"/>
      <c r="H1236" s="1516"/>
      <c r="I1236" s="1537"/>
      <c r="J1236" s="1537"/>
      <c r="K1236" s="1453"/>
      <c r="L1236" s="1453"/>
      <c r="M1236" s="1453"/>
      <c r="N1236" s="1514"/>
      <c r="O1236" s="1453"/>
      <c r="P1236" s="1453"/>
      <c r="Q1236" s="1453"/>
      <c r="R1236" s="1453"/>
      <c r="S1236" s="1453"/>
      <c r="T1236" s="1452"/>
      <c r="U1236"/>
      <c r="V1236"/>
      <c r="W1236" s="1453"/>
      <c r="X1236" s="1453"/>
      <c r="Y1236" s="1453"/>
      <c r="Z1236" s="1453"/>
      <c r="AA1236" s="1453"/>
      <c r="AB1236" s="1453"/>
      <c r="AC1236" s="1453"/>
      <c r="AD1236" s="1453"/>
      <c r="AE1236" s="1453"/>
      <c r="AF1236" s="1453"/>
      <c r="AG1236" s="1453"/>
      <c r="AH1236" s="1453"/>
      <c r="AI1236" s="1453"/>
      <c r="AJ1236" s="1453"/>
      <c r="AK1236" s="1453"/>
      <c r="AL1236" s="1453"/>
      <c r="AM1236" s="1453"/>
      <c r="AN1236" s="1453"/>
      <c r="AO1236" s="1453"/>
      <c r="AP1236" s="1453"/>
      <c r="AQ1236" s="1453"/>
      <c r="AR1236" s="1454"/>
      <c r="AS1236" s="1453"/>
      <c r="AT1236" s="1453"/>
      <c r="AU1236" s="1453"/>
      <c r="AV1236" s="1453"/>
      <c r="AW1236" s="1453"/>
      <c r="AX1236" s="1453"/>
      <c r="AY1236" s="1453"/>
      <c r="AZ1236" s="1453"/>
      <c r="BA1236" s="1453"/>
      <c r="BB1236" s="1453"/>
      <c r="BC1236" s="1453"/>
      <c r="BD1236" s="1453"/>
      <c r="BE1236" s="1453"/>
      <c r="BF1236" s="1453"/>
      <c r="BG1236" s="1453"/>
      <c r="BH1236" s="1453"/>
      <c r="BI1236" s="1453"/>
      <c r="BJ1236" s="1453"/>
      <c r="BK1236" s="1453"/>
      <c r="BL1236" s="1453"/>
      <c r="BM1236" s="1453"/>
      <c r="BN1236" s="1453"/>
      <c r="BO1236" s="1453"/>
      <c r="BP1236" s="1453"/>
      <c r="BQ1236" s="1453"/>
      <c r="BR1236" s="1453"/>
      <c r="BS1236" s="1453"/>
      <c r="BT1236" s="1453"/>
      <c r="BU1236" s="1453"/>
      <c r="BV1236" s="1453"/>
      <c r="BW1236" s="1453"/>
      <c r="BX1236" s="1453"/>
      <c r="BY1236" s="1453"/>
      <c r="BZ1236" s="1453"/>
      <c r="CA1236" s="1453"/>
      <c r="CB1236" s="1453"/>
      <c r="CC1236" s="1453"/>
      <c r="CD1236" s="1453"/>
      <c r="CE1236" s="1453"/>
      <c r="CF1236" s="1453"/>
      <c r="CG1236" s="1453"/>
      <c r="CH1236" s="1453"/>
      <c r="CI1236" s="1453"/>
      <c r="CJ1236" s="1453"/>
      <c r="CK1236" s="1453"/>
      <c r="CL1236" s="1453"/>
      <c r="CM1236" s="1453"/>
      <c r="CN1236" s="1453"/>
      <c r="CO1236" s="1453"/>
      <c r="CP1236" s="1453"/>
      <c r="CQ1236" s="1453"/>
      <c r="CR1236" s="1453"/>
      <c r="CS1236" s="1453"/>
      <c r="CT1236" s="1453"/>
      <c r="CU1236" s="1453"/>
      <c r="CV1236" s="1453"/>
      <c r="CW1236" s="1453"/>
      <c r="CX1236" s="1453"/>
      <c r="CY1236" s="1453"/>
      <c r="CZ1236" s="1453"/>
      <c r="DA1236" s="1453"/>
      <c r="DB1236" s="1453"/>
      <c r="DC1236" s="1453"/>
      <c r="DD1236" s="1453"/>
      <c r="DE1236" s="1453"/>
      <c r="DF1236" s="1453"/>
      <c r="DG1236" s="1453"/>
      <c r="DH1236" s="1453"/>
      <c r="DI1236" s="1453"/>
      <c r="DJ1236" s="1453"/>
      <c r="DK1236" s="1453"/>
      <c r="DL1236" s="1453"/>
      <c r="DM1236" s="1453"/>
      <c r="DN1236" s="1453"/>
      <c r="DO1236" s="1453"/>
      <c r="DP1236" s="1453"/>
      <c r="DQ1236" s="1453"/>
      <c r="DR1236" s="1453"/>
      <c r="DS1236" s="1453"/>
      <c r="DT1236" s="1453"/>
    </row>
    <row r="1237" spans="1:124" s="1543" customFormat="1" ht="21.9" customHeight="1" x14ac:dyDescent="0.3">
      <c r="A1237" s="1453"/>
      <c r="B1237" s="1453"/>
      <c r="C1237" s="1514"/>
      <c r="D1237" s="1514"/>
      <c r="E1237" s="1514"/>
      <c r="F1237" s="1848"/>
      <c r="G1237" s="1930"/>
      <c r="H1237" s="1516"/>
      <c r="I1237" s="1537"/>
      <c r="J1237" s="1537"/>
      <c r="K1237" s="1453"/>
      <c r="L1237" s="1453"/>
      <c r="M1237" s="1453"/>
      <c r="N1237" s="1514"/>
      <c r="O1237" s="1453"/>
      <c r="P1237" s="1453"/>
      <c r="Q1237" s="1453"/>
      <c r="R1237" s="1453"/>
      <c r="S1237" s="1453"/>
      <c r="T1237" s="1452"/>
      <c r="U1237"/>
      <c r="V1237"/>
      <c r="W1237" s="1453"/>
      <c r="X1237" s="1453"/>
      <c r="Y1237" s="1453"/>
      <c r="Z1237" s="1453"/>
      <c r="AA1237" s="1453"/>
      <c r="AB1237" s="1453"/>
      <c r="AC1237" s="1453"/>
      <c r="AD1237" s="1453"/>
      <c r="AE1237" s="1453"/>
      <c r="AF1237" s="1453"/>
      <c r="AG1237" s="1453"/>
      <c r="AH1237" s="1453"/>
      <c r="AI1237" s="1453"/>
      <c r="AJ1237" s="1453"/>
      <c r="AK1237" s="1453"/>
      <c r="AL1237" s="1453"/>
      <c r="AM1237" s="1453"/>
      <c r="AN1237" s="1453"/>
      <c r="AO1237" s="1453"/>
      <c r="AP1237" s="1453"/>
      <c r="AQ1237" s="1453"/>
      <c r="AR1237" s="1454"/>
      <c r="AS1237" s="1453"/>
      <c r="AT1237" s="1453"/>
      <c r="AU1237" s="1453"/>
      <c r="AV1237" s="1453"/>
      <c r="AW1237" s="1453"/>
      <c r="AX1237" s="1453"/>
      <c r="AY1237" s="1453"/>
      <c r="AZ1237" s="1453"/>
      <c r="BA1237" s="1453"/>
      <c r="BB1237" s="1453"/>
      <c r="BC1237" s="1453"/>
      <c r="BD1237" s="1453"/>
      <c r="BE1237" s="1453"/>
      <c r="BF1237" s="1453"/>
      <c r="BG1237" s="1453"/>
      <c r="BH1237" s="1453"/>
      <c r="BI1237" s="1453"/>
      <c r="BJ1237" s="1453"/>
      <c r="BK1237" s="1453"/>
      <c r="BL1237" s="1453"/>
      <c r="BM1237" s="1453"/>
      <c r="BN1237" s="1453"/>
      <c r="BO1237" s="1453"/>
      <c r="BP1237" s="1453"/>
      <c r="BQ1237" s="1453"/>
      <c r="BR1237" s="1453"/>
      <c r="BS1237" s="1453"/>
      <c r="BT1237" s="1453"/>
      <c r="BU1237" s="1453"/>
      <c r="BV1237" s="1453"/>
      <c r="BW1237" s="1453"/>
      <c r="BX1237" s="1453"/>
      <c r="BY1237" s="1453"/>
      <c r="BZ1237" s="1453"/>
      <c r="CA1237" s="1453"/>
      <c r="CB1237" s="1453"/>
      <c r="CC1237" s="1453"/>
      <c r="CD1237" s="1453"/>
      <c r="CE1237" s="1453"/>
      <c r="CF1237" s="1453"/>
      <c r="CG1237" s="1453"/>
      <c r="CH1237" s="1453"/>
      <c r="CI1237" s="1453"/>
      <c r="CJ1237" s="1453"/>
      <c r="CK1237" s="1453"/>
      <c r="CL1237" s="1453"/>
      <c r="CM1237" s="1453"/>
      <c r="CN1237" s="1453"/>
      <c r="CO1237" s="1453"/>
      <c r="CP1237" s="1453"/>
      <c r="CQ1237" s="1453"/>
      <c r="CR1237" s="1453"/>
      <c r="CS1237" s="1453"/>
      <c r="CT1237" s="1453"/>
      <c r="CU1237" s="1453"/>
      <c r="CV1237" s="1453"/>
      <c r="CW1237" s="1453"/>
      <c r="CX1237" s="1453"/>
      <c r="CY1237" s="1453"/>
      <c r="CZ1237" s="1453"/>
      <c r="DA1237" s="1453"/>
      <c r="DB1237" s="1453"/>
      <c r="DC1237" s="1453"/>
      <c r="DD1237" s="1453"/>
      <c r="DE1237" s="1453"/>
      <c r="DF1237" s="1453"/>
      <c r="DG1237" s="1453"/>
      <c r="DH1237" s="1453"/>
      <c r="DI1237" s="1453"/>
      <c r="DJ1237" s="1453"/>
      <c r="DK1237" s="1453"/>
      <c r="DL1237" s="1453"/>
      <c r="DM1237" s="1453"/>
      <c r="DN1237" s="1453"/>
      <c r="DO1237" s="1453"/>
      <c r="DP1237" s="1453"/>
      <c r="DQ1237" s="1453"/>
      <c r="DR1237" s="1453"/>
      <c r="DS1237" s="1453"/>
      <c r="DT1237" s="1453"/>
    </row>
    <row r="1238" spans="1:124" s="1543" customFormat="1" ht="21.9" customHeight="1" x14ac:dyDescent="0.3">
      <c r="A1238" s="1453"/>
      <c r="B1238" s="1453"/>
      <c r="C1238" s="1514"/>
      <c r="D1238" s="1514"/>
      <c r="E1238" s="1514"/>
      <c r="F1238" s="1848"/>
      <c r="G1238" s="1930"/>
      <c r="H1238" s="1516"/>
      <c r="I1238" s="1537"/>
      <c r="J1238" s="1537"/>
      <c r="K1238" s="1453"/>
      <c r="L1238" s="1453"/>
      <c r="M1238" s="1453"/>
      <c r="N1238" s="1514"/>
      <c r="O1238" s="1453"/>
      <c r="P1238" s="1453"/>
      <c r="Q1238" s="1453"/>
      <c r="R1238" s="1453"/>
      <c r="S1238" s="1453"/>
      <c r="T1238" s="1452"/>
      <c r="U1238"/>
      <c r="V1238"/>
      <c r="W1238" s="1453"/>
      <c r="X1238" s="1453"/>
      <c r="Y1238" s="1453"/>
      <c r="Z1238" s="1453"/>
      <c r="AA1238" s="1453"/>
      <c r="AB1238" s="1453"/>
      <c r="AC1238" s="1453"/>
      <c r="AD1238" s="1453"/>
      <c r="AE1238" s="1453"/>
      <c r="AF1238" s="1453"/>
      <c r="AG1238" s="1453"/>
      <c r="AH1238" s="1453"/>
      <c r="AI1238" s="1453"/>
      <c r="AJ1238" s="1453"/>
      <c r="AK1238" s="1453"/>
      <c r="AL1238" s="1453"/>
      <c r="AM1238" s="1453"/>
      <c r="AN1238" s="1453"/>
      <c r="AO1238" s="1453"/>
      <c r="AP1238" s="1453"/>
      <c r="AQ1238" s="1453"/>
      <c r="AR1238" s="1454"/>
      <c r="AS1238" s="1453"/>
      <c r="AT1238" s="1453"/>
      <c r="AU1238" s="1453"/>
      <c r="AV1238" s="1453"/>
      <c r="AW1238" s="1453"/>
      <c r="AX1238" s="1453"/>
      <c r="AY1238" s="1453"/>
      <c r="AZ1238" s="1453"/>
      <c r="BA1238" s="1453"/>
      <c r="BB1238" s="1453"/>
      <c r="BC1238" s="1453"/>
      <c r="BD1238" s="1453"/>
      <c r="BE1238" s="1453"/>
      <c r="BF1238" s="1453"/>
      <c r="BG1238" s="1453"/>
      <c r="BH1238" s="1453"/>
      <c r="BI1238" s="1453"/>
      <c r="BJ1238" s="1453"/>
      <c r="BK1238" s="1453"/>
      <c r="BL1238" s="1453"/>
      <c r="BM1238" s="1453"/>
      <c r="BN1238" s="1453"/>
      <c r="BO1238" s="1453"/>
      <c r="BP1238" s="1453"/>
      <c r="BQ1238" s="1453"/>
      <c r="BR1238" s="1453"/>
      <c r="BS1238" s="1453"/>
      <c r="BT1238" s="1453"/>
      <c r="BU1238" s="1453"/>
      <c r="BV1238" s="1453"/>
      <c r="BW1238" s="1453"/>
      <c r="BX1238" s="1453"/>
      <c r="BY1238" s="1453"/>
      <c r="BZ1238" s="1453"/>
      <c r="CA1238" s="1453"/>
      <c r="CB1238" s="1453"/>
      <c r="CC1238" s="1453"/>
      <c r="CD1238" s="1453"/>
      <c r="CE1238" s="1453"/>
      <c r="CF1238" s="1453"/>
      <c r="CG1238" s="1453"/>
      <c r="CH1238" s="1453"/>
      <c r="CI1238" s="1453"/>
      <c r="CJ1238" s="1453"/>
      <c r="CK1238" s="1453"/>
      <c r="CL1238" s="1453"/>
      <c r="CM1238" s="1453"/>
      <c r="CN1238" s="1453"/>
      <c r="CO1238" s="1453"/>
      <c r="CP1238" s="1453"/>
      <c r="CQ1238" s="1453"/>
      <c r="CR1238" s="1453"/>
      <c r="CS1238" s="1453"/>
      <c r="CT1238" s="1453"/>
      <c r="CU1238" s="1453"/>
      <c r="CV1238" s="1453"/>
      <c r="CW1238" s="1453"/>
      <c r="CX1238" s="1453"/>
      <c r="CY1238" s="1453"/>
      <c r="CZ1238" s="1453"/>
      <c r="DA1238" s="1453"/>
      <c r="DB1238" s="1453"/>
      <c r="DC1238" s="1453"/>
      <c r="DD1238" s="1453"/>
      <c r="DE1238" s="1453"/>
      <c r="DF1238" s="1453"/>
      <c r="DG1238" s="1453"/>
      <c r="DH1238" s="1453"/>
      <c r="DI1238" s="1453"/>
      <c r="DJ1238" s="1453"/>
      <c r="DK1238" s="1453"/>
      <c r="DL1238" s="1453"/>
      <c r="DM1238" s="1453"/>
      <c r="DN1238" s="1453"/>
      <c r="DO1238" s="1453"/>
      <c r="DP1238" s="1453"/>
      <c r="DQ1238" s="1453"/>
      <c r="DR1238" s="1453"/>
      <c r="DS1238" s="1453"/>
      <c r="DT1238" s="1453"/>
    </row>
    <row r="1239" spans="1:124" s="1543" customFormat="1" ht="21.9" customHeight="1" x14ac:dyDescent="0.3">
      <c r="A1239" s="1453"/>
      <c r="B1239" s="1453"/>
      <c r="C1239" s="1514"/>
      <c r="D1239" s="1514"/>
      <c r="E1239" s="1514"/>
      <c r="F1239" s="1848"/>
      <c r="G1239" s="1930"/>
      <c r="H1239" s="1516"/>
      <c r="I1239" s="1537"/>
      <c r="J1239" s="1537"/>
      <c r="K1239" s="1453"/>
      <c r="L1239" s="1453"/>
      <c r="M1239" s="1453"/>
      <c r="N1239" s="1514"/>
      <c r="O1239" s="1453"/>
      <c r="P1239" s="1453"/>
      <c r="Q1239" s="1453"/>
      <c r="R1239" s="1453"/>
      <c r="S1239" s="1453"/>
      <c r="T1239" s="1452"/>
      <c r="U1239"/>
      <c r="V1239"/>
      <c r="W1239" s="1453"/>
      <c r="X1239" s="1453"/>
      <c r="Y1239" s="1453"/>
      <c r="Z1239" s="1453"/>
      <c r="AA1239" s="1453"/>
      <c r="AB1239" s="1453"/>
      <c r="AC1239" s="1453"/>
      <c r="AD1239" s="1453"/>
      <c r="AE1239" s="1453"/>
      <c r="AF1239" s="1453"/>
      <c r="AG1239" s="1453"/>
      <c r="AH1239" s="1453"/>
      <c r="AI1239" s="1453"/>
      <c r="AJ1239" s="1453"/>
      <c r="AK1239" s="1453"/>
      <c r="AL1239" s="1453"/>
      <c r="AM1239" s="1453"/>
      <c r="AN1239" s="1453"/>
      <c r="AO1239" s="1453"/>
      <c r="AP1239" s="1453"/>
      <c r="AQ1239" s="1453"/>
      <c r="AR1239" s="1454"/>
      <c r="AS1239" s="1453"/>
      <c r="AT1239" s="1453"/>
      <c r="AU1239" s="1453"/>
      <c r="AV1239" s="1453"/>
      <c r="AW1239" s="1453"/>
      <c r="AX1239" s="1453"/>
      <c r="AY1239" s="1453"/>
      <c r="AZ1239" s="1453"/>
      <c r="BA1239" s="1453"/>
      <c r="BB1239" s="1453"/>
      <c r="BC1239" s="1453"/>
      <c r="BD1239" s="1453"/>
      <c r="BE1239" s="1453"/>
      <c r="BF1239" s="1453"/>
      <c r="BG1239" s="1453"/>
      <c r="BH1239" s="1453"/>
      <c r="BI1239" s="1453"/>
      <c r="BJ1239" s="1453"/>
      <c r="BK1239" s="1453"/>
      <c r="BL1239" s="1453"/>
      <c r="BM1239" s="1453"/>
      <c r="BN1239" s="1453"/>
      <c r="BO1239" s="1453"/>
      <c r="BP1239" s="1453"/>
      <c r="BQ1239" s="1453"/>
      <c r="BR1239" s="1453"/>
      <c r="BS1239" s="1453"/>
      <c r="BT1239" s="1453"/>
      <c r="BU1239" s="1453"/>
      <c r="BV1239" s="1453"/>
      <c r="BW1239" s="1453"/>
      <c r="BX1239" s="1453"/>
      <c r="BY1239" s="1453"/>
      <c r="BZ1239" s="1453"/>
      <c r="CA1239" s="1453"/>
      <c r="CB1239" s="1453"/>
      <c r="CC1239" s="1453"/>
      <c r="CD1239" s="1453"/>
      <c r="CE1239" s="1453"/>
      <c r="CF1239" s="1453"/>
      <c r="CG1239" s="1453"/>
      <c r="CH1239" s="1453"/>
      <c r="CI1239" s="1453"/>
      <c r="CJ1239" s="1453"/>
      <c r="CK1239" s="1453"/>
      <c r="CL1239" s="1453"/>
      <c r="CM1239" s="1453"/>
      <c r="CN1239" s="1453"/>
      <c r="CO1239" s="1453"/>
      <c r="CP1239" s="1453"/>
      <c r="CQ1239" s="1453"/>
      <c r="CR1239" s="1453"/>
      <c r="CS1239" s="1453"/>
      <c r="CT1239" s="1453"/>
      <c r="CU1239" s="1453"/>
      <c r="CV1239" s="1453"/>
      <c r="CW1239" s="1453"/>
      <c r="CX1239" s="1453"/>
      <c r="CY1239" s="1453"/>
      <c r="CZ1239" s="1453"/>
      <c r="DA1239" s="1453"/>
      <c r="DB1239" s="1453"/>
      <c r="DC1239" s="1453"/>
      <c r="DD1239" s="1453"/>
      <c r="DE1239" s="1453"/>
      <c r="DF1239" s="1453"/>
      <c r="DG1239" s="1453"/>
      <c r="DH1239" s="1453"/>
      <c r="DI1239" s="1453"/>
      <c r="DJ1239" s="1453"/>
      <c r="DK1239" s="1453"/>
      <c r="DL1239" s="1453"/>
      <c r="DM1239" s="1453"/>
      <c r="DN1239" s="1453"/>
      <c r="DO1239" s="1453"/>
      <c r="DP1239" s="1453"/>
      <c r="DQ1239" s="1453"/>
      <c r="DR1239" s="1453"/>
      <c r="DS1239" s="1453"/>
      <c r="DT1239" s="1453"/>
    </row>
    <row r="1240" spans="1:124" s="1543" customFormat="1" ht="21.9" customHeight="1" x14ac:dyDescent="0.3">
      <c r="A1240" s="1453"/>
      <c r="B1240" s="1453"/>
      <c r="C1240" s="1514"/>
      <c r="D1240" s="1514"/>
      <c r="E1240" s="1514"/>
      <c r="F1240" s="1848"/>
      <c r="G1240" s="1930"/>
      <c r="H1240" s="1516"/>
      <c r="I1240" s="1537"/>
      <c r="J1240" s="1537"/>
      <c r="K1240" s="1453"/>
      <c r="L1240" s="1453"/>
      <c r="M1240" s="1453"/>
      <c r="N1240" s="1514"/>
      <c r="O1240" s="1453"/>
      <c r="P1240" s="1453"/>
      <c r="Q1240" s="1453"/>
      <c r="R1240" s="1453"/>
      <c r="S1240" s="1453"/>
      <c r="T1240" s="1452"/>
      <c r="U1240"/>
      <c r="V1240"/>
      <c r="W1240" s="1453"/>
      <c r="X1240" s="1453"/>
      <c r="Y1240" s="1453"/>
      <c r="Z1240" s="1453"/>
      <c r="AA1240" s="1453"/>
      <c r="AB1240" s="1453"/>
      <c r="AC1240" s="1453"/>
      <c r="AD1240" s="1453"/>
      <c r="AE1240" s="1453"/>
      <c r="AF1240" s="1453"/>
      <c r="AG1240" s="1453"/>
      <c r="AH1240" s="1453"/>
      <c r="AI1240" s="1453"/>
      <c r="AJ1240" s="1453"/>
      <c r="AK1240" s="1453"/>
      <c r="AL1240" s="1453"/>
      <c r="AM1240" s="1453"/>
      <c r="AN1240" s="1453"/>
      <c r="AO1240" s="1453"/>
      <c r="AP1240" s="1453"/>
      <c r="AQ1240" s="1453"/>
      <c r="AR1240" s="1454"/>
      <c r="AS1240" s="1453"/>
      <c r="AT1240" s="1453"/>
      <c r="AU1240" s="1453"/>
      <c r="AV1240" s="1453"/>
      <c r="AW1240" s="1453"/>
      <c r="AX1240" s="1453"/>
      <c r="AY1240" s="1453"/>
      <c r="AZ1240" s="1453"/>
      <c r="BA1240" s="1453"/>
      <c r="BB1240" s="1453"/>
      <c r="BC1240" s="1453"/>
      <c r="BD1240" s="1453"/>
      <c r="BE1240" s="1453"/>
      <c r="BF1240" s="1453"/>
      <c r="BG1240" s="1453"/>
      <c r="BH1240" s="1453"/>
      <c r="BI1240" s="1453"/>
      <c r="BJ1240" s="1453"/>
      <c r="BK1240" s="1453"/>
      <c r="BL1240" s="1453"/>
      <c r="BM1240" s="1453"/>
      <c r="BN1240" s="1453"/>
      <c r="BO1240" s="1453"/>
      <c r="BP1240" s="1453"/>
      <c r="BQ1240" s="1453"/>
      <c r="BR1240" s="1453"/>
      <c r="BS1240" s="1453"/>
      <c r="BT1240" s="1453"/>
      <c r="BU1240" s="1453"/>
      <c r="BV1240" s="1453"/>
      <c r="BW1240" s="1453"/>
      <c r="BX1240" s="1453"/>
      <c r="BY1240" s="1453"/>
      <c r="BZ1240" s="1453"/>
      <c r="CA1240" s="1453"/>
      <c r="CB1240" s="1453"/>
      <c r="CC1240" s="1453"/>
      <c r="CD1240" s="1453"/>
      <c r="CE1240" s="1453"/>
      <c r="CF1240" s="1453"/>
      <c r="CG1240" s="1453"/>
      <c r="CH1240" s="1453"/>
      <c r="CI1240" s="1453"/>
      <c r="CJ1240" s="1453"/>
      <c r="CK1240" s="1453"/>
      <c r="CL1240" s="1453"/>
      <c r="CM1240" s="1453"/>
      <c r="CN1240" s="1453"/>
      <c r="CO1240" s="1453"/>
      <c r="CP1240" s="1453"/>
      <c r="CQ1240" s="1453"/>
      <c r="CR1240" s="1453"/>
      <c r="CS1240" s="1453"/>
      <c r="CT1240" s="1453"/>
      <c r="CU1240" s="1453"/>
      <c r="CV1240" s="1453"/>
      <c r="CW1240" s="1453"/>
      <c r="CX1240" s="1453"/>
      <c r="CY1240" s="1453"/>
      <c r="CZ1240" s="1453"/>
      <c r="DA1240" s="1453"/>
      <c r="DB1240" s="1453"/>
      <c r="DC1240" s="1453"/>
      <c r="DD1240" s="1453"/>
      <c r="DE1240" s="1453"/>
      <c r="DF1240" s="1453"/>
      <c r="DG1240" s="1453"/>
      <c r="DH1240" s="1453"/>
      <c r="DI1240" s="1453"/>
      <c r="DJ1240" s="1453"/>
      <c r="DK1240" s="1453"/>
      <c r="DL1240" s="1453"/>
      <c r="DM1240" s="1453"/>
      <c r="DN1240" s="1453"/>
      <c r="DO1240" s="1453"/>
      <c r="DP1240" s="1453"/>
      <c r="DQ1240" s="1453"/>
      <c r="DR1240" s="1453"/>
      <c r="DS1240" s="1453"/>
      <c r="DT1240" s="1453"/>
    </row>
    <row r="1241" spans="1:124" s="1543" customFormat="1" ht="21.9" customHeight="1" x14ac:dyDescent="0.3">
      <c r="A1241" s="1453"/>
      <c r="B1241" s="1453"/>
      <c r="C1241" s="1514"/>
      <c r="D1241" s="1514"/>
      <c r="E1241" s="1514"/>
      <c r="F1241" s="1848"/>
      <c r="G1241" s="1930"/>
      <c r="H1241" s="1516"/>
      <c r="I1241" s="1537"/>
      <c r="J1241" s="1537"/>
      <c r="K1241" s="1453"/>
      <c r="L1241" s="1453"/>
      <c r="M1241" s="1453"/>
      <c r="N1241" s="1514"/>
      <c r="O1241" s="1453"/>
      <c r="P1241" s="1453"/>
      <c r="Q1241" s="1453"/>
      <c r="R1241" s="1453"/>
      <c r="S1241" s="1453"/>
      <c r="T1241" s="1452"/>
      <c r="U1241"/>
      <c r="V1241"/>
      <c r="W1241" s="1453"/>
      <c r="X1241" s="1453"/>
      <c r="Y1241" s="1453"/>
      <c r="Z1241" s="1453"/>
      <c r="AA1241" s="1453"/>
      <c r="AB1241" s="1453"/>
      <c r="AC1241" s="1453"/>
      <c r="AD1241" s="1453"/>
      <c r="AE1241" s="1453"/>
      <c r="AF1241" s="1453"/>
      <c r="AG1241" s="1453"/>
      <c r="AH1241" s="1453"/>
      <c r="AI1241" s="1453"/>
      <c r="AJ1241" s="1453"/>
      <c r="AK1241" s="1453"/>
      <c r="AL1241" s="1453"/>
      <c r="AM1241" s="1453"/>
      <c r="AN1241" s="1453"/>
      <c r="AO1241" s="1453"/>
      <c r="AP1241" s="1453"/>
      <c r="AQ1241" s="1453"/>
      <c r="AR1241" s="1454"/>
      <c r="AS1241" s="1453"/>
      <c r="AT1241" s="1453"/>
      <c r="AU1241" s="1453"/>
      <c r="AV1241" s="1453"/>
      <c r="AW1241" s="1453"/>
      <c r="AX1241" s="1453"/>
      <c r="AY1241" s="1453"/>
      <c r="AZ1241" s="1453"/>
      <c r="BA1241" s="1453"/>
      <c r="BB1241" s="1453"/>
      <c r="BC1241" s="1453"/>
      <c r="BD1241" s="1453"/>
      <c r="BE1241" s="1453"/>
      <c r="BF1241" s="1453"/>
      <c r="BG1241" s="1453"/>
      <c r="BH1241" s="1453"/>
      <c r="BI1241" s="1453"/>
      <c r="BJ1241" s="1453"/>
      <c r="BK1241" s="1453"/>
      <c r="BL1241" s="1453"/>
      <c r="BM1241" s="1453"/>
      <c r="BN1241" s="1453"/>
      <c r="BO1241" s="1453"/>
      <c r="BP1241" s="1453"/>
      <c r="BQ1241" s="1453"/>
      <c r="BR1241" s="1453"/>
      <c r="BS1241" s="1453"/>
      <c r="BT1241" s="1453"/>
      <c r="BU1241" s="1453"/>
      <c r="BV1241" s="1453"/>
      <c r="BW1241" s="1453"/>
      <c r="BX1241" s="1453"/>
      <c r="BY1241" s="1453"/>
      <c r="BZ1241" s="1453"/>
      <c r="CA1241" s="1453"/>
      <c r="CB1241" s="1453"/>
      <c r="CC1241" s="1453"/>
      <c r="CD1241" s="1453"/>
      <c r="CE1241" s="1453"/>
      <c r="CF1241" s="1453"/>
      <c r="CG1241" s="1453"/>
      <c r="CH1241" s="1453"/>
      <c r="CI1241" s="1453"/>
      <c r="CJ1241" s="1453"/>
      <c r="CK1241" s="1453"/>
      <c r="CL1241" s="1453"/>
      <c r="CM1241" s="1453"/>
      <c r="CN1241" s="1453"/>
      <c r="CO1241" s="1453"/>
      <c r="CP1241" s="1453"/>
      <c r="CQ1241" s="1453"/>
      <c r="CR1241" s="1453"/>
      <c r="CS1241" s="1453"/>
      <c r="CT1241" s="1453"/>
      <c r="CU1241" s="1453"/>
      <c r="CV1241" s="1453"/>
      <c r="CW1241" s="1453"/>
      <c r="CX1241" s="1453"/>
      <c r="CY1241" s="1453"/>
      <c r="CZ1241" s="1453"/>
      <c r="DA1241" s="1453"/>
      <c r="DB1241" s="1453"/>
      <c r="DC1241" s="1453"/>
      <c r="DD1241" s="1453"/>
      <c r="DE1241" s="1453"/>
      <c r="DF1241" s="1453"/>
      <c r="DG1241" s="1453"/>
      <c r="DH1241" s="1453"/>
      <c r="DI1241" s="1453"/>
      <c r="DJ1241" s="1453"/>
      <c r="DK1241" s="1453"/>
      <c r="DL1241" s="1453"/>
      <c r="DM1241" s="1453"/>
      <c r="DN1241" s="1453"/>
      <c r="DO1241" s="1453"/>
      <c r="DP1241" s="1453"/>
      <c r="DQ1241" s="1453"/>
      <c r="DR1241" s="1453"/>
      <c r="DS1241" s="1453"/>
      <c r="DT1241" s="1453"/>
    </row>
    <row r="1242" spans="1:124" s="1543" customFormat="1" ht="21.9" customHeight="1" x14ac:dyDescent="0.3">
      <c r="A1242" s="1453"/>
      <c r="B1242" s="1453"/>
      <c r="C1242" s="1514"/>
      <c r="D1242" s="1514"/>
      <c r="E1242" s="1514"/>
      <c r="F1242" s="1848"/>
      <c r="G1242" s="1930"/>
      <c r="H1242" s="1516"/>
      <c r="I1242" s="1537"/>
      <c r="J1242" s="1537"/>
      <c r="K1242" s="1453"/>
      <c r="L1242" s="1453"/>
      <c r="M1242" s="1453"/>
      <c r="N1242" s="1514"/>
      <c r="O1242" s="1453"/>
      <c r="P1242" s="1453"/>
      <c r="Q1242" s="1453"/>
      <c r="R1242" s="1453"/>
      <c r="S1242" s="1453"/>
      <c r="T1242" s="1452"/>
      <c r="U1242"/>
      <c r="V1242"/>
      <c r="W1242" s="1453"/>
      <c r="X1242" s="1453"/>
      <c r="Y1242" s="1453"/>
      <c r="Z1242" s="1453"/>
      <c r="AA1242" s="1453"/>
      <c r="AB1242" s="1453"/>
      <c r="AC1242" s="1453"/>
      <c r="AD1242" s="1453"/>
      <c r="AE1242" s="1453"/>
      <c r="AF1242" s="1453"/>
      <c r="AG1242" s="1453"/>
      <c r="AH1242" s="1453"/>
      <c r="AI1242" s="1453"/>
      <c r="AJ1242" s="1453"/>
      <c r="AK1242" s="1453"/>
      <c r="AL1242" s="1453"/>
      <c r="AM1242" s="1453"/>
      <c r="AN1242" s="1453"/>
      <c r="AO1242" s="1453"/>
      <c r="AP1242" s="1453"/>
      <c r="AQ1242" s="1453"/>
      <c r="AR1242" s="1454"/>
      <c r="AS1242" s="1453"/>
      <c r="AT1242" s="1453"/>
      <c r="AU1242" s="1453"/>
      <c r="AV1242" s="1453"/>
      <c r="AW1242" s="1453"/>
      <c r="AX1242" s="1453"/>
      <c r="AY1242" s="1453"/>
      <c r="AZ1242" s="1453"/>
      <c r="BA1242" s="1453"/>
      <c r="BB1242" s="1453"/>
      <c r="BC1242" s="1453"/>
      <c r="BD1242" s="1453"/>
      <c r="BE1242" s="1453"/>
      <c r="BF1242" s="1453"/>
      <c r="BG1242" s="1453"/>
      <c r="BH1242" s="1453"/>
      <c r="BI1242" s="1453"/>
      <c r="BJ1242" s="1453"/>
      <c r="BK1242" s="1453"/>
      <c r="BL1242" s="1453"/>
      <c r="BM1242" s="1453"/>
      <c r="BN1242" s="1453"/>
      <c r="BO1242" s="1453"/>
      <c r="BP1242" s="1453"/>
      <c r="BQ1242" s="1453"/>
      <c r="BR1242" s="1453"/>
      <c r="BS1242" s="1453"/>
      <c r="BT1242" s="1453"/>
      <c r="BU1242" s="1453"/>
      <c r="BV1242" s="1453"/>
      <c r="BW1242" s="1453"/>
      <c r="BX1242" s="1453"/>
      <c r="BY1242" s="1453"/>
      <c r="BZ1242" s="1453"/>
      <c r="CA1242" s="1453"/>
      <c r="CB1242" s="1453"/>
      <c r="CC1242" s="1453"/>
      <c r="CD1242" s="1453"/>
      <c r="CE1242" s="1453"/>
      <c r="CF1242" s="1453"/>
      <c r="CG1242" s="1453"/>
      <c r="CH1242" s="1453"/>
      <c r="CI1242" s="1453"/>
      <c r="CJ1242" s="1453"/>
      <c r="CK1242" s="1453"/>
      <c r="CL1242" s="1453"/>
      <c r="CM1242" s="1453"/>
      <c r="CN1242" s="1453"/>
      <c r="CO1242" s="1453"/>
      <c r="CP1242" s="1453"/>
      <c r="CQ1242" s="1453"/>
      <c r="CR1242" s="1453"/>
      <c r="CS1242" s="1453"/>
      <c r="CT1242" s="1453"/>
      <c r="CU1242" s="1453"/>
      <c r="CV1242" s="1453"/>
      <c r="CW1242" s="1453"/>
      <c r="CX1242" s="1453"/>
      <c r="CY1242" s="1453"/>
      <c r="CZ1242" s="1453"/>
      <c r="DA1242" s="1453"/>
      <c r="DB1242" s="1453"/>
      <c r="DC1242" s="1453"/>
      <c r="DD1242" s="1453"/>
      <c r="DE1242" s="1453"/>
      <c r="DF1242" s="1453"/>
      <c r="DG1242" s="1453"/>
      <c r="DH1242" s="1453"/>
      <c r="DI1242" s="1453"/>
      <c r="DJ1242" s="1453"/>
      <c r="DK1242" s="1453"/>
      <c r="DL1242" s="1453"/>
      <c r="DM1242" s="1453"/>
      <c r="DN1242" s="1453"/>
      <c r="DO1242" s="1453"/>
      <c r="DP1242" s="1453"/>
      <c r="DQ1242" s="1453"/>
      <c r="DR1242" s="1453"/>
      <c r="DS1242" s="1453"/>
      <c r="DT1242" s="1453"/>
    </row>
    <row r="1243" spans="1:124" s="1543" customFormat="1" ht="21.9" customHeight="1" x14ac:dyDescent="0.3">
      <c r="A1243" s="1453"/>
      <c r="B1243" s="1453"/>
      <c r="C1243" s="1514"/>
      <c r="D1243" s="1514"/>
      <c r="E1243" s="1514"/>
      <c r="F1243" s="1848"/>
      <c r="G1243" s="1930"/>
      <c r="H1243" s="1516"/>
      <c r="I1243" s="1537"/>
      <c r="J1243" s="1537"/>
      <c r="K1243" s="1453"/>
      <c r="L1243" s="1453"/>
      <c r="M1243" s="1453"/>
      <c r="N1243" s="1514"/>
      <c r="O1243" s="1453"/>
      <c r="P1243" s="1453"/>
      <c r="Q1243" s="1453"/>
      <c r="R1243" s="1453"/>
      <c r="S1243" s="1453"/>
      <c r="T1243" s="1452"/>
      <c r="U1243"/>
      <c r="V1243"/>
      <c r="W1243" s="1453"/>
      <c r="X1243" s="1453"/>
      <c r="Y1243" s="1453"/>
      <c r="Z1243" s="1453"/>
      <c r="AA1243" s="1453"/>
      <c r="AB1243" s="1453"/>
      <c r="AC1243" s="1453"/>
      <c r="AD1243" s="1453"/>
      <c r="AE1243" s="1453"/>
      <c r="AF1243" s="1453"/>
      <c r="AG1243" s="1453"/>
      <c r="AH1243" s="1453"/>
      <c r="AI1243" s="1453"/>
      <c r="AJ1243" s="1453"/>
      <c r="AK1243" s="1453"/>
      <c r="AL1243" s="1453"/>
      <c r="AM1243" s="1453"/>
      <c r="AN1243" s="1453"/>
      <c r="AO1243" s="1453"/>
      <c r="AP1243" s="1453"/>
      <c r="AQ1243" s="1453"/>
      <c r="AR1243" s="1454"/>
      <c r="AS1243" s="1453"/>
      <c r="AT1243" s="1453"/>
      <c r="AU1243" s="1453"/>
      <c r="AV1243" s="1453"/>
      <c r="AW1243" s="1453"/>
      <c r="AX1243" s="1453"/>
      <c r="AY1243" s="1453"/>
      <c r="AZ1243" s="1453"/>
      <c r="BA1243" s="1453"/>
      <c r="BB1243" s="1453"/>
      <c r="BC1243" s="1453"/>
      <c r="BD1243" s="1453"/>
      <c r="BE1243" s="1453"/>
      <c r="BF1243" s="1453"/>
      <c r="BG1243" s="1453"/>
      <c r="BH1243" s="1453"/>
      <c r="BI1243" s="1453"/>
      <c r="BJ1243" s="1453"/>
      <c r="BK1243" s="1453"/>
      <c r="BL1243" s="1453"/>
      <c r="BM1243" s="1453"/>
      <c r="BN1243" s="1453"/>
      <c r="BO1243" s="1453"/>
      <c r="BP1243" s="1453"/>
      <c r="BQ1243" s="1453"/>
      <c r="BR1243" s="1453"/>
      <c r="BS1243" s="1453"/>
      <c r="BT1243" s="1453"/>
      <c r="BU1243" s="1453"/>
      <c r="BV1243" s="1453"/>
      <c r="BW1243" s="1453"/>
      <c r="BX1243" s="1453"/>
      <c r="BY1243" s="1453"/>
      <c r="BZ1243" s="1453"/>
      <c r="CA1243" s="1453"/>
      <c r="CB1243" s="1453"/>
      <c r="CC1243" s="1453"/>
      <c r="CD1243" s="1453"/>
      <c r="CE1243" s="1453"/>
      <c r="CF1243" s="1453"/>
      <c r="CG1243" s="1453"/>
      <c r="CH1243" s="1453"/>
      <c r="CI1243" s="1453"/>
      <c r="CJ1243" s="1453"/>
      <c r="CK1243" s="1453"/>
      <c r="CL1243" s="1453"/>
      <c r="CM1243" s="1453"/>
      <c r="CN1243" s="1453"/>
      <c r="CO1243" s="1453"/>
      <c r="CP1243" s="1453"/>
      <c r="CQ1243" s="1453"/>
      <c r="CR1243" s="1453"/>
      <c r="CS1243" s="1453"/>
      <c r="CT1243" s="1453"/>
      <c r="CU1243" s="1453"/>
      <c r="CV1243" s="1453"/>
      <c r="CW1243" s="1453"/>
      <c r="CX1243" s="1453"/>
      <c r="CY1243" s="1453"/>
      <c r="CZ1243" s="1453"/>
      <c r="DA1243" s="1453"/>
      <c r="DB1243" s="1453"/>
      <c r="DC1243" s="1453"/>
      <c r="DD1243" s="1453"/>
      <c r="DE1243" s="1453"/>
      <c r="DF1243" s="1453"/>
      <c r="DG1243" s="1453"/>
      <c r="DH1243" s="1453"/>
      <c r="DI1243" s="1453"/>
      <c r="DJ1243" s="1453"/>
      <c r="DK1243" s="1453"/>
      <c r="DL1243" s="1453"/>
      <c r="DM1243" s="1453"/>
      <c r="DN1243" s="1453"/>
      <c r="DO1243" s="1453"/>
      <c r="DP1243" s="1453"/>
      <c r="DQ1243" s="1453"/>
      <c r="DR1243" s="1453"/>
      <c r="DS1243" s="1453"/>
      <c r="DT1243" s="1453"/>
    </row>
    <row r="1244" spans="1:124" s="1543" customFormat="1" ht="21.9" customHeight="1" x14ac:dyDescent="0.3">
      <c r="A1244" s="1453"/>
      <c r="B1244" s="1453"/>
      <c r="C1244" s="1514"/>
      <c r="D1244" s="1514"/>
      <c r="E1244" s="1514"/>
      <c r="F1244" s="1848"/>
      <c r="G1244" s="1930"/>
      <c r="H1244" s="1516"/>
      <c r="I1244" s="1537"/>
      <c r="J1244" s="1537"/>
      <c r="K1244" s="1453"/>
      <c r="L1244" s="1453"/>
      <c r="M1244" s="1453"/>
      <c r="N1244" s="1514"/>
      <c r="O1244" s="1453"/>
      <c r="P1244" s="1453"/>
      <c r="Q1244" s="1453"/>
      <c r="R1244" s="1453"/>
      <c r="S1244" s="1453"/>
      <c r="T1244" s="1452"/>
      <c r="U1244"/>
      <c r="V1244"/>
      <c r="W1244" s="1453"/>
      <c r="X1244" s="1453"/>
      <c r="Y1244" s="1453"/>
      <c r="Z1244" s="1453"/>
      <c r="AA1244" s="1453"/>
      <c r="AB1244" s="1453"/>
      <c r="AC1244" s="1453"/>
      <c r="AD1244" s="1453"/>
      <c r="AE1244" s="1453"/>
      <c r="AF1244" s="1453"/>
      <c r="AG1244" s="1453"/>
      <c r="AH1244" s="1453"/>
      <c r="AI1244" s="1453"/>
      <c r="AJ1244" s="1453"/>
      <c r="AK1244" s="1453"/>
      <c r="AL1244" s="1453"/>
      <c r="AM1244" s="1453"/>
      <c r="AN1244" s="1453"/>
      <c r="AO1244" s="1453"/>
      <c r="AP1244" s="1453"/>
      <c r="AQ1244" s="1453"/>
      <c r="AR1244" s="1454"/>
      <c r="AS1244" s="1453"/>
      <c r="AT1244" s="1453"/>
      <c r="AU1244" s="1453"/>
      <c r="AV1244" s="1453"/>
      <c r="AW1244" s="1453"/>
      <c r="AX1244" s="1453"/>
      <c r="AY1244" s="1453"/>
      <c r="AZ1244" s="1453"/>
      <c r="BA1244" s="1453"/>
      <c r="BB1244" s="1453"/>
      <c r="BC1244" s="1453"/>
      <c r="BD1244" s="1453"/>
      <c r="BE1244" s="1453"/>
      <c r="BF1244" s="1453"/>
      <c r="BG1244" s="1453"/>
      <c r="BH1244" s="1453"/>
      <c r="BI1244" s="1453"/>
      <c r="BJ1244" s="1453"/>
      <c r="BK1244" s="1453"/>
      <c r="BL1244" s="1453"/>
      <c r="BM1244" s="1453"/>
      <c r="BN1244" s="1453"/>
      <c r="BO1244" s="1453"/>
      <c r="BP1244" s="1453"/>
      <c r="BQ1244" s="1453"/>
      <c r="BR1244" s="1453"/>
      <c r="BS1244" s="1453"/>
      <c r="BT1244" s="1453"/>
      <c r="BU1244" s="1453"/>
      <c r="BV1244" s="1453"/>
      <c r="BW1244" s="1453"/>
      <c r="BX1244" s="1453"/>
      <c r="BY1244" s="1453"/>
      <c r="BZ1244" s="1453"/>
      <c r="CA1244" s="1453"/>
      <c r="CB1244" s="1453"/>
      <c r="CC1244" s="1453"/>
      <c r="CD1244" s="1453"/>
      <c r="CE1244" s="1453"/>
      <c r="CF1244" s="1453"/>
      <c r="CG1244" s="1453"/>
      <c r="CH1244" s="1453"/>
      <c r="CI1244" s="1453"/>
      <c r="CJ1244" s="1453"/>
      <c r="CK1244" s="1453"/>
      <c r="CL1244" s="1453"/>
      <c r="CM1244" s="1453"/>
      <c r="CN1244" s="1453"/>
      <c r="CO1244" s="1453"/>
      <c r="CP1244" s="1453"/>
      <c r="CQ1244" s="1453"/>
      <c r="CR1244" s="1453"/>
      <c r="CS1244" s="1453"/>
      <c r="CT1244" s="1453"/>
      <c r="CU1244" s="1453"/>
      <c r="CV1244" s="1453"/>
      <c r="CW1244" s="1453"/>
      <c r="CX1244" s="1453"/>
      <c r="CY1244" s="1453"/>
      <c r="CZ1244" s="1453"/>
      <c r="DA1244" s="1453"/>
      <c r="DB1244" s="1453"/>
      <c r="DC1244" s="1453"/>
      <c r="DD1244" s="1453"/>
      <c r="DE1244" s="1453"/>
      <c r="DF1244" s="1453"/>
      <c r="DG1244" s="1453"/>
      <c r="DH1244" s="1453"/>
      <c r="DI1244" s="1453"/>
      <c r="DJ1244" s="1453"/>
      <c r="DK1244" s="1453"/>
      <c r="DL1244" s="1453"/>
      <c r="DM1244" s="1453"/>
      <c r="DN1244" s="1453"/>
      <c r="DO1244" s="1453"/>
      <c r="DP1244" s="1453"/>
      <c r="DQ1244" s="1453"/>
      <c r="DR1244" s="1453"/>
      <c r="DS1244" s="1453"/>
      <c r="DT1244" s="1453"/>
    </row>
    <row r="1245" spans="1:124" s="1543" customFormat="1" ht="21.9" customHeight="1" x14ac:dyDescent="0.3">
      <c r="A1245" s="1453"/>
      <c r="B1245" s="1453"/>
      <c r="C1245" s="1514"/>
      <c r="D1245" s="1514"/>
      <c r="E1245" s="1514"/>
      <c r="F1245" s="1848"/>
      <c r="G1245" s="1930"/>
      <c r="H1245" s="1516"/>
      <c r="I1245" s="1537"/>
      <c r="J1245" s="1537"/>
      <c r="K1245" s="1453"/>
      <c r="L1245" s="1453"/>
      <c r="M1245" s="1453"/>
      <c r="N1245" s="1514"/>
      <c r="O1245" s="1453"/>
      <c r="P1245" s="1453"/>
      <c r="Q1245" s="1453"/>
      <c r="R1245" s="1453"/>
      <c r="S1245" s="1453"/>
      <c r="T1245" s="1452"/>
      <c r="U1245"/>
      <c r="V1245"/>
      <c r="W1245" s="1453"/>
      <c r="X1245" s="1453"/>
      <c r="Y1245" s="1453"/>
      <c r="Z1245" s="1453"/>
      <c r="AA1245" s="1453"/>
      <c r="AB1245" s="1453"/>
      <c r="AC1245" s="1453"/>
      <c r="AD1245" s="1453"/>
      <c r="AE1245" s="1453"/>
      <c r="AF1245" s="1453"/>
      <c r="AG1245" s="1453"/>
      <c r="AH1245" s="1453"/>
      <c r="AI1245" s="1453"/>
      <c r="AJ1245" s="1453"/>
      <c r="AK1245" s="1453"/>
      <c r="AL1245" s="1453"/>
      <c r="AM1245" s="1453"/>
      <c r="AN1245" s="1453"/>
      <c r="AO1245" s="1453"/>
      <c r="AP1245" s="1453"/>
      <c r="AQ1245" s="1453"/>
      <c r="AR1245" s="1454"/>
      <c r="AS1245" s="1453"/>
      <c r="AT1245" s="1453"/>
      <c r="AU1245" s="1453"/>
      <c r="AV1245" s="1453"/>
      <c r="AW1245" s="1453"/>
      <c r="AX1245" s="1453"/>
      <c r="AY1245" s="1453"/>
      <c r="AZ1245" s="1453"/>
      <c r="BA1245" s="1453"/>
      <c r="BB1245" s="1453"/>
      <c r="BC1245" s="1453"/>
      <c r="BD1245" s="1453"/>
      <c r="BE1245" s="1453"/>
      <c r="BF1245" s="1453"/>
      <c r="BG1245" s="1453"/>
      <c r="BH1245" s="1453"/>
      <c r="BI1245" s="1453"/>
      <c r="BJ1245" s="1453"/>
      <c r="BK1245" s="1453"/>
      <c r="BL1245" s="1453"/>
      <c r="BM1245" s="1453"/>
      <c r="BN1245" s="1453"/>
      <c r="BO1245" s="1453"/>
      <c r="BP1245" s="1453"/>
      <c r="BQ1245" s="1453"/>
      <c r="BR1245" s="1453"/>
      <c r="BS1245" s="1453"/>
      <c r="BT1245" s="1453"/>
      <c r="BU1245" s="1453"/>
      <c r="BV1245" s="1453"/>
      <c r="BW1245" s="1453"/>
      <c r="BX1245" s="1453"/>
      <c r="BY1245" s="1453"/>
      <c r="BZ1245" s="1453"/>
      <c r="CA1245" s="1453"/>
      <c r="CB1245" s="1453"/>
      <c r="CC1245" s="1453"/>
      <c r="CD1245" s="1453"/>
      <c r="CE1245" s="1453"/>
      <c r="CF1245" s="1453"/>
      <c r="CG1245" s="1453"/>
      <c r="CH1245" s="1453"/>
      <c r="CI1245" s="1453"/>
      <c r="CJ1245" s="1453"/>
      <c r="CK1245" s="1453"/>
      <c r="CL1245" s="1453"/>
      <c r="CM1245" s="1453"/>
      <c r="CN1245" s="1453"/>
      <c r="CO1245" s="1453"/>
      <c r="CP1245" s="1453"/>
      <c r="CQ1245" s="1453"/>
      <c r="CR1245" s="1453"/>
      <c r="CS1245" s="1453"/>
      <c r="CT1245" s="1453"/>
      <c r="CU1245" s="1453"/>
      <c r="CV1245" s="1453"/>
      <c r="CW1245" s="1453"/>
      <c r="CX1245" s="1453"/>
      <c r="CY1245" s="1453"/>
      <c r="CZ1245" s="1453"/>
      <c r="DA1245" s="1453"/>
      <c r="DB1245" s="1453"/>
      <c r="DC1245" s="1453"/>
      <c r="DD1245" s="1453"/>
      <c r="DE1245" s="1453"/>
      <c r="DF1245" s="1453"/>
      <c r="DG1245" s="1453"/>
      <c r="DH1245" s="1453"/>
      <c r="DI1245" s="1453"/>
      <c r="DJ1245" s="1453"/>
      <c r="DK1245" s="1453"/>
      <c r="DL1245" s="1453"/>
      <c r="DM1245" s="1453"/>
      <c r="DN1245" s="1453"/>
      <c r="DO1245" s="1453"/>
      <c r="DP1245" s="1453"/>
      <c r="DQ1245" s="1453"/>
      <c r="DR1245" s="1453"/>
      <c r="DS1245" s="1453"/>
      <c r="DT1245" s="1453"/>
    </row>
    <row r="1246" spans="1:124" s="1543" customFormat="1" ht="21.9" customHeight="1" x14ac:dyDescent="0.3">
      <c r="A1246" s="1453"/>
      <c r="B1246" s="1453"/>
      <c r="C1246" s="1514"/>
      <c r="D1246" s="1514"/>
      <c r="E1246" s="1514"/>
      <c r="F1246" s="1848"/>
      <c r="G1246" s="1930"/>
      <c r="H1246" s="1516"/>
      <c r="I1246" s="1537"/>
      <c r="J1246" s="1537"/>
      <c r="K1246" s="1453"/>
      <c r="L1246" s="1453"/>
      <c r="M1246" s="1453"/>
      <c r="N1246" s="1514"/>
      <c r="O1246" s="1453"/>
      <c r="P1246" s="1453"/>
      <c r="Q1246" s="1453"/>
      <c r="R1246" s="1453"/>
      <c r="S1246" s="1453"/>
      <c r="T1246" s="1452"/>
      <c r="U1246"/>
      <c r="V1246"/>
      <c r="W1246" s="1453"/>
      <c r="X1246" s="1453"/>
      <c r="Y1246" s="1453"/>
      <c r="Z1246" s="1453"/>
      <c r="AA1246" s="1453"/>
      <c r="AB1246" s="1453"/>
      <c r="AC1246" s="1453"/>
      <c r="AD1246" s="1453"/>
      <c r="AE1246" s="1453"/>
      <c r="AF1246" s="1453"/>
      <c r="AG1246" s="1453"/>
      <c r="AH1246" s="1453"/>
      <c r="AI1246" s="1453"/>
      <c r="AJ1246" s="1453"/>
      <c r="AK1246" s="1453"/>
      <c r="AL1246" s="1453"/>
      <c r="AM1246" s="1453"/>
      <c r="AN1246" s="1453"/>
      <c r="AO1246" s="1453"/>
      <c r="AP1246" s="1453"/>
      <c r="AQ1246" s="1453"/>
      <c r="AR1246" s="1454"/>
      <c r="AS1246" s="1453"/>
      <c r="AT1246" s="1453"/>
      <c r="AU1246" s="1453"/>
      <c r="AV1246" s="1453"/>
      <c r="AW1246" s="1453"/>
      <c r="AX1246" s="1453"/>
      <c r="AY1246" s="1453"/>
      <c r="AZ1246" s="1453"/>
      <c r="BA1246" s="1453"/>
      <c r="BB1246" s="1453"/>
      <c r="BC1246" s="1453"/>
      <c r="BD1246" s="1453"/>
      <c r="BE1246" s="1453"/>
      <c r="BF1246" s="1453"/>
      <c r="BG1246" s="1453"/>
      <c r="BH1246" s="1453"/>
      <c r="BI1246" s="1453"/>
      <c r="BJ1246" s="1453"/>
      <c r="BK1246" s="1453"/>
      <c r="BL1246" s="1453"/>
      <c r="BM1246" s="1453"/>
      <c r="BN1246" s="1453"/>
      <c r="BO1246" s="1453"/>
      <c r="BP1246" s="1453"/>
      <c r="BQ1246" s="1453"/>
      <c r="BR1246" s="1453"/>
      <c r="BS1246" s="1453"/>
      <c r="BT1246" s="1453"/>
      <c r="BU1246" s="1453"/>
      <c r="BV1246" s="1453"/>
      <c r="BW1246" s="1453"/>
      <c r="BX1246" s="1453"/>
      <c r="BY1246" s="1453"/>
      <c r="BZ1246" s="1453"/>
      <c r="CA1246" s="1453"/>
      <c r="CB1246" s="1453"/>
      <c r="CC1246" s="1453"/>
      <c r="CD1246" s="1453"/>
      <c r="CE1246" s="1453"/>
      <c r="CF1246" s="1453"/>
      <c r="CG1246" s="1453"/>
      <c r="CH1246" s="1453"/>
      <c r="CI1246" s="1453"/>
      <c r="CJ1246" s="1453"/>
      <c r="CK1246" s="1453"/>
      <c r="CL1246" s="1453"/>
      <c r="CM1246" s="1453"/>
      <c r="CN1246" s="1453"/>
      <c r="CO1246" s="1453"/>
      <c r="CP1246" s="1453"/>
      <c r="CQ1246" s="1453"/>
      <c r="CR1246" s="1453"/>
      <c r="CS1246" s="1453"/>
      <c r="CT1246" s="1453"/>
      <c r="CU1246" s="1453"/>
      <c r="CV1246" s="1453"/>
      <c r="CW1246" s="1453"/>
      <c r="CX1246" s="1453"/>
      <c r="CY1246" s="1453"/>
      <c r="CZ1246" s="1453"/>
      <c r="DA1246" s="1453"/>
      <c r="DB1246" s="1453"/>
      <c r="DC1246" s="1453"/>
      <c r="DD1246" s="1453"/>
      <c r="DE1246" s="1453"/>
      <c r="DF1246" s="1453"/>
      <c r="DG1246" s="1453"/>
      <c r="DH1246" s="1453"/>
      <c r="DI1246" s="1453"/>
      <c r="DJ1246" s="1453"/>
      <c r="DK1246" s="1453"/>
      <c r="DL1246" s="1453"/>
      <c r="DM1246" s="1453"/>
      <c r="DN1246" s="1453"/>
      <c r="DO1246" s="1453"/>
      <c r="DP1246" s="1453"/>
      <c r="DQ1246" s="1453"/>
      <c r="DR1246" s="1453"/>
      <c r="DS1246" s="1453"/>
      <c r="DT1246" s="1453"/>
    </row>
    <row r="1247" spans="1:124" s="1543" customFormat="1" ht="21.9" customHeight="1" x14ac:dyDescent="0.3">
      <c r="A1247" s="1453"/>
      <c r="B1247" s="1453"/>
      <c r="C1247" s="1514"/>
      <c r="D1247" s="1514"/>
      <c r="E1247" s="1514"/>
      <c r="F1247" s="1848"/>
      <c r="G1247" s="1930"/>
      <c r="H1247" s="1516"/>
      <c r="I1247" s="1537"/>
      <c r="J1247" s="1537"/>
      <c r="K1247" s="1453"/>
      <c r="L1247" s="1453"/>
      <c r="M1247" s="1453"/>
      <c r="N1247" s="1514"/>
      <c r="O1247" s="1453"/>
      <c r="P1247" s="1453"/>
      <c r="Q1247" s="1453"/>
      <c r="R1247" s="1453"/>
      <c r="S1247" s="1453"/>
      <c r="T1247" s="1452"/>
      <c r="U1247"/>
      <c r="V1247"/>
      <c r="W1247" s="1453"/>
      <c r="X1247" s="1453"/>
      <c r="Y1247" s="1453"/>
      <c r="Z1247" s="1453"/>
      <c r="AA1247" s="1453"/>
      <c r="AB1247" s="1453"/>
      <c r="AC1247" s="1453"/>
      <c r="AD1247" s="1453"/>
      <c r="AE1247" s="1453"/>
      <c r="AF1247" s="1453"/>
      <c r="AG1247" s="1453"/>
      <c r="AH1247" s="1453"/>
      <c r="AI1247" s="1453"/>
      <c r="AJ1247" s="1453"/>
      <c r="AK1247" s="1453"/>
      <c r="AL1247" s="1453"/>
      <c r="AM1247" s="1453"/>
      <c r="AN1247" s="1453"/>
      <c r="AO1247" s="1453"/>
      <c r="AP1247" s="1453"/>
      <c r="AQ1247" s="1453"/>
      <c r="AR1247" s="1454"/>
      <c r="AS1247" s="1453"/>
      <c r="AT1247" s="1453"/>
      <c r="AU1247" s="1453"/>
      <c r="AV1247" s="1453"/>
      <c r="AW1247" s="1453"/>
      <c r="AX1247" s="1453"/>
      <c r="AY1247" s="1453"/>
      <c r="AZ1247" s="1453"/>
      <c r="BA1247" s="1453"/>
      <c r="BB1247" s="1453"/>
      <c r="BC1247" s="1453"/>
      <c r="BD1247" s="1453"/>
      <c r="BE1247" s="1453"/>
      <c r="BF1247" s="1453"/>
      <c r="BG1247" s="1453"/>
      <c r="BH1247" s="1453"/>
      <c r="BI1247" s="1453"/>
      <c r="BJ1247" s="1453"/>
      <c r="BK1247" s="1453"/>
      <c r="BL1247" s="1453"/>
      <c r="BM1247" s="1453"/>
      <c r="BN1247" s="1453"/>
      <c r="BO1247" s="1453"/>
      <c r="BP1247" s="1453"/>
      <c r="BQ1247" s="1453"/>
      <c r="BR1247" s="1453"/>
      <c r="BS1247" s="1453"/>
      <c r="BT1247" s="1453"/>
      <c r="BU1247" s="1453"/>
      <c r="BV1247" s="1453"/>
      <c r="BW1247" s="1453"/>
      <c r="BX1247" s="1453"/>
      <c r="BY1247" s="1453"/>
      <c r="BZ1247" s="1453"/>
      <c r="CA1247" s="1453"/>
      <c r="CB1247" s="1453"/>
      <c r="CC1247" s="1453"/>
      <c r="CD1247" s="1453"/>
      <c r="CE1247" s="1453"/>
      <c r="CF1247" s="1453"/>
      <c r="CG1247" s="1453"/>
      <c r="CH1247" s="1453"/>
      <c r="CI1247" s="1453"/>
      <c r="CJ1247" s="1453"/>
      <c r="CK1247" s="1453"/>
      <c r="CL1247" s="1453"/>
      <c r="CM1247" s="1453"/>
      <c r="CN1247" s="1453"/>
      <c r="CO1247" s="1453"/>
      <c r="CP1247" s="1453"/>
      <c r="CQ1247" s="1453"/>
      <c r="CR1247" s="1453"/>
      <c r="CS1247" s="1453"/>
      <c r="CT1247" s="1453"/>
      <c r="CU1247" s="1453"/>
      <c r="CV1247" s="1453"/>
      <c r="CW1247" s="1453"/>
      <c r="CX1247" s="1453"/>
      <c r="CY1247" s="1453"/>
      <c r="CZ1247" s="1453"/>
      <c r="DA1247" s="1453"/>
      <c r="DB1247" s="1453"/>
      <c r="DC1247" s="1453"/>
      <c r="DD1247" s="1453"/>
      <c r="DE1247" s="1453"/>
      <c r="DF1247" s="1453"/>
      <c r="DG1247" s="1453"/>
      <c r="DH1247" s="1453"/>
      <c r="DI1247" s="1453"/>
      <c r="DJ1247" s="1453"/>
      <c r="DK1247" s="1453"/>
      <c r="DL1247" s="1453"/>
      <c r="DM1247" s="1453"/>
      <c r="DN1247" s="1453"/>
      <c r="DO1247" s="1453"/>
      <c r="DP1247" s="1453"/>
      <c r="DQ1247" s="1453"/>
      <c r="DR1247" s="1453"/>
      <c r="DS1247" s="1453"/>
      <c r="DT1247" s="1453"/>
    </row>
    <row r="1248" spans="1:124" s="1543" customFormat="1" ht="21.9" customHeight="1" x14ac:dyDescent="0.3">
      <c r="A1248" s="1453"/>
      <c r="B1248" s="1453"/>
      <c r="C1248" s="1514"/>
      <c r="D1248" s="1514"/>
      <c r="E1248" s="1514"/>
      <c r="F1248" s="1848"/>
      <c r="G1248" s="1930"/>
      <c r="H1248" s="1516"/>
      <c r="I1248" s="1537"/>
      <c r="J1248" s="1537"/>
      <c r="K1248" s="1453"/>
      <c r="L1248" s="1453"/>
      <c r="M1248" s="1453"/>
      <c r="N1248" s="1514"/>
      <c r="O1248" s="1453"/>
      <c r="P1248" s="1453"/>
      <c r="Q1248" s="1453"/>
      <c r="R1248" s="1453"/>
      <c r="S1248" s="1453"/>
      <c r="T1248" s="1452"/>
      <c r="U1248"/>
      <c r="V1248"/>
      <c r="W1248" s="1453"/>
      <c r="X1248" s="1453"/>
      <c r="Y1248" s="1453"/>
      <c r="Z1248" s="1453"/>
      <c r="AA1248" s="1453"/>
      <c r="AB1248" s="1453"/>
      <c r="AC1248" s="1453"/>
      <c r="AD1248" s="1453"/>
      <c r="AE1248" s="1453"/>
      <c r="AF1248" s="1453"/>
      <c r="AG1248" s="1453"/>
      <c r="AH1248" s="1453"/>
      <c r="AI1248" s="1453"/>
      <c r="AJ1248" s="1453"/>
      <c r="AK1248" s="1453"/>
      <c r="AL1248" s="1453"/>
      <c r="AM1248" s="1453"/>
      <c r="AN1248" s="1453"/>
      <c r="AO1248" s="1453"/>
      <c r="AP1248" s="1453"/>
      <c r="AQ1248" s="1453"/>
      <c r="AR1248" s="1454"/>
      <c r="AS1248" s="1453"/>
      <c r="AT1248" s="1453"/>
      <c r="AU1248" s="1453"/>
      <c r="AV1248" s="1453"/>
      <c r="AW1248" s="1453"/>
      <c r="AX1248" s="1453"/>
      <c r="AY1248" s="1453"/>
      <c r="AZ1248" s="1453"/>
      <c r="BA1248" s="1453"/>
      <c r="BB1248" s="1453"/>
      <c r="BC1248" s="1453"/>
      <c r="BD1248" s="1453"/>
      <c r="BE1248" s="1453"/>
      <c r="BF1248" s="1453"/>
      <c r="BG1248" s="1453"/>
      <c r="BH1248" s="1453"/>
      <c r="BI1248" s="1453"/>
      <c r="BJ1248" s="1453"/>
      <c r="BK1248" s="1453"/>
      <c r="BL1248" s="1453"/>
      <c r="BM1248" s="1453"/>
      <c r="BN1248" s="1453"/>
      <c r="BO1248" s="1453"/>
      <c r="BP1248" s="1453"/>
      <c r="BQ1248" s="1453"/>
      <c r="BR1248" s="1453"/>
      <c r="BS1248" s="1453"/>
      <c r="BT1248" s="1453"/>
      <c r="BU1248" s="1453"/>
      <c r="BV1248" s="1453"/>
      <c r="BW1248" s="1453"/>
      <c r="BX1248" s="1453"/>
      <c r="BY1248" s="1453"/>
      <c r="BZ1248" s="1453"/>
      <c r="CA1248" s="1453"/>
      <c r="CB1248" s="1453"/>
      <c r="CC1248" s="1453"/>
      <c r="CD1248" s="1453"/>
      <c r="CE1248" s="1453"/>
      <c r="CF1248" s="1453"/>
      <c r="CG1248" s="1453"/>
      <c r="CH1248" s="1453"/>
      <c r="CI1248" s="1453"/>
      <c r="CJ1248" s="1453"/>
      <c r="CK1248" s="1453"/>
      <c r="CL1248" s="1453"/>
      <c r="CM1248" s="1453"/>
      <c r="CN1248" s="1453"/>
      <c r="CO1248" s="1453"/>
      <c r="CP1248" s="1453"/>
      <c r="CQ1248" s="1453"/>
      <c r="CR1248" s="1453"/>
      <c r="CS1248" s="1453"/>
      <c r="CT1248" s="1453"/>
      <c r="CU1248" s="1453"/>
      <c r="CV1248" s="1453"/>
      <c r="CW1248" s="1453"/>
      <c r="CX1248" s="1453"/>
      <c r="CY1248" s="1453"/>
      <c r="CZ1248" s="1453"/>
      <c r="DA1248" s="1453"/>
      <c r="DB1248" s="1453"/>
      <c r="DC1248" s="1453"/>
      <c r="DD1248" s="1453"/>
      <c r="DE1248" s="1453"/>
      <c r="DF1248" s="1453"/>
      <c r="DG1248" s="1453"/>
      <c r="DH1248" s="1453"/>
      <c r="DI1248" s="1453"/>
      <c r="DJ1248" s="1453"/>
      <c r="DK1248" s="1453"/>
      <c r="DL1248" s="1453"/>
      <c r="DM1248" s="1453"/>
      <c r="DN1248" s="1453"/>
      <c r="DO1248" s="1453"/>
      <c r="DP1248" s="1453"/>
      <c r="DQ1248" s="1453"/>
      <c r="DR1248" s="1453"/>
      <c r="DS1248" s="1453"/>
      <c r="DT1248" s="1453"/>
    </row>
    <row r="1249" spans="1:124" s="1543" customFormat="1" ht="21.9" customHeight="1" x14ac:dyDescent="0.3">
      <c r="A1249" s="1453"/>
      <c r="B1249" s="1453"/>
      <c r="C1249" s="1514"/>
      <c r="D1249" s="1514"/>
      <c r="E1249" s="1514"/>
      <c r="F1249" s="1848"/>
      <c r="G1249" s="1930"/>
      <c r="H1249" s="1516"/>
      <c r="I1249" s="1537"/>
      <c r="J1249" s="1537"/>
      <c r="K1249" s="1453"/>
      <c r="L1249" s="1453"/>
      <c r="M1249" s="1453"/>
      <c r="N1249" s="1514"/>
      <c r="O1249" s="1453"/>
      <c r="P1249" s="1453"/>
      <c r="Q1249" s="1453"/>
      <c r="R1249" s="1453"/>
      <c r="S1249" s="1453"/>
      <c r="T1249" s="1452"/>
      <c r="U1249"/>
      <c r="V1249"/>
      <c r="W1249" s="1453"/>
      <c r="X1249" s="1453"/>
      <c r="Y1249" s="1453"/>
      <c r="Z1249" s="1453"/>
      <c r="AA1249" s="1453"/>
      <c r="AB1249" s="1453"/>
      <c r="AC1249" s="1453"/>
      <c r="AD1249" s="1453"/>
      <c r="AE1249" s="1453"/>
      <c r="AF1249" s="1453"/>
      <c r="AG1249" s="1453"/>
      <c r="AH1249" s="1453"/>
      <c r="AI1249" s="1453"/>
      <c r="AJ1249" s="1453"/>
      <c r="AK1249" s="1453"/>
      <c r="AL1249" s="1453"/>
      <c r="AM1249" s="1453"/>
      <c r="AN1249" s="1453"/>
      <c r="AO1249" s="1453"/>
      <c r="AP1249" s="1453"/>
      <c r="AQ1249" s="1453"/>
      <c r="AR1249" s="1454"/>
      <c r="AS1249" s="1453"/>
      <c r="AT1249" s="1453"/>
      <c r="AU1249" s="1453"/>
      <c r="AV1249" s="1453"/>
      <c r="AW1249" s="1453"/>
      <c r="AX1249" s="1453"/>
      <c r="AY1249" s="1453"/>
      <c r="AZ1249" s="1453"/>
      <c r="BA1249" s="1453"/>
      <c r="BB1249" s="1453"/>
      <c r="BC1249" s="1453"/>
      <c r="BD1249" s="1453"/>
      <c r="BE1249" s="1453"/>
      <c r="BF1249" s="1453"/>
      <c r="BG1249" s="1453"/>
      <c r="BH1249" s="1453"/>
      <c r="BI1249" s="1453"/>
      <c r="BJ1249" s="1453"/>
      <c r="BK1249" s="1453"/>
      <c r="BL1249" s="1453"/>
      <c r="BM1249" s="1453"/>
      <c r="BN1249" s="1453"/>
      <c r="BO1249" s="1453"/>
      <c r="BP1249" s="1453"/>
      <c r="BQ1249" s="1453"/>
      <c r="BR1249" s="1453"/>
      <c r="BS1249" s="1453"/>
      <c r="BT1249" s="1453"/>
      <c r="BU1249" s="1453"/>
      <c r="BV1249" s="1453"/>
      <c r="BW1249" s="1453"/>
      <c r="BX1249" s="1453"/>
      <c r="BY1249" s="1453"/>
      <c r="BZ1249" s="1453"/>
      <c r="CA1249" s="1453"/>
      <c r="CB1249" s="1453"/>
      <c r="CC1249" s="1453"/>
      <c r="CD1249" s="1453"/>
      <c r="CE1249" s="1453"/>
      <c r="CF1249" s="1453"/>
      <c r="CG1249" s="1453"/>
      <c r="CH1249" s="1453"/>
      <c r="CI1249" s="1453"/>
      <c r="CJ1249" s="1453"/>
      <c r="CK1249" s="1453"/>
      <c r="CL1249" s="1453"/>
      <c r="CM1249" s="1453"/>
      <c r="CN1249" s="1453"/>
      <c r="CO1249" s="1453"/>
      <c r="CP1249" s="1453"/>
      <c r="CQ1249" s="1453"/>
      <c r="CR1249" s="1453"/>
      <c r="CS1249" s="1453"/>
      <c r="CT1249" s="1453"/>
      <c r="CU1249" s="1453"/>
      <c r="CV1249" s="1453"/>
      <c r="CW1249" s="1453"/>
      <c r="CX1249" s="1453"/>
      <c r="CY1249" s="1453"/>
      <c r="CZ1249" s="1453"/>
      <c r="DA1249" s="1453"/>
      <c r="DB1249" s="1453"/>
      <c r="DC1249" s="1453"/>
      <c r="DD1249" s="1453"/>
      <c r="DE1249" s="1453"/>
      <c r="DF1249" s="1453"/>
      <c r="DG1249" s="1453"/>
      <c r="DH1249" s="1453"/>
      <c r="DI1249" s="1453"/>
      <c r="DJ1249" s="1453"/>
      <c r="DK1249" s="1453"/>
      <c r="DL1249" s="1453"/>
      <c r="DM1249" s="1453"/>
      <c r="DN1249" s="1453"/>
      <c r="DO1249" s="1453"/>
      <c r="DP1249" s="1453"/>
      <c r="DQ1249" s="1453"/>
      <c r="DR1249" s="1453"/>
      <c r="DS1249" s="1453"/>
      <c r="DT1249" s="1453"/>
    </row>
    <row r="1250" spans="1:124" s="1543" customFormat="1" ht="21.9" customHeight="1" x14ac:dyDescent="0.3">
      <c r="A1250" s="1453"/>
      <c r="B1250" s="1453"/>
      <c r="C1250" s="1514"/>
      <c r="D1250" s="1514"/>
      <c r="E1250" s="1514"/>
      <c r="F1250" s="1848"/>
      <c r="G1250" s="1930"/>
      <c r="H1250" s="1516"/>
      <c r="I1250" s="1537"/>
      <c r="J1250" s="1537"/>
      <c r="K1250" s="1453"/>
      <c r="L1250" s="1453"/>
      <c r="M1250" s="1453"/>
      <c r="N1250" s="1514"/>
      <c r="O1250" s="1453"/>
      <c r="P1250" s="1453"/>
      <c r="Q1250" s="1453"/>
      <c r="R1250" s="1453"/>
      <c r="S1250" s="1453"/>
      <c r="T1250" s="1452"/>
      <c r="U1250"/>
      <c r="V1250"/>
      <c r="W1250" s="1453"/>
      <c r="X1250" s="1453"/>
      <c r="Y1250" s="1453"/>
      <c r="Z1250" s="1453"/>
      <c r="AA1250" s="1453"/>
      <c r="AB1250" s="1453"/>
      <c r="AC1250" s="1453"/>
      <c r="AD1250" s="1453"/>
      <c r="AE1250" s="1453"/>
      <c r="AF1250" s="1453"/>
      <c r="AG1250" s="1453"/>
      <c r="AH1250" s="1453"/>
      <c r="AI1250" s="1453"/>
      <c r="AJ1250" s="1453"/>
      <c r="AK1250" s="1453"/>
      <c r="AL1250" s="1453"/>
      <c r="AM1250" s="1453"/>
      <c r="AN1250" s="1453"/>
      <c r="AO1250" s="1453"/>
      <c r="AP1250" s="1453"/>
      <c r="AQ1250" s="1453"/>
      <c r="AR1250" s="1454"/>
      <c r="AS1250" s="1453"/>
      <c r="AT1250" s="1453"/>
      <c r="AU1250" s="1453"/>
      <c r="AV1250" s="1453"/>
      <c r="AW1250" s="1453"/>
      <c r="AX1250" s="1453"/>
      <c r="AY1250" s="1453"/>
      <c r="AZ1250" s="1453"/>
      <c r="BA1250" s="1453"/>
      <c r="BB1250" s="1453"/>
      <c r="BC1250" s="1453"/>
      <c r="BD1250" s="1453"/>
      <c r="BE1250" s="1453"/>
      <c r="BF1250" s="1453"/>
      <c r="BG1250" s="1453"/>
      <c r="BH1250" s="1453"/>
      <c r="BI1250" s="1453"/>
      <c r="BJ1250" s="1453"/>
      <c r="BK1250" s="1453"/>
      <c r="BL1250" s="1453"/>
      <c r="BM1250" s="1453"/>
      <c r="BN1250" s="1453"/>
      <c r="BO1250" s="1453"/>
      <c r="BP1250" s="1453"/>
      <c r="BQ1250" s="1453"/>
      <c r="BR1250" s="1453"/>
      <c r="BS1250" s="1453"/>
      <c r="BT1250" s="1453"/>
      <c r="BU1250" s="1453"/>
      <c r="BV1250" s="1453"/>
      <c r="BW1250" s="1453"/>
      <c r="BX1250" s="1453"/>
      <c r="BY1250" s="1453"/>
      <c r="BZ1250" s="1453"/>
      <c r="CA1250" s="1453"/>
      <c r="CB1250" s="1453"/>
      <c r="CC1250" s="1453"/>
      <c r="CD1250" s="1453"/>
      <c r="CE1250" s="1453"/>
      <c r="CF1250" s="1453"/>
      <c r="CG1250" s="1453"/>
      <c r="CH1250" s="1453"/>
      <c r="CI1250" s="1453"/>
      <c r="CJ1250" s="1453"/>
      <c r="CK1250" s="1453"/>
      <c r="CL1250" s="1453"/>
      <c r="CM1250" s="1453"/>
      <c r="CN1250" s="1453"/>
      <c r="CO1250" s="1453"/>
      <c r="CP1250" s="1453"/>
      <c r="CQ1250" s="1453"/>
      <c r="CR1250" s="1453"/>
      <c r="CS1250" s="1453"/>
      <c r="CT1250" s="1453"/>
      <c r="CU1250" s="1453"/>
      <c r="CV1250" s="1453"/>
      <c r="CW1250" s="1453"/>
      <c r="CX1250" s="1453"/>
      <c r="CY1250" s="1453"/>
      <c r="CZ1250" s="1453"/>
      <c r="DA1250" s="1453"/>
      <c r="DB1250" s="1453"/>
      <c r="DC1250" s="1453"/>
      <c r="DD1250" s="1453"/>
      <c r="DE1250" s="1453"/>
      <c r="DF1250" s="1453"/>
      <c r="DG1250" s="1453"/>
      <c r="DH1250" s="1453"/>
      <c r="DI1250" s="1453"/>
      <c r="DJ1250" s="1453"/>
      <c r="DK1250" s="1453"/>
      <c r="DL1250" s="1453"/>
      <c r="DM1250" s="1453"/>
      <c r="DN1250" s="1453"/>
      <c r="DO1250" s="1453"/>
      <c r="DP1250" s="1453"/>
      <c r="DQ1250" s="1453"/>
      <c r="DR1250" s="1453"/>
      <c r="DS1250" s="1453"/>
      <c r="DT1250" s="1453"/>
    </row>
    <row r="1251" spans="1:124" s="1543" customFormat="1" ht="21.9" customHeight="1" x14ac:dyDescent="0.3">
      <c r="A1251" s="1453"/>
      <c r="B1251" s="1453"/>
      <c r="C1251" s="1514"/>
      <c r="D1251" s="1514"/>
      <c r="E1251" s="1514"/>
      <c r="F1251" s="1848"/>
      <c r="G1251" s="1930"/>
      <c r="H1251" s="1516"/>
      <c r="I1251" s="1537"/>
      <c r="J1251" s="1537"/>
      <c r="K1251" s="1453"/>
      <c r="L1251" s="1453"/>
      <c r="M1251" s="1453"/>
      <c r="N1251" s="1514"/>
      <c r="O1251" s="1453"/>
      <c r="P1251" s="1453"/>
      <c r="Q1251" s="1453"/>
      <c r="R1251" s="1453"/>
      <c r="S1251" s="1453"/>
      <c r="T1251" s="1452"/>
      <c r="U1251"/>
      <c r="V1251"/>
      <c r="W1251" s="1453"/>
      <c r="X1251" s="1453"/>
      <c r="Y1251" s="1453"/>
      <c r="Z1251" s="1453"/>
      <c r="AA1251" s="1453"/>
      <c r="AB1251" s="1453"/>
      <c r="AC1251" s="1453"/>
      <c r="AD1251" s="1453"/>
      <c r="AE1251" s="1453"/>
      <c r="AF1251" s="1453"/>
      <c r="AG1251" s="1453"/>
      <c r="AH1251" s="1453"/>
      <c r="AI1251" s="1453"/>
      <c r="AJ1251" s="1453"/>
      <c r="AK1251" s="1453"/>
      <c r="AL1251" s="1453"/>
      <c r="AM1251" s="1453"/>
      <c r="AN1251" s="1453"/>
      <c r="AO1251" s="1453"/>
      <c r="AP1251" s="1453"/>
      <c r="AQ1251" s="1453"/>
      <c r="AR1251" s="1454"/>
      <c r="AS1251" s="1453"/>
      <c r="AT1251" s="1453"/>
      <c r="AU1251" s="1453"/>
      <c r="AV1251" s="1453"/>
      <c r="AW1251" s="1453"/>
      <c r="AX1251" s="1453"/>
      <c r="AY1251" s="1453"/>
      <c r="AZ1251" s="1453"/>
      <c r="BA1251" s="1453"/>
      <c r="BB1251" s="1453"/>
      <c r="BC1251" s="1453"/>
      <c r="BD1251" s="1453"/>
      <c r="BE1251" s="1453"/>
      <c r="BF1251" s="1453"/>
      <c r="BG1251" s="1453"/>
      <c r="BH1251" s="1453"/>
      <c r="BI1251" s="1453"/>
      <c r="BJ1251" s="1453"/>
      <c r="BK1251" s="1453"/>
      <c r="BL1251" s="1453"/>
      <c r="BM1251" s="1453"/>
      <c r="BN1251" s="1453"/>
      <c r="BO1251" s="1453"/>
      <c r="BP1251" s="1453"/>
      <c r="BQ1251" s="1453"/>
      <c r="BR1251" s="1453"/>
      <c r="BS1251" s="1453"/>
      <c r="BT1251" s="1453"/>
      <c r="BU1251" s="1453"/>
      <c r="BV1251" s="1453"/>
      <c r="BW1251" s="1453"/>
      <c r="BX1251" s="1453"/>
      <c r="BY1251" s="1453"/>
      <c r="BZ1251" s="1453"/>
      <c r="CA1251" s="1453"/>
      <c r="CB1251" s="1453"/>
      <c r="CC1251" s="1453"/>
      <c r="CD1251" s="1453"/>
      <c r="CE1251" s="1453"/>
      <c r="CF1251" s="1453"/>
      <c r="CG1251" s="1453"/>
      <c r="CH1251" s="1453"/>
      <c r="CI1251" s="1453"/>
      <c r="CJ1251" s="1453"/>
      <c r="CK1251" s="1453"/>
      <c r="CL1251" s="1453"/>
      <c r="CM1251" s="1453"/>
      <c r="CN1251" s="1453"/>
      <c r="CO1251" s="1453"/>
      <c r="CP1251" s="1453"/>
      <c r="CQ1251" s="1453"/>
      <c r="CR1251" s="1453"/>
      <c r="CS1251" s="1453"/>
      <c r="CT1251" s="1453"/>
      <c r="CU1251" s="1453"/>
      <c r="CV1251" s="1453"/>
      <c r="CW1251" s="1453"/>
      <c r="CX1251" s="1453"/>
      <c r="CY1251" s="1453"/>
      <c r="CZ1251" s="1453"/>
      <c r="DA1251" s="1453"/>
      <c r="DB1251" s="1453"/>
      <c r="DC1251" s="1453"/>
      <c r="DD1251" s="1453"/>
      <c r="DE1251" s="1453"/>
      <c r="DF1251" s="1453"/>
      <c r="DG1251" s="1453"/>
      <c r="DH1251" s="1453"/>
      <c r="DI1251" s="1453"/>
      <c r="DJ1251" s="1453"/>
      <c r="DK1251" s="1453"/>
      <c r="DL1251" s="1453"/>
      <c r="DM1251" s="1453"/>
      <c r="DN1251" s="1453"/>
      <c r="DO1251" s="1453"/>
      <c r="DP1251" s="1453"/>
      <c r="DQ1251" s="1453"/>
      <c r="DR1251" s="1453"/>
      <c r="DS1251" s="1453"/>
      <c r="DT1251" s="1453"/>
    </row>
    <row r="1252" spans="1:124" s="1543" customFormat="1" ht="21.9" customHeight="1" x14ac:dyDescent="0.3">
      <c r="A1252" s="1453"/>
      <c r="B1252" s="1453"/>
      <c r="C1252" s="1514"/>
      <c r="D1252" s="1514"/>
      <c r="E1252" s="1514"/>
      <c r="F1252" s="1848"/>
      <c r="G1252" s="1930"/>
      <c r="H1252" s="1516"/>
      <c r="I1252" s="1537"/>
      <c r="J1252" s="1537"/>
      <c r="K1252" s="1453"/>
      <c r="L1252" s="1453"/>
      <c r="M1252" s="1453"/>
      <c r="N1252" s="1514"/>
      <c r="O1252" s="1453"/>
      <c r="P1252" s="1453"/>
      <c r="Q1252" s="1453"/>
      <c r="R1252" s="1453"/>
      <c r="S1252" s="1453"/>
      <c r="T1252" s="1452"/>
      <c r="U1252"/>
      <c r="V1252"/>
      <c r="W1252" s="1453"/>
      <c r="X1252" s="1453"/>
      <c r="Y1252" s="1453"/>
      <c r="Z1252" s="1453"/>
      <c r="AA1252" s="1453"/>
      <c r="AB1252" s="1453"/>
      <c r="AC1252" s="1453"/>
      <c r="AD1252" s="1453"/>
      <c r="AE1252" s="1453"/>
      <c r="AF1252" s="1453"/>
      <c r="AG1252" s="1453"/>
      <c r="AH1252" s="1453"/>
      <c r="AI1252" s="1453"/>
      <c r="AJ1252" s="1453"/>
      <c r="AK1252" s="1453"/>
      <c r="AL1252" s="1453"/>
      <c r="AM1252" s="1453"/>
      <c r="AN1252" s="1453"/>
      <c r="AO1252" s="1453"/>
      <c r="AP1252" s="1453"/>
      <c r="AQ1252" s="1453"/>
      <c r="AR1252" s="1454"/>
      <c r="AS1252" s="1453"/>
      <c r="AT1252" s="1453"/>
      <c r="AU1252" s="1453"/>
      <c r="AV1252" s="1453"/>
      <c r="AW1252" s="1453"/>
      <c r="AX1252" s="1453"/>
      <c r="AY1252" s="1453"/>
      <c r="AZ1252" s="1453"/>
      <c r="BA1252" s="1453"/>
      <c r="BB1252" s="1453"/>
      <c r="BC1252" s="1453"/>
      <c r="BD1252" s="1453"/>
      <c r="BE1252" s="1453"/>
      <c r="BF1252" s="1453"/>
      <c r="BG1252" s="1453"/>
      <c r="BH1252" s="1453"/>
      <c r="BI1252" s="1453"/>
      <c r="BJ1252" s="1453"/>
      <c r="BK1252" s="1453"/>
      <c r="BL1252" s="1453"/>
      <c r="BM1252" s="1453"/>
      <c r="BN1252" s="1453"/>
      <c r="BO1252" s="1453"/>
      <c r="BP1252" s="1453"/>
      <c r="BQ1252" s="1453"/>
      <c r="BR1252" s="1453"/>
      <c r="BS1252" s="1453"/>
      <c r="BT1252" s="1453"/>
      <c r="BU1252" s="1453"/>
      <c r="BV1252" s="1453"/>
      <c r="BW1252" s="1453"/>
      <c r="BX1252" s="1453"/>
      <c r="BY1252" s="1453"/>
      <c r="BZ1252" s="1453"/>
      <c r="CA1252" s="1453"/>
      <c r="CB1252" s="1453"/>
      <c r="CC1252" s="1453"/>
      <c r="CD1252" s="1453"/>
      <c r="CE1252" s="1453"/>
      <c r="CF1252" s="1453"/>
      <c r="CG1252" s="1453"/>
      <c r="CH1252" s="1453"/>
      <c r="CI1252" s="1453"/>
      <c r="CJ1252" s="1453"/>
      <c r="CK1252" s="1453"/>
      <c r="CL1252" s="1453"/>
      <c r="CM1252" s="1453"/>
      <c r="CN1252" s="1453"/>
      <c r="CO1252" s="1453"/>
      <c r="CP1252" s="1453"/>
      <c r="CQ1252" s="1453"/>
      <c r="CR1252" s="1453"/>
      <c r="CS1252" s="1453"/>
      <c r="CT1252" s="1453"/>
      <c r="CU1252" s="1453"/>
      <c r="CV1252" s="1453"/>
      <c r="CW1252" s="1453"/>
      <c r="CX1252" s="1453"/>
      <c r="CY1252" s="1453"/>
      <c r="CZ1252" s="1453"/>
      <c r="DA1252" s="1453"/>
      <c r="DB1252" s="1453"/>
      <c r="DC1252" s="1453"/>
      <c r="DD1252" s="1453"/>
      <c r="DE1252" s="1453"/>
      <c r="DF1252" s="1453"/>
      <c r="DG1252" s="1453"/>
      <c r="DH1252" s="1453"/>
      <c r="DI1252" s="1453"/>
      <c r="DJ1252" s="1453"/>
      <c r="DK1252" s="1453"/>
      <c r="DL1252" s="1453"/>
      <c r="DM1252" s="1453"/>
      <c r="DN1252" s="1453"/>
      <c r="DO1252" s="1453"/>
      <c r="DP1252" s="1453"/>
      <c r="DQ1252" s="1453"/>
      <c r="DR1252" s="1453"/>
      <c r="DS1252" s="1453"/>
      <c r="DT1252" s="1453"/>
    </row>
    <row r="1253" spans="1:124" s="1543" customFormat="1" ht="21.9" customHeight="1" x14ac:dyDescent="0.3">
      <c r="A1253" s="1453"/>
      <c r="B1253" s="1453"/>
      <c r="C1253" s="1514"/>
      <c r="D1253" s="1514"/>
      <c r="E1253" s="1514"/>
      <c r="F1253" s="1848"/>
      <c r="G1253" s="1930"/>
      <c r="H1253" s="1516"/>
      <c r="I1253" s="1537"/>
      <c r="J1253" s="1537"/>
      <c r="K1253" s="1453"/>
      <c r="L1253" s="1453"/>
      <c r="M1253" s="1453"/>
      <c r="N1253" s="1514"/>
      <c r="O1253" s="1453"/>
      <c r="P1253" s="1453"/>
      <c r="Q1253" s="1453"/>
      <c r="R1253" s="1453"/>
      <c r="S1253" s="1453"/>
      <c r="T1253" s="1452"/>
      <c r="U1253"/>
      <c r="V1253"/>
      <c r="W1253" s="1453"/>
      <c r="X1253" s="1453"/>
      <c r="Y1253" s="1453"/>
      <c r="Z1253" s="1453"/>
      <c r="AA1253" s="1453"/>
      <c r="AB1253" s="1453"/>
      <c r="AC1253" s="1453"/>
      <c r="AD1253" s="1453"/>
      <c r="AE1253" s="1453"/>
      <c r="AF1253" s="1453"/>
      <c r="AG1253" s="1453"/>
      <c r="AH1253" s="1453"/>
      <c r="AI1253" s="1453"/>
      <c r="AJ1253" s="1453"/>
      <c r="AK1253" s="1453"/>
      <c r="AL1253" s="1453"/>
      <c r="AM1253" s="1453"/>
      <c r="AN1253" s="1453"/>
      <c r="AO1253" s="1453"/>
      <c r="AP1253" s="1453"/>
      <c r="AQ1253" s="1453"/>
      <c r="AR1253" s="1454"/>
      <c r="AS1253" s="1453"/>
      <c r="AT1253" s="1453"/>
      <c r="AU1253" s="1453"/>
      <c r="AV1253" s="1453"/>
      <c r="AW1253" s="1453"/>
      <c r="AX1253" s="1453"/>
      <c r="AY1253" s="1453"/>
      <c r="AZ1253" s="1453"/>
      <c r="BA1253" s="1453"/>
      <c r="BB1253" s="1453"/>
      <c r="BC1253" s="1453"/>
      <c r="BD1253" s="1453"/>
      <c r="BE1253" s="1453"/>
      <c r="BF1253" s="1453"/>
      <c r="BG1253" s="1453"/>
      <c r="BH1253" s="1453"/>
      <c r="BI1253" s="1453"/>
      <c r="BJ1253" s="1453"/>
      <c r="BK1253" s="1453"/>
      <c r="BL1253" s="1453"/>
      <c r="BM1253" s="1453"/>
      <c r="BN1253" s="1453"/>
      <c r="BO1253" s="1453"/>
      <c r="BP1253" s="1453"/>
      <c r="BQ1253" s="1453"/>
      <c r="BR1253" s="1453"/>
      <c r="BS1253" s="1453"/>
      <c r="BT1253" s="1453"/>
      <c r="BU1253" s="1453"/>
      <c r="BV1253" s="1453"/>
      <c r="BW1253" s="1453"/>
      <c r="BX1253" s="1453"/>
      <c r="BY1253" s="1453"/>
      <c r="BZ1253" s="1453"/>
      <c r="CA1253" s="1453"/>
      <c r="CB1253" s="1453"/>
      <c r="CC1253" s="1453"/>
      <c r="CD1253" s="1453"/>
      <c r="CE1253" s="1453"/>
      <c r="CF1253" s="1453"/>
      <c r="CG1253" s="1453"/>
      <c r="CH1253" s="1453"/>
      <c r="CI1253" s="1453"/>
      <c r="CJ1253" s="1453"/>
      <c r="CK1253" s="1453"/>
      <c r="CL1253" s="1453"/>
      <c r="CM1253" s="1453"/>
      <c r="CN1253" s="1453"/>
      <c r="CO1253" s="1453"/>
      <c r="CP1253" s="1453"/>
      <c r="CQ1253" s="1453"/>
      <c r="CR1253" s="1453"/>
      <c r="CS1253" s="1453"/>
      <c r="CT1253" s="1453"/>
      <c r="CU1253" s="1453"/>
      <c r="CV1253" s="1453"/>
      <c r="CW1253" s="1453"/>
      <c r="CX1253" s="1453"/>
      <c r="CY1253" s="1453"/>
      <c r="CZ1253" s="1453"/>
      <c r="DA1253" s="1453"/>
      <c r="DB1253" s="1453"/>
      <c r="DC1253" s="1453"/>
      <c r="DD1253" s="1453"/>
      <c r="DE1253" s="1453"/>
      <c r="DF1253" s="1453"/>
      <c r="DG1253" s="1453"/>
      <c r="DH1253" s="1453"/>
      <c r="DI1253" s="1453"/>
      <c r="DJ1253" s="1453"/>
      <c r="DK1253" s="1453"/>
      <c r="DL1253" s="1453"/>
      <c r="DM1253" s="1453"/>
      <c r="DN1253" s="1453"/>
      <c r="DO1253" s="1453"/>
      <c r="DP1253" s="1453"/>
      <c r="DQ1253" s="1453"/>
      <c r="DR1253" s="1453"/>
      <c r="DS1253" s="1453"/>
      <c r="DT1253" s="1453"/>
    </row>
    <row r="1254" spans="1:124" s="1543" customFormat="1" ht="21.9" customHeight="1" x14ac:dyDescent="0.3">
      <c r="A1254" s="1453"/>
      <c r="B1254" s="1453"/>
      <c r="C1254" s="1514"/>
      <c r="D1254" s="1514"/>
      <c r="E1254" s="1514"/>
      <c r="F1254" s="1848"/>
      <c r="G1254" s="1930"/>
      <c r="H1254" s="1516"/>
      <c r="I1254" s="1537"/>
      <c r="J1254" s="1537"/>
      <c r="K1254" s="1453"/>
      <c r="L1254" s="1453"/>
      <c r="M1254" s="1453"/>
      <c r="N1254" s="1514"/>
      <c r="O1254" s="1453"/>
      <c r="P1254" s="1453"/>
      <c r="Q1254" s="1453"/>
      <c r="R1254" s="1453"/>
      <c r="S1254" s="1453"/>
      <c r="T1254" s="1452"/>
      <c r="U1254"/>
      <c r="V1254"/>
      <c r="W1254" s="1453"/>
      <c r="X1254" s="1453"/>
      <c r="Y1254" s="1453"/>
      <c r="Z1254" s="1453"/>
      <c r="AA1254" s="1453"/>
      <c r="AB1254" s="1453"/>
      <c r="AC1254" s="1453"/>
      <c r="AD1254" s="1453"/>
      <c r="AE1254" s="1453"/>
      <c r="AF1254" s="1453"/>
      <c r="AG1254" s="1453"/>
      <c r="AH1254" s="1453"/>
      <c r="AI1254" s="1453"/>
      <c r="AJ1254" s="1453"/>
      <c r="AK1254" s="1453"/>
      <c r="AL1254" s="1453"/>
      <c r="AM1254" s="1453"/>
      <c r="AN1254" s="1453"/>
      <c r="AO1254" s="1453"/>
      <c r="AP1254" s="1453"/>
      <c r="AQ1254" s="1453"/>
      <c r="AR1254" s="1454"/>
      <c r="AS1254" s="1453"/>
      <c r="AT1254" s="1453"/>
      <c r="AU1254" s="1453"/>
      <c r="AV1254" s="1453"/>
      <c r="AW1254" s="1453"/>
      <c r="AX1254" s="1453"/>
      <c r="AY1254" s="1453"/>
      <c r="AZ1254" s="1453"/>
      <c r="BA1254" s="1453"/>
      <c r="BB1254" s="1453"/>
      <c r="BC1254" s="1453"/>
      <c r="BD1254" s="1453"/>
      <c r="BE1254" s="1453"/>
      <c r="BF1254" s="1453"/>
      <c r="BG1254" s="1453"/>
      <c r="BH1254" s="1453"/>
      <c r="BI1254" s="1453"/>
      <c r="BJ1254" s="1453"/>
      <c r="BK1254" s="1453"/>
      <c r="BL1254" s="1453"/>
      <c r="BM1254" s="1453"/>
      <c r="BN1254" s="1453"/>
      <c r="BO1254" s="1453"/>
      <c r="BP1254" s="1453"/>
      <c r="BQ1254" s="1453"/>
      <c r="BR1254" s="1453"/>
      <c r="BS1254" s="1453"/>
      <c r="BT1254" s="1453"/>
      <c r="BU1254" s="1453"/>
      <c r="BV1254" s="1453"/>
      <c r="BW1254" s="1453"/>
      <c r="BX1254" s="1453"/>
      <c r="BY1254" s="1453"/>
      <c r="BZ1254" s="1453"/>
      <c r="CA1254" s="1453"/>
      <c r="CB1254" s="1453"/>
      <c r="CC1254" s="1453"/>
      <c r="CD1254" s="1453"/>
      <c r="CE1254" s="1453"/>
      <c r="CF1254" s="1453"/>
      <c r="CG1254" s="1453"/>
      <c r="CH1254" s="1453"/>
      <c r="CI1254" s="1453"/>
      <c r="CJ1254" s="1453"/>
      <c r="CK1254" s="1453"/>
      <c r="CL1254" s="1453"/>
      <c r="CM1254" s="1453"/>
      <c r="CN1254" s="1453"/>
      <c r="CO1254" s="1453"/>
      <c r="CP1254" s="1453"/>
      <c r="CQ1254" s="1453"/>
      <c r="CR1254" s="1453"/>
      <c r="CS1254" s="1453"/>
      <c r="CT1254" s="1453"/>
      <c r="CU1254" s="1453"/>
      <c r="CV1254" s="1453"/>
      <c r="CW1254" s="1453"/>
      <c r="CX1254" s="1453"/>
      <c r="CY1254" s="1453"/>
      <c r="CZ1254" s="1453"/>
      <c r="DA1254" s="1453"/>
      <c r="DB1254" s="1453"/>
      <c r="DC1254" s="1453"/>
      <c r="DD1254" s="1453"/>
      <c r="DE1254" s="1453"/>
      <c r="DF1254" s="1453"/>
      <c r="DG1254" s="1453"/>
      <c r="DH1254" s="1453"/>
      <c r="DI1254" s="1453"/>
      <c r="DJ1254" s="1453"/>
      <c r="DK1254" s="1453"/>
      <c r="DL1254" s="1453"/>
      <c r="DM1254" s="1453"/>
      <c r="DN1254" s="1453"/>
      <c r="DO1254" s="1453"/>
      <c r="DP1254" s="1453"/>
      <c r="DQ1254" s="1453"/>
      <c r="DR1254" s="1453"/>
      <c r="DS1254" s="1453"/>
      <c r="DT1254" s="1453"/>
    </row>
    <row r="1255" spans="1:124" s="1543" customFormat="1" ht="21.9" customHeight="1" x14ac:dyDescent="0.3">
      <c r="A1255" s="1453"/>
      <c r="B1255" s="1453"/>
      <c r="C1255" s="1514"/>
      <c r="D1255" s="1514"/>
      <c r="E1255" s="1514"/>
      <c r="F1255" s="1848"/>
      <c r="G1255" s="1930"/>
      <c r="H1255" s="1516"/>
      <c r="I1255" s="1537"/>
      <c r="J1255" s="1537"/>
      <c r="K1255" s="1453"/>
      <c r="L1255" s="1453"/>
      <c r="M1255" s="1453"/>
      <c r="N1255" s="1514"/>
      <c r="O1255" s="1453"/>
      <c r="P1255" s="1453"/>
      <c r="Q1255" s="1453"/>
      <c r="R1255" s="1453"/>
      <c r="S1255" s="1453"/>
      <c r="T1255" s="1452"/>
      <c r="U1255"/>
      <c r="V1255"/>
      <c r="W1255" s="1453"/>
      <c r="X1255" s="1453"/>
      <c r="Y1255" s="1453"/>
      <c r="Z1255" s="1453"/>
      <c r="AA1255" s="1453"/>
      <c r="AB1255" s="1453"/>
      <c r="AC1255" s="1453"/>
      <c r="AD1255" s="1453"/>
      <c r="AE1255" s="1453"/>
      <c r="AF1255" s="1453"/>
      <c r="AG1255" s="1453"/>
      <c r="AH1255" s="1453"/>
      <c r="AI1255" s="1453"/>
      <c r="AJ1255" s="1453"/>
      <c r="AK1255" s="1453"/>
      <c r="AL1255" s="1453"/>
      <c r="AM1255" s="1453"/>
      <c r="AN1255" s="1453"/>
      <c r="AO1255" s="1453"/>
      <c r="AP1255" s="1453"/>
      <c r="AQ1255" s="1453"/>
      <c r="AR1255" s="1454"/>
      <c r="AS1255" s="1453"/>
      <c r="AT1255" s="1453"/>
      <c r="AU1255" s="1453"/>
      <c r="AV1255" s="1453"/>
      <c r="AW1255" s="1453"/>
      <c r="AX1255" s="1453"/>
      <c r="AY1255" s="1453"/>
      <c r="AZ1255" s="1453"/>
      <c r="BA1255" s="1453"/>
      <c r="BB1255" s="1453"/>
      <c r="BC1255" s="1453"/>
      <c r="BD1255" s="1453"/>
      <c r="BE1255" s="1453"/>
      <c r="BF1255" s="1453"/>
      <c r="BG1255" s="1453"/>
      <c r="BH1255" s="1453"/>
      <c r="BI1255" s="1453"/>
      <c r="BJ1255" s="1453"/>
      <c r="BK1255" s="1453"/>
      <c r="BL1255" s="1453"/>
      <c r="BM1255" s="1453"/>
      <c r="BN1255" s="1453"/>
      <c r="BO1255" s="1453"/>
      <c r="BP1255" s="1453"/>
      <c r="BQ1255" s="1453"/>
      <c r="BR1255" s="1453"/>
      <c r="BS1255" s="1453"/>
      <c r="BT1255" s="1453"/>
      <c r="BU1255" s="1453"/>
      <c r="BV1255" s="1453"/>
      <c r="BW1255" s="1453"/>
      <c r="BX1255" s="1453"/>
      <c r="BY1255" s="1453"/>
      <c r="BZ1255" s="1453"/>
      <c r="CA1255" s="1453"/>
      <c r="CB1255" s="1453"/>
      <c r="CC1255" s="1453"/>
      <c r="CD1255" s="1453"/>
      <c r="CE1255" s="1453"/>
      <c r="CF1255" s="1453"/>
      <c r="CG1255" s="1453"/>
      <c r="CH1255" s="1453"/>
      <c r="CI1255" s="1453"/>
      <c r="CJ1255" s="1453"/>
      <c r="CK1255" s="1453"/>
      <c r="CL1255" s="1453"/>
      <c r="CM1255" s="1453"/>
      <c r="CN1255" s="1453"/>
      <c r="CO1255" s="1453"/>
      <c r="CP1255" s="1453"/>
      <c r="CQ1255" s="1453"/>
      <c r="CR1255" s="1453"/>
      <c r="CS1255" s="1453"/>
      <c r="CT1255" s="1453"/>
      <c r="CU1255" s="1453"/>
      <c r="CV1255" s="1453"/>
      <c r="CW1255" s="1453"/>
      <c r="CX1255" s="1453"/>
      <c r="CY1255" s="1453"/>
      <c r="CZ1255" s="1453"/>
      <c r="DA1255" s="1453"/>
      <c r="DB1255" s="1453"/>
      <c r="DC1255" s="1453"/>
      <c r="DD1255" s="1453"/>
      <c r="DE1255" s="1453"/>
      <c r="DF1255" s="1453"/>
      <c r="DG1255" s="1453"/>
      <c r="DH1255" s="1453"/>
      <c r="DI1255" s="1453"/>
      <c r="DJ1255" s="1453"/>
      <c r="DK1255" s="1453"/>
      <c r="DL1255" s="1453"/>
      <c r="DM1255" s="1453"/>
      <c r="DN1255" s="1453"/>
      <c r="DO1255" s="1453"/>
      <c r="DP1255" s="1453"/>
      <c r="DQ1255" s="1453"/>
      <c r="DR1255" s="1453"/>
      <c r="DS1255" s="1453"/>
      <c r="DT1255" s="1453"/>
    </row>
    <row r="1256" spans="1:124" s="1543" customFormat="1" ht="21.9" customHeight="1" x14ac:dyDescent="0.3">
      <c r="A1256" s="1453"/>
      <c r="B1256" s="1453"/>
      <c r="C1256" s="1514"/>
      <c r="D1256" s="1514"/>
      <c r="E1256" s="1514"/>
      <c r="F1256" s="1848"/>
      <c r="G1256" s="1930"/>
      <c r="H1256" s="1516"/>
      <c r="I1256" s="1537"/>
      <c r="J1256" s="1537"/>
      <c r="K1256" s="1453"/>
      <c r="L1256" s="1453"/>
      <c r="M1256" s="1453"/>
      <c r="N1256" s="1514"/>
      <c r="O1256" s="1453"/>
      <c r="P1256" s="1453"/>
      <c r="Q1256" s="1453"/>
      <c r="R1256" s="1453"/>
      <c r="S1256" s="1453"/>
      <c r="T1256" s="1452"/>
      <c r="U1256"/>
      <c r="V1256"/>
      <c r="W1256" s="1453"/>
      <c r="X1256" s="1453"/>
      <c r="Y1256" s="1453"/>
      <c r="Z1256" s="1453"/>
      <c r="AA1256" s="1453"/>
      <c r="AB1256" s="1453"/>
      <c r="AC1256" s="1453"/>
      <c r="AD1256" s="1453"/>
      <c r="AE1256" s="1453"/>
      <c r="AF1256" s="1453"/>
      <c r="AG1256" s="1453"/>
      <c r="AH1256" s="1453"/>
      <c r="AI1256" s="1453"/>
      <c r="AJ1256" s="1453"/>
      <c r="AK1256" s="1453"/>
      <c r="AL1256" s="1453"/>
      <c r="AM1256" s="1453"/>
      <c r="AN1256" s="1453"/>
      <c r="AO1256" s="1453"/>
      <c r="AP1256" s="1453"/>
      <c r="AQ1256" s="1453"/>
      <c r="AR1256" s="1454"/>
      <c r="AS1256" s="1453"/>
      <c r="AT1256" s="1453"/>
      <c r="AU1256" s="1453"/>
      <c r="AV1256" s="1453"/>
      <c r="AW1256" s="1453"/>
      <c r="AX1256" s="1453"/>
      <c r="AY1256" s="1453"/>
      <c r="AZ1256" s="1453"/>
      <c r="BA1256" s="1453"/>
      <c r="BB1256" s="1453"/>
      <c r="BC1256" s="1453"/>
      <c r="BD1256" s="1453"/>
      <c r="BE1256" s="1453"/>
      <c r="BF1256" s="1453"/>
      <c r="BG1256" s="1453"/>
      <c r="BH1256" s="1453"/>
      <c r="BI1256" s="1453"/>
      <c r="BJ1256" s="1453"/>
      <c r="BK1256" s="1453"/>
      <c r="BL1256" s="1453"/>
      <c r="BM1256" s="1453"/>
      <c r="BN1256" s="1453"/>
      <c r="BO1256" s="1453"/>
      <c r="BP1256" s="1453"/>
      <c r="BQ1256" s="1453"/>
      <c r="BR1256" s="1453"/>
      <c r="BS1256" s="1453"/>
      <c r="BT1256" s="1453"/>
      <c r="BU1256" s="1453"/>
      <c r="BV1256" s="1453"/>
      <c r="BW1256" s="1453"/>
      <c r="BX1256" s="1453"/>
      <c r="BY1256" s="1453"/>
      <c r="BZ1256" s="1453"/>
      <c r="CA1256" s="1453"/>
      <c r="CB1256" s="1453"/>
      <c r="CC1256" s="1453"/>
      <c r="CD1256" s="1453"/>
      <c r="CE1256" s="1453"/>
      <c r="CF1256" s="1453"/>
      <c r="CG1256" s="1453"/>
      <c r="CH1256" s="1453"/>
      <c r="CI1256" s="1453"/>
      <c r="CJ1256" s="1453"/>
      <c r="CK1256" s="1453"/>
      <c r="CL1256" s="1453"/>
      <c r="CM1256" s="1453"/>
      <c r="CN1256" s="1453"/>
      <c r="CO1256" s="1453"/>
      <c r="CP1256" s="1453"/>
      <c r="CQ1256" s="1453"/>
      <c r="CR1256" s="1453"/>
      <c r="CS1256" s="1453"/>
      <c r="CT1256" s="1453"/>
      <c r="CU1256" s="1453"/>
      <c r="CV1256" s="1453"/>
      <c r="CW1256" s="1453"/>
      <c r="CX1256" s="1453"/>
      <c r="CY1256" s="1453"/>
      <c r="CZ1256" s="1453"/>
      <c r="DA1256" s="1453"/>
      <c r="DB1256" s="1453"/>
      <c r="DC1256" s="1453"/>
      <c r="DD1256" s="1453"/>
      <c r="DE1256" s="1453"/>
      <c r="DF1256" s="1453"/>
      <c r="DG1256" s="1453"/>
      <c r="DH1256" s="1453"/>
      <c r="DI1256" s="1453"/>
      <c r="DJ1256" s="1453"/>
      <c r="DK1256" s="1453"/>
      <c r="DL1256" s="1453"/>
      <c r="DM1256" s="1453"/>
      <c r="DN1256" s="1453"/>
      <c r="DO1256" s="1453"/>
      <c r="DP1256" s="1453"/>
      <c r="DQ1256" s="1453"/>
      <c r="DR1256" s="1453"/>
      <c r="DS1256" s="1453"/>
      <c r="DT1256" s="1453"/>
    </row>
    <row r="1257" spans="1:124" s="1543" customFormat="1" ht="21.9" customHeight="1" x14ac:dyDescent="0.3">
      <c r="A1257" s="1453"/>
      <c r="B1257" s="1453"/>
      <c r="C1257" s="1514"/>
      <c r="D1257" s="1514"/>
      <c r="E1257" s="1514"/>
      <c r="F1257" s="1848"/>
      <c r="G1257" s="1930"/>
      <c r="H1257" s="1516"/>
      <c r="I1257" s="1537"/>
      <c r="J1257" s="1537"/>
      <c r="K1257" s="1453"/>
      <c r="L1257" s="1453"/>
      <c r="M1257" s="1453"/>
      <c r="N1257" s="1514"/>
      <c r="O1257" s="1453"/>
      <c r="P1257" s="1453"/>
      <c r="Q1257" s="1453"/>
      <c r="R1257" s="1453"/>
      <c r="S1257" s="1453"/>
      <c r="T1257" s="1452"/>
      <c r="U1257"/>
      <c r="V1257"/>
      <c r="W1257" s="1453"/>
      <c r="X1257" s="1453"/>
      <c r="Y1257" s="1453"/>
      <c r="Z1257" s="1453"/>
      <c r="AA1257" s="1453"/>
      <c r="AB1257" s="1453"/>
      <c r="AC1257" s="1453"/>
      <c r="AD1257" s="1453"/>
      <c r="AE1257" s="1453"/>
      <c r="AF1257" s="1453"/>
      <c r="AG1257" s="1453"/>
      <c r="AH1257" s="1453"/>
      <c r="AI1257" s="1453"/>
      <c r="AJ1257" s="1453"/>
      <c r="AK1257" s="1453"/>
      <c r="AL1257" s="1453"/>
      <c r="AM1257" s="1453"/>
      <c r="AN1257" s="1453"/>
      <c r="AO1257" s="1453"/>
      <c r="AP1257" s="1453"/>
      <c r="AQ1257" s="1453"/>
      <c r="AR1257" s="1454"/>
      <c r="AS1257" s="1453"/>
      <c r="AT1257" s="1453"/>
      <c r="AU1257" s="1453"/>
      <c r="AV1257" s="1453"/>
      <c r="AW1257" s="1453"/>
      <c r="AX1257" s="1453"/>
      <c r="AY1257" s="1453"/>
      <c r="AZ1257" s="1453"/>
      <c r="BA1257" s="1453"/>
      <c r="BB1257" s="1453"/>
      <c r="BC1257" s="1453"/>
      <c r="BD1257" s="1453"/>
      <c r="BE1257" s="1453"/>
      <c r="BF1257" s="1453"/>
      <c r="BG1257" s="1453"/>
      <c r="BH1257" s="1453"/>
      <c r="BI1257" s="1453"/>
      <c r="BJ1257" s="1453"/>
      <c r="BK1257" s="1453"/>
      <c r="BL1257" s="1453"/>
      <c r="BM1257" s="1453"/>
      <c r="BN1257" s="1453"/>
      <c r="BO1257" s="1453"/>
      <c r="BP1257" s="1453"/>
      <c r="BQ1257" s="1453"/>
      <c r="BR1257" s="1453"/>
      <c r="BS1257" s="1453"/>
      <c r="BT1257" s="1453"/>
      <c r="BU1257" s="1453"/>
      <c r="BV1257" s="1453"/>
      <c r="BW1257" s="1453"/>
      <c r="BX1257" s="1453"/>
      <c r="BY1257" s="1453"/>
      <c r="BZ1257" s="1453"/>
      <c r="CA1257" s="1453"/>
      <c r="CB1257" s="1453"/>
      <c r="CC1257" s="1453"/>
      <c r="CD1257" s="1453"/>
      <c r="CE1257" s="1453"/>
      <c r="CF1257" s="1453"/>
      <c r="CG1257" s="1453"/>
      <c r="CH1257" s="1453"/>
      <c r="CI1257" s="1453"/>
      <c r="CJ1257" s="1453"/>
      <c r="CK1257" s="1453"/>
      <c r="CL1257" s="1453"/>
      <c r="CM1257" s="1453"/>
      <c r="CN1257" s="1453"/>
      <c r="CO1257" s="1453"/>
      <c r="CP1257" s="1453"/>
      <c r="CQ1257" s="1453"/>
      <c r="CR1257" s="1453"/>
      <c r="CS1257" s="1453"/>
      <c r="CT1257" s="1453"/>
      <c r="CU1257" s="1453"/>
      <c r="CV1257" s="1453"/>
      <c r="CW1257" s="1453"/>
      <c r="CX1257" s="1453"/>
      <c r="CY1257" s="1453"/>
      <c r="CZ1257" s="1453"/>
      <c r="DA1257" s="1453"/>
      <c r="DB1257" s="1453"/>
      <c r="DC1257" s="1453"/>
      <c r="DD1257" s="1453"/>
      <c r="DE1257" s="1453"/>
      <c r="DF1257" s="1453"/>
      <c r="DG1257" s="1453"/>
      <c r="DH1257" s="1453"/>
      <c r="DI1257" s="1453"/>
      <c r="DJ1257" s="1453"/>
      <c r="DK1257" s="1453"/>
      <c r="DL1257" s="1453"/>
      <c r="DM1257" s="1453"/>
      <c r="DN1257" s="1453"/>
      <c r="DO1257" s="1453"/>
      <c r="DP1257" s="1453"/>
      <c r="DQ1257" s="1453"/>
      <c r="DR1257" s="1453"/>
      <c r="DS1257" s="1453"/>
      <c r="DT1257" s="1453"/>
    </row>
    <row r="1258" spans="1:124" s="1543" customFormat="1" ht="21.9" customHeight="1" x14ac:dyDescent="0.3">
      <c r="A1258" s="1453"/>
      <c r="B1258" s="1453"/>
      <c r="C1258" s="1514"/>
      <c r="D1258" s="1514"/>
      <c r="E1258" s="1514"/>
      <c r="F1258" s="1848"/>
      <c r="G1258" s="1930"/>
      <c r="H1258" s="1516"/>
      <c r="I1258" s="1537"/>
      <c r="J1258" s="1537"/>
      <c r="K1258" s="1453"/>
      <c r="L1258" s="1453"/>
      <c r="M1258" s="1453"/>
      <c r="N1258" s="1514"/>
      <c r="O1258" s="1453"/>
      <c r="P1258" s="1453"/>
      <c r="Q1258" s="1453"/>
      <c r="R1258" s="1453"/>
      <c r="S1258" s="1453"/>
      <c r="T1258" s="1452"/>
      <c r="U1258"/>
      <c r="V1258"/>
      <c r="W1258" s="1453"/>
      <c r="X1258" s="1453"/>
      <c r="Y1258" s="1453"/>
      <c r="Z1258" s="1453"/>
      <c r="AA1258" s="1453"/>
      <c r="AB1258" s="1453"/>
      <c r="AC1258" s="1453"/>
      <c r="AD1258" s="1453"/>
      <c r="AE1258" s="1453"/>
      <c r="AF1258" s="1453"/>
      <c r="AG1258" s="1453"/>
      <c r="AH1258" s="1453"/>
      <c r="AI1258" s="1453"/>
      <c r="AJ1258" s="1453"/>
      <c r="AK1258" s="1453"/>
      <c r="AL1258" s="1453"/>
      <c r="AM1258" s="1453"/>
      <c r="AN1258" s="1453"/>
      <c r="AO1258" s="1453"/>
      <c r="AP1258" s="1453"/>
      <c r="AQ1258" s="1453"/>
      <c r="AR1258" s="1454"/>
      <c r="AS1258" s="1453"/>
      <c r="AT1258" s="1453"/>
      <c r="AU1258" s="1453"/>
      <c r="AV1258" s="1453"/>
      <c r="AW1258" s="1453"/>
      <c r="AX1258" s="1453"/>
      <c r="AY1258" s="1453"/>
      <c r="AZ1258" s="1453"/>
      <c r="BA1258" s="1453"/>
      <c r="BB1258" s="1453"/>
      <c r="BC1258" s="1453"/>
      <c r="BD1258" s="1453"/>
      <c r="BE1258" s="1453"/>
      <c r="BF1258" s="1453"/>
      <c r="BG1258" s="1453"/>
      <c r="BH1258" s="1453"/>
      <c r="BI1258" s="1453"/>
      <c r="BJ1258" s="1453"/>
      <c r="BK1258" s="1453"/>
      <c r="BL1258" s="1453"/>
      <c r="BM1258" s="1453"/>
      <c r="BN1258" s="1453"/>
      <c r="BO1258" s="1453"/>
      <c r="BP1258" s="1453"/>
      <c r="BQ1258" s="1453"/>
      <c r="BR1258" s="1453"/>
      <c r="BS1258" s="1453"/>
      <c r="BT1258" s="1453"/>
      <c r="BU1258" s="1453"/>
      <c r="BV1258" s="1453"/>
      <c r="BW1258" s="1453"/>
      <c r="BX1258" s="1453"/>
      <c r="BY1258" s="1453"/>
      <c r="BZ1258" s="1453"/>
      <c r="CA1258" s="1453"/>
      <c r="CB1258" s="1453"/>
      <c r="CC1258" s="1453"/>
      <c r="CD1258" s="1453"/>
      <c r="CE1258" s="1453"/>
      <c r="CF1258" s="1453"/>
      <c r="CG1258" s="1453"/>
      <c r="CH1258" s="1453"/>
      <c r="CI1258" s="1453"/>
      <c r="CJ1258" s="1453"/>
      <c r="CK1258" s="1453"/>
      <c r="CL1258" s="1453"/>
      <c r="CM1258" s="1453"/>
      <c r="CN1258" s="1453"/>
      <c r="CO1258" s="1453"/>
      <c r="CP1258" s="1453"/>
      <c r="CQ1258" s="1453"/>
      <c r="CR1258" s="1453"/>
      <c r="CS1258" s="1453"/>
      <c r="CT1258" s="1453"/>
      <c r="CU1258" s="1453"/>
      <c r="CV1258" s="1453"/>
      <c r="CW1258" s="1453"/>
      <c r="CX1258" s="1453"/>
      <c r="CY1258" s="1453"/>
      <c r="CZ1258" s="1453"/>
      <c r="DA1258" s="1453"/>
      <c r="DB1258" s="1453"/>
      <c r="DC1258" s="1453"/>
      <c r="DD1258" s="1453"/>
      <c r="DE1258" s="1453"/>
      <c r="DF1258" s="1453"/>
      <c r="DG1258" s="1453"/>
      <c r="DH1258" s="1453"/>
      <c r="DI1258" s="1453"/>
      <c r="DJ1258" s="1453"/>
      <c r="DK1258" s="1453"/>
      <c r="DL1258" s="1453"/>
      <c r="DM1258" s="1453"/>
      <c r="DN1258" s="1453"/>
      <c r="DO1258" s="1453"/>
      <c r="DP1258" s="1453"/>
      <c r="DQ1258" s="1453"/>
      <c r="DR1258" s="1453"/>
      <c r="DS1258" s="1453"/>
      <c r="DT1258" s="1453"/>
    </row>
    <row r="1259" spans="1:124" s="1543" customFormat="1" ht="21.9" customHeight="1" x14ac:dyDescent="0.3">
      <c r="A1259" s="1453"/>
      <c r="B1259" s="1453"/>
      <c r="C1259" s="1514"/>
      <c r="D1259" s="1514"/>
      <c r="E1259" s="1514"/>
      <c r="F1259" s="1848"/>
      <c r="G1259" s="1930"/>
      <c r="H1259" s="1516"/>
      <c r="I1259" s="1537"/>
      <c r="J1259" s="1537"/>
      <c r="K1259" s="1453"/>
      <c r="L1259" s="1453"/>
      <c r="M1259" s="1453"/>
      <c r="N1259" s="1514"/>
      <c r="O1259" s="1453"/>
      <c r="P1259" s="1453"/>
      <c r="Q1259" s="1453"/>
      <c r="R1259" s="1453"/>
      <c r="S1259" s="1453"/>
      <c r="T1259" s="1452"/>
      <c r="U1259"/>
      <c r="V1259"/>
      <c r="W1259" s="1453"/>
      <c r="X1259" s="1453"/>
      <c r="Y1259" s="1453"/>
      <c r="Z1259" s="1453"/>
      <c r="AA1259" s="1453"/>
      <c r="AB1259" s="1453"/>
      <c r="AC1259" s="1453"/>
      <c r="AD1259" s="1453"/>
      <c r="AE1259" s="1453"/>
      <c r="AF1259" s="1453"/>
      <c r="AG1259" s="1453"/>
      <c r="AH1259" s="1453"/>
      <c r="AI1259" s="1453"/>
      <c r="AJ1259" s="1453"/>
      <c r="AK1259" s="1453"/>
      <c r="AL1259" s="1453"/>
      <c r="AM1259" s="1453"/>
      <c r="AN1259" s="1453"/>
      <c r="AO1259" s="1453"/>
      <c r="AP1259" s="1453"/>
      <c r="AQ1259" s="1453"/>
      <c r="AR1259" s="1454"/>
      <c r="AS1259" s="1453"/>
      <c r="AT1259" s="1453"/>
      <c r="AU1259" s="1453"/>
      <c r="AV1259" s="1453"/>
      <c r="AW1259" s="1453"/>
      <c r="AX1259" s="1453"/>
      <c r="AY1259" s="1453"/>
      <c r="AZ1259" s="1453"/>
      <c r="BA1259" s="1453"/>
      <c r="BB1259" s="1453"/>
      <c r="BC1259" s="1453"/>
      <c r="BD1259" s="1453"/>
      <c r="BE1259" s="1453"/>
      <c r="BF1259" s="1453"/>
      <c r="BG1259" s="1453"/>
      <c r="BH1259" s="1453"/>
      <c r="BI1259" s="1453"/>
      <c r="BJ1259" s="1453"/>
      <c r="BK1259" s="1453"/>
      <c r="BL1259" s="1453"/>
      <c r="BM1259" s="1453"/>
      <c r="BN1259" s="1453"/>
      <c r="BO1259" s="1453"/>
      <c r="BP1259" s="1453"/>
      <c r="BQ1259" s="1453"/>
      <c r="BR1259" s="1453"/>
      <c r="BS1259" s="1453"/>
      <c r="BT1259" s="1453"/>
      <c r="BU1259" s="1453"/>
      <c r="BV1259" s="1453"/>
      <c r="BW1259" s="1453"/>
      <c r="BX1259" s="1453"/>
      <c r="BY1259" s="1453"/>
      <c r="BZ1259" s="1453"/>
      <c r="CA1259" s="1453"/>
      <c r="CB1259" s="1453"/>
      <c r="CC1259" s="1453"/>
      <c r="CD1259" s="1453"/>
      <c r="CE1259" s="1453"/>
      <c r="CF1259" s="1453"/>
      <c r="CG1259" s="1453"/>
      <c r="CH1259" s="1453"/>
      <c r="CI1259" s="1453"/>
      <c r="CJ1259" s="1453"/>
      <c r="CK1259" s="1453"/>
      <c r="CL1259" s="1453"/>
      <c r="CM1259" s="1453"/>
      <c r="CN1259" s="1453"/>
      <c r="CO1259" s="1453"/>
      <c r="CP1259" s="1453"/>
      <c r="CQ1259" s="1453"/>
      <c r="CR1259" s="1453"/>
      <c r="CS1259" s="1453"/>
      <c r="CT1259" s="1453"/>
      <c r="CU1259" s="1453"/>
      <c r="CV1259" s="1453"/>
      <c r="CW1259" s="1453"/>
      <c r="CX1259" s="1453"/>
      <c r="CY1259" s="1453"/>
      <c r="CZ1259" s="1453"/>
      <c r="DA1259" s="1453"/>
      <c r="DB1259" s="1453"/>
      <c r="DC1259" s="1453"/>
      <c r="DD1259" s="1453"/>
      <c r="DE1259" s="1453"/>
      <c r="DF1259" s="1453"/>
      <c r="DG1259" s="1453"/>
      <c r="DH1259" s="1453"/>
      <c r="DI1259" s="1453"/>
      <c r="DJ1259" s="1453"/>
      <c r="DK1259" s="1453"/>
      <c r="DL1259" s="1453"/>
      <c r="DM1259" s="1453"/>
      <c r="DN1259" s="1453"/>
      <c r="DO1259" s="1453"/>
      <c r="DP1259" s="1453"/>
      <c r="DQ1259" s="1453"/>
      <c r="DR1259" s="1453"/>
      <c r="DS1259" s="1453"/>
      <c r="DT1259" s="1453"/>
    </row>
    <row r="1260" spans="1:124" s="1543" customFormat="1" ht="21.9" customHeight="1" x14ac:dyDescent="0.3">
      <c r="A1260" s="1453"/>
      <c r="B1260" s="1453"/>
      <c r="C1260" s="1514"/>
      <c r="D1260" s="1514"/>
      <c r="E1260" s="1514"/>
      <c r="F1260" s="1848"/>
      <c r="G1260" s="1930"/>
      <c r="H1260" s="1516"/>
      <c r="I1260" s="1537"/>
      <c r="J1260" s="1537"/>
      <c r="K1260" s="1453"/>
      <c r="L1260" s="1453"/>
      <c r="M1260" s="1453"/>
      <c r="N1260" s="1514"/>
      <c r="O1260" s="1453"/>
      <c r="P1260" s="1453"/>
      <c r="Q1260" s="1453"/>
      <c r="R1260" s="1453"/>
      <c r="S1260" s="1453"/>
      <c r="T1260" s="1452"/>
      <c r="U1260"/>
      <c r="V1260"/>
      <c r="W1260" s="1453"/>
      <c r="X1260" s="1453"/>
      <c r="Y1260" s="1453"/>
      <c r="Z1260" s="1453"/>
      <c r="AA1260" s="1453"/>
      <c r="AB1260" s="1453"/>
      <c r="AC1260" s="1453"/>
      <c r="AD1260" s="1453"/>
      <c r="AE1260" s="1453"/>
      <c r="AF1260" s="1453"/>
      <c r="AG1260" s="1453"/>
      <c r="AH1260" s="1453"/>
      <c r="AI1260" s="1453"/>
      <c r="AJ1260" s="1453"/>
      <c r="AK1260" s="1453"/>
      <c r="AL1260" s="1453"/>
      <c r="AM1260" s="1453"/>
      <c r="AN1260" s="1453"/>
      <c r="AO1260" s="1453"/>
      <c r="AP1260" s="1453"/>
      <c r="AQ1260" s="1453"/>
      <c r="AR1260" s="1454"/>
      <c r="AS1260" s="1453"/>
      <c r="AT1260" s="1453"/>
      <c r="AU1260" s="1453"/>
      <c r="AV1260" s="1453"/>
      <c r="AW1260" s="1453"/>
      <c r="AX1260" s="1453"/>
      <c r="AY1260" s="1453"/>
      <c r="AZ1260" s="1453"/>
      <c r="BA1260" s="1453"/>
      <c r="BB1260" s="1453"/>
      <c r="BC1260" s="1453"/>
      <c r="BD1260" s="1453"/>
      <c r="BE1260" s="1453"/>
      <c r="BF1260" s="1453"/>
      <c r="BG1260" s="1453"/>
      <c r="BH1260" s="1453"/>
      <c r="BI1260" s="1453"/>
      <c r="BJ1260" s="1453"/>
      <c r="BK1260" s="1453"/>
      <c r="BL1260" s="1453"/>
      <c r="BM1260" s="1453"/>
      <c r="BN1260" s="1453"/>
      <c r="BO1260" s="1453"/>
      <c r="BP1260" s="1453"/>
      <c r="BQ1260" s="1453"/>
      <c r="BR1260" s="1453"/>
      <c r="BS1260" s="1453"/>
      <c r="BT1260" s="1453"/>
      <c r="BU1260" s="1453"/>
      <c r="BV1260" s="1453"/>
      <c r="BW1260" s="1453"/>
      <c r="BX1260" s="1453"/>
      <c r="BY1260" s="1453"/>
      <c r="BZ1260" s="1453"/>
      <c r="CA1260" s="1453"/>
      <c r="CB1260" s="1453"/>
      <c r="CC1260" s="1453"/>
      <c r="CD1260" s="1453"/>
      <c r="CE1260" s="1453"/>
      <c r="CF1260" s="1453"/>
      <c r="CG1260" s="1453"/>
      <c r="CH1260" s="1453"/>
      <c r="CI1260" s="1453"/>
      <c r="CJ1260" s="1453"/>
      <c r="CK1260" s="1453"/>
      <c r="CL1260" s="1453"/>
      <c r="CM1260" s="1453"/>
      <c r="CN1260" s="1453"/>
      <c r="CO1260" s="1453"/>
      <c r="CP1260" s="1453"/>
      <c r="CQ1260" s="1453"/>
      <c r="CR1260" s="1453"/>
      <c r="CS1260" s="1453"/>
      <c r="CT1260" s="1453"/>
      <c r="CU1260" s="1453"/>
      <c r="CV1260" s="1453"/>
      <c r="CW1260" s="1453"/>
      <c r="CX1260" s="1453"/>
      <c r="CY1260" s="1453"/>
      <c r="CZ1260" s="1453"/>
      <c r="DA1260" s="1453"/>
      <c r="DB1260" s="1453"/>
      <c r="DC1260" s="1453"/>
      <c r="DD1260" s="1453"/>
      <c r="DE1260" s="1453"/>
      <c r="DF1260" s="1453"/>
      <c r="DG1260" s="1453"/>
      <c r="DH1260" s="1453"/>
      <c r="DI1260" s="1453"/>
      <c r="DJ1260" s="1453"/>
      <c r="DK1260" s="1453"/>
      <c r="DL1260" s="1453"/>
      <c r="DM1260" s="1453"/>
      <c r="DN1260" s="1453"/>
      <c r="DO1260" s="1453"/>
      <c r="DP1260" s="1453"/>
      <c r="DQ1260" s="1453"/>
      <c r="DR1260" s="1453"/>
      <c r="DS1260" s="1453"/>
      <c r="DT1260" s="1453"/>
    </row>
    <row r="1261" spans="1:124" s="1543" customFormat="1" ht="21.9" customHeight="1" x14ac:dyDescent="0.3">
      <c r="A1261" s="1453"/>
      <c r="B1261" s="1453"/>
      <c r="C1261" s="1514"/>
      <c r="D1261" s="1514"/>
      <c r="E1261" s="1514"/>
      <c r="F1261" s="1848"/>
      <c r="G1261" s="1930"/>
      <c r="H1261" s="1516"/>
      <c r="I1261" s="1537"/>
      <c r="J1261" s="1537"/>
      <c r="K1261" s="1453"/>
      <c r="L1261" s="1453"/>
      <c r="M1261" s="1453"/>
      <c r="N1261" s="1514"/>
      <c r="O1261" s="1453"/>
      <c r="P1261" s="1453"/>
      <c r="Q1261" s="1453"/>
      <c r="R1261" s="1453"/>
      <c r="S1261" s="1453"/>
      <c r="T1261" s="1452"/>
      <c r="U1261"/>
      <c r="V1261"/>
      <c r="W1261" s="1453"/>
      <c r="X1261" s="1453"/>
      <c r="Y1261" s="1453"/>
      <c r="Z1261" s="1453"/>
      <c r="AA1261" s="1453"/>
      <c r="AB1261" s="1453"/>
      <c r="AC1261" s="1453"/>
      <c r="AD1261" s="1453"/>
      <c r="AE1261" s="1453"/>
      <c r="AF1261" s="1453"/>
      <c r="AG1261" s="1453"/>
      <c r="AH1261" s="1453"/>
      <c r="AI1261" s="1453"/>
      <c r="AJ1261" s="1453"/>
      <c r="AK1261" s="1453"/>
      <c r="AL1261" s="1453"/>
      <c r="AM1261" s="1453"/>
      <c r="AN1261" s="1453"/>
      <c r="AO1261" s="1453"/>
      <c r="AP1261" s="1453"/>
      <c r="AQ1261" s="1453"/>
      <c r="AR1261" s="1454"/>
      <c r="AS1261" s="1453"/>
      <c r="AT1261" s="1453"/>
      <c r="AU1261" s="1453"/>
      <c r="AV1261" s="1453"/>
      <c r="AW1261" s="1453"/>
      <c r="AX1261" s="1453"/>
      <c r="AY1261" s="1453"/>
      <c r="AZ1261" s="1453"/>
      <c r="BA1261" s="1453"/>
      <c r="BB1261" s="1453"/>
      <c r="BC1261" s="1453"/>
      <c r="BD1261" s="1453"/>
      <c r="BE1261" s="1453"/>
      <c r="BF1261" s="1453"/>
      <c r="BG1261" s="1453"/>
      <c r="BH1261" s="1453"/>
      <c r="BI1261" s="1453"/>
      <c r="BJ1261" s="1453"/>
      <c r="BK1261" s="1453"/>
      <c r="BL1261" s="1453"/>
      <c r="BM1261" s="1453"/>
      <c r="BN1261" s="1453"/>
      <c r="BO1261" s="1453"/>
      <c r="BP1261" s="1453"/>
      <c r="BQ1261" s="1453"/>
      <c r="BR1261" s="1453"/>
      <c r="BS1261" s="1453"/>
      <c r="BT1261" s="1453"/>
      <c r="BU1261" s="1453"/>
      <c r="BV1261" s="1453"/>
      <c r="BW1261" s="1453"/>
      <c r="BX1261" s="1453"/>
      <c r="BY1261" s="1453"/>
      <c r="BZ1261" s="1453"/>
      <c r="CA1261" s="1453"/>
      <c r="CB1261" s="1453"/>
      <c r="CC1261" s="1453"/>
      <c r="CD1261" s="1453"/>
      <c r="CE1261" s="1453"/>
      <c r="CF1261" s="1453"/>
      <c r="CG1261" s="1453"/>
      <c r="CH1261" s="1453"/>
      <c r="CI1261" s="1453"/>
      <c r="CJ1261" s="1453"/>
      <c r="CK1261" s="1453"/>
      <c r="CL1261" s="1453"/>
      <c r="CM1261" s="1453"/>
      <c r="CN1261" s="1453"/>
      <c r="CO1261" s="1453"/>
      <c r="CP1261" s="1453"/>
      <c r="CQ1261" s="1453"/>
      <c r="CR1261" s="1453"/>
      <c r="CS1261" s="1453"/>
      <c r="CT1261" s="1453"/>
      <c r="CU1261" s="1453"/>
      <c r="CV1261" s="1453"/>
      <c r="CW1261" s="1453"/>
      <c r="CX1261" s="1453"/>
      <c r="CY1261" s="1453"/>
      <c r="CZ1261" s="1453"/>
      <c r="DA1261" s="1453"/>
      <c r="DB1261" s="1453"/>
      <c r="DC1261" s="1453"/>
      <c r="DD1261" s="1453"/>
      <c r="DE1261" s="1453"/>
      <c r="DF1261" s="1453"/>
      <c r="DG1261" s="1453"/>
      <c r="DH1261" s="1453"/>
      <c r="DI1261" s="1453"/>
      <c r="DJ1261" s="1453"/>
      <c r="DK1261" s="1453"/>
      <c r="DL1261" s="1453"/>
      <c r="DM1261" s="1453"/>
      <c r="DN1261" s="1453"/>
      <c r="DO1261" s="1453"/>
      <c r="DP1261" s="1453"/>
      <c r="DQ1261" s="1453"/>
      <c r="DR1261" s="1453"/>
      <c r="DS1261" s="1453"/>
      <c r="DT1261" s="1453"/>
    </row>
    <row r="1262" spans="1:124" s="1543" customFormat="1" ht="21.9" customHeight="1" x14ac:dyDescent="0.3">
      <c r="A1262" s="1453"/>
      <c r="B1262" s="1453"/>
      <c r="C1262" s="1514"/>
      <c r="D1262" s="1514"/>
      <c r="E1262" s="1514"/>
      <c r="F1262" s="1848"/>
      <c r="G1262" s="1930"/>
      <c r="H1262" s="1516"/>
      <c r="I1262" s="1537"/>
      <c r="J1262" s="1537"/>
      <c r="K1262" s="1453"/>
      <c r="L1262" s="1453"/>
      <c r="M1262" s="1453"/>
      <c r="N1262" s="1514"/>
      <c r="O1262" s="1453"/>
      <c r="P1262" s="1453"/>
      <c r="Q1262" s="1453"/>
      <c r="R1262" s="1453"/>
      <c r="S1262" s="1453"/>
      <c r="T1262" s="1452"/>
      <c r="U1262"/>
      <c r="V1262"/>
      <c r="W1262" s="1453"/>
      <c r="X1262" s="1453"/>
      <c r="Y1262" s="1453"/>
      <c r="Z1262" s="1453"/>
      <c r="AA1262" s="1453"/>
      <c r="AB1262" s="1453"/>
      <c r="AC1262" s="1453"/>
      <c r="AD1262" s="1453"/>
      <c r="AE1262" s="1453"/>
      <c r="AF1262" s="1453"/>
      <c r="AG1262" s="1453"/>
      <c r="AH1262" s="1453"/>
      <c r="AI1262" s="1453"/>
      <c r="AJ1262" s="1453"/>
      <c r="AK1262" s="1453"/>
      <c r="AL1262" s="1453"/>
      <c r="AM1262" s="1453"/>
      <c r="AN1262" s="1453"/>
      <c r="AO1262" s="1453"/>
      <c r="AP1262" s="1453"/>
      <c r="AQ1262" s="1453"/>
      <c r="AR1262" s="1454"/>
      <c r="AS1262" s="1453"/>
      <c r="AT1262" s="1453"/>
      <c r="AU1262" s="1453"/>
      <c r="AV1262" s="1453"/>
      <c r="AW1262" s="1453"/>
      <c r="AX1262" s="1453"/>
      <c r="AY1262" s="1453"/>
      <c r="AZ1262" s="1453"/>
      <c r="BA1262" s="1453"/>
      <c r="BB1262" s="1453"/>
      <c r="BC1262" s="1453"/>
      <c r="BD1262" s="1453"/>
      <c r="BE1262" s="1453"/>
      <c r="BF1262" s="1453"/>
      <c r="BG1262" s="1453"/>
      <c r="BH1262" s="1453"/>
      <c r="BI1262" s="1453"/>
      <c r="BJ1262" s="1453"/>
      <c r="BK1262" s="1453"/>
      <c r="BL1262" s="1453"/>
      <c r="BM1262" s="1453"/>
      <c r="BN1262" s="1453"/>
      <c r="BO1262" s="1453"/>
      <c r="BP1262" s="1453"/>
      <c r="BQ1262" s="1453"/>
      <c r="BR1262" s="1453"/>
      <c r="BS1262" s="1453"/>
      <c r="BT1262" s="1453"/>
      <c r="BU1262" s="1453"/>
      <c r="BV1262" s="1453"/>
      <c r="BW1262" s="1453"/>
      <c r="BX1262" s="1453"/>
      <c r="BY1262" s="1453"/>
      <c r="BZ1262" s="1453"/>
      <c r="CA1262" s="1453"/>
      <c r="CB1262" s="1453"/>
      <c r="CC1262" s="1453"/>
      <c r="CD1262" s="1453"/>
      <c r="CE1262" s="1453"/>
      <c r="CF1262" s="1453"/>
      <c r="CG1262" s="1453"/>
      <c r="CH1262" s="1453"/>
      <c r="CI1262" s="1453"/>
      <c r="CJ1262" s="1453"/>
      <c r="CK1262" s="1453"/>
      <c r="CL1262" s="1453"/>
      <c r="CM1262" s="1453"/>
      <c r="CN1262" s="1453"/>
      <c r="CO1262" s="1453"/>
      <c r="CP1262" s="1453"/>
      <c r="CQ1262" s="1453"/>
      <c r="CR1262" s="1453"/>
      <c r="CS1262" s="1453"/>
      <c r="CT1262" s="1453"/>
      <c r="CU1262" s="1453"/>
      <c r="CV1262" s="1453"/>
      <c r="CW1262" s="1453"/>
      <c r="CX1262" s="1453"/>
      <c r="CY1262" s="1453"/>
      <c r="CZ1262" s="1453"/>
      <c r="DA1262" s="1453"/>
      <c r="DB1262" s="1453"/>
      <c r="DC1262" s="1453"/>
      <c r="DD1262" s="1453"/>
      <c r="DE1262" s="1453"/>
      <c r="DF1262" s="1453"/>
      <c r="DG1262" s="1453"/>
      <c r="DH1262" s="1453"/>
      <c r="DI1262" s="1453"/>
      <c r="DJ1262" s="1453"/>
      <c r="DK1262" s="1453"/>
      <c r="DL1262" s="1453"/>
      <c r="DM1262" s="1453"/>
      <c r="DN1262" s="1453"/>
      <c r="DO1262" s="1453"/>
      <c r="DP1262" s="1453"/>
      <c r="DQ1262" s="1453"/>
      <c r="DR1262" s="1453"/>
      <c r="DS1262" s="1453"/>
      <c r="DT1262" s="1453"/>
    </row>
    <row r="1263" spans="1:124" s="1543" customFormat="1" ht="21.9" customHeight="1" x14ac:dyDescent="0.3">
      <c r="A1263" s="1453"/>
      <c r="B1263" s="1453"/>
      <c r="C1263" s="1514"/>
      <c r="D1263" s="1514"/>
      <c r="E1263" s="1514"/>
      <c r="F1263" s="1848"/>
      <c r="G1263" s="1930"/>
      <c r="H1263" s="1516"/>
      <c r="I1263" s="1537"/>
      <c r="J1263" s="1537"/>
      <c r="K1263" s="1453"/>
      <c r="L1263" s="1453"/>
      <c r="M1263" s="1453"/>
      <c r="N1263" s="1514"/>
      <c r="O1263" s="1453"/>
      <c r="P1263" s="1453"/>
      <c r="Q1263" s="1453"/>
      <c r="R1263" s="1453"/>
      <c r="S1263" s="1453"/>
      <c r="T1263" s="1452"/>
      <c r="U1263"/>
      <c r="V1263"/>
      <c r="W1263" s="1453"/>
      <c r="X1263" s="1453"/>
      <c r="Y1263" s="1453"/>
      <c r="Z1263" s="1453"/>
      <c r="AA1263" s="1453"/>
      <c r="AB1263" s="1453"/>
      <c r="AC1263" s="1453"/>
      <c r="AD1263" s="1453"/>
      <c r="AE1263" s="1453"/>
      <c r="AF1263" s="1453"/>
      <c r="AG1263" s="1453"/>
      <c r="AH1263" s="1453"/>
      <c r="AI1263" s="1453"/>
      <c r="AJ1263" s="1453"/>
      <c r="AK1263" s="1453"/>
      <c r="AL1263" s="1453"/>
      <c r="AM1263" s="1453"/>
      <c r="AN1263" s="1453"/>
      <c r="AO1263" s="1453"/>
      <c r="AP1263" s="1453"/>
      <c r="AQ1263" s="1453"/>
      <c r="AR1263" s="1454"/>
      <c r="AS1263" s="1453"/>
      <c r="AT1263" s="1453"/>
      <c r="AU1263" s="1453"/>
      <c r="AV1263" s="1453"/>
      <c r="AW1263" s="1453"/>
      <c r="AX1263" s="1453"/>
      <c r="AY1263" s="1453"/>
      <c r="AZ1263" s="1453"/>
      <c r="BA1263" s="1453"/>
      <c r="BB1263" s="1453"/>
      <c r="BC1263" s="1453"/>
      <c r="BD1263" s="1453"/>
      <c r="BE1263" s="1453"/>
      <c r="BF1263" s="1453"/>
      <c r="BG1263" s="1453"/>
      <c r="BH1263" s="1453"/>
      <c r="BI1263" s="1453"/>
      <c r="BJ1263" s="1453"/>
      <c r="BK1263" s="1453"/>
      <c r="BL1263" s="1453"/>
      <c r="BM1263" s="1453"/>
      <c r="BN1263" s="1453"/>
      <c r="BO1263" s="1453"/>
      <c r="BP1263" s="1453"/>
      <c r="BQ1263" s="1453"/>
      <c r="BR1263" s="1453"/>
      <c r="BS1263" s="1453"/>
      <c r="BT1263" s="1453"/>
      <c r="BU1263" s="1453"/>
      <c r="BV1263" s="1453"/>
      <c r="BW1263" s="1453"/>
      <c r="BX1263" s="1453"/>
      <c r="BY1263" s="1453"/>
      <c r="BZ1263" s="1453"/>
      <c r="CA1263" s="1453"/>
      <c r="CB1263" s="1453"/>
      <c r="CC1263" s="1453"/>
      <c r="CD1263" s="1453"/>
      <c r="CE1263" s="1453"/>
      <c r="CF1263" s="1453"/>
      <c r="CG1263" s="1453"/>
      <c r="CH1263" s="1453"/>
      <c r="CI1263" s="1453"/>
      <c r="CJ1263" s="1453"/>
      <c r="CK1263" s="1453"/>
      <c r="CL1263" s="1453"/>
      <c r="CM1263" s="1453"/>
      <c r="CN1263" s="1453"/>
      <c r="CO1263" s="1453"/>
      <c r="CP1263" s="1453"/>
      <c r="CQ1263" s="1453"/>
      <c r="CR1263" s="1453"/>
      <c r="CS1263" s="1453"/>
      <c r="CT1263" s="1453"/>
      <c r="CU1263" s="1453"/>
      <c r="CV1263" s="1453"/>
      <c r="CW1263" s="1453"/>
      <c r="CX1263" s="1453"/>
      <c r="CY1263" s="1453"/>
      <c r="CZ1263" s="1453"/>
      <c r="DA1263" s="1453"/>
      <c r="DB1263" s="1453"/>
      <c r="DC1263" s="1453"/>
      <c r="DD1263" s="1453"/>
      <c r="DE1263" s="1453"/>
      <c r="DF1263" s="1453"/>
      <c r="DG1263" s="1453"/>
      <c r="DH1263" s="1453"/>
      <c r="DI1263" s="1453"/>
      <c r="DJ1263" s="1453"/>
      <c r="DK1263" s="1453"/>
      <c r="DL1263" s="1453"/>
      <c r="DM1263" s="1453"/>
      <c r="DN1263" s="1453"/>
      <c r="DO1263" s="1453"/>
      <c r="DP1263" s="1453"/>
      <c r="DQ1263" s="1453"/>
      <c r="DR1263" s="1453"/>
      <c r="DS1263" s="1453"/>
      <c r="DT1263" s="1453"/>
    </row>
    <row r="1264" spans="1:124" s="1543" customFormat="1" ht="21.9" customHeight="1" x14ac:dyDescent="0.3">
      <c r="A1264" s="1453"/>
      <c r="B1264" s="1453"/>
      <c r="C1264" s="1514"/>
      <c r="D1264" s="1514"/>
      <c r="E1264" s="1514"/>
      <c r="F1264" s="1848"/>
      <c r="G1264" s="1930"/>
      <c r="H1264" s="1516"/>
      <c r="I1264" s="1537"/>
      <c r="J1264" s="1537"/>
      <c r="K1264" s="1453"/>
      <c r="L1264" s="1453"/>
      <c r="M1264" s="1453"/>
      <c r="N1264" s="1514"/>
      <c r="O1264" s="1453"/>
      <c r="P1264" s="1453"/>
      <c r="Q1264" s="1453"/>
      <c r="R1264" s="1453"/>
      <c r="S1264" s="1453"/>
      <c r="T1264" s="1452"/>
      <c r="U1264"/>
      <c r="V1264"/>
      <c r="W1264" s="1453"/>
      <c r="X1264" s="1453"/>
      <c r="Y1264" s="1453"/>
      <c r="Z1264" s="1453"/>
      <c r="AA1264" s="1453"/>
      <c r="AB1264" s="1453"/>
      <c r="AC1264" s="1453"/>
      <c r="AD1264" s="1453"/>
      <c r="AE1264" s="1453"/>
      <c r="AF1264" s="1453"/>
      <c r="AG1264" s="1453"/>
      <c r="AH1264" s="1453"/>
      <c r="AI1264" s="1453"/>
      <c r="AJ1264" s="1453"/>
      <c r="AK1264" s="1453"/>
      <c r="AL1264" s="1453"/>
      <c r="AM1264" s="1453"/>
      <c r="AN1264" s="1453"/>
      <c r="AO1264" s="1453"/>
      <c r="AP1264" s="1453"/>
      <c r="AQ1264" s="1453"/>
      <c r="AR1264" s="1454"/>
      <c r="AS1264" s="1453"/>
      <c r="AT1264" s="1453"/>
      <c r="AU1264" s="1453"/>
      <c r="AV1264" s="1453"/>
      <c r="AW1264" s="1453"/>
      <c r="AX1264" s="1453"/>
      <c r="AY1264" s="1453"/>
      <c r="AZ1264" s="1453"/>
      <c r="BA1264" s="1453"/>
      <c r="BB1264" s="1453"/>
      <c r="BC1264" s="1453"/>
      <c r="BD1264" s="1453"/>
      <c r="BE1264" s="1453"/>
      <c r="BF1264" s="1453"/>
      <c r="BG1264" s="1453"/>
      <c r="BH1264" s="1453"/>
      <c r="BI1264" s="1453"/>
      <c r="BJ1264" s="1453"/>
      <c r="BK1264" s="1453"/>
      <c r="BL1264" s="1453"/>
      <c r="BM1264" s="1453"/>
      <c r="BN1264" s="1453"/>
      <c r="BO1264" s="1453"/>
      <c r="BP1264" s="1453"/>
      <c r="BQ1264" s="1453"/>
      <c r="BR1264" s="1453"/>
      <c r="BS1264" s="1453"/>
      <c r="BT1264" s="1453"/>
      <c r="BU1264" s="1453"/>
      <c r="BV1264" s="1453"/>
      <c r="BW1264" s="1453"/>
      <c r="BX1264" s="1453"/>
      <c r="BY1264" s="1453"/>
      <c r="BZ1264" s="1453"/>
      <c r="CA1264" s="1453"/>
      <c r="CB1264" s="1453"/>
      <c r="CC1264" s="1453"/>
      <c r="CD1264" s="1453"/>
      <c r="CE1264" s="1453"/>
      <c r="CF1264" s="1453"/>
      <c r="CG1264" s="1453"/>
      <c r="CH1264" s="1453"/>
      <c r="CI1264" s="1453"/>
      <c r="CJ1264" s="1453"/>
      <c r="CK1264" s="1453"/>
      <c r="CL1264" s="1453"/>
      <c r="CM1264" s="1453"/>
      <c r="CN1264" s="1453"/>
      <c r="CO1264" s="1453"/>
      <c r="CP1264" s="1453"/>
      <c r="CQ1264" s="1453"/>
      <c r="CR1264" s="1453"/>
      <c r="CS1264" s="1453"/>
      <c r="CT1264" s="1453"/>
      <c r="CU1264" s="1453"/>
      <c r="CV1264" s="1453"/>
      <c r="CW1264" s="1453"/>
      <c r="CX1264" s="1453"/>
      <c r="CY1264" s="1453"/>
      <c r="CZ1264" s="1453"/>
      <c r="DA1264" s="1453"/>
      <c r="DB1264" s="1453"/>
      <c r="DC1264" s="1453"/>
      <c r="DD1264" s="1453"/>
      <c r="DE1264" s="1453"/>
      <c r="DF1264" s="1453"/>
      <c r="DG1264" s="1453"/>
      <c r="DH1264" s="1453"/>
      <c r="DI1264" s="1453"/>
      <c r="DJ1264" s="1453"/>
      <c r="DK1264" s="1453"/>
      <c r="DL1264" s="1453"/>
      <c r="DM1264" s="1453"/>
      <c r="DN1264" s="1453"/>
      <c r="DO1264" s="1453"/>
      <c r="DP1264" s="1453"/>
      <c r="DQ1264" s="1453"/>
      <c r="DR1264" s="1453"/>
      <c r="DS1264" s="1453"/>
      <c r="DT1264" s="1453"/>
    </row>
    <row r="1265" spans="1:124" s="1543" customFormat="1" ht="21.9" customHeight="1" x14ac:dyDescent="0.3">
      <c r="A1265" s="1453"/>
      <c r="B1265" s="1453"/>
      <c r="C1265" s="1514"/>
      <c r="D1265" s="1514"/>
      <c r="E1265" s="1514"/>
      <c r="F1265" s="1848"/>
      <c r="G1265" s="1930"/>
      <c r="H1265" s="1516"/>
      <c r="I1265" s="1537"/>
      <c r="J1265" s="1537"/>
      <c r="K1265" s="1453"/>
      <c r="L1265" s="1453"/>
      <c r="M1265" s="1453"/>
      <c r="N1265" s="1514"/>
      <c r="O1265" s="1453"/>
      <c r="P1265" s="1453"/>
      <c r="Q1265" s="1453"/>
      <c r="R1265" s="1453"/>
      <c r="S1265" s="1453"/>
      <c r="T1265" s="1452"/>
      <c r="U1265"/>
      <c r="V1265"/>
      <c r="W1265" s="1453"/>
      <c r="X1265" s="1453"/>
      <c r="Y1265" s="1453"/>
      <c r="Z1265" s="1453"/>
      <c r="AA1265" s="1453"/>
      <c r="AB1265" s="1453"/>
      <c r="AC1265" s="1453"/>
      <c r="AD1265" s="1453"/>
      <c r="AE1265" s="1453"/>
      <c r="AF1265" s="1453"/>
      <c r="AG1265" s="1453"/>
      <c r="AH1265" s="1453"/>
      <c r="AI1265" s="1453"/>
      <c r="AJ1265" s="1453"/>
      <c r="AK1265" s="1453"/>
      <c r="AL1265" s="1453"/>
      <c r="AM1265" s="1453"/>
      <c r="AN1265" s="1453"/>
      <c r="AO1265" s="1453"/>
      <c r="AP1265" s="1453"/>
      <c r="AQ1265" s="1453"/>
      <c r="AR1265" s="1454"/>
      <c r="AS1265" s="1453"/>
      <c r="AT1265" s="1453"/>
      <c r="AU1265" s="1453"/>
      <c r="AV1265" s="1453"/>
      <c r="AW1265" s="1453"/>
      <c r="AX1265" s="1453"/>
      <c r="AY1265" s="1453"/>
      <c r="AZ1265" s="1453"/>
      <c r="BA1265" s="1453"/>
      <c r="BB1265" s="1453"/>
      <c r="BC1265" s="1453"/>
      <c r="BD1265" s="1453"/>
      <c r="BE1265" s="1453"/>
      <c r="BF1265" s="1453"/>
      <c r="BG1265" s="1453"/>
      <c r="BH1265" s="1453"/>
      <c r="BI1265" s="1453"/>
      <c r="BJ1265" s="1453"/>
      <c r="BK1265" s="1453"/>
      <c r="BL1265" s="1453"/>
      <c r="BM1265" s="1453"/>
      <c r="BN1265" s="1453"/>
      <c r="BO1265" s="1453"/>
      <c r="BP1265" s="1453"/>
      <c r="BQ1265" s="1453"/>
      <c r="BR1265" s="1453"/>
      <c r="BS1265" s="1453"/>
      <c r="BT1265" s="1453"/>
      <c r="BU1265" s="1453"/>
      <c r="BV1265" s="1453"/>
      <c r="BW1265" s="1453"/>
      <c r="BX1265" s="1453"/>
      <c r="BY1265" s="1453"/>
      <c r="BZ1265" s="1453"/>
      <c r="CA1265" s="1453"/>
      <c r="CB1265" s="1453"/>
      <c r="CC1265" s="1453"/>
      <c r="CD1265" s="1453"/>
      <c r="CE1265" s="1453"/>
      <c r="CF1265" s="1453"/>
      <c r="CG1265" s="1453"/>
      <c r="CH1265" s="1453"/>
      <c r="CI1265" s="1453"/>
      <c r="CJ1265" s="1453"/>
      <c r="CK1265" s="1453"/>
      <c r="CL1265" s="1453"/>
      <c r="CM1265" s="1453"/>
      <c r="CN1265" s="1453"/>
      <c r="CO1265" s="1453"/>
      <c r="CP1265" s="1453"/>
      <c r="CQ1265" s="1453"/>
      <c r="CR1265" s="1453"/>
      <c r="CS1265" s="1453"/>
      <c r="CT1265" s="1453"/>
      <c r="CU1265" s="1453"/>
      <c r="CV1265" s="1453"/>
      <c r="CW1265" s="1453"/>
      <c r="CX1265" s="1453"/>
      <c r="CY1265" s="1453"/>
      <c r="CZ1265" s="1453"/>
      <c r="DA1265" s="1453"/>
      <c r="DB1265" s="1453"/>
      <c r="DC1265" s="1453"/>
      <c r="DD1265" s="1453"/>
      <c r="DE1265" s="1453"/>
      <c r="DF1265" s="1453"/>
      <c r="DG1265" s="1453"/>
      <c r="DH1265" s="1453"/>
      <c r="DI1265" s="1453"/>
      <c r="DJ1265" s="1453"/>
      <c r="DK1265" s="1453"/>
      <c r="DL1265" s="1453"/>
      <c r="DM1265" s="1453"/>
      <c r="DN1265" s="1453"/>
      <c r="DO1265" s="1453"/>
      <c r="DP1265" s="1453"/>
      <c r="DQ1265" s="1453"/>
      <c r="DR1265" s="1453"/>
      <c r="DS1265" s="1453"/>
      <c r="DT1265" s="1453"/>
    </row>
    <row r="1266" spans="1:124" s="1543" customFormat="1" ht="21.9" customHeight="1" x14ac:dyDescent="0.3">
      <c r="A1266" s="1453"/>
      <c r="B1266" s="1453"/>
      <c r="C1266" s="1514"/>
      <c r="D1266" s="1514"/>
      <c r="E1266" s="1514"/>
      <c r="F1266" s="1848"/>
      <c r="G1266" s="1930"/>
      <c r="H1266" s="1516"/>
      <c r="I1266" s="1537"/>
      <c r="J1266" s="1537"/>
      <c r="K1266" s="1453"/>
      <c r="L1266" s="1453"/>
      <c r="M1266" s="1453"/>
      <c r="N1266" s="1514"/>
      <c r="O1266" s="1453"/>
      <c r="P1266" s="1453"/>
      <c r="Q1266" s="1453"/>
      <c r="R1266" s="1453"/>
      <c r="S1266" s="1453"/>
      <c r="T1266" s="1452"/>
      <c r="U1266"/>
      <c r="V1266"/>
      <c r="W1266" s="1453"/>
      <c r="X1266" s="1453"/>
      <c r="Y1266" s="1453"/>
      <c r="Z1266" s="1453"/>
      <c r="AA1266" s="1453"/>
      <c r="AB1266" s="1453"/>
      <c r="AC1266" s="1453"/>
      <c r="AD1266" s="1453"/>
      <c r="AE1266" s="1453"/>
      <c r="AF1266" s="1453"/>
      <c r="AG1266" s="1453"/>
      <c r="AH1266" s="1453"/>
      <c r="AI1266" s="1453"/>
      <c r="AJ1266" s="1453"/>
      <c r="AK1266" s="1453"/>
      <c r="AL1266" s="1453"/>
      <c r="AM1266" s="1453"/>
      <c r="AN1266" s="1453"/>
      <c r="AO1266" s="1453"/>
      <c r="AP1266" s="1453"/>
      <c r="AQ1266" s="1453"/>
      <c r="AR1266" s="1454"/>
      <c r="AS1266" s="1453"/>
      <c r="AT1266" s="1453"/>
      <c r="AU1266" s="1453"/>
      <c r="AV1266" s="1453"/>
      <c r="AW1266" s="1453"/>
      <c r="AX1266" s="1453"/>
      <c r="AY1266" s="1453"/>
      <c r="AZ1266" s="1453"/>
      <c r="BA1266" s="1453"/>
      <c r="BB1266" s="1453"/>
      <c r="BC1266" s="1453"/>
      <c r="BD1266" s="1453"/>
      <c r="BE1266" s="1453"/>
      <c r="BF1266" s="1453"/>
      <c r="BG1266" s="1453"/>
      <c r="BH1266" s="1453"/>
      <c r="BI1266" s="1453"/>
      <c r="BJ1266" s="1453"/>
      <c r="BK1266" s="1453"/>
      <c r="BL1266" s="1453"/>
      <c r="BM1266" s="1453"/>
      <c r="BN1266" s="1453"/>
      <c r="BO1266" s="1453"/>
      <c r="BP1266" s="1453"/>
      <c r="BQ1266" s="1453"/>
      <c r="BR1266" s="1453"/>
      <c r="BS1266" s="1453"/>
      <c r="BT1266" s="1453"/>
      <c r="BU1266" s="1453"/>
      <c r="BV1266" s="1453"/>
      <c r="BW1266" s="1453"/>
      <c r="BX1266" s="1453"/>
      <c r="BY1266" s="1453"/>
      <c r="BZ1266" s="1453"/>
      <c r="CA1266" s="1453"/>
      <c r="CB1266" s="1453"/>
      <c r="CC1266" s="1453"/>
      <c r="CD1266" s="1453"/>
      <c r="CE1266" s="1453"/>
      <c r="CF1266" s="1453"/>
      <c r="CG1266" s="1453"/>
      <c r="CH1266" s="1453"/>
      <c r="CI1266" s="1453"/>
      <c r="CJ1266" s="1453"/>
      <c r="CK1266" s="1453"/>
      <c r="CL1266" s="1453"/>
      <c r="CM1266" s="1453"/>
      <c r="CN1266" s="1453"/>
      <c r="CO1266" s="1453"/>
      <c r="CP1266" s="1453"/>
      <c r="CQ1266" s="1453"/>
      <c r="CR1266" s="1453"/>
      <c r="CS1266" s="1453"/>
      <c r="CT1266" s="1453"/>
      <c r="CU1266" s="1453"/>
      <c r="CV1266" s="1453"/>
      <c r="CW1266" s="1453"/>
      <c r="CX1266" s="1453"/>
      <c r="CY1266" s="1453"/>
      <c r="CZ1266" s="1453"/>
      <c r="DA1266" s="1453"/>
      <c r="DB1266" s="1453"/>
      <c r="DC1266" s="1453"/>
      <c r="DD1266" s="1453"/>
      <c r="DE1266" s="1453"/>
      <c r="DF1266" s="1453"/>
      <c r="DG1266" s="1453"/>
      <c r="DH1266" s="1453"/>
      <c r="DI1266" s="1453"/>
      <c r="DJ1266" s="1453"/>
      <c r="DK1266" s="1453"/>
      <c r="DL1266" s="1453"/>
      <c r="DM1266" s="1453"/>
      <c r="DN1266" s="1453"/>
      <c r="DO1266" s="1453"/>
      <c r="DP1266" s="1453"/>
      <c r="DQ1266" s="1453"/>
      <c r="DR1266" s="1453"/>
      <c r="DS1266" s="1453"/>
      <c r="DT1266" s="1453"/>
    </row>
    <row r="1267" spans="1:124" s="1543" customFormat="1" ht="21.9" customHeight="1" x14ac:dyDescent="0.3">
      <c r="A1267" s="1453"/>
      <c r="B1267" s="1453"/>
      <c r="C1267" s="1514"/>
      <c r="D1267" s="1514"/>
      <c r="E1267" s="1514"/>
      <c r="F1267" s="1848"/>
      <c r="G1267" s="1930"/>
      <c r="H1267" s="1516"/>
      <c r="I1267" s="1537"/>
      <c r="J1267" s="1537"/>
      <c r="K1267" s="1453"/>
      <c r="L1267" s="1453"/>
      <c r="M1267" s="1453"/>
      <c r="N1267" s="1514"/>
      <c r="O1267" s="1453"/>
      <c r="P1267" s="1453"/>
      <c r="Q1267" s="1453"/>
      <c r="R1267" s="1453"/>
      <c r="S1267" s="1453"/>
      <c r="T1267" s="1452"/>
      <c r="U1267"/>
      <c r="V1267"/>
      <c r="W1267" s="1453"/>
      <c r="X1267" s="1453"/>
      <c r="Y1267" s="1453"/>
      <c r="Z1267" s="1453"/>
      <c r="AA1267" s="1453"/>
      <c r="AB1267" s="1453"/>
      <c r="AC1267" s="1453"/>
      <c r="AD1267" s="1453"/>
      <c r="AE1267" s="1453"/>
      <c r="AF1267" s="1453"/>
      <c r="AG1267" s="1453"/>
      <c r="AH1267" s="1453"/>
      <c r="AI1267" s="1453"/>
      <c r="AJ1267" s="1453"/>
      <c r="AK1267" s="1453"/>
      <c r="AL1267" s="1453"/>
      <c r="AM1267" s="1453"/>
      <c r="AN1267" s="1453"/>
      <c r="AO1267" s="1453"/>
      <c r="AP1267" s="1453"/>
      <c r="AQ1267" s="1453"/>
      <c r="AR1267" s="1454"/>
      <c r="AS1267" s="1453"/>
      <c r="AT1267" s="1453"/>
      <c r="AU1267" s="1453"/>
      <c r="AV1267" s="1453"/>
      <c r="AW1267" s="1453"/>
      <c r="AX1267" s="1453"/>
      <c r="AY1267" s="1453"/>
      <c r="AZ1267" s="1453"/>
      <c r="BA1267" s="1453"/>
      <c r="BB1267" s="1453"/>
      <c r="BC1267" s="1453"/>
      <c r="BD1267" s="1453"/>
      <c r="BE1267" s="1453"/>
      <c r="BF1267" s="1453"/>
      <c r="BG1267" s="1453"/>
      <c r="BH1267" s="1453"/>
      <c r="BI1267" s="1453"/>
      <c r="BJ1267" s="1453"/>
      <c r="BK1267" s="1453"/>
      <c r="BL1267" s="1453"/>
      <c r="BM1267" s="1453"/>
      <c r="BN1267" s="1453"/>
      <c r="BO1267" s="1453"/>
      <c r="BP1267" s="1453"/>
      <c r="BQ1267" s="1453"/>
      <c r="BR1267" s="1453"/>
      <c r="BS1267" s="1453"/>
      <c r="BT1267" s="1453"/>
      <c r="BU1267" s="1453"/>
      <c r="BV1267" s="1453"/>
      <c r="BW1267" s="1453"/>
      <c r="BX1267" s="1453"/>
      <c r="BY1267" s="1453"/>
      <c r="BZ1267" s="1453"/>
      <c r="CA1267" s="1453"/>
      <c r="CB1267" s="1453"/>
      <c r="CC1267" s="1453"/>
      <c r="CD1267" s="1453"/>
      <c r="CE1267" s="1453"/>
      <c r="CF1267" s="1453"/>
      <c r="CG1267" s="1453"/>
      <c r="CH1267" s="1453"/>
      <c r="CI1267" s="1453"/>
      <c r="CJ1267" s="1453"/>
      <c r="CK1267" s="1453"/>
      <c r="CL1267" s="1453"/>
      <c r="CM1267" s="1453"/>
      <c r="CN1267" s="1453"/>
      <c r="CO1267" s="1453"/>
      <c r="CP1267" s="1453"/>
      <c r="CQ1267" s="1453"/>
      <c r="CR1267" s="1453"/>
      <c r="CS1267" s="1453"/>
      <c r="CT1267" s="1453"/>
      <c r="CU1267" s="1453"/>
      <c r="CV1267" s="1453"/>
      <c r="CW1267" s="1453"/>
      <c r="CX1267" s="1453"/>
      <c r="CY1267" s="1453"/>
      <c r="CZ1267" s="1453"/>
      <c r="DA1267" s="1453"/>
      <c r="DB1267" s="1453"/>
      <c r="DC1267" s="1453"/>
      <c r="DD1267" s="1453"/>
      <c r="DE1267" s="1453"/>
      <c r="DF1267" s="1453"/>
      <c r="DG1267" s="1453"/>
      <c r="DH1267" s="1453"/>
      <c r="DI1267" s="1453"/>
      <c r="DJ1267" s="1453"/>
      <c r="DK1267" s="1453"/>
      <c r="DL1267" s="1453"/>
      <c r="DM1267" s="1453"/>
      <c r="DN1267" s="1453"/>
      <c r="DO1267" s="1453"/>
      <c r="DP1267" s="1453"/>
      <c r="DQ1267" s="1453"/>
      <c r="DR1267" s="1453"/>
      <c r="DS1267" s="1453"/>
      <c r="DT1267" s="1453"/>
    </row>
    <row r="1268" spans="1:124" s="1543" customFormat="1" ht="21.9" customHeight="1" x14ac:dyDescent="0.3">
      <c r="A1268" s="1453"/>
      <c r="B1268" s="1453"/>
      <c r="C1268" s="1514"/>
      <c r="D1268" s="1514"/>
      <c r="E1268" s="1514"/>
      <c r="F1268" s="1848"/>
      <c r="G1268" s="1930"/>
      <c r="H1268" s="1516"/>
      <c r="I1268" s="1537"/>
      <c r="J1268" s="1537"/>
      <c r="K1268" s="1453"/>
      <c r="L1268" s="1453"/>
      <c r="M1268" s="1453"/>
      <c r="N1268" s="1514"/>
      <c r="O1268" s="1453"/>
      <c r="P1268" s="1453"/>
      <c r="Q1268" s="1453"/>
      <c r="R1268" s="1453"/>
      <c r="S1268" s="1453"/>
      <c r="T1268" s="1452"/>
      <c r="U1268"/>
      <c r="V1268"/>
      <c r="W1268" s="1453"/>
      <c r="X1268" s="1453"/>
      <c r="Y1268" s="1453"/>
      <c r="Z1268" s="1453"/>
      <c r="AA1268" s="1453"/>
      <c r="AB1268" s="1453"/>
      <c r="AC1268" s="1453"/>
      <c r="AD1268" s="1453"/>
      <c r="AE1268" s="1453"/>
      <c r="AF1268" s="1453"/>
      <c r="AG1268" s="1453"/>
      <c r="AH1268" s="1453"/>
      <c r="AI1268" s="1453"/>
      <c r="AJ1268" s="1453"/>
      <c r="AK1268" s="1453"/>
      <c r="AL1268" s="1453"/>
      <c r="AM1268" s="1453"/>
      <c r="AN1268" s="1453"/>
      <c r="AO1268" s="1453"/>
      <c r="AP1268" s="1453"/>
      <c r="AQ1268" s="1453"/>
      <c r="AR1268" s="1454"/>
      <c r="AS1268" s="1453"/>
      <c r="AT1268" s="1453"/>
      <c r="AU1268" s="1453"/>
      <c r="AV1268" s="1453"/>
      <c r="AW1268" s="1453"/>
      <c r="AX1268" s="1453"/>
      <c r="AY1268" s="1453"/>
      <c r="AZ1268" s="1453"/>
      <c r="BA1268" s="1453"/>
      <c r="BB1268" s="1453"/>
      <c r="BC1268" s="1453"/>
      <c r="BD1268" s="1453"/>
      <c r="BE1268" s="1453"/>
      <c r="BF1268" s="1453"/>
      <c r="BG1268" s="1453"/>
      <c r="BH1268" s="1453"/>
      <c r="BI1268" s="1453"/>
      <c r="BJ1268" s="1453"/>
      <c r="BK1268" s="1453"/>
      <c r="BL1268" s="1453"/>
      <c r="BM1268" s="1453"/>
      <c r="BN1268" s="1453"/>
      <c r="BO1268" s="1453"/>
      <c r="BP1268" s="1453"/>
      <c r="BQ1268" s="1453"/>
      <c r="BR1268" s="1453"/>
      <c r="BS1268" s="1453"/>
      <c r="BT1268" s="1453"/>
      <c r="BU1268" s="1453"/>
      <c r="BV1268" s="1453"/>
      <c r="BW1268" s="1453"/>
      <c r="BX1268" s="1453"/>
      <c r="BY1268" s="1453"/>
      <c r="BZ1268" s="1453"/>
      <c r="CA1268" s="1453"/>
      <c r="CB1268" s="1453"/>
      <c r="CC1268" s="1453"/>
      <c r="CD1268" s="1453"/>
      <c r="CE1268" s="1453"/>
      <c r="CF1268" s="1453"/>
      <c r="CG1268" s="1453"/>
      <c r="CH1268" s="1453"/>
      <c r="CI1268" s="1453"/>
      <c r="CJ1268" s="1453"/>
      <c r="CK1268" s="1453"/>
      <c r="CL1268" s="1453"/>
      <c r="CM1268" s="1453"/>
      <c r="CN1268" s="1453"/>
      <c r="CO1268" s="1453"/>
      <c r="CP1268" s="1453"/>
      <c r="CQ1268" s="1453"/>
      <c r="CR1268" s="1453"/>
      <c r="CS1268" s="1453"/>
      <c r="CT1268" s="1453"/>
      <c r="CU1268" s="1453"/>
      <c r="CV1268" s="1453"/>
      <c r="CW1268" s="1453"/>
      <c r="CX1268" s="1453"/>
      <c r="CY1268" s="1453"/>
      <c r="CZ1268" s="1453"/>
      <c r="DA1268" s="1453"/>
      <c r="DB1268" s="1453"/>
      <c r="DC1268" s="1453"/>
      <c r="DD1268" s="1453"/>
      <c r="DE1268" s="1453"/>
      <c r="DF1268" s="1453"/>
      <c r="DG1268" s="1453"/>
      <c r="DH1268" s="1453"/>
      <c r="DI1268" s="1453"/>
      <c r="DJ1268" s="1453"/>
      <c r="DK1268" s="1453"/>
      <c r="DL1268" s="1453"/>
      <c r="DM1268" s="1453"/>
      <c r="DN1268" s="1453"/>
      <c r="DO1268" s="1453"/>
      <c r="DP1268" s="1453"/>
      <c r="DQ1268" s="1453"/>
      <c r="DR1268" s="1453"/>
      <c r="DS1268" s="1453"/>
      <c r="DT1268" s="1453"/>
    </row>
    <row r="1269" spans="1:124" s="1543" customFormat="1" ht="21.9" customHeight="1" x14ac:dyDescent="0.3">
      <c r="A1269" s="1453"/>
      <c r="B1269" s="1453"/>
      <c r="C1269" s="1514"/>
      <c r="D1269" s="1514"/>
      <c r="E1269" s="1514"/>
      <c r="F1269" s="1848"/>
      <c r="G1269" s="1930"/>
      <c r="H1269" s="1516"/>
      <c r="I1269" s="1537"/>
      <c r="J1269" s="1537"/>
      <c r="K1269" s="1453"/>
      <c r="L1269" s="1453"/>
      <c r="M1269" s="1453"/>
      <c r="N1269" s="1514"/>
      <c r="O1269" s="1453"/>
      <c r="P1269" s="1453"/>
      <c r="Q1269" s="1453"/>
      <c r="R1269" s="1453"/>
      <c r="S1269" s="1453"/>
      <c r="T1269" s="1452"/>
      <c r="U1269"/>
      <c r="V1269"/>
      <c r="W1269" s="1453"/>
      <c r="X1269" s="1453"/>
      <c r="Y1269" s="1453"/>
      <c r="Z1269" s="1453"/>
      <c r="AA1269" s="1453"/>
      <c r="AB1269" s="1453"/>
      <c r="AC1269" s="1453"/>
      <c r="AD1269" s="1453"/>
      <c r="AE1269" s="1453"/>
      <c r="AF1269" s="1453"/>
      <c r="AG1269" s="1453"/>
      <c r="AH1269" s="1453"/>
      <c r="AI1269" s="1453"/>
      <c r="AJ1269" s="1453"/>
      <c r="AK1269" s="1453"/>
      <c r="AL1269" s="1453"/>
      <c r="AM1269" s="1453"/>
      <c r="AN1269" s="1453"/>
      <c r="AO1269" s="1453"/>
      <c r="AP1269" s="1453"/>
      <c r="AQ1269" s="1453"/>
      <c r="AR1269" s="1454"/>
      <c r="AS1269" s="1453"/>
      <c r="AT1269" s="1453"/>
      <c r="AU1269" s="1453"/>
      <c r="AV1269" s="1453"/>
      <c r="AW1269" s="1453"/>
      <c r="AX1269" s="1453"/>
      <c r="AY1269" s="1453"/>
      <c r="AZ1269" s="1453"/>
      <c r="BA1269" s="1453"/>
      <c r="BB1269" s="1453"/>
      <c r="BC1269" s="1453"/>
      <c r="BD1269" s="1453"/>
      <c r="BE1269" s="1453"/>
      <c r="BF1269" s="1453"/>
      <c r="BG1269" s="1453"/>
      <c r="BH1269" s="1453"/>
      <c r="BI1269" s="1453"/>
      <c r="BJ1269" s="1453"/>
      <c r="BK1269" s="1453"/>
      <c r="BL1269" s="1453"/>
      <c r="BM1269" s="1453"/>
      <c r="BN1269" s="1453"/>
      <c r="BO1269" s="1453"/>
      <c r="BP1269" s="1453"/>
      <c r="BQ1269" s="1453"/>
      <c r="BR1269" s="1453"/>
      <c r="BS1269" s="1453"/>
      <c r="BT1269" s="1453"/>
      <c r="BU1269" s="1453"/>
      <c r="BV1269" s="1453"/>
      <c r="BW1269" s="1453"/>
      <c r="BX1269" s="1453"/>
      <c r="BY1269" s="1453"/>
      <c r="BZ1269" s="1453"/>
      <c r="CA1269" s="1453"/>
      <c r="CB1269" s="1453"/>
      <c r="CC1269" s="1453"/>
      <c r="CD1269" s="1453"/>
      <c r="CE1269" s="1453"/>
      <c r="CF1269" s="1453"/>
      <c r="CG1269" s="1453"/>
      <c r="CH1269" s="1453"/>
      <c r="CI1269" s="1453"/>
      <c r="CJ1269" s="1453"/>
      <c r="CK1269" s="1453"/>
      <c r="CL1269" s="1453"/>
      <c r="CM1269" s="1453"/>
      <c r="CN1269" s="1453"/>
      <c r="CO1269" s="1453"/>
      <c r="CP1269" s="1453"/>
      <c r="CQ1269" s="1453"/>
      <c r="CR1269" s="1453"/>
      <c r="CS1269" s="1453"/>
      <c r="CT1269" s="1453"/>
      <c r="CU1269" s="1453"/>
      <c r="CV1269" s="1453"/>
      <c r="CW1269" s="1453"/>
      <c r="CX1269" s="1453"/>
      <c r="CY1269" s="1453"/>
      <c r="CZ1269" s="1453"/>
      <c r="DA1269" s="1453"/>
      <c r="DB1269" s="1453"/>
      <c r="DC1269" s="1453"/>
      <c r="DD1269" s="1453"/>
      <c r="DE1269" s="1453"/>
      <c r="DF1269" s="1453"/>
      <c r="DG1269" s="1453"/>
      <c r="DH1269" s="1453"/>
      <c r="DI1269" s="1453"/>
      <c r="DJ1269" s="1453"/>
      <c r="DK1269" s="1453"/>
      <c r="DL1269" s="1453"/>
      <c r="DM1269" s="1453"/>
      <c r="DN1269" s="1453"/>
      <c r="DO1269" s="1453"/>
      <c r="DP1269" s="1453"/>
      <c r="DQ1269" s="1453"/>
      <c r="DR1269" s="1453"/>
      <c r="DS1269" s="1453"/>
      <c r="DT1269" s="1453"/>
    </row>
    <row r="1270" spans="1:124" s="1543" customFormat="1" ht="21.9" customHeight="1" x14ac:dyDescent="0.3">
      <c r="A1270" s="1453"/>
      <c r="B1270" s="1453"/>
      <c r="C1270" s="1514"/>
      <c r="D1270" s="1514"/>
      <c r="E1270" s="1514"/>
      <c r="F1270" s="1848"/>
      <c r="G1270" s="1930"/>
      <c r="H1270" s="1516"/>
      <c r="I1270" s="1537"/>
      <c r="J1270" s="1537"/>
      <c r="K1270" s="1453"/>
      <c r="L1270" s="1453"/>
      <c r="M1270" s="1453"/>
      <c r="N1270" s="1514"/>
      <c r="O1270" s="1453"/>
      <c r="P1270" s="1453"/>
      <c r="Q1270" s="1453"/>
      <c r="R1270" s="1453"/>
      <c r="S1270" s="1453"/>
      <c r="T1270" s="1452"/>
      <c r="U1270"/>
      <c r="V1270"/>
      <c r="W1270" s="1453"/>
      <c r="X1270" s="1453"/>
      <c r="Y1270" s="1453"/>
      <c r="Z1270" s="1453"/>
      <c r="AA1270" s="1453"/>
      <c r="AB1270" s="1453"/>
      <c r="AC1270" s="1453"/>
      <c r="AD1270" s="1453"/>
      <c r="AE1270" s="1453"/>
      <c r="AF1270" s="1453"/>
      <c r="AG1270" s="1453"/>
      <c r="AH1270" s="1453"/>
      <c r="AI1270" s="1453"/>
      <c r="AJ1270" s="1453"/>
      <c r="AK1270" s="1453"/>
      <c r="AL1270" s="1453"/>
      <c r="AM1270" s="1453"/>
      <c r="AN1270" s="1453"/>
      <c r="AO1270" s="1453"/>
      <c r="AP1270" s="1453"/>
      <c r="AQ1270" s="1453"/>
      <c r="AR1270" s="1454"/>
      <c r="AS1270" s="1453"/>
      <c r="AT1270" s="1453"/>
      <c r="AU1270" s="1453"/>
      <c r="AV1270" s="1453"/>
      <c r="AW1270" s="1453"/>
      <c r="AX1270" s="1453"/>
      <c r="AY1270" s="1453"/>
      <c r="AZ1270" s="1453"/>
      <c r="BA1270" s="1453"/>
      <c r="BB1270" s="1453"/>
      <c r="BC1270" s="1453"/>
      <c r="BD1270" s="1453"/>
      <c r="BE1270" s="1453"/>
      <c r="BF1270" s="1453"/>
      <c r="BG1270" s="1453"/>
      <c r="BH1270" s="1453"/>
      <c r="BI1270" s="1453"/>
      <c r="BJ1270" s="1453"/>
      <c r="BK1270" s="1453"/>
      <c r="BL1270" s="1453"/>
      <c r="BM1270" s="1453"/>
      <c r="BN1270" s="1453"/>
      <c r="BO1270" s="1453"/>
      <c r="BP1270" s="1453"/>
      <c r="BQ1270" s="1453"/>
      <c r="BR1270" s="1453"/>
      <c r="BS1270" s="1453"/>
      <c r="BT1270" s="1453"/>
      <c r="BU1270" s="1453"/>
      <c r="BV1270" s="1453"/>
      <c r="BW1270" s="1453"/>
      <c r="BX1270" s="1453"/>
      <c r="BY1270" s="1453"/>
      <c r="BZ1270" s="1453"/>
      <c r="CA1270" s="1453"/>
      <c r="CB1270" s="1453"/>
      <c r="CC1270" s="1453"/>
      <c r="CD1270" s="1453"/>
      <c r="CE1270" s="1453"/>
      <c r="CF1270" s="1453"/>
      <c r="CG1270" s="1453"/>
      <c r="CH1270" s="1453"/>
      <c r="CI1270" s="1453"/>
      <c r="CJ1270" s="1453"/>
      <c r="CK1270" s="1453"/>
      <c r="CL1270" s="1453"/>
      <c r="CM1270" s="1453"/>
      <c r="CN1270" s="1453"/>
      <c r="CO1270" s="1453"/>
      <c r="CP1270" s="1453"/>
      <c r="CQ1270" s="1453"/>
      <c r="CR1270" s="1453"/>
      <c r="CS1270" s="1453"/>
      <c r="CT1270" s="1453"/>
      <c r="CU1270" s="1453"/>
      <c r="CV1270" s="1453"/>
      <c r="CW1270" s="1453"/>
      <c r="CX1270" s="1453"/>
      <c r="CY1270" s="1453"/>
      <c r="CZ1270" s="1453"/>
      <c r="DA1270" s="1453"/>
      <c r="DB1270" s="1453"/>
      <c r="DC1270" s="1453"/>
      <c r="DD1270" s="1453"/>
      <c r="DE1270" s="1453"/>
      <c r="DF1270" s="1453"/>
      <c r="DG1270" s="1453"/>
      <c r="DH1270" s="1453"/>
      <c r="DI1270" s="1453"/>
      <c r="DJ1270" s="1453"/>
      <c r="DK1270" s="1453"/>
      <c r="DL1270" s="1453"/>
      <c r="DM1270" s="1453"/>
      <c r="DN1270" s="1453"/>
      <c r="DO1270" s="1453"/>
      <c r="DP1270" s="1453"/>
      <c r="DQ1270" s="1453"/>
      <c r="DR1270" s="1453"/>
      <c r="DS1270" s="1453"/>
      <c r="DT1270" s="1453"/>
    </row>
    <row r="1271" spans="1:124" s="1543" customFormat="1" ht="21.9" customHeight="1" x14ac:dyDescent="0.3">
      <c r="A1271" s="1453"/>
      <c r="B1271" s="1453"/>
      <c r="C1271" s="1514"/>
      <c r="D1271" s="1514"/>
      <c r="E1271" s="1514"/>
      <c r="F1271" s="1848"/>
      <c r="G1271" s="1930"/>
      <c r="H1271" s="1516"/>
      <c r="I1271" s="1537"/>
      <c r="J1271" s="1537"/>
      <c r="K1271" s="1453"/>
      <c r="L1271" s="1453"/>
      <c r="M1271" s="1453"/>
      <c r="N1271" s="1514"/>
      <c r="O1271" s="1453"/>
      <c r="P1271" s="1453"/>
      <c r="Q1271" s="1453"/>
      <c r="R1271" s="1453"/>
      <c r="S1271" s="1453"/>
      <c r="T1271" s="1452"/>
      <c r="U1271"/>
      <c r="V1271"/>
      <c r="W1271" s="1453"/>
      <c r="X1271" s="1453"/>
      <c r="Y1271" s="1453"/>
      <c r="Z1271" s="1453"/>
      <c r="AA1271" s="1453"/>
      <c r="AB1271" s="1453"/>
      <c r="AC1271" s="1453"/>
      <c r="AD1271" s="1453"/>
      <c r="AE1271" s="1453"/>
      <c r="AF1271" s="1453"/>
      <c r="AG1271" s="1453"/>
      <c r="AH1271" s="1453"/>
      <c r="AI1271" s="1453"/>
      <c r="AJ1271" s="1453"/>
      <c r="AK1271" s="1453"/>
      <c r="AL1271" s="1453"/>
      <c r="AM1271" s="1453"/>
      <c r="AN1271" s="1453"/>
      <c r="AO1271" s="1453"/>
      <c r="AP1271" s="1453"/>
      <c r="AQ1271" s="1453"/>
      <c r="AR1271" s="1454"/>
      <c r="AS1271" s="1453"/>
      <c r="AT1271" s="1453"/>
      <c r="AU1271" s="1453"/>
      <c r="AV1271" s="1453"/>
      <c r="AW1271" s="1453"/>
      <c r="AX1271" s="1453"/>
      <c r="AY1271" s="1453"/>
      <c r="AZ1271" s="1453"/>
      <c r="BA1271" s="1453"/>
      <c r="BB1271" s="1453"/>
      <c r="BC1271" s="1453"/>
      <c r="BD1271" s="1453"/>
      <c r="BE1271" s="1453"/>
      <c r="BF1271" s="1453"/>
      <c r="BG1271" s="1453"/>
      <c r="BH1271" s="1453"/>
      <c r="BI1271" s="1453"/>
      <c r="BJ1271" s="1453"/>
      <c r="BK1271" s="1453"/>
      <c r="BL1271" s="1453"/>
      <c r="BM1271" s="1453"/>
      <c r="BN1271" s="1453"/>
      <c r="BO1271" s="1453"/>
      <c r="BP1271" s="1453"/>
      <c r="BQ1271" s="1453"/>
      <c r="BR1271" s="1453"/>
      <c r="BS1271" s="1453"/>
      <c r="BT1271" s="1453"/>
      <c r="BU1271" s="1453"/>
      <c r="BV1271" s="1453"/>
      <c r="BW1271" s="1453"/>
      <c r="BX1271" s="1453"/>
      <c r="BY1271" s="1453"/>
      <c r="BZ1271" s="1453"/>
      <c r="CA1271" s="1453"/>
      <c r="CB1271" s="1453"/>
      <c r="CC1271" s="1453"/>
      <c r="CD1271" s="1453"/>
      <c r="CE1271" s="1453"/>
      <c r="CF1271" s="1453"/>
      <c r="CG1271" s="1453"/>
      <c r="CH1271" s="1453"/>
      <c r="CI1271" s="1453"/>
      <c r="CJ1271" s="1453"/>
      <c r="CK1271" s="1453"/>
      <c r="CL1271" s="1453"/>
      <c r="CM1271" s="1453"/>
      <c r="CN1271" s="1453"/>
      <c r="CO1271" s="1453"/>
      <c r="CP1271" s="1453"/>
      <c r="CQ1271" s="1453"/>
      <c r="CR1271" s="1453"/>
      <c r="CS1271" s="1453"/>
      <c r="CT1271" s="1453"/>
      <c r="CU1271" s="1453"/>
      <c r="CV1271" s="1453"/>
      <c r="CW1271" s="1453"/>
      <c r="CX1271" s="1453"/>
      <c r="CY1271" s="1453"/>
      <c r="CZ1271" s="1453"/>
      <c r="DA1271" s="1453"/>
      <c r="DB1271" s="1453"/>
      <c r="DC1271" s="1453"/>
      <c r="DD1271" s="1453"/>
      <c r="DE1271" s="1453"/>
      <c r="DF1271" s="1453"/>
      <c r="DG1271" s="1453"/>
      <c r="DH1271" s="1453"/>
      <c r="DI1271" s="1453"/>
      <c r="DJ1271" s="1453"/>
      <c r="DK1271" s="1453"/>
      <c r="DL1271" s="1453"/>
      <c r="DM1271" s="1453"/>
      <c r="DN1271" s="1453"/>
      <c r="DO1271" s="1453"/>
      <c r="DP1271" s="1453"/>
      <c r="DQ1271" s="1453"/>
      <c r="DR1271" s="1453"/>
      <c r="DS1271" s="1453"/>
      <c r="DT1271" s="1453"/>
    </row>
    <row r="1272" spans="1:124" s="1543" customFormat="1" ht="21.9" customHeight="1" x14ac:dyDescent="0.3">
      <c r="A1272" s="1453"/>
      <c r="B1272" s="1453"/>
      <c r="C1272" s="1514"/>
      <c r="D1272" s="1514"/>
      <c r="E1272" s="1514"/>
      <c r="F1272" s="1848"/>
      <c r="G1272" s="1930"/>
      <c r="H1272" s="1516"/>
      <c r="I1272" s="1537"/>
      <c r="J1272" s="1537"/>
      <c r="K1272" s="1453"/>
      <c r="L1272" s="1453"/>
      <c r="M1272" s="1453"/>
      <c r="N1272" s="1514"/>
      <c r="O1272" s="1453"/>
      <c r="P1272" s="1453"/>
      <c r="Q1272" s="1453"/>
      <c r="R1272" s="1453"/>
      <c r="S1272" s="1453"/>
      <c r="T1272" s="1452"/>
      <c r="U1272"/>
      <c r="V1272"/>
      <c r="W1272" s="1453"/>
      <c r="X1272" s="1453"/>
      <c r="Y1272" s="1453"/>
      <c r="Z1272" s="1453"/>
      <c r="AA1272" s="1453"/>
      <c r="AB1272" s="1453"/>
      <c r="AC1272" s="1453"/>
      <c r="AD1272" s="1453"/>
      <c r="AE1272" s="1453"/>
      <c r="AF1272" s="1453"/>
      <c r="AG1272" s="1453"/>
      <c r="AH1272" s="1453"/>
      <c r="AI1272" s="1453"/>
      <c r="AJ1272" s="1453"/>
      <c r="AK1272" s="1453"/>
      <c r="AL1272" s="1453"/>
      <c r="AM1272" s="1453"/>
      <c r="AN1272" s="1453"/>
      <c r="AO1272" s="1453"/>
      <c r="AP1272" s="1453"/>
      <c r="AQ1272" s="1453"/>
      <c r="AR1272" s="1454"/>
      <c r="AS1272" s="1453"/>
      <c r="AT1272" s="1453"/>
      <c r="AU1272" s="1453"/>
      <c r="AV1272" s="1453"/>
      <c r="AW1272" s="1453"/>
      <c r="AX1272" s="1453"/>
      <c r="AY1272" s="1453"/>
      <c r="AZ1272" s="1453"/>
      <c r="BA1272" s="1453"/>
      <c r="BB1272" s="1453"/>
      <c r="BC1272" s="1453"/>
      <c r="BD1272" s="1453"/>
      <c r="BE1272" s="1453"/>
      <c r="BF1272" s="1453"/>
      <c r="BG1272" s="1453"/>
      <c r="BH1272" s="1453"/>
      <c r="BI1272" s="1453"/>
      <c r="BJ1272" s="1453"/>
      <c r="BK1272" s="1453"/>
      <c r="BL1272" s="1453"/>
      <c r="BM1272" s="1453"/>
      <c r="BN1272" s="1453"/>
      <c r="BO1272" s="1453"/>
      <c r="BP1272" s="1453"/>
      <c r="BQ1272" s="1453"/>
      <c r="BR1272" s="1453"/>
      <c r="BS1272" s="1453"/>
      <c r="BT1272" s="1453"/>
      <c r="BU1272" s="1453"/>
      <c r="BV1272" s="1453"/>
      <c r="BW1272" s="1453"/>
      <c r="BX1272" s="1453"/>
      <c r="BY1272" s="1453"/>
      <c r="BZ1272" s="1453"/>
      <c r="CA1272" s="1453"/>
      <c r="CB1272" s="1453"/>
      <c r="CC1272" s="1453"/>
      <c r="CD1272" s="1453"/>
      <c r="CE1272" s="1453"/>
      <c r="CF1272" s="1453"/>
      <c r="CG1272" s="1453"/>
      <c r="CH1272" s="1453"/>
      <c r="CI1272" s="1453"/>
      <c r="CJ1272" s="1453"/>
      <c r="CK1272" s="1453"/>
      <c r="CL1272" s="1453"/>
      <c r="CM1272" s="1453"/>
      <c r="CN1272" s="1453"/>
      <c r="CO1272" s="1453"/>
      <c r="CP1272" s="1453"/>
      <c r="CQ1272" s="1453"/>
      <c r="CR1272" s="1453"/>
      <c r="CS1272" s="1453"/>
      <c r="CT1272" s="1453"/>
      <c r="CU1272" s="1453"/>
      <c r="CV1272" s="1453"/>
      <c r="CW1272" s="1453"/>
      <c r="CX1272" s="1453"/>
      <c r="CY1272" s="1453"/>
      <c r="CZ1272" s="1453"/>
      <c r="DA1272" s="1453"/>
      <c r="DB1272" s="1453"/>
      <c r="DC1272" s="1453"/>
      <c r="DD1272" s="1453"/>
      <c r="DE1272" s="1453"/>
      <c r="DF1272" s="1453"/>
      <c r="DG1272" s="1453"/>
      <c r="DH1272" s="1453"/>
      <c r="DI1272" s="1453"/>
      <c r="DJ1272" s="1453"/>
      <c r="DK1272" s="1453"/>
      <c r="DL1272" s="1453"/>
      <c r="DM1272" s="1453"/>
      <c r="DN1272" s="1453"/>
      <c r="DO1272" s="1453"/>
      <c r="DP1272" s="1453"/>
      <c r="DQ1272" s="1453"/>
      <c r="DR1272" s="1453"/>
      <c r="DS1272" s="1453"/>
      <c r="DT1272" s="1453"/>
    </row>
    <row r="1273" spans="1:124" s="1543" customFormat="1" ht="21.9" customHeight="1" x14ac:dyDescent="0.3">
      <c r="A1273" s="1453"/>
      <c r="B1273" s="1453"/>
      <c r="C1273" s="1514"/>
      <c r="D1273" s="1514"/>
      <c r="E1273" s="1514"/>
      <c r="F1273" s="1848"/>
      <c r="G1273" s="1930"/>
      <c r="H1273" s="1516"/>
      <c r="I1273" s="1537"/>
      <c r="J1273" s="1537"/>
      <c r="K1273" s="1453"/>
      <c r="L1273" s="1453"/>
      <c r="M1273" s="1453"/>
      <c r="N1273" s="1514"/>
      <c r="O1273" s="1453"/>
      <c r="P1273" s="1453"/>
      <c r="Q1273" s="1453"/>
      <c r="R1273" s="1453"/>
      <c r="S1273" s="1453"/>
      <c r="T1273" s="1452"/>
      <c r="U1273"/>
      <c r="V1273"/>
      <c r="W1273" s="1453"/>
      <c r="X1273" s="1453"/>
      <c r="Y1273" s="1453"/>
      <c r="Z1273" s="1453"/>
      <c r="AA1273" s="1453"/>
      <c r="AB1273" s="1453"/>
      <c r="AC1273" s="1453"/>
      <c r="AD1273" s="1453"/>
      <c r="AE1273" s="1453"/>
      <c r="AF1273" s="1453"/>
      <c r="AG1273" s="1453"/>
      <c r="AH1273" s="1453"/>
      <c r="AI1273" s="1453"/>
      <c r="AJ1273" s="1453"/>
      <c r="AK1273" s="1453"/>
      <c r="AL1273" s="1453"/>
      <c r="AM1273" s="1453"/>
      <c r="AN1273" s="1453"/>
      <c r="AO1273" s="1453"/>
      <c r="AP1273" s="1453"/>
      <c r="AQ1273" s="1453"/>
      <c r="AR1273" s="1454"/>
      <c r="AS1273" s="1453"/>
      <c r="AT1273" s="1453"/>
      <c r="AU1273" s="1453"/>
      <c r="AV1273" s="1453"/>
      <c r="AW1273" s="1453"/>
      <c r="AX1273" s="1453"/>
      <c r="AY1273" s="1453"/>
      <c r="AZ1273" s="1453"/>
      <c r="BA1273" s="1453"/>
      <c r="BB1273" s="1453"/>
      <c r="BC1273" s="1453"/>
      <c r="BD1273" s="1453"/>
      <c r="BE1273" s="1453"/>
      <c r="BF1273" s="1453"/>
      <c r="BG1273" s="1453"/>
      <c r="BH1273" s="1453"/>
      <c r="BI1273" s="1453"/>
      <c r="BJ1273" s="1453"/>
      <c r="BK1273" s="1453"/>
      <c r="BL1273" s="1453"/>
      <c r="BM1273" s="1453"/>
      <c r="BN1273" s="1453"/>
      <c r="BO1273" s="1453"/>
      <c r="BP1273" s="1453"/>
      <c r="BQ1273" s="1453"/>
      <c r="BR1273" s="1453"/>
      <c r="BS1273" s="1453"/>
      <c r="BT1273" s="1453"/>
      <c r="BU1273" s="1453"/>
      <c r="BV1273" s="1453"/>
      <c r="BW1273" s="1453"/>
      <c r="BX1273" s="1453"/>
      <c r="BY1273" s="1453"/>
      <c r="BZ1273" s="1453"/>
      <c r="CA1273" s="1453"/>
      <c r="CB1273" s="1453"/>
      <c r="CC1273" s="1453"/>
      <c r="CD1273" s="1453"/>
      <c r="CE1273" s="1453"/>
      <c r="CF1273" s="1453"/>
      <c r="CG1273" s="1453"/>
      <c r="CH1273" s="1453"/>
      <c r="CI1273" s="1453"/>
      <c r="CJ1273" s="1453"/>
      <c r="CK1273" s="1453"/>
      <c r="CL1273" s="1453"/>
      <c r="CM1273" s="1453"/>
      <c r="CN1273" s="1453"/>
      <c r="CO1273" s="1453"/>
      <c r="CP1273" s="1453"/>
      <c r="CQ1273" s="1453"/>
      <c r="CR1273" s="1453"/>
      <c r="CS1273" s="1453"/>
      <c r="CT1273" s="1453"/>
      <c r="CU1273" s="1453"/>
      <c r="CV1273" s="1453"/>
      <c r="CW1273" s="1453"/>
      <c r="CX1273" s="1453"/>
      <c r="CY1273" s="1453"/>
      <c r="CZ1273" s="1453"/>
      <c r="DA1273" s="1453"/>
      <c r="DB1273" s="1453"/>
      <c r="DC1273" s="1453"/>
      <c r="DD1273" s="1453"/>
      <c r="DE1273" s="1453"/>
      <c r="DF1273" s="1453"/>
      <c r="DG1273" s="1453"/>
      <c r="DH1273" s="1453"/>
      <c r="DI1273" s="1453"/>
      <c r="DJ1273" s="1453"/>
      <c r="DK1273" s="1453"/>
      <c r="DL1273" s="1453"/>
      <c r="DM1273" s="1453"/>
      <c r="DN1273" s="1453"/>
      <c r="DO1273" s="1453"/>
      <c r="DP1273" s="1453"/>
      <c r="DQ1273" s="1453"/>
      <c r="DR1273" s="1453"/>
      <c r="DS1273" s="1453"/>
      <c r="DT1273" s="1453"/>
    </row>
    <row r="1274" spans="1:124" s="1543" customFormat="1" ht="21.9" customHeight="1" x14ac:dyDescent="0.3">
      <c r="A1274" s="1453"/>
      <c r="B1274" s="1453"/>
      <c r="C1274" s="1514"/>
      <c r="D1274" s="1514"/>
      <c r="E1274" s="1514"/>
      <c r="F1274" s="1848"/>
      <c r="G1274" s="1930"/>
      <c r="H1274" s="1516"/>
      <c r="I1274" s="1537"/>
      <c r="J1274" s="1537"/>
      <c r="K1274" s="1453"/>
      <c r="L1274" s="1453"/>
      <c r="M1274" s="1453"/>
      <c r="N1274" s="1514"/>
      <c r="O1274" s="1453"/>
      <c r="P1274" s="1453"/>
      <c r="Q1274" s="1453"/>
      <c r="R1274" s="1453"/>
      <c r="S1274" s="1453"/>
      <c r="T1274" s="1452"/>
      <c r="U1274"/>
      <c r="V1274"/>
      <c r="W1274" s="1453"/>
      <c r="X1274" s="1453"/>
      <c r="Y1274" s="1453"/>
      <c r="Z1274" s="1453"/>
      <c r="AA1274" s="1453"/>
      <c r="AB1274" s="1453"/>
      <c r="AC1274" s="1453"/>
      <c r="AD1274" s="1453"/>
      <c r="AE1274" s="1453"/>
      <c r="AF1274" s="1453"/>
      <c r="AG1274" s="1453"/>
      <c r="AH1274" s="1453"/>
      <c r="AI1274" s="1453"/>
      <c r="AJ1274" s="1453"/>
      <c r="AK1274" s="1453"/>
      <c r="AL1274" s="1453"/>
      <c r="AM1274" s="1453"/>
      <c r="AN1274" s="1453"/>
      <c r="AO1274" s="1453"/>
      <c r="AP1274" s="1453"/>
      <c r="AQ1274" s="1453"/>
      <c r="AR1274" s="1454"/>
      <c r="AS1274" s="1453"/>
      <c r="AT1274" s="1453"/>
      <c r="AU1274" s="1453"/>
      <c r="AV1274" s="1453"/>
      <c r="AW1274" s="1453"/>
      <c r="AX1274" s="1453"/>
      <c r="AY1274" s="1453"/>
      <c r="AZ1274" s="1453"/>
      <c r="BA1274" s="1453"/>
      <c r="BB1274" s="1453"/>
      <c r="BC1274" s="1453"/>
      <c r="BD1274" s="1453"/>
      <c r="BE1274" s="1453"/>
      <c r="BF1274" s="1453"/>
      <c r="BG1274" s="1453"/>
      <c r="BH1274" s="1453"/>
      <c r="BI1274" s="1453"/>
      <c r="BJ1274" s="1453"/>
      <c r="BK1274" s="1453"/>
      <c r="BL1274" s="1453"/>
      <c r="BM1274" s="1453"/>
      <c r="BN1274" s="1453"/>
      <c r="BO1274" s="1453"/>
      <c r="BP1274" s="1453"/>
      <c r="BQ1274" s="1453"/>
      <c r="BR1274" s="1453"/>
      <c r="BS1274" s="1453"/>
      <c r="BT1274" s="1453"/>
      <c r="BU1274" s="1453"/>
      <c r="BV1274" s="1453"/>
      <c r="BW1274" s="1453"/>
      <c r="BX1274" s="1453"/>
      <c r="BY1274" s="1453"/>
      <c r="BZ1274" s="1453"/>
      <c r="CA1274" s="1453"/>
      <c r="CB1274" s="1453"/>
      <c r="CC1274" s="1453"/>
      <c r="CD1274" s="1453"/>
      <c r="CE1274" s="1453"/>
      <c r="CF1274" s="1453"/>
      <c r="CG1274" s="1453"/>
      <c r="CH1274" s="1453"/>
      <c r="CI1274" s="1453"/>
      <c r="CJ1274" s="1453"/>
      <c r="CK1274" s="1453"/>
      <c r="CL1274" s="1453"/>
      <c r="CM1274" s="1453"/>
      <c r="CN1274" s="1453"/>
      <c r="CO1274" s="1453"/>
      <c r="CP1274" s="1453"/>
      <c r="CQ1274" s="1453"/>
      <c r="CR1274" s="1453"/>
      <c r="CS1274" s="1453"/>
      <c r="CT1274" s="1453"/>
      <c r="CU1274" s="1453"/>
      <c r="CV1274" s="1453"/>
      <c r="CW1274" s="1453"/>
      <c r="CX1274" s="1453"/>
      <c r="CY1274" s="1453"/>
      <c r="CZ1274" s="1453"/>
      <c r="DA1274" s="1453"/>
      <c r="DB1274" s="1453"/>
      <c r="DC1274" s="1453"/>
      <c r="DD1274" s="1453"/>
      <c r="DE1274" s="1453"/>
      <c r="DF1274" s="1453"/>
      <c r="DG1274" s="1453"/>
      <c r="DH1274" s="1453"/>
      <c r="DI1274" s="1453"/>
      <c r="DJ1274" s="1453"/>
      <c r="DK1274" s="1453"/>
      <c r="DL1274" s="1453"/>
      <c r="DM1274" s="1453"/>
      <c r="DN1274" s="1453"/>
      <c r="DO1274" s="1453"/>
      <c r="DP1274" s="1453"/>
      <c r="DQ1274" s="1453"/>
      <c r="DR1274" s="1453"/>
      <c r="DS1274" s="1453"/>
      <c r="DT1274" s="1453"/>
    </row>
    <row r="1275" spans="1:124" s="1543" customFormat="1" ht="21.9" customHeight="1" x14ac:dyDescent="0.3">
      <c r="A1275" s="1453"/>
      <c r="B1275" s="1453"/>
      <c r="C1275" s="1514"/>
      <c r="D1275" s="1514"/>
      <c r="E1275" s="1514"/>
      <c r="F1275" s="1848"/>
      <c r="G1275" s="1930"/>
      <c r="H1275" s="1516"/>
      <c r="I1275" s="1537"/>
      <c r="J1275" s="1537"/>
      <c r="K1275" s="1453"/>
      <c r="L1275" s="1453"/>
      <c r="M1275" s="1453"/>
      <c r="N1275" s="1514"/>
      <c r="O1275" s="1453"/>
      <c r="P1275" s="1453"/>
      <c r="Q1275" s="1453"/>
      <c r="R1275" s="1453"/>
      <c r="S1275" s="1453"/>
      <c r="T1275" s="1452"/>
      <c r="U1275"/>
      <c r="V1275"/>
      <c r="W1275" s="1453"/>
      <c r="X1275" s="1453"/>
      <c r="Y1275" s="1453"/>
      <c r="Z1275" s="1453"/>
      <c r="AA1275" s="1453"/>
      <c r="AB1275" s="1453"/>
      <c r="AC1275" s="1453"/>
      <c r="AD1275" s="1453"/>
      <c r="AE1275" s="1453"/>
      <c r="AF1275" s="1453"/>
      <c r="AG1275" s="1453"/>
      <c r="AH1275" s="1453"/>
      <c r="AI1275" s="1453"/>
      <c r="AJ1275" s="1453"/>
      <c r="AK1275" s="1453"/>
      <c r="AL1275" s="1453"/>
      <c r="AM1275" s="1453"/>
      <c r="AN1275" s="1453"/>
      <c r="AO1275" s="1453"/>
      <c r="AP1275" s="1453"/>
      <c r="AQ1275" s="1453"/>
      <c r="AR1275" s="1454"/>
      <c r="AS1275" s="1453"/>
      <c r="AT1275" s="1453"/>
      <c r="AU1275" s="1453"/>
      <c r="AV1275" s="1453"/>
      <c r="AW1275" s="1453"/>
      <c r="AX1275" s="1453"/>
      <c r="AY1275" s="1453"/>
      <c r="AZ1275" s="1453"/>
      <c r="BA1275" s="1453"/>
      <c r="BB1275" s="1453"/>
      <c r="BC1275" s="1453"/>
      <c r="BD1275" s="1453"/>
      <c r="BE1275" s="1453"/>
      <c r="BF1275" s="1453"/>
      <c r="BG1275" s="1453"/>
      <c r="BH1275" s="1453"/>
      <c r="BI1275" s="1453"/>
      <c r="BJ1275" s="1453"/>
      <c r="BK1275" s="1453"/>
      <c r="BL1275" s="1453"/>
      <c r="BM1275" s="1453"/>
      <c r="BN1275" s="1453"/>
      <c r="BO1275" s="1453"/>
      <c r="BP1275" s="1453"/>
      <c r="BQ1275" s="1453"/>
      <c r="BR1275" s="1453"/>
      <c r="BS1275" s="1453"/>
      <c r="BT1275" s="1453"/>
      <c r="BU1275" s="1453"/>
      <c r="BV1275" s="1453"/>
      <c r="BW1275" s="1453"/>
      <c r="BX1275" s="1453"/>
      <c r="BY1275" s="1453"/>
      <c r="BZ1275" s="1453"/>
      <c r="CA1275" s="1453"/>
      <c r="CB1275" s="1453"/>
      <c r="CC1275" s="1453"/>
      <c r="CD1275" s="1453"/>
      <c r="CE1275" s="1453"/>
      <c r="CF1275" s="1453"/>
      <c r="CG1275" s="1453"/>
      <c r="CH1275" s="1453"/>
      <c r="CI1275" s="1453"/>
      <c r="CJ1275" s="1453"/>
      <c r="CK1275" s="1453"/>
      <c r="CL1275" s="1453"/>
      <c r="CM1275" s="1453"/>
      <c r="CN1275" s="1453"/>
      <c r="CO1275" s="1453"/>
      <c r="CP1275" s="1453"/>
      <c r="CQ1275" s="1453"/>
      <c r="CR1275" s="1453"/>
      <c r="CS1275" s="1453"/>
      <c r="CT1275" s="1453"/>
      <c r="CU1275" s="1453"/>
      <c r="CV1275" s="1453"/>
      <c r="CW1275" s="1453"/>
      <c r="CX1275" s="1453"/>
      <c r="CY1275" s="1453"/>
      <c r="CZ1275" s="1453"/>
      <c r="DA1275" s="1453"/>
      <c r="DB1275" s="1453"/>
      <c r="DC1275" s="1453"/>
      <c r="DD1275" s="1453"/>
      <c r="DE1275" s="1453"/>
      <c r="DF1275" s="1453"/>
      <c r="DG1275" s="1453"/>
      <c r="DH1275" s="1453"/>
      <c r="DI1275" s="1453"/>
      <c r="DJ1275" s="1453"/>
      <c r="DK1275" s="1453"/>
      <c r="DL1275" s="1453"/>
      <c r="DM1275" s="1453"/>
      <c r="DN1275" s="1453"/>
      <c r="DO1275" s="1453"/>
      <c r="DP1275" s="1453"/>
      <c r="DQ1275" s="1453"/>
      <c r="DR1275" s="1453"/>
      <c r="DS1275" s="1453"/>
      <c r="DT1275" s="1453"/>
    </row>
    <row r="1276" spans="1:124" s="1543" customFormat="1" ht="21.9" customHeight="1" x14ac:dyDescent="0.3">
      <c r="A1276" s="1453"/>
      <c r="B1276" s="1453"/>
      <c r="C1276" s="1514"/>
      <c r="D1276" s="1514"/>
      <c r="E1276" s="1514"/>
      <c r="F1276" s="1848"/>
      <c r="G1276" s="1930"/>
      <c r="H1276" s="1516"/>
      <c r="I1276" s="1537"/>
      <c r="J1276" s="1537"/>
      <c r="K1276" s="1453"/>
      <c r="L1276" s="1453"/>
      <c r="M1276" s="1453"/>
      <c r="N1276" s="1514"/>
      <c r="O1276" s="1453"/>
      <c r="P1276" s="1453"/>
      <c r="Q1276" s="1453"/>
      <c r="R1276" s="1453"/>
      <c r="S1276" s="1453"/>
      <c r="T1276" s="1452"/>
      <c r="U1276"/>
      <c r="V1276"/>
      <c r="W1276" s="1453"/>
      <c r="X1276" s="1453"/>
      <c r="Y1276" s="1453"/>
      <c r="Z1276" s="1453"/>
      <c r="AA1276" s="1453"/>
      <c r="AB1276" s="1453"/>
      <c r="AC1276" s="1453"/>
      <c r="AD1276" s="1453"/>
      <c r="AE1276" s="1453"/>
      <c r="AF1276" s="1453"/>
      <c r="AG1276" s="1453"/>
      <c r="AH1276" s="1453"/>
      <c r="AI1276" s="1453"/>
      <c r="AJ1276" s="1453"/>
      <c r="AK1276" s="1453"/>
      <c r="AL1276" s="1453"/>
      <c r="AM1276" s="1453"/>
      <c r="AN1276" s="1453"/>
      <c r="AO1276" s="1453"/>
      <c r="AP1276" s="1453"/>
      <c r="AQ1276" s="1453"/>
      <c r="AR1276" s="1454"/>
      <c r="AS1276" s="1453"/>
      <c r="AT1276" s="1453"/>
      <c r="AU1276" s="1453"/>
      <c r="AV1276" s="1453"/>
      <c r="AW1276" s="1453"/>
      <c r="AX1276" s="1453"/>
      <c r="AY1276" s="1453"/>
      <c r="AZ1276" s="1453"/>
      <c r="BA1276" s="1453"/>
      <c r="BB1276" s="1453"/>
      <c r="BC1276" s="1453"/>
      <c r="BD1276" s="1453"/>
      <c r="BE1276" s="1453"/>
      <c r="BF1276" s="1453"/>
      <c r="BG1276" s="1453"/>
      <c r="BH1276" s="1453"/>
      <c r="BI1276" s="1453"/>
      <c r="BJ1276" s="1453"/>
      <c r="BK1276" s="1453"/>
      <c r="BL1276" s="1453"/>
      <c r="BM1276" s="1453"/>
      <c r="BN1276" s="1453"/>
      <c r="BO1276" s="1453"/>
      <c r="BP1276" s="1453"/>
      <c r="BQ1276" s="1453"/>
      <c r="BR1276" s="1453"/>
      <c r="BS1276" s="1453"/>
      <c r="BT1276" s="1453"/>
      <c r="BU1276" s="1453"/>
      <c r="BV1276" s="1453"/>
      <c r="BW1276" s="1453"/>
      <c r="BX1276" s="1453"/>
      <c r="BY1276" s="1453"/>
      <c r="BZ1276" s="1453"/>
      <c r="CA1276" s="1453"/>
      <c r="CB1276" s="1453"/>
      <c r="CC1276" s="1453"/>
      <c r="CD1276" s="1453"/>
      <c r="CE1276" s="1453"/>
      <c r="CF1276" s="1453"/>
      <c r="CG1276" s="1453"/>
      <c r="CH1276" s="1453"/>
      <c r="CI1276" s="1453"/>
      <c r="CJ1276" s="1453"/>
      <c r="CK1276" s="1453"/>
      <c r="CL1276" s="1453"/>
      <c r="CM1276" s="1453"/>
      <c r="CN1276" s="1453"/>
      <c r="CO1276" s="1453"/>
      <c r="CP1276" s="1453"/>
      <c r="CQ1276" s="1453"/>
      <c r="CR1276" s="1453"/>
      <c r="CS1276" s="1453"/>
      <c r="CT1276" s="1453"/>
      <c r="CU1276" s="1453"/>
      <c r="CV1276" s="1453"/>
      <c r="CW1276" s="1453"/>
      <c r="CX1276" s="1453"/>
      <c r="CY1276" s="1453"/>
      <c r="CZ1276" s="1453"/>
      <c r="DA1276" s="1453"/>
      <c r="DB1276" s="1453"/>
      <c r="DC1276" s="1453"/>
      <c r="DD1276" s="1453"/>
      <c r="DE1276" s="1453"/>
      <c r="DF1276" s="1453"/>
      <c r="DG1276" s="1453"/>
      <c r="DH1276" s="1453"/>
      <c r="DI1276" s="1453"/>
      <c r="DJ1276" s="1453"/>
      <c r="DK1276" s="1453"/>
      <c r="DL1276" s="1453"/>
      <c r="DM1276" s="1453"/>
      <c r="DN1276" s="1453"/>
      <c r="DO1276" s="1453"/>
      <c r="DP1276" s="1453"/>
      <c r="DQ1276" s="1453"/>
      <c r="DR1276" s="1453"/>
      <c r="DS1276" s="1453"/>
      <c r="DT1276" s="1453"/>
    </row>
    <row r="1277" spans="1:124" s="1543" customFormat="1" ht="21.9" customHeight="1" x14ac:dyDescent="0.3">
      <c r="A1277" s="1453"/>
      <c r="B1277" s="1453"/>
      <c r="C1277" s="1514"/>
      <c r="D1277" s="1514"/>
      <c r="E1277" s="1514"/>
      <c r="F1277" s="1848"/>
      <c r="G1277" s="1930"/>
      <c r="H1277" s="1516"/>
      <c r="I1277" s="1537"/>
      <c r="J1277" s="1537"/>
      <c r="K1277" s="1453"/>
      <c r="L1277" s="1453"/>
      <c r="M1277" s="1453"/>
      <c r="N1277" s="1514"/>
      <c r="O1277" s="1453"/>
      <c r="P1277" s="1453"/>
      <c r="Q1277" s="1453"/>
      <c r="R1277" s="1453"/>
      <c r="S1277" s="1453"/>
      <c r="T1277" s="1452"/>
      <c r="U1277"/>
      <c r="V1277"/>
      <c r="W1277" s="1453"/>
      <c r="X1277" s="1453"/>
      <c r="Y1277" s="1453"/>
      <c r="Z1277" s="1453"/>
      <c r="AA1277" s="1453"/>
      <c r="AB1277" s="1453"/>
      <c r="AC1277" s="1453"/>
      <c r="AD1277" s="1453"/>
      <c r="AE1277" s="1453"/>
      <c r="AF1277" s="1453"/>
      <c r="AG1277" s="1453"/>
      <c r="AH1277" s="1453"/>
      <c r="AI1277" s="1453"/>
      <c r="AJ1277" s="1453"/>
      <c r="AK1277" s="1453"/>
      <c r="AL1277" s="1453"/>
      <c r="AM1277" s="1453"/>
      <c r="AN1277" s="1453"/>
      <c r="AO1277" s="1453"/>
      <c r="AP1277" s="1453"/>
      <c r="AQ1277" s="1453"/>
      <c r="AR1277" s="1454"/>
      <c r="AS1277" s="1453"/>
      <c r="AT1277" s="1453"/>
      <c r="AU1277" s="1453"/>
      <c r="AV1277" s="1453"/>
      <c r="AW1277" s="1453"/>
      <c r="AX1277" s="1453"/>
      <c r="AY1277" s="1453"/>
      <c r="AZ1277" s="1453"/>
      <c r="BA1277" s="1453"/>
      <c r="BB1277" s="1453"/>
      <c r="BC1277" s="1453"/>
      <c r="BD1277" s="1453"/>
      <c r="BE1277" s="1453"/>
      <c r="BF1277" s="1453"/>
      <c r="BG1277" s="1453"/>
      <c r="BH1277" s="1453"/>
      <c r="BI1277" s="1453"/>
      <c r="BJ1277" s="1453"/>
      <c r="BK1277" s="1453"/>
      <c r="BL1277" s="1453"/>
      <c r="BM1277" s="1453"/>
      <c r="BN1277" s="1453"/>
      <c r="BO1277" s="1453"/>
      <c r="BP1277" s="1453"/>
      <c r="BQ1277" s="1453"/>
      <c r="BR1277" s="1453"/>
      <c r="BS1277" s="1453"/>
      <c r="BT1277" s="1453"/>
      <c r="BU1277" s="1453"/>
      <c r="BV1277" s="1453"/>
      <c r="BW1277" s="1453"/>
      <c r="BX1277" s="1453"/>
      <c r="BY1277" s="1453"/>
      <c r="BZ1277" s="1453"/>
      <c r="CA1277" s="1453"/>
      <c r="CB1277" s="1453"/>
      <c r="CC1277" s="1453"/>
      <c r="CD1277" s="1453"/>
      <c r="CE1277" s="1453"/>
      <c r="CF1277" s="1453"/>
      <c r="CG1277" s="1453"/>
      <c r="CH1277" s="1453"/>
      <c r="CI1277" s="1453"/>
      <c r="CJ1277" s="1453"/>
      <c r="CK1277" s="1453"/>
      <c r="CL1277" s="1453"/>
      <c r="CM1277" s="1453"/>
      <c r="CN1277" s="1453"/>
      <c r="CO1277" s="1453"/>
      <c r="CP1277" s="1453"/>
      <c r="CQ1277" s="1453"/>
      <c r="CR1277" s="1453"/>
      <c r="CS1277" s="1453"/>
      <c r="CT1277" s="1453"/>
      <c r="CU1277" s="1453"/>
      <c r="CV1277" s="1453"/>
      <c r="CW1277" s="1453"/>
      <c r="CX1277" s="1453"/>
      <c r="CY1277" s="1453"/>
      <c r="CZ1277" s="1453"/>
      <c r="DA1277" s="1453"/>
      <c r="DB1277" s="1453"/>
      <c r="DC1277" s="1453"/>
      <c r="DD1277" s="1453"/>
      <c r="DE1277" s="1453"/>
      <c r="DF1277" s="1453"/>
      <c r="DG1277" s="1453"/>
      <c r="DH1277" s="1453"/>
      <c r="DI1277" s="1453"/>
      <c r="DJ1277" s="1453"/>
      <c r="DK1277" s="1453"/>
      <c r="DL1277" s="1453"/>
      <c r="DM1277" s="1453"/>
      <c r="DN1277" s="1453"/>
      <c r="DO1277" s="1453"/>
      <c r="DP1277" s="1453"/>
      <c r="DQ1277" s="1453"/>
      <c r="DR1277" s="1453"/>
      <c r="DS1277" s="1453"/>
      <c r="DT1277" s="1453"/>
    </row>
    <row r="1278" spans="1:124" s="1543" customFormat="1" ht="21.9" customHeight="1" x14ac:dyDescent="0.3">
      <c r="A1278" s="1453"/>
      <c r="B1278" s="1453"/>
      <c r="C1278" s="1514"/>
      <c r="D1278" s="1514"/>
      <c r="E1278" s="1514"/>
      <c r="F1278" s="1848"/>
      <c r="G1278" s="1930"/>
      <c r="H1278" s="1516"/>
      <c r="I1278" s="1537"/>
      <c r="J1278" s="1537"/>
      <c r="K1278" s="1453"/>
      <c r="L1278" s="1453"/>
      <c r="M1278" s="1453"/>
      <c r="N1278" s="1514"/>
      <c r="O1278" s="1453"/>
      <c r="P1278" s="1453"/>
      <c r="Q1278" s="1453"/>
      <c r="R1278" s="1453"/>
      <c r="S1278" s="1453"/>
      <c r="T1278" s="1452"/>
      <c r="U1278"/>
      <c r="V1278"/>
      <c r="W1278" s="1453"/>
      <c r="X1278" s="1453"/>
      <c r="Y1278" s="1453"/>
      <c r="Z1278" s="1453"/>
      <c r="AA1278" s="1453"/>
      <c r="AB1278" s="1453"/>
      <c r="AC1278" s="1453"/>
      <c r="AD1278" s="1453"/>
      <c r="AE1278" s="1453"/>
      <c r="AF1278" s="1453"/>
      <c r="AG1278" s="1453"/>
      <c r="AH1278" s="1453"/>
      <c r="AI1278" s="1453"/>
      <c r="AJ1278" s="1453"/>
      <c r="AK1278" s="1453"/>
      <c r="AL1278" s="1453"/>
      <c r="AM1278" s="1453"/>
      <c r="AN1278" s="1453"/>
      <c r="AO1278" s="1453"/>
      <c r="AP1278" s="1453"/>
      <c r="AQ1278" s="1453"/>
      <c r="AR1278" s="1454"/>
      <c r="AS1278" s="1453"/>
      <c r="AT1278" s="1453"/>
      <c r="AU1278" s="1453"/>
      <c r="AV1278" s="1453"/>
      <c r="AW1278" s="1453"/>
      <c r="AX1278" s="1453"/>
      <c r="AY1278" s="1453"/>
      <c r="AZ1278" s="1453"/>
      <c r="BA1278" s="1453"/>
      <c r="BB1278" s="1453"/>
      <c r="BC1278" s="1453"/>
      <c r="BD1278" s="1453"/>
      <c r="BE1278" s="1453"/>
      <c r="BF1278" s="1453"/>
      <c r="BG1278" s="1453"/>
      <c r="BH1278" s="1453"/>
      <c r="BI1278" s="1453"/>
      <c r="BJ1278" s="1453"/>
      <c r="BK1278" s="1453"/>
      <c r="BL1278" s="1453"/>
      <c r="BM1278" s="1453"/>
      <c r="BN1278" s="1453"/>
      <c r="BO1278" s="1453"/>
      <c r="BP1278" s="1453"/>
      <c r="BQ1278" s="1453"/>
      <c r="BR1278" s="1453"/>
      <c r="BS1278" s="1453"/>
      <c r="BT1278" s="1453"/>
      <c r="BU1278" s="1453"/>
      <c r="BV1278" s="1453"/>
      <c r="BW1278" s="1453"/>
      <c r="BX1278" s="1453"/>
      <c r="BY1278" s="1453"/>
      <c r="BZ1278" s="1453"/>
      <c r="CA1278" s="1453"/>
      <c r="CB1278" s="1453"/>
      <c r="CC1278" s="1453"/>
      <c r="CD1278" s="1453"/>
      <c r="CE1278" s="1453"/>
      <c r="CF1278" s="1453"/>
      <c r="CG1278" s="1453"/>
      <c r="CH1278" s="1453"/>
      <c r="CI1278" s="1453"/>
      <c r="CJ1278" s="1453"/>
      <c r="CK1278" s="1453"/>
      <c r="CL1278" s="1453"/>
      <c r="CM1278" s="1453"/>
      <c r="CN1278" s="1453"/>
      <c r="CO1278" s="1453"/>
      <c r="CP1278" s="1453"/>
      <c r="CQ1278" s="1453"/>
      <c r="CR1278" s="1453"/>
      <c r="CS1278" s="1453"/>
      <c r="CT1278" s="1453"/>
      <c r="CU1278" s="1453"/>
      <c r="CV1278" s="1453"/>
      <c r="CW1278" s="1453"/>
      <c r="CX1278" s="1453"/>
      <c r="CY1278" s="1453"/>
      <c r="CZ1278" s="1453"/>
      <c r="DA1278" s="1453"/>
      <c r="DB1278" s="1453"/>
      <c r="DC1278" s="1453"/>
      <c r="DD1278" s="1453"/>
      <c r="DE1278" s="1453"/>
      <c r="DF1278" s="1453"/>
      <c r="DG1278" s="1453"/>
      <c r="DH1278" s="1453"/>
      <c r="DI1278" s="1453"/>
      <c r="DJ1278" s="1453"/>
      <c r="DK1278" s="1453"/>
      <c r="DL1278" s="1453"/>
      <c r="DM1278" s="1453"/>
      <c r="DN1278" s="1453"/>
      <c r="DO1278" s="1453"/>
      <c r="DP1278" s="1453"/>
      <c r="DQ1278" s="1453"/>
      <c r="DR1278" s="1453"/>
      <c r="DS1278" s="1453"/>
      <c r="DT1278" s="1453"/>
    </row>
    <row r="1279" spans="1:124" s="1543" customFormat="1" ht="21.9" customHeight="1" x14ac:dyDescent="0.3">
      <c r="A1279" s="1453"/>
      <c r="B1279" s="1453"/>
      <c r="C1279" s="1514"/>
      <c r="D1279" s="1514"/>
      <c r="E1279" s="1514"/>
      <c r="F1279" s="1848"/>
      <c r="G1279" s="1930"/>
      <c r="H1279" s="1516"/>
      <c r="I1279" s="1537"/>
      <c r="J1279" s="1537"/>
      <c r="K1279" s="1453"/>
      <c r="L1279" s="1453"/>
      <c r="M1279" s="1453"/>
      <c r="N1279" s="1514"/>
      <c r="O1279" s="1453"/>
      <c r="P1279" s="1453"/>
      <c r="Q1279" s="1453"/>
      <c r="R1279" s="1453"/>
      <c r="S1279" s="1453"/>
      <c r="T1279" s="1452"/>
      <c r="U1279"/>
      <c r="V1279"/>
      <c r="W1279" s="1453"/>
      <c r="X1279" s="1453"/>
      <c r="Y1279" s="1453"/>
      <c r="Z1279" s="1453"/>
      <c r="AA1279" s="1453"/>
      <c r="AB1279" s="1453"/>
      <c r="AC1279" s="1453"/>
      <c r="AD1279" s="1453"/>
      <c r="AE1279" s="1453"/>
      <c r="AF1279" s="1453"/>
      <c r="AG1279" s="1453"/>
      <c r="AH1279" s="1453"/>
      <c r="AI1279" s="1453"/>
      <c r="AJ1279" s="1453"/>
      <c r="AK1279" s="1453"/>
      <c r="AL1279" s="1453"/>
      <c r="AM1279" s="1453"/>
      <c r="AN1279" s="1453"/>
      <c r="AO1279" s="1453"/>
      <c r="AP1279" s="1453"/>
      <c r="AQ1279" s="1453"/>
      <c r="AR1279" s="1454"/>
      <c r="AS1279" s="1453"/>
      <c r="AT1279" s="1453"/>
      <c r="AU1279" s="1453"/>
      <c r="AV1279" s="1453"/>
      <c r="AW1279" s="1453"/>
      <c r="AX1279" s="1453"/>
      <c r="AY1279" s="1453"/>
      <c r="AZ1279" s="1453"/>
      <c r="BA1279" s="1453"/>
      <c r="BB1279" s="1453"/>
      <c r="BC1279" s="1453"/>
      <c r="BD1279" s="1453"/>
      <c r="BE1279" s="1453"/>
      <c r="BF1279" s="1453"/>
      <c r="BG1279" s="1453"/>
      <c r="BH1279" s="1453"/>
      <c r="BI1279" s="1453"/>
      <c r="BJ1279" s="1453"/>
      <c r="BK1279" s="1453"/>
      <c r="BL1279" s="1453"/>
      <c r="BM1279" s="1453"/>
      <c r="BN1279" s="1453"/>
      <c r="BO1279" s="1453"/>
      <c r="BP1279" s="1453"/>
      <c r="BQ1279" s="1453"/>
      <c r="BR1279" s="1453"/>
      <c r="BS1279" s="1453"/>
      <c r="BT1279" s="1453"/>
      <c r="BU1279" s="1453"/>
      <c r="BV1279" s="1453"/>
      <c r="BW1279" s="1453"/>
      <c r="BX1279" s="1453"/>
      <c r="BY1279" s="1453"/>
      <c r="BZ1279" s="1453"/>
      <c r="CA1279" s="1453"/>
      <c r="CB1279" s="1453"/>
      <c r="CC1279" s="1453"/>
      <c r="CD1279" s="1453"/>
      <c r="CE1279" s="1453"/>
      <c r="CF1279" s="1453"/>
      <c r="CG1279" s="1453"/>
      <c r="CH1279" s="1453"/>
      <c r="CI1279" s="1453"/>
      <c r="CJ1279" s="1453"/>
      <c r="CK1279" s="1453"/>
      <c r="CL1279" s="1453"/>
      <c r="CM1279" s="1453"/>
      <c r="CN1279" s="1453"/>
      <c r="CO1279" s="1453"/>
      <c r="CP1279" s="1453"/>
      <c r="CQ1279" s="1453"/>
      <c r="CR1279" s="1453"/>
      <c r="CS1279" s="1453"/>
      <c r="CT1279" s="1453"/>
      <c r="CU1279" s="1453"/>
      <c r="CV1279" s="1453"/>
      <c r="CW1279" s="1453"/>
      <c r="CX1279" s="1453"/>
      <c r="CY1279" s="1453"/>
      <c r="CZ1279" s="1453"/>
      <c r="DA1279" s="1453"/>
      <c r="DB1279" s="1453"/>
      <c r="DC1279" s="1453"/>
      <c r="DD1279" s="1453"/>
      <c r="DE1279" s="1453"/>
      <c r="DF1279" s="1453"/>
      <c r="DG1279" s="1453"/>
      <c r="DH1279" s="1453"/>
      <c r="DI1279" s="1453"/>
      <c r="DJ1279" s="1453"/>
      <c r="DK1279" s="1453"/>
      <c r="DL1279" s="1453"/>
      <c r="DM1279" s="1453"/>
      <c r="DN1279" s="1453"/>
      <c r="DO1279" s="1453"/>
      <c r="DP1279" s="1453"/>
      <c r="DQ1279" s="1453"/>
      <c r="DR1279" s="1453"/>
      <c r="DS1279" s="1453"/>
      <c r="DT1279" s="1453"/>
    </row>
    <row r="1280" spans="1:124" s="1543" customFormat="1" ht="21.9" customHeight="1" x14ac:dyDescent="0.3">
      <c r="A1280" s="1453"/>
      <c r="B1280" s="1453"/>
      <c r="C1280" s="1514"/>
      <c r="D1280" s="1514"/>
      <c r="E1280" s="1514"/>
      <c r="F1280" s="1848"/>
      <c r="G1280" s="1930"/>
      <c r="H1280" s="1516"/>
      <c r="I1280" s="1537"/>
      <c r="J1280" s="1537"/>
      <c r="K1280" s="1453"/>
      <c r="L1280" s="1453"/>
      <c r="M1280" s="1453"/>
      <c r="N1280" s="1514"/>
      <c r="O1280" s="1453"/>
      <c r="P1280" s="1453"/>
      <c r="Q1280" s="1453"/>
      <c r="R1280" s="1453"/>
      <c r="S1280" s="1453"/>
      <c r="T1280" s="1452"/>
      <c r="U1280"/>
      <c r="V1280"/>
      <c r="W1280" s="1453"/>
      <c r="X1280" s="1453"/>
      <c r="Y1280" s="1453"/>
      <c r="Z1280" s="1453"/>
      <c r="AA1280" s="1453"/>
      <c r="AB1280" s="1453"/>
      <c r="AC1280" s="1453"/>
      <c r="AD1280" s="1453"/>
      <c r="AE1280" s="1453"/>
      <c r="AF1280" s="1453"/>
      <c r="AG1280" s="1453"/>
      <c r="AH1280" s="1453"/>
      <c r="AI1280" s="1453"/>
      <c r="AJ1280" s="1453"/>
      <c r="AK1280" s="1453"/>
      <c r="AL1280" s="1453"/>
      <c r="AM1280" s="1453"/>
      <c r="AN1280" s="1453"/>
      <c r="AO1280" s="1453"/>
      <c r="AP1280" s="1453"/>
      <c r="AQ1280" s="1453"/>
      <c r="AR1280" s="1454"/>
      <c r="AS1280" s="1453"/>
      <c r="AT1280" s="1453"/>
      <c r="AU1280" s="1453"/>
      <c r="AV1280" s="1453"/>
      <c r="AW1280" s="1453"/>
      <c r="AX1280" s="1453"/>
      <c r="AY1280" s="1453"/>
      <c r="AZ1280" s="1453"/>
      <c r="BA1280" s="1453"/>
      <c r="BB1280" s="1453"/>
      <c r="BC1280" s="1453"/>
      <c r="BD1280" s="1453"/>
      <c r="BE1280" s="1453"/>
      <c r="BF1280" s="1453"/>
      <c r="BG1280" s="1453"/>
      <c r="BH1280" s="1453"/>
      <c r="BI1280" s="1453"/>
      <c r="BJ1280" s="1453"/>
      <c r="BK1280" s="1453"/>
      <c r="BL1280" s="1453"/>
      <c r="BM1280" s="1453"/>
      <c r="BN1280" s="1453"/>
      <c r="BO1280" s="1453"/>
      <c r="BP1280" s="1453"/>
      <c r="BQ1280" s="1453"/>
      <c r="BR1280" s="1453"/>
      <c r="BS1280" s="1453"/>
      <c r="BT1280" s="1453"/>
      <c r="BU1280" s="1453"/>
      <c r="BV1280" s="1453"/>
      <c r="BW1280" s="1453"/>
      <c r="BX1280" s="1453"/>
      <c r="BY1280" s="1453"/>
      <c r="BZ1280" s="1453"/>
      <c r="CA1280" s="1453"/>
      <c r="CB1280" s="1453"/>
      <c r="CC1280" s="1453"/>
      <c r="CD1280" s="1453"/>
      <c r="CE1280" s="1453"/>
      <c r="CF1280" s="1453"/>
      <c r="CG1280" s="1453"/>
      <c r="CH1280" s="1453"/>
      <c r="CI1280" s="1453"/>
      <c r="CJ1280" s="1453"/>
      <c r="CK1280" s="1453"/>
      <c r="CL1280" s="1453"/>
      <c r="CM1280" s="1453"/>
      <c r="CN1280" s="1453"/>
      <c r="CO1280" s="1453"/>
      <c r="CP1280" s="1453"/>
      <c r="CQ1280" s="1453"/>
      <c r="CR1280" s="1453"/>
      <c r="CS1280" s="1453"/>
      <c r="CT1280" s="1453"/>
      <c r="CU1280" s="1453"/>
      <c r="CV1280" s="1453"/>
      <c r="CW1280" s="1453"/>
      <c r="CX1280" s="1453"/>
      <c r="CY1280" s="1453"/>
      <c r="CZ1280" s="1453"/>
      <c r="DA1280" s="1453"/>
      <c r="DB1280" s="1453"/>
      <c r="DC1280" s="1453"/>
      <c r="DD1280" s="1453"/>
      <c r="DE1280" s="1453"/>
      <c r="DF1280" s="1453"/>
      <c r="DG1280" s="1453"/>
      <c r="DH1280" s="1453"/>
      <c r="DI1280" s="1453"/>
      <c r="DJ1280" s="1453"/>
      <c r="DK1280" s="1453"/>
      <c r="DL1280" s="1453"/>
      <c r="DM1280" s="1453"/>
      <c r="DN1280" s="1453"/>
      <c r="DO1280" s="1453"/>
      <c r="DP1280" s="1453"/>
      <c r="DQ1280" s="1453"/>
      <c r="DR1280" s="1453"/>
      <c r="DS1280" s="1453"/>
      <c r="DT1280" s="1453"/>
    </row>
    <row r="1281" spans="1:124" s="1543" customFormat="1" ht="21.9" customHeight="1" x14ac:dyDescent="0.3">
      <c r="A1281" s="1453"/>
      <c r="B1281" s="1453"/>
      <c r="C1281" s="1514"/>
      <c r="D1281" s="1514"/>
      <c r="E1281" s="1514"/>
      <c r="F1281" s="1848"/>
      <c r="G1281" s="1930"/>
      <c r="H1281" s="1516"/>
      <c r="I1281" s="1537"/>
      <c r="J1281" s="1537"/>
      <c r="K1281" s="1453"/>
      <c r="L1281" s="1453"/>
      <c r="M1281" s="1453"/>
      <c r="N1281" s="1514"/>
      <c r="O1281" s="1453"/>
      <c r="P1281" s="1453"/>
      <c r="Q1281" s="1453"/>
      <c r="R1281" s="1453"/>
      <c r="S1281" s="1453"/>
      <c r="T1281" s="1452"/>
      <c r="U1281"/>
      <c r="V1281"/>
      <c r="W1281" s="1453"/>
      <c r="X1281" s="1453"/>
      <c r="Y1281" s="1453"/>
      <c r="Z1281" s="1453"/>
      <c r="AA1281" s="1453"/>
      <c r="AB1281" s="1453"/>
      <c r="AC1281" s="1453"/>
      <c r="AD1281" s="1453"/>
      <c r="AE1281" s="1453"/>
      <c r="AF1281" s="1453"/>
      <c r="AG1281" s="1453"/>
      <c r="AH1281" s="1453"/>
      <c r="AI1281" s="1453"/>
      <c r="AJ1281" s="1453"/>
      <c r="AK1281" s="1453"/>
      <c r="AL1281" s="1453"/>
      <c r="AM1281" s="1453"/>
      <c r="AN1281" s="1453"/>
      <c r="AO1281" s="1453"/>
      <c r="AP1281" s="1453"/>
      <c r="AQ1281" s="1453"/>
      <c r="AR1281" s="1454"/>
      <c r="AS1281" s="1453"/>
      <c r="AT1281" s="1453"/>
      <c r="AU1281" s="1453"/>
      <c r="AV1281" s="1453"/>
      <c r="AW1281" s="1453"/>
      <c r="AX1281" s="1453"/>
      <c r="AY1281" s="1453"/>
      <c r="AZ1281" s="1453"/>
      <c r="BA1281" s="1453"/>
      <c r="BB1281" s="1453"/>
      <c r="BC1281" s="1453"/>
      <c r="BD1281" s="1453"/>
      <c r="BE1281" s="1453"/>
      <c r="BF1281" s="1453"/>
      <c r="BG1281" s="1453"/>
      <c r="BH1281" s="1453"/>
      <c r="BI1281" s="1453"/>
      <c r="BJ1281" s="1453"/>
      <c r="BK1281" s="1453"/>
      <c r="BL1281" s="1453"/>
      <c r="BM1281" s="1453"/>
      <c r="BN1281" s="1453"/>
      <c r="BO1281" s="1453"/>
      <c r="BP1281" s="1453"/>
      <c r="BQ1281" s="1453"/>
      <c r="BR1281" s="1453"/>
      <c r="BS1281" s="1453"/>
      <c r="BT1281" s="1453"/>
      <c r="BU1281" s="1453"/>
      <c r="BV1281" s="1453"/>
      <c r="BW1281" s="1453"/>
      <c r="BX1281" s="1453"/>
      <c r="BY1281" s="1453"/>
      <c r="BZ1281" s="1453"/>
      <c r="CA1281" s="1453"/>
      <c r="CB1281" s="1453"/>
      <c r="CC1281" s="1453"/>
      <c r="CD1281" s="1453"/>
      <c r="CE1281" s="1453"/>
      <c r="CF1281" s="1453"/>
      <c r="CG1281" s="1453"/>
      <c r="CH1281" s="1453"/>
      <c r="CI1281" s="1453"/>
      <c r="CJ1281" s="1453"/>
      <c r="CK1281" s="1453"/>
      <c r="CL1281" s="1453"/>
      <c r="CM1281" s="1453"/>
      <c r="CN1281" s="1453"/>
      <c r="CO1281" s="1453"/>
      <c r="CP1281" s="1453"/>
      <c r="CQ1281" s="1453"/>
      <c r="CR1281" s="1453"/>
      <c r="CS1281" s="1453"/>
      <c r="CT1281" s="1453"/>
      <c r="CU1281" s="1453"/>
      <c r="CV1281" s="1453"/>
      <c r="CW1281" s="1453"/>
      <c r="CX1281" s="1453"/>
      <c r="CY1281" s="1453"/>
      <c r="CZ1281" s="1453"/>
      <c r="DA1281" s="1453"/>
      <c r="DB1281" s="1453"/>
      <c r="DC1281" s="1453"/>
      <c r="DD1281" s="1453"/>
      <c r="DE1281" s="1453"/>
      <c r="DF1281" s="1453"/>
      <c r="DG1281" s="1453"/>
      <c r="DH1281" s="1453"/>
      <c r="DI1281" s="1453"/>
      <c r="DJ1281" s="1453"/>
      <c r="DK1281" s="1453"/>
      <c r="DL1281" s="1453"/>
      <c r="DM1281" s="1453"/>
      <c r="DN1281" s="1453"/>
      <c r="DO1281" s="1453"/>
      <c r="DP1281" s="1453"/>
      <c r="DQ1281" s="1453"/>
      <c r="DR1281" s="1453"/>
      <c r="DS1281" s="1453"/>
      <c r="DT1281" s="1453"/>
    </row>
    <row r="1282" spans="1:124" s="1543" customFormat="1" ht="21.9" customHeight="1" x14ac:dyDescent="0.3">
      <c r="A1282" s="1453"/>
      <c r="B1282" s="1453"/>
      <c r="C1282" s="1514"/>
      <c r="D1282" s="1514"/>
      <c r="E1282" s="1514"/>
      <c r="F1282" s="1848"/>
      <c r="G1282" s="1930"/>
      <c r="H1282" s="1516"/>
      <c r="I1282" s="1537"/>
      <c r="J1282" s="1537"/>
      <c r="K1282" s="1453"/>
      <c r="L1282" s="1453"/>
      <c r="M1282" s="1453"/>
      <c r="N1282" s="1514"/>
      <c r="O1282" s="1453"/>
      <c r="P1282" s="1453"/>
      <c r="Q1282" s="1453"/>
      <c r="R1282" s="1453"/>
      <c r="S1282" s="1453"/>
      <c r="T1282" s="1452"/>
      <c r="U1282"/>
      <c r="V1282"/>
      <c r="W1282" s="1453"/>
      <c r="X1282" s="1453"/>
      <c r="Y1282" s="1453"/>
      <c r="Z1282" s="1453"/>
      <c r="AA1282" s="1453"/>
      <c r="AB1282" s="1453"/>
      <c r="AC1282" s="1453"/>
      <c r="AD1282" s="1453"/>
      <c r="AE1282" s="1453"/>
      <c r="AF1282" s="1453"/>
      <c r="AG1282" s="1453"/>
      <c r="AH1282" s="1453"/>
      <c r="AI1282" s="1453"/>
      <c r="AJ1282" s="1453"/>
      <c r="AK1282" s="1453"/>
      <c r="AL1282" s="1453"/>
      <c r="AM1282" s="1453"/>
      <c r="AN1282" s="1453"/>
      <c r="AO1282" s="1453"/>
      <c r="AP1282" s="1453"/>
      <c r="AQ1282" s="1453"/>
      <c r="AR1282" s="1454"/>
      <c r="AS1282" s="1453"/>
      <c r="AT1282" s="1453"/>
      <c r="AU1282" s="1453"/>
      <c r="AV1282" s="1453"/>
      <c r="AW1282" s="1453"/>
      <c r="AX1282" s="1453"/>
      <c r="AY1282" s="1453"/>
      <c r="AZ1282" s="1453"/>
      <c r="BA1282" s="1453"/>
      <c r="BB1282" s="1453"/>
      <c r="BC1282" s="1453"/>
      <c r="BD1282" s="1453"/>
      <c r="BE1282" s="1453"/>
      <c r="BF1282" s="1453"/>
      <c r="BG1282" s="1453"/>
      <c r="BH1282" s="1453"/>
      <c r="BI1282" s="1453"/>
      <c r="BJ1282" s="1453"/>
      <c r="BK1282" s="1453"/>
      <c r="BL1282" s="1453"/>
      <c r="BM1282" s="1453"/>
      <c r="BN1282" s="1453"/>
      <c r="BO1282" s="1453"/>
      <c r="BP1282" s="1453"/>
      <c r="BQ1282" s="1453"/>
      <c r="BR1282" s="1453"/>
      <c r="BS1282" s="1453"/>
      <c r="BT1282" s="1453"/>
      <c r="BU1282" s="1453"/>
      <c r="BV1282" s="1453"/>
      <c r="BW1282" s="1453"/>
      <c r="BX1282" s="1453"/>
      <c r="BY1282" s="1453"/>
      <c r="BZ1282" s="1453"/>
      <c r="CA1282" s="1453"/>
      <c r="CB1282" s="1453"/>
      <c r="CC1282" s="1453"/>
      <c r="CD1282" s="1453"/>
      <c r="CE1282" s="1453"/>
      <c r="CF1282" s="1453"/>
      <c r="CG1282" s="1453"/>
      <c r="CH1282" s="1453"/>
      <c r="CI1282" s="1453"/>
      <c r="CJ1282" s="1453"/>
      <c r="CK1282" s="1453"/>
      <c r="CL1282" s="1453"/>
      <c r="CM1282" s="1453"/>
      <c r="CN1282" s="1453"/>
      <c r="CO1282" s="1453"/>
      <c r="CP1282" s="1453"/>
      <c r="CQ1282" s="1453"/>
      <c r="CR1282" s="1453"/>
      <c r="CS1282" s="1453"/>
      <c r="CT1282" s="1453"/>
      <c r="CU1282" s="1453"/>
      <c r="CV1282" s="1453"/>
      <c r="CW1282" s="1453"/>
      <c r="CX1282" s="1453"/>
      <c r="CY1282" s="1453"/>
      <c r="CZ1282" s="1453"/>
      <c r="DA1282" s="1453"/>
      <c r="DB1282" s="1453"/>
      <c r="DC1282" s="1453"/>
      <c r="DD1282" s="1453"/>
      <c r="DE1282" s="1453"/>
      <c r="DF1282" s="1453"/>
      <c r="DG1282" s="1453"/>
      <c r="DH1282" s="1453"/>
      <c r="DI1282" s="1453"/>
      <c r="DJ1282" s="1453"/>
      <c r="DK1282" s="1453"/>
      <c r="DL1282" s="1453"/>
      <c r="DM1282" s="1453"/>
      <c r="DN1282" s="1453"/>
      <c r="DO1282" s="1453"/>
      <c r="DP1282" s="1453"/>
      <c r="DQ1282" s="1453"/>
      <c r="DR1282" s="1453"/>
      <c r="DS1282" s="1453"/>
      <c r="DT1282" s="1453"/>
    </row>
    <row r="1283" spans="1:124" s="1543" customFormat="1" ht="21.9" customHeight="1" x14ac:dyDescent="0.3">
      <c r="A1283" s="1453"/>
      <c r="B1283" s="1453"/>
      <c r="C1283" s="1514"/>
      <c r="D1283" s="1514"/>
      <c r="E1283" s="1514"/>
      <c r="F1283" s="1848"/>
      <c r="G1283" s="1930"/>
      <c r="H1283" s="1516"/>
      <c r="I1283" s="1537"/>
      <c r="J1283" s="1537"/>
      <c r="K1283" s="1453"/>
      <c r="L1283" s="1453"/>
      <c r="M1283" s="1453"/>
      <c r="N1283" s="1514"/>
      <c r="O1283" s="1453"/>
      <c r="P1283" s="1453"/>
      <c r="Q1283" s="1453"/>
      <c r="R1283" s="1453"/>
      <c r="S1283" s="1453"/>
      <c r="T1283" s="1452"/>
      <c r="U1283"/>
      <c r="V1283"/>
      <c r="W1283" s="1453"/>
      <c r="X1283" s="1453"/>
      <c r="Y1283" s="1453"/>
      <c r="Z1283" s="1453"/>
      <c r="AA1283" s="1453"/>
      <c r="AB1283" s="1453"/>
      <c r="AC1283" s="1453"/>
      <c r="AD1283" s="1453"/>
      <c r="AE1283" s="1453"/>
      <c r="AF1283" s="1453"/>
      <c r="AG1283" s="1453"/>
      <c r="AH1283" s="1453"/>
      <c r="AI1283" s="1453"/>
      <c r="AJ1283" s="1453"/>
      <c r="AK1283" s="1453"/>
      <c r="AL1283" s="1453"/>
      <c r="AM1283" s="1453"/>
      <c r="AN1283" s="1453"/>
      <c r="AO1283" s="1453"/>
      <c r="AP1283" s="1453"/>
      <c r="AQ1283" s="1453"/>
      <c r="AR1283" s="1454"/>
      <c r="AS1283" s="1453"/>
      <c r="AT1283" s="1453"/>
      <c r="AU1283" s="1453"/>
      <c r="AV1283" s="1453"/>
      <c r="AW1283" s="1453"/>
      <c r="AX1283" s="1453"/>
      <c r="AY1283" s="1453"/>
      <c r="AZ1283" s="1453"/>
      <c r="BA1283" s="1453"/>
      <c r="BB1283" s="1453"/>
      <c r="BC1283" s="1453"/>
      <c r="BD1283" s="1453"/>
      <c r="BE1283" s="1453"/>
      <c r="BF1283" s="1453"/>
      <c r="BG1283" s="1453"/>
      <c r="BH1283" s="1453"/>
      <c r="BI1283" s="1453"/>
      <c r="BJ1283" s="1453"/>
      <c r="BK1283" s="1453"/>
      <c r="BL1283" s="1453"/>
      <c r="BM1283" s="1453"/>
      <c r="BN1283" s="1453"/>
      <c r="BO1283" s="1453"/>
      <c r="BP1283" s="1453"/>
      <c r="BQ1283" s="1453"/>
      <c r="BR1283" s="1453"/>
      <c r="BS1283" s="1453"/>
      <c r="BT1283" s="1453"/>
      <c r="BU1283" s="1453"/>
      <c r="BV1283" s="1453"/>
      <c r="BW1283" s="1453"/>
      <c r="BX1283" s="1453"/>
      <c r="BY1283" s="1453"/>
      <c r="BZ1283" s="1453"/>
      <c r="CA1283" s="1453"/>
      <c r="CB1283" s="1453"/>
      <c r="CC1283" s="1453"/>
      <c r="CD1283" s="1453"/>
      <c r="CE1283" s="1453"/>
      <c r="CF1283" s="1453"/>
      <c r="CG1283" s="1453"/>
      <c r="CH1283" s="1453"/>
      <c r="CI1283" s="1453"/>
      <c r="CJ1283" s="1453"/>
      <c r="CK1283" s="1453"/>
      <c r="CL1283" s="1453"/>
      <c r="CM1283" s="1453"/>
      <c r="CN1283" s="1453"/>
      <c r="CO1283" s="1453"/>
      <c r="CP1283" s="1453"/>
      <c r="CQ1283" s="1453"/>
      <c r="CR1283" s="1453"/>
      <c r="CS1283" s="1453"/>
      <c r="CT1283" s="1453"/>
      <c r="CU1283" s="1453"/>
      <c r="CV1283" s="1453"/>
      <c r="CW1283" s="1453"/>
      <c r="CX1283" s="1453"/>
      <c r="CY1283" s="1453"/>
      <c r="CZ1283" s="1453"/>
      <c r="DA1283" s="1453"/>
      <c r="DB1283" s="1453"/>
      <c r="DC1283" s="1453"/>
      <c r="DD1283" s="1453"/>
      <c r="DE1283" s="1453"/>
      <c r="DF1283" s="1453"/>
      <c r="DG1283" s="1453"/>
      <c r="DH1283" s="1453"/>
      <c r="DI1283" s="1453"/>
      <c r="DJ1283" s="1453"/>
      <c r="DK1283" s="1453"/>
      <c r="DL1283" s="1453"/>
      <c r="DM1283" s="1453"/>
      <c r="DN1283" s="1453"/>
      <c r="DO1283" s="1453"/>
      <c r="DP1283" s="1453"/>
      <c r="DQ1283" s="1453"/>
      <c r="DR1283" s="1453"/>
      <c r="DS1283" s="1453"/>
      <c r="DT1283" s="1453"/>
    </row>
    <row r="1284" spans="1:124" s="1543" customFormat="1" ht="21.9" customHeight="1" x14ac:dyDescent="0.3">
      <c r="A1284" s="1453"/>
      <c r="B1284" s="1453"/>
      <c r="C1284" s="1514"/>
      <c r="D1284" s="1514"/>
      <c r="E1284" s="1514"/>
      <c r="F1284" s="1848"/>
      <c r="G1284" s="1930"/>
      <c r="H1284" s="1516"/>
      <c r="I1284" s="1537"/>
      <c r="J1284" s="1537"/>
      <c r="K1284" s="1453"/>
      <c r="L1284" s="1453"/>
      <c r="M1284" s="1453"/>
      <c r="N1284" s="1514"/>
      <c r="O1284" s="1453"/>
      <c r="P1284" s="1453"/>
      <c r="Q1284" s="1453"/>
      <c r="R1284" s="1453"/>
      <c r="S1284" s="1453"/>
      <c r="T1284" s="1452"/>
      <c r="U1284"/>
      <c r="V1284"/>
      <c r="W1284" s="1453"/>
      <c r="X1284" s="1453"/>
      <c r="Y1284" s="1453"/>
      <c r="Z1284" s="1453"/>
      <c r="AA1284" s="1453"/>
      <c r="AB1284" s="1453"/>
      <c r="AC1284" s="1453"/>
      <c r="AD1284" s="1453"/>
      <c r="AE1284" s="1453"/>
      <c r="AF1284" s="1453"/>
      <c r="AG1284" s="1453"/>
      <c r="AH1284" s="1453"/>
      <c r="AI1284" s="1453"/>
      <c r="AJ1284" s="1453"/>
      <c r="AK1284" s="1453"/>
      <c r="AL1284" s="1453"/>
      <c r="AM1284" s="1453"/>
      <c r="AN1284" s="1453"/>
      <c r="AO1284" s="1453"/>
      <c r="AP1284" s="1453"/>
      <c r="AQ1284" s="1453"/>
      <c r="AR1284" s="1454"/>
      <c r="AS1284" s="1453"/>
      <c r="AT1284" s="1453"/>
      <c r="AU1284" s="1453"/>
      <c r="AV1284" s="1453"/>
      <c r="AW1284" s="1453"/>
      <c r="AX1284" s="1453"/>
      <c r="AY1284" s="1453"/>
      <c r="AZ1284" s="1453"/>
      <c r="BA1284" s="1453"/>
      <c r="BB1284" s="1453"/>
      <c r="BC1284" s="1453"/>
      <c r="BD1284" s="1453"/>
      <c r="BE1284" s="1453"/>
      <c r="BF1284" s="1453"/>
      <c r="BG1284" s="1453"/>
      <c r="BH1284" s="1453"/>
      <c r="BI1284" s="1453"/>
      <c r="BJ1284" s="1453"/>
      <c r="BK1284" s="1453"/>
      <c r="BL1284" s="1453"/>
      <c r="BM1284" s="1453"/>
      <c r="BN1284" s="1453"/>
      <c r="BO1284" s="1453"/>
      <c r="BP1284" s="1453"/>
      <c r="BQ1284" s="1453"/>
      <c r="BR1284" s="1453"/>
      <c r="BS1284" s="1453"/>
      <c r="BT1284" s="1453"/>
      <c r="BU1284" s="1453"/>
      <c r="BV1284" s="1453"/>
      <c r="BW1284" s="1453"/>
      <c r="BX1284" s="1453"/>
      <c r="BY1284" s="1453"/>
      <c r="BZ1284" s="1453"/>
      <c r="CA1284" s="1453"/>
      <c r="CB1284" s="1453"/>
      <c r="CC1284" s="1453"/>
      <c r="CD1284" s="1453"/>
      <c r="CE1284" s="1453"/>
      <c r="CF1284" s="1453"/>
      <c r="CG1284" s="1453"/>
      <c r="CH1284" s="1453"/>
      <c r="CI1284" s="1453"/>
      <c r="CJ1284" s="1453"/>
      <c r="CK1284" s="1453"/>
      <c r="CL1284" s="1453"/>
      <c r="CM1284" s="1453"/>
      <c r="CN1284" s="1453"/>
      <c r="CO1284" s="1453"/>
      <c r="CP1284" s="1453"/>
      <c r="CQ1284" s="1453"/>
      <c r="CR1284" s="1453"/>
      <c r="CS1284" s="1453"/>
      <c r="CT1284" s="1453"/>
      <c r="CU1284" s="1453"/>
      <c r="CV1284" s="1453"/>
      <c r="CW1284" s="1453"/>
      <c r="CX1284" s="1453"/>
      <c r="CY1284" s="1453"/>
      <c r="CZ1284" s="1453"/>
      <c r="DA1284" s="1453"/>
      <c r="DB1284" s="1453"/>
      <c r="DC1284" s="1453"/>
      <c r="DD1284" s="1453"/>
      <c r="DE1284" s="1453"/>
      <c r="DF1284" s="1453"/>
      <c r="DG1284" s="1453"/>
      <c r="DH1284" s="1453"/>
      <c r="DI1284" s="1453"/>
      <c r="DJ1284" s="1453"/>
      <c r="DK1284" s="1453"/>
      <c r="DL1284" s="1453"/>
      <c r="DM1284" s="1453"/>
      <c r="DN1284" s="1453"/>
      <c r="DO1284" s="1453"/>
      <c r="DP1284" s="1453"/>
      <c r="DQ1284" s="1453"/>
      <c r="DR1284" s="1453"/>
      <c r="DS1284" s="1453"/>
      <c r="DT1284" s="1453"/>
    </row>
    <row r="1285" spans="1:124" s="1543" customFormat="1" ht="21.9" customHeight="1" x14ac:dyDescent="0.3">
      <c r="A1285" s="1453"/>
      <c r="B1285" s="1453"/>
      <c r="C1285" s="1514"/>
      <c r="D1285" s="1514"/>
      <c r="E1285" s="1514"/>
      <c r="F1285" s="1848"/>
      <c r="G1285" s="1930"/>
      <c r="H1285" s="1516"/>
      <c r="I1285" s="1537"/>
      <c r="J1285" s="1537"/>
      <c r="K1285" s="1453"/>
      <c r="L1285" s="1453"/>
      <c r="M1285" s="1453"/>
      <c r="N1285" s="1514"/>
      <c r="O1285" s="1453"/>
      <c r="P1285" s="1453"/>
      <c r="Q1285" s="1453"/>
      <c r="R1285" s="1453"/>
      <c r="S1285" s="1453"/>
      <c r="T1285" s="1452"/>
      <c r="U1285"/>
      <c r="V1285"/>
      <c r="W1285" s="1453"/>
      <c r="X1285" s="1453"/>
      <c r="Y1285" s="1453"/>
      <c r="Z1285" s="1453"/>
      <c r="AA1285" s="1453"/>
      <c r="AB1285" s="1453"/>
      <c r="AC1285" s="1453"/>
      <c r="AD1285" s="1453"/>
      <c r="AE1285" s="1453"/>
      <c r="AF1285" s="1453"/>
      <c r="AG1285" s="1453"/>
      <c r="AH1285" s="1453"/>
      <c r="AI1285" s="1453"/>
      <c r="AJ1285" s="1453"/>
      <c r="AK1285" s="1453"/>
      <c r="AL1285" s="1453"/>
      <c r="AM1285" s="1453"/>
      <c r="AN1285" s="1453"/>
      <c r="AO1285" s="1453"/>
      <c r="AP1285" s="1453"/>
      <c r="AQ1285" s="1453"/>
      <c r="AR1285" s="1454"/>
      <c r="AS1285" s="1453"/>
      <c r="AT1285" s="1453"/>
      <c r="AU1285" s="1453"/>
      <c r="AV1285" s="1453"/>
      <c r="AW1285" s="1453"/>
      <c r="AX1285" s="1453"/>
      <c r="AY1285" s="1453"/>
      <c r="AZ1285" s="1453"/>
      <c r="BA1285" s="1453"/>
      <c r="BB1285" s="1453"/>
      <c r="BC1285" s="1453"/>
      <c r="BD1285" s="1453"/>
      <c r="BE1285" s="1453"/>
      <c r="BF1285" s="1453"/>
      <c r="BG1285" s="1453"/>
      <c r="BH1285" s="1453"/>
      <c r="BI1285" s="1453"/>
      <c r="BJ1285" s="1453"/>
      <c r="BK1285" s="1453"/>
      <c r="BL1285" s="1453"/>
      <c r="BM1285" s="1453"/>
      <c r="BN1285" s="1453"/>
      <c r="BO1285" s="1453"/>
      <c r="BP1285" s="1453"/>
      <c r="BQ1285" s="1453"/>
      <c r="BR1285" s="1453"/>
      <c r="BS1285" s="1453"/>
      <c r="BT1285" s="1453"/>
      <c r="BU1285" s="1453"/>
      <c r="BV1285" s="1453"/>
      <c r="BW1285" s="1453"/>
      <c r="BX1285" s="1453"/>
      <c r="BY1285" s="1453"/>
      <c r="BZ1285" s="1453"/>
      <c r="CA1285" s="1453"/>
      <c r="CB1285" s="1453"/>
      <c r="CC1285" s="1453"/>
      <c r="CD1285" s="1453"/>
      <c r="CE1285" s="1453"/>
      <c r="CF1285" s="1453"/>
      <c r="CG1285" s="1453"/>
      <c r="CH1285" s="1453"/>
      <c r="CI1285" s="1453"/>
      <c r="CJ1285" s="1453"/>
      <c r="CK1285" s="1453"/>
      <c r="CL1285" s="1453"/>
      <c r="CM1285" s="1453"/>
      <c r="CN1285" s="1453"/>
      <c r="CO1285" s="1453"/>
      <c r="CP1285" s="1453"/>
      <c r="CQ1285" s="1453"/>
      <c r="CR1285" s="1453"/>
      <c r="CS1285" s="1453"/>
      <c r="CT1285" s="1453"/>
      <c r="CU1285" s="1453"/>
      <c r="CV1285" s="1453"/>
      <c r="CW1285" s="1453"/>
      <c r="CX1285" s="1453"/>
      <c r="CY1285" s="1453"/>
      <c r="CZ1285" s="1453"/>
      <c r="DA1285" s="1453"/>
      <c r="DB1285" s="1453"/>
      <c r="DC1285" s="1453"/>
      <c r="DD1285" s="1453"/>
      <c r="DE1285" s="1453"/>
      <c r="DF1285" s="1453"/>
      <c r="DG1285" s="1453"/>
      <c r="DH1285" s="1453"/>
      <c r="DI1285" s="1453"/>
      <c r="DJ1285" s="1453"/>
      <c r="DK1285" s="1453"/>
      <c r="DL1285" s="1453"/>
      <c r="DM1285" s="1453"/>
      <c r="DN1285" s="1453"/>
      <c r="DO1285" s="1453"/>
      <c r="DP1285" s="1453"/>
      <c r="DQ1285" s="1453"/>
      <c r="DR1285" s="1453"/>
      <c r="DS1285" s="1453"/>
      <c r="DT1285" s="1453"/>
    </row>
    <row r="1286" spans="1:124" s="1543" customFormat="1" ht="21.9" customHeight="1" x14ac:dyDescent="0.3">
      <c r="A1286" s="1453"/>
      <c r="B1286" s="1453"/>
      <c r="C1286" s="1514"/>
      <c r="D1286" s="1514"/>
      <c r="E1286" s="1514"/>
      <c r="F1286" s="1848"/>
      <c r="G1286" s="1930"/>
      <c r="H1286" s="1516"/>
      <c r="I1286" s="1537"/>
      <c r="J1286" s="1537"/>
      <c r="K1286" s="1453"/>
      <c r="L1286" s="1453"/>
      <c r="M1286" s="1453"/>
      <c r="N1286" s="1514"/>
      <c r="O1286" s="1453"/>
      <c r="P1286" s="1453"/>
      <c r="Q1286" s="1453"/>
      <c r="R1286" s="1453"/>
      <c r="S1286" s="1453"/>
      <c r="T1286" s="1452"/>
      <c r="U1286"/>
      <c r="V1286"/>
      <c r="W1286" s="1453"/>
      <c r="X1286" s="1453"/>
      <c r="Y1286" s="1453"/>
      <c r="Z1286" s="1453"/>
      <c r="AA1286" s="1453"/>
      <c r="AB1286" s="1453"/>
      <c r="AC1286" s="1453"/>
      <c r="AD1286" s="1453"/>
      <c r="AE1286" s="1453"/>
      <c r="AF1286" s="1453"/>
      <c r="AG1286" s="1453"/>
      <c r="AH1286" s="1453"/>
      <c r="AI1286" s="1453"/>
      <c r="AJ1286" s="1453"/>
      <c r="AK1286" s="1453"/>
      <c r="AL1286" s="1453"/>
      <c r="AM1286" s="1453"/>
      <c r="AN1286" s="1453"/>
      <c r="AO1286" s="1453"/>
      <c r="AP1286" s="1453"/>
      <c r="AQ1286" s="1453"/>
      <c r="AR1286" s="1454"/>
      <c r="AS1286" s="1453"/>
      <c r="AT1286" s="1453"/>
      <c r="AU1286" s="1453"/>
      <c r="AV1286" s="1453"/>
      <c r="AW1286" s="1453"/>
      <c r="AX1286" s="1453"/>
      <c r="AY1286" s="1453"/>
      <c r="AZ1286" s="1453"/>
      <c r="BA1286" s="1453"/>
      <c r="BB1286" s="1453"/>
      <c r="BC1286" s="1453"/>
      <c r="BD1286" s="1453"/>
      <c r="BE1286" s="1453"/>
      <c r="BF1286" s="1453"/>
      <c r="BG1286" s="1453"/>
      <c r="BH1286" s="1453"/>
      <c r="BI1286" s="1453"/>
      <c r="BJ1286" s="1453"/>
      <c r="BK1286" s="1453"/>
      <c r="BL1286" s="1453"/>
      <c r="BM1286" s="1453"/>
      <c r="BN1286" s="1453"/>
      <c r="BO1286" s="1453"/>
      <c r="BP1286" s="1453"/>
      <c r="BQ1286" s="1453"/>
      <c r="BR1286" s="1453"/>
      <c r="BS1286" s="1453"/>
      <c r="BT1286" s="1453"/>
      <c r="BU1286" s="1453"/>
      <c r="BV1286" s="1453"/>
      <c r="BW1286" s="1453"/>
      <c r="BX1286" s="1453"/>
      <c r="BY1286" s="1453"/>
      <c r="BZ1286" s="1453"/>
      <c r="CA1286" s="1453"/>
      <c r="CB1286" s="1453"/>
      <c r="CC1286" s="1453"/>
      <c r="CD1286" s="1453"/>
      <c r="CE1286" s="1453"/>
      <c r="CF1286" s="1453"/>
      <c r="CG1286" s="1453"/>
      <c r="CH1286" s="1453"/>
      <c r="CI1286" s="1453"/>
      <c r="CJ1286" s="1453"/>
      <c r="CK1286" s="1453"/>
      <c r="CL1286" s="1453"/>
      <c r="CM1286" s="1453"/>
      <c r="CN1286" s="1453"/>
      <c r="CO1286" s="1453"/>
      <c r="CP1286" s="1453"/>
      <c r="CQ1286" s="1453"/>
      <c r="CR1286" s="1453"/>
      <c r="CS1286" s="1453"/>
      <c r="CT1286" s="1453"/>
      <c r="CU1286" s="1453"/>
      <c r="CV1286" s="1453"/>
      <c r="CW1286" s="1453"/>
      <c r="CX1286" s="1453"/>
      <c r="CY1286" s="1453"/>
      <c r="CZ1286" s="1453"/>
      <c r="DA1286" s="1453"/>
      <c r="DB1286" s="1453"/>
      <c r="DC1286" s="1453"/>
      <c r="DD1286" s="1453"/>
      <c r="DE1286" s="1453"/>
      <c r="DF1286" s="1453"/>
      <c r="DG1286" s="1453"/>
      <c r="DH1286" s="1453"/>
      <c r="DI1286" s="1453"/>
      <c r="DJ1286" s="1453"/>
      <c r="DK1286" s="1453"/>
      <c r="DL1286" s="1453"/>
      <c r="DM1286" s="1453"/>
      <c r="DN1286" s="1453"/>
      <c r="DO1286" s="1453"/>
      <c r="DP1286" s="1453"/>
      <c r="DQ1286" s="1453"/>
      <c r="DR1286" s="1453"/>
      <c r="DS1286" s="1453"/>
      <c r="DT1286" s="1453"/>
    </row>
    <row r="1287" spans="1:124" s="1543" customFormat="1" ht="21.9" customHeight="1" x14ac:dyDescent="0.3">
      <c r="A1287" s="1453"/>
      <c r="B1287" s="1453"/>
      <c r="C1287" s="1514"/>
      <c r="D1287" s="1514"/>
      <c r="E1287" s="1514"/>
      <c r="F1287" s="1848"/>
      <c r="G1287" s="1930"/>
      <c r="H1287" s="1516"/>
      <c r="I1287" s="1537"/>
      <c r="J1287" s="1537"/>
      <c r="K1287" s="1453"/>
      <c r="L1287" s="1453"/>
      <c r="M1287" s="1453"/>
      <c r="N1287" s="1514"/>
      <c r="O1287" s="1453"/>
      <c r="P1287" s="1453"/>
      <c r="Q1287" s="1453"/>
      <c r="R1287" s="1453"/>
      <c r="S1287" s="1453"/>
      <c r="T1287" s="1452"/>
      <c r="U1287"/>
      <c r="V1287"/>
      <c r="W1287" s="1453"/>
      <c r="X1287" s="1453"/>
      <c r="Y1287" s="1453"/>
      <c r="Z1287" s="1453"/>
      <c r="AA1287" s="1453"/>
      <c r="AB1287" s="1453"/>
      <c r="AC1287" s="1453"/>
      <c r="AD1287" s="1453"/>
      <c r="AE1287" s="1453"/>
      <c r="AF1287" s="1453"/>
      <c r="AG1287" s="1453"/>
      <c r="AH1287" s="1453"/>
      <c r="AI1287" s="1453"/>
      <c r="AJ1287" s="1453"/>
      <c r="AK1287" s="1453"/>
      <c r="AL1287" s="1453"/>
      <c r="AM1287" s="1453"/>
      <c r="AN1287" s="1453"/>
      <c r="AO1287" s="1453"/>
      <c r="AP1287" s="1453"/>
      <c r="AQ1287" s="1453"/>
      <c r="AR1287" s="1454"/>
      <c r="AS1287" s="1453"/>
      <c r="AT1287" s="1453"/>
      <c r="AU1287" s="1453"/>
      <c r="AV1287" s="1453"/>
      <c r="AW1287" s="1453"/>
      <c r="AX1287" s="1453"/>
      <c r="AY1287" s="1453"/>
      <c r="AZ1287" s="1453"/>
      <c r="BA1287" s="1453"/>
      <c r="BB1287" s="1453"/>
      <c r="BC1287" s="1453"/>
      <c r="BD1287" s="1453"/>
      <c r="BE1287" s="1453"/>
      <c r="BF1287" s="1453"/>
      <c r="BG1287" s="1453"/>
      <c r="BH1287" s="1453"/>
      <c r="BI1287" s="1453"/>
      <c r="BJ1287" s="1453"/>
      <c r="BK1287" s="1453"/>
      <c r="BL1287" s="1453"/>
      <c r="BM1287" s="1453"/>
      <c r="BN1287" s="1453"/>
      <c r="BO1287" s="1453"/>
      <c r="BP1287" s="1453"/>
      <c r="BQ1287" s="1453"/>
      <c r="BR1287" s="1453"/>
      <c r="BS1287" s="1453"/>
      <c r="BT1287" s="1453"/>
      <c r="BU1287" s="1453"/>
      <c r="BV1287" s="1453"/>
      <c r="BW1287" s="1453"/>
      <c r="BX1287" s="1453"/>
      <c r="BY1287" s="1453"/>
      <c r="BZ1287" s="1453"/>
      <c r="CA1287" s="1453"/>
      <c r="CB1287" s="1453"/>
      <c r="CC1287" s="1453"/>
      <c r="CD1287" s="1453"/>
      <c r="CE1287" s="1453"/>
      <c r="CF1287" s="1453"/>
      <c r="CG1287" s="1453"/>
      <c r="CH1287" s="1453"/>
      <c r="CI1287" s="1453"/>
      <c r="CJ1287" s="1453"/>
      <c r="CK1287" s="1453"/>
      <c r="CL1287" s="1453"/>
      <c r="CM1287" s="1453"/>
      <c r="CN1287" s="1453"/>
      <c r="CO1287" s="1453"/>
      <c r="CP1287" s="1453"/>
      <c r="CQ1287" s="1453"/>
      <c r="CR1287" s="1453"/>
      <c r="CS1287" s="1453"/>
      <c r="CT1287" s="1453"/>
      <c r="CU1287" s="1453"/>
      <c r="CV1287" s="1453"/>
      <c r="CW1287" s="1453"/>
      <c r="CX1287" s="1453"/>
      <c r="CY1287" s="1453"/>
      <c r="CZ1287" s="1453"/>
      <c r="DA1287" s="1453"/>
      <c r="DB1287" s="1453"/>
      <c r="DC1287" s="1453"/>
      <c r="DD1287" s="1453"/>
      <c r="DE1287" s="1453"/>
      <c r="DF1287" s="1453"/>
      <c r="DG1287" s="1453"/>
      <c r="DH1287" s="1453"/>
      <c r="DI1287" s="1453"/>
      <c r="DJ1287" s="1453"/>
      <c r="DK1287" s="1453"/>
      <c r="DL1287" s="1453"/>
      <c r="DM1287" s="1453"/>
      <c r="DN1287" s="1453"/>
      <c r="DO1287" s="1453"/>
      <c r="DP1287" s="1453"/>
      <c r="DQ1287" s="1453"/>
      <c r="DR1287" s="1453"/>
      <c r="DS1287" s="1453"/>
      <c r="DT1287" s="1453"/>
    </row>
    <row r="1288" spans="1:124" s="1543" customFormat="1" ht="21.9" customHeight="1" x14ac:dyDescent="0.3">
      <c r="A1288" s="1453"/>
      <c r="B1288" s="1453"/>
      <c r="C1288" s="1514"/>
      <c r="D1288" s="1514"/>
      <c r="E1288" s="1514"/>
      <c r="F1288" s="1848"/>
      <c r="G1288" s="1930"/>
      <c r="H1288" s="1516"/>
      <c r="I1288" s="1537"/>
      <c r="J1288" s="1537"/>
      <c r="K1288" s="1453"/>
      <c r="L1288" s="1453"/>
      <c r="M1288" s="1453"/>
      <c r="N1288" s="1514"/>
      <c r="O1288" s="1453"/>
      <c r="P1288" s="1453"/>
      <c r="Q1288" s="1453"/>
      <c r="R1288" s="1453"/>
      <c r="S1288" s="1453"/>
      <c r="T1288" s="1452"/>
      <c r="U1288"/>
      <c r="V1288"/>
      <c r="W1288" s="1453"/>
      <c r="X1288" s="1453"/>
      <c r="Y1288" s="1453"/>
      <c r="Z1288" s="1453"/>
      <c r="AA1288" s="1453"/>
      <c r="AB1288" s="1453"/>
      <c r="AC1288" s="1453"/>
      <c r="AD1288" s="1453"/>
      <c r="AE1288" s="1453"/>
      <c r="AF1288" s="1453"/>
      <c r="AG1288" s="1453"/>
      <c r="AH1288" s="1453"/>
      <c r="AI1288" s="1453"/>
      <c r="AJ1288" s="1453"/>
      <c r="AK1288" s="1453"/>
      <c r="AL1288" s="1453"/>
      <c r="AM1288" s="1453"/>
      <c r="AN1288" s="1453"/>
      <c r="AO1288" s="1453"/>
      <c r="AP1288" s="1453"/>
      <c r="AQ1288" s="1453"/>
      <c r="AR1288" s="1454"/>
      <c r="AS1288" s="1453"/>
      <c r="AT1288" s="1453"/>
      <c r="AU1288" s="1453"/>
      <c r="AV1288" s="1453"/>
      <c r="AW1288" s="1453"/>
      <c r="AX1288" s="1453"/>
      <c r="AY1288" s="1453"/>
      <c r="AZ1288" s="1453"/>
      <c r="BA1288" s="1453"/>
      <c r="BB1288" s="1453"/>
      <c r="BC1288" s="1453"/>
      <c r="BD1288" s="1453"/>
      <c r="BE1288" s="1453"/>
      <c r="BF1288" s="1453"/>
      <c r="BG1288" s="1453"/>
      <c r="BH1288" s="1453"/>
      <c r="BI1288" s="1453"/>
      <c r="BJ1288" s="1453"/>
      <c r="BK1288" s="1453"/>
      <c r="BL1288" s="1453"/>
      <c r="BM1288" s="1453"/>
      <c r="BN1288" s="1453"/>
      <c r="BO1288" s="1453"/>
      <c r="BP1288" s="1453"/>
      <c r="BQ1288" s="1453"/>
      <c r="BR1288" s="1453"/>
      <c r="BS1288" s="1453"/>
      <c r="BT1288" s="1453"/>
      <c r="BU1288" s="1453"/>
      <c r="BV1288" s="1453"/>
      <c r="BW1288" s="1453"/>
      <c r="BX1288" s="1453"/>
      <c r="BY1288" s="1453"/>
      <c r="BZ1288" s="1453"/>
      <c r="CA1288" s="1453"/>
      <c r="CB1288" s="1453"/>
      <c r="CC1288" s="1453"/>
      <c r="CD1288" s="1453"/>
      <c r="CE1288" s="1453"/>
      <c r="CF1288" s="1453"/>
      <c r="CG1288" s="1453"/>
      <c r="CH1288" s="1453"/>
      <c r="CI1288" s="1453"/>
      <c r="CJ1288" s="1453"/>
      <c r="CK1288" s="1453"/>
      <c r="CL1288" s="1453"/>
      <c r="CM1288" s="1453"/>
      <c r="CN1288" s="1453"/>
      <c r="CO1288" s="1453"/>
      <c r="CP1288" s="1453"/>
      <c r="CQ1288" s="1453"/>
      <c r="CR1288" s="1453"/>
      <c r="CS1288" s="1453"/>
      <c r="CT1288" s="1453"/>
      <c r="CU1288" s="1453"/>
      <c r="CV1288" s="1453"/>
      <c r="CW1288" s="1453"/>
      <c r="CX1288" s="1453"/>
      <c r="CY1288" s="1453"/>
      <c r="CZ1288" s="1453"/>
      <c r="DA1288" s="1453"/>
      <c r="DB1288" s="1453"/>
      <c r="DC1288" s="1453"/>
      <c r="DD1288" s="1453"/>
      <c r="DE1288" s="1453"/>
      <c r="DF1288" s="1453"/>
      <c r="DG1288" s="1453"/>
      <c r="DH1288" s="1453"/>
      <c r="DI1288" s="1453"/>
      <c r="DJ1288" s="1453"/>
      <c r="DK1288" s="1453"/>
      <c r="DL1288" s="1453"/>
      <c r="DM1288" s="1453"/>
      <c r="DN1288" s="1453"/>
      <c r="DO1288" s="1453"/>
      <c r="DP1288" s="1453"/>
      <c r="DQ1288" s="1453"/>
      <c r="DR1288" s="1453"/>
      <c r="DS1288" s="1453"/>
      <c r="DT1288" s="1453"/>
    </row>
    <row r="1289" spans="1:124" s="1543" customFormat="1" ht="21.9" customHeight="1" x14ac:dyDescent="0.3">
      <c r="A1289" s="1453"/>
      <c r="B1289" s="1453"/>
      <c r="C1289" s="1514"/>
      <c r="D1289" s="1514"/>
      <c r="E1289" s="1514"/>
      <c r="F1289" s="1848"/>
      <c r="G1289" s="1930"/>
      <c r="H1289" s="1516"/>
      <c r="I1289" s="1537"/>
      <c r="J1289" s="1537"/>
      <c r="K1289" s="1453"/>
      <c r="L1289" s="1453"/>
      <c r="M1289" s="1453"/>
      <c r="N1289" s="1514"/>
      <c r="O1289" s="1453"/>
      <c r="P1289" s="1453"/>
      <c r="Q1289" s="1453"/>
      <c r="R1289" s="1453"/>
      <c r="S1289" s="1453"/>
      <c r="T1289" s="1452"/>
      <c r="U1289"/>
      <c r="V1289"/>
      <c r="W1289" s="1453"/>
      <c r="X1289" s="1453"/>
      <c r="Y1289" s="1453"/>
      <c r="Z1289" s="1453"/>
      <c r="AA1289" s="1453"/>
      <c r="AB1289" s="1453"/>
      <c r="AC1289" s="1453"/>
      <c r="AD1289" s="1453"/>
      <c r="AE1289" s="1453"/>
      <c r="AF1289" s="1453"/>
      <c r="AG1289" s="1453"/>
      <c r="AH1289" s="1453"/>
      <c r="AI1289" s="1453"/>
      <c r="AJ1289" s="1453"/>
      <c r="AK1289" s="1453"/>
      <c r="AL1289" s="1453"/>
      <c r="AM1289" s="1453"/>
      <c r="AN1289" s="1453"/>
      <c r="AO1289" s="1453"/>
      <c r="AP1289" s="1453"/>
      <c r="AQ1289" s="1453"/>
      <c r="AR1289" s="1454"/>
      <c r="AS1289" s="1453"/>
      <c r="AT1289" s="1453"/>
      <c r="AU1289" s="1453"/>
      <c r="AV1289" s="1453"/>
      <c r="AW1289" s="1453"/>
      <c r="AX1289" s="1453"/>
      <c r="AY1289" s="1453"/>
      <c r="AZ1289" s="1453"/>
      <c r="BA1289" s="1453"/>
      <c r="BB1289" s="1453"/>
      <c r="BC1289" s="1453"/>
      <c r="BD1289" s="1453"/>
      <c r="BE1289" s="1453"/>
      <c r="BF1289" s="1453"/>
      <c r="BG1289" s="1453"/>
      <c r="BH1289" s="1453"/>
      <c r="BI1289" s="1453"/>
      <c r="BJ1289" s="1453"/>
      <c r="BK1289" s="1453"/>
      <c r="BL1289" s="1453"/>
      <c r="BM1289" s="1453"/>
      <c r="BN1289" s="1453"/>
      <c r="BO1289" s="1453"/>
      <c r="BP1289" s="1453"/>
      <c r="BQ1289" s="1453"/>
      <c r="BR1289" s="1453"/>
      <c r="BS1289" s="1453"/>
      <c r="BT1289" s="1453"/>
      <c r="BU1289" s="1453"/>
      <c r="BV1289" s="1453"/>
      <c r="BW1289" s="1453"/>
      <c r="BX1289" s="1453"/>
      <c r="BY1289" s="1453"/>
      <c r="BZ1289" s="1453"/>
      <c r="CA1289" s="1453"/>
      <c r="CB1289" s="1453"/>
      <c r="CC1289" s="1453"/>
      <c r="CD1289" s="1453"/>
      <c r="CE1289" s="1453"/>
      <c r="CF1289" s="1453"/>
      <c r="CG1289" s="1453"/>
      <c r="CH1289" s="1453"/>
      <c r="CI1289" s="1453"/>
      <c r="CJ1289" s="1453"/>
      <c r="CK1289" s="1453"/>
      <c r="CL1289" s="1453"/>
      <c r="CM1289" s="1453"/>
      <c r="CN1289" s="1453"/>
      <c r="CO1289" s="1453"/>
      <c r="CP1289" s="1453"/>
      <c r="CQ1289" s="1453"/>
      <c r="CR1289" s="1453"/>
      <c r="CS1289" s="1453"/>
      <c r="CT1289" s="1453"/>
      <c r="CU1289" s="1453"/>
      <c r="CV1289" s="1453"/>
      <c r="CW1289" s="1453"/>
      <c r="CX1289" s="1453"/>
      <c r="CY1289" s="1453"/>
      <c r="CZ1289" s="1453"/>
      <c r="DA1289" s="1453"/>
      <c r="DB1289" s="1453"/>
      <c r="DC1289" s="1453"/>
      <c r="DD1289" s="1453"/>
      <c r="DE1289" s="1453"/>
      <c r="DF1289" s="1453"/>
      <c r="DG1289" s="1453"/>
      <c r="DH1289" s="1453"/>
      <c r="DI1289" s="1453"/>
      <c r="DJ1289" s="1453"/>
      <c r="DK1289" s="1453"/>
      <c r="DL1289" s="1453"/>
      <c r="DM1289" s="1453"/>
      <c r="DN1289" s="1453"/>
      <c r="DO1289" s="1453"/>
      <c r="DP1289" s="1453"/>
      <c r="DQ1289" s="1453"/>
      <c r="DR1289" s="1453"/>
      <c r="DS1289" s="1453"/>
      <c r="DT1289" s="1453"/>
    </row>
    <row r="1290" spans="1:124" s="1543" customFormat="1" ht="21.9" customHeight="1" x14ac:dyDescent="0.3">
      <c r="A1290" s="1453"/>
      <c r="B1290" s="1453"/>
      <c r="C1290" s="1514"/>
      <c r="D1290" s="1514"/>
      <c r="E1290" s="1514"/>
      <c r="F1290" s="1848"/>
      <c r="G1290" s="1930"/>
      <c r="H1290" s="1516"/>
      <c r="I1290" s="1537"/>
      <c r="J1290" s="1537"/>
      <c r="K1290" s="1453"/>
      <c r="L1290" s="1453"/>
      <c r="M1290" s="1453"/>
      <c r="N1290" s="1514"/>
      <c r="O1290" s="1453"/>
      <c r="P1290" s="1453"/>
      <c r="Q1290" s="1453"/>
      <c r="R1290" s="1453"/>
      <c r="S1290" s="1453"/>
      <c r="T1290" s="1452"/>
      <c r="U1290"/>
      <c r="V1290"/>
      <c r="W1290" s="1453"/>
      <c r="X1290" s="1453"/>
      <c r="Y1290" s="1453"/>
      <c r="Z1290" s="1453"/>
      <c r="AA1290" s="1453"/>
      <c r="AB1290" s="1453"/>
      <c r="AC1290" s="1453"/>
      <c r="AD1290" s="1453"/>
      <c r="AE1290" s="1453"/>
      <c r="AF1290" s="1453"/>
      <c r="AG1290" s="1453"/>
      <c r="AH1290" s="1453"/>
      <c r="AI1290" s="1453"/>
      <c r="AJ1290" s="1453"/>
      <c r="AK1290" s="1453"/>
      <c r="AL1290" s="1453"/>
      <c r="AM1290" s="1453"/>
      <c r="AN1290" s="1453"/>
      <c r="AO1290" s="1453"/>
      <c r="AP1290" s="1453"/>
      <c r="AQ1290" s="1453"/>
      <c r="AR1290" s="1454"/>
      <c r="AS1290" s="1453"/>
      <c r="AT1290" s="1453"/>
      <c r="AU1290" s="1453"/>
      <c r="AV1290" s="1453"/>
      <c r="AW1290" s="1453"/>
      <c r="AX1290" s="1453"/>
      <c r="AY1290" s="1453"/>
      <c r="AZ1290" s="1453"/>
      <c r="BA1290" s="1453"/>
      <c r="BB1290" s="1453"/>
      <c r="BC1290" s="1453"/>
      <c r="BD1290" s="1453"/>
      <c r="BE1290" s="1453"/>
      <c r="BF1290" s="1453"/>
      <c r="BG1290" s="1453"/>
      <c r="BH1290" s="1453"/>
      <c r="BI1290" s="1453"/>
      <c r="BJ1290" s="1453"/>
      <c r="BK1290" s="1453"/>
      <c r="BL1290" s="1453"/>
      <c r="BM1290" s="1453"/>
      <c r="BN1290" s="1453"/>
      <c r="BO1290" s="1453"/>
      <c r="BP1290" s="1453"/>
      <c r="BQ1290" s="1453"/>
      <c r="BR1290" s="1453"/>
      <c r="BS1290" s="1453"/>
      <c r="BT1290" s="1453"/>
      <c r="BU1290" s="1453"/>
      <c r="BV1290" s="1453"/>
      <c r="BW1290" s="1453"/>
      <c r="BX1290" s="1453"/>
      <c r="BY1290" s="1453"/>
      <c r="BZ1290" s="1453"/>
      <c r="CA1290" s="1453"/>
      <c r="CB1290" s="1453"/>
      <c r="CC1290" s="1453"/>
      <c r="CD1290" s="1453"/>
      <c r="CE1290" s="1453"/>
      <c r="CF1290" s="1453"/>
      <c r="CG1290" s="1453"/>
      <c r="CH1290" s="1453"/>
      <c r="CI1290" s="1453"/>
      <c r="CJ1290" s="1453"/>
      <c r="CK1290" s="1453"/>
      <c r="CL1290" s="1453"/>
      <c r="CM1290" s="1453"/>
      <c r="CN1290" s="1453"/>
      <c r="CO1290" s="1453"/>
      <c r="CP1290" s="1453"/>
      <c r="CQ1290" s="1453"/>
      <c r="CR1290" s="1453"/>
      <c r="CS1290" s="1453"/>
      <c r="CT1290" s="1453"/>
      <c r="CU1290" s="1453"/>
      <c r="CV1290" s="1453"/>
      <c r="CW1290" s="1453"/>
      <c r="CX1290" s="1453"/>
      <c r="CY1290" s="1453"/>
      <c r="CZ1290" s="1453"/>
      <c r="DA1290" s="1453"/>
      <c r="DB1290" s="1453"/>
      <c r="DC1290" s="1453"/>
      <c r="DD1290" s="1453"/>
      <c r="DE1290" s="1453"/>
      <c r="DF1290" s="1453"/>
      <c r="DG1290" s="1453"/>
      <c r="DH1290" s="1453"/>
      <c r="DI1290" s="1453"/>
      <c r="DJ1290" s="1453"/>
      <c r="DK1290" s="1453"/>
      <c r="DL1290" s="1453"/>
      <c r="DM1290" s="1453"/>
      <c r="DN1290" s="1453"/>
      <c r="DO1290" s="1453"/>
      <c r="DP1290" s="1453"/>
      <c r="DQ1290" s="1453"/>
      <c r="DR1290" s="1453"/>
      <c r="DS1290" s="1453"/>
      <c r="DT1290" s="1453"/>
    </row>
    <row r="1291" spans="1:124" s="1543" customFormat="1" ht="21.9" customHeight="1" x14ac:dyDescent="0.3">
      <c r="A1291" s="1453"/>
      <c r="B1291" s="1453"/>
      <c r="C1291" s="1514"/>
      <c r="D1291" s="1514"/>
      <c r="E1291" s="1514"/>
      <c r="F1291" s="1848"/>
      <c r="G1291" s="1930"/>
      <c r="H1291" s="1516"/>
      <c r="I1291" s="1537"/>
      <c r="J1291" s="1537"/>
      <c r="K1291" s="1453"/>
      <c r="L1291" s="1453"/>
      <c r="M1291" s="1453"/>
      <c r="N1291" s="1514"/>
      <c r="O1291" s="1453"/>
      <c r="P1291" s="1453"/>
      <c r="Q1291" s="1453"/>
      <c r="R1291" s="1453"/>
      <c r="S1291" s="1453"/>
      <c r="T1291" s="1452"/>
      <c r="U1291"/>
      <c r="V1291"/>
      <c r="W1291" s="1453"/>
      <c r="X1291" s="1453"/>
      <c r="Y1291" s="1453"/>
      <c r="Z1291" s="1453"/>
      <c r="AA1291" s="1453"/>
      <c r="AB1291" s="1453"/>
      <c r="AC1291" s="1453"/>
      <c r="AD1291" s="1453"/>
      <c r="AE1291" s="1453"/>
      <c r="AF1291" s="1453"/>
      <c r="AG1291" s="1453"/>
      <c r="AH1291" s="1453"/>
      <c r="AI1291" s="1453"/>
      <c r="AJ1291" s="1453"/>
      <c r="AK1291" s="1453"/>
      <c r="AL1291" s="1453"/>
      <c r="AM1291" s="1453"/>
      <c r="AN1291" s="1453"/>
      <c r="AO1291" s="1453"/>
      <c r="AP1291" s="1453"/>
      <c r="AQ1291" s="1453"/>
      <c r="AR1291" s="1454"/>
      <c r="AS1291" s="1453"/>
      <c r="AT1291" s="1453"/>
      <c r="AU1291" s="1453"/>
      <c r="AV1291" s="1453"/>
      <c r="AW1291" s="1453"/>
      <c r="AX1291" s="1453"/>
      <c r="AY1291" s="1453"/>
      <c r="AZ1291" s="1453"/>
      <c r="BA1291" s="1453"/>
      <c r="BB1291" s="1453"/>
      <c r="BC1291" s="1453"/>
      <c r="BD1291" s="1453"/>
      <c r="BE1291" s="1453"/>
      <c r="BF1291" s="1453"/>
      <c r="BG1291" s="1453"/>
      <c r="BH1291" s="1453"/>
      <c r="BI1291" s="1453"/>
      <c r="BJ1291" s="1453"/>
      <c r="BK1291" s="1453"/>
      <c r="BL1291" s="1453"/>
      <c r="BM1291" s="1453"/>
      <c r="BN1291" s="1453"/>
      <c r="BO1291" s="1453"/>
      <c r="BP1291" s="1453"/>
      <c r="BQ1291" s="1453"/>
      <c r="BR1291" s="1453"/>
      <c r="BS1291" s="1453"/>
      <c r="BT1291" s="1453"/>
      <c r="BU1291" s="1453"/>
      <c r="BV1291" s="1453"/>
      <c r="BW1291" s="1453"/>
      <c r="BX1291" s="1453"/>
      <c r="BY1291" s="1453"/>
      <c r="BZ1291" s="1453"/>
      <c r="CA1291" s="1453"/>
      <c r="CB1291" s="1453"/>
      <c r="CC1291" s="1453"/>
      <c r="CD1291" s="1453"/>
      <c r="CE1291" s="1453"/>
      <c r="CF1291" s="1453"/>
      <c r="CG1291" s="1453"/>
      <c r="CH1291" s="1453"/>
      <c r="CI1291" s="1453"/>
      <c r="CJ1291" s="1453"/>
      <c r="CK1291" s="1453"/>
      <c r="CL1291" s="1453"/>
      <c r="CM1291" s="1453"/>
      <c r="CN1291" s="1453"/>
      <c r="CO1291" s="1453"/>
      <c r="CP1291" s="1453"/>
      <c r="CQ1291" s="1453"/>
      <c r="CR1291" s="1453"/>
      <c r="CS1291" s="1453"/>
      <c r="CT1291" s="1453"/>
      <c r="CU1291" s="1453"/>
      <c r="CV1291" s="1453"/>
      <c r="CW1291" s="1453"/>
      <c r="CX1291" s="1453"/>
      <c r="CY1291" s="1453"/>
      <c r="CZ1291" s="1453"/>
      <c r="DA1291" s="1453"/>
      <c r="DB1291" s="1453"/>
      <c r="DC1291" s="1453"/>
      <c r="DD1291" s="1453"/>
      <c r="DE1291" s="1453"/>
      <c r="DF1291" s="1453"/>
      <c r="DG1291" s="1453"/>
      <c r="DH1291" s="1453"/>
      <c r="DI1291" s="1453"/>
      <c r="DJ1291" s="1453"/>
      <c r="DK1291" s="1453"/>
      <c r="DL1291" s="1453"/>
      <c r="DM1291" s="1453"/>
      <c r="DN1291" s="1453"/>
      <c r="DO1291" s="1453"/>
      <c r="DP1291" s="1453"/>
      <c r="DQ1291" s="1453"/>
      <c r="DR1291" s="1453"/>
      <c r="DS1291" s="1453"/>
      <c r="DT1291" s="1453"/>
    </row>
    <row r="1292" spans="1:124" s="1543" customFormat="1" ht="21.9" customHeight="1" x14ac:dyDescent="0.3">
      <c r="A1292" s="1453"/>
      <c r="B1292" s="1453"/>
      <c r="C1292" s="1514"/>
      <c r="D1292" s="1514"/>
      <c r="E1292" s="1514"/>
      <c r="F1292" s="1848"/>
      <c r="G1292" s="1930"/>
      <c r="H1292" s="1516"/>
      <c r="I1292" s="1537"/>
      <c r="J1292" s="1537"/>
      <c r="K1292" s="1453"/>
      <c r="L1292" s="1453"/>
      <c r="M1292" s="1453"/>
      <c r="N1292" s="1514"/>
      <c r="O1292" s="1453"/>
      <c r="P1292" s="1453"/>
      <c r="Q1292" s="1453"/>
      <c r="R1292" s="1453"/>
      <c r="S1292" s="1453"/>
      <c r="T1292" s="1452"/>
      <c r="U1292"/>
      <c r="V1292"/>
      <c r="W1292" s="1453"/>
      <c r="X1292" s="1453"/>
      <c r="Y1292" s="1453"/>
      <c r="Z1292" s="1453"/>
      <c r="AA1292" s="1453"/>
      <c r="AB1292" s="1453"/>
      <c r="AC1292" s="1453"/>
      <c r="AD1292" s="1453"/>
      <c r="AE1292" s="1453"/>
      <c r="AF1292" s="1453"/>
      <c r="AG1292" s="1453"/>
      <c r="AH1292" s="1453"/>
      <c r="AI1292" s="1453"/>
      <c r="AJ1292" s="1453"/>
      <c r="AK1292" s="1453"/>
      <c r="AL1292" s="1453"/>
      <c r="AM1292" s="1453"/>
      <c r="AN1292" s="1453"/>
      <c r="AO1292" s="1453"/>
      <c r="AP1292" s="1453"/>
      <c r="AQ1292" s="1453"/>
      <c r="AR1292" s="1454"/>
      <c r="AS1292" s="1453"/>
      <c r="AT1292" s="1453"/>
      <c r="AU1292" s="1453"/>
      <c r="AV1292" s="1453"/>
      <c r="AW1292" s="1453"/>
      <c r="AX1292" s="1453"/>
      <c r="AY1292" s="1453"/>
      <c r="AZ1292" s="1453"/>
      <c r="BA1292" s="1453"/>
      <c r="BB1292" s="1453"/>
      <c r="BC1292" s="1453"/>
      <c r="BD1292" s="1453"/>
      <c r="BE1292" s="1453"/>
      <c r="BF1292" s="1453"/>
      <c r="BG1292" s="1453"/>
      <c r="BH1292" s="1453"/>
      <c r="BI1292" s="1453"/>
      <c r="BJ1292" s="1453"/>
      <c r="BK1292" s="1453"/>
      <c r="BL1292" s="1453"/>
      <c r="BM1292" s="1453"/>
      <c r="BN1292" s="1453"/>
      <c r="BO1292" s="1453"/>
      <c r="BP1292" s="1453"/>
      <c r="BQ1292" s="1453"/>
      <c r="BR1292" s="1453"/>
      <c r="BS1292" s="1453"/>
      <c r="BT1292" s="1453"/>
      <c r="BU1292" s="1453"/>
      <c r="BV1292" s="1453"/>
      <c r="BW1292" s="1453"/>
      <c r="BX1292" s="1453"/>
      <c r="BY1292" s="1453"/>
      <c r="BZ1292" s="1453"/>
      <c r="CA1292" s="1453"/>
      <c r="CB1292" s="1453"/>
      <c r="CC1292" s="1453"/>
      <c r="CD1292" s="1453"/>
      <c r="CE1292" s="1453"/>
      <c r="CF1292" s="1453"/>
      <c r="CG1292" s="1453"/>
      <c r="CH1292" s="1453"/>
      <c r="CI1292" s="1453"/>
      <c r="CJ1292" s="1453"/>
      <c r="CK1292" s="1453"/>
      <c r="CL1292" s="1453"/>
      <c r="CM1292" s="1453"/>
      <c r="CN1292" s="1453"/>
      <c r="CO1292" s="1453"/>
      <c r="CP1292" s="1453"/>
      <c r="CQ1292" s="1453"/>
      <c r="CR1292" s="1453"/>
      <c r="CS1292" s="1453"/>
      <c r="CT1292" s="1453"/>
      <c r="CU1292" s="1453"/>
      <c r="CV1292" s="1453"/>
      <c r="CW1292" s="1453"/>
      <c r="CX1292" s="1453"/>
      <c r="CY1292" s="1453"/>
      <c r="CZ1292" s="1453"/>
      <c r="DA1292" s="1453"/>
      <c r="DB1292" s="1453"/>
      <c r="DC1292" s="1453"/>
      <c r="DD1292" s="1453"/>
      <c r="DE1292" s="1453"/>
      <c r="DF1292" s="1453"/>
      <c r="DG1292" s="1453"/>
      <c r="DH1292" s="1453"/>
      <c r="DI1292" s="1453"/>
      <c r="DJ1292" s="1453"/>
      <c r="DK1292" s="1453"/>
      <c r="DL1292" s="1453"/>
      <c r="DM1292" s="1453"/>
      <c r="DN1292" s="1453"/>
      <c r="DO1292" s="1453"/>
      <c r="DP1292" s="1453"/>
      <c r="DQ1292" s="1453"/>
      <c r="DR1292" s="1453"/>
      <c r="DS1292" s="1453"/>
      <c r="DT1292" s="1453"/>
    </row>
    <row r="1293" spans="1:124" s="1543" customFormat="1" ht="21.9" customHeight="1" x14ac:dyDescent="0.3">
      <c r="A1293" s="1453"/>
      <c r="B1293" s="1453"/>
      <c r="C1293" s="1514"/>
      <c r="D1293" s="1514"/>
      <c r="E1293" s="1514"/>
      <c r="F1293" s="1848"/>
      <c r="G1293" s="1930"/>
      <c r="H1293" s="1516"/>
      <c r="I1293" s="1537"/>
      <c r="J1293" s="1537"/>
      <c r="K1293" s="1453"/>
      <c r="L1293" s="1453"/>
      <c r="M1293" s="1453"/>
      <c r="N1293" s="1514"/>
      <c r="O1293" s="1453"/>
      <c r="P1293" s="1453"/>
      <c r="Q1293" s="1453"/>
      <c r="R1293" s="1453"/>
      <c r="S1293" s="1453"/>
      <c r="T1293" s="1452"/>
      <c r="U1293"/>
      <c r="V1293"/>
      <c r="W1293" s="1453"/>
      <c r="X1293" s="1453"/>
      <c r="Y1293" s="1453"/>
      <c r="Z1293" s="1453"/>
      <c r="AA1293" s="1453"/>
      <c r="AB1293" s="1453"/>
      <c r="AC1293" s="1453"/>
      <c r="AD1293" s="1453"/>
      <c r="AE1293" s="1453"/>
      <c r="AF1293" s="1453"/>
      <c r="AG1293" s="1453"/>
      <c r="AH1293" s="1453"/>
      <c r="AI1293" s="1453"/>
      <c r="AJ1293" s="1453"/>
      <c r="AK1293" s="1453"/>
      <c r="AL1293" s="1453"/>
      <c r="AM1293" s="1453"/>
      <c r="AN1293" s="1453"/>
      <c r="AO1293" s="1453"/>
      <c r="AP1293" s="1453"/>
      <c r="AQ1293" s="1453"/>
      <c r="AR1293" s="1454"/>
      <c r="AS1293" s="1453"/>
      <c r="AT1293" s="1453"/>
      <c r="AU1293" s="1453"/>
      <c r="AV1293" s="1453"/>
      <c r="AW1293" s="1453"/>
      <c r="AX1293" s="1453"/>
      <c r="AY1293" s="1453"/>
      <c r="AZ1293" s="1453"/>
      <c r="BA1293" s="1453"/>
      <c r="BB1293" s="1453"/>
      <c r="BC1293" s="1453"/>
      <c r="BD1293" s="1453"/>
      <c r="BE1293" s="1453"/>
      <c r="BF1293" s="1453"/>
      <c r="BG1293" s="1453"/>
      <c r="BH1293" s="1453"/>
      <c r="BI1293" s="1453"/>
      <c r="BJ1293" s="1453"/>
      <c r="BK1293" s="1453"/>
      <c r="BL1293" s="1453"/>
      <c r="BM1293" s="1453"/>
      <c r="BN1293" s="1453"/>
      <c r="BO1293" s="1453"/>
      <c r="BP1293" s="1453"/>
      <c r="BQ1293" s="1453"/>
      <c r="BR1293" s="1453"/>
      <c r="BS1293" s="1453"/>
      <c r="BT1293" s="1453"/>
      <c r="BU1293" s="1453"/>
      <c r="BV1293" s="1453"/>
      <c r="BW1293" s="1453"/>
      <c r="BX1293" s="1453"/>
      <c r="BY1293" s="1453"/>
      <c r="BZ1293" s="1453"/>
      <c r="CA1293" s="1453"/>
      <c r="CB1293" s="1453"/>
      <c r="CC1293" s="1453"/>
      <c r="CD1293" s="1453"/>
      <c r="CE1293" s="1453"/>
      <c r="CF1293" s="1453"/>
      <c r="CG1293" s="1453"/>
      <c r="CH1293" s="1453"/>
      <c r="CI1293" s="1453"/>
      <c r="CJ1293" s="1453"/>
      <c r="CK1293" s="1453"/>
      <c r="CL1293" s="1453"/>
      <c r="CM1293" s="1453"/>
      <c r="CN1293" s="1453"/>
      <c r="CO1293" s="1453"/>
      <c r="CP1293" s="1453"/>
      <c r="CQ1293" s="1453"/>
      <c r="CR1293" s="1453"/>
      <c r="CS1293" s="1453"/>
      <c r="CT1293" s="1453"/>
      <c r="CU1293" s="1453"/>
      <c r="CV1293" s="1453"/>
      <c r="CW1293" s="1453"/>
      <c r="CX1293" s="1453"/>
      <c r="CY1293" s="1453"/>
      <c r="CZ1293" s="1453"/>
      <c r="DA1293" s="1453"/>
      <c r="DB1293" s="1453"/>
      <c r="DC1293" s="1453"/>
      <c r="DD1293" s="1453"/>
      <c r="DE1293" s="1453"/>
      <c r="DF1293" s="1453"/>
      <c r="DG1293" s="1453"/>
      <c r="DH1293" s="1453"/>
      <c r="DI1293" s="1453"/>
      <c r="DJ1293" s="1453"/>
      <c r="DK1293" s="1453"/>
      <c r="DL1293" s="1453"/>
      <c r="DM1293" s="1453"/>
      <c r="DN1293" s="1453"/>
      <c r="DO1293" s="1453"/>
      <c r="DP1293" s="1453"/>
      <c r="DQ1293" s="1453"/>
      <c r="DR1293" s="1453"/>
      <c r="DS1293" s="1453"/>
      <c r="DT1293" s="1453"/>
    </row>
    <row r="1294" spans="1:124" s="1543" customFormat="1" ht="21.9" customHeight="1" x14ac:dyDescent="0.3">
      <c r="A1294" s="1453"/>
      <c r="B1294" s="1453"/>
      <c r="C1294" s="1514"/>
      <c r="D1294" s="1514"/>
      <c r="E1294" s="1514"/>
      <c r="F1294" s="1848"/>
      <c r="G1294" s="1930"/>
      <c r="H1294" s="1516"/>
      <c r="I1294" s="1537"/>
      <c r="J1294" s="1537"/>
      <c r="K1294" s="1453"/>
      <c r="L1294" s="1453"/>
      <c r="M1294" s="1453"/>
      <c r="N1294" s="1514"/>
      <c r="O1294" s="1453"/>
      <c r="P1294" s="1453"/>
      <c r="Q1294" s="1453"/>
      <c r="R1294" s="1453"/>
      <c r="S1294" s="1453"/>
      <c r="T1294" s="1452"/>
      <c r="U1294"/>
      <c r="V1294"/>
      <c r="W1294" s="1453"/>
      <c r="X1294" s="1453"/>
      <c r="Y1294" s="1453"/>
      <c r="Z1294" s="1453"/>
      <c r="AA1294" s="1453"/>
      <c r="AB1294" s="1453"/>
      <c r="AC1294" s="1453"/>
      <c r="AD1294" s="1453"/>
      <c r="AE1294" s="1453"/>
      <c r="AF1294" s="1453"/>
      <c r="AG1294" s="1453"/>
      <c r="AH1294" s="1453"/>
      <c r="AI1294" s="1453"/>
      <c r="AJ1294" s="1453"/>
      <c r="AK1294" s="1453"/>
      <c r="AL1294" s="1453"/>
      <c r="AM1294" s="1453"/>
      <c r="AN1294" s="1453"/>
      <c r="AO1294" s="1453"/>
      <c r="AP1294" s="1453"/>
      <c r="AQ1294" s="1453"/>
      <c r="AR1294" s="1454"/>
      <c r="AS1294" s="1453"/>
      <c r="AT1294" s="1453"/>
      <c r="AU1294" s="1453"/>
      <c r="AV1294" s="1453"/>
      <c r="AW1294" s="1453"/>
      <c r="AX1294" s="1453"/>
      <c r="AY1294" s="1453"/>
      <c r="AZ1294" s="1453"/>
      <c r="BA1294" s="1453"/>
      <c r="BB1294" s="1453"/>
      <c r="BC1294" s="1453"/>
      <c r="BD1294" s="1453"/>
      <c r="BE1294" s="1453"/>
      <c r="BF1294" s="1453"/>
      <c r="BG1294" s="1453"/>
      <c r="BH1294" s="1453"/>
      <c r="BI1294" s="1453"/>
      <c r="BJ1294" s="1453"/>
      <c r="BK1294" s="1453"/>
      <c r="BL1294" s="1453"/>
      <c r="BM1294" s="1453"/>
      <c r="BN1294" s="1453"/>
      <c r="BO1294" s="1453"/>
      <c r="BP1294" s="1453"/>
      <c r="BQ1294" s="1453"/>
      <c r="BR1294" s="1453"/>
      <c r="BS1294" s="1453"/>
      <c r="BT1294" s="1453"/>
      <c r="BU1294" s="1453"/>
      <c r="BV1294" s="1453"/>
      <c r="BW1294" s="1453"/>
      <c r="BX1294" s="1453"/>
      <c r="BY1294" s="1453"/>
      <c r="BZ1294" s="1453"/>
      <c r="CA1294" s="1453"/>
      <c r="CB1294" s="1453"/>
      <c r="CC1294" s="1453"/>
      <c r="CD1294" s="1453"/>
      <c r="CE1294" s="1453"/>
      <c r="CF1294" s="1453"/>
      <c r="CG1294" s="1453"/>
      <c r="CH1294" s="1453"/>
      <c r="CI1294" s="1453"/>
      <c r="CJ1294" s="1453"/>
      <c r="CK1294" s="1453"/>
      <c r="CL1294" s="1453"/>
      <c r="CM1294" s="1453"/>
      <c r="CN1294" s="1453"/>
      <c r="CO1294" s="1453"/>
      <c r="CP1294" s="1453"/>
      <c r="CQ1294" s="1453"/>
      <c r="CR1294" s="1453"/>
      <c r="CS1294" s="1453"/>
      <c r="CT1294" s="1453"/>
      <c r="CU1294" s="1453"/>
      <c r="CV1294" s="1453"/>
      <c r="CW1294" s="1453"/>
      <c r="CX1294" s="1453"/>
      <c r="CY1294" s="1453"/>
      <c r="CZ1294" s="1453"/>
      <c r="DA1294" s="1453"/>
      <c r="DB1294" s="1453"/>
      <c r="DC1294" s="1453"/>
      <c r="DD1294" s="1453"/>
      <c r="DE1294" s="1453"/>
      <c r="DF1294" s="1453"/>
      <c r="DG1294" s="1453"/>
      <c r="DH1294" s="1453"/>
      <c r="DI1294" s="1453"/>
      <c r="DJ1294" s="1453"/>
      <c r="DK1294" s="1453"/>
      <c r="DL1294" s="1453"/>
      <c r="DM1294" s="1453"/>
      <c r="DN1294" s="1453"/>
      <c r="DO1294" s="1453"/>
      <c r="DP1294" s="1453"/>
      <c r="DQ1294" s="1453"/>
      <c r="DR1294" s="1453"/>
      <c r="DS1294" s="1453"/>
      <c r="DT1294" s="1453"/>
    </row>
    <row r="1295" spans="1:124" s="1543" customFormat="1" ht="21.9" customHeight="1" x14ac:dyDescent="0.3">
      <c r="A1295" s="1453"/>
      <c r="B1295" s="1453"/>
      <c r="C1295" s="1514"/>
      <c r="D1295" s="1514"/>
      <c r="E1295" s="1514"/>
      <c r="F1295" s="1848"/>
      <c r="G1295" s="1930"/>
      <c r="H1295" s="1516"/>
      <c r="I1295" s="1537"/>
      <c r="J1295" s="1537"/>
      <c r="K1295" s="1453"/>
      <c r="L1295" s="1453"/>
      <c r="M1295" s="1453"/>
      <c r="N1295" s="1514"/>
      <c r="O1295" s="1453"/>
      <c r="P1295" s="1453"/>
      <c r="Q1295" s="1453"/>
      <c r="R1295" s="1453"/>
      <c r="S1295" s="1453"/>
      <c r="T1295" s="1452"/>
      <c r="U1295"/>
      <c r="V1295"/>
      <c r="W1295" s="1453"/>
      <c r="X1295" s="1453"/>
      <c r="Y1295" s="1453"/>
      <c r="Z1295" s="1453"/>
      <c r="AA1295" s="1453"/>
      <c r="AB1295" s="1453"/>
      <c r="AC1295" s="1453"/>
      <c r="AD1295" s="1453"/>
      <c r="AE1295" s="1453"/>
      <c r="AF1295" s="1453"/>
      <c r="AG1295" s="1453"/>
      <c r="AH1295" s="1453"/>
      <c r="AI1295" s="1453"/>
      <c r="AJ1295" s="1453"/>
      <c r="AK1295" s="1453"/>
      <c r="AL1295" s="1453"/>
      <c r="AM1295" s="1453"/>
      <c r="AN1295" s="1453"/>
      <c r="AO1295" s="1453"/>
      <c r="AP1295" s="1453"/>
      <c r="AQ1295" s="1453"/>
      <c r="AR1295" s="1454"/>
      <c r="AS1295" s="1453"/>
      <c r="AT1295" s="1453"/>
      <c r="AU1295" s="1453"/>
      <c r="AV1295" s="1453"/>
      <c r="AW1295" s="1453"/>
      <c r="AX1295" s="1453"/>
      <c r="AY1295" s="1453"/>
      <c r="AZ1295" s="1453"/>
      <c r="BA1295" s="1453"/>
      <c r="BB1295" s="1453"/>
      <c r="BC1295" s="1453"/>
      <c r="BD1295" s="1453"/>
      <c r="BE1295" s="1453"/>
      <c r="BF1295" s="1453"/>
      <c r="BG1295" s="1453"/>
      <c r="BH1295" s="1453"/>
      <c r="BI1295" s="1453"/>
      <c r="BJ1295" s="1453"/>
      <c r="BK1295" s="1453"/>
      <c r="BL1295" s="1453"/>
      <c r="BM1295" s="1453"/>
      <c r="BN1295" s="1453"/>
      <c r="BO1295" s="1453"/>
      <c r="BP1295" s="1453"/>
      <c r="BQ1295" s="1453"/>
      <c r="BR1295" s="1453"/>
      <c r="BS1295" s="1453"/>
      <c r="BT1295" s="1453"/>
      <c r="BU1295" s="1453"/>
      <c r="BV1295" s="1453"/>
      <c r="BW1295" s="1453"/>
      <c r="BX1295" s="1453"/>
      <c r="BY1295" s="1453"/>
      <c r="BZ1295" s="1453"/>
      <c r="CA1295" s="1453"/>
      <c r="CB1295" s="1453"/>
      <c r="CC1295" s="1453"/>
      <c r="CD1295" s="1453"/>
      <c r="CE1295" s="1453"/>
      <c r="CF1295" s="1453"/>
      <c r="CG1295" s="1453"/>
      <c r="CH1295" s="1453"/>
      <c r="CI1295" s="1453"/>
      <c r="CJ1295" s="1453"/>
      <c r="CK1295" s="1453"/>
      <c r="CL1295" s="1453"/>
      <c r="CM1295" s="1453"/>
      <c r="CN1295" s="1453"/>
      <c r="CO1295" s="1453"/>
      <c r="CP1295" s="1453"/>
      <c r="CQ1295" s="1453"/>
      <c r="CR1295" s="1453"/>
      <c r="CS1295" s="1453"/>
      <c r="CT1295" s="1453"/>
      <c r="CU1295" s="1453"/>
      <c r="CV1295" s="1453"/>
      <c r="CW1295" s="1453"/>
      <c r="CX1295" s="1453"/>
      <c r="CY1295" s="1453"/>
      <c r="CZ1295" s="1453"/>
      <c r="DA1295" s="1453"/>
      <c r="DB1295" s="1453"/>
      <c r="DC1295" s="1453"/>
      <c r="DD1295" s="1453"/>
      <c r="DE1295" s="1453"/>
      <c r="DF1295" s="1453"/>
      <c r="DG1295" s="1453"/>
      <c r="DH1295" s="1453"/>
      <c r="DI1295" s="1453"/>
      <c r="DJ1295" s="1453"/>
      <c r="DK1295" s="1453"/>
      <c r="DL1295" s="1453"/>
      <c r="DM1295" s="1453"/>
      <c r="DN1295" s="1453"/>
      <c r="DO1295" s="1453"/>
      <c r="DP1295" s="1453"/>
      <c r="DQ1295" s="1453"/>
      <c r="DR1295" s="1453"/>
      <c r="DS1295" s="1453"/>
      <c r="DT1295" s="1453"/>
    </row>
    <row r="1296" spans="1:124" s="1543" customFormat="1" ht="21.9" customHeight="1" x14ac:dyDescent="0.3">
      <c r="A1296" s="1453"/>
      <c r="B1296" s="1453"/>
      <c r="C1296" s="1514"/>
      <c r="D1296" s="1514"/>
      <c r="E1296" s="1514"/>
      <c r="F1296" s="1848"/>
      <c r="G1296" s="1930"/>
      <c r="H1296" s="1516"/>
      <c r="I1296" s="1537"/>
      <c r="J1296" s="1537"/>
      <c r="K1296" s="1453"/>
      <c r="L1296" s="1453"/>
      <c r="M1296" s="1453"/>
      <c r="N1296" s="1514"/>
      <c r="O1296" s="1453"/>
      <c r="P1296" s="1453"/>
      <c r="Q1296" s="1453"/>
      <c r="R1296" s="1453"/>
      <c r="S1296" s="1453"/>
      <c r="T1296" s="1452"/>
      <c r="U1296"/>
      <c r="V1296"/>
      <c r="W1296" s="1453"/>
      <c r="X1296" s="1453"/>
      <c r="Y1296" s="1453"/>
      <c r="Z1296" s="1453"/>
      <c r="AA1296" s="1453"/>
      <c r="AB1296" s="1453"/>
      <c r="AC1296" s="1453"/>
      <c r="AD1296" s="1453"/>
      <c r="AE1296" s="1453"/>
      <c r="AF1296" s="1453"/>
      <c r="AG1296" s="1453"/>
      <c r="AH1296" s="1453"/>
      <c r="AI1296" s="1453"/>
      <c r="AJ1296" s="1453"/>
      <c r="AK1296" s="1453"/>
      <c r="AL1296" s="1453"/>
      <c r="AM1296" s="1453"/>
      <c r="AN1296" s="1453"/>
      <c r="AO1296" s="1453"/>
      <c r="AP1296" s="1453"/>
      <c r="AQ1296" s="1453"/>
      <c r="AR1296" s="1454"/>
      <c r="AS1296" s="1453"/>
      <c r="AT1296" s="1453"/>
      <c r="AU1296" s="1453"/>
      <c r="AV1296" s="1453"/>
      <c r="AW1296" s="1453"/>
      <c r="AX1296" s="1453"/>
      <c r="AY1296" s="1453"/>
      <c r="AZ1296" s="1453"/>
      <c r="BA1296" s="1453"/>
      <c r="BB1296" s="1453"/>
      <c r="BC1296" s="1453"/>
      <c r="BD1296" s="1453"/>
      <c r="BE1296" s="1453"/>
      <c r="BF1296" s="1453"/>
      <c r="BG1296" s="1453"/>
      <c r="BH1296" s="1453"/>
      <c r="BI1296" s="1453"/>
      <c r="BJ1296" s="1453"/>
      <c r="BK1296" s="1453"/>
      <c r="BL1296" s="1453"/>
      <c r="BM1296" s="1453"/>
      <c r="BN1296" s="1453"/>
      <c r="BO1296" s="1453"/>
      <c r="BP1296" s="1453"/>
      <c r="BQ1296" s="1453"/>
      <c r="BR1296" s="1453"/>
      <c r="BS1296" s="1453"/>
      <c r="BT1296" s="1453"/>
      <c r="BU1296" s="1453"/>
      <c r="BV1296" s="1453"/>
      <c r="BW1296" s="1453"/>
      <c r="BX1296" s="1453"/>
      <c r="BY1296" s="1453"/>
      <c r="BZ1296" s="1453"/>
      <c r="CA1296" s="1453"/>
      <c r="CB1296" s="1453"/>
      <c r="CC1296" s="1453"/>
      <c r="CD1296" s="1453"/>
      <c r="CE1296" s="1453"/>
      <c r="CF1296" s="1453"/>
      <c r="CG1296" s="1453"/>
      <c r="CH1296" s="1453"/>
      <c r="CI1296" s="1453"/>
      <c r="CJ1296" s="1453"/>
      <c r="CK1296" s="1453"/>
      <c r="CL1296" s="1453"/>
      <c r="CM1296" s="1453"/>
      <c r="CN1296" s="1453"/>
      <c r="CO1296" s="1453"/>
      <c r="CP1296" s="1453"/>
      <c r="CQ1296" s="1453"/>
      <c r="CR1296" s="1453"/>
      <c r="CS1296" s="1453"/>
      <c r="CT1296" s="1453"/>
      <c r="CU1296" s="1453"/>
      <c r="CV1296" s="1453"/>
      <c r="CW1296" s="1453"/>
      <c r="CX1296" s="1453"/>
      <c r="CY1296" s="1453"/>
      <c r="CZ1296" s="1453"/>
      <c r="DA1296" s="1453"/>
      <c r="DB1296" s="1453"/>
      <c r="DC1296" s="1453"/>
      <c r="DD1296" s="1453"/>
      <c r="DE1296" s="1453"/>
      <c r="DF1296" s="1453"/>
      <c r="DG1296" s="1453"/>
      <c r="DH1296" s="1453"/>
      <c r="DI1296" s="1453"/>
      <c r="DJ1296" s="1453"/>
      <c r="DK1296" s="1453"/>
      <c r="DL1296" s="1453"/>
      <c r="DM1296" s="1453"/>
      <c r="DN1296" s="1453"/>
      <c r="DO1296" s="1453"/>
      <c r="DP1296" s="1453"/>
      <c r="DQ1296" s="1453"/>
      <c r="DR1296" s="1453"/>
      <c r="DS1296" s="1453"/>
      <c r="DT1296" s="1453"/>
    </row>
    <row r="1297" spans="1:124" s="1543" customFormat="1" ht="21.9" customHeight="1" x14ac:dyDescent="0.3">
      <c r="A1297" s="1453"/>
      <c r="B1297" s="1453"/>
      <c r="C1297" s="1514"/>
      <c r="D1297" s="1514"/>
      <c r="E1297" s="1514"/>
      <c r="F1297" s="1848"/>
      <c r="G1297" s="1930"/>
      <c r="H1297" s="1516"/>
      <c r="I1297" s="1537"/>
      <c r="J1297" s="1537"/>
      <c r="K1297" s="1453"/>
      <c r="L1297" s="1453"/>
      <c r="M1297" s="1453"/>
      <c r="N1297" s="1514"/>
      <c r="O1297" s="1453"/>
      <c r="P1297" s="1453"/>
      <c r="Q1297" s="1453"/>
      <c r="R1297" s="1453"/>
      <c r="S1297" s="1453"/>
      <c r="T1297" s="1452"/>
      <c r="U1297"/>
      <c r="V1297"/>
      <c r="W1297" s="1453"/>
      <c r="X1297" s="1453"/>
      <c r="Y1297" s="1453"/>
      <c r="Z1297" s="1453"/>
      <c r="AA1297" s="1453"/>
      <c r="AB1297" s="1453"/>
      <c r="AC1297" s="1453"/>
      <c r="AD1297" s="1453"/>
      <c r="AE1297" s="1453"/>
      <c r="AF1297" s="1453"/>
      <c r="AG1297" s="1453"/>
      <c r="AH1297" s="1453"/>
      <c r="AI1297" s="1453"/>
      <c r="AJ1297" s="1453"/>
      <c r="AK1297" s="1453"/>
      <c r="AL1297" s="1453"/>
      <c r="AM1297" s="1453"/>
      <c r="AN1297" s="1453"/>
      <c r="AO1297" s="1453"/>
      <c r="AP1297" s="1453"/>
      <c r="AQ1297" s="1453"/>
      <c r="AR1297" s="1454"/>
      <c r="AS1297" s="1453"/>
      <c r="AT1297" s="1453"/>
      <c r="AU1297" s="1453"/>
      <c r="AV1297" s="1453"/>
      <c r="AW1297" s="1453"/>
      <c r="AX1297" s="1453"/>
      <c r="AY1297" s="1453"/>
      <c r="AZ1297" s="1453"/>
      <c r="BA1297" s="1453"/>
      <c r="BB1297" s="1453"/>
      <c r="BC1297" s="1453"/>
      <c r="BD1297" s="1453"/>
      <c r="BE1297" s="1453"/>
      <c r="BF1297" s="1453"/>
      <c r="BG1297" s="1453"/>
      <c r="BH1297" s="1453"/>
      <c r="BI1297" s="1453"/>
      <c r="BJ1297" s="1453"/>
      <c r="BK1297" s="1453"/>
      <c r="BL1297" s="1453"/>
      <c r="BM1297" s="1453"/>
      <c r="BN1297" s="1453"/>
      <c r="BO1297" s="1453"/>
      <c r="BP1297" s="1453"/>
      <c r="BQ1297" s="1453"/>
      <c r="BR1297" s="1453"/>
      <c r="BS1297" s="1453"/>
      <c r="BT1297" s="1453"/>
      <c r="BU1297" s="1453"/>
      <c r="BV1297" s="1453"/>
      <c r="BW1297" s="1453"/>
      <c r="BX1297" s="1453"/>
      <c r="BY1297" s="1453"/>
      <c r="BZ1297" s="1453"/>
      <c r="CA1297" s="1453"/>
      <c r="CB1297" s="1453"/>
      <c r="CC1297" s="1453"/>
      <c r="CD1297" s="1453"/>
      <c r="CE1297" s="1453"/>
      <c r="CF1297" s="1453"/>
      <c r="CG1297" s="1453"/>
      <c r="CH1297" s="1453"/>
      <c r="CI1297" s="1453"/>
      <c r="CJ1297" s="1453"/>
      <c r="CK1297" s="1453"/>
      <c r="CL1297" s="1453"/>
      <c r="CM1297" s="1453"/>
      <c r="CN1297" s="1453"/>
      <c r="CO1297" s="1453"/>
      <c r="CP1297" s="1453"/>
      <c r="CQ1297" s="1453"/>
      <c r="CR1297" s="1453"/>
      <c r="CS1297" s="1453"/>
      <c r="CT1297" s="1453"/>
      <c r="CU1297" s="1453"/>
      <c r="CV1297" s="1453"/>
      <c r="CW1297" s="1453"/>
      <c r="CX1297" s="1453"/>
      <c r="CY1297" s="1453"/>
      <c r="CZ1297" s="1453"/>
      <c r="DA1297" s="1453"/>
      <c r="DB1297" s="1453"/>
      <c r="DC1297" s="1453"/>
      <c r="DD1297" s="1453"/>
      <c r="DE1297" s="1453"/>
      <c r="DF1297" s="1453"/>
      <c r="DG1297" s="1453"/>
      <c r="DH1297" s="1453"/>
      <c r="DI1297" s="1453"/>
      <c r="DJ1297" s="1453"/>
      <c r="DK1297" s="1453"/>
      <c r="DL1297" s="1453"/>
      <c r="DM1297" s="1453"/>
      <c r="DN1297" s="1453"/>
      <c r="DO1297" s="1453"/>
      <c r="DP1297" s="1453"/>
      <c r="DQ1297" s="1453"/>
      <c r="DR1297" s="1453"/>
      <c r="DS1297" s="1453"/>
      <c r="DT1297" s="1453"/>
    </row>
    <row r="1298" spans="1:124" s="1543" customFormat="1" ht="21.9" customHeight="1" x14ac:dyDescent="0.3">
      <c r="A1298" s="1453"/>
      <c r="B1298" s="1453"/>
      <c r="C1298" s="1514"/>
      <c r="D1298" s="1514"/>
      <c r="E1298" s="1514"/>
      <c r="F1298" s="1848"/>
      <c r="G1298" s="1930"/>
      <c r="H1298" s="1516"/>
      <c r="I1298" s="1537"/>
      <c r="J1298" s="1537"/>
      <c r="K1298" s="1453"/>
      <c r="L1298" s="1453"/>
      <c r="M1298" s="1453"/>
      <c r="N1298" s="1514"/>
      <c r="O1298" s="1453"/>
      <c r="P1298" s="1453"/>
      <c r="Q1298" s="1453"/>
      <c r="R1298" s="1453"/>
      <c r="S1298" s="1453"/>
      <c r="T1298" s="1452"/>
      <c r="U1298"/>
      <c r="V1298"/>
      <c r="W1298" s="1453"/>
      <c r="X1298" s="1453"/>
      <c r="Y1298" s="1453"/>
      <c r="Z1298" s="1453"/>
      <c r="AA1298" s="1453"/>
      <c r="AB1298" s="1453"/>
      <c r="AC1298" s="1453"/>
      <c r="AD1298" s="1453"/>
      <c r="AE1298" s="1453"/>
      <c r="AF1298" s="1453"/>
      <c r="AG1298" s="1453"/>
      <c r="AH1298" s="1453"/>
      <c r="AI1298" s="1453"/>
      <c r="AJ1298" s="1453"/>
      <c r="AK1298" s="1453"/>
      <c r="AL1298" s="1453"/>
      <c r="AM1298" s="1453"/>
      <c r="AN1298" s="1453"/>
      <c r="AO1298" s="1453"/>
      <c r="AP1298" s="1453"/>
      <c r="AQ1298" s="1453"/>
      <c r="AR1298" s="1454"/>
      <c r="AS1298" s="1453"/>
      <c r="AT1298" s="1453"/>
      <c r="AU1298" s="1453"/>
      <c r="AV1298" s="1453"/>
      <c r="AW1298" s="1453"/>
      <c r="AX1298" s="1453"/>
      <c r="AY1298" s="1453"/>
      <c r="AZ1298" s="1453"/>
      <c r="BA1298" s="1453"/>
      <c r="BB1298" s="1453"/>
      <c r="BC1298" s="1453"/>
      <c r="BD1298" s="1453"/>
      <c r="BE1298" s="1453"/>
      <c r="BF1298" s="1453"/>
      <c r="BG1298" s="1453"/>
      <c r="BH1298" s="1453"/>
      <c r="BI1298" s="1453"/>
      <c r="BJ1298" s="1453"/>
      <c r="BK1298" s="1453"/>
      <c r="BL1298" s="1453"/>
      <c r="BM1298" s="1453"/>
      <c r="BN1298" s="1453"/>
      <c r="BO1298" s="1453"/>
      <c r="BP1298" s="1453"/>
      <c r="BQ1298" s="1453"/>
      <c r="BR1298" s="1453"/>
      <c r="BS1298" s="1453"/>
      <c r="BT1298" s="1453"/>
      <c r="BU1298" s="1453"/>
      <c r="BV1298" s="1453"/>
      <c r="BW1298" s="1453"/>
      <c r="BX1298" s="1453"/>
      <c r="BY1298" s="1453"/>
      <c r="BZ1298" s="1453"/>
      <c r="CA1298" s="1453"/>
      <c r="CB1298" s="1453"/>
      <c r="CC1298" s="1453"/>
      <c r="CD1298" s="1453"/>
      <c r="CE1298" s="1453"/>
      <c r="CF1298" s="1453"/>
      <c r="CG1298" s="1453"/>
      <c r="CH1298" s="1453"/>
      <c r="CI1298" s="1453"/>
      <c r="CJ1298" s="1453"/>
      <c r="CK1298" s="1453"/>
      <c r="CL1298" s="1453"/>
      <c r="CM1298" s="1453"/>
      <c r="CN1298" s="1453"/>
      <c r="CO1298" s="1453"/>
      <c r="CP1298" s="1453"/>
      <c r="CQ1298" s="1453"/>
      <c r="CR1298" s="1453"/>
      <c r="CS1298" s="1453"/>
      <c r="CT1298" s="1453"/>
      <c r="CU1298" s="1453"/>
      <c r="CV1298" s="1453"/>
      <c r="CW1298" s="1453"/>
      <c r="CX1298" s="1453"/>
      <c r="CY1298" s="1453"/>
      <c r="CZ1298" s="1453"/>
      <c r="DA1298" s="1453"/>
      <c r="DB1298" s="1453"/>
      <c r="DC1298" s="1453"/>
      <c r="DD1298" s="1453"/>
      <c r="DE1298" s="1453"/>
      <c r="DF1298" s="1453"/>
      <c r="DG1298" s="1453"/>
      <c r="DH1298" s="1453"/>
      <c r="DI1298" s="1453"/>
      <c r="DJ1298" s="1453"/>
      <c r="DK1298" s="1453"/>
      <c r="DL1298" s="1453"/>
      <c r="DM1298" s="1453"/>
      <c r="DN1298" s="1453"/>
      <c r="DO1298" s="1453"/>
      <c r="DP1298" s="1453"/>
      <c r="DQ1298" s="1453"/>
      <c r="DR1298" s="1453"/>
      <c r="DS1298" s="1453"/>
      <c r="DT1298" s="1453"/>
    </row>
    <row r="1299" spans="1:124" s="1543" customFormat="1" ht="21.9" customHeight="1" x14ac:dyDescent="0.3">
      <c r="A1299" s="1453"/>
      <c r="B1299" s="1453"/>
      <c r="C1299" s="1514"/>
      <c r="D1299" s="1514"/>
      <c r="E1299" s="1514"/>
      <c r="F1299" s="1848"/>
      <c r="G1299" s="1930"/>
      <c r="H1299" s="1516"/>
      <c r="I1299" s="1537"/>
      <c r="J1299" s="1537"/>
      <c r="K1299" s="1453"/>
      <c r="L1299" s="1453"/>
      <c r="M1299" s="1453"/>
      <c r="N1299" s="1514"/>
      <c r="O1299" s="1453"/>
      <c r="P1299" s="1453"/>
      <c r="Q1299" s="1453"/>
      <c r="R1299" s="1453"/>
      <c r="S1299" s="1453"/>
      <c r="T1299" s="1452"/>
      <c r="U1299"/>
      <c r="V1299"/>
      <c r="W1299" s="1453"/>
      <c r="X1299" s="1453"/>
      <c r="Y1299" s="1453"/>
      <c r="Z1299" s="1453"/>
      <c r="AA1299" s="1453"/>
      <c r="AB1299" s="1453"/>
      <c r="AC1299" s="1453"/>
      <c r="AD1299" s="1453"/>
      <c r="AE1299" s="1453"/>
      <c r="AF1299" s="1453"/>
      <c r="AG1299" s="1453"/>
      <c r="AH1299" s="1453"/>
      <c r="AI1299" s="1453"/>
      <c r="AJ1299" s="1453"/>
      <c r="AK1299" s="1453"/>
      <c r="AL1299" s="1453"/>
      <c r="AM1299" s="1453"/>
      <c r="AN1299" s="1453"/>
      <c r="AO1299" s="1453"/>
      <c r="AP1299" s="1453"/>
      <c r="AQ1299" s="1453"/>
      <c r="AR1299" s="1454"/>
      <c r="AS1299" s="1453"/>
      <c r="AT1299" s="1453"/>
      <c r="AU1299" s="1453"/>
      <c r="AV1299" s="1453"/>
      <c r="AW1299" s="1453"/>
      <c r="AX1299" s="1453"/>
      <c r="AY1299" s="1453"/>
      <c r="AZ1299" s="1453"/>
      <c r="BA1299" s="1453"/>
      <c r="BB1299" s="1453"/>
      <c r="BC1299" s="1453"/>
      <c r="BD1299" s="1453"/>
      <c r="BE1299" s="1453"/>
      <c r="BF1299" s="1453"/>
      <c r="BG1299" s="1453"/>
      <c r="BH1299" s="1453"/>
      <c r="BI1299" s="1453"/>
      <c r="BJ1299" s="1453"/>
      <c r="BK1299" s="1453"/>
      <c r="BL1299" s="1453"/>
      <c r="BM1299" s="1453"/>
      <c r="BN1299" s="1453"/>
      <c r="BO1299" s="1453"/>
      <c r="BP1299" s="1453"/>
      <c r="BQ1299" s="1453"/>
      <c r="BR1299" s="1453"/>
      <c r="BS1299" s="1453"/>
      <c r="BT1299" s="1453"/>
      <c r="BU1299" s="1453"/>
      <c r="BV1299" s="1453"/>
      <c r="BW1299" s="1453"/>
      <c r="BX1299" s="1453"/>
      <c r="BY1299" s="1453"/>
      <c r="BZ1299" s="1453"/>
      <c r="CA1299" s="1453"/>
      <c r="CB1299" s="1453"/>
      <c r="CC1299" s="1453"/>
      <c r="CD1299" s="1453"/>
      <c r="CE1299" s="1453"/>
      <c r="CF1299" s="1453"/>
      <c r="CG1299" s="1453"/>
      <c r="CH1299" s="1453"/>
      <c r="CI1299" s="1453"/>
      <c r="CJ1299" s="1453"/>
      <c r="CK1299" s="1453"/>
      <c r="CL1299" s="1453"/>
      <c r="CM1299" s="1453"/>
      <c r="CN1299" s="1453"/>
      <c r="CO1299" s="1453"/>
      <c r="CP1299" s="1453"/>
      <c r="CQ1299" s="1453"/>
      <c r="CR1299" s="1453"/>
      <c r="CS1299" s="1453"/>
      <c r="CT1299" s="1453"/>
      <c r="CU1299" s="1453"/>
      <c r="CV1299" s="1453"/>
      <c r="CW1299" s="1453"/>
      <c r="CX1299" s="1453"/>
      <c r="CY1299" s="1453"/>
      <c r="CZ1299" s="1453"/>
      <c r="DA1299" s="1453"/>
      <c r="DB1299" s="1453"/>
      <c r="DC1299" s="1453"/>
      <c r="DD1299" s="1453"/>
      <c r="DE1299" s="1453"/>
      <c r="DF1299" s="1453"/>
      <c r="DG1299" s="1453"/>
      <c r="DH1299" s="1453"/>
      <c r="DI1299" s="1453"/>
      <c r="DJ1299" s="1453"/>
      <c r="DK1299" s="1453"/>
      <c r="DL1299" s="1453"/>
      <c r="DM1299" s="1453"/>
      <c r="DN1299" s="1453"/>
      <c r="DO1299" s="1453"/>
      <c r="DP1299" s="1453"/>
      <c r="DQ1299" s="1453"/>
      <c r="DR1299" s="1453"/>
      <c r="DS1299" s="1453"/>
      <c r="DT1299" s="1453"/>
    </row>
    <row r="1300" spans="1:124" s="1543" customFormat="1" ht="21.9" customHeight="1" x14ac:dyDescent="0.3">
      <c r="A1300" s="1453"/>
      <c r="B1300" s="1453"/>
      <c r="C1300" s="1514"/>
      <c r="D1300" s="1514"/>
      <c r="E1300" s="1514"/>
      <c r="F1300" s="1848"/>
      <c r="G1300" s="1930"/>
      <c r="H1300" s="1516"/>
      <c r="I1300" s="1537"/>
      <c r="J1300" s="1537"/>
      <c r="K1300" s="1453"/>
      <c r="L1300" s="1453"/>
      <c r="M1300" s="1453"/>
      <c r="N1300" s="1514"/>
      <c r="O1300" s="1453"/>
      <c r="P1300" s="1453"/>
      <c r="Q1300" s="1453"/>
      <c r="R1300" s="1453"/>
      <c r="S1300" s="1453"/>
      <c r="T1300" s="1452"/>
      <c r="U1300"/>
      <c r="V1300"/>
      <c r="W1300" s="1453"/>
      <c r="X1300" s="1453"/>
      <c r="Y1300" s="1453"/>
      <c r="Z1300" s="1453"/>
      <c r="AA1300" s="1453"/>
      <c r="AB1300" s="1453"/>
      <c r="AC1300" s="1453"/>
      <c r="AD1300" s="1453"/>
      <c r="AE1300" s="1453"/>
      <c r="AF1300" s="1453"/>
      <c r="AG1300" s="1453"/>
      <c r="AH1300" s="1453"/>
      <c r="AI1300" s="1453"/>
      <c r="AJ1300" s="1453"/>
      <c r="AK1300" s="1453"/>
      <c r="AL1300" s="1453"/>
      <c r="AM1300" s="1453"/>
      <c r="AN1300" s="1453"/>
      <c r="AO1300" s="1453"/>
      <c r="AP1300" s="1453"/>
      <c r="AQ1300" s="1453"/>
      <c r="AR1300" s="1454"/>
      <c r="AS1300" s="1453"/>
      <c r="AT1300" s="1453"/>
      <c r="AU1300" s="1453"/>
      <c r="AV1300" s="1453"/>
      <c r="AW1300" s="1453"/>
      <c r="AX1300" s="1453"/>
      <c r="AY1300" s="1453"/>
      <c r="AZ1300" s="1453"/>
      <c r="BA1300" s="1453"/>
      <c r="BB1300" s="1453"/>
      <c r="BC1300" s="1453"/>
      <c r="BD1300" s="1453"/>
      <c r="BE1300" s="1453"/>
      <c r="BF1300" s="1453"/>
      <c r="BG1300" s="1453"/>
      <c r="BH1300" s="1453"/>
      <c r="BI1300" s="1453"/>
      <c r="BJ1300" s="1453"/>
      <c r="BK1300" s="1453"/>
      <c r="BL1300" s="1453"/>
      <c r="BM1300" s="1453"/>
      <c r="BN1300" s="1453"/>
      <c r="BO1300" s="1453"/>
      <c r="BP1300" s="1453"/>
      <c r="BQ1300" s="1453"/>
      <c r="BR1300" s="1453"/>
      <c r="BS1300" s="1453"/>
      <c r="BT1300" s="1453"/>
      <c r="BU1300" s="1453"/>
      <c r="BV1300" s="1453"/>
      <c r="BW1300" s="1453"/>
      <c r="BX1300" s="1453"/>
      <c r="BY1300" s="1453"/>
      <c r="BZ1300" s="1453"/>
      <c r="CA1300" s="1453"/>
      <c r="CB1300" s="1453"/>
      <c r="CC1300" s="1453"/>
      <c r="CD1300" s="1453"/>
      <c r="CE1300" s="1453"/>
      <c r="CF1300" s="1453"/>
      <c r="CG1300" s="1453"/>
      <c r="CH1300" s="1453"/>
      <c r="CI1300" s="1453"/>
      <c r="CJ1300" s="1453"/>
      <c r="CK1300" s="1453"/>
      <c r="CL1300" s="1453"/>
      <c r="CM1300" s="1453"/>
      <c r="CN1300" s="1453"/>
      <c r="CO1300" s="1453"/>
      <c r="CP1300" s="1453"/>
      <c r="CQ1300" s="1453"/>
      <c r="CR1300" s="1453"/>
      <c r="CS1300" s="1453"/>
      <c r="CT1300" s="1453"/>
      <c r="CU1300" s="1453"/>
      <c r="CV1300" s="1453"/>
      <c r="CW1300" s="1453"/>
      <c r="CX1300" s="1453"/>
      <c r="CY1300" s="1453"/>
      <c r="CZ1300" s="1453"/>
      <c r="DA1300" s="1453"/>
      <c r="DB1300" s="1453"/>
      <c r="DC1300" s="1453"/>
      <c r="DD1300" s="1453"/>
      <c r="DE1300" s="1453"/>
      <c r="DF1300" s="1453"/>
      <c r="DG1300" s="1453"/>
      <c r="DH1300" s="1453"/>
      <c r="DI1300" s="1453"/>
      <c r="DJ1300" s="1453"/>
      <c r="DK1300" s="1453"/>
      <c r="DL1300" s="1453"/>
      <c r="DM1300" s="1453"/>
      <c r="DN1300" s="1453"/>
      <c r="DO1300" s="1453"/>
      <c r="DP1300" s="1453"/>
      <c r="DQ1300" s="1453"/>
      <c r="DR1300" s="1453"/>
      <c r="DS1300" s="1453"/>
      <c r="DT1300" s="1453"/>
    </row>
    <row r="1301" spans="1:124" s="1543" customFormat="1" ht="21.9" customHeight="1" x14ac:dyDescent="0.3">
      <c r="A1301" s="1453"/>
      <c r="B1301" s="1453"/>
      <c r="C1301" s="1514"/>
      <c r="D1301" s="1514"/>
      <c r="E1301" s="1514"/>
      <c r="F1301" s="1848"/>
      <c r="G1301" s="1930"/>
      <c r="H1301" s="1516"/>
      <c r="I1301" s="1537"/>
      <c r="J1301" s="1537"/>
      <c r="K1301" s="1453"/>
      <c r="L1301" s="1453"/>
      <c r="M1301" s="1453"/>
      <c r="N1301" s="1514"/>
      <c r="O1301" s="1453"/>
      <c r="P1301" s="1453"/>
      <c r="Q1301" s="1453"/>
      <c r="R1301" s="1453"/>
      <c r="S1301" s="1453"/>
      <c r="T1301" s="1452"/>
      <c r="U1301"/>
      <c r="V1301"/>
      <c r="W1301" s="1453"/>
      <c r="X1301" s="1453"/>
      <c r="Y1301" s="1453"/>
      <c r="Z1301" s="1453"/>
      <c r="AA1301" s="1453"/>
      <c r="AB1301" s="1453"/>
      <c r="AC1301" s="1453"/>
      <c r="AD1301" s="1453"/>
      <c r="AE1301" s="1453"/>
      <c r="AF1301" s="1453"/>
      <c r="AG1301" s="1453"/>
      <c r="AH1301" s="1453"/>
      <c r="AI1301" s="1453"/>
      <c r="AJ1301" s="1453"/>
      <c r="AK1301" s="1453"/>
      <c r="AL1301" s="1453"/>
      <c r="AM1301" s="1453"/>
      <c r="AN1301" s="1453"/>
      <c r="AO1301" s="1453"/>
      <c r="AP1301" s="1453"/>
      <c r="AQ1301" s="1453"/>
      <c r="AR1301" s="1454"/>
      <c r="AS1301" s="1453"/>
      <c r="AT1301" s="1453"/>
      <c r="AU1301" s="1453"/>
      <c r="AV1301" s="1453"/>
      <c r="AW1301" s="1453"/>
      <c r="AX1301" s="1453"/>
      <c r="AY1301" s="1453"/>
      <c r="AZ1301" s="1453"/>
      <c r="BA1301" s="1453"/>
      <c r="BB1301" s="1453"/>
      <c r="BC1301" s="1453"/>
      <c r="BD1301" s="1453"/>
      <c r="BE1301" s="1453"/>
      <c r="BF1301" s="1453"/>
      <c r="BG1301" s="1453"/>
      <c r="BH1301" s="1453"/>
      <c r="BI1301" s="1453"/>
      <c r="BJ1301" s="1453"/>
      <c r="BK1301" s="1453"/>
      <c r="BL1301" s="1453"/>
      <c r="BM1301" s="1453"/>
      <c r="BN1301" s="1453"/>
      <c r="BO1301" s="1453"/>
      <c r="BP1301" s="1453"/>
      <c r="BQ1301" s="1453"/>
      <c r="BR1301" s="1453"/>
      <c r="BS1301" s="1453"/>
      <c r="BT1301" s="1453"/>
      <c r="BU1301" s="1453"/>
      <c r="BV1301" s="1453"/>
      <c r="BW1301" s="1453"/>
      <c r="BX1301" s="1453"/>
      <c r="BY1301" s="1453"/>
      <c r="BZ1301" s="1453"/>
      <c r="CA1301" s="1453"/>
      <c r="CB1301" s="1453"/>
      <c r="CC1301" s="1453"/>
      <c r="CD1301" s="1453"/>
      <c r="CE1301" s="1453"/>
      <c r="CF1301" s="1453"/>
      <c r="CG1301" s="1453"/>
      <c r="CH1301" s="1453"/>
      <c r="CI1301" s="1453"/>
      <c r="CJ1301" s="1453"/>
      <c r="CK1301" s="1453"/>
      <c r="CL1301" s="1453"/>
      <c r="CM1301" s="1453"/>
      <c r="CN1301" s="1453"/>
      <c r="CO1301" s="1453"/>
      <c r="CP1301" s="1453"/>
      <c r="CQ1301" s="1453"/>
      <c r="CR1301" s="1453"/>
      <c r="CS1301" s="1453"/>
      <c r="CT1301" s="1453"/>
      <c r="CU1301" s="1453"/>
      <c r="CV1301" s="1453"/>
      <c r="CW1301" s="1453"/>
      <c r="CX1301" s="1453"/>
      <c r="CY1301" s="1453"/>
      <c r="CZ1301" s="1453"/>
      <c r="DA1301" s="1453"/>
      <c r="DB1301" s="1453"/>
      <c r="DC1301" s="1453"/>
      <c r="DD1301" s="1453"/>
      <c r="DE1301" s="1453"/>
      <c r="DF1301" s="1453"/>
      <c r="DG1301" s="1453"/>
      <c r="DH1301" s="1453"/>
      <c r="DI1301" s="1453"/>
      <c r="DJ1301" s="1453"/>
      <c r="DK1301" s="1453"/>
      <c r="DL1301" s="1453"/>
      <c r="DM1301" s="1453"/>
      <c r="DN1301" s="1453"/>
      <c r="DO1301" s="1453"/>
      <c r="DP1301" s="1453"/>
      <c r="DQ1301" s="1453"/>
      <c r="DR1301" s="1453"/>
      <c r="DS1301" s="1453"/>
      <c r="DT1301" s="1453"/>
    </row>
    <row r="1302" spans="1:124" s="1543" customFormat="1" ht="21.9" customHeight="1" x14ac:dyDescent="0.3">
      <c r="A1302" s="1453"/>
      <c r="B1302" s="1453"/>
      <c r="C1302" s="1514"/>
      <c r="D1302" s="1514"/>
      <c r="E1302" s="1514"/>
      <c r="F1302" s="1848"/>
      <c r="G1302" s="1930"/>
      <c r="H1302" s="1516"/>
      <c r="I1302" s="1537"/>
      <c r="J1302" s="1537"/>
      <c r="K1302" s="1453"/>
      <c r="L1302" s="1453"/>
      <c r="M1302" s="1453"/>
      <c r="N1302" s="1514"/>
      <c r="O1302" s="1453"/>
      <c r="P1302" s="1453"/>
      <c r="Q1302" s="1453"/>
      <c r="R1302" s="1453"/>
      <c r="S1302" s="1453"/>
      <c r="T1302" s="1452"/>
      <c r="U1302"/>
      <c r="V1302"/>
      <c r="W1302" s="1453"/>
      <c r="X1302" s="1453"/>
      <c r="Y1302" s="1453"/>
      <c r="Z1302" s="1453"/>
      <c r="AA1302" s="1453"/>
      <c r="AB1302" s="1453"/>
      <c r="AC1302" s="1453"/>
      <c r="AD1302" s="1453"/>
      <c r="AE1302" s="1453"/>
      <c r="AF1302" s="1453"/>
      <c r="AG1302" s="1453"/>
      <c r="AH1302" s="1453"/>
      <c r="AI1302" s="1453"/>
      <c r="AJ1302" s="1453"/>
      <c r="AK1302" s="1453"/>
      <c r="AL1302" s="1453"/>
      <c r="AM1302" s="1453"/>
      <c r="AN1302" s="1453"/>
      <c r="AO1302" s="1453"/>
      <c r="AP1302" s="1453"/>
      <c r="AQ1302" s="1453"/>
      <c r="AR1302" s="1454"/>
      <c r="AS1302" s="1453"/>
      <c r="AT1302" s="1453"/>
      <c r="AU1302" s="1453"/>
      <c r="AV1302" s="1453"/>
      <c r="AW1302" s="1453"/>
      <c r="AX1302" s="1453"/>
      <c r="AY1302" s="1453"/>
      <c r="AZ1302" s="1453"/>
      <c r="BA1302" s="1453"/>
      <c r="BB1302" s="1453"/>
      <c r="BC1302" s="1453"/>
      <c r="BD1302" s="1453"/>
      <c r="BE1302" s="1453"/>
      <c r="BF1302" s="1453"/>
      <c r="BG1302" s="1453"/>
      <c r="BH1302" s="1453"/>
      <c r="BI1302" s="1453"/>
      <c r="BJ1302" s="1453"/>
      <c r="BK1302" s="1453"/>
      <c r="BL1302" s="1453"/>
      <c r="BM1302" s="1453"/>
      <c r="BN1302" s="1453"/>
      <c r="BO1302" s="1453"/>
      <c r="BP1302" s="1453"/>
      <c r="BQ1302" s="1453"/>
      <c r="BR1302" s="1453"/>
      <c r="BS1302" s="1453"/>
      <c r="BT1302" s="1453"/>
      <c r="BU1302" s="1453"/>
      <c r="BV1302" s="1453"/>
      <c r="BW1302" s="1453"/>
      <c r="BX1302" s="1453"/>
      <c r="BY1302" s="1453"/>
      <c r="BZ1302" s="1453"/>
      <c r="CA1302" s="1453"/>
      <c r="CB1302" s="1453"/>
      <c r="CC1302" s="1453"/>
      <c r="CD1302" s="1453"/>
      <c r="CE1302" s="1453"/>
      <c r="CF1302" s="1453"/>
      <c r="CG1302" s="1453"/>
      <c r="CH1302" s="1453"/>
      <c r="CI1302" s="1453"/>
      <c r="CJ1302" s="1453"/>
      <c r="CK1302" s="1453"/>
      <c r="CL1302" s="1453"/>
      <c r="CM1302" s="1453"/>
      <c r="CN1302" s="1453"/>
      <c r="CO1302" s="1453"/>
      <c r="CP1302" s="1453"/>
      <c r="CQ1302" s="1453"/>
      <c r="CR1302" s="1453"/>
      <c r="CS1302" s="1453"/>
      <c r="CT1302" s="1453"/>
      <c r="CU1302" s="1453"/>
      <c r="CV1302" s="1453"/>
      <c r="CW1302" s="1453"/>
      <c r="CX1302" s="1453"/>
      <c r="CY1302" s="1453"/>
      <c r="CZ1302" s="1453"/>
      <c r="DA1302" s="1453"/>
      <c r="DB1302" s="1453"/>
      <c r="DC1302" s="1453"/>
      <c r="DD1302" s="1453"/>
      <c r="DE1302" s="1453"/>
      <c r="DF1302" s="1453"/>
      <c r="DG1302" s="1453"/>
      <c r="DH1302" s="1453"/>
      <c r="DI1302" s="1453"/>
      <c r="DJ1302" s="1453"/>
      <c r="DK1302" s="1453"/>
      <c r="DL1302" s="1453"/>
      <c r="DM1302" s="1453"/>
      <c r="DN1302" s="1453"/>
      <c r="DO1302" s="1453"/>
      <c r="DP1302" s="1453"/>
      <c r="DQ1302" s="1453"/>
      <c r="DR1302" s="1453"/>
      <c r="DS1302" s="1453"/>
      <c r="DT1302" s="1453"/>
    </row>
    <row r="1303" spans="1:124" s="1543" customFormat="1" ht="21.9" customHeight="1" x14ac:dyDescent="0.3">
      <c r="A1303" s="1453"/>
      <c r="B1303" s="1453"/>
      <c r="C1303" s="1514"/>
      <c r="D1303" s="1514"/>
      <c r="E1303" s="1514"/>
      <c r="F1303" s="1848"/>
      <c r="G1303" s="1930"/>
      <c r="H1303" s="1516"/>
      <c r="I1303" s="1537"/>
      <c r="J1303" s="1537"/>
      <c r="K1303" s="1453"/>
      <c r="L1303" s="1453"/>
      <c r="M1303" s="1453"/>
      <c r="N1303" s="1514"/>
      <c r="O1303" s="1453"/>
      <c r="P1303" s="1453"/>
      <c r="Q1303" s="1453"/>
      <c r="R1303" s="1453"/>
      <c r="S1303" s="1453"/>
      <c r="T1303" s="1452"/>
      <c r="U1303"/>
      <c r="V1303"/>
      <c r="W1303" s="1453"/>
      <c r="X1303" s="1453"/>
      <c r="Y1303" s="1453"/>
      <c r="Z1303" s="1453"/>
      <c r="AA1303" s="1453"/>
      <c r="AB1303" s="1453"/>
      <c r="AC1303" s="1453"/>
      <c r="AD1303" s="1453"/>
      <c r="AE1303" s="1453"/>
      <c r="AF1303" s="1453"/>
      <c r="AG1303" s="1453"/>
      <c r="AH1303" s="1453"/>
      <c r="AI1303" s="1453"/>
      <c r="AJ1303" s="1453"/>
      <c r="AK1303" s="1453"/>
      <c r="AL1303" s="1453"/>
      <c r="AM1303" s="1453"/>
      <c r="AN1303" s="1453"/>
      <c r="AO1303" s="1453"/>
      <c r="AP1303" s="1453"/>
      <c r="AQ1303" s="1453"/>
      <c r="AR1303" s="1454"/>
      <c r="AS1303" s="1453"/>
      <c r="AT1303" s="1453"/>
      <c r="AU1303" s="1453"/>
      <c r="AV1303" s="1453"/>
      <c r="AW1303" s="1453"/>
      <c r="AX1303" s="1453"/>
      <c r="AY1303" s="1453"/>
      <c r="AZ1303" s="1453"/>
      <c r="BA1303" s="1453"/>
      <c r="BB1303" s="1453"/>
      <c r="BC1303" s="1453"/>
      <c r="BD1303" s="1453"/>
      <c r="BE1303" s="1453"/>
      <c r="BF1303" s="1453"/>
      <c r="BG1303" s="1453"/>
      <c r="BH1303" s="1453"/>
      <c r="BI1303" s="1453"/>
      <c r="BJ1303" s="1453"/>
      <c r="BK1303" s="1453"/>
      <c r="BL1303" s="1453"/>
      <c r="BM1303" s="1453"/>
      <c r="BN1303" s="1453"/>
      <c r="BO1303" s="1453"/>
      <c r="BP1303" s="1453"/>
      <c r="BQ1303" s="1453"/>
      <c r="BR1303" s="1453"/>
      <c r="BS1303" s="1453"/>
      <c r="BT1303" s="1453"/>
      <c r="BU1303" s="1453"/>
      <c r="BV1303" s="1453"/>
      <c r="BW1303" s="1453"/>
      <c r="BX1303" s="1453"/>
      <c r="BY1303" s="1453"/>
      <c r="BZ1303" s="1453"/>
      <c r="CA1303" s="1453"/>
      <c r="CB1303" s="1453"/>
      <c r="CC1303" s="1453"/>
      <c r="CD1303" s="1453"/>
      <c r="CE1303" s="1453"/>
      <c r="CF1303" s="1453"/>
      <c r="CG1303" s="1453"/>
      <c r="CH1303" s="1453"/>
      <c r="CI1303" s="1453"/>
      <c r="CJ1303" s="1453"/>
      <c r="CK1303" s="1453"/>
      <c r="CL1303" s="1453"/>
      <c r="CM1303" s="1453"/>
      <c r="CN1303" s="1453"/>
      <c r="CO1303" s="1453"/>
      <c r="CP1303" s="1453"/>
      <c r="CQ1303" s="1453"/>
      <c r="CR1303" s="1453"/>
      <c r="CS1303" s="1453"/>
      <c r="CT1303" s="1453"/>
      <c r="CU1303" s="1453"/>
      <c r="CV1303" s="1453"/>
      <c r="CW1303" s="1453"/>
      <c r="CX1303" s="1453"/>
      <c r="CY1303" s="1453"/>
      <c r="CZ1303" s="1453"/>
      <c r="DA1303" s="1453"/>
      <c r="DB1303" s="1453"/>
      <c r="DC1303" s="1453"/>
      <c r="DD1303" s="1453"/>
      <c r="DE1303" s="1453"/>
      <c r="DF1303" s="1453"/>
      <c r="DG1303" s="1453"/>
      <c r="DH1303" s="1453"/>
      <c r="DI1303" s="1453"/>
      <c r="DJ1303" s="1453"/>
      <c r="DK1303" s="1453"/>
      <c r="DL1303" s="1453"/>
      <c r="DM1303" s="1453"/>
      <c r="DN1303" s="1453"/>
      <c r="DO1303" s="1453"/>
      <c r="DP1303" s="1453"/>
      <c r="DQ1303" s="1453"/>
      <c r="DR1303" s="1453"/>
      <c r="DS1303" s="1453"/>
      <c r="DT1303" s="1453"/>
    </row>
    <row r="1304" spans="1:124" s="1543" customFormat="1" ht="21.9" customHeight="1" x14ac:dyDescent="0.3">
      <c r="A1304" s="1453"/>
      <c r="B1304" s="1453"/>
      <c r="C1304" s="1514"/>
      <c r="D1304" s="1514"/>
      <c r="E1304" s="1514"/>
      <c r="F1304" s="1848"/>
      <c r="G1304" s="1930"/>
      <c r="H1304" s="1516"/>
      <c r="I1304" s="1537"/>
      <c r="J1304" s="1537"/>
      <c r="K1304" s="1453"/>
      <c r="L1304" s="1453"/>
      <c r="M1304" s="1453"/>
      <c r="N1304" s="1514"/>
      <c r="O1304" s="1453"/>
      <c r="P1304" s="1453"/>
      <c r="Q1304" s="1453"/>
      <c r="R1304" s="1453"/>
      <c r="S1304" s="1453"/>
      <c r="T1304" s="1452"/>
      <c r="U1304"/>
      <c r="V1304"/>
      <c r="W1304" s="1453"/>
      <c r="X1304" s="1453"/>
      <c r="Y1304" s="1453"/>
      <c r="Z1304" s="1453"/>
      <c r="AA1304" s="1453"/>
      <c r="AB1304" s="1453"/>
      <c r="AC1304" s="1453"/>
      <c r="AD1304" s="1453"/>
      <c r="AE1304" s="1453"/>
      <c r="AF1304" s="1453"/>
      <c r="AG1304" s="1453"/>
      <c r="AH1304" s="1453"/>
      <c r="AI1304" s="1453"/>
      <c r="AJ1304" s="1453"/>
      <c r="AK1304" s="1453"/>
      <c r="AL1304" s="1453"/>
      <c r="AM1304" s="1453"/>
      <c r="AN1304" s="1453"/>
      <c r="AO1304" s="1453"/>
      <c r="AP1304" s="1453"/>
      <c r="AQ1304" s="1453"/>
      <c r="AR1304" s="1454"/>
      <c r="AS1304" s="1453"/>
      <c r="AT1304" s="1453"/>
      <c r="AU1304" s="1453"/>
      <c r="AV1304" s="1453"/>
      <c r="AW1304" s="1453"/>
      <c r="AX1304" s="1453"/>
      <c r="AY1304" s="1453"/>
      <c r="AZ1304" s="1453"/>
      <c r="BA1304" s="1453"/>
      <c r="BB1304" s="1453"/>
      <c r="BC1304" s="1453"/>
      <c r="BD1304" s="1453"/>
      <c r="BE1304" s="1453"/>
      <c r="BF1304" s="1453"/>
      <c r="BG1304" s="1453"/>
      <c r="BH1304" s="1453"/>
      <c r="BI1304" s="1453"/>
      <c r="BJ1304" s="1453"/>
      <c r="BK1304" s="1453"/>
      <c r="BL1304" s="1453"/>
      <c r="BM1304" s="1453"/>
      <c r="BN1304" s="1453"/>
      <c r="BO1304" s="1453"/>
      <c r="BP1304" s="1453"/>
      <c r="BQ1304" s="1453"/>
      <c r="BR1304" s="1453"/>
      <c r="BS1304" s="1453"/>
      <c r="BT1304" s="1453"/>
      <c r="BU1304" s="1453"/>
      <c r="BV1304" s="1453"/>
      <c r="BW1304" s="1453"/>
      <c r="BX1304" s="1453"/>
      <c r="BY1304" s="1453"/>
      <c r="BZ1304" s="1453"/>
      <c r="CA1304" s="1453"/>
      <c r="CB1304" s="1453"/>
      <c r="CC1304" s="1453"/>
      <c r="CD1304" s="1453"/>
      <c r="CE1304" s="1453"/>
      <c r="CF1304" s="1453"/>
      <c r="CG1304" s="1453"/>
      <c r="CH1304" s="1453"/>
      <c r="CI1304" s="1453"/>
      <c r="CJ1304" s="1453"/>
      <c r="CK1304" s="1453"/>
      <c r="CL1304" s="1453"/>
      <c r="CM1304" s="1453"/>
      <c r="CN1304" s="1453"/>
      <c r="CO1304" s="1453"/>
      <c r="CP1304" s="1453"/>
      <c r="CQ1304" s="1453"/>
      <c r="CR1304" s="1453"/>
      <c r="CS1304" s="1453"/>
      <c r="CT1304" s="1453"/>
      <c r="CU1304" s="1453"/>
      <c r="CV1304" s="1453"/>
      <c r="CW1304" s="1453"/>
      <c r="CX1304" s="1453"/>
      <c r="CY1304" s="1453"/>
      <c r="CZ1304" s="1453"/>
      <c r="DA1304" s="1453"/>
      <c r="DB1304" s="1453"/>
      <c r="DC1304" s="1453"/>
      <c r="DD1304" s="1453"/>
      <c r="DE1304" s="1453"/>
      <c r="DF1304" s="1453"/>
      <c r="DG1304" s="1453"/>
      <c r="DH1304" s="1453"/>
      <c r="DI1304" s="1453"/>
      <c r="DJ1304" s="1453"/>
      <c r="DK1304" s="1453"/>
      <c r="DL1304" s="1453"/>
      <c r="DM1304" s="1453"/>
      <c r="DN1304" s="1453"/>
      <c r="DO1304" s="1453"/>
      <c r="DP1304" s="1453"/>
      <c r="DQ1304" s="1453"/>
      <c r="DR1304" s="1453"/>
      <c r="DS1304" s="1453"/>
      <c r="DT1304" s="1453"/>
    </row>
    <row r="1305" spans="1:124" s="1543" customFormat="1" ht="21.9" customHeight="1" x14ac:dyDescent="0.3">
      <c r="A1305" s="1453"/>
      <c r="B1305" s="1453"/>
      <c r="C1305" s="1514"/>
      <c r="D1305" s="1514"/>
      <c r="E1305" s="1514"/>
      <c r="F1305" s="1848"/>
      <c r="G1305" s="1930"/>
      <c r="H1305" s="1516"/>
      <c r="I1305" s="1537"/>
      <c r="J1305" s="1537"/>
      <c r="K1305" s="1453"/>
      <c r="L1305" s="1453"/>
      <c r="M1305" s="1453"/>
      <c r="N1305" s="1514"/>
      <c r="O1305" s="1453"/>
      <c r="P1305" s="1453"/>
      <c r="Q1305" s="1453"/>
      <c r="R1305" s="1453"/>
      <c r="S1305" s="1453"/>
      <c r="T1305" s="1452"/>
      <c r="U1305"/>
      <c r="V1305"/>
      <c r="W1305" s="1453"/>
      <c r="X1305" s="1453"/>
      <c r="Y1305" s="1453"/>
      <c r="Z1305" s="1453"/>
      <c r="AA1305" s="1453"/>
      <c r="AB1305" s="1453"/>
      <c r="AC1305" s="1453"/>
      <c r="AD1305" s="1453"/>
      <c r="AE1305" s="1453"/>
      <c r="AF1305" s="1453"/>
      <c r="AG1305" s="1453"/>
      <c r="AH1305" s="1453"/>
      <c r="AI1305" s="1453"/>
      <c r="AJ1305" s="1453"/>
      <c r="AK1305" s="1453"/>
      <c r="AL1305" s="1453"/>
      <c r="AM1305" s="1453"/>
      <c r="AN1305" s="1453"/>
      <c r="AO1305" s="1453"/>
      <c r="AP1305" s="1453"/>
      <c r="AQ1305" s="1453"/>
      <c r="AR1305" s="1454"/>
      <c r="AS1305" s="1453"/>
      <c r="AT1305" s="1453"/>
      <c r="AU1305" s="1453"/>
      <c r="AV1305" s="1453"/>
      <c r="AW1305" s="1453"/>
      <c r="AX1305" s="1453"/>
      <c r="AY1305" s="1453"/>
      <c r="AZ1305" s="1453"/>
      <c r="BA1305" s="1453"/>
      <c r="BB1305" s="1453"/>
      <c r="BC1305" s="1453"/>
      <c r="BD1305" s="1453"/>
      <c r="BE1305" s="1453"/>
      <c r="BF1305" s="1453"/>
      <c r="BG1305" s="1453"/>
      <c r="BH1305" s="1453"/>
      <c r="BI1305" s="1453"/>
      <c r="BJ1305" s="1453"/>
      <c r="BK1305" s="1453"/>
      <c r="BL1305" s="1453"/>
      <c r="BM1305" s="1453"/>
      <c r="BN1305" s="1453"/>
      <c r="BO1305" s="1453"/>
      <c r="BP1305" s="1453"/>
      <c r="BQ1305" s="1453"/>
      <c r="BR1305" s="1453"/>
      <c r="BS1305" s="1453"/>
      <c r="BT1305" s="1453"/>
      <c r="BU1305" s="1453"/>
      <c r="BV1305" s="1453"/>
      <c r="BW1305" s="1453"/>
      <c r="BX1305" s="1453"/>
      <c r="BY1305" s="1453"/>
      <c r="BZ1305" s="1453"/>
      <c r="CA1305" s="1453"/>
      <c r="CB1305" s="1453"/>
      <c r="CC1305" s="1453"/>
      <c r="CD1305" s="1453"/>
      <c r="CE1305" s="1453"/>
      <c r="CF1305" s="1453"/>
      <c r="CG1305" s="1453"/>
      <c r="CH1305" s="1453"/>
      <c r="CI1305" s="1453"/>
      <c r="CJ1305" s="1453"/>
      <c r="CK1305" s="1453"/>
      <c r="CL1305" s="1453"/>
      <c r="CM1305" s="1453"/>
      <c r="CN1305" s="1453"/>
      <c r="CO1305" s="1453"/>
      <c r="CP1305" s="1453"/>
      <c r="CQ1305" s="1453"/>
      <c r="CR1305" s="1453"/>
      <c r="CS1305" s="1453"/>
      <c r="CT1305" s="1453"/>
      <c r="CU1305" s="1453"/>
      <c r="CV1305" s="1453"/>
      <c r="CW1305" s="1453"/>
      <c r="CX1305" s="1453"/>
      <c r="CY1305" s="1453"/>
      <c r="CZ1305" s="1453"/>
      <c r="DA1305" s="1453"/>
      <c r="DB1305" s="1453"/>
      <c r="DC1305" s="1453"/>
      <c r="DD1305" s="1453"/>
      <c r="DE1305" s="1453"/>
      <c r="DF1305" s="1453"/>
      <c r="DG1305" s="1453"/>
      <c r="DH1305" s="1453"/>
      <c r="DI1305" s="1453"/>
      <c r="DJ1305" s="1453"/>
      <c r="DK1305" s="1453"/>
      <c r="DL1305" s="1453"/>
      <c r="DM1305" s="1453"/>
      <c r="DN1305" s="1453"/>
      <c r="DO1305" s="1453"/>
      <c r="DP1305" s="1453"/>
      <c r="DQ1305" s="1453"/>
      <c r="DR1305" s="1453"/>
      <c r="DS1305" s="1453"/>
      <c r="DT1305" s="1453"/>
    </row>
    <row r="1306" spans="1:124" s="1543" customFormat="1" ht="21.9" customHeight="1" x14ac:dyDescent="0.3">
      <c r="A1306" s="1453"/>
      <c r="B1306" s="1453"/>
      <c r="C1306" s="1514"/>
      <c r="D1306" s="1514"/>
      <c r="E1306" s="1514"/>
      <c r="F1306" s="1848"/>
      <c r="G1306" s="1930"/>
      <c r="H1306" s="1516"/>
      <c r="I1306" s="1537"/>
      <c r="J1306" s="1537"/>
      <c r="K1306" s="1453"/>
      <c r="L1306" s="1453"/>
      <c r="M1306" s="1453"/>
      <c r="N1306" s="1514"/>
      <c r="O1306" s="1453"/>
      <c r="P1306" s="1453"/>
      <c r="Q1306" s="1453"/>
      <c r="R1306" s="1453"/>
      <c r="S1306" s="1453"/>
      <c r="T1306" s="1452"/>
      <c r="U1306"/>
      <c r="V1306"/>
      <c r="W1306" s="1453"/>
      <c r="X1306" s="1453"/>
      <c r="Y1306" s="1453"/>
      <c r="Z1306" s="1453"/>
      <c r="AA1306" s="1453"/>
      <c r="AB1306" s="1453"/>
      <c r="AC1306" s="1453"/>
      <c r="AD1306" s="1453"/>
      <c r="AE1306" s="1453"/>
      <c r="AF1306" s="1453"/>
      <c r="AG1306" s="1453"/>
      <c r="AH1306" s="1453"/>
      <c r="AI1306" s="1453"/>
      <c r="AJ1306" s="1453"/>
      <c r="AK1306" s="1453"/>
      <c r="AL1306" s="1453"/>
      <c r="AM1306" s="1453"/>
      <c r="AN1306" s="1453"/>
      <c r="AO1306" s="1453"/>
      <c r="AP1306" s="1453"/>
      <c r="AQ1306" s="1453"/>
      <c r="AR1306" s="1454"/>
      <c r="AS1306" s="1453"/>
      <c r="AT1306" s="1453"/>
      <c r="AU1306" s="1453"/>
      <c r="AV1306" s="1453"/>
      <c r="AW1306" s="1453"/>
      <c r="AX1306" s="1453"/>
      <c r="AY1306" s="1453"/>
      <c r="AZ1306" s="1453"/>
      <c r="BA1306" s="1453"/>
      <c r="BB1306" s="1453"/>
      <c r="BC1306" s="1453"/>
      <c r="BD1306" s="1453"/>
      <c r="BE1306" s="1453"/>
      <c r="BF1306" s="1453"/>
      <c r="BG1306" s="1453"/>
      <c r="BH1306" s="1453"/>
      <c r="BI1306" s="1453"/>
      <c r="BJ1306" s="1453"/>
      <c r="BK1306" s="1453"/>
      <c r="BL1306" s="1453"/>
      <c r="BM1306" s="1453"/>
      <c r="BN1306" s="1453"/>
      <c r="BO1306" s="1453"/>
      <c r="BP1306" s="1453"/>
      <c r="BQ1306" s="1453"/>
      <c r="BR1306" s="1453"/>
      <c r="BS1306" s="1453"/>
      <c r="BT1306" s="1453"/>
      <c r="BU1306" s="1453"/>
      <c r="BV1306" s="1453"/>
      <c r="BW1306" s="1453"/>
      <c r="BX1306" s="1453"/>
      <c r="BY1306" s="1453"/>
      <c r="BZ1306" s="1453"/>
      <c r="CA1306" s="1453"/>
      <c r="CB1306" s="1453"/>
      <c r="CC1306" s="1453"/>
      <c r="CD1306" s="1453"/>
      <c r="CE1306" s="1453"/>
      <c r="CF1306" s="1453"/>
      <c r="CG1306" s="1453"/>
      <c r="CH1306" s="1453"/>
      <c r="CI1306" s="1453"/>
      <c r="CJ1306" s="1453"/>
      <c r="CK1306" s="1453"/>
      <c r="CL1306" s="1453"/>
      <c r="CM1306" s="1453"/>
      <c r="CN1306" s="1453"/>
      <c r="CO1306" s="1453"/>
      <c r="CP1306" s="1453"/>
      <c r="CQ1306" s="1453"/>
      <c r="CR1306" s="1453"/>
      <c r="CS1306" s="1453"/>
      <c r="CT1306" s="1453"/>
      <c r="CU1306" s="1453"/>
      <c r="CV1306" s="1453"/>
      <c r="CW1306" s="1453"/>
      <c r="CX1306" s="1453"/>
      <c r="CY1306" s="1453"/>
      <c r="CZ1306" s="1453"/>
      <c r="DA1306" s="1453"/>
      <c r="DB1306" s="1453"/>
      <c r="DC1306" s="1453"/>
      <c r="DD1306" s="1453"/>
      <c r="DE1306" s="1453"/>
      <c r="DF1306" s="1453"/>
      <c r="DG1306" s="1453"/>
      <c r="DH1306" s="1453"/>
      <c r="DI1306" s="1453"/>
      <c r="DJ1306" s="1453"/>
      <c r="DK1306" s="1453"/>
      <c r="DL1306" s="1453"/>
      <c r="DM1306" s="1453"/>
      <c r="DN1306" s="1453"/>
      <c r="DO1306" s="1453"/>
      <c r="DP1306" s="1453"/>
      <c r="DQ1306" s="1453"/>
      <c r="DR1306" s="1453"/>
      <c r="DS1306" s="1453"/>
      <c r="DT1306" s="1453"/>
    </row>
    <row r="1307" spans="1:124" s="1543" customFormat="1" ht="21.9" customHeight="1" x14ac:dyDescent="0.3">
      <c r="A1307" s="1453"/>
      <c r="B1307" s="1453"/>
      <c r="C1307" s="1514"/>
      <c r="D1307" s="1514"/>
      <c r="E1307" s="1514"/>
      <c r="F1307" s="1848"/>
      <c r="G1307" s="1930"/>
      <c r="H1307" s="1516"/>
      <c r="I1307" s="1537"/>
      <c r="J1307" s="1537"/>
      <c r="K1307" s="1453"/>
      <c r="L1307" s="1453"/>
      <c r="M1307" s="1453"/>
      <c r="N1307" s="1514"/>
      <c r="O1307" s="1453"/>
      <c r="P1307" s="1453"/>
      <c r="Q1307" s="1453"/>
      <c r="R1307" s="1453"/>
      <c r="S1307" s="1453"/>
      <c r="T1307" s="1452"/>
      <c r="U1307"/>
      <c r="V1307"/>
      <c r="W1307" s="1453"/>
      <c r="X1307" s="1453"/>
      <c r="Y1307" s="1453"/>
      <c r="Z1307" s="1453"/>
      <c r="AA1307" s="1453"/>
      <c r="AB1307" s="1453"/>
      <c r="AC1307" s="1453"/>
      <c r="AD1307" s="1453"/>
      <c r="AE1307" s="1453"/>
      <c r="AF1307" s="1453"/>
      <c r="AG1307" s="1453"/>
      <c r="AH1307" s="1453"/>
      <c r="AI1307" s="1453"/>
      <c r="AJ1307" s="1453"/>
      <c r="AK1307" s="1453"/>
      <c r="AL1307" s="1453"/>
      <c r="AM1307" s="1453"/>
      <c r="AN1307" s="1453"/>
      <c r="AO1307" s="1453"/>
      <c r="AP1307" s="1453"/>
      <c r="AQ1307" s="1453"/>
      <c r="AR1307" s="1454"/>
      <c r="AS1307" s="1453"/>
      <c r="AT1307" s="1453"/>
      <c r="AU1307" s="1453"/>
      <c r="AV1307" s="1453"/>
      <c r="AW1307" s="1453"/>
      <c r="AX1307" s="1453"/>
      <c r="AY1307" s="1453"/>
      <c r="AZ1307" s="1453"/>
      <c r="BA1307" s="1453"/>
      <c r="BB1307" s="1453"/>
      <c r="BC1307" s="1453"/>
      <c r="BD1307" s="1453"/>
      <c r="BE1307" s="1453"/>
      <c r="BF1307" s="1453"/>
      <c r="BG1307" s="1453"/>
      <c r="BH1307" s="1453"/>
      <c r="BI1307" s="1453"/>
      <c r="BJ1307" s="1453"/>
      <c r="BK1307" s="1453"/>
      <c r="BL1307" s="1453"/>
      <c r="BM1307" s="1453"/>
      <c r="BN1307" s="1453"/>
      <c r="BO1307" s="1453"/>
      <c r="BP1307" s="1453"/>
      <c r="BQ1307" s="1453"/>
      <c r="BR1307" s="1453"/>
      <c r="BS1307" s="1453"/>
      <c r="BT1307" s="1453"/>
      <c r="BU1307" s="1453"/>
      <c r="BV1307" s="1453"/>
      <c r="BW1307" s="1453"/>
      <c r="BX1307" s="1453"/>
      <c r="BY1307" s="1453"/>
      <c r="BZ1307" s="1453"/>
      <c r="CA1307" s="1453"/>
      <c r="CB1307" s="1453"/>
      <c r="CC1307" s="1453"/>
      <c r="CD1307" s="1453"/>
      <c r="CE1307" s="1453"/>
      <c r="CF1307" s="1453"/>
      <c r="CG1307" s="1453"/>
      <c r="CH1307" s="1453"/>
      <c r="CI1307" s="1453"/>
      <c r="CJ1307" s="1453"/>
      <c r="CK1307" s="1453"/>
      <c r="CL1307" s="1453"/>
      <c r="CM1307" s="1453"/>
      <c r="CN1307" s="1453"/>
      <c r="CO1307" s="1453"/>
      <c r="CP1307" s="1453"/>
      <c r="CQ1307" s="1453"/>
      <c r="CR1307" s="1453"/>
      <c r="CS1307" s="1453"/>
      <c r="CT1307" s="1453"/>
      <c r="CU1307" s="1453"/>
      <c r="CV1307" s="1453"/>
      <c r="CW1307" s="1453"/>
      <c r="CX1307" s="1453"/>
      <c r="CY1307" s="1453"/>
      <c r="CZ1307" s="1453"/>
      <c r="DA1307" s="1453"/>
      <c r="DB1307" s="1453"/>
      <c r="DC1307" s="1453"/>
      <c r="DD1307" s="1453"/>
      <c r="DE1307" s="1453"/>
      <c r="DF1307" s="1453"/>
      <c r="DG1307" s="1453"/>
      <c r="DH1307" s="1453"/>
      <c r="DI1307" s="1453"/>
      <c r="DJ1307" s="1453"/>
      <c r="DK1307" s="1453"/>
      <c r="DL1307" s="1453"/>
      <c r="DM1307" s="1453"/>
      <c r="DN1307" s="1453"/>
      <c r="DO1307" s="1453"/>
      <c r="DP1307" s="1453"/>
      <c r="DQ1307" s="1453"/>
      <c r="DR1307" s="1453"/>
      <c r="DS1307" s="1453"/>
      <c r="DT1307" s="1453"/>
    </row>
    <row r="1308" spans="1:124" s="1543" customFormat="1" ht="21.9" customHeight="1" x14ac:dyDescent="0.3">
      <c r="A1308" s="1453"/>
      <c r="B1308" s="1453"/>
      <c r="C1308" s="1514"/>
      <c r="D1308" s="1514"/>
      <c r="E1308" s="1514"/>
      <c r="F1308" s="1848"/>
      <c r="G1308" s="1930"/>
      <c r="H1308" s="1516"/>
      <c r="I1308" s="1537"/>
      <c r="J1308" s="1537"/>
      <c r="K1308" s="1453"/>
      <c r="L1308" s="1453"/>
      <c r="M1308" s="1453"/>
      <c r="N1308" s="1514"/>
      <c r="O1308" s="1453"/>
      <c r="P1308" s="1453"/>
      <c r="Q1308" s="1453"/>
      <c r="R1308" s="1453"/>
      <c r="S1308" s="1453"/>
      <c r="T1308" s="1452"/>
      <c r="U1308"/>
      <c r="V1308"/>
      <c r="W1308" s="1453"/>
      <c r="X1308" s="1453"/>
      <c r="Y1308" s="1453"/>
      <c r="Z1308" s="1453"/>
      <c r="AA1308" s="1453"/>
      <c r="AB1308" s="1453"/>
      <c r="AC1308" s="1453"/>
      <c r="AD1308" s="1453"/>
      <c r="AE1308" s="1453"/>
      <c r="AF1308" s="1453"/>
      <c r="AG1308" s="1453"/>
      <c r="AH1308" s="1453"/>
      <c r="AI1308" s="1453"/>
      <c r="AJ1308" s="1453"/>
      <c r="AK1308" s="1453"/>
      <c r="AL1308" s="1453"/>
      <c r="AM1308" s="1453"/>
      <c r="AN1308" s="1453"/>
      <c r="AO1308" s="1453"/>
      <c r="AP1308" s="1453"/>
      <c r="AQ1308" s="1453"/>
      <c r="AR1308" s="1454"/>
      <c r="AS1308" s="1453"/>
      <c r="AT1308" s="1453"/>
      <c r="AU1308" s="1453"/>
      <c r="AV1308" s="1453"/>
      <c r="AW1308" s="1453"/>
      <c r="AX1308" s="1453"/>
      <c r="AY1308" s="1453"/>
      <c r="AZ1308" s="1453"/>
      <c r="BA1308" s="1453"/>
      <c r="BB1308" s="1453"/>
      <c r="BC1308" s="1453"/>
      <c r="BD1308" s="1453"/>
      <c r="BE1308" s="1453"/>
      <c r="BF1308" s="1453"/>
      <c r="BG1308" s="1453"/>
      <c r="BH1308" s="1453"/>
      <c r="BI1308" s="1453"/>
      <c r="BJ1308" s="1453"/>
      <c r="BK1308" s="1453"/>
      <c r="BL1308" s="1453"/>
      <c r="BM1308" s="1453"/>
      <c r="BN1308" s="1453"/>
      <c r="BO1308" s="1453"/>
      <c r="BP1308" s="1453"/>
      <c r="BQ1308" s="1453"/>
      <c r="BR1308" s="1453"/>
      <c r="BS1308" s="1453"/>
      <c r="BT1308" s="1453"/>
      <c r="BU1308" s="1453"/>
      <c r="BV1308" s="1453"/>
      <c r="BW1308" s="1453"/>
      <c r="BX1308" s="1453"/>
      <c r="BY1308" s="1453"/>
      <c r="BZ1308" s="1453"/>
      <c r="CA1308" s="1453"/>
      <c r="CB1308" s="1453"/>
      <c r="CC1308" s="1453"/>
      <c r="CD1308" s="1453"/>
      <c r="CE1308" s="1453"/>
      <c r="CF1308" s="1453"/>
      <c r="CG1308" s="1453"/>
      <c r="CH1308" s="1453"/>
      <c r="CI1308" s="1453"/>
      <c r="CJ1308" s="1453"/>
      <c r="CK1308" s="1453"/>
      <c r="CL1308" s="1453"/>
      <c r="CM1308" s="1453"/>
      <c r="CN1308" s="1453"/>
      <c r="CO1308" s="1453"/>
      <c r="CP1308" s="1453"/>
      <c r="CQ1308" s="1453"/>
      <c r="CR1308" s="1453"/>
      <c r="CS1308" s="1453"/>
      <c r="CT1308" s="1453"/>
      <c r="CU1308" s="1453"/>
      <c r="CV1308" s="1453"/>
      <c r="CW1308" s="1453"/>
      <c r="CX1308" s="1453"/>
      <c r="CY1308" s="1453"/>
      <c r="CZ1308" s="1453"/>
      <c r="DA1308" s="1453"/>
      <c r="DB1308" s="1453"/>
      <c r="DC1308" s="1453"/>
      <c r="DD1308" s="1453"/>
      <c r="DE1308" s="1453"/>
      <c r="DF1308" s="1453"/>
      <c r="DG1308" s="1453"/>
      <c r="DH1308" s="1453"/>
      <c r="DI1308" s="1453"/>
      <c r="DJ1308" s="1453"/>
      <c r="DK1308" s="1453"/>
      <c r="DL1308" s="1453"/>
      <c r="DM1308" s="1453"/>
      <c r="DN1308" s="1453"/>
      <c r="DO1308" s="1453"/>
      <c r="DP1308" s="1453"/>
      <c r="DQ1308" s="1453"/>
      <c r="DR1308" s="1453"/>
      <c r="DS1308" s="1453"/>
      <c r="DT1308" s="1453"/>
    </row>
    <row r="1309" spans="1:124" s="1543" customFormat="1" ht="21.9" customHeight="1" x14ac:dyDescent="0.3">
      <c r="A1309" s="1453"/>
      <c r="B1309" s="1453"/>
      <c r="C1309" s="1514"/>
      <c r="D1309" s="1514"/>
      <c r="E1309" s="1514"/>
      <c r="F1309" s="1848"/>
      <c r="G1309" s="1930"/>
      <c r="H1309" s="1516"/>
      <c r="I1309" s="1537"/>
      <c r="J1309" s="1537"/>
      <c r="K1309" s="1453"/>
      <c r="L1309" s="1453"/>
      <c r="M1309" s="1453"/>
      <c r="N1309" s="1514"/>
      <c r="O1309" s="1453"/>
      <c r="P1309" s="1453"/>
      <c r="Q1309" s="1453"/>
      <c r="R1309" s="1453"/>
      <c r="S1309" s="1453"/>
      <c r="T1309" s="1452"/>
      <c r="U1309"/>
      <c r="V1309"/>
      <c r="W1309" s="1453"/>
      <c r="X1309" s="1453"/>
      <c r="Y1309" s="1453"/>
      <c r="Z1309" s="1453"/>
      <c r="AA1309" s="1453"/>
      <c r="AB1309" s="1453"/>
      <c r="AC1309" s="1453"/>
      <c r="AD1309" s="1453"/>
      <c r="AE1309" s="1453"/>
      <c r="AF1309" s="1453"/>
      <c r="AG1309" s="1453"/>
      <c r="AH1309" s="1453"/>
      <c r="AI1309" s="1453"/>
      <c r="AJ1309" s="1453"/>
      <c r="AK1309" s="1453"/>
      <c r="AL1309" s="1453"/>
      <c r="AM1309" s="1453"/>
      <c r="AN1309" s="1453"/>
      <c r="AO1309" s="1453"/>
      <c r="AP1309" s="1453"/>
      <c r="AQ1309" s="1453"/>
      <c r="AR1309" s="1454"/>
      <c r="AS1309" s="1453"/>
      <c r="AT1309" s="1453"/>
      <c r="AU1309" s="1453"/>
      <c r="AV1309" s="1453"/>
      <c r="AW1309" s="1453"/>
      <c r="AX1309" s="1453"/>
      <c r="AY1309" s="1453"/>
      <c r="AZ1309" s="1453"/>
      <c r="BA1309" s="1453"/>
      <c r="BB1309" s="1453"/>
      <c r="BC1309" s="1453"/>
      <c r="BD1309" s="1453"/>
      <c r="BE1309" s="1453"/>
      <c r="BF1309" s="1453"/>
      <c r="BG1309" s="1453"/>
      <c r="BH1309" s="1453"/>
      <c r="BI1309" s="1453"/>
      <c r="BJ1309" s="1453"/>
      <c r="BK1309" s="1453"/>
      <c r="BL1309" s="1453"/>
      <c r="BM1309" s="1453"/>
      <c r="BN1309" s="1453"/>
      <c r="BO1309" s="1453"/>
      <c r="BP1309" s="1453"/>
      <c r="BQ1309" s="1453"/>
      <c r="BR1309" s="1453"/>
      <c r="BS1309" s="1453"/>
      <c r="BT1309" s="1453"/>
      <c r="BU1309" s="1453"/>
      <c r="BV1309" s="1453"/>
      <c r="BW1309" s="1453"/>
      <c r="BX1309" s="1453"/>
      <c r="BY1309" s="1453"/>
      <c r="BZ1309" s="1453"/>
      <c r="CA1309" s="1453"/>
      <c r="CB1309" s="1453"/>
      <c r="CC1309" s="1453"/>
      <c r="CD1309" s="1453"/>
      <c r="CE1309" s="1453"/>
      <c r="CF1309" s="1453"/>
      <c r="CG1309" s="1453"/>
      <c r="CH1309" s="1453"/>
      <c r="CI1309" s="1453"/>
      <c r="CJ1309" s="1453"/>
      <c r="CK1309" s="1453"/>
      <c r="CL1309" s="1453"/>
      <c r="CM1309" s="1453"/>
      <c r="CN1309" s="1453"/>
      <c r="CO1309" s="1453"/>
      <c r="CP1309" s="1453"/>
      <c r="CQ1309" s="1453"/>
      <c r="CR1309" s="1453"/>
      <c r="CS1309" s="1453"/>
      <c r="CT1309" s="1453"/>
      <c r="CU1309" s="1453"/>
      <c r="CV1309" s="1453"/>
      <c r="CW1309" s="1453"/>
      <c r="CX1309" s="1453"/>
      <c r="CY1309" s="1453"/>
      <c r="CZ1309" s="1453"/>
      <c r="DA1309" s="1453"/>
      <c r="DB1309" s="1453"/>
      <c r="DC1309" s="1453"/>
      <c r="DD1309" s="1453"/>
      <c r="DE1309" s="1453"/>
      <c r="DF1309" s="1453"/>
      <c r="DG1309" s="1453"/>
      <c r="DH1309" s="1453"/>
      <c r="DI1309" s="1453"/>
      <c r="DJ1309" s="1453"/>
      <c r="DK1309" s="1453"/>
      <c r="DL1309" s="1453"/>
      <c r="DM1309" s="1453"/>
      <c r="DN1309" s="1453"/>
      <c r="DO1309" s="1453"/>
      <c r="DP1309" s="1453"/>
      <c r="DQ1309" s="1453"/>
      <c r="DR1309" s="1453"/>
      <c r="DS1309" s="1453"/>
      <c r="DT1309" s="1453"/>
    </row>
    <row r="1310" spans="1:124" s="1543" customFormat="1" ht="21.9" customHeight="1" x14ac:dyDescent="0.3">
      <c r="A1310" s="1453"/>
      <c r="B1310" s="1453"/>
      <c r="C1310" s="1514"/>
      <c r="D1310" s="1514"/>
      <c r="E1310" s="1514"/>
      <c r="F1310" s="1848"/>
      <c r="G1310" s="1930"/>
      <c r="H1310" s="1516"/>
      <c r="I1310" s="1537"/>
      <c r="J1310" s="1537"/>
      <c r="K1310" s="1453"/>
      <c r="L1310" s="1453"/>
      <c r="M1310" s="1453"/>
      <c r="N1310" s="1514"/>
      <c r="O1310" s="1453"/>
      <c r="P1310" s="1453"/>
      <c r="Q1310" s="1453"/>
      <c r="R1310" s="1453"/>
      <c r="S1310" s="1453"/>
      <c r="T1310" s="1452"/>
      <c r="U1310"/>
      <c r="V1310"/>
      <c r="W1310" s="1453"/>
      <c r="X1310" s="1453"/>
      <c r="Y1310" s="1453"/>
      <c r="Z1310" s="1453"/>
      <c r="AA1310" s="1453"/>
      <c r="AB1310" s="1453"/>
      <c r="AC1310" s="1453"/>
      <c r="AD1310" s="1453"/>
      <c r="AE1310" s="1453"/>
      <c r="AF1310" s="1453"/>
      <c r="AG1310" s="1453"/>
      <c r="AH1310" s="1453"/>
      <c r="AI1310" s="1453"/>
      <c r="AJ1310" s="1453"/>
      <c r="AK1310" s="1453"/>
      <c r="AL1310" s="1453"/>
      <c r="AM1310" s="1453"/>
      <c r="AN1310" s="1453"/>
      <c r="AO1310" s="1453"/>
      <c r="AP1310" s="1453"/>
      <c r="AQ1310" s="1453"/>
      <c r="AR1310" s="1454"/>
      <c r="AS1310" s="1453"/>
      <c r="AT1310" s="1453"/>
      <c r="AU1310" s="1453"/>
      <c r="AV1310" s="1453"/>
      <c r="AW1310" s="1453"/>
      <c r="AX1310" s="1453"/>
      <c r="AY1310" s="1453"/>
      <c r="AZ1310" s="1453"/>
      <c r="BA1310" s="1453"/>
      <c r="BB1310" s="1453"/>
      <c r="BC1310" s="1453"/>
      <c r="BD1310" s="1453"/>
      <c r="BE1310" s="1453"/>
      <c r="BF1310" s="1453"/>
      <c r="BG1310" s="1453"/>
      <c r="BH1310" s="1453"/>
      <c r="BI1310" s="1453"/>
      <c r="BJ1310" s="1453"/>
      <c r="BK1310" s="1453"/>
      <c r="BL1310" s="1453"/>
      <c r="BM1310" s="1453"/>
      <c r="BN1310" s="1453"/>
      <c r="BO1310" s="1453"/>
      <c r="BP1310" s="1453"/>
      <c r="BQ1310" s="1453"/>
      <c r="BR1310" s="1453"/>
      <c r="BS1310" s="1453"/>
      <c r="BT1310" s="1453"/>
      <c r="BU1310" s="1453"/>
      <c r="BV1310" s="1453"/>
      <c r="BW1310" s="1453"/>
      <c r="BX1310" s="1453"/>
      <c r="BY1310" s="1453"/>
      <c r="BZ1310" s="1453"/>
      <c r="CA1310" s="1453"/>
      <c r="CB1310" s="1453"/>
      <c r="CC1310" s="1453"/>
      <c r="CD1310" s="1453"/>
      <c r="CE1310" s="1453"/>
      <c r="CF1310" s="1453"/>
      <c r="CG1310" s="1453"/>
      <c r="CH1310" s="1453"/>
      <c r="CI1310" s="1453"/>
      <c r="CJ1310" s="1453"/>
      <c r="CK1310" s="1453"/>
      <c r="CL1310" s="1453"/>
      <c r="CM1310" s="1453"/>
      <c r="CN1310" s="1453"/>
      <c r="CO1310" s="1453"/>
      <c r="CP1310" s="1453"/>
      <c r="CQ1310" s="1453"/>
      <c r="CR1310" s="1453"/>
      <c r="CS1310" s="1453"/>
      <c r="CT1310" s="1453"/>
      <c r="CU1310" s="1453"/>
      <c r="CV1310" s="1453"/>
      <c r="CW1310" s="1453"/>
      <c r="CX1310" s="1453"/>
      <c r="CY1310" s="1453"/>
      <c r="CZ1310" s="1453"/>
      <c r="DA1310" s="1453"/>
      <c r="DB1310" s="1453"/>
      <c r="DC1310" s="1453"/>
      <c r="DD1310" s="1453"/>
      <c r="DE1310" s="1453"/>
      <c r="DF1310" s="1453"/>
      <c r="DG1310" s="1453"/>
      <c r="DH1310" s="1453"/>
      <c r="DI1310" s="1453"/>
      <c r="DJ1310" s="1453"/>
      <c r="DK1310" s="1453"/>
      <c r="DL1310" s="1453"/>
      <c r="DM1310" s="1453"/>
      <c r="DN1310" s="1453"/>
      <c r="DO1310" s="1453"/>
      <c r="DP1310" s="1453"/>
      <c r="DQ1310" s="1453"/>
      <c r="DR1310" s="1453"/>
      <c r="DS1310" s="1453"/>
      <c r="DT1310" s="1453"/>
    </row>
    <row r="1311" spans="1:124" s="1543" customFormat="1" ht="21.9" customHeight="1" x14ac:dyDescent="0.3">
      <c r="A1311" s="1453"/>
      <c r="B1311" s="1453"/>
      <c r="C1311" s="1514"/>
      <c r="D1311" s="1514"/>
      <c r="E1311" s="1514"/>
      <c r="F1311" s="1848"/>
      <c r="G1311" s="1930"/>
      <c r="H1311" s="1516"/>
      <c r="I1311" s="1537"/>
      <c r="J1311" s="1537"/>
      <c r="K1311" s="1453"/>
      <c r="L1311" s="1453"/>
      <c r="M1311" s="1453"/>
      <c r="N1311" s="1514"/>
      <c r="O1311" s="1453"/>
      <c r="P1311" s="1453"/>
      <c r="Q1311" s="1453"/>
      <c r="R1311" s="1453"/>
      <c r="S1311" s="1453"/>
      <c r="T1311" s="1452"/>
      <c r="U1311"/>
      <c r="V1311"/>
      <c r="W1311" s="1453"/>
      <c r="X1311" s="1453"/>
      <c r="Y1311" s="1453"/>
      <c r="Z1311" s="1453"/>
      <c r="AA1311" s="1453"/>
      <c r="AB1311" s="1453"/>
      <c r="AC1311" s="1453"/>
      <c r="AD1311" s="1453"/>
      <c r="AE1311" s="1453"/>
      <c r="AF1311" s="1453"/>
      <c r="AG1311" s="1453"/>
      <c r="AH1311" s="1453"/>
      <c r="AI1311" s="1453"/>
      <c r="AJ1311" s="1453"/>
      <c r="AK1311" s="1453"/>
      <c r="AL1311" s="1453"/>
      <c r="AM1311" s="1453"/>
      <c r="AN1311" s="1453"/>
      <c r="AO1311" s="1453"/>
      <c r="AP1311" s="1453"/>
      <c r="AQ1311" s="1453"/>
      <c r="AR1311" s="1454"/>
      <c r="AS1311" s="1453"/>
      <c r="AT1311" s="1453"/>
      <c r="AU1311" s="1453"/>
      <c r="AV1311" s="1453"/>
      <c r="AW1311" s="1453"/>
      <c r="AX1311" s="1453"/>
      <c r="AY1311" s="1453"/>
      <c r="AZ1311" s="1453"/>
      <c r="BA1311" s="1453"/>
      <c r="BB1311" s="1453"/>
      <c r="BC1311" s="1453"/>
      <c r="BD1311" s="1453"/>
      <c r="BE1311" s="1453"/>
      <c r="BF1311" s="1453"/>
      <c r="BG1311" s="1453"/>
      <c r="BH1311" s="1453"/>
      <c r="BI1311" s="1453"/>
      <c r="BJ1311" s="1453"/>
      <c r="BK1311" s="1453"/>
      <c r="BL1311" s="1453"/>
      <c r="BM1311" s="1453"/>
      <c r="BN1311" s="1453"/>
      <c r="BO1311" s="1453"/>
      <c r="BP1311" s="1453"/>
      <c r="BQ1311" s="1453"/>
      <c r="BR1311" s="1453"/>
      <c r="BS1311" s="1453"/>
      <c r="BT1311" s="1453"/>
      <c r="BU1311" s="1453"/>
      <c r="BV1311" s="1453"/>
      <c r="BW1311" s="1453"/>
      <c r="BX1311" s="1453"/>
      <c r="BY1311" s="1453"/>
      <c r="BZ1311" s="1453"/>
      <c r="CA1311" s="1453"/>
      <c r="CB1311" s="1453"/>
      <c r="CC1311" s="1453"/>
      <c r="CD1311" s="1453"/>
      <c r="CE1311" s="1453"/>
      <c r="CF1311" s="1453"/>
      <c r="CG1311" s="1453"/>
      <c r="CH1311" s="1453"/>
      <c r="CI1311" s="1453"/>
      <c r="CJ1311" s="1453"/>
      <c r="CK1311" s="1453"/>
      <c r="CL1311" s="1453"/>
      <c r="CM1311" s="1453"/>
      <c r="CN1311" s="1453"/>
      <c r="CO1311" s="1453"/>
      <c r="CP1311" s="1453"/>
      <c r="CQ1311" s="1453"/>
      <c r="CR1311" s="1453"/>
      <c r="CS1311" s="1453"/>
      <c r="CT1311" s="1453"/>
      <c r="CU1311" s="1453"/>
      <c r="CV1311" s="1453"/>
      <c r="CW1311" s="1453"/>
      <c r="CX1311" s="1453"/>
      <c r="CY1311" s="1453"/>
      <c r="CZ1311" s="1453"/>
      <c r="DA1311" s="1453"/>
      <c r="DB1311" s="1453"/>
      <c r="DC1311" s="1453"/>
      <c r="DD1311" s="1453"/>
      <c r="DE1311" s="1453"/>
      <c r="DF1311" s="1453"/>
      <c r="DG1311" s="1453"/>
      <c r="DH1311" s="1453"/>
      <c r="DI1311" s="1453"/>
      <c r="DJ1311" s="1453"/>
      <c r="DK1311" s="1453"/>
      <c r="DL1311" s="1453"/>
      <c r="DM1311" s="1453"/>
      <c r="DN1311" s="1453"/>
      <c r="DO1311" s="1453"/>
      <c r="DP1311" s="1453"/>
      <c r="DQ1311" s="1453"/>
      <c r="DR1311" s="1453"/>
      <c r="DS1311" s="1453"/>
      <c r="DT1311" s="1453"/>
    </row>
    <row r="1312" spans="1:124" s="1543" customFormat="1" ht="21.9" customHeight="1" x14ac:dyDescent="0.3">
      <c r="A1312" s="1453"/>
      <c r="B1312" s="1453"/>
      <c r="C1312" s="1514"/>
      <c r="D1312" s="1514"/>
      <c r="E1312" s="1514"/>
      <c r="F1312" s="1848"/>
      <c r="G1312" s="1930"/>
      <c r="H1312" s="1516"/>
      <c r="I1312" s="1537"/>
      <c r="J1312" s="1537"/>
      <c r="K1312" s="1453"/>
      <c r="L1312" s="1453"/>
      <c r="M1312" s="1453"/>
      <c r="N1312" s="1514"/>
      <c r="O1312" s="1453"/>
      <c r="P1312" s="1453"/>
      <c r="Q1312" s="1453"/>
      <c r="R1312" s="1453"/>
      <c r="S1312" s="1453"/>
      <c r="T1312" s="1452"/>
      <c r="U1312"/>
      <c r="V1312"/>
      <c r="W1312" s="1453"/>
      <c r="X1312" s="1453"/>
      <c r="Y1312" s="1453"/>
      <c r="Z1312" s="1453"/>
      <c r="AA1312" s="1453"/>
      <c r="AB1312" s="1453"/>
      <c r="AC1312" s="1453"/>
      <c r="AD1312" s="1453"/>
      <c r="AE1312" s="1453"/>
      <c r="AF1312" s="1453"/>
      <c r="AG1312" s="1453"/>
      <c r="AH1312" s="1453"/>
      <c r="AI1312" s="1453"/>
      <c r="AJ1312" s="1453"/>
      <c r="AK1312" s="1453"/>
      <c r="AL1312" s="1453"/>
      <c r="AM1312" s="1453"/>
      <c r="AN1312" s="1453"/>
      <c r="AO1312" s="1453"/>
      <c r="AP1312" s="1453"/>
      <c r="AQ1312" s="1453"/>
      <c r="AR1312" s="1454"/>
      <c r="AS1312" s="1453"/>
      <c r="AT1312" s="1453"/>
      <c r="AU1312" s="1453"/>
      <c r="AV1312" s="1453"/>
      <c r="AW1312" s="1453"/>
      <c r="AX1312" s="1453"/>
      <c r="AY1312" s="1453"/>
      <c r="AZ1312" s="1453"/>
      <c r="BA1312" s="1453"/>
      <c r="BB1312" s="1453"/>
      <c r="BC1312" s="1453"/>
      <c r="BD1312" s="1453"/>
      <c r="BE1312" s="1453"/>
      <c r="BF1312" s="1453"/>
      <c r="BG1312" s="1453"/>
      <c r="BH1312" s="1453"/>
      <c r="BI1312" s="1453"/>
      <c r="BJ1312" s="1453"/>
      <c r="BK1312" s="1453"/>
      <c r="BL1312" s="1453"/>
      <c r="BM1312" s="1453"/>
      <c r="BN1312" s="1453"/>
      <c r="BO1312" s="1453"/>
      <c r="BP1312" s="1453"/>
      <c r="BQ1312" s="1453"/>
      <c r="BR1312" s="1453"/>
      <c r="BS1312" s="1453"/>
      <c r="BT1312" s="1453"/>
      <c r="BU1312" s="1453"/>
      <c r="BV1312" s="1453"/>
      <c r="BW1312" s="1453"/>
      <c r="BX1312" s="1453"/>
      <c r="BY1312" s="1453"/>
      <c r="BZ1312" s="1453"/>
      <c r="CA1312" s="1453"/>
      <c r="CB1312" s="1453"/>
      <c r="CC1312" s="1453"/>
      <c r="CD1312" s="1453"/>
      <c r="CE1312" s="1453"/>
      <c r="CF1312" s="1453"/>
      <c r="CG1312" s="1453"/>
      <c r="CH1312" s="1453"/>
      <c r="CI1312" s="1453"/>
      <c r="CJ1312" s="1453"/>
      <c r="CK1312" s="1453"/>
      <c r="CL1312" s="1453"/>
      <c r="CM1312" s="1453"/>
      <c r="CN1312" s="1453"/>
      <c r="CO1312" s="1453"/>
      <c r="CP1312" s="1453"/>
      <c r="CQ1312" s="1453"/>
      <c r="CR1312" s="1453"/>
      <c r="CS1312" s="1453"/>
      <c r="CT1312" s="1453"/>
      <c r="CU1312" s="1453"/>
      <c r="CV1312" s="1453"/>
      <c r="CW1312" s="1453"/>
      <c r="CX1312" s="1453"/>
      <c r="CY1312" s="1453"/>
      <c r="CZ1312" s="1453"/>
      <c r="DA1312" s="1453"/>
      <c r="DB1312" s="1453"/>
      <c r="DC1312" s="1453"/>
      <c r="DD1312" s="1453"/>
      <c r="DE1312" s="1453"/>
      <c r="DF1312" s="1453"/>
      <c r="DG1312" s="1453"/>
      <c r="DH1312" s="1453"/>
      <c r="DI1312" s="1453"/>
      <c r="DJ1312" s="1453"/>
      <c r="DK1312" s="1453"/>
      <c r="DL1312" s="1453"/>
      <c r="DM1312" s="1453"/>
      <c r="DN1312" s="1453"/>
      <c r="DO1312" s="1453"/>
      <c r="DP1312" s="1453"/>
      <c r="DQ1312" s="1453"/>
      <c r="DR1312" s="1453"/>
      <c r="DS1312" s="1453"/>
      <c r="DT1312" s="1453"/>
    </row>
    <row r="1313" spans="1:124" s="1543" customFormat="1" ht="21.9" customHeight="1" x14ac:dyDescent="0.3">
      <c r="A1313" s="1453"/>
      <c r="B1313" s="1453"/>
      <c r="C1313" s="1514"/>
      <c r="D1313" s="1514"/>
      <c r="E1313" s="1514"/>
      <c r="F1313" s="1848"/>
      <c r="G1313" s="1930"/>
      <c r="H1313" s="1516"/>
      <c r="I1313" s="1537"/>
      <c r="J1313" s="1537"/>
      <c r="K1313" s="1453"/>
      <c r="L1313" s="1453"/>
      <c r="M1313" s="1453"/>
      <c r="N1313" s="1514"/>
      <c r="O1313" s="1453"/>
      <c r="P1313" s="1453"/>
      <c r="Q1313" s="1453"/>
      <c r="R1313" s="1453"/>
      <c r="S1313" s="1453"/>
      <c r="T1313" s="1452"/>
      <c r="U1313"/>
      <c r="V1313"/>
      <c r="W1313" s="1453"/>
      <c r="X1313" s="1453"/>
      <c r="Y1313" s="1453"/>
      <c r="Z1313" s="1453"/>
      <c r="AA1313" s="1453"/>
      <c r="AB1313" s="1453"/>
      <c r="AC1313" s="1453"/>
      <c r="AD1313" s="1453"/>
      <c r="AE1313" s="1453"/>
      <c r="AF1313" s="1453"/>
      <c r="AG1313" s="1453"/>
      <c r="AH1313" s="1453"/>
      <c r="AI1313" s="1453"/>
      <c r="AJ1313" s="1453"/>
      <c r="AK1313" s="1453"/>
      <c r="AL1313" s="1453"/>
      <c r="AM1313" s="1453"/>
      <c r="AN1313" s="1453"/>
      <c r="AO1313" s="1453"/>
      <c r="AP1313" s="1453"/>
      <c r="AQ1313" s="1453"/>
      <c r="AR1313" s="1454"/>
      <c r="AS1313" s="1453"/>
      <c r="AT1313" s="1453"/>
      <c r="AU1313" s="1453"/>
      <c r="AV1313" s="1453"/>
      <c r="AW1313" s="1453"/>
      <c r="AX1313" s="1453"/>
      <c r="AY1313" s="1453"/>
      <c r="AZ1313" s="1453"/>
      <c r="BA1313" s="1453"/>
      <c r="BB1313" s="1453"/>
      <c r="BC1313" s="1453"/>
      <c r="BD1313" s="1453"/>
      <c r="BE1313" s="1453"/>
      <c r="BF1313" s="1453"/>
      <c r="BG1313" s="1453"/>
      <c r="BH1313" s="1453"/>
      <c r="BI1313" s="1453"/>
      <c r="BJ1313" s="1453"/>
      <c r="BK1313" s="1453"/>
      <c r="BL1313" s="1453"/>
      <c r="BM1313" s="1453"/>
      <c r="BN1313" s="1453"/>
      <c r="BO1313" s="1453"/>
      <c r="BP1313" s="1453"/>
      <c r="BQ1313" s="1453"/>
      <c r="BR1313" s="1453"/>
      <c r="BS1313" s="1453"/>
      <c r="BT1313" s="1453"/>
      <c r="BU1313" s="1453"/>
      <c r="BV1313" s="1453"/>
      <c r="BW1313" s="1453"/>
      <c r="BX1313" s="1453"/>
      <c r="BY1313" s="1453"/>
      <c r="BZ1313" s="1453"/>
      <c r="CA1313" s="1453"/>
      <c r="CB1313" s="1453"/>
      <c r="CC1313" s="1453"/>
      <c r="CD1313" s="1453"/>
      <c r="CE1313" s="1453"/>
      <c r="CF1313" s="1453"/>
      <c r="CG1313" s="1453"/>
      <c r="CH1313" s="1453"/>
      <c r="CI1313" s="1453"/>
      <c r="CJ1313" s="1453"/>
      <c r="CK1313" s="1453"/>
      <c r="CL1313" s="1453"/>
      <c r="CM1313" s="1453"/>
      <c r="CN1313" s="1453"/>
      <c r="CO1313" s="1453"/>
      <c r="CP1313" s="1453"/>
      <c r="CQ1313" s="1453"/>
      <c r="CR1313" s="1453"/>
      <c r="CS1313" s="1453"/>
      <c r="CT1313" s="1453"/>
      <c r="CU1313" s="1453"/>
      <c r="CV1313" s="1453"/>
      <c r="CW1313" s="1453"/>
      <c r="CX1313" s="1453"/>
      <c r="CY1313" s="1453"/>
      <c r="CZ1313" s="1453"/>
      <c r="DA1313" s="1453"/>
      <c r="DB1313" s="1453"/>
      <c r="DC1313" s="1453"/>
      <c r="DD1313" s="1453"/>
      <c r="DE1313" s="1453"/>
      <c r="DF1313" s="1453"/>
      <c r="DG1313" s="1453"/>
      <c r="DH1313" s="1453"/>
      <c r="DI1313" s="1453"/>
      <c r="DJ1313" s="1453"/>
      <c r="DK1313" s="1453"/>
      <c r="DL1313" s="1453"/>
      <c r="DM1313" s="1453"/>
      <c r="DN1313" s="1453"/>
      <c r="DO1313" s="1453"/>
      <c r="DP1313" s="1453"/>
      <c r="DQ1313" s="1453"/>
      <c r="DR1313" s="1453"/>
      <c r="DS1313" s="1453"/>
      <c r="DT1313" s="1453"/>
    </row>
    <row r="1314" spans="1:124" s="1543" customFormat="1" ht="21.9" customHeight="1" x14ac:dyDescent="0.3">
      <c r="A1314" s="1453"/>
      <c r="B1314" s="1453"/>
      <c r="C1314" s="1514"/>
      <c r="D1314" s="1514"/>
      <c r="E1314" s="1514"/>
      <c r="F1314" s="1848"/>
      <c r="G1314" s="1930"/>
      <c r="H1314" s="1516"/>
      <c r="I1314" s="1537"/>
      <c r="J1314" s="1537"/>
      <c r="K1314" s="1453"/>
      <c r="L1314" s="1453"/>
      <c r="M1314" s="1453"/>
      <c r="N1314" s="1514"/>
      <c r="O1314" s="1453"/>
      <c r="P1314" s="1453"/>
      <c r="Q1314" s="1453"/>
      <c r="R1314" s="1453"/>
      <c r="S1314" s="1453"/>
      <c r="T1314" s="1452"/>
      <c r="U1314"/>
      <c r="V1314"/>
      <c r="W1314" s="1453"/>
      <c r="X1314" s="1453"/>
      <c r="Y1314" s="1453"/>
      <c r="Z1314" s="1453"/>
      <c r="AA1314" s="1453"/>
      <c r="AB1314" s="1453"/>
      <c r="AC1314" s="1453"/>
      <c r="AD1314" s="1453"/>
      <c r="AE1314" s="1453"/>
      <c r="AF1314" s="1453"/>
      <c r="AG1314" s="1453"/>
      <c r="AH1314" s="1453"/>
      <c r="AI1314" s="1453"/>
      <c r="AJ1314" s="1453"/>
      <c r="AK1314" s="1453"/>
      <c r="AL1314" s="1453"/>
      <c r="AM1314" s="1453"/>
      <c r="AN1314" s="1453"/>
      <c r="AO1314" s="1453"/>
      <c r="AP1314" s="1453"/>
      <c r="AQ1314" s="1453"/>
      <c r="AR1314" s="1454"/>
      <c r="AS1314" s="1453"/>
      <c r="AT1314" s="1453"/>
      <c r="AU1314" s="1453"/>
      <c r="AV1314" s="1453"/>
      <c r="AW1314" s="1453"/>
      <c r="AX1314" s="1453"/>
      <c r="AY1314" s="1453"/>
      <c r="AZ1314" s="1453"/>
      <c r="BA1314" s="1453"/>
      <c r="BB1314" s="1453"/>
      <c r="BC1314" s="1453"/>
      <c r="BD1314" s="1453"/>
      <c r="BE1314" s="1453"/>
      <c r="BF1314" s="1453"/>
      <c r="BG1314" s="1453"/>
      <c r="BH1314" s="1453"/>
      <c r="BI1314" s="1453"/>
      <c r="BJ1314" s="1453"/>
      <c r="BK1314" s="1453"/>
      <c r="BL1314" s="1453"/>
      <c r="BM1314" s="1453"/>
      <c r="BN1314" s="1453"/>
      <c r="BO1314" s="1453"/>
      <c r="BP1314" s="1453"/>
      <c r="BQ1314" s="1453"/>
      <c r="BR1314" s="1453"/>
      <c r="BS1314" s="1453"/>
      <c r="BT1314" s="1453"/>
      <c r="BU1314" s="1453"/>
      <c r="BV1314" s="1453"/>
      <c r="BW1314" s="1453"/>
      <c r="BX1314" s="1453"/>
      <c r="BY1314" s="1453"/>
      <c r="BZ1314" s="1453"/>
      <c r="CA1314" s="1453"/>
      <c r="CB1314" s="1453"/>
      <c r="CC1314" s="1453"/>
      <c r="CD1314" s="1453"/>
      <c r="CE1314" s="1453"/>
      <c r="CF1314" s="1453"/>
      <c r="CG1314" s="1453"/>
      <c r="CH1314" s="1453"/>
      <c r="CI1314" s="1453"/>
      <c r="CJ1314" s="1453"/>
      <c r="CK1314" s="1453"/>
      <c r="CL1314" s="1453"/>
      <c r="CM1314" s="1453"/>
      <c r="CN1314" s="1453"/>
      <c r="CO1314" s="1453"/>
      <c r="CP1314" s="1453"/>
      <c r="CQ1314" s="1453"/>
      <c r="CR1314" s="1453"/>
      <c r="CS1314" s="1453"/>
      <c r="CT1314" s="1453"/>
      <c r="CU1314" s="1453"/>
      <c r="CV1314" s="1453"/>
      <c r="CW1314" s="1453"/>
      <c r="CX1314" s="1453"/>
      <c r="CY1314" s="1453"/>
      <c r="CZ1314" s="1453"/>
      <c r="DA1314" s="1453"/>
      <c r="DB1314" s="1453"/>
      <c r="DC1314" s="1453"/>
      <c r="DD1314" s="1453"/>
      <c r="DE1314" s="1453"/>
      <c r="DF1314" s="1453"/>
      <c r="DG1314" s="1453"/>
      <c r="DH1314" s="1453"/>
      <c r="DI1314" s="1453"/>
      <c r="DJ1314" s="1453"/>
      <c r="DK1314" s="1453"/>
      <c r="DL1314" s="1453"/>
      <c r="DM1314" s="1453"/>
      <c r="DN1314" s="1453"/>
      <c r="DO1314" s="1453"/>
      <c r="DP1314" s="1453"/>
      <c r="DQ1314" s="1453"/>
      <c r="DR1314" s="1453"/>
      <c r="DS1314" s="1453"/>
      <c r="DT1314" s="1453"/>
    </row>
    <row r="1315" spans="1:124" s="1543" customFormat="1" ht="21.9" customHeight="1" x14ac:dyDescent="0.3">
      <c r="A1315" s="1453"/>
      <c r="B1315" s="1453"/>
      <c r="C1315" s="1514"/>
      <c r="D1315" s="1514"/>
      <c r="E1315" s="1514"/>
      <c r="F1315" s="1848"/>
      <c r="G1315" s="1930"/>
      <c r="H1315" s="1516"/>
      <c r="I1315" s="1537"/>
      <c r="J1315" s="1537"/>
      <c r="K1315" s="1453"/>
      <c r="L1315" s="1453"/>
      <c r="M1315" s="1453"/>
      <c r="N1315" s="1514"/>
      <c r="O1315" s="1453"/>
      <c r="P1315" s="1453"/>
      <c r="Q1315" s="1453"/>
      <c r="R1315" s="1453"/>
      <c r="S1315" s="1453"/>
      <c r="T1315" s="1452"/>
      <c r="U1315"/>
      <c r="V1315"/>
      <c r="W1315" s="1453"/>
      <c r="X1315" s="1453"/>
      <c r="Y1315" s="1453"/>
      <c r="Z1315" s="1453"/>
      <c r="AA1315" s="1453"/>
      <c r="AB1315" s="1453"/>
      <c r="AC1315" s="1453"/>
      <c r="AD1315" s="1453"/>
      <c r="AE1315" s="1453"/>
      <c r="AF1315" s="1453"/>
      <c r="AG1315" s="1453"/>
      <c r="AH1315" s="1453"/>
      <c r="AI1315" s="1453"/>
      <c r="AJ1315" s="1453"/>
      <c r="AK1315" s="1453"/>
      <c r="AL1315" s="1453"/>
      <c r="AM1315" s="1453"/>
      <c r="AN1315" s="1453"/>
      <c r="AO1315" s="1453"/>
      <c r="AP1315" s="1453"/>
      <c r="AQ1315" s="1453"/>
      <c r="AR1315" s="1454"/>
      <c r="AS1315" s="1453"/>
      <c r="AT1315" s="1453"/>
      <c r="AU1315" s="1453"/>
      <c r="AV1315" s="1453"/>
      <c r="AW1315" s="1453"/>
      <c r="AX1315" s="1453"/>
      <c r="AY1315" s="1453"/>
      <c r="AZ1315" s="1453"/>
      <c r="BA1315" s="1453"/>
      <c r="BB1315" s="1453"/>
      <c r="BC1315" s="1453"/>
      <c r="BD1315" s="1453"/>
      <c r="BE1315" s="1453"/>
      <c r="BF1315" s="1453"/>
      <c r="BG1315" s="1453"/>
      <c r="BH1315" s="1453"/>
      <c r="BI1315" s="1453"/>
      <c r="BJ1315" s="1453"/>
      <c r="BK1315" s="1453"/>
      <c r="BL1315" s="1453"/>
      <c r="BM1315" s="1453"/>
      <c r="BN1315" s="1453"/>
      <c r="BO1315" s="1453"/>
      <c r="BP1315" s="1453"/>
      <c r="BQ1315" s="1453"/>
      <c r="BR1315" s="1453"/>
      <c r="BS1315" s="1453"/>
      <c r="BT1315" s="1453"/>
      <c r="BU1315" s="1453"/>
      <c r="BV1315" s="1453"/>
      <c r="BW1315" s="1453"/>
      <c r="BX1315" s="1453"/>
      <c r="BY1315" s="1453"/>
      <c r="BZ1315" s="1453"/>
      <c r="CA1315" s="1453"/>
      <c r="CB1315" s="1453"/>
      <c r="CC1315" s="1453"/>
      <c r="CD1315" s="1453"/>
      <c r="CE1315" s="1453"/>
      <c r="CF1315" s="1453"/>
      <c r="CG1315" s="1453"/>
      <c r="CH1315" s="1453"/>
      <c r="CI1315" s="1453"/>
      <c r="CJ1315" s="1453"/>
      <c r="CK1315" s="1453"/>
      <c r="CL1315" s="1453"/>
      <c r="CM1315" s="1453"/>
      <c r="CN1315" s="1453"/>
      <c r="CO1315" s="1453"/>
      <c r="CP1315" s="1453"/>
      <c r="CQ1315" s="1453"/>
      <c r="CR1315" s="1453"/>
      <c r="CS1315" s="1453"/>
      <c r="CT1315" s="1453"/>
      <c r="CU1315" s="1453"/>
      <c r="CV1315" s="1453"/>
      <c r="CW1315" s="1453"/>
      <c r="CX1315" s="1453"/>
      <c r="CY1315" s="1453"/>
      <c r="CZ1315" s="1453"/>
      <c r="DA1315" s="1453"/>
      <c r="DB1315" s="1453"/>
      <c r="DC1315" s="1453"/>
      <c r="DD1315" s="1453"/>
      <c r="DE1315" s="1453"/>
      <c r="DF1315" s="1453"/>
      <c r="DG1315" s="1453"/>
      <c r="DH1315" s="1453"/>
      <c r="DI1315" s="1453"/>
      <c r="DJ1315" s="1453"/>
      <c r="DK1315" s="1453"/>
      <c r="DL1315" s="1453"/>
      <c r="DM1315" s="1453"/>
      <c r="DN1315" s="1453"/>
      <c r="DO1315" s="1453"/>
      <c r="DP1315" s="1453"/>
      <c r="DQ1315" s="1453"/>
      <c r="DR1315" s="1453"/>
      <c r="DS1315" s="1453"/>
      <c r="DT1315" s="1453"/>
    </row>
    <row r="1316" spans="1:124" s="1543" customFormat="1" ht="21.9" customHeight="1" x14ac:dyDescent="0.3">
      <c r="A1316" s="1453"/>
      <c r="B1316" s="1453"/>
      <c r="C1316" s="1514"/>
      <c r="D1316" s="1514"/>
      <c r="E1316" s="1514"/>
      <c r="F1316" s="1848"/>
      <c r="G1316" s="1930"/>
      <c r="H1316" s="1516"/>
      <c r="I1316" s="1537"/>
      <c r="J1316" s="1537"/>
      <c r="K1316" s="1453"/>
      <c r="L1316" s="1453"/>
      <c r="M1316" s="1453"/>
      <c r="N1316" s="1514"/>
      <c r="O1316" s="1453"/>
      <c r="P1316" s="1453"/>
      <c r="Q1316" s="1453"/>
      <c r="R1316" s="1453"/>
      <c r="S1316" s="1453"/>
      <c r="T1316" s="1452"/>
      <c r="U1316"/>
      <c r="V1316"/>
      <c r="W1316" s="1453"/>
      <c r="X1316" s="1453"/>
      <c r="Y1316" s="1453"/>
      <c r="Z1316" s="1453"/>
      <c r="AA1316" s="1453"/>
      <c r="AB1316" s="1453"/>
      <c r="AC1316" s="1453"/>
      <c r="AD1316" s="1453"/>
      <c r="AE1316" s="1453"/>
      <c r="AF1316" s="1453"/>
      <c r="AG1316" s="1453"/>
      <c r="AH1316" s="1453"/>
      <c r="AI1316" s="1453"/>
      <c r="AJ1316" s="1453"/>
      <c r="AK1316" s="1453"/>
      <c r="AL1316" s="1453"/>
      <c r="AM1316" s="1453"/>
      <c r="AN1316" s="1453"/>
      <c r="AO1316" s="1453"/>
      <c r="AP1316" s="1453"/>
      <c r="AQ1316" s="1453"/>
      <c r="AR1316" s="1454"/>
      <c r="AS1316" s="1453"/>
      <c r="AT1316" s="1453"/>
      <c r="AU1316" s="1453"/>
      <c r="AV1316" s="1453"/>
      <c r="AW1316" s="1453"/>
      <c r="AX1316" s="1453"/>
      <c r="AY1316" s="1453"/>
      <c r="AZ1316" s="1453"/>
      <c r="BA1316" s="1453"/>
      <c r="BB1316" s="1453"/>
      <c r="BC1316" s="1453"/>
      <c r="BD1316" s="1453"/>
      <c r="BE1316" s="1453"/>
      <c r="BF1316" s="1453"/>
      <c r="BG1316" s="1453"/>
      <c r="BH1316" s="1453"/>
      <c r="BI1316" s="1453"/>
      <c r="BJ1316" s="1453"/>
      <c r="BK1316" s="1453"/>
      <c r="BL1316" s="1453"/>
      <c r="BM1316" s="1453"/>
      <c r="BN1316" s="1453"/>
      <c r="BO1316" s="1453"/>
      <c r="BP1316" s="1453"/>
      <c r="BQ1316" s="1453"/>
      <c r="BR1316" s="1453"/>
      <c r="BS1316" s="1453"/>
      <c r="BT1316" s="1453"/>
      <c r="BU1316" s="1453"/>
      <c r="BV1316" s="1453"/>
      <c r="BW1316" s="1453"/>
      <c r="BX1316" s="1453"/>
      <c r="BY1316" s="1453"/>
      <c r="BZ1316" s="1453"/>
      <c r="CA1316" s="1453"/>
      <c r="CB1316" s="1453"/>
      <c r="CC1316" s="1453"/>
      <c r="CD1316" s="1453"/>
      <c r="CE1316" s="1453"/>
      <c r="CF1316" s="1453"/>
      <c r="CG1316" s="1453"/>
      <c r="CH1316" s="1453"/>
      <c r="CI1316" s="1453"/>
      <c r="CJ1316" s="1453"/>
      <c r="CK1316" s="1453"/>
      <c r="CL1316" s="1453"/>
      <c r="CM1316" s="1453"/>
      <c r="CN1316" s="1453"/>
      <c r="CO1316" s="1453"/>
      <c r="CP1316" s="1453"/>
      <c r="CQ1316" s="1453"/>
      <c r="CR1316" s="1453"/>
      <c r="CS1316" s="1453"/>
      <c r="CT1316" s="1453"/>
      <c r="CU1316" s="1453"/>
      <c r="CV1316" s="1453"/>
      <c r="CW1316" s="1453"/>
      <c r="CX1316" s="1453"/>
      <c r="CY1316" s="1453"/>
      <c r="CZ1316" s="1453"/>
      <c r="DA1316" s="1453"/>
      <c r="DB1316" s="1453"/>
      <c r="DC1316" s="1453"/>
      <c r="DD1316" s="1453"/>
      <c r="DE1316" s="1453"/>
      <c r="DF1316" s="1453"/>
      <c r="DG1316" s="1453"/>
      <c r="DH1316" s="1453"/>
      <c r="DI1316" s="1453"/>
      <c r="DJ1316" s="1453"/>
      <c r="DK1316" s="1453"/>
      <c r="DL1316" s="1453"/>
      <c r="DM1316" s="1453"/>
      <c r="DN1316" s="1453"/>
      <c r="DO1316" s="1453"/>
      <c r="DP1316" s="1453"/>
      <c r="DQ1316" s="1453"/>
      <c r="DR1316" s="1453"/>
      <c r="DS1316" s="1453"/>
      <c r="DT1316" s="1453"/>
    </row>
    <row r="1317" spans="1:124" s="1543" customFormat="1" ht="21.9" customHeight="1" x14ac:dyDescent="0.3">
      <c r="A1317" s="1453"/>
      <c r="B1317" s="1453"/>
      <c r="C1317" s="1514"/>
      <c r="D1317" s="1514"/>
      <c r="E1317" s="1514"/>
      <c r="F1317" s="1848"/>
      <c r="G1317" s="1930"/>
      <c r="H1317" s="1516"/>
      <c r="I1317" s="1537"/>
      <c r="J1317" s="1537"/>
      <c r="K1317" s="1453"/>
      <c r="L1317" s="1453"/>
      <c r="M1317" s="1453"/>
      <c r="N1317" s="1514"/>
      <c r="O1317" s="1453"/>
      <c r="P1317" s="1453"/>
      <c r="Q1317" s="1453"/>
      <c r="R1317" s="1453"/>
      <c r="S1317" s="1453"/>
      <c r="T1317" s="1452"/>
      <c r="U1317"/>
      <c r="V1317"/>
      <c r="W1317" s="1453"/>
      <c r="X1317" s="1453"/>
      <c r="Y1317" s="1453"/>
      <c r="Z1317" s="1453"/>
      <c r="AA1317" s="1453"/>
      <c r="AB1317" s="1453"/>
      <c r="AC1317" s="1453"/>
      <c r="AD1317" s="1453"/>
      <c r="AE1317" s="1453"/>
      <c r="AF1317" s="1453"/>
      <c r="AG1317" s="1453"/>
      <c r="AH1317" s="1453"/>
      <c r="AI1317" s="1453"/>
      <c r="AJ1317" s="1453"/>
      <c r="AK1317" s="1453"/>
      <c r="AL1317" s="1453"/>
      <c r="AM1317" s="1453"/>
      <c r="AN1317" s="1453"/>
      <c r="AO1317" s="1453"/>
      <c r="AP1317" s="1453"/>
      <c r="AQ1317" s="1453"/>
      <c r="AR1317" s="1454"/>
      <c r="AS1317" s="1453"/>
      <c r="AT1317" s="1453"/>
      <c r="AU1317" s="1453"/>
      <c r="AV1317" s="1453"/>
      <c r="AW1317" s="1453"/>
      <c r="AX1317" s="1453"/>
      <c r="AY1317" s="1453"/>
      <c r="AZ1317" s="1453"/>
      <c r="BA1317" s="1453"/>
      <c r="BB1317" s="1453"/>
      <c r="BC1317" s="1453"/>
      <c r="BD1317" s="1453"/>
      <c r="BE1317" s="1453"/>
      <c r="BF1317" s="1453"/>
      <c r="BG1317" s="1453"/>
      <c r="BH1317" s="1453"/>
      <c r="BI1317" s="1453"/>
      <c r="BJ1317" s="1453"/>
      <c r="BK1317" s="1453"/>
      <c r="BL1317" s="1453"/>
      <c r="BM1317" s="1453"/>
      <c r="BN1317" s="1453"/>
      <c r="BO1317" s="1453"/>
      <c r="BP1317" s="1453"/>
      <c r="BQ1317" s="1453"/>
      <c r="BR1317" s="1453"/>
      <c r="BS1317" s="1453"/>
      <c r="BT1317" s="1453"/>
      <c r="BU1317" s="1453"/>
      <c r="BV1317" s="1453"/>
      <c r="BW1317" s="1453"/>
      <c r="BX1317" s="1453"/>
      <c r="BY1317" s="1453"/>
      <c r="BZ1317" s="1453"/>
      <c r="CA1317" s="1453"/>
      <c r="CB1317" s="1453"/>
      <c r="CC1317" s="1453"/>
      <c r="CD1317" s="1453"/>
      <c r="CE1317" s="1453"/>
      <c r="CF1317" s="1453"/>
      <c r="CG1317" s="1453"/>
      <c r="CH1317" s="1453"/>
      <c r="CI1317" s="1453"/>
      <c r="CJ1317" s="1453"/>
      <c r="CK1317" s="1453"/>
      <c r="CL1317" s="1453"/>
      <c r="CM1317" s="1453"/>
      <c r="CN1317" s="1453"/>
      <c r="CO1317" s="1453"/>
      <c r="CP1317" s="1453"/>
      <c r="CQ1317" s="1453"/>
      <c r="CR1317" s="1453"/>
      <c r="CS1317" s="1453"/>
      <c r="CT1317" s="1453"/>
      <c r="CU1317" s="1453"/>
      <c r="CV1317" s="1453"/>
      <c r="CW1317" s="1453"/>
      <c r="CX1317" s="1453"/>
      <c r="CY1317" s="1453"/>
      <c r="CZ1317" s="1453"/>
      <c r="DA1317" s="1453"/>
      <c r="DB1317" s="1453"/>
      <c r="DC1317" s="1453"/>
      <c r="DD1317" s="1453"/>
      <c r="DE1317" s="1453"/>
      <c r="DF1317" s="1453"/>
      <c r="DG1317" s="1453"/>
      <c r="DH1317" s="1453"/>
      <c r="DI1317" s="1453"/>
      <c r="DJ1317" s="1453"/>
      <c r="DK1317" s="1453"/>
      <c r="DL1317" s="1453"/>
      <c r="DM1317" s="1453"/>
      <c r="DN1317" s="1453"/>
      <c r="DO1317" s="1453"/>
      <c r="DP1317" s="1453"/>
      <c r="DQ1317" s="1453"/>
      <c r="DR1317" s="1453"/>
      <c r="DS1317" s="1453"/>
      <c r="DT1317" s="1453"/>
    </row>
    <row r="1318" spans="1:124" s="1543" customFormat="1" ht="21.9" customHeight="1" x14ac:dyDescent="0.3">
      <c r="A1318" s="1453"/>
      <c r="B1318" s="1453"/>
      <c r="C1318" s="1514"/>
      <c r="D1318" s="1514"/>
      <c r="E1318" s="1514"/>
      <c r="F1318" s="1848"/>
      <c r="G1318" s="1930"/>
      <c r="H1318" s="1516"/>
      <c r="I1318" s="1537"/>
      <c r="J1318" s="1537"/>
      <c r="K1318" s="1453"/>
      <c r="L1318" s="1453"/>
      <c r="M1318" s="1453"/>
      <c r="N1318" s="1514"/>
      <c r="O1318" s="1453"/>
      <c r="P1318" s="1453"/>
      <c r="Q1318" s="1453"/>
      <c r="R1318" s="1453"/>
      <c r="S1318" s="1453"/>
      <c r="T1318" s="1452"/>
      <c r="U1318"/>
      <c r="V1318"/>
      <c r="W1318" s="1453"/>
      <c r="X1318" s="1453"/>
      <c r="Y1318" s="1453"/>
      <c r="Z1318" s="1453"/>
      <c r="AA1318" s="1453"/>
      <c r="AB1318" s="1453"/>
      <c r="AC1318" s="1453"/>
      <c r="AD1318" s="1453"/>
      <c r="AE1318" s="1453"/>
      <c r="AF1318" s="1453"/>
      <c r="AG1318" s="1453"/>
      <c r="AH1318" s="1453"/>
      <c r="AI1318" s="1453"/>
      <c r="AJ1318" s="1453"/>
      <c r="AK1318" s="1453"/>
      <c r="AL1318" s="1453"/>
      <c r="AM1318" s="1453"/>
      <c r="AN1318" s="1453"/>
      <c r="AO1318" s="1453"/>
      <c r="AP1318" s="1453"/>
      <c r="AQ1318" s="1453"/>
      <c r="AR1318" s="1454"/>
      <c r="AS1318" s="1453"/>
      <c r="AT1318" s="1453"/>
      <c r="AU1318" s="1453"/>
      <c r="AV1318" s="1453"/>
      <c r="AW1318" s="1453"/>
      <c r="AX1318" s="1453"/>
      <c r="AY1318" s="1453"/>
      <c r="AZ1318" s="1453"/>
      <c r="BA1318" s="1453"/>
      <c r="BB1318" s="1453"/>
      <c r="BC1318" s="1453"/>
      <c r="BD1318" s="1453"/>
      <c r="BE1318" s="1453"/>
      <c r="BF1318" s="1453"/>
      <c r="BG1318" s="1453"/>
      <c r="BH1318" s="1453"/>
      <c r="BI1318" s="1453"/>
      <c r="BJ1318" s="1453"/>
      <c r="BK1318" s="1453"/>
      <c r="BL1318" s="1453"/>
      <c r="BM1318" s="1453"/>
      <c r="BN1318" s="1453"/>
      <c r="BO1318" s="1453"/>
      <c r="BP1318" s="1453"/>
      <c r="BQ1318" s="1453"/>
      <c r="BR1318" s="1453"/>
      <c r="BS1318" s="1453"/>
      <c r="BT1318" s="1453"/>
      <c r="BU1318" s="1453"/>
      <c r="BV1318" s="1453"/>
      <c r="BW1318" s="1453"/>
      <c r="BX1318" s="1453"/>
      <c r="BY1318" s="1453"/>
      <c r="BZ1318" s="1453"/>
      <c r="CA1318" s="1453"/>
      <c r="CB1318" s="1453"/>
      <c r="CC1318" s="1453"/>
      <c r="CD1318" s="1453"/>
      <c r="CE1318" s="1453"/>
      <c r="CF1318" s="1453"/>
      <c r="CG1318" s="1453"/>
      <c r="CH1318" s="1453"/>
      <c r="CI1318" s="1453"/>
      <c r="CJ1318" s="1453"/>
      <c r="CK1318" s="1453"/>
      <c r="CL1318" s="1453"/>
      <c r="CM1318" s="1453"/>
      <c r="CN1318" s="1453"/>
      <c r="CO1318" s="1453"/>
      <c r="CP1318" s="1453"/>
      <c r="CQ1318" s="1453"/>
      <c r="CR1318" s="1453"/>
      <c r="CS1318" s="1453"/>
      <c r="CT1318" s="1453"/>
      <c r="CU1318" s="1453"/>
      <c r="CV1318" s="1453"/>
      <c r="CW1318" s="1453"/>
      <c r="CX1318" s="1453"/>
      <c r="CY1318" s="1453"/>
      <c r="CZ1318" s="1453"/>
      <c r="DA1318" s="1453"/>
      <c r="DB1318" s="1453"/>
      <c r="DC1318" s="1453"/>
      <c r="DD1318" s="1453"/>
      <c r="DE1318" s="1453"/>
      <c r="DF1318" s="1453"/>
      <c r="DG1318" s="1453"/>
      <c r="DH1318" s="1453"/>
      <c r="DI1318" s="1453"/>
      <c r="DJ1318" s="1453"/>
      <c r="DK1318" s="1453"/>
      <c r="DL1318" s="1453"/>
      <c r="DM1318" s="1453"/>
      <c r="DN1318" s="1453"/>
      <c r="DO1318" s="1453"/>
      <c r="DP1318" s="1453"/>
      <c r="DQ1318" s="1453"/>
      <c r="DR1318" s="1453"/>
      <c r="DS1318" s="1453"/>
      <c r="DT1318" s="1453"/>
    </row>
    <row r="1319" spans="1:124" s="1543" customFormat="1" ht="21.9" customHeight="1" x14ac:dyDescent="0.3">
      <c r="A1319" s="1453"/>
      <c r="B1319" s="1453"/>
      <c r="C1319" s="1514"/>
      <c r="D1319" s="1514"/>
      <c r="E1319" s="1514"/>
      <c r="F1319" s="1848"/>
      <c r="G1319" s="1930"/>
      <c r="H1319" s="1516"/>
      <c r="I1319" s="1537"/>
      <c r="J1319" s="1537"/>
      <c r="K1319" s="1453"/>
      <c r="L1319" s="1453"/>
      <c r="M1319" s="1453"/>
      <c r="N1319" s="1514"/>
      <c r="O1319" s="1453"/>
      <c r="P1319" s="1453"/>
      <c r="Q1319" s="1453"/>
      <c r="R1319" s="1453"/>
      <c r="S1319" s="1453"/>
      <c r="T1319" s="1452"/>
      <c r="U1319"/>
      <c r="V1319"/>
      <c r="W1319" s="1453"/>
      <c r="X1319" s="1453"/>
      <c r="Y1319" s="1453"/>
      <c r="Z1319" s="1453"/>
      <c r="AA1319" s="1453"/>
      <c r="AB1319" s="1453"/>
      <c r="AC1319" s="1453"/>
      <c r="AD1319" s="1453"/>
      <c r="AE1319" s="1453"/>
      <c r="AF1319" s="1453"/>
      <c r="AG1319" s="1453"/>
      <c r="AH1319" s="1453"/>
      <c r="AI1319" s="1453"/>
      <c r="AJ1319" s="1453"/>
      <c r="AK1319" s="1453"/>
      <c r="AL1319" s="1453"/>
      <c r="AM1319" s="1453"/>
      <c r="AN1319" s="1453"/>
      <c r="AO1319" s="1453"/>
      <c r="AP1319" s="1453"/>
      <c r="AQ1319" s="1453"/>
      <c r="AR1319" s="1454"/>
      <c r="AS1319" s="1453"/>
      <c r="AT1319" s="1453"/>
      <c r="AU1319" s="1453"/>
      <c r="AV1319" s="1453"/>
      <c r="AW1319" s="1453"/>
      <c r="AX1319" s="1453"/>
      <c r="AY1319" s="1453"/>
      <c r="AZ1319" s="1453"/>
      <c r="BA1319" s="1453"/>
      <c r="BB1319" s="1453"/>
      <c r="BC1319" s="1453"/>
      <c r="BD1319" s="1453"/>
      <c r="BE1319" s="1453"/>
      <c r="BF1319" s="1453"/>
      <c r="BG1319" s="1453"/>
      <c r="BH1319" s="1453"/>
      <c r="BI1319" s="1453"/>
      <c r="BJ1319" s="1453"/>
      <c r="BK1319" s="1453"/>
      <c r="BL1319" s="1453"/>
      <c r="BM1319" s="1453"/>
      <c r="BN1319" s="1453"/>
      <c r="BO1319" s="1453"/>
      <c r="BP1319" s="1453"/>
      <c r="BQ1319" s="1453"/>
      <c r="BR1319" s="1453"/>
      <c r="BS1319" s="1453"/>
      <c r="BT1319" s="1453"/>
      <c r="BU1319" s="1453"/>
      <c r="BV1319" s="1453"/>
      <c r="BW1319" s="1453"/>
      <c r="BX1319" s="1453"/>
      <c r="BY1319" s="1453"/>
      <c r="BZ1319" s="1453"/>
      <c r="CA1319" s="1453"/>
      <c r="CB1319" s="1453"/>
      <c r="CC1319" s="1453"/>
      <c r="CD1319" s="1453"/>
      <c r="CE1319" s="1453"/>
      <c r="CF1319" s="1453"/>
      <c r="CG1319" s="1453"/>
      <c r="CH1319" s="1453"/>
      <c r="CI1319" s="1453"/>
      <c r="CJ1319" s="1453"/>
      <c r="CK1319" s="1453"/>
      <c r="CL1319" s="1453"/>
      <c r="CM1319" s="1453"/>
      <c r="CN1319" s="1453"/>
      <c r="CO1319" s="1453"/>
      <c r="CP1319" s="1453"/>
      <c r="CQ1319" s="1453"/>
      <c r="CR1319" s="1453"/>
      <c r="CS1319" s="1453"/>
      <c r="CT1319" s="1453"/>
      <c r="CU1319" s="1453"/>
      <c r="CV1319" s="1453"/>
      <c r="CW1319" s="1453"/>
      <c r="CX1319" s="1453"/>
      <c r="CY1319" s="1453"/>
      <c r="CZ1319" s="1453"/>
      <c r="DA1319" s="1453"/>
      <c r="DB1319" s="1453"/>
      <c r="DC1319" s="1453"/>
      <c r="DD1319" s="1453"/>
      <c r="DE1319" s="1453"/>
      <c r="DF1319" s="1453"/>
      <c r="DG1319" s="1453"/>
      <c r="DH1319" s="1453"/>
      <c r="DI1319" s="1453"/>
      <c r="DJ1319" s="1453"/>
      <c r="DK1319" s="1453"/>
      <c r="DL1319" s="1453"/>
      <c r="DM1319" s="1453"/>
      <c r="DN1319" s="1453"/>
      <c r="DO1319" s="1453"/>
      <c r="DP1319" s="1453"/>
      <c r="DQ1319" s="1453"/>
      <c r="DR1319" s="1453"/>
      <c r="DS1319" s="1453"/>
      <c r="DT1319" s="1453"/>
    </row>
    <row r="1320" spans="1:124" s="1543" customFormat="1" ht="21.9" customHeight="1" x14ac:dyDescent="0.3">
      <c r="A1320" s="1453"/>
      <c r="B1320" s="1453"/>
      <c r="C1320" s="1514"/>
      <c r="D1320" s="1514"/>
      <c r="E1320" s="1514"/>
      <c r="F1320" s="1848"/>
      <c r="G1320" s="1930"/>
      <c r="H1320" s="1516"/>
      <c r="I1320" s="1537"/>
      <c r="J1320" s="1537"/>
      <c r="K1320" s="1453"/>
      <c r="L1320" s="1453"/>
      <c r="M1320" s="1453"/>
      <c r="N1320" s="1514"/>
      <c r="O1320" s="1453"/>
      <c r="P1320" s="1453"/>
      <c r="Q1320" s="1453"/>
      <c r="R1320" s="1453"/>
      <c r="S1320" s="1453"/>
      <c r="T1320" s="1452"/>
      <c r="U1320"/>
      <c r="V1320"/>
      <c r="W1320" s="1453"/>
      <c r="X1320" s="1453"/>
      <c r="Y1320" s="1453"/>
      <c r="Z1320" s="1453"/>
      <c r="AA1320" s="1453"/>
      <c r="AB1320" s="1453"/>
      <c r="AC1320" s="1453"/>
      <c r="AD1320" s="1453"/>
      <c r="AE1320" s="1453"/>
      <c r="AF1320" s="1453"/>
      <c r="AG1320" s="1453"/>
      <c r="AH1320" s="1453"/>
      <c r="AI1320" s="1453"/>
      <c r="AJ1320" s="1453"/>
      <c r="AK1320" s="1453"/>
      <c r="AL1320" s="1453"/>
      <c r="AM1320" s="1453"/>
      <c r="AN1320" s="1453"/>
      <c r="AO1320" s="1453"/>
      <c r="AP1320" s="1453"/>
      <c r="AQ1320" s="1453"/>
      <c r="AR1320" s="1454"/>
      <c r="AS1320" s="1453"/>
      <c r="AT1320" s="1453"/>
      <c r="AU1320" s="1453"/>
      <c r="AV1320" s="1453"/>
      <c r="AW1320" s="1453"/>
      <c r="AX1320" s="1453"/>
      <c r="AY1320" s="1453"/>
      <c r="AZ1320" s="1453"/>
      <c r="BA1320" s="1453"/>
      <c r="BB1320" s="1453"/>
      <c r="BC1320" s="1453"/>
      <c r="BD1320" s="1453"/>
      <c r="BE1320" s="1453"/>
      <c r="BF1320" s="1453"/>
      <c r="BG1320" s="1453"/>
      <c r="BH1320" s="1453"/>
      <c r="BI1320" s="1453"/>
      <c r="BJ1320" s="1453"/>
      <c r="BK1320" s="1453"/>
      <c r="BL1320" s="1453"/>
      <c r="BM1320" s="1453"/>
      <c r="BN1320" s="1453"/>
      <c r="BO1320" s="1453"/>
      <c r="BP1320" s="1453"/>
      <c r="BQ1320" s="1453"/>
      <c r="BR1320" s="1453"/>
      <c r="BS1320" s="1453"/>
      <c r="BT1320" s="1453"/>
      <c r="BU1320" s="1453"/>
      <c r="BV1320" s="1453"/>
      <c r="BW1320" s="1453"/>
      <c r="BX1320" s="1453"/>
      <c r="BY1320" s="1453"/>
      <c r="BZ1320" s="1453"/>
      <c r="CA1320" s="1453"/>
      <c r="CB1320" s="1453"/>
      <c r="CC1320" s="1453"/>
      <c r="CD1320" s="1453"/>
      <c r="CE1320" s="1453"/>
      <c r="CF1320" s="1453"/>
      <c r="CG1320" s="1453"/>
      <c r="CH1320" s="1453"/>
      <c r="CI1320" s="1453"/>
      <c r="CJ1320" s="1453"/>
      <c r="CK1320" s="1453"/>
      <c r="CL1320" s="1453"/>
      <c r="CM1320" s="1453"/>
      <c r="CN1320" s="1453"/>
      <c r="CO1320" s="1453"/>
      <c r="CP1320" s="1453"/>
      <c r="CQ1320" s="1453"/>
      <c r="CR1320" s="1453"/>
      <c r="CS1320" s="1453"/>
      <c r="CT1320" s="1453"/>
      <c r="CU1320" s="1453"/>
      <c r="CV1320" s="1453"/>
      <c r="CW1320" s="1453"/>
      <c r="CX1320" s="1453"/>
      <c r="CY1320" s="1453"/>
      <c r="CZ1320" s="1453"/>
      <c r="DA1320" s="1453"/>
      <c r="DB1320" s="1453"/>
      <c r="DC1320" s="1453"/>
      <c r="DD1320" s="1453"/>
      <c r="DE1320" s="1453"/>
      <c r="DF1320" s="1453"/>
      <c r="DG1320" s="1453"/>
      <c r="DH1320" s="1453"/>
      <c r="DI1320" s="1453"/>
      <c r="DJ1320" s="1453"/>
      <c r="DK1320" s="1453"/>
      <c r="DL1320" s="1453"/>
      <c r="DM1320" s="1453"/>
      <c r="DN1320" s="1453"/>
      <c r="DO1320" s="1453"/>
      <c r="DP1320" s="1453"/>
      <c r="DQ1320" s="1453"/>
      <c r="DR1320" s="1453"/>
      <c r="DS1320" s="1453"/>
      <c r="DT1320" s="1453"/>
    </row>
    <row r="1321" spans="1:124" s="1543" customFormat="1" ht="21.9" customHeight="1" x14ac:dyDescent="0.3">
      <c r="A1321" s="1453"/>
      <c r="B1321" s="1453"/>
      <c r="C1321" s="1514"/>
      <c r="D1321" s="1514"/>
      <c r="E1321" s="1514"/>
      <c r="F1321" s="1848"/>
      <c r="G1321" s="1930"/>
      <c r="H1321" s="1516"/>
      <c r="I1321" s="1537"/>
      <c r="J1321" s="1537"/>
      <c r="K1321" s="1453"/>
      <c r="L1321" s="1453"/>
      <c r="M1321" s="1453"/>
      <c r="N1321" s="1514"/>
      <c r="O1321" s="1453"/>
      <c r="P1321" s="1453"/>
      <c r="Q1321" s="1453"/>
      <c r="R1321" s="1453"/>
      <c r="S1321" s="1453"/>
      <c r="T1321" s="1452"/>
      <c r="U1321"/>
      <c r="V1321"/>
      <c r="W1321" s="1453"/>
      <c r="X1321" s="1453"/>
      <c r="Y1321" s="1453"/>
      <c r="Z1321" s="1453"/>
      <c r="AA1321" s="1453"/>
      <c r="AB1321" s="1453"/>
      <c r="AC1321" s="1453"/>
      <c r="AD1321" s="1453"/>
      <c r="AE1321" s="1453"/>
      <c r="AF1321" s="1453"/>
      <c r="AG1321" s="1453"/>
      <c r="AH1321" s="1453"/>
      <c r="AI1321" s="1453"/>
      <c r="AJ1321" s="1453"/>
      <c r="AK1321" s="1453"/>
      <c r="AL1321" s="1453"/>
      <c r="AM1321" s="1453"/>
      <c r="AN1321" s="1453"/>
      <c r="AO1321" s="1453"/>
      <c r="AP1321" s="1453"/>
      <c r="AQ1321" s="1453"/>
      <c r="AR1321" s="1454"/>
      <c r="AS1321" s="1453"/>
      <c r="AT1321" s="1453"/>
      <c r="AU1321" s="1453"/>
      <c r="AV1321" s="1453"/>
      <c r="AW1321" s="1453"/>
      <c r="AX1321" s="1453"/>
      <c r="AY1321" s="1453"/>
      <c r="AZ1321" s="1453"/>
      <c r="BA1321" s="1453"/>
      <c r="BB1321" s="1453"/>
      <c r="BC1321" s="1453"/>
      <c r="BD1321" s="1453"/>
      <c r="BE1321" s="1453"/>
      <c r="BF1321" s="1453"/>
      <c r="BG1321" s="1453"/>
      <c r="BH1321" s="1453"/>
      <c r="BI1321" s="1453"/>
      <c r="BJ1321" s="1453"/>
      <c r="BK1321" s="1453"/>
      <c r="BL1321" s="1453"/>
      <c r="BM1321" s="1453"/>
      <c r="BN1321" s="1453"/>
      <c r="BO1321" s="1453"/>
      <c r="BP1321" s="1453"/>
      <c r="BQ1321" s="1453"/>
      <c r="BR1321" s="1453"/>
      <c r="BS1321" s="1453"/>
      <c r="BT1321" s="1453"/>
      <c r="BU1321" s="1453"/>
      <c r="BV1321" s="1453"/>
      <c r="BW1321" s="1453"/>
      <c r="BX1321" s="1453"/>
      <c r="BY1321" s="1453"/>
      <c r="BZ1321" s="1453"/>
      <c r="CA1321" s="1453"/>
      <c r="CB1321" s="1453"/>
      <c r="CC1321" s="1453"/>
      <c r="CD1321" s="1453"/>
      <c r="CE1321" s="1453"/>
      <c r="CF1321" s="1453"/>
      <c r="CG1321" s="1453"/>
      <c r="CH1321" s="1453"/>
      <c r="CI1321" s="1453"/>
      <c r="CJ1321" s="1453"/>
      <c r="CK1321" s="1453"/>
      <c r="CL1321" s="1453"/>
      <c r="CM1321" s="1453"/>
      <c r="CN1321" s="1453"/>
      <c r="CO1321" s="1453"/>
      <c r="CP1321" s="1453"/>
      <c r="CQ1321" s="1453"/>
      <c r="CR1321" s="1453"/>
      <c r="CS1321" s="1453"/>
      <c r="CT1321" s="1453"/>
      <c r="CU1321" s="1453"/>
      <c r="CV1321" s="1453"/>
      <c r="CW1321" s="1453"/>
      <c r="CX1321" s="1453"/>
      <c r="CY1321" s="1453"/>
      <c r="CZ1321" s="1453"/>
      <c r="DA1321" s="1453"/>
      <c r="DB1321" s="1453"/>
      <c r="DC1321" s="1453"/>
      <c r="DD1321" s="1453"/>
      <c r="DE1321" s="1453"/>
      <c r="DF1321" s="1453"/>
      <c r="DG1321" s="1453"/>
      <c r="DH1321" s="1453"/>
      <c r="DI1321" s="1453"/>
      <c r="DJ1321" s="1453"/>
      <c r="DK1321" s="1453"/>
      <c r="DL1321" s="1453"/>
      <c r="DM1321" s="1453"/>
      <c r="DN1321" s="1453"/>
      <c r="DO1321" s="1453"/>
      <c r="DP1321" s="1453"/>
      <c r="DQ1321" s="1453"/>
      <c r="DR1321" s="1453"/>
      <c r="DS1321" s="1453"/>
      <c r="DT1321" s="1453"/>
    </row>
    <row r="1322" spans="1:124" s="1543" customFormat="1" ht="21.9" customHeight="1" x14ac:dyDescent="0.3">
      <c r="A1322" s="1453"/>
      <c r="B1322" s="1453"/>
      <c r="C1322" s="1514"/>
      <c r="D1322" s="1514"/>
      <c r="E1322" s="1514"/>
      <c r="F1322" s="1848"/>
      <c r="G1322" s="1930"/>
      <c r="H1322" s="1516"/>
      <c r="I1322" s="1537"/>
      <c r="J1322" s="1537"/>
      <c r="K1322" s="1453"/>
      <c r="L1322" s="1453"/>
      <c r="M1322" s="1453"/>
      <c r="N1322" s="1514"/>
      <c r="O1322" s="1453"/>
      <c r="P1322" s="1453"/>
      <c r="Q1322" s="1453"/>
      <c r="R1322" s="1453"/>
      <c r="S1322" s="1453"/>
      <c r="T1322" s="1452"/>
      <c r="U1322"/>
      <c r="V1322"/>
      <c r="W1322" s="1453"/>
      <c r="X1322" s="1453"/>
      <c r="Y1322" s="1453"/>
      <c r="Z1322" s="1453"/>
      <c r="AA1322" s="1453"/>
      <c r="AB1322" s="1453"/>
      <c r="AC1322" s="1453"/>
      <c r="AD1322" s="1453"/>
      <c r="AE1322" s="1453"/>
      <c r="AF1322" s="1453"/>
      <c r="AG1322" s="1453"/>
      <c r="AH1322" s="1453"/>
      <c r="AI1322" s="1453"/>
      <c r="AJ1322" s="1453"/>
      <c r="AK1322" s="1453"/>
      <c r="AL1322" s="1453"/>
      <c r="AM1322" s="1453"/>
      <c r="AN1322" s="1453"/>
      <c r="AO1322" s="1453"/>
      <c r="AP1322" s="1453"/>
      <c r="AQ1322" s="1453"/>
      <c r="AR1322" s="1454"/>
      <c r="AS1322" s="1453"/>
      <c r="AT1322" s="1453"/>
      <c r="AU1322" s="1453"/>
      <c r="AV1322" s="1453"/>
      <c r="AW1322" s="1453"/>
      <c r="AX1322" s="1453"/>
      <c r="AY1322" s="1453"/>
      <c r="AZ1322" s="1453"/>
      <c r="BA1322" s="1453"/>
      <c r="BB1322" s="1453"/>
      <c r="BC1322" s="1453"/>
      <c r="BD1322" s="1453"/>
      <c r="BE1322" s="1453"/>
      <c r="BF1322" s="1453"/>
      <c r="BG1322" s="1453"/>
      <c r="BH1322" s="1453"/>
      <c r="BI1322" s="1453"/>
      <c r="BJ1322" s="1453"/>
      <c r="BK1322" s="1453"/>
      <c r="BL1322" s="1453"/>
      <c r="BM1322" s="1453"/>
      <c r="BN1322" s="1453"/>
      <c r="BO1322" s="1453"/>
      <c r="BP1322" s="1453"/>
      <c r="BQ1322" s="1453"/>
      <c r="BR1322" s="1453"/>
      <c r="BS1322" s="1453"/>
      <c r="BT1322" s="1453"/>
      <c r="BU1322" s="1453"/>
      <c r="BV1322" s="1453"/>
      <c r="BW1322" s="1453"/>
      <c r="BX1322" s="1453"/>
      <c r="BY1322" s="1453"/>
      <c r="BZ1322" s="1453"/>
      <c r="CA1322" s="1453"/>
      <c r="CB1322" s="1453"/>
      <c r="CC1322" s="1453"/>
      <c r="CD1322" s="1453"/>
      <c r="CE1322" s="1453"/>
      <c r="CF1322" s="1453"/>
      <c r="CG1322" s="1453"/>
      <c r="CH1322" s="1453"/>
      <c r="CI1322" s="1453"/>
      <c r="CJ1322" s="1453"/>
      <c r="CK1322" s="1453"/>
      <c r="CL1322" s="1453"/>
      <c r="CM1322" s="1453"/>
      <c r="CN1322" s="1453"/>
      <c r="CO1322" s="1453"/>
      <c r="CP1322" s="1453"/>
      <c r="CQ1322" s="1453"/>
      <c r="CR1322" s="1453"/>
      <c r="CS1322" s="1453"/>
      <c r="CT1322" s="1453"/>
      <c r="CU1322" s="1453"/>
      <c r="CV1322" s="1453"/>
      <c r="CW1322" s="1453"/>
      <c r="CX1322" s="1453"/>
      <c r="CY1322" s="1453"/>
      <c r="CZ1322" s="1453"/>
      <c r="DA1322" s="1453"/>
      <c r="DB1322" s="1453"/>
      <c r="DC1322" s="1453"/>
      <c r="DD1322" s="1453"/>
      <c r="DE1322" s="1453"/>
      <c r="DF1322" s="1453"/>
      <c r="DG1322" s="1453"/>
      <c r="DH1322" s="1453"/>
      <c r="DI1322" s="1453"/>
      <c r="DJ1322" s="1453"/>
      <c r="DK1322" s="1453"/>
      <c r="DL1322" s="1453"/>
      <c r="DM1322" s="1453"/>
      <c r="DN1322" s="1453"/>
      <c r="DO1322" s="1453"/>
      <c r="DP1322" s="1453"/>
      <c r="DQ1322" s="1453"/>
      <c r="DR1322" s="1453"/>
      <c r="DS1322" s="1453"/>
      <c r="DT1322" s="1453"/>
    </row>
    <row r="1323" spans="1:124" s="1543" customFormat="1" ht="21.9" customHeight="1" x14ac:dyDescent="0.3">
      <c r="A1323" s="1453"/>
      <c r="B1323" s="1453"/>
      <c r="C1323" s="1514"/>
      <c r="D1323" s="1514"/>
      <c r="E1323" s="1514"/>
      <c r="F1323" s="1848"/>
      <c r="G1323" s="1930"/>
      <c r="H1323" s="1516"/>
      <c r="I1323" s="1537"/>
      <c r="J1323" s="1537"/>
      <c r="K1323" s="1453"/>
      <c r="L1323" s="1453"/>
      <c r="M1323" s="1453"/>
      <c r="N1323" s="1514"/>
      <c r="O1323" s="1453"/>
      <c r="P1323" s="1453"/>
      <c r="Q1323" s="1453"/>
      <c r="R1323" s="1453"/>
      <c r="S1323" s="1453"/>
      <c r="T1323" s="1452"/>
      <c r="U1323"/>
      <c r="V1323"/>
      <c r="W1323" s="1453"/>
      <c r="X1323" s="1453"/>
      <c r="Y1323" s="1453"/>
      <c r="Z1323" s="1453"/>
      <c r="AA1323" s="1453"/>
      <c r="AB1323" s="1453"/>
      <c r="AC1323" s="1453"/>
      <c r="AD1323" s="1453"/>
      <c r="AE1323" s="1453"/>
      <c r="AF1323" s="1453"/>
      <c r="AG1323" s="1453"/>
      <c r="AH1323" s="1453"/>
      <c r="AI1323" s="1453"/>
      <c r="AJ1323" s="1453"/>
      <c r="AK1323" s="1453"/>
      <c r="AL1323" s="1453"/>
      <c r="AM1323" s="1453"/>
      <c r="AN1323" s="1453"/>
      <c r="AO1323" s="1453"/>
      <c r="AP1323" s="1453"/>
      <c r="AQ1323" s="1453"/>
      <c r="AR1323" s="1454"/>
      <c r="AS1323" s="1453"/>
      <c r="AT1323" s="1453"/>
      <c r="AU1323" s="1453"/>
      <c r="AV1323" s="1453"/>
      <c r="AW1323" s="1453"/>
      <c r="AX1323" s="1453"/>
      <c r="AY1323" s="1453"/>
      <c r="AZ1323" s="1453"/>
      <c r="BA1323" s="1453"/>
      <c r="BB1323" s="1453"/>
      <c r="BC1323" s="1453"/>
      <c r="BD1323" s="1453"/>
      <c r="BE1323" s="1453"/>
      <c r="BF1323" s="1453"/>
      <c r="BG1323" s="1453"/>
      <c r="BH1323" s="1453"/>
      <c r="BI1323" s="1453"/>
      <c r="BJ1323" s="1453"/>
      <c r="BK1323" s="1453"/>
      <c r="BL1323" s="1453"/>
      <c r="BM1323" s="1453"/>
      <c r="BN1323" s="1453"/>
      <c r="BO1323" s="1453"/>
      <c r="BP1323" s="1453"/>
      <c r="BQ1323" s="1453"/>
      <c r="BR1323" s="1453"/>
      <c r="BS1323" s="1453"/>
      <c r="BT1323" s="1453"/>
      <c r="BU1323" s="1453"/>
      <c r="BV1323" s="1453"/>
      <c r="BW1323" s="1453"/>
      <c r="BX1323" s="1453"/>
      <c r="BY1323" s="1453"/>
      <c r="BZ1323" s="1453"/>
      <c r="CA1323" s="1453"/>
      <c r="CB1323" s="1453"/>
      <c r="CC1323" s="1453"/>
      <c r="CD1323" s="1453"/>
      <c r="CE1323" s="1453"/>
      <c r="CF1323" s="1453"/>
      <c r="CG1323" s="1453"/>
      <c r="CH1323" s="1453"/>
      <c r="CI1323" s="1453"/>
      <c r="CJ1323" s="1453"/>
      <c r="CK1323" s="1453"/>
      <c r="CL1323" s="1453"/>
      <c r="CM1323" s="1453"/>
      <c r="CN1323" s="1453"/>
      <c r="CO1323" s="1453"/>
      <c r="CP1323" s="1453"/>
      <c r="CQ1323" s="1453"/>
      <c r="CR1323" s="1453"/>
      <c r="CS1323" s="1453"/>
      <c r="CT1323" s="1453"/>
      <c r="CU1323" s="1453"/>
      <c r="CV1323" s="1453"/>
      <c r="CW1323" s="1453"/>
      <c r="CX1323" s="1453"/>
      <c r="CY1323" s="1453"/>
      <c r="CZ1323" s="1453"/>
      <c r="DA1323" s="1453"/>
      <c r="DB1323" s="1453"/>
      <c r="DC1323" s="1453"/>
      <c r="DD1323" s="1453"/>
      <c r="DE1323" s="1453"/>
      <c r="DF1323" s="1453"/>
      <c r="DG1323" s="1453"/>
      <c r="DH1323" s="1453"/>
      <c r="DI1323" s="1453"/>
      <c r="DJ1323" s="1453"/>
      <c r="DK1323" s="1453"/>
      <c r="DL1323" s="1453"/>
      <c r="DM1323" s="1453"/>
      <c r="DN1323" s="1453"/>
      <c r="DO1323" s="1453"/>
      <c r="DP1323" s="1453"/>
      <c r="DQ1323" s="1453"/>
      <c r="DR1323" s="1453"/>
      <c r="DS1323" s="1453"/>
      <c r="DT1323" s="1453"/>
    </row>
    <row r="1324" spans="1:124" s="1543" customFormat="1" ht="21.9" customHeight="1" x14ac:dyDescent="0.3">
      <c r="A1324" s="1453"/>
      <c r="B1324" s="1453"/>
      <c r="C1324" s="1514"/>
      <c r="D1324" s="1514"/>
      <c r="E1324" s="1514"/>
      <c r="F1324" s="1848"/>
      <c r="G1324" s="1930"/>
      <c r="H1324" s="1516"/>
      <c r="I1324" s="1537"/>
      <c r="J1324" s="1537"/>
      <c r="K1324" s="1453"/>
      <c r="L1324" s="1453"/>
      <c r="M1324" s="1453"/>
      <c r="N1324" s="1514"/>
      <c r="O1324" s="1453"/>
      <c r="P1324" s="1453"/>
      <c r="Q1324" s="1453"/>
      <c r="R1324" s="1453"/>
      <c r="S1324" s="1453"/>
      <c r="T1324" s="1452"/>
      <c r="U1324"/>
      <c r="V1324"/>
      <c r="W1324" s="1453"/>
      <c r="X1324" s="1453"/>
      <c r="Y1324" s="1453"/>
      <c r="Z1324" s="1453"/>
      <c r="AA1324" s="1453"/>
      <c r="AB1324" s="1453"/>
      <c r="AC1324" s="1453"/>
      <c r="AD1324" s="1453"/>
      <c r="AE1324" s="1453"/>
      <c r="AF1324" s="1453"/>
      <c r="AG1324" s="1453"/>
      <c r="AH1324" s="1453"/>
      <c r="AI1324" s="1453"/>
      <c r="AJ1324" s="1453"/>
      <c r="AK1324" s="1453"/>
      <c r="AL1324" s="1453"/>
      <c r="AM1324" s="1453"/>
      <c r="AN1324" s="1453"/>
      <c r="AO1324" s="1453"/>
      <c r="AP1324" s="1453"/>
      <c r="AQ1324" s="1453"/>
      <c r="AR1324" s="1454"/>
      <c r="AS1324" s="1453"/>
      <c r="AT1324" s="1453"/>
      <c r="AU1324" s="1453"/>
      <c r="AV1324" s="1453"/>
      <c r="AW1324" s="1453"/>
      <c r="AX1324" s="1453"/>
      <c r="AY1324" s="1453"/>
      <c r="AZ1324" s="1453"/>
      <c r="BA1324" s="1453"/>
      <c r="BB1324" s="1453"/>
      <c r="BC1324" s="1453"/>
      <c r="BD1324" s="1453"/>
      <c r="BE1324" s="1453"/>
      <c r="BF1324" s="1453"/>
      <c r="BG1324" s="1453"/>
      <c r="BH1324" s="1453"/>
      <c r="BI1324" s="1453"/>
      <c r="BJ1324" s="1453"/>
      <c r="BK1324" s="1453"/>
      <c r="BL1324" s="1453"/>
      <c r="BM1324" s="1453"/>
      <c r="BN1324" s="1453"/>
      <c r="BO1324" s="1453"/>
      <c r="BP1324" s="1453"/>
      <c r="BQ1324" s="1453"/>
      <c r="BR1324" s="1453"/>
      <c r="BS1324" s="1453"/>
      <c r="BT1324" s="1453"/>
      <c r="BU1324" s="1453"/>
      <c r="BV1324" s="1453"/>
      <c r="BW1324" s="1453"/>
      <c r="BX1324" s="1453"/>
      <c r="BY1324" s="1453"/>
      <c r="BZ1324" s="1453"/>
      <c r="CA1324" s="1453"/>
      <c r="CB1324" s="1453"/>
      <c r="CC1324" s="1453"/>
      <c r="CD1324" s="1453"/>
      <c r="CE1324" s="1453"/>
      <c r="CF1324" s="1453"/>
      <c r="CG1324" s="1453"/>
      <c r="CH1324" s="1453"/>
      <c r="CI1324" s="1453"/>
      <c r="CJ1324" s="1453"/>
      <c r="CK1324" s="1453"/>
      <c r="CL1324" s="1453"/>
      <c r="CM1324" s="1453"/>
      <c r="CN1324" s="1453"/>
      <c r="CO1324" s="1453"/>
      <c r="CP1324" s="1453"/>
      <c r="CQ1324" s="1453"/>
      <c r="CR1324" s="1453"/>
      <c r="CS1324" s="1453"/>
      <c r="CT1324" s="1453"/>
      <c r="CU1324" s="1453"/>
      <c r="CV1324" s="1453"/>
      <c r="CW1324" s="1453"/>
      <c r="CX1324" s="1453"/>
      <c r="CY1324" s="1453"/>
      <c r="CZ1324" s="1453"/>
      <c r="DA1324" s="1453"/>
      <c r="DB1324" s="1453"/>
      <c r="DC1324" s="1453"/>
      <c r="DD1324" s="1453"/>
      <c r="DE1324" s="1453"/>
      <c r="DF1324" s="1453"/>
      <c r="DG1324" s="1453"/>
      <c r="DH1324" s="1453"/>
      <c r="DI1324" s="1453"/>
      <c r="DJ1324" s="1453"/>
      <c r="DK1324" s="1453"/>
      <c r="DL1324" s="1453"/>
      <c r="DM1324" s="1453"/>
      <c r="DN1324" s="1453"/>
      <c r="DO1324" s="1453"/>
      <c r="DP1324" s="1453"/>
      <c r="DQ1324" s="1453"/>
      <c r="DR1324" s="1453"/>
      <c r="DS1324" s="1453"/>
      <c r="DT1324" s="1453"/>
    </row>
    <row r="1325" spans="1:124" s="1543" customFormat="1" ht="21.9" customHeight="1" x14ac:dyDescent="0.3">
      <c r="A1325" s="1453"/>
      <c r="B1325" s="1453"/>
      <c r="C1325" s="1514"/>
      <c r="D1325" s="1514"/>
      <c r="E1325" s="1514"/>
      <c r="F1325" s="1848"/>
      <c r="G1325" s="1930"/>
      <c r="H1325" s="1516"/>
      <c r="I1325" s="1537"/>
      <c r="J1325" s="1537"/>
      <c r="K1325" s="1453"/>
      <c r="L1325" s="1453"/>
      <c r="M1325" s="1453"/>
      <c r="N1325" s="1514"/>
      <c r="O1325" s="1453"/>
      <c r="P1325" s="1453"/>
      <c r="Q1325" s="1453"/>
      <c r="R1325" s="1453"/>
      <c r="S1325" s="1453"/>
      <c r="T1325" s="1452"/>
      <c r="U1325"/>
      <c r="V1325"/>
      <c r="W1325" s="1453"/>
      <c r="X1325" s="1453"/>
      <c r="Y1325" s="1453"/>
      <c r="Z1325" s="1453"/>
      <c r="AA1325" s="1453"/>
      <c r="AB1325" s="1453"/>
      <c r="AC1325" s="1453"/>
      <c r="AD1325" s="1453"/>
      <c r="AE1325" s="1453"/>
      <c r="AF1325" s="1453"/>
      <c r="AG1325" s="1453"/>
      <c r="AH1325" s="1453"/>
      <c r="AI1325" s="1453"/>
      <c r="AJ1325" s="1453"/>
      <c r="AK1325" s="1453"/>
      <c r="AL1325" s="1453"/>
      <c r="AM1325" s="1453"/>
      <c r="AN1325" s="1453"/>
      <c r="AO1325" s="1453"/>
      <c r="AP1325" s="1453"/>
      <c r="AQ1325" s="1453"/>
      <c r="AR1325" s="1454"/>
      <c r="AS1325" s="1453"/>
      <c r="AT1325" s="1453"/>
      <c r="AU1325" s="1453"/>
      <c r="AV1325" s="1453"/>
      <c r="AW1325" s="1453"/>
      <c r="AX1325" s="1453"/>
      <c r="AY1325" s="1453"/>
      <c r="AZ1325" s="1453"/>
      <c r="BA1325" s="1453"/>
      <c r="BB1325" s="1453"/>
      <c r="BC1325" s="1453"/>
      <c r="BD1325" s="1453"/>
      <c r="BE1325" s="1453"/>
      <c r="BF1325" s="1453"/>
      <c r="BG1325" s="1453"/>
      <c r="BH1325" s="1453"/>
      <c r="BI1325" s="1453"/>
      <c r="BJ1325" s="1453"/>
      <c r="BK1325" s="1453"/>
      <c r="BL1325" s="1453"/>
      <c r="BM1325" s="1453"/>
      <c r="BN1325" s="1453"/>
      <c r="BO1325" s="1453"/>
      <c r="BP1325" s="1453"/>
      <c r="BQ1325" s="1453"/>
      <c r="BR1325" s="1453"/>
      <c r="BS1325" s="1453"/>
      <c r="BT1325" s="1453"/>
      <c r="BU1325" s="1453"/>
      <c r="BV1325" s="1453"/>
      <c r="BW1325" s="1453"/>
      <c r="BX1325" s="1453"/>
      <c r="BY1325" s="1453"/>
      <c r="BZ1325" s="1453"/>
      <c r="CA1325" s="1453"/>
      <c r="CB1325" s="1453"/>
      <c r="CC1325" s="1453"/>
      <c r="CD1325" s="1453"/>
      <c r="CE1325" s="1453"/>
      <c r="CF1325" s="1453"/>
      <c r="CG1325" s="1453"/>
      <c r="CH1325" s="1453"/>
      <c r="CI1325" s="1453"/>
      <c r="CJ1325" s="1453"/>
      <c r="CK1325" s="1453"/>
      <c r="CL1325" s="1453"/>
      <c r="CM1325" s="1453"/>
      <c r="CN1325" s="1453"/>
      <c r="CO1325" s="1453"/>
      <c r="CP1325" s="1453"/>
      <c r="CQ1325" s="1453"/>
      <c r="CR1325" s="1453"/>
      <c r="CS1325" s="1453"/>
      <c r="CT1325" s="1453"/>
      <c r="CU1325" s="1453"/>
      <c r="CV1325" s="1453"/>
      <c r="CW1325" s="1453"/>
      <c r="CX1325" s="1453"/>
      <c r="CY1325" s="1453"/>
      <c r="CZ1325" s="1453"/>
      <c r="DA1325" s="1453"/>
      <c r="DB1325" s="1453"/>
      <c r="DC1325" s="1453"/>
      <c r="DD1325" s="1453"/>
      <c r="DE1325" s="1453"/>
      <c r="DF1325" s="1453"/>
      <c r="DG1325" s="1453"/>
      <c r="DH1325" s="1453"/>
      <c r="DI1325" s="1453"/>
      <c r="DJ1325" s="1453"/>
      <c r="DK1325" s="1453"/>
      <c r="DL1325" s="1453"/>
      <c r="DM1325" s="1453"/>
      <c r="DN1325" s="1453"/>
      <c r="DO1325" s="1453"/>
      <c r="DP1325" s="1453"/>
      <c r="DQ1325" s="1453"/>
      <c r="DR1325" s="1453"/>
      <c r="DS1325" s="1453"/>
      <c r="DT1325" s="1453"/>
    </row>
    <row r="1326" spans="1:124" s="1543" customFormat="1" ht="21.9" customHeight="1" x14ac:dyDescent="0.3">
      <c r="A1326" s="1453"/>
      <c r="B1326" s="1453"/>
      <c r="C1326" s="1514"/>
      <c r="D1326" s="1514"/>
      <c r="E1326" s="1514"/>
      <c r="F1326" s="1848"/>
      <c r="G1326" s="1930"/>
      <c r="H1326" s="1516"/>
      <c r="I1326" s="1537"/>
      <c r="J1326" s="1537"/>
      <c r="K1326" s="1453"/>
      <c r="L1326" s="1453"/>
      <c r="M1326" s="1453"/>
      <c r="N1326" s="1514"/>
      <c r="O1326" s="1453"/>
      <c r="P1326" s="1453"/>
      <c r="Q1326" s="1453"/>
      <c r="R1326" s="1453"/>
      <c r="S1326" s="1453"/>
      <c r="T1326" s="1452"/>
      <c r="U1326"/>
      <c r="V1326"/>
      <c r="W1326" s="1453"/>
      <c r="X1326" s="1453"/>
      <c r="Y1326" s="1453"/>
      <c r="Z1326" s="1453"/>
      <c r="AA1326" s="1453"/>
      <c r="AB1326" s="1453"/>
      <c r="AC1326" s="1453"/>
      <c r="AD1326" s="1453"/>
      <c r="AE1326" s="1453"/>
      <c r="AF1326" s="1453"/>
      <c r="AG1326" s="1453"/>
      <c r="AH1326" s="1453"/>
      <c r="AI1326" s="1453"/>
      <c r="AJ1326" s="1453"/>
      <c r="AK1326" s="1453"/>
      <c r="AL1326" s="1453"/>
      <c r="AM1326" s="1453"/>
      <c r="AN1326" s="1453"/>
      <c r="AO1326" s="1453"/>
      <c r="AP1326" s="1453"/>
      <c r="AQ1326" s="1453"/>
      <c r="AR1326" s="1454"/>
      <c r="AS1326" s="1453"/>
      <c r="AT1326" s="1453"/>
      <c r="AU1326" s="1453"/>
      <c r="AV1326" s="1453"/>
      <c r="AW1326" s="1453"/>
      <c r="AX1326" s="1453"/>
      <c r="AY1326" s="1453"/>
      <c r="AZ1326" s="1453"/>
      <c r="BA1326" s="1453"/>
      <c r="BB1326" s="1453"/>
      <c r="BC1326" s="1453"/>
      <c r="BD1326" s="1453"/>
      <c r="BE1326" s="1453"/>
      <c r="BF1326" s="1453"/>
      <c r="BG1326" s="1453"/>
      <c r="BH1326" s="1453"/>
      <c r="BI1326" s="1453"/>
      <c r="BJ1326" s="1453"/>
      <c r="BK1326" s="1453"/>
      <c r="BL1326" s="1453"/>
      <c r="BM1326" s="1453"/>
      <c r="BN1326" s="1453"/>
      <c r="BO1326" s="1453"/>
      <c r="BP1326" s="1453"/>
      <c r="BQ1326" s="1453"/>
      <c r="BR1326" s="1453"/>
      <c r="BS1326" s="1453"/>
      <c r="BT1326" s="1453"/>
      <c r="BU1326" s="1453"/>
      <c r="BV1326" s="1453"/>
      <c r="BW1326" s="1453"/>
      <c r="BX1326" s="1453"/>
      <c r="BY1326" s="1453"/>
      <c r="BZ1326" s="1453"/>
      <c r="CA1326" s="1453"/>
      <c r="CB1326" s="1453"/>
      <c r="CC1326" s="1453"/>
      <c r="CD1326" s="1453"/>
      <c r="CE1326" s="1453"/>
      <c r="CF1326" s="1453"/>
      <c r="CG1326" s="1453"/>
      <c r="CH1326" s="1453"/>
      <c r="CI1326" s="1453"/>
      <c r="CJ1326" s="1453"/>
      <c r="CK1326" s="1453"/>
      <c r="CL1326" s="1453"/>
      <c r="CM1326" s="1453"/>
      <c r="CN1326" s="1453"/>
      <c r="CO1326" s="1453"/>
      <c r="CP1326" s="1453"/>
      <c r="CQ1326" s="1453"/>
      <c r="CR1326" s="1453"/>
      <c r="CS1326" s="1453"/>
      <c r="CT1326" s="1453"/>
      <c r="CU1326" s="1453"/>
      <c r="CV1326" s="1453"/>
      <c r="CW1326" s="1453"/>
      <c r="CX1326" s="1453"/>
      <c r="CY1326" s="1453"/>
      <c r="CZ1326" s="1453"/>
      <c r="DA1326" s="1453"/>
      <c r="DB1326" s="1453"/>
      <c r="DC1326" s="1453"/>
      <c r="DD1326" s="1453"/>
      <c r="DE1326" s="1453"/>
      <c r="DF1326" s="1453"/>
      <c r="DG1326" s="1453"/>
      <c r="DH1326" s="1453"/>
      <c r="DI1326" s="1453"/>
      <c r="DJ1326" s="1453"/>
      <c r="DK1326" s="1453"/>
      <c r="DL1326" s="1453"/>
      <c r="DM1326" s="1453"/>
      <c r="DN1326" s="1453"/>
      <c r="DO1326" s="1453"/>
      <c r="DP1326" s="1453"/>
      <c r="DQ1326" s="1453"/>
      <c r="DR1326" s="1453"/>
      <c r="DS1326" s="1453"/>
      <c r="DT1326" s="1453"/>
    </row>
    <row r="1327" spans="1:124" s="1543" customFormat="1" ht="21.9" customHeight="1" x14ac:dyDescent="0.3">
      <c r="A1327" s="1453"/>
      <c r="B1327" s="1453"/>
      <c r="C1327" s="1514"/>
      <c r="D1327" s="1514"/>
      <c r="E1327" s="1514"/>
      <c r="F1327" s="1848"/>
      <c r="G1327" s="1930"/>
      <c r="H1327" s="1516"/>
      <c r="I1327" s="1537"/>
      <c r="J1327" s="1537"/>
      <c r="K1327" s="1453"/>
      <c r="L1327" s="1453"/>
      <c r="M1327" s="1453"/>
      <c r="N1327" s="1514"/>
      <c r="O1327" s="1453"/>
      <c r="P1327" s="1453"/>
      <c r="Q1327" s="1453"/>
      <c r="R1327" s="1453"/>
      <c r="S1327" s="1453"/>
      <c r="T1327" s="1452"/>
      <c r="U1327"/>
      <c r="V1327"/>
      <c r="W1327" s="1453"/>
      <c r="X1327" s="1453"/>
      <c r="Y1327" s="1453"/>
      <c r="Z1327" s="1453"/>
      <c r="AA1327" s="1453"/>
      <c r="AB1327" s="1453"/>
      <c r="AC1327" s="1453"/>
      <c r="AD1327" s="1453"/>
      <c r="AE1327" s="1453"/>
      <c r="AF1327" s="1453"/>
      <c r="AG1327" s="1453"/>
      <c r="AH1327" s="1453"/>
      <c r="AI1327" s="1453"/>
      <c r="AJ1327" s="1453"/>
      <c r="AK1327" s="1453"/>
      <c r="AL1327" s="1453"/>
      <c r="AM1327" s="1453"/>
      <c r="AN1327" s="1453"/>
      <c r="AO1327" s="1453"/>
      <c r="AP1327" s="1453"/>
      <c r="AQ1327" s="1453"/>
      <c r="AR1327" s="1454"/>
      <c r="AS1327" s="1453"/>
      <c r="AT1327" s="1453"/>
      <c r="AU1327" s="1453"/>
      <c r="AV1327" s="1453"/>
      <c r="AW1327" s="1453"/>
      <c r="AX1327" s="1453"/>
      <c r="AY1327" s="1453"/>
      <c r="AZ1327" s="1453"/>
      <c r="BA1327" s="1453"/>
      <c r="BB1327" s="1453"/>
      <c r="BC1327" s="1453"/>
      <c r="BD1327" s="1453"/>
      <c r="BE1327" s="1453"/>
      <c r="BF1327" s="1453"/>
      <c r="BG1327" s="1453"/>
      <c r="BH1327" s="1453"/>
      <c r="BI1327" s="1453"/>
      <c r="BJ1327" s="1453"/>
      <c r="BK1327" s="1453"/>
      <c r="BL1327" s="1453"/>
      <c r="BM1327" s="1453"/>
      <c r="BN1327" s="1453"/>
      <c r="BO1327" s="1453"/>
      <c r="BP1327" s="1453"/>
      <c r="BQ1327" s="1453"/>
      <c r="BR1327" s="1453"/>
      <c r="BS1327" s="1453"/>
      <c r="BT1327" s="1453"/>
      <c r="BU1327" s="1453"/>
      <c r="BV1327" s="1453"/>
      <c r="BW1327" s="1453"/>
      <c r="BX1327" s="1453"/>
      <c r="BY1327" s="1453"/>
      <c r="BZ1327" s="1453"/>
      <c r="CA1327" s="1453"/>
      <c r="CB1327" s="1453"/>
      <c r="CC1327" s="1453"/>
      <c r="CD1327" s="1453"/>
      <c r="CE1327" s="1453"/>
      <c r="CF1327" s="1453"/>
      <c r="CG1327" s="1453"/>
      <c r="CH1327" s="1453"/>
      <c r="CI1327" s="1453"/>
      <c r="CJ1327" s="1453"/>
      <c r="CK1327" s="1453"/>
      <c r="CL1327" s="1453"/>
      <c r="CM1327" s="1453"/>
      <c r="CN1327" s="1453"/>
      <c r="CO1327" s="1453"/>
      <c r="CP1327" s="1453"/>
      <c r="CQ1327" s="1453"/>
      <c r="CR1327" s="1453"/>
      <c r="CS1327" s="1453"/>
      <c r="CT1327" s="1453"/>
      <c r="CU1327" s="1453"/>
      <c r="CV1327" s="1453"/>
      <c r="CW1327" s="1453"/>
      <c r="CX1327" s="1453"/>
      <c r="CY1327" s="1453"/>
      <c r="CZ1327" s="1453"/>
      <c r="DA1327" s="1453"/>
      <c r="DB1327" s="1453"/>
      <c r="DC1327" s="1453"/>
      <c r="DD1327" s="1453"/>
      <c r="DE1327" s="1453"/>
      <c r="DF1327" s="1453"/>
      <c r="DG1327" s="1453"/>
      <c r="DH1327" s="1453"/>
      <c r="DI1327" s="1453"/>
      <c r="DJ1327" s="1453"/>
      <c r="DK1327" s="1453"/>
      <c r="DL1327" s="1453"/>
      <c r="DM1327" s="1453"/>
      <c r="DN1327" s="1453"/>
      <c r="DO1327" s="1453"/>
      <c r="DP1327" s="1453"/>
      <c r="DQ1327" s="1453"/>
      <c r="DR1327" s="1453"/>
      <c r="DS1327" s="1453"/>
      <c r="DT1327" s="1453"/>
    </row>
    <row r="1328" spans="1:124" s="1543" customFormat="1" ht="21.9" customHeight="1" x14ac:dyDescent="0.3">
      <c r="A1328" s="1453"/>
      <c r="B1328" s="1453"/>
      <c r="C1328" s="1514"/>
      <c r="D1328" s="1514"/>
      <c r="E1328" s="1514"/>
      <c r="F1328" s="1848"/>
      <c r="G1328" s="1930"/>
      <c r="H1328" s="1516"/>
      <c r="I1328" s="1537"/>
      <c r="J1328" s="1537"/>
      <c r="K1328" s="1453"/>
      <c r="L1328" s="1453"/>
      <c r="M1328" s="1453"/>
      <c r="N1328" s="1514"/>
      <c r="O1328" s="1453"/>
      <c r="P1328" s="1453"/>
      <c r="Q1328" s="1453"/>
      <c r="R1328" s="1453"/>
      <c r="S1328" s="1453"/>
      <c r="T1328" s="1452"/>
      <c r="U1328"/>
      <c r="V1328"/>
      <c r="W1328" s="1453"/>
      <c r="X1328" s="1453"/>
      <c r="Y1328" s="1453"/>
      <c r="Z1328" s="1453"/>
      <c r="AA1328" s="1453"/>
      <c r="AB1328" s="1453"/>
      <c r="AC1328" s="1453"/>
      <c r="AD1328" s="1453"/>
      <c r="AE1328" s="1453"/>
      <c r="AF1328" s="1453"/>
      <c r="AG1328" s="1453"/>
      <c r="AH1328" s="1453"/>
      <c r="AI1328" s="1453"/>
      <c r="AJ1328" s="1453"/>
      <c r="AK1328" s="1453"/>
      <c r="AL1328" s="1453"/>
      <c r="AM1328" s="1453"/>
      <c r="AN1328" s="1453"/>
      <c r="AO1328" s="1453"/>
      <c r="AP1328" s="1453"/>
      <c r="AQ1328" s="1453"/>
      <c r="AR1328" s="1454"/>
      <c r="AS1328" s="1453"/>
      <c r="AT1328" s="1453"/>
      <c r="AU1328" s="1453"/>
      <c r="AV1328" s="1453"/>
      <c r="AW1328" s="1453"/>
      <c r="AX1328" s="1453"/>
      <c r="AY1328" s="1453"/>
      <c r="AZ1328" s="1453"/>
      <c r="BA1328" s="1453"/>
      <c r="BB1328" s="1453"/>
      <c r="BC1328" s="1453"/>
      <c r="BD1328" s="1453"/>
      <c r="BE1328" s="1453"/>
      <c r="BF1328" s="1453"/>
      <c r="BG1328" s="1453"/>
      <c r="BH1328" s="1453"/>
      <c r="BI1328" s="1453"/>
      <c r="BJ1328" s="1453"/>
      <c r="BK1328" s="1453"/>
      <c r="BL1328" s="1453"/>
      <c r="BM1328" s="1453"/>
      <c r="BN1328" s="1453"/>
      <c r="BO1328" s="1453"/>
      <c r="BP1328" s="1453"/>
      <c r="BQ1328" s="1453"/>
      <c r="BR1328" s="1453"/>
      <c r="BS1328" s="1453"/>
      <c r="BT1328" s="1453"/>
      <c r="BU1328" s="1453"/>
      <c r="BV1328" s="1453"/>
      <c r="BW1328" s="1453"/>
      <c r="BX1328" s="1453"/>
      <c r="BY1328" s="1453"/>
      <c r="BZ1328" s="1453"/>
      <c r="CA1328" s="1453"/>
      <c r="CB1328" s="1453"/>
      <c r="CC1328" s="1453"/>
      <c r="CD1328" s="1453"/>
      <c r="CE1328" s="1453"/>
      <c r="CF1328" s="1453"/>
      <c r="CG1328" s="1453"/>
      <c r="CH1328" s="1453"/>
      <c r="CI1328" s="1453"/>
      <c r="CJ1328" s="1453"/>
      <c r="CK1328" s="1453"/>
      <c r="CL1328" s="1453"/>
      <c r="CM1328" s="1453"/>
      <c r="CN1328" s="1453"/>
      <c r="CO1328" s="1453"/>
      <c r="CP1328" s="1453"/>
      <c r="CQ1328" s="1453"/>
      <c r="CR1328" s="1453"/>
      <c r="CS1328" s="1453"/>
      <c r="CT1328" s="1453"/>
      <c r="CU1328" s="1453"/>
      <c r="CV1328" s="1453"/>
      <c r="CW1328" s="1453"/>
      <c r="CX1328" s="1453"/>
      <c r="CY1328" s="1453"/>
      <c r="CZ1328" s="1453"/>
      <c r="DA1328" s="1453"/>
      <c r="DB1328" s="1453"/>
      <c r="DC1328" s="1453"/>
      <c r="DD1328" s="1453"/>
      <c r="DE1328" s="1453"/>
      <c r="DF1328" s="1453"/>
      <c r="DG1328" s="1453"/>
      <c r="DH1328" s="1453"/>
      <c r="DI1328" s="1453"/>
      <c r="DJ1328" s="1453"/>
      <c r="DK1328" s="1453"/>
      <c r="DL1328" s="1453"/>
      <c r="DM1328" s="1453"/>
      <c r="DN1328" s="1453"/>
      <c r="DO1328" s="1453"/>
      <c r="DP1328" s="1453"/>
      <c r="DQ1328" s="1453"/>
      <c r="DR1328" s="1453"/>
      <c r="DS1328" s="1453"/>
      <c r="DT1328" s="1453"/>
    </row>
    <row r="1329" spans="1:124" s="1543" customFormat="1" ht="21.9" customHeight="1" x14ac:dyDescent="0.3">
      <c r="A1329" s="1453"/>
      <c r="B1329" s="1453"/>
      <c r="C1329" s="1514"/>
      <c r="D1329" s="1514"/>
      <c r="E1329" s="1514"/>
      <c r="F1329" s="1848"/>
      <c r="G1329" s="1930"/>
      <c r="H1329" s="1516"/>
      <c r="I1329" s="1537"/>
      <c r="J1329" s="1537"/>
      <c r="K1329" s="1453"/>
      <c r="L1329" s="1453"/>
      <c r="M1329" s="1453"/>
      <c r="N1329" s="1514"/>
      <c r="O1329" s="1453"/>
      <c r="P1329" s="1453"/>
      <c r="Q1329" s="1453"/>
      <c r="R1329" s="1453"/>
      <c r="S1329" s="1453"/>
      <c r="T1329" s="1452"/>
      <c r="U1329"/>
      <c r="V1329"/>
      <c r="W1329" s="1453"/>
      <c r="X1329" s="1453"/>
      <c r="Y1329" s="1453"/>
      <c r="Z1329" s="1453"/>
      <c r="AA1329" s="1453"/>
      <c r="AB1329" s="1453"/>
      <c r="AC1329" s="1453"/>
      <c r="AD1329" s="1453"/>
      <c r="AE1329" s="1453"/>
      <c r="AF1329" s="1453"/>
      <c r="AG1329" s="1453"/>
      <c r="AH1329" s="1453"/>
      <c r="AI1329" s="1453"/>
      <c r="AJ1329" s="1453"/>
      <c r="AK1329" s="1453"/>
      <c r="AL1329" s="1453"/>
      <c r="AM1329" s="1453"/>
      <c r="AN1329" s="1453"/>
      <c r="AO1329" s="1453"/>
      <c r="AP1329" s="1453"/>
      <c r="AQ1329" s="1453"/>
      <c r="AR1329" s="1454"/>
      <c r="AS1329" s="1453"/>
      <c r="AT1329" s="1453"/>
      <c r="AU1329" s="1453"/>
      <c r="AV1329" s="1453"/>
      <c r="AW1329" s="1453"/>
      <c r="AX1329" s="1453"/>
      <c r="AY1329" s="1453"/>
      <c r="AZ1329" s="1453"/>
      <c r="BA1329" s="1453"/>
      <c r="BB1329" s="1453"/>
      <c r="BC1329" s="1453"/>
      <c r="BD1329" s="1453"/>
      <c r="BE1329" s="1453"/>
      <c r="BF1329" s="1453"/>
      <c r="BG1329" s="1453"/>
      <c r="BH1329" s="1453"/>
      <c r="BI1329" s="1453"/>
      <c r="BJ1329" s="1453"/>
      <c r="BK1329" s="1453"/>
      <c r="BL1329" s="1453"/>
      <c r="BM1329" s="1453"/>
      <c r="BN1329" s="1453"/>
      <c r="BO1329" s="1453"/>
      <c r="BP1329" s="1453"/>
      <c r="BQ1329" s="1453"/>
      <c r="BR1329" s="1453"/>
      <c r="BS1329" s="1453"/>
      <c r="BT1329" s="1453"/>
      <c r="BU1329" s="1453"/>
      <c r="BV1329" s="1453"/>
      <c r="BW1329" s="1453"/>
      <c r="BX1329" s="1453"/>
      <c r="BY1329" s="1453"/>
      <c r="BZ1329" s="1453"/>
      <c r="CA1329" s="1453"/>
      <c r="CB1329" s="1453"/>
      <c r="CC1329" s="1453"/>
      <c r="CD1329" s="1453"/>
      <c r="CE1329" s="1453"/>
      <c r="CF1329" s="1453"/>
      <c r="CG1329" s="1453"/>
      <c r="CH1329" s="1453"/>
      <c r="CI1329" s="1453"/>
      <c r="CJ1329" s="1453"/>
      <c r="CK1329" s="1453"/>
      <c r="CL1329" s="1453"/>
      <c r="CM1329" s="1453"/>
      <c r="CN1329" s="1453"/>
      <c r="CO1329" s="1453"/>
      <c r="CP1329" s="1453"/>
      <c r="CQ1329" s="1453"/>
      <c r="CR1329" s="1453"/>
      <c r="CS1329" s="1453"/>
      <c r="CT1329" s="1453"/>
      <c r="CU1329" s="1453"/>
      <c r="CV1329" s="1453"/>
      <c r="CW1329" s="1453"/>
      <c r="CX1329" s="1453"/>
      <c r="CY1329" s="1453"/>
      <c r="CZ1329" s="1453"/>
      <c r="DA1329" s="1453"/>
      <c r="DB1329" s="1453"/>
      <c r="DC1329" s="1453"/>
      <c r="DD1329" s="1453"/>
      <c r="DE1329" s="1453"/>
      <c r="DF1329" s="1453"/>
      <c r="DG1329" s="1453"/>
      <c r="DH1329" s="1453"/>
      <c r="DI1329" s="1453"/>
      <c r="DJ1329" s="1453"/>
      <c r="DK1329" s="1453"/>
      <c r="DL1329" s="1453"/>
      <c r="DM1329" s="1453"/>
      <c r="DN1329" s="1453"/>
      <c r="DO1329" s="1453"/>
      <c r="DP1329" s="1453"/>
      <c r="DQ1329" s="1453"/>
      <c r="DR1329" s="1453"/>
      <c r="DS1329" s="1453"/>
      <c r="DT1329" s="1453"/>
    </row>
    <row r="1330" spans="1:124" s="1543" customFormat="1" ht="21.9" customHeight="1" x14ac:dyDescent="0.3">
      <c r="A1330" s="1453"/>
      <c r="B1330" s="1453"/>
      <c r="C1330" s="1514"/>
      <c r="D1330" s="1514"/>
      <c r="E1330" s="1514"/>
      <c r="F1330" s="1848"/>
      <c r="G1330" s="1930"/>
      <c r="H1330" s="1516"/>
      <c r="I1330" s="1537"/>
      <c r="J1330" s="1537"/>
      <c r="K1330" s="1453"/>
      <c r="L1330" s="1453"/>
      <c r="M1330" s="1453"/>
      <c r="N1330" s="1514"/>
      <c r="O1330" s="1453"/>
      <c r="P1330" s="1453"/>
      <c r="Q1330" s="1453"/>
      <c r="R1330" s="1453"/>
      <c r="S1330" s="1453"/>
      <c r="T1330" s="1452"/>
      <c r="U1330"/>
      <c r="V1330"/>
      <c r="W1330" s="1453"/>
      <c r="X1330" s="1453"/>
      <c r="Y1330" s="1453"/>
      <c r="Z1330" s="1453"/>
      <c r="AA1330" s="1453"/>
      <c r="AB1330" s="1453"/>
      <c r="AC1330" s="1453"/>
      <c r="AD1330" s="1453"/>
      <c r="AE1330" s="1453"/>
      <c r="AF1330" s="1453"/>
      <c r="AG1330" s="1453"/>
      <c r="AH1330" s="1453"/>
      <c r="AI1330" s="1453"/>
      <c r="AJ1330" s="1453"/>
      <c r="AK1330" s="1453"/>
      <c r="AL1330" s="1453"/>
      <c r="AM1330" s="1453"/>
      <c r="AN1330" s="1453"/>
      <c r="AO1330" s="1453"/>
      <c r="AP1330" s="1453"/>
      <c r="AQ1330" s="1453"/>
      <c r="AR1330" s="1454"/>
      <c r="AS1330" s="1453"/>
      <c r="AT1330" s="1453"/>
      <c r="AU1330" s="1453"/>
      <c r="AV1330" s="1453"/>
      <c r="AW1330" s="1453"/>
      <c r="AX1330" s="1453"/>
      <c r="AY1330" s="1453"/>
      <c r="AZ1330" s="1453"/>
      <c r="BA1330" s="1453"/>
      <c r="BB1330" s="1453"/>
      <c r="BC1330" s="1453"/>
      <c r="BD1330" s="1453"/>
      <c r="BE1330" s="1453"/>
      <c r="BF1330" s="1453"/>
      <c r="BG1330" s="1453"/>
      <c r="BH1330" s="1453"/>
      <c r="BI1330" s="1453"/>
      <c r="BJ1330" s="1453"/>
      <c r="BK1330" s="1453"/>
      <c r="BL1330" s="1453"/>
      <c r="BM1330" s="1453"/>
      <c r="BN1330" s="1453"/>
      <c r="BO1330" s="1453"/>
      <c r="BP1330" s="1453"/>
      <c r="BQ1330" s="1453"/>
      <c r="BR1330" s="1453"/>
      <c r="BS1330" s="1453"/>
      <c r="BT1330" s="1453"/>
      <c r="BU1330" s="1453"/>
      <c r="BV1330" s="1453"/>
      <c r="BW1330" s="1453"/>
      <c r="BX1330" s="1453"/>
      <c r="BY1330" s="1453"/>
      <c r="BZ1330" s="1453"/>
      <c r="CA1330" s="1453"/>
      <c r="CB1330" s="1453"/>
      <c r="CC1330" s="1453"/>
      <c r="CD1330" s="1453"/>
      <c r="CE1330" s="1453"/>
      <c r="CF1330" s="1453"/>
      <c r="CG1330" s="1453"/>
      <c r="CH1330" s="1453"/>
      <c r="CI1330" s="1453"/>
      <c r="CJ1330" s="1453"/>
      <c r="CK1330" s="1453"/>
      <c r="CL1330" s="1453"/>
      <c r="CM1330" s="1453"/>
      <c r="CN1330" s="1453"/>
      <c r="CO1330" s="1453"/>
      <c r="CP1330" s="1453"/>
      <c r="CQ1330" s="1453"/>
      <c r="CR1330" s="1453"/>
      <c r="CS1330" s="1453"/>
      <c r="CT1330" s="1453"/>
      <c r="CU1330" s="1453"/>
      <c r="CV1330" s="1453"/>
      <c r="CW1330" s="1453"/>
      <c r="CX1330" s="1453"/>
      <c r="CY1330" s="1453"/>
      <c r="CZ1330" s="1453"/>
      <c r="DA1330" s="1453"/>
      <c r="DB1330" s="1453"/>
      <c r="DC1330" s="1453"/>
      <c r="DD1330" s="1453"/>
      <c r="DE1330" s="1453"/>
      <c r="DF1330" s="1453"/>
      <c r="DG1330" s="1453"/>
      <c r="DH1330" s="1453"/>
      <c r="DI1330" s="1453"/>
      <c r="DJ1330" s="1453"/>
      <c r="DK1330" s="1453"/>
      <c r="DL1330" s="1453"/>
      <c r="DM1330" s="1453"/>
      <c r="DN1330" s="1453"/>
      <c r="DO1330" s="1453"/>
      <c r="DP1330" s="1453"/>
      <c r="DQ1330" s="1453"/>
      <c r="DR1330" s="1453"/>
      <c r="DS1330" s="1453"/>
      <c r="DT1330" s="1453"/>
    </row>
    <row r="1331" spans="1:124" s="1543" customFormat="1" ht="21.9" customHeight="1" x14ac:dyDescent="0.3">
      <c r="A1331" s="1453"/>
      <c r="B1331" s="1453"/>
      <c r="C1331" s="1514"/>
      <c r="D1331" s="1514"/>
      <c r="E1331" s="1514"/>
      <c r="F1331" s="1848"/>
      <c r="G1331" s="1930"/>
      <c r="H1331" s="1516"/>
      <c r="I1331" s="1537"/>
      <c r="J1331" s="1537"/>
      <c r="K1331" s="1453"/>
      <c r="L1331" s="1453"/>
      <c r="M1331" s="1453"/>
      <c r="N1331" s="1514"/>
      <c r="O1331" s="1453"/>
      <c r="P1331" s="1453"/>
      <c r="Q1331" s="1453"/>
      <c r="R1331" s="1453"/>
      <c r="S1331" s="1453"/>
      <c r="T1331" s="1452"/>
      <c r="U1331"/>
      <c r="V1331"/>
      <c r="W1331" s="1453"/>
      <c r="X1331" s="1453"/>
      <c r="Y1331" s="1453"/>
      <c r="Z1331" s="1453"/>
      <c r="AA1331" s="1453"/>
      <c r="AB1331" s="1453"/>
      <c r="AC1331" s="1453"/>
      <c r="AD1331" s="1453"/>
      <c r="AE1331" s="1453"/>
      <c r="AF1331" s="1453"/>
      <c r="AG1331" s="1453"/>
      <c r="AH1331" s="1453"/>
      <c r="AI1331" s="1453"/>
      <c r="AJ1331" s="1453"/>
      <c r="AK1331" s="1453"/>
      <c r="AL1331" s="1453"/>
      <c r="AM1331" s="1453"/>
      <c r="AN1331" s="1453"/>
      <c r="AO1331" s="1453"/>
      <c r="AP1331" s="1453"/>
      <c r="AQ1331" s="1453"/>
      <c r="AR1331" s="1454"/>
      <c r="AS1331" s="1453"/>
      <c r="AT1331" s="1453"/>
      <c r="AU1331" s="1453"/>
      <c r="AV1331" s="1453"/>
      <c r="AW1331" s="1453"/>
      <c r="AX1331" s="1453"/>
      <c r="AY1331" s="1453"/>
      <c r="AZ1331" s="1453"/>
      <c r="BA1331" s="1453"/>
      <c r="BB1331" s="1453"/>
      <c r="BC1331" s="1453"/>
      <c r="BD1331" s="1453"/>
      <c r="BE1331" s="1453"/>
      <c r="BF1331" s="1453"/>
      <c r="BG1331" s="1453"/>
      <c r="BH1331" s="1453"/>
      <c r="BI1331" s="1453"/>
      <c r="BJ1331" s="1453"/>
      <c r="BK1331" s="1453"/>
      <c r="BL1331" s="1453"/>
      <c r="BM1331" s="1453"/>
      <c r="BN1331" s="1453"/>
      <c r="BO1331" s="1453"/>
      <c r="BP1331" s="1453"/>
      <c r="BQ1331" s="1453"/>
      <c r="BR1331" s="1453"/>
      <c r="BS1331" s="1453"/>
      <c r="BT1331" s="1453"/>
      <c r="BU1331" s="1453"/>
      <c r="BV1331" s="1453"/>
      <c r="BW1331" s="1453"/>
      <c r="BX1331" s="1453"/>
      <c r="BY1331" s="1453"/>
      <c r="BZ1331" s="1453"/>
      <c r="CA1331" s="1453"/>
      <c r="CB1331" s="1453"/>
      <c r="CC1331" s="1453"/>
      <c r="CD1331" s="1453"/>
      <c r="CE1331" s="1453"/>
      <c r="CF1331" s="1453"/>
      <c r="CG1331" s="1453"/>
      <c r="CH1331" s="1453"/>
      <c r="CI1331" s="1453"/>
      <c r="CJ1331" s="1453"/>
      <c r="CK1331" s="1453"/>
      <c r="CL1331" s="1453"/>
      <c r="CM1331" s="1453"/>
      <c r="CN1331" s="1453"/>
      <c r="CO1331" s="1453"/>
      <c r="CP1331" s="1453"/>
      <c r="CQ1331" s="1453"/>
      <c r="CR1331" s="1453"/>
      <c r="CS1331" s="1453"/>
      <c r="CT1331" s="1453"/>
      <c r="CU1331" s="1453"/>
      <c r="CV1331" s="1453"/>
      <c r="CW1331" s="1453"/>
      <c r="CX1331" s="1453"/>
      <c r="CY1331" s="1453"/>
      <c r="CZ1331" s="1453"/>
      <c r="DA1331" s="1453"/>
      <c r="DB1331" s="1453"/>
      <c r="DC1331" s="1453"/>
      <c r="DD1331" s="1453"/>
      <c r="DE1331" s="1453"/>
      <c r="DF1331" s="1453"/>
      <c r="DG1331" s="1453"/>
      <c r="DH1331" s="1453"/>
      <c r="DI1331" s="1453"/>
      <c r="DJ1331" s="1453"/>
      <c r="DK1331" s="1453"/>
      <c r="DL1331" s="1453"/>
      <c r="DM1331" s="1453"/>
      <c r="DN1331" s="1453"/>
      <c r="DO1331" s="1453"/>
      <c r="DP1331" s="1453"/>
      <c r="DQ1331" s="1453"/>
      <c r="DR1331" s="1453"/>
      <c r="DS1331" s="1453"/>
      <c r="DT1331" s="1453"/>
    </row>
    <row r="1332" spans="1:124" s="1543" customFormat="1" ht="21.9" customHeight="1" x14ac:dyDescent="0.3">
      <c r="A1332" s="1453"/>
      <c r="B1332" s="1453"/>
      <c r="C1332" s="1514"/>
      <c r="D1332" s="1514"/>
      <c r="E1332" s="1514"/>
      <c r="F1332" s="1848"/>
      <c r="G1332" s="1930"/>
      <c r="H1332" s="1516"/>
      <c r="I1332" s="1537"/>
      <c r="J1332" s="1537"/>
      <c r="K1332" s="1453"/>
      <c r="L1332" s="1453"/>
      <c r="M1332" s="1453"/>
      <c r="N1332" s="1514"/>
      <c r="O1332" s="1453"/>
      <c r="P1332" s="1453"/>
      <c r="Q1332" s="1453"/>
      <c r="R1332" s="1453"/>
      <c r="S1332" s="1453"/>
      <c r="T1332" s="1452"/>
      <c r="U1332"/>
      <c r="V1332"/>
      <c r="W1332" s="1453"/>
      <c r="X1332" s="1453"/>
      <c r="Y1332" s="1453"/>
      <c r="Z1332" s="1453"/>
      <c r="AA1332" s="1453"/>
      <c r="AB1332" s="1453"/>
      <c r="AC1332" s="1453"/>
      <c r="AD1332" s="1453"/>
      <c r="AE1332" s="1453"/>
      <c r="AF1332" s="1453"/>
      <c r="AG1332" s="1453"/>
      <c r="AH1332" s="1453"/>
      <c r="AI1332" s="1453"/>
      <c r="AJ1332" s="1453"/>
      <c r="AK1332" s="1453"/>
      <c r="AL1332" s="1453"/>
      <c r="AM1332" s="1453"/>
      <c r="AN1332" s="1453"/>
      <c r="AO1332" s="1453"/>
      <c r="AP1332" s="1453"/>
      <c r="AQ1332" s="1453"/>
      <c r="AR1332" s="1454"/>
      <c r="AS1332" s="1453"/>
      <c r="AT1332" s="1453"/>
      <c r="AU1332" s="1453"/>
      <c r="AV1332" s="1453"/>
      <c r="AW1332" s="1453"/>
      <c r="AX1332" s="1453"/>
      <c r="AY1332" s="1453"/>
      <c r="AZ1332" s="1453"/>
      <c r="BA1332" s="1453"/>
      <c r="BB1332" s="1453"/>
      <c r="BC1332" s="1453"/>
      <c r="BD1332" s="1453"/>
      <c r="BE1332" s="1453"/>
      <c r="BF1332" s="1453"/>
      <c r="BG1332" s="1453"/>
      <c r="BH1332" s="1453"/>
      <c r="BI1332" s="1453"/>
      <c r="BJ1332" s="1453"/>
      <c r="BK1332" s="1453"/>
      <c r="BL1332" s="1453"/>
      <c r="BM1332" s="1453"/>
      <c r="BN1332" s="1453"/>
      <c r="BO1332" s="1453"/>
      <c r="BP1332" s="1453"/>
      <c r="BQ1332" s="1453"/>
      <c r="BR1332" s="1453"/>
      <c r="BS1332" s="1453"/>
      <c r="BT1332" s="1453"/>
      <c r="BU1332" s="1453"/>
      <c r="BV1332" s="1453"/>
      <c r="BW1332" s="1453"/>
      <c r="BX1332" s="1453"/>
      <c r="BY1332" s="1453"/>
      <c r="BZ1332" s="1453"/>
      <c r="CA1332" s="1453"/>
      <c r="CB1332" s="1453"/>
      <c r="CC1332" s="1453"/>
      <c r="CD1332" s="1453"/>
      <c r="CE1332" s="1453"/>
      <c r="CF1332" s="1453"/>
      <c r="CG1332" s="1453"/>
      <c r="CH1332" s="1453"/>
      <c r="CI1332" s="1453"/>
      <c r="CJ1332" s="1453"/>
      <c r="CK1332" s="1453"/>
      <c r="CL1332" s="1453"/>
      <c r="CM1332" s="1453"/>
      <c r="CN1332" s="1453"/>
      <c r="CO1332" s="1453"/>
      <c r="CP1332" s="1453"/>
      <c r="CQ1332" s="1453"/>
      <c r="CR1332" s="1453"/>
      <c r="CS1332" s="1453"/>
      <c r="CT1332" s="1453"/>
      <c r="CU1332" s="1453"/>
      <c r="CV1332" s="1453"/>
      <c r="CW1332" s="1453"/>
      <c r="CX1332" s="1453"/>
      <c r="CY1332" s="1453"/>
      <c r="CZ1332" s="1453"/>
      <c r="DA1332" s="1453"/>
      <c r="DB1332" s="1453"/>
      <c r="DC1332" s="1453"/>
      <c r="DD1332" s="1453"/>
      <c r="DE1332" s="1453"/>
      <c r="DF1332" s="1453"/>
      <c r="DG1332" s="1453"/>
      <c r="DH1332" s="1453"/>
      <c r="DI1332" s="1453"/>
      <c r="DJ1332" s="1453"/>
      <c r="DK1332" s="1453"/>
      <c r="DL1332" s="1453"/>
      <c r="DM1332" s="1453"/>
      <c r="DN1332" s="1453"/>
      <c r="DO1332" s="1453"/>
      <c r="DP1332" s="1453"/>
      <c r="DQ1332" s="1453"/>
      <c r="DR1332" s="1453"/>
      <c r="DS1332" s="1453"/>
      <c r="DT1332" s="1453"/>
    </row>
    <row r="1333" spans="1:124" s="1543" customFormat="1" ht="21.9" customHeight="1" x14ac:dyDescent="0.3">
      <c r="A1333" s="1453"/>
      <c r="B1333" s="1453"/>
      <c r="C1333" s="1514"/>
      <c r="D1333" s="1514"/>
      <c r="E1333" s="1514"/>
      <c r="F1333" s="1848"/>
      <c r="G1333" s="1930"/>
      <c r="H1333" s="1516"/>
      <c r="I1333" s="1537"/>
      <c r="J1333" s="1537"/>
      <c r="K1333" s="1453"/>
      <c r="L1333" s="1453"/>
      <c r="M1333" s="1453"/>
      <c r="N1333" s="1514"/>
      <c r="O1333" s="1453"/>
      <c r="P1333" s="1453"/>
      <c r="Q1333" s="1453"/>
      <c r="R1333" s="1453"/>
      <c r="S1333" s="1453"/>
      <c r="T1333" s="1452"/>
      <c r="U1333"/>
      <c r="V1333"/>
      <c r="W1333" s="1453"/>
      <c r="X1333" s="1453"/>
      <c r="Y1333" s="1453"/>
      <c r="Z1333" s="1453"/>
      <c r="AA1333" s="1453"/>
      <c r="AB1333" s="1453"/>
      <c r="AC1333" s="1453"/>
      <c r="AD1333" s="1453"/>
      <c r="AE1333" s="1453"/>
      <c r="AF1333" s="1453"/>
      <c r="AG1333" s="1453"/>
      <c r="AH1333" s="1453"/>
      <c r="AI1333" s="1453"/>
      <c r="AJ1333" s="1453"/>
      <c r="AK1333" s="1453"/>
      <c r="AL1333" s="1453"/>
      <c r="AM1333" s="1453"/>
      <c r="AN1333" s="1453"/>
      <c r="AO1333" s="1453"/>
      <c r="AP1333" s="1453"/>
      <c r="AQ1333" s="1453"/>
      <c r="AR1333" s="1454"/>
      <c r="AS1333" s="1453"/>
      <c r="AT1333" s="1453"/>
      <c r="AU1333" s="1453"/>
      <c r="AV1333" s="1453"/>
      <c r="AW1333" s="1453"/>
      <c r="AX1333" s="1453"/>
      <c r="AY1333" s="1453"/>
      <c r="AZ1333" s="1453"/>
      <c r="BA1333" s="1453"/>
      <c r="BB1333" s="1453"/>
      <c r="BC1333" s="1453"/>
      <c r="BD1333" s="1453"/>
      <c r="BE1333" s="1453"/>
      <c r="BF1333" s="1453"/>
      <c r="BG1333" s="1453"/>
      <c r="BH1333" s="1453"/>
      <c r="BI1333" s="1453"/>
      <c r="BJ1333" s="1453"/>
      <c r="BK1333" s="1453"/>
      <c r="BL1333" s="1453"/>
      <c r="BM1333" s="1453"/>
      <c r="BN1333" s="1453"/>
      <c r="BO1333" s="1453"/>
      <c r="BP1333" s="1453"/>
      <c r="BQ1333" s="1453"/>
      <c r="BR1333" s="1453"/>
      <c r="BS1333" s="1453"/>
      <c r="BT1333" s="1453"/>
      <c r="BU1333" s="1453"/>
      <c r="BV1333" s="1453"/>
      <c r="BW1333" s="1453"/>
      <c r="BX1333" s="1453"/>
      <c r="BY1333" s="1453"/>
      <c r="BZ1333" s="1453"/>
      <c r="CA1333" s="1453"/>
      <c r="CB1333" s="1453"/>
      <c r="CC1333" s="1453"/>
      <c r="CD1333" s="1453"/>
      <c r="CE1333" s="1453"/>
      <c r="CF1333" s="1453"/>
      <c r="CG1333" s="1453"/>
      <c r="CH1333" s="1453"/>
      <c r="CI1333" s="1453"/>
      <c r="CJ1333" s="1453"/>
      <c r="CK1333" s="1453"/>
      <c r="CL1333" s="1453"/>
      <c r="CM1333" s="1453"/>
      <c r="CN1333" s="1453"/>
      <c r="CO1333" s="1453"/>
      <c r="CP1333" s="1453"/>
      <c r="CQ1333" s="1453"/>
      <c r="CR1333" s="1453"/>
      <c r="CS1333" s="1453"/>
      <c r="CT1333" s="1453"/>
      <c r="CU1333" s="1453"/>
      <c r="CV1333" s="1453"/>
      <c r="CW1333" s="1453"/>
      <c r="CX1333" s="1453"/>
      <c r="CY1333" s="1453"/>
      <c r="CZ1333" s="1453"/>
      <c r="DA1333" s="1453"/>
      <c r="DB1333" s="1453"/>
      <c r="DC1333" s="1453"/>
      <c r="DD1333" s="1453"/>
      <c r="DE1333" s="1453"/>
      <c r="DF1333" s="1453"/>
      <c r="DG1333" s="1453"/>
      <c r="DH1333" s="1453"/>
      <c r="DI1333" s="1453"/>
      <c r="DJ1333" s="1453"/>
      <c r="DK1333" s="1453"/>
      <c r="DL1333" s="1453"/>
      <c r="DM1333" s="1453"/>
      <c r="DN1333" s="1453"/>
      <c r="DO1333" s="1453"/>
      <c r="DP1333" s="1453"/>
      <c r="DQ1333" s="1453"/>
      <c r="DR1333" s="1453"/>
      <c r="DS1333" s="1453"/>
      <c r="DT1333" s="1453"/>
    </row>
    <row r="1334" spans="1:124" s="1543" customFormat="1" ht="21.9" customHeight="1" x14ac:dyDescent="0.3">
      <c r="A1334" s="1453"/>
      <c r="B1334" s="1453"/>
      <c r="C1334" s="1514"/>
      <c r="D1334" s="1514"/>
      <c r="E1334" s="1514"/>
      <c r="F1334" s="1848"/>
      <c r="G1334" s="1930"/>
      <c r="H1334" s="1516"/>
      <c r="I1334" s="1537"/>
      <c r="J1334" s="1537"/>
      <c r="K1334" s="1453"/>
      <c r="L1334" s="1453"/>
      <c r="M1334" s="1453"/>
      <c r="N1334" s="1514"/>
      <c r="O1334" s="1453"/>
      <c r="P1334" s="1453"/>
      <c r="Q1334" s="1453"/>
      <c r="R1334" s="1453"/>
      <c r="S1334" s="1453"/>
      <c r="T1334" s="1452"/>
      <c r="U1334"/>
      <c r="V1334"/>
      <c r="W1334" s="1453"/>
      <c r="X1334" s="1453"/>
      <c r="Y1334" s="1453"/>
      <c r="Z1334" s="1453"/>
      <c r="AA1334" s="1453"/>
      <c r="AB1334" s="1453"/>
      <c r="AC1334" s="1453"/>
      <c r="AD1334" s="1453"/>
      <c r="AE1334" s="1453"/>
      <c r="AF1334" s="1453"/>
      <c r="AG1334" s="1453"/>
      <c r="AH1334" s="1453"/>
      <c r="AI1334" s="1453"/>
      <c r="AJ1334" s="1453"/>
      <c r="AK1334" s="1453"/>
      <c r="AL1334" s="1453"/>
      <c r="AM1334" s="1453"/>
      <c r="AN1334" s="1453"/>
      <c r="AO1334" s="1453"/>
      <c r="AP1334" s="1453"/>
      <c r="AQ1334" s="1453"/>
      <c r="AR1334" s="1454"/>
      <c r="AS1334" s="1453"/>
      <c r="AT1334" s="1453"/>
      <c r="AU1334" s="1453"/>
      <c r="AV1334" s="1453"/>
      <c r="AW1334" s="1453"/>
      <c r="AX1334" s="1453"/>
      <c r="AY1334" s="1453"/>
      <c r="AZ1334" s="1453"/>
      <c r="BA1334" s="1453"/>
      <c r="BB1334" s="1453"/>
      <c r="BC1334" s="1453"/>
      <c r="BD1334" s="1453"/>
      <c r="BE1334" s="1453"/>
      <c r="BF1334" s="1453"/>
      <c r="BG1334" s="1453"/>
      <c r="BH1334" s="1453"/>
      <c r="BI1334" s="1453"/>
      <c r="BJ1334" s="1453"/>
      <c r="BK1334" s="1453"/>
      <c r="BL1334" s="1453"/>
      <c r="BM1334" s="1453"/>
      <c r="BN1334" s="1453"/>
      <c r="BO1334" s="1453"/>
      <c r="BP1334" s="1453"/>
      <c r="BQ1334" s="1453"/>
      <c r="BR1334" s="1453"/>
      <c r="BS1334" s="1453"/>
      <c r="BT1334" s="1453"/>
      <c r="BU1334" s="1453"/>
      <c r="BV1334" s="1453"/>
      <c r="BW1334" s="1453"/>
      <c r="BX1334" s="1453"/>
      <c r="BY1334" s="1453"/>
      <c r="BZ1334" s="1453"/>
      <c r="CA1334" s="1453"/>
      <c r="CB1334" s="1453"/>
      <c r="CC1334" s="1453"/>
      <c r="CD1334" s="1453"/>
      <c r="CE1334" s="1453"/>
      <c r="CF1334" s="1453"/>
      <c r="CG1334" s="1453"/>
      <c r="CH1334" s="1453"/>
      <c r="CI1334" s="1453"/>
      <c r="CJ1334" s="1453"/>
      <c r="CK1334" s="1453"/>
      <c r="CL1334" s="1453"/>
      <c r="CM1334" s="1453"/>
      <c r="CN1334" s="1453"/>
      <c r="CO1334" s="1453"/>
      <c r="CP1334" s="1453"/>
      <c r="CQ1334" s="1453"/>
      <c r="CR1334" s="1453"/>
      <c r="CS1334" s="1453"/>
      <c r="CT1334" s="1453"/>
      <c r="CU1334" s="1453"/>
      <c r="CV1334" s="1453"/>
      <c r="CW1334" s="1453"/>
      <c r="CX1334" s="1453"/>
      <c r="CY1334" s="1453"/>
      <c r="CZ1334" s="1453"/>
      <c r="DA1334" s="1453"/>
      <c r="DB1334" s="1453"/>
      <c r="DC1334" s="1453"/>
      <c r="DD1334" s="1453"/>
      <c r="DE1334" s="1453"/>
      <c r="DF1334" s="1453"/>
      <c r="DG1334" s="1453"/>
      <c r="DH1334" s="1453"/>
      <c r="DI1334" s="1453"/>
      <c r="DJ1334" s="1453"/>
      <c r="DK1334" s="1453"/>
      <c r="DL1334" s="1453"/>
      <c r="DM1334" s="1453"/>
      <c r="DN1334" s="1453"/>
      <c r="DO1334" s="1453"/>
      <c r="DP1334" s="1453"/>
      <c r="DQ1334" s="1453"/>
      <c r="DR1334" s="1453"/>
      <c r="DS1334" s="1453"/>
      <c r="DT1334" s="1453"/>
    </row>
    <row r="1335" spans="1:124" s="1543" customFormat="1" ht="21.9" customHeight="1" x14ac:dyDescent="0.3">
      <c r="A1335" s="1453"/>
      <c r="B1335" s="1453"/>
      <c r="C1335" s="1514"/>
      <c r="D1335" s="1514"/>
      <c r="E1335" s="1514"/>
      <c r="F1335" s="1848"/>
      <c r="G1335" s="1930"/>
      <c r="H1335" s="1516"/>
      <c r="I1335" s="1537"/>
      <c r="J1335" s="1537"/>
      <c r="K1335" s="1453"/>
      <c r="L1335" s="1453"/>
      <c r="M1335" s="1453"/>
      <c r="N1335" s="1514"/>
      <c r="O1335" s="1453"/>
      <c r="P1335" s="1453"/>
      <c r="Q1335" s="1453"/>
      <c r="R1335" s="1453"/>
      <c r="S1335" s="1453"/>
      <c r="T1335" s="1452"/>
      <c r="U1335"/>
      <c r="V1335"/>
      <c r="W1335" s="1453"/>
      <c r="X1335" s="1453"/>
      <c r="Y1335" s="1453"/>
      <c r="Z1335" s="1453"/>
      <c r="AA1335" s="1453"/>
      <c r="AB1335" s="1453"/>
      <c r="AC1335" s="1453"/>
      <c r="AD1335" s="1453"/>
      <c r="AE1335" s="1453"/>
      <c r="AF1335" s="1453"/>
      <c r="AG1335" s="1453"/>
      <c r="AH1335" s="1453"/>
      <c r="AI1335" s="1453"/>
      <c r="AJ1335" s="1453"/>
      <c r="AK1335" s="1453"/>
      <c r="AL1335" s="1453"/>
      <c r="AM1335" s="1453"/>
      <c r="AN1335" s="1453"/>
      <c r="AO1335" s="1453"/>
      <c r="AP1335" s="1453"/>
      <c r="AQ1335" s="1453"/>
      <c r="AR1335" s="1454"/>
      <c r="AS1335" s="1453"/>
      <c r="AT1335" s="1453"/>
      <c r="AU1335" s="1453"/>
      <c r="AV1335" s="1453"/>
      <c r="AW1335" s="1453"/>
      <c r="AX1335" s="1453"/>
      <c r="AY1335" s="1453"/>
      <c r="AZ1335" s="1453"/>
      <c r="BA1335" s="1453"/>
      <c r="BB1335" s="1453"/>
      <c r="BC1335" s="1453"/>
      <c r="BD1335" s="1453"/>
      <c r="BE1335" s="1453"/>
      <c r="BF1335" s="1453"/>
      <c r="BG1335" s="1453"/>
      <c r="BH1335" s="1453"/>
      <c r="BI1335" s="1453"/>
      <c r="BJ1335" s="1453"/>
      <c r="BK1335" s="1453"/>
      <c r="BL1335" s="1453"/>
      <c r="BM1335" s="1453"/>
      <c r="BN1335" s="1453"/>
      <c r="BO1335" s="1453"/>
      <c r="BP1335" s="1453"/>
      <c r="BQ1335" s="1453"/>
      <c r="BR1335" s="1453"/>
      <c r="BS1335" s="1453"/>
      <c r="BT1335" s="1453"/>
      <c r="BU1335" s="1453"/>
      <c r="BV1335" s="1453"/>
      <c r="BW1335" s="1453"/>
      <c r="BX1335" s="1453"/>
      <c r="BY1335" s="1453"/>
      <c r="BZ1335" s="1453"/>
      <c r="CA1335" s="1453"/>
      <c r="CB1335" s="1453"/>
      <c r="CC1335" s="1453"/>
      <c r="CD1335" s="1453"/>
      <c r="CE1335" s="1453"/>
      <c r="CF1335" s="1453"/>
      <c r="CG1335" s="1453"/>
      <c r="CH1335" s="1453"/>
      <c r="CI1335" s="1453"/>
      <c r="CJ1335" s="1453"/>
      <c r="CK1335" s="1453"/>
      <c r="CL1335" s="1453"/>
      <c r="CM1335" s="1453"/>
      <c r="CN1335" s="1453"/>
      <c r="CO1335" s="1453"/>
      <c r="CP1335" s="1453"/>
      <c r="CQ1335" s="1453"/>
      <c r="CR1335" s="1453"/>
      <c r="CS1335" s="1453"/>
      <c r="CT1335" s="1453"/>
      <c r="CU1335" s="1453"/>
      <c r="CV1335" s="1453"/>
      <c r="CW1335" s="1453"/>
      <c r="CX1335" s="1453"/>
      <c r="CY1335" s="1453"/>
      <c r="CZ1335" s="1453"/>
      <c r="DA1335" s="1453"/>
      <c r="DB1335" s="1453"/>
      <c r="DC1335" s="1453"/>
      <c r="DD1335" s="1453"/>
      <c r="DE1335" s="1453"/>
      <c r="DF1335" s="1453"/>
      <c r="DG1335" s="1453"/>
      <c r="DH1335" s="1453"/>
      <c r="DI1335" s="1453"/>
      <c r="DJ1335" s="1453"/>
      <c r="DK1335" s="1453"/>
      <c r="DL1335" s="1453"/>
      <c r="DM1335" s="1453"/>
      <c r="DN1335" s="1453"/>
      <c r="DO1335" s="1453"/>
      <c r="DP1335" s="1453"/>
      <c r="DQ1335" s="1453"/>
      <c r="DR1335" s="1453"/>
      <c r="DS1335" s="1453"/>
      <c r="DT1335" s="1453"/>
    </row>
    <row r="1336" spans="1:124" s="1543" customFormat="1" ht="21.9" customHeight="1" x14ac:dyDescent="0.3">
      <c r="A1336" s="1453"/>
      <c r="B1336" s="1453"/>
      <c r="C1336" s="1514"/>
      <c r="D1336" s="1514"/>
      <c r="E1336" s="1514"/>
      <c r="F1336" s="1848"/>
      <c r="G1336" s="1930"/>
      <c r="H1336" s="1516"/>
      <c r="I1336" s="1537"/>
      <c r="J1336" s="1537"/>
      <c r="K1336" s="1453"/>
      <c r="L1336" s="1453"/>
      <c r="M1336" s="1453"/>
      <c r="N1336" s="1514"/>
      <c r="O1336" s="1453"/>
      <c r="P1336" s="1453"/>
      <c r="Q1336" s="1453"/>
      <c r="R1336" s="1453"/>
      <c r="S1336" s="1453"/>
      <c r="T1336" s="1452"/>
      <c r="U1336"/>
      <c r="V1336"/>
      <c r="W1336" s="1453"/>
      <c r="X1336" s="1453"/>
      <c r="Y1336" s="1453"/>
      <c r="Z1336" s="1453"/>
      <c r="AA1336" s="1453"/>
      <c r="AB1336" s="1453"/>
      <c r="AC1336" s="1453"/>
      <c r="AD1336" s="1453"/>
      <c r="AE1336" s="1453"/>
      <c r="AF1336" s="1453"/>
      <c r="AG1336" s="1453"/>
      <c r="AH1336" s="1453"/>
      <c r="AI1336" s="1453"/>
      <c r="AJ1336" s="1453"/>
      <c r="AK1336" s="1453"/>
      <c r="AL1336" s="1453"/>
      <c r="AM1336" s="1453"/>
      <c r="AN1336" s="1453"/>
      <c r="AO1336" s="1453"/>
      <c r="AP1336" s="1453"/>
      <c r="AQ1336" s="1453"/>
      <c r="AR1336" s="1454"/>
      <c r="AS1336" s="1453"/>
      <c r="AT1336" s="1453"/>
      <c r="AU1336" s="1453"/>
      <c r="AV1336" s="1453"/>
      <c r="AW1336" s="1453"/>
      <c r="AX1336" s="1453"/>
      <c r="AY1336" s="1453"/>
      <c r="AZ1336" s="1453"/>
      <c r="BA1336" s="1453"/>
      <c r="BB1336" s="1453"/>
      <c r="BC1336" s="1453"/>
      <c r="BD1336" s="1453"/>
      <c r="BE1336" s="1453"/>
      <c r="BF1336" s="1453"/>
      <c r="BG1336" s="1453"/>
      <c r="BH1336" s="1453"/>
      <c r="BI1336" s="1453"/>
      <c r="BJ1336" s="1453"/>
      <c r="BK1336" s="1453"/>
      <c r="BL1336" s="1453"/>
      <c r="BM1336" s="1453"/>
      <c r="BN1336" s="1453"/>
      <c r="BO1336" s="1453"/>
      <c r="BP1336" s="1453"/>
      <c r="BQ1336" s="1453"/>
      <c r="BR1336" s="1453"/>
      <c r="BS1336" s="1453"/>
      <c r="BT1336" s="1453"/>
      <c r="BU1336" s="1453"/>
      <c r="BV1336" s="1453"/>
      <c r="BW1336" s="1453"/>
      <c r="BX1336" s="1453"/>
      <c r="BY1336" s="1453"/>
      <c r="BZ1336" s="1453"/>
      <c r="CA1336" s="1453"/>
      <c r="CB1336" s="1453"/>
      <c r="CC1336" s="1453"/>
      <c r="CD1336" s="1453"/>
      <c r="CE1336" s="1453"/>
      <c r="CF1336" s="1453"/>
      <c r="CG1336" s="1453"/>
      <c r="CH1336" s="1453"/>
      <c r="CI1336" s="1453"/>
      <c r="CJ1336" s="1453"/>
      <c r="CK1336" s="1453"/>
      <c r="CL1336" s="1453"/>
      <c r="CM1336" s="1453"/>
      <c r="CN1336" s="1453"/>
      <c r="CO1336" s="1453"/>
      <c r="CP1336" s="1453"/>
      <c r="CQ1336" s="1453"/>
      <c r="CR1336" s="1453"/>
      <c r="CS1336" s="1453"/>
      <c r="CT1336" s="1453"/>
      <c r="CU1336" s="1453"/>
      <c r="CV1336" s="1453"/>
      <c r="CW1336" s="1453"/>
      <c r="CX1336" s="1453"/>
      <c r="CY1336" s="1453"/>
      <c r="CZ1336" s="1453"/>
      <c r="DA1336" s="1453"/>
      <c r="DB1336" s="1453"/>
      <c r="DC1336" s="1453"/>
      <c r="DD1336" s="1453"/>
      <c r="DE1336" s="1453"/>
      <c r="DF1336" s="1453"/>
      <c r="DG1336" s="1453"/>
      <c r="DH1336" s="1453"/>
      <c r="DI1336" s="1453"/>
      <c r="DJ1336" s="1453"/>
      <c r="DK1336" s="1453"/>
      <c r="DL1336" s="1453"/>
      <c r="DM1336" s="1453"/>
      <c r="DN1336" s="1453"/>
      <c r="DO1336" s="1453"/>
      <c r="DP1336" s="1453"/>
      <c r="DQ1336" s="1453"/>
      <c r="DR1336" s="1453"/>
      <c r="DS1336" s="1453"/>
      <c r="DT1336" s="1453"/>
    </row>
    <row r="1337" spans="1:124" s="1543" customFormat="1" ht="21.9" customHeight="1" x14ac:dyDescent="0.3">
      <c r="A1337" s="1453"/>
      <c r="B1337" s="1453"/>
      <c r="C1337" s="1514"/>
      <c r="D1337" s="1514"/>
      <c r="E1337" s="1514"/>
      <c r="F1337" s="1848"/>
      <c r="G1337" s="1930"/>
      <c r="H1337" s="1516"/>
      <c r="I1337" s="1537"/>
      <c r="J1337" s="1537"/>
      <c r="K1337" s="1453"/>
      <c r="L1337" s="1453"/>
      <c r="M1337" s="1453"/>
      <c r="N1337" s="1514"/>
      <c r="O1337" s="1453"/>
      <c r="P1337" s="1453"/>
      <c r="Q1337" s="1453"/>
      <c r="R1337" s="1453"/>
      <c r="S1337" s="1453"/>
      <c r="T1337" s="1452"/>
      <c r="U1337"/>
      <c r="V1337"/>
      <c r="W1337" s="1453"/>
      <c r="X1337" s="1453"/>
      <c r="Y1337" s="1453"/>
      <c r="Z1337" s="1453"/>
      <c r="AA1337" s="1453"/>
      <c r="AB1337" s="1453"/>
      <c r="AC1337" s="1453"/>
      <c r="AD1337" s="1453"/>
      <c r="AE1337" s="1453"/>
      <c r="AF1337" s="1453"/>
      <c r="AG1337" s="1453"/>
      <c r="AH1337" s="1453"/>
      <c r="AI1337" s="1453"/>
      <c r="AJ1337" s="1453"/>
      <c r="AK1337" s="1453"/>
      <c r="AL1337" s="1453"/>
      <c r="AM1337" s="1453"/>
      <c r="AN1337" s="1453"/>
      <c r="AO1337" s="1453"/>
      <c r="AP1337" s="1453"/>
      <c r="AQ1337" s="1453"/>
      <c r="AR1337" s="1454"/>
      <c r="AS1337" s="1453"/>
      <c r="AT1337" s="1453"/>
      <c r="AU1337" s="1453"/>
      <c r="AV1337" s="1453"/>
      <c r="AW1337" s="1453"/>
      <c r="AX1337" s="1453"/>
      <c r="AY1337" s="1453"/>
      <c r="AZ1337" s="1453"/>
      <c r="BA1337" s="1453"/>
      <c r="BB1337" s="1453"/>
      <c r="BC1337" s="1453"/>
      <c r="BD1337" s="1453"/>
      <c r="BE1337" s="1453"/>
      <c r="BF1337" s="1453"/>
      <c r="BG1337" s="1453"/>
      <c r="BH1337" s="1453"/>
      <c r="BI1337" s="1453"/>
      <c r="BJ1337" s="1453"/>
      <c r="BK1337" s="1453"/>
      <c r="BL1337" s="1453"/>
      <c r="BM1337" s="1453"/>
      <c r="BN1337" s="1453"/>
      <c r="BO1337" s="1453"/>
      <c r="BP1337" s="1453"/>
      <c r="BQ1337" s="1453"/>
      <c r="BR1337" s="1453"/>
      <c r="BS1337" s="1453"/>
      <c r="BT1337" s="1453"/>
      <c r="BU1337" s="1453"/>
      <c r="BV1337" s="1453"/>
      <c r="BW1337" s="1453"/>
      <c r="BX1337" s="1453"/>
      <c r="BY1337" s="1453"/>
      <c r="BZ1337" s="1453"/>
      <c r="CA1337" s="1453"/>
      <c r="CB1337" s="1453"/>
      <c r="CC1337" s="1453"/>
      <c r="CD1337" s="1453"/>
      <c r="CE1337" s="1453"/>
      <c r="CF1337" s="1453"/>
      <c r="CG1337" s="1453"/>
      <c r="CH1337" s="1453"/>
      <c r="CI1337" s="1453"/>
      <c r="CJ1337" s="1453"/>
      <c r="CK1337" s="1453"/>
      <c r="CL1337" s="1453"/>
      <c r="CM1337" s="1453"/>
      <c r="CN1337" s="1453"/>
      <c r="CO1337" s="1453"/>
      <c r="CP1337" s="1453"/>
      <c r="CQ1337" s="1453"/>
      <c r="CR1337" s="1453"/>
      <c r="CS1337" s="1453"/>
      <c r="CT1337" s="1453"/>
      <c r="CU1337" s="1453"/>
      <c r="CV1337" s="1453"/>
      <c r="CW1337" s="1453"/>
      <c r="CX1337" s="1453"/>
      <c r="CY1337" s="1453"/>
      <c r="CZ1337" s="1453"/>
      <c r="DA1337" s="1453"/>
      <c r="DB1337" s="1453"/>
      <c r="DC1337" s="1453"/>
      <c r="DD1337" s="1453"/>
      <c r="DE1337" s="1453"/>
      <c r="DF1337" s="1453"/>
      <c r="DG1337" s="1453"/>
      <c r="DH1337" s="1453"/>
      <c r="DI1337" s="1453"/>
      <c r="DJ1337" s="1453"/>
      <c r="DK1337" s="1453"/>
      <c r="DL1337" s="1453"/>
      <c r="DM1337" s="1453"/>
      <c r="DN1337" s="1453"/>
      <c r="DO1337" s="1453"/>
      <c r="DP1337" s="1453"/>
      <c r="DQ1337" s="1453"/>
      <c r="DR1337" s="1453"/>
      <c r="DS1337" s="1453"/>
      <c r="DT1337" s="1453"/>
    </row>
    <row r="1338" spans="1:124" s="1543" customFormat="1" ht="21.9" customHeight="1" x14ac:dyDescent="0.3">
      <c r="A1338" s="1453"/>
      <c r="B1338" s="1453"/>
      <c r="C1338" s="1514"/>
      <c r="D1338" s="1514"/>
      <c r="E1338" s="1514"/>
      <c r="F1338" s="1848"/>
      <c r="G1338" s="1930"/>
      <c r="H1338" s="1516"/>
      <c r="I1338" s="1537"/>
      <c r="J1338" s="1537"/>
      <c r="K1338" s="1453"/>
      <c r="L1338" s="1453"/>
      <c r="M1338" s="1453"/>
      <c r="N1338" s="1514"/>
      <c r="O1338" s="1453"/>
      <c r="P1338" s="1453"/>
      <c r="Q1338" s="1453"/>
      <c r="R1338" s="1453"/>
      <c r="S1338" s="1453"/>
      <c r="T1338" s="1452"/>
      <c r="U1338"/>
      <c r="V1338"/>
      <c r="W1338" s="1453"/>
      <c r="X1338" s="1453"/>
      <c r="Y1338" s="1453"/>
      <c r="Z1338" s="1453"/>
      <c r="AA1338" s="1453"/>
      <c r="AB1338" s="1453"/>
      <c r="AC1338" s="1453"/>
      <c r="AD1338" s="1453"/>
      <c r="AE1338" s="1453"/>
      <c r="AF1338" s="1453"/>
      <c r="AG1338" s="1453"/>
      <c r="AH1338" s="1453"/>
      <c r="AI1338" s="1453"/>
      <c r="AJ1338" s="1453"/>
      <c r="AK1338" s="1453"/>
      <c r="AL1338" s="1453"/>
      <c r="AM1338" s="1453"/>
      <c r="AN1338" s="1453"/>
      <c r="AO1338" s="1453"/>
      <c r="AP1338" s="1453"/>
      <c r="AQ1338" s="1453"/>
      <c r="AR1338" s="1454"/>
      <c r="AS1338" s="1453"/>
      <c r="AT1338" s="1453"/>
      <c r="AU1338" s="1453"/>
      <c r="AV1338" s="1453"/>
      <c r="AW1338" s="1453"/>
      <c r="AX1338" s="1453"/>
      <c r="AY1338" s="1453"/>
      <c r="AZ1338" s="1453"/>
      <c r="BA1338" s="1453"/>
      <c r="BB1338" s="1453"/>
      <c r="BC1338" s="1453"/>
      <c r="BD1338" s="1453"/>
      <c r="BE1338" s="1453"/>
      <c r="BF1338" s="1453"/>
      <c r="BG1338" s="1453"/>
      <c r="BH1338" s="1453"/>
      <c r="BI1338" s="1453"/>
      <c r="BJ1338" s="1453"/>
      <c r="BK1338" s="1453"/>
      <c r="BL1338" s="1453"/>
      <c r="BM1338" s="1453"/>
      <c r="BN1338" s="1453"/>
      <c r="BO1338" s="1453"/>
      <c r="BP1338" s="1453"/>
      <c r="BQ1338" s="1453"/>
      <c r="BR1338" s="1453"/>
      <c r="BS1338" s="1453"/>
      <c r="BT1338" s="1453"/>
      <c r="BU1338" s="1453"/>
      <c r="BV1338" s="1453"/>
      <c r="BW1338" s="1453"/>
      <c r="BX1338" s="1453"/>
      <c r="BY1338" s="1453"/>
      <c r="BZ1338" s="1453"/>
      <c r="CA1338" s="1453"/>
      <c r="CB1338" s="1453"/>
      <c r="CC1338" s="1453"/>
      <c r="CD1338" s="1453"/>
      <c r="CE1338" s="1453"/>
      <c r="CF1338" s="1453"/>
      <c r="CG1338" s="1453"/>
      <c r="CH1338" s="1453"/>
      <c r="CI1338" s="1453"/>
      <c r="CJ1338" s="1453"/>
      <c r="CK1338" s="1453"/>
      <c r="CL1338" s="1453"/>
      <c r="CM1338" s="1453"/>
      <c r="CN1338" s="1453"/>
      <c r="CO1338" s="1453"/>
      <c r="CP1338" s="1453"/>
      <c r="CQ1338" s="1453"/>
      <c r="CR1338" s="1453"/>
      <c r="CS1338" s="1453"/>
      <c r="CT1338" s="1453"/>
      <c r="CU1338" s="1453"/>
      <c r="CV1338" s="1453"/>
      <c r="CW1338" s="1453"/>
      <c r="CX1338" s="1453"/>
      <c r="CY1338" s="1453"/>
      <c r="CZ1338" s="1453"/>
      <c r="DA1338" s="1453"/>
      <c r="DB1338" s="1453"/>
      <c r="DC1338" s="1453"/>
      <c r="DD1338" s="1453"/>
      <c r="DE1338" s="1453"/>
      <c r="DF1338" s="1453"/>
      <c r="DG1338" s="1453"/>
      <c r="DH1338" s="1453"/>
      <c r="DI1338" s="1453"/>
      <c r="DJ1338" s="1453"/>
      <c r="DK1338" s="1453"/>
      <c r="DL1338" s="1453"/>
      <c r="DM1338" s="1453"/>
      <c r="DN1338" s="1453"/>
      <c r="DO1338" s="1453"/>
      <c r="DP1338" s="1453"/>
      <c r="DQ1338" s="1453"/>
      <c r="DR1338" s="1453"/>
      <c r="DS1338" s="1453"/>
      <c r="DT1338" s="1453"/>
    </row>
    <row r="1339" spans="1:124" s="1543" customFormat="1" ht="21.9" customHeight="1" x14ac:dyDescent="0.3">
      <c r="A1339" s="1453"/>
      <c r="B1339" s="1453"/>
      <c r="C1339" s="1514"/>
      <c r="D1339" s="1514"/>
      <c r="E1339" s="1514"/>
      <c r="F1339" s="1848"/>
      <c r="G1339" s="1930"/>
      <c r="H1339" s="1516"/>
      <c r="I1339" s="1537"/>
      <c r="J1339" s="1537"/>
      <c r="K1339" s="1453"/>
      <c r="L1339" s="1453"/>
      <c r="M1339" s="1453"/>
      <c r="N1339" s="1514"/>
      <c r="O1339" s="1453"/>
      <c r="P1339" s="1453"/>
      <c r="Q1339" s="1453"/>
      <c r="R1339" s="1453"/>
      <c r="S1339" s="1453"/>
      <c r="T1339" s="1452"/>
      <c r="U1339"/>
      <c r="V1339"/>
      <c r="W1339" s="1453"/>
      <c r="X1339" s="1453"/>
      <c r="Y1339" s="1453"/>
      <c r="Z1339" s="1453"/>
      <c r="AA1339" s="1453"/>
      <c r="AB1339" s="1453"/>
      <c r="AC1339" s="1453"/>
      <c r="AD1339" s="1453"/>
      <c r="AE1339" s="1453"/>
      <c r="AF1339" s="1453"/>
      <c r="AG1339" s="1453"/>
      <c r="AH1339" s="1453"/>
      <c r="AI1339" s="1453"/>
      <c r="AJ1339" s="1453"/>
      <c r="AK1339" s="1453"/>
      <c r="AL1339" s="1453"/>
      <c r="AM1339" s="1453"/>
      <c r="AN1339" s="1453"/>
      <c r="AO1339" s="1453"/>
      <c r="AP1339" s="1453"/>
      <c r="AQ1339" s="1453"/>
      <c r="AR1339" s="1454"/>
      <c r="AS1339" s="1453"/>
      <c r="AT1339" s="1453"/>
      <c r="AU1339" s="1453"/>
      <c r="AV1339" s="1453"/>
      <c r="AW1339" s="1453"/>
      <c r="AX1339" s="1453"/>
      <c r="AY1339" s="1453"/>
      <c r="AZ1339" s="1453"/>
      <c r="BA1339" s="1453"/>
      <c r="BB1339" s="1453"/>
      <c r="BC1339" s="1453"/>
      <c r="BD1339" s="1453"/>
      <c r="BE1339" s="1453"/>
      <c r="BF1339" s="1453"/>
      <c r="BG1339" s="1453"/>
      <c r="BH1339" s="1453"/>
      <c r="BI1339" s="1453"/>
      <c r="BJ1339" s="1453"/>
      <c r="BK1339" s="1453"/>
      <c r="BL1339" s="1453"/>
      <c r="BM1339" s="1453"/>
      <c r="BN1339" s="1453"/>
      <c r="BO1339" s="1453"/>
      <c r="BP1339" s="1453"/>
      <c r="BQ1339" s="1453"/>
      <c r="BR1339" s="1453"/>
      <c r="BS1339" s="1453"/>
      <c r="BT1339" s="1453"/>
      <c r="BU1339" s="1453"/>
      <c r="BV1339" s="1453"/>
      <c r="BW1339" s="1453"/>
      <c r="BX1339" s="1453"/>
      <c r="BY1339" s="1453"/>
      <c r="BZ1339" s="1453"/>
      <c r="CA1339" s="1453"/>
      <c r="CB1339" s="1453"/>
      <c r="CC1339" s="1453"/>
      <c r="CD1339" s="1453"/>
      <c r="CE1339" s="1453"/>
      <c r="CF1339" s="1453"/>
      <c r="CG1339" s="1453"/>
      <c r="CH1339" s="1453"/>
      <c r="CI1339" s="1453"/>
      <c r="CJ1339" s="1453"/>
      <c r="CK1339" s="1453"/>
      <c r="CL1339" s="1453"/>
      <c r="CM1339" s="1453"/>
      <c r="CN1339" s="1453"/>
      <c r="CO1339" s="1453"/>
      <c r="CP1339" s="1453"/>
      <c r="CQ1339" s="1453"/>
      <c r="CR1339" s="1453"/>
      <c r="CS1339" s="1453"/>
      <c r="CT1339" s="1453"/>
      <c r="CU1339" s="1453"/>
      <c r="CV1339" s="1453"/>
      <c r="CW1339" s="1453"/>
      <c r="CX1339" s="1453"/>
      <c r="CY1339" s="1453"/>
      <c r="CZ1339" s="1453"/>
      <c r="DA1339" s="1453"/>
      <c r="DB1339" s="1453"/>
      <c r="DC1339" s="1453"/>
      <c r="DD1339" s="1453"/>
      <c r="DE1339" s="1453"/>
      <c r="DF1339" s="1453"/>
      <c r="DG1339" s="1453"/>
      <c r="DH1339" s="1453"/>
      <c r="DI1339" s="1453"/>
      <c r="DJ1339" s="1453"/>
      <c r="DK1339" s="1453"/>
      <c r="DL1339" s="1453"/>
      <c r="DM1339" s="1453"/>
      <c r="DN1339" s="1453"/>
      <c r="DO1339" s="1453"/>
      <c r="DP1339" s="1453"/>
      <c r="DQ1339" s="1453"/>
      <c r="DR1339" s="1453"/>
      <c r="DS1339" s="1453"/>
      <c r="DT1339" s="1453"/>
    </row>
    <row r="1340" spans="1:124" s="1543" customFormat="1" ht="21.9" customHeight="1" x14ac:dyDescent="0.3">
      <c r="A1340" s="1453"/>
      <c r="B1340" s="1453"/>
      <c r="C1340" s="1514"/>
      <c r="D1340" s="1514"/>
      <c r="E1340" s="1514"/>
      <c r="F1340" s="1848"/>
      <c r="G1340" s="1930"/>
      <c r="H1340" s="1516"/>
      <c r="I1340" s="1537"/>
      <c r="J1340" s="1537"/>
      <c r="K1340" s="1453"/>
      <c r="L1340" s="1453"/>
      <c r="M1340" s="1453"/>
      <c r="N1340" s="1514"/>
      <c r="O1340" s="1453"/>
      <c r="P1340" s="1453"/>
      <c r="Q1340" s="1453"/>
      <c r="R1340" s="1453"/>
      <c r="S1340" s="1453"/>
      <c r="T1340" s="1452"/>
      <c r="U1340"/>
      <c r="V1340"/>
      <c r="W1340" s="1453"/>
      <c r="X1340" s="1453"/>
      <c r="Y1340" s="1453"/>
      <c r="Z1340" s="1453"/>
      <c r="AA1340" s="1453"/>
      <c r="AB1340" s="1453"/>
      <c r="AC1340" s="1453"/>
      <c r="AD1340" s="1453"/>
      <c r="AE1340" s="1453"/>
      <c r="AF1340" s="1453"/>
      <c r="AG1340" s="1453"/>
      <c r="AH1340" s="1453"/>
      <c r="AI1340" s="1453"/>
      <c r="AJ1340" s="1453"/>
      <c r="AK1340" s="1453"/>
      <c r="AL1340" s="1453"/>
      <c r="AM1340" s="1453"/>
      <c r="AN1340" s="1453"/>
      <c r="AO1340" s="1453"/>
      <c r="AP1340" s="1453"/>
      <c r="AQ1340" s="1453"/>
      <c r="AR1340" s="1454"/>
      <c r="AS1340" s="1453"/>
      <c r="AT1340" s="1453"/>
      <c r="AU1340" s="1453"/>
      <c r="AV1340" s="1453"/>
      <c r="AW1340" s="1453"/>
      <c r="AX1340" s="1453"/>
      <c r="AY1340" s="1453"/>
      <c r="AZ1340" s="1453"/>
      <c r="BA1340" s="1453"/>
      <c r="BB1340" s="1453"/>
      <c r="BC1340" s="1453"/>
      <c r="BD1340" s="1453"/>
      <c r="BE1340" s="1453"/>
      <c r="BF1340" s="1453"/>
      <c r="BG1340" s="1453"/>
      <c r="BH1340" s="1453"/>
      <c r="BI1340" s="1453"/>
      <c r="BJ1340" s="1453"/>
      <c r="BK1340" s="1453"/>
      <c r="BL1340" s="1453"/>
      <c r="BM1340" s="1453"/>
      <c r="BN1340" s="1453"/>
      <c r="BO1340" s="1453"/>
      <c r="BP1340" s="1453"/>
      <c r="BQ1340" s="1453"/>
      <c r="BR1340" s="1453"/>
      <c r="BS1340" s="1453"/>
      <c r="BT1340" s="1453"/>
      <c r="BU1340" s="1453"/>
      <c r="BV1340" s="1453"/>
      <c r="BW1340" s="1453"/>
      <c r="BX1340" s="1453"/>
      <c r="BY1340" s="1453"/>
      <c r="BZ1340" s="1453"/>
      <c r="CA1340" s="1453"/>
      <c r="CB1340" s="1453"/>
      <c r="CC1340" s="1453"/>
      <c r="CD1340" s="1453"/>
      <c r="CE1340" s="1453"/>
      <c r="CF1340" s="1453"/>
      <c r="CG1340" s="1453"/>
      <c r="CH1340" s="1453"/>
      <c r="CI1340" s="1453"/>
      <c r="CJ1340" s="1453"/>
      <c r="CK1340" s="1453"/>
      <c r="CL1340" s="1453"/>
      <c r="CM1340" s="1453"/>
      <c r="CN1340" s="1453"/>
      <c r="CO1340" s="1453"/>
      <c r="CP1340" s="1453"/>
      <c r="CQ1340" s="1453"/>
      <c r="CR1340" s="1453"/>
      <c r="CS1340" s="1453"/>
      <c r="CT1340" s="1453"/>
      <c r="CU1340" s="1453"/>
      <c r="CV1340" s="1453"/>
      <c r="CW1340" s="1453"/>
      <c r="CX1340" s="1453"/>
      <c r="CY1340" s="1453"/>
      <c r="CZ1340" s="1453"/>
      <c r="DA1340" s="1453"/>
      <c r="DB1340" s="1453"/>
      <c r="DC1340" s="1453"/>
      <c r="DD1340" s="1453"/>
      <c r="DE1340" s="1453"/>
      <c r="DF1340" s="1453"/>
      <c r="DG1340" s="1453"/>
      <c r="DH1340" s="1453"/>
      <c r="DI1340" s="1453"/>
      <c r="DJ1340" s="1453"/>
      <c r="DK1340" s="1453"/>
      <c r="DL1340" s="1453"/>
      <c r="DM1340" s="1453"/>
      <c r="DN1340" s="1453"/>
      <c r="DO1340" s="1453"/>
      <c r="DP1340" s="1453"/>
      <c r="DQ1340" s="1453"/>
      <c r="DR1340" s="1453"/>
      <c r="DS1340" s="1453"/>
      <c r="DT1340" s="1453"/>
    </row>
    <row r="1341" spans="1:124" s="1543" customFormat="1" ht="21.9" customHeight="1" x14ac:dyDescent="0.3">
      <c r="A1341" s="1453"/>
      <c r="B1341" s="1453"/>
      <c r="C1341" s="1514"/>
      <c r="D1341" s="1514"/>
      <c r="E1341" s="1514"/>
      <c r="F1341" s="1848"/>
      <c r="G1341" s="1930"/>
      <c r="H1341" s="1516"/>
      <c r="I1341" s="1537"/>
      <c r="J1341" s="1537"/>
      <c r="K1341" s="1453"/>
      <c r="L1341" s="1453"/>
      <c r="M1341" s="1453"/>
      <c r="N1341" s="1514"/>
      <c r="O1341" s="1453"/>
      <c r="P1341" s="1453"/>
      <c r="Q1341" s="1453"/>
      <c r="R1341" s="1453"/>
      <c r="S1341" s="1453"/>
      <c r="T1341" s="1452"/>
      <c r="U1341"/>
      <c r="V1341"/>
      <c r="W1341" s="1453"/>
      <c r="X1341" s="1453"/>
      <c r="Y1341" s="1453"/>
      <c r="Z1341" s="1453"/>
      <c r="AA1341" s="1453"/>
      <c r="AB1341" s="1453"/>
      <c r="AC1341" s="1453"/>
      <c r="AD1341" s="1453"/>
      <c r="AE1341" s="1453"/>
      <c r="AF1341" s="1453"/>
      <c r="AG1341" s="1453"/>
      <c r="AH1341" s="1453"/>
      <c r="AI1341" s="1453"/>
      <c r="AJ1341" s="1453"/>
      <c r="AK1341" s="1453"/>
      <c r="AL1341" s="1453"/>
      <c r="AM1341" s="1453"/>
      <c r="AN1341" s="1453"/>
      <c r="AO1341" s="1453"/>
      <c r="AP1341" s="1453"/>
      <c r="AQ1341" s="1453"/>
      <c r="AR1341" s="1454"/>
      <c r="AS1341" s="1453"/>
      <c r="AT1341" s="1453"/>
      <c r="AU1341" s="1453"/>
      <c r="AV1341" s="1453"/>
      <c r="AW1341" s="1453"/>
      <c r="AX1341" s="1453"/>
      <c r="AY1341" s="1453"/>
      <c r="AZ1341" s="1453"/>
      <c r="BA1341" s="1453"/>
      <c r="BB1341" s="1453"/>
      <c r="BC1341" s="1453"/>
      <c r="BD1341" s="1453"/>
      <c r="BE1341" s="1453"/>
      <c r="BF1341" s="1453"/>
      <c r="BG1341" s="1453"/>
      <c r="BH1341" s="1453"/>
      <c r="BI1341" s="1453"/>
      <c r="BJ1341" s="1453"/>
      <c r="BK1341" s="1453"/>
      <c r="BL1341" s="1453"/>
      <c r="BM1341" s="1453"/>
      <c r="BN1341" s="1453"/>
      <c r="BO1341" s="1453"/>
      <c r="BP1341" s="1453"/>
      <c r="BQ1341" s="1453"/>
      <c r="BR1341" s="1453"/>
      <c r="BS1341" s="1453"/>
      <c r="BT1341" s="1453"/>
      <c r="BU1341" s="1453"/>
      <c r="BV1341" s="1453"/>
      <c r="BW1341" s="1453"/>
      <c r="BX1341" s="1453"/>
      <c r="BY1341" s="1453"/>
      <c r="BZ1341" s="1453"/>
      <c r="CA1341" s="1453"/>
      <c r="CB1341" s="1453"/>
      <c r="CC1341" s="1453"/>
      <c r="CD1341" s="1453"/>
      <c r="CE1341" s="1453"/>
      <c r="CF1341" s="1453"/>
      <c r="CG1341" s="1453"/>
      <c r="CH1341" s="1453"/>
      <c r="CI1341" s="1453"/>
      <c r="CJ1341" s="1453"/>
      <c r="CK1341" s="1453"/>
      <c r="CL1341" s="1453"/>
      <c r="CM1341" s="1453"/>
      <c r="CN1341" s="1453"/>
      <c r="CO1341" s="1453"/>
      <c r="CP1341" s="1453"/>
      <c r="CQ1341" s="1453"/>
      <c r="CR1341" s="1453"/>
      <c r="CS1341" s="1453"/>
      <c r="CT1341" s="1453"/>
      <c r="CU1341" s="1453"/>
      <c r="CV1341" s="1453"/>
      <c r="CW1341" s="1453"/>
      <c r="CX1341" s="1453"/>
      <c r="CY1341" s="1453"/>
      <c r="CZ1341" s="1453"/>
      <c r="DA1341" s="1453"/>
      <c r="DB1341" s="1453"/>
      <c r="DC1341" s="1453"/>
      <c r="DD1341" s="1453"/>
      <c r="DE1341" s="1453"/>
      <c r="DF1341" s="1453"/>
      <c r="DG1341" s="1453"/>
      <c r="DH1341" s="1453"/>
      <c r="DI1341" s="1453"/>
      <c r="DJ1341" s="1453"/>
      <c r="DK1341" s="1453"/>
      <c r="DL1341" s="1453"/>
      <c r="DM1341" s="1453"/>
      <c r="DN1341" s="1453"/>
      <c r="DO1341" s="1453"/>
      <c r="DP1341" s="1453"/>
      <c r="DQ1341" s="1453"/>
      <c r="DR1341" s="1453"/>
      <c r="DS1341" s="1453"/>
      <c r="DT1341" s="1453"/>
    </row>
    <row r="1342" spans="1:124" s="1543" customFormat="1" ht="21.9" customHeight="1" x14ac:dyDescent="0.3">
      <c r="A1342" s="1453"/>
      <c r="B1342" s="1453"/>
      <c r="C1342" s="1514"/>
      <c r="D1342" s="1514"/>
      <c r="E1342" s="1514"/>
      <c r="F1342" s="1848"/>
      <c r="G1342" s="1930"/>
      <c r="H1342" s="1516"/>
      <c r="I1342" s="1537"/>
      <c r="J1342" s="1537"/>
      <c r="K1342" s="1453"/>
      <c r="L1342" s="1453"/>
      <c r="M1342" s="1453"/>
      <c r="N1342" s="1514"/>
      <c r="O1342" s="1453"/>
      <c r="P1342" s="1453"/>
      <c r="Q1342" s="1453"/>
      <c r="R1342" s="1453"/>
      <c r="S1342" s="1453"/>
      <c r="T1342" s="1452"/>
      <c r="U1342"/>
      <c r="V1342"/>
      <c r="W1342" s="1453"/>
      <c r="X1342" s="1453"/>
      <c r="Y1342" s="1453"/>
      <c r="Z1342" s="1453"/>
      <c r="AA1342" s="1453"/>
      <c r="AB1342" s="1453"/>
      <c r="AC1342" s="1453"/>
      <c r="AD1342" s="1453"/>
      <c r="AE1342" s="1453"/>
      <c r="AF1342" s="1453"/>
      <c r="AG1342" s="1453"/>
      <c r="AH1342" s="1453"/>
      <c r="AI1342" s="1453"/>
      <c r="AJ1342" s="1453"/>
      <c r="AK1342" s="1453"/>
      <c r="AL1342" s="1453"/>
      <c r="AM1342" s="1453"/>
      <c r="AN1342" s="1453"/>
      <c r="AO1342" s="1453"/>
      <c r="AP1342" s="1453"/>
      <c r="AQ1342" s="1453"/>
      <c r="AR1342" s="1454"/>
      <c r="AS1342" s="1453"/>
      <c r="AT1342" s="1453"/>
      <c r="AU1342" s="1453"/>
      <c r="AV1342" s="1453"/>
      <c r="AW1342" s="1453"/>
      <c r="AX1342" s="1453"/>
      <c r="AY1342" s="1453"/>
      <c r="AZ1342" s="1453"/>
      <c r="BA1342" s="1453"/>
      <c r="BB1342" s="1453"/>
      <c r="BC1342" s="1453"/>
      <c r="BD1342" s="1453"/>
      <c r="BE1342" s="1453"/>
      <c r="BF1342" s="1453"/>
      <c r="BG1342" s="1453"/>
      <c r="BH1342" s="1453"/>
      <c r="BI1342" s="1453"/>
      <c r="BJ1342" s="1453"/>
      <c r="BK1342" s="1453"/>
      <c r="BL1342" s="1453"/>
      <c r="BM1342" s="1453"/>
      <c r="BN1342" s="1453"/>
      <c r="BO1342" s="1453"/>
      <c r="BP1342" s="1453"/>
      <c r="BQ1342" s="1453"/>
      <c r="BR1342" s="1453"/>
      <c r="BS1342" s="1453"/>
      <c r="BT1342" s="1453"/>
      <c r="BU1342" s="1453"/>
      <c r="BV1342" s="1453"/>
      <c r="BW1342" s="1453"/>
      <c r="BX1342" s="1453"/>
      <c r="BY1342" s="1453"/>
      <c r="BZ1342" s="1453"/>
      <c r="CA1342" s="1453"/>
      <c r="CB1342" s="1453"/>
      <c r="CC1342" s="1453"/>
      <c r="CD1342" s="1453"/>
      <c r="CE1342" s="1453"/>
      <c r="CF1342" s="1453"/>
      <c r="CG1342" s="1453"/>
      <c r="CH1342" s="1453"/>
      <c r="CI1342" s="1453"/>
      <c r="CJ1342" s="1453"/>
      <c r="CK1342" s="1453"/>
      <c r="CL1342" s="1453"/>
      <c r="CM1342" s="1453"/>
      <c r="CN1342" s="1453"/>
      <c r="CO1342" s="1453"/>
      <c r="CP1342" s="1453"/>
      <c r="CQ1342" s="1453"/>
      <c r="CR1342" s="1453"/>
      <c r="CS1342" s="1453"/>
      <c r="CT1342" s="1453"/>
      <c r="CU1342" s="1453"/>
      <c r="CV1342" s="1453"/>
      <c r="CW1342" s="1453"/>
      <c r="CX1342" s="1453"/>
      <c r="CY1342" s="1453"/>
      <c r="CZ1342" s="1453"/>
      <c r="DA1342" s="1453"/>
      <c r="DB1342" s="1453"/>
      <c r="DC1342" s="1453"/>
      <c r="DD1342" s="1453"/>
      <c r="DE1342" s="1453"/>
      <c r="DF1342" s="1453"/>
      <c r="DG1342" s="1453"/>
      <c r="DH1342" s="1453"/>
      <c r="DI1342" s="1453"/>
      <c r="DJ1342" s="1453"/>
      <c r="DK1342" s="1453"/>
      <c r="DL1342" s="1453"/>
      <c r="DM1342" s="1453"/>
      <c r="DN1342" s="1453"/>
      <c r="DO1342" s="1453"/>
      <c r="DP1342" s="1453"/>
      <c r="DQ1342" s="1453"/>
      <c r="DR1342" s="1453"/>
      <c r="DS1342" s="1453"/>
      <c r="DT1342" s="1453"/>
    </row>
    <row r="1343" spans="1:124" s="1543" customFormat="1" ht="21.9" customHeight="1" x14ac:dyDescent="0.3">
      <c r="A1343" s="1453"/>
      <c r="B1343" s="1453"/>
      <c r="C1343" s="1514"/>
      <c r="D1343" s="1514"/>
      <c r="E1343" s="1514"/>
      <c r="F1343" s="1848"/>
      <c r="G1343" s="1930"/>
      <c r="H1343" s="1516"/>
      <c r="I1343" s="1537"/>
      <c r="J1343" s="1537"/>
      <c r="K1343" s="1453"/>
      <c r="L1343" s="1453"/>
      <c r="M1343" s="1453"/>
      <c r="N1343" s="1514"/>
      <c r="O1343" s="1453"/>
      <c r="P1343" s="1453"/>
      <c r="Q1343" s="1453"/>
      <c r="R1343" s="1453"/>
      <c r="S1343" s="1453"/>
      <c r="T1343" s="1452"/>
      <c r="U1343"/>
      <c r="V1343"/>
      <c r="W1343" s="1453"/>
      <c r="X1343" s="1453"/>
      <c r="Y1343" s="1453"/>
      <c r="Z1343" s="1453"/>
      <c r="AA1343" s="1453"/>
      <c r="AB1343" s="1453"/>
      <c r="AC1343" s="1453"/>
      <c r="AD1343" s="1453"/>
      <c r="AE1343" s="1453"/>
      <c r="AF1343" s="1453"/>
      <c r="AG1343" s="1453"/>
      <c r="AH1343" s="1453"/>
      <c r="AI1343" s="1453"/>
      <c r="AJ1343" s="1453"/>
      <c r="AK1343" s="1453"/>
      <c r="AL1343" s="1453"/>
      <c r="AM1343" s="1453"/>
      <c r="AN1343" s="1453"/>
      <c r="AO1343" s="1453"/>
      <c r="AP1343" s="1453"/>
      <c r="AQ1343" s="1453"/>
      <c r="AR1343" s="1454"/>
      <c r="AS1343" s="1453"/>
      <c r="AT1343" s="1453"/>
      <c r="AU1343" s="1453"/>
      <c r="AV1343" s="1453"/>
      <c r="AW1343" s="1453"/>
      <c r="AX1343" s="1453"/>
      <c r="AY1343" s="1453"/>
      <c r="AZ1343" s="1453"/>
      <c r="BA1343" s="1453"/>
      <c r="BB1343" s="1453"/>
      <c r="BC1343" s="1453"/>
      <c r="BD1343" s="1453"/>
      <c r="BE1343" s="1453"/>
      <c r="BF1343" s="1453"/>
      <c r="BG1343" s="1453"/>
      <c r="BH1343" s="1453"/>
      <c r="BI1343" s="1453"/>
      <c r="BJ1343" s="1453"/>
      <c r="BK1343" s="1453"/>
      <c r="BL1343" s="1453"/>
      <c r="BM1343" s="1453"/>
      <c r="BN1343" s="1453"/>
      <c r="BO1343" s="1453"/>
      <c r="BP1343" s="1453"/>
      <c r="BQ1343" s="1453"/>
      <c r="BR1343" s="1453"/>
      <c r="BS1343" s="1453"/>
      <c r="BT1343" s="1453"/>
      <c r="BU1343" s="1453"/>
      <c r="BV1343" s="1453"/>
      <c r="BW1343" s="1453"/>
      <c r="BX1343" s="1453"/>
      <c r="BY1343" s="1453"/>
      <c r="BZ1343" s="1453"/>
      <c r="CA1343" s="1453"/>
      <c r="CB1343" s="1453"/>
      <c r="CC1343" s="1453"/>
      <c r="CD1343" s="1453"/>
      <c r="CE1343" s="1453"/>
      <c r="CF1343" s="1453"/>
      <c r="CG1343" s="1453"/>
      <c r="CH1343" s="1453"/>
      <c r="CI1343" s="1453"/>
      <c r="CJ1343" s="1453"/>
      <c r="CK1343" s="1453"/>
      <c r="CL1343" s="1453"/>
      <c r="CM1343" s="1453"/>
      <c r="CN1343" s="1453"/>
      <c r="CO1343" s="1453"/>
      <c r="CP1343" s="1453"/>
      <c r="CQ1343" s="1453"/>
      <c r="CR1343" s="1453"/>
      <c r="CS1343" s="1453"/>
      <c r="CT1343" s="1453"/>
      <c r="CU1343" s="1453"/>
      <c r="CV1343" s="1453"/>
      <c r="CW1343" s="1453"/>
      <c r="CX1343" s="1453"/>
      <c r="CY1343" s="1453"/>
      <c r="CZ1343" s="1453"/>
      <c r="DA1343" s="1453"/>
      <c r="DB1343" s="1453"/>
      <c r="DC1343" s="1453"/>
      <c r="DD1343" s="1453"/>
      <c r="DE1343" s="1453"/>
      <c r="DF1343" s="1453"/>
      <c r="DG1343" s="1453"/>
      <c r="DH1343" s="1453"/>
      <c r="DI1343" s="1453"/>
      <c r="DJ1343" s="1453"/>
      <c r="DK1343" s="1453"/>
      <c r="DL1343" s="1453"/>
      <c r="DM1343" s="1453"/>
      <c r="DN1343" s="1453"/>
      <c r="DO1343" s="1453"/>
      <c r="DP1343" s="1453"/>
      <c r="DQ1343" s="1453"/>
      <c r="DR1343" s="1453"/>
      <c r="DS1343" s="1453"/>
      <c r="DT1343" s="1453"/>
    </row>
    <row r="1344" spans="1:124" s="1543" customFormat="1" ht="21.9" customHeight="1" x14ac:dyDescent="0.3">
      <c r="A1344" s="1453"/>
      <c r="B1344" s="1453"/>
      <c r="C1344" s="1514"/>
      <c r="D1344" s="1514"/>
      <c r="E1344" s="1514"/>
      <c r="F1344" s="1848"/>
      <c r="G1344" s="1930"/>
      <c r="H1344" s="1516"/>
      <c r="I1344" s="1537"/>
      <c r="J1344" s="1537"/>
      <c r="K1344" s="1453"/>
      <c r="L1344" s="1453"/>
      <c r="M1344" s="1453"/>
      <c r="N1344" s="1514"/>
      <c r="O1344" s="1453"/>
      <c r="P1344" s="1453"/>
      <c r="Q1344" s="1453"/>
      <c r="R1344" s="1453"/>
      <c r="S1344" s="1453"/>
      <c r="T1344" s="1452"/>
      <c r="U1344"/>
      <c r="V1344"/>
      <c r="W1344" s="1453"/>
      <c r="X1344" s="1453"/>
      <c r="Y1344" s="1453"/>
      <c r="Z1344" s="1453"/>
      <c r="AA1344" s="1453"/>
      <c r="AB1344" s="1453"/>
      <c r="AC1344" s="1453"/>
      <c r="AD1344" s="1453"/>
      <c r="AE1344" s="1453"/>
      <c r="AF1344" s="1453"/>
      <c r="AG1344" s="1453"/>
      <c r="AH1344" s="1453"/>
      <c r="AI1344" s="1453"/>
      <c r="AJ1344" s="1453"/>
      <c r="AK1344" s="1453"/>
      <c r="AL1344" s="1453"/>
      <c r="AM1344" s="1453"/>
      <c r="AN1344" s="1453"/>
      <c r="AO1344" s="1453"/>
      <c r="AP1344" s="1453"/>
      <c r="AQ1344" s="1453"/>
      <c r="AR1344" s="1454"/>
      <c r="AS1344" s="1453"/>
      <c r="AT1344" s="1453"/>
      <c r="AU1344" s="1453"/>
      <c r="AV1344" s="1453"/>
      <c r="AW1344" s="1453"/>
      <c r="AX1344" s="1453"/>
      <c r="AY1344" s="1453"/>
      <c r="AZ1344" s="1453"/>
      <c r="BA1344" s="1453"/>
      <c r="BB1344" s="1453"/>
      <c r="BC1344" s="1453"/>
      <c r="BD1344" s="1453"/>
      <c r="BE1344" s="1453"/>
      <c r="BF1344" s="1453"/>
      <c r="BG1344" s="1453"/>
      <c r="BH1344" s="1453"/>
      <c r="BI1344" s="1453"/>
      <c r="BJ1344" s="1453"/>
      <c r="BK1344" s="1453"/>
      <c r="BL1344" s="1453"/>
      <c r="BM1344" s="1453"/>
      <c r="BN1344" s="1453"/>
      <c r="BO1344" s="1453"/>
      <c r="BP1344" s="1453"/>
      <c r="BQ1344" s="1453"/>
      <c r="BR1344" s="1453"/>
      <c r="BS1344" s="1453"/>
      <c r="BT1344" s="1453"/>
      <c r="BU1344" s="1453"/>
      <c r="BV1344" s="1453"/>
      <c r="BW1344" s="1453"/>
      <c r="BX1344" s="1453"/>
      <c r="BY1344" s="1453"/>
      <c r="BZ1344" s="1453"/>
      <c r="CA1344" s="1453"/>
      <c r="CB1344" s="1453"/>
      <c r="CC1344" s="1453"/>
      <c r="CD1344" s="1453"/>
      <c r="CE1344" s="1453"/>
      <c r="CF1344" s="1453"/>
      <c r="CG1344" s="1453"/>
      <c r="CH1344" s="1453"/>
      <c r="CI1344" s="1453"/>
      <c r="CJ1344" s="1453"/>
      <c r="CK1344" s="1453"/>
      <c r="CL1344" s="1453"/>
      <c r="CM1344" s="1453"/>
      <c r="CN1344" s="1453"/>
      <c r="CO1344" s="1453"/>
      <c r="CP1344" s="1453"/>
      <c r="CQ1344" s="1453"/>
      <c r="CR1344" s="1453"/>
      <c r="CS1344" s="1453"/>
      <c r="CT1344" s="1453"/>
      <c r="CU1344" s="1453"/>
      <c r="CV1344" s="1453"/>
      <c r="CW1344" s="1453"/>
      <c r="CX1344" s="1453"/>
      <c r="CY1344" s="1453"/>
      <c r="CZ1344" s="1453"/>
      <c r="DA1344" s="1453"/>
      <c r="DB1344" s="1453"/>
      <c r="DC1344" s="1453"/>
      <c r="DD1344" s="1453"/>
      <c r="DE1344" s="1453"/>
      <c r="DF1344" s="1453"/>
      <c r="DG1344" s="1453"/>
      <c r="DH1344" s="1453"/>
      <c r="DI1344" s="1453"/>
      <c r="DJ1344" s="1453"/>
      <c r="DK1344" s="1453"/>
      <c r="DL1344" s="1453"/>
      <c r="DM1344" s="1453"/>
      <c r="DN1344" s="1453"/>
      <c r="DO1344" s="1453"/>
      <c r="DP1344" s="1453"/>
      <c r="DQ1344" s="1453"/>
      <c r="DR1344" s="1453"/>
      <c r="DS1344" s="1453"/>
      <c r="DT1344" s="1453"/>
    </row>
    <row r="1345" spans="1:124" s="1543" customFormat="1" ht="21.9" customHeight="1" x14ac:dyDescent="0.3">
      <c r="A1345" s="1453"/>
      <c r="B1345" s="1453"/>
      <c r="C1345" s="1514"/>
      <c r="D1345" s="1514"/>
      <c r="E1345" s="1514"/>
      <c r="F1345" s="1848"/>
      <c r="G1345" s="1930"/>
      <c r="H1345" s="1516"/>
      <c r="I1345" s="1537"/>
      <c r="J1345" s="1537"/>
      <c r="K1345" s="1453"/>
      <c r="L1345" s="1453"/>
      <c r="M1345" s="1453"/>
      <c r="N1345" s="1514"/>
      <c r="O1345" s="1453"/>
      <c r="P1345" s="1453"/>
      <c r="Q1345" s="1453"/>
      <c r="R1345" s="1453"/>
      <c r="S1345" s="1453"/>
      <c r="T1345" s="1452"/>
      <c r="U1345"/>
      <c r="V1345"/>
      <c r="W1345" s="1453"/>
      <c r="X1345" s="1453"/>
      <c r="Y1345" s="1453"/>
      <c r="Z1345" s="1453"/>
      <c r="AA1345" s="1453"/>
      <c r="AB1345" s="1453"/>
      <c r="AC1345" s="1453"/>
      <c r="AD1345" s="1453"/>
      <c r="AE1345" s="1453"/>
      <c r="AF1345" s="1453"/>
      <c r="AG1345" s="1453"/>
      <c r="AH1345" s="1453"/>
      <c r="AI1345" s="1453"/>
      <c r="AJ1345" s="1453"/>
      <c r="AK1345" s="1453"/>
      <c r="AL1345" s="1453"/>
      <c r="AM1345" s="1453"/>
      <c r="AN1345" s="1453"/>
      <c r="AO1345" s="1453"/>
      <c r="AP1345" s="1453"/>
      <c r="AQ1345" s="1453"/>
      <c r="AR1345" s="1454"/>
      <c r="AS1345" s="1453"/>
      <c r="AT1345" s="1453"/>
      <c r="AU1345" s="1453"/>
      <c r="AV1345" s="1453"/>
      <c r="AW1345" s="1453"/>
      <c r="AX1345" s="1453"/>
      <c r="AY1345" s="1453"/>
      <c r="AZ1345" s="1453"/>
      <c r="BA1345" s="1453"/>
      <c r="BB1345" s="1453"/>
      <c r="BC1345" s="1453"/>
      <c r="BD1345" s="1453"/>
      <c r="BE1345" s="1453"/>
      <c r="BF1345" s="1453"/>
      <c r="BG1345" s="1453"/>
      <c r="BH1345" s="1453"/>
      <c r="BI1345" s="1453"/>
      <c r="BJ1345" s="1453"/>
      <c r="BK1345" s="1453"/>
      <c r="BL1345" s="1453"/>
      <c r="BM1345" s="1453"/>
      <c r="BN1345" s="1453"/>
      <c r="BO1345" s="1453"/>
      <c r="BP1345" s="1453"/>
      <c r="BQ1345" s="1453"/>
      <c r="BR1345" s="1453"/>
      <c r="BS1345" s="1453"/>
      <c r="BT1345" s="1453"/>
      <c r="BU1345" s="1453"/>
      <c r="BV1345" s="1453"/>
      <c r="BW1345" s="1453"/>
      <c r="BX1345" s="1453"/>
      <c r="BY1345" s="1453"/>
      <c r="BZ1345" s="1453"/>
      <c r="CA1345" s="1453"/>
      <c r="CB1345" s="1453"/>
      <c r="CC1345" s="1453"/>
      <c r="CD1345" s="1453"/>
      <c r="CE1345" s="1453"/>
      <c r="CF1345" s="1453"/>
      <c r="CG1345" s="1453"/>
      <c r="CH1345" s="1453"/>
      <c r="CI1345" s="1453"/>
      <c r="CJ1345" s="1453"/>
      <c r="CK1345" s="1453"/>
      <c r="CL1345" s="1453"/>
      <c r="CM1345" s="1453"/>
      <c r="CN1345" s="1453"/>
      <c r="CO1345" s="1453"/>
      <c r="CP1345" s="1453"/>
      <c r="CQ1345" s="1453"/>
      <c r="CR1345" s="1453"/>
      <c r="CS1345" s="1453"/>
      <c r="CT1345" s="1453"/>
      <c r="CU1345" s="1453"/>
      <c r="CV1345" s="1453"/>
      <c r="CW1345" s="1453"/>
      <c r="CX1345" s="1453"/>
      <c r="CY1345" s="1453"/>
      <c r="CZ1345" s="1453"/>
      <c r="DA1345" s="1453"/>
      <c r="DB1345" s="1453"/>
      <c r="DC1345" s="1453"/>
      <c r="DD1345" s="1453"/>
      <c r="DE1345" s="1453"/>
      <c r="DF1345" s="1453"/>
      <c r="DG1345" s="1453"/>
      <c r="DH1345" s="1453"/>
      <c r="DI1345" s="1453"/>
      <c r="DJ1345" s="1453"/>
      <c r="DK1345" s="1453"/>
      <c r="DL1345" s="1453"/>
      <c r="DM1345" s="1453"/>
      <c r="DN1345" s="1453"/>
      <c r="DO1345" s="1453"/>
      <c r="DP1345" s="1453"/>
      <c r="DQ1345" s="1453"/>
      <c r="DR1345" s="1453"/>
      <c r="DS1345" s="1453"/>
      <c r="DT1345" s="1453"/>
    </row>
    <row r="1346" spans="1:124" s="1543" customFormat="1" ht="21.9" customHeight="1" x14ac:dyDescent="0.3">
      <c r="A1346" s="1453"/>
      <c r="B1346" s="1453"/>
      <c r="C1346" s="1514"/>
      <c r="D1346" s="1514"/>
      <c r="E1346" s="1514"/>
      <c r="F1346" s="1848"/>
      <c r="G1346" s="1930"/>
      <c r="H1346" s="1516"/>
      <c r="I1346" s="1537"/>
      <c r="J1346" s="1537"/>
      <c r="K1346" s="1453"/>
      <c r="L1346" s="1453"/>
      <c r="M1346" s="1453"/>
      <c r="N1346" s="1514"/>
      <c r="O1346" s="1453"/>
      <c r="P1346" s="1453"/>
      <c r="Q1346" s="1453"/>
      <c r="R1346" s="1453"/>
      <c r="S1346" s="1453"/>
      <c r="T1346" s="1452"/>
      <c r="U1346"/>
      <c r="V1346"/>
      <c r="W1346" s="1453"/>
      <c r="X1346" s="1453"/>
      <c r="Y1346" s="1453"/>
      <c r="Z1346" s="1453"/>
      <c r="AA1346" s="1453"/>
      <c r="AB1346" s="1453"/>
      <c r="AC1346" s="1453"/>
      <c r="AD1346" s="1453"/>
      <c r="AE1346" s="1453"/>
      <c r="AF1346" s="1453"/>
      <c r="AG1346" s="1453"/>
      <c r="AH1346" s="1453"/>
      <c r="AI1346" s="1453"/>
      <c r="AJ1346" s="1453"/>
      <c r="AK1346" s="1453"/>
      <c r="AL1346" s="1453"/>
      <c r="AM1346" s="1453"/>
      <c r="AN1346" s="1453"/>
      <c r="AO1346" s="1453"/>
      <c r="AP1346" s="1453"/>
      <c r="AQ1346" s="1453"/>
      <c r="AR1346" s="1454"/>
      <c r="AS1346" s="1453"/>
      <c r="AT1346" s="1453"/>
      <c r="AU1346" s="1453"/>
      <c r="AV1346" s="1453"/>
      <c r="AW1346" s="1453"/>
      <c r="AX1346" s="1453"/>
      <c r="AY1346" s="1453"/>
      <c r="AZ1346" s="1453"/>
      <c r="BA1346" s="1453"/>
      <c r="BB1346" s="1453"/>
      <c r="BC1346" s="1453"/>
      <c r="BD1346" s="1453"/>
      <c r="BE1346" s="1453"/>
      <c r="BF1346" s="1453"/>
      <c r="BG1346" s="1453"/>
      <c r="BH1346" s="1453"/>
      <c r="BI1346" s="1453"/>
      <c r="BJ1346" s="1453"/>
      <c r="BK1346" s="1453"/>
      <c r="BL1346" s="1453"/>
      <c r="BM1346" s="1453"/>
      <c r="BN1346" s="1453"/>
      <c r="BO1346" s="1453"/>
      <c r="BP1346" s="1453"/>
      <c r="BQ1346" s="1453"/>
      <c r="BR1346" s="1453"/>
      <c r="BS1346" s="1453"/>
      <c r="BT1346" s="1453"/>
      <c r="BU1346" s="1453"/>
      <c r="BV1346" s="1453"/>
      <c r="BW1346" s="1453"/>
      <c r="BX1346" s="1453"/>
      <c r="BY1346" s="1453"/>
      <c r="BZ1346" s="1453"/>
      <c r="CA1346" s="1453"/>
      <c r="CB1346" s="1453"/>
      <c r="CC1346" s="1453"/>
      <c r="CD1346" s="1453"/>
      <c r="CE1346" s="1453"/>
      <c r="CF1346" s="1453"/>
      <c r="CG1346" s="1453"/>
      <c r="CH1346" s="1453"/>
      <c r="CI1346" s="1453"/>
      <c r="CJ1346" s="1453"/>
      <c r="CK1346" s="1453"/>
      <c r="CL1346" s="1453"/>
      <c r="CM1346" s="1453"/>
      <c r="CN1346" s="1453"/>
      <c r="CO1346" s="1453"/>
      <c r="CP1346" s="1453"/>
      <c r="CQ1346" s="1453"/>
      <c r="CR1346" s="1453"/>
      <c r="CS1346" s="1453"/>
      <c r="CT1346" s="1453"/>
      <c r="CU1346" s="1453"/>
      <c r="CV1346" s="1453"/>
      <c r="CW1346" s="1453"/>
      <c r="CX1346" s="1453"/>
      <c r="CY1346" s="1453"/>
      <c r="CZ1346" s="1453"/>
      <c r="DA1346" s="1453"/>
      <c r="DB1346" s="1453"/>
      <c r="DC1346" s="1453"/>
      <c r="DD1346" s="1453"/>
      <c r="DE1346" s="1453"/>
      <c r="DF1346" s="1453"/>
      <c r="DG1346" s="1453"/>
      <c r="DH1346" s="1453"/>
      <c r="DI1346" s="1453"/>
      <c r="DJ1346" s="1453"/>
      <c r="DK1346" s="1453"/>
      <c r="DL1346" s="1453"/>
      <c r="DM1346" s="1453"/>
      <c r="DN1346" s="1453"/>
      <c r="DO1346" s="1453"/>
      <c r="DP1346" s="1453"/>
      <c r="DQ1346" s="1453"/>
      <c r="DR1346" s="1453"/>
      <c r="DS1346" s="1453"/>
      <c r="DT1346" s="1453"/>
    </row>
    <row r="1347" spans="1:124" s="1543" customFormat="1" ht="21.9" customHeight="1" x14ac:dyDescent="0.3">
      <c r="A1347" s="1453"/>
      <c r="B1347" s="1453"/>
      <c r="C1347" s="1514"/>
      <c r="D1347" s="1514"/>
      <c r="E1347" s="1514"/>
      <c r="F1347" s="1848"/>
      <c r="G1347" s="1930"/>
      <c r="H1347" s="1516"/>
      <c r="I1347" s="1537"/>
      <c r="J1347" s="1537"/>
      <c r="K1347" s="1453"/>
      <c r="L1347" s="1453"/>
      <c r="M1347" s="1453"/>
      <c r="N1347" s="1514"/>
      <c r="O1347" s="1453"/>
      <c r="P1347" s="1453"/>
      <c r="Q1347" s="1453"/>
      <c r="R1347" s="1453"/>
      <c r="S1347" s="1453"/>
      <c r="T1347" s="1452"/>
      <c r="U1347"/>
      <c r="V1347"/>
      <c r="W1347" s="1453"/>
      <c r="X1347" s="1453"/>
      <c r="Y1347" s="1453"/>
      <c r="Z1347" s="1453"/>
      <c r="AA1347" s="1453"/>
      <c r="AB1347" s="1453"/>
      <c r="AC1347" s="1453"/>
      <c r="AD1347" s="1453"/>
      <c r="AE1347" s="1453"/>
      <c r="AF1347" s="1453"/>
      <c r="AG1347" s="1453"/>
      <c r="AH1347" s="1453"/>
      <c r="AI1347" s="1453"/>
      <c r="AJ1347" s="1453"/>
      <c r="AK1347" s="1453"/>
      <c r="AL1347" s="1453"/>
      <c r="AM1347" s="1453"/>
      <c r="AN1347" s="1453"/>
      <c r="AO1347" s="1453"/>
      <c r="AP1347" s="1453"/>
      <c r="AQ1347" s="1453"/>
      <c r="AR1347" s="1454"/>
      <c r="AS1347" s="1453"/>
      <c r="AT1347" s="1453"/>
      <c r="AU1347" s="1453"/>
      <c r="AV1347" s="1453"/>
      <c r="AW1347" s="1453"/>
      <c r="AX1347" s="1453"/>
      <c r="AY1347" s="1453"/>
      <c r="AZ1347" s="1453"/>
      <c r="BA1347" s="1453"/>
      <c r="BB1347" s="1453"/>
      <c r="BC1347" s="1453"/>
      <c r="BD1347" s="1453"/>
      <c r="BE1347" s="1453"/>
      <c r="BF1347" s="1453"/>
      <c r="BG1347" s="1453"/>
      <c r="BH1347" s="1453"/>
      <c r="BI1347" s="1453"/>
      <c r="BJ1347" s="1453"/>
      <c r="BK1347" s="1453"/>
      <c r="BL1347" s="1453"/>
      <c r="BM1347" s="1453"/>
      <c r="BN1347" s="1453"/>
      <c r="BO1347" s="1453"/>
      <c r="BP1347" s="1453"/>
      <c r="BQ1347" s="1453"/>
      <c r="BR1347" s="1453"/>
      <c r="BS1347" s="1453"/>
      <c r="BT1347" s="1453"/>
      <c r="BU1347" s="1453"/>
      <c r="BV1347" s="1453"/>
      <c r="BW1347" s="1453"/>
      <c r="BX1347" s="1453"/>
      <c r="BY1347" s="1453"/>
      <c r="BZ1347" s="1453"/>
      <c r="CA1347" s="1453"/>
      <c r="CB1347" s="1453"/>
      <c r="CC1347" s="1453"/>
      <c r="CD1347" s="1453"/>
      <c r="CE1347" s="1453"/>
      <c r="CF1347" s="1453"/>
      <c r="CG1347" s="1453"/>
      <c r="CH1347" s="1453"/>
      <c r="CI1347" s="1453"/>
      <c r="CJ1347" s="1453"/>
      <c r="CK1347" s="1453"/>
      <c r="CL1347" s="1453"/>
      <c r="CM1347" s="1453"/>
      <c r="CN1347" s="1453"/>
      <c r="CO1347" s="1453"/>
      <c r="CP1347" s="1453"/>
      <c r="CQ1347" s="1453"/>
      <c r="CR1347" s="1453"/>
      <c r="CS1347" s="1453"/>
      <c r="CT1347" s="1453"/>
      <c r="CU1347" s="1453"/>
      <c r="CV1347" s="1453"/>
      <c r="CW1347" s="1453"/>
      <c r="CX1347" s="1453"/>
      <c r="CY1347" s="1453"/>
      <c r="CZ1347" s="1453"/>
      <c r="DA1347" s="1453"/>
      <c r="DB1347" s="1453"/>
      <c r="DC1347" s="1453"/>
      <c r="DD1347" s="1453"/>
      <c r="DE1347" s="1453"/>
      <c r="DF1347" s="1453"/>
      <c r="DG1347" s="1453"/>
      <c r="DH1347" s="1453"/>
      <c r="DI1347" s="1453"/>
      <c r="DJ1347" s="1453"/>
      <c r="DK1347" s="1453"/>
      <c r="DL1347" s="1453"/>
      <c r="DM1347" s="1453"/>
      <c r="DN1347" s="1453"/>
      <c r="DO1347" s="1453"/>
      <c r="DP1347" s="1453"/>
      <c r="DQ1347" s="1453"/>
      <c r="DR1347" s="1453"/>
      <c r="DS1347" s="1453"/>
      <c r="DT1347" s="1453"/>
    </row>
    <row r="1348" spans="1:124" s="1543" customFormat="1" ht="21.9" customHeight="1" x14ac:dyDescent="0.3">
      <c r="A1348" s="1453"/>
      <c r="B1348" s="1453"/>
      <c r="C1348" s="1514"/>
      <c r="D1348" s="1514"/>
      <c r="E1348" s="1514"/>
      <c r="F1348" s="1848"/>
      <c r="G1348" s="1930"/>
      <c r="H1348" s="1516"/>
      <c r="I1348" s="1537"/>
      <c r="J1348" s="1537"/>
      <c r="K1348" s="1453"/>
      <c r="L1348" s="1453"/>
      <c r="M1348" s="1453"/>
      <c r="N1348" s="1514"/>
      <c r="O1348" s="1453"/>
      <c r="P1348" s="1453"/>
      <c r="Q1348" s="1453"/>
      <c r="R1348" s="1453"/>
      <c r="S1348" s="1453"/>
      <c r="T1348" s="1452"/>
      <c r="U1348"/>
      <c r="V1348"/>
      <c r="W1348" s="1453"/>
      <c r="X1348" s="1453"/>
      <c r="Y1348" s="1453"/>
      <c r="Z1348" s="1453"/>
      <c r="AA1348" s="1453"/>
      <c r="AB1348" s="1453"/>
      <c r="AC1348" s="1453"/>
      <c r="AD1348" s="1453"/>
      <c r="AE1348" s="1453"/>
      <c r="AF1348" s="1453"/>
      <c r="AG1348" s="1453"/>
      <c r="AH1348" s="1453"/>
      <c r="AI1348" s="1453"/>
      <c r="AJ1348" s="1453"/>
      <c r="AK1348" s="1453"/>
      <c r="AL1348" s="1453"/>
      <c r="AM1348" s="1453"/>
      <c r="AN1348" s="1453"/>
      <c r="AO1348" s="1453"/>
      <c r="AP1348" s="1453"/>
      <c r="AQ1348" s="1453"/>
      <c r="AR1348" s="1454"/>
      <c r="AS1348" s="1453"/>
      <c r="AT1348" s="1453"/>
      <c r="AU1348" s="1453"/>
      <c r="AV1348" s="1453"/>
      <c r="AW1348" s="1453"/>
      <c r="AX1348" s="1453"/>
      <c r="AY1348" s="1453"/>
      <c r="AZ1348" s="1453"/>
      <c r="BA1348" s="1453"/>
      <c r="BB1348" s="1453"/>
      <c r="BC1348" s="1453"/>
      <c r="BD1348" s="1453"/>
      <c r="BE1348" s="1453"/>
      <c r="BF1348" s="1453"/>
      <c r="BG1348" s="1453"/>
      <c r="BH1348" s="1453"/>
      <c r="BI1348" s="1453"/>
      <c r="BJ1348" s="1453"/>
      <c r="BK1348" s="1453"/>
      <c r="BL1348" s="1453"/>
      <c r="BM1348" s="1453"/>
      <c r="BN1348" s="1453"/>
      <c r="BO1348" s="1453"/>
      <c r="BP1348" s="1453"/>
      <c r="BQ1348" s="1453"/>
      <c r="BR1348" s="1453"/>
      <c r="BS1348" s="1453"/>
      <c r="BT1348" s="1453"/>
      <c r="BU1348" s="1453"/>
      <c r="BV1348" s="1453"/>
      <c r="BW1348" s="1453"/>
      <c r="BX1348" s="1453"/>
      <c r="BY1348" s="1453"/>
      <c r="BZ1348" s="1453"/>
      <c r="CA1348" s="1453"/>
      <c r="CB1348" s="1453"/>
      <c r="CC1348" s="1453"/>
      <c r="CD1348" s="1453"/>
      <c r="CE1348" s="1453"/>
      <c r="CF1348" s="1453"/>
      <c r="CG1348" s="1453"/>
      <c r="CH1348" s="1453"/>
      <c r="CI1348" s="1453"/>
      <c r="CJ1348" s="1453"/>
      <c r="CK1348" s="1453"/>
      <c r="CL1348" s="1453"/>
      <c r="CM1348" s="1453"/>
      <c r="CN1348" s="1453"/>
      <c r="CO1348" s="1453"/>
      <c r="CP1348" s="1453"/>
      <c r="CQ1348" s="1453"/>
      <c r="CR1348" s="1453"/>
      <c r="CS1348" s="1453"/>
      <c r="CT1348" s="1453"/>
      <c r="CU1348" s="1453"/>
      <c r="CV1348" s="1453"/>
      <c r="CW1348" s="1453"/>
      <c r="CX1348" s="1453"/>
      <c r="CY1348" s="1453"/>
      <c r="CZ1348" s="1453"/>
      <c r="DA1348" s="1453"/>
      <c r="DB1348" s="1453"/>
      <c r="DC1348" s="1453"/>
      <c r="DD1348" s="1453"/>
      <c r="DE1348" s="1453"/>
      <c r="DF1348" s="1453"/>
      <c r="DG1348" s="1453"/>
      <c r="DH1348" s="1453"/>
      <c r="DI1348" s="1453"/>
      <c r="DJ1348" s="1453"/>
      <c r="DK1348" s="1453"/>
      <c r="DL1348" s="1453"/>
      <c r="DM1348" s="1453"/>
      <c r="DN1348" s="1453"/>
      <c r="DO1348" s="1453"/>
      <c r="DP1348" s="1453"/>
      <c r="DQ1348" s="1453"/>
      <c r="DR1348" s="1453"/>
      <c r="DS1348" s="1453"/>
      <c r="DT1348" s="1453"/>
    </row>
    <row r="1349" spans="1:124" s="1543" customFormat="1" ht="21.9" customHeight="1" x14ac:dyDescent="0.3">
      <c r="A1349" s="1453"/>
      <c r="B1349" s="1453"/>
      <c r="C1349" s="1514"/>
      <c r="D1349" s="1514"/>
      <c r="E1349" s="1514"/>
      <c r="F1349" s="1848"/>
      <c r="G1349" s="1930"/>
      <c r="H1349" s="1516"/>
      <c r="I1349" s="1537"/>
      <c r="J1349" s="1537"/>
      <c r="K1349" s="1453"/>
      <c r="L1349" s="1453"/>
      <c r="M1349" s="1453"/>
      <c r="N1349" s="1514"/>
      <c r="O1349" s="1453"/>
      <c r="P1349" s="1453"/>
      <c r="Q1349" s="1453"/>
      <c r="R1349" s="1453"/>
      <c r="S1349" s="1453"/>
      <c r="T1349" s="1452"/>
      <c r="U1349"/>
      <c r="V1349"/>
      <c r="W1349" s="1453"/>
      <c r="X1349" s="1453"/>
      <c r="Y1349" s="1453"/>
      <c r="Z1349" s="1453"/>
      <c r="AA1349" s="1453"/>
      <c r="AB1349" s="1453"/>
      <c r="AC1349" s="1453"/>
      <c r="AD1349" s="1453"/>
      <c r="AE1349" s="1453"/>
      <c r="AF1349" s="1453"/>
      <c r="AG1349" s="1453"/>
      <c r="AH1349" s="1453"/>
      <c r="AI1349" s="1453"/>
      <c r="AJ1349" s="1453"/>
      <c r="AK1349" s="1453"/>
      <c r="AL1349" s="1453"/>
      <c r="AM1349" s="1453"/>
      <c r="AN1349" s="1453"/>
      <c r="AO1349" s="1453"/>
      <c r="AP1349" s="1453"/>
      <c r="AQ1349" s="1453"/>
      <c r="AR1349" s="1454"/>
      <c r="AS1349" s="1453"/>
      <c r="AT1349" s="1453"/>
      <c r="AU1349" s="1453"/>
      <c r="AV1349" s="1453"/>
      <c r="AW1349" s="1453"/>
      <c r="AX1349" s="1453"/>
      <c r="AY1349" s="1453"/>
      <c r="AZ1349" s="1453"/>
      <c r="BA1349" s="1453"/>
      <c r="BB1349" s="1453"/>
      <c r="BC1349" s="1453"/>
      <c r="BD1349" s="1453"/>
      <c r="BE1349" s="1453"/>
      <c r="BF1349" s="1453"/>
      <c r="BG1349" s="1453"/>
      <c r="BH1349" s="1453"/>
      <c r="BI1349" s="1453"/>
      <c r="BJ1349" s="1453"/>
      <c r="BK1349" s="1453"/>
      <c r="BL1349" s="1453"/>
      <c r="BM1349" s="1453"/>
      <c r="BN1349" s="1453"/>
      <c r="BO1349" s="1453"/>
      <c r="BP1349" s="1453"/>
      <c r="BQ1349" s="1453"/>
      <c r="BR1349" s="1453"/>
      <c r="BS1349" s="1453"/>
      <c r="BT1349" s="1453"/>
      <c r="BU1349" s="1453"/>
      <c r="BV1349" s="1453"/>
      <c r="BW1349" s="1453"/>
      <c r="BX1349" s="1453"/>
      <c r="BY1349" s="1453"/>
      <c r="BZ1349" s="1453"/>
      <c r="CA1349" s="1453"/>
      <c r="CB1349" s="1453"/>
      <c r="CC1349" s="1453"/>
      <c r="CD1349" s="1453"/>
      <c r="CE1349" s="1453"/>
      <c r="CF1349" s="1453"/>
      <c r="CG1349" s="1453"/>
      <c r="CH1349" s="1453"/>
      <c r="CI1349" s="1453"/>
      <c r="CJ1349" s="1453"/>
      <c r="CK1349" s="1453"/>
      <c r="CL1349" s="1453"/>
      <c r="CM1349" s="1453"/>
      <c r="CN1349" s="1453"/>
      <c r="CO1349" s="1453"/>
      <c r="CP1349" s="1453"/>
      <c r="CQ1349" s="1453"/>
      <c r="CR1349" s="1453"/>
      <c r="CS1349" s="1453"/>
      <c r="CT1349" s="1453"/>
      <c r="CU1349" s="1453"/>
      <c r="CV1349" s="1453"/>
      <c r="CW1349" s="1453"/>
      <c r="CX1349" s="1453"/>
      <c r="CY1349" s="1453"/>
      <c r="CZ1349" s="1453"/>
      <c r="DA1349" s="1453"/>
      <c r="DB1349" s="1453"/>
      <c r="DC1349" s="1453"/>
      <c r="DD1349" s="1453"/>
      <c r="DE1349" s="1453"/>
      <c r="DF1349" s="1453"/>
      <c r="DG1349" s="1453"/>
      <c r="DH1349" s="1453"/>
      <c r="DI1349" s="1453"/>
      <c r="DJ1349" s="1453"/>
      <c r="DK1349" s="1453"/>
      <c r="DL1349" s="1453"/>
      <c r="DM1349" s="1453"/>
      <c r="DN1349" s="1453"/>
      <c r="DO1349" s="1453"/>
      <c r="DP1349" s="1453"/>
      <c r="DQ1349" s="1453"/>
      <c r="DR1349" s="1453"/>
      <c r="DS1349" s="1453"/>
      <c r="DT1349" s="1453"/>
    </row>
    <row r="1350" spans="1:124" s="1543" customFormat="1" ht="21.9" customHeight="1" x14ac:dyDescent="0.3">
      <c r="A1350" s="1453"/>
      <c r="B1350" s="1453"/>
      <c r="C1350" s="1514"/>
      <c r="D1350" s="1514"/>
      <c r="E1350" s="1514"/>
      <c r="F1350" s="1848"/>
      <c r="G1350" s="1930"/>
      <c r="H1350" s="1516"/>
      <c r="I1350" s="1537"/>
      <c r="J1350" s="1537"/>
      <c r="K1350" s="1453"/>
      <c r="L1350" s="1453"/>
      <c r="M1350" s="1453"/>
      <c r="N1350" s="1514"/>
      <c r="O1350" s="1453"/>
      <c r="P1350" s="1453"/>
      <c r="Q1350" s="1453"/>
      <c r="R1350" s="1453"/>
      <c r="S1350" s="1453"/>
      <c r="T1350" s="1452"/>
      <c r="U1350"/>
      <c r="V1350"/>
      <c r="W1350" s="1453"/>
      <c r="X1350" s="1453"/>
      <c r="Y1350" s="1453"/>
      <c r="Z1350" s="1453"/>
      <c r="AA1350" s="1453"/>
      <c r="AB1350" s="1453"/>
      <c r="AC1350" s="1453"/>
      <c r="AD1350" s="1453"/>
      <c r="AE1350" s="1453"/>
      <c r="AF1350" s="1453"/>
      <c r="AG1350" s="1453"/>
      <c r="AH1350" s="1453"/>
      <c r="AI1350" s="1453"/>
      <c r="AJ1350" s="1453"/>
      <c r="AK1350" s="1453"/>
      <c r="AL1350" s="1453"/>
      <c r="AM1350" s="1453"/>
      <c r="AN1350" s="1453"/>
      <c r="AO1350" s="1453"/>
      <c r="AP1350" s="1453"/>
      <c r="AQ1350" s="1453"/>
      <c r="AR1350" s="1454"/>
      <c r="AS1350" s="1453"/>
      <c r="AT1350" s="1453"/>
      <c r="AU1350" s="1453"/>
      <c r="AV1350" s="1453"/>
      <c r="AW1350" s="1453"/>
      <c r="AX1350" s="1453"/>
      <c r="AY1350" s="1453"/>
      <c r="AZ1350" s="1453"/>
      <c r="BA1350" s="1453"/>
      <c r="BB1350" s="1453"/>
      <c r="BC1350" s="1453"/>
      <c r="BD1350" s="1453"/>
      <c r="BE1350" s="1453"/>
      <c r="BF1350" s="1453"/>
      <c r="BG1350" s="1453"/>
      <c r="BH1350" s="1453"/>
      <c r="BI1350" s="1453"/>
      <c r="BJ1350" s="1453"/>
      <c r="BK1350" s="1453"/>
      <c r="BL1350" s="1453"/>
      <c r="BM1350" s="1453"/>
      <c r="BN1350" s="1453"/>
      <c r="BO1350" s="1453"/>
      <c r="BP1350" s="1453"/>
      <c r="BQ1350" s="1453"/>
      <c r="BR1350" s="1453"/>
      <c r="BS1350" s="1453"/>
      <c r="BT1350" s="1453"/>
      <c r="BU1350" s="1453"/>
      <c r="BV1350" s="1453"/>
      <c r="BW1350" s="1453"/>
      <c r="BX1350" s="1453"/>
      <c r="BY1350" s="1453"/>
      <c r="BZ1350" s="1453"/>
      <c r="CA1350" s="1453"/>
      <c r="CB1350" s="1453"/>
      <c r="CC1350" s="1453"/>
      <c r="CD1350" s="1453"/>
      <c r="CE1350" s="1453"/>
      <c r="CF1350" s="1453"/>
      <c r="CG1350" s="1453"/>
      <c r="CH1350" s="1453"/>
      <c r="CI1350" s="1453"/>
      <c r="CJ1350" s="1453"/>
      <c r="CK1350" s="1453"/>
      <c r="CL1350" s="1453"/>
      <c r="CM1350" s="1453"/>
      <c r="CN1350" s="1453"/>
      <c r="CO1350" s="1453"/>
      <c r="CP1350" s="1453"/>
      <c r="CQ1350" s="1453"/>
      <c r="CR1350" s="1453"/>
      <c r="CS1350" s="1453"/>
      <c r="CT1350" s="1453"/>
      <c r="CU1350" s="1453"/>
      <c r="CV1350" s="1453"/>
      <c r="CW1350" s="1453"/>
      <c r="CX1350" s="1453"/>
      <c r="CY1350" s="1453"/>
      <c r="CZ1350" s="1453"/>
      <c r="DA1350" s="1453"/>
      <c r="DB1350" s="1453"/>
      <c r="DC1350" s="1453"/>
      <c r="DD1350" s="1453"/>
      <c r="DE1350" s="1453"/>
      <c r="DF1350" s="1453"/>
      <c r="DG1350" s="1453"/>
      <c r="DH1350" s="1453"/>
      <c r="DI1350" s="1453"/>
      <c r="DJ1350" s="1453"/>
      <c r="DK1350" s="1453"/>
      <c r="DL1350" s="1453"/>
      <c r="DM1350" s="1453"/>
      <c r="DN1350" s="1453"/>
      <c r="DO1350" s="1453"/>
      <c r="DP1350" s="1453"/>
      <c r="DQ1350" s="1453"/>
      <c r="DR1350" s="1453"/>
      <c r="DS1350" s="1453"/>
      <c r="DT1350" s="1453"/>
    </row>
    <row r="1351" spans="1:124" s="1543" customFormat="1" ht="21.9" customHeight="1" x14ac:dyDescent="0.3">
      <c r="A1351" s="1453"/>
      <c r="B1351" s="1453"/>
      <c r="C1351" s="1514"/>
      <c r="D1351" s="1514"/>
      <c r="E1351" s="1514"/>
      <c r="F1351" s="1848"/>
      <c r="G1351" s="1930"/>
      <c r="H1351" s="1516"/>
      <c r="I1351" s="1537"/>
      <c r="J1351" s="1537"/>
      <c r="K1351" s="1453"/>
      <c r="L1351" s="1453"/>
      <c r="M1351" s="1453"/>
      <c r="N1351" s="1514"/>
      <c r="O1351" s="1453"/>
      <c r="P1351" s="1453"/>
      <c r="Q1351" s="1453"/>
      <c r="R1351" s="1453"/>
      <c r="S1351" s="1453"/>
      <c r="T1351" s="1452"/>
      <c r="U1351"/>
      <c r="V1351"/>
      <c r="W1351" s="1453"/>
      <c r="X1351" s="1453"/>
      <c r="Y1351" s="1453"/>
      <c r="Z1351" s="1453"/>
      <c r="AA1351" s="1453"/>
      <c r="AB1351" s="1453"/>
      <c r="AC1351" s="1453"/>
      <c r="AD1351" s="1453"/>
      <c r="AE1351" s="1453"/>
      <c r="AF1351" s="1453"/>
      <c r="AG1351" s="1453"/>
      <c r="AH1351" s="1453"/>
      <c r="AI1351" s="1453"/>
      <c r="AJ1351" s="1453"/>
      <c r="AK1351" s="1453"/>
      <c r="AL1351" s="1453"/>
      <c r="AM1351" s="1453"/>
      <c r="AN1351" s="1453"/>
      <c r="AO1351" s="1453"/>
      <c r="AP1351" s="1453"/>
      <c r="AQ1351" s="1453"/>
      <c r="AR1351" s="1454"/>
      <c r="AS1351" s="1453"/>
      <c r="AT1351" s="1453"/>
      <c r="AU1351" s="1453"/>
      <c r="AV1351" s="1453"/>
      <c r="AW1351" s="1453"/>
      <c r="AX1351" s="1453"/>
      <c r="AY1351" s="1453"/>
      <c r="AZ1351" s="1453"/>
      <c r="BA1351" s="1453"/>
      <c r="BB1351" s="1453"/>
      <c r="BC1351" s="1453"/>
      <c r="BD1351" s="1453"/>
      <c r="BE1351" s="1453"/>
      <c r="BF1351" s="1453"/>
      <c r="BG1351" s="1453"/>
      <c r="BH1351" s="1453"/>
      <c r="BI1351" s="1453"/>
      <c r="BJ1351" s="1453"/>
      <c r="BK1351" s="1453"/>
      <c r="BL1351" s="1453"/>
      <c r="BM1351" s="1453"/>
      <c r="BN1351" s="1453"/>
      <c r="BO1351" s="1453"/>
      <c r="BP1351" s="1453"/>
      <c r="BQ1351" s="1453"/>
      <c r="BR1351" s="1453"/>
      <c r="BS1351" s="1453"/>
      <c r="BT1351" s="1453"/>
      <c r="BU1351" s="1453"/>
      <c r="BV1351" s="1453"/>
      <c r="BW1351" s="1453"/>
      <c r="BX1351" s="1453"/>
      <c r="BY1351" s="1453"/>
      <c r="BZ1351" s="1453"/>
      <c r="CA1351" s="1453"/>
      <c r="CB1351" s="1453"/>
      <c r="CC1351" s="1453"/>
      <c r="CD1351" s="1453"/>
      <c r="CE1351" s="1453"/>
      <c r="CF1351" s="1453"/>
      <c r="CG1351" s="1453"/>
      <c r="CH1351" s="1453"/>
      <c r="CI1351" s="1453"/>
      <c r="CJ1351" s="1453"/>
      <c r="CK1351" s="1453"/>
      <c r="CL1351" s="1453"/>
      <c r="CM1351" s="1453"/>
      <c r="CN1351" s="1453"/>
      <c r="CO1351" s="1453"/>
      <c r="CP1351" s="1453"/>
      <c r="CQ1351" s="1453"/>
      <c r="CR1351" s="1453"/>
      <c r="CS1351" s="1453"/>
      <c r="CT1351" s="1453"/>
      <c r="CU1351" s="1453"/>
      <c r="CV1351" s="1453"/>
      <c r="CW1351" s="1453"/>
      <c r="CX1351" s="1453"/>
      <c r="CY1351" s="1453"/>
      <c r="CZ1351" s="1453"/>
      <c r="DA1351" s="1453"/>
      <c r="DB1351" s="1453"/>
      <c r="DC1351" s="1453"/>
      <c r="DD1351" s="1453"/>
      <c r="DE1351" s="1453"/>
      <c r="DF1351" s="1453"/>
      <c r="DG1351" s="1453"/>
      <c r="DH1351" s="1453"/>
      <c r="DI1351" s="1453"/>
      <c r="DJ1351" s="1453"/>
      <c r="DK1351" s="1453"/>
      <c r="DL1351" s="1453"/>
      <c r="DM1351" s="1453"/>
      <c r="DN1351" s="1453"/>
      <c r="DO1351" s="1453"/>
      <c r="DP1351" s="1453"/>
      <c r="DQ1351" s="1453"/>
      <c r="DR1351" s="1453"/>
      <c r="DS1351" s="1453"/>
      <c r="DT1351" s="1453"/>
    </row>
    <row r="1352" spans="1:124" s="1543" customFormat="1" ht="21.9" customHeight="1" x14ac:dyDescent="0.3">
      <c r="A1352" s="1453"/>
      <c r="B1352" s="1453"/>
      <c r="C1352" s="1514"/>
      <c r="D1352" s="1514"/>
      <c r="E1352" s="1514"/>
      <c r="F1352" s="1848"/>
      <c r="G1352" s="1930"/>
      <c r="H1352" s="1516"/>
      <c r="I1352" s="1537"/>
      <c r="J1352" s="1537"/>
      <c r="K1352" s="1453"/>
      <c r="L1352" s="1453"/>
      <c r="M1352" s="1453"/>
      <c r="N1352" s="1514"/>
      <c r="O1352" s="1453"/>
      <c r="P1352" s="1453"/>
      <c r="Q1352" s="1453"/>
      <c r="R1352" s="1453"/>
      <c r="S1352" s="1453"/>
      <c r="T1352" s="1452"/>
      <c r="U1352"/>
      <c r="V1352"/>
      <c r="W1352" s="1453"/>
      <c r="X1352" s="1453"/>
      <c r="Y1352" s="1453"/>
      <c r="Z1352" s="1453"/>
      <c r="AA1352" s="1453"/>
      <c r="AB1352" s="1453"/>
      <c r="AC1352" s="1453"/>
      <c r="AD1352" s="1453"/>
      <c r="AE1352" s="1453"/>
      <c r="AF1352" s="1453"/>
      <c r="AG1352" s="1453"/>
      <c r="AH1352" s="1453"/>
      <c r="AI1352" s="1453"/>
      <c r="AJ1352" s="1453"/>
      <c r="AK1352" s="1453"/>
      <c r="AL1352" s="1453"/>
      <c r="AM1352" s="1453"/>
      <c r="AN1352" s="1453"/>
      <c r="AO1352" s="1453"/>
      <c r="AP1352" s="1453"/>
      <c r="AQ1352" s="1453"/>
      <c r="AR1352" s="1454"/>
      <c r="AS1352" s="1453"/>
      <c r="AT1352" s="1453"/>
      <c r="AU1352" s="1453"/>
      <c r="AV1352" s="1453"/>
      <c r="AW1352" s="1453"/>
      <c r="AX1352" s="1453"/>
      <c r="AY1352" s="1453"/>
      <c r="AZ1352" s="1453"/>
      <c r="BA1352" s="1453"/>
      <c r="BB1352" s="1453"/>
      <c r="BC1352" s="1453"/>
      <c r="BD1352" s="1453"/>
      <c r="BE1352" s="1453"/>
      <c r="BF1352" s="1453"/>
      <c r="BG1352" s="1453"/>
      <c r="BH1352" s="1453"/>
      <c r="BI1352" s="1453"/>
      <c r="BJ1352" s="1453"/>
      <c r="BK1352" s="1453"/>
      <c r="BL1352" s="1453"/>
      <c r="BM1352" s="1453"/>
      <c r="BN1352" s="1453"/>
      <c r="BO1352" s="1453"/>
      <c r="BP1352" s="1453"/>
      <c r="BQ1352" s="1453"/>
      <c r="BR1352" s="1453"/>
      <c r="BS1352" s="1453"/>
      <c r="BT1352" s="1453"/>
      <c r="BU1352" s="1453"/>
      <c r="BV1352" s="1453"/>
      <c r="BW1352" s="1453"/>
      <c r="BX1352" s="1453"/>
      <c r="BY1352" s="1453"/>
      <c r="BZ1352" s="1453"/>
      <c r="CA1352" s="1453"/>
      <c r="CB1352" s="1453"/>
      <c r="CC1352" s="1453"/>
      <c r="CD1352" s="1453"/>
      <c r="CE1352" s="1453"/>
      <c r="CF1352" s="1453"/>
      <c r="CG1352" s="1453"/>
      <c r="CH1352" s="1453"/>
      <c r="CI1352" s="1453"/>
      <c r="CJ1352" s="1453"/>
      <c r="CK1352" s="1453"/>
      <c r="CL1352" s="1453"/>
      <c r="CM1352" s="1453"/>
      <c r="CN1352" s="1453"/>
      <c r="CO1352" s="1453"/>
      <c r="CP1352" s="1453"/>
      <c r="CQ1352" s="1453"/>
      <c r="CR1352" s="1453"/>
      <c r="CS1352" s="1453"/>
      <c r="CT1352" s="1453"/>
      <c r="CU1352" s="1453"/>
      <c r="CV1352" s="1453"/>
      <c r="CW1352" s="1453"/>
      <c r="CX1352" s="1453"/>
      <c r="CY1352" s="1453"/>
      <c r="CZ1352" s="1453"/>
      <c r="DA1352" s="1453"/>
      <c r="DB1352" s="1453"/>
      <c r="DC1352" s="1453"/>
      <c r="DD1352" s="1453"/>
      <c r="DE1352" s="1453"/>
      <c r="DF1352" s="1453"/>
      <c r="DG1352" s="1453"/>
      <c r="DH1352" s="1453"/>
      <c r="DI1352" s="1453"/>
      <c r="DJ1352" s="1453"/>
      <c r="DK1352" s="1453"/>
      <c r="DL1352" s="1453"/>
      <c r="DM1352" s="1453"/>
      <c r="DN1352" s="1453"/>
      <c r="DO1352" s="1453"/>
      <c r="DP1352" s="1453"/>
      <c r="DQ1352" s="1453"/>
      <c r="DR1352" s="1453"/>
      <c r="DS1352" s="1453"/>
      <c r="DT1352" s="1453"/>
    </row>
    <row r="1353" spans="1:124" s="1543" customFormat="1" ht="21.9" customHeight="1" x14ac:dyDescent="0.3">
      <c r="A1353" s="1453"/>
      <c r="B1353" s="1453"/>
      <c r="C1353" s="1514"/>
      <c r="D1353" s="1514"/>
      <c r="E1353" s="1514"/>
      <c r="F1353" s="1848"/>
      <c r="G1353" s="1930"/>
      <c r="H1353" s="1516"/>
      <c r="I1353" s="1537"/>
      <c r="J1353" s="1537"/>
      <c r="K1353" s="1453"/>
      <c r="L1353" s="1453"/>
      <c r="M1353" s="1453"/>
      <c r="N1353" s="1514"/>
      <c r="O1353" s="1453"/>
      <c r="P1353" s="1453"/>
      <c r="Q1353" s="1453"/>
      <c r="R1353" s="1453"/>
      <c r="S1353" s="1453"/>
      <c r="T1353" s="1452"/>
      <c r="U1353"/>
      <c r="V1353"/>
      <c r="W1353" s="1453"/>
      <c r="X1353" s="1453"/>
      <c r="Y1353" s="1453"/>
      <c r="Z1353" s="1453"/>
      <c r="AA1353" s="1453"/>
      <c r="AB1353" s="1453"/>
      <c r="AC1353" s="1453"/>
      <c r="AD1353" s="1453"/>
      <c r="AE1353" s="1453"/>
      <c r="AF1353" s="1453"/>
      <c r="AG1353" s="1453"/>
      <c r="AH1353" s="1453"/>
      <c r="AI1353" s="1453"/>
      <c r="AJ1353" s="1453"/>
      <c r="AK1353" s="1453"/>
      <c r="AL1353" s="1453"/>
      <c r="AM1353" s="1453"/>
      <c r="AN1353" s="1453"/>
      <c r="AO1353" s="1453"/>
      <c r="AP1353" s="1453"/>
      <c r="AQ1353" s="1453"/>
      <c r="AR1353" s="1454"/>
      <c r="AS1353" s="1453"/>
      <c r="AT1353" s="1453"/>
      <c r="AU1353" s="1453"/>
      <c r="AV1353" s="1453"/>
      <c r="AW1353" s="1453"/>
      <c r="AX1353" s="1453"/>
      <c r="AY1353" s="1453"/>
      <c r="AZ1353" s="1453"/>
      <c r="BA1353" s="1453"/>
      <c r="BB1353" s="1453"/>
      <c r="BC1353" s="1453"/>
      <c r="BD1353" s="1453"/>
      <c r="BE1353" s="1453"/>
      <c r="BF1353" s="1453"/>
      <c r="BG1353" s="1453"/>
      <c r="BH1353" s="1453"/>
      <c r="BI1353" s="1453"/>
      <c r="BJ1353" s="1453"/>
      <c r="BK1353" s="1453"/>
      <c r="BL1353" s="1453"/>
      <c r="BM1353" s="1453"/>
      <c r="BN1353" s="1453"/>
      <c r="BO1353" s="1453"/>
      <c r="BP1353" s="1453"/>
      <c r="BQ1353" s="1453"/>
      <c r="BR1353" s="1453"/>
      <c r="BS1353" s="1453"/>
      <c r="BT1353" s="1453"/>
      <c r="BU1353" s="1453"/>
      <c r="BV1353" s="1453"/>
      <c r="BW1353" s="1453"/>
      <c r="BX1353" s="1453"/>
      <c r="BY1353" s="1453"/>
      <c r="BZ1353" s="1453"/>
      <c r="CA1353" s="1453"/>
      <c r="CB1353" s="1453"/>
      <c r="CC1353" s="1453"/>
      <c r="CD1353" s="1453"/>
      <c r="CE1353" s="1453"/>
      <c r="CF1353" s="1453"/>
      <c r="CG1353" s="1453"/>
      <c r="CH1353" s="1453"/>
      <c r="CI1353" s="1453"/>
      <c r="CJ1353" s="1453"/>
      <c r="CK1353" s="1453"/>
      <c r="CL1353" s="1453"/>
      <c r="CM1353" s="1453"/>
      <c r="CN1353" s="1453"/>
      <c r="CO1353" s="1453"/>
      <c r="CP1353" s="1453"/>
      <c r="CQ1353" s="1453"/>
      <c r="CR1353" s="1453"/>
      <c r="CS1353" s="1453"/>
      <c r="CT1353" s="1453"/>
      <c r="CU1353" s="1453"/>
      <c r="CV1353" s="1453"/>
      <c r="CW1353" s="1453"/>
      <c r="CX1353" s="1453"/>
      <c r="CY1353" s="1453"/>
      <c r="CZ1353" s="1453"/>
      <c r="DA1353" s="1453"/>
      <c r="DB1353" s="1453"/>
      <c r="DC1353" s="1453"/>
      <c r="DD1353" s="1453"/>
      <c r="DE1353" s="1453"/>
      <c r="DF1353" s="1453"/>
      <c r="DG1353" s="1453"/>
      <c r="DH1353" s="1453"/>
      <c r="DI1353" s="1453"/>
      <c r="DJ1353" s="1453"/>
      <c r="DK1353" s="1453"/>
      <c r="DL1353" s="1453"/>
      <c r="DM1353" s="1453"/>
      <c r="DN1353" s="1453"/>
      <c r="DO1353" s="1453"/>
      <c r="DP1353" s="1453"/>
      <c r="DQ1353" s="1453"/>
      <c r="DR1353" s="1453"/>
      <c r="DS1353" s="1453"/>
      <c r="DT1353" s="1453"/>
    </row>
    <row r="1354" spans="1:124" s="1543" customFormat="1" ht="21.9" customHeight="1" x14ac:dyDescent="0.3">
      <c r="A1354" s="1453"/>
      <c r="B1354" s="1453"/>
      <c r="C1354" s="1514"/>
      <c r="D1354" s="1514"/>
      <c r="E1354" s="1514"/>
      <c r="F1354" s="1848"/>
      <c r="G1354" s="1930"/>
      <c r="H1354" s="1516"/>
      <c r="I1354" s="1537"/>
      <c r="J1354" s="1537"/>
      <c r="K1354" s="1453"/>
      <c r="L1354" s="1453"/>
      <c r="M1354" s="1453"/>
      <c r="N1354" s="1514"/>
      <c r="O1354" s="1453"/>
      <c r="P1354" s="1453"/>
      <c r="Q1354" s="1453"/>
      <c r="R1354" s="1453"/>
      <c r="S1354" s="1453"/>
      <c r="T1354" s="1452"/>
      <c r="U1354"/>
      <c r="V1354"/>
      <c r="W1354" s="1453"/>
      <c r="X1354" s="1453"/>
      <c r="Y1354" s="1453"/>
      <c r="Z1354" s="1453"/>
      <c r="AA1354" s="1453"/>
      <c r="AB1354" s="1453"/>
      <c r="AC1354" s="1453"/>
      <c r="AD1354" s="1453"/>
      <c r="AE1354" s="1453"/>
      <c r="AF1354" s="1453"/>
      <c r="AG1354" s="1453"/>
      <c r="AH1354" s="1453"/>
      <c r="AI1354" s="1453"/>
      <c r="AJ1354" s="1453"/>
      <c r="AK1354" s="1453"/>
      <c r="AL1354" s="1453"/>
      <c r="AM1354" s="1453"/>
      <c r="AN1354" s="1453"/>
      <c r="AO1354" s="1453"/>
      <c r="AP1354" s="1453"/>
      <c r="AQ1354" s="1453"/>
      <c r="AR1354" s="1454"/>
      <c r="AS1354" s="1453"/>
      <c r="AT1354" s="1453"/>
      <c r="AU1354" s="1453"/>
      <c r="AV1354" s="1453"/>
      <c r="AW1354" s="1453"/>
      <c r="AX1354" s="1453"/>
      <c r="AY1354" s="1453"/>
      <c r="AZ1354" s="1453"/>
      <c r="BA1354" s="1453"/>
      <c r="BB1354" s="1453"/>
      <c r="BC1354" s="1453"/>
      <c r="BD1354" s="1453"/>
      <c r="BE1354" s="1453"/>
      <c r="BF1354" s="1453"/>
      <c r="BG1354" s="1453"/>
      <c r="BH1354" s="1453"/>
      <c r="BI1354" s="1453"/>
      <c r="BJ1354" s="1453"/>
      <c r="BK1354" s="1453"/>
      <c r="BL1354" s="1453"/>
      <c r="BM1354" s="1453"/>
      <c r="BN1354" s="1453"/>
      <c r="BO1354" s="1453"/>
      <c r="BP1354" s="1453"/>
      <c r="BQ1354" s="1453"/>
      <c r="BR1354" s="1453"/>
      <c r="BS1354" s="1453"/>
      <c r="BT1354" s="1453"/>
      <c r="BU1354" s="1453"/>
      <c r="BV1354" s="1453"/>
      <c r="BW1354" s="1453"/>
      <c r="BX1354" s="1453"/>
      <c r="BY1354" s="1453"/>
      <c r="BZ1354" s="1453"/>
      <c r="CA1354" s="1453"/>
      <c r="CB1354" s="1453"/>
      <c r="CC1354" s="1453"/>
      <c r="CD1354" s="1453"/>
      <c r="CE1354" s="1453"/>
      <c r="CF1354" s="1453"/>
      <c r="CG1354" s="1453"/>
      <c r="CH1354" s="1453"/>
      <c r="CI1354" s="1453"/>
      <c r="CJ1354" s="1453"/>
      <c r="CK1354" s="1453"/>
      <c r="CL1354" s="1453"/>
      <c r="CM1354" s="1453"/>
      <c r="CN1354" s="1453"/>
      <c r="CO1354" s="1453"/>
      <c r="CP1354" s="1453"/>
      <c r="CQ1354" s="1453"/>
      <c r="CR1354" s="1453"/>
      <c r="CS1354" s="1453"/>
      <c r="CT1354" s="1453"/>
      <c r="CU1354" s="1453"/>
      <c r="CV1354" s="1453"/>
      <c r="CW1354" s="1453"/>
      <c r="CX1354" s="1453"/>
      <c r="CY1354" s="1453"/>
      <c r="CZ1354" s="1453"/>
      <c r="DA1354" s="1453"/>
      <c r="DB1354" s="1453"/>
      <c r="DC1354" s="1453"/>
      <c r="DD1354" s="1453"/>
      <c r="DE1354" s="1453"/>
      <c r="DF1354" s="1453"/>
      <c r="DG1354" s="1453"/>
      <c r="DH1354" s="1453"/>
      <c r="DI1354" s="1453"/>
      <c r="DJ1354" s="1453"/>
      <c r="DK1354" s="1453"/>
      <c r="DL1354" s="1453"/>
      <c r="DM1354" s="1453"/>
      <c r="DN1354" s="1453"/>
      <c r="DO1354" s="1453"/>
      <c r="DP1354" s="1453"/>
      <c r="DQ1354" s="1453"/>
      <c r="DR1354" s="1453"/>
      <c r="DS1354" s="1453"/>
      <c r="DT1354" s="1453"/>
    </row>
    <row r="1355" spans="1:124" s="1543" customFormat="1" ht="21.9" customHeight="1" x14ac:dyDescent="0.3">
      <c r="A1355" s="1453"/>
      <c r="B1355" s="1453"/>
      <c r="C1355" s="1514"/>
      <c r="D1355" s="1514"/>
      <c r="E1355" s="1514"/>
      <c r="F1355" s="1848"/>
      <c r="G1355" s="1930"/>
      <c r="H1355" s="1516"/>
      <c r="I1355" s="1537"/>
      <c r="J1355" s="1537"/>
      <c r="K1355" s="1453"/>
      <c r="L1355" s="1453"/>
      <c r="M1355" s="1453"/>
      <c r="N1355" s="1514"/>
      <c r="O1355" s="1453"/>
      <c r="P1355" s="1453"/>
      <c r="Q1355" s="1453"/>
      <c r="R1355" s="1453"/>
      <c r="S1355" s="1453"/>
      <c r="T1355" s="1452"/>
      <c r="U1355"/>
      <c r="V1355"/>
      <c r="W1355" s="1453"/>
      <c r="X1355" s="1453"/>
      <c r="Y1355" s="1453"/>
      <c r="Z1355" s="1453"/>
      <c r="AA1355" s="1453"/>
      <c r="AB1355" s="1453"/>
      <c r="AC1355" s="1453"/>
      <c r="AD1355" s="1453"/>
      <c r="AE1355" s="1453"/>
      <c r="AF1355" s="1453"/>
      <c r="AG1355" s="1453"/>
      <c r="AH1355" s="1453"/>
      <c r="AI1355" s="1453"/>
      <c r="AJ1355" s="1453"/>
      <c r="AK1355" s="1453"/>
      <c r="AL1355" s="1453"/>
      <c r="AM1355" s="1453"/>
      <c r="AN1355" s="1453"/>
      <c r="AO1355" s="1453"/>
      <c r="AP1355" s="1453"/>
      <c r="AQ1355" s="1453"/>
      <c r="AR1355" s="1454"/>
      <c r="AS1355" s="1453"/>
      <c r="AT1355" s="1453"/>
      <c r="AU1355" s="1453"/>
      <c r="AV1355" s="1453"/>
      <c r="AW1355" s="1453"/>
      <c r="AX1355" s="1453"/>
      <c r="AY1355" s="1453"/>
      <c r="AZ1355" s="1453"/>
      <c r="BA1355" s="1453"/>
      <c r="BB1355" s="1453"/>
      <c r="BC1355" s="1453"/>
      <c r="BD1355" s="1453"/>
      <c r="BE1355" s="1453"/>
      <c r="BF1355" s="1453"/>
      <c r="BG1355" s="1453"/>
      <c r="BH1355" s="1453"/>
      <c r="BI1355" s="1453"/>
      <c r="BJ1355" s="1453"/>
      <c r="BK1355" s="1453"/>
      <c r="BL1355" s="1453"/>
      <c r="BM1355" s="1453"/>
      <c r="BN1355" s="1453"/>
      <c r="BO1355" s="1453"/>
      <c r="BP1355" s="1453"/>
      <c r="BQ1355" s="1453"/>
      <c r="BR1355" s="1453"/>
      <c r="BS1355" s="1453"/>
      <c r="BT1355" s="1453"/>
      <c r="BU1355" s="1453"/>
      <c r="BV1355" s="1453"/>
      <c r="BW1355" s="1453"/>
      <c r="BX1355" s="1453"/>
      <c r="BY1355" s="1453"/>
      <c r="BZ1355" s="1453"/>
      <c r="CA1355" s="1453"/>
      <c r="CB1355" s="1453"/>
      <c r="CC1355" s="1453"/>
      <c r="CD1355" s="1453"/>
      <c r="CE1355" s="1453"/>
      <c r="CF1355" s="1453"/>
      <c r="CG1355" s="1453"/>
      <c r="CH1355" s="1453"/>
      <c r="CI1355" s="1453"/>
      <c r="CJ1355" s="1453"/>
      <c r="CK1355" s="1453"/>
      <c r="CL1355" s="1453"/>
      <c r="CM1355" s="1453"/>
      <c r="CN1355" s="1453"/>
      <c r="CO1355" s="1453"/>
      <c r="CP1355" s="1453"/>
      <c r="CQ1355" s="1453"/>
      <c r="CR1355" s="1453"/>
      <c r="CS1355" s="1453"/>
      <c r="CT1355" s="1453"/>
      <c r="CU1355" s="1453"/>
      <c r="CV1355" s="1453"/>
      <c r="CW1355" s="1453"/>
      <c r="CX1355" s="1453"/>
      <c r="CY1355" s="1453"/>
      <c r="CZ1355" s="1453"/>
      <c r="DA1355" s="1453"/>
      <c r="DB1355" s="1453"/>
      <c r="DC1355" s="1453"/>
      <c r="DD1355" s="1453"/>
      <c r="DE1355" s="1453"/>
      <c r="DF1355" s="1453"/>
      <c r="DG1355" s="1453"/>
      <c r="DH1355" s="1453"/>
      <c r="DI1355" s="1453"/>
      <c r="DJ1355" s="1453"/>
      <c r="DK1355" s="1453"/>
      <c r="DL1355" s="1453"/>
      <c r="DM1355" s="1453"/>
      <c r="DN1355" s="1453"/>
      <c r="DO1355" s="1453"/>
      <c r="DP1355" s="1453"/>
      <c r="DQ1355" s="1453"/>
      <c r="DR1355" s="1453"/>
      <c r="DS1355" s="1453"/>
      <c r="DT1355" s="1453"/>
    </row>
    <row r="1356" spans="1:124" s="1543" customFormat="1" ht="21.9" customHeight="1" x14ac:dyDescent="0.3">
      <c r="A1356" s="1453"/>
      <c r="B1356" s="1453"/>
      <c r="C1356" s="1514"/>
      <c r="D1356" s="1514"/>
      <c r="E1356" s="1514"/>
      <c r="F1356" s="1848"/>
      <c r="G1356" s="1930"/>
      <c r="H1356" s="1516"/>
      <c r="I1356" s="1537"/>
      <c r="J1356" s="1537"/>
      <c r="K1356" s="1453"/>
      <c r="L1356" s="1453"/>
      <c r="M1356" s="1453"/>
      <c r="N1356" s="1514"/>
      <c r="O1356" s="1453"/>
      <c r="P1356" s="1453"/>
      <c r="Q1356" s="1453"/>
      <c r="R1356" s="1453"/>
      <c r="S1356" s="1453"/>
      <c r="T1356" s="1452"/>
      <c r="U1356"/>
      <c r="V1356"/>
      <c r="W1356" s="1453"/>
      <c r="X1356" s="1453"/>
      <c r="Y1356" s="1453"/>
      <c r="Z1356" s="1453"/>
      <c r="AA1356" s="1453"/>
      <c r="AB1356" s="1453"/>
      <c r="AC1356" s="1453"/>
      <c r="AD1356" s="1453"/>
      <c r="AE1356" s="1453"/>
      <c r="AF1356" s="1453"/>
      <c r="AG1356" s="1453"/>
      <c r="AH1356" s="1453"/>
      <c r="AI1356" s="1453"/>
      <c r="AJ1356" s="1453"/>
      <c r="AK1356" s="1453"/>
      <c r="AL1356" s="1453"/>
      <c r="AM1356" s="1453"/>
      <c r="AN1356" s="1453"/>
      <c r="AO1356" s="1453"/>
      <c r="AP1356" s="1453"/>
      <c r="AQ1356" s="1453"/>
      <c r="AR1356" s="1454"/>
      <c r="AS1356" s="1453"/>
      <c r="AT1356" s="1453"/>
      <c r="AU1356" s="1453"/>
      <c r="AV1356" s="1453"/>
      <c r="AW1356" s="1453"/>
      <c r="AX1356" s="1453"/>
      <c r="AY1356" s="1453"/>
      <c r="AZ1356" s="1453"/>
      <c r="BA1356" s="1453"/>
      <c r="BB1356" s="1453"/>
      <c r="BC1356" s="1453"/>
      <c r="BD1356" s="1453"/>
      <c r="BE1356" s="1453"/>
      <c r="BF1356" s="1453"/>
      <c r="BG1356" s="1453"/>
      <c r="BH1356" s="1453"/>
      <c r="BI1356" s="1453"/>
      <c r="BJ1356" s="1453"/>
      <c r="BK1356" s="1453"/>
      <c r="BL1356" s="1453"/>
      <c r="BM1356" s="1453"/>
      <c r="BN1356" s="1453"/>
      <c r="BO1356" s="1453"/>
      <c r="BP1356" s="1453"/>
      <c r="BQ1356" s="1453"/>
      <c r="BR1356" s="1453"/>
      <c r="BS1356" s="1453"/>
      <c r="BT1356" s="1453"/>
      <c r="BU1356" s="1453"/>
      <c r="BV1356" s="1453"/>
      <c r="BW1356" s="1453"/>
      <c r="BX1356" s="1453"/>
      <c r="BY1356" s="1453"/>
      <c r="BZ1356" s="1453"/>
      <c r="CA1356" s="1453"/>
      <c r="CB1356" s="1453"/>
      <c r="CC1356" s="1453"/>
      <c r="CD1356" s="1453"/>
      <c r="CE1356" s="1453"/>
      <c r="CF1356" s="1453"/>
      <c r="CG1356" s="1453"/>
      <c r="CH1356" s="1453"/>
      <c r="CI1356" s="1453"/>
      <c r="CJ1356" s="1453"/>
      <c r="CK1356" s="1453"/>
      <c r="CL1356" s="1453"/>
      <c r="CM1356" s="1453"/>
      <c r="CN1356" s="1453"/>
      <c r="CO1356" s="1453"/>
      <c r="CP1356" s="1453"/>
      <c r="CQ1356" s="1453"/>
      <c r="CR1356" s="1453"/>
      <c r="CS1356" s="1453"/>
      <c r="CT1356" s="1453"/>
      <c r="CU1356" s="1453"/>
      <c r="CV1356" s="1453"/>
      <c r="CW1356" s="1453"/>
      <c r="CX1356" s="1453"/>
      <c r="CY1356" s="1453"/>
      <c r="CZ1356" s="1453"/>
      <c r="DA1356" s="1453"/>
      <c r="DB1356" s="1453"/>
      <c r="DC1356" s="1453"/>
      <c r="DD1356" s="1453"/>
      <c r="DE1356" s="1453"/>
      <c r="DF1356" s="1453"/>
      <c r="DG1356" s="1453"/>
      <c r="DH1356" s="1453"/>
      <c r="DI1356" s="1453"/>
      <c r="DJ1356" s="1453"/>
      <c r="DK1356" s="1453"/>
      <c r="DL1356" s="1453"/>
      <c r="DM1356" s="1453"/>
      <c r="DN1356" s="1453"/>
      <c r="DO1356" s="1453"/>
      <c r="DP1356" s="1453"/>
      <c r="DQ1356" s="1453"/>
      <c r="DR1356" s="1453"/>
      <c r="DS1356" s="1453"/>
      <c r="DT1356" s="1453"/>
    </row>
    <row r="1357" spans="1:124" s="1543" customFormat="1" ht="21.9" customHeight="1" x14ac:dyDescent="0.3">
      <c r="A1357" s="1453"/>
      <c r="B1357" s="1453"/>
      <c r="C1357" s="1514"/>
      <c r="D1357" s="1514"/>
      <c r="E1357" s="1514"/>
      <c r="F1357" s="1848"/>
      <c r="G1357" s="1930"/>
      <c r="H1357" s="1516"/>
      <c r="I1357" s="1537"/>
      <c r="J1357" s="1537"/>
      <c r="K1357" s="1453"/>
      <c r="L1357" s="1453"/>
      <c r="M1357" s="1453"/>
      <c r="N1357" s="1514"/>
      <c r="O1357" s="1453"/>
      <c r="P1357" s="1453"/>
      <c r="Q1357" s="1453"/>
      <c r="R1357" s="1453"/>
      <c r="S1357" s="1453"/>
      <c r="T1357" s="1452"/>
      <c r="U1357"/>
      <c r="V1357"/>
      <c r="W1357" s="1453"/>
      <c r="X1357" s="1453"/>
      <c r="Y1357" s="1453"/>
      <c r="Z1357" s="1453"/>
      <c r="AA1357" s="1453"/>
      <c r="AB1357" s="1453"/>
      <c r="AC1357" s="1453"/>
      <c r="AD1357" s="1453"/>
      <c r="AE1357" s="1453"/>
      <c r="AF1357" s="1453"/>
      <c r="AG1357" s="1453"/>
      <c r="AH1357" s="1453"/>
      <c r="AI1357" s="1453"/>
      <c r="AJ1357" s="1453"/>
      <c r="AK1357" s="1453"/>
      <c r="AL1357" s="1453"/>
      <c r="AM1357" s="1453"/>
      <c r="AN1357" s="1453"/>
      <c r="AO1357" s="1453"/>
      <c r="AP1357" s="1453"/>
      <c r="AQ1357" s="1453"/>
      <c r="AR1357" s="1454"/>
      <c r="AS1357" s="1453"/>
      <c r="AT1357" s="1453"/>
      <c r="AU1357" s="1453"/>
      <c r="AV1357" s="1453"/>
      <c r="AW1357" s="1453"/>
      <c r="AX1357" s="1453"/>
      <c r="AY1357" s="1453"/>
      <c r="AZ1357" s="1453"/>
      <c r="BA1357" s="1453"/>
      <c r="BB1357" s="1453"/>
      <c r="BC1357" s="1453"/>
      <c r="BD1357" s="1453"/>
      <c r="BE1357" s="1453"/>
      <c r="BF1357" s="1453"/>
      <c r="BG1357" s="1453"/>
      <c r="BH1357" s="1453"/>
      <c r="BI1357" s="1453"/>
      <c r="BJ1357" s="1453"/>
      <c r="BK1357" s="1453"/>
      <c r="BL1357" s="1453"/>
      <c r="BM1357" s="1453"/>
      <c r="BN1357" s="1453"/>
      <c r="BO1357" s="1453"/>
      <c r="BP1357" s="1453"/>
      <c r="BQ1357" s="1453"/>
      <c r="BR1357" s="1453"/>
      <c r="BS1357" s="1453"/>
      <c r="BT1357" s="1453"/>
      <c r="BU1357" s="1453"/>
      <c r="BV1357" s="1453"/>
      <c r="BW1357" s="1453"/>
      <c r="BX1357" s="1453"/>
      <c r="BY1357" s="1453"/>
      <c r="BZ1357" s="1453"/>
      <c r="CA1357" s="1453"/>
      <c r="CB1357" s="1453"/>
      <c r="CC1357" s="1453"/>
      <c r="CD1357" s="1453"/>
      <c r="CE1357" s="1453"/>
      <c r="CF1357" s="1453"/>
      <c r="CG1357" s="1453"/>
      <c r="CH1357" s="1453"/>
      <c r="CI1357" s="1453"/>
      <c r="CJ1357" s="1453"/>
      <c r="CK1357" s="1453"/>
      <c r="CL1357" s="1453"/>
      <c r="CM1357" s="1453"/>
      <c r="CN1357" s="1453"/>
      <c r="CO1357" s="1453"/>
      <c r="CP1357" s="1453"/>
      <c r="CQ1357" s="1453"/>
      <c r="CR1357" s="1453"/>
      <c r="CS1357" s="1453"/>
      <c r="CT1357" s="1453"/>
      <c r="CU1357" s="1453"/>
      <c r="CV1357" s="1453"/>
      <c r="CW1357" s="1453"/>
      <c r="CX1357" s="1453"/>
      <c r="CY1357" s="1453"/>
      <c r="CZ1357" s="1453"/>
      <c r="DA1357" s="1453"/>
      <c r="DB1357" s="1453"/>
      <c r="DC1357" s="1453"/>
      <c r="DD1357" s="1453"/>
      <c r="DE1357" s="1453"/>
      <c r="DF1357" s="1453"/>
      <c r="DG1357" s="1453"/>
      <c r="DH1357" s="1453"/>
      <c r="DI1357" s="1453"/>
      <c r="DJ1357" s="1453"/>
      <c r="DK1357" s="1453"/>
      <c r="DL1357" s="1453"/>
      <c r="DM1357" s="1453"/>
      <c r="DN1357" s="1453"/>
      <c r="DO1357" s="1453"/>
      <c r="DP1357" s="1453"/>
      <c r="DQ1357" s="1453"/>
      <c r="DR1357" s="1453"/>
      <c r="DS1357" s="1453"/>
      <c r="DT1357" s="1453"/>
    </row>
    <row r="1358" spans="1:124" s="1543" customFormat="1" ht="21.9" customHeight="1" x14ac:dyDescent="0.3">
      <c r="A1358" s="1453"/>
      <c r="B1358" s="1453"/>
      <c r="C1358" s="1514"/>
      <c r="D1358" s="1514"/>
      <c r="E1358" s="1514"/>
      <c r="F1358" s="1848"/>
      <c r="G1358" s="1930"/>
      <c r="H1358" s="1516"/>
      <c r="I1358" s="1537"/>
      <c r="J1358" s="1537"/>
      <c r="K1358" s="1453"/>
      <c r="L1358" s="1453"/>
      <c r="M1358" s="1453"/>
      <c r="N1358" s="1514"/>
      <c r="O1358" s="1453"/>
      <c r="P1358" s="1453"/>
      <c r="Q1358" s="1453"/>
      <c r="R1358" s="1453"/>
      <c r="S1358" s="1453"/>
      <c r="T1358" s="1452"/>
      <c r="U1358"/>
      <c r="V1358"/>
      <c r="W1358" s="1453"/>
      <c r="X1358" s="1453"/>
      <c r="Y1358" s="1453"/>
      <c r="Z1358" s="1453"/>
      <c r="AA1358" s="1453"/>
      <c r="AB1358" s="1453"/>
      <c r="AC1358" s="1453"/>
      <c r="AD1358" s="1453"/>
      <c r="AE1358" s="1453"/>
      <c r="AF1358" s="1453"/>
      <c r="AG1358" s="1453"/>
      <c r="AH1358" s="1453"/>
      <c r="AI1358" s="1453"/>
      <c r="AJ1358" s="1453"/>
      <c r="AK1358" s="1453"/>
      <c r="AL1358" s="1453"/>
      <c r="AM1358" s="1453"/>
      <c r="AN1358" s="1453"/>
      <c r="AO1358" s="1453"/>
      <c r="AP1358" s="1453"/>
      <c r="AQ1358" s="1453"/>
      <c r="AR1358" s="1454"/>
      <c r="AS1358" s="1453"/>
      <c r="AT1358" s="1453"/>
      <c r="AU1358" s="1453"/>
      <c r="AV1358" s="1453"/>
      <c r="AW1358" s="1453"/>
      <c r="AX1358" s="1453"/>
      <c r="AY1358" s="1453"/>
      <c r="AZ1358" s="1453"/>
      <c r="BA1358" s="1453"/>
      <c r="BB1358" s="1453"/>
      <c r="BC1358" s="1453"/>
      <c r="BD1358" s="1453"/>
      <c r="BE1358" s="1453"/>
      <c r="BF1358" s="1453"/>
      <c r="BG1358" s="1453"/>
      <c r="BH1358" s="1453"/>
      <c r="BI1358" s="1453"/>
      <c r="BJ1358" s="1453"/>
      <c r="BK1358" s="1453"/>
      <c r="BL1358" s="1453"/>
      <c r="BM1358" s="1453"/>
      <c r="BN1358" s="1453"/>
      <c r="BO1358" s="1453"/>
      <c r="BP1358" s="1453"/>
      <c r="BQ1358" s="1453"/>
      <c r="BR1358" s="1453"/>
      <c r="BS1358" s="1453"/>
      <c r="BT1358" s="1453"/>
      <c r="BU1358" s="1453"/>
      <c r="BV1358" s="1453"/>
      <c r="BW1358" s="1453"/>
      <c r="BX1358" s="1453"/>
      <c r="BY1358" s="1453"/>
      <c r="BZ1358" s="1453"/>
      <c r="CA1358" s="1453"/>
      <c r="CB1358" s="1453"/>
      <c r="CC1358" s="1453"/>
      <c r="CD1358" s="1453"/>
      <c r="CE1358" s="1453"/>
      <c r="CF1358" s="1453"/>
      <c r="CG1358" s="1453"/>
      <c r="CH1358" s="1453"/>
      <c r="CI1358" s="1453"/>
      <c r="CJ1358" s="1453"/>
      <c r="CK1358" s="1453"/>
      <c r="CL1358" s="1453"/>
      <c r="CM1358" s="1453"/>
      <c r="CN1358" s="1453"/>
      <c r="CO1358" s="1453"/>
      <c r="CP1358" s="1453"/>
      <c r="CQ1358" s="1453"/>
      <c r="CR1358" s="1453"/>
      <c r="CS1358" s="1453"/>
      <c r="CT1358" s="1453"/>
      <c r="CU1358" s="1453"/>
      <c r="CV1358" s="1453"/>
      <c r="CW1358" s="1453"/>
      <c r="CX1358" s="1453"/>
      <c r="CY1358" s="1453"/>
      <c r="CZ1358" s="1453"/>
      <c r="DA1358" s="1453"/>
      <c r="DB1358" s="1453"/>
      <c r="DC1358" s="1453"/>
      <c r="DD1358" s="1453"/>
      <c r="DE1358" s="1453"/>
      <c r="DF1358" s="1453"/>
      <c r="DG1358" s="1453"/>
      <c r="DH1358" s="1453"/>
      <c r="DI1358" s="1453"/>
      <c r="DJ1358" s="1453"/>
      <c r="DK1358" s="1453"/>
      <c r="DL1358" s="1453"/>
      <c r="DM1358" s="1453"/>
      <c r="DN1358" s="1453"/>
      <c r="DO1358" s="1453"/>
      <c r="DP1358" s="1453"/>
      <c r="DQ1358" s="1453"/>
      <c r="DR1358" s="1453"/>
      <c r="DS1358" s="1453"/>
      <c r="DT1358" s="1453"/>
    </row>
    <row r="1359" spans="1:124" s="1543" customFormat="1" ht="21.9" customHeight="1" x14ac:dyDescent="0.3">
      <c r="A1359" s="1453"/>
      <c r="B1359" s="1453"/>
      <c r="C1359" s="1514"/>
      <c r="D1359" s="1514"/>
      <c r="E1359" s="1514"/>
      <c r="F1359" s="1848"/>
      <c r="G1359" s="1930"/>
      <c r="H1359" s="1516"/>
      <c r="I1359" s="1537"/>
      <c r="J1359" s="1537"/>
      <c r="K1359" s="1453"/>
      <c r="L1359" s="1453"/>
      <c r="M1359" s="1453"/>
      <c r="N1359" s="1514"/>
      <c r="O1359" s="1453"/>
      <c r="P1359" s="1453"/>
      <c r="Q1359" s="1453"/>
      <c r="R1359" s="1453"/>
      <c r="S1359" s="1453"/>
      <c r="T1359" s="1452"/>
      <c r="U1359"/>
      <c r="V1359"/>
      <c r="W1359" s="1453"/>
      <c r="X1359" s="1453"/>
      <c r="Y1359" s="1453"/>
      <c r="Z1359" s="1453"/>
      <c r="AA1359" s="1453"/>
      <c r="AB1359" s="1453"/>
      <c r="AC1359" s="1453"/>
      <c r="AD1359" s="1453"/>
      <c r="AE1359" s="1453"/>
      <c r="AF1359" s="1453"/>
      <c r="AG1359" s="1453"/>
      <c r="AH1359" s="1453"/>
      <c r="AI1359" s="1453"/>
      <c r="AJ1359" s="1453"/>
      <c r="AK1359" s="1453"/>
      <c r="AL1359" s="1453"/>
      <c r="AM1359" s="1453"/>
      <c r="AN1359" s="1453"/>
      <c r="AO1359" s="1453"/>
      <c r="AP1359" s="1453"/>
      <c r="AQ1359" s="1453"/>
      <c r="AR1359" s="1454"/>
      <c r="AS1359" s="1453"/>
      <c r="AT1359" s="1453"/>
      <c r="AU1359" s="1453"/>
      <c r="AV1359" s="1453"/>
      <c r="AW1359" s="1453"/>
      <c r="AX1359" s="1453"/>
      <c r="AY1359" s="1453"/>
      <c r="AZ1359" s="1453"/>
      <c r="BA1359" s="1453"/>
      <c r="BB1359" s="1453"/>
      <c r="BC1359" s="1453"/>
      <c r="BD1359" s="1453"/>
      <c r="BE1359" s="1453"/>
      <c r="BF1359" s="1453"/>
      <c r="BG1359" s="1453"/>
      <c r="BH1359" s="1453"/>
      <c r="BI1359" s="1453"/>
      <c r="BJ1359" s="1453"/>
      <c r="BK1359" s="1453"/>
      <c r="BL1359" s="1453"/>
      <c r="BM1359" s="1453"/>
      <c r="BN1359" s="1453"/>
      <c r="BO1359" s="1453"/>
      <c r="BP1359" s="1453"/>
      <c r="BQ1359" s="1453"/>
      <c r="BR1359" s="1453"/>
      <c r="BS1359" s="1453"/>
      <c r="BT1359" s="1453"/>
      <c r="BU1359" s="1453"/>
      <c r="BV1359" s="1453"/>
      <c r="BW1359" s="1453"/>
      <c r="BX1359" s="1453"/>
      <c r="BY1359" s="1453"/>
      <c r="BZ1359" s="1453"/>
      <c r="CA1359" s="1453"/>
      <c r="CB1359" s="1453"/>
      <c r="CC1359" s="1453"/>
      <c r="CD1359" s="1453"/>
      <c r="CE1359" s="1453"/>
      <c r="CF1359" s="1453"/>
      <c r="CG1359" s="1453"/>
      <c r="CH1359" s="1453"/>
      <c r="CI1359" s="1453"/>
      <c r="CJ1359" s="1453"/>
      <c r="CK1359" s="1453"/>
      <c r="CL1359" s="1453"/>
      <c r="CM1359" s="1453"/>
      <c r="CN1359" s="1453"/>
      <c r="CO1359" s="1453"/>
      <c r="CP1359" s="1453"/>
      <c r="CQ1359" s="1453"/>
      <c r="CR1359" s="1453"/>
      <c r="CS1359" s="1453"/>
      <c r="CT1359" s="1453"/>
      <c r="CU1359" s="1453"/>
      <c r="CV1359" s="1453"/>
      <c r="CW1359" s="1453"/>
      <c r="CX1359" s="1453"/>
      <c r="CY1359" s="1453"/>
      <c r="CZ1359" s="1453"/>
      <c r="DA1359" s="1453"/>
      <c r="DB1359" s="1453"/>
      <c r="DC1359" s="1453"/>
      <c r="DD1359" s="1453"/>
      <c r="DE1359" s="1453"/>
      <c r="DF1359" s="1453"/>
      <c r="DG1359" s="1453"/>
      <c r="DH1359" s="1453"/>
      <c r="DI1359" s="1453"/>
      <c r="DJ1359" s="1453"/>
      <c r="DK1359" s="1453"/>
      <c r="DL1359" s="1453"/>
      <c r="DM1359" s="1453"/>
      <c r="DN1359" s="1453"/>
      <c r="DO1359" s="1453"/>
      <c r="DP1359" s="1453"/>
      <c r="DQ1359" s="1453"/>
      <c r="DR1359" s="1453"/>
      <c r="DS1359" s="1453"/>
      <c r="DT1359" s="1453"/>
    </row>
    <row r="1360" spans="1:124" s="1543" customFormat="1" ht="21.9" customHeight="1" x14ac:dyDescent="0.3">
      <c r="A1360" s="1453"/>
      <c r="B1360" s="1453"/>
      <c r="C1360" s="1514"/>
      <c r="D1360" s="1514"/>
      <c r="E1360" s="1514"/>
      <c r="F1360" s="1848"/>
      <c r="G1360" s="1930"/>
      <c r="H1360" s="1516"/>
      <c r="I1360" s="1537"/>
      <c r="J1360" s="1537"/>
      <c r="K1360" s="1453"/>
      <c r="L1360" s="1453"/>
      <c r="M1360" s="1453"/>
      <c r="N1360" s="1514"/>
      <c r="O1360" s="1453"/>
      <c r="P1360" s="1453"/>
      <c r="Q1360" s="1453"/>
      <c r="R1360" s="1453"/>
      <c r="S1360" s="1453"/>
      <c r="T1360" s="1452"/>
      <c r="U1360"/>
      <c r="V1360"/>
      <c r="W1360" s="1453"/>
      <c r="X1360" s="1453"/>
      <c r="Y1360" s="1453"/>
      <c r="Z1360" s="1453"/>
      <c r="AA1360" s="1453"/>
      <c r="AB1360" s="1453"/>
      <c r="AC1360" s="1453"/>
      <c r="AD1360" s="1453"/>
      <c r="AE1360" s="1453"/>
      <c r="AF1360" s="1453"/>
      <c r="AG1360" s="1453"/>
      <c r="AH1360" s="1453"/>
      <c r="AI1360" s="1453"/>
      <c r="AJ1360" s="1453"/>
      <c r="AK1360" s="1453"/>
      <c r="AL1360" s="1453"/>
      <c r="AM1360" s="1453"/>
      <c r="AN1360" s="1453"/>
      <c r="AO1360" s="1453"/>
      <c r="AP1360" s="1453"/>
      <c r="AQ1360" s="1453"/>
      <c r="AR1360" s="1454"/>
      <c r="AS1360" s="1453"/>
      <c r="AT1360" s="1453"/>
      <c r="AU1360" s="1453"/>
      <c r="AV1360" s="1453"/>
      <c r="AW1360" s="1453"/>
      <c r="AX1360" s="1453"/>
      <c r="AY1360" s="1453"/>
      <c r="AZ1360" s="1453"/>
      <c r="BA1360" s="1453"/>
      <c r="BB1360" s="1453"/>
      <c r="BC1360" s="1453"/>
      <c r="BD1360" s="1453"/>
      <c r="BE1360" s="1453"/>
      <c r="BF1360" s="1453"/>
      <c r="BG1360" s="1453"/>
      <c r="BH1360" s="1453"/>
      <c r="BI1360" s="1453"/>
      <c r="BJ1360" s="1453"/>
      <c r="BK1360" s="1453"/>
      <c r="BL1360" s="1453"/>
      <c r="BM1360" s="1453"/>
      <c r="BN1360" s="1453"/>
      <c r="BO1360" s="1453"/>
      <c r="BP1360" s="1453"/>
      <c r="BQ1360" s="1453"/>
      <c r="BR1360" s="1453"/>
      <c r="BS1360" s="1453"/>
      <c r="BT1360" s="1453"/>
      <c r="BU1360" s="1453"/>
      <c r="BV1360" s="1453"/>
      <c r="BW1360" s="1453"/>
      <c r="BX1360" s="1453"/>
      <c r="BY1360" s="1453"/>
      <c r="BZ1360" s="1453"/>
      <c r="CA1360" s="1453"/>
      <c r="CB1360" s="1453"/>
      <c r="CC1360" s="1453"/>
      <c r="CD1360" s="1453"/>
      <c r="CE1360" s="1453"/>
      <c r="CF1360" s="1453"/>
      <c r="CG1360" s="1453"/>
      <c r="CH1360" s="1453"/>
      <c r="CI1360" s="1453"/>
      <c r="CJ1360" s="1453"/>
      <c r="CK1360" s="1453"/>
      <c r="CL1360" s="1453"/>
      <c r="CM1360" s="1453"/>
      <c r="CN1360" s="1453"/>
      <c r="CO1360" s="1453"/>
      <c r="CP1360" s="1453"/>
      <c r="CQ1360" s="1453"/>
      <c r="CR1360" s="1453"/>
      <c r="CS1360" s="1453"/>
      <c r="CT1360" s="1453"/>
      <c r="CU1360" s="1453"/>
      <c r="CV1360" s="1453"/>
      <c r="CW1360" s="1453"/>
      <c r="CX1360" s="1453"/>
      <c r="CY1360" s="1453"/>
      <c r="CZ1360" s="1453"/>
      <c r="DA1360" s="1453"/>
      <c r="DB1360" s="1453"/>
      <c r="DC1360" s="1453"/>
      <c r="DD1360" s="1453"/>
      <c r="DE1360" s="1453"/>
      <c r="DF1360" s="1453"/>
      <c r="DG1360" s="1453"/>
      <c r="DH1360" s="1453"/>
      <c r="DI1360" s="1453"/>
      <c r="DJ1360" s="1453"/>
      <c r="DK1360" s="1453"/>
      <c r="DL1360" s="1453"/>
      <c r="DM1360" s="1453"/>
      <c r="DN1360" s="1453"/>
      <c r="DO1360" s="1453"/>
      <c r="DP1360" s="1453"/>
      <c r="DQ1360" s="1453"/>
      <c r="DR1360" s="1453"/>
      <c r="DS1360" s="1453"/>
      <c r="DT1360" s="1453"/>
    </row>
    <row r="1361" spans="1:124" s="1543" customFormat="1" ht="21.9" customHeight="1" x14ac:dyDescent="0.3">
      <c r="A1361" s="1453"/>
      <c r="B1361" s="1453"/>
      <c r="C1361" s="1514"/>
      <c r="D1361" s="1514"/>
      <c r="E1361" s="1514"/>
      <c r="F1361" s="1848"/>
      <c r="G1361" s="1930"/>
      <c r="H1361" s="1516"/>
      <c r="I1361" s="1537"/>
      <c r="J1361" s="1537"/>
      <c r="K1361" s="1453"/>
      <c r="L1361" s="1453"/>
      <c r="M1361" s="1453"/>
      <c r="N1361" s="1514"/>
      <c r="O1361" s="1453"/>
      <c r="P1361" s="1453"/>
      <c r="Q1361" s="1453"/>
      <c r="R1361" s="1453"/>
      <c r="S1361" s="1453"/>
      <c r="T1361" s="1452"/>
      <c r="U1361"/>
      <c r="V1361"/>
      <c r="W1361" s="1453"/>
      <c r="X1361" s="1453"/>
      <c r="Y1361" s="1453"/>
      <c r="Z1361" s="1453"/>
      <c r="AA1361" s="1453"/>
      <c r="AB1361" s="1453"/>
      <c r="AC1361" s="1453"/>
      <c r="AD1361" s="1453"/>
      <c r="AE1361" s="1453"/>
      <c r="AF1361" s="1453"/>
      <c r="AG1361" s="1453"/>
      <c r="AH1361" s="1453"/>
      <c r="AI1361" s="1453"/>
      <c r="AJ1361" s="1453"/>
      <c r="AK1361" s="1453"/>
      <c r="AL1361" s="1453"/>
      <c r="AM1361" s="1453"/>
      <c r="AN1361" s="1453"/>
      <c r="AO1361" s="1453"/>
      <c r="AP1361" s="1453"/>
      <c r="AQ1361" s="1453"/>
      <c r="AR1361" s="1454"/>
      <c r="AS1361" s="1453"/>
      <c r="AT1361" s="1453"/>
      <c r="AU1361" s="1453"/>
      <c r="AV1361" s="1453"/>
      <c r="AW1361" s="1453"/>
      <c r="AX1361" s="1453"/>
      <c r="AY1361" s="1453"/>
      <c r="AZ1361" s="1453"/>
      <c r="BA1361" s="1453"/>
      <c r="BB1361" s="1453"/>
      <c r="BC1361" s="1453"/>
      <c r="BD1361" s="1453"/>
      <c r="BE1361" s="1453"/>
      <c r="BF1361" s="1453"/>
      <c r="BG1361" s="1453"/>
      <c r="BH1361" s="1453"/>
      <c r="BI1361" s="1453"/>
      <c r="BJ1361" s="1453"/>
      <c r="BK1361" s="1453"/>
      <c r="BL1361" s="1453"/>
      <c r="BM1361" s="1453"/>
      <c r="BN1361" s="1453"/>
      <c r="BO1361" s="1453"/>
      <c r="BP1361" s="1453"/>
      <c r="BQ1361" s="1453"/>
      <c r="BR1361" s="1453"/>
      <c r="BS1361" s="1453"/>
      <c r="BT1361" s="1453"/>
      <c r="BU1361" s="1453"/>
      <c r="BV1361" s="1453"/>
      <c r="BW1361" s="1453"/>
      <c r="BX1361" s="1453"/>
      <c r="BY1361" s="1453"/>
      <c r="BZ1361" s="1453"/>
      <c r="CA1361" s="1453"/>
      <c r="CB1361" s="1453"/>
      <c r="CC1361" s="1453"/>
      <c r="CD1361" s="1453"/>
      <c r="CE1361" s="1453"/>
      <c r="CF1361" s="1453"/>
      <c r="CG1361" s="1453"/>
      <c r="CH1361" s="1453"/>
      <c r="CI1361" s="1453"/>
      <c r="CJ1361" s="1453"/>
      <c r="CK1361" s="1453"/>
      <c r="CL1361" s="1453"/>
      <c r="CM1361" s="1453"/>
      <c r="CN1361" s="1453"/>
      <c r="CO1361" s="1453"/>
      <c r="CP1361" s="1453"/>
      <c r="CQ1361" s="1453"/>
      <c r="CR1361" s="1453"/>
      <c r="CS1361" s="1453"/>
      <c r="CT1361" s="1453"/>
      <c r="CU1361" s="1453"/>
      <c r="CV1361" s="1453"/>
      <c r="CW1361" s="1453"/>
      <c r="CX1361" s="1453"/>
      <c r="CY1361" s="1453"/>
      <c r="CZ1361" s="1453"/>
      <c r="DA1361" s="1453"/>
      <c r="DB1361" s="1453"/>
      <c r="DC1361" s="1453"/>
      <c r="DD1361" s="1453"/>
      <c r="DE1361" s="1453"/>
      <c r="DF1361" s="1453"/>
      <c r="DG1361" s="1453"/>
      <c r="DH1361" s="1453"/>
      <c r="DI1361" s="1453"/>
      <c r="DJ1361" s="1453"/>
      <c r="DK1361" s="1453"/>
      <c r="DL1361" s="1453"/>
      <c r="DM1361" s="1453"/>
      <c r="DN1361" s="1453"/>
      <c r="DO1361" s="1453"/>
      <c r="DP1361" s="1453"/>
      <c r="DQ1361" s="1453"/>
      <c r="DR1361" s="1453"/>
      <c r="DS1361" s="1453"/>
      <c r="DT1361" s="1453"/>
    </row>
    <row r="1362" spans="1:124" s="1543" customFormat="1" ht="21.9" customHeight="1" x14ac:dyDescent="0.3">
      <c r="A1362" s="1453"/>
      <c r="B1362" s="1453"/>
      <c r="C1362" s="1514"/>
      <c r="D1362" s="1514"/>
      <c r="E1362" s="1514"/>
      <c r="F1362" s="1848"/>
      <c r="G1362" s="1930"/>
      <c r="H1362" s="1516"/>
      <c r="I1362" s="1537"/>
      <c r="J1362" s="1537"/>
      <c r="K1362" s="1453"/>
      <c r="L1362" s="1453"/>
      <c r="M1362" s="1453"/>
      <c r="N1362" s="1514"/>
      <c r="O1362" s="1453"/>
      <c r="P1362" s="1453"/>
      <c r="Q1362" s="1453"/>
      <c r="R1362" s="1453"/>
      <c r="S1362" s="1453"/>
      <c r="T1362" s="1452"/>
      <c r="U1362"/>
      <c r="V1362"/>
      <c r="W1362" s="1453"/>
      <c r="X1362" s="1453"/>
      <c r="Y1362" s="1453"/>
      <c r="Z1362" s="1453"/>
      <c r="AA1362" s="1453"/>
      <c r="AB1362" s="1453"/>
      <c r="AC1362" s="1453"/>
      <c r="AD1362" s="1453"/>
      <c r="AE1362" s="1453"/>
      <c r="AF1362" s="1453"/>
      <c r="AG1362" s="1453"/>
      <c r="AH1362" s="1453"/>
      <c r="AI1362" s="1453"/>
      <c r="AJ1362" s="1453"/>
      <c r="AK1362" s="1453"/>
      <c r="AL1362" s="1453"/>
      <c r="AM1362" s="1453"/>
      <c r="AN1362" s="1453"/>
      <c r="AO1362" s="1453"/>
      <c r="AP1362" s="1453"/>
      <c r="AQ1362" s="1453"/>
      <c r="AR1362" s="1454"/>
      <c r="AS1362" s="1453"/>
      <c r="AT1362" s="1453"/>
      <c r="AU1362" s="1453"/>
      <c r="AV1362" s="1453"/>
      <c r="AW1362" s="1453"/>
      <c r="AX1362" s="1453"/>
      <c r="AY1362" s="1453"/>
      <c r="AZ1362" s="1453"/>
      <c r="BA1362" s="1453"/>
      <c r="BB1362" s="1453"/>
      <c r="BC1362" s="1453"/>
      <c r="BD1362" s="1453"/>
      <c r="BE1362" s="1453"/>
      <c r="BF1362" s="1453"/>
      <c r="BG1362" s="1453"/>
      <c r="BH1362" s="1453"/>
      <c r="BI1362" s="1453"/>
      <c r="BJ1362" s="1453"/>
      <c r="BK1362" s="1453"/>
      <c r="BL1362" s="1453"/>
      <c r="BM1362" s="1453"/>
      <c r="BN1362" s="1453"/>
      <c r="BO1362" s="1453"/>
      <c r="BP1362" s="1453"/>
      <c r="BQ1362" s="1453"/>
      <c r="BR1362" s="1453"/>
      <c r="BS1362" s="1453"/>
      <c r="BT1362" s="1453"/>
      <c r="BU1362" s="1453"/>
      <c r="BV1362" s="1453"/>
      <c r="BW1362" s="1453"/>
      <c r="BX1362" s="1453"/>
      <c r="BY1362" s="1453"/>
      <c r="BZ1362" s="1453"/>
      <c r="CA1362" s="1453"/>
      <c r="CB1362" s="1453"/>
      <c r="CC1362" s="1453"/>
      <c r="CD1362" s="1453"/>
      <c r="CE1362" s="1453"/>
      <c r="CF1362" s="1453"/>
      <c r="CG1362" s="1453"/>
      <c r="CH1362" s="1453"/>
      <c r="CI1362" s="1453"/>
      <c r="CJ1362" s="1453"/>
      <c r="CK1362" s="1453"/>
      <c r="CL1362" s="1453"/>
      <c r="CM1362" s="1453"/>
      <c r="CN1362" s="1453"/>
      <c r="CO1362" s="1453"/>
      <c r="CP1362" s="1453"/>
      <c r="CQ1362" s="1453"/>
      <c r="CR1362" s="1453"/>
      <c r="CS1362" s="1453"/>
      <c r="CT1362" s="1453"/>
      <c r="CU1362" s="1453"/>
      <c r="CV1362" s="1453"/>
      <c r="CW1362" s="1453"/>
      <c r="CX1362" s="1453"/>
      <c r="CY1362" s="1453"/>
      <c r="CZ1362" s="1453"/>
      <c r="DA1362" s="1453"/>
      <c r="DB1362" s="1453"/>
      <c r="DC1362" s="1453"/>
      <c r="DD1362" s="1453"/>
      <c r="DE1362" s="1453"/>
      <c r="DF1362" s="1453"/>
      <c r="DG1362" s="1453"/>
      <c r="DH1362" s="1453"/>
      <c r="DI1362" s="1453"/>
      <c r="DJ1362" s="1453"/>
      <c r="DK1362" s="1453"/>
      <c r="DL1362" s="1453"/>
      <c r="DM1362" s="1453"/>
      <c r="DN1362" s="1453"/>
      <c r="DO1362" s="1453"/>
      <c r="DP1362" s="1453"/>
      <c r="DQ1362" s="1453"/>
      <c r="DR1362" s="1453"/>
      <c r="DS1362" s="1453"/>
      <c r="DT1362" s="1453"/>
    </row>
    <row r="1363" spans="1:124" s="1543" customFormat="1" ht="21.9" customHeight="1" x14ac:dyDescent="0.3">
      <c r="A1363" s="1453"/>
      <c r="B1363" s="1453"/>
      <c r="C1363" s="1514"/>
      <c r="D1363" s="1514"/>
      <c r="E1363" s="1514"/>
      <c r="F1363" s="1848"/>
      <c r="G1363" s="1930"/>
      <c r="H1363" s="1516"/>
      <c r="I1363" s="1537"/>
      <c r="J1363" s="1537"/>
      <c r="K1363" s="1453"/>
      <c r="L1363" s="1453"/>
      <c r="M1363" s="1453"/>
      <c r="N1363" s="1514"/>
      <c r="O1363" s="1453"/>
      <c r="P1363" s="1453"/>
      <c r="Q1363" s="1453"/>
      <c r="R1363" s="1453"/>
      <c r="S1363" s="1453"/>
      <c r="T1363" s="1452"/>
      <c r="U1363"/>
      <c r="V1363"/>
      <c r="W1363" s="1453"/>
      <c r="X1363" s="1453"/>
      <c r="Y1363" s="1453"/>
      <c r="Z1363" s="1453"/>
      <c r="AA1363" s="1453"/>
      <c r="AB1363" s="1453"/>
      <c r="AC1363" s="1453"/>
      <c r="AD1363" s="1453"/>
      <c r="AE1363" s="1453"/>
      <c r="AF1363" s="1453"/>
      <c r="AG1363" s="1453"/>
      <c r="AH1363" s="1453"/>
      <c r="AI1363" s="1453"/>
      <c r="AJ1363" s="1453"/>
      <c r="AK1363" s="1453"/>
      <c r="AL1363" s="1453"/>
      <c r="AM1363" s="1453"/>
      <c r="AN1363" s="1453"/>
      <c r="AO1363" s="1453"/>
      <c r="AP1363" s="1453"/>
      <c r="AQ1363" s="1453"/>
      <c r="AR1363" s="1454"/>
      <c r="AS1363" s="1453"/>
      <c r="AT1363" s="1453"/>
      <c r="AU1363" s="1453"/>
      <c r="AV1363" s="1453"/>
      <c r="AW1363" s="1453"/>
      <c r="AX1363" s="1453"/>
      <c r="AY1363" s="1453"/>
      <c r="AZ1363" s="1453"/>
      <c r="BA1363" s="1453"/>
      <c r="BB1363" s="1453"/>
      <c r="BC1363" s="1453"/>
      <c r="BD1363" s="1453"/>
      <c r="BE1363" s="1453"/>
      <c r="BF1363" s="1453"/>
      <c r="BG1363" s="1453"/>
      <c r="BH1363" s="1453"/>
      <c r="BI1363" s="1453"/>
      <c r="BJ1363" s="1453"/>
      <c r="BK1363" s="1453"/>
      <c r="BL1363" s="1453"/>
      <c r="BM1363" s="1453"/>
      <c r="BN1363" s="1453"/>
      <c r="BO1363" s="1453"/>
      <c r="BP1363" s="1453"/>
      <c r="BQ1363" s="1453"/>
      <c r="BR1363" s="1453"/>
      <c r="BS1363" s="1453"/>
      <c r="BT1363" s="1453"/>
      <c r="BU1363" s="1453"/>
      <c r="BV1363" s="1453"/>
      <c r="BW1363" s="1453"/>
      <c r="BX1363" s="1453"/>
      <c r="BY1363" s="1453"/>
      <c r="BZ1363" s="1453"/>
      <c r="CA1363" s="1453"/>
      <c r="CB1363" s="1453"/>
      <c r="CC1363" s="1453"/>
      <c r="CD1363" s="1453"/>
      <c r="CE1363" s="1453"/>
      <c r="CF1363" s="1453"/>
      <c r="CG1363" s="1453"/>
      <c r="CH1363" s="1453"/>
      <c r="CI1363" s="1453"/>
      <c r="CJ1363" s="1453"/>
      <c r="CK1363" s="1453"/>
      <c r="CL1363" s="1453"/>
      <c r="CM1363" s="1453"/>
      <c r="CN1363" s="1453"/>
      <c r="CO1363" s="1453"/>
      <c r="CP1363" s="1453"/>
      <c r="CQ1363" s="1453"/>
      <c r="CR1363" s="1453"/>
      <c r="CS1363" s="1453"/>
      <c r="CT1363" s="1453"/>
      <c r="CU1363" s="1453"/>
      <c r="CV1363" s="1453"/>
      <c r="CW1363" s="1453"/>
      <c r="CX1363" s="1453"/>
      <c r="CY1363" s="1453"/>
      <c r="CZ1363" s="1453"/>
      <c r="DA1363" s="1453"/>
      <c r="DB1363" s="1453"/>
      <c r="DC1363" s="1453"/>
      <c r="DD1363" s="1453"/>
      <c r="DE1363" s="1453"/>
      <c r="DF1363" s="1453"/>
      <c r="DG1363" s="1453"/>
      <c r="DH1363" s="1453"/>
      <c r="DI1363" s="1453"/>
      <c r="DJ1363" s="1453"/>
      <c r="DK1363" s="1453"/>
      <c r="DL1363" s="1453"/>
      <c r="DM1363" s="1453"/>
      <c r="DN1363" s="1453"/>
      <c r="DO1363" s="1453"/>
      <c r="DP1363" s="1453"/>
      <c r="DQ1363" s="1453"/>
      <c r="DR1363" s="1453"/>
      <c r="DS1363" s="1453"/>
      <c r="DT1363" s="1453"/>
    </row>
    <row r="1364" spans="1:124" s="1543" customFormat="1" ht="21.9" customHeight="1" x14ac:dyDescent="0.3">
      <c r="A1364" s="1453"/>
      <c r="B1364" s="1453"/>
      <c r="C1364" s="1514"/>
      <c r="D1364" s="1514"/>
      <c r="E1364" s="1514"/>
      <c r="F1364" s="1848"/>
      <c r="G1364" s="1930"/>
      <c r="H1364" s="1516"/>
      <c r="I1364" s="1537"/>
      <c r="J1364" s="1537"/>
      <c r="K1364" s="1453"/>
      <c r="L1364" s="1453"/>
      <c r="M1364" s="1453"/>
      <c r="N1364" s="1514"/>
      <c r="O1364" s="1453"/>
      <c r="P1364" s="1453"/>
      <c r="Q1364" s="1453"/>
      <c r="R1364" s="1453"/>
      <c r="S1364" s="1453"/>
      <c r="T1364" s="1452"/>
      <c r="U1364"/>
      <c r="V1364"/>
      <c r="W1364" s="1453"/>
      <c r="X1364" s="1453"/>
      <c r="Y1364" s="1453"/>
      <c r="Z1364" s="1453"/>
      <c r="AA1364" s="1453"/>
      <c r="AB1364" s="1453"/>
      <c r="AC1364" s="1453"/>
      <c r="AD1364" s="1453"/>
      <c r="AE1364" s="1453"/>
      <c r="AF1364" s="1453"/>
      <c r="AG1364" s="1453"/>
      <c r="AH1364" s="1453"/>
      <c r="AI1364" s="1453"/>
      <c r="AJ1364" s="1453"/>
      <c r="AK1364" s="1453"/>
      <c r="AL1364" s="1453"/>
      <c r="AM1364" s="1453"/>
      <c r="AN1364" s="1453"/>
      <c r="AO1364" s="1453"/>
      <c r="AP1364" s="1453"/>
      <c r="AQ1364" s="1453"/>
      <c r="AR1364" s="1454"/>
      <c r="AS1364" s="1453"/>
      <c r="AT1364" s="1453"/>
      <c r="AU1364" s="1453"/>
      <c r="AV1364" s="1453"/>
      <c r="AW1364" s="1453"/>
      <c r="AX1364" s="1453"/>
      <c r="AY1364" s="1453"/>
      <c r="AZ1364" s="1453"/>
      <c r="BA1364" s="1453"/>
      <c r="BB1364" s="1453"/>
      <c r="BC1364" s="1453"/>
      <c r="BD1364" s="1453"/>
      <c r="BE1364" s="1453"/>
      <c r="BF1364" s="1453"/>
      <c r="BG1364" s="1453"/>
      <c r="BH1364" s="1453"/>
      <c r="BI1364" s="1453"/>
      <c r="BJ1364" s="1453"/>
      <c r="BK1364" s="1453"/>
      <c r="BL1364" s="1453"/>
      <c r="BM1364" s="1453"/>
      <c r="BN1364" s="1453"/>
      <c r="BO1364" s="1453"/>
      <c r="BP1364" s="1453"/>
      <c r="BQ1364" s="1453"/>
      <c r="BR1364" s="1453"/>
      <c r="BS1364" s="1453"/>
      <c r="BT1364" s="1453"/>
      <c r="BU1364" s="1453"/>
      <c r="BV1364" s="1453"/>
      <c r="BW1364" s="1453"/>
      <c r="BX1364" s="1453"/>
      <c r="BY1364" s="1453"/>
      <c r="BZ1364" s="1453"/>
      <c r="CA1364" s="1453"/>
      <c r="CB1364" s="1453"/>
      <c r="CC1364" s="1453"/>
      <c r="CD1364" s="1453"/>
      <c r="CE1364" s="1453"/>
      <c r="CF1364" s="1453"/>
      <c r="CG1364" s="1453"/>
      <c r="CH1364" s="1453"/>
      <c r="CI1364" s="1453"/>
      <c r="CJ1364" s="1453"/>
      <c r="CK1364" s="1453"/>
      <c r="CL1364" s="1453"/>
      <c r="CM1364" s="1453"/>
      <c r="CN1364" s="1453"/>
      <c r="CO1364" s="1453"/>
      <c r="CP1364" s="1453"/>
      <c r="CQ1364" s="1453"/>
      <c r="CR1364" s="1453"/>
      <c r="CS1364" s="1453"/>
      <c r="CT1364" s="1453"/>
      <c r="CU1364" s="1453"/>
      <c r="CV1364" s="1453"/>
      <c r="CW1364" s="1453"/>
      <c r="CX1364" s="1453"/>
      <c r="CY1364" s="1453"/>
      <c r="CZ1364" s="1453"/>
      <c r="DA1364" s="1453"/>
      <c r="DB1364" s="1453"/>
      <c r="DC1364" s="1453"/>
      <c r="DD1364" s="1453"/>
      <c r="DE1364" s="1453"/>
      <c r="DF1364" s="1453"/>
      <c r="DG1364" s="1453"/>
      <c r="DH1364" s="1453"/>
      <c r="DI1364" s="1453"/>
      <c r="DJ1364" s="1453"/>
      <c r="DK1364" s="1453"/>
      <c r="DL1364" s="1453"/>
      <c r="DM1364" s="1453"/>
      <c r="DN1364" s="1453"/>
      <c r="DO1364" s="1453"/>
      <c r="DP1364" s="1453"/>
      <c r="DQ1364" s="1453"/>
      <c r="DR1364" s="1453"/>
      <c r="DS1364" s="1453"/>
      <c r="DT1364" s="1453"/>
    </row>
    <row r="1365" spans="1:124" s="1543" customFormat="1" ht="21.9" customHeight="1" x14ac:dyDescent="0.3">
      <c r="A1365" s="1453"/>
      <c r="B1365" s="1453"/>
      <c r="C1365" s="1514"/>
      <c r="D1365" s="1514"/>
      <c r="E1365" s="1514"/>
      <c r="F1365" s="1848"/>
      <c r="G1365" s="1930"/>
      <c r="H1365" s="1516"/>
      <c r="I1365" s="1537"/>
      <c r="J1365" s="1537"/>
      <c r="K1365" s="1453"/>
      <c r="L1365" s="1453"/>
      <c r="M1365" s="1453"/>
      <c r="N1365" s="1514"/>
      <c r="O1365" s="1453"/>
      <c r="P1365" s="1453"/>
      <c r="Q1365" s="1453"/>
      <c r="R1365" s="1453"/>
      <c r="S1365" s="1453"/>
      <c r="T1365" s="1452"/>
      <c r="U1365"/>
      <c r="V1365"/>
      <c r="W1365" s="1453"/>
      <c r="X1365" s="1453"/>
      <c r="Y1365" s="1453"/>
      <c r="Z1365" s="1453"/>
      <c r="AA1365" s="1453"/>
      <c r="AB1365" s="1453"/>
      <c r="AC1365" s="1453"/>
      <c r="AD1365" s="1453"/>
      <c r="AE1365" s="1453"/>
      <c r="AF1365" s="1453"/>
      <c r="AG1365" s="1453"/>
      <c r="AH1365" s="1453"/>
      <c r="AI1365" s="1453"/>
      <c r="AJ1365" s="1453"/>
      <c r="AK1365" s="1453"/>
      <c r="AL1365" s="1453"/>
      <c r="AM1365" s="1453"/>
      <c r="AN1365" s="1453"/>
      <c r="AO1365" s="1453"/>
      <c r="AP1365" s="1453"/>
      <c r="AQ1365" s="1453"/>
      <c r="AR1365" s="1454"/>
      <c r="AS1365" s="1453"/>
      <c r="AT1365" s="1453"/>
      <c r="AU1365" s="1453"/>
      <c r="AV1365" s="1453"/>
      <c r="AW1365" s="1453"/>
      <c r="AX1365" s="1453"/>
      <c r="AY1365" s="1453"/>
      <c r="AZ1365" s="1453"/>
      <c r="BA1365" s="1453"/>
      <c r="BB1365" s="1453"/>
      <c r="BC1365" s="1453"/>
      <c r="BD1365" s="1453"/>
      <c r="BE1365" s="1453"/>
      <c r="BF1365" s="1453"/>
      <c r="BG1365" s="1453"/>
      <c r="BH1365" s="1453"/>
      <c r="BI1365" s="1453"/>
      <c r="BJ1365" s="1453"/>
      <c r="BK1365" s="1453"/>
      <c r="BL1365" s="1453"/>
      <c r="BM1365" s="1453"/>
      <c r="BN1365" s="1453"/>
      <c r="BO1365" s="1453"/>
      <c r="BP1365" s="1453"/>
      <c r="BQ1365" s="1453"/>
      <c r="BR1365" s="1453"/>
      <c r="BS1365" s="1453"/>
      <c r="BT1365" s="1453"/>
      <c r="BU1365" s="1453"/>
      <c r="BV1365" s="1453"/>
      <c r="BW1365" s="1453"/>
      <c r="BX1365" s="1453"/>
      <c r="BY1365" s="1453"/>
      <c r="BZ1365" s="1453"/>
      <c r="CA1365" s="1453"/>
      <c r="CB1365" s="1453"/>
      <c r="CC1365" s="1453"/>
      <c r="CD1365" s="1453"/>
      <c r="CE1365" s="1453"/>
      <c r="CF1365" s="1453"/>
      <c r="CG1365" s="1453"/>
      <c r="CH1365" s="1453"/>
      <c r="CI1365" s="1453"/>
      <c r="CJ1365" s="1453"/>
      <c r="CK1365" s="1453"/>
      <c r="CL1365" s="1453"/>
      <c r="CM1365" s="1453"/>
      <c r="CN1365" s="1453"/>
      <c r="CO1365" s="1453"/>
      <c r="CP1365" s="1453"/>
      <c r="CQ1365" s="1453"/>
      <c r="CR1365" s="1453"/>
      <c r="CS1365" s="1453"/>
      <c r="CT1365" s="1453"/>
      <c r="CU1365" s="1453"/>
      <c r="CV1365" s="1453"/>
      <c r="CW1365" s="1453"/>
      <c r="CX1365" s="1453"/>
      <c r="CY1365" s="1453"/>
      <c r="CZ1365" s="1453"/>
      <c r="DA1365" s="1453"/>
      <c r="DB1365" s="1453"/>
      <c r="DC1365" s="1453"/>
      <c r="DD1365" s="1453"/>
      <c r="DE1365" s="1453"/>
      <c r="DF1365" s="1453"/>
      <c r="DG1365" s="1453"/>
      <c r="DH1365" s="1453"/>
      <c r="DI1365" s="1453"/>
      <c r="DJ1365" s="1453"/>
      <c r="DK1365" s="1453"/>
      <c r="DL1365" s="1453"/>
      <c r="DM1365" s="1453"/>
      <c r="DN1365" s="1453"/>
      <c r="DO1365" s="1453"/>
      <c r="DP1365" s="1453"/>
      <c r="DQ1365" s="1453"/>
      <c r="DR1365" s="1453"/>
      <c r="DS1365" s="1453"/>
      <c r="DT1365" s="1453"/>
    </row>
    <row r="1366" spans="1:124" s="1543" customFormat="1" ht="21.9" customHeight="1" x14ac:dyDescent="0.3">
      <c r="A1366" s="1453"/>
      <c r="B1366" s="1453"/>
      <c r="C1366" s="1514"/>
      <c r="D1366" s="1514"/>
      <c r="E1366" s="1514"/>
      <c r="F1366" s="1848"/>
      <c r="G1366" s="1930"/>
      <c r="H1366" s="1516"/>
      <c r="I1366" s="1537"/>
      <c r="J1366" s="1537"/>
      <c r="K1366" s="1453"/>
      <c r="L1366" s="1453"/>
      <c r="M1366" s="1453"/>
      <c r="N1366" s="1514"/>
      <c r="O1366" s="1453"/>
      <c r="P1366" s="1453"/>
      <c r="Q1366" s="1453"/>
      <c r="R1366" s="1453"/>
      <c r="S1366" s="1453"/>
      <c r="T1366" s="1452"/>
      <c r="U1366"/>
      <c r="V1366"/>
      <c r="W1366" s="1453"/>
      <c r="X1366" s="1453"/>
      <c r="Y1366" s="1453"/>
      <c r="Z1366" s="1453"/>
      <c r="AA1366" s="1453"/>
      <c r="AB1366" s="1453"/>
      <c r="AC1366" s="1453"/>
      <c r="AD1366" s="1453"/>
      <c r="AE1366" s="1453"/>
      <c r="AF1366" s="1453"/>
      <c r="AG1366" s="1453"/>
      <c r="AH1366" s="1453"/>
      <c r="AI1366" s="1453"/>
      <c r="AJ1366" s="1453"/>
      <c r="AK1366" s="1453"/>
      <c r="AL1366" s="1453"/>
      <c r="AM1366" s="1453"/>
      <c r="AN1366" s="1453"/>
      <c r="AO1366" s="1453"/>
      <c r="AP1366" s="1453"/>
      <c r="AQ1366" s="1453"/>
      <c r="AR1366" s="1454"/>
      <c r="AS1366" s="1453"/>
      <c r="AT1366" s="1453"/>
      <c r="AU1366" s="1453"/>
      <c r="AV1366" s="1453"/>
      <c r="AW1366" s="1453"/>
      <c r="AX1366" s="1453"/>
      <c r="AY1366" s="1453"/>
      <c r="AZ1366" s="1453"/>
      <c r="BA1366" s="1453"/>
      <c r="BB1366" s="1453"/>
      <c r="BC1366" s="1453"/>
      <c r="BD1366" s="1453"/>
      <c r="BE1366" s="1453"/>
      <c r="BF1366" s="1453"/>
      <c r="BG1366" s="1453"/>
      <c r="BH1366" s="1453"/>
      <c r="BI1366" s="1453"/>
      <c r="BJ1366" s="1453"/>
      <c r="BK1366" s="1453"/>
      <c r="BL1366" s="1453"/>
      <c r="BM1366" s="1453"/>
      <c r="BN1366" s="1453"/>
      <c r="BO1366" s="1453"/>
      <c r="BP1366" s="1453"/>
      <c r="BQ1366" s="1453"/>
      <c r="BR1366" s="1453"/>
      <c r="BS1366" s="1453"/>
      <c r="BT1366" s="1453"/>
      <c r="BU1366" s="1453"/>
      <c r="BV1366" s="1453"/>
      <c r="BW1366" s="1453"/>
      <c r="BX1366" s="1453"/>
      <c r="BY1366" s="1453"/>
      <c r="BZ1366" s="1453"/>
      <c r="CA1366" s="1453"/>
      <c r="CB1366" s="1453"/>
      <c r="CC1366" s="1453"/>
      <c r="CD1366" s="1453"/>
      <c r="CE1366" s="1453"/>
      <c r="CF1366" s="1453"/>
      <c r="CG1366" s="1453"/>
      <c r="CH1366" s="1453"/>
      <c r="CI1366" s="1453"/>
      <c r="CJ1366" s="1453"/>
      <c r="CK1366" s="1453"/>
      <c r="CL1366" s="1453"/>
      <c r="CM1366" s="1453"/>
      <c r="CN1366" s="1453"/>
      <c r="CO1366" s="1453"/>
      <c r="CP1366" s="1453"/>
      <c r="CQ1366" s="1453"/>
      <c r="CR1366" s="1453"/>
      <c r="CS1366" s="1453"/>
      <c r="CT1366" s="1453"/>
      <c r="CU1366" s="1453"/>
      <c r="CV1366" s="1453"/>
      <c r="CW1366" s="1453"/>
      <c r="CX1366" s="1453"/>
      <c r="CY1366" s="1453"/>
      <c r="CZ1366" s="1453"/>
      <c r="DA1366" s="1453"/>
      <c r="DB1366" s="1453"/>
      <c r="DC1366" s="1453"/>
      <c r="DD1366" s="1453"/>
      <c r="DE1366" s="1453"/>
      <c r="DF1366" s="1453"/>
      <c r="DG1366" s="1453"/>
      <c r="DH1366" s="1453"/>
      <c r="DI1366" s="1453"/>
      <c r="DJ1366" s="1453"/>
      <c r="DK1366" s="1453"/>
      <c r="DL1366" s="1453"/>
      <c r="DM1366" s="1453"/>
      <c r="DN1366" s="1453"/>
      <c r="DO1366" s="1453"/>
      <c r="DP1366" s="1453"/>
      <c r="DQ1366" s="1453"/>
      <c r="DR1366" s="1453"/>
      <c r="DS1366" s="1453"/>
      <c r="DT1366" s="1453"/>
    </row>
    <row r="1367" spans="1:124" s="1543" customFormat="1" ht="21.9" customHeight="1" x14ac:dyDescent="0.3">
      <c r="A1367" s="1453"/>
      <c r="B1367" s="1453"/>
      <c r="C1367" s="1514"/>
      <c r="D1367" s="1514"/>
      <c r="E1367" s="1514"/>
      <c r="F1367" s="1848"/>
      <c r="G1367" s="1930"/>
      <c r="H1367" s="1516"/>
      <c r="I1367" s="1537"/>
      <c r="J1367" s="1537"/>
      <c r="K1367" s="1453"/>
      <c r="L1367" s="1453"/>
      <c r="M1367" s="1453"/>
      <c r="N1367" s="1514"/>
      <c r="O1367" s="1453"/>
      <c r="P1367" s="1453"/>
      <c r="Q1367" s="1453"/>
      <c r="R1367" s="1453"/>
      <c r="S1367" s="1453"/>
      <c r="T1367" s="1452"/>
      <c r="U1367"/>
      <c r="V1367"/>
      <c r="W1367" s="1453"/>
      <c r="X1367" s="1453"/>
      <c r="Y1367" s="1453"/>
      <c r="Z1367" s="1453"/>
      <c r="AA1367" s="1453"/>
      <c r="AB1367" s="1453"/>
      <c r="AC1367" s="1453"/>
      <c r="AD1367" s="1453"/>
      <c r="AE1367" s="1453"/>
      <c r="AF1367" s="1453"/>
      <c r="AG1367" s="1453"/>
      <c r="AH1367" s="1453"/>
      <c r="AI1367" s="1453"/>
      <c r="AJ1367" s="1453"/>
      <c r="AK1367" s="1453"/>
      <c r="AL1367" s="1453"/>
      <c r="AM1367" s="1453"/>
      <c r="AN1367" s="1453"/>
      <c r="AO1367" s="1453"/>
      <c r="AP1367" s="1453"/>
      <c r="AQ1367" s="1453"/>
      <c r="AR1367" s="1454"/>
      <c r="AS1367" s="1453"/>
      <c r="AT1367" s="1453"/>
      <c r="AU1367" s="1453"/>
      <c r="AV1367" s="1453"/>
      <c r="AW1367" s="1453"/>
      <c r="AX1367" s="1453"/>
      <c r="AY1367" s="1453"/>
      <c r="AZ1367" s="1453"/>
      <c r="BA1367" s="1453"/>
      <c r="BB1367" s="1453"/>
      <c r="BC1367" s="1453"/>
      <c r="BD1367" s="1453"/>
      <c r="BE1367" s="1453"/>
      <c r="BF1367" s="1453"/>
      <c r="BG1367" s="1453"/>
      <c r="BH1367" s="1453"/>
      <c r="BI1367" s="1453"/>
      <c r="BJ1367" s="1453"/>
      <c r="BK1367" s="1453"/>
      <c r="BL1367" s="1453"/>
      <c r="BM1367" s="1453"/>
      <c r="BN1367" s="1453"/>
      <c r="BO1367" s="1453"/>
      <c r="BP1367" s="1453"/>
      <c r="BQ1367" s="1453"/>
      <c r="BR1367" s="1453"/>
      <c r="BS1367" s="1453"/>
      <c r="BT1367" s="1453"/>
      <c r="BU1367" s="1453"/>
      <c r="BV1367" s="1453"/>
      <c r="BW1367" s="1453"/>
      <c r="BX1367" s="1453"/>
      <c r="BY1367" s="1453"/>
      <c r="BZ1367" s="1453"/>
      <c r="CA1367" s="1453"/>
      <c r="CB1367" s="1453"/>
      <c r="CC1367" s="1453"/>
      <c r="CD1367" s="1453"/>
      <c r="CE1367" s="1453"/>
      <c r="CF1367" s="1453"/>
      <c r="CG1367" s="1453"/>
      <c r="CH1367" s="1453"/>
      <c r="CI1367" s="1453"/>
      <c r="CJ1367" s="1453"/>
      <c r="CK1367" s="1453"/>
      <c r="CL1367" s="1453"/>
      <c r="CM1367" s="1453"/>
      <c r="CN1367" s="1453"/>
      <c r="CO1367" s="1453"/>
      <c r="CP1367" s="1453"/>
      <c r="CQ1367" s="1453"/>
      <c r="CR1367" s="1453"/>
      <c r="CS1367" s="1453"/>
      <c r="CT1367" s="1453"/>
      <c r="CU1367" s="1453"/>
      <c r="CV1367" s="1453"/>
      <c r="CW1367" s="1453"/>
      <c r="CX1367" s="1453"/>
      <c r="CY1367" s="1453"/>
      <c r="CZ1367" s="1453"/>
      <c r="DA1367" s="1453"/>
      <c r="DB1367" s="1453"/>
      <c r="DC1367" s="1453"/>
      <c r="DD1367" s="1453"/>
      <c r="DE1367" s="1453"/>
      <c r="DF1367" s="1453"/>
      <c r="DG1367" s="1453"/>
      <c r="DH1367" s="1453"/>
      <c r="DI1367" s="1453"/>
      <c r="DJ1367" s="1453"/>
      <c r="DK1367" s="1453"/>
      <c r="DL1367" s="1453"/>
      <c r="DM1367" s="1453"/>
      <c r="DN1367" s="1453"/>
      <c r="DO1367" s="1453"/>
      <c r="DP1367" s="1453"/>
      <c r="DQ1367" s="1453"/>
      <c r="DR1367" s="1453"/>
      <c r="DS1367" s="1453"/>
      <c r="DT1367" s="1453"/>
    </row>
    <row r="1368" spans="1:124" s="1543" customFormat="1" ht="21.9" customHeight="1" x14ac:dyDescent="0.3">
      <c r="A1368" s="1453"/>
      <c r="B1368" s="1453"/>
      <c r="C1368" s="1514"/>
      <c r="D1368" s="1514"/>
      <c r="E1368" s="1514"/>
      <c r="F1368" s="1848"/>
      <c r="G1368" s="1930"/>
      <c r="H1368" s="1516"/>
      <c r="I1368" s="1537"/>
      <c r="J1368" s="1537"/>
      <c r="K1368" s="1453"/>
      <c r="L1368" s="1453"/>
      <c r="M1368" s="1453"/>
      <c r="N1368" s="1514"/>
      <c r="O1368" s="1453"/>
      <c r="P1368" s="1453"/>
      <c r="Q1368" s="1453"/>
      <c r="R1368" s="1453"/>
      <c r="S1368" s="1453"/>
      <c r="T1368" s="1452"/>
      <c r="U1368"/>
      <c r="V1368"/>
      <c r="W1368" s="1453"/>
      <c r="X1368" s="1453"/>
      <c r="Y1368" s="1453"/>
      <c r="Z1368" s="1453"/>
      <c r="AA1368" s="1453"/>
      <c r="AB1368" s="1453"/>
      <c r="AC1368" s="1453"/>
      <c r="AD1368" s="1453"/>
      <c r="AE1368" s="1453"/>
      <c r="AF1368" s="1453"/>
      <c r="AG1368" s="1453"/>
      <c r="AH1368" s="1453"/>
      <c r="AI1368" s="1453"/>
      <c r="AJ1368" s="1453"/>
      <c r="AK1368" s="1453"/>
      <c r="AL1368" s="1453"/>
      <c r="AM1368" s="1453"/>
      <c r="AN1368" s="1453"/>
      <c r="AO1368" s="1453"/>
      <c r="AP1368" s="1453"/>
      <c r="AQ1368" s="1453"/>
      <c r="AR1368" s="1454"/>
      <c r="AS1368" s="1453"/>
      <c r="AT1368" s="1453"/>
      <c r="AU1368" s="1453"/>
      <c r="AV1368" s="1453"/>
      <c r="AW1368" s="1453"/>
      <c r="AX1368" s="1453"/>
      <c r="AY1368" s="1453"/>
      <c r="AZ1368" s="1453"/>
      <c r="BA1368" s="1453"/>
      <c r="BB1368" s="1453"/>
      <c r="BC1368" s="1453"/>
      <c r="BD1368" s="1453"/>
      <c r="BE1368" s="1453"/>
      <c r="BF1368" s="1453"/>
      <c r="BG1368" s="1453"/>
      <c r="BH1368" s="1453"/>
      <c r="BI1368" s="1453"/>
      <c r="BJ1368" s="1453"/>
      <c r="BK1368" s="1453"/>
      <c r="BL1368" s="1453"/>
      <c r="BM1368" s="1453"/>
      <c r="BN1368" s="1453"/>
      <c r="BO1368" s="1453"/>
      <c r="BP1368" s="1453"/>
      <c r="BQ1368" s="1453"/>
      <c r="BR1368" s="1453"/>
      <c r="BS1368" s="1453"/>
      <c r="BT1368" s="1453"/>
      <c r="BU1368" s="1453"/>
      <c r="BV1368" s="1453"/>
      <c r="BW1368" s="1453"/>
      <c r="BX1368" s="1453"/>
      <c r="BY1368" s="1453"/>
      <c r="BZ1368" s="1453"/>
      <c r="CA1368" s="1453"/>
      <c r="CB1368" s="1453"/>
      <c r="CC1368" s="1453"/>
      <c r="CD1368" s="1453"/>
      <c r="CE1368" s="1453"/>
      <c r="CF1368" s="1453"/>
      <c r="CG1368" s="1453"/>
      <c r="CH1368" s="1453"/>
      <c r="CI1368" s="1453"/>
      <c r="CJ1368" s="1453"/>
      <c r="CK1368" s="1453"/>
      <c r="CL1368" s="1453"/>
      <c r="CM1368" s="1453"/>
      <c r="CN1368" s="1453"/>
      <c r="CO1368" s="1453"/>
      <c r="CP1368" s="1453"/>
      <c r="CQ1368" s="1453"/>
      <c r="CR1368" s="1453"/>
      <c r="CS1368" s="1453"/>
      <c r="CT1368" s="1453"/>
      <c r="CU1368" s="1453"/>
      <c r="CV1368" s="1453"/>
      <c r="CW1368" s="1453"/>
      <c r="CX1368" s="1453"/>
      <c r="CY1368" s="1453"/>
      <c r="CZ1368" s="1453"/>
      <c r="DA1368" s="1453"/>
      <c r="DB1368" s="1453"/>
      <c r="DC1368" s="1453"/>
      <c r="DD1368" s="1453"/>
      <c r="DE1368" s="1453"/>
      <c r="DF1368" s="1453"/>
      <c r="DG1368" s="1453"/>
      <c r="DH1368" s="1453"/>
      <c r="DI1368" s="1453"/>
      <c r="DJ1368" s="1453"/>
      <c r="DK1368" s="1453"/>
      <c r="DL1368" s="1453"/>
      <c r="DM1368" s="1453"/>
      <c r="DN1368" s="1453"/>
      <c r="DO1368" s="1453"/>
      <c r="DP1368" s="1453"/>
      <c r="DQ1368" s="1453"/>
      <c r="DR1368" s="1453"/>
      <c r="DS1368" s="1453"/>
      <c r="DT1368" s="1453"/>
    </row>
    <row r="1369" spans="1:124" s="1543" customFormat="1" ht="21.9" customHeight="1" x14ac:dyDescent="0.3">
      <c r="A1369" s="1453"/>
      <c r="B1369" s="1453"/>
      <c r="C1369" s="1514"/>
      <c r="D1369" s="1514"/>
      <c r="E1369" s="1514"/>
      <c r="F1369" s="1848"/>
      <c r="G1369" s="1930"/>
      <c r="H1369" s="1516"/>
      <c r="I1369" s="1537"/>
      <c r="J1369" s="1537"/>
      <c r="K1369" s="1453"/>
      <c r="L1369" s="1453"/>
      <c r="M1369" s="1453"/>
      <c r="N1369" s="1514"/>
      <c r="O1369" s="1453"/>
      <c r="P1369" s="1453"/>
      <c r="Q1369" s="1453"/>
      <c r="R1369" s="1453"/>
      <c r="S1369" s="1453"/>
      <c r="T1369" s="1452"/>
      <c r="U1369"/>
      <c r="V1369"/>
      <c r="W1369" s="1453"/>
      <c r="X1369" s="1453"/>
      <c r="Y1369" s="1453"/>
      <c r="Z1369" s="1453"/>
      <c r="AA1369" s="1453"/>
      <c r="AB1369" s="1453"/>
      <c r="AC1369" s="1453"/>
      <c r="AD1369" s="1453"/>
      <c r="AE1369" s="1453"/>
      <c r="AF1369" s="1453"/>
      <c r="AG1369" s="1453"/>
      <c r="AH1369" s="1453"/>
      <c r="AI1369" s="1453"/>
      <c r="AJ1369" s="1453"/>
      <c r="AK1369" s="1453"/>
      <c r="AL1369" s="1453"/>
      <c r="AM1369" s="1453"/>
      <c r="AN1369" s="1453"/>
      <c r="AO1369" s="1453"/>
      <c r="AP1369" s="1453"/>
      <c r="AQ1369" s="1453"/>
      <c r="AR1369" s="1454"/>
      <c r="AS1369" s="1453"/>
      <c r="AT1369" s="1453"/>
      <c r="AU1369" s="1453"/>
      <c r="AV1369" s="1453"/>
      <c r="AW1369" s="1453"/>
      <c r="AX1369" s="1453"/>
      <c r="AY1369" s="1453"/>
      <c r="AZ1369" s="1453"/>
      <c r="BA1369" s="1453"/>
      <c r="BB1369" s="1453"/>
      <c r="BC1369" s="1453"/>
      <c r="BD1369" s="1453"/>
      <c r="BE1369" s="1453"/>
      <c r="BF1369" s="1453"/>
      <c r="BG1369" s="1453"/>
      <c r="BH1369" s="1453"/>
      <c r="BI1369" s="1453"/>
      <c r="BJ1369" s="1453"/>
      <c r="BK1369" s="1453"/>
      <c r="BL1369" s="1453"/>
      <c r="BM1369" s="1453"/>
      <c r="BN1369" s="1453"/>
      <c r="BO1369" s="1453"/>
      <c r="BP1369" s="1453"/>
      <c r="BQ1369" s="1453"/>
      <c r="BR1369" s="1453"/>
      <c r="BS1369" s="1453"/>
      <c r="BT1369" s="1453"/>
      <c r="BU1369" s="1453"/>
      <c r="BV1369" s="1453"/>
      <c r="BW1369" s="1453"/>
      <c r="BX1369" s="1453"/>
      <c r="BY1369" s="1453"/>
      <c r="BZ1369" s="1453"/>
      <c r="CA1369" s="1453"/>
      <c r="CB1369" s="1453"/>
      <c r="CC1369" s="1453"/>
      <c r="CD1369" s="1453"/>
      <c r="CE1369" s="1453"/>
      <c r="CF1369" s="1453"/>
      <c r="CG1369" s="1453"/>
      <c r="CH1369" s="1453"/>
      <c r="CI1369" s="1453"/>
      <c r="CJ1369" s="1453"/>
      <c r="CK1369" s="1453"/>
      <c r="CL1369" s="1453"/>
      <c r="CM1369" s="1453"/>
      <c r="CN1369" s="1453"/>
      <c r="CO1369" s="1453"/>
      <c r="CP1369" s="1453"/>
      <c r="CQ1369" s="1453"/>
      <c r="CR1369" s="1453"/>
      <c r="CS1369" s="1453"/>
      <c r="CT1369" s="1453"/>
      <c r="CU1369" s="1453"/>
      <c r="CV1369" s="1453"/>
      <c r="CW1369" s="1453"/>
      <c r="CX1369" s="1453"/>
      <c r="CY1369" s="1453"/>
      <c r="CZ1369" s="1453"/>
      <c r="DA1369" s="1453"/>
      <c r="DB1369" s="1453"/>
      <c r="DC1369" s="1453"/>
      <c r="DD1369" s="1453"/>
      <c r="DE1369" s="1453"/>
      <c r="DF1369" s="1453"/>
      <c r="DG1369" s="1453"/>
      <c r="DH1369" s="1453"/>
      <c r="DI1369" s="1453"/>
      <c r="DJ1369" s="1453"/>
      <c r="DK1369" s="1453"/>
      <c r="DL1369" s="1453"/>
      <c r="DM1369" s="1453"/>
      <c r="DN1369" s="1453"/>
      <c r="DO1369" s="1453"/>
      <c r="DP1369" s="1453"/>
      <c r="DQ1369" s="1453"/>
      <c r="DR1369" s="1453"/>
      <c r="DS1369" s="1453"/>
      <c r="DT1369" s="1453"/>
    </row>
    <row r="1370" spans="1:124" s="1543" customFormat="1" ht="21.9" customHeight="1" x14ac:dyDescent="0.3">
      <c r="A1370" s="1453"/>
      <c r="B1370" s="1453"/>
      <c r="C1370" s="1514"/>
      <c r="D1370" s="1514"/>
      <c r="E1370" s="1514"/>
      <c r="F1370" s="1848"/>
      <c r="G1370" s="1930"/>
      <c r="H1370" s="1516"/>
      <c r="I1370" s="1537"/>
      <c r="J1370" s="1537"/>
      <c r="K1370" s="1453"/>
      <c r="L1370" s="1453"/>
      <c r="M1370" s="1453"/>
      <c r="N1370" s="1514"/>
      <c r="O1370" s="1453"/>
      <c r="P1370" s="1453"/>
      <c r="Q1370" s="1453"/>
      <c r="R1370" s="1453"/>
      <c r="S1370" s="1453"/>
      <c r="T1370" s="1452"/>
      <c r="U1370"/>
      <c r="V1370"/>
      <c r="W1370" s="1453"/>
      <c r="X1370" s="1453"/>
      <c r="Y1370" s="1453"/>
      <c r="Z1370" s="1453"/>
      <c r="AA1370" s="1453"/>
      <c r="AB1370" s="1453"/>
      <c r="AC1370" s="1453"/>
      <c r="AD1370" s="1453"/>
      <c r="AE1370" s="1453"/>
      <c r="AF1370" s="1453"/>
      <c r="AG1370" s="1453"/>
      <c r="AH1370" s="1453"/>
      <c r="AI1370" s="1453"/>
      <c r="AJ1370" s="1453"/>
      <c r="AK1370" s="1453"/>
      <c r="AL1370" s="1453"/>
      <c r="AM1370" s="1453"/>
      <c r="AN1370" s="1453"/>
      <c r="AO1370" s="1453"/>
      <c r="AP1370" s="1453"/>
      <c r="AQ1370" s="1453"/>
      <c r="AR1370" s="1454"/>
      <c r="AS1370" s="1453"/>
      <c r="AT1370" s="1453"/>
      <c r="AU1370" s="1453"/>
      <c r="AV1370" s="1453"/>
      <c r="AW1370" s="1453"/>
      <c r="AX1370" s="1453"/>
      <c r="AY1370" s="1453"/>
      <c r="AZ1370" s="1453"/>
      <c r="BA1370" s="1453"/>
      <c r="BB1370" s="1453"/>
      <c r="BC1370" s="1453"/>
      <c r="BD1370" s="1453"/>
      <c r="BE1370" s="1453"/>
      <c r="BF1370" s="1453"/>
      <c r="BG1370" s="1453"/>
      <c r="BH1370" s="1453"/>
      <c r="BI1370" s="1453"/>
      <c r="BJ1370" s="1453"/>
      <c r="BK1370" s="1453"/>
      <c r="BL1370" s="1453"/>
      <c r="BM1370" s="1453"/>
      <c r="BN1370" s="1453"/>
      <c r="BO1370" s="1453"/>
      <c r="BP1370" s="1453"/>
      <c r="BQ1370" s="1453"/>
      <c r="BR1370" s="1453"/>
      <c r="BS1370" s="1453"/>
      <c r="BT1370" s="1453"/>
      <c r="BU1370" s="1453"/>
      <c r="BV1370" s="1453"/>
      <c r="BW1370" s="1453"/>
      <c r="BX1370" s="1453"/>
      <c r="BY1370" s="1453"/>
      <c r="BZ1370" s="1453"/>
      <c r="CA1370" s="1453"/>
      <c r="CB1370" s="1453"/>
      <c r="CC1370" s="1453"/>
      <c r="CD1370" s="1453"/>
      <c r="CE1370" s="1453"/>
      <c r="CF1370" s="1453"/>
      <c r="CG1370" s="1453"/>
      <c r="CH1370" s="1453"/>
      <c r="CI1370" s="1453"/>
      <c r="CJ1370" s="1453"/>
      <c r="CK1370" s="1453"/>
      <c r="CL1370" s="1453"/>
      <c r="CM1370" s="1453"/>
      <c r="CN1370" s="1453"/>
      <c r="CO1370" s="1453"/>
      <c r="CP1370" s="1453"/>
      <c r="CQ1370" s="1453"/>
      <c r="CR1370" s="1453"/>
      <c r="CS1370" s="1453"/>
      <c r="CT1370" s="1453"/>
      <c r="CU1370" s="1453"/>
      <c r="CV1370" s="1453"/>
      <c r="CW1370" s="1453"/>
      <c r="CX1370" s="1453"/>
      <c r="CY1370" s="1453"/>
      <c r="CZ1370" s="1453"/>
      <c r="DA1370" s="1453"/>
      <c r="DB1370" s="1453"/>
      <c r="DC1370" s="1453"/>
      <c r="DD1370" s="1453"/>
      <c r="DE1370" s="1453"/>
      <c r="DF1370" s="1453"/>
      <c r="DG1370" s="1453"/>
      <c r="DH1370" s="1453"/>
      <c r="DI1370" s="1453"/>
      <c r="DJ1370" s="1453"/>
      <c r="DK1370" s="1453"/>
      <c r="DL1370" s="1453"/>
      <c r="DM1370" s="1453"/>
      <c r="DN1370" s="1453"/>
      <c r="DO1370" s="1453"/>
      <c r="DP1370" s="1453"/>
      <c r="DQ1370" s="1453"/>
      <c r="DR1370" s="1453"/>
      <c r="DS1370" s="1453"/>
      <c r="DT1370" s="1453"/>
    </row>
    <row r="1371" spans="1:124" s="1543" customFormat="1" ht="21.9" customHeight="1" x14ac:dyDescent="0.3">
      <c r="A1371" s="1453"/>
      <c r="B1371" s="1453"/>
      <c r="C1371" s="1514"/>
      <c r="D1371" s="1514"/>
      <c r="E1371" s="1514"/>
      <c r="F1371" s="1848"/>
      <c r="G1371" s="1930"/>
      <c r="H1371" s="1516"/>
      <c r="I1371" s="1537"/>
      <c r="J1371" s="1537"/>
      <c r="K1371" s="1453"/>
      <c r="L1371" s="1453"/>
      <c r="M1371" s="1453"/>
      <c r="N1371" s="1514"/>
      <c r="O1371" s="1453"/>
      <c r="P1371" s="1453"/>
      <c r="Q1371" s="1453"/>
      <c r="R1371" s="1453"/>
      <c r="S1371" s="1453"/>
      <c r="T1371" s="1452"/>
      <c r="U1371"/>
      <c r="V1371"/>
      <c r="W1371" s="1453"/>
      <c r="X1371" s="1453"/>
      <c r="Y1371" s="1453"/>
      <c r="Z1371" s="1453"/>
      <c r="AA1371" s="1453"/>
      <c r="AB1371" s="1453"/>
      <c r="AC1371" s="1453"/>
      <c r="AD1371" s="1453"/>
      <c r="AE1371" s="1453"/>
      <c r="AF1371" s="1453"/>
      <c r="AG1371" s="1453"/>
      <c r="AH1371" s="1453"/>
      <c r="AI1371" s="1453"/>
      <c r="AJ1371" s="1453"/>
      <c r="AK1371" s="1453"/>
      <c r="AL1371" s="1453"/>
      <c r="AM1371" s="1453"/>
      <c r="AN1371" s="1453"/>
      <c r="AO1371" s="1453"/>
      <c r="AP1371" s="1453"/>
      <c r="AQ1371" s="1453"/>
      <c r="AR1371" s="1454"/>
      <c r="AS1371" s="1453"/>
      <c r="AT1371" s="1453"/>
      <c r="AU1371" s="1453"/>
      <c r="AV1371" s="1453"/>
      <c r="AW1371" s="1453"/>
      <c r="AX1371" s="1453"/>
      <c r="AY1371" s="1453"/>
      <c r="AZ1371" s="1453"/>
      <c r="BA1371" s="1453"/>
      <c r="BB1371" s="1453"/>
      <c r="BC1371" s="1453"/>
      <c r="BD1371" s="1453"/>
      <c r="BE1371" s="1453"/>
      <c r="BF1371" s="1453"/>
      <c r="BG1371" s="1453"/>
      <c r="BH1371" s="1453"/>
      <c r="BI1371" s="1453"/>
      <c r="BJ1371" s="1453"/>
      <c r="BK1371" s="1453"/>
      <c r="BL1371" s="1453"/>
      <c r="BM1371" s="1453"/>
      <c r="BN1371" s="1453"/>
      <c r="BO1371" s="1453"/>
      <c r="BP1371" s="1453"/>
      <c r="BQ1371" s="1453"/>
      <c r="BR1371" s="1453"/>
      <c r="BS1371" s="1453"/>
      <c r="BT1371" s="1453"/>
      <c r="BU1371" s="1453"/>
      <c r="BV1371" s="1453"/>
      <c r="BW1371" s="1453"/>
      <c r="BX1371" s="1453"/>
      <c r="BY1371" s="1453"/>
      <c r="BZ1371" s="1453"/>
      <c r="CA1371" s="1453"/>
      <c r="CB1371" s="1453"/>
      <c r="CC1371" s="1453"/>
      <c r="CD1371" s="1453"/>
      <c r="CE1371" s="1453"/>
      <c r="CF1371" s="1453"/>
      <c r="CG1371" s="1453"/>
      <c r="CH1371" s="1453"/>
      <c r="CI1371" s="1453"/>
      <c r="CJ1371" s="1453"/>
      <c r="CK1371" s="1453"/>
      <c r="CL1371" s="1453"/>
      <c r="CM1371" s="1453"/>
      <c r="CN1371" s="1453"/>
      <c r="CO1371" s="1453"/>
      <c r="CP1371" s="1453"/>
      <c r="CQ1371" s="1453"/>
      <c r="CR1371" s="1453"/>
      <c r="CS1371" s="1453"/>
      <c r="CT1371" s="1453"/>
      <c r="CU1371" s="1453"/>
      <c r="CV1371" s="1453"/>
      <c r="CW1371" s="1453"/>
      <c r="CX1371" s="1453"/>
      <c r="CY1371" s="1453"/>
      <c r="CZ1371" s="1453"/>
      <c r="DA1371" s="1453"/>
      <c r="DB1371" s="1453"/>
      <c r="DC1371" s="1453"/>
      <c r="DD1371" s="1453"/>
      <c r="DE1371" s="1453"/>
      <c r="DF1371" s="1453"/>
      <c r="DG1371" s="1453"/>
      <c r="DH1371" s="1453"/>
      <c r="DI1371" s="1453"/>
      <c r="DJ1371" s="1453"/>
      <c r="DK1371" s="1453"/>
      <c r="DL1371" s="1453"/>
      <c r="DM1371" s="1453"/>
      <c r="DN1371" s="1453"/>
      <c r="DO1371" s="1453"/>
      <c r="DP1371" s="1453"/>
      <c r="DQ1371" s="1453"/>
      <c r="DR1371" s="1453"/>
      <c r="DS1371" s="1453"/>
      <c r="DT1371" s="1453"/>
    </row>
    <row r="1372" spans="1:124" s="1543" customFormat="1" ht="21.9" customHeight="1" x14ac:dyDescent="0.3">
      <c r="A1372" s="1453"/>
      <c r="B1372" s="1453"/>
      <c r="C1372" s="1514"/>
      <c r="D1372" s="1514"/>
      <c r="E1372" s="1514"/>
      <c r="F1372" s="1848"/>
      <c r="G1372" s="1930"/>
      <c r="H1372" s="1516"/>
      <c r="I1372" s="1537"/>
      <c r="J1372" s="1537"/>
      <c r="K1372" s="1453"/>
      <c r="L1372" s="1453"/>
      <c r="M1372" s="1453"/>
      <c r="N1372" s="1514"/>
      <c r="O1372" s="1453"/>
      <c r="P1372" s="1453"/>
      <c r="Q1372" s="1453"/>
      <c r="R1372" s="1453"/>
      <c r="S1372" s="1453"/>
      <c r="T1372" s="1452"/>
      <c r="U1372"/>
      <c r="V1372"/>
      <c r="W1372" s="1453"/>
      <c r="X1372" s="1453"/>
      <c r="Y1372" s="1453"/>
      <c r="Z1372" s="1453"/>
      <c r="AA1372" s="1453"/>
      <c r="AB1372" s="1453"/>
      <c r="AC1372" s="1453"/>
      <c r="AD1372" s="1453"/>
      <c r="AE1372" s="1453"/>
      <c r="AF1372" s="1453"/>
      <c r="AG1372" s="1453"/>
      <c r="AH1372" s="1453"/>
      <c r="AI1372" s="1453"/>
      <c r="AJ1372" s="1453"/>
      <c r="AK1372" s="1453"/>
      <c r="AL1372" s="1453"/>
      <c r="AM1372" s="1453"/>
      <c r="AN1372" s="1453"/>
      <c r="AO1372" s="1453"/>
      <c r="AP1372" s="1453"/>
      <c r="AQ1372" s="1453"/>
      <c r="AR1372" s="1454"/>
      <c r="AS1372" s="1453"/>
      <c r="AT1372" s="1453"/>
      <c r="AU1372" s="1453"/>
      <c r="AV1372" s="1453"/>
      <c r="AW1372" s="1453"/>
      <c r="AX1372" s="1453"/>
      <c r="AY1372" s="1453"/>
      <c r="AZ1372" s="1453"/>
      <c r="BA1372" s="1453"/>
      <c r="BB1372" s="1453"/>
      <c r="BC1372" s="1453"/>
      <c r="BD1372" s="1453"/>
      <c r="BE1372" s="1453"/>
      <c r="BF1372" s="1453"/>
      <c r="BG1372" s="1453"/>
      <c r="BH1372" s="1453"/>
      <c r="BI1372" s="1453"/>
      <c r="BJ1372" s="1453"/>
      <c r="BK1372" s="1453"/>
      <c r="BL1372" s="1453"/>
      <c r="BM1372" s="1453"/>
      <c r="BN1372" s="1453"/>
      <c r="BO1372" s="1453"/>
      <c r="BP1372" s="1453"/>
      <c r="BQ1372" s="1453"/>
      <c r="BR1372" s="1453"/>
      <c r="BS1372" s="1453"/>
      <c r="BT1372" s="1453"/>
      <c r="BU1372" s="1453"/>
      <c r="BV1372" s="1453"/>
      <c r="BW1372" s="1453"/>
      <c r="BX1372" s="1453"/>
      <c r="BY1372" s="1453"/>
      <c r="BZ1372" s="1453"/>
      <c r="CA1372" s="1453"/>
      <c r="CB1372" s="1453"/>
      <c r="CC1372" s="1453"/>
      <c r="CD1372" s="1453"/>
      <c r="CE1372" s="1453"/>
      <c r="CF1372" s="1453"/>
      <c r="CG1372" s="1453"/>
      <c r="CH1372" s="1453"/>
      <c r="CI1372" s="1453"/>
      <c r="CJ1372" s="1453"/>
      <c r="CK1372" s="1453"/>
      <c r="CL1372" s="1453"/>
      <c r="CM1372" s="1453"/>
      <c r="CN1372" s="1453"/>
      <c r="CO1372" s="1453"/>
      <c r="CP1372" s="1453"/>
      <c r="CQ1372" s="1453"/>
      <c r="CR1372" s="1453"/>
      <c r="CS1372" s="1453"/>
      <c r="CT1372" s="1453"/>
      <c r="CU1372" s="1453"/>
      <c r="CV1372" s="1453"/>
      <c r="CW1372" s="1453"/>
      <c r="CX1372" s="1453"/>
      <c r="CY1372" s="1453"/>
      <c r="CZ1372" s="1453"/>
      <c r="DA1372" s="1453"/>
      <c r="DB1372" s="1453"/>
      <c r="DC1372" s="1453"/>
      <c r="DD1372" s="1453"/>
      <c r="DE1372" s="1453"/>
      <c r="DF1372" s="1453"/>
      <c r="DG1372" s="1453"/>
      <c r="DH1372" s="1453"/>
      <c r="DI1372" s="1453"/>
      <c r="DJ1372" s="1453"/>
      <c r="DK1372" s="1453"/>
      <c r="DL1372" s="1453"/>
      <c r="DM1372" s="1453"/>
      <c r="DN1372" s="1453"/>
      <c r="DO1372" s="1453"/>
      <c r="DP1372" s="1453"/>
      <c r="DQ1372" s="1453"/>
      <c r="DR1372" s="1453"/>
      <c r="DS1372" s="1453"/>
      <c r="DT1372" s="1453"/>
    </row>
    <row r="1373" spans="1:124" s="1543" customFormat="1" ht="21.9" customHeight="1" x14ac:dyDescent="0.3">
      <c r="A1373" s="1453"/>
      <c r="B1373" s="1453"/>
      <c r="C1373" s="1514"/>
      <c r="D1373" s="1514"/>
      <c r="E1373" s="1514"/>
      <c r="F1373" s="1848"/>
      <c r="G1373" s="1930"/>
      <c r="H1373" s="1516"/>
      <c r="I1373" s="1537"/>
      <c r="J1373" s="1537"/>
      <c r="K1373" s="1453"/>
      <c r="L1373" s="1453"/>
      <c r="M1373" s="1453"/>
      <c r="N1373" s="1514"/>
      <c r="O1373" s="1453"/>
      <c r="P1373" s="1453"/>
      <c r="Q1373" s="1453"/>
      <c r="R1373" s="1453"/>
      <c r="S1373" s="1453"/>
      <c r="T1373" s="1452"/>
      <c r="U1373"/>
      <c r="V1373"/>
      <c r="W1373" s="1453"/>
      <c r="X1373" s="1453"/>
      <c r="Y1373" s="1453"/>
      <c r="Z1373" s="1453"/>
      <c r="AA1373" s="1453"/>
      <c r="AB1373" s="1453"/>
      <c r="AC1373" s="1453"/>
      <c r="AD1373" s="1453"/>
      <c r="AE1373" s="1453"/>
      <c r="AF1373" s="1453"/>
      <c r="AG1373" s="1453"/>
      <c r="AH1373" s="1453"/>
      <c r="AI1373" s="1453"/>
      <c r="AJ1373" s="1453"/>
      <c r="AK1373" s="1453"/>
      <c r="AL1373" s="1453"/>
      <c r="AM1373" s="1453"/>
      <c r="AN1373" s="1453"/>
      <c r="AO1373" s="1453"/>
      <c r="AP1373" s="1453"/>
      <c r="AQ1373" s="1453"/>
      <c r="AR1373" s="1454"/>
      <c r="AS1373" s="1453"/>
      <c r="AT1373" s="1453"/>
      <c r="AU1373" s="1453"/>
      <c r="AV1373" s="1453"/>
      <c r="AW1373" s="1453"/>
      <c r="AX1373" s="1453"/>
      <c r="AY1373" s="1453"/>
      <c r="AZ1373" s="1453"/>
      <c r="BA1373" s="1453"/>
      <c r="BB1373" s="1453"/>
      <c r="BC1373" s="1453"/>
      <c r="BD1373" s="1453"/>
      <c r="BE1373" s="1453"/>
      <c r="BF1373" s="1453"/>
      <c r="BG1373" s="1453"/>
      <c r="BH1373" s="1453"/>
      <c r="BI1373" s="1453"/>
      <c r="BJ1373" s="1453"/>
      <c r="BK1373" s="1453"/>
      <c r="BL1373" s="1453"/>
      <c r="BM1373" s="1453"/>
      <c r="BN1373" s="1453"/>
      <c r="BO1373" s="1453"/>
      <c r="BP1373" s="1453"/>
      <c r="BQ1373" s="1453"/>
      <c r="BR1373" s="1453"/>
      <c r="BS1373" s="1453"/>
      <c r="BT1373" s="1453"/>
      <c r="BU1373" s="1453"/>
      <c r="BV1373" s="1453"/>
      <c r="BW1373" s="1453"/>
      <c r="BX1373" s="1453"/>
      <c r="BY1373" s="1453"/>
      <c r="BZ1373" s="1453"/>
      <c r="CA1373" s="1453"/>
      <c r="CB1373" s="1453"/>
      <c r="CC1373" s="1453"/>
      <c r="CD1373" s="1453"/>
      <c r="CE1373" s="1453"/>
      <c r="CF1373" s="1453"/>
      <c r="CG1373" s="1453"/>
      <c r="CH1373" s="1453"/>
      <c r="CI1373" s="1453"/>
      <c r="CJ1373" s="1453"/>
      <c r="CK1373" s="1453"/>
      <c r="CL1373" s="1453"/>
      <c r="CM1373" s="1453"/>
      <c r="CN1373" s="1453"/>
      <c r="CO1373" s="1453"/>
      <c r="CP1373" s="1453"/>
      <c r="CQ1373" s="1453"/>
      <c r="CR1373" s="1453"/>
      <c r="CS1373" s="1453"/>
      <c r="CT1373" s="1453"/>
      <c r="CU1373" s="1453"/>
      <c r="CV1373" s="1453"/>
      <c r="CW1373" s="1453"/>
      <c r="CX1373" s="1453"/>
      <c r="CY1373" s="1453"/>
      <c r="CZ1373" s="1453"/>
      <c r="DA1373" s="1453"/>
      <c r="DB1373" s="1453"/>
      <c r="DC1373" s="1453"/>
      <c r="DD1373" s="1453"/>
      <c r="DE1373" s="1453"/>
      <c r="DF1373" s="1453"/>
      <c r="DG1373" s="1453"/>
      <c r="DH1373" s="1453"/>
      <c r="DI1373" s="1453"/>
      <c r="DJ1373" s="1453"/>
      <c r="DK1373" s="1453"/>
      <c r="DL1373" s="1453"/>
      <c r="DM1373" s="1453"/>
      <c r="DN1373" s="1453"/>
      <c r="DO1373" s="1453"/>
      <c r="DP1373" s="1453"/>
      <c r="DQ1373" s="1453"/>
      <c r="DR1373" s="1453"/>
      <c r="DS1373" s="1453"/>
      <c r="DT1373" s="1453"/>
    </row>
    <row r="1374" spans="1:124" s="1543" customFormat="1" ht="21.9" customHeight="1" x14ac:dyDescent="0.3">
      <c r="A1374" s="1453"/>
      <c r="B1374" s="1453"/>
      <c r="C1374" s="1514"/>
      <c r="D1374" s="1514"/>
      <c r="E1374" s="1514"/>
      <c r="F1374" s="1848"/>
      <c r="G1374" s="1930"/>
      <c r="H1374" s="1516"/>
      <c r="I1374" s="1537"/>
      <c r="J1374" s="1537"/>
      <c r="K1374" s="1453"/>
      <c r="L1374" s="1453"/>
      <c r="M1374" s="1453"/>
      <c r="N1374" s="1514"/>
      <c r="O1374" s="1453"/>
      <c r="P1374" s="1453"/>
      <c r="Q1374" s="1453"/>
      <c r="R1374" s="1453"/>
      <c r="S1374" s="1453"/>
      <c r="T1374" s="1452"/>
      <c r="U1374"/>
      <c r="V1374"/>
      <c r="W1374" s="1453"/>
      <c r="X1374" s="1453"/>
      <c r="Y1374" s="1453"/>
      <c r="Z1374" s="1453"/>
      <c r="AA1374" s="1453"/>
      <c r="AB1374" s="1453"/>
      <c r="AC1374" s="1453"/>
      <c r="AD1374" s="1453"/>
      <c r="AE1374" s="1453"/>
      <c r="AF1374" s="1453"/>
      <c r="AG1374" s="1453"/>
      <c r="AH1374" s="1453"/>
      <c r="AI1374" s="1453"/>
      <c r="AJ1374" s="1453"/>
      <c r="AK1374" s="1453"/>
      <c r="AL1374" s="1453"/>
      <c r="AM1374" s="1453"/>
      <c r="AN1374" s="1453"/>
      <c r="AO1374" s="1453"/>
      <c r="AP1374" s="1453"/>
      <c r="AQ1374" s="1453"/>
      <c r="AR1374" s="1454"/>
      <c r="AS1374" s="1453"/>
      <c r="AT1374" s="1453"/>
      <c r="AU1374" s="1453"/>
      <c r="AV1374" s="1453"/>
      <c r="AW1374" s="1453"/>
      <c r="AX1374" s="1453"/>
      <c r="AY1374" s="1453"/>
      <c r="AZ1374" s="1453"/>
      <c r="BA1374" s="1453"/>
      <c r="BB1374" s="1453"/>
      <c r="BC1374" s="1453"/>
      <c r="BD1374" s="1453"/>
      <c r="BE1374" s="1453"/>
      <c r="BF1374" s="1453"/>
      <c r="BG1374" s="1453"/>
      <c r="BH1374" s="1453"/>
      <c r="BI1374" s="1453"/>
      <c r="BJ1374" s="1453"/>
      <c r="BK1374" s="1453"/>
      <c r="BL1374" s="1453"/>
      <c r="BM1374" s="1453"/>
      <c r="BN1374" s="1453"/>
      <c r="BO1374" s="1453"/>
      <c r="BP1374" s="1453"/>
      <c r="BQ1374" s="1453"/>
      <c r="BR1374" s="1453"/>
      <c r="BS1374" s="1453"/>
      <c r="BT1374" s="1453"/>
      <c r="BU1374" s="1453"/>
      <c r="BV1374" s="1453"/>
      <c r="BW1374" s="1453"/>
      <c r="BX1374" s="1453"/>
      <c r="BY1374" s="1453"/>
      <c r="BZ1374" s="1453"/>
      <c r="CA1374" s="1453"/>
      <c r="CB1374" s="1453"/>
      <c r="CC1374" s="1453"/>
      <c r="CD1374" s="1453"/>
      <c r="CE1374" s="1453"/>
      <c r="CF1374" s="1453"/>
      <c r="CG1374" s="1453"/>
      <c r="CH1374" s="1453"/>
      <c r="CI1374" s="1453"/>
      <c r="CJ1374" s="1453"/>
      <c r="CK1374" s="1453"/>
      <c r="CL1374" s="1453"/>
      <c r="CM1374" s="1453"/>
      <c r="CN1374" s="1453"/>
      <c r="CO1374" s="1453"/>
      <c r="CP1374" s="1453"/>
      <c r="CQ1374" s="1453"/>
      <c r="CR1374" s="1453"/>
      <c r="CS1374" s="1453"/>
      <c r="CT1374" s="1453"/>
      <c r="CU1374" s="1453"/>
      <c r="CV1374" s="1453"/>
      <c r="CW1374" s="1453"/>
      <c r="CX1374" s="1453"/>
      <c r="CY1374" s="1453"/>
      <c r="CZ1374" s="1453"/>
      <c r="DA1374" s="1453"/>
      <c r="DB1374" s="1453"/>
      <c r="DC1374" s="1453"/>
      <c r="DD1374" s="1453"/>
      <c r="DE1374" s="1453"/>
      <c r="DF1374" s="1453"/>
      <c r="DG1374" s="1453"/>
      <c r="DH1374" s="1453"/>
      <c r="DI1374" s="1453"/>
      <c r="DJ1374" s="1453"/>
      <c r="DK1374" s="1453"/>
      <c r="DL1374" s="1453"/>
      <c r="DM1374" s="1453"/>
      <c r="DN1374" s="1453"/>
      <c r="DO1374" s="1453"/>
      <c r="DP1374" s="1453"/>
      <c r="DQ1374" s="1453"/>
      <c r="DR1374" s="1453"/>
      <c r="DS1374" s="1453"/>
      <c r="DT1374" s="1453"/>
    </row>
    <row r="1375" spans="1:124" s="1543" customFormat="1" ht="21.9" customHeight="1" x14ac:dyDescent="0.3">
      <c r="A1375" s="1453"/>
      <c r="B1375" s="1453"/>
      <c r="C1375" s="1514"/>
      <c r="D1375" s="1514"/>
      <c r="E1375" s="1514"/>
      <c r="F1375" s="1848"/>
      <c r="G1375" s="1930"/>
      <c r="H1375" s="1516"/>
      <c r="I1375" s="1537"/>
      <c r="J1375" s="1537"/>
      <c r="K1375" s="1453"/>
      <c r="L1375" s="1453"/>
      <c r="M1375" s="1453"/>
      <c r="N1375" s="1514"/>
      <c r="O1375" s="1453"/>
      <c r="P1375" s="1453"/>
      <c r="Q1375" s="1453"/>
      <c r="R1375" s="1453"/>
      <c r="S1375" s="1453"/>
      <c r="T1375" s="1452"/>
      <c r="U1375"/>
      <c r="V1375"/>
      <c r="W1375" s="1453"/>
      <c r="X1375" s="1453"/>
      <c r="Y1375" s="1453"/>
      <c r="Z1375" s="1453"/>
      <c r="AA1375" s="1453"/>
      <c r="AB1375" s="1453"/>
      <c r="AC1375" s="1453"/>
      <c r="AD1375" s="1453"/>
      <c r="AE1375" s="1453"/>
      <c r="AF1375" s="1453"/>
      <c r="AG1375" s="1453"/>
      <c r="AH1375" s="1453"/>
      <c r="AI1375" s="1453"/>
      <c r="AJ1375" s="1453"/>
      <c r="AK1375" s="1453"/>
      <c r="AL1375" s="1453"/>
      <c r="AM1375" s="1453"/>
      <c r="AN1375" s="1453"/>
      <c r="AO1375" s="1453"/>
      <c r="AP1375" s="1453"/>
      <c r="AQ1375" s="1453"/>
      <c r="AR1375" s="1454"/>
      <c r="AS1375" s="1453"/>
      <c r="AT1375" s="1453"/>
      <c r="AU1375" s="1453"/>
      <c r="AV1375" s="1453"/>
      <c r="AW1375" s="1453"/>
      <c r="AX1375" s="1453"/>
      <c r="AY1375" s="1453"/>
      <c r="AZ1375" s="1453"/>
      <c r="BA1375" s="1453"/>
      <c r="BB1375" s="1453"/>
      <c r="BC1375" s="1453"/>
      <c r="BD1375" s="1453"/>
      <c r="BE1375" s="1453"/>
      <c r="BF1375" s="1453"/>
      <c r="BG1375" s="1453"/>
      <c r="BH1375" s="1453"/>
      <c r="BI1375" s="1453"/>
      <c r="BJ1375" s="1453"/>
      <c r="BK1375" s="1453"/>
      <c r="BL1375" s="1453"/>
      <c r="BM1375" s="1453"/>
      <c r="BN1375" s="1453"/>
      <c r="BO1375" s="1453"/>
      <c r="BP1375" s="1453"/>
      <c r="BQ1375" s="1453"/>
      <c r="BR1375" s="1453"/>
      <c r="BS1375" s="1453"/>
      <c r="BT1375" s="1453"/>
      <c r="BU1375" s="1453"/>
      <c r="BV1375" s="1453"/>
      <c r="BW1375" s="1453"/>
      <c r="BX1375" s="1453"/>
      <c r="BY1375" s="1453"/>
      <c r="BZ1375" s="1453"/>
      <c r="CA1375" s="1453"/>
      <c r="CB1375" s="1453"/>
      <c r="CC1375" s="1453"/>
      <c r="CD1375" s="1453"/>
      <c r="CE1375" s="1453"/>
      <c r="CF1375" s="1453"/>
      <c r="CG1375" s="1453"/>
      <c r="CH1375" s="1453"/>
      <c r="CI1375" s="1453"/>
      <c r="CJ1375" s="1453"/>
      <c r="CK1375" s="1453"/>
      <c r="CL1375" s="1453"/>
      <c r="CM1375" s="1453"/>
      <c r="CN1375" s="1453"/>
      <c r="CO1375" s="1453"/>
      <c r="CP1375" s="1453"/>
      <c r="CQ1375" s="1453"/>
      <c r="CR1375" s="1453"/>
      <c r="CS1375" s="1453"/>
      <c r="CT1375" s="1453"/>
      <c r="CU1375" s="1453"/>
      <c r="CV1375" s="1453"/>
      <c r="CW1375" s="1453"/>
      <c r="CX1375" s="1453"/>
      <c r="CY1375" s="1453"/>
      <c r="CZ1375" s="1453"/>
      <c r="DA1375" s="1453"/>
      <c r="DB1375" s="1453"/>
      <c r="DC1375" s="1453"/>
      <c r="DD1375" s="1453"/>
      <c r="DE1375" s="1453"/>
      <c r="DF1375" s="1453"/>
      <c r="DG1375" s="1453"/>
      <c r="DH1375" s="1453"/>
      <c r="DI1375" s="1453"/>
      <c r="DJ1375" s="1453"/>
      <c r="DK1375" s="1453"/>
      <c r="DL1375" s="1453"/>
      <c r="DM1375" s="1453"/>
      <c r="DN1375" s="1453"/>
      <c r="DO1375" s="1453"/>
      <c r="DP1375" s="1453"/>
      <c r="DQ1375" s="1453"/>
      <c r="DR1375" s="1453"/>
      <c r="DS1375" s="1453"/>
      <c r="DT1375" s="1453"/>
    </row>
    <row r="1376" spans="1:124" s="1543" customFormat="1" ht="21.9" customHeight="1" x14ac:dyDescent="0.3">
      <c r="A1376" s="1453"/>
      <c r="B1376" s="1453"/>
      <c r="C1376" s="1514"/>
      <c r="D1376" s="1514"/>
      <c r="E1376" s="1514"/>
      <c r="F1376" s="1848"/>
      <c r="G1376" s="1930"/>
      <c r="H1376" s="1516"/>
      <c r="I1376" s="1537"/>
      <c r="J1376" s="1537"/>
      <c r="K1376" s="1453"/>
      <c r="L1376" s="1453"/>
      <c r="M1376" s="1453"/>
      <c r="N1376" s="1514"/>
      <c r="O1376" s="1453"/>
      <c r="P1376" s="1453"/>
      <c r="Q1376" s="1453"/>
      <c r="R1376" s="1453"/>
      <c r="S1376" s="1453"/>
      <c r="T1376" s="1452"/>
      <c r="U1376"/>
      <c r="V1376"/>
      <c r="W1376" s="1453"/>
      <c r="X1376" s="1453"/>
      <c r="Y1376" s="1453"/>
      <c r="Z1376" s="1453"/>
      <c r="AA1376" s="1453"/>
      <c r="AB1376" s="1453"/>
      <c r="AC1376" s="1453"/>
      <c r="AD1376" s="1453"/>
      <c r="AE1376" s="1453"/>
      <c r="AF1376" s="1453"/>
      <c r="AG1376" s="1453"/>
      <c r="AH1376" s="1453"/>
      <c r="AI1376" s="1453"/>
      <c r="AJ1376" s="1453"/>
      <c r="AK1376" s="1453"/>
      <c r="AL1376" s="1453"/>
      <c r="AM1376" s="1453"/>
      <c r="AN1376" s="1453"/>
      <c r="AO1376" s="1453"/>
      <c r="AP1376" s="1453"/>
      <c r="AQ1376" s="1453"/>
      <c r="AR1376" s="1454"/>
      <c r="AS1376" s="1453"/>
      <c r="AT1376" s="1453"/>
      <c r="AU1376" s="1453"/>
      <c r="AV1376" s="1453"/>
      <c r="AW1376" s="1453"/>
      <c r="AX1376" s="1453"/>
      <c r="AY1376" s="1453"/>
      <c r="AZ1376" s="1453"/>
      <c r="BA1376" s="1453"/>
      <c r="BB1376" s="1453"/>
      <c r="BC1376" s="1453"/>
      <c r="BD1376" s="1453"/>
      <c r="BE1376" s="1453"/>
      <c r="BF1376" s="1453"/>
      <c r="BG1376" s="1453"/>
      <c r="BH1376" s="1453"/>
      <c r="BI1376" s="1453"/>
      <c r="BJ1376" s="1453"/>
      <c r="BK1376" s="1453"/>
      <c r="BL1376" s="1453"/>
      <c r="BM1376" s="1453"/>
      <c r="BN1376" s="1453"/>
      <c r="BO1376" s="1453"/>
      <c r="BP1376" s="1453"/>
      <c r="BQ1376" s="1453"/>
      <c r="BR1376" s="1453"/>
      <c r="BS1376" s="1453"/>
      <c r="BT1376" s="1453"/>
      <c r="BU1376" s="1453"/>
      <c r="BV1376" s="1453"/>
      <c r="BW1376" s="1453"/>
      <c r="BX1376" s="1453"/>
      <c r="BY1376" s="1453"/>
      <c r="BZ1376" s="1453"/>
      <c r="CA1376" s="1453"/>
      <c r="CB1376" s="1453"/>
      <c r="CC1376" s="1453"/>
      <c r="CD1376" s="1453"/>
      <c r="CE1376" s="1453"/>
      <c r="CF1376" s="1453"/>
      <c r="CG1376" s="1453"/>
      <c r="CH1376" s="1453"/>
      <c r="CI1376" s="1453"/>
      <c r="CJ1376" s="1453"/>
      <c r="CK1376" s="1453"/>
      <c r="CL1376" s="1453"/>
      <c r="CM1376" s="1453"/>
      <c r="CN1376" s="1453"/>
      <c r="CO1376" s="1453"/>
      <c r="CP1376" s="1453"/>
      <c r="CQ1376" s="1453"/>
      <c r="CR1376" s="1453"/>
      <c r="CS1376" s="1453"/>
      <c r="CT1376" s="1453"/>
      <c r="CU1376" s="1453"/>
      <c r="CV1376" s="1453"/>
      <c r="CW1376" s="1453"/>
      <c r="CX1376" s="1453"/>
      <c r="CY1376" s="1453"/>
      <c r="CZ1376" s="1453"/>
      <c r="DA1376" s="1453"/>
      <c r="DB1376" s="1453"/>
      <c r="DC1376" s="1453"/>
      <c r="DD1376" s="1453"/>
      <c r="DE1376" s="1453"/>
      <c r="DF1376" s="1453"/>
      <c r="DG1376" s="1453"/>
      <c r="DH1376" s="1453"/>
      <c r="DI1376" s="1453"/>
      <c r="DJ1376" s="1453"/>
      <c r="DK1376" s="1453"/>
      <c r="DL1376" s="1453"/>
      <c r="DM1376" s="1453"/>
      <c r="DN1376" s="1453"/>
      <c r="DO1376" s="1453"/>
      <c r="DP1376" s="1453"/>
      <c r="DQ1376" s="1453"/>
      <c r="DR1376" s="1453"/>
      <c r="DS1376" s="1453"/>
      <c r="DT1376" s="1453"/>
    </row>
    <row r="1377" spans="1:124" s="1543" customFormat="1" ht="21.9" customHeight="1" x14ac:dyDescent="0.3">
      <c r="A1377" s="1453"/>
      <c r="B1377" s="1453"/>
      <c r="C1377" s="1514"/>
      <c r="D1377" s="1514"/>
      <c r="E1377" s="1514"/>
      <c r="F1377" s="1848"/>
      <c r="G1377" s="1930"/>
      <c r="H1377" s="1516"/>
      <c r="I1377" s="1537"/>
      <c r="J1377" s="1537"/>
      <c r="K1377" s="1453"/>
      <c r="L1377" s="1453"/>
      <c r="M1377" s="1453"/>
      <c r="N1377" s="1514"/>
      <c r="O1377" s="1453"/>
      <c r="P1377" s="1453"/>
      <c r="Q1377" s="1453"/>
      <c r="R1377" s="1453"/>
      <c r="S1377" s="1453"/>
      <c r="T1377" s="1452"/>
      <c r="U1377"/>
      <c r="V1377"/>
      <c r="W1377" s="1453"/>
      <c r="X1377" s="1453"/>
      <c r="Y1377" s="1453"/>
      <c r="Z1377" s="1453"/>
      <c r="AA1377" s="1453"/>
      <c r="AB1377" s="1453"/>
      <c r="AC1377" s="1453"/>
      <c r="AD1377" s="1453"/>
      <c r="AE1377" s="1453"/>
      <c r="AF1377" s="1453"/>
      <c r="AG1377" s="1453"/>
      <c r="AH1377" s="1453"/>
      <c r="AI1377" s="1453"/>
      <c r="AJ1377" s="1453"/>
      <c r="AK1377" s="1453"/>
      <c r="AL1377" s="1453"/>
      <c r="AM1377" s="1453"/>
      <c r="AN1377" s="1453"/>
      <c r="AO1377" s="1453"/>
      <c r="AP1377" s="1453"/>
      <c r="AQ1377" s="1453"/>
      <c r="AR1377" s="1454"/>
      <c r="AS1377" s="1453"/>
      <c r="AT1377" s="1453"/>
      <c r="AU1377" s="1453"/>
      <c r="AV1377" s="1453"/>
      <c r="AW1377" s="1453"/>
      <c r="AX1377" s="1453"/>
      <c r="AY1377" s="1453"/>
      <c r="AZ1377" s="1453"/>
      <c r="BA1377" s="1453"/>
      <c r="BB1377" s="1453"/>
      <c r="BC1377" s="1453"/>
      <c r="BD1377" s="1453"/>
      <c r="BE1377" s="1453"/>
      <c r="BF1377" s="1453"/>
      <c r="BG1377" s="1453"/>
      <c r="BH1377" s="1453"/>
      <c r="BI1377" s="1453"/>
      <c r="BJ1377" s="1453"/>
      <c r="BK1377" s="1453"/>
      <c r="BL1377" s="1453"/>
      <c r="BM1377" s="1453"/>
      <c r="BN1377" s="1453"/>
      <c r="BO1377" s="1453"/>
      <c r="BP1377" s="1453"/>
      <c r="BQ1377" s="1453"/>
      <c r="BR1377" s="1453"/>
      <c r="BS1377" s="1453"/>
      <c r="BT1377" s="1453"/>
      <c r="BU1377" s="1453"/>
      <c r="BV1377" s="1453"/>
      <c r="BW1377" s="1453"/>
      <c r="BX1377" s="1453"/>
      <c r="BY1377" s="1453"/>
      <c r="BZ1377" s="1453"/>
      <c r="CA1377" s="1453"/>
      <c r="CB1377" s="1453"/>
      <c r="CC1377" s="1453"/>
      <c r="CD1377" s="1453"/>
      <c r="CE1377" s="1453"/>
      <c r="CF1377" s="1453"/>
      <c r="CG1377" s="1453"/>
      <c r="CH1377" s="1453"/>
      <c r="CI1377" s="1453"/>
      <c r="CJ1377" s="1453"/>
      <c r="CK1377" s="1453"/>
      <c r="CL1377" s="1453"/>
      <c r="CM1377" s="1453"/>
      <c r="CN1377" s="1453"/>
      <c r="CO1377" s="1453"/>
      <c r="CP1377" s="1453"/>
      <c r="CQ1377" s="1453"/>
      <c r="CR1377" s="1453"/>
      <c r="CS1377" s="1453"/>
      <c r="CT1377" s="1453"/>
      <c r="CU1377" s="1453"/>
      <c r="CV1377" s="1453"/>
      <c r="CW1377" s="1453"/>
      <c r="CX1377" s="1453"/>
      <c r="CY1377" s="1453"/>
      <c r="CZ1377" s="1453"/>
      <c r="DA1377" s="1453"/>
      <c r="DB1377" s="1453"/>
      <c r="DC1377" s="1453"/>
      <c r="DD1377" s="1453"/>
      <c r="DE1377" s="1453"/>
      <c r="DF1377" s="1453"/>
      <c r="DG1377" s="1453"/>
      <c r="DH1377" s="1453"/>
      <c r="DI1377" s="1453"/>
      <c r="DJ1377" s="1453"/>
      <c r="DK1377" s="1453"/>
      <c r="DL1377" s="1453"/>
      <c r="DM1377" s="1453"/>
      <c r="DN1377" s="1453"/>
      <c r="DO1377" s="1453"/>
      <c r="DP1377" s="1453"/>
      <c r="DQ1377" s="1453"/>
      <c r="DR1377" s="1453"/>
      <c r="DS1377" s="1453"/>
      <c r="DT1377" s="1453"/>
    </row>
    <row r="1378" spans="1:124" s="1543" customFormat="1" ht="21.9" customHeight="1" x14ac:dyDescent="0.3">
      <c r="A1378" s="1453"/>
      <c r="B1378" s="1453"/>
      <c r="C1378" s="1514"/>
      <c r="D1378" s="1514"/>
      <c r="E1378" s="1514"/>
      <c r="F1378" s="1848"/>
      <c r="G1378" s="1930"/>
      <c r="H1378" s="1516"/>
      <c r="I1378" s="1537"/>
      <c r="J1378" s="1537"/>
      <c r="K1378" s="1453"/>
      <c r="L1378" s="1453"/>
      <c r="M1378" s="1453"/>
      <c r="N1378" s="1514"/>
      <c r="O1378" s="1453"/>
      <c r="P1378" s="1453"/>
      <c r="Q1378" s="1453"/>
      <c r="R1378" s="1453"/>
      <c r="S1378" s="1453"/>
      <c r="T1378" s="1452"/>
      <c r="U1378"/>
      <c r="V1378"/>
      <c r="W1378" s="1453"/>
      <c r="X1378" s="1453"/>
      <c r="Y1378" s="1453"/>
      <c r="Z1378" s="1453"/>
      <c r="AA1378" s="1453"/>
      <c r="AB1378" s="1453"/>
      <c r="AC1378" s="1453"/>
      <c r="AD1378" s="1453"/>
      <c r="AE1378" s="1453"/>
      <c r="AF1378" s="1453"/>
      <c r="AG1378" s="1453"/>
      <c r="AH1378" s="1453"/>
      <c r="AI1378" s="1453"/>
      <c r="AJ1378" s="1453"/>
      <c r="AK1378" s="1453"/>
      <c r="AL1378" s="1453"/>
      <c r="AM1378" s="1453"/>
      <c r="AN1378" s="1453"/>
      <c r="AO1378" s="1453"/>
      <c r="AP1378" s="1453"/>
      <c r="AQ1378" s="1453"/>
      <c r="AR1378" s="1454"/>
      <c r="AS1378" s="1453"/>
      <c r="AT1378" s="1453"/>
      <c r="AU1378" s="1453"/>
      <c r="AV1378" s="1453"/>
      <c r="AW1378" s="1453"/>
      <c r="AX1378" s="1453"/>
      <c r="AY1378" s="1453"/>
      <c r="AZ1378" s="1453"/>
      <c r="BA1378" s="1453"/>
      <c r="BB1378" s="1453"/>
      <c r="BC1378" s="1453"/>
      <c r="BD1378" s="1453"/>
      <c r="BE1378" s="1453"/>
      <c r="BF1378" s="1453"/>
      <c r="BG1378" s="1453"/>
      <c r="BH1378" s="1453"/>
      <c r="BI1378" s="1453"/>
      <c r="BJ1378" s="1453"/>
      <c r="BK1378" s="1453"/>
      <c r="BL1378" s="1453"/>
      <c r="BM1378" s="1453"/>
      <c r="BN1378" s="1453"/>
      <c r="BO1378" s="1453"/>
      <c r="BP1378" s="1453"/>
      <c r="BQ1378" s="1453"/>
      <c r="BR1378" s="1453"/>
      <c r="BS1378" s="1453"/>
      <c r="BT1378" s="1453"/>
      <c r="BU1378" s="1453"/>
      <c r="BV1378" s="1453"/>
      <c r="BW1378" s="1453"/>
      <c r="BX1378" s="1453"/>
      <c r="BY1378" s="1453"/>
      <c r="BZ1378" s="1453"/>
      <c r="CA1378" s="1453"/>
      <c r="CB1378" s="1453"/>
      <c r="CC1378" s="1453"/>
      <c r="CD1378" s="1453"/>
      <c r="CE1378" s="1453"/>
      <c r="CF1378" s="1453"/>
      <c r="CG1378" s="1453"/>
      <c r="CH1378" s="1453"/>
      <c r="CI1378" s="1453"/>
      <c r="CJ1378" s="1453"/>
      <c r="CK1378" s="1453"/>
      <c r="CL1378" s="1453"/>
      <c r="CM1378" s="1453"/>
      <c r="CN1378" s="1453"/>
      <c r="CO1378" s="1453"/>
      <c r="CP1378" s="1453"/>
      <c r="CQ1378" s="1453"/>
      <c r="CR1378" s="1453"/>
      <c r="CS1378" s="1453"/>
      <c r="CT1378" s="1453"/>
      <c r="CU1378" s="1453"/>
      <c r="CV1378" s="1453"/>
      <c r="CW1378" s="1453"/>
      <c r="CX1378" s="1453"/>
      <c r="CY1378" s="1453"/>
      <c r="CZ1378" s="1453"/>
      <c r="DA1378" s="1453"/>
      <c r="DB1378" s="1453"/>
      <c r="DC1378" s="1453"/>
      <c r="DD1378" s="1453"/>
      <c r="DE1378" s="1453"/>
      <c r="DF1378" s="1453"/>
      <c r="DG1378" s="1453"/>
      <c r="DH1378" s="1453"/>
      <c r="DI1378" s="1453"/>
      <c r="DJ1378" s="1453"/>
      <c r="DK1378" s="1453"/>
      <c r="DL1378" s="1453"/>
      <c r="DM1378" s="1453"/>
      <c r="DN1378" s="1453"/>
      <c r="DO1378" s="1453"/>
      <c r="DP1378" s="1453"/>
      <c r="DQ1378" s="1453"/>
      <c r="DR1378" s="1453"/>
      <c r="DS1378" s="1453"/>
      <c r="DT1378" s="1453"/>
    </row>
    <row r="1379" spans="1:124" s="1543" customFormat="1" ht="21.9" customHeight="1" x14ac:dyDescent="0.3">
      <c r="A1379" s="1453"/>
      <c r="B1379" s="1453"/>
      <c r="C1379" s="1514"/>
      <c r="D1379" s="1514"/>
      <c r="E1379" s="1514"/>
      <c r="F1379" s="1848"/>
      <c r="G1379" s="1930"/>
      <c r="H1379" s="1516"/>
      <c r="I1379" s="1537"/>
      <c r="J1379" s="1537"/>
      <c r="K1379" s="1453"/>
      <c r="L1379" s="1453"/>
      <c r="M1379" s="1453"/>
      <c r="N1379" s="1514"/>
      <c r="O1379" s="1453"/>
      <c r="P1379" s="1453"/>
      <c r="Q1379" s="1453"/>
      <c r="R1379" s="1453"/>
      <c r="S1379" s="1453"/>
      <c r="T1379" s="1452"/>
      <c r="U1379"/>
      <c r="V1379"/>
      <c r="W1379" s="1453"/>
      <c r="X1379" s="1453"/>
      <c r="Y1379" s="1453"/>
      <c r="Z1379" s="1453"/>
      <c r="AA1379" s="1453"/>
      <c r="AB1379" s="1453"/>
      <c r="AC1379" s="1453"/>
      <c r="AD1379" s="1453"/>
      <c r="AE1379" s="1453"/>
      <c r="AF1379" s="1453"/>
      <c r="AG1379" s="1453"/>
      <c r="AH1379" s="1453"/>
      <c r="AI1379" s="1453"/>
      <c r="AJ1379" s="1453"/>
      <c r="AK1379" s="1453"/>
      <c r="AL1379" s="1453"/>
      <c r="AM1379" s="1453"/>
      <c r="AN1379" s="1453"/>
      <c r="AO1379" s="1453"/>
      <c r="AP1379" s="1453"/>
      <c r="AQ1379" s="1453"/>
      <c r="AR1379" s="1454"/>
      <c r="AS1379" s="1453"/>
      <c r="AT1379" s="1453"/>
      <c r="AU1379" s="1453"/>
      <c r="AV1379" s="1453"/>
      <c r="AW1379" s="1453"/>
      <c r="AX1379" s="1453"/>
      <c r="AY1379" s="1453"/>
      <c r="AZ1379" s="1453"/>
      <c r="BA1379" s="1453"/>
      <c r="BB1379" s="1453"/>
      <c r="BC1379" s="1453"/>
      <c r="BD1379" s="1453"/>
      <c r="BE1379" s="1453"/>
      <c r="BF1379" s="1453"/>
      <c r="BG1379" s="1453"/>
      <c r="BH1379" s="1453"/>
      <c r="BI1379" s="1453"/>
      <c r="BJ1379" s="1453"/>
      <c r="BK1379" s="1453"/>
      <c r="BL1379" s="1453"/>
      <c r="BM1379" s="1453"/>
      <c r="BN1379" s="1453"/>
      <c r="BO1379" s="1453"/>
      <c r="BP1379" s="1453"/>
      <c r="BQ1379" s="1453"/>
      <c r="BR1379" s="1453"/>
      <c r="BS1379" s="1453"/>
      <c r="BT1379" s="1453"/>
      <c r="BU1379" s="1453"/>
      <c r="BV1379" s="1453"/>
      <c r="BW1379" s="1453"/>
      <c r="BX1379" s="1453"/>
      <c r="BY1379" s="1453"/>
      <c r="BZ1379" s="1453"/>
      <c r="CA1379" s="1453"/>
      <c r="CB1379" s="1453"/>
      <c r="CC1379" s="1453"/>
      <c r="CD1379" s="1453"/>
      <c r="CE1379" s="1453"/>
      <c r="CF1379" s="1453"/>
      <c r="CG1379" s="1453"/>
      <c r="CH1379" s="1453"/>
      <c r="CI1379" s="1453"/>
      <c r="CJ1379" s="1453"/>
      <c r="CK1379" s="1453"/>
      <c r="CL1379" s="1453"/>
      <c r="CM1379" s="1453"/>
      <c r="CN1379" s="1453"/>
      <c r="CO1379" s="1453"/>
      <c r="CP1379" s="1453"/>
      <c r="CQ1379" s="1453"/>
      <c r="CR1379" s="1453"/>
      <c r="CS1379" s="1453"/>
      <c r="CT1379" s="1453"/>
      <c r="CU1379" s="1453"/>
      <c r="CV1379" s="1453"/>
      <c r="CW1379" s="1453"/>
      <c r="CX1379" s="1453"/>
      <c r="CY1379" s="1453"/>
      <c r="CZ1379" s="1453"/>
      <c r="DA1379" s="1453"/>
      <c r="DB1379" s="1453"/>
      <c r="DC1379" s="1453"/>
      <c r="DD1379" s="1453"/>
      <c r="DE1379" s="1453"/>
      <c r="DF1379" s="1453"/>
      <c r="DG1379" s="1453"/>
      <c r="DH1379" s="1453"/>
      <c r="DI1379" s="1453"/>
      <c r="DJ1379" s="1453"/>
      <c r="DK1379" s="1453"/>
      <c r="DL1379" s="1453"/>
      <c r="DM1379" s="1453"/>
      <c r="DN1379" s="1453"/>
      <c r="DO1379" s="1453"/>
      <c r="DP1379" s="1453"/>
      <c r="DQ1379" s="1453"/>
      <c r="DR1379" s="1453"/>
      <c r="DS1379" s="1453"/>
      <c r="DT1379" s="1453"/>
    </row>
    <row r="1380" spans="1:124" s="1543" customFormat="1" ht="21.9" customHeight="1" x14ac:dyDescent="0.3">
      <c r="A1380" s="1453"/>
      <c r="B1380" s="1453"/>
      <c r="C1380" s="1514"/>
      <c r="D1380" s="1514"/>
      <c r="E1380" s="1514"/>
      <c r="F1380" s="1848"/>
      <c r="G1380" s="1930"/>
      <c r="H1380" s="1516"/>
      <c r="I1380" s="1537"/>
      <c r="J1380" s="1537"/>
      <c r="K1380" s="1453"/>
      <c r="L1380" s="1453"/>
      <c r="M1380" s="1453"/>
      <c r="N1380" s="1514"/>
      <c r="O1380" s="1453"/>
      <c r="P1380" s="1453"/>
      <c r="Q1380" s="1453"/>
      <c r="R1380" s="1453"/>
      <c r="S1380" s="1453"/>
      <c r="T1380" s="1452"/>
      <c r="U1380"/>
      <c r="V1380"/>
      <c r="W1380" s="1453"/>
      <c r="X1380" s="1453"/>
      <c r="Y1380" s="1453"/>
      <c r="Z1380" s="1453"/>
      <c r="AA1380" s="1453"/>
      <c r="AB1380" s="1453"/>
      <c r="AC1380" s="1453"/>
      <c r="AD1380" s="1453"/>
      <c r="AE1380" s="1453"/>
      <c r="AF1380" s="1453"/>
      <c r="AG1380" s="1453"/>
      <c r="AH1380" s="1453"/>
      <c r="AI1380" s="1453"/>
      <c r="AJ1380" s="1453"/>
      <c r="AK1380" s="1453"/>
      <c r="AL1380" s="1453"/>
      <c r="AM1380" s="1453"/>
      <c r="AN1380" s="1453"/>
      <c r="AO1380" s="1453"/>
      <c r="AP1380" s="1453"/>
      <c r="AQ1380" s="1453"/>
      <c r="AR1380" s="1454"/>
      <c r="AS1380" s="1453"/>
      <c r="AT1380" s="1453"/>
      <c r="AU1380" s="1453"/>
      <c r="AV1380" s="1453"/>
      <c r="AW1380" s="1453"/>
      <c r="AX1380" s="1453"/>
      <c r="AY1380" s="1453"/>
      <c r="AZ1380" s="1453"/>
      <c r="BA1380" s="1453"/>
      <c r="BB1380" s="1453"/>
      <c r="BC1380" s="1453"/>
      <c r="BD1380" s="1453"/>
      <c r="BE1380" s="1453"/>
      <c r="BF1380" s="1453"/>
      <c r="BG1380" s="1453"/>
      <c r="BH1380" s="1453"/>
      <c r="BI1380" s="1453"/>
      <c r="BJ1380" s="1453"/>
      <c r="BK1380" s="1453"/>
      <c r="BL1380" s="1453"/>
      <c r="BM1380" s="1453"/>
      <c r="BN1380" s="1453"/>
      <c r="BO1380" s="1453"/>
      <c r="BP1380" s="1453"/>
      <c r="BQ1380" s="1453"/>
      <c r="BR1380" s="1453"/>
      <c r="BS1380" s="1453"/>
      <c r="BT1380" s="1453"/>
      <c r="BU1380" s="1453"/>
      <c r="BV1380" s="1453"/>
      <c r="BW1380" s="1453"/>
      <c r="BX1380" s="1453"/>
      <c r="BY1380" s="1453"/>
      <c r="BZ1380" s="1453"/>
      <c r="CA1380" s="1453"/>
      <c r="CB1380" s="1453"/>
      <c r="CC1380" s="1453"/>
      <c r="CD1380" s="1453"/>
      <c r="CE1380" s="1453"/>
      <c r="CF1380" s="1453"/>
      <c r="CG1380" s="1453"/>
      <c r="CH1380" s="1453"/>
      <c r="CI1380" s="1453"/>
      <c r="CJ1380" s="1453"/>
      <c r="CK1380" s="1453"/>
      <c r="CL1380" s="1453"/>
      <c r="CM1380" s="1453"/>
      <c r="CN1380" s="1453"/>
      <c r="CO1380" s="1453"/>
      <c r="CP1380" s="1453"/>
      <c r="CQ1380" s="1453"/>
      <c r="CR1380" s="1453"/>
      <c r="CS1380" s="1453"/>
      <c r="CT1380" s="1453"/>
      <c r="CU1380" s="1453"/>
      <c r="CV1380" s="1453"/>
      <c r="CW1380" s="1453"/>
      <c r="CX1380" s="1453"/>
      <c r="CY1380" s="1453"/>
      <c r="CZ1380" s="1453"/>
      <c r="DA1380" s="1453"/>
      <c r="DB1380" s="1453"/>
      <c r="DC1380" s="1453"/>
      <c r="DD1380" s="1453"/>
      <c r="DE1380" s="1453"/>
      <c r="DF1380" s="1453"/>
      <c r="DG1380" s="1453"/>
      <c r="DH1380" s="1453"/>
      <c r="DI1380" s="1453"/>
      <c r="DJ1380" s="1453"/>
      <c r="DK1380" s="1453"/>
      <c r="DL1380" s="1453"/>
      <c r="DM1380" s="1453"/>
      <c r="DN1380" s="1453"/>
      <c r="DO1380" s="1453"/>
      <c r="DP1380" s="1453"/>
      <c r="DQ1380" s="1453"/>
      <c r="DR1380" s="1453"/>
      <c r="DS1380" s="1453"/>
      <c r="DT1380" s="1453"/>
    </row>
    <row r="1381" spans="1:124" s="1543" customFormat="1" ht="21.9" customHeight="1" x14ac:dyDescent="0.3">
      <c r="A1381" s="1453"/>
      <c r="B1381" s="1453"/>
      <c r="C1381" s="1514"/>
      <c r="D1381" s="1514"/>
      <c r="E1381" s="1514"/>
      <c r="F1381" s="1848"/>
      <c r="G1381" s="1930"/>
      <c r="H1381" s="1516"/>
      <c r="I1381" s="1537"/>
      <c r="J1381" s="1537"/>
      <c r="K1381" s="1453"/>
      <c r="L1381" s="1453"/>
      <c r="M1381" s="1453"/>
      <c r="N1381" s="1514"/>
      <c r="O1381" s="1453"/>
      <c r="P1381" s="1453"/>
      <c r="Q1381" s="1453"/>
      <c r="R1381" s="1453"/>
      <c r="S1381" s="1453"/>
      <c r="T1381" s="1452"/>
      <c r="U1381"/>
      <c r="V1381"/>
      <c r="W1381" s="1453"/>
      <c r="X1381" s="1453"/>
      <c r="Y1381" s="1453"/>
      <c r="Z1381" s="1453"/>
      <c r="AA1381" s="1453"/>
      <c r="AB1381" s="1453"/>
      <c r="AC1381" s="1453"/>
      <c r="AD1381" s="1453"/>
      <c r="AE1381" s="1453"/>
      <c r="AF1381" s="1453"/>
      <c r="AG1381" s="1453"/>
      <c r="AH1381" s="1453"/>
      <c r="AI1381" s="1453"/>
      <c r="AJ1381" s="1453"/>
      <c r="AK1381" s="1453"/>
      <c r="AL1381" s="1453"/>
      <c r="AM1381" s="1453"/>
      <c r="AN1381" s="1453"/>
      <c r="AO1381" s="1453"/>
      <c r="AP1381" s="1453"/>
      <c r="AQ1381" s="1453"/>
      <c r="AR1381" s="1454"/>
      <c r="AS1381" s="1453"/>
      <c r="AT1381" s="1453"/>
      <c r="AU1381" s="1453"/>
      <c r="AV1381" s="1453"/>
      <c r="AW1381" s="1453"/>
      <c r="AX1381" s="1453"/>
      <c r="AY1381" s="1453"/>
      <c r="AZ1381" s="1453"/>
      <c r="BA1381" s="1453"/>
      <c r="BB1381" s="1453"/>
      <c r="BC1381" s="1453"/>
      <c r="BD1381" s="1453"/>
      <c r="BE1381" s="1453"/>
      <c r="BF1381" s="1453"/>
      <c r="BG1381" s="1453"/>
      <c r="BH1381" s="1453"/>
      <c r="BI1381" s="1453"/>
      <c r="BJ1381" s="1453"/>
      <c r="BK1381" s="1453"/>
      <c r="BL1381" s="1453"/>
      <c r="BM1381" s="1453"/>
      <c r="BN1381" s="1453"/>
      <c r="BO1381" s="1453"/>
      <c r="BP1381" s="1453"/>
      <c r="BQ1381" s="1453"/>
      <c r="BR1381" s="1453"/>
      <c r="BS1381" s="1453"/>
      <c r="BT1381" s="1453"/>
      <c r="BU1381" s="1453"/>
      <c r="BV1381" s="1453"/>
      <c r="BW1381" s="1453"/>
      <c r="BX1381" s="1453"/>
      <c r="BY1381" s="1453"/>
      <c r="BZ1381" s="1453"/>
      <c r="CA1381" s="1453"/>
      <c r="CB1381" s="1453"/>
      <c r="CC1381" s="1453"/>
      <c r="CD1381" s="1453"/>
      <c r="CE1381" s="1453"/>
      <c r="CF1381" s="1453"/>
      <c r="CG1381" s="1453"/>
      <c r="CH1381" s="1453"/>
      <c r="CI1381" s="1453"/>
      <c r="CJ1381" s="1453"/>
      <c r="CK1381" s="1453"/>
      <c r="CL1381" s="1453"/>
      <c r="CM1381" s="1453"/>
      <c r="CN1381" s="1453"/>
      <c r="CO1381" s="1453"/>
      <c r="CP1381" s="1453"/>
      <c r="CQ1381" s="1453"/>
      <c r="CR1381" s="1453"/>
      <c r="CS1381" s="1453"/>
      <c r="CT1381" s="1453"/>
      <c r="CU1381" s="1453"/>
      <c r="CV1381" s="1453"/>
      <c r="CW1381" s="1453"/>
      <c r="CX1381" s="1453"/>
      <c r="CY1381" s="1453"/>
      <c r="CZ1381" s="1453"/>
      <c r="DA1381" s="1453"/>
      <c r="DB1381" s="1453"/>
      <c r="DC1381" s="1453"/>
      <c r="DD1381" s="1453"/>
      <c r="DE1381" s="1453"/>
      <c r="DF1381" s="1453"/>
      <c r="DG1381" s="1453"/>
      <c r="DH1381" s="1453"/>
      <c r="DI1381" s="1453"/>
      <c r="DJ1381" s="1453"/>
      <c r="DK1381" s="1453"/>
      <c r="DL1381" s="1453"/>
      <c r="DM1381" s="1453"/>
      <c r="DN1381" s="1453"/>
      <c r="DO1381" s="1453"/>
      <c r="DP1381" s="1453"/>
      <c r="DQ1381" s="1453"/>
      <c r="DR1381" s="1453"/>
      <c r="DS1381" s="1453"/>
      <c r="DT1381" s="1453"/>
    </row>
    <row r="1382" spans="1:124" s="1543" customFormat="1" ht="21.9" customHeight="1" x14ac:dyDescent="0.3">
      <c r="A1382" s="1453"/>
      <c r="B1382" s="1453"/>
      <c r="C1382" s="1514"/>
      <c r="D1382" s="1514"/>
      <c r="E1382" s="1514"/>
      <c r="F1382" s="1848"/>
      <c r="G1382" s="1930"/>
      <c r="H1382" s="1516"/>
      <c r="I1382" s="1537"/>
      <c r="J1382" s="1537"/>
      <c r="K1382" s="1453"/>
      <c r="L1382" s="1453"/>
      <c r="M1382" s="1453"/>
      <c r="N1382" s="1514"/>
      <c r="O1382" s="1453"/>
      <c r="P1382" s="1453"/>
      <c r="Q1382" s="1453"/>
      <c r="R1382" s="1453"/>
      <c r="S1382" s="1453"/>
      <c r="T1382" s="1452"/>
      <c r="U1382"/>
      <c r="V1382"/>
      <c r="W1382" s="1453"/>
      <c r="X1382" s="1453"/>
      <c r="Y1382" s="1453"/>
      <c r="Z1382" s="1453"/>
      <c r="AA1382" s="1453"/>
      <c r="AB1382" s="1453"/>
      <c r="AC1382" s="1453"/>
      <c r="AD1382" s="1453"/>
      <c r="AE1382" s="1453"/>
      <c r="AF1382" s="1453"/>
      <c r="AG1382" s="1453"/>
      <c r="AH1382" s="1453"/>
      <c r="AI1382" s="1453"/>
      <c r="AJ1382" s="1453"/>
      <c r="AK1382" s="1453"/>
      <c r="AL1382" s="1453"/>
      <c r="AM1382" s="1453"/>
      <c r="AN1382" s="1453"/>
      <c r="AO1382" s="1453"/>
      <c r="AP1382" s="1453"/>
      <c r="AQ1382" s="1453"/>
      <c r="AR1382" s="1454"/>
      <c r="AS1382" s="1453"/>
      <c r="AT1382" s="1453"/>
      <c r="AU1382" s="1453"/>
      <c r="AV1382" s="1453"/>
      <c r="AW1382" s="1453"/>
      <c r="AX1382" s="1453"/>
      <c r="AY1382" s="1453"/>
      <c r="AZ1382" s="1453"/>
      <c r="BA1382" s="1453"/>
      <c r="BB1382" s="1453"/>
      <c r="BC1382" s="1453"/>
      <c r="BD1382" s="1453"/>
      <c r="BE1382" s="1453"/>
      <c r="BF1382" s="1453"/>
      <c r="BG1382" s="1453"/>
      <c r="BH1382" s="1453"/>
      <c r="BI1382" s="1453"/>
      <c r="BJ1382" s="1453"/>
      <c r="BK1382" s="1453"/>
      <c r="BL1382" s="1453"/>
      <c r="BM1382" s="1453"/>
      <c r="BN1382" s="1453"/>
      <c r="BO1382" s="1453"/>
      <c r="BP1382" s="1453"/>
      <c r="BQ1382" s="1453"/>
      <c r="BR1382" s="1453"/>
      <c r="BS1382" s="1453"/>
      <c r="BT1382" s="1453"/>
      <c r="BU1382" s="1453"/>
      <c r="BV1382" s="1453"/>
      <c r="BW1382" s="1453"/>
      <c r="BX1382" s="1453"/>
      <c r="BY1382" s="1453"/>
      <c r="BZ1382" s="1453"/>
      <c r="CA1382" s="1453"/>
      <c r="CB1382" s="1453"/>
      <c r="CC1382" s="1453"/>
      <c r="CD1382" s="1453"/>
      <c r="CE1382" s="1453"/>
      <c r="CF1382" s="1453"/>
      <c r="CG1382" s="1453"/>
      <c r="CH1382" s="1453"/>
      <c r="CI1382" s="1453"/>
      <c r="CJ1382" s="1453"/>
      <c r="CK1382" s="1453"/>
      <c r="CL1382" s="1453"/>
      <c r="CM1382" s="1453"/>
      <c r="CN1382" s="1453"/>
      <c r="CO1382" s="1453"/>
      <c r="CP1382" s="1453"/>
      <c r="CQ1382" s="1453"/>
      <c r="CR1382" s="1453"/>
      <c r="CS1382" s="1453"/>
      <c r="CT1382" s="1453"/>
      <c r="CU1382" s="1453"/>
      <c r="CV1382" s="1453"/>
      <c r="CW1382" s="1453"/>
      <c r="CX1382" s="1453"/>
      <c r="CY1382" s="1453"/>
      <c r="CZ1382" s="1453"/>
      <c r="DA1382" s="1453"/>
      <c r="DB1382" s="1453"/>
      <c r="DC1382" s="1453"/>
      <c r="DD1382" s="1453"/>
      <c r="DE1382" s="1453"/>
      <c r="DF1382" s="1453"/>
      <c r="DG1382" s="1453"/>
      <c r="DH1382" s="1453"/>
      <c r="DI1382" s="1453"/>
      <c r="DJ1382" s="1453"/>
      <c r="DK1382" s="1453"/>
      <c r="DL1382" s="1453"/>
      <c r="DM1382" s="1453"/>
      <c r="DN1382" s="1453"/>
      <c r="DO1382" s="1453"/>
      <c r="DP1382" s="1453"/>
      <c r="DQ1382" s="1453"/>
      <c r="DR1382" s="1453"/>
      <c r="DS1382" s="1453"/>
      <c r="DT1382" s="1453"/>
    </row>
    <row r="1383" spans="1:124" s="1543" customFormat="1" ht="21.9" customHeight="1" x14ac:dyDescent="0.3">
      <c r="A1383" s="1453"/>
      <c r="B1383" s="1453"/>
      <c r="C1383" s="1514"/>
      <c r="D1383" s="1514"/>
      <c r="E1383" s="1514"/>
      <c r="F1383" s="1848"/>
      <c r="G1383" s="1930"/>
      <c r="H1383" s="1516"/>
      <c r="I1383" s="1537"/>
      <c r="J1383" s="1537"/>
      <c r="K1383" s="1453"/>
      <c r="L1383" s="1453"/>
      <c r="M1383" s="1453"/>
      <c r="N1383" s="1514"/>
      <c r="O1383" s="1453"/>
      <c r="P1383" s="1453"/>
      <c r="Q1383" s="1453"/>
      <c r="R1383" s="1453"/>
      <c r="S1383" s="1453"/>
      <c r="T1383" s="1452"/>
      <c r="U1383"/>
      <c r="V1383"/>
      <c r="W1383" s="1453"/>
      <c r="X1383" s="1453"/>
      <c r="Y1383" s="1453"/>
      <c r="Z1383" s="1453"/>
      <c r="AA1383" s="1453"/>
      <c r="AB1383" s="1453"/>
      <c r="AC1383" s="1453"/>
      <c r="AD1383" s="1453"/>
      <c r="AE1383" s="1453"/>
      <c r="AF1383" s="1453"/>
      <c r="AG1383" s="1453"/>
      <c r="AH1383" s="1453"/>
      <c r="AI1383" s="1453"/>
      <c r="AJ1383" s="1453"/>
      <c r="AK1383" s="1453"/>
      <c r="AL1383" s="1453"/>
      <c r="AM1383" s="1453"/>
      <c r="AN1383" s="1453"/>
      <c r="AO1383" s="1453"/>
      <c r="AP1383" s="1453"/>
      <c r="AQ1383" s="1453"/>
      <c r="AR1383" s="1454"/>
      <c r="AS1383" s="1453"/>
      <c r="AT1383" s="1453"/>
      <c r="AU1383" s="1453"/>
      <c r="AV1383" s="1453"/>
      <c r="AW1383" s="1453"/>
      <c r="AX1383" s="1453"/>
      <c r="AY1383" s="1453"/>
      <c r="AZ1383" s="1453"/>
      <c r="BA1383" s="1453"/>
      <c r="BB1383" s="1453"/>
      <c r="BC1383" s="1453"/>
      <c r="BD1383" s="1453"/>
      <c r="BE1383" s="1453"/>
      <c r="BF1383" s="1453"/>
      <c r="BG1383" s="1453"/>
      <c r="BH1383" s="1453"/>
      <c r="BI1383" s="1453"/>
      <c r="BJ1383" s="1453"/>
      <c r="BK1383" s="1453"/>
      <c r="BL1383" s="1453"/>
      <c r="BM1383" s="1453"/>
      <c r="BN1383" s="1453"/>
      <c r="BO1383" s="1453"/>
      <c r="BP1383" s="1453"/>
      <c r="BQ1383" s="1453"/>
      <c r="BR1383" s="1453"/>
      <c r="BS1383" s="1453"/>
      <c r="BT1383" s="1453"/>
      <c r="BU1383" s="1453"/>
      <c r="BV1383" s="1453"/>
      <c r="BW1383" s="1453"/>
      <c r="BX1383" s="1453"/>
      <c r="BY1383" s="1453"/>
      <c r="BZ1383" s="1453"/>
      <c r="CA1383" s="1453"/>
      <c r="CB1383" s="1453"/>
      <c r="CC1383" s="1453"/>
      <c r="CD1383" s="1453"/>
      <c r="CE1383" s="1453"/>
      <c r="CF1383" s="1453"/>
      <c r="CG1383" s="1453"/>
      <c r="CH1383" s="1453"/>
      <c r="CI1383" s="1453"/>
      <c r="CJ1383" s="1453"/>
      <c r="CK1383" s="1453"/>
      <c r="CL1383" s="1453"/>
      <c r="CM1383" s="1453"/>
      <c r="CN1383" s="1453"/>
      <c r="CO1383" s="1453"/>
      <c r="CP1383" s="1453"/>
      <c r="CQ1383" s="1453"/>
      <c r="CR1383" s="1453"/>
      <c r="CS1383" s="1453"/>
      <c r="CT1383" s="1453"/>
      <c r="CU1383" s="1453"/>
      <c r="CV1383" s="1453"/>
      <c r="CW1383" s="1453"/>
      <c r="CX1383" s="1453"/>
      <c r="CY1383" s="1453"/>
      <c r="CZ1383" s="1453"/>
      <c r="DA1383" s="1453"/>
      <c r="DB1383" s="1453"/>
      <c r="DC1383" s="1453"/>
      <c r="DD1383" s="1453"/>
      <c r="DE1383" s="1453"/>
      <c r="DF1383" s="1453"/>
      <c r="DG1383" s="1453"/>
      <c r="DH1383" s="1453"/>
      <c r="DI1383" s="1453"/>
      <c r="DJ1383" s="1453"/>
      <c r="DK1383" s="1453"/>
      <c r="DL1383" s="1453"/>
      <c r="DM1383" s="1453"/>
      <c r="DN1383" s="1453"/>
      <c r="DO1383" s="1453"/>
      <c r="DP1383" s="1453"/>
      <c r="DQ1383" s="1453"/>
      <c r="DR1383" s="1453"/>
      <c r="DS1383" s="1453"/>
      <c r="DT1383" s="1453"/>
    </row>
    <row r="1384" spans="1:124" s="1543" customFormat="1" ht="21.9" customHeight="1" x14ac:dyDescent="0.3">
      <c r="A1384" s="1453"/>
      <c r="B1384" s="1453"/>
      <c r="C1384" s="1514"/>
      <c r="D1384" s="1514"/>
      <c r="E1384" s="1514"/>
      <c r="F1384" s="1848"/>
      <c r="G1384" s="1930"/>
      <c r="H1384" s="1516"/>
      <c r="I1384" s="1537"/>
      <c r="J1384" s="1537"/>
      <c r="K1384" s="1453"/>
      <c r="L1384" s="1453"/>
      <c r="M1384" s="1453"/>
      <c r="N1384" s="1514"/>
      <c r="O1384" s="1453"/>
      <c r="P1384" s="1453"/>
      <c r="Q1384" s="1453"/>
      <c r="R1384" s="1453"/>
      <c r="S1384" s="1453"/>
      <c r="T1384" s="1452"/>
      <c r="U1384"/>
      <c r="V1384"/>
      <c r="W1384" s="1453"/>
      <c r="X1384" s="1453"/>
      <c r="Y1384" s="1453"/>
      <c r="Z1384" s="1453"/>
      <c r="AA1384" s="1453"/>
      <c r="AB1384" s="1453"/>
      <c r="AC1384" s="1453"/>
      <c r="AD1384" s="1453"/>
      <c r="AE1384" s="1453"/>
      <c r="AF1384" s="1453"/>
      <c r="AG1384" s="1453"/>
      <c r="AH1384" s="1453"/>
      <c r="AI1384" s="1453"/>
      <c r="AJ1384" s="1453"/>
      <c r="AK1384" s="1453"/>
      <c r="AL1384" s="1453"/>
      <c r="AM1384" s="1453"/>
      <c r="AN1384" s="1453"/>
      <c r="AO1384" s="1453"/>
      <c r="AP1384" s="1453"/>
      <c r="AQ1384" s="1453"/>
      <c r="AR1384" s="1454"/>
      <c r="AS1384" s="1453"/>
      <c r="AT1384" s="1453"/>
      <c r="AU1384" s="1453"/>
      <c r="AV1384" s="1453"/>
      <c r="AW1384" s="1453"/>
      <c r="AX1384" s="1453"/>
      <c r="AY1384" s="1453"/>
      <c r="AZ1384" s="1453"/>
      <c r="BA1384" s="1453"/>
      <c r="BB1384" s="1453"/>
      <c r="BC1384" s="1453"/>
      <c r="BD1384" s="1453"/>
      <c r="BE1384" s="1453"/>
      <c r="BF1384" s="1453"/>
      <c r="BG1384" s="1453"/>
      <c r="BH1384" s="1453"/>
      <c r="BI1384" s="1453"/>
      <c r="BJ1384" s="1453"/>
      <c r="BK1384" s="1453"/>
      <c r="BL1384" s="1453"/>
      <c r="BM1384" s="1453"/>
      <c r="BN1384" s="1453"/>
      <c r="BO1384" s="1453"/>
      <c r="BP1384" s="1453"/>
      <c r="BQ1384" s="1453"/>
      <c r="BR1384" s="1453"/>
      <c r="BS1384" s="1453"/>
      <c r="BT1384" s="1453"/>
      <c r="BU1384" s="1453"/>
      <c r="BV1384" s="1453"/>
      <c r="BW1384" s="1453"/>
      <c r="BX1384" s="1453"/>
      <c r="BY1384" s="1453"/>
      <c r="BZ1384" s="1453"/>
      <c r="CA1384" s="1453"/>
      <c r="CB1384" s="1453"/>
      <c r="CC1384" s="1453"/>
      <c r="CD1384" s="1453"/>
      <c r="CE1384" s="1453"/>
      <c r="CF1384" s="1453"/>
      <c r="CG1384" s="1453"/>
      <c r="CH1384" s="1453"/>
      <c r="CI1384" s="1453"/>
      <c r="CJ1384" s="1453"/>
      <c r="CK1384" s="1453"/>
      <c r="CL1384" s="1453"/>
      <c r="CM1384" s="1453"/>
      <c r="CN1384" s="1453"/>
      <c r="CO1384" s="1453"/>
      <c r="CP1384" s="1453"/>
      <c r="CQ1384" s="1453"/>
      <c r="CR1384" s="1453"/>
      <c r="CS1384" s="1453"/>
      <c r="CT1384" s="1453"/>
      <c r="CU1384" s="1453"/>
      <c r="CV1384" s="1453"/>
      <c r="CW1384" s="1453"/>
      <c r="CX1384" s="1453"/>
      <c r="CY1384" s="1453"/>
      <c r="CZ1384" s="1453"/>
      <c r="DA1384" s="1453"/>
      <c r="DB1384" s="1453"/>
      <c r="DC1384" s="1453"/>
      <c r="DD1384" s="1453"/>
      <c r="DE1384" s="1453"/>
      <c r="DF1384" s="1453"/>
      <c r="DG1384" s="1453"/>
      <c r="DH1384" s="1453"/>
      <c r="DI1384" s="1453"/>
      <c r="DJ1384" s="1453"/>
      <c r="DK1384" s="1453"/>
      <c r="DL1384" s="1453"/>
      <c r="DM1384" s="1453"/>
      <c r="DN1384" s="1453"/>
      <c r="DO1384" s="1453"/>
      <c r="DP1384" s="1453"/>
      <c r="DQ1384" s="1453"/>
      <c r="DR1384" s="1453"/>
      <c r="DS1384" s="1453"/>
      <c r="DT1384" s="1453"/>
    </row>
    <row r="1385" spans="1:124" s="1543" customFormat="1" ht="21.9" customHeight="1" x14ac:dyDescent="0.3">
      <c r="A1385" s="1453"/>
      <c r="B1385" s="1453"/>
      <c r="C1385" s="1514"/>
      <c r="D1385" s="1514"/>
      <c r="E1385" s="1514"/>
      <c r="F1385" s="1848"/>
      <c r="G1385" s="1930"/>
      <c r="H1385" s="1516"/>
      <c r="I1385" s="1537"/>
      <c r="J1385" s="1537"/>
      <c r="K1385" s="1453"/>
      <c r="L1385" s="1453"/>
      <c r="M1385" s="1453"/>
      <c r="N1385" s="1514"/>
      <c r="O1385" s="1453"/>
      <c r="P1385" s="1453"/>
      <c r="Q1385" s="1453"/>
      <c r="R1385" s="1453"/>
      <c r="S1385" s="1453"/>
      <c r="T1385" s="1452"/>
      <c r="U1385"/>
      <c r="V1385"/>
      <c r="W1385" s="1453"/>
      <c r="X1385" s="1453"/>
      <c r="Y1385" s="1453"/>
      <c r="Z1385" s="1453"/>
      <c r="AA1385" s="1453"/>
      <c r="AB1385" s="1453"/>
      <c r="AC1385" s="1453"/>
      <c r="AD1385" s="1453"/>
      <c r="AE1385" s="1453"/>
      <c r="AF1385" s="1453"/>
      <c r="AG1385" s="1453"/>
      <c r="AH1385" s="1453"/>
      <c r="AI1385" s="1453"/>
      <c r="AJ1385" s="1453"/>
      <c r="AK1385" s="1453"/>
      <c r="AL1385" s="1453"/>
      <c r="AM1385" s="1453"/>
      <c r="AN1385" s="1453"/>
      <c r="AO1385" s="1453"/>
      <c r="AP1385" s="1453"/>
      <c r="AQ1385" s="1453"/>
      <c r="AR1385" s="1454"/>
      <c r="AS1385" s="1453"/>
      <c r="AT1385" s="1453"/>
      <c r="AU1385" s="1453"/>
      <c r="AV1385" s="1453"/>
      <c r="AW1385" s="1453"/>
      <c r="AX1385" s="1453"/>
      <c r="AY1385" s="1453"/>
      <c r="AZ1385" s="1453"/>
      <c r="BA1385" s="1453"/>
      <c r="BB1385" s="1453"/>
      <c r="BC1385" s="1453"/>
      <c r="BD1385" s="1453"/>
      <c r="BE1385" s="1453"/>
      <c r="BF1385" s="1453"/>
      <c r="BG1385" s="1453"/>
      <c r="BH1385" s="1453"/>
      <c r="BI1385" s="1453"/>
      <c r="BJ1385" s="1453"/>
      <c r="BK1385" s="1453"/>
      <c r="BL1385" s="1453"/>
      <c r="BM1385" s="1453"/>
      <c r="BN1385" s="1453"/>
      <c r="BO1385" s="1453"/>
      <c r="BP1385" s="1453"/>
      <c r="BQ1385" s="1453"/>
      <c r="BR1385" s="1453"/>
      <c r="BS1385" s="1453"/>
      <c r="BT1385" s="1453"/>
      <c r="BU1385" s="1453"/>
      <c r="BV1385" s="1453"/>
      <c r="BW1385" s="1453"/>
      <c r="BX1385" s="1453"/>
      <c r="BY1385" s="1453"/>
      <c r="BZ1385" s="1453"/>
      <c r="CA1385" s="1453"/>
      <c r="CB1385" s="1453"/>
      <c r="CC1385" s="1453"/>
      <c r="CD1385" s="1453"/>
      <c r="CE1385" s="1453"/>
      <c r="CF1385" s="1453"/>
      <c r="CG1385" s="1453"/>
      <c r="CH1385" s="1453"/>
      <c r="CI1385" s="1453"/>
      <c r="CJ1385" s="1453"/>
      <c r="CK1385" s="1453"/>
      <c r="CL1385" s="1453"/>
      <c r="CM1385" s="1453"/>
      <c r="CN1385" s="1453"/>
      <c r="CO1385" s="1453"/>
      <c r="CP1385" s="1453"/>
      <c r="CQ1385" s="1453"/>
      <c r="CR1385" s="1453"/>
      <c r="CS1385" s="1453"/>
      <c r="CT1385" s="1453"/>
      <c r="CU1385" s="1453"/>
      <c r="CV1385" s="1453"/>
      <c r="CW1385" s="1453"/>
      <c r="CX1385" s="1453"/>
      <c r="CY1385" s="1453"/>
      <c r="CZ1385" s="1453"/>
      <c r="DA1385" s="1453"/>
      <c r="DB1385" s="1453"/>
      <c r="DC1385" s="1453"/>
      <c r="DD1385" s="1453"/>
      <c r="DE1385" s="1453"/>
      <c r="DF1385" s="1453"/>
      <c r="DG1385" s="1453"/>
      <c r="DH1385" s="1453"/>
      <c r="DI1385" s="1453"/>
      <c r="DJ1385" s="1453"/>
      <c r="DK1385" s="1453"/>
      <c r="DL1385" s="1453"/>
      <c r="DM1385" s="1453"/>
      <c r="DN1385" s="1453"/>
      <c r="DO1385" s="1453"/>
      <c r="DP1385" s="1453"/>
      <c r="DQ1385" s="1453"/>
      <c r="DR1385" s="1453"/>
      <c r="DS1385" s="1453"/>
      <c r="DT1385" s="1453"/>
    </row>
    <row r="1386" spans="1:124" s="1543" customFormat="1" ht="21.9" customHeight="1" x14ac:dyDescent="0.3">
      <c r="A1386" s="1453"/>
      <c r="B1386" s="1453"/>
      <c r="C1386" s="1514"/>
      <c r="D1386" s="1514"/>
      <c r="E1386" s="1514"/>
      <c r="F1386" s="1848"/>
      <c r="G1386" s="1930"/>
      <c r="H1386" s="1516"/>
      <c r="I1386" s="1537"/>
      <c r="J1386" s="1537"/>
      <c r="K1386" s="1453"/>
      <c r="L1386" s="1453"/>
      <c r="M1386" s="1453"/>
      <c r="N1386" s="1514"/>
      <c r="O1386" s="1453"/>
      <c r="P1386" s="1453"/>
      <c r="Q1386" s="1453"/>
      <c r="R1386" s="1453"/>
      <c r="S1386" s="1453"/>
      <c r="T1386" s="1452"/>
      <c r="U1386"/>
      <c r="V1386"/>
      <c r="W1386" s="1453"/>
      <c r="X1386" s="1453"/>
      <c r="Y1386" s="1453"/>
      <c r="Z1386" s="1453"/>
      <c r="AA1386" s="1453"/>
      <c r="AB1386" s="1453"/>
      <c r="AC1386" s="1453"/>
      <c r="AD1386" s="1453"/>
      <c r="AE1386" s="1453"/>
      <c r="AF1386" s="1453"/>
      <c r="AG1386" s="1453"/>
      <c r="AH1386" s="1453"/>
      <c r="AI1386" s="1453"/>
      <c r="AJ1386" s="1453"/>
      <c r="AK1386" s="1453"/>
      <c r="AL1386" s="1453"/>
      <c r="AM1386" s="1453"/>
      <c r="AN1386" s="1453"/>
      <c r="AO1386" s="1453"/>
      <c r="AP1386" s="1453"/>
      <c r="AQ1386" s="1453"/>
      <c r="AR1386" s="1454"/>
      <c r="AS1386" s="1453"/>
      <c r="AT1386" s="1453"/>
      <c r="AU1386" s="1453"/>
      <c r="AV1386" s="1453"/>
      <c r="AW1386" s="1453"/>
      <c r="AX1386" s="1453"/>
      <c r="AY1386" s="1453"/>
      <c r="AZ1386" s="1453"/>
      <c r="BA1386" s="1453"/>
      <c r="BB1386" s="1453"/>
      <c r="BC1386" s="1453"/>
      <c r="BD1386" s="1453"/>
      <c r="BE1386" s="1453"/>
      <c r="BF1386" s="1453"/>
      <c r="BG1386" s="1453"/>
      <c r="BH1386" s="1453"/>
      <c r="BI1386" s="1453"/>
      <c r="BJ1386" s="1453"/>
      <c r="BK1386" s="1453"/>
      <c r="BL1386" s="1453"/>
      <c r="BM1386" s="1453"/>
      <c r="BN1386" s="1453"/>
      <c r="BO1386" s="1453"/>
      <c r="BP1386" s="1453"/>
      <c r="BQ1386" s="1453"/>
      <c r="BR1386" s="1453"/>
      <c r="BS1386" s="1453"/>
      <c r="BT1386" s="1453"/>
      <c r="BU1386" s="1453"/>
      <c r="BV1386" s="1453"/>
      <c r="BW1386" s="1453"/>
      <c r="BX1386" s="1453"/>
      <c r="BY1386" s="1453"/>
      <c r="BZ1386" s="1453"/>
      <c r="CA1386" s="1453"/>
      <c r="CB1386" s="1453"/>
      <c r="CC1386" s="1453"/>
      <c r="CD1386" s="1453"/>
      <c r="CE1386" s="1453"/>
      <c r="CF1386" s="1453"/>
      <c r="CG1386" s="1453"/>
      <c r="CH1386" s="1453"/>
      <c r="CI1386" s="1453"/>
      <c r="CJ1386" s="1453"/>
      <c r="CK1386" s="1453"/>
      <c r="CL1386" s="1453"/>
      <c r="CM1386" s="1453"/>
      <c r="CN1386" s="1453"/>
      <c r="CO1386" s="1453"/>
      <c r="CP1386" s="1453"/>
      <c r="CQ1386" s="1453"/>
      <c r="CR1386" s="1453"/>
      <c r="CS1386" s="1453"/>
      <c r="CT1386" s="1453"/>
      <c r="CU1386" s="1453"/>
      <c r="CV1386" s="1453"/>
      <c r="CW1386" s="1453"/>
      <c r="CX1386" s="1453"/>
      <c r="CY1386" s="1453"/>
      <c r="CZ1386" s="1453"/>
      <c r="DA1386" s="1453"/>
      <c r="DB1386" s="1453"/>
      <c r="DC1386" s="1453"/>
      <c r="DD1386" s="1453"/>
      <c r="DE1386" s="1453"/>
      <c r="DF1386" s="1453"/>
      <c r="DG1386" s="1453"/>
      <c r="DH1386" s="1453"/>
      <c r="DI1386" s="1453"/>
      <c r="DJ1386" s="1453"/>
      <c r="DK1386" s="1453"/>
      <c r="DL1386" s="1453"/>
      <c r="DM1386" s="1453"/>
      <c r="DN1386" s="1453"/>
      <c r="DO1386" s="1453"/>
      <c r="DP1386" s="1453"/>
      <c r="DQ1386" s="1453"/>
      <c r="DR1386" s="1453"/>
      <c r="DS1386" s="1453"/>
      <c r="DT1386" s="1453"/>
    </row>
    <row r="1387" spans="1:124" s="1543" customFormat="1" ht="21.9" customHeight="1" x14ac:dyDescent="0.3">
      <c r="A1387" s="1453"/>
      <c r="B1387" s="1453"/>
      <c r="C1387" s="1514"/>
      <c r="D1387" s="1514"/>
      <c r="E1387" s="1514"/>
      <c r="F1387" s="1848"/>
      <c r="G1387" s="1930"/>
      <c r="H1387" s="1516"/>
      <c r="I1387" s="1537"/>
      <c r="J1387" s="1537"/>
      <c r="K1387" s="1453"/>
      <c r="L1387" s="1453"/>
      <c r="M1387" s="1453"/>
      <c r="N1387" s="1514"/>
      <c r="O1387" s="1453"/>
      <c r="P1387" s="1453"/>
      <c r="Q1387" s="1453"/>
      <c r="R1387" s="1453"/>
      <c r="S1387" s="1453"/>
      <c r="T1387" s="1452"/>
      <c r="U1387"/>
      <c r="V1387"/>
      <c r="W1387" s="1453"/>
      <c r="X1387" s="1453"/>
      <c r="Y1387" s="1453"/>
      <c r="Z1387" s="1453"/>
      <c r="AA1387" s="1453"/>
      <c r="AB1387" s="1453"/>
      <c r="AC1387" s="1453"/>
      <c r="AD1387" s="1453"/>
      <c r="AE1387" s="1453"/>
      <c r="AF1387" s="1453"/>
      <c r="AG1387" s="1453"/>
      <c r="AH1387" s="1453"/>
      <c r="AI1387" s="1453"/>
      <c r="AJ1387" s="1453"/>
      <c r="AK1387" s="1453"/>
      <c r="AL1387" s="1453"/>
      <c r="AM1387" s="1453"/>
      <c r="AN1387" s="1453"/>
      <c r="AO1387" s="1453"/>
      <c r="AP1387" s="1453"/>
      <c r="AQ1387" s="1453"/>
      <c r="AR1387" s="1454"/>
      <c r="AS1387" s="1453"/>
      <c r="AT1387" s="1453"/>
      <c r="AU1387" s="1453"/>
      <c r="AV1387" s="1453"/>
      <c r="AW1387" s="1453"/>
      <c r="AX1387" s="1453"/>
      <c r="AY1387" s="1453"/>
      <c r="AZ1387" s="1453"/>
      <c r="BA1387" s="1453"/>
      <c r="BB1387" s="1453"/>
      <c r="BC1387" s="1453"/>
      <c r="BD1387" s="1453"/>
      <c r="BE1387" s="1453"/>
      <c r="BF1387" s="1453"/>
      <c r="BG1387" s="1453"/>
      <c r="BH1387" s="1453"/>
      <c r="BI1387" s="1453"/>
      <c r="BJ1387" s="1453"/>
      <c r="BK1387" s="1453"/>
      <c r="BL1387" s="1453"/>
      <c r="BM1387" s="1453"/>
      <c r="BN1387" s="1453"/>
      <c r="BO1387" s="1453"/>
      <c r="BP1387" s="1453"/>
      <c r="BQ1387" s="1453"/>
      <c r="BR1387" s="1453"/>
      <c r="BS1387" s="1453"/>
      <c r="BT1387" s="1453"/>
      <c r="BU1387" s="1453"/>
      <c r="BV1387" s="1453"/>
      <c r="BW1387" s="1453"/>
      <c r="BX1387" s="1453"/>
      <c r="BY1387" s="1453"/>
      <c r="BZ1387" s="1453"/>
      <c r="CA1387" s="1453"/>
      <c r="CB1387" s="1453"/>
      <c r="CC1387" s="1453"/>
      <c r="CD1387" s="1453"/>
      <c r="CE1387" s="1453"/>
      <c r="CF1387" s="1453"/>
      <c r="CG1387" s="1453"/>
      <c r="CH1387" s="1453"/>
      <c r="CI1387" s="1453"/>
      <c r="CJ1387" s="1453"/>
      <c r="CK1387" s="1453"/>
      <c r="CL1387" s="1453"/>
      <c r="CM1387" s="1453"/>
      <c r="CN1387" s="1453"/>
      <c r="CO1387" s="1453"/>
      <c r="CP1387" s="1453"/>
      <c r="CQ1387" s="1453"/>
      <c r="CR1387" s="1453"/>
      <c r="CS1387" s="1453"/>
      <c r="CT1387" s="1453"/>
      <c r="CU1387" s="1453"/>
      <c r="CV1387" s="1453"/>
      <c r="CW1387" s="1453"/>
      <c r="CX1387" s="1453"/>
      <c r="CY1387" s="1453"/>
      <c r="CZ1387" s="1453"/>
      <c r="DA1387" s="1453"/>
      <c r="DB1387" s="1453"/>
      <c r="DC1387" s="1453"/>
      <c r="DD1387" s="1453"/>
      <c r="DE1387" s="1453"/>
      <c r="DF1387" s="1453"/>
      <c r="DG1387" s="1453"/>
      <c r="DH1387" s="1453"/>
      <c r="DI1387" s="1453"/>
      <c r="DJ1387" s="1453"/>
      <c r="DK1387" s="1453"/>
      <c r="DL1387" s="1453"/>
      <c r="DM1387" s="1453"/>
      <c r="DN1387" s="1453"/>
      <c r="DO1387" s="1453"/>
      <c r="DP1387" s="1453"/>
      <c r="DQ1387" s="1453"/>
      <c r="DR1387" s="1453"/>
      <c r="DS1387" s="1453"/>
      <c r="DT1387" s="1453"/>
    </row>
    <row r="1388" spans="1:124" s="1543" customFormat="1" ht="21.9" customHeight="1" x14ac:dyDescent="0.3">
      <c r="A1388" s="1453"/>
      <c r="B1388" s="1453"/>
      <c r="C1388" s="1514"/>
      <c r="D1388" s="1514"/>
      <c r="E1388" s="1514"/>
      <c r="F1388" s="1848"/>
      <c r="G1388" s="1930"/>
      <c r="H1388" s="1516"/>
      <c r="I1388" s="1537"/>
      <c r="J1388" s="1537"/>
      <c r="K1388" s="1453"/>
      <c r="L1388" s="1453"/>
      <c r="M1388" s="1453"/>
      <c r="N1388" s="1514"/>
      <c r="O1388" s="1453"/>
      <c r="P1388" s="1453"/>
      <c r="Q1388" s="1453"/>
      <c r="R1388" s="1453"/>
      <c r="S1388" s="1453"/>
      <c r="T1388" s="1452"/>
      <c r="U1388"/>
      <c r="V1388"/>
      <c r="W1388" s="1453"/>
      <c r="X1388" s="1453"/>
      <c r="Y1388" s="1453"/>
      <c r="Z1388" s="1453"/>
      <c r="AA1388" s="1453"/>
      <c r="AB1388" s="1453"/>
      <c r="AC1388" s="1453"/>
      <c r="AD1388" s="1453"/>
      <c r="AE1388" s="1453"/>
      <c r="AF1388" s="1453"/>
      <c r="AG1388" s="1453"/>
      <c r="AH1388" s="1453"/>
      <c r="AI1388" s="1453"/>
      <c r="AJ1388" s="1453"/>
      <c r="AK1388" s="1453"/>
      <c r="AL1388" s="1453"/>
      <c r="AM1388" s="1453"/>
      <c r="AN1388" s="1453"/>
      <c r="AO1388" s="1453"/>
      <c r="AP1388" s="1453"/>
      <c r="AQ1388" s="1453"/>
      <c r="AR1388" s="1454"/>
      <c r="AS1388" s="1453"/>
      <c r="AT1388" s="1453"/>
      <c r="AU1388" s="1453"/>
      <c r="AV1388" s="1453"/>
      <c r="AW1388" s="1453"/>
      <c r="AX1388" s="1453"/>
      <c r="AY1388" s="1453"/>
      <c r="AZ1388" s="1453"/>
      <c r="BA1388" s="1453"/>
      <c r="BB1388" s="1453"/>
      <c r="BC1388" s="1453"/>
      <c r="BD1388" s="1453"/>
      <c r="BE1388" s="1453"/>
      <c r="BF1388" s="1453"/>
      <c r="BG1388" s="1453"/>
      <c r="BH1388" s="1453"/>
      <c r="BI1388" s="1453"/>
      <c r="BJ1388" s="1453"/>
      <c r="BK1388" s="1453"/>
      <c r="BL1388" s="1453"/>
      <c r="BM1388" s="1453"/>
      <c r="BN1388" s="1453"/>
      <c r="BO1388" s="1453"/>
      <c r="BP1388" s="1453"/>
      <c r="BQ1388" s="1453"/>
      <c r="BR1388" s="1453"/>
      <c r="BS1388" s="1453"/>
      <c r="BT1388" s="1453"/>
      <c r="BU1388" s="1453"/>
      <c r="BV1388" s="1453"/>
      <c r="BW1388" s="1453"/>
      <c r="BX1388" s="1453"/>
      <c r="BY1388" s="1453"/>
      <c r="BZ1388" s="1453"/>
      <c r="CA1388" s="1453"/>
      <c r="CB1388" s="1453"/>
      <c r="CC1388" s="1453"/>
      <c r="CD1388" s="1453"/>
      <c r="CE1388" s="1453"/>
      <c r="CF1388" s="1453"/>
      <c r="CG1388" s="1453"/>
      <c r="CH1388" s="1453"/>
      <c r="CI1388" s="1453"/>
      <c r="CJ1388" s="1453"/>
      <c r="CK1388" s="1453"/>
      <c r="CL1388" s="1453"/>
      <c r="CM1388" s="1453"/>
      <c r="CN1388" s="1453"/>
      <c r="CO1388" s="1453"/>
      <c r="CP1388" s="1453"/>
      <c r="CQ1388" s="1453"/>
      <c r="CR1388" s="1453"/>
      <c r="CS1388" s="1453"/>
      <c r="CT1388" s="1453"/>
      <c r="CU1388" s="1453"/>
      <c r="CV1388" s="1453"/>
      <c r="CW1388" s="1453"/>
      <c r="CX1388" s="1453"/>
      <c r="CY1388" s="1453"/>
      <c r="CZ1388" s="1453"/>
      <c r="DA1388" s="1453"/>
      <c r="DB1388" s="1453"/>
      <c r="DC1388" s="1453"/>
      <c r="DD1388" s="1453"/>
      <c r="DE1388" s="1453"/>
      <c r="DF1388" s="1453"/>
      <c r="DG1388" s="1453"/>
      <c r="DH1388" s="1453"/>
      <c r="DI1388" s="1453"/>
      <c r="DJ1388" s="1453"/>
      <c r="DK1388" s="1453"/>
      <c r="DL1388" s="1453"/>
      <c r="DM1388" s="1453"/>
      <c r="DN1388" s="1453"/>
      <c r="DO1388" s="1453"/>
      <c r="DP1388" s="1453"/>
      <c r="DQ1388" s="1453"/>
      <c r="DR1388" s="1453"/>
      <c r="DS1388" s="1453"/>
      <c r="DT1388" s="1453"/>
    </row>
    <row r="1389" spans="1:124" s="1543" customFormat="1" ht="21.9" customHeight="1" x14ac:dyDescent="0.3">
      <c r="A1389" s="1453"/>
      <c r="B1389" s="1453"/>
      <c r="C1389" s="1514"/>
      <c r="D1389" s="1514"/>
      <c r="E1389" s="1514"/>
      <c r="F1389" s="1848"/>
      <c r="G1389" s="1930"/>
      <c r="H1389" s="1516"/>
      <c r="I1389" s="1537"/>
      <c r="J1389" s="1537"/>
      <c r="K1389" s="1453"/>
      <c r="L1389" s="1453"/>
      <c r="M1389" s="1453"/>
      <c r="N1389" s="1514"/>
      <c r="O1389" s="1453"/>
      <c r="P1389" s="1453"/>
      <c r="Q1389" s="1453"/>
      <c r="R1389" s="1453"/>
      <c r="S1389" s="1453"/>
      <c r="T1389" s="1452"/>
      <c r="U1389"/>
      <c r="V1389"/>
      <c r="W1389" s="1453"/>
      <c r="X1389" s="1453"/>
      <c r="Y1389" s="1453"/>
      <c r="Z1389" s="1453"/>
      <c r="AA1389" s="1453"/>
      <c r="AB1389" s="1453"/>
      <c r="AC1389" s="1453"/>
      <c r="AD1389" s="1453"/>
      <c r="AE1389" s="1453"/>
      <c r="AF1389" s="1453"/>
      <c r="AG1389" s="1453"/>
      <c r="AH1389" s="1453"/>
      <c r="AI1389" s="1453"/>
      <c r="AJ1389" s="1453"/>
      <c r="AK1389" s="1453"/>
      <c r="AL1389" s="1453"/>
      <c r="AM1389" s="1453"/>
      <c r="AN1389" s="1453"/>
      <c r="AO1389" s="1453"/>
      <c r="AP1389" s="1453"/>
      <c r="AQ1389" s="1453"/>
      <c r="AR1389" s="1454"/>
      <c r="AS1389" s="1453"/>
      <c r="AT1389" s="1453"/>
      <c r="AU1389" s="1453"/>
      <c r="AV1389" s="1453"/>
      <c r="AW1389" s="1453"/>
      <c r="AX1389" s="1453"/>
      <c r="AY1389" s="1453"/>
      <c r="AZ1389" s="1453"/>
      <c r="BA1389" s="1453"/>
      <c r="BB1389" s="1453"/>
      <c r="BC1389" s="1453"/>
      <c r="BD1389" s="1453"/>
      <c r="BE1389" s="1453"/>
      <c r="BF1389" s="1453"/>
      <c r="BG1389" s="1453"/>
      <c r="BH1389" s="1453"/>
      <c r="BI1389" s="1453"/>
      <c r="BJ1389" s="1453"/>
      <c r="BK1389" s="1453"/>
      <c r="BL1389" s="1453"/>
      <c r="BM1389" s="1453"/>
      <c r="BN1389" s="1453"/>
      <c r="BO1389" s="1453"/>
      <c r="BP1389" s="1453"/>
      <c r="BQ1389" s="1453"/>
      <c r="BR1389" s="1453"/>
      <c r="BS1389" s="1453"/>
      <c r="BT1389" s="1453"/>
      <c r="BU1389" s="1453"/>
      <c r="BV1389" s="1453"/>
      <c r="BW1389" s="1453"/>
      <c r="BX1389" s="1453"/>
      <c r="BY1389" s="1453"/>
      <c r="BZ1389" s="1453"/>
      <c r="CA1389" s="1453"/>
      <c r="CB1389" s="1453"/>
      <c r="CC1389" s="1453"/>
      <c r="CD1389" s="1453"/>
      <c r="CE1389" s="1453"/>
      <c r="CF1389" s="1453"/>
      <c r="CG1389" s="1453"/>
      <c r="CH1389" s="1453"/>
      <c r="CI1389" s="1453"/>
      <c r="CJ1389" s="1453"/>
      <c r="CK1389" s="1453"/>
      <c r="CL1389" s="1453"/>
      <c r="CM1389" s="1453"/>
      <c r="CN1389" s="1453"/>
      <c r="CO1389" s="1453"/>
      <c r="CP1389" s="1453"/>
      <c r="CQ1389" s="1453"/>
      <c r="CR1389" s="1453"/>
      <c r="CS1389" s="1453"/>
      <c r="CT1389" s="1453"/>
      <c r="CU1389" s="1453"/>
      <c r="CV1389" s="1453"/>
      <c r="CW1389" s="1453"/>
      <c r="CX1389" s="1453"/>
      <c r="CY1389" s="1453"/>
      <c r="CZ1389" s="1453"/>
      <c r="DA1389" s="1453"/>
      <c r="DB1389" s="1453"/>
      <c r="DC1389" s="1453"/>
      <c r="DD1389" s="1453"/>
      <c r="DE1389" s="1453"/>
      <c r="DF1389" s="1453"/>
      <c r="DG1389" s="1453"/>
      <c r="DH1389" s="1453"/>
      <c r="DI1389" s="1453"/>
      <c r="DJ1389" s="1453"/>
      <c r="DK1389" s="1453"/>
      <c r="DL1389" s="1453"/>
      <c r="DM1389" s="1453"/>
      <c r="DN1389" s="1453"/>
      <c r="DO1389" s="1453"/>
      <c r="DP1389" s="1453"/>
      <c r="DQ1389" s="1453"/>
      <c r="DR1389" s="1453"/>
      <c r="DS1389" s="1453"/>
      <c r="DT1389" s="1453"/>
    </row>
    <row r="1390" spans="1:124" s="1543" customFormat="1" ht="21.9" customHeight="1" x14ac:dyDescent="0.3">
      <c r="A1390" s="1453"/>
      <c r="B1390" s="1453"/>
      <c r="C1390" s="1514"/>
      <c r="D1390" s="1514"/>
      <c r="E1390" s="1514"/>
      <c r="F1390" s="1848"/>
      <c r="G1390" s="1930"/>
      <c r="H1390" s="1516"/>
      <c r="I1390" s="1537"/>
      <c r="J1390" s="1537"/>
      <c r="K1390" s="1453"/>
      <c r="L1390" s="1453"/>
      <c r="M1390" s="1453"/>
      <c r="N1390" s="1514"/>
      <c r="O1390" s="1453"/>
      <c r="P1390" s="1453"/>
      <c r="Q1390" s="1453"/>
      <c r="R1390" s="1453"/>
      <c r="S1390" s="1453"/>
      <c r="T1390" s="1452"/>
      <c r="U1390"/>
      <c r="V1390"/>
      <c r="W1390" s="1453"/>
      <c r="X1390" s="1453"/>
      <c r="Y1390" s="1453"/>
      <c r="Z1390" s="1453"/>
      <c r="AA1390" s="1453"/>
      <c r="AB1390" s="1453"/>
      <c r="AC1390" s="1453"/>
      <c r="AD1390" s="1453"/>
      <c r="AE1390" s="1453"/>
      <c r="AF1390" s="1453"/>
      <c r="AG1390" s="1453"/>
      <c r="AH1390" s="1453"/>
      <c r="AI1390" s="1453"/>
      <c r="AJ1390" s="1453"/>
      <c r="AK1390" s="1453"/>
      <c r="AL1390" s="1453"/>
      <c r="AM1390" s="1453"/>
      <c r="AN1390" s="1453"/>
      <c r="AO1390" s="1453"/>
      <c r="AP1390" s="1453"/>
      <c r="AQ1390" s="1453"/>
      <c r="AR1390" s="1454"/>
      <c r="AS1390" s="1453"/>
      <c r="AT1390" s="1453"/>
      <c r="AU1390" s="1453"/>
      <c r="AV1390" s="1453"/>
      <c r="AW1390" s="1453"/>
      <c r="AX1390" s="1453"/>
      <c r="AY1390" s="1453"/>
      <c r="AZ1390" s="1453"/>
      <c r="BA1390" s="1453"/>
      <c r="BB1390" s="1453"/>
      <c r="BC1390" s="1453"/>
      <c r="BD1390" s="1453"/>
      <c r="BE1390" s="1453"/>
      <c r="BF1390" s="1453"/>
      <c r="BG1390" s="1453"/>
      <c r="BH1390" s="1453"/>
      <c r="BI1390" s="1453"/>
      <c r="BJ1390" s="1453"/>
      <c r="BK1390" s="1453"/>
      <c r="BL1390" s="1453"/>
      <c r="BM1390" s="1453"/>
      <c r="BN1390" s="1453"/>
      <c r="BO1390" s="1453"/>
      <c r="BP1390" s="1453"/>
      <c r="BQ1390" s="1453"/>
      <c r="BR1390" s="1453"/>
      <c r="BS1390" s="1453"/>
      <c r="BT1390" s="1453"/>
      <c r="BU1390" s="1453"/>
      <c r="BV1390" s="1453"/>
      <c r="BW1390" s="1453"/>
      <c r="BX1390" s="1453"/>
      <c r="BY1390" s="1453"/>
      <c r="BZ1390" s="1453"/>
      <c r="CA1390" s="1453"/>
      <c r="CB1390" s="1453"/>
      <c r="CC1390" s="1453"/>
      <c r="CD1390" s="1453"/>
      <c r="CE1390" s="1453"/>
      <c r="CF1390" s="1453"/>
      <c r="CG1390" s="1453"/>
      <c r="CH1390" s="1453"/>
      <c r="CI1390" s="1453"/>
      <c r="CJ1390" s="1453"/>
      <c r="CK1390" s="1453"/>
      <c r="CL1390" s="1453"/>
      <c r="CM1390" s="1453"/>
      <c r="CN1390" s="1453"/>
      <c r="CO1390" s="1453"/>
      <c r="CP1390" s="1453"/>
      <c r="CQ1390" s="1453"/>
      <c r="CR1390" s="1453"/>
      <c r="CS1390" s="1453"/>
      <c r="CT1390" s="1453"/>
      <c r="CU1390" s="1453"/>
      <c r="CV1390" s="1453"/>
      <c r="CW1390" s="1453"/>
      <c r="CX1390" s="1453"/>
      <c r="CY1390" s="1453"/>
      <c r="CZ1390" s="1453"/>
      <c r="DA1390" s="1453"/>
      <c r="DB1390" s="1453"/>
      <c r="DC1390" s="1453"/>
      <c r="DD1390" s="1453"/>
      <c r="DE1390" s="1453"/>
      <c r="DF1390" s="1453"/>
      <c r="DG1390" s="1453"/>
      <c r="DH1390" s="1453"/>
      <c r="DI1390" s="1453"/>
      <c r="DJ1390" s="1453"/>
      <c r="DK1390" s="1453"/>
      <c r="DL1390" s="1453"/>
      <c r="DM1390" s="1453"/>
      <c r="DN1390" s="1453"/>
      <c r="DO1390" s="1453"/>
      <c r="DP1390" s="1453"/>
      <c r="DQ1390" s="1453"/>
      <c r="DR1390" s="1453"/>
      <c r="DS1390" s="1453"/>
      <c r="DT1390" s="1453"/>
    </row>
    <row r="1391" spans="1:124" s="1543" customFormat="1" ht="21.9" customHeight="1" x14ac:dyDescent="0.3">
      <c r="A1391" s="1453"/>
      <c r="B1391" s="1453"/>
      <c r="C1391" s="1514"/>
      <c r="D1391" s="1514"/>
      <c r="E1391" s="1514"/>
      <c r="F1391" s="1848"/>
      <c r="G1391" s="1930"/>
      <c r="H1391" s="1516"/>
      <c r="I1391" s="1537"/>
      <c r="J1391" s="1537"/>
      <c r="K1391" s="1453"/>
      <c r="L1391" s="1453"/>
      <c r="M1391" s="1453"/>
      <c r="N1391" s="1514"/>
      <c r="O1391" s="1453"/>
      <c r="P1391" s="1453"/>
      <c r="Q1391" s="1453"/>
      <c r="R1391" s="1453"/>
      <c r="S1391" s="1453"/>
      <c r="T1391" s="1452"/>
      <c r="U1391"/>
      <c r="V1391"/>
      <c r="W1391" s="1453"/>
      <c r="X1391" s="1453"/>
      <c r="Y1391" s="1453"/>
      <c r="Z1391" s="1453"/>
      <c r="AA1391" s="1453"/>
      <c r="AB1391" s="1453"/>
      <c r="AC1391" s="1453"/>
      <c r="AD1391" s="1453"/>
      <c r="AE1391" s="1453"/>
      <c r="AF1391" s="1453"/>
      <c r="AG1391" s="1453"/>
      <c r="AH1391" s="1453"/>
      <c r="AI1391" s="1453"/>
      <c r="AJ1391" s="1453"/>
      <c r="AK1391" s="1453"/>
      <c r="AL1391" s="1453"/>
      <c r="AM1391" s="1453"/>
      <c r="AN1391" s="1453"/>
      <c r="AO1391" s="1453"/>
      <c r="AP1391" s="1453"/>
      <c r="AQ1391" s="1453"/>
      <c r="AR1391" s="1454"/>
      <c r="AS1391" s="1453"/>
      <c r="AT1391" s="1453"/>
      <c r="AU1391" s="1453"/>
      <c r="AV1391" s="1453"/>
      <c r="AW1391" s="1453"/>
      <c r="AX1391" s="1453"/>
      <c r="AY1391" s="1453"/>
      <c r="AZ1391" s="1453"/>
      <c r="BA1391" s="1453"/>
      <c r="BB1391" s="1453"/>
      <c r="BC1391" s="1453"/>
      <c r="BD1391" s="1453"/>
      <c r="BE1391" s="1453"/>
      <c r="BF1391" s="1453"/>
      <c r="BG1391" s="1453"/>
      <c r="BH1391" s="1453"/>
      <c r="BI1391" s="1453"/>
      <c r="BJ1391" s="1453"/>
      <c r="BK1391" s="1453"/>
      <c r="BL1391" s="1453"/>
      <c r="BM1391" s="1453"/>
      <c r="BN1391" s="1453"/>
      <c r="BO1391" s="1453"/>
      <c r="BP1391" s="1453"/>
      <c r="BQ1391" s="1453"/>
      <c r="BR1391" s="1453"/>
      <c r="BS1391" s="1453"/>
      <c r="BT1391" s="1453"/>
      <c r="BU1391" s="1453"/>
      <c r="BV1391" s="1453"/>
      <c r="BW1391" s="1453"/>
      <c r="BX1391" s="1453"/>
      <c r="BY1391" s="1453"/>
      <c r="BZ1391" s="1453"/>
      <c r="CA1391" s="1453"/>
      <c r="CB1391" s="1453"/>
      <c r="CC1391" s="1453"/>
      <c r="CD1391" s="1453"/>
      <c r="CE1391" s="1453"/>
      <c r="CF1391" s="1453"/>
      <c r="CG1391" s="1453"/>
      <c r="CH1391" s="1453"/>
      <c r="CI1391" s="1453"/>
      <c r="CJ1391" s="1453"/>
      <c r="CK1391" s="1453"/>
      <c r="CL1391" s="1453"/>
      <c r="CM1391" s="1453"/>
      <c r="CN1391" s="1453"/>
      <c r="CO1391" s="1453"/>
      <c r="CP1391" s="1453"/>
      <c r="CQ1391" s="1453"/>
      <c r="CR1391" s="1453"/>
      <c r="CS1391" s="1453"/>
      <c r="CT1391" s="1453"/>
      <c r="CU1391" s="1453"/>
      <c r="CV1391" s="1453"/>
      <c r="CW1391" s="1453"/>
      <c r="CX1391" s="1453"/>
      <c r="CY1391" s="1453"/>
      <c r="CZ1391" s="1453"/>
      <c r="DA1391" s="1453"/>
      <c r="DB1391" s="1453"/>
      <c r="DC1391" s="1453"/>
      <c r="DD1391" s="1453"/>
      <c r="DE1391" s="1453"/>
      <c r="DF1391" s="1453"/>
      <c r="DG1391" s="1453"/>
      <c r="DH1391" s="1453"/>
      <c r="DI1391" s="1453"/>
      <c r="DJ1391" s="1453"/>
      <c r="DK1391" s="1453"/>
      <c r="DL1391" s="1453"/>
      <c r="DM1391" s="1453"/>
      <c r="DN1391" s="1453"/>
      <c r="DO1391" s="1453"/>
      <c r="DP1391" s="1453"/>
      <c r="DQ1391" s="1453"/>
      <c r="DR1391" s="1453"/>
      <c r="DS1391" s="1453"/>
      <c r="DT1391" s="1453"/>
    </row>
    <row r="1392" spans="1:124" s="1543" customFormat="1" ht="21.9" customHeight="1" x14ac:dyDescent="0.3">
      <c r="A1392" s="1453"/>
      <c r="B1392" s="1453"/>
      <c r="C1392" s="1514"/>
      <c r="D1392" s="1514"/>
      <c r="E1392" s="1514"/>
      <c r="F1392" s="1848"/>
      <c r="G1392" s="1930"/>
      <c r="H1392" s="1516"/>
      <c r="I1392" s="1537"/>
      <c r="J1392" s="1537"/>
      <c r="K1392" s="1453"/>
      <c r="L1392" s="1453"/>
      <c r="M1392" s="1453"/>
      <c r="N1392" s="1514"/>
      <c r="O1392" s="1453"/>
      <c r="P1392" s="1453"/>
      <c r="Q1392" s="1453"/>
      <c r="R1392" s="1453"/>
      <c r="S1392" s="1453"/>
      <c r="T1392" s="1452"/>
      <c r="U1392"/>
      <c r="V1392"/>
      <c r="W1392" s="1453"/>
      <c r="X1392" s="1453"/>
      <c r="Y1392" s="1453"/>
      <c r="Z1392" s="1453"/>
      <c r="AA1392" s="1453"/>
      <c r="AB1392" s="1453"/>
      <c r="AC1392" s="1453"/>
      <c r="AD1392" s="1453"/>
      <c r="AE1392" s="1453"/>
      <c r="AF1392" s="1453"/>
      <c r="AG1392" s="1453"/>
      <c r="AH1392" s="1453"/>
      <c r="AI1392" s="1453"/>
      <c r="AJ1392" s="1453"/>
      <c r="AK1392" s="1453"/>
      <c r="AL1392" s="1453"/>
      <c r="AM1392" s="1453"/>
      <c r="AN1392" s="1453"/>
      <c r="AO1392" s="1453"/>
      <c r="AP1392" s="1453"/>
      <c r="AQ1392" s="1453"/>
      <c r="AR1392" s="1454"/>
      <c r="AS1392" s="1453"/>
      <c r="AT1392" s="1453"/>
      <c r="AU1392" s="1453"/>
      <c r="AV1392" s="1453"/>
      <c r="AW1392" s="1453"/>
      <c r="AX1392" s="1453"/>
      <c r="AY1392" s="1453"/>
      <c r="AZ1392" s="1453"/>
      <c r="BA1392" s="1453"/>
      <c r="BB1392" s="1453"/>
      <c r="BC1392" s="1453"/>
      <c r="BD1392" s="1453"/>
      <c r="BE1392" s="1453"/>
      <c r="BF1392" s="1453"/>
      <c r="BG1392" s="1453"/>
      <c r="BH1392" s="1453"/>
      <c r="BI1392" s="1453"/>
      <c r="BJ1392" s="1453"/>
      <c r="BK1392" s="1453"/>
      <c r="BL1392" s="1453"/>
      <c r="BM1392" s="1453"/>
      <c r="BN1392" s="1453"/>
      <c r="BO1392" s="1453"/>
      <c r="BP1392" s="1453"/>
      <c r="BQ1392" s="1453"/>
      <c r="BR1392" s="1453"/>
      <c r="BS1392" s="1453"/>
      <c r="BT1392" s="1453"/>
      <c r="BU1392" s="1453"/>
      <c r="BV1392" s="1453"/>
      <c r="BW1392" s="1453"/>
      <c r="BX1392" s="1453"/>
      <c r="BY1392" s="1453"/>
      <c r="BZ1392" s="1453"/>
      <c r="CA1392" s="1453"/>
      <c r="CB1392" s="1453"/>
      <c r="CC1392" s="1453"/>
      <c r="CD1392" s="1453"/>
      <c r="CE1392" s="1453"/>
      <c r="CF1392" s="1453"/>
      <c r="CG1392" s="1453"/>
      <c r="CH1392" s="1453"/>
      <c r="CI1392" s="1453"/>
      <c r="CJ1392" s="1453"/>
      <c r="CK1392" s="1453"/>
      <c r="CL1392" s="1453"/>
      <c r="CM1392" s="1453"/>
      <c r="CN1392" s="1453"/>
      <c r="CO1392" s="1453"/>
      <c r="CP1392" s="1453"/>
      <c r="CQ1392" s="1453"/>
      <c r="CR1392" s="1453"/>
      <c r="CS1392" s="1453"/>
      <c r="CT1392" s="1453"/>
      <c r="CU1392" s="1453"/>
      <c r="CV1392" s="1453"/>
      <c r="CW1392" s="1453"/>
      <c r="CX1392" s="1453"/>
      <c r="CY1392" s="1453"/>
      <c r="CZ1392" s="1453"/>
      <c r="DA1392" s="1453"/>
      <c r="DB1392" s="1453"/>
      <c r="DC1392" s="1453"/>
      <c r="DD1392" s="1453"/>
      <c r="DE1392" s="1453"/>
      <c r="DF1392" s="1453"/>
      <c r="DG1392" s="1453"/>
      <c r="DH1392" s="1453"/>
      <c r="DI1392" s="1453"/>
      <c r="DJ1392" s="1453"/>
      <c r="DK1392" s="1453"/>
      <c r="DL1392" s="1453"/>
      <c r="DM1392" s="1453"/>
      <c r="DN1392" s="1453"/>
      <c r="DO1392" s="1453"/>
      <c r="DP1392" s="1453"/>
      <c r="DQ1392" s="1453"/>
      <c r="DR1392" s="1453"/>
      <c r="DS1392" s="1453"/>
      <c r="DT1392" s="1453"/>
    </row>
    <row r="1393" spans="1:124" s="1543" customFormat="1" ht="21.9" customHeight="1" x14ac:dyDescent="0.3">
      <c r="A1393" s="1453"/>
      <c r="B1393" s="1453"/>
      <c r="C1393" s="1514"/>
      <c r="D1393" s="1514"/>
      <c r="E1393" s="1514"/>
      <c r="F1393" s="1848"/>
      <c r="G1393" s="1930"/>
      <c r="H1393" s="1516"/>
      <c r="I1393" s="1537"/>
      <c r="J1393" s="1537"/>
      <c r="K1393" s="1453"/>
      <c r="L1393" s="1453"/>
      <c r="M1393" s="1453"/>
      <c r="N1393" s="1514"/>
      <c r="O1393" s="1453"/>
      <c r="P1393" s="1453"/>
      <c r="Q1393" s="1453"/>
      <c r="R1393" s="1453"/>
      <c r="S1393" s="1453"/>
      <c r="T1393" s="1452"/>
      <c r="U1393"/>
      <c r="V1393"/>
      <c r="W1393" s="1453"/>
      <c r="X1393" s="1453"/>
      <c r="Y1393" s="1453"/>
      <c r="Z1393" s="1453"/>
      <c r="AA1393" s="1453"/>
      <c r="AB1393" s="1453"/>
      <c r="AC1393" s="1453"/>
      <c r="AD1393" s="1453"/>
      <c r="AE1393" s="1453"/>
      <c r="AF1393" s="1453"/>
      <c r="AG1393" s="1453"/>
      <c r="AH1393" s="1453"/>
      <c r="AI1393" s="1453"/>
      <c r="AJ1393" s="1453"/>
      <c r="AK1393" s="1453"/>
      <c r="AL1393" s="1453"/>
      <c r="AM1393" s="1453"/>
      <c r="AN1393" s="1453"/>
      <c r="AO1393" s="1453"/>
      <c r="AP1393" s="1453"/>
      <c r="AQ1393" s="1453"/>
      <c r="AR1393" s="1454"/>
      <c r="AS1393" s="1453"/>
      <c r="AT1393" s="1453"/>
      <c r="AU1393" s="1453"/>
      <c r="AV1393" s="1453"/>
      <c r="AW1393" s="1453"/>
      <c r="AX1393" s="1453"/>
      <c r="AY1393" s="1453"/>
      <c r="AZ1393" s="1453"/>
      <c r="BA1393" s="1453"/>
      <c r="BB1393" s="1453"/>
      <c r="BC1393" s="1453"/>
      <c r="BD1393" s="1453"/>
      <c r="BE1393" s="1453"/>
      <c r="BF1393" s="1453"/>
      <c r="BG1393" s="1453"/>
      <c r="BH1393" s="1453"/>
      <c r="BI1393" s="1453"/>
      <c r="BJ1393" s="1453"/>
      <c r="BK1393" s="1453"/>
      <c r="BL1393" s="1453"/>
      <c r="BM1393" s="1453"/>
      <c r="BN1393" s="1453"/>
      <c r="BO1393" s="1453"/>
      <c r="BP1393" s="1453"/>
      <c r="BQ1393" s="1453"/>
      <c r="BR1393" s="1453"/>
      <c r="BS1393" s="1453"/>
      <c r="BT1393" s="1453"/>
      <c r="BU1393" s="1453"/>
      <c r="BV1393" s="1453"/>
      <c r="BW1393" s="1453"/>
      <c r="BX1393" s="1453"/>
      <c r="BY1393" s="1453"/>
      <c r="BZ1393" s="1453"/>
      <c r="CA1393" s="1453"/>
      <c r="CB1393" s="1453"/>
      <c r="CC1393" s="1453"/>
      <c r="CD1393" s="1453"/>
      <c r="CE1393" s="1453"/>
      <c r="CF1393" s="1453"/>
      <c r="CG1393" s="1453"/>
      <c r="CH1393" s="1453"/>
      <c r="CI1393" s="1453"/>
      <c r="CJ1393" s="1453"/>
      <c r="CK1393" s="1453"/>
      <c r="CL1393" s="1453"/>
      <c r="CM1393" s="1453"/>
      <c r="CN1393" s="1453"/>
      <c r="CO1393" s="1453"/>
      <c r="CP1393" s="1453"/>
      <c r="CQ1393" s="1453"/>
      <c r="CR1393" s="1453"/>
      <c r="CS1393" s="1453"/>
      <c r="CT1393" s="1453"/>
      <c r="CU1393" s="1453"/>
      <c r="CV1393" s="1453"/>
      <c r="CW1393" s="1453"/>
      <c r="CX1393" s="1453"/>
      <c r="CY1393" s="1453"/>
      <c r="CZ1393" s="1453"/>
      <c r="DA1393" s="1453"/>
      <c r="DB1393" s="1453"/>
      <c r="DC1393" s="1453"/>
      <c r="DD1393" s="1453"/>
      <c r="DE1393" s="1453"/>
      <c r="DF1393" s="1453"/>
      <c r="DG1393" s="1453"/>
      <c r="DH1393" s="1453"/>
      <c r="DI1393" s="1453"/>
      <c r="DJ1393" s="1453"/>
      <c r="DK1393" s="1453"/>
      <c r="DL1393" s="1453"/>
      <c r="DM1393" s="1453"/>
      <c r="DN1393" s="1453"/>
      <c r="DO1393" s="1453"/>
      <c r="DP1393" s="1453"/>
      <c r="DQ1393" s="1453"/>
      <c r="DR1393" s="1453"/>
      <c r="DS1393" s="1453"/>
      <c r="DT1393" s="1453"/>
    </row>
    <row r="1394" spans="1:124" s="1543" customFormat="1" ht="21.9" customHeight="1" x14ac:dyDescent="0.3">
      <c r="A1394" s="1453"/>
      <c r="B1394" s="1453"/>
      <c r="C1394" s="1514"/>
      <c r="D1394" s="1514"/>
      <c r="E1394" s="1514"/>
      <c r="F1394" s="1848"/>
      <c r="G1394" s="1930"/>
      <c r="H1394" s="1516"/>
      <c r="I1394" s="1537"/>
      <c r="J1394" s="1537"/>
      <c r="K1394" s="1453"/>
      <c r="L1394" s="1453"/>
      <c r="M1394" s="1453"/>
      <c r="N1394" s="1514"/>
      <c r="O1394" s="1453"/>
      <c r="P1394" s="1453"/>
      <c r="Q1394" s="1453"/>
      <c r="R1394" s="1453"/>
      <c r="S1394" s="1453"/>
      <c r="T1394" s="1452"/>
      <c r="U1394"/>
      <c r="V1394"/>
      <c r="W1394" s="1453"/>
      <c r="X1394" s="1453"/>
      <c r="Y1394" s="1453"/>
      <c r="Z1394" s="1453"/>
      <c r="AA1394" s="1453"/>
      <c r="AB1394" s="1453"/>
      <c r="AC1394" s="1453"/>
      <c r="AD1394" s="1453"/>
      <c r="AE1394" s="1453"/>
      <c r="AF1394" s="1453"/>
      <c r="AG1394" s="1453"/>
      <c r="AH1394" s="1453"/>
      <c r="AI1394" s="1453"/>
      <c r="AJ1394" s="1453"/>
      <c r="AK1394" s="1453"/>
      <c r="AL1394" s="1453"/>
      <c r="AM1394" s="1453"/>
      <c r="AN1394" s="1453"/>
      <c r="AO1394" s="1453"/>
      <c r="AP1394" s="1453"/>
      <c r="AQ1394" s="1453"/>
      <c r="AR1394" s="1454"/>
      <c r="AS1394" s="1453"/>
      <c r="AT1394" s="1453"/>
      <c r="AU1394" s="1453"/>
      <c r="AV1394" s="1453"/>
      <c r="AW1394" s="1453"/>
      <c r="AX1394" s="1453"/>
      <c r="AY1394" s="1453"/>
      <c r="AZ1394" s="1453"/>
      <c r="BA1394" s="1453"/>
      <c r="BB1394" s="1453"/>
      <c r="BC1394" s="1453"/>
      <c r="BD1394" s="1453"/>
      <c r="BE1394" s="1453"/>
      <c r="BF1394" s="1453"/>
      <c r="BG1394" s="1453"/>
      <c r="BH1394" s="1453"/>
      <c r="BI1394" s="1453"/>
      <c r="BJ1394" s="1453"/>
      <c r="BK1394" s="1453"/>
      <c r="BL1394" s="1453"/>
      <c r="BM1394" s="1453"/>
      <c r="BN1394" s="1453"/>
      <c r="BO1394" s="1453"/>
      <c r="BP1394" s="1453"/>
      <c r="BQ1394" s="1453"/>
      <c r="BR1394" s="1453"/>
      <c r="BS1394" s="1453"/>
      <c r="BT1394" s="1453"/>
      <c r="BU1394" s="1453"/>
      <c r="BV1394" s="1453"/>
      <c r="BW1394" s="1453"/>
      <c r="BX1394" s="1453"/>
      <c r="BY1394" s="1453"/>
      <c r="BZ1394" s="1453"/>
      <c r="CA1394" s="1453"/>
      <c r="CB1394" s="1453"/>
      <c r="CC1394" s="1453"/>
      <c r="CD1394" s="1453"/>
      <c r="CE1394" s="1453"/>
      <c r="CF1394" s="1453"/>
      <c r="CG1394" s="1453"/>
      <c r="CH1394" s="1453"/>
      <c r="CI1394" s="1453"/>
      <c r="CJ1394" s="1453"/>
      <c r="CK1394" s="1453"/>
      <c r="CL1394" s="1453"/>
      <c r="CM1394" s="1453"/>
      <c r="CN1394" s="1453"/>
      <c r="CO1394" s="1453"/>
      <c r="CP1394" s="1453"/>
      <c r="CQ1394" s="1453"/>
      <c r="CR1394" s="1453"/>
      <c r="CS1394" s="1453"/>
      <c r="CT1394" s="1453"/>
      <c r="CU1394" s="1453"/>
      <c r="CV1394" s="1453"/>
      <c r="CW1394" s="1453"/>
      <c r="CX1394" s="1453"/>
      <c r="CY1394" s="1453"/>
      <c r="CZ1394" s="1453"/>
      <c r="DA1394" s="1453"/>
      <c r="DB1394" s="1453"/>
      <c r="DC1394" s="1453"/>
      <c r="DD1394" s="1453"/>
      <c r="DE1394" s="1453"/>
      <c r="DF1394" s="1453"/>
      <c r="DG1394" s="1453"/>
      <c r="DH1394" s="1453"/>
      <c r="DI1394" s="1453"/>
      <c r="DJ1394" s="1453"/>
      <c r="DK1394" s="1453"/>
      <c r="DL1394" s="1453"/>
      <c r="DM1394" s="1453"/>
      <c r="DN1394" s="1453"/>
      <c r="DO1394" s="1453"/>
      <c r="DP1394" s="1453"/>
      <c r="DQ1394" s="1453"/>
      <c r="DR1394" s="1453"/>
      <c r="DS1394" s="1453"/>
      <c r="DT1394" s="1453"/>
    </row>
    <row r="1395" spans="1:124" s="1543" customFormat="1" ht="21.9" customHeight="1" x14ac:dyDescent="0.3">
      <c r="A1395" s="1453"/>
      <c r="B1395" s="1453"/>
      <c r="C1395" s="1514"/>
      <c r="D1395" s="1514"/>
      <c r="E1395" s="1514"/>
      <c r="F1395" s="1848"/>
      <c r="G1395" s="1930"/>
      <c r="H1395" s="1516"/>
      <c r="I1395" s="1537"/>
      <c r="J1395" s="1537"/>
      <c r="K1395" s="1453"/>
      <c r="L1395" s="1453"/>
      <c r="M1395" s="1453"/>
      <c r="N1395" s="1514"/>
      <c r="O1395" s="1453"/>
      <c r="P1395" s="1453"/>
      <c r="Q1395" s="1453"/>
      <c r="R1395" s="1453"/>
      <c r="S1395" s="1453"/>
      <c r="T1395" s="1452"/>
      <c r="U1395"/>
      <c r="V1395"/>
      <c r="W1395" s="1453"/>
      <c r="X1395" s="1453"/>
      <c r="Y1395" s="1453"/>
      <c r="Z1395" s="1453"/>
      <c r="AA1395" s="1453"/>
      <c r="AB1395" s="1453"/>
      <c r="AC1395" s="1453"/>
      <c r="AD1395" s="1453"/>
      <c r="AE1395" s="1453"/>
      <c r="AF1395" s="1453"/>
      <c r="AG1395" s="1453"/>
      <c r="AH1395" s="1453"/>
      <c r="AI1395" s="1453"/>
      <c r="AJ1395" s="1453"/>
      <c r="AK1395" s="1453"/>
      <c r="AL1395" s="1453"/>
      <c r="AM1395" s="1453"/>
      <c r="AN1395" s="1453"/>
      <c r="AO1395" s="1453"/>
      <c r="AP1395" s="1453"/>
      <c r="AQ1395" s="1453"/>
      <c r="AR1395" s="1454"/>
      <c r="AS1395" s="1453"/>
      <c r="AT1395" s="1453"/>
      <c r="AU1395" s="1453"/>
      <c r="AV1395" s="1453"/>
      <c r="AW1395" s="1453"/>
      <c r="AX1395" s="1453"/>
      <c r="AY1395" s="1453"/>
      <c r="AZ1395" s="1453"/>
      <c r="BA1395" s="1453"/>
      <c r="BB1395" s="1453"/>
      <c r="BC1395" s="1453"/>
      <c r="BD1395" s="1453"/>
      <c r="BE1395" s="1453"/>
      <c r="BF1395" s="1453"/>
      <c r="BG1395" s="1453"/>
      <c r="BH1395" s="1453"/>
      <c r="BI1395" s="1453"/>
      <c r="BJ1395" s="1453"/>
      <c r="BK1395" s="1453"/>
      <c r="BL1395" s="1453"/>
      <c r="BM1395" s="1453"/>
      <c r="BN1395" s="1453"/>
      <c r="BO1395" s="1453"/>
      <c r="BP1395" s="1453"/>
      <c r="BQ1395" s="1453"/>
      <c r="BR1395" s="1453"/>
      <c r="BS1395" s="1453"/>
      <c r="BT1395" s="1453"/>
      <c r="BU1395" s="1453"/>
      <c r="BV1395" s="1453"/>
      <c r="BW1395" s="1453"/>
      <c r="BX1395" s="1453"/>
      <c r="BY1395" s="1453"/>
      <c r="BZ1395" s="1453"/>
      <c r="CA1395" s="1453"/>
      <c r="CB1395" s="1453"/>
      <c r="CC1395" s="1453"/>
      <c r="CD1395" s="1453"/>
      <c r="CE1395" s="1453"/>
      <c r="CF1395" s="1453"/>
      <c r="CG1395" s="1453"/>
      <c r="CH1395" s="1453"/>
      <c r="CI1395" s="1453"/>
      <c r="CJ1395" s="1453"/>
      <c r="CK1395" s="1453"/>
      <c r="CL1395" s="1453"/>
      <c r="CM1395" s="1453"/>
      <c r="CN1395" s="1453"/>
      <c r="CO1395" s="1453"/>
      <c r="CP1395" s="1453"/>
      <c r="CQ1395" s="1453"/>
      <c r="CR1395" s="1453"/>
      <c r="CS1395" s="1453"/>
      <c r="CT1395" s="1453"/>
      <c r="CU1395" s="1453"/>
      <c r="CV1395" s="1453"/>
      <c r="CW1395" s="1453"/>
      <c r="CX1395" s="1453"/>
      <c r="CY1395" s="1453"/>
      <c r="CZ1395" s="1453"/>
      <c r="DA1395" s="1453"/>
      <c r="DB1395" s="1453"/>
      <c r="DC1395" s="1453"/>
      <c r="DD1395" s="1453"/>
      <c r="DE1395" s="1453"/>
      <c r="DF1395" s="1453"/>
      <c r="DG1395" s="1453"/>
      <c r="DH1395" s="1453"/>
      <c r="DI1395" s="1453"/>
      <c r="DJ1395" s="1453"/>
      <c r="DK1395" s="1453"/>
      <c r="DL1395" s="1453"/>
      <c r="DM1395" s="1453"/>
      <c r="DN1395" s="1453"/>
      <c r="DO1395" s="1453"/>
      <c r="DP1395" s="1453"/>
      <c r="DQ1395" s="1453"/>
      <c r="DR1395" s="1453"/>
      <c r="DS1395" s="1453"/>
      <c r="DT1395" s="1453"/>
    </row>
    <row r="1396" spans="1:124" s="1543" customFormat="1" ht="21.9" customHeight="1" x14ac:dyDescent="0.3">
      <c r="A1396" s="1453"/>
      <c r="B1396" s="1453"/>
      <c r="C1396" s="1514"/>
      <c r="D1396" s="1514"/>
      <c r="E1396" s="1514"/>
      <c r="F1396" s="1848"/>
      <c r="G1396" s="1930"/>
      <c r="H1396" s="1516"/>
      <c r="I1396" s="1537"/>
      <c r="J1396" s="1537"/>
      <c r="K1396" s="1453"/>
      <c r="L1396" s="1453"/>
      <c r="M1396" s="1453"/>
      <c r="N1396" s="1514"/>
      <c r="O1396" s="1453"/>
      <c r="P1396" s="1453"/>
      <c r="Q1396" s="1453"/>
      <c r="R1396" s="1453"/>
      <c r="S1396" s="1453"/>
      <c r="T1396" s="1452"/>
      <c r="U1396"/>
      <c r="V1396"/>
      <c r="W1396" s="1453"/>
      <c r="X1396" s="1453"/>
      <c r="Y1396" s="1453"/>
      <c r="Z1396" s="1453"/>
      <c r="AA1396" s="1453"/>
      <c r="AB1396" s="1453"/>
      <c r="AC1396" s="1453"/>
      <c r="AD1396" s="1453"/>
      <c r="AE1396" s="1453"/>
      <c r="AF1396" s="1453"/>
      <c r="AG1396" s="1453"/>
      <c r="AH1396" s="1453"/>
      <c r="AI1396" s="1453"/>
      <c r="AJ1396" s="1453"/>
      <c r="AK1396" s="1453"/>
      <c r="AL1396" s="1453"/>
      <c r="AM1396" s="1453"/>
      <c r="AN1396" s="1453"/>
      <c r="AO1396" s="1453"/>
      <c r="AP1396" s="1453"/>
      <c r="AQ1396" s="1453"/>
      <c r="AR1396" s="1454"/>
      <c r="AS1396" s="1453"/>
      <c r="AT1396" s="1453"/>
      <c r="AU1396" s="1453"/>
      <c r="AV1396" s="1453"/>
      <c r="AW1396" s="1453"/>
      <c r="AX1396" s="1453"/>
      <c r="AY1396" s="1453"/>
      <c r="AZ1396" s="1453"/>
      <c r="BA1396" s="1453"/>
      <c r="BB1396" s="1453"/>
      <c r="BC1396" s="1453"/>
      <c r="BD1396" s="1453"/>
      <c r="BE1396" s="1453"/>
      <c r="BF1396" s="1453"/>
      <c r="BG1396" s="1453"/>
      <c r="BH1396" s="1453"/>
      <c r="BI1396" s="1453"/>
      <c r="BJ1396" s="1453"/>
      <c r="BK1396" s="1453"/>
      <c r="BL1396" s="1453"/>
      <c r="BM1396" s="1453"/>
      <c r="BN1396" s="1453"/>
      <c r="BO1396" s="1453"/>
      <c r="BP1396" s="1453"/>
      <c r="BQ1396" s="1453"/>
      <c r="BR1396" s="1453"/>
      <c r="BS1396" s="1453"/>
      <c r="BT1396" s="1453"/>
      <c r="BU1396" s="1453"/>
      <c r="BV1396" s="1453"/>
      <c r="BW1396" s="1453"/>
      <c r="BX1396" s="1453"/>
      <c r="BY1396" s="1453"/>
      <c r="BZ1396" s="1453"/>
      <c r="CA1396" s="1453"/>
      <c r="CB1396" s="1453"/>
      <c r="CC1396" s="1453"/>
      <c r="CD1396" s="1453"/>
      <c r="CE1396" s="1453"/>
      <c r="CF1396" s="1453"/>
      <c r="CG1396" s="1453"/>
      <c r="CH1396" s="1453"/>
      <c r="CI1396" s="1453"/>
      <c r="CJ1396" s="1453"/>
      <c r="CK1396" s="1453"/>
      <c r="CL1396" s="1453"/>
      <c r="CM1396" s="1453"/>
      <c r="CN1396" s="1453"/>
      <c r="CO1396" s="1453"/>
      <c r="CP1396" s="1453"/>
      <c r="CQ1396" s="1453"/>
      <c r="CR1396" s="1453"/>
      <c r="CS1396" s="1453"/>
      <c r="CT1396" s="1453"/>
      <c r="CU1396" s="1453"/>
      <c r="CV1396" s="1453"/>
      <c r="CW1396" s="1453"/>
      <c r="CX1396" s="1453"/>
      <c r="CY1396" s="1453"/>
      <c r="CZ1396" s="1453"/>
      <c r="DA1396" s="1453"/>
      <c r="DB1396" s="1453"/>
      <c r="DC1396" s="1453"/>
      <c r="DD1396" s="1453"/>
      <c r="DE1396" s="1453"/>
      <c r="DF1396" s="1453"/>
      <c r="DG1396" s="1453"/>
      <c r="DH1396" s="1453"/>
      <c r="DI1396" s="1453"/>
      <c r="DJ1396" s="1453"/>
      <c r="DK1396" s="1453"/>
      <c r="DL1396" s="1453"/>
      <c r="DM1396" s="1453"/>
      <c r="DN1396" s="1453"/>
      <c r="DO1396" s="1453"/>
      <c r="DP1396" s="1453"/>
      <c r="DQ1396" s="1453"/>
      <c r="DR1396" s="1453"/>
      <c r="DS1396" s="1453"/>
      <c r="DT1396" s="1453"/>
    </row>
    <row r="1397" spans="1:124" s="1543" customFormat="1" ht="21.9" customHeight="1" x14ac:dyDescent="0.3">
      <c r="A1397" s="1453"/>
      <c r="B1397" s="1453"/>
      <c r="C1397" s="1514"/>
      <c r="D1397" s="1514"/>
      <c r="E1397" s="1514"/>
      <c r="F1397" s="1848"/>
      <c r="G1397" s="1930"/>
      <c r="H1397" s="1516"/>
      <c r="I1397" s="1537"/>
      <c r="J1397" s="1537"/>
      <c r="K1397" s="1453"/>
      <c r="L1397" s="1453"/>
      <c r="M1397" s="1453"/>
      <c r="N1397" s="1514"/>
      <c r="O1397" s="1453"/>
      <c r="P1397" s="1453"/>
      <c r="Q1397" s="1453"/>
      <c r="R1397" s="1453"/>
      <c r="S1397" s="1453"/>
      <c r="T1397" s="1452"/>
      <c r="U1397"/>
      <c r="V1397"/>
      <c r="W1397" s="1453"/>
      <c r="X1397" s="1453"/>
      <c r="Y1397" s="1453"/>
      <c r="Z1397" s="1453"/>
      <c r="AA1397" s="1453"/>
      <c r="AB1397" s="1453"/>
      <c r="AC1397" s="1453"/>
      <c r="AD1397" s="1453"/>
      <c r="AE1397" s="1453"/>
      <c r="AF1397" s="1453"/>
      <c r="AG1397" s="1453"/>
      <c r="AH1397" s="1453"/>
      <c r="AI1397" s="1453"/>
      <c r="AJ1397" s="1453"/>
      <c r="AK1397" s="1453"/>
      <c r="AL1397" s="1453"/>
      <c r="AM1397" s="1453"/>
      <c r="AN1397" s="1453"/>
      <c r="AO1397" s="1453"/>
      <c r="AP1397" s="1453"/>
      <c r="AQ1397" s="1453"/>
      <c r="AR1397" s="1454"/>
      <c r="AS1397" s="1453"/>
      <c r="AT1397" s="1453"/>
      <c r="AU1397" s="1453"/>
      <c r="AV1397" s="1453"/>
      <c r="AW1397" s="1453"/>
      <c r="AX1397" s="1453"/>
      <c r="AY1397" s="1453"/>
      <c r="AZ1397" s="1453"/>
      <c r="BA1397" s="1453"/>
      <c r="BB1397" s="1453"/>
      <c r="BC1397" s="1453"/>
      <c r="BD1397" s="1453"/>
      <c r="BE1397" s="1453"/>
      <c r="BF1397" s="1453"/>
      <c r="BG1397" s="1453"/>
      <c r="BH1397" s="1453"/>
      <c r="BI1397" s="1453"/>
      <c r="BJ1397" s="1453"/>
      <c r="BK1397" s="1453"/>
      <c r="BL1397" s="1453"/>
      <c r="BM1397" s="1453"/>
      <c r="BN1397" s="1453"/>
      <c r="BO1397" s="1453"/>
      <c r="BP1397" s="1453"/>
      <c r="BQ1397" s="1453"/>
      <c r="BR1397" s="1453"/>
      <c r="BS1397" s="1453"/>
      <c r="BT1397" s="1453"/>
      <c r="BU1397" s="1453"/>
      <c r="BV1397" s="1453"/>
      <c r="BW1397" s="1453"/>
      <c r="BX1397" s="1453"/>
      <c r="BY1397" s="1453"/>
      <c r="BZ1397" s="1453"/>
      <c r="CA1397" s="1453"/>
      <c r="CB1397" s="1453"/>
      <c r="CC1397" s="1453"/>
      <c r="CD1397" s="1453"/>
      <c r="CE1397" s="1453"/>
      <c r="CF1397" s="1453"/>
      <c r="CG1397" s="1453"/>
      <c r="CH1397" s="1453"/>
      <c r="CI1397" s="1453"/>
      <c r="CJ1397" s="1453"/>
      <c r="CK1397" s="1453"/>
      <c r="CL1397" s="1453"/>
      <c r="CM1397" s="1453"/>
      <c r="CN1397" s="1453"/>
      <c r="CO1397" s="1453"/>
      <c r="CP1397" s="1453"/>
      <c r="CQ1397" s="1453"/>
      <c r="CR1397" s="1453"/>
      <c r="CS1397" s="1453"/>
      <c r="CT1397" s="1453"/>
      <c r="CU1397" s="1453"/>
      <c r="CV1397" s="1453"/>
      <c r="CW1397" s="1453"/>
      <c r="CX1397" s="1453"/>
      <c r="CY1397" s="1453"/>
      <c r="CZ1397" s="1453"/>
      <c r="DA1397" s="1453"/>
      <c r="DB1397" s="1453"/>
      <c r="DC1397" s="1453"/>
      <c r="DD1397" s="1453"/>
      <c r="DE1397" s="1453"/>
      <c r="DF1397" s="1453"/>
      <c r="DG1397" s="1453"/>
      <c r="DH1397" s="1453"/>
      <c r="DI1397" s="1453"/>
      <c r="DJ1397" s="1453"/>
      <c r="DK1397" s="1453"/>
      <c r="DL1397" s="1453"/>
      <c r="DM1397" s="1453"/>
      <c r="DN1397" s="1453"/>
      <c r="DO1397" s="1453"/>
      <c r="DP1397" s="1453"/>
      <c r="DQ1397" s="1453"/>
      <c r="DR1397" s="1453"/>
      <c r="DS1397" s="1453"/>
      <c r="DT1397" s="1453"/>
    </row>
    <row r="1398" spans="1:124" s="1543" customFormat="1" ht="21.9" customHeight="1" x14ac:dyDescent="0.3">
      <c r="A1398" s="1453"/>
      <c r="B1398" s="1453"/>
      <c r="C1398" s="1514"/>
      <c r="D1398" s="1514"/>
      <c r="E1398" s="1514"/>
      <c r="F1398" s="1848"/>
      <c r="G1398" s="1930"/>
      <c r="H1398" s="1516"/>
      <c r="I1398" s="1537"/>
      <c r="J1398" s="1537"/>
      <c r="K1398" s="1453"/>
      <c r="L1398" s="1453"/>
      <c r="M1398" s="1453"/>
      <c r="N1398" s="1514"/>
      <c r="O1398" s="1453"/>
      <c r="P1398" s="1453"/>
      <c r="Q1398" s="1453"/>
      <c r="R1398" s="1453"/>
      <c r="S1398" s="1453"/>
      <c r="T1398" s="1452"/>
      <c r="U1398"/>
      <c r="V1398"/>
      <c r="W1398" s="1453"/>
      <c r="X1398" s="1453"/>
      <c r="Y1398" s="1453"/>
      <c r="Z1398" s="1453"/>
      <c r="AA1398" s="1453"/>
      <c r="AB1398" s="1453"/>
      <c r="AC1398" s="1453"/>
      <c r="AD1398" s="1453"/>
      <c r="AE1398" s="1453"/>
      <c r="AF1398" s="1453"/>
      <c r="AG1398" s="1453"/>
      <c r="AH1398" s="1453"/>
      <c r="AI1398" s="1453"/>
      <c r="AJ1398" s="1453"/>
      <c r="AK1398" s="1453"/>
      <c r="AL1398" s="1453"/>
      <c r="AM1398" s="1453"/>
      <c r="AN1398" s="1453"/>
      <c r="AO1398" s="1453"/>
      <c r="AP1398" s="1453"/>
      <c r="AQ1398" s="1453"/>
      <c r="AR1398" s="1454"/>
      <c r="AS1398" s="1453"/>
      <c r="AT1398" s="1453"/>
      <c r="AU1398" s="1453"/>
      <c r="AV1398" s="1453"/>
      <c r="AW1398" s="1453"/>
      <c r="AX1398" s="1453"/>
      <c r="AY1398" s="1453"/>
      <c r="AZ1398" s="1453"/>
      <c r="BA1398" s="1453"/>
      <c r="BB1398" s="1453"/>
      <c r="BC1398" s="1453"/>
      <c r="BD1398" s="1453"/>
      <c r="BE1398" s="1453"/>
      <c r="BF1398" s="1453"/>
      <c r="BG1398" s="1453"/>
      <c r="BH1398" s="1453"/>
      <c r="BI1398" s="1453"/>
      <c r="BJ1398" s="1453"/>
      <c r="BK1398" s="1453"/>
      <c r="BL1398" s="1453"/>
      <c r="BM1398" s="1453"/>
      <c r="BN1398" s="1453"/>
      <c r="BO1398" s="1453"/>
      <c r="BP1398" s="1453"/>
      <c r="BQ1398" s="1453"/>
      <c r="BR1398" s="1453"/>
      <c r="BS1398" s="1453"/>
      <c r="BT1398" s="1453"/>
      <c r="BU1398" s="1453"/>
      <c r="BV1398" s="1453"/>
      <c r="BW1398" s="1453"/>
      <c r="BX1398" s="1453"/>
      <c r="BY1398" s="1453"/>
      <c r="BZ1398" s="1453"/>
      <c r="CA1398" s="1453"/>
      <c r="CB1398" s="1453"/>
      <c r="CC1398" s="1453"/>
      <c r="CD1398" s="1453"/>
      <c r="CE1398" s="1453"/>
      <c r="CF1398" s="1453"/>
      <c r="CG1398" s="1453"/>
      <c r="CH1398" s="1453"/>
      <c r="CI1398" s="1453"/>
      <c r="CJ1398" s="1453"/>
      <c r="CK1398" s="1453"/>
      <c r="CL1398" s="1453"/>
      <c r="CM1398" s="1453"/>
      <c r="CN1398" s="1453"/>
      <c r="CO1398" s="1453"/>
      <c r="CP1398" s="1453"/>
      <c r="CQ1398" s="1453"/>
      <c r="CR1398" s="1453"/>
      <c r="CS1398" s="1453"/>
      <c r="CT1398" s="1453"/>
      <c r="CU1398" s="1453"/>
      <c r="CV1398" s="1453"/>
      <c r="CW1398" s="1453"/>
      <c r="CX1398" s="1453"/>
      <c r="CY1398" s="1453"/>
      <c r="CZ1398" s="1453"/>
      <c r="DA1398" s="1453"/>
      <c r="DB1398" s="1453"/>
      <c r="DC1398" s="1453"/>
      <c r="DD1398" s="1453"/>
      <c r="DE1398" s="1453"/>
      <c r="DF1398" s="1453"/>
      <c r="DG1398" s="1453"/>
      <c r="DH1398" s="1453"/>
      <c r="DI1398" s="1453"/>
      <c r="DJ1398" s="1453"/>
      <c r="DK1398" s="1453"/>
      <c r="DL1398" s="1453"/>
      <c r="DM1398" s="1453"/>
      <c r="DN1398" s="1453"/>
      <c r="DO1398" s="1453"/>
      <c r="DP1398" s="1453"/>
      <c r="DQ1398" s="1453"/>
      <c r="DR1398" s="1453"/>
      <c r="DS1398" s="1453"/>
      <c r="DT1398" s="1453"/>
    </row>
    <row r="1399" spans="1:124" s="1543" customFormat="1" ht="21.9" customHeight="1" x14ac:dyDescent="0.3">
      <c r="A1399" s="1453"/>
      <c r="B1399" s="1453"/>
      <c r="C1399" s="1514"/>
      <c r="D1399" s="1514"/>
      <c r="E1399" s="1514"/>
      <c r="F1399" s="1848"/>
      <c r="G1399" s="1930"/>
      <c r="H1399" s="1516"/>
      <c r="I1399" s="1537"/>
      <c r="J1399" s="1537"/>
      <c r="K1399" s="1453"/>
      <c r="L1399" s="1453"/>
      <c r="M1399" s="1453"/>
      <c r="N1399" s="1514"/>
      <c r="O1399" s="1453"/>
      <c r="P1399" s="1453"/>
      <c r="Q1399" s="1453"/>
      <c r="R1399" s="1453"/>
      <c r="S1399" s="1453"/>
      <c r="T1399" s="1452"/>
      <c r="U1399"/>
      <c r="V1399"/>
      <c r="W1399" s="1453"/>
      <c r="X1399" s="1453"/>
      <c r="Y1399" s="1453"/>
      <c r="Z1399" s="1453"/>
      <c r="AA1399" s="1453"/>
      <c r="AB1399" s="1453"/>
      <c r="AC1399" s="1453"/>
      <c r="AD1399" s="1453"/>
      <c r="AE1399" s="1453"/>
      <c r="AF1399" s="1453"/>
      <c r="AG1399" s="1453"/>
      <c r="AH1399" s="1453"/>
      <c r="AI1399" s="1453"/>
      <c r="AJ1399" s="1453"/>
      <c r="AK1399" s="1453"/>
      <c r="AL1399" s="1453"/>
      <c r="AM1399" s="1453"/>
      <c r="AN1399" s="1453"/>
      <c r="AO1399" s="1453"/>
      <c r="AP1399" s="1453"/>
      <c r="AQ1399" s="1453"/>
      <c r="AR1399" s="1454"/>
      <c r="AS1399" s="1453"/>
      <c r="AT1399" s="1453"/>
      <c r="AU1399" s="1453"/>
      <c r="AV1399" s="1453"/>
      <c r="AW1399" s="1453"/>
      <c r="AX1399" s="1453"/>
      <c r="AY1399" s="1453"/>
      <c r="AZ1399" s="1453"/>
      <c r="BA1399" s="1453"/>
      <c r="BB1399" s="1453"/>
      <c r="BC1399" s="1453"/>
      <c r="BD1399" s="1453"/>
      <c r="BE1399" s="1453"/>
      <c r="BF1399" s="1453"/>
      <c r="BG1399" s="1453"/>
      <c r="BH1399" s="1453"/>
      <c r="BI1399" s="1453"/>
      <c r="BJ1399" s="1453"/>
      <c r="BK1399" s="1453"/>
      <c r="BL1399" s="1453"/>
      <c r="BM1399" s="1453"/>
      <c r="BN1399" s="1453"/>
      <c r="BO1399" s="1453"/>
      <c r="BP1399" s="1453"/>
      <c r="BQ1399" s="1453"/>
      <c r="BR1399" s="1453"/>
      <c r="BS1399" s="1453"/>
      <c r="BT1399" s="1453"/>
      <c r="BU1399" s="1453"/>
      <c r="BV1399" s="1453"/>
      <c r="BW1399" s="1453"/>
      <c r="BX1399" s="1453"/>
      <c r="BY1399" s="1453"/>
      <c r="BZ1399" s="1453"/>
      <c r="CA1399" s="1453"/>
      <c r="CB1399" s="1453"/>
      <c r="CC1399" s="1453"/>
      <c r="CD1399" s="1453"/>
      <c r="CE1399" s="1453"/>
      <c r="CF1399" s="1453"/>
      <c r="CG1399" s="1453"/>
      <c r="CH1399" s="1453"/>
      <c r="CI1399" s="1453"/>
      <c r="CJ1399" s="1453"/>
      <c r="CK1399" s="1453"/>
      <c r="CL1399" s="1453"/>
      <c r="CM1399" s="1453"/>
      <c r="CN1399" s="1453"/>
      <c r="CO1399" s="1453"/>
      <c r="CP1399" s="1453"/>
      <c r="CQ1399" s="1453"/>
      <c r="CR1399" s="1453"/>
      <c r="CS1399" s="1453"/>
      <c r="CT1399" s="1453"/>
      <c r="CU1399" s="1453"/>
      <c r="CV1399" s="1453"/>
      <c r="CW1399" s="1453"/>
      <c r="CX1399" s="1453"/>
      <c r="CY1399" s="1453"/>
      <c r="CZ1399" s="1453"/>
      <c r="DA1399" s="1453"/>
      <c r="DB1399" s="1453"/>
      <c r="DC1399" s="1453"/>
      <c r="DD1399" s="1453"/>
      <c r="DE1399" s="1453"/>
      <c r="DF1399" s="1453"/>
      <c r="DG1399" s="1453"/>
      <c r="DH1399" s="1453"/>
      <c r="DI1399" s="1453"/>
      <c r="DJ1399" s="1453"/>
      <c r="DK1399" s="1453"/>
      <c r="DL1399" s="1453"/>
      <c r="DM1399" s="1453"/>
      <c r="DN1399" s="1453"/>
      <c r="DO1399" s="1453"/>
      <c r="DP1399" s="1453"/>
      <c r="DQ1399" s="1453"/>
      <c r="DR1399" s="1453"/>
      <c r="DS1399" s="1453"/>
      <c r="DT1399" s="1453"/>
    </row>
    <row r="1400" spans="1:124" s="1543" customFormat="1" ht="21.9" customHeight="1" x14ac:dyDescent="0.3">
      <c r="A1400" s="1453"/>
      <c r="B1400" s="1453"/>
      <c r="C1400" s="1514"/>
      <c r="D1400" s="1514"/>
      <c r="E1400" s="1514"/>
      <c r="F1400" s="1848"/>
      <c r="G1400" s="1930"/>
      <c r="H1400" s="1516"/>
      <c r="I1400" s="1537"/>
      <c r="J1400" s="1537"/>
      <c r="K1400" s="1453"/>
      <c r="L1400" s="1453"/>
      <c r="M1400" s="1453"/>
      <c r="N1400" s="1514"/>
      <c r="O1400" s="1453"/>
      <c r="P1400" s="1453"/>
      <c r="Q1400" s="1453"/>
      <c r="R1400" s="1453"/>
      <c r="S1400" s="1453"/>
      <c r="T1400" s="1452"/>
      <c r="U1400"/>
      <c r="V1400"/>
      <c r="W1400" s="1453"/>
      <c r="X1400" s="1453"/>
      <c r="Y1400" s="1453"/>
      <c r="Z1400" s="1453"/>
      <c r="AA1400" s="1453"/>
      <c r="AB1400" s="1453"/>
      <c r="AC1400" s="1453"/>
      <c r="AD1400" s="1453"/>
      <c r="AE1400" s="1453"/>
      <c r="AF1400" s="1453"/>
      <c r="AG1400" s="1453"/>
      <c r="AH1400" s="1453"/>
      <c r="AI1400" s="1453"/>
      <c r="AJ1400" s="1453"/>
      <c r="AK1400" s="1453"/>
      <c r="AL1400" s="1453"/>
      <c r="AM1400" s="1453"/>
      <c r="AN1400" s="1453"/>
      <c r="AO1400" s="1453"/>
      <c r="AP1400" s="1453"/>
      <c r="AQ1400" s="1453"/>
      <c r="AR1400" s="1454"/>
      <c r="AS1400" s="1453"/>
      <c r="AT1400" s="1453"/>
      <c r="AU1400" s="1453"/>
      <c r="AV1400" s="1453"/>
      <c r="AW1400" s="1453"/>
      <c r="AX1400" s="1453"/>
      <c r="AY1400" s="1453"/>
      <c r="AZ1400" s="1453"/>
      <c r="BA1400" s="1453"/>
      <c r="BB1400" s="1453"/>
      <c r="BC1400" s="1453"/>
      <c r="BD1400" s="1453"/>
      <c r="BE1400" s="1453"/>
      <c r="BF1400" s="1453"/>
      <c r="BG1400" s="1453"/>
      <c r="BH1400" s="1453"/>
      <c r="BI1400" s="1453"/>
      <c r="BJ1400" s="1453"/>
      <c r="BK1400" s="1453"/>
      <c r="BL1400" s="1453"/>
      <c r="BM1400" s="1453"/>
      <c r="BN1400" s="1453"/>
      <c r="BO1400" s="1453"/>
      <c r="BP1400" s="1453"/>
      <c r="BQ1400" s="1453"/>
      <c r="BR1400" s="1453"/>
      <c r="BS1400" s="1453"/>
      <c r="BT1400" s="1453"/>
      <c r="BU1400" s="1453"/>
      <c r="BV1400" s="1453"/>
      <c r="BW1400" s="1453"/>
      <c r="BX1400" s="1453"/>
      <c r="BY1400" s="1453"/>
      <c r="BZ1400" s="1453"/>
      <c r="CA1400" s="1453"/>
      <c r="CB1400" s="1453"/>
      <c r="CC1400" s="1453"/>
      <c r="CD1400" s="1453"/>
      <c r="CE1400" s="1453"/>
      <c r="CF1400" s="1453"/>
      <c r="CG1400" s="1453"/>
      <c r="CH1400" s="1453"/>
      <c r="CI1400" s="1453"/>
      <c r="CJ1400" s="1453"/>
      <c r="CK1400" s="1453"/>
      <c r="CL1400" s="1453"/>
      <c r="CM1400" s="1453"/>
      <c r="CN1400" s="1453"/>
      <c r="CO1400" s="1453"/>
      <c r="CP1400" s="1453"/>
      <c r="CQ1400" s="1453"/>
      <c r="CR1400" s="1453"/>
      <c r="CS1400" s="1453"/>
      <c r="CT1400" s="1453"/>
      <c r="CU1400" s="1453"/>
      <c r="CV1400" s="1453"/>
      <c r="CW1400" s="1453"/>
      <c r="CX1400" s="1453"/>
      <c r="CY1400" s="1453"/>
      <c r="CZ1400" s="1453"/>
      <c r="DA1400" s="1453"/>
      <c r="DB1400" s="1453"/>
      <c r="DC1400" s="1453"/>
      <c r="DD1400" s="1453"/>
      <c r="DE1400" s="1453"/>
      <c r="DF1400" s="1453"/>
      <c r="DG1400" s="1453"/>
      <c r="DH1400" s="1453"/>
      <c r="DI1400" s="1453"/>
      <c r="DJ1400" s="1453"/>
      <c r="DK1400" s="1453"/>
      <c r="DL1400" s="1453"/>
      <c r="DM1400" s="1453"/>
      <c r="DN1400" s="1453"/>
      <c r="DO1400" s="1453"/>
      <c r="DP1400" s="1453"/>
      <c r="DQ1400" s="1453"/>
      <c r="DR1400" s="1453"/>
      <c r="DS1400" s="1453"/>
      <c r="DT1400" s="1453"/>
    </row>
    <row r="1401" spans="1:124" s="1543" customFormat="1" ht="21.9" customHeight="1" x14ac:dyDescent="0.3">
      <c r="A1401" s="1453"/>
      <c r="B1401" s="1453"/>
      <c r="C1401" s="1514"/>
      <c r="D1401" s="1514"/>
      <c r="E1401" s="1514"/>
      <c r="F1401" s="1848"/>
      <c r="G1401" s="1930"/>
      <c r="H1401" s="1516"/>
      <c r="I1401" s="1537"/>
      <c r="J1401" s="1537"/>
      <c r="K1401" s="1453"/>
      <c r="L1401" s="1453"/>
      <c r="M1401" s="1453"/>
      <c r="N1401" s="1514"/>
      <c r="O1401" s="1453"/>
      <c r="P1401" s="1453"/>
      <c r="Q1401" s="1453"/>
      <c r="R1401" s="1453"/>
      <c r="S1401" s="1453"/>
      <c r="T1401" s="1452"/>
      <c r="U1401"/>
      <c r="V1401"/>
      <c r="W1401" s="1453"/>
      <c r="X1401" s="1453"/>
      <c r="Y1401" s="1453"/>
      <c r="Z1401" s="1453"/>
      <c r="AA1401" s="1453"/>
      <c r="AB1401" s="1453"/>
      <c r="AC1401" s="1453"/>
      <c r="AD1401" s="1453"/>
      <c r="AE1401" s="1453"/>
      <c r="AF1401" s="1453"/>
      <c r="AG1401" s="1453"/>
      <c r="AH1401" s="1453"/>
      <c r="AI1401" s="1453"/>
      <c r="AJ1401" s="1453"/>
      <c r="AK1401" s="1453"/>
      <c r="AL1401" s="1453"/>
      <c r="AM1401" s="1453"/>
      <c r="AN1401" s="1453"/>
      <c r="AO1401" s="1453"/>
      <c r="AP1401" s="1453"/>
      <c r="AQ1401" s="1453"/>
      <c r="AR1401" s="1454"/>
      <c r="AS1401" s="1453"/>
      <c r="AT1401" s="1453"/>
      <c r="AU1401" s="1453"/>
      <c r="AV1401" s="1453"/>
      <c r="AW1401" s="1453"/>
      <c r="AX1401" s="1453"/>
      <c r="AY1401" s="1453"/>
      <c r="AZ1401" s="1453"/>
      <c r="BA1401" s="1453"/>
      <c r="BB1401" s="1453"/>
      <c r="BC1401" s="1453"/>
      <c r="BD1401" s="1453"/>
      <c r="BE1401" s="1453"/>
      <c r="BF1401" s="1453"/>
      <c r="BG1401" s="1453"/>
      <c r="BH1401" s="1453"/>
      <c r="BI1401" s="1453"/>
      <c r="BJ1401" s="1453"/>
      <c r="BK1401" s="1453"/>
      <c r="BL1401" s="1453"/>
      <c r="BM1401" s="1453"/>
      <c r="BN1401" s="1453"/>
      <c r="BO1401" s="1453"/>
      <c r="BP1401" s="1453"/>
      <c r="BQ1401" s="1453"/>
      <c r="BR1401" s="1453"/>
      <c r="BS1401" s="1453"/>
      <c r="BT1401" s="1453"/>
      <c r="BU1401" s="1453"/>
      <c r="BV1401" s="1453"/>
      <c r="BW1401" s="1453"/>
      <c r="BX1401" s="1453"/>
      <c r="BY1401" s="1453"/>
      <c r="BZ1401" s="1453"/>
      <c r="CA1401" s="1453"/>
      <c r="CB1401" s="1453"/>
      <c r="CC1401" s="1453"/>
      <c r="CD1401" s="1453"/>
      <c r="CE1401" s="1453"/>
      <c r="CF1401" s="1453"/>
      <c r="CG1401" s="1453"/>
      <c r="CH1401" s="1453"/>
      <c r="CI1401" s="1453"/>
      <c r="CJ1401" s="1453"/>
      <c r="CK1401" s="1453"/>
      <c r="CL1401" s="1453"/>
      <c r="CM1401" s="1453"/>
      <c r="CN1401" s="1453"/>
      <c r="CO1401" s="1453"/>
      <c r="CP1401" s="1453"/>
      <c r="CQ1401" s="1453"/>
      <c r="CR1401" s="1453"/>
      <c r="CS1401" s="1453"/>
      <c r="CT1401" s="1453"/>
      <c r="CU1401" s="1453"/>
      <c r="CV1401" s="1453"/>
      <c r="CW1401" s="1453"/>
      <c r="CX1401" s="1453"/>
      <c r="CY1401" s="1453"/>
      <c r="CZ1401" s="1453"/>
      <c r="DA1401" s="1453"/>
      <c r="DB1401" s="1453"/>
      <c r="DC1401" s="1453"/>
      <c r="DD1401" s="1453"/>
      <c r="DE1401" s="1453"/>
      <c r="DF1401" s="1453"/>
      <c r="DG1401" s="1453"/>
      <c r="DH1401" s="1453"/>
      <c r="DI1401" s="1453"/>
      <c r="DJ1401" s="1453"/>
      <c r="DK1401" s="1453"/>
      <c r="DL1401" s="1453"/>
      <c r="DM1401" s="1453"/>
      <c r="DN1401" s="1453"/>
      <c r="DO1401" s="1453"/>
      <c r="DP1401" s="1453"/>
      <c r="DQ1401" s="1453"/>
      <c r="DR1401" s="1453"/>
      <c r="DS1401" s="1453"/>
      <c r="DT1401" s="1453"/>
    </row>
    <row r="1402" spans="1:124" s="1543" customFormat="1" ht="21.9" customHeight="1" x14ac:dyDescent="0.3">
      <c r="A1402" s="1453"/>
      <c r="B1402" s="1453"/>
      <c r="C1402" s="1514"/>
      <c r="D1402" s="1514"/>
      <c r="E1402" s="1514"/>
      <c r="F1402" s="1848"/>
      <c r="G1402" s="1930"/>
      <c r="H1402" s="1516"/>
      <c r="I1402" s="1537"/>
      <c r="J1402" s="1537"/>
      <c r="K1402" s="1453"/>
      <c r="L1402" s="1453"/>
      <c r="M1402" s="1453"/>
      <c r="N1402" s="1514"/>
      <c r="O1402" s="1453"/>
      <c r="P1402" s="1453"/>
      <c r="Q1402" s="1453"/>
      <c r="R1402" s="1453"/>
      <c r="S1402" s="1453"/>
      <c r="T1402" s="1452"/>
      <c r="U1402"/>
      <c r="V1402"/>
      <c r="W1402" s="1453"/>
      <c r="X1402" s="1453"/>
      <c r="Y1402" s="1453"/>
      <c r="Z1402" s="1453"/>
      <c r="AA1402" s="1453"/>
      <c r="AB1402" s="1453"/>
      <c r="AC1402" s="1453"/>
      <c r="AD1402" s="1453"/>
      <c r="AE1402" s="1453"/>
      <c r="AF1402" s="1453"/>
      <c r="AG1402" s="1453"/>
      <c r="AH1402" s="1453"/>
      <c r="AI1402" s="1453"/>
      <c r="AJ1402" s="1453"/>
      <c r="AK1402" s="1453"/>
      <c r="AL1402" s="1453"/>
      <c r="AM1402" s="1453"/>
      <c r="AN1402" s="1453"/>
      <c r="AO1402" s="1453"/>
      <c r="AP1402" s="1453"/>
      <c r="AQ1402" s="1453"/>
      <c r="AR1402" s="1454"/>
      <c r="AS1402" s="1453"/>
      <c r="AT1402" s="1453"/>
      <c r="AU1402" s="1453"/>
      <c r="AV1402" s="1453"/>
      <c r="AW1402" s="1453"/>
      <c r="AX1402" s="1453"/>
      <c r="AY1402" s="1453"/>
      <c r="AZ1402" s="1453"/>
      <c r="BA1402" s="1453"/>
      <c r="BB1402" s="1453"/>
      <c r="BC1402" s="1453"/>
      <c r="BD1402" s="1453"/>
      <c r="BE1402" s="1453"/>
      <c r="BF1402" s="1453"/>
      <c r="BG1402" s="1453"/>
      <c r="BH1402" s="1453"/>
      <c r="BI1402" s="1453"/>
      <c r="BJ1402" s="1453"/>
      <c r="BK1402" s="1453"/>
      <c r="BL1402" s="1453"/>
      <c r="BM1402" s="1453"/>
      <c r="BN1402" s="1453"/>
      <c r="BO1402" s="1453"/>
      <c r="BP1402" s="1453"/>
      <c r="BQ1402" s="1453"/>
      <c r="BR1402" s="1453"/>
      <c r="BS1402" s="1453"/>
      <c r="BT1402" s="1453"/>
      <c r="BU1402" s="1453"/>
      <c r="BV1402" s="1453"/>
      <c r="BW1402" s="1453"/>
      <c r="BX1402" s="1453"/>
      <c r="BY1402" s="1453"/>
      <c r="BZ1402" s="1453"/>
      <c r="CA1402" s="1453"/>
      <c r="CB1402" s="1453"/>
      <c r="CC1402" s="1453"/>
      <c r="CD1402" s="1453"/>
      <c r="CE1402" s="1453"/>
      <c r="CF1402" s="1453"/>
      <c r="CG1402" s="1453"/>
      <c r="CH1402" s="1453"/>
      <c r="CI1402" s="1453"/>
      <c r="CJ1402" s="1453"/>
      <c r="CK1402" s="1453"/>
      <c r="CL1402" s="1453"/>
      <c r="CM1402" s="1453"/>
      <c r="CN1402" s="1453"/>
      <c r="CO1402" s="1453"/>
      <c r="CP1402" s="1453"/>
      <c r="CQ1402" s="1453"/>
      <c r="CR1402" s="1453"/>
      <c r="CS1402" s="1453"/>
      <c r="CT1402" s="1453"/>
      <c r="CU1402" s="1453"/>
      <c r="CV1402" s="1453"/>
      <c r="CW1402" s="1453"/>
      <c r="CX1402" s="1453"/>
      <c r="CY1402" s="1453"/>
      <c r="CZ1402" s="1453"/>
      <c r="DA1402" s="1453"/>
      <c r="DB1402" s="1453"/>
      <c r="DC1402" s="1453"/>
      <c r="DD1402" s="1453"/>
      <c r="DE1402" s="1453"/>
      <c r="DF1402" s="1453"/>
      <c r="DG1402" s="1453"/>
      <c r="DH1402" s="1453"/>
      <c r="DI1402" s="1453"/>
      <c r="DJ1402" s="1453"/>
      <c r="DK1402" s="1453"/>
      <c r="DL1402" s="1453"/>
      <c r="DM1402" s="1453"/>
      <c r="DN1402" s="1453"/>
      <c r="DO1402" s="1453"/>
      <c r="DP1402" s="1453"/>
      <c r="DQ1402" s="1453"/>
      <c r="DR1402" s="1453"/>
      <c r="DS1402" s="1453"/>
      <c r="DT1402" s="1453"/>
    </row>
    <row r="1403" spans="1:124" s="1543" customFormat="1" ht="21.9" customHeight="1" x14ac:dyDescent="0.3">
      <c r="A1403" s="1453"/>
      <c r="B1403" s="1453"/>
      <c r="C1403" s="1514"/>
      <c r="D1403" s="1514"/>
      <c r="E1403" s="1514"/>
      <c r="F1403" s="1848"/>
      <c r="G1403" s="1930"/>
      <c r="H1403" s="1516"/>
      <c r="I1403" s="1537"/>
      <c r="J1403" s="1537"/>
      <c r="K1403" s="1453"/>
      <c r="L1403" s="1453"/>
      <c r="M1403" s="1453"/>
      <c r="N1403" s="1514"/>
      <c r="O1403" s="1453"/>
      <c r="P1403" s="1453"/>
      <c r="Q1403" s="1453"/>
      <c r="R1403" s="1453"/>
      <c r="S1403" s="1453"/>
      <c r="T1403" s="1452"/>
      <c r="U1403"/>
      <c r="V1403"/>
      <c r="W1403" s="1453"/>
      <c r="X1403" s="1453"/>
      <c r="Y1403" s="1453"/>
      <c r="Z1403" s="1453"/>
      <c r="AA1403" s="1453"/>
      <c r="AB1403" s="1453"/>
      <c r="AC1403" s="1453"/>
      <c r="AD1403" s="1453"/>
      <c r="AE1403" s="1453"/>
      <c r="AF1403" s="1453"/>
      <c r="AG1403" s="1453"/>
      <c r="AH1403" s="1453"/>
      <c r="AI1403" s="1453"/>
      <c r="AJ1403" s="1453"/>
      <c r="AK1403" s="1453"/>
      <c r="AL1403" s="1453"/>
      <c r="AM1403" s="1453"/>
      <c r="AN1403" s="1453"/>
      <c r="AO1403" s="1453"/>
      <c r="AP1403" s="1453"/>
      <c r="AQ1403" s="1453"/>
      <c r="AR1403" s="1454"/>
      <c r="AS1403" s="1453"/>
      <c r="AT1403" s="1453"/>
      <c r="AU1403" s="1453"/>
      <c r="AV1403" s="1453"/>
      <c r="AW1403" s="1453"/>
      <c r="AX1403" s="1453"/>
      <c r="AY1403" s="1453"/>
      <c r="AZ1403" s="1453"/>
      <c r="BA1403" s="1453"/>
      <c r="BB1403" s="1453"/>
      <c r="BC1403" s="1453"/>
      <c r="BD1403" s="1453"/>
      <c r="BE1403" s="1453"/>
      <c r="BF1403" s="1453"/>
      <c r="BG1403" s="1453"/>
      <c r="BH1403" s="1453"/>
      <c r="BI1403" s="1453"/>
      <c r="BJ1403" s="1453"/>
      <c r="BK1403" s="1453"/>
      <c r="BL1403" s="1453"/>
      <c r="BM1403" s="1453"/>
      <c r="BN1403" s="1453"/>
      <c r="BO1403" s="1453"/>
      <c r="BP1403" s="1453"/>
      <c r="BQ1403" s="1453"/>
      <c r="BR1403" s="1453"/>
      <c r="BS1403" s="1453"/>
      <c r="BT1403" s="1453"/>
      <c r="BU1403" s="1453"/>
      <c r="BV1403" s="1453"/>
      <c r="BW1403" s="1453"/>
      <c r="BX1403" s="1453"/>
      <c r="BY1403" s="1453"/>
      <c r="BZ1403" s="1453"/>
      <c r="CA1403" s="1453"/>
      <c r="CB1403" s="1453"/>
      <c r="CC1403" s="1453"/>
      <c r="CD1403" s="1453"/>
      <c r="CE1403" s="1453"/>
      <c r="CF1403" s="1453"/>
      <c r="CG1403" s="1453"/>
      <c r="CH1403" s="1453"/>
      <c r="CI1403" s="1453"/>
      <c r="CJ1403" s="1453"/>
      <c r="CK1403" s="1453"/>
      <c r="CL1403" s="1453"/>
      <c r="CM1403" s="1453"/>
      <c r="CN1403" s="1453"/>
      <c r="CO1403" s="1453"/>
      <c r="CP1403" s="1453"/>
      <c r="CQ1403" s="1453"/>
      <c r="CR1403" s="1453"/>
      <c r="CS1403" s="1453"/>
      <c r="CT1403" s="1453"/>
      <c r="CU1403" s="1453"/>
      <c r="CV1403" s="1453"/>
      <c r="CW1403" s="1453"/>
      <c r="CX1403" s="1453"/>
      <c r="CY1403" s="1453"/>
      <c r="CZ1403" s="1453"/>
      <c r="DA1403" s="1453"/>
      <c r="DB1403" s="1453"/>
      <c r="DC1403" s="1453"/>
      <c r="DD1403" s="1453"/>
      <c r="DE1403" s="1453"/>
      <c r="DF1403" s="1453"/>
      <c r="DG1403" s="1453"/>
      <c r="DH1403" s="1453"/>
      <c r="DI1403" s="1453"/>
      <c r="DJ1403" s="1453"/>
      <c r="DK1403" s="1453"/>
      <c r="DL1403" s="1453"/>
      <c r="DM1403" s="1453"/>
      <c r="DN1403" s="1453"/>
      <c r="DO1403" s="1453"/>
      <c r="DP1403" s="1453"/>
      <c r="DQ1403" s="1453"/>
      <c r="DR1403" s="1453"/>
      <c r="DS1403" s="1453"/>
      <c r="DT1403" s="1453"/>
    </row>
    <row r="1404" spans="1:124" s="1543" customFormat="1" ht="21.9" customHeight="1" x14ac:dyDescent="0.3">
      <c r="A1404" s="1453"/>
      <c r="B1404" s="1453"/>
      <c r="C1404" s="1514"/>
      <c r="D1404" s="1514"/>
      <c r="E1404" s="1514"/>
      <c r="F1404" s="1848"/>
      <c r="G1404" s="1930"/>
      <c r="H1404" s="1516"/>
      <c r="I1404" s="1537"/>
      <c r="J1404" s="1537"/>
      <c r="K1404" s="1453"/>
      <c r="L1404" s="1453"/>
      <c r="M1404" s="1453"/>
      <c r="N1404" s="1514"/>
      <c r="O1404" s="1453"/>
      <c r="P1404" s="1453"/>
      <c r="Q1404" s="1453"/>
      <c r="R1404" s="1453"/>
      <c r="S1404" s="1453"/>
      <c r="T1404" s="1452"/>
      <c r="U1404"/>
      <c r="V1404"/>
      <c r="W1404" s="1453"/>
      <c r="X1404" s="1453"/>
      <c r="Y1404" s="1453"/>
      <c r="Z1404" s="1453"/>
      <c r="AA1404" s="1453"/>
      <c r="AB1404" s="1453"/>
      <c r="AC1404" s="1453"/>
      <c r="AD1404" s="1453"/>
      <c r="AE1404" s="1453"/>
      <c r="AF1404" s="1453"/>
      <c r="AG1404" s="1453"/>
      <c r="AH1404" s="1453"/>
      <c r="AI1404" s="1453"/>
      <c r="AJ1404" s="1453"/>
      <c r="AK1404" s="1453"/>
      <c r="AL1404" s="1453"/>
      <c r="AM1404" s="1453"/>
      <c r="AN1404" s="1453"/>
      <c r="AO1404" s="1453"/>
      <c r="AP1404" s="1453"/>
      <c r="AQ1404" s="1453"/>
      <c r="AR1404" s="1454"/>
      <c r="AS1404" s="1453"/>
      <c r="AT1404" s="1453"/>
      <c r="AU1404" s="1453"/>
      <c r="AV1404" s="1453"/>
      <c r="AW1404" s="1453"/>
      <c r="AX1404" s="1453"/>
      <c r="AY1404" s="1453"/>
      <c r="AZ1404" s="1453"/>
      <c r="BA1404" s="1453"/>
      <c r="BB1404" s="1453"/>
      <c r="BC1404" s="1453"/>
      <c r="BD1404" s="1453"/>
      <c r="BE1404" s="1453"/>
      <c r="BF1404" s="1453"/>
      <c r="BG1404" s="1453"/>
      <c r="BH1404" s="1453"/>
      <c r="BI1404" s="1453"/>
      <c r="BJ1404" s="1453"/>
      <c r="BK1404" s="1453"/>
      <c r="BL1404" s="1453"/>
      <c r="BM1404" s="1453"/>
      <c r="BN1404" s="1453"/>
      <c r="BO1404" s="1453"/>
      <c r="BP1404" s="1453"/>
      <c r="BQ1404" s="1453"/>
      <c r="BR1404" s="1453"/>
      <c r="BS1404" s="1453"/>
      <c r="BT1404" s="1453"/>
      <c r="BU1404" s="1453"/>
      <c r="BV1404" s="1453"/>
      <c r="BW1404" s="1453"/>
      <c r="BX1404" s="1453"/>
      <c r="BY1404" s="1453"/>
      <c r="BZ1404" s="1453"/>
      <c r="CA1404" s="1453"/>
      <c r="CB1404" s="1453"/>
      <c r="CC1404" s="1453"/>
      <c r="CD1404" s="1453"/>
      <c r="CE1404" s="1453"/>
      <c r="CF1404" s="1453"/>
      <c r="CG1404" s="1453"/>
      <c r="CH1404" s="1453"/>
      <c r="CI1404" s="1453"/>
      <c r="CJ1404" s="1453"/>
      <c r="CK1404" s="1453"/>
      <c r="CL1404" s="1453"/>
      <c r="CM1404" s="1453"/>
      <c r="CN1404" s="1453"/>
      <c r="CO1404" s="1453"/>
      <c r="CP1404" s="1453"/>
      <c r="CQ1404" s="1453"/>
      <c r="CR1404" s="1453"/>
      <c r="CS1404" s="1453"/>
      <c r="CT1404" s="1453"/>
      <c r="CU1404" s="1453"/>
      <c r="CV1404" s="1453"/>
      <c r="CW1404" s="1453"/>
      <c r="CX1404" s="1453"/>
      <c r="CY1404" s="1453"/>
      <c r="CZ1404" s="1453"/>
      <c r="DA1404" s="1453"/>
      <c r="DB1404" s="1453"/>
      <c r="DC1404" s="1453"/>
      <c r="DD1404" s="1453"/>
      <c r="DE1404" s="1453"/>
      <c r="DF1404" s="1453"/>
      <c r="DG1404" s="1453"/>
      <c r="DH1404" s="1453"/>
      <c r="DI1404" s="1453"/>
      <c r="DJ1404" s="1453"/>
      <c r="DK1404" s="1453"/>
      <c r="DL1404" s="1453"/>
      <c r="DM1404" s="1453"/>
      <c r="DN1404" s="1453"/>
      <c r="DO1404" s="1453"/>
      <c r="DP1404" s="1453"/>
      <c r="DQ1404" s="1453"/>
      <c r="DR1404" s="1453"/>
      <c r="DS1404" s="1453"/>
      <c r="DT1404" s="1453"/>
    </row>
    <row r="1405" spans="1:124" s="1543" customFormat="1" ht="21.9" customHeight="1" x14ac:dyDescent="0.3">
      <c r="A1405" s="1453"/>
      <c r="B1405" s="1453"/>
      <c r="C1405" s="1514"/>
      <c r="D1405" s="1514"/>
      <c r="E1405" s="1514"/>
      <c r="F1405" s="1848"/>
      <c r="G1405" s="1930"/>
      <c r="H1405" s="1516"/>
      <c r="I1405" s="1537"/>
      <c r="J1405" s="1537"/>
      <c r="K1405" s="1453"/>
      <c r="L1405" s="1453"/>
      <c r="M1405" s="1453"/>
      <c r="N1405" s="1514"/>
      <c r="O1405" s="1453"/>
      <c r="P1405" s="1453"/>
      <c r="Q1405" s="1453"/>
      <c r="R1405" s="1453"/>
      <c r="S1405" s="1453"/>
      <c r="T1405" s="1452"/>
      <c r="U1405"/>
      <c r="V1405"/>
      <c r="W1405" s="1453"/>
      <c r="X1405" s="1453"/>
      <c r="Y1405" s="1453"/>
      <c r="Z1405" s="1453"/>
      <c r="AA1405" s="1453"/>
      <c r="AB1405" s="1453"/>
      <c r="AC1405" s="1453"/>
      <c r="AD1405" s="1453"/>
      <c r="AE1405" s="1453"/>
      <c r="AF1405" s="1453"/>
      <c r="AG1405" s="1453"/>
      <c r="AH1405" s="1453"/>
      <c r="AI1405" s="1453"/>
      <c r="AJ1405" s="1453"/>
      <c r="AK1405" s="1453"/>
      <c r="AL1405" s="1453"/>
      <c r="AM1405" s="1453"/>
      <c r="AN1405" s="1453"/>
      <c r="AO1405" s="1453"/>
      <c r="AP1405" s="1453"/>
      <c r="AQ1405" s="1453"/>
      <c r="AR1405" s="1454"/>
      <c r="AS1405" s="1453"/>
      <c r="AT1405" s="1453"/>
      <c r="AU1405" s="1453"/>
      <c r="AV1405" s="1453"/>
      <c r="AW1405" s="1453"/>
      <c r="AX1405" s="1453"/>
      <c r="AY1405" s="1453"/>
      <c r="AZ1405" s="1453"/>
      <c r="BA1405" s="1453"/>
      <c r="BB1405" s="1453"/>
      <c r="BC1405" s="1453"/>
      <c r="BD1405" s="1453"/>
      <c r="BE1405" s="1453"/>
      <c r="BF1405" s="1453"/>
      <c r="BG1405" s="1453"/>
      <c r="BH1405" s="1453"/>
      <c r="BI1405" s="1453"/>
      <c r="BJ1405" s="1453"/>
      <c r="BK1405" s="1453"/>
      <c r="BL1405" s="1453"/>
      <c r="BM1405" s="1453"/>
      <c r="BN1405" s="1453"/>
      <c r="BO1405" s="1453"/>
      <c r="BP1405" s="1453"/>
      <c r="BQ1405" s="1453"/>
      <c r="BR1405" s="1453"/>
      <c r="BS1405" s="1453"/>
      <c r="BT1405" s="1453"/>
      <c r="BU1405" s="1453"/>
      <c r="BV1405" s="1453"/>
      <c r="BW1405" s="1453"/>
      <c r="BX1405" s="1453"/>
      <c r="BY1405" s="1453"/>
      <c r="BZ1405" s="1453"/>
      <c r="CA1405" s="1453"/>
      <c r="CB1405" s="1453"/>
      <c r="CC1405" s="1453"/>
      <c r="CD1405" s="1453"/>
      <c r="CE1405" s="1453"/>
      <c r="CF1405" s="1453"/>
      <c r="CG1405" s="1453"/>
      <c r="CH1405" s="1453"/>
      <c r="CI1405" s="1453"/>
      <c r="CJ1405" s="1453"/>
      <c r="CK1405" s="1453"/>
      <c r="CL1405" s="1453"/>
      <c r="CM1405" s="1453"/>
      <c r="CN1405" s="1453"/>
      <c r="CO1405" s="1453"/>
      <c r="CP1405" s="1453"/>
      <c r="CQ1405" s="1453"/>
      <c r="CR1405" s="1453"/>
      <c r="CS1405" s="1453"/>
      <c r="CT1405" s="1453"/>
      <c r="CU1405" s="1453"/>
      <c r="CV1405" s="1453"/>
      <c r="CW1405" s="1453"/>
      <c r="CX1405" s="1453"/>
      <c r="CY1405" s="1453"/>
      <c r="CZ1405" s="1453"/>
      <c r="DA1405" s="1453"/>
      <c r="DB1405" s="1453"/>
      <c r="DC1405" s="1453"/>
      <c r="DD1405" s="1453"/>
      <c r="DE1405" s="1453"/>
      <c r="DF1405" s="1453"/>
      <c r="DG1405" s="1453"/>
      <c r="DH1405" s="1453"/>
      <c r="DI1405" s="1453"/>
      <c r="DJ1405" s="1453"/>
      <c r="DK1405" s="1453"/>
      <c r="DL1405" s="1453"/>
      <c r="DM1405" s="1453"/>
      <c r="DN1405" s="1453"/>
      <c r="DO1405" s="1453"/>
      <c r="DP1405" s="1453"/>
      <c r="DQ1405" s="1453"/>
      <c r="DR1405" s="1453"/>
      <c r="DS1405" s="1453"/>
      <c r="DT1405" s="1453"/>
    </row>
    <row r="1406" spans="1:124" s="1543" customFormat="1" ht="21.9" customHeight="1" x14ac:dyDescent="0.3">
      <c r="A1406" s="1453"/>
      <c r="B1406" s="1453"/>
      <c r="C1406" s="1514"/>
      <c r="D1406" s="1514"/>
      <c r="E1406" s="1514"/>
      <c r="F1406" s="1848"/>
      <c r="G1406" s="1930"/>
      <c r="H1406" s="1516"/>
      <c r="I1406" s="1537"/>
      <c r="J1406" s="1537"/>
      <c r="K1406" s="1453"/>
      <c r="L1406" s="1453"/>
      <c r="M1406" s="1453"/>
      <c r="N1406" s="1514"/>
      <c r="O1406" s="1453"/>
      <c r="P1406" s="1453"/>
      <c r="Q1406" s="1453"/>
      <c r="R1406" s="1453"/>
      <c r="S1406" s="1453"/>
      <c r="T1406" s="1452"/>
      <c r="U1406"/>
      <c r="V1406"/>
      <c r="W1406" s="1453"/>
      <c r="X1406" s="1453"/>
      <c r="Y1406" s="1453"/>
      <c r="Z1406" s="1453"/>
      <c r="AA1406" s="1453"/>
      <c r="AB1406" s="1453"/>
      <c r="AC1406" s="1453"/>
      <c r="AD1406" s="1453"/>
      <c r="AE1406" s="1453"/>
      <c r="AF1406" s="1453"/>
      <c r="AG1406" s="1453"/>
      <c r="AH1406" s="1453"/>
      <c r="AI1406" s="1453"/>
      <c r="AJ1406" s="1453"/>
      <c r="AK1406" s="1453"/>
      <c r="AL1406" s="1453"/>
      <c r="AM1406" s="1453"/>
      <c r="AN1406" s="1453"/>
      <c r="AO1406" s="1453"/>
      <c r="AP1406" s="1453"/>
      <c r="AQ1406" s="1453"/>
      <c r="AR1406" s="1454"/>
      <c r="AS1406" s="1453"/>
      <c r="AT1406" s="1453"/>
      <c r="AU1406" s="1453"/>
      <c r="AV1406" s="1453"/>
      <c r="AW1406" s="1453"/>
      <c r="AX1406" s="1453"/>
      <c r="AY1406" s="1453"/>
      <c r="AZ1406" s="1453"/>
      <c r="BA1406" s="1453"/>
      <c r="BB1406" s="1453"/>
      <c r="BC1406" s="1453"/>
      <c r="BD1406" s="1453"/>
      <c r="BE1406" s="1453"/>
      <c r="BF1406" s="1453"/>
      <c r="BG1406" s="1453"/>
      <c r="BH1406" s="1453"/>
      <c r="BI1406" s="1453"/>
      <c r="BJ1406" s="1453"/>
      <c r="BK1406" s="1453"/>
      <c r="BL1406" s="1453"/>
      <c r="BM1406" s="1453"/>
      <c r="BN1406" s="1453"/>
      <c r="BO1406" s="1453"/>
      <c r="BP1406" s="1453"/>
      <c r="BQ1406" s="1453"/>
      <c r="BR1406" s="1453"/>
      <c r="BS1406" s="1453"/>
      <c r="BT1406" s="1453"/>
      <c r="BU1406" s="1453"/>
      <c r="BV1406" s="1453"/>
      <c r="BW1406" s="1453"/>
      <c r="BX1406" s="1453"/>
      <c r="BY1406" s="1453"/>
      <c r="BZ1406" s="1453"/>
      <c r="CA1406" s="1453"/>
      <c r="CB1406" s="1453"/>
      <c r="CC1406" s="1453"/>
      <c r="CD1406" s="1453"/>
      <c r="CE1406" s="1453"/>
      <c r="CF1406" s="1453"/>
      <c r="CG1406" s="1453"/>
      <c r="CH1406" s="1453"/>
      <c r="CI1406" s="1453"/>
      <c r="CJ1406" s="1453"/>
      <c r="CK1406" s="1453"/>
      <c r="CL1406" s="1453"/>
      <c r="CM1406" s="1453"/>
      <c r="CN1406" s="1453"/>
      <c r="CO1406" s="1453"/>
      <c r="CP1406" s="1453"/>
      <c r="CQ1406" s="1453"/>
      <c r="CR1406" s="1453"/>
      <c r="CS1406" s="1453"/>
      <c r="CT1406" s="1453"/>
      <c r="CU1406" s="1453"/>
      <c r="CV1406" s="1453"/>
      <c r="CW1406" s="1453"/>
      <c r="CX1406" s="1453"/>
      <c r="CY1406" s="1453"/>
      <c r="CZ1406" s="1453"/>
      <c r="DA1406" s="1453"/>
      <c r="DB1406" s="1453"/>
      <c r="DC1406" s="1453"/>
      <c r="DD1406" s="1453"/>
      <c r="DE1406" s="1453"/>
      <c r="DF1406" s="1453"/>
      <c r="DG1406" s="1453"/>
      <c r="DH1406" s="1453"/>
      <c r="DI1406" s="1453"/>
      <c r="DJ1406" s="1453"/>
      <c r="DK1406" s="1453"/>
      <c r="DL1406" s="1453"/>
      <c r="DM1406" s="1453"/>
      <c r="DN1406" s="1453"/>
      <c r="DO1406" s="1453"/>
      <c r="DP1406" s="1453"/>
      <c r="DQ1406" s="1453"/>
      <c r="DR1406" s="1453"/>
      <c r="DS1406" s="1453"/>
      <c r="DT1406" s="1453"/>
    </row>
    <row r="1407" spans="1:124" s="1543" customFormat="1" ht="21.9" customHeight="1" x14ac:dyDescent="0.3">
      <c r="A1407" s="1453"/>
      <c r="B1407" s="1453"/>
      <c r="C1407" s="1514"/>
      <c r="D1407" s="1514"/>
      <c r="E1407" s="1514"/>
      <c r="F1407" s="1848"/>
      <c r="G1407" s="1930"/>
      <c r="H1407" s="1516"/>
      <c r="I1407" s="1537"/>
      <c r="J1407" s="1537"/>
      <c r="K1407" s="1453"/>
      <c r="L1407" s="1453"/>
      <c r="M1407" s="1453"/>
      <c r="N1407" s="1514"/>
      <c r="O1407" s="1453"/>
      <c r="P1407" s="1453"/>
      <c r="Q1407" s="1453"/>
      <c r="R1407" s="1453"/>
      <c r="S1407" s="1453"/>
      <c r="T1407" s="1452"/>
      <c r="U1407"/>
      <c r="V1407"/>
      <c r="W1407" s="1453"/>
      <c r="X1407" s="1453"/>
      <c r="Y1407" s="1453"/>
      <c r="Z1407" s="1453"/>
      <c r="AA1407" s="1453"/>
      <c r="AB1407" s="1453"/>
      <c r="AC1407" s="1453"/>
      <c r="AD1407" s="1453"/>
      <c r="AE1407" s="1453"/>
      <c r="AF1407" s="1453"/>
      <c r="AG1407" s="1453"/>
      <c r="AH1407" s="1453"/>
      <c r="AI1407" s="1453"/>
      <c r="AJ1407" s="1453"/>
      <c r="AK1407" s="1453"/>
      <c r="AL1407" s="1453"/>
      <c r="AM1407" s="1453"/>
      <c r="AN1407" s="1453"/>
      <c r="AO1407" s="1453"/>
      <c r="AP1407" s="1453"/>
      <c r="AQ1407" s="1453"/>
      <c r="AR1407" s="1454"/>
      <c r="AS1407" s="1453"/>
      <c r="AT1407" s="1453"/>
      <c r="AU1407" s="1453"/>
      <c r="AV1407" s="1453"/>
      <c r="AW1407" s="1453"/>
      <c r="AX1407" s="1453"/>
      <c r="AY1407" s="1453"/>
      <c r="AZ1407" s="1453"/>
      <c r="BA1407" s="1453"/>
      <c r="BB1407" s="1453"/>
      <c r="BC1407" s="1453"/>
      <c r="BD1407" s="1453"/>
      <c r="BE1407" s="1453"/>
      <c r="BF1407" s="1453"/>
      <c r="BG1407" s="1453"/>
      <c r="BH1407" s="1453"/>
      <c r="BI1407" s="1453"/>
      <c r="BJ1407" s="1453"/>
      <c r="BK1407" s="1453"/>
      <c r="BL1407" s="1453"/>
      <c r="BM1407" s="1453"/>
      <c r="BN1407" s="1453"/>
      <c r="BO1407" s="1453"/>
      <c r="BP1407" s="1453"/>
      <c r="BQ1407" s="1453"/>
      <c r="BR1407" s="1453"/>
      <c r="BS1407" s="1453"/>
      <c r="BT1407" s="1453"/>
      <c r="BU1407" s="1453"/>
      <c r="BV1407" s="1453"/>
      <c r="BW1407" s="1453"/>
      <c r="BX1407" s="1453"/>
      <c r="BY1407" s="1453"/>
      <c r="BZ1407" s="1453"/>
      <c r="CA1407" s="1453"/>
      <c r="CB1407" s="1453"/>
      <c r="CC1407" s="1453"/>
      <c r="CD1407" s="1453"/>
      <c r="CE1407" s="1453"/>
      <c r="CF1407" s="1453"/>
      <c r="CG1407" s="1453"/>
      <c r="CH1407" s="1453"/>
      <c r="CI1407" s="1453"/>
      <c r="CJ1407" s="1453"/>
      <c r="CK1407" s="1453"/>
      <c r="CL1407" s="1453"/>
      <c r="CM1407" s="1453"/>
      <c r="CN1407" s="1453"/>
      <c r="CO1407" s="1453"/>
      <c r="CP1407" s="1453"/>
      <c r="CQ1407" s="1453"/>
      <c r="CR1407" s="1453"/>
      <c r="CS1407" s="1453"/>
      <c r="CT1407" s="1453"/>
      <c r="CU1407" s="1453"/>
      <c r="CV1407" s="1453"/>
      <c r="CW1407" s="1453"/>
      <c r="CX1407" s="1453"/>
      <c r="CY1407" s="1453"/>
      <c r="CZ1407" s="1453"/>
      <c r="DA1407" s="1453"/>
      <c r="DB1407" s="1453"/>
      <c r="DC1407" s="1453"/>
      <c r="DD1407" s="1453"/>
      <c r="DE1407" s="1453"/>
      <c r="DF1407" s="1453"/>
      <c r="DG1407" s="1453"/>
      <c r="DH1407" s="1453"/>
      <c r="DI1407" s="1453"/>
      <c r="DJ1407" s="1453"/>
      <c r="DK1407" s="1453"/>
      <c r="DL1407" s="1453"/>
      <c r="DM1407" s="1453"/>
      <c r="DN1407" s="1453"/>
      <c r="DO1407" s="1453"/>
      <c r="DP1407" s="1453"/>
      <c r="DQ1407" s="1453"/>
      <c r="DR1407" s="1453"/>
      <c r="DS1407" s="1453"/>
      <c r="DT1407" s="1453"/>
    </row>
    <row r="1408" spans="1:124" s="1543" customFormat="1" ht="21.9" customHeight="1" x14ac:dyDescent="0.3">
      <c r="A1408" s="1453"/>
      <c r="B1408" s="1453"/>
      <c r="C1408" s="1514"/>
      <c r="D1408" s="1514"/>
      <c r="E1408" s="1514"/>
      <c r="F1408" s="1848"/>
      <c r="G1408" s="1930"/>
      <c r="H1408" s="1516"/>
      <c r="I1408" s="1537"/>
      <c r="J1408" s="1537"/>
      <c r="K1408" s="1453"/>
      <c r="L1408" s="1453"/>
      <c r="M1408" s="1453"/>
      <c r="N1408" s="1514"/>
      <c r="O1408" s="1453"/>
      <c r="P1408" s="1453"/>
      <c r="Q1408" s="1453"/>
      <c r="R1408" s="1453"/>
      <c r="S1408" s="1453"/>
      <c r="T1408" s="1452"/>
      <c r="U1408"/>
      <c r="V1408"/>
      <c r="W1408" s="1453"/>
      <c r="X1408" s="1453"/>
      <c r="Y1408" s="1453"/>
      <c r="Z1408" s="1453"/>
      <c r="AA1408" s="1453"/>
      <c r="AB1408" s="1453"/>
      <c r="AC1408" s="1453"/>
      <c r="AD1408" s="1453"/>
      <c r="AE1408" s="1453"/>
      <c r="AF1408" s="1453"/>
      <c r="AG1408" s="1453"/>
      <c r="AH1408" s="1453"/>
      <c r="AI1408" s="1453"/>
      <c r="AJ1408" s="1453"/>
      <c r="AK1408" s="1453"/>
      <c r="AL1408" s="1453"/>
      <c r="AM1408" s="1453"/>
      <c r="AN1408" s="1453"/>
      <c r="AO1408" s="1453"/>
      <c r="AP1408" s="1453"/>
      <c r="AQ1408" s="1453"/>
      <c r="AR1408" s="1454"/>
      <c r="AS1408" s="1453"/>
      <c r="AT1408" s="1453"/>
      <c r="AU1408" s="1453"/>
      <c r="AV1408" s="1453"/>
      <c r="AW1408" s="1453"/>
      <c r="AX1408" s="1453"/>
      <c r="AY1408" s="1453"/>
      <c r="AZ1408" s="1453"/>
      <c r="BA1408" s="1453"/>
      <c r="BB1408" s="1453"/>
      <c r="BC1408" s="1453"/>
      <c r="BD1408" s="1453"/>
      <c r="BE1408" s="1453"/>
      <c r="BF1408" s="1453"/>
      <c r="BG1408" s="1453"/>
      <c r="BH1408" s="1453"/>
      <c r="BI1408" s="1453"/>
      <c r="BJ1408" s="1453"/>
      <c r="BK1408" s="1453"/>
      <c r="BL1408" s="1453"/>
      <c r="BM1408" s="1453"/>
      <c r="BN1408" s="1453"/>
      <c r="BO1408" s="1453"/>
      <c r="BP1408" s="1453"/>
      <c r="BQ1408" s="1453"/>
      <c r="BR1408" s="1453"/>
      <c r="BS1408" s="1453"/>
      <c r="BT1408" s="1453"/>
      <c r="BU1408" s="1453"/>
      <c r="BV1408" s="1453"/>
      <c r="BW1408" s="1453"/>
      <c r="BX1408" s="1453"/>
      <c r="BY1408" s="1453"/>
      <c r="BZ1408" s="1453"/>
      <c r="CA1408" s="1453"/>
      <c r="CB1408" s="1453"/>
      <c r="CC1408" s="1453"/>
      <c r="CD1408" s="1453"/>
      <c r="CE1408" s="1453"/>
      <c r="CF1408" s="1453"/>
      <c r="CG1408" s="1453"/>
      <c r="CH1408" s="1453"/>
      <c r="CI1408" s="1453"/>
      <c r="CJ1408" s="1453"/>
      <c r="CK1408" s="1453"/>
      <c r="CL1408" s="1453"/>
      <c r="CM1408" s="1453"/>
      <c r="CN1408" s="1453"/>
      <c r="CO1408" s="1453"/>
      <c r="CP1408" s="1453"/>
      <c r="CQ1408" s="1453"/>
      <c r="CR1408" s="1453"/>
      <c r="CS1408" s="1453"/>
      <c r="CT1408" s="1453"/>
      <c r="CU1408" s="1453"/>
      <c r="CV1408" s="1453"/>
      <c r="CW1408" s="1453"/>
      <c r="CX1408" s="1453"/>
      <c r="CY1408" s="1453"/>
      <c r="CZ1408" s="1453"/>
      <c r="DA1408" s="1453"/>
      <c r="DB1408" s="1453"/>
      <c r="DC1408" s="1453"/>
      <c r="DD1408" s="1453"/>
      <c r="DE1408" s="1453"/>
      <c r="DF1408" s="1453"/>
      <c r="DG1408" s="1453"/>
      <c r="DH1408" s="1453"/>
      <c r="DI1408" s="1453"/>
      <c r="DJ1408" s="1453"/>
      <c r="DK1408" s="1453"/>
      <c r="DL1408" s="1453"/>
      <c r="DM1408" s="1453"/>
      <c r="DN1408" s="1453"/>
      <c r="DO1408" s="1453"/>
      <c r="DP1408" s="1453"/>
      <c r="DQ1408" s="1453"/>
      <c r="DR1408" s="1453"/>
      <c r="DS1408" s="1453"/>
      <c r="DT1408" s="1453"/>
    </row>
    <row r="1409" spans="1:124" s="1543" customFormat="1" ht="21.9" customHeight="1" x14ac:dyDescent="0.3">
      <c r="A1409" s="1453"/>
      <c r="B1409" s="1453"/>
      <c r="C1409" s="1514"/>
      <c r="D1409" s="1514"/>
      <c r="E1409" s="1514"/>
      <c r="F1409" s="1848"/>
      <c r="G1409" s="1930"/>
      <c r="H1409" s="1516"/>
      <c r="I1409" s="1537"/>
      <c r="J1409" s="1537"/>
      <c r="K1409" s="1453"/>
      <c r="L1409" s="1453"/>
      <c r="M1409" s="1453"/>
      <c r="N1409" s="1514"/>
      <c r="O1409" s="1453"/>
      <c r="P1409" s="1453"/>
      <c r="Q1409" s="1453"/>
      <c r="R1409" s="1453"/>
      <c r="S1409" s="1453"/>
      <c r="T1409" s="1452"/>
      <c r="U1409"/>
      <c r="V1409"/>
      <c r="W1409" s="1453"/>
      <c r="X1409" s="1453"/>
      <c r="Y1409" s="1453"/>
      <c r="Z1409" s="1453"/>
      <c r="AA1409" s="1453"/>
      <c r="AB1409" s="1453"/>
      <c r="AC1409" s="1453"/>
      <c r="AD1409" s="1453"/>
      <c r="AE1409" s="1453"/>
      <c r="AF1409" s="1453"/>
      <c r="AG1409" s="1453"/>
      <c r="AH1409" s="1453"/>
      <c r="AI1409" s="1453"/>
      <c r="AJ1409" s="1453"/>
      <c r="AK1409" s="1453"/>
      <c r="AL1409" s="1453"/>
      <c r="AM1409" s="1453"/>
      <c r="AN1409" s="1453"/>
      <c r="AO1409" s="1453"/>
      <c r="AP1409" s="1453"/>
      <c r="AQ1409" s="1453"/>
      <c r="AR1409" s="1454"/>
      <c r="AS1409" s="1453"/>
      <c r="AT1409" s="1453"/>
      <c r="AU1409" s="1453"/>
      <c r="AV1409" s="1453"/>
      <c r="AW1409" s="1453"/>
      <c r="AX1409" s="1453"/>
      <c r="AY1409" s="1453"/>
      <c r="AZ1409" s="1453"/>
      <c r="BA1409" s="1453"/>
      <c r="BB1409" s="1453"/>
      <c r="BC1409" s="1453"/>
      <c r="BD1409" s="1453"/>
      <c r="BE1409" s="1453"/>
      <c r="BF1409" s="1453"/>
      <c r="BG1409" s="1453"/>
      <c r="BH1409" s="1453"/>
      <c r="BI1409" s="1453"/>
      <c r="BJ1409" s="1453"/>
      <c r="BK1409" s="1453"/>
      <c r="BL1409" s="1453"/>
      <c r="BM1409" s="1453"/>
      <c r="BN1409" s="1453"/>
      <c r="BO1409" s="1453"/>
      <c r="BP1409" s="1453"/>
      <c r="BQ1409" s="1453"/>
      <c r="BR1409" s="1453"/>
      <c r="BS1409" s="1453"/>
      <c r="BT1409" s="1453"/>
      <c r="BU1409" s="1453"/>
      <c r="BV1409" s="1453"/>
      <c r="BW1409" s="1453"/>
      <c r="BX1409" s="1453"/>
      <c r="BY1409" s="1453"/>
      <c r="BZ1409" s="1453"/>
      <c r="CA1409" s="1453"/>
      <c r="CB1409" s="1453"/>
      <c r="CC1409" s="1453"/>
      <c r="CD1409" s="1453"/>
      <c r="CE1409" s="1453"/>
      <c r="CF1409" s="1453"/>
      <c r="CG1409" s="1453"/>
      <c r="CH1409" s="1453"/>
      <c r="CI1409" s="1453"/>
      <c r="CJ1409" s="1453"/>
      <c r="CK1409" s="1453"/>
      <c r="CL1409" s="1453"/>
      <c r="CM1409" s="1453"/>
      <c r="CN1409" s="1453"/>
      <c r="CO1409" s="1453"/>
      <c r="CP1409" s="1453"/>
      <c r="CQ1409" s="1453"/>
      <c r="CR1409" s="1453"/>
      <c r="CS1409" s="1453"/>
      <c r="CT1409" s="1453"/>
      <c r="CU1409" s="1453"/>
      <c r="CV1409" s="1453"/>
      <c r="CW1409" s="1453"/>
      <c r="CX1409" s="1453"/>
      <c r="CY1409" s="1453"/>
      <c r="CZ1409" s="1453"/>
      <c r="DA1409" s="1453"/>
      <c r="DB1409" s="1453"/>
      <c r="DC1409" s="1453"/>
      <c r="DD1409" s="1453"/>
      <c r="DE1409" s="1453"/>
      <c r="DF1409" s="1453"/>
      <c r="DG1409" s="1453"/>
      <c r="DH1409" s="1453"/>
      <c r="DI1409" s="1453"/>
      <c r="DJ1409" s="1453"/>
      <c r="DK1409" s="1453"/>
      <c r="DL1409" s="1453"/>
      <c r="DM1409" s="1453"/>
      <c r="DN1409" s="1453"/>
      <c r="DO1409" s="1453"/>
      <c r="DP1409" s="1453"/>
      <c r="DQ1409" s="1453"/>
      <c r="DR1409" s="1453"/>
      <c r="DS1409" s="1453"/>
      <c r="DT1409" s="1453"/>
    </row>
    <row r="1410" spans="1:124" s="1543" customFormat="1" ht="21.9" customHeight="1" x14ac:dyDescent="0.3">
      <c r="A1410" s="1453"/>
      <c r="B1410" s="1453"/>
      <c r="C1410" s="1514"/>
      <c r="D1410" s="1514"/>
      <c r="E1410" s="1514"/>
      <c r="F1410" s="1848"/>
      <c r="G1410" s="1930"/>
      <c r="H1410" s="1516"/>
      <c r="I1410" s="1537"/>
      <c r="J1410" s="1537"/>
      <c r="K1410" s="1453"/>
      <c r="L1410" s="1453"/>
      <c r="M1410" s="1453"/>
      <c r="N1410" s="1514"/>
      <c r="O1410" s="1453"/>
      <c r="P1410" s="1453"/>
      <c r="Q1410" s="1453"/>
      <c r="R1410" s="1453"/>
      <c r="S1410" s="1453"/>
      <c r="T1410" s="1452"/>
      <c r="U1410"/>
      <c r="V1410"/>
      <c r="W1410" s="1453"/>
      <c r="X1410" s="1453"/>
      <c r="Y1410" s="1453"/>
      <c r="Z1410" s="1453"/>
      <c r="AA1410" s="1453"/>
      <c r="AB1410" s="1453"/>
      <c r="AC1410" s="1453"/>
      <c r="AD1410" s="1453"/>
      <c r="AE1410" s="1453"/>
      <c r="AF1410" s="1453"/>
      <c r="AG1410" s="1453"/>
      <c r="AH1410" s="1453"/>
      <c r="AI1410" s="1453"/>
      <c r="AJ1410" s="1453"/>
      <c r="AK1410" s="1453"/>
      <c r="AL1410" s="1453"/>
      <c r="AM1410" s="1453"/>
      <c r="AN1410" s="1453"/>
      <c r="AO1410" s="1453"/>
      <c r="AP1410" s="1453"/>
      <c r="AQ1410" s="1453"/>
      <c r="AR1410" s="1454"/>
      <c r="AS1410" s="1453"/>
      <c r="AT1410" s="1453"/>
      <c r="AU1410" s="1453"/>
      <c r="AV1410" s="1453"/>
      <c r="AW1410" s="1453"/>
      <c r="AX1410" s="1453"/>
      <c r="AY1410" s="1453"/>
      <c r="AZ1410" s="1453"/>
      <c r="BA1410" s="1453"/>
      <c r="BB1410" s="1453"/>
      <c r="BC1410" s="1453"/>
      <c r="BD1410" s="1453"/>
      <c r="BE1410" s="1453"/>
      <c r="BF1410" s="1453"/>
      <c r="BG1410" s="1453"/>
      <c r="BH1410" s="1453"/>
      <c r="BI1410" s="1453"/>
      <c r="BJ1410" s="1453"/>
      <c r="BK1410" s="1453"/>
      <c r="BL1410" s="1453"/>
      <c r="BM1410" s="1453"/>
      <c r="BN1410" s="1453"/>
      <c r="BO1410" s="1453"/>
      <c r="BP1410" s="1453"/>
      <c r="BQ1410" s="1453"/>
      <c r="BR1410" s="1453"/>
      <c r="BS1410" s="1453"/>
      <c r="BT1410" s="1453"/>
      <c r="BU1410" s="1453"/>
      <c r="BV1410" s="1453"/>
      <c r="BW1410" s="1453"/>
      <c r="BX1410" s="1453"/>
      <c r="BY1410" s="1453"/>
      <c r="BZ1410" s="1453"/>
      <c r="CA1410" s="1453"/>
      <c r="CB1410" s="1453"/>
      <c r="CC1410" s="1453"/>
      <c r="CD1410" s="1453"/>
      <c r="CE1410" s="1453"/>
      <c r="CF1410" s="1453"/>
      <c r="CG1410" s="1453"/>
      <c r="CH1410" s="1453"/>
      <c r="CI1410" s="1453"/>
      <c r="CJ1410" s="1453"/>
      <c r="CK1410" s="1453"/>
      <c r="CL1410" s="1453"/>
      <c r="CM1410" s="1453"/>
      <c r="CN1410" s="1453"/>
      <c r="CO1410" s="1453"/>
      <c r="CP1410" s="1453"/>
      <c r="CQ1410" s="1453"/>
      <c r="CR1410" s="1453"/>
      <c r="CS1410" s="1453"/>
      <c r="CT1410" s="1453"/>
      <c r="CU1410" s="1453"/>
      <c r="CV1410" s="1453"/>
      <c r="CW1410" s="1453"/>
      <c r="CX1410" s="1453"/>
      <c r="CY1410" s="1453"/>
      <c r="CZ1410" s="1453"/>
      <c r="DA1410" s="1453"/>
      <c r="DB1410" s="1453"/>
      <c r="DC1410" s="1453"/>
      <c r="DD1410" s="1453"/>
      <c r="DE1410" s="1453"/>
      <c r="DF1410" s="1453"/>
      <c r="DG1410" s="1453"/>
      <c r="DH1410" s="1453"/>
      <c r="DI1410" s="1453"/>
      <c r="DJ1410" s="1453"/>
      <c r="DK1410" s="1453"/>
      <c r="DL1410" s="1453"/>
      <c r="DM1410" s="1453"/>
      <c r="DN1410" s="1453"/>
      <c r="DO1410" s="1453"/>
      <c r="DP1410" s="1453"/>
      <c r="DQ1410" s="1453"/>
      <c r="DR1410" s="1453"/>
      <c r="DS1410" s="1453"/>
      <c r="DT1410" s="1453"/>
    </row>
    <row r="1411" spans="1:124" s="1543" customFormat="1" ht="21.9" customHeight="1" x14ac:dyDescent="0.3">
      <c r="A1411" s="1453"/>
      <c r="B1411" s="1453"/>
      <c r="C1411" s="1514"/>
      <c r="D1411" s="1514"/>
      <c r="E1411" s="1514"/>
      <c r="F1411" s="1848"/>
      <c r="G1411" s="1930"/>
      <c r="H1411" s="1516"/>
      <c r="I1411" s="1537"/>
      <c r="J1411" s="1537"/>
      <c r="K1411" s="1453"/>
      <c r="L1411" s="1453"/>
      <c r="M1411" s="1453"/>
      <c r="N1411" s="1514"/>
      <c r="O1411" s="1453"/>
      <c r="P1411" s="1453"/>
      <c r="Q1411" s="1453"/>
      <c r="R1411" s="1453"/>
      <c r="S1411" s="1453"/>
      <c r="T1411" s="1452"/>
      <c r="U1411"/>
      <c r="V1411"/>
      <c r="W1411" s="1453"/>
      <c r="X1411" s="1453"/>
      <c r="Y1411" s="1453"/>
      <c r="Z1411" s="1453"/>
      <c r="AA1411" s="1453"/>
      <c r="AB1411" s="1453"/>
      <c r="AC1411" s="1453"/>
      <c r="AD1411" s="1453"/>
      <c r="AE1411" s="1453"/>
      <c r="AF1411" s="1453"/>
      <c r="AG1411" s="1453"/>
      <c r="AH1411" s="1453"/>
      <c r="AI1411" s="1453"/>
      <c r="AJ1411" s="1453"/>
      <c r="AK1411" s="1453"/>
      <c r="AL1411" s="1453"/>
      <c r="AM1411" s="1453"/>
      <c r="AN1411" s="1453"/>
      <c r="AO1411" s="1453"/>
      <c r="AP1411" s="1453"/>
      <c r="AQ1411" s="1453"/>
      <c r="AR1411" s="1454"/>
      <c r="AS1411" s="1453"/>
      <c r="AT1411" s="1453"/>
      <c r="AU1411" s="1453"/>
      <c r="AV1411" s="1453"/>
      <c r="AW1411" s="1453"/>
      <c r="AX1411" s="1453"/>
      <c r="AY1411" s="1453"/>
      <c r="AZ1411" s="1453"/>
      <c r="BA1411" s="1453"/>
      <c r="BB1411" s="1453"/>
      <c r="BC1411" s="1453"/>
      <c r="BD1411" s="1453"/>
      <c r="BE1411" s="1453"/>
      <c r="BF1411" s="1453"/>
      <c r="BG1411" s="1453"/>
      <c r="BH1411" s="1453"/>
      <c r="BI1411" s="1453"/>
      <c r="BJ1411" s="1453"/>
      <c r="BK1411" s="1453"/>
      <c r="BL1411" s="1453"/>
      <c r="BM1411" s="1453"/>
      <c r="BN1411" s="1453"/>
      <c r="BO1411" s="1453"/>
      <c r="BP1411" s="1453"/>
      <c r="BQ1411" s="1453"/>
      <c r="BR1411" s="1453"/>
      <c r="BS1411" s="1453"/>
      <c r="BT1411" s="1453"/>
      <c r="BU1411" s="1453"/>
      <c r="BV1411" s="1453"/>
      <c r="BW1411" s="1453"/>
      <c r="BX1411" s="1453"/>
      <c r="BY1411" s="1453"/>
      <c r="BZ1411" s="1453"/>
      <c r="CA1411" s="1453"/>
      <c r="CB1411" s="1453"/>
      <c r="CC1411" s="1453"/>
      <c r="CD1411" s="1453"/>
      <c r="CE1411" s="1453"/>
      <c r="CF1411" s="1453"/>
      <c r="CG1411" s="1453"/>
      <c r="CH1411" s="1453"/>
      <c r="CI1411" s="1453"/>
      <c r="CJ1411" s="1453"/>
      <c r="CK1411" s="1453"/>
      <c r="CL1411" s="1453"/>
      <c r="CM1411" s="1453"/>
      <c r="CN1411" s="1453"/>
      <c r="CO1411" s="1453"/>
      <c r="CP1411" s="1453"/>
      <c r="CQ1411" s="1453"/>
      <c r="CR1411" s="1453"/>
      <c r="CS1411" s="1453"/>
      <c r="CT1411" s="1453"/>
      <c r="CU1411" s="1453"/>
      <c r="CV1411" s="1453"/>
      <c r="CW1411" s="1453"/>
      <c r="CX1411" s="1453"/>
      <c r="CY1411" s="1453"/>
      <c r="CZ1411" s="1453"/>
      <c r="DA1411" s="1453"/>
      <c r="DB1411" s="1453"/>
      <c r="DC1411" s="1453"/>
      <c r="DD1411" s="1453"/>
      <c r="DE1411" s="1453"/>
      <c r="DF1411" s="1453"/>
      <c r="DG1411" s="1453"/>
      <c r="DH1411" s="1453"/>
      <c r="DI1411" s="1453"/>
      <c r="DJ1411" s="1453"/>
      <c r="DK1411" s="1453"/>
      <c r="DL1411" s="1453"/>
      <c r="DM1411" s="1453"/>
      <c r="DN1411" s="1453"/>
      <c r="DO1411" s="1453"/>
      <c r="DP1411" s="1453"/>
      <c r="DQ1411" s="1453"/>
      <c r="DR1411" s="1453"/>
      <c r="DS1411" s="1453"/>
      <c r="DT1411" s="1453"/>
    </row>
    <row r="1412" spans="1:124" s="1543" customFormat="1" ht="21.9" customHeight="1" x14ac:dyDescent="0.3">
      <c r="A1412" s="1453"/>
      <c r="B1412" s="1453"/>
      <c r="C1412" s="1514"/>
      <c r="D1412" s="1514"/>
      <c r="E1412" s="1514"/>
      <c r="F1412" s="1848"/>
      <c r="G1412" s="1930"/>
      <c r="H1412" s="1516"/>
      <c r="I1412" s="1537"/>
      <c r="J1412" s="1537"/>
      <c r="K1412" s="1453"/>
      <c r="L1412" s="1453"/>
      <c r="M1412" s="1453"/>
      <c r="N1412" s="1514"/>
      <c r="O1412" s="1453"/>
      <c r="P1412" s="1453"/>
      <c r="Q1412" s="1453"/>
      <c r="R1412" s="1453"/>
      <c r="S1412" s="1453"/>
      <c r="T1412" s="1452"/>
      <c r="U1412"/>
      <c r="V1412"/>
      <c r="W1412" s="1453"/>
      <c r="X1412" s="1453"/>
      <c r="Y1412" s="1453"/>
      <c r="Z1412" s="1453"/>
      <c r="AA1412" s="1453"/>
      <c r="AB1412" s="1453"/>
      <c r="AC1412" s="1453"/>
      <c r="AD1412" s="1453"/>
      <c r="AE1412" s="1453"/>
      <c r="AF1412" s="1453"/>
      <c r="AG1412" s="1453"/>
      <c r="AH1412" s="1453"/>
      <c r="AI1412" s="1453"/>
      <c r="AJ1412" s="1453"/>
      <c r="AK1412" s="1453"/>
      <c r="AL1412" s="1453"/>
      <c r="AM1412" s="1453"/>
      <c r="AN1412" s="1453"/>
      <c r="AO1412" s="1453"/>
      <c r="AP1412" s="1453"/>
      <c r="AQ1412" s="1453"/>
      <c r="AR1412" s="1454"/>
      <c r="AS1412" s="1453"/>
      <c r="AT1412" s="1453"/>
      <c r="AU1412" s="1453"/>
      <c r="AV1412" s="1453"/>
      <c r="AW1412" s="1453"/>
      <c r="AX1412" s="1453"/>
      <c r="AY1412" s="1453"/>
      <c r="AZ1412" s="1453"/>
      <c r="BA1412" s="1453"/>
      <c r="BB1412" s="1453"/>
      <c r="BC1412" s="1453"/>
      <c r="BD1412" s="1453"/>
      <c r="BE1412" s="1453"/>
      <c r="BF1412" s="1453"/>
      <c r="BG1412" s="1453"/>
      <c r="BH1412" s="1453"/>
      <c r="BI1412" s="1453"/>
      <c r="BJ1412" s="1453"/>
      <c r="BK1412" s="1453"/>
      <c r="BL1412" s="1453"/>
      <c r="BM1412" s="1453"/>
      <c r="BN1412" s="1453"/>
      <c r="BO1412" s="1453"/>
      <c r="BP1412" s="1453"/>
      <c r="BQ1412" s="1453"/>
      <c r="BR1412" s="1453"/>
      <c r="BS1412" s="1453"/>
      <c r="BT1412" s="1453"/>
      <c r="BU1412" s="1453"/>
      <c r="BV1412" s="1453"/>
      <c r="BW1412" s="1453"/>
      <c r="BX1412" s="1453"/>
      <c r="BY1412" s="1453"/>
      <c r="BZ1412" s="1453"/>
      <c r="CA1412" s="1453"/>
      <c r="CB1412" s="1453"/>
      <c r="CC1412" s="1453"/>
      <c r="CD1412" s="1453"/>
      <c r="CE1412" s="1453"/>
      <c r="CF1412" s="1453"/>
      <c r="CG1412" s="1453"/>
      <c r="CH1412" s="1453"/>
      <c r="CI1412" s="1453"/>
      <c r="CJ1412" s="1453"/>
      <c r="CK1412" s="1453"/>
      <c r="CL1412" s="1453"/>
      <c r="CM1412" s="1453"/>
      <c r="CN1412" s="1453"/>
      <c r="CO1412" s="1453"/>
      <c r="CP1412" s="1453"/>
      <c r="CQ1412" s="1453"/>
      <c r="CR1412" s="1453"/>
      <c r="CS1412" s="1453"/>
      <c r="CT1412" s="1453"/>
      <c r="CU1412" s="1453"/>
      <c r="CV1412" s="1453"/>
      <c r="CW1412" s="1453"/>
      <c r="CX1412" s="1453"/>
      <c r="CY1412" s="1453"/>
      <c r="CZ1412" s="1453"/>
      <c r="DA1412" s="1453"/>
      <c r="DB1412" s="1453"/>
      <c r="DC1412" s="1453"/>
      <c r="DD1412" s="1453"/>
      <c r="DE1412" s="1453"/>
      <c r="DF1412" s="1453"/>
      <c r="DG1412" s="1453"/>
      <c r="DH1412" s="1453"/>
      <c r="DI1412" s="1453"/>
      <c r="DJ1412" s="1453"/>
      <c r="DK1412" s="1453"/>
      <c r="DL1412" s="1453"/>
      <c r="DM1412" s="1453"/>
      <c r="DN1412" s="1453"/>
      <c r="DO1412" s="1453"/>
      <c r="DP1412" s="1453"/>
      <c r="DQ1412" s="1453"/>
      <c r="DR1412" s="1453"/>
      <c r="DS1412" s="1453"/>
      <c r="DT1412" s="1453"/>
    </row>
    <row r="1413" spans="1:124" s="1543" customFormat="1" ht="21.9" customHeight="1" x14ac:dyDescent="0.3">
      <c r="A1413" s="1453"/>
      <c r="B1413" s="1453"/>
      <c r="C1413" s="1514"/>
      <c r="D1413" s="1514"/>
      <c r="E1413" s="1514"/>
      <c r="F1413" s="1848"/>
      <c r="G1413" s="1930"/>
      <c r="H1413" s="1516"/>
      <c r="I1413" s="1537"/>
      <c r="J1413" s="1537"/>
      <c r="K1413" s="1453"/>
      <c r="L1413" s="1453"/>
      <c r="M1413" s="1453"/>
      <c r="N1413" s="1514"/>
      <c r="O1413" s="1453"/>
      <c r="P1413" s="1453"/>
      <c r="Q1413" s="1453"/>
      <c r="R1413" s="1453"/>
      <c r="S1413" s="1453"/>
      <c r="T1413" s="1452"/>
      <c r="U1413"/>
      <c r="V1413"/>
      <c r="W1413" s="1453"/>
      <c r="X1413" s="1453"/>
      <c r="Y1413" s="1453"/>
      <c r="Z1413" s="1453"/>
      <c r="AA1413" s="1453"/>
      <c r="AB1413" s="1453"/>
      <c r="AC1413" s="1453"/>
      <c r="AD1413" s="1453"/>
      <c r="AE1413" s="1453"/>
      <c r="AF1413" s="1453"/>
      <c r="AG1413" s="1453"/>
      <c r="AH1413" s="1453"/>
      <c r="AI1413" s="1453"/>
      <c r="AJ1413" s="1453"/>
      <c r="AK1413" s="1453"/>
      <c r="AL1413" s="1453"/>
      <c r="AM1413" s="1453"/>
      <c r="AN1413" s="1453"/>
      <c r="AO1413" s="1453"/>
      <c r="AP1413" s="1453"/>
      <c r="AQ1413" s="1453"/>
      <c r="AR1413" s="1454"/>
      <c r="AS1413" s="1453"/>
      <c r="AT1413" s="1453"/>
      <c r="AU1413" s="1453"/>
      <c r="AV1413" s="1453"/>
      <c r="AW1413" s="1453"/>
      <c r="AX1413" s="1453"/>
      <c r="AY1413" s="1453"/>
      <c r="AZ1413" s="1453"/>
      <c r="BA1413" s="1453"/>
      <c r="BB1413" s="1453"/>
      <c r="BC1413" s="1453"/>
      <c r="BD1413" s="1453"/>
      <c r="BE1413" s="1453"/>
      <c r="BF1413" s="1453"/>
      <c r="BG1413" s="1453"/>
      <c r="BH1413" s="1453"/>
      <c r="BI1413" s="1453"/>
      <c r="BJ1413" s="1453"/>
      <c r="BK1413" s="1453"/>
      <c r="BL1413" s="1453"/>
      <c r="BM1413" s="1453"/>
      <c r="BN1413" s="1453"/>
      <c r="BO1413" s="1453"/>
      <c r="BP1413" s="1453"/>
      <c r="BQ1413" s="1453"/>
      <c r="BR1413" s="1453"/>
      <c r="BS1413" s="1453"/>
      <c r="BT1413" s="1453"/>
      <c r="BU1413" s="1453"/>
      <c r="BV1413" s="1453"/>
      <c r="BW1413" s="1453"/>
      <c r="BX1413" s="1453"/>
      <c r="BY1413" s="1453"/>
      <c r="BZ1413" s="1453"/>
      <c r="CA1413" s="1453"/>
      <c r="CB1413" s="1453"/>
      <c r="CC1413" s="1453"/>
      <c r="CD1413" s="1453"/>
      <c r="CE1413" s="1453"/>
      <c r="CF1413" s="1453"/>
      <c r="CG1413" s="1453"/>
      <c r="CH1413" s="1453"/>
      <c r="CI1413" s="1453"/>
      <c r="CJ1413" s="1453"/>
      <c r="CK1413" s="1453"/>
      <c r="CL1413" s="1453"/>
      <c r="CM1413" s="1453"/>
      <c r="CN1413" s="1453"/>
      <c r="CO1413" s="1453"/>
      <c r="CP1413" s="1453"/>
      <c r="CQ1413" s="1453"/>
      <c r="CR1413" s="1453"/>
      <c r="CS1413" s="1453"/>
      <c r="CT1413" s="1453"/>
      <c r="CU1413" s="1453"/>
      <c r="CV1413" s="1453"/>
      <c r="CW1413" s="1453"/>
      <c r="CX1413" s="1453"/>
      <c r="CY1413" s="1453"/>
      <c r="CZ1413" s="1453"/>
      <c r="DA1413" s="1453"/>
      <c r="DB1413" s="1453"/>
      <c r="DC1413" s="1453"/>
      <c r="DD1413" s="1453"/>
      <c r="DE1413" s="1453"/>
      <c r="DF1413" s="1453"/>
      <c r="DG1413" s="1453"/>
      <c r="DH1413" s="1453"/>
      <c r="DI1413" s="1453"/>
      <c r="DJ1413" s="1453"/>
      <c r="DK1413" s="1453"/>
      <c r="DL1413" s="1453"/>
      <c r="DM1413" s="1453"/>
      <c r="DN1413" s="1453"/>
      <c r="DO1413" s="1453"/>
      <c r="DP1413" s="1453"/>
      <c r="DQ1413" s="1453"/>
      <c r="DR1413" s="1453"/>
      <c r="DS1413" s="1453"/>
      <c r="DT1413" s="1453"/>
    </row>
    <row r="1414" spans="1:124" s="1543" customFormat="1" ht="21.9" customHeight="1" x14ac:dyDescent="0.3">
      <c r="A1414" s="1453"/>
      <c r="B1414" s="1453"/>
      <c r="C1414" s="1514"/>
      <c r="D1414" s="1514"/>
      <c r="E1414" s="1514"/>
      <c r="F1414" s="1848"/>
      <c r="G1414" s="1930"/>
      <c r="H1414" s="1516"/>
      <c r="I1414" s="1537"/>
      <c r="J1414" s="1537"/>
      <c r="K1414" s="1453"/>
      <c r="L1414" s="1453"/>
      <c r="M1414" s="1453"/>
      <c r="N1414" s="1514"/>
      <c r="O1414" s="1453"/>
      <c r="P1414" s="1453"/>
      <c r="Q1414" s="1453"/>
      <c r="R1414" s="1453"/>
      <c r="S1414" s="1453"/>
      <c r="T1414" s="1452"/>
      <c r="U1414"/>
      <c r="V1414"/>
      <c r="W1414" s="1453"/>
      <c r="X1414" s="1453"/>
      <c r="Y1414" s="1453"/>
      <c r="Z1414" s="1453"/>
      <c r="AA1414" s="1453"/>
      <c r="AB1414" s="1453"/>
      <c r="AC1414" s="1453"/>
      <c r="AD1414" s="1453"/>
      <c r="AE1414" s="1453"/>
      <c r="AF1414" s="1453"/>
      <c r="AG1414" s="1453"/>
      <c r="AH1414" s="1453"/>
      <c r="AI1414" s="1453"/>
      <c r="AJ1414" s="1453"/>
      <c r="AK1414" s="1453"/>
      <c r="AL1414" s="1453"/>
      <c r="AM1414" s="1453"/>
      <c r="AN1414" s="1453"/>
      <c r="AO1414" s="1453"/>
      <c r="AP1414" s="1453"/>
      <c r="AQ1414" s="1453"/>
      <c r="AR1414" s="1454"/>
      <c r="AS1414" s="1453"/>
      <c r="AT1414" s="1453"/>
      <c r="AU1414" s="1453"/>
      <c r="AV1414" s="1453"/>
      <c r="AW1414" s="1453"/>
      <c r="AX1414" s="1453"/>
      <c r="AY1414" s="1453"/>
      <c r="AZ1414" s="1453"/>
      <c r="BA1414" s="1453"/>
      <c r="BB1414" s="1453"/>
      <c r="BC1414" s="1453"/>
      <c r="BD1414" s="1453"/>
      <c r="BE1414" s="1453"/>
      <c r="BF1414" s="1453"/>
      <c r="BG1414" s="1453"/>
      <c r="BH1414" s="1453"/>
      <c r="BI1414" s="1453"/>
      <c r="BJ1414" s="1453"/>
      <c r="BK1414" s="1453"/>
      <c r="BL1414" s="1453"/>
      <c r="BM1414" s="1453"/>
      <c r="BN1414" s="1453"/>
      <c r="BO1414" s="1453"/>
      <c r="BP1414" s="1453"/>
      <c r="BQ1414" s="1453"/>
      <c r="BR1414" s="1453"/>
      <c r="BS1414" s="1453"/>
      <c r="BT1414" s="1453"/>
      <c r="BU1414" s="1453"/>
      <c r="BV1414" s="1453"/>
      <c r="BW1414" s="1453"/>
      <c r="BX1414" s="1453"/>
      <c r="BY1414" s="1453"/>
      <c r="BZ1414" s="1453"/>
      <c r="CA1414" s="1453"/>
      <c r="CB1414" s="1453"/>
      <c r="CC1414" s="1453"/>
      <c r="CD1414" s="1453"/>
      <c r="CE1414" s="1453"/>
      <c r="CF1414" s="1453"/>
      <c r="CG1414" s="1453"/>
      <c r="CH1414" s="1453"/>
      <c r="CI1414" s="1453"/>
      <c r="CJ1414" s="1453"/>
      <c r="CK1414" s="1453"/>
      <c r="CL1414" s="1453"/>
      <c r="CM1414" s="1453"/>
      <c r="CN1414" s="1453"/>
      <c r="CO1414" s="1453"/>
      <c r="CP1414" s="1453"/>
      <c r="CQ1414" s="1453"/>
      <c r="CR1414" s="1453"/>
      <c r="CS1414" s="1453"/>
      <c r="CT1414" s="1453"/>
      <c r="CU1414" s="1453"/>
      <c r="CV1414" s="1453"/>
      <c r="CW1414" s="1453"/>
      <c r="CX1414" s="1453"/>
      <c r="CY1414" s="1453"/>
      <c r="CZ1414" s="1453"/>
      <c r="DA1414" s="1453"/>
      <c r="DB1414" s="1453"/>
      <c r="DC1414" s="1453"/>
      <c r="DD1414" s="1453"/>
      <c r="DE1414" s="1453"/>
      <c r="DF1414" s="1453"/>
      <c r="DG1414" s="1453"/>
      <c r="DH1414" s="1453"/>
      <c r="DI1414" s="1453"/>
      <c r="DJ1414" s="1453"/>
      <c r="DK1414" s="1453"/>
      <c r="DL1414" s="1453"/>
      <c r="DM1414" s="1453"/>
      <c r="DN1414" s="1453"/>
      <c r="DO1414" s="1453"/>
      <c r="DP1414" s="1453"/>
      <c r="DQ1414" s="1453"/>
      <c r="DR1414" s="1453"/>
      <c r="DS1414" s="1453"/>
      <c r="DT1414" s="1453"/>
    </row>
    <row r="1415" spans="1:124" s="1543" customFormat="1" ht="21.9" customHeight="1" x14ac:dyDescent="0.3">
      <c r="A1415" s="1453"/>
      <c r="B1415" s="1453"/>
      <c r="C1415" s="1514"/>
      <c r="D1415" s="1514"/>
      <c r="E1415" s="1514"/>
      <c r="F1415" s="1848"/>
      <c r="G1415" s="1930"/>
      <c r="H1415" s="1516"/>
      <c r="I1415" s="1537"/>
      <c r="J1415" s="1537"/>
      <c r="K1415" s="1453"/>
      <c r="L1415" s="1453"/>
      <c r="M1415" s="1453"/>
      <c r="N1415" s="1514"/>
      <c r="O1415" s="1453"/>
      <c r="P1415" s="1453"/>
      <c r="Q1415" s="1453"/>
      <c r="R1415" s="1453"/>
      <c r="S1415" s="1453"/>
      <c r="T1415" s="1452"/>
      <c r="U1415"/>
      <c r="V1415"/>
      <c r="W1415" s="1453"/>
      <c r="X1415" s="1453"/>
      <c r="Y1415" s="1453"/>
      <c r="Z1415" s="1453"/>
      <c r="AA1415" s="1453"/>
      <c r="AB1415" s="1453"/>
      <c r="AC1415" s="1453"/>
      <c r="AD1415" s="1453"/>
      <c r="AE1415" s="1453"/>
      <c r="AF1415" s="1453"/>
      <c r="AG1415" s="1453"/>
      <c r="AH1415" s="1453"/>
      <c r="AI1415" s="1453"/>
      <c r="AJ1415" s="1453"/>
      <c r="AK1415" s="1453"/>
      <c r="AL1415" s="1453"/>
      <c r="AM1415" s="1453"/>
      <c r="AN1415" s="1453"/>
      <c r="AO1415" s="1453"/>
      <c r="AP1415" s="1453"/>
      <c r="AQ1415" s="1453"/>
      <c r="AR1415" s="1454"/>
      <c r="AS1415" s="1453"/>
      <c r="AT1415" s="1453"/>
      <c r="AU1415" s="1453"/>
      <c r="AV1415" s="1453"/>
      <c r="AW1415" s="1453"/>
      <c r="AX1415" s="1453"/>
      <c r="AY1415" s="1453"/>
      <c r="AZ1415" s="1453"/>
      <c r="BA1415" s="1453"/>
      <c r="BB1415" s="1453"/>
      <c r="BC1415" s="1453"/>
      <c r="BD1415" s="1453"/>
      <c r="BE1415" s="1453"/>
      <c r="BF1415" s="1453"/>
      <c r="BG1415" s="1453"/>
      <c r="BH1415" s="1453"/>
      <c r="BI1415" s="1453"/>
      <c r="BJ1415" s="1453"/>
      <c r="BK1415" s="1453"/>
      <c r="BL1415" s="1453"/>
      <c r="BM1415" s="1453"/>
      <c r="BN1415" s="1453"/>
      <c r="BO1415" s="1453"/>
      <c r="BP1415" s="1453"/>
      <c r="BQ1415" s="1453"/>
      <c r="BR1415" s="1453"/>
      <c r="BS1415" s="1453"/>
      <c r="BT1415" s="1453"/>
      <c r="BU1415" s="1453"/>
      <c r="BV1415" s="1453"/>
      <c r="BW1415" s="1453"/>
      <c r="BX1415" s="1453"/>
      <c r="BY1415" s="1453"/>
      <c r="BZ1415" s="1453"/>
      <c r="CA1415" s="1453"/>
      <c r="CB1415" s="1453"/>
      <c r="CC1415" s="1453"/>
      <c r="CD1415" s="1453"/>
      <c r="CE1415" s="1453"/>
      <c r="CF1415" s="1453"/>
      <c r="CG1415" s="1453"/>
      <c r="CH1415" s="1453"/>
      <c r="CI1415" s="1453"/>
      <c r="CJ1415" s="1453"/>
      <c r="CK1415" s="1453"/>
      <c r="CL1415" s="1453"/>
      <c r="CM1415" s="1453"/>
      <c r="CN1415" s="1453"/>
      <c r="CO1415" s="1453"/>
      <c r="CP1415" s="1453"/>
      <c r="CQ1415" s="1453"/>
      <c r="CR1415" s="1453"/>
      <c r="CS1415" s="1453"/>
      <c r="CT1415" s="1453"/>
      <c r="CU1415" s="1453"/>
      <c r="CV1415" s="1453"/>
      <c r="CW1415" s="1453"/>
      <c r="CX1415" s="1453"/>
      <c r="CY1415" s="1453"/>
      <c r="CZ1415" s="1453"/>
      <c r="DA1415" s="1453"/>
      <c r="DB1415" s="1453"/>
      <c r="DC1415" s="1453"/>
      <c r="DD1415" s="1453"/>
      <c r="DE1415" s="1453"/>
      <c r="DF1415" s="1453"/>
      <c r="DG1415" s="1453"/>
      <c r="DH1415" s="1453"/>
      <c r="DI1415" s="1453"/>
      <c r="DJ1415" s="1453"/>
      <c r="DK1415" s="1453"/>
      <c r="DL1415" s="1453"/>
      <c r="DM1415" s="1453"/>
      <c r="DN1415" s="1453"/>
      <c r="DO1415" s="1453"/>
      <c r="DP1415" s="1453"/>
      <c r="DQ1415" s="1453"/>
      <c r="DR1415" s="1453"/>
      <c r="DS1415" s="1453"/>
      <c r="DT1415" s="1453"/>
    </row>
    <row r="1416" spans="1:124" s="1543" customFormat="1" ht="21.9" customHeight="1" x14ac:dyDescent="0.3">
      <c r="A1416" s="1453"/>
      <c r="B1416" s="1453"/>
      <c r="C1416" s="1514"/>
      <c r="D1416" s="1514"/>
      <c r="E1416" s="1514"/>
      <c r="F1416" s="1848"/>
      <c r="G1416" s="1930"/>
      <c r="H1416" s="1516"/>
      <c r="I1416" s="1537"/>
      <c r="J1416" s="1537"/>
      <c r="K1416" s="1453"/>
      <c r="L1416" s="1453"/>
      <c r="M1416" s="1453"/>
      <c r="N1416" s="1514"/>
      <c r="O1416" s="1453"/>
      <c r="P1416" s="1453"/>
      <c r="Q1416" s="1453"/>
      <c r="R1416" s="1453"/>
      <c r="S1416" s="1453"/>
      <c r="T1416" s="1452"/>
      <c r="U1416"/>
      <c r="V1416"/>
      <c r="W1416" s="1453"/>
      <c r="X1416" s="1453"/>
      <c r="Y1416" s="1453"/>
      <c r="Z1416" s="1453"/>
      <c r="AA1416" s="1453"/>
      <c r="AB1416" s="1453"/>
      <c r="AC1416" s="1453"/>
      <c r="AD1416" s="1453"/>
      <c r="AE1416" s="1453"/>
      <c r="AF1416" s="1453"/>
      <c r="AG1416" s="1453"/>
      <c r="AH1416" s="1453"/>
      <c r="AI1416" s="1453"/>
      <c r="AJ1416" s="1453"/>
      <c r="AK1416" s="1453"/>
      <c r="AL1416" s="1453"/>
      <c r="AM1416" s="1453"/>
      <c r="AN1416" s="1453"/>
      <c r="AO1416" s="1453"/>
      <c r="AP1416" s="1453"/>
      <c r="AQ1416" s="1453"/>
      <c r="AR1416" s="1454"/>
      <c r="AS1416" s="1453"/>
      <c r="AT1416" s="1453"/>
      <c r="AU1416" s="1453"/>
      <c r="AV1416" s="1453"/>
      <c r="AW1416" s="1453"/>
      <c r="AX1416" s="1453"/>
      <c r="AY1416" s="1453"/>
      <c r="AZ1416" s="1453"/>
      <c r="BA1416" s="1453"/>
      <c r="BB1416" s="1453"/>
      <c r="BC1416" s="1453"/>
      <c r="BD1416" s="1453"/>
      <c r="BE1416" s="1453"/>
      <c r="BF1416" s="1453"/>
      <c r="BG1416" s="1453"/>
      <c r="BH1416" s="1453"/>
      <c r="BI1416" s="1453"/>
      <c r="BJ1416" s="1453"/>
      <c r="BK1416" s="1453"/>
      <c r="BL1416" s="1453"/>
      <c r="BM1416" s="1453"/>
      <c r="BN1416" s="1453"/>
      <c r="BO1416" s="1453"/>
      <c r="BP1416" s="1453"/>
      <c r="BQ1416" s="1453"/>
      <c r="BR1416" s="1453"/>
      <c r="BS1416" s="1453"/>
      <c r="BT1416" s="1453"/>
      <c r="BU1416" s="1453"/>
      <c r="BV1416" s="1453"/>
      <c r="BW1416" s="1453"/>
      <c r="BX1416" s="1453"/>
      <c r="BY1416" s="1453"/>
      <c r="BZ1416" s="1453"/>
      <c r="CA1416" s="1453"/>
      <c r="CB1416" s="1453"/>
      <c r="CC1416" s="1453"/>
      <c r="CD1416" s="1453"/>
      <c r="CE1416" s="1453"/>
      <c r="CF1416" s="1453"/>
      <c r="CG1416" s="1453"/>
      <c r="CH1416" s="1453"/>
      <c r="CI1416" s="1453"/>
      <c r="CJ1416" s="1453"/>
      <c r="CK1416" s="1453"/>
      <c r="CL1416" s="1453"/>
      <c r="CM1416" s="1453"/>
      <c r="CN1416" s="1453"/>
      <c r="CO1416" s="1453"/>
      <c r="CP1416" s="1453"/>
      <c r="CQ1416" s="1453"/>
      <c r="CR1416" s="1453"/>
      <c r="CS1416" s="1453"/>
      <c r="CT1416" s="1453"/>
      <c r="CU1416" s="1453"/>
      <c r="CV1416" s="1453"/>
      <c r="CW1416" s="1453"/>
      <c r="CX1416" s="1453"/>
      <c r="CY1416" s="1453"/>
      <c r="CZ1416" s="1453"/>
      <c r="DA1416" s="1453"/>
      <c r="DB1416" s="1453"/>
      <c r="DC1416" s="1453"/>
      <c r="DD1416" s="1453"/>
      <c r="DE1416" s="1453"/>
      <c r="DF1416" s="1453"/>
      <c r="DG1416" s="1453"/>
      <c r="DH1416" s="1453"/>
      <c r="DI1416" s="1453"/>
      <c r="DJ1416" s="1453"/>
      <c r="DK1416" s="1453"/>
      <c r="DL1416" s="1453"/>
      <c r="DM1416" s="1453"/>
      <c r="DN1416" s="1453"/>
      <c r="DO1416" s="1453"/>
      <c r="DP1416" s="1453"/>
      <c r="DQ1416" s="1453"/>
      <c r="DR1416" s="1453"/>
      <c r="DS1416" s="1453"/>
      <c r="DT1416" s="1453"/>
    </row>
    <row r="1417" spans="1:124" s="1543" customFormat="1" ht="21.9" customHeight="1" x14ac:dyDescent="0.3">
      <c r="A1417" s="1453"/>
      <c r="B1417" s="1453"/>
      <c r="C1417" s="1514"/>
      <c r="D1417" s="1514"/>
      <c r="E1417" s="1514"/>
      <c r="F1417" s="1848"/>
      <c r="G1417" s="1930"/>
      <c r="H1417" s="1516"/>
      <c r="I1417" s="1537"/>
      <c r="J1417" s="1537"/>
      <c r="K1417" s="1453"/>
      <c r="L1417" s="1453"/>
      <c r="M1417" s="1453"/>
      <c r="N1417" s="1514"/>
      <c r="O1417" s="1453"/>
      <c r="P1417" s="1453"/>
      <c r="Q1417" s="1453"/>
      <c r="R1417" s="1453"/>
      <c r="S1417" s="1453"/>
      <c r="T1417" s="1452"/>
      <c r="U1417"/>
      <c r="V1417"/>
      <c r="W1417" s="1453"/>
      <c r="X1417" s="1453"/>
      <c r="Y1417" s="1453"/>
      <c r="Z1417" s="1453"/>
      <c r="AA1417" s="1453"/>
      <c r="AB1417" s="1453"/>
      <c r="AC1417" s="1453"/>
      <c r="AD1417" s="1453"/>
      <c r="AE1417" s="1453"/>
      <c r="AF1417" s="1453"/>
      <c r="AG1417" s="1453"/>
      <c r="AH1417" s="1453"/>
      <c r="AI1417" s="1453"/>
      <c r="AJ1417" s="1453"/>
      <c r="AK1417" s="1453"/>
      <c r="AL1417" s="1453"/>
      <c r="AM1417" s="1453"/>
      <c r="AN1417" s="1453"/>
      <c r="AO1417" s="1453"/>
      <c r="AP1417" s="1453"/>
      <c r="AQ1417" s="1453"/>
      <c r="AR1417" s="1454"/>
      <c r="AS1417" s="1453"/>
      <c r="AT1417" s="1453"/>
      <c r="AU1417" s="1453"/>
      <c r="AV1417" s="1453"/>
      <c r="AW1417" s="1453"/>
      <c r="AX1417" s="1453"/>
      <c r="AY1417" s="1453"/>
      <c r="AZ1417" s="1453"/>
      <c r="BA1417" s="1453"/>
      <c r="BB1417" s="1453"/>
      <c r="BC1417" s="1453"/>
      <c r="BD1417" s="1453"/>
      <c r="BE1417" s="1453"/>
      <c r="BF1417" s="1453"/>
      <c r="BG1417" s="1453"/>
      <c r="BH1417" s="1453"/>
      <c r="BI1417" s="1453"/>
      <c r="BJ1417" s="1453"/>
      <c r="BK1417" s="1453"/>
      <c r="BL1417" s="1453"/>
      <c r="BM1417" s="1453"/>
      <c r="BN1417" s="1453"/>
      <c r="BO1417" s="1453"/>
      <c r="BP1417" s="1453"/>
      <c r="BQ1417" s="1453"/>
      <c r="BR1417" s="1453"/>
      <c r="BS1417" s="1453"/>
      <c r="BT1417" s="1453"/>
      <c r="BU1417" s="1453"/>
      <c r="BV1417" s="1453"/>
      <c r="BW1417" s="1453"/>
      <c r="BX1417" s="1453"/>
      <c r="BY1417" s="1453"/>
      <c r="BZ1417" s="1453"/>
      <c r="CA1417" s="1453"/>
      <c r="CB1417" s="1453"/>
      <c r="CC1417" s="1453"/>
      <c r="CD1417" s="1453"/>
      <c r="CE1417" s="1453"/>
      <c r="CF1417" s="1453"/>
      <c r="CG1417" s="1453"/>
      <c r="CH1417" s="1453"/>
      <c r="CI1417" s="1453"/>
      <c r="CJ1417" s="1453"/>
      <c r="CK1417" s="1453"/>
      <c r="CL1417" s="1453"/>
      <c r="CM1417" s="1453"/>
      <c r="CN1417" s="1453"/>
      <c r="CO1417" s="1453"/>
      <c r="CP1417" s="1453"/>
      <c r="CQ1417" s="1453"/>
      <c r="CR1417" s="1453"/>
      <c r="CS1417" s="1453"/>
      <c r="CT1417" s="1453"/>
      <c r="CU1417" s="1453"/>
      <c r="CV1417" s="1453"/>
      <c r="CW1417" s="1453"/>
      <c r="CX1417" s="1453"/>
      <c r="CY1417" s="1453"/>
      <c r="CZ1417" s="1453"/>
      <c r="DA1417" s="1453"/>
      <c r="DB1417" s="1453"/>
      <c r="DC1417" s="1453"/>
      <c r="DD1417" s="1453"/>
      <c r="DE1417" s="1453"/>
      <c r="DF1417" s="1453"/>
      <c r="DG1417" s="1453"/>
      <c r="DH1417" s="1453"/>
      <c r="DI1417" s="1453"/>
      <c r="DJ1417" s="1453"/>
      <c r="DK1417" s="1453"/>
      <c r="DL1417" s="1453"/>
      <c r="DM1417" s="1453"/>
      <c r="DN1417" s="1453"/>
      <c r="DO1417" s="1453"/>
      <c r="DP1417" s="1453"/>
      <c r="DQ1417" s="1453"/>
      <c r="DR1417" s="1453"/>
      <c r="DS1417" s="1453"/>
      <c r="DT1417" s="1453"/>
    </row>
    <row r="1418" spans="1:124" s="1543" customFormat="1" ht="21.9" customHeight="1" x14ac:dyDescent="0.3">
      <c r="A1418" s="1453"/>
      <c r="B1418" s="1453"/>
      <c r="C1418" s="1514"/>
      <c r="D1418" s="1514"/>
      <c r="E1418" s="1514"/>
      <c r="F1418" s="1848"/>
      <c r="G1418" s="1930"/>
      <c r="H1418" s="1516"/>
      <c r="I1418" s="1537"/>
      <c r="J1418" s="1537"/>
      <c r="K1418" s="1453"/>
      <c r="L1418" s="1453"/>
      <c r="M1418" s="1453"/>
      <c r="N1418" s="1514"/>
      <c r="O1418" s="1453"/>
      <c r="P1418" s="1453"/>
      <c r="Q1418" s="1453"/>
      <c r="R1418" s="1453"/>
      <c r="S1418" s="1453"/>
      <c r="T1418" s="1452"/>
      <c r="U1418"/>
      <c r="V1418"/>
      <c r="W1418" s="1453"/>
      <c r="X1418" s="1453"/>
      <c r="Y1418" s="1453"/>
      <c r="Z1418" s="1453"/>
      <c r="AA1418" s="1453"/>
      <c r="AB1418" s="1453"/>
      <c r="AC1418" s="1453"/>
      <c r="AD1418" s="1453"/>
      <c r="AE1418" s="1453"/>
      <c r="AF1418" s="1453"/>
      <c r="AG1418" s="1453"/>
      <c r="AH1418" s="1453"/>
      <c r="AI1418" s="1453"/>
      <c r="AJ1418" s="1453"/>
      <c r="AK1418" s="1453"/>
      <c r="AL1418" s="1453"/>
      <c r="AM1418" s="1453"/>
      <c r="AN1418" s="1453"/>
      <c r="AO1418" s="1453"/>
      <c r="AP1418" s="1453"/>
      <c r="AQ1418" s="1453"/>
      <c r="AR1418" s="1454"/>
      <c r="AS1418" s="1453"/>
      <c r="AT1418" s="1453"/>
      <c r="AU1418" s="1453"/>
      <c r="AV1418" s="1453"/>
      <c r="AW1418" s="1453"/>
      <c r="AX1418" s="1453"/>
      <c r="AY1418" s="1453"/>
      <c r="AZ1418" s="1453"/>
      <c r="BA1418" s="1453"/>
      <c r="BB1418" s="1453"/>
      <c r="BC1418" s="1453"/>
      <c r="BD1418" s="1453"/>
      <c r="BE1418" s="1453"/>
      <c r="BF1418" s="1453"/>
      <c r="BG1418" s="1453"/>
      <c r="BH1418" s="1453"/>
      <c r="BI1418" s="1453"/>
      <c r="BJ1418" s="1453"/>
      <c r="BK1418" s="1453"/>
      <c r="BL1418" s="1453"/>
      <c r="BM1418" s="1453"/>
      <c r="BN1418" s="1453"/>
      <c r="BO1418" s="1453"/>
      <c r="BP1418" s="1453"/>
      <c r="BQ1418" s="1453"/>
      <c r="BR1418" s="1453"/>
      <c r="BS1418" s="1453"/>
      <c r="BT1418" s="1453"/>
      <c r="BU1418" s="1453"/>
      <c r="BV1418" s="1453"/>
      <c r="BW1418" s="1453"/>
      <c r="BX1418" s="1453"/>
      <c r="BY1418" s="1453"/>
      <c r="BZ1418" s="1453"/>
      <c r="CA1418" s="1453"/>
      <c r="CB1418" s="1453"/>
      <c r="CC1418" s="1453"/>
      <c r="CD1418" s="1453"/>
      <c r="CE1418" s="1453"/>
      <c r="CF1418" s="1453"/>
      <c r="CG1418" s="1453"/>
      <c r="CH1418" s="1453"/>
      <c r="CI1418" s="1453"/>
      <c r="CJ1418" s="1453"/>
      <c r="CK1418" s="1453"/>
      <c r="CL1418" s="1453"/>
      <c r="CM1418" s="1453"/>
      <c r="CN1418" s="1453"/>
      <c r="CO1418" s="1453"/>
      <c r="CP1418" s="1453"/>
      <c r="CQ1418" s="1453"/>
      <c r="CR1418" s="1453"/>
      <c r="CS1418" s="1453"/>
      <c r="CT1418" s="1453"/>
      <c r="CU1418" s="1453"/>
      <c r="CV1418" s="1453"/>
      <c r="CW1418" s="1453"/>
      <c r="CX1418" s="1453"/>
      <c r="CY1418" s="1453"/>
      <c r="CZ1418" s="1453"/>
      <c r="DA1418" s="1453"/>
      <c r="DB1418" s="1453"/>
      <c r="DC1418" s="1453"/>
      <c r="DD1418" s="1453"/>
      <c r="DE1418" s="1453"/>
      <c r="DF1418" s="1453"/>
      <c r="DG1418" s="1453"/>
      <c r="DH1418" s="1453"/>
      <c r="DI1418" s="1453"/>
      <c r="DJ1418" s="1453"/>
      <c r="DK1418" s="1453"/>
      <c r="DL1418" s="1453"/>
      <c r="DM1418" s="1453"/>
      <c r="DN1418" s="1453"/>
      <c r="DO1418" s="1453"/>
      <c r="DP1418" s="1453"/>
      <c r="DQ1418" s="1453"/>
      <c r="DR1418" s="1453"/>
      <c r="DS1418" s="1453"/>
      <c r="DT1418" s="1453"/>
    </row>
    <row r="1419" spans="1:124" s="1543" customFormat="1" ht="21.9" customHeight="1" x14ac:dyDescent="0.3">
      <c r="A1419" s="1453"/>
      <c r="B1419" s="1453"/>
      <c r="C1419" s="1514"/>
      <c r="D1419" s="1514"/>
      <c r="E1419" s="1514"/>
      <c r="F1419" s="1848"/>
      <c r="G1419" s="1930"/>
      <c r="H1419" s="1516"/>
      <c r="I1419" s="1537"/>
      <c r="J1419" s="1537"/>
      <c r="K1419" s="1453"/>
      <c r="L1419" s="1453"/>
      <c r="M1419" s="1453"/>
      <c r="N1419" s="1514"/>
      <c r="O1419" s="1453"/>
      <c r="P1419" s="1453"/>
      <c r="Q1419" s="1453"/>
      <c r="R1419" s="1453"/>
      <c r="S1419" s="1453"/>
      <c r="T1419" s="1452"/>
      <c r="U1419"/>
      <c r="V1419"/>
      <c r="W1419" s="1453"/>
      <c r="X1419" s="1453"/>
      <c r="Y1419" s="1453"/>
      <c r="Z1419" s="1453"/>
      <c r="AA1419" s="1453"/>
      <c r="AB1419" s="1453"/>
      <c r="AC1419" s="1453"/>
      <c r="AD1419" s="1453"/>
      <c r="AE1419" s="1453"/>
      <c r="AF1419" s="1453"/>
      <c r="AG1419" s="1453"/>
      <c r="AH1419" s="1453"/>
      <c r="AI1419" s="1453"/>
      <c r="AJ1419" s="1453"/>
      <c r="AK1419" s="1453"/>
      <c r="AL1419" s="1453"/>
      <c r="AM1419" s="1453"/>
      <c r="AN1419" s="1453"/>
      <c r="AO1419" s="1453"/>
      <c r="AP1419" s="1453"/>
      <c r="AQ1419" s="1453"/>
      <c r="AR1419" s="1454"/>
      <c r="AS1419" s="1453"/>
      <c r="AT1419" s="1453"/>
      <c r="AU1419" s="1453"/>
      <c r="AV1419" s="1453"/>
      <c r="AW1419" s="1453"/>
      <c r="AX1419" s="1453"/>
      <c r="AY1419" s="1453"/>
      <c r="AZ1419" s="1453"/>
      <c r="BA1419" s="1453"/>
      <c r="BB1419" s="1453"/>
      <c r="BC1419" s="1453"/>
      <c r="BD1419" s="1453"/>
      <c r="BE1419" s="1453"/>
      <c r="BF1419" s="1453"/>
      <c r="BG1419" s="1453"/>
      <c r="BH1419" s="1453"/>
      <c r="BI1419" s="1453"/>
      <c r="BJ1419" s="1453"/>
      <c r="BK1419" s="1453"/>
      <c r="BL1419" s="1453"/>
      <c r="BM1419" s="1453"/>
      <c r="BN1419" s="1453"/>
      <c r="BO1419" s="1453"/>
      <c r="BP1419" s="1453"/>
      <c r="BQ1419" s="1453"/>
      <c r="BR1419" s="1453"/>
      <c r="BS1419" s="1453"/>
      <c r="BT1419" s="1453"/>
      <c r="BU1419" s="1453"/>
      <c r="BV1419" s="1453"/>
      <c r="BW1419" s="1453"/>
      <c r="BX1419" s="1453"/>
      <c r="BY1419" s="1453"/>
      <c r="BZ1419" s="1453"/>
      <c r="CA1419" s="1453"/>
      <c r="CB1419" s="1453"/>
      <c r="CC1419" s="1453"/>
      <c r="CD1419" s="1453"/>
      <c r="CE1419" s="1453"/>
      <c r="CF1419" s="1453"/>
      <c r="CG1419" s="1453"/>
      <c r="CH1419" s="1453"/>
      <c r="CI1419" s="1453"/>
      <c r="CJ1419" s="1453"/>
      <c r="CK1419" s="1453"/>
      <c r="CL1419" s="1453"/>
      <c r="CM1419" s="1453"/>
      <c r="CN1419" s="1453"/>
      <c r="CO1419" s="1453"/>
      <c r="CP1419" s="1453"/>
      <c r="CQ1419" s="1453"/>
      <c r="CR1419" s="1453"/>
      <c r="CS1419" s="1453"/>
      <c r="CT1419" s="1453"/>
      <c r="CU1419" s="1453"/>
      <c r="CV1419" s="1453"/>
      <c r="CW1419" s="1453"/>
      <c r="CX1419" s="1453"/>
      <c r="CY1419" s="1453"/>
      <c r="CZ1419" s="1453"/>
      <c r="DA1419" s="1453"/>
      <c r="DB1419" s="1453"/>
      <c r="DC1419" s="1453"/>
      <c r="DD1419" s="1453"/>
      <c r="DE1419" s="1453"/>
      <c r="DF1419" s="1453"/>
      <c r="DG1419" s="1453"/>
      <c r="DH1419" s="1453"/>
      <c r="DI1419" s="1453"/>
      <c r="DJ1419" s="1453"/>
      <c r="DK1419" s="1453"/>
      <c r="DL1419" s="1453"/>
      <c r="DM1419" s="1453"/>
      <c r="DN1419" s="1453"/>
      <c r="DO1419" s="1453"/>
      <c r="DP1419" s="1453"/>
      <c r="DQ1419" s="1453"/>
      <c r="DR1419" s="1453"/>
      <c r="DS1419" s="1453"/>
      <c r="DT1419" s="1453"/>
    </row>
    <row r="1420" spans="1:124" s="1543" customFormat="1" ht="21.9" customHeight="1" x14ac:dyDescent="0.3">
      <c r="A1420" s="1453"/>
      <c r="B1420" s="1453"/>
      <c r="C1420" s="1514"/>
      <c r="D1420" s="1514"/>
      <c r="E1420" s="1514"/>
      <c r="F1420" s="1848"/>
      <c r="G1420" s="1930"/>
      <c r="H1420" s="1516"/>
      <c r="I1420" s="1537"/>
      <c r="J1420" s="1537"/>
      <c r="K1420" s="1453"/>
      <c r="L1420" s="1453"/>
      <c r="M1420" s="1453"/>
      <c r="N1420" s="1514"/>
      <c r="O1420" s="1453"/>
      <c r="P1420" s="1453"/>
      <c r="Q1420" s="1453"/>
      <c r="R1420" s="1453"/>
      <c r="S1420" s="1453"/>
      <c r="T1420" s="1452"/>
      <c r="U1420"/>
      <c r="V1420"/>
      <c r="W1420" s="1453"/>
      <c r="X1420" s="1453"/>
      <c r="Y1420" s="1453"/>
      <c r="Z1420" s="1453"/>
      <c r="AA1420" s="1453"/>
      <c r="AB1420" s="1453"/>
      <c r="AC1420" s="1453"/>
      <c r="AD1420" s="1453"/>
      <c r="AE1420" s="1453"/>
      <c r="AF1420" s="1453"/>
      <c r="AG1420" s="1453"/>
      <c r="AH1420" s="1453"/>
      <c r="AI1420" s="1453"/>
      <c r="AJ1420" s="1453"/>
      <c r="AK1420" s="1453"/>
      <c r="AL1420" s="1453"/>
      <c r="AM1420" s="1453"/>
      <c r="AN1420" s="1453"/>
      <c r="AO1420" s="1453"/>
      <c r="AP1420" s="1453"/>
      <c r="AQ1420" s="1453"/>
      <c r="AR1420" s="1454"/>
      <c r="AS1420" s="1453"/>
      <c r="AT1420" s="1453"/>
      <c r="AU1420" s="1453"/>
      <c r="AV1420" s="1453"/>
      <c r="AW1420" s="1453"/>
      <c r="AX1420" s="1453"/>
      <c r="AY1420" s="1453"/>
      <c r="AZ1420" s="1453"/>
      <c r="BA1420" s="1453"/>
      <c r="BB1420" s="1453"/>
      <c r="BC1420" s="1453"/>
      <c r="BD1420" s="1453"/>
      <c r="BE1420" s="1453"/>
      <c r="BF1420" s="1453"/>
      <c r="BG1420" s="1453"/>
      <c r="BH1420" s="1453"/>
      <c r="BI1420" s="1453"/>
      <c r="BJ1420" s="1453"/>
      <c r="BK1420" s="1453"/>
      <c r="BL1420" s="1453"/>
      <c r="BM1420" s="1453"/>
      <c r="BN1420" s="1453"/>
      <c r="BO1420" s="1453"/>
      <c r="BP1420" s="1453"/>
      <c r="BQ1420" s="1453"/>
      <c r="BR1420" s="1453"/>
      <c r="BS1420" s="1453"/>
      <c r="BT1420" s="1453"/>
      <c r="BU1420" s="1453"/>
      <c r="BV1420" s="1453"/>
      <c r="BW1420" s="1453"/>
      <c r="BX1420" s="1453"/>
      <c r="BY1420" s="1453"/>
      <c r="BZ1420" s="1453"/>
      <c r="CA1420" s="1453"/>
      <c r="CB1420" s="1453"/>
      <c r="CC1420" s="1453"/>
      <c r="CD1420" s="1453"/>
      <c r="CE1420" s="1453"/>
      <c r="CF1420" s="1453"/>
      <c r="CG1420" s="1453"/>
      <c r="CH1420" s="1453"/>
      <c r="CI1420" s="1453"/>
      <c r="CJ1420" s="1453"/>
      <c r="CK1420" s="1453"/>
      <c r="CL1420" s="1453"/>
      <c r="CM1420" s="1453"/>
      <c r="CN1420" s="1453"/>
      <c r="CO1420" s="1453"/>
      <c r="CP1420" s="1453"/>
      <c r="CQ1420" s="1453"/>
      <c r="CR1420" s="1453"/>
      <c r="CS1420" s="1453"/>
      <c r="CT1420" s="1453"/>
      <c r="CU1420" s="1453"/>
      <c r="CV1420" s="1453"/>
      <c r="CW1420" s="1453"/>
      <c r="CX1420" s="1453"/>
      <c r="CY1420" s="1453"/>
      <c r="CZ1420" s="1453"/>
      <c r="DA1420" s="1453"/>
      <c r="DB1420" s="1453"/>
      <c r="DC1420" s="1453"/>
      <c r="DD1420" s="1453"/>
      <c r="DE1420" s="1453"/>
      <c r="DF1420" s="1453"/>
      <c r="DG1420" s="1453"/>
      <c r="DH1420" s="1453"/>
      <c r="DI1420" s="1453"/>
      <c r="DJ1420" s="1453"/>
      <c r="DK1420" s="1453"/>
      <c r="DL1420" s="1453"/>
      <c r="DM1420" s="1453"/>
      <c r="DN1420" s="1453"/>
      <c r="DO1420" s="1453"/>
      <c r="DP1420" s="1453"/>
      <c r="DQ1420" s="1453"/>
      <c r="DR1420" s="1453"/>
      <c r="DS1420" s="1453"/>
      <c r="DT1420" s="1453"/>
    </row>
    <row r="1421" spans="1:124" s="1543" customFormat="1" ht="21.9" customHeight="1" x14ac:dyDescent="0.3">
      <c r="A1421" s="1453"/>
      <c r="B1421" s="1453"/>
      <c r="C1421" s="1514"/>
      <c r="D1421" s="1514"/>
      <c r="E1421" s="1514"/>
      <c r="F1421" s="1848"/>
      <c r="G1421" s="1930"/>
      <c r="H1421" s="1516"/>
      <c r="I1421" s="1537"/>
      <c r="J1421" s="1537"/>
      <c r="K1421" s="1453"/>
      <c r="L1421" s="1453"/>
      <c r="M1421" s="1453"/>
      <c r="N1421" s="1514"/>
      <c r="O1421" s="1453"/>
      <c r="P1421" s="1453"/>
      <c r="Q1421" s="1453"/>
      <c r="R1421" s="1453"/>
      <c r="S1421" s="1453"/>
      <c r="T1421" s="1452"/>
      <c r="U1421"/>
      <c r="V1421"/>
      <c r="W1421" s="1453"/>
      <c r="X1421" s="1453"/>
      <c r="Y1421" s="1453"/>
      <c r="Z1421" s="1453"/>
      <c r="AA1421" s="1453"/>
      <c r="AB1421" s="1453"/>
      <c r="AC1421" s="1453"/>
      <c r="AD1421" s="1453"/>
      <c r="AE1421" s="1453"/>
      <c r="AF1421" s="1453"/>
      <c r="AG1421" s="1453"/>
      <c r="AH1421" s="1453"/>
      <c r="AI1421" s="1453"/>
      <c r="AJ1421" s="1453"/>
      <c r="AK1421" s="1453"/>
      <c r="AL1421" s="1453"/>
      <c r="AM1421" s="1453"/>
      <c r="AN1421" s="1453"/>
      <c r="AO1421" s="1453"/>
      <c r="AP1421" s="1453"/>
      <c r="AQ1421" s="1453"/>
      <c r="AR1421" s="1454"/>
      <c r="AS1421" s="1453"/>
      <c r="AT1421" s="1453"/>
      <c r="AU1421" s="1453"/>
      <c r="AV1421" s="1453"/>
      <c r="AW1421" s="1453"/>
      <c r="AX1421" s="1453"/>
      <c r="AY1421" s="1453"/>
      <c r="AZ1421" s="1453"/>
      <c r="BA1421" s="1453"/>
      <c r="BB1421" s="1453"/>
      <c r="BC1421" s="1453"/>
      <c r="BD1421" s="1453"/>
      <c r="BE1421" s="1453"/>
      <c r="BF1421" s="1453"/>
      <c r="BG1421" s="1453"/>
      <c r="BH1421" s="1453"/>
      <c r="BI1421" s="1453"/>
      <c r="BJ1421" s="1453"/>
      <c r="BK1421" s="1453"/>
      <c r="BL1421" s="1453"/>
      <c r="BM1421" s="1453"/>
      <c r="BN1421" s="1453"/>
      <c r="BO1421" s="1453"/>
      <c r="BP1421" s="1453"/>
      <c r="BQ1421" s="1453"/>
      <c r="BR1421" s="1453"/>
      <c r="BS1421" s="1453"/>
      <c r="BT1421" s="1453"/>
      <c r="BU1421" s="1453"/>
      <c r="BV1421" s="1453"/>
      <c r="BW1421" s="1453"/>
      <c r="BX1421" s="1453"/>
      <c r="BY1421" s="1453"/>
      <c r="BZ1421" s="1453"/>
      <c r="CA1421" s="1453"/>
      <c r="CB1421" s="1453"/>
      <c r="CC1421" s="1453"/>
      <c r="CD1421" s="1453"/>
      <c r="CE1421" s="1453"/>
      <c r="CF1421" s="1453"/>
      <c r="CG1421" s="1453"/>
      <c r="CH1421" s="1453"/>
      <c r="CI1421" s="1453"/>
      <c r="CJ1421" s="1453"/>
      <c r="CK1421" s="1453"/>
      <c r="CL1421" s="1453"/>
      <c r="CM1421" s="1453"/>
      <c r="CN1421" s="1453"/>
      <c r="CO1421" s="1453"/>
      <c r="CP1421" s="1453"/>
      <c r="CQ1421" s="1453"/>
      <c r="CR1421" s="1453"/>
      <c r="CS1421" s="1453"/>
      <c r="CT1421" s="1453"/>
      <c r="CU1421" s="1453"/>
      <c r="CV1421" s="1453"/>
      <c r="CW1421" s="1453"/>
      <c r="CX1421" s="1453"/>
      <c r="CY1421" s="1453"/>
      <c r="CZ1421" s="1453"/>
      <c r="DA1421" s="1453"/>
      <c r="DB1421" s="1453"/>
      <c r="DC1421" s="1453"/>
      <c r="DD1421" s="1453"/>
      <c r="DE1421" s="1453"/>
      <c r="DF1421" s="1453"/>
      <c r="DG1421" s="1453"/>
      <c r="DH1421" s="1453"/>
      <c r="DI1421" s="1453"/>
      <c r="DJ1421" s="1453"/>
      <c r="DK1421" s="1453"/>
      <c r="DL1421" s="1453"/>
      <c r="DM1421" s="1453"/>
      <c r="DN1421" s="1453"/>
      <c r="DO1421" s="1453"/>
      <c r="DP1421" s="1453"/>
      <c r="DQ1421" s="1453"/>
      <c r="DR1421" s="1453"/>
      <c r="DS1421" s="1453"/>
      <c r="DT1421" s="1453"/>
    </row>
    <row r="1422" spans="1:124" s="1543" customFormat="1" ht="21.9" customHeight="1" x14ac:dyDescent="0.3">
      <c r="A1422" s="1453"/>
      <c r="B1422" s="1453"/>
      <c r="C1422" s="1514"/>
      <c r="D1422" s="1514"/>
      <c r="E1422" s="1514"/>
      <c r="F1422" s="1848"/>
      <c r="G1422" s="1930"/>
      <c r="H1422" s="1516"/>
      <c r="I1422" s="1537"/>
      <c r="J1422" s="1537"/>
      <c r="K1422" s="1453"/>
      <c r="L1422" s="1453"/>
      <c r="M1422" s="1453"/>
      <c r="N1422" s="1514"/>
      <c r="O1422" s="1453"/>
      <c r="P1422" s="1453"/>
      <c r="Q1422" s="1453"/>
      <c r="R1422" s="1453"/>
      <c r="S1422" s="1453"/>
      <c r="T1422" s="1452"/>
      <c r="U1422"/>
      <c r="V1422"/>
      <c r="W1422" s="1453"/>
      <c r="X1422" s="1453"/>
      <c r="Y1422" s="1453"/>
      <c r="Z1422" s="1453"/>
      <c r="AA1422" s="1453"/>
      <c r="AB1422" s="1453"/>
      <c r="AC1422" s="1453"/>
      <c r="AD1422" s="1453"/>
      <c r="AE1422" s="1453"/>
      <c r="AF1422" s="1453"/>
      <c r="AG1422" s="1453"/>
      <c r="AH1422" s="1453"/>
      <c r="AI1422" s="1453"/>
      <c r="AJ1422" s="1453"/>
      <c r="AK1422" s="1453"/>
      <c r="AL1422" s="1453"/>
      <c r="AM1422" s="1453"/>
      <c r="AN1422" s="1453"/>
      <c r="AO1422" s="1453"/>
      <c r="AP1422" s="1453"/>
      <c r="AQ1422" s="1453"/>
      <c r="AR1422" s="1454"/>
      <c r="AS1422" s="1453"/>
      <c r="AT1422" s="1453"/>
      <c r="AU1422" s="1453"/>
      <c r="AV1422" s="1453"/>
      <c r="AW1422" s="1453"/>
      <c r="AX1422" s="1453"/>
      <c r="AY1422" s="1453"/>
      <c r="AZ1422" s="1453"/>
      <c r="BA1422" s="1453"/>
      <c r="BB1422" s="1453"/>
      <c r="BC1422" s="1453"/>
      <c r="BD1422" s="1453"/>
      <c r="BE1422" s="1453"/>
      <c r="BF1422" s="1453"/>
      <c r="BG1422" s="1453"/>
      <c r="BH1422" s="1453"/>
      <c r="BI1422" s="1453"/>
      <c r="BJ1422" s="1453"/>
      <c r="BK1422" s="1453"/>
      <c r="BL1422" s="1453"/>
      <c r="BM1422" s="1453"/>
      <c r="BN1422" s="1453"/>
      <c r="BO1422" s="1453"/>
      <c r="BP1422" s="1453"/>
      <c r="BQ1422" s="1453"/>
      <c r="BR1422" s="1453"/>
      <c r="BS1422" s="1453"/>
      <c r="BT1422" s="1453"/>
      <c r="BU1422" s="1453"/>
      <c r="BV1422" s="1453"/>
      <c r="BW1422" s="1453"/>
      <c r="BX1422" s="1453"/>
      <c r="BY1422" s="1453"/>
      <c r="BZ1422" s="1453"/>
      <c r="CA1422" s="1453"/>
      <c r="CB1422" s="1453"/>
      <c r="CC1422" s="1453"/>
      <c r="CD1422" s="1453"/>
      <c r="CE1422" s="1453"/>
      <c r="CF1422" s="1453"/>
      <c r="CG1422" s="1453"/>
      <c r="CH1422" s="1453"/>
      <c r="CI1422" s="1453"/>
      <c r="CJ1422" s="1453"/>
      <c r="CK1422" s="1453"/>
      <c r="CL1422" s="1453"/>
      <c r="CM1422" s="1453"/>
      <c r="CN1422" s="1453"/>
      <c r="CO1422" s="1453"/>
      <c r="CP1422" s="1453"/>
      <c r="CQ1422" s="1453"/>
      <c r="CR1422" s="1453"/>
      <c r="CS1422" s="1453"/>
      <c r="CT1422" s="1453"/>
      <c r="CU1422" s="1453"/>
      <c r="CV1422" s="1453"/>
      <c r="CW1422" s="1453"/>
      <c r="CX1422" s="1453"/>
      <c r="CY1422" s="1453"/>
      <c r="CZ1422" s="1453"/>
      <c r="DA1422" s="1453"/>
      <c r="DB1422" s="1453"/>
      <c r="DC1422" s="1453"/>
      <c r="DD1422" s="1453"/>
      <c r="DE1422" s="1453"/>
      <c r="DF1422" s="1453"/>
      <c r="DG1422" s="1453"/>
      <c r="DH1422" s="1453"/>
      <c r="DI1422" s="1453"/>
      <c r="DJ1422" s="1453"/>
      <c r="DK1422" s="1453"/>
      <c r="DL1422" s="1453"/>
      <c r="DM1422" s="1453"/>
      <c r="DN1422" s="1453"/>
      <c r="DO1422" s="1453"/>
      <c r="DP1422" s="1453"/>
      <c r="DQ1422" s="1453"/>
      <c r="DR1422" s="1453"/>
      <c r="DS1422" s="1453"/>
      <c r="DT1422" s="1453"/>
    </row>
    <row r="1423" spans="1:124" s="1543" customFormat="1" ht="21.9" customHeight="1" x14ac:dyDescent="0.3">
      <c r="A1423" s="1453"/>
      <c r="B1423" s="1453"/>
      <c r="C1423" s="1514"/>
      <c r="D1423" s="1514"/>
      <c r="E1423" s="1514"/>
      <c r="F1423" s="1848"/>
      <c r="G1423" s="1930"/>
      <c r="H1423" s="1516"/>
      <c r="I1423" s="1537"/>
      <c r="J1423" s="1537"/>
      <c r="K1423" s="1453"/>
      <c r="L1423" s="1453"/>
      <c r="M1423" s="1453"/>
      <c r="N1423" s="1514"/>
      <c r="O1423" s="1453"/>
      <c r="P1423" s="1453"/>
      <c r="Q1423" s="1453"/>
      <c r="R1423" s="1453"/>
      <c r="S1423" s="1453"/>
      <c r="T1423" s="1452"/>
      <c r="U1423"/>
      <c r="V1423"/>
      <c r="W1423" s="1453"/>
      <c r="X1423" s="1453"/>
      <c r="Y1423" s="1453"/>
      <c r="Z1423" s="1453"/>
      <c r="AA1423" s="1453"/>
      <c r="AB1423" s="1453"/>
      <c r="AC1423" s="1453"/>
      <c r="AD1423" s="1453"/>
      <c r="AE1423" s="1453"/>
      <c r="AF1423" s="1453"/>
      <c r="AG1423" s="1453"/>
      <c r="AH1423" s="1453"/>
      <c r="AI1423" s="1453"/>
      <c r="AJ1423" s="1453"/>
      <c r="AK1423" s="1453"/>
      <c r="AL1423" s="1453"/>
      <c r="AM1423" s="1453"/>
      <c r="AN1423" s="1453"/>
      <c r="AO1423" s="1453"/>
      <c r="AP1423" s="1453"/>
      <c r="AQ1423" s="1453"/>
      <c r="AR1423" s="1454"/>
      <c r="AS1423" s="1453"/>
      <c r="AT1423" s="1453"/>
      <c r="AU1423" s="1453"/>
      <c r="AV1423" s="1453"/>
      <c r="AW1423" s="1453"/>
      <c r="AX1423" s="1453"/>
      <c r="AY1423" s="1453"/>
      <c r="AZ1423" s="1453"/>
      <c r="BA1423" s="1453"/>
      <c r="BB1423" s="1453"/>
      <c r="BC1423" s="1453"/>
      <c r="BD1423" s="1453"/>
      <c r="BE1423" s="1453"/>
      <c r="BF1423" s="1453"/>
      <c r="BG1423" s="1453"/>
      <c r="BH1423" s="1453"/>
      <c r="BI1423" s="1453"/>
      <c r="BJ1423" s="1453"/>
      <c r="BK1423" s="1453"/>
      <c r="BL1423" s="1453"/>
      <c r="BM1423" s="1453"/>
      <c r="BN1423" s="1453"/>
      <c r="BO1423" s="1453"/>
      <c r="BP1423" s="1453"/>
      <c r="BQ1423" s="1453"/>
      <c r="BR1423" s="1453"/>
      <c r="BS1423" s="1453"/>
      <c r="BT1423" s="1453"/>
      <c r="BU1423" s="1453"/>
      <c r="BV1423" s="1453"/>
      <c r="BW1423" s="1453"/>
      <c r="BX1423" s="1453"/>
      <c r="BY1423" s="1453"/>
      <c r="BZ1423" s="1453"/>
      <c r="CA1423" s="1453"/>
      <c r="CB1423" s="1453"/>
      <c r="CC1423" s="1453"/>
      <c r="CD1423" s="1453"/>
      <c r="CE1423" s="1453"/>
      <c r="CF1423" s="1453"/>
      <c r="CG1423" s="1453"/>
      <c r="CH1423" s="1453"/>
      <c r="CI1423" s="1453"/>
      <c r="CJ1423" s="1453"/>
      <c r="CK1423" s="1453"/>
      <c r="CL1423" s="1453"/>
      <c r="CM1423" s="1453"/>
      <c r="CN1423" s="1453"/>
      <c r="CO1423" s="1453"/>
      <c r="CP1423" s="1453"/>
      <c r="CQ1423" s="1453"/>
      <c r="CR1423" s="1453"/>
      <c r="CS1423" s="1453"/>
      <c r="CT1423" s="1453"/>
      <c r="CU1423" s="1453"/>
      <c r="CV1423" s="1453"/>
      <c r="CW1423" s="1453"/>
      <c r="CX1423" s="1453"/>
      <c r="CY1423" s="1453"/>
      <c r="CZ1423" s="1453"/>
      <c r="DA1423" s="1453"/>
      <c r="DB1423" s="1453"/>
      <c r="DC1423" s="1453"/>
      <c r="DD1423" s="1453"/>
      <c r="DE1423" s="1453"/>
      <c r="DF1423" s="1453"/>
      <c r="DG1423" s="1453"/>
      <c r="DH1423" s="1453"/>
      <c r="DI1423" s="1453"/>
      <c r="DJ1423" s="1453"/>
      <c r="DK1423" s="1453"/>
      <c r="DL1423" s="1453"/>
      <c r="DM1423" s="1453"/>
      <c r="DN1423" s="1453"/>
      <c r="DO1423" s="1453"/>
      <c r="DP1423" s="1453"/>
      <c r="DQ1423" s="1453"/>
      <c r="DR1423" s="1453"/>
      <c r="DS1423" s="1453"/>
      <c r="DT1423" s="1453"/>
    </row>
    <row r="1424" spans="1:124" s="1543" customFormat="1" ht="21.9" customHeight="1" x14ac:dyDescent="0.3">
      <c r="A1424" s="1453"/>
      <c r="B1424" s="1453"/>
      <c r="C1424" s="1514"/>
      <c r="D1424" s="1514"/>
      <c r="E1424" s="1514"/>
      <c r="F1424" s="1848"/>
      <c r="G1424" s="1930"/>
      <c r="H1424" s="1516"/>
      <c r="I1424" s="1537"/>
      <c r="J1424" s="1537"/>
      <c r="K1424" s="1453"/>
      <c r="L1424" s="1453"/>
      <c r="M1424" s="1453"/>
      <c r="N1424" s="1514"/>
      <c r="O1424" s="1453"/>
      <c r="P1424" s="1453"/>
      <c r="Q1424" s="1453"/>
      <c r="R1424" s="1453"/>
      <c r="S1424" s="1453"/>
      <c r="T1424" s="1452"/>
      <c r="U1424"/>
      <c r="V1424"/>
      <c r="W1424" s="1453"/>
      <c r="X1424" s="1453"/>
      <c r="Y1424" s="1453"/>
      <c r="Z1424" s="1453"/>
      <c r="AA1424" s="1453"/>
      <c r="AB1424" s="1453"/>
      <c r="AC1424" s="1453"/>
      <c r="AD1424" s="1453"/>
      <c r="AE1424" s="1453"/>
      <c r="AF1424" s="1453"/>
      <c r="AG1424" s="1453"/>
      <c r="AH1424" s="1453"/>
      <c r="AI1424" s="1453"/>
      <c r="AJ1424" s="1453"/>
      <c r="AK1424" s="1453"/>
      <c r="AL1424" s="1453"/>
      <c r="AM1424" s="1453"/>
      <c r="AN1424" s="1453"/>
      <c r="AO1424" s="1453"/>
      <c r="AP1424" s="1453"/>
      <c r="AQ1424" s="1453"/>
      <c r="AR1424" s="1454"/>
      <c r="AS1424" s="1453"/>
      <c r="AT1424" s="1453"/>
      <c r="AU1424" s="1453"/>
      <c r="AV1424" s="1453"/>
      <c r="AW1424" s="1453"/>
      <c r="AX1424" s="1453"/>
      <c r="AY1424" s="1453"/>
      <c r="AZ1424" s="1453"/>
      <c r="BA1424" s="1453"/>
      <c r="BB1424" s="1453"/>
      <c r="BC1424" s="1453"/>
      <c r="BD1424" s="1453"/>
      <c r="BE1424" s="1453"/>
      <c r="BF1424" s="1453"/>
      <c r="BG1424" s="1453"/>
      <c r="BH1424" s="1453"/>
      <c r="BI1424" s="1453"/>
      <c r="BJ1424" s="1453"/>
      <c r="BK1424" s="1453"/>
      <c r="BL1424" s="1453"/>
      <c r="BM1424" s="1453"/>
      <c r="BN1424" s="1453"/>
      <c r="BO1424" s="1453"/>
      <c r="BP1424" s="1453"/>
      <c r="BQ1424" s="1453"/>
      <c r="BR1424" s="1453"/>
      <c r="BS1424" s="1453"/>
      <c r="BT1424" s="1453"/>
      <c r="BU1424" s="1453"/>
      <c r="BV1424" s="1453"/>
      <c r="BW1424" s="1453"/>
      <c r="BX1424" s="1453"/>
      <c r="BY1424" s="1453"/>
      <c r="BZ1424" s="1453"/>
      <c r="CA1424" s="1453"/>
      <c r="CB1424" s="1453"/>
      <c r="CC1424" s="1453"/>
      <c r="CD1424" s="1453"/>
      <c r="CE1424" s="1453"/>
      <c r="CF1424" s="1453"/>
      <c r="CG1424" s="1453"/>
      <c r="CH1424" s="1453"/>
      <c r="CI1424" s="1453"/>
      <c r="CJ1424" s="1453"/>
      <c r="CK1424" s="1453"/>
      <c r="CL1424" s="1453"/>
      <c r="CM1424" s="1453"/>
      <c r="CN1424" s="1453"/>
      <c r="CO1424" s="1453"/>
      <c r="CP1424" s="1453"/>
      <c r="CQ1424" s="1453"/>
      <c r="CR1424" s="1453"/>
      <c r="CS1424" s="1453"/>
      <c r="CT1424" s="1453"/>
      <c r="CU1424" s="1453"/>
      <c r="CV1424" s="1453"/>
      <c r="CW1424" s="1453"/>
      <c r="CX1424" s="1453"/>
      <c r="CY1424" s="1453"/>
      <c r="CZ1424" s="1453"/>
      <c r="DA1424" s="1453"/>
      <c r="DB1424" s="1453"/>
      <c r="DC1424" s="1453"/>
      <c r="DD1424" s="1453"/>
      <c r="DE1424" s="1453"/>
      <c r="DF1424" s="1453"/>
      <c r="DG1424" s="1453"/>
      <c r="DH1424" s="1453"/>
      <c r="DI1424" s="1453"/>
      <c r="DJ1424" s="1453"/>
      <c r="DK1424" s="1453"/>
      <c r="DL1424" s="1453"/>
      <c r="DM1424" s="1453"/>
      <c r="DN1424" s="1453"/>
      <c r="DO1424" s="1453"/>
      <c r="DP1424" s="1453"/>
      <c r="DQ1424" s="1453"/>
      <c r="DR1424" s="1453"/>
      <c r="DS1424" s="1453"/>
      <c r="DT1424" s="1453"/>
    </row>
    <row r="1425" spans="1:124" s="1543" customFormat="1" ht="21.9" customHeight="1" x14ac:dyDescent="0.3">
      <c r="A1425" s="1453"/>
      <c r="B1425" s="1453"/>
      <c r="C1425" s="1514"/>
      <c r="D1425" s="1514"/>
      <c r="E1425" s="1514"/>
      <c r="F1425" s="1848"/>
      <c r="G1425" s="1930"/>
      <c r="H1425" s="1516"/>
      <c r="I1425" s="1537"/>
      <c r="J1425" s="1537"/>
      <c r="K1425" s="1453"/>
      <c r="L1425" s="1453"/>
      <c r="M1425" s="1453"/>
      <c r="N1425" s="1514"/>
      <c r="O1425" s="1453"/>
      <c r="P1425" s="1453"/>
      <c r="Q1425" s="1453"/>
      <c r="R1425" s="1453"/>
      <c r="S1425" s="1453"/>
      <c r="T1425" s="1452"/>
      <c r="U1425"/>
      <c r="V1425"/>
      <c r="W1425" s="1453"/>
      <c r="X1425" s="1453"/>
      <c r="Y1425" s="1453"/>
      <c r="Z1425" s="1453"/>
      <c r="AA1425" s="1453"/>
      <c r="AB1425" s="1453"/>
      <c r="AC1425" s="1453"/>
      <c r="AD1425" s="1453"/>
      <c r="AE1425" s="1453"/>
      <c r="AF1425" s="1453"/>
      <c r="AG1425" s="1453"/>
      <c r="AH1425" s="1453"/>
      <c r="AI1425" s="1453"/>
      <c r="AJ1425" s="1453"/>
      <c r="AK1425" s="1453"/>
      <c r="AL1425" s="1453"/>
      <c r="AM1425" s="1453"/>
      <c r="AN1425" s="1453"/>
      <c r="AO1425" s="1453"/>
      <c r="AP1425" s="1453"/>
      <c r="AQ1425" s="1453"/>
      <c r="AR1425" s="1454"/>
      <c r="AS1425" s="1453"/>
      <c r="AT1425" s="1453"/>
      <c r="AU1425" s="1453"/>
      <c r="AV1425" s="1453"/>
      <c r="AW1425" s="1453"/>
      <c r="AX1425" s="1453"/>
      <c r="AY1425" s="1453"/>
      <c r="AZ1425" s="1453"/>
      <c r="BA1425" s="1453"/>
      <c r="BB1425" s="1453"/>
      <c r="BC1425" s="1453"/>
      <c r="BD1425" s="1453"/>
      <c r="BE1425" s="1453"/>
      <c r="BF1425" s="1453"/>
      <c r="BG1425" s="1453"/>
      <c r="BH1425" s="1453"/>
      <c r="BI1425" s="1453"/>
      <c r="BJ1425" s="1453"/>
      <c r="BK1425" s="1453"/>
      <c r="BL1425" s="1453"/>
      <c r="BM1425" s="1453"/>
      <c r="BN1425" s="1453"/>
      <c r="BO1425" s="1453"/>
      <c r="BP1425" s="1453"/>
      <c r="BQ1425" s="1453"/>
      <c r="BR1425" s="1453"/>
      <c r="BS1425" s="1453"/>
      <c r="BT1425" s="1453"/>
      <c r="BU1425" s="1453"/>
      <c r="BV1425" s="1453"/>
      <c r="BW1425" s="1453"/>
      <c r="BX1425" s="1453"/>
      <c r="BY1425" s="1453"/>
      <c r="BZ1425" s="1453"/>
      <c r="CA1425" s="1453"/>
      <c r="CB1425" s="1453"/>
      <c r="CC1425" s="1453"/>
      <c r="CD1425" s="1453"/>
      <c r="CE1425" s="1453"/>
      <c r="CF1425" s="1453"/>
      <c r="CG1425" s="1453"/>
      <c r="CH1425" s="1453"/>
      <c r="CI1425" s="1453"/>
      <c r="CJ1425" s="1453"/>
      <c r="CK1425" s="1453"/>
      <c r="CL1425" s="1453"/>
      <c r="CM1425" s="1453"/>
      <c r="CN1425" s="1453"/>
      <c r="CO1425" s="1453"/>
      <c r="CP1425" s="1453"/>
      <c r="CQ1425" s="1453"/>
      <c r="CR1425" s="1453"/>
      <c r="CS1425" s="1453"/>
      <c r="CT1425" s="1453"/>
      <c r="CU1425" s="1453"/>
      <c r="CV1425" s="1453"/>
      <c r="CW1425" s="1453"/>
      <c r="CX1425" s="1453"/>
      <c r="CY1425" s="1453"/>
      <c r="CZ1425" s="1453"/>
      <c r="DA1425" s="1453"/>
      <c r="DB1425" s="1453"/>
      <c r="DC1425" s="1453"/>
      <c r="DD1425" s="1453"/>
      <c r="DE1425" s="1453"/>
      <c r="DF1425" s="1453"/>
      <c r="DG1425" s="1453"/>
      <c r="DH1425" s="1453"/>
      <c r="DI1425" s="1453"/>
      <c r="DJ1425" s="1453"/>
      <c r="DK1425" s="1453"/>
      <c r="DL1425" s="1453"/>
      <c r="DM1425" s="1453"/>
      <c r="DN1425" s="1453"/>
      <c r="DO1425" s="1453"/>
      <c r="DP1425" s="1453"/>
      <c r="DQ1425" s="1453"/>
      <c r="DR1425" s="1453"/>
      <c r="DS1425" s="1453"/>
      <c r="DT1425" s="1453"/>
    </row>
    <row r="1426" spans="1:124" s="1543" customFormat="1" ht="21.9" customHeight="1" x14ac:dyDescent="0.3">
      <c r="A1426" s="1453"/>
      <c r="B1426" s="1453"/>
      <c r="C1426" s="1514"/>
      <c r="D1426" s="1514"/>
      <c r="E1426" s="1514"/>
      <c r="F1426" s="1848"/>
      <c r="G1426" s="1930"/>
      <c r="H1426" s="1516"/>
      <c r="I1426" s="1537"/>
      <c r="J1426" s="1537"/>
      <c r="K1426" s="1453"/>
      <c r="L1426" s="1453"/>
      <c r="M1426" s="1453"/>
      <c r="N1426" s="1514"/>
      <c r="O1426" s="1453"/>
      <c r="P1426" s="1453"/>
      <c r="Q1426" s="1453"/>
      <c r="R1426" s="1453"/>
      <c r="S1426" s="1453"/>
      <c r="T1426" s="1452"/>
      <c r="U1426"/>
      <c r="V1426"/>
      <c r="W1426" s="1453"/>
      <c r="X1426" s="1453"/>
      <c r="Y1426" s="1453"/>
      <c r="Z1426" s="1453"/>
      <c r="AA1426" s="1453"/>
      <c r="AB1426" s="1453"/>
      <c r="AC1426" s="1453"/>
      <c r="AD1426" s="1453"/>
      <c r="AE1426" s="1453"/>
      <c r="AF1426" s="1453"/>
      <c r="AG1426" s="1453"/>
      <c r="AH1426" s="1453"/>
      <c r="AI1426" s="1453"/>
      <c r="AJ1426" s="1453"/>
      <c r="AK1426" s="1453"/>
      <c r="AL1426" s="1453"/>
      <c r="AM1426" s="1453"/>
      <c r="AN1426" s="1453"/>
      <c r="AO1426" s="1453"/>
      <c r="AP1426" s="1453"/>
      <c r="AQ1426" s="1453"/>
      <c r="AR1426" s="1454"/>
      <c r="AS1426" s="1453"/>
      <c r="AT1426" s="1453"/>
      <c r="AU1426" s="1453"/>
      <c r="AV1426" s="1453"/>
      <c r="AW1426" s="1453"/>
      <c r="AX1426" s="1453"/>
      <c r="AY1426" s="1453"/>
      <c r="AZ1426" s="1453"/>
      <c r="BA1426" s="1453"/>
      <c r="BB1426" s="1453"/>
      <c r="BC1426" s="1453"/>
      <c r="BD1426" s="1453"/>
      <c r="BE1426" s="1453"/>
      <c r="BF1426" s="1453"/>
      <c r="BG1426" s="1453"/>
      <c r="BH1426" s="1453"/>
      <c r="BI1426" s="1453"/>
      <c r="BJ1426" s="1453"/>
      <c r="BK1426" s="1453"/>
      <c r="BL1426" s="1453"/>
      <c r="BM1426" s="1453"/>
      <c r="BN1426" s="1453"/>
      <c r="BO1426" s="1453"/>
      <c r="BP1426" s="1453"/>
      <c r="BQ1426" s="1453"/>
      <c r="BR1426" s="1453"/>
      <c r="BS1426" s="1453"/>
      <c r="BT1426" s="1453"/>
      <c r="BU1426" s="1453"/>
      <c r="BV1426" s="1453"/>
      <c r="BW1426" s="1453"/>
      <c r="BX1426" s="1453"/>
      <c r="BY1426" s="1453"/>
      <c r="BZ1426" s="1453"/>
      <c r="CA1426" s="1453"/>
      <c r="CB1426" s="1453"/>
      <c r="CC1426" s="1453"/>
      <c r="CD1426" s="1453"/>
      <c r="CE1426" s="1453"/>
      <c r="CF1426" s="1453"/>
      <c r="CG1426" s="1453"/>
      <c r="CH1426" s="1453"/>
      <c r="CI1426" s="1453"/>
      <c r="CJ1426" s="1453"/>
      <c r="CK1426" s="1453"/>
      <c r="CL1426" s="1453"/>
      <c r="CM1426" s="1453"/>
      <c r="CN1426" s="1453"/>
      <c r="CO1426" s="1453"/>
      <c r="CP1426" s="1453"/>
      <c r="CQ1426" s="1453"/>
      <c r="CR1426" s="1453"/>
      <c r="CS1426" s="1453"/>
      <c r="CT1426" s="1453"/>
      <c r="CU1426" s="1453"/>
      <c r="CV1426" s="1453"/>
      <c r="CW1426" s="1453"/>
      <c r="CX1426" s="1453"/>
      <c r="CY1426" s="1453"/>
      <c r="CZ1426" s="1453"/>
      <c r="DA1426" s="1453"/>
      <c r="DB1426" s="1453"/>
      <c r="DC1426" s="1453"/>
      <c r="DD1426" s="1453"/>
      <c r="DE1426" s="1453"/>
      <c r="DF1426" s="1453"/>
      <c r="DG1426" s="1453"/>
      <c r="DH1426" s="1453"/>
      <c r="DI1426" s="1453"/>
      <c r="DJ1426" s="1453"/>
      <c r="DK1426" s="1453"/>
      <c r="DL1426" s="1453"/>
      <c r="DM1426" s="1453"/>
      <c r="DN1426" s="1453"/>
      <c r="DO1426" s="1453"/>
      <c r="DP1426" s="1453"/>
      <c r="DQ1426" s="1453"/>
      <c r="DR1426" s="1453"/>
      <c r="DS1426" s="1453"/>
      <c r="DT1426" s="1453"/>
    </row>
    <row r="1427" spans="1:124" s="1543" customFormat="1" ht="21.9" customHeight="1" x14ac:dyDescent="0.3">
      <c r="A1427" s="1453"/>
      <c r="B1427" s="1453"/>
      <c r="C1427" s="1514"/>
      <c r="D1427" s="1514"/>
      <c r="E1427" s="1514"/>
      <c r="F1427" s="1848"/>
      <c r="G1427" s="1930"/>
      <c r="H1427" s="1516"/>
      <c r="I1427" s="1537"/>
      <c r="J1427" s="1537"/>
      <c r="K1427" s="1453"/>
      <c r="L1427" s="1453"/>
      <c r="M1427" s="1453"/>
      <c r="N1427" s="1514"/>
      <c r="O1427" s="1453"/>
      <c r="P1427" s="1453"/>
      <c r="Q1427" s="1453"/>
      <c r="R1427" s="1453"/>
      <c r="S1427" s="1453"/>
      <c r="T1427" s="1452"/>
      <c r="U1427"/>
      <c r="V1427"/>
      <c r="W1427" s="1453"/>
      <c r="X1427" s="1453"/>
      <c r="Y1427" s="1453"/>
      <c r="Z1427" s="1453"/>
      <c r="AA1427" s="1453"/>
      <c r="AB1427" s="1453"/>
      <c r="AC1427" s="1453"/>
      <c r="AD1427" s="1453"/>
      <c r="AE1427" s="1453"/>
      <c r="AF1427" s="1453"/>
      <c r="AG1427" s="1453"/>
      <c r="AH1427" s="1453"/>
      <c r="AI1427" s="1453"/>
      <c r="AJ1427" s="1453"/>
      <c r="AK1427" s="1453"/>
      <c r="AL1427" s="1453"/>
      <c r="AM1427" s="1453"/>
      <c r="AN1427" s="1453"/>
      <c r="AO1427" s="1453"/>
      <c r="AP1427" s="1453"/>
      <c r="AQ1427" s="1453"/>
      <c r="AR1427" s="1454"/>
      <c r="AS1427" s="1453"/>
      <c r="AT1427" s="1453"/>
      <c r="AU1427" s="1453"/>
      <c r="AV1427" s="1453"/>
      <c r="AW1427" s="1453"/>
      <c r="AX1427" s="1453"/>
      <c r="AY1427" s="1453"/>
      <c r="AZ1427" s="1453"/>
      <c r="BA1427" s="1453"/>
      <c r="BB1427" s="1453"/>
      <c r="BC1427" s="1453"/>
      <c r="BD1427" s="1453"/>
      <c r="BE1427" s="1453"/>
      <c r="BF1427" s="1453"/>
      <c r="BG1427" s="1453"/>
      <c r="BH1427" s="1453"/>
      <c r="BI1427" s="1453"/>
      <c r="BJ1427" s="1453"/>
      <c r="BK1427" s="1453"/>
      <c r="BL1427" s="1453"/>
      <c r="BM1427" s="1453"/>
      <c r="BN1427" s="1453"/>
      <c r="BO1427" s="1453"/>
      <c r="BP1427" s="1453"/>
      <c r="BQ1427" s="1453"/>
      <c r="BR1427" s="1453"/>
      <c r="BS1427" s="1453"/>
      <c r="BT1427" s="1453"/>
      <c r="BU1427" s="1453"/>
      <c r="BV1427" s="1453"/>
      <c r="BW1427" s="1453"/>
      <c r="BX1427" s="1453"/>
      <c r="BY1427" s="1453"/>
      <c r="BZ1427" s="1453"/>
      <c r="CA1427" s="1453"/>
      <c r="CB1427" s="1453"/>
      <c r="CC1427" s="1453"/>
      <c r="CD1427" s="1453"/>
      <c r="CE1427" s="1453"/>
      <c r="CF1427" s="1453"/>
      <c r="CG1427" s="1453"/>
      <c r="CH1427" s="1453"/>
      <c r="CI1427" s="1453"/>
      <c r="CJ1427" s="1453"/>
      <c r="CK1427" s="1453"/>
      <c r="CL1427" s="1453"/>
      <c r="CM1427" s="1453"/>
      <c r="CN1427" s="1453"/>
      <c r="CO1427" s="1453"/>
      <c r="CP1427" s="1453"/>
      <c r="CQ1427" s="1453"/>
      <c r="CR1427" s="1453"/>
      <c r="CS1427" s="1453"/>
      <c r="CT1427" s="1453"/>
      <c r="CU1427" s="1453"/>
      <c r="CV1427" s="1453"/>
      <c r="CW1427" s="1453"/>
      <c r="CX1427" s="1453"/>
      <c r="CY1427" s="1453"/>
      <c r="CZ1427" s="1453"/>
      <c r="DA1427" s="1453"/>
      <c r="DB1427" s="1453"/>
      <c r="DC1427" s="1453"/>
      <c r="DD1427" s="1453"/>
      <c r="DE1427" s="1453"/>
      <c r="DF1427" s="1453"/>
      <c r="DG1427" s="1453"/>
      <c r="DH1427" s="1453"/>
      <c r="DI1427" s="1453"/>
      <c r="DJ1427" s="1453"/>
      <c r="DK1427" s="1453"/>
      <c r="DL1427" s="1453"/>
      <c r="DM1427" s="1453"/>
      <c r="DN1427" s="1453"/>
      <c r="DO1427" s="1453"/>
      <c r="DP1427" s="1453"/>
      <c r="DQ1427" s="1453"/>
      <c r="DR1427" s="1453"/>
      <c r="DS1427" s="1453"/>
      <c r="DT1427" s="1453"/>
    </row>
    <row r="1428" spans="1:124" s="1543" customFormat="1" ht="21.9" customHeight="1" x14ac:dyDescent="0.3">
      <c r="A1428" s="1453"/>
      <c r="B1428" s="1453"/>
      <c r="C1428" s="1514"/>
      <c r="D1428" s="1514"/>
      <c r="E1428" s="1514"/>
      <c r="F1428" s="1848"/>
      <c r="G1428" s="1930"/>
      <c r="H1428" s="1516"/>
      <c r="I1428" s="1537"/>
      <c r="J1428" s="1537"/>
      <c r="K1428" s="1453"/>
      <c r="L1428" s="1453"/>
      <c r="M1428" s="1453"/>
      <c r="N1428" s="1514"/>
      <c r="O1428" s="1453"/>
      <c r="P1428" s="1453"/>
      <c r="Q1428" s="1453"/>
      <c r="R1428" s="1453"/>
      <c r="S1428" s="1453"/>
      <c r="T1428" s="1452"/>
      <c r="U1428"/>
      <c r="V1428"/>
      <c r="W1428" s="1453"/>
      <c r="X1428" s="1453"/>
      <c r="Y1428" s="1453"/>
      <c r="Z1428" s="1453"/>
      <c r="AA1428" s="1453"/>
      <c r="AB1428" s="1453"/>
      <c r="AC1428" s="1453"/>
      <c r="AD1428" s="1453"/>
      <c r="AE1428" s="1453"/>
      <c r="AF1428" s="1453"/>
      <c r="AG1428" s="1453"/>
      <c r="AH1428" s="1453"/>
      <c r="AI1428" s="1453"/>
      <c r="AJ1428" s="1453"/>
      <c r="AK1428" s="1453"/>
      <c r="AL1428" s="1453"/>
      <c r="AM1428" s="1453"/>
      <c r="AN1428" s="1453"/>
      <c r="AO1428" s="1453"/>
      <c r="AP1428" s="1453"/>
      <c r="AQ1428" s="1453"/>
      <c r="AR1428" s="1454"/>
      <c r="AS1428" s="1453"/>
      <c r="AT1428" s="1453"/>
      <c r="AU1428" s="1453"/>
      <c r="AV1428" s="1453"/>
      <c r="AW1428" s="1453"/>
      <c r="AX1428" s="1453"/>
      <c r="AY1428" s="1453"/>
      <c r="AZ1428" s="1453"/>
      <c r="BA1428" s="1453"/>
      <c r="BB1428" s="1453"/>
      <c r="BC1428" s="1453"/>
      <c r="BD1428" s="1453"/>
      <c r="BE1428" s="1453"/>
      <c r="BF1428" s="1453"/>
      <c r="BG1428" s="1453"/>
      <c r="BH1428" s="1453"/>
      <c r="BI1428" s="1453"/>
      <c r="BJ1428" s="1453"/>
      <c r="BK1428" s="1453"/>
      <c r="BL1428" s="1453"/>
      <c r="BM1428" s="1453"/>
      <c r="BN1428" s="1453"/>
      <c r="BO1428" s="1453"/>
      <c r="BP1428" s="1453"/>
      <c r="BQ1428" s="1453"/>
      <c r="BR1428" s="1453"/>
      <c r="BS1428" s="1453"/>
      <c r="BT1428" s="1453"/>
      <c r="BU1428" s="1453"/>
      <c r="BV1428" s="1453"/>
      <c r="BW1428" s="1453"/>
      <c r="BX1428" s="1453"/>
      <c r="BY1428" s="1453"/>
      <c r="BZ1428" s="1453"/>
      <c r="CA1428" s="1453"/>
      <c r="CB1428" s="1453"/>
      <c r="CC1428" s="1453"/>
      <c r="CD1428" s="1453"/>
      <c r="CE1428" s="1453"/>
      <c r="CF1428" s="1453"/>
      <c r="CG1428" s="1453"/>
      <c r="CH1428" s="1453"/>
      <c r="CI1428" s="1453"/>
      <c r="CJ1428" s="1453"/>
      <c r="CK1428" s="1453"/>
      <c r="CL1428" s="1453"/>
      <c r="CM1428" s="1453"/>
      <c r="CN1428" s="1453"/>
      <c r="CO1428" s="1453"/>
      <c r="CP1428" s="1453"/>
      <c r="CQ1428" s="1453"/>
      <c r="CR1428" s="1453"/>
      <c r="CS1428" s="1453"/>
      <c r="CT1428" s="1453"/>
      <c r="CU1428" s="1453"/>
      <c r="CV1428" s="1453"/>
      <c r="CW1428" s="1453"/>
      <c r="CX1428" s="1453"/>
      <c r="CY1428" s="1453"/>
      <c r="CZ1428" s="1453"/>
      <c r="DA1428" s="1453"/>
      <c r="DB1428" s="1453"/>
      <c r="DC1428" s="1453"/>
      <c r="DD1428" s="1453"/>
      <c r="DE1428" s="1453"/>
      <c r="DF1428" s="1453"/>
      <c r="DG1428" s="1453"/>
      <c r="DH1428" s="1453"/>
      <c r="DI1428" s="1453"/>
      <c r="DJ1428" s="1453"/>
      <c r="DK1428" s="1453"/>
      <c r="DL1428" s="1453"/>
      <c r="DM1428" s="1453"/>
      <c r="DN1428" s="1453"/>
      <c r="DO1428" s="1453"/>
      <c r="DP1428" s="1453"/>
      <c r="DQ1428" s="1453"/>
      <c r="DR1428" s="1453"/>
      <c r="DS1428" s="1453"/>
      <c r="DT1428" s="1453"/>
    </row>
    <row r="1429" spans="1:124" s="1543" customFormat="1" ht="21.9" customHeight="1" x14ac:dyDescent="0.3">
      <c r="A1429" s="1453"/>
      <c r="B1429" s="1453"/>
      <c r="C1429" s="1514"/>
      <c r="D1429" s="1514"/>
      <c r="E1429" s="1514"/>
      <c r="F1429" s="1848"/>
      <c r="G1429" s="1930"/>
      <c r="H1429" s="1516"/>
      <c r="I1429" s="1537"/>
      <c r="J1429" s="1537"/>
      <c r="K1429" s="1453"/>
      <c r="L1429" s="1453"/>
      <c r="M1429" s="1453"/>
      <c r="N1429" s="1514"/>
      <c r="O1429" s="1453"/>
      <c r="P1429" s="1453"/>
      <c r="Q1429" s="1453"/>
      <c r="R1429" s="1453"/>
      <c r="S1429" s="1453"/>
      <c r="T1429" s="1452"/>
      <c r="U1429"/>
      <c r="V1429"/>
      <c r="W1429" s="1453"/>
      <c r="X1429" s="1453"/>
      <c r="Y1429" s="1453"/>
      <c r="Z1429" s="1453"/>
      <c r="AA1429" s="1453"/>
      <c r="AB1429" s="1453"/>
      <c r="AC1429" s="1453"/>
      <c r="AD1429" s="1453"/>
      <c r="AE1429" s="1453"/>
      <c r="AF1429" s="1453"/>
      <c r="AG1429" s="1453"/>
      <c r="AH1429" s="1453"/>
      <c r="AI1429" s="1453"/>
      <c r="AJ1429" s="1453"/>
      <c r="AK1429" s="1453"/>
      <c r="AL1429" s="1453"/>
      <c r="AM1429" s="1453"/>
      <c r="AN1429" s="1453"/>
      <c r="AO1429" s="1453"/>
      <c r="AP1429" s="1453"/>
      <c r="AQ1429" s="1453"/>
      <c r="AR1429" s="1454"/>
      <c r="AS1429" s="1453"/>
      <c r="AT1429" s="1453"/>
      <c r="AU1429" s="1453"/>
      <c r="AV1429" s="1453"/>
      <c r="AW1429" s="1453"/>
      <c r="AX1429" s="1453"/>
      <c r="AY1429" s="1453"/>
      <c r="AZ1429" s="1453"/>
      <c r="BA1429" s="1453"/>
      <c r="BB1429" s="1453"/>
      <c r="BC1429" s="1453"/>
      <c r="BD1429" s="1453"/>
      <c r="BE1429" s="1453"/>
      <c r="BF1429" s="1453"/>
      <c r="BG1429" s="1453"/>
      <c r="BH1429" s="1453"/>
      <c r="BI1429" s="1453"/>
      <c r="BJ1429" s="1453"/>
      <c r="BK1429" s="1453"/>
      <c r="BL1429" s="1453"/>
      <c r="BM1429" s="1453"/>
      <c r="BN1429" s="1453"/>
      <c r="BO1429" s="1453"/>
      <c r="BP1429" s="1453"/>
      <c r="BQ1429" s="1453"/>
      <c r="BR1429" s="1453"/>
      <c r="BS1429" s="1453"/>
      <c r="BT1429" s="1453"/>
      <c r="BU1429" s="1453"/>
      <c r="BV1429" s="1453"/>
      <c r="BW1429" s="1453"/>
      <c r="BX1429" s="1453"/>
      <c r="BY1429" s="1453"/>
      <c r="BZ1429" s="1453"/>
      <c r="CA1429" s="1453"/>
      <c r="CB1429" s="1453"/>
      <c r="CC1429" s="1453"/>
      <c r="CD1429" s="1453"/>
      <c r="CE1429" s="1453"/>
      <c r="CF1429" s="1453"/>
      <c r="CG1429" s="1453"/>
      <c r="CH1429" s="1453"/>
      <c r="CI1429" s="1453"/>
      <c r="CJ1429" s="1453"/>
      <c r="CK1429" s="1453"/>
      <c r="CL1429" s="1453"/>
      <c r="CM1429" s="1453"/>
      <c r="CN1429" s="1453"/>
      <c r="CO1429" s="1453"/>
      <c r="CP1429" s="1453"/>
      <c r="CQ1429" s="1453"/>
      <c r="CR1429" s="1453"/>
      <c r="CS1429" s="1453"/>
      <c r="CT1429" s="1453"/>
      <c r="CU1429" s="1453"/>
      <c r="CV1429" s="1453"/>
      <c r="CW1429" s="1453"/>
      <c r="CX1429" s="1453"/>
      <c r="CY1429" s="1453"/>
      <c r="CZ1429" s="1453"/>
      <c r="DA1429" s="1453"/>
      <c r="DB1429" s="1453"/>
      <c r="DC1429" s="1453"/>
      <c r="DD1429" s="1453"/>
      <c r="DE1429" s="1453"/>
      <c r="DF1429" s="1453"/>
      <c r="DG1429" s="1453"/>
      <c r="DH1429" s="1453"/>
      <c r="DI1429" s="1453"/>
      <c r="DJ1429" s="1453"/>
      <c r="DK1429" s="1453"/>
      <c r="DL1429" s="1453"/>
      <c r="DM1429" s="1453"/>
      <c r="DN1429" s="1453"/>
      <c r="DO1429" s="1453"/>
      <c r="DP1429" s="1453"/>
      <c r="DQ1429" s="1453"/>
      <c r="DR1429" s="1453"/>
      <c r="DS1429" s="1453"/>
      <c r="DT1429" s="1453"/>
    </row>
    <row r="1430" spans="1:124" s="1543" customFormat="1" ht="21.9" customHeight="1" x14ac:dyDescent="0.3">
      <c r="A1430" s="1453"/>
      <c r="B1430" s="1453"/>
      <c r="C1430" s="1514"/>
      <c r="D1430" s="1514"/>
      <c r="E1430" s="1514"/>
      <c r="F1430" s="1848"/>
      <c r="G1430" s="1930"/>
      <c r="H1430" s="1516"/>
      <c r="I1430" s="1537"/>
      <c r="J1430" s="1537"/>
      <c r="K1430" s="1453"/>
      <c r="L1430" s="1453"/>
      <c r="M1430" s="1453"/>
      <c r="N1430" s="1514"/>
      <c r="O1430" s="1453"/>
      <c r="P1430" s="1453"/>
      <c r="Q1430" s="1453"/>
      <c r="R1430" s="1453"/>
      <c r="S1430" s="1453"/>
      <c r="T1430" s="1452"/>
      <c r="U1430"/>
      <c r="V1430"/>
      <c r="W1430" s="1453"/>
      <c r="X1430" s="1453"/>
      <c r="Y1430" s="1453"/>
      <c r="Z1430" s="1453"/>
      <c r="AA1430" s="1453"/>
      <c r="AB1430" s="1453"/>
      <c r="AC1430" s="1453"/>
      <c r="AD1430" s="1453"/>
      <c r="AE1430" s="1453"/>
      <c r="AF1430" s="1453"/>
      <c r="AG1430" s="1453"/>
      <c r="AH1430" s="1453"/>
      <c r="AI1430" s="1453"/>
      <c r="AJ1430" s="1453"/>
      <c r="AK1430" s="1453"/>
      <c r="AL1430" s="1453"/>
      <c r="AM1430" s="1453"/>
      <c r="AN1430" s="1453"/>
      <c r="AO1430" s="1453"/>
      <c r="AP1430" s="1453"/>
      <c r="AQ1430" s="1453"/>
      <c r="AR1430" s="1454"/>
      <c r="AS1430" s="1453"/>
      <c r="AT1430" s="1453"/>
      <c r="AU1430" s="1453"/>
      <c r="AV1430" s="1453"/>
      <c r="AW1430" s="1453"/>
      <c r="AX1430" s="1453"/>
      <c r="AY1430" s="1453"/>
      <c r="AZ1430" s="1453"/>
      <c r="BA1430" s="1453"/>
      <c r="BB1430" s="1453"/>
      <c r="BC1430" s="1453"/>
      <c r="BD1430" s="1453"/>
      <c r="BE1430" s="1453"/>
      <c r="BF1430" s="1453"/>
      <c r="BG1430" s="1453"/>
      <c r="BH1430" s="1453"/>
      <c r="BI1430" s="1453"/>
      <c r="BJ1430" s="1453"/>
      <c r="BK1430" s="1453"/>
      <c r="BL1430" s="1453"/>
      <c r="BM1430" s="1453"/>
      <c r="BN1430" s="1453"/>
      <c r="BO1430" s="1453"/>
      <c r="BP1430" s="1453"/>
      <c r="BQ1430" s="1453"/>
      <c r="BR1430" s="1453"/>
      <c r="BS1430" s="1453"/>
      <c r="BT1430" s="1453"/>
      <c r="BU1430" s="1453"/>
      <c r="BV1430" s="1453"/>
      <c r="BW1430" s="1453"/>
      <c r="BX1430" s="1453"/>
      <c r="BY1430" s="1453"/>
      <c r="BZ1430" s="1453"/>
      <c r="CA1430" s="1453"/>
      <c r="CB1430" s="1453"/>
      <c r="CC1430" s="1453"/>
      <c r="CD1430" s="1453"/>
      <c r="CE1430" s="1453"/>
      <c r="CF1430" s="1453"/>
      <c r="CG1430" s="1453"/>
      <c r="CH1430" s="1453"/>
      <c r="CI1430" s="1453"/>
      <c r="CJ1430" s="1453"/>
      <c r="CK1430" s="1453"/>
      <c r="CL1430" s="1453"/>
      <c r="CM1430" s="1453"/>
      <c r="CN1430" s="1453"/>
      <c r="CO1430" s="1453"/>
      <c r="CP1430" s="1453"/>
      <c r="CQ1430" s="1453"/>
      <c r="CR1430" s="1453"/>
      <c r="CS1430" s="1453"/>
      <c r="CT1430" s="1453"/>
      <c r="CU1430" s="1453"/>
      <c r="CV1430" s="1453"/>
      <c r="CW1430" s="1453"/>
      <c r="CX1430" s="1453"/>
      <c r="CY1430" s="1453"/>
      <c r="CZ1430" s="1453"/>
      <c r="DA1430" s="1453"/>
      <c r="DB1430" s="1453"/>
      <c r="DC1430" s="1453"/>
      <c r="DD1430" s="1453"/>
      <c r="DE1430" s="1453"/>
      <c r="DF1430" s="1453"/>
      <c r="DG1430" s="1453"/>
      <c r="DH1430" s="1453"/>
      <c r="DI1430" s="1453"/>
      <c r="DJ1430" s="1453"/>
      <c r="DK1430" s="1453"/>
      <c r="DL1430" s="1453"/>
      <c r="DM1430" s="1453"/>
      <c r="DN1430" s="1453"/>
      <c r="DO1430" s="1453"/>
      <c r="DP1430" s="1453"/>
      <c r="DQ1430" s="1453"/>
      <c r="DR1430" s="1453"/>
      <c r="DS1430" s="1453"/>
      <c r="DT1430" s="1453"/>
    </row>
    <row r="1431" spans="1:124" s="1543" customFormat="1" ht="21.9" customHeight="1" x14ac:dyDescent="0.3">
      <c r="A1431" s="1453"/>
      <c r="B1431" s="1453"/>
      <c r="C1431" s="1514"/>
      <c r="D1431" s="1514"/>
      <c r="E1431" s="1514"/>
      <c r="F1431" s="1848"/>
      <c r="G1431" s="1930"/>
      <c r="H1431" s="1516"/>
      <c r="I1431" s="1537"/>
      <c r="J1431" s="1537"/>
      <c r="K1431" s="1453"/>
      <c r="L1431" s="1453"/>
      <c r="M1431" s="1453"/>
      <c r="N1431" s="1514"/>
      <c r="O1431" s="1453"/>
      <c r="P1431" s="1453"/>
      <c r="Q1431" s="1453"/>
      <c r="R1431" s="1453"/>
      <c r="S1431" s="1453"/>
      <c r="T1431" s="1452"/>
      <c r="U1431"/>
      <c r="V1431"/>
      <c r="W1431" s="1453"/>
      <c r="X1431" s="1453"/>
      <c r="Y1431" s="1453"/>
      <c r="Z1431" s="1453"/>
      <c r="AA1431" s="1453"/>
      <c r="AB1431" s="1453"/>
      <c r="AC1431" s="1453"/>
      <c r="AD1431" s="1453"/>
      <c r="AE1431" s="1453"/>
      <c r="AF1431" s="1453"/>
      <c r="AG1431" s="1453"/>
      <c r="AH1431" s="1453"/>
      <c r="AI1431" s="1453"/>
      <c r="AJ1431" s="1453"/>
      <c r="AK1431" s="1453"/>
      <c r="AL1431" s="1453"/>
      <c r="AM1431" s="1453"/>
      <c r="AN1431" s="1453"/>
      <c r="AO1431" s="1453"/>
      <c r="AP1431" s="1453"/>
      <c r="AQ1431" s="1453"/>
      <c r="AR1431" s="1454"/>
      <c r="AS1431" s="1453"/>
      <c r="AT1431" s="1453"/>
      <c r="AU1431" s="1453"/>
      <c r="AV1431" s="1453"/>
      <c r="AW1431" s="1453"/>
      <c r="AX1431" s="1453"/>
      <c r="AY1431" s="1453"/>
      <c r="AZ1431" s="1453"/>
      <c r="BA1431" s="1453"/>
      <c r="BB1431" s="1453"/>
      <c r="BC1431" s="1453"/>
      <c r="BD1431" s="1453"/>
      <c r="BE1431" s="1453"/>
      <c r="BF1431" s="1453"/>
      <c r="BG1431" s="1453"/>
      <c r="BH1431" s="1453"/>
      <c r="BI1431" s="1453"/>
      <c r="BJ1431" s="1453"/>
      <c r="BK1431" s="1453"/>
      <c r="BL1431" s="1453"/>
      <c r="BM1431" s="1453"/>
      <c r="BN1431" s="1453"/>
      <c r="BO1431" s="1453"/>
      <c r="BP1431" s="1453"/>
      <c r="BQ1431" s="1453"/>
      <c r="BR1431" s="1453"/>
      <c r="BS1431" s="1453"/>
      <c r="BT1431" s="1453"/>
      <c r="BU1431" s="1453"/>
      <c r="BV1431" s="1453"/>
      <c r="BW1431" s="1453"/>
      <c r="BX1431" s="1453"/>
      <c r="BY1431" s="1453"/>
      <c r="BZ1431" s="1453"/>
      <c r="CA1431" s="1453"/>
      <c r="CB1431" s="1453"/>
      <c r="CC1431" s="1453"/>
      <c r="CD1431" s="1453"/>
      <c r="CE1431" s="1453"/>
      <c r="CF1431" s="1453"/>
      <c r="CG1431" s="1453"/>
      <c r="CH1431" s="1453"/>
      <c r="CI1431" s="1453"/>
      <c r="CJ1431" s="1453"/>
      <c r="CK1431" s="1453"/>
      <c r="CL1431" s="1453"/>
      <c r="CM1431" s="1453"/>
      <c r="CN1431" s="1453"/>
      <c r="CO1431" s="1453"/>
      <c r="CP1431" s="1453"/>
      <c r="CQ1431" s="1453"/>
      <c r="CR1431" s="1453"/>
      <c r="CS1431" s="1453"/>
      <c r="CT1431" s="1453"/>
      <c r="CU1431" s="1453"/>
      <c r="CV1431" s="1453"/>
      <c r="CW1431" s="1453"/>
      <c r="CX1431" s="1453"/>
      <c r="CY1431" s="1453"/>
      <c r="CZ1431" s="1453"/>
      <c r="DA1431" s="1453"/>
      <c r="DB1431" s="1453"/>
      <c r="DC1431" s="1453"/>
      <c r="DD1431" s="1453"/>
      <c r="DE1431" s="1453"/>
      <c r="DF1431" s="1453"/>
      <c r="DG1431" s="1453"/>
      <c r="DH1431" s="1453"/>
      <c r="DI1431" s="1453"/>
      <c r="DJ1431" s="1453"/>
      <c r="DK1431" s="1453"/>
      <c r="DL1431" s="1453"/>
      <c r="DM1431" s="1453"/>
      <c r="DN1431" s="1453"/>
      <c r="DO1431" s="1453"/>
      <c r="DP1431" s="1453"/>
      <c r="DQ1431" s="1453"/>
      <c r="DR1431" s="1453"/>
      <c r="DS1431" s="1453"/>
      <c r="DT1431" s="1453"/>
    </row>
    <row r="1432" spans="1:124" s="1543" customFormat="1" ht="21.9" customHeight="1" x14ac:dyDescent="0.3">
      <c r="A1432" s="1453"/>
      <c r="B1432" s="1453"/>
      <c r="C1432" s="1514"/>
      <c r="D1432" s="1514"/>
      <c r="E1432" s="1514"/>
      <c r="F1432" s="1848"/>
      <c r="G1432" s="1930"/>
      <c r="H1432" s="1516"/>
      <c r="I1432" s="1537"/>
      <c r="J1432" s="1537"/>
      <c r="K1432" s="1453"/>
      <c r="L1432" s="1453"/>
      <c r="M1432" s="1453"/>
      <c r="N1432" s="1514"/>
      <c r="O1432" s="1453"/>
      <c r="P1432" s="1453"/>
      <c r="Q1432" s="1453"/>
      <c r="R1432" s="1453"/>
      <c r="S1432" s="1453"/>
      <c r="T1432" s="1452"/>
      <c r="U1432"/>
      <c r="V1432"/>
      <c r="W1432" s="1453"/>
      <c r="X1432" s="1453"/>
      <c r="Y1432" s="1453"/>
      <c r="Z1432" s="1453"/>
      <c r="AA1432" s="1453"/>
      <c r="AB1432" s="1453"/>
      <c r="AC1432" s="1453"/>
      <c r="AD1432" s="1453"/>
      <c r="AE1432" s="1453"/>
      <c r="AF1432" s="1453"/>
      <c r="AG1432" s="1453"/>
      <c r="AH1432" s="1453"/>
      <c r="AI1432" s="1453"/>
      <c r="AJ1432" s="1453"/>
      <c r="AK1432" s="1453"/>
      <c r="AL1432" s="1453"/>
      <c r="AM1432" s="1453"/>
      <c r="AN1432" s="1453"/>
      <c r="AO1432" s="1453"/>
      <c r="AP1432" s="1453"/>
      <c r="AQ1432" s="1453"/>
      <c r="AR1432" s="1454"/>
      <c r="AS1432" s="1453"/>
      <c r="AT1432" s="1453"/>
      <c r="AU1432" s="1453"/>
      <c r="AV1432" s="1453"/>
      <c r="AW1432" s="1453"/>
      <c r="AX1432" s="1453"/>
      <c r="AY1432" s="1453"/>
      <c r="AZ1432" s="1453"/>
      <c r="BA1432" s="1453"/>
      <c r="BB1432" s="1453"/>
      <c r="BC1432" s="1453"/>
      <c r="BD1432" s="1453"/>
      <c r="BE1432" s="1453"/>
      <c r="BF1432" s="1453"/>
      <c r="BG1432" s="1453"/>
      <c r="BH1432" s="1453"/>
      <c r="BI1432" s="1453"/>
      <c r="BJ1432" s="1453"/>
      <c r="BK1432" s="1453"/>
      <c r="BL1432" s="1453"/>
      <c r="BM1432" s="1453"/>
      <c r="BN1432" s="1453"/>
      <c r="BO1432" s="1453"/>
      <c r="BP1432" s="1453"/>
      <c r="BQ1432" s="1453"/>
      <c r="BR1432" s="1453"/>
      <c r="BS1432" s="1453"/>
      <c r="BT1432" s="1453"/>
      <c r="BU1432" s="1453"/>
      <c r="BV1432" s="1453"/>
      <c r="BW1432" s="1453"/>
      <c r="BX1432" s="1453"/>
      <c r="BY1432" s="1453"/>
      <c r="BZ1432" s="1453"/>
      <c r="CA1432" s="1453"/>
      <c r="CB1432" s="1453"/>
      <c r="CC1432" s="1453"/>
      <c r="CD1432" s="1453"/>
      <c r="CE1432" s="1453"/>
      <c r="CF1432" s="1453"/>
      <c r="CG1432" s="1453"/>
      <c r="CH1432" s="1453"/>
      <c r="CI1432" s="1453"/>
      <c r="CJ1432" s="1453"/>
      <c r="CK1432" s="1453"/>
      <c r="CL1432" s="1453"/>
      <c r="CM1432" s="1453"/>
      <c r="CN1432" s="1453"/>
      <c r="CO1432" s="1453"/>
      <c r="CP1432" s="1453"/>
      <c r="CQ1432" s="1453"/>
      <c r="CR1432" s="1453"/>
      <c r="CS1432" s="1453"/>
      <c r="CT1432" s="1453"/>
      <c r="CU1432" s="1453"/>
      <c r="CV1432" s="1453"/>
      <c r="CW1432" s="1453"/>
      <c r="CX1432" s="1453"/>
      <c r="CY1432" s="1453"/>
      <c r="CZ1432" s="1453"/>
      <c r="DA1432" s="1453"/>
      <c r="DB1432" s="1453"/>
      <c r="DC1432" s="1453"/>
      <c r="DD1432" s="1453"/>
      <c r="DE1432" s="1453"/>
      <c r="DF1432" s="1453"/>
      <c r="DG1432" s="1453"/>
      <c r="DH1432" s="1453"/>
      <c r="DI1432" s="1453"/>
      <c r="DJ1432" s="1453"/>
      <c r="DK1432" s="1453"/>
      <c r="DL1432" s="1453"/>
      <c r="DM1432" s="1453"/>
      <c r="DN1432" s="1453"/>
      <c r="DO1432" s="1453"/>
      <c r="DP1432" s="1453"/>
      <c r="DQ1432" s="1453"/>
      <c r="DR1432" s="1453"/>
      <c r="DS1432" s="1453"/>
      <c r="DT1432" s="1453"/>
    </row>
    <row r="1433" spans="1:124" s="1543" customFormat="1" ht="21.9" customHeight="1" x14ac:dyDescent="0.3">
      <c r="A1433" s="1453"/>
      <c r="B1433" s="1453"/>
      <c r="C1433" s="1514"/>
      <c r="D1433" s="1514"/>
      <c r="E1433" s="1514"/>
      <c r="F1433" s="1848"/>
      <c r="G1433" s="1930"/>
      <c r="H1433" s="1516"/>
      <c r="I1433" s="1537"/>
      <c r="J1433" s="1537"/>
      <c r="K1433" s="1453"/>
      <c r="L1433" s="1453"/>
      <c r="M1433" s="1453"/>
      <c r="N1433" s="1514"/>
      <c r="O1433" s="1453"/>
      <c r="P1433" s="1453"/>
      <c r="Q1433" s="1453"/>
      <c r="R1433" s="1453"/>
      <c r="S1433" s="1453"/>
      <c r="T1433" s="1452"/>
      <c r="U1433"/>
      <c r="V1433"/>
      <c r="W1433" s="1453"/>
      <c r="X1433" s="1453"/>
      <c r="Y1433" s="1453"/>
      <c r="Z1433" s="1453"/>
      <c r="AA1433" s="1453"/>
      <c r="AB1433" s="1453"/>
      <c r="AC1433" s="1453"/>
      <c r="AD1433" s="1453"/>
      <c r="AE1433" s="1453"/>
      <c r="AF1433" s="1453"/>
      <c r="AG1433" s="1453"/>
      <c r="AH1433" s="1453"/>
      <c r="AI1433" s="1453"/>
      <c r="AJ1433" s="1453"/>
      <c r="AK1433" s="1453"/>
      <c r="AL1433" s="1453"/>
      <c r="AM1433" s="1453"/>
      <c r="AN1433" s="1453"/>
      <c r="AO1433" s="1453"/>
      <c r="AP1433" s="1453"/>
      <c r="AQ1433" s="1453"/>
      <c r="AR1433" s="1454"/>
      <c r="AS1433" s="1453"/>
      <c r="AT1433" s="1453"/>
      <c r="AU1433" s="1453"/>
      <c r="AV1433" s="1453"/>
      <c r="AW1433" s="1453"/>
      <c r="AX1433" s="1453"/>
      <c r="AY1433" s="1453"/>
      <c r="AZ1433" s="1453"/>
      <c r="BA1433" s="1453"/>
      <c r="BB1433" s="1453"/>
      <c r="BC1433" s="1453"/>
      <c r="BD1433" s="1453"/>
      <c r="BE1433" s="1453"/>
      <c r="BF1433" s="1453"/>
      <c r="BG1433" s="1453"/>
      <c r="BH1433" s="1453"/>
      <c r="BI1433" s="1453"/>
      <c r="BJ1433" s="1453"/>
      <c r="BK1433" s="1453"/>
      <c r="BL1433" s="1453"/>
      <c r="BM1433" s="1453"/>
      <c r="BN1433" s="1453"/>
      <c r="BO1433" s="1453"/>
      <c r="BP1433" s="1453"/>
      <c r="BQ1433" s="1453"/>
      <c r="BR1433" s="1453"/>
      <c r="BS1433" s="1453"/>
      <c r="BT1433" s="1453"/>
      <c r="BU1433" s="1453"/>
      <c r="BV1433" s="1453"/>
      <c r="BW1433" s="1453"/>
      <c r="BX1433" s="1453"/>
      <c r="BY1433" s="1453"/>
      <c r="BZ1433" s="1453"/>
      <c r="CA1433" s="1453"/>
      <c r="CB1433" s="1453"/>
      <c r="CC1433" s="1453"/>
      <c r="CD1433" s="1453"/>
      <c r="CE1433" s="1453"/>
      <c r="CF1433" s="1453"/>
      <c r="CG1433" s="1453"/>
      <c r="CH1433" s="1453"/>
      <c r="CI1433" s="1453"/>
      <c r="CJ1433" s="1453"/>
      <c r="CK1433" s="1453"/>
      <c r="CL1433" s="1453"/>
      <c r="CM1433" s="1453"/>
      <c r="CN1433" s="1453"/>
      <c r="CO1433" s="1453"/>
      <c r="CP1433" s="1453"/>
      <c r="CQ1433" s="1453"/>
      <c r="CR1433" s="1453"/>
      <c r="CS1433" s="1453"/>
      <c r="CT1433" s="1453"/>
      <c r="CU1433" s="1453"/>
      <c r="CV1433" s="1453"/>
      <c r="CW1433" s="1453"/>
      <c r="CX1433" s="1453"/>
      <c r="CY1433" s="1453"/>
      <c r="CZ1433" s="1453"/>
      <c r="DA1433" s="1453"/>
      <c r="DB1433" s="1453"/>
      <c r="DC1433" s="1453"/>
      <c r="DD1433" s="1453"/>
      <c r="DE1433" s="1453"/>
      <c r="DF1433" s="1453"/>
      <c r="DG1433" s="1453"/>
      <c r="DH1433" s="1453"/>
      <c r="DI1433" s="1453"/>
      <c r="DJ1433" s="1453"/>
      <c r="DK1433" s="1453"/>
      <c r="DL1433" s="1453"/>
      <c r="DM1433" s="1453"/>
      <c r="DN1433" s="1453"/>
      <c r="DO1433" s="1453"/>
      <c r="DP1433" s="1453"/>
      <c r="DQ1433" s="1453"/>
      <c r="DR1433" s="1453"/>
      <c r="DS1433" s="1453"/>
      <c r="DT1433" s="1453"/>
    </row>
    <row r="1434" spans="1:124" s="1543" customFormat="1" ht="21.9" customHeight="1" x14ac:dyDescent="0.3">
      <c r="A1434" s="1453"/>
      <c r="B1434" s="1453"/>
      <c r="C1434" s="1514"/>
      <c r="D1434" s="1514"/>
      <c r="E1434" s="1514"/>
      <c r="F1434" s="1848"/>
      <c r="G1434" s="1930"/>
      <c r="H1434" s="1516"/>
      <c r="I1434" s="1537"/>
      <c r="J1434" s="1537"/>
      <c r="K1434" s="1453"/>
      <c r="L1434" s="1453"/>
      <c r="M1434" s="1453"/>
      <c r="N1434" s="1514"/>
      <c r="O1434" s="1453"/>
      <c r="P1434" s="1453"/>
      <c r="Q1434" s="1453"/>
      <c r="R1434" s="1453"/>
      <c r="S1434" s="1453"/>
      <c r="T1434" s="1452"/>
      <c r="U1434"/>
      <c r="V1434"/>
      <c r="W1434" s="1453"/>
      <c r="X1434" s="1453"/>
      <c r="Y1434" s="1453"/>
      <c r="Z1434" s="1453"/>
      <c r="AA1434" s="1453"/>
      <c r="AB1434" s="1453"/>
      <c r="AC1434" s="1453"/>
      <c r="AD1434" s="1453"/>
      <c r="AE1434" s="1453"/>
      <c r="AF1434" s="1453"/>
      <c r="AG1434" s="1453"/>
      <c r="AH1434" s="1453"/>
      <c r="AI1434" s="1453"/>
      <c r="AJ1434" s="1453"/>
      <c r="AK1434" s="1453"/>
      <c r="AL1434" s="1453"/>
      <c r="AM1434" s="1453"/>
      <c r="AN1434" s="1453"/>
      <c r="AO1434" s="1453"/>
      <c r="AP1434" s="1453"/>
      <c r="AQ1434" s="1453"/>
      <c r="AR1434" s="1454"/>
      <c r="AS1434" s="1453"/>
      <c r="AT1434" s="1453"/>
      <c r="AU1434" s="1453"/>
      <c r="AV1434" s="1453"/>
      <c r="AW1434" s="1453"/>
      <c r="AX1434" s="1453"/>
      <c r="AY1434" s="1453"/>
      <c r="AZ1434" s="1453"/>
      <c r="BA1434" s="1453"/>
      <c r="BB1434" s="1453"/>
      <c r="BC1434" s="1453"/>
      <c r="BD1434" s="1453"/>
      <c r="BE1434" s="1453"/>
      <c r="BF1434" s="1453"/>
      <c r="BG1434" s="1453"/>
      <c r="BH1434" s="1453"/>
      <c r="BI1434" s="1453"/>
      <c r="BJ1434" s="1453"/>
      <c r="BK1434" s="1453"/>
      <c r="BL1434" s="1453"/>
      <c r="BM1434" s="1453"/>
      <c r="BN1434" s="1453"/>
      <c r="BO1434" s="1453"/>
      <c r="BP1434" s="1453"/>
      <c r="BQ1434" s="1453"/>
      <c r="BR1434" s="1453"/>
      <c r="BS1434" s="1453"/>
      <c r="BT1434" s="1453"/>
      <c r="BU1434" s="1453"/>
      <c r="BV1434" s="1453"/>
      <c r="BW1434" s="1453"/>
      <c r="BX1434" s="1453"/>
      <c r="BY1434" s="1453"/>
      <c r="BZ1434" s="1453"/>
      <c r="CA1434" s="1453"/>
      <c r="CB1434" s="1453"/>
      <c r="CC1434" s="1453"/>
      <c r="CD1434" s="1453"/>
      <c r="CE1434" s="1453"/>
      <c r="CF1434" s="1453"/>
      <c r="CG1434" s="1453"/>
      <c r="CH1434" s="1453"/>
      <c r="CI1434" s="1453"/>
      <c r="CJ1434" s="1453"/>
      <c r="CK1434" s="1453"/>
      <c r="CL1434" s="1453"/>
      <c r="CM1434" s="1453"/>
      <c r="CN1434" s="1453"/>
      <c r="CO1434" s="1453"/>
      <c r="CP1434" s="1453"/>
      <c r="CQ1434" s="1453"/>
      <c r="CR1434" s="1453"/>
      <c r="CS1434" s="1453"/>
      <c r="CT1434" s="1453"/>
      <c r="CU1434" s="1453"/>
      <c r="CV1434" s="1453"/>
      <c r="CW1434" s="1453"/>
      <c r="CX1434" s="1453"/>
      <c r="CY1434" s="1453"/>
      <c r="CZ1434" s="1453"/>
      <c r="DA1434" s="1453"/>
      <c r="DB1434" s="1453"/>
      <c r="DC1434" s="1453"/>
      <c r="DD1434" s="1453"/>
      <c r="DE1434" s="1453"/>
      <c r="DF1434" s="1453"/>
      <c r="DG1434" s="1453"/>
      <c r="DH1434" s="1453"/>
      <c r="DI1434" s="1453"/>
      <c r="DJ1434" s="1453"/>
      <c r="DK1434" s="1453"/>
      <c r="DL1434" s="1453"/>
      <c r="DM1434" s="1453"/>
      <c r="DN1434" s="1453"/>
      <c r="DO1434" s="1453"/>
      <c r="DP1434" s="1453"/>
      <c r="DQ1434" s="1453"/>
      <c r="DR1434" s="1453"/>
      <c r="DS1434" s="1453"/>
      <c r="DT1434" s="1453"/>
    </row>
    <row r="1435" spans="1:124" s="1543" customFormat="1" ht="21.9" customHeight="1" x14ac:dyDescent="0.3">
      <c r="A1435" s="1453"/>
      <c r="B1435" s="1453"/>
      <c r="C1435" s="1514"/>
      <c r="D1435" s="1514"/>
      <c r="E1435" s="1514"/>
      <c r="F1435" s="1848"/>
      <c r="G1435" s="1930"/>
      <c r="H1435" s="1516"/>
      <c r="I1435" s="1537"/>
      <c r="J1435" s="1537"/>
      <c r="K1435" s="1453"/>
      <c r="L1435" s="1453"/>
      <c r="M1435" s="1453"/>
      <c r="N1435" s="1514"/>
      <c r="O1435" s="1453"/>
      <c r="P1435" s="1453"/>
      <c r="Q1435" s="1453"/>
      <c r="R1435" s="1453"/>
      <c r="S1435" s="1453"/>
      <c r="T1435" s="1452"/>
      <c r="U1435"/>
      <c r="V1435"/>
      <c r="W1435" s="1453"/>
      <c r="X1435" s="1453"/>
      <c r="Y1435" s="1453"/>
      <c r="Z1435" s="1453"/>
      <c r="AA1435" s="1453"/>
      <c r="AB1435" s="1453"/>
      <c r="AC1435" s="1453"/>
      <c r="AD1435" s="1453"/>
      <c r="AE1435" s="1453"/>
      <c r="AF1435" s="1453"/>
      <c r="AG1435" s="1453"/>
      <c r="AH1435" s="1453"/>
      <c r="AI1435" s="1453"/>
      <c r="AJ1435" s="1453"/>
      <c r="AK1435" s="1453"/>
      <c r="AL1435" s="1453"/>
      <c r="AM1435" s="1453"/>
      <c r="AN1435" s="1453"/>
      <c r="AO1435" s="1453"/>
      <c r="AP1435" s="1453"/>
      <c r="AQ1435" s="1453"/>
      <c r="AR1435" s="1454"/>
      <c r="AS1435" s="1453"/>
      <c r="AT1435" s="1453"/>
      <c r="AU1435" s="1453"/>
      <c r="AV1435" s="1453"/>
      <c r="AW1435" s="1453"/>
      <c r="AX1435" s="1453"/>
      <c r="AY1435" s="1453"/>
      <c r="AZ1435" s="1453"/>
      <c r="BA1435" s="1453"/>
      <c r="BB1435" s="1453"/>
      <c r="BC1435" s="1453"/>
      <c r="BD1435" s="1453"/>
      <c r="BE1435" s="1453"/>
      <c r="BF1435" s="1453"/>
      <c r="BG1435" s="1453"/>
      <c r="BH1435" s="1453"/>
      <c r="BI1435" s="1453"/>
      <c r="BJ1435" s="1453"/>
      <c r="BK1435" s="1453"/>
      <c r="BL1435" s="1453"/>
      <c r="BM1435" s="1453"/>
      <c r="BN1435" s="1453"/>
      <c r="BO1435" s="1453"/>
      <c r="BP1435" s="1453"/>
      <c r="BQ1435" s="1453"/>
      <c r="BR1435" s="1453"/>
      <c r="BS1435" s="1453"/>
      <c r="BT1435" s="1453"/>
      <c r="BU1435" s="1453"/>
      <c r="BV1435" s="1453"/>
      <c r="BW1435" s="1453"/>
      <c r="BX1435" s="1453"/>
      <c r="BY1435" s="1453"/>
      <c r="BZ1435" s="1453"/>
      <c r="CA1435" s="1453"/>
      <c r="CB1435" s="1453"/>
      <c r="CC1435" s="1453"/>
      <c r="CD1435" s="1453"/>
      <c r="CE1435" s="1453"/>
      <c r="CF1435" s="1453"/>
      <c r="CG1435" s="1453"/>
      <c r="CH1435" s="1453"/>
      <c r="CI1435" s="1453"/>
      <c r="CJ1435" s="1453"/>
      <c r="CK1435" s="1453"/>
      <c r="CL1435" s="1453"/>
      <c r="CM1435" s="1453"/>
      <c r="CN1435" s="1453"/>
      <c r="CO1435" s="1453"/>
      <c r="CP1435" s="1453"/>
      <c r="CQ1435" s="1453"/>
      <c r="CR1435" s="1453"/>
      <c r="CS1435" s="1453"/>
      <c r="CT1435" s="1453"/>
      <c r="CU1435" s="1453"/>
      <c r="CV1435" s="1453"/>
      <c r="CW1435" s="1453"/>
      <c r="CX1435" s="1453"/>
      <c r="CY1435" s="1453"/>
      <c r="CZ1435" s="1453"/>
      <c r="DA1435" s="1453"/>
      <c r="DB1435" s="1453"/>
      <c r="DC1435" s="1453"/>
      <c r="DD1435" s="1453"/>
      <c r="DE1435" s="1453"/>
      <c r="DF1435" s="1453"/>
      <c r="DG1435" s="1453"/>
      <c r="DH1435" s="1453"/>
      <c r="DI1435" s="1453"/>
      <c r="DJ1435" s="1453"/>
      <c r="DK1435" s="1453"/>
      <c r="DL1435" s="1453"/>
      <c r="DM1435" s="1453"/>
      <c r="DN1435" s="1453"/>
      <c r="DO1435" s="1453"/>
      <c r="DP1435" s="1453"/>
      <c r="DQ1435" s="1453"/>
      <c r="DR1435" s="1453"/>
      <c r="DS1435" s="1453"/>
      <c r="DT1435" s="1453"/>
    </row>
    <row r="1436" spans="1:124" s="1543" customFormat="1" ht="21.9" customHeight="1" x14ac:dyDescent="0.3">
      <c r="A1436" s="1453"/>
      <c r="B1436" s="1453"/>
      <c r="C1436" s="1514"/>
      <c r="D1436" s="1514"/>
      <c r="E1436" s="1514"/>
      <c r="F1436" s="1848"/>
      <c r="G1436" s="1930"/>
      <c r="H1436" s="1516"/>
      <c r="I1436" s="1537"/>
      <c r="J1436" s="1537"/>
      <c r="K1436" s="1453"/>
      <c r="L1436" s="1453"/>
      <c r="M1436" s="1453"/>
      <c r="N1436" s="1514"/>
      <c r="O1436" s="1453"/>
      <c r="P1436" s="1453"/>
      <c r="Q1436" s="1453"/>
      <c r="R1436" s="1453"/>
      <c r="S1436" s="1453"/>
      <c r="T1436" s="1452"/>
      <c r="U1436"/>
      <c r="V1436"/>
      <c r="W1436" s="1453"/>
      <c r="X1436" s="1453"/>
      <c r="Y1436" s="1453"/>
      <c r="Z1436" s="1453"/>
      <c r="AA1436" s="1453"/>
      <c r="AB1436" s="1453"/>
      <c r="AC1436" s="1453"/>
      <c r="AD1436" s="1453"/>
      <c r="AE1436" s="1453"/>
      <c r="AF1436" s="1453"/>
      <c r="AG1436" s="1453"/>
      <c r="AH1436" s="1453"/>
      <c r="AI1436" s="1453"/>
      <c r="AJ1436" s="1453"/>
      <c r="AK1436" s="1453"/>
      <c r="AL1436" s="1453"/>
      <c r="AM1436" s="1453"/>
      <c r="AN1436" s="1453"/>
      <c r="AO1436" s="1453"/>
      <c r="AP1436" s="1453"/>
      <c r="AQ1436" s="1453"/>
      <c r="AR1436" s="1454"/>
      <c r="AS1436" s="1453"/>
      <c r="AT1436" s="1453"/>
      <c r="AU1436" s="1453"/>
      <c r="AV1436" s="1453"/>
      <c r="AW1436" s="1453"/>
      <c r="AX1436" s="1453"/>
      <c r="AY1436" s="1453"/>
      <c r="AZ1436" s="1453"/>
      <c r="BA1436" s="1453"/>
      <c r="BB1436" s="1453"/>
      <c r="BC1436" s="1453"/>
      <c r="BD1436" s="1453"/>
      <c r="BE1436" s="1453"/>
      <c r="BF1436" s="1453"/>
      <c r="BG1436" s="1453"/>
      <c r="BH1436" s="1453"/>
      <c r="BI1436" s="1453"/>
      <c r="BJ1436" s="1453"/>
      <c r="BK1436" s="1453"/>
      <c r="BL1436" s="1453"/>
      <c r="BM1436" s="1453"/>
      <c r="BN1436" s="1453"/>
      <c r="BO1436" s="1453"/>
      <c r="BP1436" s="1453"/>
      <c r="BQ1436" s="1453"/>
      <c r="BR1436" s="1453"/>
      <c r="BS1436" s="1453"/>
      <c r="BT1436" s="1453"/>
      <c r="BU1436" s="1453"/>
      <c r="BV1436" s="1453"/>
      <c r="BW1436" s="1453"/>
      <c r="BX1436" s="1453"/>
      <c r="BY1436" s="1453"/>
      <c r="BZ1436" s="1453"/>
      <c r="CA1436" s="1453"/>
      <c r="CB1436" s="1453"/>
      <c r="CC1436" s="1453"/>
      <c r="CD1436" s="1453"/>
      <c r="CE1436" s="1453"/>
      <c r="CF1436" s="1453"/>
      <c r="CG1436" s="1453"/>
      <c r="CH1436" s="1453"/>
      <c r="CI1436" s="1453"/>
      <c r="CJ1436" s="1453"/>
      <c r="CK1436" s="1453"/>
      <c r="CL1436" s="1453"/>
      <c r="CM1436" s="1453"/>
      <c r="CN1436" s="1453"/>
      <c r="CO1436" s="1453"/>
      <c r="CP1436" s="1453"/>
      <c r="CQ1436" s="1453"/>
      <c r="CR1436" s="1453"/>
      <c r="CS1436" s="1453"/>
      <c r="CT1436" s="1453"/>
      <c r="CU1436" s="1453"/>
      <c r="CV1436" s="1453"/>
      <c r="CW1436" s="1453"/>
      <c r="CX1436" s="1453"/>
      <c r="CY1436" s="1453"/>
      <c r="CZ1436" s="1453"/>
      <c r="DA1436" s="1453"/>
      <c r="DB1436" s="1453"/>
      <c r="DC1436" s="1453"/>
      <c r="DD1436" s="1453"/>
      <c r="DE1436" s="1453"/>
      <c r="DF1436" s="1453"/>
      <c r="DG1436" s="1453"/>
      <c r="DH1436" s="1453"/>
      <c r="DI1436" s="1453"/>
      <c r="DJ1436" s="1453"/>
      <c r="DK1436" s="1453"/>
      <c r="DL1436" s="1453"/>
      <c r="DM1436" s="1453"/>
      <c r="DN1436" s="1453"/>
      <c r="DO1436" s="1453"/>
      <c r="DP1436" s="1453"/>
      <c r="DQ1436" s="1453"/>
      <c r="DR1436" s="1453"/>
      <c r="DS1436" s="1453"/>
      <c r="DT1436" s="1453"/>
    </row>
    <row r="1437" spans="1:124" s="1543" customFormat="1" ht="21.9" customHeight="1" x14ac:dyDescent="0.3">
      <c r="A1437" s="1453"/>
      <c r="B1437" s="1453"/>
      <c r="C1437" s="1514"/>
      <c r="D1437" s="1514"/>
      <c r="E1437" s="1514"/>
      <c r="F1437" s="1848"/>
      <c r="G1437" s="1930"/>
      <c r="H1437" s="1516"/>
      <c r="I1437" s="1537"/>
      <c r="J1437" s="1537"/>
      <c r="K1437" s="1453"/>
      <c r="L1437" s="1453"/>
      <c r="M1437" s="1453"/>
      <c r="N1437" s="1514"/>
      <c r="O1437" s="1453"/>
      <c r="P1437" s="1453"/>
      <c r="Q1437" s="1453"/>
      <c r="R1437" s="1453"/>
      <c r="S1437" s="1453"/>
      <c r="T1437" s="1452"/>
      <c r="U1437"/>
      <c r="V1437"/>
      <c r="W1437" s="1453"/>
      <c r="X1437" s="1453"/>
      <c r="Y1437" s="1453"/>
      <c r="Z1437" s="1453"/>
      <c r="AA1437" s="1453"/>
      <c r="AB1437" s="1453"/>
      <c r="AC1437" s="1453"/>
      <c r="AD1437" s="1453"/>
      <c r="AE1437" s="1453"/>
      <c r="AF1437" s="1453"/>
      <c r="AG1437" s="1453"/>
      <c r="AH1437" s="1453"/>
      <c r="AI1437" s="1453"/>
      <c r="AJ1437" s="1453"/>
      <c r="AK1437" s="1453"/>
      <c r="AL1437" s="1453"/>
      <c r="AM1437" s="1453"/>
      <c r="AN1437" s="1453"/>
      <c r="AO1437" s="1453"/>
      <c r="AP1437" s="1453"/>
      <c r="AQ1437" s="1453"/>
      <c r="AR1437" s="1454"/>
      <c r="AS1437" s="1453"/>
      <c r="AT1437" s="1453"/>
      <c r="AU1437" s="1453"/>
      <c r="AV1437" s="1453"/>
      <c r="AW1437" s="1453"/>
      <c r="AX1437" s="1453"/>
      <c r="AY1437" s="1453"/>
      <c r="AZ1437" s="1453"/>
      <c r="BA1437" s="1453"/>
      <c r="BB1437" s="1453"/>
      <c r="BC1437" s="1453"/>
      <c r="BD1437" s="1453"/>
      <c r="BE1437" s="1453"/>
      <c r="BF1437" s="1453"/>
      <c r="BG1437" s="1453"/>
      <c r="BH1437" s="1453"/>
      <c r="BI1437" s="1453"/>
      <c r="BJ1437" s="1453"/>
      <c r="BK1437" s="1453"/>
      <c r="BL1437" s="1453"/>
      <c r="BM1437" s="1453"/>
      <c r="BN1437" s="1453"/>
      <c r="BO1437" s="1453"/>
      <c r="BP1437" s="1453"/>
      <c r="BQ1437" s="1453"/>
      <c r="BR1437" s="1453"/>
      <c r="BS1437" s="1453"/>
      <c r="BT1437" s="1453"/>
      <c r="BU1437" s="1453"/>
      <c r="BV1437" s="1453"/>
      <c r="BW1437" s="1453"/>
      <c r="BX1437" s="1453"/>
      <c r="BY1437" s="1453"/>
      <c r="BZ1437" s="1453"/>
      <c r="CA1437" s="1453"/>
      <c r="CB1437" s="1453"/>
      <c r="CC1437" s="1453"/>
      <c r="CD1437" s="1453"/>
      <c r="CE1437" s="1453"/>
      <c r="CF1437" s="1453"/>
      <c r="CG1437" s="1453"/>
      <c r="CH1437" s="1453"/>
      <c r="CI1437" s="1453"/>
      <c r="CJ1437" s="1453"/>
      <c r="CK1437" s="1453"/>
      <c r="CL1437" s="1453"/>
      <c r="CM1437" s="1453"/>
      <c r="CN1437" s="1453"/>
      <c r="CO1437" s="1453"/>
      <c r="CP1437" s="1453"/>
      <c r="CQ1437" s="1453"/>
      <c r="CR1437" s="1453"/>
      <c r="CS1437" s="1453"/>
      <c r="CT1437" s="1453"/>
      <c r="CU1437" s="1453"/>
      <c r="CV1437" s="1453"/>
      <c r="CW1437" s="1453"/>
      <c r="CX1437" s="1453"/>
      <c r="CY1437" s="1453"/>
      <c r="CZ1437" s="1453"/>
      <c r="DA1437" s="1453"/>
      <c r="DB1437" s="1453"/>
      <c r="DC1437" s="1453"/>
      <c r="DD1437" s="1453"/>
      <c r="DE1437" s="1453"/>
      <c r="DF1437" s="1453"/>
      <c r="DG1437" s="1453"/>
      <c r="DH1437" s="1453"/>
      <c r="DI1437" s="1453"/>
      <c r="DJ1437" s="1453"/>
      <c r="DK1437" s="1453"/>
      <c r="DL1437" s="1453"/>
      <c r="DM1437" s="1453"/>
      <c r="DN1437" s="1453"/>
      <c r="DO1437" s="1453"/>
      <c r="DP1437" s="1453"/>
      <c r="DQ1437" s="1453"/>
      <c r="DR1437" s="1453"/>
      <c r="DS1437" s="1453"/>
      <c r="DT1437" s="1453"/>
    </row>
    <row r="1438" spans="1:124" s="1543" customFormat="1" ht="21.9" customHeight="1" x14ac:dyDescent="0.3">
      <c r="A1438" s="1453"/>
      <c r="B1438" s="1453"/>
      <c r="C1438" s="1514"/>
      <c r="D1438" s="1514"/>
      <c r="E1438" s="1514"/>
      <c r="F1438" s="1848"/>
      <c r="G1438" s="1930"/>
      <c r="H1438" s="1516"/>
      <c r="I1438" s="1537"/>
      <c r="J1438" s="1537"/>
      <c r="K1438" s="1453"/>
      <c r="L1438" s="1453"/>
      <c r="M1438" s="1453"/>
      <c r="N1438" s="1514"/>
      <c r="O1438" s="1453"/>
      <c r="P1438" s="1453"/>
      <c r="Q1438" s="1453"/>
      <c r="R1438" s="1453"/>
      <c r="S1438" s="1453"/>
      <c r="T1438" s="1452"/>
      <c r="U1438"/>
      <c r="V1438"/>
      <c r="W1438" s="1453"/>
      <c r="X1438" s="1453"/>
      <c r="Y1438" s="1453"/>
      <c r="Z1438" s="1453"/>
      <c r="AA1438" s="1453"/>
      <c r="AB1438" s="1453"/>
      <c r="AC1438" s="1453"/>
      <c r="AD1438" s="1453"/>
      <c r="AE1438" s="1453"/>
      <c r="AF1438" s="1453"/>
      <c r="AG1438" s="1453"/>
      <c r="AH1438" s="1453"/>
      <c r="AI1438" s="1453"/>
      <c r="AJ1438" s="1453"/>
      <c r="AK1438" s="1453"/>
      <c r="AL1438" s="1453"/>
      <c r="AM1438" s="1453"/>
      <c r="AN1438" s="1453"/>
      <c r="AO1438" s="1453"/>
      <c r="AP1438" s="1453"/>
      <c r="AQ1438" s="1453"/>
      <c r="AR1438" s="1454"/>
      <c r="AS1438" s="1453"/>
      <c r="AT1438" s="1453"/>
      <c r="AU1438" s="1453"/>
      <c r="AV1438" s="1453"/>
      <c r="AW1438" s="1453"/>
      <c r="AX1438" s="1453"/>
      <c r="AY1438" s="1453"/>
      <c r="AZ1438" s="1453"/>
      <c r="BA1438" s="1453"/>
      <c r="BB1438" s="1453"/>
      <c r="BC1438" s="1453"/>
      <c r="BD1438" s="1453"/>
      <c r="BE1438" s="1453"/>
      <c r="BF1438" s="1453"/>
      <c r="BG1438" s="1453"/>
      <c r="BH1438" s="1453"/>
      <c r="BI1438" s="1453"/>
      <c r="BJ1438" s="1453"/>
      <c r="BK1438" s="1453"/>
      <c r="BL1438" s="1453"/>
      <c r="BM1438" s="1453"/>
      <c r="BN1438" s="1453"/>
      <c r="BO1438" s="1453"/>
      <c r="BP1438" s="1453"/>
      <c r="BQ1438" s="1453"/>
      <c r="BR1438" s="1453"/>
      <c r="BS1438" s="1453"/>
      <c r="BT1438" s="1453"/>
      <c r="BU1438" s="1453"/>
      <c r="BV1438" s="1453"/>
      <c r="BW1438" s="1453"/>
      <c r="BX1438" s="1453"/>
      <c r="BY1438" s="1453"/>
      <c r="BZ1438" s="1453"/>
      <c r="CA1438" s="1453"/>
      <c r="CB1438" s="1453"/>
      <c r="CC1438" s="1453"/>
      <c r="CD1438" s="1453"/>
      <c r="CE1438" s="1453"/>
      <c r="CF1438" s="1453"/>
      <c r="CG1438" s="1453"/>
      <c r="CH1438" s="1453"/>
      <c r="CI1438" s="1453"/>
      <c r="CJ1438" s="1453"/>
      <c r="CK1438" s="1453"/>
      <c r="CL1438" s="1453"/>
      <c r="CM1438" s="1453"/>
      <c r="CN1438" s="1453"/>
      <c r="CO1438" s="1453"/>
      <c r="CP1438" s="1453"/>
      <c r="CQ1438" s="1453"/>
      <c r="CR1438" s="1453"/>
      <c r="CS1438" s="1453"/>
      <c r="CT1438" s="1453"/>
      <c r="CU1438" s="1453"/>
      <c r="CV1438" s="1453"/>
      <c r="CW1438" s="1453"/>
      <c r="CX1438" s="1453"/>
      <c r="CY1438" s="1453"/>
      <c r="CZ1438" s="1453"/>
      <c r="DA1438" s="1453"/>
      <c r="DB1438" s="1453"/>
      <c r="DC1438" s="1453"/>
      <c r="DD1438" s="1453"/>
      <c r="DE1438" s="1453"/>
      <c r="DF1438" s="1453"/>
      <c r="DG1438" s="1453"/>
      <c r="DH1438" s="1453"/>
      <c r="DI1438" s="1453"/>
      <c r="DJ1438" s="1453"/>
      <c r="DK1438" s="1453"/>
      <c r="DL1438" s="1453"/>
      <c r="DM1438" s="1453"/>
      <c r="DN1438" s="1453"/>
      <c r="DO1438" s="1453"/>
      <c r="DP1438" s="1453"/>
      <c r="DQ1438" s="1453"/>
      <c r="DR1438" s="1453"/>
      <c r="DS1438" s="1453"/>
      <c r="DT1438" s="1453"/>
    </row>
    <row r="1439" spans="1:124" s="1543" customFormat="1" ht="21.9" customHeight="1" x14ac:dyDescent="0.3">
      <c r="A1439" s="1453"/>
      <c r="B1439" s="1453"/>
      <c r="C1439" s="1514"/>
      <c r="D1439" s="1514"/>
      <c r="E1439" s="1514"/>
      <c r="F1439" s="1848"/>
      <c r="G1439" s="1930"/>
      <c r="H1439" s="1516"/>
      <c r="I1439" s="1537"/>
      <c r="J1439" s="1537"/>
      <c r="K1439" s="1453"/>
      <c r="L1439" s="1453"/>
      <c r="M1439" s="1453"/>
      <c r="N1439" s="1514"/>
      <c r="O1439" s="1453"/>
      <c r="P1439" s="1453"/>
      <c r="Q1439" s="1453"/>
      <c r="R1439" s="1453"/>
      <c r="S1439" s="1453"/>
      <c r="T1439" s="1452"/>
      <c r="U1439"/>
      <c r="V1439"/>
      <c r="W1439" s="1453"/>
      <c r="X1439" s="1453"/>
      <c r="Y1439" s="1453"/>
      <c r="Z1439" s="1453"/>
      <c r="AA1439" s="1453"/>
      <c r="AB1439" s="1453"/>
      <c r="AC1439" s="1453"/>
      <c r="AD1439" s="1453"/>
      <c r="AE1439" s="1453"/>
      <c r="AF1439" s="1453"/>
      <c r="AG1439" s="1453"/>
      <c r="AH1439" s="1453"/>
      <c r="AI1439" s="1453"/>
      <c r="AJ1439" s="1453"/>
      <c r="AK1439" s="1453"/>
      <c r="AL1439" s="1453"/>
      <c r="AM1439" s="1453"/>
      <c r="AN1439" s="1453"/>
      <c r="AO1439" s="1453"/>
      <c r="AP1439" s="1453"/>
      <c r="AQ1439" s="1453"/>
      <c r="AR1439" s="1454"/>
      <c r="AS1439" s="1453"/>
      <c r="AT1439" s="1453"/>
      <c r="AU1439" s="1453"/>
      <c r="AV1439" s="1453"/>
      <c r="AW1439" s="1453"/>
      <c r="AX1439" s="1453"/>
      <c r="AY1439" s="1453"/>
      <c r="AZ1439" s="1453"/>
      <c r="BA1439" s="1453"/>
      <c r="BB1439" s="1453"/>
      <c r="BC1439" s="1453"/>
      <c r="BD1439" s="1453"/>
      <c r="BE1439" s="1453"/>
      <c r="BF1439" s="1453"/>
      <c r="BG1439" s="1453"/>
      <c r="BH1439" s="1453"/>
      <c r="BI1439" s="1453"/>
      <c r="BJ1439" s="1453"/>
      <c r="BK1439" s="1453"/>
      <c r="BL1439" s="1453"/>
      <c r="BM1439" s="1453"/>
      <c r="BN1439" s="1453"/>
      <c r="BO1439" s="1453"/>
      <c r="BP1439" s="1453"/>
      <c r="BQ1439" s="1453"/>
      <c r="BR1439" s="1453"/>
      <c r="BS1439" s="1453"/>
      <c r="BT1439" s="1453"/>
      <c r="BU1439" s="1453"/>
      <c r="BV1439" s="1453"/>
      <c r="BW1439" s="1453"/>
      <c r="BX1439" s="1453"/>
      <c r="BY1439" s="1453"/>
      <c r="BZ1439" s="1453"/>
      <c r="CA1439" s="1453"/>
      <c r="CB1439" s="1453"/>
      <c r="CC1439" s="1453"/>
      <c r="CD1439" s="1453"/>
      <c r="CE1439" s="1453"/>
      <c r="CF1439" s="1453"/>
      <c r="CG1439" s="1453"/>
      <c r="CH1439" s="1453"/>
      <c r="CI1439" s="1453"/>
      <c r="CJ1439" s="1453"/>
      <c r="CK1439" s="1453"/>
      <c r="CL1439" s="1453"/>
      <c r="CM1439" s="1453"/>
      <c r="CN1439" s="1453"/>
      <c r="CO1439" s="1453"/>
      <c r="CP1439" s="1453"/>
      <c r="CQ1439" s="1453"/>
      <c r="CR1439" s="1453"/>
      <c r="CS1439" s="1453"/>
      <c r="CT1439" s="1453"/>
      <c r="CU1439" s="1453"/>
      <c r="CV1439" s="1453"/>
      <c r="CW1439" s="1453"/>
      <c r="CX1439" s="1453"/>
      <c r="CY1439" s="1453"/>
      <c r="CZ1439" s="1453"/>
      <c r="DA1439" s="1453"/>
      <c r="DB1439" s="1453"/>
      <c r="DC1439" s="1453"/>
      <c r="DD1439" s="1453"/>
      <c r="DE1439" s="1453"/>
      <c r="DF1439" s="1453"/>
      <c r="DG1439" s="1453"/>
      <c r="DH1439" s="1453"/>
      <c r="DI1439" s="1453"/>
      <c r="DJ1439" s="1453"/>
      <c r="DK1439" s="1453"/>
      <c r="DL1439" s="1453"/>
      <c r="DM1439" s="1453"/>
      <c r="DN1439" s="1453"/>
      <c r="DO1439" s="1453"/>
      <c r="DP1439" s="1453"/>
      <c r="DQ1439" s="1453"/>
      <c r="DR1439" s="1453"/>
      <c r="DS1439" s="1453"/>
      <c r="DT1439" s="1453"/>
    </row>
    <row r="1440" spans="1:124" s="1543" customFormat="1" ht="21.9" customHeight="1" x14ac:dyDescent="0.3">
      <c r="A1440" s="1453"/>
      <c r="B1440" s="1453"/>
      <c r="C1440" s="1514"/>
      <c r="D1440" s="1514"/>
      <c r="E1440" s="1514"/>
      <c r="F1440" s="1848"/>
      <c r="G1440" s="1930"/>
      <c r="H1440" s="1516"/>
      <c r="I1440" s="1537"/>
      <c r="J1440" s="1537"/>
      <c r="K1440" s="1453"/>
      <c r="L1440" s="1453"/>
      <c r="M1440" s="1453"/>
      <c r="N1440" s="1514"/>
      <c r="O1440" s="1453"/>
      <c r="P1440" s="1453"/>
      <c r="Q1440" s="1453"/>
      <c r="R1440" s="1453"/>
      <c r="S1440" s="1453"/>
      <c r="T1440" s="1452"/>
      <c r="U1440"/>
      <c r="V1440"/>
      <c r="W1440" s="1453"/>
      <c r="X1440" s="1453"/>
      <c r="Y1440" s="1453"/>
      <c r="Z1440" s="1453"/>
      <c r="AA1440" s="1453"/>
      <c r="AB1440" s="1453"/>
      <c r="AC1440" s="1453"/>
      <c r="AD1440" s="1453"/>
      <c r="AE1440" s="1453"/>
      <c r="AF1440" s="1453"/>
      <c r="AG1440" s="1453"/>
      <c r="AH1440" s="1453"/>
      <c r="AI1440" s="1453"/>
      <c r="AJ1440" s="1453"/>
      <c r="AK1440" s="1453"/>
      <c r="AL1440" s="1453"/>
      <c r="AM1440" s="1453"/>
      <c r="AN1440" s="1453"/>
      <c r="AO1440" s="1453"/>
      <c r="AP1440" s="1453"/>
      <c r="AQ1440" s="1453"/>
      <c r="AR1440" s="1454"/>
      <c r="AS1440" s="1453"/>
      <c r="AT1440" s="1453"/>
      <c r="AU1440" s="1453"/>
      <c r="AV1440" s="1453"/>
      <c r="AW1440" s="1453"/>
      <c r="AX1440" s="1453"/>
      <c r="AY1440" s="1453"/>
      <c r="AZ1440" s="1453"/>
      <c r="BA1440" s="1453"/>
      <c r="BB1440" s="1453"/>
      <c r="BC1440" s="1453"/>
      <c r="BD1440" s="1453"/>
      <c r="BE1440" s="1453"/>
      <c r="BF1440" s="1453"/>
      <c r="BG1440" s="1453"/>
      <c r="BH1440" s="1453"/>
      <c r="BI1440" s="1453"/>
      <c r="BJ1440" s="1453"/>
      <c r="BK1440" s="1453"/>
      <c r="BL1440" s="1453"/>
      <c r="BM1440" s="1453"/>
      <c r="BN1440" s="1453"/>
      <c r="BO1440" s="1453"/>
      <c r="BP1440" s="1453"/>
      <c r="BQ1440" s="1453"/>
      <c r="BR1440" s="1453"/>
      <c r="BS1440" s="1453"/>
      <c r="BT1440" s="1453"/>
      <c r="BU1440" s="1453"/>
      <c r="BV1440" s="1453"/>
      <c r="BW1440" s="1453"/>
      <c r="BX1440" s="1453"/>
      <c r="BY1440" s="1453"/>
      <c r="BZ1440" s="1453"/>
      <c r="CA1440" s="1453"/>
      <c r="CB1440" s="1453"/>
      <c r="CC1440" s="1453"/>
      <c r="CD1440" s="1453"/>
      <c r="CE1440" s="1453"/>
      <c r="CF1440" s="1453"/>
      <c r="CG1440" s="1453"/>
      <c r="CH1440" s="1453"/>
      <c r="CI1440" s="1453"/>
      <c r="CJ1440" s="1453"/>
      <c r="CK1440" s="1453"/>
      <c r="CL1440" s="1453"/>
      <c r="CM1440" s="1453"/>
      <c r="CN1440" s="1453"/>
      <c r="CO1440" s="1453"/>
      <c r="CP1440" s="1453"/>
      <c r="CQ1440" s="1453"/>
      <c r="CR1440" s="1453"/>
      <c r="CS1440" s="1453"/>
      <c r="CT1440" s="1453"/>
      <c r="CU1440" s="1453"/>
      <c r="CV1440" s="1453"/>
      <c r="CW1440" s="1453"/>
      <c r="CX1440" s="1453"/>
      <c r="CY1440" s="1453"/>
      <c r="CZ1440" s="1453"/>
      <c r="DA1440" s="1453"/>
      <c r="DB1440" s="1453"/>
      <c r="DC1440" s="1453"/>
      <c r="DD1440" s="1453"/>
      <c r="DE1440" s="1453"/>
      <c r="DF1440" s="1453"/>
      <c r="DG1440" s="1453"/>
      <c r="DH1440" s="1453"/>
      <c r="DI1440" s="1453"/>
      <c r="DJ1440" s="1453"/>
      <c r="DK1440" s="1453"/>
      <c r="DL1440" s="1453"/>
      <c r="DM1440" s="1453"/>
      <c r="DN1440" s="1453"/>
      <c r="DO1440" s="1453"/>
      <c r="DP1440" s="1453"/>
      <c r="DQ1440" s="1453"/>
      <c r="DR1440" s="1453"/>
      <c r="DS1440" s="1453"/>
      <c r="DT1440" s="1453"/>
    </row>
    <row r="1441" spans="1:124" s="1543" customFormat="1" ht="21.9" customHeight="1" x14ac:dyDescent="0.3">
      <c r="A1441" s="1453"/>
      <c r="B1441" s="1453"/>
      <c r="C1441" s="1514"/>
      <c r="D1441" s="1514"/>
      <c r="E1441" s="1514"/>
      <c r="F1441" s="1848"/>
      <c r="G1441" s="1930"/>
      <c r="H1441" s="1516"/>
      <c r="I1441" s="1537"/>
      <c r="J1441" s="1537"/>
      <c r="K1441" s="1453"/>
      <c r="L1441" s="1453"/>
      <c r="M1441" s="1453"/>
      <c r="N1441" s="1514"/>
      <c r="O1441" s="1453"/>
      <c r="P1441" s="1453"/>
      <c r="Q1441" s="1453"/>
      <c r="R1441" s="1453"/>
      <c r="S1441" s="1453"/>
      <c r="T1441" s="1452"/>
      <c r="U1441"/>
      <c r="V1441"/>
      <c r="W1441" s="1453"/>
      <c r="X1441" s="1453"/>
      <c r="Y1441" s="1453"/>
      <c r="Z1441" s="1453"/>
      <c r="AA1441" s="1453"/>
      <c r="AB1441" s="1453"/>
      <c r="AC1441" s="1453"/>
      <c r="AD1441" s="1453"/>
      <c r="AE1441" s="1453"/>
      <c r="AF1441" s="1453"/>
      <c r="AG1441" s="1453"/>
      <c r="AH1441" s="1453"/>
      <c r="AI1441" s="1453"/>
      <c r="AJ1441" s="1453"/>
      <c r="AK1441" s="1453"/>
      <c r="AL1441" s="1453"/>
      <c r="AM1441" s="1453"/>
      <c r="AN1441" s="1453"/>
      <c r="AO1441" s="1453"/>
      <c r="AP1441" s="1453"/>
      <c r="AQ1441" s="1453"/>
      <c r="AR1441" s="1454"/>
      <c r="AS1441" s="1453"/>
      <c r="AT1441" s="1453"/>
      <c r="AU1441" s="1453"/>
      <c r="AV1441" s="1453"/>
      <c r="AW1441" s="1453"/>
      <c r="AX1441" s="1453"/>
      <c r="AY1441" s="1453"/>
      <c r="AZ1441" s="1453"/>
      <c r="BA1441" s="1453"/>
      <c r="BB1441" s="1453"/>
      <c r="BC1441" s="1453"/>
      <c r="BD1441" s="1453"/>
      <c r="BE1441" s="1453"/>
      <c r="BF1441" s="1453"/>
      <c r="BG1441" s="1453"/>
      <c r="BH1441" s="1453"/>
      <c r="BI1441" s="1453"/>
      <c r="BJ1441" s="1453"/>
      <c r="BK1441" s="1453"/>
      <c r="BL1441" s="1453"/>
      <c r="BM1441" s="1453"/>
      <c r="BN1441" s="1453"/>
      <c r="BO1441" s="1453"/>
      <c r="BP1441" s="1453"/>
      <c r="BQ1441" s="1453"/>
      <c r="BR1441" s="1453"/>
      <c r="BS1441" s="1453"/>
      <c r="BT1441" s="1453"/>
      <c r="BU1441" s="1453"/>
      <c r="BV1441" s="1453"/>
      <c r="BW1441" s="1453"/>
      <c r="BX1441" s="1453"/>
      <c r="BY1441" s="1453"/>
      <c r="BZ1441" s="1453"/>
      <c r="CA1441" s="1453"/>
      <c r="CB1441" s="1453"/>
      <c r="CC1441" s="1453"/>
      <c r="CD1441" s="1453"/>
      <c r="CE1441" s="1453"/>
      <c r="CF1441" s="1453"/>
      <c r="CG1441" s="1453"/>
      <c r="CH1441" s="1453"/>
      <c r="CI1441" s="1453"/>
      <c r="CJ1441" s="1453"/>
      <c r="CK1441" s="1453"/>
      <c r="CL1441" s="1453"/>
      <c r="CM1441" s="1453"/>
      <c r="CN1441" s="1453"/>
      <c r="CO1441" s="1453"/>
      <c r="CP1441" s="1453"/>
      <c r="CQ1441" s="1453"/>
      <c r="CR1441" s="1453"/>
      <c r="CS1441" s="1453"/>
      <c r="CT1441" s="1453"/>
      <c r="CU1441" s="1453"/>
      <c r="CV1441" s="1453"/>
      <c r="CW1441" s="1453"/>
      <c r="CX1441" s="1453"/>
      <c r="CY1441" s="1453"/>
      <c r="CZ1441" s="1453"/>
      <c r="DA1441" s="1453"/>
      <c r="DB1441" s="1453"/>
      <c r="DC1441" s="1453"/>
      <c r="DD1441" s="1453"/>
      <c r="DE1441" s="1453"/>
      <c r="DF1441" s="1453"/>
      <c r="DG1441" s="1453"/>
      <c r="DH1441" s="1453"/>
      <c r="DI1441" s="1453"/>
      <c r="DJ1441" s="1453"/>
      <c r="DK1441" s="1453"/>
      <c r="DL1441" s="1453"/>
      <c r="DM1441" s="1453"/>
      <c r="DN1441" s="1453"/>
      <c r="DO1441" s="1453"/>
      <c r="DP1441" s="1453"/>
      <c r="DQ1441" s="1453"/>
      <c r="DR1441" s="1453"/>
      <c r="DS1441" s="1453"/>
      <c r="DT1441" s="1453"/>
    </row>
    <row r="1442" spans="1:124" s="1543" customFormat="1" ht="21.9" customHeight="1" x14ac:dyDescent="0.3">
      <c r="A1442" s="1453"/>
      <c r="B1442" s="1453"/>
      <c r="C1442" s="1514"/>
      <c r="D1442" s="1514"/>
      <c r="E1442" s="1514"/>
      <c r="F1442" s="1848"/>
      <c r="G1442" s="1930"/>
      <c r="H1442" s="1516"/>
      <c r="I1442" s="1537"/>
      <c r="J1442" s="1537"/>
      <c r="K1442" s="1453"/>
      <c r="L1442" s="1453"/>
      <c r="M1442" s="1453"/>
      <c r="N1442" s="1514"/>
      <c r="O1442" s="1453"/>
      <c r="P1442" s="1453"/>
      <c r="Q1442" s="1453"/>
      <c r="R1442" s="1453"/>
      <c r="S1442" s="1453"/>
      <c r="T1442" s="1452"/>
      <c r="U1442"/>
      <c r="V1442"/>
      <c r="W1442" s="1453"/>
      <c r="X1442" s="1453"/>
      <c r="Y1442" s="1453"/>
      <c r="Z1442" s="1453"/>
      <c r="AA1442" s="1453"/>
      <c r="AB1442" s="1453"/>
      <c r="AC1442" s="1453"/>
      <c r="AD1442" s="1453"/>
      <c r="AE1442" s="1453"/>
      <c r="AF1442" s="1453"/>
      <c r="AG1442" s="1453"/>
      <c r="AH1442" s="1453"/>
      <c r="AI1442" s="1453"/>
      <c r="AJ1442" s="1453"/>
      <c r="AK1442" s="1453"/>
      <c r="AL1442" s="1453"/>
      <c r="AM1442" s="1453"/>
      <c r="AN1442" s="1453"/>
      <c r="AO1442" s="1453"/>
      <c r="AP1442" s="1453"/>
      <c r="AQ1442" s="1453"/>
      <c r="AR1442" s="1454"/>
      <c r="AS1442" s="1453"/>
      <c r="AT1442" s="1453"/>
      <c r="AU1442" s="1453"/>
      <c r="AV1442" s="1453"/>
      <c r="AW1442" s="1453"/>
      <c r="AX1442" s="1453"/>
      <c r="AY1442" s="1453"/>
      <c r="AZ1442" s="1453"/>
      <c r="BA1442" s="1453"/>
      <c r="BB1442" s="1453"/>
      <c r="BC1442" s="1453"/>
      <c r="BD1442" s="1453"/>
      <c r="BE1442" s="1453"/>
      <c r="BF1442" s="1453"/>
      <c r="BG1442" s="1453"/>
      <c r="BH1442" s="1453"/>
      <c r="BI1442" s="1453"/>
      <c r="BJ1442" s="1453"/>
      <c r="BK1442" s="1453"/>
      <c r="BL1442" s="1453"/>
      <c r="BM1442" s="1453"/>
      <c r="BN1442" s="1453"/>
      <c r="BO1442" s="1453"/>
      <c r="BP1442" s="1453"/>
      <c r="BQ1442" s="1453"/>
      <c r="BR1442" s="1453"/>
      <c r="BS1442" s="1453"/>
      <c r="BT1442" s="1453"/>
      <c r="BU1442" s="1453"/>
      <c r="BV1442" s="1453"/>
      <c r="BW1442" s="1453"/>
      <c r="BX1442" s="1453"/>
      <c r="BY1442" s="1453"/>
      <c r="BZ1442" s="1453"/>
      <c r="CA1442" s="1453"/>
      <c r="CB1442" s="1453"/>
      <c r="CC1442" s="1453"/>
      <c r="CD1442" s="1453"/>
      <c r="CE1442" s="1453"/>
      <c r="CF1442" s="1453"/>
      <c r="CG1442" s="1453"/>
      <c r="CH1442" s="1453"/>
      <c r="CI1442" s="1453"/>
      <c r="CJ1442" s="1453"/>
      <c r="CK1442" s="1453"/>
      <c r="CL1442" s="1453"/>
      <c r="CM1442" s="1453"/>
      <c r="CN1442" s="1453"/>
      <c r="CO1442" s="1453"/>
      <c r="CP1442" s="1453"/>
      <c r="CQ1442" s="1453"/>
      <c r="CR1442" s="1453"/>
      <c r="CS1442" s="1453"/>
      <c r="CT1442" s="1453"/>
      <c r="CU1442" s="1453"/>
      <c r="CV1442" s="1453"/>
      <c r="CW1442" s="1453"/>
      <c r="CX1442" s="1453"/>
      <c r="CY1442" s="1453"/>
      <c r="CZ1442" s="1453"/>
      <c r="DA1442" s="1453"/>
      <c r="DB1442" s="1453"/>
      <c r="DC1442" s="1453"/>
      <c r="DD1442" s="1453"/>
      <c r="DE1442" s="1453"/>
      <c r="DF1442" s="1453"/>
      <c r="DG1442" s="1453"/>
      <c r="DH1442" s="1453"/>
      <c r="DI1442" s="1453"/>
      <c r="DJ1442" s="1453"/>
      <c r="DK1442" s="1453"/>
      <c r="DL1442" s="1453"/>
      <c r="DM1442" s="1453"/>
      <c r="DN1442" s="1453"/>
      <c r="DO1442" s="1453"/>
      <c r="DP1442" s="1453"/>
      <c r="DQ1442" s="1453"/>
      <c r="DR1442" s="1453"/>
      <c r="DS1442" s="1453"/>
      <c r="DT1442" s="1453"/>
    </row>
    <row r="1443" spans="1:124" s="1543" customFormat="1" ht="21.9" customHeight="1" x14ac:dyDescent="0.3">
      <c r="A1443" s="1453"/>
      <c r="B1443" s="1453"/>
      <c r="C1443" s="1514"/>
      <c r="D1443" s="1514"/>
      <c r="E1443" s="1514"/>
      <c r="F1443" s="1848"/>
      <c r="G1443" s="1930"/>
      <c r="H1443" s="1516"/>
      <c r="I1443" s="1537"/>
      <c r="J1443" s="1537"/>
      <c r="K1443" s="1453"/>
      <c r="L1443" s="1453"/>
      <c r="M1443" s="1453"/>
      <c r="N1443" s="1514"/>
      <c r="O1443" s="1453"/>
      <c r="P1443" s="1453"/>
      <c r="Q1443" s="1453"/>
      <c r="R1443" s="1453"/>
      <c r="S1443" s="1453"/>
      <c r="T1443" s="1452"/>
      <c r="U1443"/>
      <c r="V1443"/>
      <c r="W1443" s="1453"/>
      <c r="X1443" s="1453"/>
      <c r="Y1443" s="1453"/>
      <c r="Z1443" s="1453"/>
      <c r="AA1443" s="1453"/>
      <c r="AB1443" s="1453"/>
      <c r="AC1443" s="1453"/>
      <c r="AD1443" s="1453"/>
      <c r="AE1443" s="1453"/>
      <c r="AF1443" s="1453"/>
      <c r="AG1443" s="1453"/>
      <c r="AH1443" s="1453"/>
      <c r="AI1443" s="1453"/>
      <c r="AJ1443" s="1453"/>
      <c r="AK1443" s="1453"/>
      <c r="AL1443" s="1453"/>
      <c r="AM1443" s="1453"/>
      <c r="AN1443" s="1453"/>
      <c r="AO1443" s="1453"/>
      <c r="AP1443" s="1453"/>
      <c r="AQ1443" s="1453"/>
      <c r="AR1443" s="1454"/>
      <c r="AS1443" s="1453"/>
      <c r="AT1443" s="1453"/>
      <c r="AU1443" s="1453"/>
      <c r="AV1443" s="1453"/>
      <c r="AW1443" s="1453"/>
      <c r="AX1443" s="1453"/>
      <c r="AY1443" s="1453"/>
      <c r="AZ1443" s="1453"/>
      <c r="BA1443" s="1453"/>
      <c r="BB1443" s="1453"/>
      <c r="BC1443" s="1453"/>
      <c r="BD1443" s="1453"/>
      <c r="BE1443" s="1453"/>
      <c r="BF1443" s="1453"/>
      <c r="BG1443" s="1453"/>
      <c r="BH1443" s="1453"/>
      <c r="BI1443" s="1453"/>
      <c r="BJ1443" s="1453"/>
      <c r="BK1443" s="1453"/>
      <c r="BL1443" s="1453"/>
      <c r="BM1443" s="1453"/>
      <c r="BN1443" s="1453"/>
      <c r="BO1443" s="1453"/>
      <c r="BP1443" s="1453"/>
      <c r="BQ1443" s="1453"/>
      <c r="BR1443" s="1453"/>
      <c r="BS1443" s="1453"/>
      <c r="BT1443" s="1453"/>
      <c r="BU1443" s="1453"/>
      <c r="BV1443" s="1453"/>
      <c r="BW1443" s="1453"/>
      <c r="BX1443" s="1453"/>
      <c r="BY1443" s="1453"/>
      <c r="BZ1443" s="1453"/>
      <c r="CA1443" s="1453"/>
      <c r="CB1443" s="1453"/>
      <c r="CC1443" s="1453"/>
      <c r="CD1443" s="1453"/>
      <c r="CE1443" s="1453"/>
      <c r="CF1443" s="1453"/>
      <c r="CG1443" s="1453"/>
      <c r="CH1443" s="1453"/>
      <c r="CI1443" s="1453"/>
      <c r="CJ1443" s="1453"/>
      <c r="CK1443" s="1453"/>
      <c r="CL1443" s="1453"/>
      <c r="CM1443" s="1453"/>
      <c r="CN1443" s="1453"/>
      <c r="CO1443" s="1453"/>
      <c r="CP1443" s="1453"/>
      <c r="CQ1443" s="1453"/>
      <c r="CR1443" s="1453"/>
      <c r="CS1443" s="1453"/>
      <c r="CT1443" s="1453"/>
      <c r="CU1443" s="1453"/>
      <c r="CV1443" s="1453"/>
      <c r="CW1443" s="1453"/>
      <c r="CX1443" s="1453"/>
      <c r="CY1443" s="1453"/>
      <c r="CZ1443" s="1453"/>
      <c r="DA1443" s="1453"/>
      <c r="DB1443" s="1453"/>
      <c r="DC1443" s="1453"/>
      <c r="DD1443" s="1453"/>
      <c r="DE1443" s="1453"/>
      <c r="DF1443" s="1453"/>
      <c r="DG1443" s="1453"/>
      <c r="DH1443" s="1453"/>
      <c r="DI1443" s="1453"/>
      <c r="DJ1443" s="1453"/>
      <c r="DK1443" s="1453"/>
      <c r="DL1443" s="1453"/>
      <c r="DM1443" s="1453"/>
      <c r="DN1443" s="1453"/>
      <c r="DO1443" s="1453"/>
      <c r="DP1443" s="1453"/>
      <c r="DQ1443" s="1453"/>
      <c r="DR1443" s="1453"/>
      <c r="DS1443" s="1453"/>
      <c r="DT1443" s="1453"/>
    </row>
    <row r="1444" spans="1:124" s="1543" customFormat="1" ht="21.9" customHeight="1" x14ac:dyDescent="0.3">
      <c r="A1444" s="1453"/>
      <c r="B1444" s="1453"/>
      <c r="C1444" s="1514"/>
      <c r="D1444" s="1514"/>
      <c r="E1444" s="1514"/>
      <c r="F1444" s="1848"/>
      <c r="G1444" s="1930"/>
      <c r="H1444" s="1516"/>
      <c r="I1444" s="1537"/>
      <c r="J1444" s="1537"/>
      <c r="K1444" s="1453"/>
      <c r="L1444" s="1453"/>
      <c r="M1444" s="1453"/>
      <c r="N1444" s="1514"/>
      <c r="O1444" s="1453"/>
      <c r="P1444" s="1453"/>
      <c r="Q1444" s="1453"/>
      <c r="R1444" s="1453"/>
      <c r="S1444" s="1453"/>
      <c r="T1444" s="1452"/>
      <c r="U1444"/>
      <c r="V1444"/>
      <c r="W1444" s="1453"/>
      <c r="X1444" s="1453"/>
      <c r="Y1444" s="1453"/>
      <c r="Z1444" s="1453"/>
      <c r="AA1444" s="1453"/>
      <c r="AB1444" s="1453"/>
      <c r="AC1444" s="1453"/>
      <c r="AD1444" s="1453"/>
      <c r="AE1444" s="1453"/>
      <c r="AF1444" s="1453"/>
      <c r="AG1444" s="1453"/>
      <c r="AH1444" s="1453"/>
      <c r="AI1444" s="1453"/>
      <c r="AJ1444" s="1453"/>
      <c r="AK1444" s="1453"/>
      <c r="AL1444" s="1453"/>
      <c r="AM1444" s="1453"/>
      <c r="AN1444" s="1453"/>
      <c r="AO1444" s="1453"/>
      <c r="AP1444" s="1453"/>
      <c r="AQ1444" s="1453"/>
      <c r="AR1444" s="1454"/>
      <c r="AS1444" s="1453"/>
      <c r="AT1444" s="1453"/>
      <c r="AU1444" s="1453"/>
      <c r="AV1444" s="1453"/>
      <c r="AW1444" s="1453"/>
      <c r="AX1444" s="1453"/>
      <c r="AY1444" s="1453"/>
      <c r="AZ1444" s="1453"/>
      <c r="BA1444" s="1453"/>
      <c r="BB1444" s="1453"/>
      <c r="BC1444" s="1453"/>
      <c r="BD1444" s="1453"/>
      <c r="BE1444" s="1453"/>
      <c r="BF1444" s="1453"/>
      <c r="BG1444" s="1453"/>
      <c r="BH1444" s="1453"/>
      <c r="BI1444" s="1453"/>
      <c r="BJ1444" s="1453"/>
      <c r="BK1444" s="1453"/>
      <c r="BL1444" s="1453"/>
      <c r="BM1444" s="1453"/>
      <c r="BN1444" s="1453"/>
      <c r="BO1444" s="1453"/>
      <c r="BP1444" s="1453"/>
      <c r="BQ1444" s="1453"/>
      <c r="BR1444" s="1453"/>
      <c r="BS1444" s="1453"/>
      <c r="BT1444" s="1453"/>
      <c r="BU1444" s="1453"/>
      <c r="BV1444" s="1453"/>
      <c r="BW1444" s="1453"/>
      <c r="BX1444" s="1453"/>
      <c r="BY1444" s="1453"/>
      <c r="BZ1444" s="1453"/>
      <c r="CA1444" s="1453"/>
      <c r="CB1444" s="1453"/>
      <c r="CC1444" s="1453"/>
      <c r="CD1444" s="1453"/>
      <c r="CE1444" s="1453"/>
      <c r="CF1444" s="1453"/>
      <c r="CG1444" s="1453"/>
      <c r="CH1444" s="1453"/>
      <c r="CI1444" s="1453"/>
      <c r="CJ1444" s="1453"/>
      <c r="CK1444" s="1453"/>
      <c r="CL1444" s="1453"/>
      <c r="CM1444" s="1453"/>
      <c r="CN1444" s="1453"/>
      <c r="CO1444" s="1453"/>
      <c r="CP1444" s="1453"/>
      <c r="CQ1444" s="1453"/>
      <c r="CR1444" s="1453"/>
      <c r="CS1444" s="1453"/>
      <c r="CT1444" s="1453"/>
      <c r="CU1444" s="1453"/>
      <c r="CV1444" s="1453"/>
      <c r="CW1444" s="1453"/>
      <c r="CX1444" s="1453"/>
      <c r="CY1444" s="1453"/>
      <c r="CZ1444" s="1453"/>
      <c r="DA1444" s="1453"/>
      <c r="DB1444" s="1453"/>
      <c r="DC1444" s="1453"/>
      <c r="DD1444" s="1453"/>
      <c r="DE1444" s="1453"/>
      <c r="DF1444" s="1453"/>
      <c r="DG1444" s="1453"/>
      <c r="DH1444" s="1453"/>
      <c r="DI1444" s="1453"/>
      <c r="DJ1444" s="1453"/>
      <c r="DK1444" s="1453"/>
      <c r="DL1444" s="1453"/>
      <c r="DM1444" s="1453"/>
      <c r="DN1444" s="1453"/>
      <c r="DO1444" s="1453"/>
      <c r="DP1444" s="1453"/>
      <c r="DQ1444" s="1453"/>
      <c r="DR1444" s="1453"/>
      <c r="DS1444" s="1453"/>
      <c r="DT1444" s="1453"/>
    </row>
    <row r="1445" spans="1:124" s="1543" customFormat="1" ht="21.9" customHeight="1" x14ac:dyDescent="0.3">
      <c r="A1445" s="1453"/>
      <c r="B1445" s="1453"/>
      <c r="C1445" s="1514"/>
      <c r="D1445" s="1514"/>
      <c r="E1445" s="1514"/>
      <c r="F1445" s="1848"/>
      <c r="G1445" s="1930"/>
      <c r="H1445" s="1516"/>
      <c r="I1445" s="1537"/>
      <c r="J1445" s="1537"/>
      <c r="K1445" s="1453"/>
      <c r="L1445" s="1453"/>
      <c r="M1445" s="1453"/>
      <c r="N1445" s="1514"/>
      <c r="O1445" s="1453"/>
      <c r="P1445" s="1453"/>
      <c r="Q1445" s="1453"/>
      <c r="R1445" s="1453"/>
      <c r="S1445" s="1453"/>
      <c r="T1445" s="1452"/>
      <c r="U1445"/>
      <c r="V1445"/>
      <c r="W1445" s="1453"/>
      <c r="X1445" s="1453"/>
      <c r="Y1445" s="1453"/>
      <c r="Z1445" s="1453"/>
      <c r="AA1445" s="1453"/>
      <c r="AB1445" s="1453"/>
      <c r="AC1445" s="1453"/>
      <c r="AD1445" s="1453"/>
      <c r="AE1445" s="1453"/>
      <c r="AF1445" s="1453"/>
      <c r="AG1445" s="1453"/>
      <c r="AH1445" s="1453"/>
      <c r="AI1445" s="1453"/>
      <c r="AJ1445" s="1453"/>
      <c r="AK1445" s="1453"/>
      <c r="AL1445" s="1453"/>
      <c r="AM1445" s="1453"/>
      <c r="AN1445" s="1453"/>
      <c r="AO1445" s="1453"/>
      <c r="AP1445" s="1453"/>
      <c r="AQ1445" s="1453"/>
      <c r="AR1445" s="1454"/>
      <c r="AS1445" s="1453"/>
      <c r="AT1445" s="1453"/>
      <c r="AU1445" s="1453"/>
      <c r="AV1445" s="1453"/>
      <c r="AW1445" s="1453"/>
      <c r="AX1445" s="1453"/>
      <c r="AY1445" s="1453"/>
      <c r="AZ1445" s="1453"/>
      <c r="BA1445" s="1453"/>
      <c r="BB1445" s="1453"/>
      <c r="BC1445" s="1453"/>
      <c r="BD1445" s="1453"/>
      <c r="BE1445" s="1453"/>
      <c r="BF1445" s="1453"/>
      <c r="BG1445" s="1453"/>
      <c r="BH1445" s="1453"/>
      <c r="BI1445" s="1453"/>
      <c r="BJ1445" s="1453"/>
      <c r="BK1445" s="1453"/>
      <c r="BL1445" s="1453"/>
      <c r="BM1445" s="1453"/>
      <c r="BN1445" s="1453"/>
      <c r="BO1445" s="1453"/>
      <c r="BP1445" s="1453"/>
      <c r="BQ1445" s="1453"/>
      <c r="BR1445" s="1453"/>
      <c r="BS1445" s="1453"/>
      <c r="BT1445" s="1453"/>
      <c r="BU1445" s="1453"/>
      <c r="BV1445" s="1453"/>
      <c r="BW1445" s="1453"/>
      <c r="BX1445" s="1453"/>
      <c r="BY1445" s="1453"/>
      <c r="BZ1445" s="1453"/>
      <c r="CA1445" s="1453"/>
      <c r="CB1445" s="1453"/>
      <c r="CC1445" s="1453"/>
      <c r="CD1445" s="1453"/>
      <c r="CE1445" s="1453"/>
      <c r="CF1445" s="1453"/>
      <c r="CG1445" s="1453"/>
      <c r="CH1445" s="1453"/>
      <c r="CI1445" s="1453"/>
      <c r="CJ1445" s="1453"/>
      <c r="CK1445" s="1453"/>
      <c r="CL1445" s="1453"/>
      <c r="CM1445" s="1453"/>
      <c r="CN1445" s="1453"/>
      <c r="CO1445" s="1453"/>
      <c r="CP1445" s="1453"/>
      <c r="CQ1445" s="1453"/>
      <c r="CR1445" s="1453"/>
      <c r="CS1445" s="1453"/>
      <c r="CT1445" s="1453"/>
      <c r="CU1445" s="1453"/>
      <c r="CV1445" s="1453"/>
      <c r="CW1445" s="1453"/>
      <c r="CX1445" s="1453"/>
      <c r="CY1445" s="1453"/>
      <c r="CZ1445" s="1453"/>
      <c r="DA1445" s="1453"/>
      <c r="DB1445" s="1453"/>
      <c r="DC1445" s="1453"/>
      <c r="DD1445" s="1453"/>
      <c r="DE1445" s="1453"/>
      <c r="DF1445" s="1453"/>
      <c r="DG1445" s="1453"/>
      <c r="DH1445" s="1453"/>
      <c r="DI1445" s="1453"/>
      <c r="DJ1445" s="1453"/>
      <c r="DK1445" s="1453"/>
      <c r="DL1445" s="1453"/>
      <c r="DM1445" s="1453"/>
      <c r="DN1445" s="1453"/>
      <c r="DO1445" s="1453"/>
      <c r="DP1445" s="1453"/>
      <c r="DQ1445" s="1453"/>
      <c r="DR1445" s="1453"/>
      <c r="DS1445" s="1453"/>
      <c r="DT1445" s="1453"/>
    </row>
    <row r="1446" spans="1:124" s="1543" customFormat="1" ht="21.9" customHeight="1" x14ac:dyDescent="0.3">
      <c r="A1446" s="1453"/>
      <c r="B1446" s="1453"/>
      <c r="C1446" s="1514"/>
      <c r="D1446" s="1514"/>
      <c r="E1446" s="1514"/>
      <c r="F1446" s="1848"/>
      <c r="G1446" s="1930"/>
      <c r="H1446" s="1516"/>
      <c r="I1446" s="1537"/>
      <c r="J1446" s="1537"/>
      <c r="K1446" s="1453"/>
      <c r="L1446" s="1453"/>
      <c r="M1446" s="1453"/>
      <c r="N1446" s="1514"/>
      <c r="O1446" s="1453"/>
      <c r="P1446" s="1453"/>
      <c r="Q1446" s="1453"/>
      <c r="R1446" s="1453"/>
      <c r="S1446" s="1453"/>
      <c r="T1446" s="1452"/>
      <c r="U1446"/>
      <c r="V1446"/>
      <c r="W1446" s="1453"/>
      <c r="X1446" s="1453"/>
      <c r="Y1446" s="1453"/>
      <c r="Z1446" s="1453"/>
      <c r="AA1446" s="1453"/>
      <c r="AB1446" s="1453"/>
      <c r="AC1446" s="1453"/>
      <c r="AD1446" s="1453"/>
      <c r="AE1446" s="1453"/>
      <c r="AF1446" s="1453"/>
      <c r="AG1446" s="1453"/>
      <c r="AH1446" s="1453"/>
      <c r="AI1446" s="1453"/>
      <c r="AJ1446" s="1453"/>
      <c r="AK1446" s="1453"/>
      <c r="AL1446" s="1453"/>
      <c r="AM1446" s="1453"/>
      <c r="AN1446" s="1453"/>
      <c r="AO1446" s="1453"/>
      <c r="AP1446" s="1453"/>
      <c r="AQ1446" s="1453"/>
      <c r="AR1446" s="1454"/>
      <c r="AS1446" s="1453"/>
      <c r="AT1446" s="1453"/>
      <c r="AU1446" s="1453"/>
      <c r="AV1446" s="1453"/>
      <c r="AW1446" s="1453"/>
      <c r="AX1446" s="1453"/>
      <c r="AY1446" s="1453"/>
      <c r="AZ1446" s="1453"/>
      <c r="BA1446" s="1453"/>
      <c r="BB1446" s="1453"/>
      <c r="BC1446" s="1453"/>
      <c r="BD1446" s="1453"/>
      <c r="BE1446" s="1453"/>
      <c r="BF1446" s="1453"/>
      <c r="BG1446" s="1453"/>
      <c r="BH1446" s="1453"/>
      <c r="BI1446" s="1453"/>
      <c r="BJ1446" s="1453"/>
      <c r="BK1446" s="1453"/>
      <c r="BL1446" s="1453"/>
      <c r="BM1446" s="1453"/>
      <c r="BN1446" s="1453"/>
      <c r="BO1446" s="1453"/>
      <c r="BP1446" s="1453"/>
      <c r="BQ1446" s="1453"/>
      <c r="BR1446" s="1453"/>
      <c r="BS1446" s="1453"/>
      <c r="BT1446" s="1453"/>
      <c r="BU1446" s="1453"/>
      <c r="BV1446" s="1453"/>
      <c r="BW1446" s="1453"/>
      <c r="BX1446" s="1453"/>
      <c r="BY1446" s="1453"/>
      <c r="BZ1446" s="1453"/>
      <c r="CA1446" s="1453"/>
      <c r="CB1446" s="1453"/>
      <c r="CC1446" s="1453"/>
      <c r="CD1446" s="1453"/>
      <c r="CE1446" s="1453"/>
      <c r="CF1446" s="1453"/>
      <c r="CG1446" s="1453"/>
      <c r="CH1446" s="1453"/>
      <c r="CI1446" s="1453"/>
      <c r="CJ1446" s="1453"/>
      <c r="CK1446" s="1453"/>
      <c r="CL1446" s="1453"/>
      <c r="CM1446" s="1453"/>
      <c r="CN1446" s="1453"/>
      <c r="CO1446" s="1453"/>
      <c r="CP1446" s="1453"/>
      <c r="CQ1446" s="1453"/>
      <c r="CR1446" s="1453"/>
      <c r="CS1446" s="1453"/>
      <c r="CT1446" s="1453"/>
      <c r="CU1446" s="1453"/>
      <c r="CV1446" s="1453"/>
      <c r="CW1446" s="1453"/>
      <c r="CX1446" s="1453"/>
      <c r="CY1446" s="1453"/>
      <c r="CZ1446" s="1453"/>
      <c r="DA1446" s="1453"/>
      <c r="DB1446" s="1453"/>
      <c r="DC1446" s="1453"/>
      <c r="DD1446" s="1453"/>
      <c r="DE1446" s="1453"/>
      <c r="DF1446" s="1453"/>
      <c r="DG1446" s="1453"/>
      <c r="DH1446" s="1453"/>
      <c r="DI1446" s="1453"/>
      <c r="DJ1446" s="1453"/>
      <c r="DK1446" s="1453"/>
      <c r="DL1446" s="1453"/>
      <c r="DM1446" s="1453"/>
      <c r="DN1446" s="1453"/>
      <c r="DO1446" s="1453"/>
      <c r="DP1446" s="1453"/>
      <c r="DQ1446" s="1453"/>
      <c r="DR1446" s="1453"/>
      <c r="DS1446" s="1453"/>
      <c r="DT1446" s="1453"/>
    </row>
    <row r="1447" spans="1:124" s="1543" customFormat="1" ht="21.9" customHeight="1" x14ac:dyDescent="0.3">
      <c r="A1447" s="1453"/>
      <c r="B1447" s="1453"/>
      <c r="C1447" s="1514"/>
      <c r="D1447" s="1514"/>
      <c r="E1447" s="1514"/>
      <c r="F1447" s="1848"/>
      <c r="G1447" s="1930"/>
      <c r="H1447" s="1516"/>
      <c r="I1447" s="1537"/>
      <c r="J1447" s="1537"/>
      <c r="K1447" s="1453"/>
      <c r="L1447" s="1453"/>
      <c r="M1447" s="1453"/>
      <c r="N1447" s="1514"/>
      <c r="O1447" s="1453"/>
      <c r="P1447" s="1453"/>
      <c r="Q1447" s="1453"/>
      <c r="R1447" s="1453"/>
      <c r="S1447" s="1453"/>
      <c r="T1447" s="1452"/>
      <c r="U1447"/>
      <c r="V1447"/>
      <c r="W1447" s="1453"/>
      <c r="X1447" s="1453"/>
      <c r="Y1447" s="1453"/>
      <c r="Z1447" s="1453"/>
      <c r="AA1447" s="1453"/>
      <c r="AB1447" s="1453"/>
      <c r="AC1447" s="1453"/>
      <c r="AD1447" s="1453"/>
      <c r="AE1447" s="1453"/>
      <c r="AF1447" s="1453"/>
      <c r="AG1447" s="1453"/>
      <c r="AH1447" s="1453"/>
      <c r="AI1447" s="1453"/>
      <c r="AJ1447" s="1453"/>
      <c r="AK1447" s="1453"/>
      <c r="AL1447" s="1453"/>
      <c r="AM1447" s="1453"/>
      <c r="AN1447" s="1453"/>
      <c r="AO1447" s="1453"/>
      <c r="AP1447" s="1453"/>
      <c r="AQ1447" s="1453"/>
      <c r="AR1447" s="1454"/>
      <c r="AS1447" s="1453"/>
      <c r="AT1447" s="1453"/>
      <c r="AU1447" s="1453"/>
      <c r="AV1447" s="1453"/>
      <c r="AW1447" s="1453"/>
      <c r="AX1447" s="1453"/>
      <c r="AY1447" s="1453"/>
      <c r="AZ1447" s="1453"/>
      <c r="BA1447" s="1453"/>
      <c r="BB1447" s="1453"/>
      <c r="BC1447" s="1453"/>
      <c r="BD1447" s="1453"/>
      <c r="BE1447" s="1453"/>
      <c r="BF1447" s="1453"/>
      <c r="BG1447" s="1453"/>
      <c r="BH1447" s="1453"/>
      <c r="BI1447" s="1453"/>
      <c r="BJ1447" s="1453"/>
      <c r="BK1447" s="1453"/>
      <c r="BL1447" s="1453"/>
      <c r="BM1447" s="1453"/>
      <c r="BN1447" s="1453"/>
      <c r="BO1447" s="1453"/>
      <c r="BP1447" s="1453"/>
      <c r="BQ1447" s="1453"/>
      <c r="BR1447" s="1453"/>
      <c r="BS1447" s="1453"/>
      <c r="BT1447" s="1453"/>
      <c r="BU1447" s="1453"/>
      <c r="BV1447" s="1453"/>
      <c r="BW1447" s="1453"/>
      <c r="BX1447" s="1453"/>
      <c r="BY1447" s="1453"/>
      <c r="BZ1447" s="1453"/>
      <c r="CA1447" s="1453"/>
      <c r="CB1447" s="1453"/>
      <c r="CC1447" s="1453"/>
      <c r="CD1447" s="1453"/>
      <c r="CE1447" s="1453"/>
      <c r="CF1447" s="1453"/>
      <c r="CG1447" s="1453"/>
      <c r="CH1447" s="1453"/>
      <c r="CI1447" s="1453"/>
      <c r="CJ1447" s="1453"/>
      <c r="CK1447" s="1453"/>
      <c r="CL1447" s="1453"/>
      <c r="CM1447" s="1453"/>
      <c r="CN1447" s="1453"/>
      <c r="CO1447" s="1453"/>
      <c r="CP1447" s="1453"/>
      <c r="CQ1447" s="1453"/>
      <c r="CR1447" s="1453"/>
      <c r="CS1447" s="1453"/>
      <c r="CT1447" s="1453"/>
      <c r="CU1447" s="1453"/>
      <c r="CV1447" s="1453"/>
      <c r="CW1447" s="1453"/>
      <c r="CX1447" s="1453"/>
      <c r="CY1447" s="1453"/>
      <c r="CZ1447" s="1453"/>
      <c r="DA1447" s="1453"/>
      <c r="DB1447" s="1453"/>
      <c r="DC1447" s="1453"/>
      <c r="DD1447" s="1453"/>
      <c r="DE1447" s="1453"/>
      <c r="DF1447" s="1453"/>
      <c r="DG1447" s="1453"/>
      <c r="DH1447" s="1453"/>
      <c r="DI1447" s="1453"/>
      <c r="DJ1447" s="1453"/>
      <c r="DK1447" s="1453"/>
      <c r="DL1447" s="1453"/>
      <c r="DM1447" s="1453"/>
      <c r="DN1447" s="1453"/>
      <c r="DO1447" s="1453"/>
      <c r="DP1447" s="1453"/>
      <c r="DQ1447" s="1453"/>
      <c r="DR1447" s="1453"/>
      <c r="DS1447" s="1453"/>
      <c r="DT1447" s="1453"/>
    </row>
    <row r="1448" spans="1:124" s="1543" customFormat="1" ht="21.9" customHeight="1" x14ac:dyDescent="0.3">
      <c r="A1448" s="1453"/>
      <c r="B1448" s="1453"/>
      <c r="C1448" s="1514"/>
      <c r="D1448" s="1514"/>
      <c r="E1448" s="1514"/>
      <c r="F1448" s="1848"/>
      <c r="G1448" s="1930"/>
      <c r="H1448" s="1516"/>
      <c r="I1448" s="1537"/>
      <c r="J1448" s="1537"/>
      <c r="K1448" s="1453"/>
      <c r="L1448" s="1453"/>
      <c r="M1448" s="1453"/>
      <c r="N1448" s="1514"/>
      <c r="O1448" s="1453"/>
      <c r="P1448" s="1453"/>
      <c r="Q1448" s="1453"/>
      <c r="R1448" s="1453"/>
      <c r="S1448" s="1453"/>
      <c r="T1448" s="1452"/>
      <c r="U1448"/>
      <c r="V1448"/>
      <c r="W1448" s="1453"/>
      <c r="X1448" s="1453"/>
      <c r="Y1448" s="1453"/>
      <c r="Z1448" s="1453"/>
      <c r="AA1448" s="1453"/>
      <c r="AB1448" s="1453"/>
      <c r="AC1448" s="1453"/>
      <c r="AD1448" s="1453"/>
      <c r="AE1448" s="1453"/>
      <c r="AF1448" s="1453"/>
      <c r="AG1448" s="1453"/>
      <c r="AH1448" s="1453"/>
      <c r="AI1448" s="1453"/>
      <c r="AJ1448" s="1453"/>
      <c r="AK1448" s="1453"/>
      <c r="AL1448" s="1453"/>
      <c r="AM1448" s="1453"/>
      <c r="AN1448" s="1453"/>
      <c r="AO1448" s="1453"/>
      <c r="AP1448" s="1453"/>
      <c r="AQ1448" s="1453"/>
      <c r="AR1448" s="1454"/>
      <c r="AS1448" s="1453"/>
      <c r="AT1448" s="1453"/>
      <c r="AU1448" s="1453"/>
      <c r="AV1448" s="1453"/>
      <c r="AW1448" s="1453"/>
      <c r="AX1448" s="1453"/>
      <c r="AY1448" s="1453"/>
      <c r="AZ1448" s="1453"/>
      <c r="BA1448" s="1453"/>
      <c r="BB1448" s="1453"/>
      <c r="BC1448" s="1453"/>
      <c r="BD1448" s="1453"/>
      <c r="BE1448" s="1453"/>
      <c r="BF1448" s="1453"/>
      <c r="BG1448" s="1453"/>
      <c r="BH1448" s="1453"/>
      <c r="BI1448" s="1453"/>
      <c r="BJ1448" s="1453"/>
      <c r="BK1448" s="1453"/>
      <c r="BL1448" s="1453"/>
      <c r="BM1448" s="1453"/>
      <c r="BN1448" s="1453"/>
      <c r="BO1448" s="1453"/>
      <c r="BP1448" s="1453"/>
      <c r="BQ1448" s="1453"/>
      <c r="BR1448" s="1453"/>
      <c r="BS1448" s="1453"/>
      <c r="BT1448" s="1453"/>
      <c r="BU1448" s="1453"/>
      <c r="BV1448" s="1453"/>
      <c r="BW1448" s="1453"/>
      <c r="BX1448" s="1453"/>
      <c r="BY1448" s="1453"/>
      <c r="BZ1448" s="1453"/>
      <c r="CA1448" s="1453"/>
      <c r="CB1448" s="1453"/>
      <c r="CC1448" s="1453"/>
      <c r="CD1448" s="1453"/>
      <c r="CE1448" s="1453"/>
      <c r="CF1448" s="1453"/>
      <c r="CG1448" s="1453"/>
      <c r="CH1448" s="1453"/>
      <c r="CI1448" s="1453"/>
      <c r="CJ1448" s="1453"/>
      <c r="CK1448" s="1453"/>
      <c r="CL1448" s="1453"/>
      <c r="CM1448" s="1453"/>
      <c r="CN1448" s="1453"/>
      <c r="CO1448" s="1453"/>
      <c r="CP1448" s="1453"/>
      <c r="CQ1448" s="1453"/>
      <c r="CR1448" s="1453"/>
      <c r="CS1448" s="1453"/>
      <c r="CT1448" s="1453"/>
      <c r="CU1448" s="1453"/>
      <c r="CV1448" s="1453"/>
      <c r="CW1448" s="1453"/>
      <c r="CX1448" s="1453"/>
      <c r="CY1448" s="1453"/>
      <c r="CZ1448" s="1453"/>
      <c r="DA1448" s="1453"/>
      <c r="DB1448" s="1453"/>
      <c r="DC1448" s="1453"/>
      <c r="DD1448" s="1453"/>
      <c r="DE1448" s="1453"/>
      <c r="DF1448" s="1453"/>
      <c r="DG1448" s="1453"/>
      <c r="DH1448" s="1453"/>
      <c r="DI1448" s="1453"/>
      <c r="DJ1448" s="1453"/>
      <c r="DK1448" s="1453"/>
      <c r="DL1448" s="1453"/>
      <c r="DM1448" s="1453"/>
      <c r="DN1448" s="1453"/>
      <c r="DO1448" s="1453"/>
      <c r="DP1448" s="1453"/>
      <c r="DQ1448" s="1453"/>
      <c r="DR1448" s="1453"/>
      <c r="DS1448" s="1453"/>
      <c r="DT1448" s="1453"/>
    </row>
    <row r="1449" spans="1:124" s="1543" customFormat="1" ht="21.9" customHeight="1" x14ac:dyDescent="0.3">
      <c r="A1449" s="1453"/>
      <c r="B1449" s="1453"/>
      <c r="C1449" s="1514"/>
      <c r="D1449" s="1514"/>
      <c r="E1449" s="1514"/>
      <c r="F1449" s="1848"/>
      <c r="G1449" s="1930"/>
      <c r="H1449" s="1516"/>
      <c r="I1449" s="1537"/>
      <c r="J1449" s="1537"/>
      <c r="K1449" s="1453"/>
      <c r="L1449" s="1453"/>
      <c r="M1449" s="1453"/>
      <c r="N1449" s="1514"/>
      <c r="O1449" s="1453"/>
      <c r="P1449" s="1453"/>
      <c r="Q1449" s="1453"/>
      <c r="R1449" s="1453"/>
      <c r="S1449" s="1453"/>
      <c r="T1449" s="1452"/>
      <c r="U1449"/>
      <c r="V1449"/>
      <c r="W1449" s="1453"/>
      <c r="X1449" s="1453"/>
      <c r="Y1449" s="1453"/>
      <c r="Z1449" s="1453"/>
      <c r="AA1449" s="1453"/>
      <c r="AB1449" s="1453"/>
      <c r="AC1449" s="1453"/>
      <c r="AD1449" s="1453"/>
      <c r="AE1449" s="1453"/>
      <c r="AF1449" s="1453"/>
      <c r="AG1449" s="1453"/>
      <c r="AH1449" s="1453"/>
      <c r="AI1449" s="1453"/>
      <c r="AJ1449" s="1453"/>
      <c r="AK1449" s="1453"/>
      <c r="AL1449" s="1453"/>
      <c r="AM1449" s="1453"/>
      <c r="AN1449" s="1453"/>
      <c r="AO1449" s="1453"/>
      <c r="AP1449" s="1453"/>
      <c r="AQ1449" s="1453"/>
      <c r="AR1449" s="1454"/>
      <c r="AS1449" s="1453"/>
      <c r="AT1449" s="1453"/>
      <c r="AU1449" s="1453"/>
      <c r="AV1449" s="1453"/>
      <c r="AW1449" s="1453"/>
      <c r="AX1449" s="1453"/>
      <c r="AY1449" s="1453"/>
      <c r="AZ1449" s="1453"/>
      <c r="BA1449" s="1453"/>
      <c r="BB1449" s="1453"/>
      <c r="BC1449" s="1453"/>
      <c r="BD1449" s="1453"/>
      <c r="BE1449" s="1453"/>
      <c r="BF1449" s="1453"/>
      <c r="BG1449" s="1453"/>
      <c r="BH1449" s="1453"/>
      <c r="BI1449" s="1453"/>
      <c r="BJ1449" s="1453"/>
      <c r="BK1449" s="1453"/>
      <c r="BL1449" s="1453"/>
      <c r="BM1449" s="1453"/>
      <c r="BN1449" s="1453"/>
      <c r="BO1449" s="1453"/>
      <c r="BP1449" s="1453"/>
      <c r="BQ1449" s="1453"/>
      <c r="BR1449" s="1453"/>
      <c r="BS1449" s="1453"/>
      <c r="BT1449" s="1453"/>
      <c r="BU1449" s="1453"/>
      <c r="BV1449" s="1453"/>
      <c r="BW1449" s="1453"/>
      <c r="BX1449" s="1453"/>
      <c r="BY1449" s="1453"/>
      <c r="BZ1449" s="1453"/>
      <c r="CA1449" s="1453"/>
      <c r="CB1449" s="1453"/>
      <c r="CC1449" s="1453"/>
      <c r="CD1449" s="1453"/>
      <c r="CE1449" s="1453"/>
      <c r="CF1449" s="1453"/>
      <c r="CG1449" s="1453"/>
      <c r="CH1449" s="1453"/>
      <c r="CI1449" s="1453"/>
      <c r="CJ1449" s="1453"/>
      <c r="CK1449" s="1453"/>
      <c r="CL1449" s="1453"/>
      <c r="CM1449" s="1453"/>
      <c r="CN1449" s="1453"/>
      <c r="CO1449" s="1453"/>
      <c r="CP1449" s="1453"/>
      <c r="CQ1449" s="1453"/>
      <c r="CR1449" s="1453"/>
      <c r="CS1449" s="1453"/>
      <c r="CT1449" s="1453"/>
      <c r="CU1449" s="1453"/>
      <c r="CV1449" s="1453"/>
      <c r="CW1449" s="1453"/>
      <c r="CX1449" s="1453"/>
      <c r="CY1449" s="1453"/>
      <c r="CZ1449" s="1453"/>
      <c r="DA1449" s="1453"/>
      <c r="DB1449" s="1453"/>
      <c r="DC1449" s="1453"/>
      <c r="DD1449" s="1453"/>
      <c r="DE1449" s="1453"/>
      <c r="DF1449" s="1453"/>
      <c r="DG1449" s="1453"/>
      <c r="DH1449" s="1453"/>
      <c r="DI1449" s="1453"/>
      <c r="DJ1449" s="1453"/>
      <c r="DK1449" s="1453"/>
      <c r="DL1449" s="1453"/>
      <c r="DM1449" s="1453"/>
      <c r="DN1449" s="1453"/>
      <c r="DO1449" s="1453"/>
      <c r="DP1449" s="1453"/>
      <c r="DQ1449" s="1453"/>
      <c r="DR1449" s="1453"/>
      <c r="DS1449" s="1453"/>
      <c r="DT1449" s="1453"/>
    </row>
    <row r="1450" spans="1:124" s="1543" customFormat="1" ht="21.9" customHeight="1" x14ac:dyDescent="0.3">
      <c r="A1450" s="1453"/>
      <c r="B1450" s="1453"/>
      <c r="C1450" s="1514"/>
      <c r="D1450" s="1514"/>
      <c r="E1450" s="1514"/>
      <c r="F1450" s="1848"/>
      <c r="G1450" s="1930"/>
      <c r="H1450" s="1516"/>
      <c r="I1450" s="1537"/>
      <c r="J1450" s="1537"/>
      <c r="K1450" s="1453"/>
      <c r="L1450" s="1453"/>
      <c r="M1450" s="1453"/>
      <c r="N1450" s="1514"/>
      <c r="O1450" s="1453"/>
      <c r="P1450" s="1453"/>
      <c r="Q1450" s="1453"/>
      <c r="R1450" s="1453"/>
      <c r="S1450" s="1453"/>
      <c r="T1450" s="1452"/>
      <c r="U1450"/>
      <c r="V1450"/>
      <c r="W1450" s="1453"/>
      <c r="X1450" s="1453"/>
      <c r="Y1450" s="1453"/>
      <c r="Z1450" s="1453"/>
      <c r="AA1450" s="1453"/>
      <c r="AB1450" s="1453"/>
      <c r="AC1450" s="1453"/>
      <c r="AD1450" s="1453"/>
      <c r="AE1450" s="1453"/>
      <c r="AF1450" s="1453"/>
      <c r="AG1450" s="1453"/>
      <c r="AH1450" s="1453"/>
      <c r="AI1450" s="1453"/>
      <c r="AJ1450" s="1453"/>
      <c r="AK1450" s="1453"/>
      <c r="AL1450" s="1453"/>
      <c r="AM1450" s="1453"/>
      <c r="AN1450" s="1453"/>
      <c r="AO1450" s="1453"/>
      <c r="AP1450" s="1453"/>
      <c r="AQ1450" s="1453"/>
      <c r="AR1450" s="1454"/>
      <c r="AS1450" s="1453"/>
      <c r="AT1450" s="1453"/>
      <c r="AU1450" s="1453"/>
      <c r="AV1450" s="1453"/>
      <c r="AW1450" s="1453"/>
      <c r="AX1450" s="1453"/>
      <c r="AY1450" s="1453"/>
      <c r="AZ1450" s="1453"/>
      <c r="BA1450" s="1453"/>
      <c r="BB1450" s="1453"/>
      <c r="BC1450" s="1453"/>
      <c r="BD1450" s="1453"/>
      <c r="BE1450" s="1453"/>
      <c r="BF1450" s="1453"/>
      <c r="BG1450" s="1453"/>
      <c r="BH1450" s="1453"/>
      <c r="BI1450" s="1453"/>
      <c r="BJ1450" s="1453"/>
      <c r="BK1450" s="1453"/>
      <c r="BL1450" s="1453"/>
      <c r="BM1450" s="1453"/>
      <c r="BN1450" s="1453"/>
      <c r="BO1450" s="1453"/>
      <c r="BP1450" s="1453"/>
      <c r="BQ1450" s="1453"/>
      <c r="BR1450" s="1453"/>
      <c r="BS1450" s="1453"/>
      <c r="BT1450" s="1453"/>
      <c r="BU1450" s="1453"/>
      <c r="BV1450" s="1453"/>
      <c r="BW1450" s="1453"/>
      <c r="BX1450" s="1453"/>
      <c r="BY1450" s="1453"/>
      <c r="BZ1450" s="1453"/>
      <c r="CA1450" s="1453"/>
      <c r="CB1450" s="1453"/>
      <c r="CC1450" s="1453"/>
      <c r="CD1450" s="1453"/>
      <c r="CE1450" s="1453"/>
      <c r="CF1450" s="1453"/>
      <c r="CG1450" s="1453"/>
      <c r="CH1450" s="1453"/>
      <c r="CI1450" s="1453"/>
      <c r="CJ1450" s="1453"/>
      <c r="CK1450" s="1453"/>
      <c r="CL1450" s="1453"/>
      <c r="CM1450" s="1453"/>
      <c r="CN1450" s="1453"/>
      <c r="CO1450" s="1453"/>
      <c r="CP1450" s="1453"/>
      <c r="CQ1450" s="1453"/>
      <c r="CR1450" s="1453"/>
      <c r="CS1450" s="1453"/>
      <c r="CT1450" s="1453"/>
      <c r="CU1450" s="1453"/>
      <c r="CV1450" s="1453"/>
      <c r="CW1450" s="1453"/>
      <c r="CX1450" s="1453"/>
      <c r="CY1450" s="1453"/>
      <c r="CZ1450" s="1453"/>
      <c r="DA1450" s="1453"/>
      <c r="DB1450" s="1453"/>
      <c r="DC1450" s="1453"/>
      <c r="DD1450" s="1453"/>
      <c r="DE1450" s="1453"/>
      <c r="DF1450" s="1453"/>
      <c r="DG1450" s="1453"/>
      <c r="DH1450" s="1453"/>
      <c r="DI1450" s="1453"/>
      <c r="DJ1450" s="1453"/>
      <c r="DK1450" s="1453"/>
      <c r="DL1450" s="1453"/>
      <c r="DM1450" s="1453"/>
      <c r="DN1450" s="1453"/>
      <c r="DO1450" s="1453"/>
      <c r="DP1450" s="1453"/>
      <c r="DQ1450" s="1453"/>
      <c r="DR1450" s="1453"/>
      <c r="DS1450" s="1453"/>
      <c r="DT1450" s="1453"/>
    </row>
    <row r="1451" spans="1:124" s="1543" customFormat="1" ht="21.9" customHeight="1" x14ac:dyDescent="0.3">
      <c r="A1451" s="1453"/>
      <c r="B1451" s="1453"/>
      <c r="C1451" s="1514"/>
      <c r="D1451" s="1514"/>
      <c r="E1451" s="1514"/>
      <c r="F1451" s="1848"/>
      <c r="G1451" s="1930"/>
      <c r="H1451" s="1516"/>
      <c r="I1451" s="1537"/>
      <c r="J1451" s="1537"/>
      <c r="K1451" s="1453"/>
      <c r="L1451" s="1453"/>
      <c r="M1451" s="1453"/>
      <c r="N1451" s="1514"/>
      <c r="O1451" s="1453"/>
      <c r="P1451" s="1453"/>
      <c r="Q1451" s="1453"/>
      <c r="R1451" s="1453"/>
      <c r="S1451" s="1453"/>
      <c r="T1451" s="1452"/>
      <c r="U1451"/>
      <c r="V1451"/>
      <c r="W1451" s="1453"/>
      <c r="X1451" s="1453"/>
      <c r="Y1451" s="1453"/>
      <c r="Z1451" s="1453"/>
      <c r="AA1451" s="1453"/>
      <c r="AB1451" s="1453"/>
      <c r="AC1451" s="1453"/>
      <c r="AD1451" s="1453"/>
      <c r="AE1451" s="1453"/>
      <c r="AF1451" s="1453"/>
      <c r="AG1451" s="1453"/>
      <c r="AH1451" s="1453"/>
      <c r="AI1451" s="1453"/>
      <c r="AJ1451" s="1453"/>
      <c r="AK1451" s="1453"/>
      <c r="AL1451" s="1453"/>
      <c r="AM1451" s="1453"/>
      <c r="AN1451" s="1453"/>
      <c r="AO1451" s="1453"/>
      <c r="AP1451" s="1453"/>
      <c r="AQ1451" s="1453"/>
      <c r="AR1451" s="1454"/>
      <c r="AS1451" s="1453"/>
      <c r="AT1451" s="1453"/>
      <c r="AU1451" s="1453"/>
      <c r="AV1451" s="1453"/>
      <c r="AW1451" s="1453"/>
      <c r="AX1451" s="1453"/>
      <c r="AY1451" s="1453"/>
      <c r="AZ1451" s="1453"/>
      <c r="BA1451" s="1453"/>
      <c r="BB1451" s="1453"/>
      <c r="BC1451" s="1453"/>
      <c r="BD1451" s="1453"/>
      <c r="BE1451" s="1453"/>
      <c r="BF1451" s="1453"/>
      <c r="BG1451" s="1453"/>
      <c r="BH1451" s="1453"/>
      <c r="BI1451" s="1453"/>
      <c r="BJ1451" s="1453"/>
      <c r="BK1451" s="1453"/>
      <c r="BL1451" s="1453"/>
      <c r="BM1451" s="1453"/>
      <c r="BN1451" s="1453"/>
      <c r="BO1451" s="1453"/>
      <c r="BP1451" s="1453"/>
      <c r="BQ1451" s="1453"/>
      <c r="BR1451" s="1453"/>
      <c r="BS1451" s="1453"/>
      <c r="BT1451" s="1453"/>
      <c r="BU1451" s="1453"/>
      <c r="BV1451" s="1453"/>
      <c r="BW1451" s="1453"/>
      <c r="BX1451" s="1453"/>
      <c r="BY1451" s="1453"/>
      <c r="BZ1451" s="1453"/>
      <c r="CA1451" s="1453"/>
      <c r="CB1451" s="1453"/>
      <c r="CC1451" s="1453"/>
      <c r="CD1451" s="1453"/>
      <c r="CE1451" s="1453"/>
      <c r="CF1451" s="1453"/>
      <c r="CG1451" s="1453"/>
      <c r="CH1451" s="1453"/>
      <c r="CI1451" s="1453"/>
      <c r="CJ1451" s="1453"/>
      <c r="CK1451" s="1453"/>
      <c r="CL1451" s="1453"/>
      <c r="CM1451" s="1453"/>
      <c r="CN1451" s="1453"/>
      <c r="CO1451" s="1453"/>
      <c r="CP1451" s="1453"/>
      <c r="CQ1451" s="1453"/>
      <c r="CR1451" s="1453"/>
      <c r="CS1451" s="1453"/>
      <c r="CT1451" s="1453"/>
      <c r="CU1451" s="1453"/>
      <c r="CV1451" s="1453"/>
      <c r="CW1451" s="1453"/>
      <c r="CX1451" s="1453"/>
      <c r="CY1451" s="1453"/>
      <c r="CZ1451" s="1453"/>
      <c r="DA1451" s="1453"/>
      <c r="DB1451" s="1453"/>
      <c r="DC1451" s="1453"/>
      <c r="DD1451" s="1453"/>
      <c r="DE1451" s="1453"/>
      <c r="DF1451" s="1453"/>
      <c r="DG1451" s="1453"/>
      <c r="DH1451" s="1453"/>
      <c r="DI1451" s="1453"/>
      <c r="DJ1451" s="1453"/>
      <c r="DK1451" s="1453"/>
      <c r="DL1451" s="1453"/>
      <c r="DM1451" s="1453"/>
      <c r="DN1451" s="1453"/>
      <c r="DO1451" s="1453"/>
      <c r="DP1451" s="1453"/>
      <c r="DQ1451" s="1453"/>
      <c r="DR1451" s="1453"/>
      <c r="DS1451" s="1453"/>
      <c r="DT1451" s="1453"/>
    </row>
    <row r="1452" spans="1:124" s="1543" customFormat="1" ht="21.9" customHeight="1" x14ac:dyDescent="0.3">
      <c r="A1452" s="1453"/>
      <c r="B1452" s="1453"/>
      <c r="C1452" s="1514"/>
      <c r="D1452" s="1514"/>
      <c r="E1452" s="1514"/>
      <c r="F1452" s="1848"/>
      <c r="G1452" s="1930"/>
      <c r="H1452" s="1516"/>
      <c r="I1452" s="1537"/>
      <c r="J1452" s="1537"/>
      <c r="K1452" s="1453"/>
      <c r="L1452" s="1453"/>
      <c r="M1452" s="1453"/>
      <c r="N1452" s="1514"/>
      <c r="O1452" s="1453"/>
      <c r="P1452" s="1453"/>
      <c r="Q1452" s="1453"/>
      <c r="R1452" s="1453"/>
      <c r="S1452" s="1453"/>
      <c r="T1452" s="1452"/>
      <c r="U1452"/>
      <c r="V1452"/>
      <c r="W1452" s="1453"/>
      <c r="X1452" s="1453"/>
      <c r="Y1452" s="1453"/>
      <c r="Z1452" s="1453"/>
      <c r="AA1452" s="1453"/>
      <c r="AB1452" s="1453"/>
      <c r="AC1452" s="1453"/>
      <c r="AD1452" s="1453"/>
      <c r="AE1452" s="1453"/>
      <c r="AF1452" s="1453"/>
      <c r="AG1452" s="1453"/>
      <c r="AH1452" s="1453"/>
      <c r="AI1452" s="1453"/>
      <c r="AJ1452" s="1453"/>
      <c r="AK1452" s="1453"/>
      <c r="AL1452" s="1453"/>
      <c r="AM1452" s="1453"/>
      <c r="AN1452" s="1453"/>
      <c r="AO1452" s="1453"/>
      <c r="AP1452" s="1453"/>
      <c r="AQ1452" s="1453"/>
      <c r="AR1452" s="1454"/>
      <c r="AS1452" s="1453"/>
      <c r="AT1452" s="1453"/>
      <c r="AU1452" s="1453"/>
      <c r="AV1452" s="1453"/>
      <c r="AW1452" s="1453"/>
      <c r="AX1452" s="1453"/>
      <c r="AY1452" s="1453"/>
      <c r="AZ1452" s="1453"/>
      <c r="BA1452" s="1453"/>
      <c r="BB1452" s="1453"/>
      <c r="BC1452" s="1453"/>
      <c r="BD1452" s="1453"/>
      <c r="BE1452" s="1453"/>
      <c r="BF1452" s="1453"/>
      <c r="BG1452" s="1453"/>
      <c r="BH1452" s="1453"/>
      <c r="BI1452" s="1453"/>
      <c r="BJ1452" s="1453"/>
      <c r="BK1452" s="1453"/>
      <c r="BL1452" s="1453"/>
      <c r="BM1452" s="1453"/>
      <c r="BN1452" s="1453"/>
      <c r="BO1452" s="1453"/>
      <c r="BP1452" s="1453"/>
      <c r="BQ1452" s="1453"/>
      <c r="BR1452" s="1453"/>
      <c r="BS1452" s="1453"/>
      <c r="BT1452" s="1453"/>
      <c r="BU1452" s="1453"/>
      <c r="BV1452" s="1453"/>
      <c r="BW1452" s="1453"/>
      <c r="BX1452" s="1453"/>
      <c r="BY1452" s="1453"/>
      <c r="BZ1452" s="1453"/>
      <c r="CA1452" s="1453"/>
      <c r="CB1452" s="1453"/>
      <c r="CC1452" s="1453"/>
      <c r="CD1452" s="1453"/>
      <c r="CE1452" s="1453"/>
      <c r="CF1452" s="1453"/>
      <c r="CG1452" s="1453"/>
      <c r="CH1452" s="1453"/>
      <c r="CI1452" s="1453"/>
      <c r="CJ1452" s="1453"/>
      <c r="CK1452" s="1453"/>
      <c r="CL1452" s="1453"/>
      <c r="CM1452" s="1453"/>
      <c r="CN1452" s="1453"/>
      <c r="CO1452" s="1453"/>
      <c r="CP1452" s="1453"/>
      <c r="CQ1452" s="1453"/>
      <c r="CR1452" s="1453"/>
      <c r="CS1452" s="1453"/>
      <c r="CT1452" s="1453"/>
      <c r="CU1452" s="1453"/>
      <c r="CV1452" s="1453"/>
      <c r="CW1452" s="1453"/>
      <c r="CX1452" s="1453"/>
      <c r="CY1452" s="1453"/>
      <c r="CZ1452" s="1453"/>
      <c r="DA1452" s="1453"/>
      <c r="DB1452" s="1453"/>
      <c r="DC1452" s="1453"/>
      <c r="DD1452" s="1453"/>
      <c r="DE1452" s="1453"/>
      <c r="DF1452" s="1453"/>
      <c r="DG1452" s="1453"/>
      <c r="DH1452" s="1453"/>
      <c r="DI1452" s="1453"/>
      <c r="DJ1452" s="1453"/>
      <c r="DK1452" s="1453"/>
      <c r="DL1452" s="1453"/>
      <c r="DM1452" s="1453"/>
      <c r="DN1452" s="1453"/>
      <c r="DO1452" s="1453"/>
      <c r="DP1452" s="1453"/>
      <c r="DQ1452" s="1453"/>
      <c r="DR1452" s="1453"/>
      <c r="DS1452" s="1453"/>
      <c r="DT1452" s="1453"/>
    </row>
    <row r="1453" spans="1:124" s="1543" customFormat="1" ht="21.9" customHeight="1" x14ac:dyDescent="0.3">
      <c r="A1453" s="1453"/>
      <c r="B1453" s="1453"/>
      <c r="C1453" s="1514"/>
      <c r="D1453" s="1514"/>
      <c r="E1453" s="1514"/>
      <c r="F1453" s="1848"/>
      <c r="G1453" s="1930"/>
      <c r="H1453" s="1516"/>
      <c r="I1453" s="1537"/>
      <c r="J1453" s="1537"/>
      <c r="K1453" s="1453"/>
      <c r="L1453" s="1453"/>
      <c r="M1453" s="1453"/>
      <c r="N1453" s="1514"/>
      <c r="O1453" s="1453"/>
      <c r="P1453" s="1453"/>
      <c r="Q1453" s="1453"/>
      <c r="R1453" s="1453"/>
      <c r="S1453" s="1453"/>
      <c r="T1453" s="1452"/>
      <c r="U1453"/>
      <c r="V1453"/>
      <c r="W1453" s="1453"/>
      <c r="X1453" s="1453"/>
      <c r="Y1453" s="1453"/>
      <c r="Z1453" s="1453"/>
      <c r="AA1453" s="1453"/>
      <c r="AB1453" s="1453"/>
      <c r="AC1453" s="1453"/>
      <c r="AD1453" s="1453"/>
      <c r="AE1453" s="1453"/>
      <c r="AF1453" s="1453"/>
      <c r="AG1453" s="1453"/>
      <c r="AH1453" s="1453"/>
      <c r="AI1453" s="1453"/>
      <c r="AJ1453" s="1453"/>
      <c r="AK1453" s="1453"/>
      <c r="AL1453" s="1453"/>
      <c r="AM1453" s="1453"/>
      <c r="AN1453" s="1453"/>
      <c r="AO1453" s="1453"/>
      <c r="AP1453" s="1453"/>
      <c r="AQ1453" s="1453"/>
      <c r="AR1453" s="1454"/>
      <c r="AS1453" s="1453"/>
      <c r="AT1453" s="1453"/>
      <c r="AU1453" s="1453"/>
      <c r="AV1453" s="1453"/>
      <c r="AW1453" s="1453"/>
      <c r="AX1453" s="1453"/>
      <c r="AY1453" s="1453"/>
      <c r="AZ1453" s="1453"/>
      <c r="BA1453" s="1453"/>
      <c r="BB1453" s="1453"/>
      <c r="BC1453" s="1453"/>
      <c r="BD1453" s="1453"/>
      <c r="BE1453" s="1453"/>
      <c r="BF1453" s="1453"/>
      <c r="BG1453" s="1453"/>
      <c r="BH1453" s="1453"/>
      <c r="BI1453" s="1453"/>
      <c r="BJ1453" s="1453"/>
      <c r="BK1453" s="1453"/>
      <c r="BL1453" s="1453"/>
      <c r="BM1453" s="1453"/>
      <c r="BN1453" s="1453"/>
      <c r="BO1453" s="1453"/>
      <c r="BP1453" s="1453"/>
      <c r="BQ1453" s="1453"/>
      <c r="BR1453" s="1453"/>
      <c r="BS1453" s="1453"/>
      <c r="BT1453" s="1453"/>
      <c r="BU1453" s="1453"/>
      <c r="BV1453" s="1453"/>
      <c r="BW1453" s="1453"/>
      <c r="BX1453" s="1453"/>
      <c r="BY1453" s="1453"/>
      <c r="BZ1453" s="1453"/>
      <c r="CA1453" s="1453"/>
      <c r="CB1453" s="1453"/>
      <c r="CC1453" s="1453"/>
      <c r="CD1453" s="1453"/>
      <c r="CE1453" s="1453"/>
      <c r="CF1453" s="1453"/>
      <c r="CG1453" s="1453"/>
      <c r="CH1453" s="1453"/>
      <c r="CI1453" s="1453"/>
      <c r="CJ1453" s="1453"/>
      <c r="CK1453" s="1453"/>
      <c r="CL1453" s="1453"/>
      <c r="CM1453" s="1453"/>
      <c r="CN1453" s="1453"/>
      <c r="CO1453" s="1453"/>
      <c r="CP1453" s="1453"/>
      <c r="CQ1453" s="1453"/>
      <c r="CR1453" s="1453"/>
      <c r="CS1453" s="1453"/>
      <c r="CT1453" s="1453"/>
      <c r="CU1453" s="1453"/>
      <c r="CV1453" s="1453"/>
      <c r="CW1453" s="1453"/>
      <c r="CX1453" s="1453"/>
      <c r="CY1453" s="1453"/>
      <c r="CZ1453" s="1453"/>
      <c r="DA1453" s="1453"/>
      <c r="DB1453" s="1453"/>
      <c r="DC1453" s="1453"/>
      <c r="DD1453" s="1453"/>
      <c r="DE1453" s="1453"/>
      <c r="DF1453" s="1453"/>
      <c r="DG1453" s="1453"/>
      <c r="DH1453" s="1453"/>
      <c r="DI1453" s="1453"/>
      <c r="DJ1453" s="1453"/>
      <c r="DK1453" s="1453"/>
      <c r="DL1453" s="1453"/>
      <c r="DM1453" s="1453"/>
      <c r="DN1453" s="1453"/>
      <c r="DO1453" s="1453"/>
      <c r="DP1453" s="1453"/>
      <c r="DQ1453" s="1453"/>
      <c r="DR1453" s="1453"/>
      <c r="DS1453" s="1453"/>
      <c r="DT1453" s="1453"/>
    </row>
    <row r="1454" spans="1:124" s="1543" customFormat="1" ht="21.9" customHeight="1" x14ac:dyDescent="0.3">
      <c r="A1454" s="1453"/>
      <c r="B1454" s="1453"/>
      <c r="C1454" s="1514"/>
      <c r="D1454" s="1514"/>
      <c r="E1454" s="1514"/>
      <c r="F1454" s="1848"/>
      <c r="G1454" s="1930"/>
      <c r="H1454" s="1516"/>
      <c r="I1454" s="1537"/>
      <c r="J1454" s="1537"/>
      <c r="K1454" s="1453"/>
      <c r="L1454" s="1453"/>
      <c r="M1454" s="1453"/>
      <c r="N1454" s="1514"/>
      <c r="O1454" s="1453"/>
      <c r="P1454" s="1453"/>
      <c r="Q1454" s="1453"/>
      <c r="R1454" s="1453"/>
      <c r="S1454" s="1453"/>
      <c r="T1454" s="1452"/>
      <c r="U1454"/>
      <c r="V1454"/>
      <c r="W1454" s="1453"/>
      <c r="X1454" s="1453"/>
      <c r="Y1454" s="1453"/>
      <c r="Z1454" s="1453"/>
      <c r="AA1454" s="1453"/>
      <c r="AB1454" s="1453"/>
      <c r="AC1454" s="1453"/>
      <c r="AD1454" s="1453"/>
      <c r="AE1454" s="1453"/>
      <c r="AF1454" s="1453"/>
      <c r="AG1454" s="1453"/>
      <c r="AH1454" s="1453"/>
      <c r="AI1454" s="1453"/>
      <c r="AJ1454" s="1453"/>
      <c r="AK1454" s="1453"/>
      <c r="AL1454" s="1453"/>
      <c r="AM1454" s="1453"/>
      <c r="AN1454" s="1453"/>
      <c r="AO1454" s="1453"/>
      <c r="AP1454" s="1453"/>
      <c r="AQ1454" s="1453"/>
      <c r="AR1454" s="1454"/>
      <c r="AS1454" s="1453"/>
      <c r="AT1454" s="1453"/>
      <c r="AU1454" s="1453"/>
      <c r="AV1454" s="1453"/>
      <c r="AW1454" s="1453"/>
      <c r="AX1454" s="1453"/>
      <c r="AY1454" s="1453"/>
      <c r="AZ1454" s="1453"/>
      <c r="BA1454" s="1453"/>
      <c r="BB1454" s="1453"/>
      <c r="BC1454" s="1453"/>
      <c r="BD1454" s="1453"/>
      <c r="BE1454" s="1453"/>
      <c r="BF1454" s="1453"/>
      <c r="BG1454" s="1453"/>
      <c r="BH1454" s="1453"/>
      <c r="BI1454" s="1453"/>
      <c r="BJ1454" s="1453"/>
      <c r="BK1454" s="1453"/>
      <c r="BL1454" s="1453"/>
      <c r="BM1454" s="1453"/>
      <c r="BN1454" s="1453"/>
      <c r="BO1454" s="1453"/>
      <c r="BP1454" s="1453"/>
      <c r="BQ1454" s="1453"/>
      <c r="BR1454" s="1453"/>
      <c r="BS1454" s="1453"/>
      <c r="BT1454" s="1453"/>
      <c r="BU1454" s="1453"/>
      <c r="BV1454" s="1453"/>
      <c r="BW1454" s="1453"/>
      <c r="BX1454" s="1453"/>
      <c r="BY1454" s="1453"/>
      <c r="BZ1454" s="1453"/>
      <c r="CA1454" s="1453"/>
      <c r="CB1454" s="1453"/>
      <c r="CC1454" s="1453"/>
      <c r="CD1454" s="1453"/>
      <c r="CE1454" s="1453"/>
      <c r="CF1454" s="1453"/>
      <c r="CG1454" s="1453"/>
      <c r="CH1454" s="1453"/>
      <c r="CI1454" s="1453"/>
      <c r="CJ1454" s="1453"/>
      <c r="CK1454" s="1453"/>
      <c r="CL1454" s="1453"/>
      <c r="CM1454" s="1453"/>
      <c r="CN1454" s="1453"/>
      <c r="CO1454" s="1453"/>
      <c r="CP1454" s="1453"/>
      <c r="CQ1454" s="1453"/>
      <c r="CR1454" s="1453"/>
      <c r="CS1454" s="1453"/>
      <c r="CT1454" s="1453"/>
      <c r="CU1454" s="1453"/>
      <c r="CV1454" s="1453"/>
      <c r="CW1454" s="1453"/>
      <c r="CX1454" s="1453"/>
      <c r="CY1454" s="1453"/>
      <c r="CZ1454" s="1453"/>
      <c r="DA1454" s="1453"/>
      <c r="DB1454" s="1453"/>
      <c r="DC1454" s="1453"/>
      <c r="DD1454" s="1453"/>
      <c r="DE1454" s="1453"/>
      <c r="DF1454" s="1453"/>
      <c r="DG1454" s="1453"/>
      <c r="DH1454" s="1453"/>
      <c r="DI1454" s="1453"/>
      <c r="DJ1454" s="1453"/>
      <c r="DK1454" s="1453"/>
      <c r="DL1454" s="1453"/>
      <c r="DM1454" s="1453"/>
      <c r="DN1454" s="1453"/>
      <c r="DO1454" s="1453"/>
      <c r="DP1454" s="1453"/>
      <c r="DQ1454" s="1453"/>
      <c r="DR1454" s="1453"/>
      <c r="DS1454" s="1453"/>
      <c r="DT1454" s="1453"/>
    </row>
    <row r="1455" spans="1:124" s="1543" customFormat="1" ht="21.9" customHeight="1" x14ac:dyDescent="0.3">
      <c r="A1455" s="1453"/>
      <c r="B1455" s="1453"/>
      <c r="C1455" s="1514"/>
      <c r="D1455" s="1514"/>
      <c r="E1455" s="1514"/>
      <c r="F1455" s="1848"/>
      <c r="G1455" s="1930"/>
      <c r="H1455" s="1516"/>
      <c r="I1455" s="1537"/>
      <c r="J1455" s="1537"/>
      <c r="K1455" s="1453"/>
      <c r="L1455" s="1453"/>
      <c r="M1455" s="1453"/>
      <c r="N1455" s="1514"/>
      <c r="O1455" s="1453"/>
      <c r="P1455" s="1453"/>
      <c r="Q1455" s="1453"/>
      <c r="R1455" s="1453"/>
      <c r="S1455" s="1453"/>
      <c r="T1455" s="1452"/>
      <c r="U1455"/>
      <c r="V1455"/>
      <c r="W1455" s="1453"/>
      <c r="X1455" s="1453"/>
      <c r="Y1455" s="1453"/>
      <c r="Z1455" s="1453"/>
      <c r="AA1455" s="1453"/>
      <c r="AB1455" s="1453"/>
      <c r="AC1455" s="1453"/>
      <c r="AD1455" s="1453"/>
      <c r="AE1455" s="1453"/>
      <c r="AF1455" s="1453"/>
      <c r="AG1455" s="1453"/>
      <c r="AH1455" s="1453"/>
      <c r="AI1455" s="1453"/>
      <c r="AJ1455" s="1453"/>
      <c r="AK1455" s="1453"/>
      <c r="AL1455" s="1453"/>
      <c r="AM1455" s="1453"/>
      <c r="AN1455" s="1453"/>
      <c r="AO1455" s="1453"/>
      <c r="AP1455" s="1453"/>
      <c r="AQ1455" s="1453"/>
      <c r="AR1455" s="1454"/>
      <c r="AS1455" s="1453"/>
      <c r="AT1455" s="1453"/>
      <c r="AU1455" s="1453"/>
      <c r="AV1455" s="1453"/>
      <c r="AW1455" s="1453"/>
      <c r="AX1455" s="1453"/>
      <c r="AY1455" s="1453"/>
      <c r="AZ1455" s="1453"/>
      <c r="BA1455" s="1453"/>
      <c r="BB1455" s="1453"/>
      <c r="BC1455" s="1453"/>
      <c r="BD1455" s="1453"/>
      <c r="BE1455" s="1453"/>
      <c r="BF1455" s="1453"/>
      <c r="BG1455" s="1453"/>
      <c r="BH1455" s="1453"/>
      <c r="BI1455" s="1453"/>
      <c r="BJ1455" s="1453"/>
      <c r="BK1455" s="1453"/>
      <c r="BL1455" s="1453"/>
      <c r="BM1455" s="1453"/>
      <c r="BN1455" s="1453"/>
      <c r="BO1455" s="1453"/>
      <c r="BP1455" s="1453"/>
      <c r="BQ1455" s="1453"/>
      <c r="BR1455" s="1453"/>
      <c r="BS1455" s="1453"/>
      <c r="BT1455" s="1453"/>
      <c r="BU1455" s="1453"/>
      <c r="BV1455" s="1453"/>
      <c r="BW1455" s="1453"/>
      <c r="BX1455" s="1453"/>
      <c r="BY1455" s="1453"/>
      <c r="BZ1455" s="1453"/>
      <c r="CA1455" s="1453"/>
      <c r="CB1455" s="1453"/>
      <c r="CC1455" s="1453"/>
      <c r="CD1455" s="1453"/>
      <c r="CE1455" s="1453"/>
      <c r="CF1455" s="1453"/>
      <c r="CG1455" s="1453"/>
      <c r="CH1455" s="1453"/>
      <c r="CI1455" s="1453"/>
      <c r="CJ1455" s="1453"/>
      <c r="CK1455" s="1453"/>
      <c r="CL1455" s="1453"/>
      <c r="CM1455" s="1453"/>
      <c r="CN1455" s="1453"/>
      <c r="CO1455" s="1453"/>
      <c r="CP1455" s="1453"/>
      <c r="CQ1455" s="1453"/>
      <c r="CR1455" s="1453"/>
      <c r="CS1455" s="1453"/>
      <c r="CT1455" s="1453"/>
      <c r="CU1455" s="1453"/>
      <c r="CV1455" s="1453"/>
      <c r="CW1455" s="1453"/>
      <c r="CX1455" s="1453"/>
      <c r="CY1455" s="1453"/>
      <c r="CZ1455" s="1453"/>
      <c r="DA1455" s="1453"/>
      <c r="DB1455" s="1453"/>
      <c r="DC1455" s="1453"/>
      <c r="DD1455" s="1453"/>
      <c r="DE1455" s="1453"/>
      <c r="DF1455" s="1453"/>
      <c r="DG1455" s="1453"/>
      <c r="DH1455" s="1453"/>
      <c r="DI1455" s="1453"/>
      <c r="DJ1455" s="1453"/>
      <c r="DK1455" s="1453"/>
      <c r="DL1455" s="1453"/>
      <c r="DM1455" s="1453"/>
      <c r="DN1455" s="1453"/>
      <c r="DO1455" s="1453"/>
      <c r="DP1455" s="1453"/>
      <c r="DQ1455" s="1453"/>
      <c r="DR1455" s="1453"/>
      <c r="DS1455" s="1453"/>
      <c r="DT1455" s="1453"/>
    </row>
    <row r="1456" spans="1:124" s="1543" customFormat="1" ht="21.9" customHeight="1" x14ac:dyDescent="0.3">
      <c r="A1456" s="1453"/>
      <c r="B1456" s="1453"/>
      <c r="C1456" s="1514"/>
      <c r="D1456" s="1514"/>
      <c r="E1456" s="1514"/>
      <c r="F1456" s="1848"/>
      <c r="G1456" s="1930"/>
      <c r="H1456" s="1516"/>
      <c r="I1456" s="1537"/>
      <c r="J1456" s="1537"/>
      <c r="K1456" s="1453"/>
      <c r="L1456" s="1453"/>
      <c r="M1456" s="1453"/>
      <c r="N1456" s="1514"/>
      <c r="O1456" s="1453"/>
      <c r="P1456" s="1453"/>
      <c r="Q1456" s="1453"/>
      <c r="R1456" s="1453"/>
      <c r="S1456" s="1453"/>
      <c r="T1456" s="1452"/>
      <c r="U1456"/>
      <c r="V1456"/>
      <c r="W1456" s="1453"/>
      <c r="X1456" s="1453"/>
      <c r="Y1456" s="1453"/>
      <c r="Z1456" s="1453"/>
      <c r="AA1456" s="1453"/>
      <c r="AB1456" s="1453"/>
      <c r="AC1456" s="1453"/>
      <c r="AD1456" s="1453"/>
      <c r="AE1456" s="1453"/>
      <c r="AF1456" s="1453"/>
      <c r="AG1456" s="1453"/>
      <c r="AH1456" s="1453"/>
      <c r="AI1456" s="1453"/>
      <c r="AJ1456" s="1453"/>
      <c r="AK1456" s="1453"/>
      <c r="AL1456" s="1453"/>
      <c r="AM1456" s="1453"/>
      <c r="AN1456" s="1453"/>
      <c r="AO1456" s="1453"/>
      <c r="AP1456" s="1453"/>
      <c r="AQ1456" s="1453"/>
      <c r="AR1456" s="1454"/>
      <c r="AS1456" s="1453"/>
      <c r="AT1456" s="1453"/>
      <c r="AU1456" s="1453"/>
      <c r="AV1456" s="1453"/>
      <c r="AW1456" s="1453"/>
      <c r="AX1456" s="1453"/>
      <c r="AY1456" s="1453"/>
      <c r="AZ1456" s="1453"/>
      <c r="BA1456" s="1453"/>
      <c r="BB1456" s="1453"/>
      <c r="BC1456" s="1453"/>
      <c r="BD1456" s="1453"/>
      <c r="BE1456" s="1453"/>
      <c r="BF1456" s="1453"/>
      <c r="BG1456" s="1453"/>
      <c r="BH1456" s="1453"/>
      <c r="BI1456" s="1453"/>
      <c r="BJ1456" s="1453"/>
      <c r="BK1456" s="1453"/>
      <c r="BL1456" s="1453"/>
      <c r="BM1456" s="1453"/>
      <c r="BN1456" s="1453"/>
      <c r="BO1456" s="1453"/>
      <c r="BP1456" s="1453"/>
      <c r="BQ1456" s="1453"/>
      <c r="BR1456" s="1453"/>
      <c r="BS1456" s="1453"/>
      <c r="BT1456" s="1453"/>
      <c r="BU1456" s="1453"/>
      <c r="BV1456" s="1453"/>
      <c r="BW1456" s="1453"/>
      <c r="BX1456" s="1453"/>
      <c r="BY1456" s="1453"/>
      <c r="BZ1456" s="1453"/>
      <c r="CA1456" s="1453"/>
      <c r="CB1456" s="1453"/>
      <c r="CC1456" s="1453"/>
      <c r="CD1456" s="1453"/>
      <c r="CE1456" s="1453"/>
      <c r="CF1456" s="1453"/>
      <c r="CG1456" s="1453"/>
      <c r="CH1456" s="1453"/>
      <c r="CI1456" s="1453"/>
      <c r="CJ1456" s="1453"/>
      <c r="CK1456" s="1453"/>
      <c r="CL1456" s="1453"/>
      <c r="CM1456" s="1453"/>
      <c r="CN1456" s="1453"/>
      <c r="CO1456" s="1453"/>
      <c r="CP1456" s="1453"/>
      <c r="CQ1456" s="1453"/>
      <c r="CR1456" s="1453"/>
      <c r="CS1456" s="1453"/>
      <c r="CT1456" s="1453"/>
      <c r="CU1456" s="1453"/>
      <c r="CV1456" s="1453"/>
      <c r="CW1456" s="1453"/>
      <c r="CX1456" s="1453"/>
      <c r="CY1456" s="1453"/>
      <c r="CZ1456" s="1453"/>
      <c r="DA1456" s="1453"/>
      <c r="DB1456" s="1453"/>
      <c r="DC1456" s="1453"/>
      <c r="DD1456" s="1453"/>
      <c r="DE1456" s="1453"/>
      <c r="DF1456" s="1453"/>
      <c r="DG1456" s="1453"/>
      <c r="DH1456" s="1453"/>
      <c r="DI1456" s="1453"/>
      <c r="DJ1456" s="1453"/>
      <c r="DK1456" s="1453"/>
      <c r="DL1456" s="1453"/>
      <c r="DM1456" s="1453"/>
      <c r="DN1456" s="1453"/>
      <c r="DO1456" s="1453"/>
      <c r="DP1456" s="1453"/>
      <c r="DQ1456" s="1453"/>
      <c r="DR1456" s="1453"/>
      <c r="DS1456" s="1453"/>
      <c r="DT1456" s="1453"/>
    </row>
    <row r="1457" spans="1:124" s="1543" customFormat="1" ht="21.9" customHeight="1" x14ac:dyDescent="0.3">
      <c r="A1457" s="1453"/>
      <c r="B1457" s="1453"/>
      <c r="C1457" s="1514"/>
      <c r="D1457" s="1514"/>
      <c r="E1457" s="1514"/>
      <c r="F1457" s="1848"/>
      <c r="G1457" s="1930"/>
      <c r="H1457" s="1516"/>
      <c r="I1457" s="1537"/>
      <c r="J1457" s="1537"/>
      <c r="K1457" s="1453"/>
      <c r="L1457" s="1453"/>
      <c r="M1457" s="1453"/>
      <c r="N1457" s="1514"/>
      <c r="O1457" s="1453"/>
      <c r="P1457" s="1453"/>
      <c r="Q1457" s="1453"/>
      <c r="R1457" s="1453"/>
      <c r="S1457" s="1453"/>
      <c r="T1457" s="1452"/>
      <c r="U1457"/>
      <c r="V1457"/>
      <c r="W1457" s="1453"/>
      <c r="X1457" s="1453"/>
      <c r="Y1457" s="1453"/>
      <c r="Z1457" s="1453"/>
      <c r="AA1457" s="1453"/>
      <c r="AB1457" s="1453"/>
      <c r="AC1457" s="1453"/>
      <c r="AD1457" s="1453"/>
      <c r="AE1457" s="1453"/>
      <c r="AF1457" s="1453"/>
      <c r="AG1457" s="1453"/>
      <c r="AH1457" s="1453"/>
      <c r="AI1457" s="1453"/>
      <c r="AJ1457" s="1453"/>
      <c r="AK1457" s="1453"/>
      <c r="AL1457" s="1453"/>
      <c r="AM1457" s="1453"/>
      <c r="AN1457" s="1453"/>
      <c r="AO1457" s="1453"/>
      <c r="AP1457" s="1453"/>
      <c r="AQ1457" s="1453"/>
      <c r="AR1457" s="1454"/>
      <c r="AS1457" s="1453"/>
      <c r="AT1457" s="1453"/>
      <c r="AU1457" s="1453"/>
      <c r="AV1457" s="1453"/>
      <c r="AW1457" s="1453"/>
      <c r="AX1457" s="1453"/>
      <c r="AY1457" s="1453"/>
      <c r="AZ1457" s="1453"/>
      <c r="BA1457" s="1453"/>
      <c r="BB1457" s="1453"/>
      <c r="BC1457" s="1453"/>
      <c r="BD1457" s="1453"/>
      <c r="BE1457" s="1453"/>
      <c r="BF1457" s="1453"/>
      <c r="BG1457" s="1453"/>
      <c r="BH1457" s="1453"/>
      <c r="BI1457" s="1453"/>
      <c r="BJ1457" s="1453"/>
      <c r="BK1457" s="1453"/>
      <c r="BL1457" s="1453"/>
      <c r="BM1457" s="1453"/>
      <c r="BN1457" s="1453"/>
      <c r="BO1457" s="1453"/>
      <c r="BP1457" s="1453"/>
      <c r="BQ1457" s="1453"/>
      <c r="BR1457" s="1453"/>
      <c r="BS1457" s="1453"/>
      <c r="BT1457" s="1453"/>
      <c r="BU1457" s="1453"/>
      <c r="BV1457" s="1453"/>
      <c r="BW1457" s="1453"/>
      <c r="BX1457" s="1453"/>
      <c r="BY1457" s="1453"/>
      <c r="BZ1457" s="1453"/>
      <c r="CA1457" s="1453"/>
      <c r="CB1457" s="1453"/>
      <c r="CC1457" s="1453"/>
      <c r="CD1457" s="1453"/>
      <c r="CE1457" s="1453"/>
      <c r="CF1457" s="1453"/>
      <c r="CG1457" s="1453"/>
      <c r="CH1457" s="1453"/>
      <c r="CI1457" s="1453"/>
      <c r="CJ1457" s="1453"/>
      <c r="CK1457" s="1453"/>
      <c r="CL1457" s="1453"/>
      <c r="CM1457" s="1453"/>
      <c r="CN1457" s="1453"/>
      <c r="CO1457" s="1453"/>
      <c r="CP1457" s="1453"/>
      <c r="CQ1457" s="1453"/>
      <c r="CR1457" s="1453"/>
      <c r="CS1457" s="1453"/>
      <c r="CT1457" s="1453"/>
      <c r="CU1457" s="1453"/>
      <c r="CV1457" s="1453"/>
      <c r="CW1457" s="1453"/>
      <c r="CX1457" s="1453"/>
      <c r="CY1457" s="1453"/>
      <c r="CZ1457" s="1453"/>
      <c r="DA1457" s="1453"/>
      <c r="DB1457" s="1453"/>
      <c r="DC1457" s="1453"/>
      <c r="DD1457" s="1453"/>
      <c r="DE1457" s="1453"/>
      <c r="DF1457" s="1453"/>
      <c r="DG1457" s="1453"/>
      <c r="DH1457" s="1453"/>
      <c r="DI1457" s="1453"/>
      <c r="DJ1457" s="1453"/>
      <c r="DK1457" s="1453"/>
      <c r="DL1457" s="1453"/>
      <c r="DM1457" s="1453"/>
      <c r="DN1457" s="1453"/>
      <c r="DO1457" s="1453"/>
      <c r="DP1457" s="1453"/>
      <c r="DQ1457" s="1453"/>
      <c r="DR1457" s="1453"/>
      <c r="DS1457" s="1453"/>
      <c r="DT1457" s="1453"/>
    </row>
    <row r="1458" spans="1:124" s="1543" customFormat="1" ht="21.9" customHeight="1" x14ac:dyDescent="0.3">
      <c r="A1458" s="1453"/>
      <c r="B1458" s="1453"/>
      <c r="C1458" s="1514"/>
      <c r="D1458" s="1514"/>
      <c r="E1458" s="1514"/>
      <c r="F1458" s="1848"/>
      <c r="G1458" s="1930"/>
      <c r="H1458" s="1516"/>
      <c r="I1458" s="1537"/>
      <c r="J1458" s="1537"/>
      <c r="K1458" s="1453"/>
      <c r="L1458" s="1453"/>
      <c r="M1458" s="1453"/>
      <c r="N1458" s="1514"/>
      <c r="O1458" s="1453"/>
      <c r="P1458" s="1453"/>
      <c r="Q1458" s="1453"/>
      <c r="R1458" s="1453"/>
      <c r="S1458" s="1453"/>
      <c r="T1458" s="1452"/>
      <c r="U1458"/>
      <c r="V1458"/>
      <c r="W1458" s="1453"/>
      <c r="X1458" s="1453"/>
      <c r="Y1458" s="1453"/>
      <c r="Z1458" s="1453"/>
      <c r="AA1458" s="1453"/>
      <c r="AB1458" s="1453"/>
      <c r="AC1458" s="1453"/>
      <c r="AD1458" s="1453"/>
      <c r="AE1458" s="1453"/>
      <c r="AF1458" s="1453"/>
      <c r="AG1458" s="1453"/>
      <c r="AH1458" s="1453"/>
      <c r="AI1458" s="1453"/>
      <c r="AJ1458" s="1453"/>
      <c r="AK1458" s="1453"/>
      <c r="AL1458" s="1453"/>
      <c r="AM1458" s="1453"/>
      <c r="AN1458" s="1453"/>
      <c r="AO1458" s="1453"/>
      <c r="AP1458" s="1453"/>
      <c r="AQ1458" s="1453"/>
      <c r="AR1458" s="1454"/>
      <c r="AS1458" s="1453"/>
      <c r="AT1458" s="1453"/>
      <c r="AU1458" s="1453"/>
      <c r="AV1458" s="1453"/>
      <c r="AW1458" s="1453"/>
      <c r="AX1458" s="1453"/>
      <c r="AY1458" s="1453"/>
      <c r="AZ1458" s="1453"/>
      <c r="BA1458" s="1453"/>
      <c r="BB1458" s="1453"/>
      <c r="BC1458" s="1453"/>
      <c r="BD1458" s="1453"/>
      <c r="BE1458" s="1453"/>
      <c r="BF1458" s="1453"/>
      <c r="BG1458" s="1453"/>
      <c r="BH1458" s="1453"/>
      <c r="BI1458" s="1453"/>
      <c r="BJ1458" s="1453"/>
      <c r="BK1458" s="1453"/>
      <c r="BL1458" s="1453"/>
      <c r="BM1458" s="1453"/>
      <c r="BN1458" s="1453"/>
      <c r="BO1458" s="1453"/>
      <c r="BP1458" s="1453"/>
      <c r="BQ1458" s="1453"/>
      <c r="BR1458" s="1453"/>
      <c r="BS1458" s="1453"/>
      <c r="BT1458" s="1453"/>
      <c r="BU1458" s="1453"/>
      <c r="BV1458" s="1453"/>
      <c r="BW1458" s="1453"/>
      <c r="BX1458" s="1453"/>
      <c r="BY1458" s="1453"/>
      <c r="BZ1458" s="1453"/>
      <c r="CA1458" s="1453"/>
      <c r="CB1458" s="1453"/>
      <c r="CC1458" s="1453"/>
      <c r="CD1458" s="1453"/>
      <c r="CE1458" s="1453"/>
      <c r="CF1458" s="1453"/>
      <c r="CG1458" s="1453"/>
      <c r="CH1458" s="1453"/>
      <c r="CI1458" s="1453"/>
      <c r="CJ1458" s="1453"/>
      <c r="CK1458" s="1453"/>
      <c r="CL1458" s="1453"/>
      <c r="CM1458" s="1453"/>
      <c r="CN1458" s="1453"/>
      <c r="CO1458" s="1453"/>
      <c r="CP1458" s="1453"/>
      <c r="CQ1458" s="1453"/>
      <c r="CR1458" s="1453"/>
      <c r="CS1458" s="1453"/>
      <c r="CT1458" s="1453"/>
      <c r="CU1458" s="1453"/>
      <c r="CV1458" s="1453"/>
      <c r="CW1458" s="1453"/>
      <c r="CX1458" s="1453"/>
      <c r="CY1458" s="1453"/>
      <c r="CZ1458" s="1453"/>
      <c r="DA1458" s="1453"/>
      <c r="DB1458" s="1453"/>
      <c r="DC1458" s="1453"/>
      <c r="DD1458" s="1453"/>
      <c r="DE1458" s="1453"/>
      <c r="DF1458" s="1453"/>
      <c r="DG1458" s="1453"/>
      <c r="DH1458" s="1453"/>
      <c r="DI1458" s="1453"/>
      <c r="DJ1458" s="1453"/>
      <c r="DK1458" s="1453"/>
      <c r="DL1458" s="1453"/>
      <c r="DM1458" s="1453"/>
      <c r="DN1458" s="1453"/>
      <c r="DO1458" s="1453"/>
      <c r="DP1458" s="1453"/>
      <c r="DQ1458" s="1453"/>
      <c r="DR1458" s="1453"/>
      <c r="DS1458" s="1453"/>
      <c r="DT1458" s="1453"/>
    </row>
    <row r="1459" spans="1:124" s="1543" customFormat="1" ht="21.9" customHeight="1" x14ac:dyDescent="0.3">
      <c r="A1459" s="1453"/>
      <c r="B1459" s="1453"/>
      <c r="C1459" s="1514"/>
      <c r="D1459" s="1514"/>
      <c r="E1459" s="1514"/>
      <c r="F1459" s="1848"/>
      <c r="G1459" s="1930"/>
      <c r="H1459" s="1516"/>
      <c r="I1459" s="1537"/>
      <c r="J1459" s="1537"/>
      <c r="K1459" s="1453"/>
      <c r="L1459" s="1453"/>
      <c r="M1459" s="1453"/>
      <c r="N1459" s="1514"/>
      <c r="O1459" s="1453"/>
      <c r="P1459" s="1453"/>
      <c r="Q1459" s="1453"/>
      <c r="R1459" s="1453"/>
      <c r="S1459" s="1453"/>
      <c r="T1459" s="1452"/>
      <c r="U1459"/>
      <c r="V1459"/>
      <c r="W1459" s="1453"/>
      <c r="X1459" s="1453"/>
      <c r="Y1459" s="1453"/>
      <c r="Z1459" s="1453"/>
      <c r="AA1459" s="1453"/>
      <c r="AB1459" s="1453"/>
      <c r="AC1459" s="1453"/>
      <c r="AD1459" s="1453"/>
      <c r="AE1459" s="1453"/>
      <c r="AF1459" s="1453"/>
      <c r="AG1459" s="1453"/>
      <c r="AH1459" s="1453"/>
      <c r="AI1459" s="1453"/>
      <c r="AJ1459" s="1453"/>
      <c r="AK1459" s="1453"/>
      <c r="AL1459" s="1453"/>
      <c r="AM1459" s="1453"/>
      <c r="AN1459" s="1453"/>
      <c r="AO1459" s="1453"/>
      <c r="AP1459" s="1453"/>
      <c r="AQ1459" s="1453"/>
      <c r="AR1459" s="1454"/>
      <c r="AS1459" s="1453"/>
      <c r="AT1459" s="1453"/>
      <c r="AU1459" s="1453"/>
      <c r="AV1459" s="1453"/>
      <c r="AW1459" s="1453"/>
      <c r="AX1459" s="1453"/>
      <c r="AY1459" s="1453"/>
      <c r="AZ1459" s="1453"/>
      <c r="BA1459" s="1453"/>
      <c r="BB1459" s="1453"/>
      <c r="BC1459" s="1453"/>
      <c r="BD1459" s="1453"/>
      <c r="BE1459" s="1453"/>
      <c r="BF1459" s="1453"/>
      <c r="BG1459" s="1453"/>
      <c r="BH1459" s="1453"/>
      <c r="BI1459" s="1453"/>
      <c r="BJ1459" s="1453"/>
      <c r="BK1459" s="1453"/>
      <c r="BL1459" s="1453"/>
      <c r="BM1459" s="1453"/>
      <c r="BN1459" s="1453"/>
      <c r="BO1459" s="1453"/>
      <c r="BP1459" s="1453"/>
      <c r="BQ1459" s="1453"/>
      <c r="BR1459" s="1453"/>
      <c r="BS1459" s="1453"/>
      <c r="BT1459" s="1453"/>
      <c r="BU1459" s="1453"/>
      <c r="BV1459" s="1453"/>
      <c r="BW1459" s="1453"/>
      <c r="BX1459" s="1453"/>
      <c r="BY1459" s="1453"/>
      <c r="BZ1459" s="1453"/>
      <c r="CA1459" s="1453"/>
      <c r="CB1459" s="1453"/>
      <c r="CC1459" s="1453"/>
      <c r="CD1459" s="1453"/>
      <c r="CE1459" s="1453"/>
      <c r="CF1459" s="1453"/>
      <c r="CG1459" s="1453"/>
      <c r="CH1459" s="1453"/>
      <c r="CI1459" s="1453"/>
      <c r="CJ1459" s="1453"/>
      <c r="CK1459" s="1453"/>
      <c r="CL1459" s="1453"/>
      <c r="CM1459" s="1453"/>
      <c r="CN1459" s="1453"/>
      <c r="CO1459" s="1453"/>
      <c r="CP1459" s="1453"/>
      <c r="CQ1459" s="1453"/>
      <c r="CR1459" s="1453"/>
      <c r="CS1459" s="1453"/>
      <c r="CT1459" s="1453"/>
      <c r="CU1459" s="1453"/>
      <c r="CV1459" s="1453"/>
      <c r="CW1459" s="1453"/>
      <c r="CX1459" s="1453"/>
      <c r="CY1459" s="1453"/>
      <c r="CZ1459" s="1453"/>
      <c r="DA1459" s="1453"/>
      <c r="DB1459" s="1453"/>
      <c r="DC1459" s="1453"/>
      <c r="DD1459" s="1453"/>
      <c r="DE1459" s="1453"/>
      <c r="DF1459" s="1453"/>
      <c r="DG1459" s="1453"/>
      <c r="DH1459" s="1453"/>
      <c r="DI1459" s="1453"/>
      <c r="DJ1459" s="1453"/>
      <c r="DK1459" s="1453"/>
      <c r="DL1459" s="1453"/>
      <c r="DM1459" s="1453"/>
      <c r="DN1459" s="1453"/>
      <c r="DO1459" s="1453"/>
      <c r="DP1459" s="1453"/>
      <c r="DQ1459" s="1453"/>
      <c r="DR1459" s="1453"/>
      <c r="DS1459" s="1453"/>
      <c r="DT1459" s="1453"/>
    </row>
    <row r="1460" spans="1:124" s="1543" customFormat="1" ht="21.9" customHeight="1" x14ac:dyDescent="0.3">
      <c r="A1460" s="1453"/>
      <c r="B1460" s="1453"/>
      <c r="C1460" s="1514"/>
      <c r="D1460" s="1514"/>
      <c r="E1460" s="1514"/>
      <c r="F1460" s="1848"/>
      <c r="G1460" s="1930"/>
      <c r="H1460" s="1516"/>
      <c r="I1460" s="1537"/>
      <c r="J1460" s="1537"/>
      <c r="K1460" s="1453"/>
      <c r="L1460" s="1453"/>
      <c r="M1460" s="1453"/>
      <c r="N1460" s="1514"/>
      <c r="O1460" s="1453"/>
      <c r="P1460" s="1453"/>
      <c r="Q1460" s="1453"/>
      <c r="R1460" s="1453"/>
      <c r="S1460" s="1453"/>
      <c r="T1460" s="1452"/>
      <c r="U1460"/>
      <c r="V1460"/>
      <c r="W1460" s="1453"/>
      <c r="X1460" s="1453"/>
      <c r="Y1460" s="1453"/>
      <c r="Z1460" s="1453"/>
      <c r="AA1460" s="1453"/>
      <c r="AB1460" s="1453"/>
      <c r="AC1460" s="1453"/>
      <c r="AD1460" s="1453"/>
      <c r="AE1460" s="1453"/>
      <c r="AF1460" s="1453"/>
      <c r="AG1460" s="1453"/>
      <c r="AH1460" s="1453"/>
      <c r="AI1460" s="1453"/>
      <c r="AJ1460" s="1453"/>
      <c r="AK1460" s="1453"/>
      <c r="AL1460" s="1453"/>
      <c r="AM1460" s="1453"/>
      <c r="AN1460" s="1453"/>
      <c r="AO1460" s="1453"/>
      <c r="AP1460" s="1453"/>
      <c r="AQ1460" s="1453"/>
      <c r="AR1460" s="1454"/>
      <c r="AS1460" s="1453"/>
      <c r="AT1460" s="1453"/>
      <c r="AU1460" s="1453"/>
      <c r="AV1460" s="1453"/>
      <c r="AW1460" s="1453"/>
      <c r="AX1460" s="1453"/>
      <c r="AY1460" s="1453"/>
      <c r="AZ1460" s="1453"/>
      <c r="BA1460" s="1453"/>
      <c r="BB1460" s="1453"/>
      <c r="BC1460" s="1453"/>
      <c r="BD1460" s="1453"/>
      <c r="BE1460" s="1453"/>
      <c r="BF1460" s="1453"/>
      <c r="BG1460" s="1453"/>
      <c r="BH1460" s="1453"/>
      <c r="BI1460" s="1453"/>
      <c r="BJ1460" s="1453"/>
      <c r="BK1460" s="1453"/>
      <c r="BL1460" s="1453"/>
      <c r="BM1460" s="1453"/>
      <c r="BN1460" s="1453"/>
      <c r="BO1460" s="1453"/>
      <c r="BP1460" s="1453"/>
      <c r="BQ1460" s="1453"/>
      <c r="BR1460" s="1453"/>
      <c r="BS1460" s="1453"/>
      <c r="BT1460" s="1453"/>
      <c r="BU1460" s="1453"/>
      <c r="BV1460" s="1453"/>
      <c r="BW1460" s="1453"/>
      <c r="BX1460" s="1453"/>
      <c r="BY1460" s="1453"/>
      <c r="BZ1460" s="1453"/>
      <c r="CA1460" s="1453"/>
      <c r="CB1460" s="1453"/>
      <c r="CC1460" s="1453"/>
      <c r="CD1460" s="1453"/>
      <c r="CE1460" s="1453"/>
      <c r="CF1460" s="1453"/>
      <c r="CG1460" s="1453"/>
      <c r="CH1460" s="1453"/>
      <c r="CI1460" s="1453"/>
      <c r="CJ1460" s="1453"/>
      <c r="CK1460" s="1453"/>
      <c r="CL1460" s="1453"/>
      <c r="CM1460" s="1453"/>
      <c r="CN1460" s="1453"/>
      <c r="CO1460" s="1453"/>
      <c r="CP1460" s="1453"/>
      <c r="CQ1460" s="1453"/>
      <c r="CR1460" s="1453"/>
      <c r="CS1460" s="1453"/>
      <c r="CT1460" s="1453"/>
      <c r="CU1460" s="1453"/>
      <c r="CV1460" s="1453"/>
      <c r="CW1460" s="1453"/>
      <c r="CX1460" s="1453"/>
      <c r="CY1460" s="1453"/>
      <c r="CZ1460" s="1453"/>
      <c r="DA1460" s="1453"/>
      <c r="DB1460" s="1453"/>
      <c r="DC1460" s="1453"/>
      <c r="DD1460" s="1453"/>
      <c r="DE1460" s="1453"/>
      <c r="DF1460" s="1453"/>
      <c r="DG1460" s="1453"/>
      <c r="DH1460" s="1453"/>
      <c r="DI1460" s="1453"/>
      <c r="DJ1460" s="1453"/>
      <c r="DK1460" s="1453"/>
      <c r="DL1460" s="1453"/>
      <c r="DM1460" s="1453"/>
      <c r="DN1460" s="1453"/>
      <c r="DO1460" s="1453"/>
      <c r="DP1460" s="1453"/>
      <c r="DQ1460" s="1453"/>
      <c r="DR1460" s="1453"/>
      <c r="DS1460" s="1453"/>
      <c r="DT1460" s="1453"/>
    </row>
    <row r="1461" spans="1:124" s="1543" customFormat="1" ht="21.9" customHeight="1" x14ac:dyDescent="0.3">
      <c r="A1461" s="1453"/>
      <c r="B1461" s="1453"/>
      <c r="C1461" s="1514"/>
      <c r="D1461" s="1514"/>
      <c r="E1461" s="1514"/>
      <c r="F1461" s="1848"/>
      <c r="G1461" s="1930"/>
      <c r="H1461" s="1516"/>
      <c r="I1461" s="1537"/>
      <c r="J1461" s="1537"/>
      <c r="K1461" s="1453"/>
      <c r="L1461" s="1453"/>
      <c r="M1461" s="1453"/>
      <c r="N1461" s="1514"/>
      <c r="O1461" s="1453"/>
      <c r="P1461" s="1453"/>
      <c r="Q1461" s="1453"/>
      <c r="R1461" s="1453"/>
      <c r="S1461" s="1453"/>
      <c r="T1461" s="1452"/>
      <c r="U1461"/>
      <c r="V1461"/>
      <c r="W1461" s="1453"/>
      <c r="X1461" s="1453"/>
      <c r="Y1461" s="1453"/>
      <c r="Z1461" s="1453"/>
      <c r="AA1461" s="1453"/>
      <c r="AB1461" s="1453"/>
      <c r="AC1461" s="1453"/>
      <c r="AD1461" s="1453"/>
      <c r="AE1461" s="1453"/>
      <c r="AF1461" s="1453"/>
      <c r="AG1461" s="1453"/>
      <c r="AH1461" s="1453"/>
      <c r="AI1461" s="1453"/>
      <c r="AJ1461" s="1453"/>
      <c r="AK1461" s="1453"/>
      <c r="AL1461" s="1453"/>
      <c r="AM1461" s="1453"/>
      <c r="AN1461" s="1453"/>
      <c r="AO1461" s="1453"/>
      <c r="AP1461" s="1453"/>
      <c r="AQ1461" s="1453"/>
      <c r="AR1461" s="1454"/>
      <c r="AS1461" s="1453"/>
      <c r="AT1461" s="1453"/>
      <c r="AU1461" s="1453"/>
      <c r="AV1461" s="1453"/>
      <c r="AW1461" s="1453"/>
      <c r="AX1461" s="1453"/>
      <c r="AY1461" s="1453"/>
      <c r="AZ1461" s="1453"/>
      <c r="BA1461" s="1453"/>
      <c r="BB1461" s="1453"/>
      <c r="BC1461" s="1453"/>
      <c r="BD1461" s="1453"/>
      <c r="BE1461" s="1453"/>
      <c r="BF1461" s="1453"/>
      <c r="BG1461" s="1453"/>
      <c r="BH1461" s="1453"/>
      <c r="BI1461" s="1453"/>
      <c r="BJ1461" s="1453"/>
      <c r="BK1461" s="1453"/>
      <c r="BL1461" s="1453"/>
      <c r="BM1461" s="1453"/>
      <c r="BN1461" s="1453"/>
      <c r="BO1461" s="1453"/>
      <c r="BP1461" s="1453"/>
      <c r="BQ1461" s="1453"/>
      <c r="BR1461" s="1453"/>
      <c r="BS1461" s="1453"/>
      <c r="BT1461" s="1453"/>
      <c r="BU1461" s="1453"/>
      <c r="BV1461" s="1453"/>
      <c r="BW1461" s="1453"/>
      <c r="BX1461" s="1453"/>
      <c r="BY1461" s="1453"/>
      <c r="BZ1461" s="1453"/>
      <c r="CA1461" s="1453"/>
      <c r="CB1461" s="1453"/>
      <c r="CC1461" s="1453"/>
      <c r="CD1461" s="1453"/>
      <c r="CE1461" s="1453"/>
      <c r="CF1461" s="1453"/>
      <c r="CG1461" s="1453"/>
      <c r="CH1461" s="1453"/>
      <c r="CI1461" s="1453"/>
      <c r="CJ1461" s="1453"/>
      <c r="CK1461" s="1453"/>
      <c r="CL1461" s="1453"/>
      <c r="CM1461" s="1453"/>
      <c r="CN1461" s="1453"/>
      <c r="CO1461" s="1453"/>
      <c r="CP1461" s="1453"/>
      <c r="CQ1461" s="1453"/>
      <c r="CR1461" s="1453"/>
      <c r="CS1461" s="1453"/>
      <c r="CT1461" s="1453"/>
      <c r="CU1461" s="1453"/>
      <c r="CV1461" s="1453"/>
      <c r="CW1461" s="1453"/>
      <c r="CX1461" s="1453"/>
      <c r="CY1461" s="1453"/>
      <c r="CZ1461" s="1453"/>
      <c r="DA1461" s="1453"/>
      <c r="DB1461" s="1453"/>
      <c r="DC1461" s="1453"/>
      <c r="DD1461" s="1453"/>
      <c r="DE1461" s="1453"/>
      <c r="DF1461" s="1453"/>
      <c r="DG1461" s="1453"/>
      <c r="DH1461" s="1453"/>
      <c r="DI1461" s="1453"/>
      <c r="DJ1461" s="1453"/>
      <c r="DK1461" s="1453"/>
      <c r="DL1461" s="1453"/>
      <c r="DM1461" s="1453"/>
      <c r="DN1461" s="1453"/>
      <c r="DO1461" s="1453"/>
      <c r="DP1461" s="1453"/>
      <c r="DQ1461" s="1453"/>
      <c r="DR1461" s="1453"/>
      <c r="DS1461" s="1453"/>
      <c r="DT1461" s="1453"/>
    </row>
    <row r="1462" spans="1:124" s="1543" customFormat="1" ht="21.9" customHeight="1" x14ac:dyDescent="0.3">
      <c r="A1462" s="1453"/>
      <c r="B1462" s="1453"/>
      <c r="C1462" s="1514"/>
      <c r="D1462" s="1514"/>
      <c r="E1462" s="1514"/>
      <c r="F1462" s="1848"/>
      <c r="G1462" s="1930"/>
      <c r="H1462" s="1516"/>
      <c r="I1462" s="1537"/>
      <c r="J1462" s="1537"/>
      <c r="K1462" s="1453"/>
      <c r="L1462" s="1453"/>
      <c r="M1462" s="1453"/>
      <c r="N1462" s="1514"/>
      <c r="O1462" s="1453"/>
      <c r="P1462" s="1453"/>
      <c r="Q1462" s="1453"/>
      <c r="R1462" s="1453"/>
      <c r="S1462" s="1453"/>
      <c r="T1462" s="1452"/>
      <c r="U1462"/>
      <c r="V1462"/>
      <c r="W1462" s="1453"/>
      <c r="X1462" s="1453"/>
      <c r="Y1462" s="1453"/>
      <c r="Z1462" s="1453"/>
      <c r="AA1462" s="1453"/>
      <c r="AB1462" s="1453"/>
      <c r="AC1462" s="1453"/>
      <c r="AD1462" s="1453"/>
      <c r="AE1462" s="1453"/>
      <c r="AF1462" s="1453"/>
      <c r="AG1462" s="1453"/>
      <c r="AH1462" s="1453"/>
      <c r="AI1462" s="1453"/>
      <c r="AJ1462" s="1453"/>
      <c r="AK1462" s="1453"/>
      <c r="AL1462" s="1453"/>
      <c r="AM1462" s="1453"/>
      <c r="AN1462" s="1453"/>
      <c r="AO1462" s="1453"/>
      <c r="AP1462" s="1453"/>
      <c r="AQ1462" s="1453"/>
      <c r="AR1462" s="1454"/>
      <c r="AS1462" s="1453"/>
      <c r="AT1462" s="1453"/>
      <c r="AU1462" s="1453"/>
      <c r="AV1462" s="1453"/>
      <c r="AW1462" s="1453"/>
      <c r="AX1462" s="1453"/>
      <c r="AY1462" s="1453"/>
      <c r="AZ1462" s="1453"/>
      <c r="BA1462" s="1453"/>
      <c r="BB1462" s="1453"/>
      <c r="BC1462" s="1453"/>
      <c r="BD1462" s="1453"/>
      <c r="BE1462" s="1453"/>
      <c r="BF1462" s="1453"/>
      <c r="BG1462" s="1453"/>
      <c r="BH1462" s="1453"/>
      <c r="BI1462" s="1453"/>
      <c r="BJ1462" s="1453"/>
      <c r="BK1462" s="1453"/>
      <c r="BL1462" s="1453"/>
      <c r="BM1462" s="1453"/>
      <c r="BN1462" s="1453"/>
      <c r="BO1462" s="1453"/>
      <c r="BP1462" s="1453"/>
      <c r="BQ1462" s="1453"/>
      <c r="BR1462" s="1453"/>
      <c r="BS1462" s="1453"/>
      <c r="BT1462" s="1453"/>
      <c r="BU1462" s="1453"/>
      <c r="BV1462" s="1453"/>
      <c r="BW1462" s="1453"/>
      <c r="BX1462" s="1453"/>
      <c r="BY1462" s="1453"/>
      <c r="BZ1462" s="1453"/>
      <c r="CA1462" s="1453"/>
      <c r="CB1462" s="1453"/>
      <c r="CC1462" s="1453"/>
      <c r="CD1462" s="1453"/>
      <c r="CE1462" s="1453"/>
      <c r="CF1462" s="1453"/>
      <c r="CG1462" s="1453"/>
      <c r="CH1462" s="1453"/>
      <c r="CI1462" s="1453"/>
      <c r="CJ1462" s="1453"/>
      <c r="CK1462" s="1453"/>
      <c r="CL1462" s="1453"/>
      <c r="CM1462" s="1453"/>
      <c r="CN1462" s="1453"/>
      <c r="CO1462" s="1453"/>
      <c r="CP1462" s="1453"/>
      <c r="CQ1462" s="1453"/>
      <c r="CR1462" s="1453"/>
      <c r="CS1462" s="1453"/>
      <c r="CT1462" s="1453"/>
      <c r="CU1462" s="1453"/>
      <c r="CV1462" s="1453"/>
      <c r="CW1462" s="1453"/>
      <c r="CX1462" s="1453"/>
      <c r="CY1462" s="1453"/>
      <c r="CZ1462" s="1453"/>
      <c r="DA1462" s="1453"/>
      <c r="DB1462" s="1453"/>
      <c r="DC1462" s="1453"/>
      <c r="DD1462" s="1453"/>
      <c r="DE1462" s="1453"/>
      <c r="DF1462" s="1453"/>
      <c r="DG1462" s="1453"/>
      <c r="DH1462" s="1453"/>
      <c r="DI1462" s="1453"/>
      <c r="DJ1462" s="1453"/>
      <c r="DK1462" s="1453"/>
      <c r="DL1462" s="1453"/>
      <c r="DM1462" s="1453"/>
      <c r="DN1462" s="1453"/>
      <c r="DO1462" s="1453"/>
      <c r="DP1462" s="1453"/>
      <c r="DQ1462" s="1453"/>
      <c r="DR1462" s="1453"/>
      <c r="DS1462" s="1453"/>
      <c r="DT1462" s="1453"/>
    </row>
    <row r="1463" spans="1:124" s="1543" customFormat="1" ht="21.9" customHeight="1" x14ac:dyDescent="0.3">
      <c r="A1463" s="1453"/>
      <c r="B1463" s="1453"/>
      <c r="C1463" s="1514"/>
      <c r="D1463" s="1514"/>
      <c r="E1463" s="1514"/>
      <c r="F1463" s="1848"/>
      <c r="G1463" s="1930"/>
      <c r="H1463" s="1516"/>
      <c r="I1463" s="1537"/>
      <c r="J1463" s="1537"/>
      <c r="K1463" s="1453"/>
      <c r="L1463" s="1453"/>
      <c r="M1463" s="1453"/>
      <c r="N1463" s="1514"/>
      <c r="O1463" s="1453"/>
      <c r="P1463" s="1453"/>
      <c r="Q1463" s="1453"/>
      <c r="R1463" s="1453"/>
      <c r="S1463" s="1453"/>
      <c r="T1463" s="1452"/>
      <c r="U1463"/>
      <c r="V1463"/>
      <c r="W1463" s="1453"/>
      <c r="X1463" s="1453"/>
      <c r="Y1463" s="1453"/>
      <c r="Z1463" s="1453"/>
      <c r="AA1463" s="1453"/>
      <c r="AB1463" s="1453"/>
      <c r="AC1463" s="1453"/>
      <c r="AD1463" s="1453"/>
      <c r="AE1463" s="1453"/>
      <c r="AF1463" s="1453"/>
      <c r="AG1463" s="1453"/>
      <c r="AH1463" s="1453"/>
      <c r="AI1463" s="1453"/>
      <c r="AJ1463" s="1453"/>
      <c r="AK1463" s="1453"/>
      <c r="AL1463" s="1453"/>
      <c r="AM1463" s="1453"/>
      <c r="AN1463" s="1453"/>
      <c r="AO1463" s="1453"/>
      <c r="AP1463" s="1453"/>
      <c r="AQ1463" s="1453"/>
      <c r="AR1463" s="1454"/>
      <c r="AS1463" s="1453"/>
      <c r="AT1463" s="1453"/>
      <c r="AU1463" s="1453"/>
      <c r="AV1463" s="1453"/>
      <c r="AW1463" s="1453"/>
      <c r="AX1463" s="1453"/>
      <c r="AY1463" s="1453"/>
      <c r="AZ1463" s="1453"/>
      <c r="BA1463" s="1453"/>
      <c r="BB1463" s="1453"/>
      <c r="BC1463" s="1453"/>
      <c r="BD1463" s="1453"/>
      <c r="BE1463" s="1453"/>
      <c r="BF1463" s="1453"/>
      <c r="BG1463" s="1453"/>
      <c r="BH1463" s="1453"/>
      <c r="BI1463" s="1453"/>
      <c r="BJ1463" s="1453"/>
      <c r="BK1463" s="1453"/>
      <c r="BL1463" s="1453"/>
      <c r="BM1463" s="1453"/>
      <c r="BN1463" s="1453"/>
      <c r="BO1463" s="1453"/>
      <c r="BP1463" s="1453"/>
      <c r="BQ1463" s="1453"/>
      <c r="BR1463" s="1453"/>
      <c r="BS1463" s="1453"/>
      <c r="BT1463" s="1453"/>
      <c r="BU1463" s="1453"/>
      <c r="BV1463" s="1453"/>
      <c r="BW1463" s="1453"/>
      <c r="BX1463" s="1453"/>
      <c r="BY1463" s="1453"/>
      <c r="BZ1463" s="1453"/>
      <c r="CA1463" s="1453"/>
      <c r="CB1463" s="1453"/>
      <c r="CC1463" s="1453"/>
      <c r="CD1463" s="1453"/>
      <c r="CE1463" s="1453"/>
      <c r="CF1463" s="1453"/>
      <c r="CG1463" s="1453"/>
      <c r="CH1463" s="1453"/>
      <c r="CI1463" s="1453"/>
      <c r="CJ1463" s="1453"/>
      <c r="CK1463" s="1453"/>
      <c r="CL1463" s="1453"/>
      <c r="CM1463" s="1453"/>
      <c r="CN1463" s="1453"/>
      <c r="CO1463" s="1453"/>
      <c r="CP1463" s="1453"/>
      <c r="CQ1463" s="1453"/>
      <c r="CR1463" s="1453"/>
      <c r="CS1463" s="1453"/>
      <c r="CT1463" s="1453"/>
      <c r="CU1463" s="1453"/>
      <c r="CV1463" s="1453"/>
      <c r="CW1463" s="1453"/>
      <c r="CX1463" s="1453"/>
      <c r="CY1463" s="1453"/>
      <c r="CZ1463" s="1453"/>
      <c r="DA1463" s="1453"/>
      <c r="DB1463" s="1453"/>
      <c r="DC1463" s="1453"/>
      <c r="DD1463" s="1453"/>
      <c r="DE1463" s="1453"/>
      <c r="DF1463" s="1453"/>
      <c r="DG1463" s="1453"/>
      <c r="DH1463" s="1453"/>
      <c r="DI1463" s="1453"/>
      <c r="DJ1463" s="1453"/>
      <c r="DK1463" s="1453"/>
      <c r="DL1463" s="1453"/>
      <c r="DM1463" s="1453"/>
      <c r="DN1463" s="1453"/>
      <c r="DO1463" s="1453"/>
      <c r="DP1463" s="1453"/>
      <c r="DQ1463" s="1453"/>
      <c r="DR1463" s="1453"/>
      <c r="DS1463" s="1453"/>
      <c r="DT1463" s="1453"/>
    </row>
    <row r="1464" spans="1:124" s="1543" customFormat="1" ht="21.9" customHeight="1" x14ac:dyDescent="0.3">
      <c r="A1464" s="1453"/>
      <c r="B1464" s="1453"/>
      <c r="C1464" s="1514"/>
      <c r="D1464" s="1514"/>
      <c r="E1464" s="1514"/>
      <c r="F1464" s="1848"/>
      <c r="G1464" s="1930"/>
      <c r="H1464" s="1516"/>
      <c r="I1464" s="1537"/>
      <c r="J1464" s="1537"/>
      <c r="K1464" s="1453"/>
      <c r="L1464" s="1453"/>
      <c r="M1464" s="1453"/>
      <c r="N1464" s="1514"/>
      <c r="O1464" s="1453"/>
      <c r="P1464" s="1453"/>
      <c r="Q1464" s="1453"/>
      <c r="R1464" s="1453"/>
      <c r="S1464" s="1453"/>
      <c r="T1464" s="1452"/>
      <c r="U1464"/>
      <c r="V1464"/>
      <c r="W1464" s="1453"/>
      <c r="X1464" s="1453"/>
      <c r="Y1464" s="1453"/>
      <c r="Z1464" s="1453"/>
      <c r="AA1464" s="1453"/>
      <c r="AB1464" s="1453"/>
      <c r="AC1464" s="1453"/>
      <c r="AD1464" s="1453"/>
      <c r="AE1464" s="1453"/>
      <c r="AF1464" s="1453"/>
      <c r="AG1464" s="1453"/>
      <c r="AH1464" s="1453"/>
      <c r="AI1464" s="1453"/>
      <c r="AJ1464" s="1453"/>
      <c r="AK1464" s="1453"/>
      <c r="AL1464" s="1453"/>
      <c r="AM1464" s="1453"/>
      <c r="AN1464" s="1453"/>
      <c r="AO1464" s="1453"/>
      <c r="AP1464" s="1453"/>
      <c r="AQ1464" s="1453"/>
      <c r="AR1464" s="1454"/>
      <c r="AS1464" s="1453"/>
      <c r="AT1464" s="1453"/>
      <c r="AU1464" s="1453"/>
      <c r="AV1464" s="1453"/>
      <c r="AW1464" s="1453"/>
      <c r="AX1464" s="1453"/>
      <c r="AY1464" s="1453"/>
      <c r="AZ1464" s="1453"/>
      <c r="BA1464" s="1453"/>
      <c r="BB1464" s="1453"/>
      <c r="BC1464" s="1453"/>
      <c r="BD1464" s="1453"/>
      <c r="BE1464" s="1453"/>
      <c r="BF1464" s="1453"/>
      <c r="BG1464" s="1453"/>
      <c r="BH1464" s="1453"/>
      <c r="BI1464" s="1453"/>
      <c r="BJ1464" s="1453"/>
      <c r="BK1464" s="1453"/>
      <c r="BL1464" s="1453"/>
      <c r="BM1464" s="1453"/>
      <c r="BN1464" s="1453"/>
      <c r="BO1464" s="1453"/>
      <c r="BP1464" s="1453"/>
      <c r="BQ1464" s="1453"/>
      <c r="BR1464" s="1453"/>
      <c r="BS1464" s="1453"/>
      <c r="BT1464" s="1453"/>
      <c r="BU1464" s="1453"/>
      <c r="BV1464" s="1453"/>
      <c r="BW1464" s="1453"/>
      <c r="BX1464" s="1453"/>
      <c r="BY1464" s="1453"/>
      <c r="BZ1464" s="1453"/>
      <c r="CA1464" s="1453"/>
      <c r="CB1464" s="1453"/>
      <c r="CC1464" s="1453"/>
      <c r="CD1464" s="1453"/>
      <c r="CE1464" s="1453"/>
      <c r="CF1464" s="1453"/>
      <c r="CG1464" s="1453"/>
      <c r="CH1464" s="1453"/>
      <c r="CI1464" s="1453"/>
      <c r="CJ1464" s="1453"/>
      <c r="CK1464" s="1453"/>
      <c r="CL1464" s="1453"/>
      <c r="CM1464" s="1453"/>
      <c r="CN1464" s="1453"/>
      <c r="CO1464" s="1453"/>
      <c r="CP1464" s="1453"/>
      <c r="CQ1464" s="1453"/>
      <c r="CR1464" s="1453"/>
      <c r="CS1464" s="1453"/>
      <c r="CT1464" s="1453"/>
      <c r="CU1464" s="1453"/>
      <c r="CV1464" s="1453"/>
      <c r="CW1464" s="1453"/>
      <c r="CX1464" s="1453"/>
      <c r="CY1464" s="1453"/>
      <c r="CZ1464" s="1453"/>
      <c r="DA1464" s="1453"/>
      <c r="DB1464" s="1453"/>
      <c r="DC1464" s="1453"/>
      <c r="DD1464" s="1453"/>
      <c r="DE1464" s="1453"/>
      <c r="DF1464" s="1453"/>
      <c r="DG1464" s="1453"/>
      <c r="DH1464" s="1453"/>
      <c r="DI1464" s="1453"/>
      <c r="DJ1464" s="1453"/>
      <c r="DK1464" s="1453"/>
      <c r="DL1464" s="1453"/>
      <c r="DM1464" s="1453"/>
      <c r="DN1464" s="1453"/>
      <c r="DO1464" s="1453"/>
      <c r="DP1464" s="1453"/>
      <c r="DQ1464" s="1453"/>
      <c r="DR1464" s="1453"/>
      <c r="DS1464" s="1453"/>
      <c r="DT1464" s="1453"/>
    </row>
    <row r="1465" spans="1:124" s="1543" customFormat="1" ht="21.9" customHeight="1" x14ac:dyDescent="0.3">
      <c r="A1465" s="1453"/>
      <c r="B1465" s="1453"/>
      <c r="C1465" s="1514"/>
      <c r="D1465" s="1514"/>
      <c r="E1465" s="1514"/>
      <c r="F1465" s="1848"/>
      <c r="G1465" s="1930"/>
      <c r="H1465" s="1516"/>
      <c r="I1465" s="1537"/>
      <c r="J1465" s="1537"/>
      <c r="K1465" s="1453"/>
      <c r="L1465" s="1453"/>
      <c r="M1465" s="1453"/>
      <c r="N1465" s="1514"/>
      <c r="O1465" s="1453"/>
      <c r="P1465" s="1453"/>
      <c r="Q1465" s="1453"/>
      <c r="R1465" s="1453"/>
      <c r="S1465" s="1453"/>
      <c r="T1465" s="1452"/>
      <c r="U1465"/>
      <c r="V1465"/>
      <c r="W1465" s="1453"/>
      <c r="X1465" s="1453"/>
      <c r="Y1465" s="1453"/>
      <c r="Z1465" s="1453"/>
      <c r="AA1465" s="1453"/>
      <c r="AB1465" s="1453"/>
      <c r="AC1465" s="1453"/>
      <c r="AD1465" s="1453"/>
      <c r="AE1465" s="1453"/>
      <c r="AF1465" s="1453"/>
      <c r="AG1465" s="1453"/>
      <c r="AH1465" s="1453"/>
      <c r="AI1465" s="1453"/>
      <c r="AJ1465" s="1453"/>
      <c r="AK1465" s="1453"/>
      <c r="AL1465" s="1453"/>
      <c r="AM1465" s="1453"/>
      <c r="AN1465" s="1453"/>
      <c r="AO1465" s="1453"/>
      <c r="AP1465" s="1453"/>
      <c r="AQ1465" s="1453"/>
      <c r="AR1465" s="1454"/>
      <c r="AS1465" s="1453"/>
      <c r="AT1465" s="1453"/>
      <c r="AU1465" s="1453"/>
      <c r="AV1465" s="1453"/>
      <c r="AW1465" s="1453"/>
      <c r="AX1465" s="1453"/>
      <c r="AY1465" s="1453"/>
      <c r="AZ1465" s="1453"/>
      <c r="BA1465" s="1453"/>
      <c r="BB1465" s="1453"/>
      <c r="BC1465" s="1453"/>
      <c r="BD1465" s="1453"/>
      <c r="BE1465" s="1453"/>
      <c r="BF1465" s="1453"/>
      <c r="BG1465" s="1453"/>
      <c r="BH1465" s="1453"/>
      <c r="BI1465" s="1453"/>
      <c r="BJ1465" s="1453"/>
      <c r="BK1465" s="1453"/>
      <c r="BL1465" s="1453"/>
      <c r="BM1465" s="1453"/>
      <c r="BN1465" s="1453"/>
      <c r="BO1465" s="1453"/>
      <c r="BP1465" s="1453"/>
      <c r="BQ1465" s="1453"/>
      <c r="BR1465" s="1453"/>
      <c r="BS1465" s="1453"/>
      <c r="BT1465" s="1453"/>
      <c r="BU1465" s="1453"/>
      <c r="BV1465" s="1453"/>
      <c r="BW1465" s="1453"/>
      <c r="BX1465" s="1453"/>
      <c r="BY1465" s="1453"/>
      <c r="BZ1465" s="1453"/>
      <c r="CA1465" s="1453"/>
      <c r="CB1465" s="1453"/>
      <c r="CC1465" s="1453"/>
      <c r="CD1465" s="1453"/>
      <c r="CE1465" s="1453"/>
      <c r="CF1465" s="1453"/>
      <c r="CG1465" s="1453"/>
      <c r="CH1465" s="1453"/>
      <c r="CI1465" s="1453"/>
      <c r="CJ1465" s="1453"/>
      <c r="CK1465" s="1453"/>
      <c r="CL1465" s="1453"/>
      <c r="CM1465" s="1453"/>
      <c r="CN1465" s="1453"/>
      <c r="CO1465" s="1453"/>
      <c r="CP1465" s="1453"/>
      <c r="CQ1465" s="1453"/>
      <c r="CR1465" s="1453"/>
      <c r="CS1465" s="1453"/>
      <c r="CT1465" s="1453"/>
      <c r="CU1465" s="1453"/>
      <c r="CV1465" s="1453"/>
      <c r="CW1465" s="1453"/>
      <c r="CX1465" s="1453"/>
      <c r="CY1465" s="1453"/>
      <c r="CZ1465" s="1453"/>
      <c r="DA1465" s="1453"/>
      <c r="DB1465" s="1453"/>
      <c r="DC1465" s="1453"/>
      <c r="DD1465" s="1453"/>
      <c r="DE1465" s="1453"/>
      <c r="DF1465" s="1453"/>
      <c r="DG1465" s="1453"/>
      <c r="DH1465" s="1453"/>
      <c r="DI1465" s="1453"/>
      <c r="DJ1465" s="1453"/>
      <c r="DK1465" s="1453"/>
      <c r="DL1465" s="1453"/>
      <c r="DM1465" s="1453"/>
      <c r="DN1465" s="1453"/>
      <c r="DO1465" s="1453"/>
      <c r="DP1465" s="1453"/>
      <c r="DQ1465" s="1453"/>
      <c r="DR1465" s="1453"/>
      <c r="DS1465" s="1453"/>
      <c r="DT1465" s="1453"/>
    </row>
    <row r="1466" spans="1:124" s="1543" customFormat="1" ht="21.9" customHeight="1" x14ac:dyDescent="0.3">
      <c r="A1466" s="1453"/>
      <c r="B1466" s="1453"/>
      <c r="C1466" s="1514"/>
      <c r="D1466" s="1514"/>
      <c r="E1466" s="1514"/>
      <c r="F1466" s="1848"/>
      <c r="G1466" s="1930"/>
      <c r="H1466" s="1516"/>
      <c r="I1466" s="1537"/>
      <c r="J1466" s="1537"/>
      <c r="K1466" s="1453"/>
      <c r="L1466" s="1453"/>
      <c r="M1466" s="1453"/>
      <c r="N1466" s="1514"/>
      <c r="O1466" s="1453"/>
      <c r="P1466" s="1453"/>
      <c r="Q1466" s="1453"/>
      <c r="R1466" s="1453"/>
      <c r="S1466" s="1453"/>
      <c r="T1466" s="1452"/>
      <c r="U1466"/>
      <c r="V1466"/>
      <c r="W1466" s="1453"/>
      <c r="X1466" s="1453"/>
      <c r="Y1466" s="1453"/>
      <c r="Z1466" s="1453"/>
      <c r="AA1466" s="1453"/>
      <c r="AB1466" s="1453"/>
      <c r="AC1466" s="1453"/>
      <c r="AD1466" s="1453"/>
      <c r="AE1466" s="1453"/>
      <c r="AF1466" s="1453"/>
      <c r="AG1466" s="1453"/>
      <c r="AH1466" s="1453"/>
      <c r="AI1466" s="1453"/>
      <c r="AJ1466" s="1453"/>
      <c r="AK1466" s="1453"/>
      <c r="AL1466" s="1453"/>
      <c r="AM1466" s="1453"/>
      <c r="AN1466" s="1453"/>
      <c r="AO1466" s="1453"/>
      <c r="AP1466" s="1453"/>
      <c r="AQ1466" s="1453"/>
      <c r="AR1466" s="1454"/>
      <c r="AS1466" s="1453"/>
      <c r="AT1466" s="1453"/>
      <c r="AU1466" s="1453"/>
      <c r="AV1466" s="1453"/>
      <c r="AW1466" s="1453"/>
      <c r="AX1466" s="1453"/>
      <c r="AY1466" s="1453"/>
      <c r="AZ1466" s="1453"/>
      <c r="BA1466" s="1453"/>
      <c r="BB1466" s="1453"/>
      <c r="BC1466" s="1453"/>
      <c r="BD1466" s="1453"/>
      <c r="BE1466" s="1453"/>
      <c r="BF1466" s="1453"/>
      <c r="BG1466" s="1453"/>
      <c r="BH1466" s="1453"/>
      <c r="BI1466" s="1453"/>
      <c r="BJ1466" s="1453"/>
      <c r="BK1466" s="1453"/>
      <c r="BL1466" s="1453"/>
      <c r="BM1466" s="1453"/>
      <c r="BN1466" s="1453"/>
      <c r="BO1466" s="1453"/>
      <c r="BP1466" s="1453"/>
      <c r="BQ1466" s="1453"/>
      <c r="BR1466" s="1453"/>
      <c r="BS1466" s="1453"/>
      <c r="BT1466" s="1453"/>
      <c r="BU1466" s="1453"/>
      <c r="BV1466" s="1453"/>
      <c r="BW1466" s="1453"/>
      <c r="BX1466" s="1453"/>
      <c r="BY1466" s="1453"/>
      <c r="BZ1466" s="1453"/>
      <c r="CA1466" s="1453"/>
      <c r="CB1466" s="1453"/>
      <c r="CC1466" s="1453"/>
      <c r="CD1466" s="1453"/>
      <c r="CE1466" s="1453"/>
      <c r="CF1466" s="1453"/>
      <c r="CG1466" s="1453"/>
      <c r="CH1466" s="1453"/>
      <c r="CI1466" s="1453"/>
      <c r="CJ1466" s="1453"/>
      <c r="CK1466" s="1453"/>
      <c r="CL1466" s="1453"/>
      <c r="CM1466" s="1453"/>
      <c r="CN1466" s="1453"/>
      <c r="CO1466" s="1453"/>
      <c r="CP1466" s="1453"/>
      <c r="CQ1466" s="1453"/>
      <c r="CR1466" s="1453"/>
      <c r="CS1466" s="1453"/>
      <c r="CT1466" s="1453"/>
      <c r="CU1466" s="1453"/>
      <c r="CV1466" s="1453"/>
      <c r="CW1466" s="1453"/>
      <c r="CX1466" s="1453"/>
      <c r="CY1466" s="1453"/>
      <c r="CZ1466" s="1453"/>
      <c r="DA1466" s="1453"/>
      <c r="DB1466" s="1453"/>
      <c r="DC1466" s="1453"/>
      <c r="DD1466" s="1453"/>
      <c r="DE1466" s="1453"/>
      <c r="DF1466" s="1453"/>
      <c r="DG1466" s="1453"/>
      <c r="DH1466" s="1453"/>
      <c r="DI1466" s="1453"/>
      <c r="DJ1466" s="1453"/>
      <c r="DK1466" s="1453"/>
      <c r="DL1466" s="1453"/>
      <c r="DM1466" s="1453"/>
      <c r="DN1466" s="1453"/>
      <c r="DO1466" s="1453"/>
      <c r="DP1466" s="1453"/>
      <c r="DQ1466" s="1453"/>
      <c r="DR1466" s="1453"/>
      <c r="DS1466" s="1453"/>
      <c r="DT1466" s="1453"/>
    </row>
    <row r="1467" spans="1:124" s="1543" customFormat="1" ht="21.9" customHeight="1" x14ac:dyDescent="0.3">
      <c r="A1467" s="1453"/>
      <c r="B1467" s="1453"/>
      <c r="C1467" s="1514"/>
      <c r="D1467" s="1514"/>
      <c r="E1467" s="1514"/>
      <c r="F1467" s="1848"/>
      <c r="G1467" s="1930"/>
      <c r="H1467" s="1516"/>
      <c r="I1467" s="1537"/>
      <c r="J1467" s="1537"/>
      <c r="K1467" s="1453"/>
      <c r="L1467" s="1453"/>
      <c r="M1467" s="1453"/>
      <c r="N1467" s="1514"/>
      <c r="O1467" s="1453"/>
      <c r="P1467" s="1453"/>
      <c r="Q1467" s="1453"/>
      <c r="R1467" s="1453"/>
      <c r="S1467" s="1453"/>
      <c r="T1467" s="1452"/>
      <c r="U1467"/>
      <c r="V1467"/>
      <c r="W1467" s="1453"/>
      <c r="X1467" s="1453"/>
      <c r="Y1467" s="1453"/>
      <c r="Z1467" s="1453"/>
      <c r="AA1467" s="1453"/>
      <c r="AB1467" s="1453"/>
      <c r="AC1467" s="1453"/>
      <c r="AD1467" s="1453"/>
      <c r="AE1467" s="1453"/>
      <c r="AF1467" s="1453"/>
      <c r="AG1467" s="1453"/>
      <c r="AH1467" s="1453"/>
      <c r="AI1467" s="1453"/>
      <c r="AJ1467" s="1453"/>
      <c r="AK1467" s="1453"/>
      <c r="AL1467" s="1453"/>
      <c r="AM1467" s="1453"/>
      <c r="AN1467" s="1453"/>
      <c r="AO1467" s="1453"/>
      <c r="AP1467" s="1453"/>
      <c r="AQ1467" s="1453"/>
      <c r="AR1467" s="1454"/>
      <c r="AS1467" s="1453"/>
      <c r="AT1467" s="1453"/>
      <c r="AU1467" s="1453"/>
      <c r="AV1467" s="1453"/>
      <c r="AW1467" s="1453"/>
      <c r="AX1467" s="1453"/>
      <c r="AY1467" s="1453"/>
      <c r="AZ1467" s="1453"/>
      <c r="BA1467" s="1453"/>
      <c r="BB1467" s="1453"/>
      <c r="BC1467" s="1453"/>
      <c r="BD1467" s="1453"/>
      <c r="BE1467" s="1453"/>
      <c r="BF1467" s="1453"/>
      <c r="BG1467" s="1453"/>
      <c r="BH1467" s="1453"/>
      <c r="BI1467" s="1453"/>
      <c r="BJ1467" s="1453"/>
      <c r="BK1467" s="1453"/>
      <c r="BL1467" s="1453"/>
      <c r="BM1467" s="1453"/>
      <c r="BN1467" s="1453"/>
      <c r="BO1467" s="1453"/>
      <c r="BP1467" s="1453"/>
      <c r="BQ1467" s="1453"/>
      <c r="BR1467" s="1453"/>
      <c r="BS1467" s="1453"/>
      <c r="BT1467" s="1453"/>
      <c r="BU1467" s="1453"/>
      <c r="BV1467" s="1453"/>
      <c r="BW1467" s="1453"/>
      <c r="BX1467" s="1453"/>
      <c r="BY1467" s="1453"/>
      <c r="BZ1467" s="1453"/>
      <c r="CA1467" s="1453"/>
      <c r="CB1467" s="1453"/>
      <c r="CC1467" s="1453"/>
      <c r="CD1467" s="1453"/>
      <c r="CE1467" s="1453"/>
      <c r="CF1467" s="1453"/>
      <c r="CG1467" s="1453"/>
      <c r="CH1467" s="1453"/>
      <c r="CI1467" s="1453"/>
      <c r="CJ1467" s="1453"/>
      <c r="CK1467" s="1453"/>
      <c r="CL1467" s="1453"/>
      <c r="CM1467" s="1453"/>
      <c r="CN1467" s="1453"/>
      <c r="CO1467" s="1453"/>
      <c r="CP1467" s="1453"/>
      <c r="CQ1467" s="1453"/>
      <c r="CR1467" s="1453"/>
      <c r="CS1467" s="1453"/>
      <c r="CT1467" s="1453"/>
      <c r="CU1467" s="1453"/>
      <c r="CV1467" s="1453"/>
      <c r="CW1467" s="1453"/>
      <c r="CX1467" s="1453"/>
      <c r="CY1467" s="1453"/>
      <c r="CZ1467" s="1453"/>
      <c r="DA1467" s="1453"/>
      <c r="DB1467" s="1453"/>
      <c r="DC1467" s="1453"/>
      <c r="DD1467" s="1453"/>
      <c r="DE1467" s="1453"/>
      <c r="DF1467" s="1453"/>
      <c r="DG1467" s="1453"/>
      <c r="DH1467" s="1453"/>
      <c r="DI1467" s="1453"/>
      <c r="DJ1467" s="1453"/>
      <c r="DK1467" s="1453"/>
      <c r="DL1467" s="1453"/>
      <c r="DM1467" s="1453"/>
      <c r="DN1467" s="1453"/>
      <c r="DO1467" s="1453"/>
      <c r="DP1467" s="1453"/>
      <c r="DQ1467" s="1453"/>
      <c r="DR1467" s="1453"/>
      <c r="DS1467" s="1453"/>
      <c r="DT1467" s="1453"/>
    </row>
    <row r="1468" spans="1:124" s="1543" customFormat="1" ht="21.9" customHeight="1" x14ac:dyDescent="0.3">
      <c r="A1468" s="1453"/>
      <c r="B1468" s="1453"/>
      <c r="C1468" s="1514"/>
      <c r="D1468" s="1514"/>
      <c r="E1468" s="1514"/>
      <c r="F1468" s="1848"/>
      <c r="G1468" s="1930"/>
      <c r="H1468" s="1516"/>
      <c r="I1468" s="1537"/>
      <c r="J1468" s="1537"/>
      <c r="K1468" s="1453"/>
      <c r="L1468" s="1453"/>
      <c r="M1468" s="1453"/>
      <c r="N1468" s="1514"/>
      <c r="O1468" s="1453"/>
      <c r="P1468" s="1453"/>
      <c r="Q1468" s="1453"/>
      <c r="R1468" s="1453"/>
      <c r="S1468" s="1453"/>
      <c r="T1468" s="1452"/>
      <c r="U1468"/>
      <c r="V1468"/>
      <c r="W1468" s="1453"/>
      <c r="X1468" s="1453"/>
      <c r="Y1468" s="1453"/>
      <c r="Z1468" s="1453"/>
      <c r="AA1468" s="1453"/>
      <c r="AB1468" s="1453"/>
      <c r="AC1468" s="1453"/>
      <c r="AD1468" s="1453"/>
      <c r="AE1468" s="1453"/>
      <c r="AF1468" s="1453"/>
      <c r="AG1468" s="1453"/>
      <c r="AH1468" s="1453"/>
      <c r="AI1468" s="1453"/>
      <c r="AJ1468" s="1453"/>
      <c r="AK1468" s="1453"/>
      <c r="AL1468" s="1453"/>
      <c r="AM1468" s="1453"/>
      <c r="AN1468" s="1453"/>
      <c r="AO1468" s="1453"/>
      <c r="AP1468" s="1453"/>
      <c r="AQ1468" s="1453"/>
      <c r="AR1468" s="1454"/>
      <c r="AS1468" s="1453"/>
      <c r="AT1468" s="1453"/>
      <c r="AU1468" s="1453"/>
      <c r="AV1468" s="1453"/>
      <c r="AW1468" s="1453"/>
      <c r="AX1468" s="1453"/>
      <c r="AY1468" s="1453"/>
      <c r="AZ1468" s="1453"/>
      <c r="BA1468" s="1453"/>
      <c r="BB1468" s="1453"/>
      <c r="BC1468" s="1453"/>
      <c r="BD1468" s="1453"/>
      <c r="BE1468" s="1453"/>
      <c r="BF1468" s="1453"/>
      <c r="BG1468" s="1453"/>
      <c r="BH1468" s="1453"/>
      <c r="BI1468" s="1453"/>
      <c r="BJ1468" s="1453"/>
      <c r="BK1468" s="1453"/>
      <c r="BL1468" s="1453"/>
      <c r="BM1468" s="1453"/>
      <c r="BN1468" s="1453"/>
      <c r="BO1468" s="1453"/>
      <c r="BP1468" s="1453"/>
      <c r="BQ1468" s="1453"/>
      <c r="BR1468" s="1453"/>
      <c r="BS1468" s="1453"/>
      <c r="BT1468" s="1453"/>
      <c r="BU1468" s="1453"/>
      <c r="BV1468" s="1453"/>
      <c r="BW1468" s="1453"/>
      <c r="BX1468" s="1453"/>
      <c r="BY1468" s="1453"/>
      <c r="BZ1468" s="1453"/>
      <c r="CA1468" s="1453"/>
      <c r="CB1468" s="1453"/>
      <c r="CC1468" s="1453"/>
      <c r="CD1468" s="1453"/>
      <c r="CE1468" s="1453"/>
      <c r="CF1468" s="1453"/>
      <c r="CG1468" s="1453"/>
      <c r="CH1468" s="1453"/>
      <c r="CI1468" s="1453"/>
      <c r="CJ1468" s="1453"/>
      <c r="CK1468" s="1453"/>
      <c r="CL1468" s="1453"/>
      <c r="CM1468" s="1453"/>
      <c r="CN1468" s="1453"/>
      <c r="CO1468" s="1453"/>
      <c r="CP1468" s="1453"/>
      <c r="CQ1468" s="1453"/>
      <c r="CR1468" s="1453"/>
      <c r="CS1468" s="1453"/>
      <c r="CT1468" s="1453"/>
      <c r="CU1468" s="1453"/>
      <c r="CV1468" s="1453"/>
      <c r="CW1468" s="1453"/>
      <c r="CX1468" s="1453"/>
      <c r="CY1468" s="1453"/>
      <c r="CZ1468" s="1453"/>
      <c r="DA1468" s="1453"/>
      <c r="DB1468" s="1453"/>
      <c r="DC1468" s="1453"/>
      <c r="DD1468" s="1453"/>
      <c r="DE1468" s="1453"/>
      <c r="DF1468" s="1453"/>
      <c r="DG1468" s="1453"/>
      <c r="DH1468" s="1453"/>
      <c r="DI1468" s="1453"/>
      <c r="DJ1468" s="1453"/>
      <c r="DK1468" s="1453"/>
      <c r="DL1468" s="1453"/>
      <c r="DM1468" s="1453"/>
      <c r="DN1468" s="1453"/>
      <c r="DO1468" s="1453"/>
      <c r="DP1468" s="1453"/>
      <c r="DQ1468" s="1453"/>
      <c r="DR1468" s="1453"/>
      <c r="DS1468" s="1453"/>
      <c r="DT1468" s="1453"/>
    </row>
    <row r="1469" spans="1:124" s="1543" customFormat="1" ht="21.9" customHeight="1" x14ac:dyDescent="0.3">
      <c r="A1469" s="1453"/>
      <c r="B1469" s="1453"/>
      <c r="C1469" s="1514"/>
      <c r="D1469" s="1514"/>
      <c r="E1469" s="1514"/>
      <c r="F1469" s="1848"/>
      <c r="G1469" s="1930"/>
      <c r="H1469" s="1516"/>
      <c r="I1469" s="1537"/>
      <c r="J1469" s="1537"/>
      <c r="K1469" s="1453"/>
      <c r="L1469" s="1453"/>
      <c r="M1469" s="1453"/>
      <c r="N1469" s="1514"/>
      <c r="O1469" s="1453"/>
      <c r="P1469" s="1453"/>
      <c r="Q1469" s="1453"/>
      <c r="R1469" s="1453"/>
      <c r="S1469" s="1453"/>
      <c r="T1469" s="1452"/>
      <c r="U1469"/>
      <c r="V1469"/>
      <c r="W1469" s="1453"/>
      <c r="X1469" s="1453"/>
      <c r="Y1469" s="1453"/>
      <c r="Z1469" s="1453"/>
      <c r="AA1469" s="1453"/>
      <c r="AB1469" s="1453"/>
      <c r="AC1469" s="1453"/>
      <c r="AD1469" s="1453"/>
      <c r="AE1469" s="1453"/>
      <c r="AF1469" s="1453"/>
      <c r="AG1469" s="1453"/>
      <c r="AH1469" s="1453"/>
      <c r="AI1469" s="1453"/>
      <c r="AJ1469" s="1453"/>
      <c r="AK1469" s="1453"/>
      <c r="AL1469" s="1453"/>
      <c r="AM1469" s="1453"/>
      <c r="AN1469" s="1453"/>
      <c r="AO1469" s="1453"/>
      <c r="AP1469" s="1453"/>
      <c r="AQ1469" s="1453"/>
      <c r="AR1469" s="1454"/>
      <c r="AS1469" s="1453"/>
      <c r="AT1469" s="1453"/>
      <c r="AU1469" s="1453"/>
      <c r="AV1469" s="1453"/>
      <c r="AW1469" s="1453"/>
      <c r="AX1469" s="1453"/>
      <c r="AY1469" s="1453"/>
      <c r="AZ1469" s="1453"/>
      <c r="BA1469" s="1453"/>
      <c r="BB1469" s="1453"/>
      <c r="BC1469" s="1453"/>
      <c r="BD1469" s="1453"/>
      <c r="BE1469" s="1453"/>
      <c r="BF1469" s="1453"/>
      <c r="BG1469" s="1453"/>
      <c r="BH1469" s="1453"/>
      <c r="BI1469" s="1453"/>
      <c r="BJ1469" s="1453"/>
      <c r="BK1469" s="1453"/>
      <c r="BL1469" s="1453"/>
      <c r="BM1469" s="1453"/>
      <c r="BN1469" s="1453"/>
      <c r="BO1469" s="1453"/>
      <c r="BP1469" s="1453"/>
      <c r="BQ1469" s="1453"/>
      <c r="BR1469" s="1453"/>
      <c r="BS1469" s="1453"/>
      <c r="BT1469" s="1453"/>
      <c r="BU1469" s="1453"/>
      <c r="BV1469" s="1453"/>
      <c r="BW1469" s="1453"/>
      <c r="BX1469" s="1453"/>
      <c r="BY1469" s="1453"/>
      <c r="BZ1469" s="1453"/>
      <c r="CA1469" s="1453"/>
      <c r="CB1469" s="1453"/>
      <c r="CC1469" s="1453"/>
      <c r="CD1469" s="1453"/>
      <c r="CE1469" s="1453"/>
      <c r="CF1469" s="1453"/>
      <c r="CG1469" s="1453"/>
      <c r="CH1469" s="1453"/>
      <c r="CI1469" s="1453"/>
      <c r="CJ1469" s="1453"/>
      <c r="CK1469" s="1453"/>
      <c r="CL1469" s="1453"/>
      <c r="CM1469" s="1453"/>
      <c r="CN1469" s="1453"/>
      <c r="CO1469" s="1453"/>
      <c r="CP1469" s="1453"/>
      <c r="CQ1469" s="1453"/>
      <c r="CR1469" s="1453"/>
      <c r="CS1469" s="1453"/>
      <c r="CT1469" s="1453"/>
      <c r="CU1469" s="1453"/>
      <c r="CV1469" s="1453"/>
      <c r="CW1469" s="1453"/>
      <c r="CX1469" s="1453"/>
      <c r="CY1469" s="1453"/>
      <c r="CZ1469" s="1453"/>
      <c r="DA1469" s="1453"/>
      <c r="DB1469" s="1453"/>
      <c r="DC1469" s="1453"/>
      <c r="DD1469" s="1453"/>
      <c r="DE1469" s="1453"/>
      <c r="DF1469" s="1453"/>
      <c r="DG1469" s="1453"/>
      <c r="DH1469" s="1453"/>
      <c r="DI1469" s="1453"/>
      <c r="DJ1469" s="1453"/>
      <c r="DK1469" s="1453"/>
      <c r="DL1469" s="1453"/>
      <c r="DM1469" s="1453"/>
      <c r="DN1469" s="1453"/>
      <c r="DO1469" s="1453"/>
      <c r="DP1469" s="1453"/>
      <c r="DQ1469" s="1453"/>
      <c r="DR1469" s="1453"/>
      <c r="DS1469" s="1453"/>
      <c r="DT1469" s="1453"/>
    </row>
    <row r="1470" spans="1:124" s="1543" customFormat="1" ht="21.9" customHeight="1" x14ac:dyDescent="0.3">
      <c r="A1470" s="1453"/>
      <c r="B1470" s="1453"/>
      <c r="C1470" s="1514"/>
      <c r="D1470" s="1514"/>
      <c r="E1470" s="1514"/>
      <c r="F1470" s="1848"/>
      <c r="G1470" s="1930"/>
      <c r="H1470" s="1516"/>
      <c r="I1470" s="1537"/>
      <c r="J1470" s="1537"/>
      <c r="K1470" s="1453"/>
      <c r="L1470" s="1453"/>
      <c r="M1470" s="1453"/>
      <c r="N1470" s="1514"/>
      <c r="O1470" s="1453"/>
      <c r="P1470" s="1453"/>
      <c r="Q1470" s="1453"/>
      <c r="R1470" s="1453"/>
      <c r="S1470" s="1453"/>
      <c r="T1470" s="1452"/>
      <c r="U1470"/>
      <c r="V1470"/>
      <c r="W1470" s="1453"/>
      <c r="X1470" s="1453"/>
      <c r="Y1470" s="1453"/>
      <c r="Z1470" s="1453"/>
      <c r="AA1470" s="1453"/>
      <c r="AB1470" s="1453"/>
      <c r="AC1470" s="1453"/>
      <c r="AD1470" s="1453"/>
      <c r="AE1470" s="1453"/>
      <c r="AF1470" s="1453"/>
      <c r="AG1470" s="1453"/>
      <c r="AH1470" s="1453"/>
      <c r="AI1470" s="1453"/>
      <c r="AJ1470" s="1453"/>
      <c r="AK1470" s="1453"/>
      <c r="AL1470" s="1453"/>
      <c r="AM1470" s="1453"/>
      <c r="AN1470" s="1453"/>
      <c r="AO1470" s="1453"/>
      <c r="AP1470" s="1453"/>
      <c r="AQ1470" s="1453"/>
      <c r="AR1470" s="1454"/>
      <c r="AS1470" s="1453"/>
      <c r="AT1470" s="1453"/>
      <c r="AU1470" s="1453"/>
      <c r="AV1470" s="1453"/>
      <c r="AW1470" s="1453"/>
      <c r="AX1470" s="1453"/>
      <c r="AY1470" s="1453"/>
      <c r="AZ1470" s="1453"/>
      <c r="BA1470" s="1453"/>
      <c r="BB1470" s="1453"/>
      <c r="BC1470" s="1453"/>
      <c r="BD1470" s="1453"/>
      <c r="BE1470" s="1453"/>
      <c r="BF1470" s="1453"/>
      <c r="BG1470" s="1453"/>
      <c r="BH1470" s="1453"/>
      <c r="BI1470" s="1453"/>
      <c r="BJ1470" s="1453"/>
      <c r="BK1470" s="1453"/>
      <c r="BL1470" s="1453"/>
      <c r="BM1470" s="1453"/>
      <c r="BN1470" s="1453"/>
      <c r="BO1470" s="1453"/>
      <c r="BP1470" s="1453"/>
      <c r="BQ1470" s="1453"/>
      <c r="BR1470" s="1453"/>
      <c r="BS1470" s="1453"/>
      <c r="BT1470" s="1453"/>
      <c r="BU1470" s="1453"/>
      <c r="BV1470" s="1453"/>
      <c r="BW1470" s="1453"/>
      <c r="BX1470" s="1453"/>
      <c r="BY1470" s="1453"/>
      <c r="BZ1470" s="1453"/>
      <c r="CA1470" s="1453"/>
      <c r="CB1470" s="1453"/>
      <c r="CC1470" s="1453"/>
      <c r="CD1470" s="1453"/>
      <c r="CE1470" s="1453"/>
      <c r="CF1470" s="1453"/>
      <c r="CG1470" s="1453"/>
      <c r="CH1470" s="1453"/>
      <c r="CI1470" s="1453"/>
      <c r="CJ1470" s="1453"/>
      <c r="CK1470" s="1453"/>
      <c r="CL1470" s="1453"/>
      <c r="CM1470" s="1453"/>
      <c r="CN1470" s="1453"/>
      <c r="CO1470" s="1453"/>
      <c r="CP1470" s="1453"/>
      <c r="CQ1470" s="1453"/>
      <c r="CR1470" s="1453"/>
      <c r="CS1470" s="1453"/>
      <c r="CT1470" s="1453"/>
      <c r="CU1470" s="1453"/>
      <c r="CV1470" s="1453"/>
      <c r="CW1470" s="1453"/>
      <c r="CX1470" s="1453"/>
      <c r="CY1470" s="1453"/>
      <c r="CZ1470" s="1453"/>
      <c r="DA1470" s="1453"/>
      <c r="DB1470" s="1453"/>
      <c r="DC1470" s="1453"/>
      <c r="DD1470" s="1453"/>
      <c r="DE1470" s="1453"/>
      <c r="DF1470" s="1453"/>
      <c r="DG1470" s="1453"/>
      <c r="DH1470" s="1453"/>
      <c r="DI1470" s="1453"/>
      <c r="DJ1470" s="1453"/>
      <c r="DK1470" s="1453"/>
      <c r="DL1470" s="1453"/>
      <c r="DM1470" s="1453"/>
      <c r="DN1470" s="1453"/>
      <c r="DO1470" s="1453"/>
      <c r="DP1470" s="1453"/>
      <c r="DQ1470" s="1453"/>
      <c r="DR1470" s="1453"/>
      <c r="DS1470" s="1453"/>
      <c r="DT1470" s="1453"/>
    </row>
    <row r="1471" spans="1:124" s="1543" customFormat="1" ht="21.9" customHeight="1" x14ac:dyDescent="0.3">
      <c r="A1471" s="1453"/>
      <c r="B1471" s="1453"/>
      <c r="C1471" s="1514"/>
      <c r="D1471" s="1514"/>
      <c r="E1471" s="1514"/>
      <c r="F1471" s="1848"/>
      <c r="G1471" s="1930"/>
      <c r="H1471" s="1516"/>
      <c r="I1471" s="1537"/>
      <c r="J1471" s="1537"/>
      <c r="K1471" s="1453"/>
      <c r="L1471" s="1453"/>
      <c r="M1471" s="1453"/>
      <c r="N1471" s="1514"/>
      <c r="O1471" s="1453"/>
      <c r="P1471" s="1453"/>
      <c r="Q1471" s="1453"/>
      <c r="R1471" s="1453"/>
      <c r="S1471" s="1453"/>
      <c r="T1471" s="1452"/>
      <c r="U1471"/>
      <c r="V1471"/>
      <c r="W1471" s="1453"/>
      <c r="X1471" s="1453"/>
      <c r="Y1471" s="1453"/>
      <c r="Z1471" s="1453"/>
      <c r="AA1471" s="1453"/>
      <c r="AB1471" s="1453"/>
      <c r="AC1471" s="1453"/>
      <c r="AD1471" s="1453"/>
      <c r="AE1471" s="1453"/>
      <c r="AF1471" s="1453"/>
      <c r="AG1471" s="1453"/>
      <c r="AH1471" s="1453"/>
      <c r="AI1471" s="1453"/>
      <c r="AJ1471" s="1453"/>
      <c r="AK1471" s="1453"/>
      <c r="AL1471" s="1453"/>
      <c r="AM1471" s="1453"/>
      <c r="AN1471" s="1453"/>
      <c r="AO1471" s="1453"/>
      <c r="AP1471" s="1453"/>
      <c r="AQ1471" s="1453"/>
      <c r="AR1471" s="1454"/>
      <c r="AS1471" s="1453"/>
      <c r="AT1471" s="1453"/>
      <c r="AU1471" s="1453"/>
      <c r="AV1471" s="1453"/>
      <c r="AW1471" s="1453"/>
      <c r="AX1471" s="1453"/>
      <c r="AY1471" s="1453"/>
      <c r="AZ1471" s="1453"/>
      <c r="BA1471" s="1453"/>
      <c r="BB1471" s="1453"/>
      <c r="BC1471" s="1453"/>
      <c r="BD1471" s="1453"/>
      <c r="BE1471" s="1453"/>
      <c r="BF1471" s="1453"/>
      <c r="BG1471" s="1453"/>
      <c r="BH1471" s="1453"/>
      <c r="BI1471" s="1453"/>
      <c r="BJ1471" s="1453"/>
      <c r="BK1471" s="1453"/>
      <c r="BL1471" s="1453"/>
      <c r="BM1471" s="1453"/>
      <c r="BN1471" s="1453"/>
      <c r="BO1471" s="1453"/>
      <c r="BP1471" s="1453"/>
      <c r="BQ1471" s="1453"/>
      <c r="BR1471" s="1453"/>
      <c r="BS1471" s="1453"/>
      <c r="BT1471" s="1453"/>
      <c r="BU1471" s="1453"/>
      <c r="BV1471" s="1453"/>
      <c r="BW1471" s="1453"/>
      <c r="BX1471" s="1453"/>
      <c r="BY1471" s="1453"/>
      <c r="BZ1471" s="1453"/>
      <c r="CA1471" s="1453"/>
      <c r="CB1471" s="1453"/>
      <c r="CC1471" s="1453"/>
      <c r="CD1471" s="1453"/>
      <c r="CE1471" s="1453"/>
      <c r="CF1471" s="1453"/>
      <c r="CG1471" s="1453"/>
      <c r="CH1471" s="1453"/>
      <c r="CI1471" s="1453"/>
      <c r="CJ1471" s="1453"/>
      <c r="CK1471" s="1453"/>
      <c r="CL1471" s="1453"/>
      <c r="CM1471" s="1453"/>
      <c r="CN1471" s="1453"/>
      <c r="CO1471" s="1453"/>
      <c r="CP1471" s="1453"/>
      <c r="CQ1471" s="1453"/>
      <c r="CR1471" s="1453"/>
      <c r="CS1471" s="1453"/>
      <c r="CT1471" s="1453"/>
      <c r="CU1471" s="1453"/>
      <c r="CV1471" s="1453"/>
      <c r="CW1471" s="1453"/>
      <c r="CX1471" s="1453"/>
      <c r="CY1471" s="1453"/>
      <c r="CZ1471" s="1453"/>
      <c r="DA1471" s="1453"/>
      <c r="DB1471" s="1453"/>
      <c r="DC1471" s="1453"/>
      <c r="DD1471" s="1453"/>
      <c r="DE1471" s="1453"/>
      <c r="DF1471" s="1453"/>
      <c r="DG1471" s="1453"/>
      <c r="DH1471" s="1453"/>
      <c r="DI1471" s="1453"/>
      <c r="DJ1471" s="1453"/>
      <c r="DK1471" s="1453"/>
      <c r="DL1471" s="1453"/>
      <c r="DM1471" s="1453"/>
      <c r="DN1471" s="1453"/>
      <c r="DO1471" s="1453"/>
      <c r="DP1471" s="1453"/>
      <c r="DQ1471" s="1453"/>
      <c r="DR1471" s="1453"/>
      <c r="DS1471" s="1453"/>
      <c r="DT1471" s="1453"/>
    </row>
    <row r="1472" spans="1:124" s="1543" customFormat="1" ht="21.9" customHeight="1" x14ac:dyDescent="0.3">
      <c r="A1472" s="1453"/>
      <c r="B1472" s="1453"/>
      <c r="C1472" s="1514"/>
      <c r="D1472" s="1514"/>
      <c r="E1472" s="1514"/>
      <c r="F1472" s="1848"/>
      <c r="G1472" s="1930"/>
      <c r="H1472" s="1516"/>
      <c r="I1472" s="1537"/>
      <c r="J1472" s="1537"/>
      <c r="K1472" s="1453"/>
      <c r="L1472" s="1453"/>
      <c r="M1472" s="1453"/>
      <c r="N1472" s="1514"/>
      <c r="O1472" s="1453"/>
      <c r="P1472" s="1453"/>
      <c r="Q1472" s="1453"/>
      <c r="R1472" s="1453"/>
      <c r="S1472" s="1453"/>
      <c r="T1472" s="1452"/>
      <c r="U1472"/>
      <c r="V1472"/>
      <c r="W1472" s="1453"/>
      <c r="X1472" s="1453"/>
      <c r="Y1472" s="1453"/>
      <c r="Z1472" s="1453"/>
      <c r="AA1472" s="1453"/>
      <c r="AB1472" s="1453"/>
      <c r="AC1472" s="1453"/>
      <c r="AD1472" s="1453"/>
      <c r="AE1472" s="1453"/>
      <c r="AF1472" s="1453"/>
      <c r="AG1472" s="1453"/>
      <c r="AH1472" s="1453"/>
      <c r="AI1472" s="1453"/>
      <c r="AJ1472" s="1453"/>
      <c r="AK1472" s="1453"/>
      <c r="AL1472" s="1453"/>
      <c r="AM1472" s="1453"/>
      <c r="AN1472" s="1453"/>
      <c r="AO1472" s="1453"/>
      <c r="AP1472" s="1453"/>
      <c r="AQ1472" s="1453"/>
      <c r="AR1472" s="1454"/>
      <c r="AS1472" s="1453"/>
      <c r="AT1472" s="1453"/>
      <c r="AU1472" s="1453"/>
      <c r="AV1472" s="1453"/>
      <c r="AW1472" s="1453"/>
      <c r="AX1472" s="1453"/>
      <c r="AY1472" s="1453"/>
      <c r="AZ1472" s="1453"/>
      <c r="BA1472" s="1453"/>
      <c r="BB1472" s="1453"/>
      <c r="BC1472" s="1453"/>
      <c r="BD1472" s="1453"/>
      <c r="BE1472" s="1453"/>
      <c r="BF1472" s="1453"/>
      <c r="BG1472" s="1453"/>
      <c r="BH1472" s="1453"/>
      <c r="BI1472" s="1453"/>
      <c r="BJ1472" s="1453"/>
      <c r="BK1472" s="1453"/>
      <c r="BL1472" s="1453"/>
      <c r="BM1472" s="1453"/>
      <c r="BN1472" s="1453"/>
      <c r="BO1472" s="1453"/>
      <c r="BP1472" s="1453"/>
      <c r="BQ1472" s="1453"/>
      <c r="BR1472" s="1453"/>
      <c r="BS1472" s="1453"/>
      <c r="BT1472" s="1453"/>
      <c r="BU1472" s="1453"/>
      <c r="BV1472" s="1453"/>
      <c r="BW1472" s="1453"/>
      <c r="BX1472" s="1453"/>
      <c r="BY1472" s="1453"/>
      <c r="BZ1472" s="1453"/>
      <c r="CA1472" s="1453"/>
      <c r="CB1472" s="1453"/>
      <c r="CC1472" s="1453"/>
      <c r="CD1472" s="1453"/>
      <c r="CE1472" s="1453"/>
      <c r="CF1472" s="1453"/>
      <c r="CG1472" s="1453"/>
      <c r="CH1472" s="1453"/>
      <c r="CI1472" s="1453"/>
      <c r="CJ1472" s="1453"/>
      <c r="CK1472" s="1453"/>
      <c r="CL1472" s="1453"/>
      <c r="CM1472" s="1453"/>
      <c r="CN1472" s="1453"/>
      <c r="CO1472" s="1453"/>
      <c r="CP1472" s="1453"/>
      <c r="CQ1472" s="1453"/>
      <c r="CR1472" s="1453"/>
      <c r="CS1472" s="1453"/>
      <c r="CT1472" s="1453"/>
      <c r="CU1472" s="1453"/>
      <c r="CV1472" s="1453"/>
      <c r="CW1472" s="1453"/>
      <c r="CX1472" s="1453"/>
      <c r="CY1472" s="1453"/>
      <c r="CZ1472" s="1453"/>
      <c r="DA1472" s="1453"/>
      <c r="DB1472" s="1453"/>
      <c r="DC1472" s="1453"/>
      <c r="DD1472" s="1453"/>
      <c r="DE1472" s="1453"/>
      <c r="DF1472" s="1453"/>
      <c r="DG1472" s="1453"/>
      <c r="DH1472" s="1453"/>
      <c r="DI1472" s="1453"/>
      <c r="DJ1472" s="1453"/>
      <c r="DK1472" s="1453"/>
      <c r="DL1472" s="1453"/>
      <c r="DM1472" s="1453"/>
      <c r="DN1472" s="1453"/>
      <c r="DO1472" s="1453"/>
      <c r="DP1472" s="1453"/>
      <c r="DQ1472" s="1453"/>
      <c r="DR1472" s="1453"/>
      <c r="DS1472" s="1453"/>
      <c r="DT1472" s="1453"/>
    </row>
    <row r="1473" spans="1:124" s="1543" customFormat="1" ht="21.9" customHeight="1" x14ac:dyDescent="0.3">
      <c r="A1473" s="1453"/>
      <c r="B1473" s="1453"/>
      <c r="C1473" s="1514"/>
      <c r="D1473" s="1514"/>
      <c r="E1473" s="1514"/>
      <c r="F1473" s="1848"/>
      <c r="G1473" s="1930"/>
      <c r="H1473" s="1516"/>
      <c r="I1473" s="1537"/>
      <c r="J1473" s="1537"/>
      <c r="K1473" s="1453"/>
      <c r="L1473" s="1453"/>
      <c r="M1473" s="1453"/>
      <c r="N1473" s="1514"/>
      <c r="O1473" s="1453"/>
      <c r="P1473" s="1453"/>
      <c r="Q1473" s="1453"/>
      <c r="R1473" s="1453"/>
      <c r="S1473" s="1453"/>
      <c r="T1473" s="1452"/>
      <c r="U1473"/>
      <c r="V1473"/>
      <c r="W1473" s="1453"/>
      <c r="X1473" s="1453"/>
      <c r="Y1473" s="1453"/>
      <c r="Z1473" s="1453"/>
      <c r="AA1473" s="1453"/>
      <c r="AB1473" s="1453"/>
      <c r="AC1473" s="1453"/>
      <c r="AD1473" s="1453"/>
      <c r="AE1473" s="1453"/>
      <c r="AF1473" s="1453"/>
      <c r="AG1473" s="1453"/>
      <c r="AH1473" s="1453"/>
      <c r="AI1473" s="1453"/>
      <c r="AJ1473" s="1453"/>
      <c r="AK1473" s="1453"/>
      <c r="AL1473" s="1453"/>
      <c r="AM1473" s="1453"/>
      <c r="AN1473" s="1453"/>
      <c r="AO1473" s="1453"/>
      <c r="AP1473" s="1453"/>
      <c r="AQ1473" s="1453"/>
      <c r="AR1473" s="1454"/>
      <c r="AS1473" s="1453"/>
      <c r="AT1473" s="1453"/>
      <c r="AU1473" s="1453"/>
      <c r="AV1473" s="1453"/>
      <c r="AW1473" s="1453"/>
      <c r="AX1473" s="1453"/>
      <c r="AY1473" s="1453"/>
      <c r="AZ1473" s="1453"/>
      <c r="BA1473" s="1453"/>
      <c r="BB1473" s="1453"/>
      <c r="BC1473" s="1453"/>
      <c r="BD1473" s="1453"/>
      <c r="BE1473" s="1453"/>
      <c r="BF1473" s="1453"/>
      <c r="BG1473" s="1453"/>
      <c r="BH1473" s="1453"/>
      <c r="BI1473" s="1453"/>
      <c r="BJ1473" s="1453"/>
      <c r="BK1473" s="1453"/>
      <c r="BL1473" s="1453"/>
      <c r="BM1473" s="1453"/>
      <c r="BN1473" s="1453"/>
      <c r="BO1473" s="1453"/>
      <c r="BP1473" s="1453"/>
      <c r="BQ1473" s="1453"/>
      <c r="BR1473" s="1453"/>
      <c r="BS1473" s="1453"/>
      <c r="BT1473" s="1453"/>
      <c r="BU1473" s="1453"/>
      <c r="BV1473" s="1453"/>
      <c r="BW1473" s="1453"/>
      <c r="BX1473" s="1453"/>
      <c r="BY1473" s="1453"/>
      <c r="BZ1473" s="1453"/>
      <c r="CA1473" s="1453"/>
      <c r="CB1473" s="1453"/>
      <c r="CC1473" s="1453"/>
      <c r="CD1473" s="1453"/>
      <c r="CE1473" s="1453"/>
      <c r="CF1473" s="1453"/>
      <c r="CG1473" s="1453"/>
      <c r="CH1473" s="1453"/>
      <c r="CI1473" s="1453"/>
      <c r="CJ1473" s="1453"/>
      <c r="CK1473" s="1453"/>
      <c r="CL1473" s="1453"/>
      <c r="CM1473" s="1453"/>
      <c r="CN1473" s="1453"/>
      <c r="CO1473" s="1453"/>
      <c r="CP1473" s="1453"/>
      <c r="CQ1473" s="1453"/>
      <c r="CR1473" s="1453"/>
      <c r="CS1473" s="1453"/>
      <c r="CT1473" s="1453"/>
      <c r="CU1473" s="1453"/>
      <c r="CV1473" s="1453"/>
      <c r="CW1473" s="1453"/>
      <c r="CX1473" s="1453"/>
      <c r="CY1473" s="1453"/>
      <c r="CZ1473" s="1453"/>
      <c r="DA1473" s="1453"/>
      <c r="DB1473" s="1453"/>
      <c r="DC1473" s="1453"/>
      <c r="DD1473" s="1453"/>
      <c r="DE1473" s="1453"/>
      <c r="DF1473" s="1453"/>
      <c r="DG1473" s="1453"/>
      <c r="DH1473" s="1453"/>
      <c r="DI1473" s="1453"/>
      <c r="DJ1473" s="1453"/>
      <c r="DK1473" s="1453"/>
      <c r="DL1473" s="1453"/>
      <c r="DM1473" s="1453"/>
      <c r="DN1473" s="1453"/>
      <c r="DO1473" s="1453"/>
      <c r="DP1473" s="1453"/>
      <c r="DQ1473" s="1453"/>
      <c r="DR1473" s="1453"/>
      <c r="DS1473" s="1453"/>
      <c r="DT1473" s="1453"/>
    </row>
    <row r="1474" spans="1:124" s="1543" customFormat="1" ht="21.9" customHeight="1" x14ac:dyDescent="0.3">
      <c r="A1474" s="1453"/>
      <c r="B1474" s="1453"/>
      <c r="C1474" s="1514"/>
      <c r="D1474" s="1514"/>
      <c r="E1474" s="1514"/>
      <c r="F1474" s="1848"/>
      <c r="G1474" s="1930"/>
      <c r="H1474" s="1516"/>
      <c r="I1474" s="1537"/>
      <c r="J1474" s="1537"/>
      <c r="K1474" s="1453"/>
      <c r="L1474" s="1453"/>
      <c r="M1474" s="1453"/>
      <c r="N1474" s="1514"/>
      <c r="O1474" s="1453"/>
      <c r="P1474" s="1453"/>
      <c r="Q1474" s="1453"/>
      <c r="R1474" s="1453"/>
      <c r="S1474" s="1453"/>
      <c r="T1474" s="1452"/>
      <c r="U1474"/>
      <c r="V1474"/>
      <c r="W1474" s="1453"/>
      <c r="X1474" s="1453"/>
      <c r="Y1474" s="1453"/>
      <c r="Z1474" s="1453"/>
      <c r="AA1474" s="1453"/>
      <c r="AB1474" s="1453"/>
      <c r="AC1474" s="1453"/>
      <c r="AD1474" s="1453"/>
      <c r="AE1474" s="1453"/>
      <c r="AF1474" s="1453"/>
      <c r="AG1474" s="1453"/>
      <c r="AH1474" s="1453"/>
      <c r="AI1474" s="1453"/>
      <c r="AJ1474" s="1453"/>
      <c r="AK1474" s="1453"/>
      <c r="AL1474" s="1453"/>
      <c r="AM1474" s="1453"/>
      <c r="AN1474" s="1453"/>
      <c r="AO1474" s="1453"/>
      <c r="AP1474" s="1453"/>
      <c r="AQ1474" s="1453"/>
      <c r="AR1474" s="1454"/>
      <c r="AS1474" s="1453"/>
      <c r="AT1474" s="1453"/>
      <c r="AU1474" s="1453"/>
      <c r="AV1474" s="1453"/>
      <c r="AW1474" s="1453"/>
      <c r="AX1474" s="1453"/>
      <c r="AY1474" s="1453"/>
      <c r="AZ1474" s="1453"/>
      <c r="BA1474" s="1453"/>
      <c r="BB1474" s="1453"/>
      <c r="BC1474" s="1453"/>
      <c r="BD1474" s="1453"/>
      <c r="BE1474" s="1453"/>
      <c r="BF1474" s="1453"/>
      <c r="BG1474" s="1453"/>
      <c r="BH1474" s="1453"/>
      <c r="BI1474" s="1453"/>
      <c r="BJ1474" s="1453"/>
      <c r="BK1474" s="1453"/>
      <c r="BL1474" s="1453"/>
      <c r="BM1474" s="1453"/>
      <c r="BN1474" s="1453"/>
      <c r="BO1474" s="1453"/>
      <c r="BP1474" s="1453"/>
      <c r="BQ1474" s="1453"/>
      <c r="BR1474" s="1453"/>
      <c r="BS1474" s="1453"/>
      <c r="BT1474" s="1453"/>
      <c r="BU1474" s="1453"/>
      <c r="BV1474" s="1453"/>
      <c r="BW1474" s="1453"/>
      <c r="BX1474" s="1453"/>
      <c r="BY1474" s="1453"/>
      <c r="BZ1474" s="1453"/>
      <c r="CA1474" s="1453"/>
      <c r="CB1474" s="1453"/>
      <c r="CC1474" s="1453"/>
      <c r="CD1474" s="1453"/>
      <c r="CE1474" s="1453"/>
      <c r="CF1474" s="1453"/>
      <c r="CG1474" s="1453"/>
      <c r="CH1474" s="1453"/>
      <c r="CI1474" s="1453"/>
      <c r="CJ1474" s="1453"/>
      <c r="CK1474" s="1453"/>
      <c r="CL1474" s="1453"/>
      <c r="CM1474" s="1453"/>
      <c r="CN1474" s="1453"/>
      <c r="CO1474" s="1453"/>
      <c r="CP1474" s="1453"/>
      <c r="CQ1474" s="1453"/>
      <c r="CR1474" s="1453"/>
      <c r="CS1474" s="1453"/>
      <c r="CT1474" s="1453"/>
      <c r="CU1474" s="1453"/>
      <c r="CV1474" s="1453"/>
      <c r="CW1474" s="1453"/>
      <c r="CX1474" s="1453"/>
      <c r="CY1474" s="1453"/>
      <c r="CZ1474" s="1453"/>
      <c r="DA1474" s="1453"/>
      <c r="DB1474" s="1453"/>
      <c r="DC1474" s="1453"/>
      <c r="DD1474" s="1453"/>
      <c r="DE1474" s="1453"/>
      <c r="DF1474" s="1453"/>
      <c r="DG1474" s="1453"/>
      <c r="DH1474" s="1453"/>
      <c r="DI1474" s="1453"/>
      <c r="DJ1474" s="1453"/>
      <c r="DK1474" s="1453"/>
      <c r="DL1474" s="1453"/>
      <c r="DM1474" s="1453"/>
      <c r="DN1474" s="1453"/>
      <c r="DO1474" s="1453"/>
      <c r="DP1474" s="1453"/>
      <c r="DQ1474" s="1453"/>
      <c r="DR1474" s="1453"/>
      <c r="DS1474" s="1453"/>
      <c r="DT1474" s="1453"/>
    </row>
    <row r="1475" spans="1:124" s="1543" customFormat="1" ht="21.9" customHeight="1" x14ac:dyDescent="0.3">
      <c r="A1475" s="1453"/>
      <c r="B1475" s="1453"/>
      <c r="C1475" s="1514"/>
      <c r="D1475" s="1514"/>
      <c r="E1475" s="1514"/>
      <c r="F1475" s="1848"/>
      <c r="G1475" s="1930"/>
      <c r="H1475" s="1516"/>
      <c r="I1475" s="1537"/>
      <c r="J1475" s="1537"/>
      <c r="K1475" s="1453"/>
      <c r="L1475" s="1453"/>
      <c r="M1475" s="1453"/>
      <c r="N1475" s="1514"/>
      <c r="O1475" s="1453"/>
      <c r="P1475" s="1453"/>
      <c r="Q1475" s="1453"/>
      <c r="R1475" s="1453"/>
      <c r="S1475" s="1453"/>
      <c r="T1475" s="1452"/>
      <c r="U1475"/>
      <c r="V1475"/>
      <c r="W1475" s="1453"/>
      <c r="X1475" s="1453"/>
      <c r="Y1475" s="1453"/>
      <c r="Z1475" s="1453"/>
      <c r="AA1475" s="1453"/>
      <c r="AB1475" s="1453"/>
      <c r="AC1475" s="1453"/>
      <c r="AD1475" s="1453"/>
      <c r="AE1475" s="1453"/>
      <c r="AF1475" s="1453"/>
      <c r="AG1475" s="1453"/>
      <c r="AH1475" s="1453"/>
      <c r="AI1475" s="1453"/>
      <c r="AJ1475" s="1453"/>
      <c r="AK1475" s="1453"/>
      <c r="AL1475" s="1453"/>
      <c r="AM1475" s="1453"/>
      <c r="AN1475" s="1453"/>
      <c r="AO1475" s="1453"/>
      <c r="AP1475" s="1453"/>
      <c r="AQ1475" s="1453"/>
      <c r="AR1475" s="1454"/>
      <c r="AS1475" s="1453"/>
      <c r="AT1475" s="1453"/>
      <c r="AU1475" s="1453"/>
      <c r="AV1475" s="1453"/>
      <c r="AW1475" s="1453"/>
      <c r="AX1475" s="1453"/>
      <c r="AY1475" s="1453"/>
      <c r="AZ1475" s="1453"/>
      <c r="BA1475" s="1453"/>
      <c r="BB1475" s="1453"/>
      <c r="BC1475" s="1453"/>
      <c r="BD1475" s="1453"/>
      <c r="BE1475" s="1453"/>
      <c r="BF1475" s="1453"/>
      <c r="BG1475" s="1453"/>
      <c r="BH1475" s="1453"/>
      <c r="BI1475" s="1453"/>
      <c r="BJ1475" s="1453"/>
      <c r="BK1475" s="1453"/>
      <c r="BL1475" s="1453"/>
      <c r="BM1475" s="1453"/>
      <c r="BN1475" s="1453"/>
      <c r="BO1475" s="1453"/>
      <c r="BP1475" s="1453"/>
      <c r="BQ1475" s="1453"/>
      <c r="BR1475" s="1453"/>
      <c r="BS1475" s="1453"/>
      <c r="BT1475" s="1453"/>
      <c r="BU1475" s="1453"/>
      <c r="BV1475" s="1453"/>
      <c r="BW1475" s="1453"/>
      <c r="BX1475" s="1453"/>
      <c r="BY1475" s="1453"/>
      <c r="BZ1475" s="1453"/>
      <c r="CA1475" s="1453"/>
      <c r="CB1475" s="1453"/>
      <c r="CC1475" s="1453"/>
      <c r="CD1475" s="1453"/>
      <c r="CE1475" s="1453"/>
      <c r="CF1475" s="1453"/>
      <c r="CG1475" s="1453"/>
      <c r="CH1475" s="1453"/>
      <c r="CI1475" s="1453"/>
      <c r="CJ1475" s="1453"/>
      <c r="CK1475" s="1453"/>
      <c r="CL1475" s="1453"/>
      <c r="CM1475" s="1453"/>
      <c r="CN1475" s="1453"/>
      <c r="CO1475" s="1453"/>
      <c r="CP1475" s="1453"/>
      <c r="CQ1475" s="1453"/>
      <c r="CR1475" s="1453"/>
      <c r="CS1475" s="1453"/>
      <c r="CT1475" s="1453"/>
      <c r="CU1475" s="1453"/>
      <c r="CV1475" s="1453"/>
      <c r="CW1475" s="1453"/>
      <c r="CX1475" s="1453"/>
      <c r="CY1475" s="1453"/>
      <c r="CZ1475" s="1453"/>
      <c r="DA1475" s="1453"/>
      <c r="DB1475" s="1453"/>
      <c r="DC1475" s="1453"/>
      <c r="DD1475" s="1453"/>
      <c r="DE1475" s="1453"/>
      <c r="DF1475" s="1453"/>
      <c r="DG1475" s="1453"/>
      <c r="DH1475" s="1453"/>
      <c r="DI1475" s="1453"/>
      <c r="DJ1475" s="1453"/>
      <c r="DK1475" s="1453"/>
      <c r="DL1475" s="1453"/>
      <c r="DM1475" s="1453"/>
      <c r="DN1475" s="1453"/>
      <c r="DO1475" s="1453"/>
      <c r="DP1475" s="1453"/>
      <c r="DQ1475" s="1453"/>
      <c r="DR1475" s="1453"/>
      <c r="DS1475" s="1453"/>
      <c r="DT1475" s="1453"/>
    </row>
    <row r="1476" spans="1:124" s="1543" customFormat="1" ht="21.9" customHeight="1" x14ac:dyDescent="0.3">
      <c r="A1476" s="1453"/>
      <c r="B1476" s="1453"/>
      <c r="C1476" s="1514"/>
      <c r="D1476" s="1514"/>
      <c r="E1476" s="1514"/>
      <c r="F1476" s="1848"/>
      <c r="G1476" s="1930"/>
      <c r="H1476" s="1516"/>
      <c r="I1476" s="1537"/>
      <c r="J1476" s="1537"/>
      <c r="K1476" s="1453"/>
      <c r="L1476" s="1453"/>
      <c r="M1476" s="1453"/>
      <c r="N1476" s="1514"/>
      <c r="O1476" s="1453"/>
      <c r="P1476" s="1453"/>
      <c r="Q1476" s="1453"/>
      <c r="R1476" s="1453"/>
      <c r="S1476" s="1453"/>
      <c r="T1476" s="1452"/>
      <c r="U1476"/>
      <c r="V1476"/>
      <c r="W1476" s="1453"/>
      <c r="X1476" s="1453"/>
      <c r="Y1476" s="1453"/>
      <c r="Z1476" s="1453"/>
      <c r="AA1476" s="1453"/>
      <c r="AB1476" s="1453"/>
      <c r="AC1476" s="1453"/>
      <c r="AD1476" s="1453"/>
      <c r="AE1476" s="1453"/>
      <c r="AF1476" s="1453"/>
      <c r="AG1476" s="1453"/>
      <c r="AH1476" s="1453"/>
      <c r="AI1476" s="1453"/>
      <c r="AJ1476" s="1453"/>
      <c r="AK1476" s="1453"/>
      <c r="AL1476" s="1453"/>
      <c r="AM1476" s="1453"/>
      <c r="AN1476" s="1453"/>
      <c r="AO1476" s="1453"/>
      <c r="AP1476" s="1453"/>
      <c r="AQ1476" s="1453"/>
      <c r="AR1476" s="1454"/>
      <c r="AS1476" s="1453"/>
      <c r="AT1476" s="1453"/>
      <c r="AU1476" s="1453"/>
      <c r="AV1476" s="1453"/>
      <c r="AW1476" s="1453"/>
      <c r="AX1476" s="1453"/>
      <c r="AY1476" s="1453"/>
      <c r="AZ1476" s="1453"/>
      <c r="BA1476" s="1453"/>
      <c r="BB1476" s="1453"/>
      <c r="BC1476" s="1453"/>
      <c r="BD1476" s="1453"/>
      <c r="BE1476" s="1453"/>
      <c r="BF1476" s="1453"/>
      <c r="BG1476" s="1453"/>
      <c r="BH1476" s="1453"/>
      <c r="BI1476" s="1453"/>
      <c r="BJ1476" s="1453"/>
      <c r="BK1476" s="1453"/>
      <c r="BL1476" s="1453"/>
      <c r="BM1476" s="1453"/>
      <c r="BN1476" s="1453"/>
      <c r="BO1476" s="1453"/>
      <c r="BP1476" s="1453"/>
      <c r="BQ1476" s="1453"/>
      <c r="BR1476" s="1453"/>
      <c r="BS1476" s="1453"/>
      <c r="BT1476" s="1453"/>
      <c r="BU1476" s="1453"/>
      <c r="BV1476" s="1453"/>
      <c r="BW1476" s="1453"/>
      <c r="BX1476" s="1453"/>
      <c r="BY1476" s="1453"/>
      <c r="BZ1476" s="1453"/>
      <c r="CA1476" s="1453"/>
      <c r="CB1476" s="1453"/>
      <c r="CC1476" s="1453"/>
      <c r="CD1476" s="1453"/>
      <c r="CE1476" s="1453"/>
      <c r="CF1476" s="1453"/>
      <c r="CG1476" s="1453"/>
      <c r="CH1476" s="1453"/>
      <c r="CI1476" s="1453"/>
      <c r="CJ1476" s="1453"/>
      <c r="CK1476" s="1453"/>
      <c r="CL1476" s="1453"/>
      <c r="CM1476" s="1453"/>
      <c r="CN1476" s="1453"/>
      <c r="CO1476" s="1453"/>
      <c r="CP1476" s="1453"/>
      <c r="CQ1476" s="1453"/>
      <c r="CR1476" s="1453"/>
      <c r="CS1476" s="1453"/>
      <c r="CT1476" s="1453"/>
      <c r="CU1476" s="1453"/>
      <c r="CV1476" s="1453"/>
      <c r="CW1476" s="1453"/>
      <c r="CX1476" s="1453"/>
      <c r="CY1476" s="1453"/>
      <c r="CZ1476" s="1453"/>
      <c r="DA1476" s="1453"/>
      <c r="DB1476" s="1453"/>
      <c r="DC1476" s="1453"/>
      <c r="DD1476" s="1453"/>
      <c r="DE1476" s="1453"/>
      <c r="DF1476" s="1453"/>
      <c r="DG1476" s="1453"/>
      <c r="DH1476" s="1453"/>
      <c r="DI1476" s="1453"/>
      <c r="DJ1476" s="1453"/>
      <c r="DK1476" s="1453"/>
      <c r="DL1476" s="1453"/>
      <c r="DM1476" s="1453"/>
      <c r="DN1476" s="1453"/>
      <c r="DO1476" s="1453"/>
      <c r="DP1476" s="1453"/>
      <c r="DQ1476" s="1453"/>
      <c r="DR1476" s="1453"/>
      <c r="DS1476" s="1453"/>
      <c r="DT1476" s="1453"/>
    </row>
    <row r="1477" spans="1:124" s="1543" customFormat="1" ht="21.9" customHeight="1" x14ac:dyDescent="0.3">
      <c r="A1477" s="1453"/>
      <c r="B1477" s="1453"/>
      <c r="C1477" s="1514"/>
      <c r="D1477" s="1514"/>
      <c r="E1477" s="1514"/>
      <c r="F1477" s="1848"/>
      <c r="G1477" s="1930"/>
      <c r="H1477" s="1516"/>
      <c r="I1477" s="1537"/>
      <c r="J1477" s="1537"/>
      <c r="K1477" s="1453"/>
      <c r="L1477" s="1453"/>
      <c r="M1477" s="1453"/>
      <c r="N1477" s="1514"/>
      <c r="O1477" s="1453"/>
      <c r="P1477" s="1453"/>
      <c r="Q1477" s="1453"/>
      <c r="R1477" s="1453"/>
      <c r="S1477" s="1453"/>
      <c r="T1477" s="1452"/>
      <c r="U1477"/>
      <c r="V1477"/>
      <c r="W1477" s="1453"/>
      <c r="X1477" s="1453"/>
      <c r="Y1477" s="1453"/>
      <c r="Z1477" s="1453"/>
      <c r="AA1477" s="1453"/>
      <c r="AB1477" s="1453"/>
      <c r="AC1477" s="1453"/>
      <c r="AD1477" s="1453"/>
      <c r="AE1477" s="1453"/>
      <c r="AF1477" s="1453"/>
      <c r="AG1477" s="1453"/>
      <c r="AH1477" s="1453"/>
      <c r="AI1477" s="1453"/>
      <c r="AJ1477" s="1453"/>
      <c r="AK1477" s="1453"/>
      <c r="AL1477" s="1453"/>
      <c r="AM1477" s="1453"/>
      <c r="AN1477" s="1453"/>
      <c r="AO1477" s="1453"/>
      <c r="AP1477" s="1453"/>
      <c r="AQ1477" s="1453"/>
      <c r="AR1477" s="1454"/>
      <c r="AS1477" s="1453"/>
      <c r="AT1477" s="1453"/>
      <c r="AU1477" s="1453"/>
      <c r="AV1477" s="1453"/>
      <c r="AW1477" s="1453"/>
      <c r="AX1477" s="1453"/>
      <c r="AY1477" s="1453"/>
      <c r="AZ1477" s="1453"/>
      <c r="BA1477" s="1453"/>
      <c r="BB1477" s="1453"/>
      <c r="BC1477" s="1453"/>
      <c r="BD1477" s="1453"/>
      <c r="BE1477" s="1453"/>
      <c r="BF1477" s="1453"/>
      <c r="BG1477" s="1453"/>
      <c r="BH1477" s="1453"/>
      <c r="BI1477" s="1453"/>
      <c r="BJ1477" s="1453"/>
      <c r="BK1477" s="1453"/>
      <c r="BL1477" s="1453"/>
      <c r="BM1477" s="1453"/>
      <c r="BN1477" s="1453"/>
      <c r="BO1477" s="1453"/>
      <c r="BP1477" s="1453"/>
      <c r="BQ1477" s="1453"/>
      <c r="BR1477" s="1453"/>
      <c r="BS1477" s="1453"/>
      <c r="BT1477" s="1453"/>
      <c r="BU1477" s="1453"/>
      <c r="BV1477" s="1453"/>
      <c r="BW1477" s="1453"/>
      <c r="BX1477" s="1453"/>
      <c r="BY1477" s="1453"/>
      <c r="BZ1477" s="1453"/>
      <c r="CA1477" s="1453"/>
      <c r="CB1477" s="1453"/>
      <c r="CC1477" s="1453"/>
      <c r="CD1477" s="1453"/>
      <c r="CE1477" s="1453"/>
      <c r="CF1477" s="1453"/>
      <c r="CG1477" s="1453"/>
      <c r="CH1477" s="1453"/>
      <c r="CI1477" s="1453"/>
      <c r="CJ1477" s="1453"/>
      <c r="CK1477" s="1453"/>
      <c r="CL1477" s="1453"/>
      <c r="CM1477" s="1453"/>
      <c r="CN1477" s="1453"/>
      <c r="CO1477" s="1453"/>
      <c r="CP1477" s="1453"/>
      <c r="CQ1477" s="1453"/>
      <c r="CR1477" s="1453"/>
      <c r="CS1477" s="1453"/>
      <c r="CT1477" s="1453"/>
      <c r="CU1477" s="1453"/>
      <c r="CV1477" s="1453"/>
      <c r="CW1477" s="1453"/>
      <c r="CX1477" s="1453"/>
      <c r="CY1477" s="1453"/>
      <c r="CZ1477" s="1453"/>
      <c r="DA1477" s="1453"/>
      <c r="DB1477" s="1453"/>
      <c r="DC1477" s="1453"/>
      <c r="DD1477" s="1453"/>
      <c r="DE1477" s="1453"/>
      <c r="DF1477" s="1453"/>
      <c r="DG1477" s="1453"/>
      <c r="DH1477" s="1453"/>
      <c r="DI1477" s="1453"/>
      <c r="DJ1477" s="1453"/>
      <c r="DK1477" s="1453"/>
      <c r="DL1477" s="1453"/>
      <c r="DM1477" s="1453"/>
      <c r="DN1477" s="1453"/>
      <c r="DO1477" s="1453"/>
      <c r="DP1477" s="1453"/>
      <c r="DQ1477" s="1453"/>
      <c r="DR1477" s="1453"/>
      <c r="DS1477" s="1453"/>
      <c r="DT1477" s="1453"/>
    </row>
    <row r="1478" spans="1:124" s="1543" customFormat="1" ht="21.9" customHeight="1" x14ac:dyDescent="0.3">
      <c r="A1478" s="1453"/>
      <c r="B1478" s="1453"/>
      <c r="C1478" s="1514"/>
      <c r="D1478" s="1514"/>
      <c r="E1478" s="1514"/>
      <c r="F1478" s="1848"/>
      <c r="G1478" s="1930"/>
      <c r="H1478" s="1516"/>
      <c r="I1478" s="1537"/>
      <c r="J1478" s="1537"/>
      <c r="K1478" s="1453"/>
      <c r="L1478" s="1453"/>
      <c r="M1478" s="1453"/>
      <c r="N1478" s="1514"/>
      <c r="O1478" s="1453"/>
      <c r="P1478" s="1453"/>
      <c r="Q1478" s="1453"/>
      <c r="R1478" s="1453"/>
      <c r="S1478" s="1453"/>
      <c r="T1478" s="1452"/>
      <c r="U1478"/>
      <c r="V1478"/>
      <c r="W1478" s="1453"/>
      <c r="X1478" s="1453"/>
      <c r="Y1478" s="1453"/>
      <c r="Z1478" s="1453"/>
      <c r="AA1478" s="1453"/>
      <c r="AB1478" s="1453"/>
      <c r="AC1478" s="1453"/>
      <c r="AD1478" s="1453"/>
      <c r="AE1478" s="1453"/>
      <c r="AF1478" s="1453"/>
      <c r="AG1478" s="1453"/>
      <c r="AH1478" s="1453"/>
      <c r="AI1478" s="1453"/>
      <c r="AJ1478" s="1453"/>
      <c r="AK1478" s="1453"/>
      <c r="AL1478" s="1453"/>
      <c r="AM1478" s="1453"/>
      <c r="AN1478" s="1453"/>
      <c r="AO1478" s="1453"/>
      <c r="AP1478" s="1453"/>
      <c r="AQ1478" s="1453"/>
      <c r="AR1478" s="1454"/>
      <c r="AS1478" s="1453"/>
      <c r="AT1478" s="1453"/>
      <c r="AU1478" s="1453"/>
      <c r="AV1478" s="1453"/>
      <c r="AW1478" s="1453"/>
      <c r="AX1478" s="1453"/>
      <c r="AY1478" s="1453"/>
      <c r="AZ1478" s="1453"/>
      <c r="BA1478" s="1453"/>
      <c r="BB1478" s="1453"/>
      <c r="BC1478" s="1453"/>
      <c r="BD1478" s="1453"/>
      <c r="BE1478" s="1453"/>
      <c r="BF1478" s="1453"/>
      <c r="BG1478" s="1453"/>
      <c r="BH1478" s="1453"/>
      <c r="BI1478" s="1453"/>
      <c r="BJ1478" s="1453"/>
      <c r="BK1478" s="1453"/>
      <c r="BL1478" s="1453"/>
      <c r="BM1478" s="1453"/>
      <c r="BN1478" s="1453"/>
      <c r="BO1478" s="1453"/>
      <c r="BP1478" s="1453"/>
      <c r="BQ1478" s="1453"/>
      <c r="BR1478" s="1453"/>
      <c r="BS1478" s="1453"/>
      <c r="BT1478" s="1453"/>
      <c r="BU1478" s="1453"/>
      <c r="BV1478" s="1453"/>
      <c r="BW1478" s="1453"/>
      <c r="BX1478" s="1453"/>
      <c r="BY1478" s="1453"/>
      <c r="BZ1478" s="1453"/>
      <c r="CA1478" s="1453"/>
      <c r="CB1478" s="1453"/>
      <c r="CC1478" s="1453"/>
      <c r="CD1478" s="1453"/>
      <c r="CE1478" s="1453"/>
      <c r="CF1478" s="1453"/>
      <c r="CG1478" s="1453"/>
      <c r="CH1478" s="1453"/>
      <c r="CI1478" s="1453"/>
      <c r="CJ1478" s="1453"/>
      <c r="CK1478" s="1453"/>
      <c r="CL1478" s="1453"/>
      <c r="CM1478" s="1453"/>
      <c r="CN1478" s="1453"/>
      <c r="CO1478" s="1453"/>
      <c r="CP1478" s="1453"/>
      <c r="CQ1478" s="1453"/>
      <c r="CR1478" s="1453"/>
      <c r="CS1478" s="1453"/>
      <c r="CT1478" s="1453"/>
      <c r="CU1478" s="1453"/>
      <c r="CV1478" s="1453"/>
      <c r="CW1478" s="1453"/>
      <c r="CX1478" s="1453"/>
      <c r="CY1478" s="1453"/>
      <c r="CZ1478" s="1453"/>
      <c r="DA1478" s="1453"/>
      <c r="DB1478" s="1453"/>
      <c r="DC1478" s="1453"/>
      <c r="DD1478" s="1453"/>
      <c r="DE1478" s="1453"/>
      <c r="DF1478" s="1453"/>
      <c r="DG1478" s="1453"/>
      <c r="DH1478" s="1453"/>
      <c r="DI1478" s="1453"/>
      <c r="DJ1478" s="1453"/>
      <c r="DK1478" s="1453"/>
      <c r="DL1478" s="1453"/>
      <c r="DM1478" s="1453"/>
      <c r="DN1478" s="1453"/>
      <c r="DO1478" s="1453"/>
      <c r="DP1478" s="1453"/>
      <c r="DQ1478" s="1453"/>
      <c r="DR1478" s="1453"/>
      <c r="DS1478" s="1453"/>
      <c r="DT1478" s="1453"/>
    </row>
    <row r="1479" spans="1:124" s="1543" customFormat="1" ht="21.9" customHeight="1" x14ac:dyDescent="0.3">
      <c r="A1479" s="1453"/>
      <c r="B1479" s="1453"/>
      <c r="C1479" s="1514"/>
      <c r="D1479" s="1514"/>
      <c r="E1479" s="1514"/>
      <c r="F1479" s="1848"/>
      <c r="G1479" s="1930"/>
      <c r="H1479" s="1516"/>
      <c r="I1479" s="1537"/>
      <c r="J1479" s="1537"/>
      <c r="K1479" s="1453"/>
      <c r="L1479" s="1453"/>
      <c r="M1479" s="1453"/>
      <c r="N1479" s="1514"/>
      <c r="O1479" s="1453"/>
      <c r="P1479" s="1453"/>
      <c r="Q1479" s="1453"/>
      <c r="R1479" s="1453"/>
      <c r="S1479" s="1453"/>
      <c r="T1479" s="1452"/>
      <c r="U1479"/>
      <c r="V1479"/>
      <c r="W1479" s="1453"/>
      <c r="X1479" s="1453"/>
      <c r="Y1479" s="1453"/>
      <c r="Z1479" s="1453"/>
      <c r="AA1479" s="1453"/>
      <c r="AB1479" s="1453"/>
      <c r="AC1479" s="1453"/>
      <c r="AD1479" s="1453"/>
      <c r="AE1479" s="1453"/>
      <c r="AF1479" s="1453"/>
      <c r="AG1479" s="1453"/>
      <c r="AH1479" s="1453"/>
      <c r="AI1479" s="1453"/>
      <c r="AJ1479" s="1453"/>
      <c r="AK1479" s="1453"/>
      <c r="AL1479" s="1453"/>
      <c r="AM1479" s="1453"/>
      <c r="AN1479" s="1453"/>
      <c r="AO1479" s="1453"/>
      <c r="AP1479" s="1453"/>
      <c r="AQ1479" s="1453"/>
      <c r="AR1479" s="1454"/>
      <c r="AS1479" s="1453"/>
      <c r="AT1479" s="1453"/>
      <c r="AU1479" s="1453"/>
      <c r="AV1479" s="1453"/>
      <c r="AW1479" s="1453"/>
      <c r="AX1479" s="1453"/>
      <c r="AY1479" s="1453"/>
      <c r="AZ1479" s="1453"/>
      <c r="BA1479" s="1453"/>
      <c r="BB1479" s="1453"/>
      <c r="BC1479" s="1453"/>
      <c r="BD1479" s="1453"/>
      <c r="BE1479" s="1453"/>
      <c r="BF1479" s="1453"/>
      <c r="BG1479" s="1453"/>
      <c r="BH1479" s="1453"/>
      <c r="BI1479" s="1453"/>
      <c r="BJ1479" s="1453"/>
      <c r="BK1479" s="1453"/>
      <c r="BL1479" s="1453"/>
      <c r="BM1479" s="1453"/>
      <c r="BN1479" s="1453"/>
      <c r="BO1479" s="1453"/>
      <c r="BP1479" s="1453"/>
      <c r="BQ1479" s="1453"/>
      <c r="BR1479" s="1453"/>
      <c r="BS1479" s="1453"/>
      <c r="BT1479" s="1453"/>
      <c r="BU1479" s="1453"/>
      <c r="BV1479" s="1453"/>
      <c r="BW1479" s="1453"/>
      <c r="BX1479" s="1453"/>
      <c r="BY1479" s="1453"/>
      <c r="BZ1479" s="1453"/>
      <c r="CA1479" s="1453"/>
      <c r="CB1479" s="1453"/>
      <c r="CC1479" s="1453"/>
      <c r="CD1479" s="1453"/>
      <c r="CE1479" s="1453"/>
      <c r="CF1479" s="1453"/>
      <c r="CG1479" s="1453"/>
      <c r="CH1479" s="1453"/>
      <c r="CI1479" s="1453"/>
      <c r="CJ1479" s="1453"/>
      <c r="CK1479" s="1453"/>
      <c r="CL1479" s="1453"/>
      <c r="CM1479" s="1453"/>
      <c r="CN1479" s="1453"/>
      <c r="CO1479" s="1453"/>
      <c r="CP1479" s="1453"/>
      <c r="CQ1479" s="1453"/>
      <c r="CR1479" s="1453"/>
      <c r="CS1479" s="1453"/>
      <c r="CT1479" s="1453"/>
      <c r="CU1479" s="1453"/>
      <c r="CV1479" s="1453"/>
      <c r="CW1479" s="1453"/>
      <c r="CX1479" s="1453"/>
      <c r="CY1479" s="1453"/>
      <c r="CZ1479" s="1453"/>
      <c r="DA1479" s="1453"/>
      <c r="DB1479" s="1453"/>
      <c r="DC1479" s="1453"/>
      <c r="DD1479" s="1453"/>
      <c r="DE1479" s="1453"/>
      <c r="DF1479" s="1453"/>
      <c r="DG1479" s="1453"/>
      <c r="DH1479" s="1453"/>
      <c r="DI1479" s="1453"/>
      <c r="DJ1479" s="1453"/>
      <c r="DK1479" s="1453"/>
      <c r="DL1479" s="1453"/>
      <c r="DM1479" s="1453"/>
      <c r="DN1479" s="1453"/>
      <c r="DO1479" s="1453"/>
      <c r="DP1479" s="1453"/>
      <c r="DQ1479" s="1453"/>
      <c r="DR1479" s="1453"/>
      <c r="DS1479" s="1453"/>
      <c r="DT1479" s="1453"/>
    </row>
    <row r="1480" spans="1:124" s="1543" customFormat="1" ht="21.9" customHeight="1" x14ac:dyDescent="0.3">
      <c r="A1480" s="1453"/>
      <c r="B1480" s="1453"/>
      <c r="C1480" s="1514"/>
      <c r="D1480" s="1514"/>
      <c r="E1480" s="1514"/>
      <c r="F1480" s="1848"/>
      <c r="G1480" s="1930"/>
      <c r="H1480" s="1516"/>
      <c r="I1480" s="1537"/>
      <c r="J1480" s="1537"/>
      <c r="K1480" s="1453"/>
      <c r="L1480" s="1453"/>
      <c r="M1480" s="1453"/>
      <c r="N1480" s="1514"/>
      <c r="O1480" s="1453"/>
      <c r="P1480" s="1453"/>
      <c r="Q1480" s="1453"/>
      <c r="R1480" s="1453"/>
      <c r="S1480" s="1453"/>
      <c r="T1480" s="1452"/>
      <c r="U1480"/>
      <c r="V1480"/>
      <c r="W1480" s="1453"/>
      <c r="X1480" s="1453"/>
      <c r="Y1480" s="1453"/>
      <c r="Z1480" s="1453"/>
      <c r="AA1480" s="1453"/>
      <c r="AB1480" s="1453"/>
      <c r="AC1480" s="1453"/>
      <c r="AD1480" s="1453"/>
      <c r="AE1480" s="1453"/>
      <c r="AF1480" s="1453"/>
      <c r="AG1480" s="1453"/>
      <c r="AH1480" s="1453"/>
      <c r="AI1480" s="1453"/>
      <c r="AJ1480" s="1453"/>
      <c r="AK1480" s="1453"/>
      <c r="AL1480" s="1453"/>
      <c r="AM1480" s="1453"/>
      <c r="AN1480" s="1453"/>
      <c r="AO1480" s="1453"/>
      <c r="AP1480" s="1453"/>
      <c r="AQ1480" s="1453"/>
      <c r="AR1480" s="1454"/>
      <c r="AS1480" s="1453"/>
      <c r="AT1480" s="1453"/>
      <c r="AU1480" s="1453"/>
      <c r="AV1480" s="1453"/>
      <c r="AW1480" s="1453"/>
      <c r="AX1480" s="1453"/>
      <c r="AY1480" s="1453"/>
      <c r="AZ1480" s="1453"/>
      <c r="BA1480" s="1453"/>
      <c r="BB1480" s="1453"/>
      <c r="BC1480" s="1453"/>
      <c r="BD1480" s="1453"/>
      <c r="BE1480" s="1453"/>
      <c r="BF1480" s="1453"/>
      <c r="BG1480" s="1453"/>
      <c r="BH1480" s="1453"/>
      <c r="BI1480" s="1453"/>
      <c r="BJ1480" s="1453"/>
      <c r="BK1480" s="1453"/>
      <c r="BL1480" s="1453"/>
      <c r="BM1480" s="1453"/>
      <c r="BN1480" s="1453"/>
      <c r="BO1480" s="1453"/>
      <c r="BP1480" s="1453"/>
      <c r="BQ1480" s="1453"/>
      <c r="BR1480" s="1453"/>
      <c r="BS1480" s="1453"/>
      <c r="BT1480" s="1453"/>
      <c r="BU1480" s="1453"/>
      <c r="BV1480" s="1453"/>
      <c r="BW1480" s="1453"/>
      <c r="BX1480" s="1453"/>
      <c r="BY1480" s="1453"/>
      <c r="BZ1480" s="1453"/>
      <c r="CA1480" s="1453"/>
      <c r="CB1480" s="1453"/>
      <c r="CC1480" s="1453"/>
      <c r="CD1480" s="1453"/>
      <c r="CE1480" s="1453"/>
      <c r="CF1480" s="1453"/>
      <c r="CG1480" s="1453"/>
      <c r="CH1480" s="1453"/>
      <c r="CI1480" s="1453"/>
      <c r="CJ1480" s="1453"/>
      <c r="CK1480" s="1453"/>
      <c r="CL1480" s="1453"/>
      <c r="CM1480" s="1453"/>
      <c r="CN1480" s="1453"/>
      <c r="CO1480" s="1453"/>
      <c r="CP1480" s="1453"/>
      <c r="CQ1480" s="1453"/>
      <c r="CR1480" s="1453"/>
      <c r="CS1480" s="1453"/>
      <c r="CT1480" s="1453"/>
      <c r="CU1480" s="1453"/>
      <c r="CV1480" s="1453"/>
      <c r="CW1480" s="1453"/>
      <c r="CX1480" s="1453"/>
      <c r="CY1480" s="1453"/>
      <c r="CZ1480" s="1453"/>
      <c r="DA1480" s="1453"/>
      <c r="DB1480" s="1453"/>
      <c r="DC1480" s="1453"/>
      <c r="DD1480" s="1453"/>
      <c r="DE1480" s="1453"/>
      <c r="DF1480" s="1453"/>
      <c r="DG1480" s="1453"/>
      <c r="DH1480" s="1453"/>
      <c r="DI1480" s="1453"/>
      <c r="DJ1480" s="1453"/>
      <c r="DK1480" s="1453"/>
      <c r="DL1480" s="1453"/>
      <c r="DM1480" s="1453"/>
      <c r="DN1480" s="1453"/>
      <c r="DO1480" s="1453"/>
      <c r="DP1480" s="1453"/>
      <c r="DQ1480" s="1453"/>
      <c r="DR1480" s="1453"/>
      <c r="DS1480" s="1453"/>
      <c r="DT1480" s="1453"/>
    </row>
    <row r="1481" spans="1:124" s="1543" customFormat="1" ht="21.9" customHeight="1" x14ac:dyDescent="0.3">
      <c r="A1481" s="1453"/>
      <c r="B1481" s="1453"/>
      <c r="C1481" s="1514"/>
      <c r="D1481" s="1514"/>
      <c r="E1481" s="1514"/>
      <c r="F1481" s="1848"/>
      <c r="G1481" s="1930"/>
      <c r="H1481" s="1516"/>
      <c r="I1481" s="1537"/>
      <c r="J1481" s="1537"/>
      <c r="K1481" s="1453"/>
      <c r="L1481" s="1453"/>
      <c r="M1481" s="1453"/>
      <c r="N1481" s="1514"/>
      <c r="O1481" s="1453"/>
      <c r="P1481" s="1453"/>
      <c r="Q1481" s="1453"/>
      <c r="R1481" s="1453"/>
      <c r="S1481" s="1453"/>
      <c r="T1481" s="1452"/>
      <c r="U1481"/>
      <c r="V1481"/>
      <c r="W1481" s="1453"/>
      <c r="X1481" s="1453"/>
      <c r="Y1481" s="1453"/>
      <c r="Z1481" s="1453"/>
      <c r="AA1481" s="1453"/>
      <c r="AB1481" s="1453"/>
      <c r="AC1481" s="1453"/>
      <c r="AD1481" s="1453"/>
      <c r="AE1481" s="1453"/>
      <c r="AF1481" s="1453"/>
      <c r="AG1481" s="1453"/>
      <c r="AH1481" s="1453"/>
      <c r="AI1481" s="1453"/>
      <c r="AJ1481" s="1453"/>
      <c r="AK1481" s="1453"/>
      <c r="AL1481" s="1453"/>
      <c r="AM1481" s="1453"/>
      <c r="AN1481" s="1453"/>
      <c r="AO1481" s="1453"/>
      <c r="AP1481" s="1453"/>
      <c r="AQ1481" s="1453"/>
      <c r="AR1481" s="1454"/>
      <c r="AS1481" s="1453"/>
      <c r="AT1481" s="1453"/>
      <c r="AU1481" s="1453"/>
      <c r="AV1481" s="1453"/>
      <c r="AW1481" s="1453"/>
      <c r="AX1481" s="1453"/>
      <c r="AY1481" s="1453"/>
      <c r="AZ1481" s="1453"/>
      <c r="BA1481" s="1453"/>
      <c r="BB1481" s="1453"/>
      <c r="BC1481" s="1453"/>
      <c r="BD1481" s="1453"/>
      <c r="BE1481" s="1453"/>
      <c r="BF1481" s="1453"/>
      <c r="BG1481" s="1453"/>
      <c r="BH1481" s="1453"/>
      <c r="BI1481" s="1453"/>
      <c r="BJ1481" s="1453"/>
      <c r="BK1481" s="1453"/>
      <c r="BL1481" s="1453"/>
      <c r="BM1481" s="1453"/>
      <c r="BN1481" s="1453"/>
      <c r="BO1481" s="1453"/>
      <c r="BP1481" s="1453"/>
      <c r="BQ1481" s="1453"/>
      <c r="BR1481" s="1453"/>
      <c r="BS1481" s="1453"/>
      <c r="BT1481" s="1453"/>
      <c r="BU1481" s="1453"/>
      <c r="BV1481" s="1453"/>
      <c r="BW1481" s="1453"/>
      <c r="BX1481" s="1453"/>
      <c r="BY1481" s="1453"/>
      <c r="BZ1481" s="1453"/>
      <c r="CA1481" s="1453"/>
      <c r="CB1481" s="1453"/>
      <c r="CC1481" s="1453"/>
      <c r="CD1481" s="1453"/>
      <c r="CE1481" s="1453"/>
      <c r="CF1481" s="1453"/>
      <c r="CG1481" s="1453"/>
      <c r="CH1481" s="1453"/>
      <c r="CI1481" s="1453"/>
      <c r="CJ1481" s="1453"/>
      <c r="CK1481" s="1453"/>
      <c r="CL1481" s="1453"/>
      <c r="CM1481" s="1453"/>
      <c r="CN1481" s="1453"/>
      <c r="CO1481" s="1453"/>
      <c r="CP1481" s="1453"/>
      <c r="CQ1481" s="1453"/>
      <c r="CR1481" s="1453"/>
      <c r="CS1481" s="1453"/>
      <c r="CT1481" s="1453"/>
      <c r="CU1481" s="1453"/>
      <c r="CV1481" s="1453"/>
      <c r="CW1481" s="1453"/>
      <c r="CX1481" s="1453"/>
      <c r="CY1481" s="1453"/>
      <c r="CZ1481" s="1453"/>
      <c r="DA1481" s="1453"/>
      <c r="DB1481" s="1453"/>
      <c r="DC1481" s="1453"/>
      <c r="DD1481" s="1453"/>
      <c r="DE1481" s="1453"/>
      <c r="DF1481" s="1453"/>
      <c r="DG1481" s="1453"/>
      <c r="DH1481" s="1453"/>
      <c r="DI1481" s="1453"/>
      <c r="DJ1481" s="1453"/>
      <c r="DK1481" s="1453"/>
      <c r="DL1481" s="1453"/>
      <c r="DM1481" s="1453"/>
      <c r="DN1481" s="1453"/>
      <c r="DO1481" s="1453"/>
      <c r="DP1481" s="1453"/>
      <c r="DQ1481" s="1453"/>
      <c r="DR1481" s="1453"/>
      <c r="DS1481" s="1453"/>
      <c r="DT1481" s="1453"/>
    </row>
    <row r="1482" spans="1:124" s="1543" customFormat="1" ht="21.9" customHeight="1" x14ac:dyDescent="0.3">
      <c r="A1482" s="1453"/>
      <c r="B1482" s="1453"/>
      <c r="C1482" s="1514"/>
      <c r="D1482" s="1514"/>
      <c r="E1482" s="1514"/>
      <c r="F1482" s="1848"/>
      <c r="G1482" s="1930"/>
      <c r="H1482" s="1516"/>
      <c r="I1482" s="1537"/>
      <c r="J1482" s="1537"/>
      <c r="K1482" s="1453"/>
      <c r="L1482" s="1453"/>
      <c r="M1482" s="1453"/>
      <c r="N1482" s="1514"/>
      <c r="O1482" s="1453"/>
      <c r="P1482" s="1453"/>
      <c r="Q1482" s="1453"/>
      <c r="R1482" s="1453"/>
      <c r="S1482" s="1453"/>
      <c r="T1482" s="1452"/>
      <c r="U1482"/>
      <c r="V1482"/>
      <c r="W1482" s="1453"/>
      <c r="X1482" s="1453"/>
      <c r="Y1482" s="1453"/>
      <c r="Z1482" s="1453"/>
      <c r="AA1482" s="1453"/>
      <c r="AB1482" s="1453"/>
      <c r="AC1482" s="1453"/>
      <c r="AD1482" s="1453"/>
      <c r="AE1482" s="1453"/>
      <c r="AF1482" s="1453"/>
      <c r="AG1482" s="1453"/>
      <c r="AH1482" s="1453"/>
      <c r="AI1482" s="1453"/>
      <c r="AJ1482" s="1453"/>
      <c r="AK1482" s="1453"/>
      <c r="AL1482" s="1453"/>
      <c r="AM1482" s="1453"/>
      <c r="AN1482" s="1453"/>
      <c r="AO1482" s="1453"/>
      <c r="AP1482" s="1453"/>
      <c r="AQ1482" s="1453"/>
      <c r="AR1482" s="1454"/>
      <c r="AS1482" s="1453"/>
      <c r="AT1482" s="1453"/>
      <c r="AU1482" s="1453"/>
      <c r="AV1482" s="1453"/>
      <c r="AW1482" s="1453"/>
      <c r="AX1482" s="1453"/>
      <c r="AY1482" s="1453"/>
      <c r="AZ1482" s="1453"/>
      <c r="BA1482" s="1453"/>
      <c r="BB1482" s="1453"/>
      <c r="BC1482" s="1453"/>
      <c r="BD1482" s="1453"/>
      <c r="BE1482" s="1453"/>
      <c r="BF1482" s="1453"/>
      <c r="BG1482" s="1453"/>
      <c r="BH1482" s="1453"/>
      <c r="BI1482" s="1453"/>
      <c r="BJ1482" s="1453"/>
      <c r="BK1482" s="1453"/>
      <c r="BL1482" s="1453"/>
      <c r="BM1482" s="1453"/>
      <c r="BN1482" s="1453"/>
      <c r="BO1482" s="1453"/>
      <c r="BP1482" s="1453"/>
      <c r="BQ1482" s="1453"/>
      <c r="BR1482" s="1453"/>
      <c r="BS1482" s="1453"/>
      <c r="BT1482" s="1453"/>
      <c r="BU1482" s="1453"/>
      <c r="BV1482" s="1453"/>
      <c r="BW1482" s="1453"/>
      <c r="BX1482" s="1453"/>
      <c r="BY1482" s="1453"/>
      <c r="BZ1482" s="1453"/>
      <c r="CA1482" s="1453"/>
      <c r="CB1482" s="1453"/>
      <c r="CC1482" s="1453"/>
      <c r="CD1482" s="1453"/>
      <c r="CE1482" s="1453"/>
      <c r="CF1482" s="1453"/>
      <c r="CG1482" s="1453"/>
      <c r="CH1482" s="1453"/>
      <c r="CI1482" s="1453"/>
      <c r="CJ1482" s="1453"/>
      <c r="CK1482" s="1453"/>
      <c r="CL1482" s="1453"/>
      <c r="CM1482" s="1453"/>
      <c r="CN1482" s="1453"/>
      <c r="CO1482" s="1453"/>
      <c r="CP1482" s="1453"/>
      <c r="CQ1482" s="1453"/>
      <c r="CR1482" s="1453"/>
      <c r="CS1482" s="1453"/>
      <c r="CT1482" s="1453"/>
      <c r="CU1482" s="1453"/>
      <c r="CV1482" s="1453"/>
      <c r="CW1482" s="1453"/>
      <c r="CX1482" s="1453"/>
      <c r="CY1482" s="1453"/>
      <c r="CZ1482" s="1453"/>
      <c r="DA1482" s="1453"/>
      <c r="DB1482" s="1453"/>
      <c r="DC1482" s="1453"/>
      <c r="DD1482" s="1453"/>
      <c r="DE1482" s="1453"/>
      <c r="DF1482" s="1453"/>
      <c r="DG1482" s="1453"/>
      <c r="DH1482" s="1453"/>
      <c r="DI1482" s="1453"/>
      <c r="DJ1482" s="1453"/>
      <c r="DK1482" s="1453"/>
      <c r="DL1482" s="1453"/>
      <c r="DM1482" s="1453"/>
      <c r="DN1482" s="1453"/>
      <c r="DO1482" s="1453"/>
      <c r="DP1482" s="1453"/>
      <c r="DQ1482" s="1453"/>
      <c r="DR1482" s="1453"/>
      <c r="DS1482" s="1453"/>
      <c r="DT1482" s="1453"/>
    </row>
    <row r="1483" spans="1:124" s="1543" customFormat="1" ht="21.9" customHeight="1" x14ac:dyDescent="0.3">
      <c r="A1483" s="1453"/>
      <c r="B1483" s="1453"/>
      <c r="C1483" s="1514"/>
      <c r="D1483" s="1514"/>
      <c r="E1483" s="1514"/>
      <c r="F1483" s="1848"/>
      <c r="G1483" s="1930"/>
      <c r="H1483" s="1516"/>
      <c r="I1483" s="1537"/>
      <c r="J1483" s="1537"/>
      <c r="K1483" s="1453"/>
      <c r="L1483" s="1453"/>
      <c r="M1483" s="1453"/>
      <c r="N1483" s="1514"/>
      <c r="O1483" s="1453"/>
      <c r="P1483" s="1453"/>
      <c r="Q1483" s="1453"/>
      <c r="R1483" s="1453"/>
      <c r="S1483" s="1453"/>
      <c r="T1483" s="1452"/>
      <c r="U1483"/>
      <c r="V1483"/>
      <c r="W1483" s="1453"/>
      <c r="X1483" s="1453"/>
      <c r="Y1483" s="1453"/>
      <c r="Z1483" s="1453"/>
      <c r="AA1483" s="1453"/>
      <c r="AB1483" s="1453"/>
      <c r="AC1483" s="1453"/>
      <c r="AD1483" s="1453"/>
      <c r="AE1483" s="1453"/>
      <c r="AF1483" s="1453"/>
      <c r="AG1483" s="1453"/>
      <c r="AH1483" s="1453"/>
      <c r="AI1483" s="1453"/>
      <c r="AJ1483" s="1453"/>
      <c r="AK1483" s="1453"/>
      <c r="AL1483" s="1453"/>
      <c r="AM1483" s="1453"/>
      <c r="AN1483" s="1453"/>
      <c r="AO1483" s="1453"/>
      <c r="AP1483" s="1453"/>
      <c r="AQ1483" s="1453"/>
      <c r="AR1483" s="1454"/>
      <c r="AS1483" s="1453"/>
      <c r="AT1483" s="1453"/>
      <c r="AU1483" s="1453"/>
      <c r="AV1483" s="1453"/>
      <c r="AW1483" s="1453"/>
      <c r="AX1483" s="1453"/>
      <c r="AY1483" s="1453"/>
      <c r="AZ1483" s="1453"/>
      <c r="BA1483" s="1453"/>
      <c r="BB1483" s="1453"/>
      <c r="BC1483" s="1453"/>
      <c r="BD1483" s="1453"/>
      <c r="BE1483" s="1453"/>
      <c r="BF1483" s="1453"/>
      <c r="BG1483" s="1453"/>
      <c r="BH1483" s="1453"/>
      <c r="BI1483" s="1453"/>
      <c r="BJ1483" s="1453"/>
      <c r="BK1483" s="1453"/>
      <c r="BL1483" s="1453"/>
      <c r="BM1483" s="1453"/>
      <c r="BN1483" s="1453"/>
      <c r="BO1483" s="1453"/>
      <c r="BP1483" s="1453"/>
      <c r="BQ1483" s="1453"/>
      <c r="BR1483" s="1453"/>
      <c r="BS1483" s="1453"/>
      <c r="BT1483" s="1453"/>
      <c r="BU1483" s="1453"/>
      <c r="BV1483" s="1453"/>
      <c r="BW1483" s="1453"/>
      <c r="BX1483" s="1453"/>
      <c r="BY1483" s="1453"/>
      <c r="BZ1483" s="1453"/>
      <c r="CA1483" s="1453"/>
      <c r="CB1483" s="1453"/>
      <c r="CC1483" s="1453"/>
      <c r="CD1483" s="1453"/>
      <c r="CE1483" s="1453"/>
      <c r="CF1483" s="1453"/>
      <c r="CG1483" s="1453"/>
      <c r="CH1483" s="1453"/>
      <c r="CI1483" s="1453"/>
      <c r="CJ1483" s="1453"/>
      <c r="CK1483" s="1453"/>
      <c r="CL1483" s="1453"/>
      <c r="CM1483" s="1453"/>
      <c r="CN1483" s="1453"/>
      <c r="CO1483" s="1453"/>
      <c r="CP1483" s="1453"/>
      <c r="CQ1483" s="1453"/>
      <c r="CR1483" s="1453"/>
      <c r="CS1483" s="1453"/>
      <c r="CT1483" s="1453"/>
      <c r="CU1483" s="1453"/>
      <c r="CV1483" s="1453"/>
      <c r="CW1483" s="1453"/>
      <c r="CX1483" s="1453"/>
      <c r="CY1483" s="1453"/>
      <c r="CZ1483" s="1453"/>
      <c r="DA1483" s="1453"/>
      <c r="DB1483" s="1453"/>
      <c r="DC1483" s="1453"/>
      <c r="DD1483" s="1453"/>
      <c r="DE1483" s="1453"/>
      <c r="DF1483" s="1453"/>
      <c r="DG1483" s="1453"/>
      <c r="DH1483" s="1453"/>
      <c r="DI1483" s="1453"/>
      <c r="DJ1483" s="1453"/>
      <c r="DK1483" s="1453"/>
      <c r="DL1483" s="1453"/>
      <c r="DM1483" s="1453"/>
      <c r="DN1483" s="1453"/>
      <c r="DO1483" s="1453"/>
      <c r="DP1483" s="1453"/>
      <c r="DQ1483" s="1453"/>
      <c r="DR1483" s="1453"/>
      <c r="DS1483" s="1453"/>
      <c r="DT1483" s="1453"/>
    </row>
    <row r="1484" spans="1:124" s="1543" customFormat="1" ht="21.9" customHeight="1" x14ac:dyDescent="0.3">
      <c r="A1484" s="1453"/>
      <c r="B1484" s="1453"/>
      <c r="C1484" s="1514"/>
      <c r="D1484" s="1514"/>
      <c r="E1484" s="1514"/>
      <c r="F1484" s="1848"/>
      <c r="G1484" s="1930"/>
      <c r="H1484" s="1516"/>
      <c r="I1484" s="1537"/>
      <c r="J1484" s="1537"/>
      <c r="K1484" s="1453"/>
      <c r="L1484" s="1453"/>
      <c r="M1484" s="1453"/>
      <c r="N1484" s="1514"/>
      <c r="O1484" s="1453"/>
      <c r="P1484" s="1453"/>
      <c r="Q1484" s="1453"/>
      <c r="R1484" s="1453"/>
      <c r="S1484" s="1453"/>
      <c r="T1484" s="1452"/>
      <c r="U1484"/>
      <c r="V1484"/>
      <c r="W1484" s="1453"/>
      <c r="X1484" s="1453"/>
      <c r="Y1484" s="1453"/>
      <c r="Z1484" s="1453"/>
      <c r="AA1484" s="1453"/>
      <c r="AB1484" s="1453"/>
      <c r="AC1484" s="1453"/>
      <c r="AD1484" s="1453"/>
      <c r="AE1484" s="1453"/>
      <c r="AF1484" s="1453"/>
      <c r="AG1484" s="1453"/>
      <c r="AH1484" s="1453"/>
      <c r="AI1484" s="1453"/>
      <c r="AJ1484" s="1453"/>
      <c r="AK1484" s="1453"/>
      <c r="AL1484" s="1453"/>
      <c r="AM1484" s="1453"/>
      <c r="AN1484" s="1453"/>
      <c r="AO1484" s="1453"/>
      <c r="AP1484" s="1453"/>
      <c r="AQ1484" s="1453"/>
      <c r="AR1484" s="1454"/>
      <c r="AS1484" s="1453"/>
      <c r="AT1484" s="1453"/>
      <c r="AU1484" s="1453"/>
      <c r="AV1484" s="1453"/>
      <c r="AW1484" s="1453"/>
      <c r="AX1484" s="1453"/>
      <c r="AY1484" s="1453"/>
      <c r="AZ1484" s="1453"/>
      <c r="BA1484" s="1453"/>
      <c r="BB1484" s="1453"/>
      <c r="BC1484" s="1453"/>
      <c r="BD1484" s="1453"/>
      <c r="BE1484" s="1453"/>
      <c r="BF1484" s="1453"/>
      <c r="BG1484" s="1453"/>
      <c r="BH1484" s="1453"/>
      <c r="BI1484" s="1453"/>
      <c r="BJ1484" s="1453"/>
      <c r="BK1484" s="1453"/>
      <c r="BL1484" s="1453"/>
      <c r="BM1484" s="1453"/>
      <c r="BN1484" s="1453"/>
      <c r="BO1484" s="1453"/>
      <c r="BP1484" s="1453"/>
      <c r="BQ1484" s="1453"/>
      <c r="BR1484" s="1453"/>
      <c r="BS1484" s="1453"/>
      <c r="BT1484" s="1453"/>
      <c r="BU1484" s="1453"/>
      <c r="BV1484" s="1453"/>
      <c r="BW1484" s="1453"/>
      <c r="BX1484" s="1453"/>
      <c r="BY1484" s="1453"/>
      <c r="BZ1484" s="1453"/>
      <c r="CA1484" s="1453"/>
      <c r="CB1484" s="1453"/>
      <c r="CC1484" s="1453"/>
      <c r="CD1484" s="1453"/>
      <c r="CE1484" s="1453"/>
      <c r="CF1484" s="1453"/>
      <c r="CG1484" s="1453"/>
      <c r="CH1484" s="1453"/>
      <c r="CI1484" s="1453"/>
      <c r="CJ1484" s="1453"/>
      <c r="CK1484" s="1453"/>
      <c r="CL1484" s="1453"/>
      <c r="CM1484" s="1453"/>
      <c r="CN1484" s="1453"/>
      <c r="CO1484" s="1453"/>
      <c r="CP1484" s="1453"/>
      <c r="CQ1484" s="1453"/>
      <c r="CR1484" s="1453"/>
      <c r="CS1484" s="1453"/>
      <c r="CT1484" s="1453"/>
      <c r="CU1484" s="1453"/>
      <c r="CV1484" s="1453"/>
      <c r="CW1484" s="1453"/>
      <c r="CX1484" s="1453"/>
      <c r="CY1484" s="1453"/>
      <c r="CZ1484" s="1453"/>
      <c r="DA1484" s="1453"/>
      <c r="DB1484" s="1453"/>
      <c r="DC1484" s="1453"/>
      <c r="DD1484" s="1453"/>
      <c r="DE1484" s="1453"/>
      <c r="DF1484" s="1453"/>
      <c r="DG1484" s="1453"/>
      <c r="DH1484" s="1453"/>
      <c r="DI1484" s="1453"/>
      <c r="DJ1484" s="1453"/>
      <c r="DK1484" s="1453"/>
      <c r="DL1484" s="1453"/>
      <c r="DM1484" s="1453"/>
      <c r="DN1484" s="1453"/>
      <c r="DO1484" s="1453"/>
      <c r="DP1484" s="1453"/>
      <c r="DQ1484" s="1453"/>
      <c r="DR1484" s="1453"/>
      <c r="DS1484" s="1453"/>
      <c r="DT1484" s="1453"/>
    </row>
    <row r="1485" spans="1:124" s="1543" customFormat="1" ht="21.9" customHeight="1" x14ac:dyDescent="0.3">
      <c r="A1485" s="1453"/>
      <c r="B1485" s="1453"/>
      <c r="C1485" s="1514"/>
      <c r="D1485" s="1514"/>
      <c r="E1485" s="1514"/>
      <c r="F1485" s="1848"/>
      <c r="G1485" s="1930"/>
      <c r="H1485" s="1516"/>
      <c r="I1485" s="1537"/>
      <c r="J1485" s="1537"/>
      <c r="K1485" s="1453"/>
      <c r="L1485" s="1453"/>
      <c r="M1485" s="1453"/>
      <c r="N1485" s="1514"/>
      <c r="O1485" s="1453"/>
      <c r="P1485" s="1453"/>
      <c r="Q1485" s="1453"/>
      <c r="R1485" s="1453"/>
      <c r="S1485" s="1453"/>
      <c r="T1485" s="1452"/>
      <c r="U1485"/>
      <c r="V1485"/>
      <c r="W1485" s="1453"/>
      <c r="X1485" s="1453"/>
      <c r="Y1485" s="1453"/>
      <c r="Z1485" s="1453"/>
      <c r="AA1485" s="1453"/>
      <c r="AB1485" s="1453"/>
      <c r="AC1485" s="1453"/>
      <c r="AD1485" s="1453"/>
      <c r="AE1485" s="1453"/>
      <c r="AF1485" s="1453"/>
      <c r="AG1485" s="1453"/>
      <c r="AH1485" s="1453"/>
      <c r="AI1485" s="1453"/>
      <c r="AJ1485" s="1453"/>
      <c r="AK1485" s="1453"/>
      <c r="AL1485" s="1453"/>
      <c r="AM1485" s="1453"/>
      <c r="AN1485" s="1453"/>
      <c r="AO1485" s="1453"/>
      <c r="AP1485" s="1453"/>
      <c r="AQ1485" s="1453"/>
      <c r="AR1485" s="1454"/>
      <c r="AS1485" s="1453"/>
      <c r="AT1485" s="1453"/>
      <c r="AU1485" s="1453"/>
      <c r="AV1485" s="1453"/>
      <c r="AW1485" s="1453"/>
      <c r="AX1485" s="1453"/>
      <c r="AY1485" s="1453"/>
      <c r="AZ1485" s="1453"/>
      <c r="BA1485" s="1453"/>
      <c r="BB1485" s="1453"/>
      <c r="BC1485" s="1453"/>
      <c r="BD1485" s="1453"/>
      <c r="BE1485" s="1453"/>
      <c r="BF1485" s="1453"/>
      <c r="BG1485" s="1453"/>
      <c r="BH1485" s="1453"/>
      <c r="BI1485" s="1453"/>
      <c r="BJ1485" s="1453"/>
      <c r="BK1485" s="1453"/>
      <c r="BL1485" s="1453"/>
      <c r="BM1485" s="1453"/>
      <c r="BN1485" s="1453"/>
      <c r="BO1485" s="1453"/>
      <c r="BP1485" s="1453"/>
      <c r="BQ1485" s="1453"/>
      <c r="BR1485" s="1453"/>
      <c r="BS1485" s="1453"/>
      <c r="BT1485" s="1453"/>
      <c r="BU1485" s="1453"/>
      <c r="BV1485" s="1453"/>
      <c r="BW1485" s="1453"/>
      <c r="BX1485" s="1453"/>
      <c r="BY1485" s="1453"/>
      <c r="BZ1485" s="1453"/>
      <c r="CA1485" s="1453"/>
      <c r="CB1485" s="1453"/>
      <c r="CC1485" s="1453"/>
      <c r="CD1485" s="1453"/>
      <c r="CE1485" s="1453"/>
      <c r="CF1485" s="1453"/>
      <c r="CG1485" s="1453"/>
      <c r="CH1485" s="1453"/>
      <c r="CI1485" s="1453"/>
      <c r="CJ1485" s="1453"/>
      <c r="CK1485" s="1453"/>
      <c r="CL1485" s="1453"/>
      <c r="CM1485" s="1453"/>
      <c r="CN1485" s="1453"/>
      <c r="CO1485" s="1453"/>
      <c r="CP1485" s="1453"/>
      <c r="CQ1485" s="1453"/>
      <c r="CR1485" s="1453"/>
      <c r="CS1485" s="1453"/>
      <c r="CT1485" s="1453"/>
      <c r="CU1485" s="1453"/>
      <c r="CV1485" s="1453"/>
      <c r="CW1485" s="1453"/>
      <c r="CX1485" s="1453"/>
      <c r="CY1485" s="1453"/>
      <c r="CZ1485" s="1453"/>
      <c r="DA1485" s="1453"/>
      <c r="DB1485" s="1453"/>
      <c r="DC1485" s="1453"/>
      <c r="DD1485" s="1453"/>
      <c r="DE1485" s="1453"/>
      <c r="DF1485" s="1453"/>
      <c r="DG1485" s="1453"/>
      <c r="DH1485" s="1453"/>
      <c r="DI1485" s="1453"/>
      <c r="DJ1485" s="1453"/>
      <c r="DK1485" s="1453"/>
      <c r="DL1485" s="1453"/>
      <c r="DM1485" s="1453"/>
      <c r="DN1485" s="1453"/>
      <c r="DO1485" s="1453"/>
      <c r="DP1485" s="1453"/>
      <c r="DQ1485" s="1453"/>
      <c r="DR1485" s="1453"/>
      <c r="DS1485" s="1453"/>
      <c r="DT1485" s="1453"/>
    </row>
    <row r="1486" spans="1:124" s="1543" customFormat="1" ht="21.9" customHeight="1" x14ac:dyDescent="0.3">
      <c r="A1486" s="1453"/>
      <c r="B1486" s="1453"/>
      <c r="C1486" s="1514"/>
      <c r="D1486" s="1514"/>
      <c r="E1486" s="1514"/>
      <c r="F1486" s="1848"/>
      <c r="G1486" s="1930"/>
      <c r="H1486" s="1516"/>
      <c r="I1486" s="1537"/>
      <c r="J1486" s="1537"/>
      <c r="K1486" s="1453"/>
      <c r="L1486" s="1453"/>
      <c r="M1486" s="1453"/>
      <c r="N1486" s="1514"/>
      <c r="O1486" s="1453"/>
      <c r="P1486" s="1453"/>
      <c r="Q1486" s="1453"/>
      <c r="R1486" s="1453"/>
      <c r="S1486" s="1453"/>
      <c r="T1486" s="1452"/>
      <c r="U1486"/>
      <c r="V1486"/>
      <c r="W1486" s="1453"/>
      <c r="X1486" s="1453"/>
      <c r="Y1486" s="1453"/>
      <c r="Z1486" s="1453"/>
      <c r="AA1486" s="1453"/>
      <c r="AB1486" s="1453"/>
      <c r="AC1486" s="1453"/>
      <c r="AD1486" s="1453"/>
      <c r="AE1486" s="1453"/>
      <c r="AF1486" s="1453"/>
      <c r="AG1486" s="1453"/>
      <c r="AH1486" s="1453"/>
      <c r="AI1486" s="1453"/>
      <c r="AJ1486" s="1453"/>
      <c r="AK1486" s="1453"/>
      <c r="AL1486" s="1453"/>
      <c r="AM1486" s="1453"/>
      <c r="AN1486" s="1453"/>
      <c r="AO1486" s="1453"/>
      <c r="AP1486" s="1453"/>
      <c r="AQ1486" s="1453"/>
      <c r="AR1486" s="1454"/>
      <c r="AS1486" s="1453"/>
      <c r="AT1486" s="1453"/>
      <c r="AU1486" s="1453"/>
      <c r="AV1486" s="1453"/>
      <c r="AW1486" s="1453"/>
      <c r="AX1486" s="1453"/>
      <c r="AY1486" s="1453"/>
      <c r="AZ1486" s="1453"/>
      <c r="BA1486" s="1453"/>
      <c r="BB1486" s="1453"/>
      <c r="BC1486" s="1453"/>
      <c r="BD1486" s="1453"/>
      <c r="BE1486" s="1453"/>
      <c r="BF1486" s="1453"/>
      <c r="BG1486" s="1453"/>
      <c r="BH1486" s="1453"/>
      <c r="BI1486" s="1453"/>
      <c r="BJ1486" s="1453"/>
      <c r="BK1486" s="1453"/>
      <c r="BL1486" s="1453"/>
      <c r="BM1486" s="1453"/>
      <c r="BN1486" s="1453"/>
      <c r="BO1486" s="1453"/>
      <c r="BP1486" s="1453"/>
      <c r="BQ1486" s="1453"/>
      <c r="BR1486" s="1453"/>
      <c r="BS1486" s="1453"/>
      <c r="BT1486" s="1453"/>
      <c r="BU1486" s="1453"/>
      <c r="BV1486" s="1453"/>
      <c r="BW1486" s="1453"/>
      <c r="BX1486" s="1453"/>
      <c r="BY1486" s="1453"/>
      <c r="BZ1486" s="1453"/>
      <c r="CA1486" s="1453"/>
      <c r="CB1486" s="1453"/>
      <c r="CC1486" s="1453"/>
      <c r="CD1486" s="1453"/>
      <c r="CE1486" s="1453"/>
      <c r="CF1486" s="1453"/>
      <c r="CG1486" s="1453"/>
      <c r="CH1486" s="1453"/>
      <c r="CI1486" s="1453"/>
      <c r="CJ1486" s="1453"/>
      <c r="CK1486" s="1453"/>
      <c r="CL1486" s="1453"/>
      <c r="CM1486" s="1453"/>
      <c r="CN1486" s="1453"/>
      <c r="CO1486" s="1453"/>
      <c r="CP1486" s="1453"/>
      <c r="CQ1486" s="1453"/>
      <c r="CR1486" s="1453"/>
      <c r="CS1486" s="1453"/>
      <c r="CT1486" s="1453"/>
      <c r="CU1486" s="1453"/>
      <c r="CV1486" s="1453"/>
      <c r="CW1486" s="1453"/>
      <c r="CX1486" s="1453"/>
      <c r="CY1486" s="1453"/>
      <c r="CZ1486" s="1453"/>
      <c r="DA1486" s="1453"/>
      <c r="DB1486" s="1453"/>
      <c r="DC1486" s="1453"/>
      <c r="DD1486" s="1453"/>
      <c r="DE1486" s="1453"/>
      <c r="DF1486" s="1453"/>
      <c r="DG1486" s="1453"/>
      <c r="DH1486" s="1453"/>
      <c r="DI1486" s="1453"/>
      <c r="DJ1486" s="1453"/>
      <c r="DK1486" s="1453"/>
      <c r="DL1486" s="1453"/>
      <c r="DM1486" s="1453"/>
      <c r="DN1486" s="1453"/>
      <c r="DO1486" s="1453"/>
      <c r="DP1486" s="1453"/>
      <c r="DQ1486" s="1453"/>
      <c r="DR1486" s="1453"/>
      <c r="DS1486" s="1453"/>
      <c r="DT1486" s="1453"/>
    </row>
    <row r="1487" spans="1:124" s="1543" customFormat="1" ht="21.9" customHeight="1" x14ac:dyDescent="0.3">
      <c r="A1487" s="1453"/>
      <c r="B1487" s="1453"/>
      <c r="C1487" s="1514"/>
      <c r="D1487" s="1514"/>
      <c r="E1487" s="1514"/>
      <c r="F1487" s="1848"/>
      <c r="G1487" s="1930"/>
      <c r="H1487" s="1516"/>
      <c r="I1487" s="1537"/>
      <c r="J1487" s="1537"/>
      <c r="K1487" s="1453"/>
      <c r="L1487" s="1453"/>
      <c r="M1487" s="1453"/>
      <c r="N1487" s="1514"/>
      <c r="O1487" s="1453"/>
      <c r="P1487" s="1453"/>
      <c r="Q1487" s="1453"/>
      <c r="R1487" s="1453"/>
      <c r="S1487" s="1453"/>
      <c r="T1487" s="1452"/>
      <c r="U1487"/>
      <c r="V1487"/>
      <c r="W1487" s="1453"/>
      <c r="X1487" s="1453"/>
      <c r="Y1487" s="1453"/>
      <c r="Z1487" s="1453"/>
      <c r="AA1487" s="1453"/>
      <c r="AB1487" s="1453"/>
      <c r="AC1487" s="1453"/>
      <c r="AD1487" s="1453"/>
      <c r="AE1487" s="1453"/>
      <c r="AF1487" s="1453"/>
      <c r="AG1487" s="1453"/>
      <c r="AH1487" s="1453"/>
      <c r="AI1487" s="1453"/>
      <c r="AJ1487" s="1453"/>
      <c r="AK1487" s="1453"/>
      <c r="AL1487" s="1453"/>
      <c r="AM1487" s="1453"/>
      <c r="AN1487" s="1453"/>
      <c r="AO1487" s="1453"/>
      <c r="AP1487" s="1453"/>
      <c r="AQ1487" s="1453"/>
      <c r="AR1487" s="1454"/>
      <c r="AS1487" s="1453"/>
      <c r="AT1487" s="1453"/>
      <c r="AU1487" s="1453"/>
      <c r="AV1487" s="1453"/>
      <c r="AW1487" s="1453"/>
      <c r="AX1487" s="1453"/>
      <c r="AY1487" s="1453"/>
      <c r="AZ1487" s="1453"/>
      <c r="BA1487" s="1453"/>
      <c r="BB1487" s="1453"/>
      <c r="BC1487" s="1453"/>
      <c r="BD1487" s="1453"/>
      <c r="BE1487" s="1453"/>
      <c r="BF1487" s="1453"/>
      <c r="BG1487" s="1453"/>
      <c r="BH1487" s="1453"/>
      <c r="BI1487" s="1453"/>
      <c r="BJ1487" s="1453"/>
      <c r="BK1487" s="1453"/>
      <c r="BL1487" s="1453"/>
      <c r="BM1487" s="1453"/>
      <c r="BN1487" s="1453"/>
      <c r="BO1487" s="1453"/>
      <c r="BP1487" s="1453"/>
      <c r="BQ1487" s="1453"/>
      <c r="BR1487" s="1453"/>
      <c r="BS1487" s="1453"/>
      <c r="BT1487" s="1453"/>
      <c r="BU1487" s="1453"/>
      <c r="BV1487" s="1453"/>
      <c r="BW1487" s="1453"/>
      <c r="BX1487" s="1453"/>
      <c r="BY1487" s="1453"/>
      <c r="BZ1487" s="1453"/>
      <c r="CA1487" s="1453"/>
      <c r="CB1487" s="1453"/>
      <c r="CC1487" s="1453"/>
      <c r="CD1487" s="1453"/>
      <c r="CE1487" s="1453"/>
      <c r="CF1487" s="1453"/>
      <c r="CG1487" s="1453"/>
      <c r="CH1487" s="1453"/>
      <c r="CI1487" s="1453"/>
      <c r="CJ1487" s="1453"/>
      <c r="CK1487" s="1453"/>
      <c r="CL1487" s="1453"/>
      <c r="CM1487" s="1453"/>
      <c r="CN1487" s="1453"/>
      <c r="CO1487" s="1453"/>
      <c r="CP1487" s="1453"/>
      <c r="CQ1487" s="1453"/>
      <c r="CR1487" s="1453"/>
      <c r="CS1487" s="1453"/>
      <c r="CT1487" s="1453"/>
      <c r="CU1487" s="1453"/>
      <c r="CV1487" s="1453"/>
      <c r="CW1487" s="1453"/>
      <c r="CX1487" s="1453"/>
      <c r="CY1487" s="1453"/>
      <c r="CZ1487" s="1453"/>
      <c r="DA1487" s="1453"/>
      <c r="DB1487" s="1453"/>
      <c r="DC1487" s="1453"/>
      <c r="DD1487" s="1453"/>
      <c r="DE1487" s="1453"/>
      <c r="DF1487" s="1453"/>
      <c r="DG1487" s="1453"/>
      <c r="DH1487" s="1453"/>
      <c r="DI1487" s="1453"/>
      <c r="DJ1487" s="1453"/>
      <c r="DK1487" s="1453"/>
      <c r="DL1487" s="1453"/>
      <c r="DM1487" s="1453"/>
      <c r="DN1487" s="1453"/>
      <c r="DO1487" s="1453"/>
      <c r="DP1487" s="1453"/>
      <c r="DQ1487" s="1453"/>
      <c r="DR1487" s="1453"/>
      <c r="DS1487" s="1453"/>
      <c r="DT1487" s="1453"/>
    </row>
    <row r="1488" spans="1:124" s="1543" customFormat="1" ht="21.9" customHeight="1" x14ac:dyDescent="0.3">
      <c r="A1488" s="1453"/>
      <c r="B1488" s="1453"/>
      <c r="C1488" s="1514"/>
      <c r="D1488" s="1514"/>
      <c r="E1488" s="1514"/>
      <c r="F1488" s="1848"/>
      <c r="G1488" s="1930"/>
      <c r="H1488" s="1516"/>
      <c r="I1488" s="1537"/>
      <c r="J1488" s="1537"/>
      <c r="K1488" s="1453"/>
      <c r="L1488" s="1453"/>
      <c r="M1488" s="1453"/>
      <c r="N1488" s="1514"/>
      <c r="O1488" s="1453"/>
      <c r="P1488" s="1453"/>
      <c r="Q1488" s="1453"/>
      <c r="R1488" s="1453"/>
      <c r="S1488" s="1453"/>
      <c r="T1488" s="1452"/>
      <c r="U1488"/>
      <c r="V1488"/>
      <c r="W1488" s="1453"/>
      <c r="X1488" s="1453"/>
      <c r="Y1488" s="1453"/>
      <c r="Z1488" s="1453"/>
      <c r="AA1488" s="1453"/>
      <c r="AB1488" s="1453"/>
      <c r="AC1488" s="1453"/>
      <c r="AD1488" s="1453"/>
      <c r="AE1488" s="1453"/>
      <c r="AF1488" s="1453"/>
      <c r="AG1488" s="1453"/>
      <c r="AH1488" s="1453"/>
      <c r="AI1488" s="1453"/>
      <c r="AJ1488" s="1453"/>
      <c r="AK1488" s="1453"/>
      <c r="AL1488" s="1453"/>
      <c r="AM1488" s="1453"/>
      <c r="AN1488" s="1453"/>
      <c r="AO1488" s="1453"/>
      <c r="AP1488" s="1453"/>
      <c r="AQ1488" s="1453"/>
      <c r="AR1488" s="1454"/>
      <c r="AS1488" s="1453"/>
      <c r="AT1488" s="1453"/>
      <c r="AU1488" s="1453"/>
      <c r="AV1488" s="1453"/>
      <c r="AW1488" s="1453"/>
      <c r="AX1488" s="1453"/>
      <c r="AY1488" s="1453"/>
      <c r="AZ1488" s="1453"/>
      <c r="BA1488" s="1453"/>
      <c r="BB1488" s="1453"/>
      <c r="BC1488" s="1453"/>
      <c r="BD1488" s="1453"/>
      <c r="BE1488" s="1453"/>
      <c r="BF1488" s="1453"/>
      <c r="BG1488" s="1453"/>
      <c r="BH1488" s="1453"/>
      <c r="BI1488" s="1453"/>
      <c r="BJ1488" s="1453"/>
      <c r="BK1488" s="1453"/>
      <c r="BL1488" s="1453"/>
      <c r="BM1488" s="1453"/>
      <c r="BN1488" s="1453"/>
      <c r="BO1488" s="1453"/>
      <c r="BP1488" s="1453"/>
      <c r="BQ1488" s="1453"/>
      <c r="BR1488" s="1453"/>
      <c r="BS1488" s="1453"/>
      <c r="BT1488" s="1453"/>
      <c r="BU1488" s="1453"/>
      <c r="BV1488" s="1453"/>
      <c r="BW1488" s="1453"/>
      <c r="BX1488" s="1453"/>
      <c r="BY1488" s="1453"/>
      <c r="BZ1488" s="1453"/>
      <c r="CA1488" s="1453"/>
      <c r="CB1488" s="1453"/>
      <c r="CC1488" s="1453"/>
      <c r="CD1488" s="1453"/>
      <c r="CE1488" s="1453"/>
      <c r="CF1488" s="1453"/>
      <c r="CG1488" s="1453"/>
      <c r="CH1488" s="1453"/>
      <c r="CI1488" s="1453"/>
      <c r="CJ1488" s="1453"/>
      <c r="CK1488" s="1453"/>
      <c r="CL1488" s="1453"/>
      <c r="CM1488" s="1453"/>
      <c r="CN1488" s="1453"/>
      <c r="CO1488" s="1453"/>
      <c r="CP1488" s="1453"/>
      <c r="CQ1488" s="1453"/>
      <c r="CR1488" s="1453"/>
      <c r="CS1488" s="1453"/>
      <c r="CT1488" s="1453"/>
      <c r="CU1488" s="1453"/>
      <c r="CV1488" s="1453"/>
      <c r="CW1488" s="1453"/>
      <c r="CX1488" s="1453"/>
      <c r="CY1488" s="1453"/>
      <c r="CZ1488" s="1453"/>
      <c r="DA1488" s="1453"/>
      <c r="DB1488" s="1453"/>
      <c r="DC1488" s="1453"/>
      <c r="DD1488" s="1453"/>
      <c r="DE1488" s="1453"/>
      <c r="DF1488" s="1453"/>
      <c r="DG1488" s="1453"/>
      <c r="DH1488" s="1453"/>
      <c r="DI1488" s="1453"/>
      <c r="DJ1488" s="1453"/>
      <c r="DK1488" s="1453"/>
      <c r="DL1488" s="1453"/>
      <c r="DM1488" s="1453"/>
      <c r="DN1488" s="1453"/>
      <c r="DO1488" s="1453"/>
      <c r="DP1488" s="1453"/>
      <c r="DQ1488" s="1453"/>
      <c r="DR1488" s="1453"/>
      <c r="DS1488" s="1453"/>
      <c r="DT1488" s="1453"/>
    </row>
    <row r="1489" spans="1:124" s="1543" customFormat="1" ht="21.9" customHeight="1" x14ac:dyDescent="0.3">
      <c r="A1489" s="1453"/>
      <c r="B1489" s="1453"/>
      <c r="C1489" s="1514"/>
      <c r="D1489" s="1514"/>
      <c r="E1489" s="1514"/>
      <c r="F1489" s="1848"/>
      <c r="G1489" s="1930"/>
      <c r="H1489" s="1516"/>
      <c r="I1489" s="1537"/>
      <c r="J1489" s="1537"/>
      <c r="K1489" s="1453"/>
      <c r="L1489" s="1453"/>
      <c r="M1489" s="1453"/>
      <c r="N1489" s="1514"/>
      <c r="O1489" s="1453"/>
      <c r="P1489" s="1453"/>
      <c r="Q1489" s="1453"/>
      <c r="R1489" s="1453"/>
      <c r="S1489" s="1453"/>
      <c r="T1489" s="1452"/>
      <c r="U1489"/>
      <c r="V1489"/>
      <c r="W1489" s="1453"/>
      <c r="X1489" s="1453"/>
      <c r="Y1489" s="1453"/>
      <c r="Z1489" s="1453"/>
      <c r="AA1489" s="1453"/>
      <c r="AB1489" s="1453"/>
      <c r="AC1489" s="1453"/>
      <c r="AD1489" s="1453"/>
      <c r="AE1489" s="1453"/>
      <c r="AF1489" s="1453"/>
      <c r="AG1489" s="1453"/>
      <c r="AH1489" s="1453"/>
      <c r="AI1489" s="1453"/>
      <c r="AJ1489" s="1453"/>
      <c r="AK1489" s="1453"/>
      <c r="AL1489" s="1453"/>
      <c r="AM1489" s="1453"/>
      <c r="AN1489" s="1453"/>
      <c r="AO1489" s="1453"/>
      <c r="AP1489" s="1453"/>
      <c r="AQ1489" s="1453"/>
      <c r="AR1489" s="1454"/>
      <c r="AS1489" s="1453"/>
      <c r="AT1489" s="1453"/>
      <c r="AU1489" s="1453"/>
      <c r="AV1489" s="1453"/>
      <c r="AW1489" s="1453"/>
      <c r="AX1489" s="1453"/>
      <c r="AY1489" s="1453"/>
      <c r="AZ1489" s="1453"/>
      <c r="BA1489" s="1453"/>
      <c r="BB1489" s="1453"/>
      <c r="BC1489" s="1453"/>
      <c r="BD1489" s="1453"/>
      <c r="BE1489" s="1453"/>
      <c r="BF1489" s="1453"/>
      <c r="BG1489" s="1453"/>
      <c r="BH1489" s="1453"/>
      <c r="BI1489" s="1453"/>
      <c r="BJ1489" s="1453"/>
      <c r="BK1489" s="1453"/>
      <c r="BL1489" s="1453"/>
      <c r="BM1489" s="1453"/>
      <c r="BN1489" s="1453"/>
      <c r="BO1489" s="1453"/>
      <c r="BP1489" s="1453"/>
      <c r="BQ1489" s="1453"/>
      <c r="BR1489" s="1453"/>
      <c r="BS1489" s="1453"/>
      <c r="BT1489" s="1453"/>
      <c r="BU1489" s="1453"/>
      <c r="BV1489" s="1453"/>
      <c r="BW1489" s="1453"/>
      <c r="BX1489" s="1453"/>
      <c r="BY1489" s="1453"/>
      <c r="BZ1489" s="1453"/>
      <c r="CA1489" s="1453"/>
      <c r="CB1489" s="1453"/>
      <c r="CC1489" s="1453"/>
      <c r="CD1489" s="1453"/>
      <c r="CE1489" s="1453"/>
      <c r="CF1489" s="1453"/>
      <c r="CG1489" s="1453"/>
      <c r="CH1489" s="1453"/>
      <c r="CI1489" s="1453"/>
      <c r="CJ1489" s="1453"/>
      <c r="CK1489" s="1453"/>
      <c r="CL1489" s="1453"/>
      <c r="CM1489" s="1453"/>
      <c r="CN1489" s="1453"/>
      <c r="CO1489" s="1453"/>
      <c r="CP1489" s="1453"/>
      <c r="CQ1489" s="1453"/>
      <c r="CR1489" s="1453"/>
      <c r="CS1489" s="1453"/>
      <c r="CT1489" s="1453"/>
      <c r="CU1489" s="1453"/>
      <c r="CV1489" s="1453"/>
      <c r="CW1489" s="1453"/>
      <c r="CX1489" s="1453"/>
      <c r="CY1489" s="1453"/>
      <c r="CZ1489" s="1453"/>
      <c r="DA1489" s="1453"/>
      <c r="DB1489" s="1453"/>
      <c r="DC1489" s="1453"/>
      <c r="DD1489" s="1453"/>
      <c r="DE1489" s="1453"/>
      <c r="DF1489" s="1453"/>
      <c r="DG1489" s="1453"/>
      <c r="DH1489" s="1453"/>
      <c r="DI1489" s="1453"/>
      <c r="DJ1489" s="1453"/>
      <c r="DK1489" s="1453"/>
      <c r="DL1489" s="1453"/>
      <c r="DM1489" s="1453"/>
      <c r="DN1489" s="1453"/>
      <c r="DO1489" s="1453"/>
      <c r="DP1489" s="1453"/>
      <c r="DQ1489" s="1453"/>
      <c r="DR1489" s="1453"/>
      <c r="DS1489" s="1453"/>
      <c r="DT1489" s="1453"/>
    </row>
    <row r="1490" spans="1:124" s="1543" customFormat="1" ht="21.9" customHeight="1" x14ac:dyDescent="0.3">
      <c r="A1490" s="1453"/>
      <c r="B1490" s="1453"/>
      <c r="C1490" s="1514"/>
      <c r="D1490" s="1514"/>
      <c r="E1490" s="1514"/>
      <c r="F1490" s="1848"/>
      <c r="G1490" s="1930"/>
      <c r="H1490" s="1516"/>
      <c r="I1490" s="1537"/>
      <c r="J1490" s="1537"/>
      <c r="K1490" s="1453"/>
      <c r="L1490" s="1453"/>
      <c r="M1490" s="1453"/>
      <c r="N1490" s="1514"/>
      <c r="O1490" s="1453"/>
      <c r="P1490" s="1453"/>
      <c r="Q1490" s="1453"/>
      <c r="R1490" s="1453"/>
      <c r="S1490" s="1453"/>
      <c r="T1490" s="1452"/>
      <c r="U1490"/>
      <c r="V1490"/>
      <c r="W1490" s="1453"/>
      <c r="X1490" s="1453"/>
      <c r="Y1490" s="1453"/>
      <c r="Z1490" s="1453"/>
      <c r="AA1490" s="1453"/>
      <c r="AB1490" s="1453"/>
      <c r="AC1490" s="1453"/>
      <c r="AD1490" s="1453"/>
      <c r="AE1490" s="1453"/>
      <c r="AF1490" s="1453"/>
      <c r="AG1490" s="1453"/>
      <c r="AH1490" s="1453"/>
      <c r="AI1490" s="1453"/>
      <c r="AJ1490" s="1453"/>
      <c r="AK1490" s="1453"/>
      <c r="AL1490" s="1453"/>
      <c r="AM1490" s="1453"/>
      <c r="AN1490" s="1453"/>
      <c r="AO1490" s="1453"/>
      <c r="AP1490" s="1453"/>
      <c r="AQ1490" s="1453"/>
      <c r="AR1490" s="1454"/>
      <c r="AS1490" s="1453"/>
      <c r="AT1490" s="1453"/>
      <c r="AU1490" s="1453"/>
      <c r="AV1490" s="1453"/>
      <c r="AW1490" s="1453"/>
      <c r="AX1490" s="1453"/>
      <c r="AY1490" s="1453"/>
      <c r="AZ1490" s="1453"/>
      <c r="BA1490" s="1453"/>
      <c r="BB1490" s="1453"/>
      <c r="BC1490" s="1453"/>
      <c r="BD1490" s="1453"/>
      <c r="BE1490" s="1453"/>
      <c r="BF1490" s="1453"/>
      <c r="BG1490" s="1453"/>
      <c r="BH1490" s="1453"/>
      <c r="BI1490" s="1453"/>
      <c r="BJ1490" s="1453"/>
      <c r="BK1490" s="1453"/>
      <c r="BL1490" s="1453"/>
      <c r="BM1490" s="1453"/>
      <c r="BN1490" s="1453"/>
      <c r="BO1490" s="1453"/>
      <c r="BP1490" s="1453"/>
      <c r="BQ1490" s="1453"/>
      <c r="BR1490" s="1453"/>
      <c r="BS1490" s="1453"/>
      <c r="BT1490" s="1453"/>
      <c r="BU1490" s="1453"/>
      <c r="BV1490" s="1453"/>
      <c r="BW1490" s="1453"/>
      <c r="BX1490" s="1453"/>
      <c r="BY1490" s="1453"/>
      <c r="BZ1490" s="1453"/>
      <c r="CA1490" s="1453"/>
      <c r="CB1490" s="1453"/>
      <c r="CC1490" s="1453"/>
      <c r="CD1490" s="1453"/>
      <c r="CE1490" s="1453"/>
      <c r="CF1490" s="1453"/>
      <c r="CG1490" s="1453"/>
      <c r="CH1490" s="1453"/>
      <c r="CI1490" s="1453"/>
      <c r="CJ1490" s="1453"/>
      <c r="CK1490" s="1453"/>
      <c r="CL1490" s="1453"/>
      <c r="CM1490" s="1453"/>
      <c r="CN1490" s="1453"/>
      <c r="CO1490" s="1453"/>
      <c r="CP1490" s="1453"/>
      <c r="CQ1490" s="1453"/>
      <c r="CR1490" s="1453"/>
      <c r="CS1490" s="1453"/>
      <c r="CT1490" s="1453"/>
      <c r="CU1490" s="1453"/>
      <c r="CV1490" s="1453"/>
      <c r="CW1490" s="1453"/>
      <c r="CX1490" s="1453"/>
      <c r="CY1490" s="1453"/>
      <c r="CZ1490" s="1453"/>
      <c r="DA1490" s="1453"/>
      <c r="DB1490" s="1453"/>
      <c r="DC1490" s="1453"/>
      <c r="DD1490" s="1453"/>
      <c r="DE1490" s="1453"/>
      <c r="DF1490" s="1453"/>
      <c r="DG1490" s="1453"/>
      <c r="DH1490" s="1453"/>
      <c r="DI1490" s="1453"/>
      <c r="DJ1490" s="1453"/>
      <c r="DK1490" s="1453"/>
      <c r="DL1490" s="1453"/>
      <c r="DM1490" s="1453"/>
      <c r="DN1490" s="1453"/>
      <c r="DO1490" s="1453"/>
      <c r="DP1490" s="1453"/>
      <c r="DQ1490" s="1453"/>
      <c r="DR1490" s="1453"/>
      <c r="DS1490" s="1453"/>
      <c r="DT1490" s="1453"/>
    </row>
    <row r="1491" spans="1:124" s="1543" customFormat="1" ht="21.9" customHeight="1" x14ac:dyDescent="0.3">
      <c r="A1491" s="1453"/>
      <c r="B1491" s="1453"/>
      <c r="C1491" s="1514"/>
      <c r="D1491" s="1514"/>
      <c r="E1491" s="1514"/>
      <c r="F1491" s="1848"/>
      <c r="G1491" s="1930"/>
      <c r="H1491" s="1516"/>
      <c r="I1491" s="1537"/>
      <c r="J1491" s="1537"/>
      <c r="K1491" s="1453"/>
      <c r="L1491" s="1453"/>
      <c r="M1491" s="1453"/>
      <c r="N1491" s="1514"/>
      <c r="O1491" s="1453"/>
      <c r="P1491" s="1453"/>
      <c r="Q1491" s="1453"/>
      <c r="R1491" s="1453"/>
      <c r="S1491" s="1453"/>
      <c r="T1491" s="1452"/>
      <c r="U1491"/>
      <c r="V1491"/>
      <c r="W1491" s="1453"/>
      <c r="X1491" s="1453"/>
      <c r="Y1491" s="1453"/>
      <c r="Z1491" s="1453"/>
      <c r="AA1491" s="1453"/>
      <c r="AB1491" s="1453"/>
      <c r="AC1491" s="1453"/>
      <c r="AD1491" s="1453"/>
      <c r="AE1491" s="1453"/>
      <c r="AF1491" s="1453"/>
      <c r="AG1491" s="1453"/>
      <c r="AH1491" s="1453"/>
      <c r="AI1491" s="1453"/>
      <c r="AJ1491" s="1453"/>
      <c r="AK1491" s="1453"/>
      <c r="AL1491" s="1453"/>
      <c r="AM1491" s="1453"/>
      <c r="AN1491" s="1453"/>
      <c r="AO1491" s="1453"/>
      <c r="AP1491" s="1453"/>
      <c r="AQ1491" s="1453"/>
      <c r="AR1491" s="1454"/>
      <c r="AS1491" s="1453"/>
      <c r="AT1491" s="1453"/>
      <c r="AU1491" s="1453"/>
      <c r="AV1491" s="1453"/>
      <c r="AW1491" s="1453"/>
      <c r="AX1491" s="1453"/>
      <c r="AY1491" s="1453"/>
      <c r="AZ1491" s="1453"/>
      <c r="BA1491" s="1453"/>
      <c r="BB1491" s="1453"/>
      <c r="BC1491" s="1453"/>
      <c r="BD1491" s="1453"/>
      <c r="BE1491" s="1453"/>
      <c r="BF1491" s="1453"/>
      <c r="BG1491" s="1453"/>
      <c r="BH1491" s="1453"/>
      <c r="BI1491" s="1453"/>
      <c r="BJ1491" s="1453"/>
      <c r="BK1491" s="1453"/>
      <c r="BL1491" s="1453"/>
      <c r="BM1491" s="1453"/>
      <c r="BN1491" s="1453"/>
      <c r="BO1491" s="1453"/>
      <c r="BP1491" s="1453"/>
      <c r="BQ1491" s="1453"/>
      <c r="BR1491" s="1453"/>
      <c r="BS1491" s="1453"/>
      <c r="BT1491" s="1453"/>
      <c r="BU1491" s="1453"/>
      <c r="BV1491" s="1453"/>
      <c r="BW1491" s="1453"/>
      <c r="BX1491" s="1453"/>
      <c r="BY1491" s="1453"/>
      <c r="BZ1491" s="1453"/>
      <c r="CA1491" s="1453"/>
      <c r="CB1491" s="1453"/>
      <c r="CC1491" s="1453"/>
      <c r="CD1491" s="1453"/>
      <c r="CE1491" s="1453"/>
      <c r="CF1491" s="1453"/>
      <c r="CG1491" s="1453"/>
      <c r="CH1491" s="1453"/>
      <c r="CI1491" s="1453"/>
      <c r="CJ1491" s="1453"/>
      <c r="CK1491" s="1453"/>
      <c r="CL1491" s="1453"/>
      <c r="CM1491" s="1453"/>
      <c r="CN1491" s="1453"/>
      <c r="CO1491" s="1453"/>
      <c r="CP1491" s="1453"/>
      <c r="CQ1491" s="1453"/>
      <c r="CR1491" s="1453"/>
      <c r="CS1491" s="1453"/>
      <c r="CT1491" s="1453"/>
      <c r="CU1491" s="1453"/>
      <c r="CV1491" s="1453"/>
      <c r="CW1491" s="1453"/>
      <c r="CX1491" s="1453"/>
      <c r="CY1491" s="1453"/>
      <c r="CZ1491" s="1453"/>
      <c r="DA1491" s="1453"/>
      <c r="DB1491" s="1453"/>
      <c r="DC1491" s="1453"/>
      <c r="DD1491" s="1453"/>
      <c r="DE1491" s="1453"/>
      <c r="DF1491" s="1453"/>
      <c r="DG1491" s="1453"/>
      <c r="DH1491" s="1453"/>
      <c r="DI1491" s="1453"/>
      <c r="DJ1491" s="1453"/>
      <c r="DK1491" s="1453"/>
      <c r="DL1491" s="1453"/>
      <c r="DM1491" s="1453"/>
      <c r="DN1491" s="1453"/>
      <c r="DO1491" s="1453"/>
      <c r="DP1491" s="1453"/>
      <c r="DQ1491" s="1453"/>
      <c r="DR1491" s="1453"/>
      <c r="DS1491" s="1453"/>
      <c r="DT1491" s="1453"/>
    </row>
    <row r="1492" spans="1:124" s="1543" customFormat="1" ht="21.9" customHeight="1" x14ac:dyDescent="0.3">
      <c r="A1492" s="1453"/>
      <c r="B1492" s="1453"/>
      <c r="C1492" s="1514"/>
      <c r="D1492" s="1514"/>
      <c r="E1492" s="1514"/>
      <c r="F1492" s="1848"/>
      <c r="G1492" s="1930"/>
      <c r="H1492" s="1516"/>
      <c r="I1492" s="1537"/>
      <c r="J1492" s="1537"/>
      <c r="K1492" s="1453"/>
      <c r="L1492" s="1453"/>
      <c r="M1492" s="1453"/>
      <c r="N1492" s="1514"/>
      <c r="O1492" s="1453"/>
      <c r="P1492" s="1453"/>
      <c r="Q1492" s="1453"/>
      <c r="R1492" s="1453"/>
      <c r="S1492" s="1453"/>
      <c r="T1492" s="1452"/>
      <c r="U1492"/>
      <c r="V1492"/>
      <c r="W1492" s="1453"/>
      <c r="X1492" s="1453"/>
      <c r="Y1492" s="1453"/>
      <c r="Z1492" s="1453"/>
      <c r="AA1492" s="1453"/>
      <c r="AB1492" s="1453"/>
      <c r="AC1492" s="1453"/>
      <c r="AD1492" s="1453"/>
      <c r="AE1492" s="1453"/>
      <c r="AF1492" s="1453"/>
      <c r="AG1492" s="1453"/>
      <c r="AH1492" s="1453"/>
      <c r="AI1492" s="1453"/>
      <c r="AJ1492" s="1453"/>
      <c r="AK1492" s="1453"/>
      <c r="AL1492" s="1453"/>
      <c r="AM1492" s="1453"/>
      <c r="AN1492" s="1453"/>
      <c r="AO1492" s="1453"/>
      <c r="AP1492" s="1453"/>
      <c r="AQ1492" s="1453"/>
      <c r="AR1492" s="1454"/>
      <c r="AS1492" s="1453"/>
      <c r="AT1492" s="1453"/>
      <c r="AU1492" s="1453"/>
      <c r="AV1492" s="1453"/>
      <c r="AW1492" s="1453"/>
      <c r="AX1492" s="1453"/>
      <c r="AY1492" s="1453"/>
      <c r="AZ1492" s="1453"/>
      <c r="BA1492" s="1453"/>
      <c r="BB1492" s="1453"/>
      <c r="BC1492" s="1453"/>
      <c r="BD1492" s="1453"/>
      <c r="BE1492" s="1453"/>
      <c r="BF1492" s="1453"/>
      <c r="BG1492" s="1453"/>
      <c r="BH1492" s="1453"/>
      <c r="BI1492" s="1453"/>
      <c r="BJ1492" s="1453"/>
      <c r="BK1492" s="1453"/>
      <c r="BL1492" s="1453"/>
      <c r="BM1492" s="1453"/>
      <c r="BN1492" s="1453"/>
      <c r="BO1492" s="1453"/>
      <c r="BP1492" s="1453"/>
      <c r="BQ1492" s="1453"/>
      <c r="BR1492" s="1453"/>
      <c r="BS1492" s="1453"/>
      <c r="BT1492" s="1453"/>
      <c r="BU1492" s="1453"/>
      <c r="BV1492" s="1453"/>
      <c r="BW1492" s="1453"/>
      <c r="BX1492" s="1453"/>
      <c r="BY1492" s="1453"/>
      <c r="BZ1492" s="1453"/>
      <c r="CA1492" s="1453"/>
      <c r="CB1492" s="1453"/>
      <c r="CC1492" s="1453"/>
      <c r="CD1492" s="1453"/>
      <c r="CE1492" s="1453"/>
      <c r="CF1492" s="1453"/>
      <c r="CG1492" s="1453"/>
      <c r="CH1492" s="1453"/>
      <c r="CI1492" s="1453"/>
      <c r="CJ1492" s="1453"/>
      <c r="CK1492" s="1453"/>
      <c r="CL1492" s="1453"/>
      <c r="CM1492" s="1453"/>
      <c r="CN1492" s="1453"/>
      <c r="CO1492" s="1453"/>
      <c r="CP1492" s="1453"/>
      <c r="CQ1492" s="1453"/>
      <c r="CR1492" s="1453"/>
      <c r="CS1492" s="1453"/>
      <c r="CT1492" s="1453"/>
      <c r="CU1492" s="1453"/>
      <c r="CV1492" s="1453"/>
      <c r="CW1492" s="1453"/>
      <c r="CX1492" s="1453"/>
      <c r="CY1492" s="1453"/>
      <c r="CZ1492" s="1453"/>
      <c r="DA1492" s="1453"/>
      <c r="DB1492" s="1453"/>
      <c r="DC1492" s="1453"/>
      <c r="DD1492" s="1453"/>
      <c r="DE1492" s="1453"/>
      <c r="DF1492" s="1453"/>
      <c r="DG1492" s="1453"/>
      <c r="DH1492" s="1453"/>
      <c r="DI1492" s="1453"/>
      <c r="DJ1492" s="1453"/>
      <c r="DK1492" s="1453"/>
      <c r="DL1492" s="1453"/>
      <c r="DM1492" s="1453"/>
      <c r="DN1492" s="1453"/>
      <c r="DO1492" s="1453"/>
      <c r="DP1492" s="1453"/>
      <c r="DQ1492" s="1453"/>
      <c r="DR1492" s="1453"/>
      <c r="DS1492" s="1453"/>
      <c r="DT1492" s="1453"/>
    </row>
    <row r="1493" spans="1:124" s="1543" customFormat="1" ht="21.9" customHeight="1" x14ac:dyDescent="0.3">
      <c r="A1493" s="1453"/>
      <c r="B1493" s="1453"/>
      <c r="C1493" s="1514"/>
      <c r="D1493" s="1514"/>
      <c r="E1493" s="1514"/>
      <c r="F1493" s="1848"/>
      <c r="G1493" s="1930"/>
      <c r="H1493" s="1516"/>
      <c r="I1493" s="1537"/>
      <c r="J1493" s="1537"/>
      <c r="K1493" s="1453"/>
      <c r="L1493" s="1453"/>
      <c r="M1493" s="1453"/>
      <c r="N1493" s="1514"/>
      <c r="O1493" s="1453"/>
      <c r="P1493" s="1453"/>
      <c r="Q1493" s="1453"/>
      <c r="R1493" s="1453"/>
      <c r="S1493" s="1453"/>
      <c r="T1493" s="1452"/>
      <c r="U1493"/>
      <c r="V1493"/>
      <c r="W1493" s="1453"/>
      <c r="X1493" s="1453"/>
      <c r="Y1493" s="1453"/>
      <c r="Z1493" s="1453"/>
      <c r="AA1493" s="1453"/>
      <c r="AB1493" s="1453"/>
      <c r="AC1493" s="1453"/>
      <c r="AD1493" s="1453"/>
      <c r="AE1493" s="1453"/>
      <c r="AF1493" s="1453"/>
      <c r="AG1493" s="1453"/>
      <c r="AH1493" s="1453"/>
      <c r="AI1493" s="1453"/>
      <c r="AJ1493" s="1453"/>
      <c r="AK1493" s="1453"/>
      <c r="AL1493" s="1453"/>
      <c r="AM1493" s="1453"/>
      <c r="AN1493" s="1453"/>
      <c r="AO1493" s="1453"/>
      <c r="AP1493" s="1453"/>
      <c r="AQ1493" s="1453"/>
      <c r="AR1493" s="1454"/>
      <c r="AS1493" s="1453"/>
      <c r="AT1493" s="1453"/>
      <c r="AU1493" s="1453"/>
      <c r="AV1493" s="1453"/>
      <c r="AW1493" s="1453"/>
      <c r="AX1493" s="1453"/>
      <c r="AY1493" s="1453"/>
      <c r="AZ1493" s="1453"/>
      <c r="BA1493" s="1453"/>
      <c r="BB1493" s="1453"/>
      <c r="BC1493" s="1453"/>
      <c r="BD1493" s="1453"/>
      <c r="BE1493" s="1453"/>
      <c r="BF1493" s="1453"/>
      <c r="BG1493" s="1453"/>
      <c r="BH1493" s="1453"/>
      <c r="BI1493" s="1453"/>
      <c r="BJ1493" s="1453"/>
      <c r="BK1493" s="1453"/>
      <c r="BL1493" s="1453"/>
      <c r="BM1493" s="1453"/>
      <c r="BN1493" s="1453"/>
      <c r="BO1493" s="1453"/>
      <c r="BP1493" s="1453"/>
      <c r="BQ1493" s="1453"/>
      <c r="BR1493" s="1453"/>
      <c r="BS1493" s="1453"/>
      <c r="BT1493" s="1453"/>
      <c r="BU1493" s="1453"/>
      <c r="BV1493" s="1453"/>
      <c r="BW1493" s="1453"/>
      <c r="BX1493" s="1453"/>
      <c r="BY1493" s="1453"/>
      <c r="BZ1493" s="1453"/>
      <c r="CA1493" s="1453"/>
      <c r="CB1493" s="1453"/>
      <c r="CC1493" s="1453"/>
      <c r="CD1493" s="1453"/>
      <c r="CE1493" s="1453"/>
      <c r="CF1493" s="1453"/>
      <c r="CG1493" s="1453"/>
      <c r="CH1493" s="1453"/>
      <c r="CI1493" s="1453"/>
      <c r="CJ1493" s="1453"/>
      <c r="CK1493" s="1453"/>
      <c r="CL1493" s="1453"/>
      <c r="CM1493" s="1453"/>
      <c r="CN1493" s="1453"/>
      <c r="CO1493" s="1453"/>
      <c r="CP1493" s="1453"/>
      <c r="CQ1493" s="1453"/>
      <c r="CR1493" s="1453"/>
      <c r="CS1493" s="1453"/>
      <c r="CT1493" s="1453"/>
      <c r="CU1493" s="1453"/>
      <c r="CV1493" s="1453"/>
      <c r="CW1493" s="1453"/>
      <c r="CX1493" s="1453"/>
      <c r="CY1493" s="1453"/>
      <c r="CZ1493" s="1453"/>
      <c r="DA1493" s="1453"/>
      <c r="DB1493" s="1453"/>
      <c r="DC1493" s="1453"/>
      <c r="DD1493" s="1453"/>
      <c r="DE1493" s="1453"/>
      <c r="DF1493" s="1453"/>
      <c r="DG1493" s="1453"/>
      <c r="DH1493" s="1453"/>
      <c r="DI1493" s="1453"/>
      <c r="DJ1493" s="1453"/>
      <c r="DK1493" s="1453"/>
      <c r="DL1493" s="1453"/>
      <c r="DM1493" s="1453"/>
      <c r="DN1493" s="1453"/>
      <c r="DO1493" s="1453"/>
      <c r="DP1493" s="1453"/>
      <c r="DQ1493" s="1453"/>
      <c r="DR1493" s="1453"/>
      <c r="DS1493" s="1453"/>
      <c r="DT1493" s="1453"/>
    </row>
    <row r="1494" spans="1:124" s="1543" customFormat="1" ht="21.9" customHeight="1" x14ac:dyDescent="0.3">
      <c r="A1494" s="1453"/>
      <c r="B1494" s="1453"/>
      <c r="C1494" s="1514"/>
      <c r="D1494" s="1514"/>
      <c r="E1494" s="1514"/>
      <c r="F1494" s="1848"/>
      <c r="G1494" s="1930"/>
      <c r="H1494" s="1516"/>
      <c r="I1494" s="1537"/>
      <c r="J1494" s="1537"/>
      <c r="K1494" s="1453"/>
      <c r="L1494" s="1453"/>
      <c r="M1494" s="1453"/>
      <c r="N1494" s="1514"/>
      <c r="O1494" s="1453"/>
      <c r="P1494" s="1453"/>
      <c r="Q1494" s="1453"/>
      <c r="R1494" s="1453"/>
      <c r="S1494" s="1453"/>
      <c r="T1494" s="1452"/>
      <c r="U1494"/>
      <c r="V1494"/>
      <c r="W1494" s="1453"/>
      <c r="X1494" s="1453"/>
      <c r="Y1494" s="1453"/>
      <c r="Z1494" s="1453"/>
      <c r="AA1494" s="1453"/>
      <c r="AB1494" s="1453"/>
      <c r="AC1494" s="1453"/>
      <c r="AD1494" s="1453"/>
      <c r="AE1494" s="1453"/>
      <c r="AF1494" s="1453"/>
      <c r="AG1494" s="1453"/>
      <c r="AH1494" s="1453"/>
      <c r="AI1494" s="1453"/>
      <c r="AJ1494" s="1453"/>
      <c r="AK1494" s="1453"/>
      <c r="AL1494" s="1453"/>
      <c r="AM1494" s="1453"/>
      <c r="AN1494" s="1453"/>
      <c r="AO1494" s="1453"/>
      <c r="AP1494" s="1453"/>
      <c r="AQ1494" s="1453"/>
      <c r="AR1494" s="1454"/>
      <c r="AS1494" s="1453"/>
      <c r="AT1494" s="1453"/>
      <c r="AU1494" s="1453"/>
      <c r="AV1494" s="1453"/>
      <c r="AW1494" s="1453"/>
      <c r="AX1494" s="1453"/>
      <c r="AY1494" s="1453"/>
      <c r="AZ1494" s="1453"/>
      <c r="BA1494" s="1453"/>
      <c r="BB1494" s="1453"/>
      <c r="BC1494" s="1453"/>
      <c r="BD1494" s="1453"/>
      <c r="BE1494" s="1453"/>
      <c r="BF1494" s="1453"/>
      <c r="BG1494" s="1453"/>
      <c r="BH1494" s="1453"/>
      <c r="BI1494" s="1453"/>
      <c r="BJ1494" s="1453"/>
      <c r="BK1494" s="1453"/>
      <c r="BL1494" s="1453"/>
      <c r="BM1494" s="1453"/>
      <c r="BN1494" s="1453"/>
      <c r="BO1494" s="1453"/>
      <c r="BP1494" s="1453"/>
      <c r="BQ1494" s="1453"/>
      <c r="BR1494" s="1453"/>
      <c r="BS1494" s="1453"/>
      <c r="BT1494" s="1453"/>
      <c r="BU1494" s="1453"/>
      <c r="BV1494" s="1453"/>
      <c r="BW1494" s="1453"/>
      <c r="BX1494" s="1453"/>
      <c r="BY1494" s="1453"/>
      <c r="BZ1494" s="1453"/>
      <c r="CA1494" s="1453"/>
      <c r="CB1494" s="1453"/>
      <c r="CC1494" s="1453"/>
      <c r="CD1494" s="1453"/>
      <c r="CE1494" s="1453"/>
      <c r="CF1494" s="1453"/>
      <c r="CG1494" s="1453"/>
      <c r="CH1494" s="1453"/>
      <c r="CI1494" s="1453"/>
      <c r="CJ1494" s="1453"/>
      <c r="CK1494" s="1453"/>
      <c r="CL1494" s="1453"/>
      <c r="CM1494" s="1453"/>
      <c r="CN1494" s="1453"/>
      <c r="CO1494" s="1453"/>
      <c r="CP1494" s="1453"/>
      <c r="CQ1494" s="1453"/>
      <c r="CR1494" s="1453"/>
      <c r="CS1494" s="1453"/>
      <c r="CT1494" s="1453"/>
      <c r="CU1494" s="1453"/>
      <c r="CV1494" s="1453"/>
      <c r="CW1494" s="1453"/>
      <c r="CX1494" s="1453"/>
      <c r="CY1494" s="1453"/>
      <c r="CZ1494" s="1453"/>
      <c r="DA1494" s="1453"/>
      <c r="DB1494" s="1453"/>
      <c r="DC1494" s="1453"/>
      <c r="DD1494" s="1453"/>
      <c r="DE1494" s="1453"/>
      <c r="DF1494" s="1453"/>
      <c r="DG1494" s="1453"/>
      <c r="DH1494" s="1453"/>
      <c r="DI1494" s="1453"/>
      <c r="DJ1494" s="1453"/>
      <c r="DK1494" s="1453"/>
      <c r="DL1494" s="1453"/>
      <c r="DM1494" s="1453"/>
      <c r="DN1494" s="1453"/>
      <c r="DO1494" s="1453"/>
      <c r="DP1494" s="1453"/>
      <c r="DQ1494" s="1453"/>
      <c r="DR1494" s="1453"/>
      <c r="DS1494" s="1453"/>
      <c r="DT1494" s="1453"/>
    </row>
    <row r="1495" spans="1:124" s="1543" customFormat="1" ht="21.9" customHeight="1" x14ac:dyDescent="0.3">
      <c r="A1495" s="1453"/>
      <c r="B1495" s="1453"/>
      <c r="C1495" s="1514"/>
      <c r="D1495" s="1514"/>
      <c r="E1495" s="1514"/>
      <c r="F1495" s="1848"/>
      <c r="G1495" s="1930"/>
      <c r="H1495" s="1516"/>
      <c r="I1495" s="1537"/>
      <c r="J1495" s="1537"/>
      <c r="K1495" s="1453"/>
      <c r="L1495" s="1453"/>
      <c r="M1495" s="1453"/>
      <c r="N1495" s="1514"/>
      <c r="O1495" s="1453"/>
      <c r="P1495" s="1453"/>
      <c r="Q1495" s="1453"/>
      <c r="R1495" s="1453"/>
      <c r="S1495" s="1453"/>
      <c r="T1495" s="1452"/>
      <c r="U1495"/>
      <c r="V1495"/>
      <c r="W1495" s="1453"/>
      <c r="X1495" s="1453"/>
      <c r="Y1495" s="1453"/>
      <c r="Z1495" s="1453"/>
      <c r="AA1495" s="1453"/>
      <c r="AB1495" s="1453"/>
      <c r="AC1495" s="1453"/>
      <c r="AD1495" s="1453"/>
      <c r="AE1495" s="1453"/>
      <c r="AF1495" s="1453"/>
      <c r="AG1495" s="1453"/>
      <c r="AH1495" s="1453"/>
      <c r="AI1495" s="1453"/>
      <c r="AJ1495" s="1453"/>
      <c r="AK1495" s="1453"/>
      <c r="AL1495" s="1453"/>
      <c r="AM1495" s="1453"/>
      <c r="AN1495" s="1453"/>
      <c r="AO1495" s="1453"/>
      <c r="AP1495" s="1453"/>
      <c r="AQ1495" s="1453"/>
      <c r="AR1495" s="1454"/>
      <c r="AS1495" s="1453"/>
      <c r="AT1495" s="1453"/>
      <c r="AU1495" s="1453"/>
      <c r="AV1495" s="1453"/>
      <c r="AW1495" s="1453"/>
      <c r="AX1495" s="1453"/>
      <c r="AY1495" s="1453"/>
      <c r="AZ1495" s="1453"/>
      <c r="BA1495" s="1453"/>
      <c r="BB1495" s="1453"/>
      <c r="BC1495" s="1453"/>
      <c r="BD1495" s="1453"/>
      <c r="BE1495" s="1453"/>
      <c r="BF1495" s="1453"/>
      <c r="BG1495" s="1453"/>
      <c r="BH1495" s="1453"/>
      <c r="BI1495" s="1453"/>
      <c r="BJ1495" s="1453"/>
      <c r="BK1495" s="1453"/>
      <c r="BL1495" s="1453"/>
      <c r="BM1495" s="1453"/>
      <c r="BN1495" s="1453"/>
      <c r="BO1495" s="1453"/>
      <c r="BP1495" s="1453"/>
      <c r="BQ1495" s="1453"/>
      <c r="BR1495" s="1453"/>
      <c r="BS1495" s="1453"/>
      <c r="BT1495" s="1453"/>
      <c r="BU1495" s="1453"/>
      <c r="BV1495" s="1453"/>
      <c r="BW1495" s="1453"/>
      <c r="BX1495" s="1453"/>
      <c r="BY1495" s="1453"/>
      <c r="BZ1495" s="1453"/>
      <c r="CA1495" s="1453"/>
      <c r="CB1495" s="1453"/>
      <c r="CC1495" s="1453"/>
      <c r="CD1495" s="1453"/>
      <c r="CE1495" s="1453"/>
      <c r="CF1495" s="1453"/>
      <c r="CG1495" s="1453"/>
      <c r="CH1495" s="1453"/>
      <c r="CI1495" s="1453"/>
      <c r="CJ1495" s="1453"/>
      <c r="CK1495" s="1453"/>
      <c r="CL1495" s="1453"/>
      <c r="CM1495" s="1453"/>
      <c r="CN1495" s="1453"/>
      <c r="CO1495" s="1453"/>
      <c r="CP1495" s="1453"/>
      <c r="CQ1495" s="1453"/>
      <c r="CR1495" s="1453"/>
      <c r="CS1495" s="1453"/>
      <c r="CT1495" s="1453"/>
      <c r="CU1495" s="1453"/>
      <c r="CV1495" s="1453"/>
      <c r="CW1495" s="1453"/>
      <c r="CX1495" s="1453"/>
      <c r="CY1495" s="1453"/>
      <c r="CZ1495" s="1453"/>
      <c r="DA1495" s="1453"/>
      <c r="DB1495" s="1453"/>
      <c r="DC1495" s="1453"/>
      <c r="DD1495" s="1453"/>
      <c r="DE1495" s="1453"/>
      <c r="DF1495" s="1453"/>
      <c r="DG1495" s="1453"/>
      <c r="DH1495" s="1453"/>
      <c r="DI1495" s="1453"/>
      <c r="DJ1495" s="1453"/>
      <c r="DK1495" s="1453"/>
      <c r="DL1495" s="1453"/>
      <c r="DM1495" s="1453"/>
      <c r="DN1495" s="1453"/>
      <c r="DO1495" s="1453"/>
      <c r="DP1495" s="1453"/>
      <c r="DQ1495" s="1453"/>
      <c r="DR1495" s="1453"/>
      <c r="DS1495" s="1453"/>
      <c r="DT1495" s="1453"/>
    </row>
    <row r="1496" spans="1:124" s="1543" customFormat="1" ht="21.9" customHeight="1" x14ac:dyDescent="0.3">
      <c r="A1496" s="1453"/>
      <c r="B1496" s="1453"/>
      <c r="C1496" s="1514"/>
      <c r="D1496" s="1514"/>
      <c r="E1496" s="1514"/>
      <c r="F1496" s="1848"/>
      <c r="G1496" s="1930"/>
      <c r="H1496" s="1516"/>
      <c r="I1496" s="1537"/>
      <c r="J1496" s="1537"/>
      <c r="K1496" s="1453"/>
      <c r="L1496" s="1453"/>
      <c r="M1496" s="1453"/>
      <c r="N1496" s="1514"/>
      <c r="O1496" s="1453"/>
      <c r="P1496" s="1453"/>
      <c r="Q1496" s="1453"/>
      <c r="R1496" s="1453"/>
      <c r="S1496" s="1453"/>
      <c r="T1496" s="1452"/>
      <c r="U1496"/>
      <c r="V1496"/>
      <c r="W1496" s="1453"/>
      <c r="X1496" s="1453"/>
      <c r="Y1496" s="1453"/>
      <c r="Z1496" s="1453"/>
      <c r="AA1496" s="1453"/>
      <c r="AB1496" s="1453"/>
      <c r="AC1496" s="1453"/>
      <c r="AD1496" s="1453"/>
      <c r="AE1496" s="1453"/>
      <c r="AF1496" s="1453"/>
      <c r="AG1496" s="1453"/>
      <c r="AH1496" s="1453"/>
      <c r="AI1496" s="1453"/>
      <c r="AJ1496" s="1453"/>
      <c r="AK1496" s="1453"/>
      <c r="AL1496" s="1453"/>
      <c r="AM1496" s="1453"/>
      <c r="AN1496" s="1453"/>
      <c r="AO1496" s="1453"/>
      <c r="AP1496" s="1453"/>
      <c r="AQ1496" s="1453"/>
      <c r="AR1496" s="1454"/>
      <c r="AS1496" s="1453"/>
      <c r="AT1496" s="1453"/>
      <c r="AU1496" s="1453"/>
      <c r="AV1496" s="1453"/>
      <c r="AW1496" s="1453"/>
      <c r="AX1496" s="1453"/>
      <c r="AY1496" s="1453"/>
      <c r="AZ1496" s="1453"/>
      <c r="BA1496" s="1453"/>
      <c r="BB1496" s="1453"/>
      <c r="BC1496" s="1453"/>
      <c r="BD1496" s="1453"/>
      <c r="BE1496" s="1453"/>
      <c r="BF1496" s="1453"/>
      <c r="BG1496" s="1453"/>
      <c r="BH1496" s="1453"/>
      <c r="BI1496" s="1453"/>
      <c r="BJ1496" s="1453"/>
      <c r="BK1496" s="1453"/>
      <c r="BL1496" s="1453"/>
      <c r="BM1496" s="1453"/>
      <c r="BN1496" s="1453"/>
      <c r="BO1496" s="1453"/>
      <c r="BP1496" s="1453"/>
      <c r="BQ1496" s="1453"/>
      <c r="BR1496" s="1453"/>
      <c r="BS1496" s="1453"/>
      <c r="BT1496" s="1453"/>
      <c r="BU1496" s="1453"/>
      <c r="BV1496" s="1453"/>
      <c r="BW1496" s="1453"/>
      <c r="BX1496" s="1453"/>
      <c r="BY1496" s="1453"/>
      <c r="BZ1496" s="1453"/>
      <c r="CA1496" s="1453"/>
      <c r="CB1496" s="1453"/>
      <c r="CC1496" s="1453"/>
      <c r="CD1496" s="1453"/>
      <c r="CE1496" s="1453"/>
      <c r="CF1496" s="1453"/>
      <c r="CG1496" s="1453"/>
      <c r="CH1496" s="1453"/>
      <c r="CI1496" s="1453"/>
      <c r="CJ1496" s="1453"/>
      <c r="CK1496" s="1453"/>
      <c r="CL1496" s="1453"/>
      <c r="CM1496" s="1453"/>
      <c r="CN1496" s="1453"/>
      <c r="CO1496" s="1453"/>
      <c r="CP1496" s="1453"/>
      <c r="CQ1496" s="1453"/>
      <c r="CR1496" s="1453"/>
      <c r="CS1496" s="1453"/>
      <c r="CT1496" s="1453"/>
      <c r="CU1496" s="1453"/>
      <c r="CV1496" s="1453"/>
      <c r="CW1496" s="1453"/>
      <c r="CX1496" s="1453"/>
      <c r="CY1496" s="1453"/>
      <c r="CZ1496" s="1453"/>
      <c r="DA1496" s="1453"/>
      <c r="DB1496" s="1453"/>
      <c r="DC1496" s="1453"/>
      <c r="DD1496" s="1453"/>
      <c r="DE1496" s="1453"/>
      <c r="DF1496" s="1453"/>
      <c r="DG1496" s="1453"/>
      <c r="DH1496" s="1453"/>
      <c r="DI1496" s="1453"/>
      <c r="DJ1496" s="1453"/>
      <c r="DK1496" s="1453"/>
      <c r="DL1496" s="1453"/>
      <c r="DM1496" s="1453"/>
      <c r="DN1496" s="1453"/>
      <c r="DO1496" s="1453"/>
      <c r="DP1496" s="1453"/>
      <c r="DQ1496" s="1453"/>
      <c r="DR1496" s="1453"/>
      <c r="DS1496" s="1453"/>
      <c r="DT1496" s="1453"/>
    </row>
    <row r="1497" spans="1:124" s="1543" customFormat="1" ht="21.9" customHeight="1" x14ac:dyDescent="0.3">
      <c r="A1497" s="1453"/>
      <c r="B1497" s="1453"/>
      <c r="C1497" s="1514"/>
      <c r="D1497" s="1514"/>
      <c r="E1497" s="1514"/>
      <c r="F1497" s="1848"/>
      <c r="G1497" s="1930"/>
      <c r="H1497" s="1516"/>
      <c r="I1497" s="1537"/>
      <c r="J1497" s="1537"/>
      <c r="K1497" s="1453"/>
      <c r="L1497" s="1453"/>
      <c r="M1497" s="1453"/>
      <c r="N1497" s="1514"/>
      <c r="O1497" s="1453"/>
      <c r="P1497" s="1453"/>
      <c r="Q1497" s="1453"/>
      <c r="R1497" s="1453"/>
      <c r="S1497" s="1453"/>
      <c r="T1497" s="1452"/>
      <c r="U1497"/>
      <c r="V1497"/>
      <c r="W1497" s="1453"/>
      <c r="X1497" s="1453"/>
      <c r="Y1497" s="1453"/>
      <c r="Z1497" s="1453"/>
      <c r="AA1497" s="1453"/>
      <c r="AB1497" s="1453"/>
      <c r="AC1497" s="1453"/>
      <c r="AD1497" s="1453"/>
      <c r="AE1497" s="1453"/>
      <c r="AF1497" s="1453"/>
      <c r="AG1497" s="1453"/>
      <c r="AH1497" s="1453"/>
      <c r="AI1497" s="1453"/>
      <c r="AJ1497" s="1453"/>
      <c r="AK1497" s="1453"/>
      <c r="AL1497" s="1453"/>
      <c r="AM1497" s="1453"/>
      <c r="AN1497" s="1453"/>
      <c r="AO1497" s="1453"/>
      <c r="AP1497" s="1453"/>
      <c r="AQ1497" s="1453"/>
      <c r="AR1497" s="1454"/>
      <c r="AS1497" s="1453"/>
      <c r="AT1497" s="1453"/>
      <c r="AU1497" s="1453"/>
      <c r="AV1497" s="1453"/>
      <c r="AW1497" s="1453"/>
      <c r="AX1497" s="1453"/>
      <c r="AY1497" s="1453"/>
      <c r="AZ1497" s="1453"/>
      <c r="BA1497" s="1453"/>
      <c r="BB1497" s="1453"/>
      <c r="BC1497" s="1453"/>
      <c r="BD1497" s="1453"/>
      <c r="BE1497" s="1453"/>
      <c r="BF1497" s="1453"/>
      <c r="BG1497" s="1453"/>
      <c r="BH1497" s="1453"/>
      <c r="BI1497" s="1453"/>
      <c r="BJ1497" s="1453"/>
      <c r="BK1497" s="1453"/>
      <c r="BL1497" s="1453"/>
      <c r="BM1497" s="1453"/>
      <c r="BN1497" s="1453"/>
      <c r="BO1497" s="1453"/>
      <c r="BP1497" s="1453"/>
      <c r="BQ1497" s="1453"/>
      <c r="BR1497" s="1453"/>
      <c r="BS1497" s="1453"/>
      <c r="BT1497" s="1453"/>
      <c r="BU1497" s="1453"/>
      <c r="BV1497" s="1453"/>
      <c r="BW1497" s="1453"/>
      <c r="BX1497" s="1453"/>
      <c r="BY1497" s="1453"/>
      <c r="BZ1497" s="1453"/>
      <c r="CA1497" s="1453"/>
      <c r="CB1497" s="1453"/>
      <c r="CC1497" s="1453"/>
      <c r="CD1497" s="1453"/>
      <c r="CE1497" s="1453"/>
      <c r="CF1497" s="1453"/>
      <c r="CG1497" s="1453"/>
      <c r="CH1497" s="1453"/>
      <c r="CI1497" s="1453"/>
      <c r="CJ1497" s="1453"/>
      <c r="CK1497" s="1453"/>
      <c r="CL1497" s="1453"/>
      <c r="CM1497" s="1453"/>
      <c r="CN1497" s="1453"/>
      <c r="CO1497" s="1453"/>
      <c r="CP1497" s="1453"/>
      <c r="CQ1497" s="1453"/>
      <c r="CR1497" s="1453"/>
      <c r="CS1497" s="1453"/>
      <c r="CT1497" s="1453"/>
      <c r="CU1497" s="1453"/>
      <c r="CV1497" s="1453"/>
      <c r="CW1497" s="1453"/>
      <c r="CX1497" s="1453"/>
      <c r="CY1497" s="1453"/>
      <c r="CZ1497" s="1453"/>
      <c r="DA1497" s="1453"/>
      <c r="DB1497" s="1453"/>
      <c r="DC1497" s="1453"/>
      <c r="DD1497" s="1453"/>
      <c r="DE1497" s="1453"/>
      <c r="DF1497" s="1453"/>
      <c r="DG1497" s="1453"/>
      <c r="DH1497" s="1453"/>
      <c r="DI1497" s="1453"/>
      <c r="DJ1497" s="1453"/>
      <c r="DK1497" s="1453"/>
      <c r="DL1497" s="1453"/>
      <c r="DM1497" s="1453"/>
      <c r="DN1497" s="1453"/>
      <c r="DO1497" s="1453"/>
      <c r="DP1497" s="1453"/>
      <c r="DQ1497" s="1453"/>
      <c r="DR1497" s="1453"/>
      <c r="DS1497" s="1453"/>
      <c r="DT1497" s="1453"/>
    </row>
    <row r="1498" spans="1:124" s="1543" customFormat="1" ht="21.9" customHeight="1" x14ac:dyDescent="0.3">
      <c r="A1498" s="1453"/>
      <c r="B1498" s="1453"/>
      <c r="C1498" s="1514"/>
      <c r="D1498" s="1514"/>
      <c r="E1498" s="1514"/>
      <c r="F1498" s="1848"/>
      <c r="G1498" s="1930"/>
      <c r="H1498" s="1516"/>
      <c r="I1498" s="1537"/>
      <c r="J1498" s="1537"/>
      <c r="K1498" s="1453"/>
      <c r="L1498" s="1453"/>
      <c r="M1498" s="1453"/>
      <c r="N1498" s="1514"/>
      <c r="O1498" s="1453"/>
      <c r="P1498" s="1453"/>
      <c r="Q1498" s="1453"/>
      <c r="R1498" s="1453"/>
      <c r="S1498" s="1453"/>
      <c r="T1498" s="1452"/>
      <c r="U1498"/>
      <c r="V1498"/>
      <c r="W1498" s="1453"/>
      <c r="X1498" s="1453"/>
      <c r="Y1498" s="1453"/>
      <c r="Z1498" s="1453"/>
      <c r="AA1498" s="1453"/>
      <c r="AB1498" s="1453"/>
      <c r="AC1498" s="1453"/>
      <c r="AD1498" s="1453"/>
      <c r="AE1498" s="1453"/>
      <c r="AF1498" s="1453"/>
      <c r="AG1498" s="1453"/>
      <c r="AH1498" s="1453"/>
      <c r="AI1498" s="1453"/>
      <c r="AJ1498" s="1453"/>
      <c r="AK1498" s="1453"/>
      <c r="AL1498" s="1453"/>
      <c r="AM1498" s="1453"/>
      <c r="AN1498" s="1453"/>
      <c r="AO1498" s="1453"/>
      <c r="AP1498" s="1453"/>
      <c r="AQ1498" s="1453"/>
      <c r="AR1498" s="1454"/>
      <c r="AS1498" s="1453"/>
      <c r="AT1498" s="1453"/>
      <c r="AU1498" s="1453"/>
      <c r="AV1498" s="1453"/>
      <c r="AW1498" s="1453"/>
      <c r="AX1498" s="1453"/>
      <c r="AY1498" s="1453"/>
      <c r="AZ1498" s="1453"/>
      <c r="BA1498" s="1453"/>
      <c r="BB1498" s="1453"/>
      <c r="BC1498" s="1453"/>
      <c r="BD1498" s="1453"/>
      <c r="BE1498" s="1453"/>
      <c r="BF1498" s="1453"/>
      <c r="BG1498" s="1453"/>
      <c r="BH1498" s="1453"/>
      <c r="BI1498" s="1453"/>
      <c r="BJ1498" s="1453"/>
      <c r="BK1498" s="1453"/>
      <c r="BL1498" s="1453"/>
      <c r="BM1498" s="1453"/>
      <c r="BN1498" s="1453"/>
      <c r="BO1498" s="1453"/>
      <c r="BP1498" s="1453"/>
      <c r="BQ1498" s="1453"/>
      <c r="BR1498" s="1453"/>
      <c r="BS1498" s="1453"/>
      <c r="BT1498" s="1453"/>
      <c r="BU1498" s="1453"/>
      <c r="BV1498" s="1453"/>
      <c r="BW1498" s="1453"/>
      <c r="BX1498" s="1453"/>
      <c r="BY1498" s="1453"/>
      <c r="BZ1498" s="1453"/>
      <c r="CA1498" s="1453"/>
      <c r="CB1498" s="1453"/>
      <c r="CC1498" s="1453"/>
      <c r="CD1498" s="1453"/>
      <c r="CE1498" s="1453"/>
      <c r="CF1498" s="1453"/>
      <c r="CG1498" s="1453"/>
      <c r="CH1498" s="1453"/>
      <c r="CI1498" s="1453"/>
      <c r="CJ1498" s="1453"/>
      <c r="CK1498" s="1453"/>
      <c r="CL1498" s="1453"/>
      <c r="CM1498" s="1453"/>
      <c r="CN1498" s="1453"/>
      <c r="CO1498" s="1453"/>
      <c r="CP1498" s="1453"/>
      <c r="CQ1498" s="1453"/>
      <c r="CR1498" s="1453"/>
      <c r="CS1498" s="1453"/>
      <c r="CT1498" s="1453"/>
      <c r="CU1498" s="1453"/>
      <c r="CV1498" s="1453"/>
      <c r="CW1498" s="1453"/>
      <c r="CX1498" s="1453"/>
      <c r="CY1498" s="1453"/>
      <c r="CZ1498" s="1453"/>
      <c r="DA1498" s="1453"/>
      <c r="DB1498" s="1453"/>
      <c r="DC1498" s="1453"/>
      <c r="DD1498" s="1453"/>
      <c r="DE1498" s="1453"/>
      <c r="DF1498" s="1453"/>
      <c r="DG1498" s="1453"/>
      <c r="DH1498" s="1453"/>
      <c r="DI1498" s="1453"/>
      <c r="DJ1498" s="1453"/>
      <c r="DK1498" s="1453"/>
      <c r="DL1498" s="1453"/>
      <c r="DM1498" s="1453"/>
      <c r="DN1498" s="1453"/>
      <c r="DO1498" s="1453"/>
      <c r="DP1498" s="1453"/>
      <c r="DQ1498" s="1453"/>
      <c r="DR1498" s="1453"/>
      <c r="DS1498" s="1453"/>
      <c r="DT1498" s="1453"/>
    </row>
    <row r="1499" spans="1:124" s="1543" customFormat="1" ht="21.9" customHeight="1" x14ac:dyDescent="0.3">
      <c r="A1499" s="1453"/>
      <c r="B1499" s="1453"/>
      <c r="C1499" s="1514"/>
      <c r="D1499" s="1514"/>
      <c r="E1499" s="1514"/>
      <c r="F1499" s="1848"/>
      <c r="G1499" s="1930"/>
      <c r="H1499" s="1516"/>
      <c r="I1499" s="1537"/>
      <c r="J1499" s="1537"/>
      <c r="K1499" s="1453"/>
      <c r="L1499" s="1453"/>
      <c r="M1499" s="1453"/>
      <c r="N1499" s="1514"/>
      <c r="O1499" s="1453"/>
      <c r="P1499" s="1453"/>
      <c r="Q1499" s="1453"/>
      <c r="R1499" s="1453"/>
      <c r="S1499" s="1453"/>
      <c r="T1499" s="1452"/>
      <c r="U1499"/>
      <c r="V1499"/>
      <c r="W1499" s="1453"/>
      <c r="X1499" s="1453"/>
      <c r="Y1499" s="1453"/>
      <c r="Z1499" s="1453"/>
      <c r="AA1499" s="1453"/>
      <c r="AB1499" s="1453"/>
      <c r="AC1499" s="1453"/>
      <c r="AD1499" s="1453"/>
      <c r="AE1499" s="1453"/>
      <c r="AF1499" s="1453"/>
      <c r="AG1499" s="1453"/>
      <c r="AH1499" s="1453"/>
      <c r="AI1499" s="1453"/>
      <c r="AJ1499" s="1453"/>
      <c r="AK1499" s="1453"/>
      <c r="AL1499" s="1453"/>
      <c r="AM1499" s="1453"/>
      <c r="AN1499" s="1453"/>
      <c r="AO1499" s="1453"/>
      <c r="AP1499" s="1453"/>
      <c r="AQ1499" s="1453"/>
      <c r="AR1499" s="1454"/>
      <c r="AS1499" s="1453"/>
      <c r="AT1499" s="1453"/>
      <c r="AU1499" s="1453"/>
      <c r="AV1499" s="1453"/>
      <c r="AW1499" s="1453"/>
      <c r="AX1499" s="1453"/>
      <c r="AY1499" s="1453"/>
      <c r="AZ1499" s="1453"/>
      <c r="BA1499" s="1453"/>
      <c r="BB1499" s="1453"/>
      <c r="BC1499" s="1453"/>
      <c r="BD1499" s="1453"/>
      <c r="BE1499" s="1453"/>
      <c r="BF1499" s="1453"/>
      <c r="BG1499" s="1453"/>
      <c r="BH1499" s="1453"/>
      <c r="BI1499" s="1453"/>
      <c r="BJ1499" s="1453"/>
      <c r="BK1499" s="1453"/>
      <c r="BL1499" s="1453"/>
      <c r="BM1499" s="1453"/>
      <c r="BN1499" s="1453"/>
      <c r="BO1499" s="1453"/>
      <c r="BP1499" s="1453"/>
      <c r="BQ1499" s="1453"/>
      <c r="BR1499" s="1453"/>
      <c r="BS1499" s="1453"/>
      <c r="BT1499" s="1453"/>
      <c r="BU1499" s="1453"/>
      <c r="BV1499" s="1453"/>
      <c r="BW1499" s="1453"/>
      <c r="BX1499" s="1453"/>
      <c r="BY1499" s="1453"/>
      <c r="BZ1499" s="1453"/>
      <c r="CA1499" s="1453"/>
      <c r="CB1499" s="1453"/>
      <c r="CC1499" s="1453"/>
      <c r="CD1499" s="1453"/>
      <c r="CE1499" s="1453"/>
      <c r="CF1499" s="1453"/>
      <c r="CG1499" s="1453"/>
      <c r="CH1499" s="1453"/>
      <c r="CI1499" s="1453"/>
      <c r="CJ1499" s="1453"/>
      <c r="CK1499" s="1453"/>
      <c r="CL1499" s="1453"/>
      <c r="CM1499" s="1453"/>
      <c r="CN1499" s="1453"/>
      <c r="CO1499" s="1453"/>
      <c r="CP1499" s="1453"/>
      <c r="CQ1499" s="1453"/>
      <c r="CR1499" s="1453"/>
      <c r="CS1499" s="1453"/>
      <c r="CT1499" s="1453"/>
      <c r="CU1499" s="1453"/>
      <c r="CV1499" s="1453"/>
      <c r="CW1499" s="1453"/>
      <c r="CX1499" s="1453"/>
      <c r="CY1499" s="1453"/>
      <c r="CZ1499" s="1453"/>
      <c r="DA1499" s="1453"/>
      <c r="DB1499" s="1453"/>
      <c r="DC1499" s="1453"/>
      <c r="DD1499" s="1453"/>
      <c r="DE1499" s="1453"/>
      <c r="DF1499" s="1453"/>
      <c r="DG1499" s="1453"/>
      <c r="DH1499" s="1453"/>
      <c r="DI1499" s="1453"/>
      <c r="DJ1499" s="1453"/>
      <c r="DK1499" s="1453"/>
      <c r="DL1499" s="1453"/>
      <c r="DM1499" s="1453"/>
      <c r="DN1499" s="1453"/>
      <c r="DO1499" s="1453"/>
      <c r="DP1499" s="1453"/>
      <c r="DQ1499" s="1453"/>
      <c r="DR1499" s="1453"/>
      <c r="DS1499" s="1453"/>
      <c r="DT1499" s="1453"/>
    </row>
    <row r="1500" spans="1:124" s="1543" customFormat="1" ht="21.9" customHeight="1" x14ac:dyDescent="0.3">
      <c r="A1500" s="1453"/>
      <c r="B1500" s="1453"/>
      <c r="C1500" s="1514"/>
      <c r="D1500" s="1514"/>
      <c r="E1500" s="1514"/>
      <c r="F1500" s="1848"/>
      <c r="G1500" s="1930"/>
      <c r="H1500" s="1516"/>
      <c r="I1500" s="1537"/>
      <c r="J1500" s="1537"/>
      <c r="K1500" s="1453"/>
      <c r="L1500" s="1453"/>
      <c r="M1500" s="1453"/>
      <c r="N1500" s="1514"/>
      <c r="O1500" s="1453"/>
      <c r="P1500" s="1453"/>
      <c r="Q1500" s="1453"/>
      <c r="R1500" s="1453"/>
      <c r="S1500" s="1453"/>
      <c r="T1500" s="1452"/>
      <c r="U1500"/>
      <c r="V1500"/>
      <c r="W1500" s="1453"/>
      <c r="X1500" s="1453"/>
      <c r="Y1500" s="1453"/>
      <c r="Z1500" s="1453"/>
      <c r="AA1500" s="1453"/>
      <c r="AB1500" s="1453"/>
      <c r="AC1500" s="1453"/>
      <c r="AD1500" s="1453"/>
      <c r="AE1500" s="1453"/>
      <c r="AF1500" s="1453"/>
      <c r="AG1500" s="1453"/>
      <c r="AH1500" s="1453"/>
      <c r="AI1500" s="1453"/>
      <c r="AJ1500" s="1453"/>
      <c r="AK1500" s="1453"/>
      <c r="AL1500" s="1453"/>
      <c r="AM1500" s="1453"/>
      <c r="AN1500" s="1453"/>
      <c r="AO1500" s="1453"/>
      <c r="AP1500" s="1453"/>
      <c r="AQ1500" s="1453"/>
      <c r="AR1500" s="1454"/>
      <c r="AS1500" s="1453"/>
      <c r="AT1500" s="1453"/>
      <c r="AU1500" s="1453"/>
      <c r="AV1500" s="1453"/>
      <c r="AW1500" s="1453"/>
      <c r="AX1500" s="1453"/>
      <c r="AY1500" s="1453"/>
      <c r="AZ1500" s="1453"/>
      <c r="BA1500" s="1453"/>
      <c r="BB1500" s="1453"/>
      <c r="BC1500" s="1453"/>
      <c r="BD1500" s="1453"/>
      <c r="BE1500" s="1453"/>
      <c r="BF1500" s="1453"/>
      <c r="BG1500" s="1453"/>
      <c r="BH1500" s="1453"/>
      <c r="BI1500" s="1453"/>
      <c r="BJ1500" s="1453"/>
      <c r="BK1500" s="1453"/>
      <c r="BL1500" s="1453"/>
      <c r="BM1500" s="1453"/>
      <c r="BN1500" s="1453"/>
      <c r="BO1500" s="1453"/>
      <c r="BP1500" s="1453"/>
      <c r="BQ1500" s="1453"/>
      <c r="BR1500" s="1453"/>
      <c r="BS1500" s="1453"/>
      <c r="BT1500" s="1453"/>
      <c r="BU1500" s="1453"/>
      <c r="BV1500" s="1453"/>
      <c r="BW1500" s="1453"/>
      <c r="BX1500" s="1453"/>
      <c r="BY1500" s="1453"/>
      <c r="BZ1500" s="1453"/>
      <c r="CA1500" s="1453"/>
      <c r="CB1500" s="1453"/>
      <c r="CC1500" s="1453"/>
      <c r="CD1500" s="1453"/>
      <c r="CE1500" s="1453"/>
      <c r="CF1500" s="1453"/>
      <c r="CG1500" s="1453"/>
      <c r="CH1500" s="1453"/>
      <c r="CI1500" s="1453"/>
      <c r="CJ1500" s="1453"/>
      <c r="CK1500" s="1453"/>
      <c r="CL1500" s="1453"/>
      <c r="CM1500" s="1453"/>
      <c r="CN1500" s="1453"/>
      <c r="CO1500" s="1453"/>
      <c r="CP1500" s="1453"/>
      <c r="CQ1500" s="1453"/>
      <c r="CR1500" s="1453"/>
      <c r="CS1500" s="1453"/>
      <c r="CT1500" s="1453"/>
      <c r="CU1500" s="1453"/>
      <c r="CV1500" s="1453"/>
      <c r="CW1500" s="1453"/>
      <c r="CX1500" s="1453"/>
      <c r="CY1500" s="1453"/>
      <c r="CZ1500" s="1453"/>
      <c r="DA1500" s="1453"/>
      <c r="DB1500" s="1453"/>
      <c r="DC1500" s="1453"/>
      <c r="DD1500" s="1453"/>
      <c r="DE1500" s="1453"/>
      <c r="DF1500" s="1453"/>
      <c r="DG1500" s="1453"/>
      <c r="DH1500" s="1453"/>
      <c r="DI1500" s="1453"/>
      <c r="DJ1500" s="1453"/>
      <c r="DK1500" s="1453"/>
      <c r="DL1500" s="1453"/>
      <c r="DM1500" s="1453"/>
      <c r="DN1500" s="1453"/>
      <c r="DO1500" s="1453"/>
      <c r="DP1500" s="1453"/>
      <c r="DQ1500" s="1453"/>
      <c r="DR1500" s="1453"/>
      <c r="DS1500" s="1453"/>
      <c r="DT1500" s="1453"/>
    </row>
    <row r="1501" spans="1:124" s="1543" customFormat="1" ht="21.9" customHeight="1" x14ac:dyDescent="0.3">
      <c r="A1501" s="1453"/>
      <c r="B1501" s="1453"/>
      <c r="C1501" s="1514"/>
      <c r="D1501" s="1514"/>
      <c r="E1501" s="1514"/>
      <c r="F1501" s="1848"/>
      <c r="G1501" s="1930"/>
      <c r="H1501" s="1516"/>
      <c r="I1501" s="1537"/>
      <c r="J1501" s="1537"/>
      <c r="K1501" s="1453"/>
      <c r="L1501" s="1453"/>
      <c r="M1501" s="1453"/>
      <c r="N1501" s="1514"/>
      <c r="O1501" s="1453"/>
      <c r="P1501" s="1453"/>
      <c r="Q1501" s="1453"/>
      <c r="R1501" s="1453"/>
      <c r="S1501" s="1453"/>
      <c r="T1501" s="1452"/>
      <c r="U1501"/>
      <c r="V1501"/>
      <c r="W1501" s="1453"/>
      <c r="X1501" s="1453"/>
      <c r="Y1501" s="1453"/>
      <c r="Z1501" s="1453"/>
      <c r="AA1501" s="1453"/>
      <c r="AB1501" s="1453"/>
      <c r="AC1501" s="1453"/>
      <c r="AD1501" s="1453"/>
      <c r="AE1501" s="1453"/>
      <c r="AF1501" s="1453"/>
      <c r="AG1501" s="1453"/>
      <c r="AH1501" s="1453"/>
      <c r="AI1501" s="1453"/>
      <c r="AJ1501" s="1453"/>
      <c r="AK1501" s="1453"/>
      <c r="AL1501" s="1453"/>
      <c r="AM1501" s="1453"/>
      <c r="AN1501" s="1453"/>
      <c r="AO1501" s="1453"/>
      <c r="AP1501" s="1453"/>
      <c r="AQ1501" s="1453"/>
      <c r="AR1501" s="1454"/>
      <c r="AS1501" s="1453"/>
      <c r="AT1501" s="1453"/>
      <c r="AU1501" s="1453"/>
      <c r="AV1501" s="1453"/>
      <c r="AW1501" s="1453"/>
      <c r="AX1501" s="1453"/>
      <c r="AY1501" s="1453"/>
      <c r="AZ1501" s="1453"/>
      <c r="BA1501" s="1453"/>
      <c r="BB1501" s="1453"/>
      <c r="BC1501" s="1453"/>
      <c r="BD1501" s="1453"/>
      <c r="BE1501" s="1453"/>
      <c r="BF1501" s="1453"/>
      <c r="BG1501" s="1453"/>
      <c r="BH1501" s="1453"/>
      <c r="BI1501" s="1453"/>
      <c r="BJ1501" s="1453"/>
      <c r="BK1501" s="1453"/>
      <c r="BL1501" s="1453"/>
      <c r="BM1501" s="1453"/>
      <c r="BN1501" s="1453"/>
      <c r="BO1501" s="1453"/>
      <c r="BP1501" s="1453"/>
      <c r="BQ1501" s="1453"/>
      <c r="BR1501" s="1453"/>
      <c r="BS1501" s="1453"/>
      <c r="BT1501" s="1453"/>
      <c r="BU1501" s="1453"/>
      <c r="BV1501" s="1453"/>
      <c r="BW1501" s="1453"/>
      <c r="BX1501" s="1453"/>
      <c r="BY1501" s="1453"/>
      <c r="BZ1501" s="1453"/>
      <c r="CA1501" s="1453"/>
      <c r="CB1501" s="1453"/>
      <c r="CC1501" s="1453"/>
      <c r="CD1501" s="1453"/>
      <c r="CE1501" s="1453"/>
      <c r="CF1501" s="1453"/>
      <c r="CG1501" s="1453"/>
      <c r="CH1501" s="1453"/>
      <c r="CI1501" s="1453"/>
      <c r="CJ1501" s="1453"/>
      <c r="CK1501" s="1453"/>
      <c r="CL1501" s="1453"/>
      <c r="CM1501" s="1453"/>
      <c r="CN1501" s="1453"/>
      <c r="CO1501" s="1453"/>
      <c r="CP1501" s="1453"/>
      <c r="CQ1501" s="1453"/>
      <c r="CR1501" s="1453"/>
      <c r="CS1501" s="1453"/>
      <c r="CT1501" s="1453"/>
      <c r="CU1501" s="1453"/>
      <c r="CV1501" s="1453"/>
      <c r="CW1501" s="1453"/>
      <c r="CX1501" s="1453"/>
      <c r="CY1501" s="1453"/>
      <c r="CZ1501" s="1453"/>
      <c r="DA1501" s="1453"/>
      <c r="DB1501" s="1453"/>
      <c r="DC1501" s="1453"/>
      <c r="DD1501" s="1453"/>
      <c r="DE1501" s="1453"/>
      <c r="DF1501" s="1453"/>
      <c r="DG1501" s="1453"/>
      <c r="DH1501" s="1453"/>
      <c r="DI1501" s="1453"/>
      <c r="DJ1501" s="1453"/>
      <c r="DK1501" s="1453"/>
      <c r="DL1501" s="1453"/>
      <c r="DM1501" s="1453"/>
      <c r="DN1501" s="1453"/>
      <c r="DO1501" s="1453"/>
      <c r="DP1501" s="1453"/>
      <c r="DQ1501" s="1453"/>
      <c r="DR1501" s="1453"/>
      <c r="DS1501" s="1453"/>
      <c r="DT1501" s="1453"/>
    </row>
    <row r="1502" spans="1:124" s="1543" customFormat="1" ht="21.9" customHeight="1" x14ac:dyDescent="0.3">
      <c r="A1502" s="1453"/>
      <c r="B1502" s="1453"/>
      <c r="C1502" s="1514"/>
      <c r="D1502" s="1514"/>
      <c r="E1502" s="1514"/>
      <c r="F1502" s="1848"/>
      <c r="G1502" s="1930"/>
      <c r="H1502" s="1516"/>
      <c r="I1502" s="1537"/>
      <c r="J1502" s="1537"/>
      <c r="K1502" s="1453"/>
      <c r="L1502" s="1453"/>
      <c r="M1502" s="1453"/>
      <c r="N1502" s="1514"/>
      <c r="O1502" s="1453"/>
      <c r="P1502" s="1453"/>
      <c r="Q1502" s="1453"/>
      <c r="R1502" s="1453"/>
      <c r="S1502" s="1453"/>
      <c r="T1502" s="1452"/>
      <c r="U1502"/>
      <c r="V1502"/>
      <c r="W1502" s="1453"/>
      <c r="X1502" s="1453"/>
      <c r="Y1502" s="1453"/>
      <c r="Z1502" s="1453"/>
      <c r="AA1502" s="1453"/>
      <c r="AB1502" s="1453"/>
      <c r="AC1502" s="1453"/>
      <c r="AD1502" s="1453"/>
      <c r="AE1502" s="1453"/>
      <c r="AF1502" s="1453"/>
      <c r="AG1502" s="1453"/>
      <c r="AH1502" s="1453"/>
      <c r="AI1502" s="1453"/>
      <c r="AJ1502" s="1453"/>
      <c r="AK1502" s="1453"/>
      <c r="AL1502" s="1453"/>
      <c r="AM1502" s="1453"/>
      <c r="AN1502" s="1453"/>
      <c r="AO1502" s="1453"/>
      <c r="AP1502" s="1453"/>
      <c r="AQ1502" s="1453"/>
      <c r="AR1502" s="1454"/>
      <c r="AS1502" s="1453"/>
      <c r="AT1502" s="1453"/>
      <c r="AU1502" s="1453"/>
      <c r="AV1502" s="1453"/>
      <c r="AW1502" s="1453"/>
      <c r="AX1502" s="1453"/>
      <c r="AY1502" s="1453"/>
      <c r="AZ1502" s="1453"/>
      <c r="BA1502" s="1453"/>
      <c r="BB1502" s="1453"/>
      <c r="BC1502" s="1453"/>
      <c r="BD1502" s="1453"/>
      <c r="BE1502" s="1453"/>
      <c r="BF1502" s="1453"/>
      <c r="BG1502" s="1453"/>
      <c r="BH1502" s="1453"/>
      <c r="BI1502" s="1453"/>
      <c r="BJ1502" s="1453"/>
      <c r="BK1502" s="1453"/>
      <c r="BL1502" s="1453"/>
      <c r="BM1502" s="1453"/>
      <c r="BN1502" s="1453"/>
      <c r="BO1502" s="1453"/>
      <c r="BP1502" s="1453"/>
      <c r="BQ1502" s="1453"/>
      <c r="BR1502" s="1453"/>
      <c r="BS1502" s="1453"/>
      <c r="BT1502" s="1453"/>
      <c r="BU1502" s="1453"/>
      <c r="BV1502" s="1453"/>
      <c r="BW1502" s="1453"/>
      <c r="BX1502" s="1453"/>
      <c r="BY1502" s="1453"/>
      <c r="BZ1502" s="1453"/>
      <c r="CA1502" s="1453"/>
      <c r="CB1502" s="1453"/>
      <c r="CC1502" s="1453"/>
      <c r="CD1502" s="1453"/>
      <c r="CE1502" s="1453"/>
      <c r="CF1502" s="1453"/>
      <c r="CG1502" s="1453"/>
      <c r="CH1502" s="1453"/>
      <c r="CI1502" s="1453"/>
      <c r="CJ1502" s="1453"/>
      <c r="CK1502" s="1453"/>
      <c r="CL1502" s="1453"/>
      <c r="CM1502" s="1453"/>
      <c r="CN1502" s="1453"/>
      <c r="CO1502" s="1453"/>
      <c r="CP1502" s="1453"/>
      <c r="CQ1502" s="1453"/>
      <c r="CR1502" s="1453"/>
      <c r="CS1502" s="1453"/>
      <c r="CT1502" s="1453"/>
      <c r="CU1502" s="1453"/>
      <c r="CV1502" s="1453"/>
      <c r="CW1502" s="1453"/>
      <c r="CX1502" s="1453"/>
      <c r="CY1502" s="1453"/>
      <c r="CZ1502" s="1453"/>
      <c r="DA1502" s="1453"/>
      <c r="DB1502" s="1453"/>
      <c r="DC1502" s="1453"/>
      <c r="DD1502" s="1453"/>
      <c r="DE1502" s="1453"/>
      <c r="DF1502" s="1453"/>
      <c r="DG1502" s="1453"/>
      <c r="DH1502" s="1453"/>
      <c r="DI1502" s="1453"/>
      <c r="DJ1502" s="1453"/>
      <c r="DK1502" s="1453"/>
      <c r="DL1502" s="1453"/>
      <c r="DM1502" s="1453"/>
      <c r="DN1502" s="1453"/>
      <c r="DO1502" s="1453"/>
      <c r="DP1502" s="1453"/>
      <c r="DQ1502" s="1453"/>
      <c r="DR1502" s="1453"/>
      <c r="DS1502" s="1453"/>
      <c r="DT1502" s="1453"/>
    </row>
    <row r="1503" spans="1:124" s="1543" customFormat="1" ht="21.9" customHeight="1" x14ac:dyDescent="0.3">
      <c r="A1503" s="1453"/>
      <c r="B1503" s="1453"/>
      <c r="C1503" s="1514"/>
      <c r="D1503" s="1514"/>
      <c r="E1503" s="1514"/>
      <c r="F1503" s="1848"/>
      <c r="G1503" s="1930"/>
      <c r="H1503" s="1516"/>
      <c r="I1503" s="1537"/>
      <c r="J1503" s="1537"/>
      <c r="K1503" s="1453"/>
      <c r="L1503" s="1453"/>
      <c r="M1503" s="1453"/>
      <c r="N1503" s="1514"/>
      <c r="O1503" s="1453"/>
      <c r="P1503" s="1453"/>
      <c r="Q1503" s="1453"/>
      <c r="R1503" s="1453"/>
      <c r="S1503" s="1453"/>
      <c r="T1503" s="1452"/>
      <c r="U1503"/>
      <c r="V1503"/>
      <c r="W1503" s="1453"/>
      <c r="X1503" s="1453"/>
      <c r="Y1503" s="1453"/>
      <c r="Z1503" s="1453"/>
      <c r="AA1503" s="1453"/>
      <c r="AB1503" s="1453"/>
      <c r="AC1503" s="1453"/>
      <c r="AD1503" s="1453"/>
      <c r="AE1503" s="1453"/>
      <c r="AF1503" s="1453"/>
      <c r="AG1503" s="1453"/>
      <c r="AH1503" s="1453"/>
      <c r="AI1503" s="1453"/>
      <c r="AJ1503" s="1453"/>
      <c r="AK1503" s="1453"/>
      <c r="AL1503" s="1453"/>
      <c r="AM1503" s="1453"/>
      <c r="AN1503" s="1453"/>
      <c r="AO1503" s="1453"/>
      <c r="AP1503" s="1453"/>
      <c r="AQ1503" s="1453"/>
      <c r="AR1503" s="1454"/>
      <c r="AS1503" s="1453"/>
      <c r="AT1503" s="1453"/>
      <c r="AU1503" s="1453"/>
      <c r="AV1503" s="1453"/>
      <c r="AW1503" s="1453"/>
      <c r="AX1503" s="1453"/>
      <c r="AY1503" s="1453"/>
      <c r="AZ1503" s="1453"/>
      <c r="BA1503" s="1453"/>
      <c r="BB1503" s="1453"/>
      <c r="BC1503" s="1453"/>
      <c r="BD1503" s="1453"/>
      <c r="BE1503" s="1453"/>
      <c r="BF1503" s="1453"/>
      <c r="BG1503" s="1453"/>
      <c r="BH1503" s="1453"/>
      <c r="BI1503" s="1453"/>
      <c r="BJ1503" s="1453"/>
      <c r="BK1503" s="1453"/>
      <c r="BL1503" s="1453"/>
      <c r="BM1503" s="1453"/>
      <c r="BN1503" s="1453"/>
      <c r="BO1503" s="1453"/>
      <c r="BP1503" s="1453"/>
      <c r="BQ1503" s="1453"/>
      <c r="BR1503" s="1453"/>
      <c r="BS1503" s="1453"/>
      <c r="BT1503" s="1453"/>
      <c r="BU1503" s="1453"/>
      <c r="BV1503" s="1453"/>
      <c r="BW1503" s="1453"/>
      <c r="BX1503" s="1453"/>
      <c r="BY1503" s="1453"/>
      <c r="BZ1503" s="1453"/>
      <c r="CA1503" s="1453"/>
      <c r="CB1503" s="1453"/>
      <c r="CC1503" s="1453"/>
      <c r="CD1503" s="1453"/>
      <c r="CE1503" s="1453"/>
      <c r="CF1503" s="1453"/>
      <c r="CG1503" s="1453"/>
      <c r="CH1503" s="1453"/>
      <c r="CI1503" s="1453"/>
      <c r="CJ1503" s="1453"/>
      <c r="CK1503" s="1453"/>
      <c r="CL1503" s="1453"/>
      <c r="CM1503" s="1453"/>
      <c r="CN1503" s="1453"/>
      <c r="CO1503" s="1453"/>
      <c r="CP1503" s="1453"/>
      <c r="CQ1503" s="1453"/>
      <c r="CR1503" s="1453"/>
      <c r="CS1503" s="1453"/>
      <c r="CT1503" s="1453"/>
      <c r="CU1503" s="1453"/>
      <c r="CV1503" s="1453"/>
      <c r="CW1503" s="1453"/>
      <c r="CX1503" s="1453"/>
      <c r="CY1503" s="1453"/>
      <c r="CZ1503" s="1453"/>
      <c r="DA1503" s="1453"/>
      <c r="DB1503" s="1453"/>
      <c r="DC1503" s="1453"/>
      <c r="DD1503" s="1453"/>
      <c r="DE1503" s="1453"/>
      <c r="DF1503" s="1453"/>
      <c r="DG1503" s="1453"/>
      <c r="DH1503" s="1453"/>
      <c r="DI1503" s="1453"/>
      <c r="DJ1503" s="1453"/>
      <c r="DK1503" s="1453"/>
      <c r="DL1503" s="1453"/>
      <c r="DM1503" s="1453"/>
      <c r="DN1503" s="1453"/>
      <c r="DO1503" s="1453"/>
      <c r="DP1503" s="1453"/>
      <c r="DQ1503" s="1453"/>
      <c r="DR1503" s="1453"/>
      <c r="DS1503" s="1453"/>
      <c r="DT1503" s="1453"/>
    </row>
    <row r="1504" spans="1:124" s="1543" customFormat="1" ht="21.9" customHeight="1" x14ac:dyDescent="0.3">
      <c r="A1504" s="1453"/>
      <c r="B1504" s="1453"/>
      <c r="C1504" s="1514"/>
      <c r="D1504" s="1514"/>
      <c r="E1504" s="1514"/>
      <c r="F1504" s="1848"/>
      <c r="G1504" s="1930"/>
      <c r="H1504" s="1516"/>
      <c r="I1504" s="1537"/>
      <c r="J1504" s="1537"/>
      <c r="K1504" s="1453"/>
      <c r="L1504" s="1453"/>
      <c r="M1504" s="1453"/>
      <c r="N1504" s="1514"/>
      <c r="O1504" s="1453"/>
      <c r="P1504" s="1453"/>
      <c r="Q1504" s="1453"/>
      <c r="R1504" s="1453"/>
      <c r="S1504" s="1453"/>
      <c r="T1504" s="1452"/>
      <c r="U1504"/>
      <c r="V1504"/>
      <c r="W1504" s="1453"/>
      <c r="X1504" s="1453"/>
      <c r="Y1504" s="1453"/>
      <c r="Z1504" s="1453"/>
      <c r="AA1504" s="1453"/>
      <c r="AB1504" s="1453"/>
      <c r="AC1504" s="1453"/>
      <c r="AD1504" s="1453"/>
      <c r="AE1504" s="1453"/>
      <c r="AF1504" s="1453"/>
      <c r="AG1504" s="1453"/>
      <c r="AH1504" s="1453"/>
      <c r="AI1504" s="1453"/>
      <c r="AJ1504" s="1453"/>
      <c r="AK1504" s="1453"/>
      <c r="AL1504" s="1453"/>
      <c r="AM1504" s="1453"/>
      <c r="AN1504" s="1453"/>
      <c r="AO1504" s="1453"/>
      <c r="AP1504" s="1453"/>
      <c r="AQ1504" s="1453"/>
      <c r="AR1504" s="1454"/>
      <c r="AS1504" s="1453"/>
      <c r="AT1504" s="1453"/>
      <c r="AU1504" s="1453"/>
      <c r="AV1504" s="1453"/>
      <c r="AW1504" s="1453"/>
      <c r="AX1504" s="1453"/>
      <c r="AY1504" s="1453"/>
      <c r="AZ1504" s="1453"/>
      <c r="BA1504" s="1453"/>
      <c r="BB1504" s="1453"/>
      <c r="BC1504" s="1453"/>
      <c r="BD1504" s="1453"/>
      <c r="BE1504" s="1453"/>
      <c r="BF1504" s="1453"/>
      <c r="BG1504" s="1453"/>
      <c r="BH1504" s="1453"/>
      <c r="BI1504" s="1453"/>
      <c r="BJ1504" s="1453"/>
      <c r="BK1504" s="1453"/>
      <c r="BL1504" s="1453"/>
      <c r="BM1504" s="1453"/>
      <c r="BN1504" s="1453"/>
      <c r="BO1504" s="1453"/>
      <c r="BP1504" s="1453"/>
      <c r="BQ1504" s="1453"/>
      <c r="BR1504" s="1453"/>
      <c r="BS1504" s="1453"/>
      <c r="BT1504" s="1453"/>
      <c r="BU1504" s="1453"/>
      <c r="BV1504" s="1453"/>
      <c r="BW1504" s="1453"/>
      <c r="BX1504" s="1453"/>
      <c r="BY1504" s="1453"/>
      <c r="BZ1504" s="1453"/>
      <c r="CA1504" s="1453"/>
      <c r="CB1504" s="1453"/>
      <c r="CC1504" s="1453"/>
      <c r="CD1504" s="1453"/>
      <c r="CE1504" s="1453"/>
      <c r="CF1504" s="1453"/>
      <c r="CG1504" s="1453"/>
      <c r="CH1504" s="1453"/>
      <c r="CI1504" s="1453"/>
      <c r="CJ1504" s="1453"/>
      <c r="CK1504" s="1453"/>
      <c r="CL1504" s="1453"/>
      <c r="CM1504" s="1453"/>
      <c r="CN1504" s="1453"/>
      <c r="CO1504" s="1453"/>
      <c r="CP1504" s="1453"/>
      <c r="CQ1504" s="1453"/>
      <c r="CR1504" s="1453"/>
      <c r="CS1504" s="1453"/>
      <c r="CT1504" s="1453"/>
      <c r="CU1504" s="1453"/>
      <c r="CV1504" s="1453"/>
      <c r="CW1504" s="1453"/>
      <c r="CX1504" s="1453"/>
      <c r="CY1504" s="1453"/>
      <c r="CZ1504" s="1453"/>
      <c r="DA1504" s="1453"/>
      <c r="DB1504" s="1453"/>
      <c r="DC1504" s="1453"/>
      <c r="DD1504" s="1453"/>
      <c r="DE1504" s="1453"/>
      <c r="DF1504" s="1453"/>
      <c r="DG1504" s="1453"/>
      <c r="DH1504" s="1453"/>
      <c r="DI1504" s="1453"/>
      <c r="DJ1504" s="1453"/>
      <c r="DK1504" s="1453"/>
      <c r="DL1504" s="1453"/>
      <c r="DM1504" s="1453"/>
      <c r="DN1504" s="1453"/>
      <c r="DO1504" s="1453"/>
      <c r="DP1504" s="1453"/>
      <c r="DQ1504" s="1453"/>
      <c r="DR1504" s="1453"/>
      <c r="DS1504" s="1453"/>
      <c r="DT1504" s="1453"/>
    </row>
    <row r="1505" spans="1:124" s="1543" customFormat="1" ht="21.9" customHeight="1" x14ac:dyDescent="0.3">
      <c r="A1505" s="1453"/>
      <c r="B1505" s="1453"/>
      <c r="C1505" s="1514"/>
      <c r="D1505" s="1514"/>
      <c r="E1505" s="1514"/>
      <c r="F1505" s="1848"/>
      <c r="G1505" s="1930"/>
      <c r="H1505" s="1516"/>
      <c r="I1505" s="1537"/>
      <c r="J1505" s="1537"/>
      <c r="K1505" s="1453"/>
      <c r="L1505" s="1453"/>
      <c r="M1505" s="1453"/>
      <c r="N1505" s="1514"/>
      <c r="O1505" s="1453"/>
      <c r="P1505" s="1453"/>
      <c r="Q1505" s="1453"/>
      <c r="R1505" s="1453"/>
      <c r="S1505" s="1453"/>
      <c r="T1505" s="1452"/>
      <c r="U1505"/>
      <c r="V1505"/>
      <c r="W1505" s="1453"/>
      <c r="X1505" s="1453"/>
      <c r="Y1505" s="1453"/>
      <c r="Z1505" s="1453"/>
      <c r="AA1505" s="1453"/>
      <c r="AB1505" s="1453"/>
      <c r="AC1505" s="1453"/>
      <c r="AD1505" s="1453"/>
      <c r="AE1505" s="1453"/>
      <c r="AF1505" s="1453"/>
      <c r="AG1505" s="1453"/>
      <c r="AH1505" s="1453"/>
      <c r="AI1505" s="1453"/>
      <c r="AJ1505" s="1453"/>
      <c r="AK1505" s="1453"/>
      <c r="AL1505" s="1453"/>
      <c r="AM1505" s="1453"/>
      <c r="AN1505" s="1453"/>
      <c r="AO1505" s="1453"/>
      <c r="AP1505" s="1453"/>
      <c r="AQ1505" s="1453"/>
      <c r="AR1505" s="1454"/>
      <c r="AS1505" s="1453"/>
      <c r="AT1505" s="1453"/>
      <c r="AU1505" s="1453"/>
      <c r="AV1505" s="1453"/>
      <c r="AW1505" s="1453"/>
      <c r="AX1505" s="1453"/>
      <c r="AY1505" s="1453"/>
      <c r="AZ1505" s="1453"/>
      <c r="BA1505" s="1453"/>
      <c r="BB1505" s="1453"/>
      <c r="BC1505" s="1453"/>
      <c r="BD1505" s="1453"/>
      <c r="BE1505" s="1453"/>
      <c r="BF1505" s="1453"/>
      <c r="BG1505" s="1453"/>
      <c r="BH1505" s="1453"/>
      <c r="BI1505" s="1453"/>
      <c r="BJ1505" s="1453"/>
      <c r="BK1505" s="1453"/>
      <c r="BL1505" s="1453"/>
      <c r="BM1505" s="1453"/>
      <c r="BN1505" s="1453"/>
      <c r="BO1505" s="1453"/>
      <c r="BP1505" s="1453"/>
      <c r="BQ1505" s="1453"/>
      <c r="BR1505" s="1453"/>
      <c r="BS1505" s="1453"/>
      <c r="BT1505" s="1453"/>
      <c r="BU1505" s="1453"/>
      <c r="BV1505" s="1453"/>
      <c r="BW1505" s="1453"/>
      <c r="BX1505" s="1453"/>
      <c r="BY1505" s="1453"/>
      <c r="BZ1505" s="1453"/>
      <c r="CA1505" s="1453"/>
      <c r="CB1505" s="1453"/>
      <c r="CC1505" s="1453"/>
      <c r="CD1505" s="1453"/>
      <c r="CE1505" s="1453"/>
      <c r="CF1505" s="1453"/>
      <c r="CG1505" s="1453"/>
      <c r="CH1505" s="1453"/>
      <c r="CI1505" s="1453"/>
      <c r="CJ1505" s="1453"/>
      <c r="CK1505" s="1453"/>
      <c r="CL1505" s="1453"/>
      <c r="CM1505" s="1453"/>
      <c r="CN1505" s="1453"/>
      <c r="CO1505" s="1453"/>
      <c r="CP1505" s="1453"/>
      <c r="CQ1505" s="1453"/>
      <c r="CR1505" s="1453"/>
      <c r="CS1505" s="1453"/>
      <c r="CT1505" s="1453"/>
      <c r="CU1505" s="1453"/>
      <c r="CV1505" s="1453"/>
      <c r="CW1505" s="1453"/>
      <c r="CX1505" s="1453"/>
      <c r="CY1505" s="1453"/>
      <c r="CZ1505" s="1453"/>
      <c r="DA1505" s="1453"/>
      <c r="DB1505" s="1453"/>
      <c r="DC1505" s="1453"/>
      <c r="DD1505" s="1453"/>
      <c r="DE1505" s="1453"/>
      <c r="DF1505" s="1453"/>
      <c r="DG1505" s="1453"/>
      <c r="DH1505" s="1453"/>
      <c r="DI1505" s="1453"/>
      <c r="DJ1505" s="1453"/>
      <c r="DK1505" s="1453"/>
      <c r="DL1505" s="1453"/>
      <c r="DM1505" s="1453"/>
      <c r="DN1505" s="1453"/>
      <c r="DO1505" s="1453"/>
      <c r="DP1505" s="1453"/>
      <c r="DQ1505" s="1453"/>
      <c r="DR1505" s="1453"/>
      <c r="DS1505" s="1453"/>
      <c r="DT1505" s="1453"/>
    </row>
    <row r="1506" spans="1:124" s="1543" customFormat="1" ht="21.9" customHeight="1" x14ac:dyDescent="0.3">
      <c r="A1506" s="1453"/>
      <c r="B1506" s="1453"/>
      <c r="C1506" s="1514"/>
      <c r="D1506" s="1514"/>
      <c r="E1506" s="1514"/>
      <c r="F1506" s="1848"/>
      <c r="G1506" s="1930"/>
      <c r="H1506" s="1516"/>
      <c r="I1506" s="1537"/>
      <c r="J1506" s="1537"/>
      <c r="K1506" s="1453"/>
      <c r="L1506" s="1453"/>
      <c r="M1506" s="1453"/>
      <c r="N1506" s="1514"/>
      <c r="O1506" s="1453"/>
      <c r="P1506" s="1453"/>
      <c r="Q1506" s="1453"/>
      <c r="R1506" s="1453"/>
      <c r="S1506" s="1453"/>
      <c r="T1506" s="1452"/>
      <c r="U1506"/>
      <c r="V1506"/>
      <c r="W1506" s="1453"/>
      <c r="X1506" s="1453"/>
      <c r="Y1506" s="1453"/>
      <c r="Z1506" s="1453"/>
      <c r="AA1506" s="1453"/>
      <c r="AB1506" s="1453"/>
      <c r="AC1506" s="1453"/>
      <c r="AD1506" s="1453"/>
      <c r="AE1506" s="1453"/>
      <c r="AF1506" s="1453"/>
      <c r="AG1506" s="1453"/>
      <c r="AH1506" s="1453"/>
      <c r="AI1506" s="1453"/>
      <c r="AJ1506" s="1453"/>
      <c r="AK1506" s="1453"/>
      <c r="AL1506" s="1453"/>
      <c r="AM1506" s="1453"/>
      <c r="AN1506" s="1453"/>
      <c r="AO1506" s="1453"/>
      <c r="AP1506" s="1453"/>
      <c r="AQ1506" s="1453"/>
      <c r="AR1506" s="1454"/>
      <c r="AS1506" s="1453"/>
      <c r="AT1506" s="1453"/>
      <c r="AU1506" s="1453"/>
      <c r="AV1506" s="1453"/>
      <c r="AW1506" s="1453"/>
      <c r="AX1506" s="1453"/>
      <c r="AY1506" s="1453"/>
      <c r="AZ1506" s="1453"/>
      <c r="BA1506" s="1453"/>
      <c r="BB1506" s="1453"/>
      <c r="BC1506" s="1453"/>
      <c r="BD1506" s="1453"/>
      <c r="BE1506" s="1453"/>
      <c r="BF1506" s="1453"/>
      <c r="BG1506" s="1453"/>
      <c r="BH1506" s="1453"/>
      <c r="BI1506" s="1453"/>
      <c r="BJ1506" s="1453"/>
      <c r="BK1506" s="1453"/>
      <c r="BL1506" s="1453"/>
      <c r="BM1506" s="1453"/>
      <c r="BN1506" s="1453"/>
      <c r="BO1506" s="1453"/>
      <c r="BP1506" s="1453"/>
      <c r="BQ1506" s="1453"/>
      <c r="BR1506" s="1453"/>
      <c r="BS1506" s="1453"/>
      <c r="BT1506" s="1453"/>
      <c r="BU1506" s="1453"/>
      <c r="BV1506" s="1453"/>
      <c r="BW1506" s="1453"/>
      <c r="BX1506" s="1453"/>
      <c r="BY1506" s="1453"/>
      <c r="BZ1506" s="1453"/>
      <c r="CA1506" s="1453"/>
      <c r="CB1506" s="1453"/>
      <c r="CC1506" s="1453"/>
      <c r="CD1506" s="1453"/>
      <c r="CE1506" s="1453"/>
      <c r="CF1506" s="1453"/>
      <c r="CG1506" s="1453"/>
      <c r="CH1506" s="1453"/>
      <c r="CI1506" s="1453"/>
      <c r="CJ1506" s="1453"/>
      <c r="CK1506" s="1453"/>
      <c r="CL1506" s="1453"/>
      <c r="CM1506" s="1453"/>
      <c r="CN1506" s="1453"/>
      <c r="CO1506" s="1453"/>
      <c r="CP1506" s="1453"/>
      <c r="CQ1506" s="1453"/>
      <c r="CR1506" s="1453"/>
      <c r="CS1506" s="1453"/>
      <c r="CT1506" s="1453"/>
      <c r="CU1506" s="1453"/>
      <c r="CV1506" s="1453"/>
      <c r="CW1506" s="1453"/>
      <c r="CX1506" s="1453"/>
      <c r="CY1506" s="1453"/>
      <c r="CZ1506" s="1453"/>
      <c r="DA1506" s="1453"/>
      <c r="DB1506" s="1453"/>
      <c r="DC1506" s="1453"/>
      <c r="DD1506" s="1453"/>
      <c r="DE1506" s="1453"/>
      <c r="DF1506" s="1453"/>
      <c r="DG1506" s="1453"/>
      <c r="DH1506" s="1453"/>
      <c r="DI1506" s="1453"/>
      <c r="DJ1506" s="1453"/>
      <c r="DK1506" s="1453"/>
      <c r="DL1506" s="1453"/>
      <c r="DM1506" s="1453"/>
      <c r="DN1506" s="1453"/>
      <c r="DO1506" s="1453"/>
      <c r="DP1506" s="1453"/>
      <c r="DQ1506" s="1453"/>
      <c r="DR1506" s="1453"/>
      <c r="DS1506" s="1453"/>
      <c r="DT1506" s="1453"/>
    </row>
    <row r="1507" spans="1:124" s="1543" customFormat="1" ht="21.9" customHeight="1" x14ac:dyDescent="0.3">
      <c r="A1507" s="1453"/>
      <c r="B1507" s="1453"/>
      <c r="C1507" s="1514"/>
      <c r="D1507" s="1514"/>
      <c r="E1507" s="1514"/>
      <c r="F1507" s="1848"/>
      <c r="G1507" s="1930"/>
      <c r="H1507" s="1516"/>
      <c r="I1507" s="1537"/>
      <c r="J1507" s="1537"/>
      <c r="K1507" s="1453"/>
      <c r="L1507" s="1453"/>
      <c r="M1507" s="1453"/>
      <c r="N1507" s="1514"/>
      <c r="O1507" s="1453"/>
      <c r="P1507" s="1453"/>
      <c r="Q1507" s="1453"/>
      <c r="R1507" s="1453"/>
      <c r="S1507" s="1453"/>
      <c r="T1507" s="1452"/>
      <c r="U1507"/>
      <c r="V1507"/>
      <c r="W1507" s="1453"/>
      <c r="X1507" s="1453"/>
      <c r="Y1507" s="1453"/>
      <c r="Z1507" s="1453"/>
      <c r="AA1507" s="1453"/>
      <c r="AB1507" s="1453"/>
      <c r="AC1507" s="1453"/>
      <c r="AD1507" s="1453"/>
      <c r="AE1507" s="1453"/>
      <c r="AF1507" s="1453"/>
      <c r="AG1507" s="1453"/>
      <c r="AH1507" s="1453"/>
      <c r="AI1507" s="1453"/>
      <c r="AJ1507" s="1453"/>
      <c r="AK1507" s="1453"/>
      <c r="AL1507" s="1453"/>
      <c r="AM1507" s="1453"/>
      <c r="AN1507" s="1453"/>
      <c r="AO1507" s="1453"/>
      <c r="AP1507" s="1453"/>
      <c r="AQ1507" s="1453"/>
      <c r="AR1507" s="1454"/>
      <c r="AS1507" s="1453"/>
      <c r="AT1507" s="1453"/>
      <c r="AU1507" s="1453"/>
      <c r="AV1507" s="1453"/>
      <c r="AW1507" s="1453"/>
      <c r="AX1507" s="1453"/>
      <c r="AY1507" s="1453"/>
      <c r="AZ1507" s="1453"/>
      <c r="BA1507" s="1453"/>
      <c r="BB1507" s="1453"/>
      <c r="BC1507" s="1453"/>
      <c r="BD1507" s="1453"/>
      <c r="BE1507" s="1453"/>
      <c r="BF1507" s="1453"/>
      <c r="BG1507" s="1453"/>
      <c r="BH1507" s="1453"/>
      <c r="BI1507" s="1453"/>
      <c r="BJ1507" s="1453"/>
      <c r="BK1507" s="1453"/>
      <c r="BL1507" s="1453"/>
      <c r="BM1507" s="1453"/>
      <c r="BN1507" s="1453"/>
      <c r="BO1507" s="1453"/>
      <c r="BP1507" s="1453"/>
      <c r="BQ1507" s="1453"/>
      <c r="BR1507" s="1453"/>
      <c r="BS1507" s="1453"/>
      <c r="BT1507" s="1453"/>
      <c r="BU1507" s="1453"/>
      <c r="BV1507" s="1453"/>
      <c r="BW1507" s="1453"/>
      <c r="BX1507" s="1453"/>
      <c r="BY1507" s="1453"/>
      <c r="BZ1507" s="1453"/>
      <c r="CA1507" s="1453"/>
      <c r="CB1507" s="1453"/>
      <c r="CC1507" s="1453"/>
      <c r="CD1507" s="1453"/>
      <c r="CE1507" s="1453"/>
      <c r="CF1507" s="1453"/>
      <c r="CG1507" s="1453"/>
      <c r="CH1507" s="1453"/>
      <c r="CI1507" s="1453"/>
      <c r="CJ1507" s="1453"/>
      <c r="CK1507" s="1453"/>
      <c r="CL1507" s="1453"/>
      <c r="CM1507" s="1453"/>
      <c r="CN1507" s="1453"/>
      <c r="CO1507" s="1453"/>
      <c r="CP1507" s="1453"/>
      <c r="CQ1507" s="1453"/>
      <c r="CR1507" s="1453"/>
      <c r="CS1507" s="1453"/>
      <c r="CT1507" s="1453"/>
      <c r="CU1507" s="1453"/>
      <c r="CV1507" s="1453"/>
      <c r="CW1507" s="1453"/>
      <c r="CX1507" s="1453"/>
      <c r="CY1507" s="1453"/>
      <c r="CZ1507" s="1453"/>
      <c r="DA1507" s="1453"/>
      <c r="DB1507" s="1453"/>
      <c r="DC1507" s="1453"/>
      <c r="DD1507" s="1453"/>
      <c r="DE1507" s="1453"/>
      <c r="DF1507" s="1453"/>
      <c r="DG1507" s="1453"/>
      <c r="DH1507" s="1453"/>
      <c r="DI1507" s="1453"/>
      <c r="DJ1507" s="1453"/>
      <c r="DK1507" s="1453"/>
      <c r="DL1507" s="1453"/>
      <c r="DM1507" s="1453"/>
      <c r="DN1507" s="1453"/>
      <c r="DO1507" s="1453"/>
      <c r="DP1507" s="1453"/>
      <c r="DQ1507" s="1453"/>
      <c r="DR1507" s="1453"/>
      <c r="DS1507" s="1453"/>
      <c r="DT1507" s="1453"/>
    </row>
    <row r="1508" spans="1:124" s="1543" customFormat="1" ht="21.9" customHeight="1" x14ac:dyDescent="0.3">
      <c r="A1508" s="1453"/>
      <c r="B1508" s="1453"/>
      <c r="C1508" s="1514"/>
      <c r="D1508" s="1514"/>
      <c r="E1508" s="1514"/>
      <c r="F1508" s="1848"/>
      <c r="G1508" s="1930"/>
      <c r="H1508" s="1516"/>
      <c r="I1508" s="1537"/>
      <c r="J1508" s="1537"/>
      <c r="K1508" s="1453"/>
      <c r="L1508" s="1453"/>
      <c r="M1508" s="1453"/>
      <c r="N1508" s="1514"/>
      <c r="O1508" s="1453"/>
      <c r="P1508" s="1453"/>
      <c r="Q1508" s="1453"/>
      <c r="R1508" s="1453"/>
      <c r="S1508" s="1453"/>
      <c r="T1508" s="1452"/>
      <c r="U1508"/>
      <c r="V1508"/>
      <c r="W1508" s="1453"/>
      <c r="X1508" s="1453"/>
      <c r="Y1508" s="1453"/>
      <c r="Z1508" s="1453"/>
      <c r="AA1508" s="1453"/>
      <c r="AB1508" s="1453"/>
      <c r="AC1508" s="1453"/>
      <c r="AD1508" s="1453"/>
      <c r="AE1508" s="1453"/>
      <c r="AF1508" s="1453"/>
      <c r="AG1508" s="1453"/>
      <c r="AH1508" s="1453"/>
      <c r="AI1508" s="1453"/>
      <c r="AJ1508" s="1453"/>
      <c r="AK1508" s="1453"/>
      <c r="AL1508" s="1453"/>
      <c r="AM1508" s="1453"/>
      <c r="AN1508" s="1453"/>
      <c r="AO1508" s="1453"/>
      <c r="AP1508" s="1453"/>
      <c r="AQ1508" s="1453"/>
      <c r="AR1508" s="1454"/>
      <c r="AS1508" s="1453"/>
      <c r="AT1508" s="1453"/>
      <c r="AU1508" s="1453"/>
      <c r="AV1508" s="1453"/>
      <c r="AW1508" s="1453"/>
      <c r="AX1508" s="1453"/>
      <c r="AY1508" s="1453"/>
      <c r="AZ1508" s="1453"/>
      <c r="BA1508" s="1453"/>
      <c r="BB1508" s="1453"/>
      <c r="BC1508" s="1453"/>
      <c r="BD1508" s="1453"/>
      <c r="BE1508" s="1453"/>
      <c r="BF1508" s="1453"/>
      <c r="BG1508" s="1453"/>
      <c r="BH1508" s="1453"/>
      <c r="BI1508" s="1453"/>
      <c r="BJ1508" s="1453"/>
      <c r="BK1508" s="1453"/>
      <c r="BL1508" s="1453"/>
      <c r="BM1508" s="1453"/>
      <c r="BN1508" s="1453"/>
      <c r="BO1508" s="1453"/>
      <c r="BP1508" s="1453"/>
      <c r="BQ1508" s="1453"/>
      <c r="BR1508" s="1453"/>
      <c r="BS1508" s="1453"/>
      <c r="BT1508" s="1453"/>
      <c r="BU1508" s="1453"/>
      <c r="BV1508" s="1453"/>
      <c r="BW1508" s="1453"/>
      <c r="BX1508" s="1453"/>
      <c r="BY1508" s="1453"/>
      <c r="BZ1508" s="1453"/>
      <c r="CA1508" s="1453"/>
      <c r="CB1508" s="1453"/>
      <c r="CC1508" s="1453"/>
      <c r="CD1508" s="1453"/>
      <c r="CE1508" s="1453"/>
      <c r="CF1508" s="1453"/>
      <c r="CG1508" s="1453"/>
      <c r="CH1508" s="1453"/>
      <c r="CI1508" s="1453"/>
      <c r="CJ1508" s="1453"/>
      <c r="CK1508" s="1453"/>
      <c r="CL1508" s="1453"/>
      <c r="CM1508" s="1453"/>
      <c r="CN1508" s="1453"/>
      <c r="CO1508" s="1453"/>
      <c r="CP1508" s="1453"/>
      <c r="CQ1508" s="1453"/>
      <c r="CR1508" s="1453"/>
      <c r="CS1508" s="1453"/>
      <c r="CT1508" s="1453"/>
      <c r="CU1508" s="1453"/>
      <c r="CV1508" s="1453"/>
      <c r="CW1508" s="1453"/>
      <c r="CX1508" s="1453"/>
      <c r="CY1508" s="1453"/>
      <c r="CZ1508" s="1453"/>
      <c r="DA1508" s="1453"/>
      <c r="DB1508" s="1453"/>
      <c r="DC1508" s="1453"/>
      <c r="DD1508" s="1453"/>
      <c r="DE1508" s="1453"/>
      <c r="DF1508" s="1453"/>
      <c r="DG1508" s="1453"/>
      <c r="DH1508" s="1453"/>
      <c r="DI1508" s="1453"/>
      <c r="DJ1508" s="1453"/>
      <c r="DK1508" s="1453"/>
      <c r="DL1508" s="1453"/>
      <c r="DM1508" s="1453"/>
      <c r="DN1508" s="1453"/>
      <c r="DO1508" s="1453"/>
      <c r="DP1508" s="1453"/>
      <c r="DQ1508" s="1453"/>
      <c r="DR1508" s="1453"/>
      <c r="DS1508" s="1453"/>
      <c r="DT1508" s="1453"/>
    </row>
    <row r="1509" spans="1:124" s="1543" customFormat="1" ht="21.9" customHeight="1" x14ac:dyDescent="0.3">
      <c r="A1509" s="1453"/>
      <c r="B1509" s="1453"/>
      <c r="C1509" s="1514"/>
      <c r="D1509" s="1514"/>
      <c r="E1509" s="1514"/>
      <c r="F1509" s="1848"/>
      <c r="G1509" s="1930"/>
      <c r="H1509" s="1516"/>
      <c r="I1509" s="1537"/>
      <c r="J1509" s="1537"/>
      <c r="K1509" s="1453"/>
      <c r="L1509" s="1453"/>
      <c r="M1509" s="1453"/>
      <c r="N1509" s="1514"/>
      <c r="O1509" s="1453"/>
      <c r="P1509" s="1453"/>
      <c r="Q1509" s="1453"/>
      <c r="R1509" s="1453"/>
      <c r="S1509" s="1453"/>
      <c r="T1509" s="1452"/>
      <c r="U1509"/>
      <c r="V1509"/>
      <c r="W1509" s="1453"/>
      <c r="X1509" s="1453"/>
      <c r="Y1509" s="1453"/>
      <c r="Z1509" s="1453"/>
      <c r="AA1509" s="1453"/>
      <c r="AB1509" s="1453"/>
      <c r="AC1509" s="1453"/>
      <c r="AD1509" s="1453"/>
      <c r="AE1509" s="1453"/>
      <c r="AF1509" s="1453"/>
      <c r="AG1509" s="1453"/>
      <c r="AH1509" s="1453"/>
      <c r="AI1509" s="1453"/>
      <c r="AJ1509" s="1453"/>
      <c r="AK1509" s="1453"/>
      <c r="AL1509" s="1453"/>
      <c r="AM1509" s="1453"/>
      <c r="AN1509" s="1453"/>
      <c r="AO1509" s="1453"/>
      <c r="AP1509" s="1453"/>
      <c r="AQ1509" s="1453"/>
      <c r="AR1509" s="1454"/>
      <c r="AS1509" s="1453"/>
      <c r="AT1509" s="1453"/>
      <c r="AU1509" s="1453"/>
      <c r="AV1509" s="1453"/>
      <c r="AW1509" s="1453"/>
      <c r="AX1509" s="1453"/>
      <c r="AY1509" s="1453"/>
      <c r="AZ1509" s="1453"/>
      <c r="BA1509" s="1453"/>
      <c r="BB1509" s="1453"/>
      <c r="BC1509" s="1453"/>
      <c r="BD1509" s="1453"/>
      <c r="BE1509" s="1453"/>
      <c r="BF1509" s="1453"/>
      <c r="BG1509" s="1453"/>
      <c r="BH1509" s="1453"/>
      <c r="BI1509" s="1453"/>
      <c r="BJ1509" s="1453"/>
      <c r="BK1509" s="1453"/>
      <c r="BL1509" s="1453"/>
      <c r="BM1509" s="1453"/>
      <c r="BN1509" s="1453"/>
      <c r="BO1509" s="1453"/>
      <c r="BP1509" s="1453"/>
      <c r="BQ1509" s="1453"/>
      <c r="BR1509" s="1453"/>
      <c r="BS1509" s="1453"/>
      <c r="BT1509" s="1453"/>
      <c r="BU1509" s="1453"/>
      <c r="BV1509" s="1453"/>
      <c r="BW1509" s="1453"/>
      <c r="BX1509" s="1453"/>
      <c r="BY1509" s="1453"/>
      <c r="BZ1509" s="1453"/>
      <c r="CA1509" s="1453"/>
      <c r="CB1509" s="1453"/>
      <c r="CC1509" s="1453"/>
      <c r="CD1509" s="1453"/>
      <c r="CE1509" s="1453"/>
      <c r="CF1509" s="1453"/>
      <c r="CG1509" s="1453"/>
      <c r="CH1509" s="1453"/>
      <c r="CI1509" s="1453"/>
      <c r="CJ1509" s="1453"/>
      <c r="CK1509" s="1453"/>
      <c r="CL1509" s="1453"/>
      <c r="CM1509" s="1453"/>
      <c r="CN1509" s="1453"/>
      <c r="CO1509" s="1453"/>
      <c r="CP1509" s="1453"/>
      <c r="CQ1509" s="1453"/>
      <c r="CR1509" s="1453"/>
      <c r="CS1509" s="1453"/>
      <c r="CT1509" s="1453"/>
      <c r="CU1509" s="1453"/>
      <c r="CV1509" s="1453"/>
      <c r="CW1509" s="1453"/>
      <c r="CX1509" s="1453"/>
      <c r="CY1509" s="1453"/>
      <c r="CZ1509" s="1453"/>
      <c r="DA1509" s="1453"/>
      <c r="DB1509" s="1453"/>
      <c r="DC1509" s="1453"/>
      <c r="DD1509" s="1453"/>
      <c r="DE1509" s="1453"/>
      <c r="DF1509" s="1453"/>
      <c r="DG1509" s="1453"/>
      <c r="DH1509" s="1453"/>
      <c r="DI1509" s="1453"/>
      <c r="DJ1509" s="1453"/>
      <c r="DK1509" s="1453"/>
      <c r="DL1509" s="1453"/>
      <c r="DM1509" s="1453"/>
      <c r="DN1509" s="1453"/>
      <c r="DO1509" s="1453"/>
      <c r="DP1509" s="1453"/>
      <c r="DQ1509" s="1453"/>
      <c r="DR1509" s="1453"/>
      <c r="DS1509" s="1453"/>
      <c r="DT1509" s="1453"/>
    </row>
    <row r="1510" spans="1:124" s="1543" customFormat="1" ht="21.9" customHeight="1" x14ac:dyDescent="0.3">
      <c r="A1510" s="1453"/>
      <c r="B1510" s="1453"/>
      <c r="C1510" s="1514"/>
      <c r="D1510" s="1514"/>
      <c r="E1510" s="1514"/>
      <c r="F1510" s="1848"/>
      <c r="G1510" s="1930"/>
      <c r="H1510" s="1516"/>
      <c r="I1510" s="1537"/>
      <c r="J1510" s="1537"/>
      <c r="K1510" s="1453"/>
      <c r="L1510" s="1453"/>
      <c r="M1510" s="1453"/>
      <c r="N1510" s="1514"/>
      <c r="O1510" s="1453"/>
      <c r="P1510" s="1453"/>
      <c r="Q1510" s="1453"/>
      <c r="R1510" s="1453"/>
      <c r="S1510" s="1453"/>
      <c r="T1510" s="1452"/>
      <c r="U1510"/>
      <c r="V1510"/>
      <c r="W1510" s="1453"/>
      <c r="X1510" s="1453"/>
      <c r="Y1510" s="1453"/>
      <c r="Z1510" s="1453"/>
      <c r="AA1510" s="1453"/>
      <c r="AB1510" s="1453"/>
      <c r="AC1510" s="1453"/>
      <c r="AD1510" s="1453"/>
      <c r="AE1510" s="1453"/>
      <c r="AF1510" s="1453"/>
      <c r="AG1510" s="1453"/>
      <c r="AH1510" s="1453"/>
      <c r="AI1510" s="1453"/>
      <c r="AJ1510" s="1453"/>
      <c r="AK1510" s="1453"/>
      <c r="AL1510" s="1453"/>
      <c r="AM1510" s="1453"/>
      <c r="AN1510" s="1453"/>
      <c r="AO1510" s="1453"/>
      <c r="AP1510" s="1453"/>
      <c r="AQ1510" s="1453"/>
      <c r="AR1510" s="1454"/>
      <c r="AS1510" s="1453"/>
      <c r="AT1510" s="1453"/>
      <c r="AU1510" s="1453"/>
      <c r="AV1510" s="1453"/>
      <c r="AW1510" s="1453"/>
      <c r="AX1510" s="1453"/>
      <c r="AY1510" s="1453"/>
      <c r="AZ1510" s="1453"/>
      <c r="BA1510" s="1453"/>
      <c r="BB1510" s="1453"/>
      <c r="BC1510" s="1453"/>
      <c r="BD1510" s="1453"/>
      <c r="BE1510" s="1453"/>
      <c r="BF1510" s="1453"/>
      <c r="BG1510" s="1453"/>
      <c r="BH1510" s="1453"/>
      <c r="BI1510" s="1453"/>
      <c r="BJ1510" s="1453"/>
      <c r="BK1510" s="1453"/>
      <c r="BL1510" s="1453"/>
      <c r="BM1510" s="1453"/>
      <c r="BN1510" s="1453"/>
      <c r="BO1510" s="1453"/>
      <c r="BP1510" s="1453"/>
      <c r="BQ1510" s="1453"/>
      <c r="BR1510" s="1453"/>
      <c r="BS1510" s="1453"/>
      <c r="BT1510" s="1453"/>
      <c r="BU1510" s="1453"/>
      <c r="BV1510" s="1453"/>
      <c r="BW1510" s="1453"/>
      <c r="BX1510" s="1453"/>
      <c r="BY1510" s="1453"/>
      <c r="BZ1510" s="1453"/>
      <c r="CA1510" s="1453"/>
      <c r="CB1510" s="1453"/>
      <c r="CC1510" s="1453"/>
      <c r="CD1510" s="1453"/>
      <c r="CE1510" s="1453"/>
      <c r="CF1510" s="1453"/>
      <c r="CG1510" s="1453"/>
      <c r="CH1510" s="1453"/>
      <c r="CI1510" s="1453"/>
      <c r="CJ1510" s="1453"/>
      <c r="CK1510" s="1453"/>
      <c r="CL1510" s="1453"/>
      <c r="CM1510" s="1453"/>
      <c r="CN1510" s="1453"/>
      <c r="CO1510" s="1453"/>
      <c r="CP1510" s="1453"/>
      <c r="CQ1510" s="1453"/>
      <c r="CR1510" s="1453"/>
      <c r="CS1510" s="1453"/>
      <c r="CT1510" s="1453"/>
      <c r="CU1510" s="1453"/>
      <c r="CV1510" s="1453"/>
      <c r="CW1510" s="1453"/>
      <c r="CX1510" s="1453"/>
      <c r="CY1510" s="1453"/>
      <c r="CZ1510" s="1453"/>
      <c r="DA1510" s="1453"/>
      <c r="DB1510" s="1453"/>
      <c r="DC1510" s="1453"/>
      <c r="DD1510" s="1453"/>
      <c r="DE1510" s="1453"/>
      <c r="DF1510" s="1453"/>
      <c r="DG1510" s="1453"/>
      <c r="DH1510" s="1453"/>
      <c r="DI1510" s="1453"/>
      <c r="DJ1510" s="1453"/>
      <c r="DK1510" s="1453"/>
      <c r="DL1510" s="1453"/>
      <c r="DM1510" s="1453"/>
      <c r="DN1510" s="1453"/>
      <c r="DO1510" s="1453"/>
      <c r="DP1510" s="1453"/>
      <c r="DQ1510" s="1453"/>
      <c r="DR1510" s="1453"/>
      <c r="DS1510" s="1453"/>
      <c r="DT1510" s="1453"/>
    </row>
    <row r="1511" spans="1:124" s="1543" customFormat="1" ht="21.9" customHeight="1" x14ac:dyDescent="0.3">
      <c r="A1511" s="1453"/>
      <c r="B1511" s="1453"/>
      <c r="C1511" s="1514"/>
      <c r="D1511" s="1514"/>
      <c r="E1511" s="1514"/>
      <c r="F1511" s="1848"/>
      <c r="G1511" s="1930"/>
      <c r="H1511" s="1516"/>
      <c r="I1511" s="1537"/>
      <c r="J1511" s="1537"/>
      <c r="K1511" s="1453"/>
      <c r="L1511" s="1453"/>
      <c r="M1511" s="1453"/>
      <c r="N1511" s="1514"/>
      <c r="O1511" s="1453"/>
      <c r="P1511" s="1453"/>
      <c r="Q1511" s="1453"/>
      <c r="R1511" s="1453"/>
      <c r="S1511" s="1453"/>
      <c r="T1511" s="1452"/>
      <c r="U1511"/>
      <c r="V1511"/>
      <c r="W1511" s="1453"/>
      <c r="X1511" s="1453"/>
      <c r="Y1511" s="1453"/>
      <c r="Z1511" s="1453"/>
      <c r="AA1511" s="1453"/>
      <c r="AB1511" s="1453"/>
      <c r="AC1511" s="1453"/>
      <c r="AD1511" s="1453"/>
      <c r="AE1511" s="1453"/>
      <c r="AF1511" s="1453"/>
      <c r="AG1511" s="1453"/>
      <c r="AH1511" s="1453"/>
      <c r="AI1511" s="1453"/>
      <c r="AJ1511" s="1453"/>
      <c r="AK1511" s="1453"/>
      <c r="AL1511" s="1453"/>
      <c r="AM1511" s="1453"/>
      <c r="AN1511" s="1453"/>
      <c r="AO1511" s="1453"/>
      <c r="AP1511" s="1453"/>
      <c r="AQ1511" s="1453"/>
      <c r="AR1511" s="1454"/>
      <c r="AS1511" s="1453"/>
      <c r="AT1511" s="1453"/>
      <c r="AU1511" s="1453"/>
      <c r="AV1511" s="1453"/>
      <c r="AW1511" s="1453"/>
      <c r="AX1511" s="1453"/>
      <c r="AY1511" s="1453"/>
      <c r="AZ1511" s="1453"/>
      <c r="BA1511" s="1453"/>
      <c r="BB1511" s="1453"/>
      <c r="BC1511" s="1453"/>
      <c r="BD1511" s="1453"/>
      <c r="BE1511" s="1453"/>
      <c r="BF1511" s="1453"/>
      <c r="BG1511" s="1453"/>
      <c r="BH1511" s="1453"/>
      <c r="BI1511" s="1453"/>
      <c r="BJ1511" s="1453"/>
      <c r="BK1511" s="1453"/>
      <c r="BL1511" s="1453"/>
      <c r="BM1511" s="1453"/>
      <c r="BN1511" s="1453"/>
      <c r="BO1511" s="1453"/>
      <c r="BP1511" s="1453"/>
      <c r="BQ1511" s="1453"/>
      <c r="BR1511" s="1453"/>
      <c r="BS1511" s="1453"/>
      <c r="BT1511" s="1453"/>
      <c r="BU1511" s="1453"/>
      <c r="BV1511" s="1453"/>
      <c r="BW1511" s="1453"/>
      <c r="BX1511" s="1453"/>
      <c r="BY1511" s="1453"/>
      <c r="BZ1511" s="1453"/>
      <c r="CA1511" s="1453"/>
      <c r="CB1511" s="1453"/>
      <c r="CC1511" s="1453"/>
      <c r="CD1511" s="1453"/>
      <c r="CE1511" s="1453"/>
      <c r="CF1511" s="1453"/>
      <c r="CG1511" s="1453"/>
      <c r="CH1511" s="1453"/>
      <c r="CI1511" s="1453"/>
      <c r="CJ1511" s="1453"/>
      <c r="CK1511" s="1453"/>
      <c r="CL1511" s="1453"/>
      <c r="CM1511" s="1453"/>
      <c r="CN1511" s="1453"/>
      <c r="CO1511" s="1453"/>
      <c r="CP1511" s="1453"/>
      <c r="CQ1511" s="1453"/>
      <c r="CR1511" s="1453"/>
      <c r="CS1511" s="1453"/>
      <c r="CT1511" s="1453"/>
      <c r="CU1511" s="1453"/>
      <c r="CV1511" s="1453"/>
      <c r="CW1511" s="1453"/>
      <c r="CX1511" s="1453"/>
      <c r="CY1511" s="1453"/>
      <c r="CZ1511" s="1453"/>
      <c r="DA1511" s="1453"/>
      <c r="DB1511" s="1453"/>
      <c r="DC1511" s="1453"/>
      <c r="DD1511" s="1453"/>
      <c r="DE1511" s="1453"/>
      <c r="DF1511" s="1453"/>
      <c r="DG1511" s="1453"/>
      <c r="DH1511" s="1453"/>
      <c r="DI1511" s="1453"/>
      <c r="DJ1511" s="1453"/>
      <c r="DK1511" s="1453"/>
      <c r="DL1511" s="1453"/>
      <c r="DM1511" s="1453"/>
      <c r="DN1511" s="1453"/>
      <c r="DO1511" s="1453"/>
      <c r="DP1511" s="1453"/>
      <c r="DQ1511" s="1453"/>
      <c r="DR1511" s="1453"/>
      <c r="DS1511" s="1453"/>
      <c r="DT1511" s="1453"/>
    </row>
    <row r="1512" spans="1:124" s="1543" customFormat="1" ht="21.9" customHeight="1" x14ac:dyDescent="0.3">
      <c r="A1512" s="1453"/>
      <c r="B1512" s="1453"/>
      <c r="C1512" s="1514"/>
      <c r="D1512" s="1514"/>
      <c r="E1512" s="1514"/>
      <c r="F1512" s="1848"/>
      <c r="G1512" s="1930"/>
      <c r="H1512" s="1516"/>
      <c r="I1512" s="1537"/>
      <c r="J1512" s="1537"/>
      <c r="K1512" s="1453"/>
      <c r="L1512" s="1453"/>
      <c r="M1512" s="1453"/>
      <c r="N1512" s="1514"/>
      <c r="O1512" s="1453"/>
      <c r="P1512" s="1453"/>
      <c r="Q1512" s="1453"/>
      <c r="R1512" s="1453"/>
      <c r="S1512" s="1453"/>
      <c r="T1512" s="1452"/>
      <c r="U1512"/>
      <c r="V1512"/>
      <c r="W1512" s="1453"/>
      <c r="X1512" s="1453"/>
      <c r="Y1512" s="1453"/>
      <c r="Z1512" s="1453"/>
      <c r="AA1512" s="1453"/>
      <c r="AB1512" s="1453"/>
      <c r="AC1512" s="1453"/>
      <c r="AD1512" s="1453"/>
      <c r="AE1512" s="1453"/>
      <c r="AF1512" s="1453"/>
      <c r="AG1512" s="1453"/>
      <c r="AH1512" s="1453"/>
      <c r="AI1512" s="1453"/>
      <c r="AJ1512" s="1453"/>
      <c r="AK1512" s="1453"/>
      <c r="AL1512" s="1453"/>
      <c r="AM1512" s="1453"/>
      <c r="AN1512" s="1453"/>
      <c r="AO1512" s="1453"/>
      <c r="AP1512" s="1453"/>
      <c r="AQ1512" s="1453"/>
      <c r="AR1512" s="1454"/>
      <c r="AS1512" s="1453"/>
      <c r="AT1512" s="1453"/>
      <c r="AU1512" s="1453"/>
      <c r="AV1512" s="1453"/>
      <c r="AW1512" s="1453"/>
      <c r="AX1512" s="1453"/>
      <c r="AY1512" s="1453"/>
      <c r="AZ1512" s="1453"/>
      <c r="BA1512" s="1453"/>
      <c r="BB1512" s="1453"/>
      <c r="BC1512" s="1453"/>
      <c r="BD1512" s="1453"/>
      <c r="BE1512" s="1453"/>
      <c r="BF1512" s="1453"/>
      <c r="BG1512" s="1453"/>
      <c r="BH1512" s="1453"/>
      <c r="BI1512" s="1453"/>
      <c r="BJ1512" s="1453"/>
      <c r="BK1512" s="1453"/>
      <c r="BL1512" s="1453"/>
      <c r="BM1512" s="1453"/>
      <c r="BN1512" s="1453"/>
      <c r="BO1512" s="1453"/>
      <c r="BP1512" s="1453"/>
      <c r="BQ1512" s="1453"/>
      <c r="BR1512" s="1453"/>
      <c r="BS1512" s="1453"/>
      <c r="BT1512" s="1453"/>
      <c r="BU1512" s="1453"/>
      <c r="BV1512" s="1453"/>
      <c r="BW1512" s="1453"/>
      <c r="BX1512" s="1453"/>
      <c r="BY1512" s="1453"/>
      <c r="BZ1512" s="1453"/>
      <c r="CA1512" s="1453"/>
      <c r="CB1512" s="1453"/>
      <c r="CC1512" s="1453"/>
      <c r="CD1512" s="1453"/>
      <c r="CE1512" s="1453"/>
      <c r="CF1512" s="1453"/>
      <c r="CG1512" s="1453"/>
      <c r="CH1512" s="1453"/>
      <c r="CI1512" s="1453"/>
      <c r="CJ1512" s="1453"/>
      <c r="CK1512" s="1453"/>
      <c r="CL1512" s="1453"/>
      <c r="CM1512" s="1453"/>
      <c r="CN1512" s="1453"/>
      <c r="CO1512" s="1453"/>
      <c r="CP1512" s="1453"/>
      <c r="CQ1512" s="1453"/>
      <c r="CR1512" s="1453"/>
      <c r="CS1512" s="1453"/>
      <c r="CT1512" s="1453"/>
      <c r="CU1512" s="1453"/>
      <c r="CV1512" s="1453"/>
      <c r="CW1512" s="1453"/>
      <c r="CX1512" s="1453"/>
      <c r="CY1512" s="1453"/>
      <c r="CZ1512" s="1453"/>
      <c r="DA1512" s="1453"/>
      <c r="DB1512" s="1453"/>
      <c r="DC1512" s="1453"/>
      <c r="DD1512" s="1453"/>
      <c r="DE1512" s="1453"/>
      <c r="DF1512" s="1453"/>
      <c r="DG1512" s="1453"/>
      <c r="DH1512" s="1453"/>
      <c r="DI1512" s="1453"/>
      <c r="DJ1512" s="1453"/>
      <c r="DK1512" s="1453"/>
      <c r="DL1512" s="1453"/>
      <c r="DM1512" s="1453"/>
      <c r="DN1512" s="1453"/>
      <c r="DO1512" s="1453"/>
      <c r="DP1512" s="1453"/>
      <c r="DQ1512" s="1453"/>
      <c r="DR1512" s="1453"/>
      <c r="DS1512" s="1453"/>
      <c r="DT1512" s="1453"/>
    </row>
    <row r="1513" spans="1:124" s="1543" customFormat="1" ht="21.9" customHeight="1" x14ac:dyDescent="0.3">
      <c r="A1513" s="1453"/>
      <c r="B1513" s="1453"/>
      <c r="C1513" s="1514"/>
      <c r="D1513" s="1514"/>
      <c r="E1513" s="1514"/>
      <c r="F1513" s="1848"/>
      <c r="G1513" s="1930"/>
      <c r="H1513" s="1516"/>
      <c r="I1513" s="1537"/>
      <c r="J1513" s="1537"/>
      <c r="K1513" s="1453"/>
      <c r="L1513" s="1453"/>
      <c r="M1513" s="1453"/>
      <c r="N1513" s="1514"/>
      <c r="O1513" s="1453"/>
      <c r="P1513" s="1453"/>
      <c r="Q1513" s="1453"/>
      <c r="R1513" s="1453"/>
      <c r="S1513" s="1453"/>
      <c r="T1513" s="1452"/>
      <c r="U1513"/>
      <c r="V1513"/>
      <c r="W1513" s="1453"/>
      <c r="X1513" s="1453"/>
      <c r="Y1513" s="1453"/>
      <c r="Z1513" s="1453"/>
      <c r="AA1513" s="1453"/>
      <c r="AB1513" s="1453"/>
      <c r="AC1513" s="1453"/>
      <c r="AD1513" s="1453"/>
      <c r="AE1513" s="1453"/>
      <c r="AF1513" s="1453"/>
      <c r="AG1513" s="1453"/>
      <c r="AH1513" s="1453"/>
      <c r="AI1513" s="1453"/>
      <c r="AJ1513" s="1453"/>
      <c r="AK1513" s="1453"/>
      <c r="AL1513" s="1453"/>
      <c r="AM1513" s="1453"/>
      <c r="AN1513" s="1453"/>
      <c r="AO1513" s="1453"/>
      <c r="AP1513" s="1453"/>
      <c r="AQ1513" s="1453"/>
      <c r="AR1513" s="1454"/>
      <c r="AS1513" s="1453"/>
      <c r="AT1513" s="1453"/>
      <c r="AU1513" s="1453"/>
      <c r="AV1513" s="1453"/>
      <c r="AW1513" s="1453"/>
      <c r="AX1513" s="1453"/>
      <c r="AY1513" s="1453"/>
      <c r="AZ1513" s="1453"/>
      <c r="BA1513" s="1453"/>
      <c r="BB1513" s="1453"/>
      <c r="BC1513" s="1453"/>
      <c r="BD1513" s="1453"/>
      <c r="BE1513" s="1453"/>
      <c r="BF1513" s="1453"/>
      <c r="BG1513" s="1453"/>
      <c r="BH1513" s="1453"/>
      <c r="BI1513" s="1453"/>
      <c r="BJ1513" s="1453"/>
      <c r="BK1513" s="1453"/>
      <c r="BL1513" s="1453"/>
      <c r="BM1513" s="1453"/>
      <c r="BN1513" s="1453"/>
      <c r="BO1513" s="1453"/>
      <c r="BP1513" s="1453"/>
      <c r="BQ1513" s="1453"/>
      <c r="BR1513" s="1453"/>
      <c r="BS1513" s="1453"/>
      <c r="BT1513" s="1453"/>
      <c r="BU1513" s="1453"/>
      <c r="BV1513" s="1453"/>
      <c r="BW1513" s="1453"/>
      <c r="BX1513" s="1453"/>
      <c r="BY1513" s="1453"/>
      <c r="BZ1513" s="1453"/>
      <c r="CA1513" s="1453"/>
      <c r="CB1513" s="1453"/>
      <c r="CC1513" s="1453"/>
      <c r="CD1513" s="1453"/>
      <c r="CE1513" s="1453"/>
      <c r="CF1513" s="1453"/>
      <c r="CG1513" s="1453"/>
      <c r="CH1513" s="1453"/>
      <c r="CI1513" s="1453"/>
      <c r="CJ1513" s="1453"/>
      <c r="CK1513" s="1453"/>
      <c r="CL1513" s="1453"/>
      <c r="CM1513" s="1453"/>
      <c r="CN1513" s="1453"/>
      <c r="CO1513" s="1453"/>
      <c r="CP1513" s="1453"/>
      <c r="CQ1513" s="1453"/>
      <c r="CR1513" s="1453"/>
      <c r="CS1513" s="1453"/>
      <c r="CT1513" s="1453"/>
      <c r="CU1513" s="1453"/>
      <c r="CV1513" s="1453"/>
      <c r="CW1513" s="1453"/>
      <c r="CX1513" s="1453"/>
      <c r="CY1513" s="1453"/>
      <c r="CZ1513" s="1453"/>
      <c r="DA1513" s="1453"/>
      <c r="DB1513" s="1453"/>
      <c r="DC1513" s="1453"/>
      <c r="DD1513" s="1453"/>
      <c r="DE1513" s="1453"/>
      <c r="DF1513" s="1453"/>
      <c r="DG1513" s="1453"/>
      <c r="DH1513" s="1453"/>
      <c r="DI1513" s="1453"/>
      <c r="DJ1513" s="1453"/>
      <c r="DK1513" s="1453"/>
      <c r="DL1513" s="1453"/>
      <c r="DM1513" s="1453"/>
      <c r="DN1513" s="1453"/>
      <c r="DO1513" s="1453"/>
      <c r="DP1513" s="1453"/>
      <c r="DQ1513" s="1453"/>
      <c r="DR1513" s="1453"/>
      <c r="DS1513" s="1453"/>
      <c r="DT1513" s="1453"/>
    </row>
    <row r="1514" spans="1:124" s="1543" customFormat="1" ht="21.9" customHeight="1" x14ac:dyDescent="0.3">
      <c r="A1514" s="1453"/>
      <c r="B1514" s="1453"/>
      <c r="C1514" s="1514"/>
      <c r="D1514" s="1514"/>
      <c r="E1514" s="1514"/>
      <c r="F1514" s="1848"/>
      <c r="G1514" s="1930"/>
      <c r="H1514" s="1516"/>
      <c r="I1514" s="1537"/>
      <c r="J1514" s="1537"/>
      <c r="K1514" s="1453"/>
      <c r="L1514" s="1453"/>
      <c r="M1514" s="1453"/>
      <c r="N1514" s="1514"/>
      <c r="O1514" s="1453"/>
      <c r="P1514" s="1453"/>
      <c r="Q1514" s="1453"/>
      <c r="R1514" s="1453"/>
      <c r="S1514" s="1453"/>
      <c r="T1514" s="1452"/>
      <c r="U1514"/>
      <c r="V1514"/>
      <c r="W1514" s="1453"/>
      <c r="X1514" s="1453"/>
      <c r="Y1514" s="1453"/>
      <c r="Z1514" s="1453"/>
      <c r="AA1514" s="1453"/>
      <c r="AB1514" s="1453"/>
      <c r="AC1514" s="1453"/>
      <c r="AD1514" s="1453"/>
      <c r="AE1514" s="1453"/>
      <c r="AF1514" s="1453"/>
      <c r="AG1514" s="1453"/>
      <c r="AH1514" s="1453"/>
      <c r="AI1514" s="1453"/>
      <c r="AJ1514" s="1453"/>
      <c r="AK1514" s="1453"/>
      <c r="AL1514" s="1453"/>
      <c r="AM1514" s="1453"/>
      <c r="AN1514" s="1453"/>
      <c r="AO1514" s="1453"/>
      <c r="AP1514" s="1453"/>
      <c r="AQ1514" s="1453"/>
      <c r="AR1514" s="1454"/>
      <c r="AS1514" s="1453"/>
      <c r="AT1514" s="1453"/>
      <c r="AU1514" s="1453"/>
      <c r="AV1514" s="1453"/>
      <c r="AW1514" s="1453"/>
      <c r="AX1514" s="1453"/>
      <c r="AY1514" s="1453"/>
      <c r="AZ1514" s="1453"/>
      <c r="BA1514" s="1453"/>
      <c r="BB1514" s="1453"/>
      <c r="BC1514" s="1453"/>
      <c r="BD1514" s="1453"/>
      <c r="BE1514" s="1453"/>
      <c r="BF1514" s="1453"/>
      <c r="BG1514" s="1453"/>
      <c r="BH1514" s="1453"/>
      <c r="BI1514" s="1453"/>
      <c r="BJ1514" s="1453"/>
      <c r="BK1514" s="1453"/>
      <c r="BL1514" s="1453"/>
      <c r="BM1514" s="1453"/>
      <c r="BN1514" s="1453"/>
      <c r="BO1514" s="1453"/>
      <c r="BP1514" s="1453"/>
      <c r="BQ1514" s="1453"/>
      <c r="BR1514" s="1453"/>
      <c r="BS1514" s="1453"/>
      <c r="BT1514" s="1453"/>
      <c r="BU1514" s="1453"/>
      <c r="BV1514" s="1453"/>
      <c r="BW1514" s="1453"/>
      <c r="BX1514" s="1453"/>
      <c r="BY1514" s="1453"/>
      <c r="BZ1514" s="1453"/>
      <c r="CA1514" s="1453"/>
      <c r="CB1514" s="1453"/>
      <c r="CC1514" s="1453"/>
      <c r="CD1514" s="1453"/>
      <c r="CE1514" s="1453"/>
      <c r="CF1514" s="1453"/>
      <c r="CG1514" s="1453"/>
      <c r="CH1514" s="1453"/>
      <c r="CI1514" s="1453"/>
      <c r="CJ1514" s="1453"/>
      <c r="CK1514" s="1453"/>
      <c r="CL1514" s="1453"/>
      <c r="CM1514" s="1453"/>
      <c r="CN1514" s="1453"/>
      <c r="CO1514" s="1453"/>
      <c r="CP1514" s="1453"/>
      <c r="CQ1514" s="1453"/>
      <c r="CR1514" s="1453"/>
      <c r="CS1514" s="1453"/>
      <c r="CT1514" s="1453"/>
      <c r="CU1514" s="1453"/>
      <c r="CV1514" s="1453"/>
      <c r="CW1514" s="1453"/>
      <c r="CX1514" s="1453"/>
      <c r="CY1514" s="1453"/>
      <c r="CZ1514" s="1453"/>
      <c r="DA1514" s="1453"/>
      <c r="DB1514" s="1453"/>
      <c r="DC1514" s="1453"/>
      <c r="DD1514" s="1453"/>
      <c r="DE1514" s="1453"/>
      <c r="DF1514" s="1453"/>
      <c r="DG1514" s="1453"/>
      <c r="DH1514" s="1453"/>
      <c r="DI1514" s="1453"/>
      <c r="DJ1514" s="1453"/>
      <c r="DK1514" s="1453"/>
      <c r="DL1514" s="1453"/>
      <c r="DM1514" s="1453"/>
      <c r="DN1514" s="1453"/>
      <c r="DO1514" s="1453"/>
      <c r="DP1514" s="1453"/>
      <c r="DQ1514" s="1453"/>
      <c r="DR1514" s="1453"/>
      <c r="DS1514" s="1453"/>
      <c r="DT1514" s="1453"/>
    </row>
    <row r="1515" spans="1:124" s="1543" customFormat="1" ht="21.9" customHeight="1" x14ac:dyDescent="0.3">
      <c r="A1515" s="1453"/>
      <c r="B1515" s="1453"/>
      <c r="C1515" s="1514"/>
      <c r="D1515" s="1514"/>
      <c r="E1515" s="1514"/>
      <c r="F1515" s="1848"/>
      <c r="G1515" s="1930"/>
      <c r="H1515" s="1516"/>
      <c r="I1515" s="1537"/>
      <c r="J1515" s="1537"/>
      <c r="K1515" s="1453"/>
      <c r="L1515" s="1453"/>
      <c r="M1515" s="1453"/>
      <c r="N1515" s="1514"/>
      <c r="O1515" s="1453"/>
      <c r="P1515" s="1453"/>
      <c r="Q1515" s="1453"/>
      <c r="R1515" s="1453"/>
      <c r="S1515" s="1453"/>
      <c r="T1515" s="1452"/>
      <c r="U1515"/>
      <c r="V1515"/>
      <c r="W1515" s="1453"/>
      <c r="X1515" s="1453"/>
      <c r="Y1515" s="1453"/>
      <c r="Z1515" s="1453"/>
      <c r="AA1515" s="1453"/>
      <c r="AB1515" s="1453"/>
      <c r="AC1515" s="1453"/>
      <c r="AD1515" s="1453"/>
      <c r="AE1515" s="1453"/>
      <c r="AF1515" s="1453"/>
      <c r="AG1515" s="1453"/>
      <c r="AH1515" s="1453"/>
      <c r="AI1515" s="1453"/>
      <c r="AJ1515" s="1453"/>
      <c r="AK1515" s="1453"/>
      <c r="AL1515" s="1453"/>
      <c r="AM1515" s="1453"/>
      <c r="AN1515" s="1453"/>
      <c r="AO1515" s="1453"/>
      <c r="AP1515" s="1453"/>
      <c r="AQ1515" s="1453"/>
      <c r="AR1515" s="1454"/>
      <c r="AS1515" s="1453"/>
      <c r="AT1515" s="1453"/>
      <c r="AU1515" s="1453"/>
      <c r="AV1515" s="1453"/>
      <c r="AW1515" s="1453"/>
      <c r="AX1515" s="1453"/>
      <c r="AY1515" s="1453"/>
      <c r="AZ1515" s="1453"/>
      <c r="BA1515" s="1453"/>
      <c r="BB1515" s="1453"/>
      <c r="BC1515" s="1453"/>
      <c r="BD1515" s="1453"/>
      <c r="BE1515" s="1453"/>
      <c r="BF1515" s="1453"/>
      <c r="BG1515" s="1453"/>
      <c r="BH1515" s="1453"/>
      <c r="BI1515" s="1453"/>
      <c r="BJ1515" s="1453"/>
      <c r="BK1515" s="1453"/>
      <c r="BL1515" s="1453"/>
      <c r="BM1515" s="1453"/>
      <c r="BN1515" s="1453"/>
      <c r="BO1515" s="1453"/>
      <c r="BP1515" s="1453"/>
      <c r="BQ1515" s="1453"/>
      <c r="BR1515" s="1453"/>
      <c r="BS1515" s="1453"/>
      <c r="BT1515" s="1453"/>
      <c r="BU1515" s="1453"/>
      <c r="BV1515" s="1453"/>
      <c r="BW1515" s="1453"/>
      <c r="BX1515" s="1453"/>
      <c r="BY1515" s="1453"/>
      <c r="BZ1515" s="1453"/>
      <c r="CA1515" s="1453"/>
      <c r="CB1515" s="1453"/>
      <c r="CC1515" s="1453"/>
      <c r="CD1515" s="1453"/>
      <c r="CE1515" s="1453"/>
      <c r="CF1515" s="1453"/>
      <c r="CG1515" s="1453"/>
      <c r="CH1515" s="1453"/>
      <c r="CI1515" s="1453"/>
      <c r="CJ1515" s="1453"/>
      <c r="CK1515" s="1453"/>
      <c r="CL1515" s="1453"/>
      <c r="CM1515" s="1453"/>
      <c r="CN1515" s="1453"/>
      <c r="CO1515" s="1453"/>
      <c r="CP1515" s="1453"/>
      <c r="CQ1515" s="1453"/>
      <c r="CR1515" s="1453"/>
      <c r="CS1515" s="1453"/>
      <c r="CT1515" s="1453"/>
      <c r="CU1515" s="1453"/>
      <c r="CV1515" s="1453"/>
      <c r="CW1515" s="1453"/>
      <c r="CX1515" s="1453"/>
      <c r="CY1515" s="1453"/>
      <c r="CZ1515" s="1453"/>
      <c r="DA1515" s="1453"/>
      <c r="DB1515" s="1453"/>
      <c r="DC1515" s="1453"/>
      <c r="DD1515" s="1453"/>
      <c r="DE1515" s="1453"/>
      <c r="DF1515" s="1453"/>
      <c r="DG1515" s="1453"/>
      <c r="DH1515" s="1453"/>
      <c r="DI1515" s="1453"/>
      <c r="DJ1515" s="1453"/>
      <c r="DK1515" s="1453"/>
      <c r="DL1515" s="1453"/>
      <c r="DM1515" s="1453"/>
      <c r="DN1515" s="1453"/>
      <c r="DO1515" s="1453"/>
      <c r="DP1515" s="1453"/>
      <c r="DQ1515" s="1453"/>
      <c r="DR1515" s="1453"/>
      <c r="DS1515" s="1453"/>
      <c r="DT1515" s="1453"/>
    </row>
    <row r="1516" spans="1:124" s="1543" customFormat="1" ht="21.9" customHeight="1" x14ac:dyDescent="0.3">
      <c r="A1516" s="1453"/>
      <c r="B1516" s="1453"/>
      <c r="C1516" s="1514"/>
      <c r="D1516" s="1514"/>
      <c r="E1516" s="1514"/>
      <c r="F1516" s="1848"/>
      <c r="G1516" s="1930"/>
      <c r="H1516" s="1516"/>
      <c r="I1516" s="1537"/>
      <c r="J1516" s="1537"/>
      <c r="K1516" s="1453"/>
      <c r="L1516" s="1453"/>
      <c r="M1516" s="1453"/>
      <c r="N1516" s="1514"/>
      <c r="O1516" s="1453"/>
      <c r="P1516" s="1453"/>
      <c r="Q1516" s="1453"/>
      <c r="R1516" s="1453"/>
      <c r="S1516" s="1453"/>
      <c r="T1516" s="1452"/>
      <c r="U1516"/>
      <c r="V1516"/>
      <c r="W1516" s="1453"/>
      <c r="X1516" s="1453"/>
      <c r="Y1516" s="1453"/>
      <c r="Z1516" s="1453"/>
      <c r="AA1516" s="1453"/>
      <c r="AB1516" s="1453"/>
      <c r="AC1516" s="1453"/>
      <c r="AD1516" s="1453"/>
      <c r="AE1516" s="1453"/>
      <c r="AF1516" s="1453"/>
      <c r="AG1516" s="1453"/>
      <c r="AH1516" s="1453"/>
      <c r="AI1516" s="1453"/>
      <c r="AJ1516" s="1453"/>
      <c r="AK1516" s="1453"/>
      <c r="AL1516" s="1453"/>
      <c r="AM1516" s="1453"/>
      <c r="AN1516" s="1453"/>
      <c r="AO1516" s="1453"/>
      <c r="AP1516" s="1453"/>
      <c r="AQ1516" s="1453"/>
      <c r="AR1516" s="1454"/>
      <c r="AS1516" s="1453"/>
      <c r="AT1516" s="1453"/>
      <c r="AU1516" s="1453"/>
      <c r="AV1516" s="1453"/>
      <c r="AW1516" s="1453"/>
      <c r="AX1516" s="1453"/>
      <c r="AY1516" s="1453"/>
      <c r="AZ1516" s="1453"/>
      <c r="BA1516" s="1453"/>
      <c r="BB1516" s="1453"/>
      <c r="BC1516" s="1453"/>
      <c r="BD1516" s="1453"/>
      <c r="BE1516" s="1453"/>
      <c r="BF1516" s="1453"/>
      <c r="BG1516" s="1453"/>
      <c r="BH1516" s="1453"/>
      <c r="BI1516" s="1453"/>
      <c r="BJ1516" s="1453"/>
      <c r="BK1516" s="1453"/>
      <c r="BL1516" s="1453"/>
      <c r="BM1516" s="1453"/>
      <c r="BN1516" s="1453"/>
      <c r="BO1516" s="1453"/>
      <c r="BP1516" s="1453"/>
      <c r="BQ1516" s="1453"/>
      <c r="BR1516" s="1453"/>
      <c r="BS1516" s="1453"/>
      <c r="BT1516" s="1453"/>
      <c r="BU1516" s="1453"/>
      <c r="BV1516" s="1453"/>
      <c r="BW1516" s="1453"/>
      <c r="BX1516" s="1453"/>
      <c r="BY1516" s="1453"/>
      <c r="BZ1516" s="1453"/>
      <c r="CA1516" s="1453"/>
      <c r="CB1516" s="1453"/>
      <c r="CC1516" s="1453"/>
      <c r="CD1516" s="1453"/>
      <c r="CE1516" s="1453"/>
      <c r="CF1516" s="1453"/>
      <c r="CG1516" s="1453"/>
      <c r="CH1516" s="1453"/>
      <c r="CI1516" s="1453"/>
      <c r="CJ1516" s="1453"/>
      <c r="CK1516" s="1453"/>
      <c r="CL1516" s="1453"/>
      <c r="CM1516" s="1453"/>
      <c r="CN1516" s="1453"/>
      <c r="CO1516" s="1453"/>
      <c r="CP1516" s="1453"/>
      <c r="CQ1516" s="1453"/>
      <c r="CR1516" s="1453"/>
      <c r="CS1516" s="1453"/>
      <c r="CT1516" s="1453"/>
      <c r="CU1516" s="1453"/>
      <c r="CV1516" s="1453"/>
      <c r="CW1516" s="1453"/>
      <c r="CX1516" s="1453"/>
      <c r="CY1516" s="1453"/>
      <c r="CZ1516" s="1453"/>
      <c r="DA1516" s="1453"/>
      <c r="DB1516" s="1453"/>
      <c r="DC1516" s="1453"/>
      <c r="DD1516" s="1453"/>
      <c r="DE1516" s="1453"/>
      <c r="DF1516" s="1453"/>
      <c r="DG1516" s="1453"/>
      <c r="DH1516" s="1453"/>
      <c r="DI1516" s="1453"/>
      <c r="DJ1516" s="1453"/>
      <c r="DK1516" s="1453"/>
      <c r="DL1516" s="1453"/>
      <c r="DM1516" s="1453"/>
      <c r="DN1516" s="1453"/>
      <c r="DO1516" s="1453"/>
      <c r="DP1516" s="1453"/>
      <c r="DQ1516" s="1453"/>
      <c r="DR1516" s="1453"/>
      <c r="DS1516" s="1453"/>
      <c r="DT1516" s="1453"/>
    </row>
    <row r="1517" spans="1:124" s="1543" customFormat="1" ht="21.9" customHeight="1" x14ac:dyDescent="0.3">
      <c r="A1517" s="1453"/>
      <c r="B1517" s="1453"/>
      <c r="C1517" s="1514"/>
      <c r="D1517" s="1514"/>
      <c r="E1517" s="1514"/>
      <c r="F1517" s="1848"/>
      <c r="G1517" s="1930"/>
      <c r="H1517" s="1516"/>
      <c r="I1517" s="1537"/>
      <c r="J1517" s="1537"/>
      <c r="K1517" s="1453"/>
      <c r="L1517" s="1453"/>
      <c r="M1517" s="1453"/>
      <c r="N1517" s="1514"/>
      <c r="O1517" s="1453"/>
      <c r="P1517" s="1453"/>
      <c r="Q1517" s="1453"/>
      <c r="R1517" s="1453"/>
      <c r="S1517" s="1453"/>
      <c r="T1517" s="1452"/>
      <c r="U1517"/>
      <c r="V1517"/>
      <c r="W1517" s="1453"/>
      <c r="X1517" s="1453"/>
      <c r="Y1517" s="1453"/>
      <c r="Z1517" s="1453"/>
      <c r="AA1517" s="1453"/>
      <c r="AB1517" s="1453"/>
      <c r="AC1517" s="1453"/>
      <c r="AD1517" s="1453"/>
      <c r="AE1517" s="1453"/>
      <c r="AF1517" s="1453"/>
      <c r="AG1517" s="1453"/>
      <c r="AH1517" s="1453"/>
      <c r="AI1517" s="1453"/>
      <c r="AJ1517" s="1453"/>
      <c r="AK1517" s="1453"/>
      <c r="AL1517" s="1453"/>
      <c r="AM1517" s="1453"/>
      <c r="AN1517" s="1453"/>
      <c r="AO1517" s="1453"/>
      <c r="AP1517" s="1453"/>
      <c r="AQ1517" s="1453"/>
      <c r="AR1517" s="1454"/>
      <c r="AS1517" s="1453"/>
      <c r="AT1517" s="1453"/>
      <c r="AU1517" s="1453"/>
      <c r="AV1517" s="1453"/>
      <c r="AW1517" s="1453"/>
      <c r="AX1517" s="1453"/>
      <c r="AY1517" s="1453"/>
      <c r="AZ1517" s="1453"/>
      <c r="BA1517" s="1453"/>
      <c r="BB1517" s="1453"/>
      <c r="BC1517" s="1453"/>
      <c r="BD1517" s="1453"/>
      <c r="BE1517" s="1453"/>
      <c r="BF1517" s="1453"/>
      <c r="BG1517" s="1453"/>
      <c r="BH1517" s="1453"/>
      <c r="BI1517" s="1453"/>
      <c r="BJ1517" s="1453"/>
      <c r="BK1517" s="1453"/>
      <c r="BL1517" s="1453"/>
      <c r="BM1517" s="1453"/>
      <c r="BN1517" s="1453"/>
      <c r="BO1517" s="1453"/>
      <c r="BP1517" s="1453"/>
      <c r="BQ1517" s="1453"/>
      <c r="BR1517" s="1453"/>
      <c r="BS1517" s="1453"/>
      <c r="BT1517" s="1453"/>
      <c r="BU1517" s="1453"/>
      <c r="BV1517" s="1453"/>
      <c r="BW1517" s="1453"/>
      <c r="BX1517" s="1453"/>
      <c r="BY1517" s="1453"/>
      <c r="BZ1517" s="1453"/>
      <c r="CA1517" s="1453"/>
      <c r="CB1517" s="1453"/>
      <c r="CC1517" s="1453"/>
      <c r="CD1517" s="1453"/>
      <c r="CE1517" s="1453"/>
      <c r="CF1517" s="1453"/>
      <c r="CG1517" s="1453"/>
      <c r="CH1517" s="1453"/>
      <c r="CI1517" s="1453"/>
      <c r="CJ1517" s="1453"/>
      <c r="CK1517" s="1453"/>
      <c r="CL1517" s="1453"/>
      <c r="CM1517" s="1453"/>
      <c r="CN1517" s="1453"/>
      <c r="CO1517" s="1453"/>
      <c r="CP1517" s="1453"/>
      <c r="CQ1517" s="1453"/>
      <c r="CR1517" s="1453"/>
      <c r="CS1517" s="1453"/>
      <c r="CT1517" s="1453"/>
      <c r="CU1517" s="1453"/>
      <c r="CV1517" s="1453"/>
      <c r="CW1517" s="1453"/>
      <c r="CX1517" s="1453"/>
      <c r="CY1517" s="1453"/>
      <c r="CZ1517" s="1453"/>
      <c r="DA1517" s="1453"/>
      <c r="DB1517" s="1453"/>
      <c r="DC1517" s="1453"/>
      <c r="DD1517" s="1453"/>
      <c r="DE1517" s="1453"/>
      <c r="DF1517" s="1453"/>
      <c r="DG1517" s="1453"/>
      <c r="DH1517" s="1453"/>
      <c r="DI1517" s="1453"/>
      <c r="DJ1517" s="1453"/>
      <c r="DK1517" s="1453"/>
      <c r="DL1517" s="1453"/>
      <c r="DM1517" s="1453"/>
      <c r="DN1517" s="1453"/>
      <c r="DO1517" s="1453"/>
      <c r="DP1517" s="1453"/>
      <c r="DQ1517" s="1453"/>
      <c r="DR1517" s="1453"/>
      <c r="DS1517" s="1453"/>
      <c r="DT1517" s="1453"/>
    </row>
    <row r="1518" spans="1:124" s="1543" customFormat="1" ht="21.9" customHeight="1" x14ac:dyDescent="0.3">
      <c r="A1518" s="1453"/>
      <c r="B1518" s="1453"/>
      <c r="C1518" s="1514"/>
      <c r="D1518" s="1514"/>
      <c r="E1518" s="1514"/>
      <c r="F1518" s="1848"/>
      <c r="G1518" s="1930"/>
      <c r="H1518" s="1516"/>
      <c r="I1518" s="1537"/>
      <c r="J1518" s="1537"/>
      <c r="K1518" s="1453"/>
      <c r="L1518" s="1453"/>
      <c r="M1518" s="1453"/>
      <c r="N1518" s="1514"/>
      <c r="O1518" s="1453"/>
      <c r="P1518" s="1453"/>
      <c r="Q1518" s="1453"/>
      <c r="R1518" s="1453"/>
      <c r="S1518" s="1453"/>
      <c r="T1518" s="1452"/>
      <c r="U1518"/>
      <c r="V1518"/>
      <c r="W1518" s="1453"/>
      <c r="X1518" s="1453"/>
      <c r="Y1518" s="1453"/>
      <c r="Z1518" s="1453"/>
      <c r="AA1518" s="1453"/>
      <c r="AB1518" s="1453"/>
      <c r="AC1518" s="1453"/>
      <c r="AD1518" s="1453"/>
      <c r="AE1518" s="1453"/>
      <c r="AF1518" s="1453"/>
      <c r="AG1518" s="1453"/>
      <c r="AH1518" s="1453"/>
      <c r="AI1518" s="1453"/>
      <c r="AJ1518" s="1453"/>
      <c r="AK1518" s="1453"/>
      <c r="AL1518" s="1453"/>
      <c r="AM1518" s="1453"/>
      <c r="AN1518" s="1453"/>
      <c r="AO1518" s="1453"/>
      <c r="AP1518" s="1453"/>
      <c r="AQ1518" s="1453"/>
      <c r="AR1518" s="1454"/>
      <c r="AS1518" s="1453"/>
      <c r="AT1518" s="1453"/>
      <c r="AU1518" s="1453"/>
      <c r="AV1518" s="1453"/>
      <c r="AW1518" s="1453"/>
      <c r="AX1518" s="1453"/>
      <c r="AY1518" s="1453"/>
      <c r="AZ1518" s="1453"/>
      <c r="BA1518" s="1453"/>
      <c r="BB1518" s="1453"/>
      <c r="BC1518" s="1453"/>
      <c r="BD1518" s="1453"/>
      <c r="BE1518" s="1453"/>
      <c r="BF1518" s="1453"/>
      <c r="BG1518" s="1453"/>
      <c r="BH1518" s="1453"/>
      <c r="BI1518" s="1453"/>
      <c r="BJ1518" s="1453"/>
      <c r="BK1518" s="1453"/>
      <c r="BL1518" s="1453"/>
      <c r="BM1518" s="1453"/>
      <c r="BN1518" s="1453"/>
      <c r="BO1518" s="1453"/>
      <c r="BP1518" s="1453"/>
      <c r="BQ1518" s="1453"/>
      <c r="BR1518" s="1453"/>
      <c r="BS1518" s="1453"/>
      <c r="BT1518" s="1453"/>
      <c r="BU1518" s="1453"/>
      <c r="BV1518" s="1453"/>
      <c r="BW1518" s="1453"/>
      <c r="BX1518" s="1453"/>
      <c r="BY1518" s="1453"/>
      <c r="BZ1518" s="1453"/>
      <c r="CA1518" s="1453"/>
      <c r="CB1518" s="1453"/>
      <c r="CC1518" s="1453"/>
      <c r="CD1518" s="1453"/>
      <c r="CE1518" s="1453"/>
      <c r="CF1518" s="1453"/>
      <c r="CG1518" s="1453"/>
      <c r="CH1518" s="1453"/>
      <c r="CI1518" s="1453"/>
      <c r="CJ1518" s="1453"/>
      <c r="CK1518" s="1453"/>
      <c r="CL1518" s="1453"/>
      <c r="CM1518" s="1453"/>
      <c r="CN1518" s="1453"/>
      <c r="CO1518" s="1453"/>
      <c r="CP1518" s="1453"/>
      <c r="CQ1518" s="1453"/>
      <c r="CR1518" s="1453"/>
      <c r="CS1518" s="1453"/>
      <c r="CT1518" s="1453"/>
      <c r="CU1518" s="1453"/>
      <c r="CV1518" s="1453"/>
      <c r="CW1518" s="1453"/>
      <c r="CX1518" s="1453"/>
      <c r="CY1518" s="1453"/>
      <c r="CZ1518" s="1453"/>
      <c r="DA1518" s="1453"/>
      <c r="DB1518" s="1453"/>
      <c r="DC1518" s="1453"/>
      <c r="DD1518" s="1453"/>
      <c r="DE1518" s="1453"/>
      <c r="DF1518" s="1453"/>
      <c r="DG1518" s="1453"/>
      <c r="DH1518" s="1453"/>
      <c r="DI1518" s="1453"/>
      <c r="DJ1518" s="1453"/>
      <c r="DK1518" s="1453"/>
      <c r="DL1518" s="1453"/>
      <c r="DM1518" s="1453"/>
      <c r="DN1518" s="1453"/>
      <c r="DO1518" s="1453"/>
      <c r="DP1518" s="1453"/>
      <c r="DQ1518" s="1453"/>
      <c r="DR1518" s="1453"/>
      <c r="DS1518" s="1453"/>
      <c r="DT1518" s="1453"/>
    </row>
    <row r="1519" spans="1:124" s="1543" customFormat="1" ht="21.9" customHeight="1" x14ac:dyDescent="0.3">
      <c r="A1519" s="1453"/>
      <c r="B1519" s="1453"/>
      <c r="C1519" s="1514"/>
      <c r="D1519" s="1514"/>
      <c r="E1519" s="1514"/>
      <c r="F1519" s="1848"/>
      <c r="G1519" s="1930"/>
      <c r="H1519" s="1516"/>
      <c r="I1519" s="1537"/>
      <c r="J1519" s="1537"/>
      <c r="K1519" s="1453"/>
      <c r="L1519" s="1453"/>
      <c r="M1519" s="1453"/>
      <c r="N1519" s="1514"/>
      <c r="O1519" s="1453"/>
      <c r="P1519" s="1453"/>
      <c r="Q1519" s="1453"/>
      <c r="R1519" s="1453"/>
      <c r="S1519" s="1453"/>
      <c r="T1519" s="1452"/>
      <c r="U1519"/>
      <c r="V1519"/>
      <c r="W1519" s="1453"/>
      <c r="X1519" s="1453"/>
      <c r="Y1519" s="1453"/>
      <c r="Z1519" s="1453"/>
      <c r="AA1519" s="1453"/>
      <c r="AB1519" s="1453"/>
      <c r="AC1519" s="1453"/>
      <c r="AD1519" s="1453"/>
      <c r="AE1519" s="1453"/>
      <c r="AF1519" s="1453"/>
      <c r="AG1519" s="1453"/>
      <c r="AH1519" s="1453"/>
      <c r="AI1519" s="1453"/>
      <c r="AJ1519" s="1453"/>
      <c r="AK1519" s="1453"/>
      <c r="AL1519" s="1453"/>
      <c r="AM1519" s="1453"/>
      <c r="AN1519" s="1453"/>
      <c r="AO1519" s="1453"/>
      <c r="AP1519" s="1453"/>
      <c r="AQ1519" s="1453"/>
      <c r="AR1519" s="1454"/>
      <c r="AS1519" s="1453"/>
      <c r="AT1519" s="1453"/>
      <c r="AU1519" s="1453"/>
      <c r="AV1519" s="1453"/>
      <c r="AW1519" s="1453"/>
      <c r="AX1519" s="1453"/>
      <c r="AY1519" s="1453"/>
      <c r="AZ1519" s="1453"/>
      <c r="BA1519" s="1453"/>
      <c r="BB1519" s="1453"/>
      <c r="BC1519" s="1453"/>
      <c r="BD1519" s="1453"/>
      <c r="BE1519" s="1453"/>
      <c r="BF1519" s="1453"/>
      <c r="BG1519" s="1453"/>
      <c r="BH1519" s="1453"/>
      <c r="BI1519" s="1453"/>
      <c r="BJ1519" s="1453"/>
      <c r="BK1519" s="1453"/>
      <c r="BL1519" s="1453"/>
      <c r="BM1519" s="1453"/>
      <c r="BN1519" s="1453"/>
      <c r="BO1519" s="1453"/>
      <c r="BP1519" s="1453"/>
      <c r="BQ1519" s="1453"/>
      <c r="BR1519" s="1453"/>
      <c r="BS1519" s="1453"/>
      <c r="BT1519" s="1453"/>
      <c r="BU1519" s="1453"/>
      <c r="BV1519" s="1453"/>
      <c r="BW1519" s="1453"/>
      <c r="BX1519" s="1453"/>
      <c r="BY1519" s="1453"/>
      <c r="BZ1519" s="1453"/>
      <c r="CA1519" s="1453"/>
      <c r="CB1519" s="1453"/>
      <c r="CC1519" s="1453"/>
      <c r="CD1519" s="1453"/>
      <c r="CE1519" s="1453"/>
      <c r="CF1519" s="1453"/>
      <c r="CG1519" s="1453"/>
      <c r="CH1519" s="1453"/>
      <c r="CI1519" s="1453"/>
      <c r="CJ1519" s="1453"/>
      <c r="CK1519" s="1453"/>
      <c r="CL1519" s="1453"/>
      <c r="CM1519" s="1453"/>
      <c r="CN1519" s="1453"/>
      <c r="CO1519" s="1453"/>
      <c r="CP1519" s="1453"/>
      <c r="CQ1519" s="1453"/>
      <c r="CR1519" s="1453"/>
      <c r="CS1519" s="1453"/>
      <c r="CT1519" s="1453"/>
      <c r="CU1519" s="1453"/>
      <c r="CV1519" s="1453"/>
      <c r="CW1519" s="1453"/>
      <c r="CX1519" s="1453"/>
      <c r="CY1519" s="1453"/>
      <c r="CZ1519" s="1453"/>
      <c r="DA1519" s="1453"/>
      <c r="DB1519" s="1453"/>
      <c r="DC1519" s="1453"/>
      <c r="DD1519" s="1453"/>
      <c r="DE1519" s="1453"/>
      <c r="DF1519" s="1453"/>
      <c r="DG1519" s="1453"/>
      <c r="DH1519" s="1453"/>
      <c r="DI1519" s="1453"/>
      <c r="DJ1519" s="1453"/>
      <c r="DK1519" s="1453"/>
      <c r="DL1519" s="1453"/>
      <c r="DM1519" s="1453"/>
      <c r="DN1519" s="1453"/>
      <c r="DO1519" s="1453"/>
      <c r="DP1519" s="1453"/>
      <c r="DQ1519" s="1453"/>
      <c r="DR1519" s="1453"/>
      <c r="DS1519" s="1453"/>
      <c r="DT1519" s="1453"/>
    </row>
    <row r="1520" spans="1:124" s="1543" customFormat="1" ht="21.9" customHeight="1" x14ac:dyDescent="0.3">
      <c r="A1520" s="1453"/>
      <c r="B1520" s="1453"/>
      <c r="C1520" s="1514"/>
      <c r="D1520" s="1514"/>
      <c r="E1520" s="1514"/>
      <c r="F1520" s="1848"/>
      <c r="G1520" s="1930"/>
      <c r="H1520" s="1516"/>
      <c r="I1520" s="1537"/>
      <c r="J1520" s="1537"/>
      <c r="K1520" s="1453"/>
      <c r="L1520" s="1453"/>
      <c r="M1520" s="1453"/>
      <c r="N1520" s="1514"/>
      <c r="O1520" s="1453"/>
      <c r="P1520" s="1453"/>
      <c r="Q1520" s="1453"/>
      <c r="R1520" s="1453"/>
      <c r="S1520" s="1453"/>
      <c r="T1520" s="1452"/>
      <c r="U1520"/>
      <c r="V1520"/>
      <c r="W1520" s="1453"/>
      <c r="X1520" s="1453"/>
      <c r="Y1520" s="1453"/>
      <c r="Z1520" s="1453"/>
      <c r="AA1520" s="1453"/>
      <c r="AB1520" s="1453"/>
      <c r="AC1520" s="1453"/>
      <c r="AD1520" s="1453"/>
      <c r="AE1520" s="1453"/>
      <c r="AF1520" s="1453"/>
      <c r="AG1520" s="1453"/>
      <c r="AH1520" s="1453"/>
      <c r="AI1520" s="1453"/>
      <c r="AJ1520" s="1453"/>
      <c r="AK1520" s="1453"/>
      <c r="AL1520" s="1453"/>
      <c r="AM1520" s="1453"/>
      <c r="AN1520" s="1453"/>
      <c r="AO1520" s="1453"/>
      <c r="AP1520" s="1453"/>
      <c r="AQ1520" s="1453"/>
      <c r="AR1520" s="1454"/>
      <c r="AS1520" s="1453"/>
      <c r="AT1520" s="1453"/>
      <c r="AU1520" s="1453"/>
      <c r="AV1520" s="1453"/>
      <c r="AW1520" s="1453"/>
      <c r="AX1520" s="1453"/>
      <c r="AY1520" s="1453"/>
      <c r="AZ1520" s="1453"/>
      <c r="BA1520" s="1453"/>
      <c r="BB1520" s="1453"/>
      <c r="BC1520" s="1453"/>
      <c r="BD1520" s="1453"/>
      <c r="BE1520" s="1453"/>
      <c r="BF1520" s="1453"/>
      <c r="BG1520" s="1453"/>
      <c r="BH1520" s="1453"/>
      <c r="BI1520" s="1453"/>
      <c r="BJ1520" s="1453"/>
      <c r="BK1520" s="1453"/>
      <c r="BL1520" s="1453"/>
      <c r="BM1520" s="1453"/>
      <c r="BN1520" s="1453"/>
      <c r="BO1520" s="1453"/>
      <c r="BP1520" s="1453"/>
      <c r="BQ1520" s="1453"/>
      <c r="BR1520" s="1453"/>
      <c r="BS1520" s="1453"/>
      <c r="BT1520" s="1453"/>
      <c r="BU1520" s="1453"/>
      <c r="BV1520" s="1453"/>
      <c r="BW1520" s="1453"/>
      <c r="BX1520" s="1453"/>
      <c r="BY1520" s="1453"/>
      <c r="BZ1520" s="1453"/>
      <c r="CA1520" s="1453"/>
      <c r="CB1520" s="1453"/>
      <c r="CC1520" s="1453"/>
      <c r="CD1520" s="1453"/>
      <c r="CE1520" s="1453"/>
      <c r="CF1520" s="1453"/>
      <c r="CG1520" s="1453"/>
      <c r="CH1520" s="1453"/>
      <c r="CI1520" s="1453"/>
      <c r="CJ1520" s="1453"/>
      <c r="CK1520" s="1453"/>
      <c r="CL1520" s="1453"/>
      <c r="CM1520" s="1453"/>
      <c r="CN1520" s="1453"/>
      <c r="CO1520" s="1453"/>
      <c r="CP1520" s="1453"/>
      <c r="CQ1520" s="1453"/>
      <c r="CR1520" s="1453"/>
      <c r="CS1520" s="1453"/>
      <c r="CT1520" s="1453"/>
      <c r="CU1520" s="1453"/>
      <c r="CV1520" s="1453"/>
      <c r="CW1520" s="1453"/>
      <c r="CX1520" s="1453"/>
      <c r="CY1520" s="1453"/>
      <c r="CZ1520" s="1453"/>
      <c r="DA1520" s="1453"/>
      <c r="DB1520" s="1453"/>
      <c r="DC1520" s="1453"/>
      <c r="DD1520" s="1453"/>
      <c r="DE1520" s="1453"/>
      <c r="DF1520" s="1453"/>
      <c r="DG1520" s="1453"/>
      <c r="DH1520" s="1453"/>
      <c r="DI1520" s="1453"/>
      <c r="DJ1520" s="1453"/>
      <c r="DK1520" s="1453"/>
      <c r="DL1520" s="1453"/>
      <c r="DM1520" s="1453"/>
      <c r="DN1520" s="1453"/>
      <c r="DO1520" s="1453"/>
      <c r="DP1520" s="1453"/>
      <c r="DQ1520" s="1453"/>
      <c r="DR1520" s="1453"/>
      <c r="DS1520" s="1453"/>
      <c r="DT1520" s="1453"/>
    </row>
    <row r="1521" spans="1:124" s="1543" customFormat="1" ht="21.9" customHeight="1" x14ac:dyDescent="0.3">
      <c r="A1521" s="1453"/>
      <c r="B1521" s="1453"/>
      <c r="C1521" s="1514"/>
      <c r="D1521" s="1514"/>
      <c r="E1521" s="1514"/>
      <c r="F1521" s="1848"/>
      <c r="G1521" s="1930"/>
      <c r="H1521" s="1516"/>
      <c r="I1521" s="1537"/>
      <c r="J1521" s="1537"/>
      <c r="K1521" s="1453"/>
      <c r="L1521" s="1453"/>
      <c r="M1521" s="1453"/>
      <c r="N1521" s="1514"/>
      <c r="O1521" s="1453"/>
      <c r="P1521" s="1453"/>
      <c r="Q1521" s="1453"/>
      <c r="R1521" s="1453"/>
      <c r="S1521" s="1453"/>
      <c r="T1521" s="1452"/>
      <c r="U1521"/>
      <c r="V1521"/>
      <c r="W1521" s="1453"/>
      <c r="X1521" s="1453"/>
      <c r="Y1521" s="1453"/>
      <c r="Z1521" s="1453"/>
      <c r="AA1521" s="1453"/>
      <c r="AB1521" s="1453"/>
      <c r="AC1521" s="1453"/>
      <c r="AD1521" s="1453"/>
      <c r="AE1521" s="1453"/>
      <c r="AF1521" s="1453"/>
      <c r="AG1521" s="1453"/>
      <c r="AH1521" s="1453"/>
      <c r="AI1521" s="1453"/>
      <c r="AJ1521" s="1453"/>
      <c r="AK1521" s="1453"/>
      <c r="AL1521" s="1453"/>
      <c r="AM1521" s="1453"/>
      <c r="AN1521" s="1453"/>
      <c r="AO1521" s="1453"/>
      <c r="AP1521" s="1453"/>
      <c r="AQ1521" s="1453"/>
      <c r="AR1521" s="1454"/>
      <c r="AS1521" s="1453"/>
      <c r="AT1521" s="1453"/>
      <c r="AU1521" s="1453"/>
      <c r="AV1521" s="1453"/>
      <c r="AW1521" s="1453"/>
      <c r="AX1521" s="1453"/>
      <c r="AY1521" s="1453"/>
      <c r="AZ1521" s="1453"/>
      <c r="BA1521" s="1453"/>
      <c r="BB1521" s="1453"/>
      <c r="BC1521" s="1453"/>
      <c r="BD1521" s="1453"/>
      <c r="BE1521" s="1453"/>
      <c r="BF1521" s="1453"/>
      <c r="BG1521" s="1453"/>
      <c r="BH1521" s="1453"/>
      <c r="BI1521" s="1453"/>
      <c r="BJ1521" s="1453"/>
      <c r="BK1521" s="1453"/>
      <c r="BL1521" s="1453"/>
      <c r="BM1521" s="1453"/>
      <c r="BN1521" s="1453"/>
      <c r="BO1521" s="1453"/>
      <c r="BP1521" s="1453"/>
      <c r="BQ1521" s="1453"/>
      <c r="BR1521" s="1453"/>
      <c r="BS1521" s="1453"/>
      <c r="BT1521" s="1453"/>
      <c r="BU1521" s="1453"/>
      <c r="BV1521" s="1453"/>
      <c r="BW1521" s="1453"/>
      <c r="BX1521" s="1453"/>
      <c r="BY1521" s="1453"/>
      <c r="BZ1521" s="1453"/>
      <c r="CA1521" s="1453"/>
      <c r="CB1521" s="1453"/>
      <c r="CC1521" s="1453"/>
      <c r="CD1521" s="1453"/>
      <c r="CE1521" s="1453"/>
      <c r="CF1521" s="1453"/>
      <c r="CG1521" s="1453"/>
      <c r="CH1521" s="1453"/>
      <c r="CI1521" s="1453"/>
      <c r="CJ1521" s="1453"/>
      <c r="CK1521" s="1453"/>
      <c r="CL1521" s="1453"/>
      <c r="CM1521" s="1453"/>
      <c r="CN1521" s="1453"/>
      <c r="CO1521" s="1453"/>
      <c r="CP1521" s="1453"/>
      <c r="CQ1521" s="1453"/>
      <c r="CR1521" s="1453"/>
      <c r="CS1521" s="1453"/>
      <c r="CT1521" s="1453"/>
      <c r="CU1521" s="1453"/>
      <c r="CV1521" s="1453"/>
      <c r="CW1521" s="1453"/>
      <c r="CX1521" s="1453"/>
      <c r="CY1521" s="1453"/>
      <c r="CZ1521" s="1453"/>
      <c r="DA1521" s="1453"/>
      <c r="DB1521" s="1453"/>
      <c r="DC1521" s="1453"/>
      <c r="DD1521" s="1453"/>
      <c r="DE1521" s="1453"/>
      <c r="DF1521" s="1453"/>
      <c r="DG1521" s="1453"/>
      <c r="DH1521" s="1453"/>
      <c r="DI1521" s="1453"/>
      <c r="DJ1521" s="1453"/>
      <c r="DK1521" s="1453"/>
      <c r="DL1521" s="1453"/>
      <c r="DM1521" s="1453"/>
      <c r="DN1521" s="1453"/>
      <c r="DO1521" s="1453"/>
      <c r="DP1521" s="1453"/>
      <c r="DQ1521" s="1453"/>
      <c r="DR1521" s="1453"/>
      <c r="DS1521" s="1453"/>
      <c r="DT1521" s="1453"/>
    </row>
    <row r="1522" spans="1:124" s="1543" customFormat="1" ht="21.9" customHeight="1" x14ac:dyDescent="0.3">
      <c r="A1522" s="1453"/>
      <c r="B1522" s="1453"/>
      <c r="C1522" s="1514"/>
      <c r="D1522" s="1514"/>
      <c r="E1522" s="1514"/>
      <c r="F1522" s="1848"/>
      <c r="G1522" s="1930"/>
      <c r="H1522" s="1516"/>
      <c r="I1522" s="1537"/>
      <c r="J1522" s="1537"/>
      <c r="K1522" s="1453"/>
      <c r="L1522" s="1453"/>
      <c r="M1522" s="1453"/>
      <c r="N1522" s="1514"/>
      <c r="O1522" s="1453"/>
      <c r="P1522" s="1453"/>
      <c r="Q1522" s="1453"/>
      <c r="R1522" s="1453"/>
      <c r="S1522" s="1453"/>
      <c r="T1522" s="1452"/>
      <c r="U1522"/>
      <c r="V1522"/>
      <c r="W1522" s="1453"/>
      <c r="X1522" s="1453"/>
      <c r="Y1522" s="1453"/>
      <c r="Z1522" s="1453"/>
      <c r="AA1522" s="1453"/>
      <c r="AB1522" s="1453"/>
      <c r="AC1522" s="1453"/>
      <c r="AD1522" s="1453"/>
      <c r="AE1522" s="1453"/>
      <c r="AF1522" s="1453"/>
      <c r="AG1522" s="1453"/>
      <c r="AH1522" s="1453"/>
      <c r="AI1522" s="1453"/>
      <c r="AJ1522" s="1453"/>
      <c r="AK1522" s="1453"/>
      <c r="AL1522" s="1453"/>
      <c r="AM1522" s="1453"/>
      <c r="AN1522" s="1453"/>
      <c r="AO1522" s="1453"/>
      <c r="AP1522" s="1453"/>
      <c r="AQ1522" s="1453"/>
      <c r="AR1522" s="1454"/>
      <c r="AS1522" s="1453"/>
      <c r="AT1522" s="1453"/>
      <c r="AU1522" s="1453"/>
      <c r="AV1522" s="1453"/>
      <c r="AW1522" s="1453"/>
      <c r="AX1522" s="1453"/>
      <c r="AY1522" s="1453"/>
      <c r="AZ1522" s="1453"/>
      <c r="BA1522" s="1453"/>
      <c r="BB1522" s="1453"/>
      <c r="BC1522" s="1453"/>
      <c r="BD1522" s="1453"/>
      <c r="BE1522" s="1453"/>
      <c r="BF1522" s="1453"/>
      <c r="BG1522" s="1453"/>
      <c r="BH1522" s="1453"/>
      <c r="BI1522" s="1453"/>
      <c r="BJ1522" s="1453"/>
      <c r="BK1522" s="1453"/>
      <c r="BL1522" s="1453"/>
      <c r="BM1522" s="1453"/>
      <c r="BN1522" s="1453"/>
      <c r="BO1522" s="1453"/>
      <c r="BP1522" s="1453"/>
      <c r="BQ1522" s="1453"/>
      <c r="BR1522" s="1453"/>
      <c r="BS1522" s="1453"/>
      <c r="BT1522" s="1453"/>
      <c r="BU1522" s="1453"/>
      <c r="BV1522" s="1453"/>
      <c r="BW1522" s="1453"/>
      <c r="BX1522" s="1453"/>
      <c r="BY1522" s="1453"/>
      <c r="BZ1522" s="1453"/>
      <c r="CA1522" s="1453"/>
      <c r="CB1522" s="1453"/>
      <c r="CC1522" s="1453"/>
      <c r="CD1522" s="1453"/>
      <c r="CE1522" s="1453"/>
      <c r="CF1522" s="1453"/>
      <c r="CG1522" s="1453"/>
      <c r="CH1522" s="1453"/>
      <c r="CI1522" s="1453"/>
      <c r="CJ1522" s="1453"/>
      <c r="CK1522" s="1453"/>
      <c r="CL1522" s="1453"/>
      <c r="CM1522" s="1453"/>
      <c r="CN1522" s="1453"/>
      <c r="CO1522" s="1453"/>
      <c r="CP1522" s="1453"/>
      <c r="CQ1522" s="1453"/>
      <c r="CR1522" s="1453"/>
      <c r="CS1522" s="1453"/>
      <c r="CT1522" s="1453"/>
      <c r="CU1522" s="1453"/>
      <c r="CV1522" s="1453"/>
      <c r="CW1522" s="1453"/>
      <c r="CX1522" s="1453"/>
      <c r="CY1522" s="1453"/>
      <c r="CZ1522" s="1453"/>
      <c r="DA1522" s="1453"/>
      <c r="DB1522" s="1453"/>
      <c r="DC1522" s="1453"/>
      <c r="DD1522" s="1453"/>
      <c r="DE1522" s="1453"/>
      <c r="DF1522" s="1453"/>
      <c r="DG1522" s="1453"/>
      <c r="DH1522" s="1453"/>
      <c r="DI1522" s="1453"/>
      <c r="DJ1522" s="1453"/>
      <c r="DK1522" s="1453"/>
      <c r="DL1522" s="1453"/>
      <c r="DM1522" s="1453"/>
      <c r="DN1522" s="1453"/>
      <c r="DO1522" s="1453"/>
      <c r="DP1522" s="1453"/>
      <c r="DQ1522" s="1453"/>
      <c r="DR1522" s="1453"/>
      <c r="DS1522" s="1453"/>
      <c r="DT1522" s="1453"/>
    </row>
    <row r="1523" spans="1:124" s="1543" customFormat="1" ht="21.9" customHeight="1" x14ac:dyDescent="0.3">
      <c r="A1523" s="1453"/>
      <c r="B1523" s="1453"/>
      <c r="C1523" s="1514"/>
      <c r="D1523" s="1514"/>
      <c r="E1523" s="1514"/>
      <c r="F1523" s="1848"/>
      <c r="G1523" s="1930"/>
      <c r="H1523" s="1516"/>
      <c r="I1523" s="1537"/>
      <c r="J1523" s="1537"/>
      <c r="K1523" s="1453"/>
      <c r="L1523" s="1453"/>
      <c r="M1523" s="1453"/>
      <c r="N1523" s="1514"/>
      <c r="O1523" s="1453"/>
      <c r="P1523" s="1453"/>
      <c r="Q1523" s="1453"/>
      <c r="R1523" s="1453"/>
      <c r="S1523" s="1453"/>
      <c r="T1523" s="1452"/>
      <c r="U1523"/>
      <c r="V1523"/>
      <c r="W1523" s="1453"/>
      <c r="X1523" s="1453"/>
      <c r="Y1523" s="1453"/>
      <c r="Z1523" s="1453"/>
      <c r="AA1523" s="1453"/>
      <c r="AB1523" s="1453"/>
      <c r="AC1523" s="1453"/>
      <c r="AD1523" s="1453"/>
      <c r="AE1523" s="1453"/>
      <c r="AF1523" s="1453"/>
      <c r="AG1523" s="1453"/>
      <c r="AH1523" s="1453"/>
      <c r="AI1523" s="1453"/>
      <c r="AJ1523" s="1453"/>
      <c r="AK1523" s="1453"/>
      <c r="AL1523" s="1453"/>
      <c r="AM1523" s="1453"/>
      <c r="AN1523" s="1453"/>
      <c r="AO1523" s="1453"/>
      <c r="AP1523" s="1453"/>
      <c r="AQ1523" s="1453"/>
      <c r="AR1523" s="1454"/>
      <c r="AS1523" s="1453"/>
      <c r="AT1523" s="1453"/>
      <c r="AU1523" s="1453"/>
      <c r="AV1523" s="1453"/>
      <c r="AW1523" s="1453"/>
      <c r="AX1523" s="1453"/>
      <c r="AY1523" s="1453"/>
      <c r="AZ1523" s="1453"/>
      <c r="BA1523" s="1453"/>
      <c r="BB1523" s="1453"/>
      <c r="BC1523" s="1453"/>
      <c r="BD1523" s="1453"/>
      <c r="BE1523" s="1453"/>
      <c r="BF1523" s="1453"/>
      <c r="BG1523" s="1453"/>
      <c r="BH1523" s="1453"/>
      <c r="BI1523" s="1453"/>
      <c r="BJ1523" s="1453"/>
      <c r="BK1523" s="1453"/>
      <c r="BL1523" s="1453"/>
      <c r="BM1523" s="1453"/>
      <c r="BN1523" s="1453"/>
      <c r="BO1523" s="1453"/>
      <c r="BP1523" s="1453"/>
      <c r="BQ1523" s="1453"/>
      <c r="BR1523" s="1453"/>
      <c r="BS1523" s="1453"/>
      <c r="BT1523" s="1453"/>
      <c r="BU1523" s="1453"/>
      <c r="BV1523" s="1453"/>
      <c r="BW1523" s="1453"/>
      <c r="BX1523" s="1453"/>
      <c r="BY1523" s="1453"/>
      <c r="BZ1523" s="1453"/>
      <c r="CA1523" s="1453"/>
      <c r="CB1523" s="1453"/>
      <c r="CC1523" s="1453"/>
      <c r="CD1523" s="1453"/>
      <c r="CE1523" s="1453"/>
      <c r="CF1523" s="1453"/>
      <c r="CG1523" s="1453"/>
      <c r="CH1523" s="1453"/>
      <c r="CI1523" s="1453"/>
      <c r="CJ1523" s="1453"/>
      <c r="CK1523" s="1453"/>
      <c r="CL1523" s="1453"/>
      <c r="CM1523" s="1453"/>
      <c r="CN1523" s="1453"/>
      <c r="CO1523" s="1453"/>
      <c r="CP1523" s="1453"/>
      <c r="CQ1523" s="1453"/>
      <c r="CR1523" s="1453"/>
      <c r="CS1523" s="1453"/>
      <c r="CT1523" s="1453"/>
      <c r="CU1523" s="1453"/>
      <c r="CV1523" s="1453"/>
      <c r="CW1523" s="1453"/>
      <c r="CX1523" s="1453"/>
      <c r="CY1523" s="1453"/>
      <c r="CZ1523" s="1453"/>
      <c r="DA1523" s="1453"/>
      <c r="DB1523" s="1453"/>
      <c r="DC1523" s="1453"/>
      <c r="DD1523" s="1453"/>
      <c r="DE1523" s="1453"/>
      <c r="DF1523" s="1453"/>
      <c r="DG1523" s="1453"/>
      <c r="DH1523" s="1453"/>
      <c r="DI1523" s="1453"/>
      <c r="DJ1523" s="1453"/>
      <c r="DK1523" s="1453"/>
      <c r="DL1523" s="1453"/>
      <c r="DM1523" s="1453"/>
      <c r="DN1523" s="1453"/>
      <c r="DO1523" s="1453"/>
      <c r="DP1523" s="1453"/>
      <c r="DQ1523" s="1453"/>
      <c r="DR1523" s="1453"/>
      <c r="DS1523" s="1453"/>
      <c r="DT1523" s="1453"/>
    </row>
    <row r="1524" spans="1:124" s="1543" customFormat="1" ht="21.9" customHeight="1" x14ac:dyDescent="0.3">
      <c r="A1524" s="1453"/>
      <c r="B1524" s="1453"/>
      <c r="C1524" s="1514"/>
      <c r="D1524" s="1514"/>
      <c r="E1524" s="1514"/>
      <c r="F1524" s="1848"/>
      <c r="G1524" s="1930"/>
      <c r="H1524" s="1516"/>
      <c r="I1524" s="1537"/>
      <c r="J1524" s="1537"/>
      <c r="K1524" s="1453"/>
      <c r="L1524" s="1453"/>
      <c r="M1524" s="1453"/>
      <c r="N1524" s="1514"/>
      <c r="O1524" s="1453"/>
      <c r="P1524" s="1453"/>
      <c r="Q1524" s="1453"/>
      <c r="R1524" s="1453"/>
      <c r="S1524" s="1453"/>
      <c r="T1524" s="1452"/>
      <c r="U1524"/>
      <c r="V1524"/>
      <c r="W1524" s="1453"/>
      <c r="X1524" s="1453"/>
      <c r="Y1524" s="1453"/>
      <c r="Z1524" s="1453"/>
      <c r="AA1524" s="1453"/>
      <c r="AB1524" s="1453"/>
      <c r="AC1524" s="1453"/>
      <c r="AD1524" s="1453"/>
      <c r="AE1524" s="1453"/>
      <c r="AF1524" s="1453"/>
      <c r="AG1524" s="1453"/>
      <c r="AH1524" s="1453"/>
      <c r="AI1524" s="1453"/>
      <c r="AJ1524" s="1453"/>
      <c r="AK1524" s="1453"/>
      <c r="AL1524" s="1453"/>
      <c r="AM1524" s="1453"/>
      <c r="AN1524" s="1453"/>
      <c r="AO1524" s="1453"/>
      <c r="AP1524" s="1453"/>
      <c r="AQ1524" s="1453"/>
      <c r="AR1524" s="1454"/>
      <c r="AS1524" s="1453"/>
      <c r="AT1524" s="1453"/>
      <c r="AU1524" s="1453"/>
      <c r="AV1524" s="1453"/>
      <c r="AW1524" s="1453"/>
      <c r="AX1524" s="1453"/>
      <c r="AY1524" s="1453"/>
      <c r="AZ1524" s="1453"/>
      <c r="BA1524" s="1453"/>
      <c r="BB1524" s="1453"/>
      <c r="BC1524" s="1453"/>
      <c r="BD1524" s="1453"/>
      <c r="BE1524" s="1453"/>
      <c r="BF1524" s="1453"/>
      <c r="BG1524" s="1453"/>
      <c r="BH1524" s="1453"/>
      <c r="BI1524" s="1453"/>
      <c r="BJ1524" s="1453"/>
      <c r="BK1524" s="1453"/>
      <c r="BL1524" s="1453"/>
      <c r="BM1524" s="1453"/>
      <c r="BN1524" s="1453"/>
      <c r="BO1524" s="1453"/>
      <c r="BP1524" s="1453"/>
      <c r="BQ1524" s="1453"/>
      <c r="BR1524" s="1453"/>
      <c r="BS1524" s="1453"/>
      <c r="BT1524" s="1453"/>
      <c r="BU1524" s="1453"/>
      <c r="BV1524" s="1453"/>
      <c r="BW1524" s="1453"/>
      <c r="BX1524" s="1453"/>
      <c r="BY1524" s="1453"/>
      <c r="BZ1524" s="1453"/>
      <c r="CA1524" s="1453"/>
      <c r="CB1524" s="1453"/>
      <c r="CC1524" s="1453"/>
      <c r="CD1524" s="1453"/>
      <c r="CE1524" s="1453"/>
      <c r="CF1524" s="1453"/>
      <c r="CG1524" s="1453"/>
      <c r="CH1524" s="1453"/>
      <c r="CI1524" s="1453"/>
      <c r="CJ1524" s="1453"/>
      <c r="CK1524" s="1453"/>
      <c r="CL1524" s="1453"/>
      <c r="CM1524" s="1453"/>
      <c r="CN1524" s="1453"/>
      <c r="CO1524" s="1453"/>
      <c r="CP1524" s="1453"/>
      <c r="CQ1524" s="1453"/>
      <c r="CR1524" s="1453"/>
      <c r="CS1524" s="1453"/>
      <c r="CT1524" s="1453"/>
      <c r="CU1524" s="1453"/>
      <c r="CV1524" s="1453"/>
      <c r="CW1524" s="1453"/>
      <c r="CX1524" s="1453"/>
      <c r="CY1524" s="1453"/>
      <c r="CZ1524" s="1453"/>
      <c r="DA1524" s="1453"/>
      <c r="DB1524" s="1453"/>
      <c r="DC1524" s="1453"/>
      <c r="DD1524" s="1453"/>
      <c r="DE1524" s="1453"/>
      <c r="DF1524" s="1453"/>
      <c r="DG1524" s="1453"/>
      <c r="DH1524" s="1453"/>
      <c r="DI1524" s="1453"/>
      <c r="DJ1524" s="1453"/>
      <c r="DK1524" s="1453"/>
      <c r="DL1524" s="1453"/>
      <c r="DM1524" s="1453"/>
      <c r="DN1524" s="1453"/>
      <c r="DO1524" s="1453"/>
      <c r="DP1524" s="1453"/>
      <c r="DQ1524" s="1453"/>
      <c r="DR1524" s="1453"/>
      <c r="DS1524" s="1453"/>
      <c r="DT1524" s="1453"/>
    </row>
    <row r="1525" spans="1:124" s="1543" customFormat="1" ht="21.9" customHeight="1" x14ac:dyDescent="0.3">
      <c r="A1525" s="1453"/>
      <c r="B1525" s="1453"/>
      <c r="C1525" s="1514"/>
      <c r="D1525" s="1514"/>
      <c r="E1525" s="1514"/>
      <c r="F1525" s="1848"/>
      <c r="G1525" s="1930"/>
      <c r="H1525" s="1516"/>
      <c r="I1525" s="1537"/>
      <c r="J1525" s="1537"/>
      <c r="K1525" s="1453"/>
      <c r="L1525" s="1453"/>
      <c r="M1525" s="1453"/>
      <c r="N1525" s="1514"/>
      <c r="O1525" s="1453"/>
      <c r="P1525" s="1453"/>
      <c r="Q1525" s="1453"/>
      <c r="R1525" s="1453"/>
      <c r="S1525" s="1453"/>
      <c r="T1525" s="1452"/>
      <c r="U1525"/>
      <c r="V1525"/>
      <c r="W1525" s="1453"/>
      <c r="X1525" s="1453"/>
      <c r="Y1525" s="1453"/>
      <c r="Z1525" s="1453"/>
      <c r="AA1525" s="1453"/>
      <c r="AB1525" s="1453"/>
      <c r="AC1525" s="1453"/>
      <c r="AD1525" s="1453"/>
      <c r="AE1525" s="1453"/>
      <c r="AF1525" s="1453"/>
      <c r="AG1525" s="1453"/>
      <c r="AH1525" s="1453"/>
      <c r="AI1525" s="1453"/>
      <c r="AJ1525" s="1453"/>
      <c r="AK1525" s="1453"/>
      <c r="AL1525" s="1453"/>
      <c r="AM1525" s="1453"/>
      <c r="AN1525" s="1453"/>
      <c r="AO1525" s="1453"/>
      <c r="AP1525" s="1453"/>
      <c r="AQ1525" s="1453"/>
      <c r="AR1525" s="1454"/>
      <c r="AS1525" s="1453"/>
      <c r="AT1525" s="1453"/>
      <c r="AU1525" s="1453"/>
      <c r="AV1525" s="1453"/>
      <c r="AW1525" s="1453"/>
      <c r="AX1525" s="1453"/>
      <c r="AY1525" s="1453"/>
      <c r="AZ1525" s="1453"/>
      <c r="BA1525" s="1453"/>
      <c r="BB1525" s="1453"/>
      <c r="BC1525" s="1453"/>
      <c r="BD1525" s="1453"/>
      <c r="BE1525" s="1453"/>
      <c r="BF1525" s="1453"/>
      <c r="BG1525" s="1453"/>
      <c r="BH1525" s="1453"/>
      <c r="BI1525" s="1453"/>
      <c r="BJ1525" s="1453"/>
      <c r="BK1525" s="1453"/>
      <c r="BL1525" s="1453"/>
      <c r="BM1525" s="1453"/>
      <c r="BN1525" s="1453"/>
      <c r="BO1525" s="1453"/>
      <c r="BP1525" s="1453"/>
      <c r="BQ1525" s="1453"/>
      <c r="BR1525" s="1453"/>
      <c r="BS1525" s="1453"/>
      <c r="BT1525" s="1453"/>
      <c r="BU1525" s="1453"/>
      <c r="BV1525" s="1453"/>
      <c r="BW1525" s="1453"/>
      <c r="BX1525" s="1453"/>
      <c r="BY1525" s="1453"/>
      <c r="BZ1525" s="1453"/>
      <c r="CA1525" s="1453"/>
      <c r="CB1525" s="1453"/>
      <c r="CC1525" s="1453"/>
      <c r="CD1525" s="1453"/>
      <c r="CE1525" s="1453"/>
      <c r="CF1525" s="1453"/>
      <c r="CG1525" s="1453"/>
      <c r="CH1525" s="1453"/>
      <c r="CI1525" s="1453"/>
      <c r="CJ1525" s="1453"/>
      <c r="CK1525" s="1453"/>
      <c r="CL1525" s="1453"/>
      <c r="CM1525" s="1453"/>
      <c r="CN1525" s="1453"/>
      <c r="CO1525" s="1453"/>
      <c r="CP1525" s="1453"/>
      <c r="CQ1525" s="1453"/>
      <c r="CR1525" s="1453"/>
      <c r="CS1525" s="1453"/>
      <c r="CT1525" s="1453"/>
      <c r="CU1525" s="1453"/>
      <c r="CV1525" s="1453"/>
      <c r="CW1525" s="1453"/>
      <c r="CX1525" s="1453"/>
      <c r="CY1525" s="1453"/>
      <c r="CZ1525" s="1453"/>
      <c r="DA1525" s="1453"/>
      <c r="DB1525" s="1453"/>
      <c r="DC1525" s="1453"/>
      <c r="DD1525" s="1453"/>
      <c r="DE1525" s="1453"/>
      <c r="DF1525" s="1453"/>
      <c r="DG1525" s="1453"/>
      <c r="DH1525" s="1453"/>
      <c r="DI1525" s="1453"/>
      <c r="DJ1525" s="1453"/>
      <c r="DK1525" s="1453"/>
      <c r="DL1525" s="1453"/>
      <c r="DM1525" s="1453"/>
      <c r="DN1525" s="1453"/>
      <c r="DO1525" s="1453"/>
      <c r="DP1525" s="1453"/>
      <c r="DQ1525" s="1453"/>
      <c r="DR1525" s="1453"/>
      <c r="DS1525" s="1453"/>
      <c r="DT1525" s="1453"/>
    </row>
    <row r="1526" spans="1:124" s="1543" customFormat="1" ht="21.9" customHeight="1" x14ac:dyDescent="0.3">
      <c r="A1526" s="1453"/>
      <c r="B1526" s="1453"/>
      <c r="C1526" s="1514"/>
      <c r="D1526" s="1514"/>
      <c r="E1526" s="1514"/>
      <c r="F1526" s="1848"/>
      <c r="G1526" s="1930"/>
      <c r="H1526" s="1516"/>
      <c r="I1526" s="1537"/>
      <c r="J1526" s="1537"/>
      <c r="K1526" s="1453"/>
      <c r="L1526" s="1453"/>
      <c r="M1526" s="1453"/>
      <c r="N1526" s="1514"/>
      <c r="O1526" s="1453"/>
      <c r="P1526" s="1453"/>
      <c r="Q1526" s="1453"/>
      <c r="R1526" s="1453"/>
      <c r="S1526" s="1453"/>
      <c r="T1526" s="1452"/>
      <c r="U1526"/>
      <c r="V1526"/>
      <c r="W1526" s="1453"/>
      <c r="X1526" s="1453"/>
      <c r="Y1526" s="1453"/>
      <c r="Z1526" s="1453"/>
      <c r="AA1526" s="1453"/>
      <c r="AB1526" s="1453"/>
      <c r="AC1526" s="1453"/>
      <c r="AD1526" s="1453"/>
      <c r="AE1526" s="1453"/>
      <c r="AF1526" s="1453"/>
      <c r="AG1526" s="1453"/>
      <c r="AH1526" s="1453"/>
      <c r="AI1526" s="1453"/>
      <c r="AJ1526" s="1453"/>
      <c r="AK1526" s="1453"/>
      <c r="AL1526" s="1453"/>
      <c r="AM1526" s="1453"/>
      <c r="AN1526" s="1453"/>
      <c r="AO1526" s="1453"/>
      <c r="AP1526" s="1453"/>
      <c r="AQ1526" s="1453"/>
      <c r="AR1526" s="1454"/>
      <c r="AS1526" s="1453"/>
      <c r="AT1526" s="1453"/>
      <c r="AU1526" s="1453"/>
      <c r="AV1526" s="1453"/>
      <c r="AW1526" s="1453"/>
      <c r="AX1526" s="1453"/>
      <c r="AY1526" s="1453"/>
      <c r="AZ1526" s="1453"/>
      <c r="BA1526" s="1453"/>
      <c r="BB1526" s="1453"/>
      <c r="BC1526" s="1453"/>
      <c r="BD1526" s="1453"/>
      <c r="BE1526" s="1453"/>
      <c r="BF1526" s="1453"/>
      <c r="BG1526" s="1453"/>
      <c r="BH1526" s="1453"/>
      <c r="BI1526" s="1453"/>
      <c r="BJ1526" s="1453"/>
      <c r="BK1526" s="1453"/>
      <c r="BL1526" s="1453"/>
      <c r="BM1526" s="1453"/>
      <c r="BN1526" s="1453"/>
      <c r="BO1526" s="1453"/>
      <c r="BP1526" s="1453"/>
      <c r="BQ1526" s="1453"/>
      <c r="BR1526" s="1453"/>
      <c r="BS1526" s="1453"/>
      <c r="BT1526" s="1453"/>
      <c r="BU1526" s="1453"/>
      <c r="BV1526" s="1453"/>
      <c r="BW1526" s="1453"/>
      <c r="BX1526" s="1453"/>
      <c r="BY1526" s="1453"/>
      <c r="BZ1526" s="1453"/>
      <c r="CA1526" s="1453"/>
      <c r="CB1526" s="1453"/>
      <c r="CC1526" s="1453"/>
      <c r="CD1526" s="1453"/>
      <c r="CE1526" s="1453"/>
      <c r="CF1526" s="1453"/>
      <c r="CG1526" s="1453"/>
      <c r="CH1526" s="1453"/>
      <c r="CI1526" s="1453"/>
      <c r="CJ1526" s="1453"/>
      <c r="CK1526" s="1453"/>
      <c r="CL1526" s="1453"/>
      <c r="CM1526" s="1453"/>
      <c r="CN1526" s="1453"/>
      <c r="CO1526" s="1453"/>
      <c r="CP1526" s="1453"/>
      <c r="CQ1526" s="1453"/>
      <c r="CR1526" s="1453"/>
      <c r="CS1526" s="1453"/>
      <c r="CT1526" s="1453"/>
      <c r="CU1526" s="1453"/>
      <c r="CV1526" s="1453"/>
      <c r="CW1526" s="1453"/>
      <c r="CX1526" s="1453"/>
      <c r="CY1526" s="1453"/>
      <c r="CZ1526" s="1453"/>
      <c r="DA1526" s="1453"/>
      <c r="DB1526" s="1453"/>
      <c r="DC1526" s="1453"/>
      <c r="DD1526" s="1453"/>
      <c r="DE1526" s="1453"/>
      <c r="DF1526" s="1453"/>
      <c r="DG1526" s="1453"/>
      <c r="DH1526" s="1453"/>
      <c r="DI1526" s="1453"/>
      <c r="DJ1526" s="1453"/>
      <c r="DK1526" s="1453"/>
      <c r="DL1526" s="1453"/>
      <c r="DM1526" s="1453"/>
      <c r="DN1526" s="1453"/>
      <c r="DO1526" s="1453"/>
      <c r="DP1526" s="1453"/>
      <c r="DQ1526" s="1453"/>
      <c r="DR1526" s="1453"/>
      <c r="DS1526" s="1453"/>
      <c r="DT1526" s="1453"/>
    </row>
    <row r="1527" spans="1:124" s="1543" customFormat="1" ht="21.9" customHeight="1" x14ac:dyDescent="0.3">
      <c r="A1527" s="1453"/>
      <c r="B1527" s="1453"/>
      <c r="C1527" s="1514"/>
      <c r="D1527" s="1514"/>
      <c r="E1527" s="1514"/>
      <c r="F1527" s="1848"/>
      <c r="G1527" s="1930"/>
      <c r="H1527" s="1516"/>
      <c r="I1527" s="1537"/>
      <c r="J1527" s="1537"/>
      <c r="K1527" s="1453"/>
      <c r="L1527" s="1453"/>
      <c r="M1527" s="1453"/>
      <c r="N1527" s="1514"/>
      <c r="O1527" s="1453"/>
      <c r="P1527" s="1453"/>
      <c r="Q1527" s="1453"/>
      <c r="R1527" s="1453"/>
      <c r="S1527" s="1453"/>
      <c r="T1527" s="1452"/>
      <c r="U1527"/>
      <c r="V1527"/>
      <c r="W1527" s="1453"/>
      <c r="X1527" s="1453"/>
      <c r="Y1527" s="1453"/>
      <c r="Z1527" s="1453"/>
      <c r="AA1527" s="1453"/>
      <c r="AB1527" s="1453"/>
      <c r="AC1527" s="1453"/>
      <c r="AD1527" s="1453"/>
      <c r="AE1527" s="1453"/>
      <c r="AF1527" s="1453"/>
      <c r="AG1527" s="1453"/>
      <c r="AH1527" s="1453"/>
      <c r="AI1527" s="1453"/>
      <c r="AJ1527" s="1453"/>
      <c r="AK1527" s="1453"/>
      <c r="AL1527" s="1453"/>
      <c r="AM1527" s="1453"/>
      <c r="AN1527" s="1453"/>
      <c r="AO1527" s="1453"/>
      <c r="AP1527" s="1453"/>
      <c r="AQ1527" s="1453"/>
      <c r="AR1527" s="1454"/>
      <c r="AS1527" s="1453"/>
      <c r="AT1527" s="1453"/>
      <c r="AU1527" s="1453"/>
      <c r="AV1527" s="1453"/>
      <c r="AW1527" s="1453"/>
      <c r="AX1527" s="1453"/>
      <c r="AY1527" s="1453"/>
      <c r="AZ1527" s="1453"/>
      <c r="BA1527" s="1453"/>
      <c r="BB1527" s="1453"/>
      <c r="BC1527" s="1453"/>
      <c r="BD1527" s="1453"/>
      <c r="BE1527" s="1453"/>
      <c r="BF1527" s="1453"/>
      <c r="BG1527" s="1453"/>
      <c r="BH1527" s="1453"/>
      <c r="BI1527" s="1453"/>
      <c r="BJ1527" s="1453"/>
      <c r="BK1527" s="1453"/>
      <c r="BL1527" s="1453"/>
      <c r="BM1527" s="1453"/>
      <c r="BN1527" s="1453"/>
      <c r="BO1527" s="1453"/>
      <c r="BP1527" s="1453"/>
      <c r="BQ1527" s="1453"/>
      <c r="BR1527" s="1453"/>
      <c r="BS1527" s="1453"/>
      <c r="BT1527" s="1453"/>
      <c r="BU1527" s="1453"/>
      <c r="BV1527" s="1453"/>
      <c r="BW1527" s="1453"/>
      <c r="BX1527" s="1453"/>
      <c r="BY1527" s="1453"/>
      <c r="BZ1527" s="1453"/>
      <c r="CA1527" s="1453"/>
      <c r="CB1527" s="1453"/>
      <c r="CC1527" s="1453"/>
      <c r="CD1527" s="1453"/>
      <c r="CE1527" s="1453"/>
      <c r="CF1527" s="1453"/>
      <c r="CG1527" s="1453"/>
      <c r="CH1527" s="1453"/>
      <c r="CI1527" s="1453"/>
      <c r="CJ1527" s="1453"/>
      <c r="CK1527" s="1453"/>
      <c r="CL1527" s="1453"/>
      <c r="CM1527" s="1453"/>
      <c r="CN1527" s="1453"/>
      <c r="CO1527" s="1453"/>
      <c r="CP1527" s="1453"/>
      <c r="CQ1527" s="1453"/>
      <c r="CR1527" s="1453"/>
      <c r="CS1527" s="1453"/>
      <c r="CT1527" s="1453"/>
      <c r="CU1527" s="1453"/>
      <c r="CV1527" s="1453"/>
      <c r="CW1527" s="1453"/>
      <c r="CX1527" s="1453"/>
      <c r="CY1527" s="1453"/>
      <c r="CZ1527" s="1453"/>
      <c r="DA1527" s="1453"/>
      <c r="DB1527" s="1453"/>
      <c r="DC1527" s="1453"/>
      <c r="DD1527" s="1453"/>
      <c r="DE1527" s="1453"/>
      <c r="DF1527" s="1453"/>
      <c r="DG1527" s="1453"/>
      <c r="DH1527" s="1453"/>
      <c r="DI1527" s="1453"/>
      <c r="DJ1527" s="1453"/>
      <c r="DK1527" s="1453"/>
      <c r="DL1527" s="1453"/>
      <c r="DM1527" s="1453"/>
      <c r="DN1527" s="1453"/>
      <c r="DO1527" s="1453"/>
      <c r="DP1527" s="1453"/>
      <c r="DQ1527" s="1453"/>
      <c r="DR1527" s="1453"/>
      <c r="DS1527" s="1453"/>
      <c r="DT1527" s="1453"/>
    </row>
    <row r="1528" spans="1:124" s="1543" customFormat="1" ht="21.9" customHeight="1" x14ac:dyDescent="0.3">
      <c r="A1528" s="1453"/>
      <c r="B1528" s="1453"/>
      <c r="C1528" s="1514"/>
      <c r="D1528" s="1514"/>
      <c r="E1528" s="1514"/>
      <c r="F1528" s="1848"/>
      <c r="G1528" s="1930"/>
      <c r="H1528" s="1516"/>
      <c r="I1528" s="1537"/>
      <c r="J1528" s="1537"/>
      <c r="K1528" s="1453"/>
      <c r="L1528" s="1453"/>
      <c r="M1528" s="1453"/>
      <c r="N1528" s="1514"/>
      <c r="O1528" s="1453"/>
      <c r="P1528" s="1453"/>
      <c r="Q1528" s="1453"/>
      <c r="R1528" s="1453"/>
      <c r="S1528" s="1453"/>
      <c r="T1528" s="1452"/>
      <c r="U1528"/>
      <c r="V1528"/>
      <c r="W1528" s="1453"/>
      <c r="X1528" s="1453"/>
      <c r="Y1528" s="1453"/>
      <c r="Z1528" s="1453"/>
      <c r="AA1528" s="1453"/>
      <c r="AB1528" s="1453"/>
      <c r="AC1528" s="1453"/>
      <c r="AD1528" s="1453"/>
      <c r="AE1528" s="1453"/>
      <c r="AF1528" s="1453"/>
      <c r="AG1528" s="1453"/>
      <c r="AH1528" s="1453"/>
      <c r="AI1528" s="1453"/>
      <c r="AJ1528" s="1453"/>
      <c r="AK1528" s="1453"/>
      <c r="AL1528" s="1453"/>
      <c r="AM1528" s="1453"/>
      <c r="AN1528" s="1453"/>
      <c r="AO1528" s="1453"/>
      <c r="AP1528" s="1453"/>
      <c r="AQ1528" s="1453"/>
      <c r="AR1528" s="1454"/>
      <c r="AS1528" s="1453"/>
      <c r="AT1528" s="1453"/>
      <c r="AU1528" s="1453"/>
      <c r="AV1528" s="1453"/>
      <c r="AW1528" s="1453"/>
      <c r="AX1528" s="1453"/>
      <c r="AY1528" s="1453"/>
      <c r="AZ1528" s="1453"/>
      <c r="BA1528" s="1453"/>
      <c r="BB1528" s="1453"/>
      <c r="BC1528" s="1453"/>
      <c r="BD1528" s="1453"/>
      <c r="BE1528" s="1453"/>
      <c r="BF1528" s="1453"/>
      <c r="BG1528" s="1453"/>
      <c r="BH1528" s="1453"/>
      <c r="BI1528" s="1453"/>
      <c r="BJ1528" s="1453"/>
      <c r="BK1528" s="1453"/>
      <c r="BL1528" s="1453"/>
      <c r="BM1528" s="1453"/>
      <c r="BN1528" s="1453"/>
      <c r="BO1528" s="1453"/>
      <c r="BP1528" s="1453"/>
      <c r="BQ1528" s="1453"/>
      <c r="BR1528" s="1453"/>
      <c r="BS1528" s="1453"/>
      <c r="BT1528" s="1453"/>
      <c r="BU1528" s="1453"/>
      <c r="BV1528" s="1453"/>
      <c r="BW1528" s="1453"/>
      <c r="BX1528" s="1453"/>
      <c r="BY1528" s="1453"/>
      <c r="BZ1528" s="1453"/>
      <c r="CA1528" s="1453"/>
      <c r="CB1528" s="1453"/>
      <c r="CC1528" s="1453"/>
      <c r="CD1528" s="1453"/>
      <c r="CE1528" s="1453"/>
      <c r="CF1528" s="1453"/>
      <c r="CG1528" s="1453"/>
      <c r="CH1528" s="1453"/>
      <c r="CI1528" s="1453"/>
      <c r="CJ1528" s="1453"/>
      <c r="CK1528" s="1453"/>
      <c r="CL1528" s="1453"/>
      <c r="CM1528" s="1453"/>
      <c r="CN1528" s="1453"/>
      <c r="CO1528" s="1453"/>
      <c r="CP1528" s="1453"/>
      <c r="CQ1528" s="1453"/>
      <c r="CR1528" s="1453"/>
      <c r="CS1528" s="1453"/>
      <c r="CT1528" s="1453"/>
      <c r="CU1528" s="1453"/>
      <c r="CV1528" s="1453"/>
      <c r="CW1528" s="1453"/>
      <c r="CX1528" s="1453"/>
      <c r="CY1528" s="1453"/>
      <c r="CZ1528" s="1453"/>
      <c r="DA1528" s="1453"/>
      <c r="DB1528" s="1453"/>
      <c r="DC1528" s="1453"/>
      <c r="DD1528" s="1453"/>
      <c r="DE1528" s="1453"/>
      <c r="DF1528" s="1453"/>
      <c r="DG1528" s="1453"/>
      <c r="DH1528" s="1453"/>
      <c r="DI1528" s="1453"/>
      <c r="DJ1528" s="1453"/>
      <c r="DK1528" s="1453"/>
      <c r="DL1528" s="1453"/>
      <c r="DM1528" s="1453"/>
      <c r="DN1528" s="1453"/>
      <c r="DO1528" s="1453"/>
      <c r="DP1528" s="1453"/>
      <c r="DQ1528" s="1453"/>
      <c r="DR1528" s="1453"/>
      <c r="DS1528" s="1453"/>
      <c r="DT1528" s="1453"/>
    </row>
    <row r="1529" spans="1:124" s="1543" customFormat="1" ht="21.9" customHeight="1" x14ac:dyDescent="0.3">
      <c r="A1529" s="1453"/>
      <c r="B1529" s="1453"/>
      <c r="C1529" s="1514"/>
      <c r="D1529" s="1514"/>
      <c r="E1529" s="1514"/>
      <c r="F1529" s="1848"/>
      <c r="G1529" s="1930"/>
      <c r="H1529" s="1516"/>
      <c r="I1529" s="1537"/>
      <c r="J1529" s="1537"/>
      <c r="K1529" s="1453"/>
      <c r="L1529" s="1453"/>
      <c r="M1529" s="1453"/>
      <c r="N1529" s="1514"/>
      <c r="O1529" s="1453"/>
      <c r="P1529" s="1453"/>
      <c r="Q1529" s="1453"/>
      <c r="R1529" s="1453"/>
      <c r="S1529" s="1453"/>
      <c r="T1529" s="1452"/>
      <c r="U1529"/>
      <c r="V1529"/>
      <c r="W1529" s="1453"/>
      <c r="X1529" s="1453"/>
      <c r="Y1529" s="1453"/>
      <c r="Z1529" s="1453"/>
      <c r="AA1529" s="1453"/>
      <c r="AB1529" s="1453"/>
      <c r="AC1529" s="1453"/>
      <c r="AD1529" s="1453"/>
      <c r="AE1529" s="1453"/>
      <c r="AF1529" s="1453"/>
      <c r="AG1529" s="1453"/>
      <c r="AH1529" s="1453"/>
      <c r="AI1529" s="1453"/>
      <c r="AJ1529" s="1453"/>
      <c r="AK1529" s="1453"/>
      <c r="AL1529" s="1453"/>
      <c r="AM1529" s="1453"/>
      <c r="AN1529" s="1453"/>
      <c r="AO1529" s="1453"/>
      <c r="AP1529" s="1453"/>
      <c r="AQ1529" s="1453"/>
      <c r="AR1529" s="1454"/>
      <c r="AS1529" s="1453"/>
      <c r="AT1529" s="1453"/>
      <c r="AU1529" s="1453"/>
      <c r="AV1529" s="1453"/>
      <c r="AW1529" s="1453"/>
      <c r="AX1529" s="1453"/>
      <c r="AY1529" s="1453"/>
      <c r="AZ1529" s="1453"/>
      <c r="BA1529" s="1453"/>
      <c r="BB1529" s="1453"/>
      <c r="BC1529" s="1453"/>
      <c r="BD1529" s="1453"/>
      <c r="BE1529" s="1453"/>
      <c r="BF1529" s="1453"/>
      <c r="BG1529" s="1453"/>
      <c r="BH1529" s="1453"/>
      <c r="BI1529" s="1453"/>
      <c r="BJ1529" s="1453"/>
      <c r="BK1529" s="1453"/>
      <c r="BL1529" s="1453"/>
      <c r="BM1529" s="1453"/>
      <c r="BN1529" s="1453"/>
      <c r="BO1529" s="1453"/>
      <c r="BP1529" s="1453"/>
      <c r="BQ1529" s="1453"/>
      <c r="BR1529" s="1453"/>
      <c r="BS1529" s="1453"/>
      <c r="BT1529" s="1453"/>
      <c r="BU1529" s="1453"/>
      <c r="BV1529" s="1453"/>
      <c r="BW1529" s="1453"/>
      <c r="BX1529" s="1453"/>
      <c r="BY1529" s="1453"/>
      <c r="BZ1529" s="1453"/>
      <c r="CA1529" s="1453"/>
      <c r="CB1529" s="1453"/>
      <c r="CC1529" s="1453"/>
      <c r="CD1529" s="1453"/>
      <c r="CE1529" s="1453"/>
      <c r="CF1529" s="1453"/>
      <c r="CG1529" s="1453"/>
      <c r="CH1529" s="1453"/>
      <c r="CI1529" s="1453"/>
      <c r="CJ1529" s="1453"/>
      <c r="CK1529" s="1453"/>
      <c r="CL1529" s="1453"/>
      <c r="CM1529" s="1453"/>
      <c r="CN1529" s="1453"/>
      <c r="CO1529" s="1453"/>
      <c r="CP1529" s="1453"/>
      <c r="CQ1529" s="1453"/>
      <c r="CR1529" s="1453"/>
      <c r="CS1529" s="1453"/>
      <c r="CT1529" s="1453"/>
      <c r="CU1529" s="1453"/>
      <c r="CV1529" s="1453"/>
      <c r="CW1529" s="1453"/>
      <c r="CX1529" s="1453"/>
      <c r="CY1529" s="1453"/>
      <c r="CZ1529" s="1453"/>
      <c r="DA1529" s="1453"/>
      <c r="DB1529" s="1453"/>
      <c r="DC1529" s="1453"/>
      <c r="DD1529" s="1453"/>
      <c r="DE1529" s="1453"/>
      <c r="DF1529" s="1453"/>
      <c r="DG1529" s="1453"/>
      <c r="DH1529" s="1453"/>
      <c r="DI1529" s="1453"/>
      <c r="DJ1529" s="1453"/>
      <c r="DK1529" s="1453"/>
      <c r="DL1529" s="1453"/>
      <c r="DM1529" s="1453"/>
      <c r="DN1529" s="1453"/>
      <c r="DO1529" s="1453"/>
      <c r="DP1529" s="1453"/>
      <c r="DQ1529" s="1453"/>
      <c r="DR1529" s="1453"/>
      <c r="DS1529" s="1453"/>
      <c r="DT1529" s="1453"/>
    </row>
    <row r="1530" spans="1:124" s="1543" customFormat="1" ht="21.9" customHeight="1" x14ac:dyDescent="0.3">
      <c r="A1530" s="1453"/>
      <c r="B1530" s="1453"/>
      <c r="C1530" s="1514"/>
      <c r="D1530" s="1514"/>
      <c r="E1530" s="1514"/>
      <c r="F1530" s="1848"/>
      <c r="G1530" s="1930"/>
      <c r="H1530" s="1516"/>
      <c r="I1530" s="1537"/>
      <c r="J1530" s="1537"/>
      <c r="K1530" s="1453"/>
      <c r="L1530" s="1453"/>
      <c r="M1530" s="1453"/>
      <c r="N1530" s="1514"/>
      <c r="O1530" s="1453"/>
      <c r="P1530" s="1453"/>
      <c r="Q1530" s="1453"/>
      <c r="R1530" s="1453"/>
      <c r="S1530" s="1453"/>
      <c r="T1530" s="1452"/>
      <c r="U1530"/>
      <c r="V1530"/>
      <c r="W1530" s="1453"/>
      <c r="X1530" s="1453"/>
      <c r="Y1530" s="1453"/>
      <c r="Z1530" s="1453"/>
      <c r="AA1530" s="1453"/>
      <c r="AB1530" s="1453"/>
      <c r="AC1530" s="1453"/>
      <c r="AD1530" s="1453"/>
      <c r="AE1530" s="1453"/>
      <c r="AF1530" s="1453"/>
      <c r="AG1530" s="1453"/>
      <c r="AH1530" s="1453"/>
      <c r="AI1530" s="1453"/>
      <c r="AJ1530" s="1453"/>
      <c r="AK1530" s="1453"/>
      <c r="AL1530" s="1453"/>
      <c r="AM1530" s="1453"/>
      <c r="AN1530" s="1453"/>
      <c r="AO1530" s="1453"/>
      <c r="AP1530" s="1453"/>
      <c r="AQ1530" s="1453"/>
      <c r="AR1530" s="1454"/>
      <c r="AS1530" s="1453"/>
      <c r="AT1530" s="1453"/>
      <c r="AU1530" s="1453"/>
      <c r="AV1530" s="1453"/>
      <c r="AW1530" s="1453"/>
      <c r="AX1530" s="1453"/>
      <c r="AY1530" s="1453"/>
      <c r="AZ1530" s="1453"/>
      <c r="BA1530" s="1453"/>
      <c r="BB1530" s="1453"/>
      <c r="BC1530" s="1453"/>
      <c r="BD1530" s="1453"/>
      <c r="BE1530" s="1453"/>
      <c r="BF1530" s="1453"/>
      <c r="BG1530" s="1453"/>
      <c r="BH1530" s="1453"/>
      <c r="BI1530" s="1453"/>
      <c r="BJ1530" s="1453"/>
      <c r="BK1530" s="1453"/>
      <c r="BL1530" s="1453"/>
      <c r="BM1530" s="1453"/>
      <c r="BN1530" s="1453"/>
      <c r="BO1530" s="1453"/>
      <c r="BP1530" s="1453"/>
      <c r="BQ1530" s="1453"/>
      <c r="BR1530" s="1453"/>
      <c r="BS1530" s="1453"/>
      <c r="BT1530" s="1453"/>
      <c r="BU1530" s="1453"/>
      <c r="BV1530" s="1453"/>
      <c r="BW1530" s="1453"/>
      <c r="BX1530" s="1453"/>
      <c r="BY1530" s="1453"/>
      <c r="BZ1530" s="1453"/>
      <c r="CA1530" s="1453"/>
      <c r="CB1530" s="1453"/>
      <c r="CC1530" s="1453"/>
      <c r="CD1530" s="1453"/>
      <c r="CE1530" s="1453"/>
      <c r="CF1530" s="1453"/>
      <c r="CG1530" s="1453"/>
      <c r="CH1530" s="1453"/>
      <c r="CI1530" s="1453"/>
      <c r="CJ1530" s="1453"/>
      <c r="CK1530" s="1453"/>
      <c r="CL1530" s="1453"/>
      <c r="CM1530" s="1453"/>
      <c r="CN1530" s="1453"/>
      <c r="CO1530" s="1453"/>
      <c r="CP1530" s="1453"/>
      <c r="CQ1530" s="1453"/>
      <c r="CR1530" s="1453"/>
      <c r="CS1530" s="1453"/>
      <c r="CT1530" s="1453"/>
      <c r="CU1530" s="1453"/>
      <c r="CV1530" s="1453"/>
      <c r="CW1530" s="1453"/>
      <c r="CX1530" s="1453"/>
      <c r="CY1530" s="1453"/>
      <c r="CZ1530" s="1453"/>
      <c r="DA1530" s="1453"/>
      <c r="DB1530" s="1453"/>
      <c r="DC1530" s="1453"/>
      <c r="DD1530" s="1453"/>
      <c r="DE1530" s="1453"/>
      <c r="DF1530" s="1453"/>
      <c r="DG1530" s="1453"/>
      <c r="DH1530" s="1453"/>
      <c r="DI1530" s="1453"/>
      <c r="DJ1530" s="1453"/>
      <c r="DK1530" s="1453"/>
      <c r="DL1530" s="1453"/>
      <c r="DM1530" s="1453"/>
      <c r="DN1530" s="1453"/>
      <c r="DO1530" s="1453"/>
      <c r="DP1530" s="1453"/>
      <c r="DQ1530" s="1453"/>
      <c r="DR1530" s="1453"/>
      <c r="DS1530" s="1453"/>
      <c r="DT1530" s="1453"/>
    </row>
    <row r="1531" spans="1:124" s="1543" customFormat="1" ht="21.9" customHeight="1" x14ac:dyDescent="0.3">
      <c r="A1531" s="1453"/>
      <c r="B1531" s="1453"/>
      <c r="C1531" s="1514"/>
      <c r="D1531" s="1514"/>
      <c r="E1531" s="1514"/>
      <c r="F1531" s="1848"/>
      <c r="G1531" s="1930"/>
      <c r="H1531" s="1516"/>
      <c r="I1531" s="1537"/>
      <c r="J1531" s="1537"/>
      <c r="K1531" s="1453"/>
      <c r="L1531" s="1453"/>
      <c r="M1531" s="1453"/>
      <c r="N1531" s="1514"/>
      <c r="O1531" s="1453"/>
      <c r="P1531" s="1453"/>
      <c r="Q1531" s="1453"/>
      <c r="R1531" s="1453"/>
      <c r="S1531" s="1453"/>
      <c r="T1531" s="1452"/>
      <c r="U1531"/>
      <c r="V1531"/>
      <c r="W1531" s="1453"/>
      <c r="X1531" s="1453"/>
      <c r="Y1531" s="1453"/>
      <c r="Z1531" s="1453"/>
      <c r="AA1531" s="1453"/>
      <c r="AB1531" s="1453"/>
      <c r="AC1531" s="1453"/>
      <c r="AD1531" s="1453"/>
      <c r="AE1531" s="1453"/>
      <c r="AF1531" s="1453"/>
      <c r="AG1531" s="1453"/>
      <c r="AH1531" s="1453"/>
      <c r="AI1531" s="1453"/>
      <c r="AJ1531" s="1453"/>
      <c r="AK1531" s="1453"/>
      <c r="AL1531" s="1453"/>
      <c r="AM1531" s="1453"/>
      <c r="AN1531" s="1453"/>
      <c r="AO1531" s="1453"/>
      <c r="AP1531" s="1453"/>
      <c r="AQ1531" s="1453"/>
      <c r="AR1531" s="1454"/>
      <c r="AS1531" s="1453"/>
      <c r="AT1531" s="1453"/>
      <c r="AU1531" s="1453"/>
      <c r="AV1531" s="1453"/>
      <c r="AW1531" s="1453"/>
      <c r="AX1531" s="1453"/>
      <c r="AY1531" s="1453"/>
      <c r="AZ1531" s="1453"/>
      <c r="BA1531" s="1453"/>
      <c r="BB1531" s="1453"/>
      <c r="BC1531" s="1453"/>
      <c r="BD1531" s="1453"/>
      <c r="BE1531" s="1453"/>
      <c r="BF1531" s="1453"/>
      <c r="BG1531" s="1453"/>
      <c r="BH1531" s="1453"/>
      <c r="BI1531" s="1453"/>
      <c r="BJ1531" s="1453"/>
      <c r="BK1531" s="1453"/>
      <c r="BL1531" s="1453"/>
      <c r="BM1531" s="1453"/>
      <c r="BN1531" s="1453"/>
      <c r="BO1531" s="1453"/>
      <c r="BP1531" s="1453"/>
      <c r="BQ1531" s="1453"/>
      <c r="BR1531" s="1453"/>
      <c r="BS1531" s="1453"/>
      <c r="BT1531" s="1453"/>
      <c r="BU1531" s="1453"/>
      <c r="BV1531" s="1453"/>
      <c r="BW1531" s="1453"/>
      <c r="BX1531" s="1453"/>
      <c r="BY1531" s="1453"/>
      <c r="BZ1531" s="1453"/>
      <c r="CA1531" s="1453"/>
      <c r="CB1531" s="1453"/>
      <c r="CC1531" s="1453"/>
      <c r="CD1531" s="1453"/>
      <c r="CE1531" s="1453"/>
      <c r="CF1531" s="1453"/>
      <c r="CG1531" s="1453"/>
      <c r="CH1531" s="1453"/>
      <c r="CI1531" s="1453"/>
      <c r="CJ1531" s="1453"/>
      <c r="CK1531" s="1453"/>
      <c r="CL1531" s="1453"/>
      <c r="CM1531" s="1453"/>
      <c r="CN1531" s="1453"/>
      <c r="CO1531" s="1453"/>
      <c r="CP1531" s="1453"/>
      <c r="CQ1531" s="1453"/>
      <c r="CR1531" s="1453"/>
      <c r="CS1531" s="1453"/>
      <c r="CT1531" s="1453"/>
      <c r="CU1531" s="1453"/>
      <c r="CV1531" s="1453"/>
      <c r="CW1531" s="1453"/>
      <c r="CX1531" s="1453"/>
      <c r="CY1531" s="1453"/>
      <c r="CZ1531" s="1453"/>
      <c r="DA1531" s="1453"/>
      <c r="DB1531" s="1453"/>
      <c r="DC1531" s="1453"/>
      <c r="DD1531" s="1453"/>
      <c r="DE1531" s="1453"/>
      <c r="DF1531" s="1453"/>
      <c r="DG1531" s="1453"/>
      <c r="DH1531" s="1453"/>
      <c r="DI1531" s="1453"/>
      <c r="DJ1531" s="1453"/>
      <c r="DK1531" s="1453"/>
      <c r="DL1531" s="1453"/>
      <c r="DM1531" s="1453"/>
      <c r="DN1531" s="1453"/>
      <c r="DO1531" s="1453"/>
      <c r="DP1531" s="1453"/>
      <c r="DQ1531" s="1453"/>
      <c r="DR1531" s="1453"/>
      <c r="DS1531" s="1453"/>
      <c r="DT1531" s="1453"/>
    </row>
    <row r="1532" spans="1:124" s="1543" customFormat="1" ht="21.9" customHeight="1" x14ac:dyDescent="0.3">
      <c r="A1532" s="1453"/>
      <c r="B1532" s="1453"/>
      <c r="C1532" s="1514"/>
      <c r="D1532" s="1514"/>
      <c r="E1532" s="1514"/>
      <c r="F1532" s="1848"/>
      <c r="G1532" s="1930"/>
      <c r="H1532" s="1516"/>
      <c r="I1532" s="1537"/>
      <c r="J1532" s="1537"/>
      <c r="K1532" s="1453"/>
      <c r="L1532" s="1453"/>
      <c r="M1532" s="1453"/>
      <c r="N1532" s="1514"/>
      <c r="O1532" s="1453"/>
      <c r="P1532" s="1453"/>
      <c r="Q1532" s="1453"/>
      <c r="R1532" s="1453"/>
      <c r="S1532" s="1453"/>
      <c r="T1532" s="1452"/>
      <c r="U1532"/>
      <c r="V1532"/>
      <c r="W1532" s="1453"/>
      <c r="X1532" s="1453"/>
      <c r="Y1532" s="1453"/>
      <c r="Z1532" s="1453"/>
      <c r="AA1532" s="1453"/>
      <c r="AB1532" s="1453"/>
      <c r="AC1532" s="1453"/>
      <c r="AD1532" s="1453"/>
      <c r="AE1532" s="1453"/>
      <c r="AF1532" s="1453"/>
      <c r="AG1532" s="1453"/>
      <c r="AH1532" s="1453"/>
      <c r="AI1532" s="1453"/>
      <c r="AJ1532" s="1453"/>
      <c r="AK1532" s="1453"/>
      <c r="AL1532" s="1453"/>
      <c r="AM1532" s="1453"/>
      <c r="AN1532" s="1453"/>
      <c r="AO1532" s="1453"/>
      <c r="AP1532" s="1453"/>
      <c r="AQ1532" s="1453"/>
      <c r="AR1532" s="1454"/>
      <c r="AS1532" s="1453"/>
      <c r="AT1532" s="1453"/>
      <c r="AU1532" s="1453"/>
      <c r="AV1532" s="1453"/>
      <c r="AW1532" s="1453"/>
      <c r="AX1532" s="1453"/>
      <c r="AY1532" s="1453"/>
      <c r="AZ1532" s="1453"/>
      <c r="BA1532" s="1453"/>
      <c r="BB1532" s="1453"/>
      <c r="BC1532" s="1453"/>
      <c r="BD1532" s="1453"/>
      <c r="BE1532" s="1453"/>
      <c r="BF1532" s="1453"/>
      <c r="BG1532" s="1453"/>
      <c r="BH1532" s="1453"/>
      <c r="BI1532" s="1453"/>
      <c r="BJ1532" s="1453"/>
      <c r="BK1532" s="1453"/>
      <c r="BL1532" s="1453"/>
      <c r="BM1532" s="1453"/>
      <c r="BN1532" s="1453"/>
      <c r="BO1532" s="1453"/>
      <c r="BP1532" s="1453"/>
      <c r="BQ1532" s="1453"/>
      <c r="BR1532" s="1453"/>
      <c r="BS1532" s="1453"/>
      <c r="BT1532" s="1453"/>
      <c r="BU1532" s="1453"/>
      <c r="BV1532" s="1453"/>
      <c r="BW1532" s="1453"/>
      <c r="BX1532" s="1453"/>
      <c r="BY1532" s="1453"/>
      <c r="BZ1532" s="1453"/>
      <c r="CA1532" s="1453"/>
      <c r="CB1532" s="1453"/>
      <c r="CC1532" s="1453"/>
      <c r="CD1532" s="1453"/>
      <c r="CE1532" s="1453"/>
      <c r="CF1532" s="1453"/>
      <c r="CG1532" s="1453"/>
      <c r="CH1532" s="1453"/>
      <c r="CI1532" s="1453"/>
      <c r="CJ1532" s="1453"/>
      <c r="CK1532" s="1453"/>
      <c r="CL1532" s="1453"/>
      <c r="CM1532" s="1453"/>
      <c r="CN1532" s="1453"/>
      <c r="CO1532" s="1453"/>
      <c r="CP1532" s="1453"/>
      <c r="CQ1532" s="1453"/>
      <c r="CR1532" s="1453"/>
      <c r="CS1532" s="1453"/>
      <c r="CT1532" s="1453"/>
      <c r="CU1532" s="1453"/>
      <c r="CV1532" s="1453"/>
      <c r="CW1532" s="1453"/>
      <c r="CX1532" s="1453"/>
      <c r="CY1532" s="1453"/>
      <c r="CZ1532" s="1453"/>
      <c r="DA1532" s="1453"/>
      <c r="DB1532" s="1453"/>
      <c r="DC1532" s="1453"/>
      <c r="DD1532" s="1453"/>
      <c r="DE1532" s="1453"/>
      <c r="DF1532" s="1453"/>
      <c r="DG1532" s="1453"/>
      <c r="DH1532" s="1453"/>
      <c r="DI1532" s="1453"/>
      <c r="DJ1532" s="1453"/>
      <c r="DK1532" s="1453"/>
      <c r="DL1532" s="1453"/>
      <c r="DM1532" s="1453"/>
      <c r="DN1532" s="1453"/>
      <c r="DO1532" s="1453"/>
      <c r="DP1532" s="1453"/>
      <c r="DQ1532" s="1453"/>
      <c r="DR1532" s="1453"/>
      <c r="DS1532" s="1453"/>
      <c r="DT1532" s="1453"/>
    </row>
    <row r="1533" spans="1:124" s="1543" customFormat="1" ht="21.9" customHeight="1" x14ac:dyDescent="0.3">
      <c r="A1533" s="1453"/>
      <c r="B1533" s="1453"/>
      <c r="C1533" s="1514"/>
      <c r="D1533" s="1514"/>
      <c r="E1533" s="1514"/>
      <c r="F1533" s="1848"/>
      <c r="G1533" s="1930"/>
      <c r="H1533" s="1516"/>
      <c r="I1533" s="1537"/>
      <c r="J1533" s="1537"/>
      <c r="K1533" s="1453"/>
      <c r="L1533" s="1453"/>
      <c r="M1533" s="1453"/>
      <c r="N1533" s="1514"/>
      <c r="O1533" s="1453"/>
      <c r="P1533" s="1453"/>
      <c r="Q1533" s="1453"/>
      <c r="R1533" s="1453"/>
      <c r="S1533" s="1453"/>
      <c r="T1533" s="1452"/>
      <c r="U1533"/>
      <c r="V1533"/>
      <c r="W1533" s="1453"/>
      <c r="X1533" s="1453"/>
      <c r="Y1533" s="1453"/>
      <c r="Z1533" s="1453"/>
      <c r="AA1533" s="1453"/>
      <c r="AB1533" s="1453"/>
      <c r="AC1533" s="1453"/>
      <c r="AD1533" s="1453"/>
      <c r="AE1533" s="1453"/>
      <c r="AF1533" s="1453"/>
      <c r="AG1533" s="1453"/>
      <c r="AH1533" s="1453"/>
      <c r="AI1533" s="1453"/>
      <c r="AJ1533" s="1453"/>
      <c r="AK1533" s="1453"/>
      <c r="AL1533" s="1453"/>
      <c r="AM1533" s="1453"/>
      <c r="AN1533" s="1453"/>
      <c r="AO1533" s="1453"/>
      <c r="AP1533" s="1453"/>
      <c r="AQ1533" s="1453"/>
      <c r="AR1533" s="1454"/>
      <c r="AS1533" s="1453"/>
      <c r="AT1533" s="1453"/>
      <c r="AU1533" s="1453"/>
      <c r="AV1533" s="1453"/>
      <c r="AW1533" s="1453"/>
      <c r="AX1533" s="1453"/>
      <c r="AY1533" s="1453"/>
      <c r="AZ1533" s="1453"/>
      <c r="BA1533" s="1453"/>
      <c r="BB1533" s="1453"/>
      <c r="BC1533" s="1453"/>
      <c r="BD1533" s="1453"/>
      <c r="BE1533" s="1453"/>
      <c r="BF1533" s="1453"/>
      <c r="BG1533" s="1453"/>
      <c r="BH1533" s="1453"/>
      <c r="BI1533" s="1453"/>
      <c r="BJ1533" s="1453"/>
      <c r="BK1533" s="1453"/>
      <c r="BL1533" s="1453"/>
      <c r="BM1533" s="1453"/>
      <c r="BN1533" s="1453"/>
      <c r="BO1533" s="1453"/>
      <c r="BP1533" s="1453"/>
      <c r="BQ1533" s="1453"/>
      <c r="BR1533" s="1453"/>
      <c r="BS1533" s="1453"/>
      <c r="BT1533" s="1453"/>
      <c r="BU1533" s="1453"/>
      <c r="BV1533" s="1453"/>
      <c r="BW1533" s="1453"/>
      <c r="BX1533" s="1453"/>
      <c r="BY1533" s="1453"/>
      <c r="BZ1533" s="1453"/>
      <c r="CA1533" s="1453"/>
      <c r="CB1533" s="1453"/>
      <c r="CC1533" s="1453"/>
      <c r="CD1533" s="1453"/>
      <c r="CE1533" s="1453"/>
      <c r="CF1533" s="1453"/>
      <c r="CG1533" s="1453"/>
      <c r="CH1533" s="1453"/>
      <c r="CI1533" s="1453"/>
      <c r="CJ1533" s="1453"/>
      <c r="CK1533" s="1453"/>
      <c r="CL1533" s="1453"/>
      <c r="CM1533" s="1453"/>
      <c r="CN1533" s="1453"/>
      <c r="CO1533" s="1453"/>
      <c r="CP1533" s="1453"/>
      <c r="CQ1533" s="1453"/>
      <c r="CR1533" s="1453"/>
      <c r="CS1533" s="1453"/>
      <c r="CT1533" s="1453"/>
      <c r="CU1533" s="1453"/>
      <c r="CV1533" s="1453"/>
      <c r="CW1533" s="1453"/>
      <c r="CX1533" s="1453"/>
      <c r="CY1533" s="1453"/>
      <c r="CZ1533" s="1453"/>
      <c r="DA1533" s="1453"/>
      <c r="DB1533" s="1453"/>
      <c r="DC1533" s="1453"/>
      <c r="DD1533" s="1453"/>
      <c r="DE1533" s="1453"/>
      <c r="DF1533" s="1453"/>
      <c r="DG1533" s="1453"/>
      <c r="DH1533" s="1453"/>
      <c r="DI1533" s="1453"/>
      <c r="DJ1533" s="1453"/>
      <c r="DK1533" s="1453"/>
      <c r="DL1533" s="1453"/>
      <c r="DM1533" s="1453"/>
      <c r="DN1533" s="1453"/>
      <c r="DO1533" s="1453"/>
      <c r="DP1533" s="1453"/>
      <c r="DQ1533" s="1453"/>
      <c r="DR1533" s="1453"/>
      <c r="DS1533" s="1453"/>
      <c r="DT1533" s="1453"/>
    </row>
    <row r="1534" spans="1:124" s="1543" customFormat="1" ht="21.9" customHeight="1" x14ac:dyDescent="0.3">
      <c r="A1534" s="1453"/>
      <c r="B1534" s="1453"/>
      <c r="C1534" s="1514"/>
      <c r="D1534" s="1514"/>
      <c r="E1534" s="1514"/>
      <c r="F1534" s="1848"/>
      <c r="G1534" s="1930"/>
      <c r="H1534" s="1516"/>
      <c r="I1534" s="1537"/>
      <c r="J1534" s="1537"/>
      <c r="K1534" s="1453"/>
      <c r="L1534" s="1453"/>
      <c r="M1534" s="1453"/>
      <c r="N1534" s="1514"/>
      <c r="O1534" s="1453"/>
      <c r="P1534" s="1453"/>
      <c r="Q1534" s="1453"/>
      <c r="R1534" s="1453"/>
      <c r="S1534" s="1453"/>
      <c r="T1534" s="1452"/>
      <c r="U1534"/>
      <c r="V1534"/>
      <c r="W1534" s="1453"/>
      <c r="X1534" s="1453"/>
      <c r="Y1534" s="1453"/>
      <c r="Z1534" s="1453"/>
      <c r="AA1534" s="1453"/>
      <c r="AB1534" s="1453"/>
      <c r="AC1534" s="1453"/>
      <c r="AD1534" s="1453"/>
      <c r="AE1534" s="1453"/>
      <c r="AF1534" s="1453"/>
      <c r="AG1534" s="1453"/>
      <c r="AH1534" s="1453"/>
      <c r="AI1534" s="1453"/>
      <c r="AJ1534" s="1453"/>
      <c r="AK1534" s="1453"/>
      <c r="AL1534" s="1453"/>
      <c r="AM1534" s="1453"/>
      <c r="AN1534" s="1453"/>
      <c r="AO1534" s="1453"/>
      <c r="AP1534" s="1453"/>
      <c r="AQ1534" s="1453"/>
      <c r="AR1534" s="1454"/>
      <c r="AS1534" s="1453"/>
      <c r="AT1534" s="1453"/>
      <c r="AU1534" s="1453"/>
      <c r="AV1534" s="1453"/>
      <c r="AW1534" s="1453"/>
      <c r="AX1534" s="1453"/>
      <c r="AY1534" s="1453"/>
      <c r="AZ1534" s="1453"/>
      <c r="BA1534" s="1453"/>
      <c r="BB1534" s="1453"/>
      <c r="BC1534" s="1453"/>
      <c r="BD1534" s="1453"/>
      <c r="BE1534" s="1453"/>
      <c r="BF1534" s="1453"/>
      <c r="BG1534" s="1453"/>
      <c r="BH1534" s="1453"/>
      <c r="BI1534" s="1453"/>
      <c r="BJ1534" s="1453"/>
      <c r="BK1534" s="1453"/>
      <c r="BL1534" s="1453"/>
      <c r="BM1534" s="1453"/>
      <c r="BN1534" s="1453"/>
      <c r="BO1534" s="1453"/>
      <c r="BP1534" s="1453"/>
      <c r="BQ1534" s="1453"/>
      <c r="BR1534" s="1453"/>
      <c r="BS1534" s="1453"/>
      <c r="BT1534" s="1453"/>
      <c r="BU1534" s="1453"/>
      <c r="BV1534" s="1453"/>
      <c r="BW1534" s="1453"/>
      <c r="BX1534" s="1453"/>
      <c r="BY1534" s="1453"/>
      <c r="BZ1534" s="1453"/>
      <c r="CA1534" s="1453"/>
      <c r="CB1534" s="1453"/>
      <c r="CC1534" s="1453"/>
      <c r="CD1534" s="1453"/>
      <c r="CE1534" s="1453"/>
      <c r="CF1534" s="1453"/>
      <c r="CG1534" s="1453"/>
      <c r="CH1534" s="1453"/>
      <c r="CI1534" s="1453"/>
      <c r="CJ1534" s="1453"/>
      <c r="CK1534" s="1453"/>
      <c r="CL1534" s="1453"/>
      <c r="CM1534" s="1453"/>
      <c r="CN1534" s="1453"/>
      <c r="CO1534" s="1453"/>
      <c r="CP1534" s="1453"/>
      <c r="CQ1534" s="1453"/>
      <c r="CR1534" s="1453"/>
      <c r="CS1534" s="1453"/>
      <c r="CT1534" s="1453"/>
      <c r="CU1534" s="1453"/>
      <c r="CV1534" s="1453"/>
      <c r="CW1534" s="1453"/>
      <c r="CX1534" s="1453"/>
      <c r="CY1534" s="1453"/>
      <c r="CZ1534" s="1453"/>
      <c r="DA1534" s="1453"/>
      <c r="DB1534" s="1453"/>
      <c r="DC1534" s="1453"/>
      <c r="DD1534" s="1453"/>
      <c r="DE1534" s="1453"/>
      <c r="DF1534" s="1453"/>
      <c r="DG1534" s="1453"/>
      <c r="DH1534" s="1453"/>
      <c r="DI1534" s="1453"/>
      <c r="DJ1534" s="1453"/>
      <c r="DK1534" s="1453"/>
      <c r="DL1534" s="1453"/>
      <c r="DM1534" s="1453"/>
      <c r="DN1534" s="1453"/>
      <c r="DO1534" s="1453"/>
      <c r="DP1534" s="1453"/>
      <c r="DQ1534" s="1453"/>
      <c r="DR1534" s="1453"/>
      <c r="DS1534" s="1453"/>
      <c r="DT1534" s="1453"/>
    </row>
    <row r="1535" spans="1:124" s="1543" customFormat="1" ht="21.9" customHeight="1" x14ac:dyDescent="0.3">
      <c r="A1535" s="1453"/>
      <c r="B1535" s="1453"/>
      <c r="C1535" s="1514"/>
      <c r="D1535" s="1514"/>
      <c r="E1535" s="1514"/>
      <c r="F1535" s="1848"/>
      <c r="G1535" s="1930"/>
      <c r="H1535" s="1516"/>
      <c r="I1535" s="1537"/>
      <c r="J1535" s="1537"/>
      <c r="K1535" s="1453"/>
      <c r="L1535" s="1453"/>
      <c r="M1535" s="1453"/>
      <c r="N1535" s="1514"/>
      <c r="O1535" s="1453"/>
      <c r="P1535" s="1453"/>
      <c r="Q1535" s="1453"/>
      <c r="R1535" s="1453"/>
      <c r="S1535" s="1453"/>
      <c r="T1535" s="1452"/>
      <c r="U1535"/>
      <c r="V1535"/>
      <c r="W1535" s="1453"/>
      <c r="X1535" s="1453"/>
      <c r="Y1535" s="1453"/>
      <c r="Z1535" s="1453"/>
      <c r="AA1535" s="1453"/>
      <c r="AB1535" s="1453"/>
      <c r="AC1535" s="1453"/>
      <c r="AD1535" s="1453"/>
      <c r="AE1535" s="1453"/>
      <c r="AF1535" s="1453"/>
      <c r="AG1535" s="1453"/>
      <c r="AH1535" s="1453"/>
      <c r="AI1535" s="1453"/>
      <c r="AJ1535" s="1453"/>
      <c r="AK1535" s="1453"/>
      <c r="AL1535" s="1453"/>
      <c r="AM1535" s="1453"/>
      <c r="AN1535" s="1453"/>
      <c r="AO1535" s="1453"/>
      <c r="AP1535" s="1453"/>
      <c r="AQ1535" s="1453"/>
      <c r="AR1535" s="1454"/>
      <c r="AS1535" s="1453"/>
      <c r="AT1535" s="1453"/>
      <c r="AU1535" s="1453"/>
      <c r="AV1535" s="1453"/>
      <c r="AW1535" s="1453"/>
      <c r="AX1535" s="1453"/>
      <c r="AY1535" s="1453"/>
      <c r="AZ1535" s="1453"/>
      <c r="BA1535" s="1453"/>
      <c r="BB1535" s="1453"/>
      <c r="BC1535" s="1453"/>
      <c r="BD1535" s="1453"/>
      <c r="BE1535" s="1453"/>
      <c r="BF1535" s="1453"/>
      <c r="BG1535" s="1453"/>
      <c r="BH1535" s="1453"/>
      <c r="BI1535" s="1453"/>
      <c r="BJ1535" s="1453"/>
      <c r="BK1535" s="1453"/>
      <c r="BL1535" s="1453"/>
      <c r="BM1535" s="1453"/>
      <c r="BN1535" s="1453"/>
      <c r="BO1535" s="1453"/>
      <c r="BP1535" s="1453"/>
      <c r="BQ1535" s="1453"/>
      <c r="BR1535" s="1453"/>
      <c r="BS1535" s="1453"/>
      <c r="BT1535" s="1453"/>
      <c r="BU1535" s="1453"/>
      <c r="BV1535" s="1453"/>
      <c r="BW1535" s="1453"/>
      <c r="BX1535" s="1453"/>
      <c r="BY1535" s="1453"/>
      <c r="BZ1535" s="1453"/>
      <c r="CA1535" s="1453"/>
      <c r="CB1535" s="1453"/>
      <c r="CC1535" s="1453"/>
      <c r="CD1535" s="1453"/>
      <c r="CE1535" s="1453"/>
      <c r="CF1535" s="1453"/>
      <c r="CG1535" s="1453"/>
      <c r="CH1535" s="1453"/>
      <c r="CI1535" s="1453"/>
      <c r="CJ1535" s="1453"/>
      <c r="CK1535" s="1453"/>
      <c r="CL1535" s="1453"/>
      <c r="CM1535" s="1453"/>
      <c r="CN1535" s="1453"/>
      <c r="CO1535" s="1453"/>
      <c r="CP1535" s="1453"/>
      <c r="CQ1535" s="1453"/>
      <c r="CR1535" s="1453"/>
      <c r="CS1535" s="1453"/>
      <c r="CT1535" s="1453"/>
      <c r="CU1535" s="1453"/>
      <c r="CV1535" s="1453"/>
      <c r="CW1535" s="1453"/>
      <c r="CX1535" s="1453"/>
      <c r="CY1535" s="1453"/>
      <c r="CZ1535" s="1453"/>
      <c r="DA1535" s="1453"/>
      <c r="DB1535" s="1453"/>
      <c r="DC1535" s="1453"/>
      <c r="DD1535" s="1453"/>
      <c r="DE1535" s="1453"/>
      <c r="DF1535" s="1453"/>
      <c r="DG1535" s="1453"/>
      <c r="DH1535" s="1453"/>
      <c r="DI1535" s="1453"/>
      <c r="DJ1535" s="1453"/>
      <c r="DK1535" s="1453"/>
      <c r="DL1535" s="1453"/>
      <c r="DM1535" s="1453"/>
      <c r="DN1535" s="1453"/>
      <c r="DO1535" s="1453"/>
      <c r="DP1535" s="1453"/>
      <c r="DQ1535" s="1453"/>
      <c r="DR1535" s="1453"/>
      <c r="DS1535" s="1453"/>
      <c r="DT1535" s="1453"/>
    </row>
    <row r="1536" spans="1:124" s="1543" customFormat="1" ht="21.9" customHeight="1" x14ac:dyDescent="0.3">
      <c r="A1536" s="1453"/>
      <c r="B1536" s="1453"/>
      <c r="C1536" s="1514"/>
      <c r="D1536" s="1514"/>
      <c r="E1536" s="1514"/>
      <c r="F1536" s="1848"/>
      <c r="G1536" s="1930"/>
      <c r="H1536" s="1516"/>
      <c r="I1536" s="1537"/>
      <c r="J1536" s="1537"/>
      <c r="K1536" s="1453"/>
      <c r="L1536" s="1453"/>
      <c r="M1536" s="1453"/>
      <c r="N1536" s="1514"/>
      <c r="O1536" s="1453"/>
      <c r="P1536" s="1453"/>
      <c r="Q1536" s="1453"/>
      <c r="R1536" s="1453"/>
      <c r="S1536" s="1453"/>
      <c r="T1536" s="1452"/>
      <c r="U1536"/>
      <c r="V1536"/>
      <c r="W1536" s="1453"/>
      <c r="X1536" s="1453"/>
      <c r="Y1536" s="1453"/>
      <c r="Z1536" s="1453"/>
      <c r="AA1536" s="1453"/>
      <c r="AB1536" s="1453"/>
      <c r="AC1536" s="1453"/>
      <c r="AD1536" s="1453"/>
      <c r="AE1536" s="1453"/>
      <c r="AF1536" s="1453"/>
      <c r="AG1536" s="1453"/>
      <c r="AH1536" s="1453"/>
      <c r="AI1536" s="1453"/>
      <c r="AJ1536" s="1453"/>
      <c r="AK1536" s="1453"/>
      <c r="AL1536" s="1453"/>
      <c r="AM1536" s="1453"/>
      <c r="AN1536" s="1453"/>
      <c r="AO1536" s="1453"/>
      <c r="AP1536" s="1453"/>
      <c r="AQ1536" s="1453"/>
      <c r="AR1536" s="1454"/>
      <c r="AS1536" s="1453"/>
      <c r="AT1536" s="1453"/>
      <c r="AU1536" s="1453"/>
      <c r="AV1536" s="1453"/>
      <c r="AW1536" s="1453"/>
      <c r="AX1536" s="1453"/>
      <c r="AY1536" s="1453"/>
      <c r="AZ1536" s="1453"/>
      <c r="BA1536" s="1453"/>
      <c r="BB1536" s="1453"/>
      <c r="BC1536" s="1453"/>
      <c r="BD1536" s="1453"/>
      <c r="BE1536" s="1453"/>
      <c r="BF1536" s="1453"/>
      <c r="BG1536" s="1453"/>
      <c r="BH1536" s="1453"/>
      <c r="BI1536" s="1453"/>
      <c r="BJ1536" s="1453"/>
      <c r="BK1536" s="1453"/>
      <c r="BL1536" s="1453"/>
      <c r="BM1536" s="1453"/>
      <c r="BN1536" s="1453"/>
      <c r="BO1536" s="1453"/>
      <c r="BP1536" s="1453"/>
      <c r="BQ1536" s="1453"/>
      <c r="BR1536" s="1453"/>
      <c r="BS1536" s="1453"/>
      <c r="BT1536" s="1453"/>
      <c r="BU1536" s="1453"/>
      <c r="BV1536" s="1453"/>
      <c r="BW1536" s="1453"/>
      <c r="BX1536" s="1453"/>
      <c r="BY1536" s="1453"/>
      <c r="BZ1536" s="1453"/>
      <c r="CA1536" s="1453"/>
      <c r="CB1536" s="1453"/>
      <c r="CC1536" s="1453"/>
      <c r="CD1536" s="1453"/>
      <c r="CE1536" s="1453"/>
      <c r="CF1536" s="1453"/>
      <c r="CG1536" s="1453"/>
      <c r="CH1536" s="1453"/>
      <c r="CI1536" s="1453"/>
      <c r="CJ1536" s="1453"/>
      <c r="CK1536" s="1453"/>
      <c r="CL1536" s="1453"/>
      <c r="CM1536" s="1453"/>
      <c r="CN1536" s="1453"/>
      <c r="CO1536" s="1453"/>
      <c r="CP1536" s="1453"/>
      <c r="CQ1536" s="1453"/>
      <c r="CR1536" s="1453"/>
      <c r="CS1536" s="1453"/>
      <c r="CT1536" s="1453"/>
      <c r="CU1536" s="1453"/>
      <c r="CV1536" s="1453"/>
      <c r="CW1536" s="1453"/>
      <c r="CX1536" s="1453"/>
      <c r="CY1536" s="1453"/>
      <c r="CZ1536" s="1453"/>
      <c r="DA1536" s="1453"/>
      <c r="DB1536" s="1453"/>
      <c r="DC1536" s="1453"/>
      <c r="DD1536" s="1453"/>
      <c r="DE1536" s="1453"/>
      <c r="DF1536" s="1453"/>
      <c r="DG1536" s="1453"/>
      <c r="DH1536" s="1453"/>
      <c r="DI1536" s="1453"/>
      <c r="DJ1536" s="1453"/>
      <c r="DK1536" s="1453"/>
      <c r="DL1536" s="1453"/>
      <c r="DM1536" s="1453"/>
      <c r="DN1536" s="1453"/>
      <c r="DO1536" s="1453"/>
      <c r="DP1536" s="1453"/>
      <c r="DQ1536" s="1453"/>
      <c r="DR1536" s="1453"/>
      <c r="DS1536" s="1453"/>
      <c r="DT1536" s="1453"/>
    </row>
    <row r="1537" spans="1:124" s="1543" customFormat="1" ht="21.9" customHeight="1" x14ac:dyDescent="0.3">
      <c r="A1537" s="1453"/>
      <c r="B1537" s="1453"/>
      <c r="C1537" s="1514"/>
      <c r="D1537" s="1514"/>
      <c r="E1537" s="1514"/>
      <c r="F1537" s="1848"/>
      <c r="G1537" s="1930"/>
      <c r="H1537" s="1516"/>
      <c r="I1537" s="1537"/>
      <c r="J1537" s="1537"/>
      <c r="K1537" s="1453"/>
      <c r="L1537" s="1453"/>
      <c r="M1537" s="1453"/>
      <c r="N1537" s="1514"/>
      <c r="O1537" s="1453"/>
      <c r="P1537" s="1453"/>
      <c r="Q1537" s="1453"/>
      <c r="R1537" s="1453"/>
      <c r="S1537" s="1453"/>
      <c r="T1537" s="1452"/>
      <c r="U1537"/>
      <c r="V1537"/>
      <c r="W1537" s="1453"/>
      <c r="X1537" s="1453"/>
      <c r="Y1537" s="1453"/>
      <c r="Z1537" s="1453"/>
      <c r="AA1537" s="1453"/>
      <c r="AB1537" s="1453"/>
      <c r="AC1537" s="1453"/>
      <c r="AD1537" s="1453"/>
      <c r="AE1537" s="1453"/>
      <c r="AF1537" s="1453"/>
      <c r="AG1537" s="1453"/>
      <c r="AH1537" s="1453"/>
      <c r="AI1537" s="1453"/>
      <c r="AJ1537" s="1453"/>
      <c r="AK1537" s="1453"/>
      <c r="AL1537" s="1453"/>
      <c r="AM1537" s="1453"/>
      <c r="AN1537" s="1453"/>
      <c r="AO1537" s="1453"/>
      <c r="AP1537" s="1453"/>
      <c r="AQ1537" s="1453"/>
      <c r="AR1537" s="1454"/>
      <c r="AS1537" s="1453"/>
      <c r="AT1537" s="1453"/>
      <c r="AU1537" s="1453"/>
      <c r="AV1537" s="1453"/>
      <c r="AW1537" s="1453"/>
      <c r="AX1537" s="1453"/>
      <c r="AY1537" s="1453"/>
      <c r="AZ1537" s="1453"/>
      <c r="BA1537" s="1453"/>
      <c r="BB1537" s="1453"/>
      <c r="BC1537" s="1453"/>
      <c r="BD1537" s="1453"/>
      <c r="BE1537" s="1453"/>
      <c r="BF1537" s="1453"/>
      <c r="BG1537" s="1453"/>
      <c r="BH1537" s="1453"/>
      <c r="BI1537" s="1453"/>
      <c r="BJ1537" s="1453"/>
      <c r="BK1537" s="1453"/>
      <c r="BL1537" s="1453"/>
      <c r="BM1537" s="1453"/>
      <c r="BN1537" s="1453"/>
      <c r="BO1537" s="1453"/>
      <c r="BP1537" s="1453"/>
      <c r="BQ1537" s="1453"/>
      <c r="BR1537" s="1453"/>
      <c r="BS1537" s="1453"/>
      <c r="BT1537" s="1453"/>
      <c r="BU1537" s="1453"/>
      <c r="BV1537" s="1453"/>
      <c r="BW1537" s="1453"/>
      <c r="BX1537" s="1453"/>
      <c r="BY1537" s="1453"/>
      <c r="BZ1537" s="1453"/>
      <c r="CA1537" s="1453"/>
      <c r="CB1537" s="1453"/>
      <c r="CC1537" s="1453"/>
      <c r="CD1537" s="1453"/>
      <c r="CE1537" s="1453"/>
      <c r="CF1537" s="1453"/>
      <c r="CG1537" s="1453"/>
      <c r="CH1537" s="1453"/>
      <c r="CI1537" s="1453"/>
      <c r="CJ1537" s="1453"/>
      <c r="CK1537" s="1453"/>
      <c r="CL1537" s="1453"/>
      <c r="CM1537" s="1453"/>
      <c r="CN1537" s="1453"/>
      <c r="CO1537" s="1453"/>
      <c r="CP1537" s="1453"/>
      <c r="CQ1537" s="1453"/>
      <c r="CR1537" s="1453"/>
      <c r="CS1537" s="1453"/>
      <c r="CT1537" s="1453"/>
      <c r="CU1537" s="1453"/>
      <c r="CV1537" s="1453"/>
      <c r="CW1537" s="1453"/>
      <c r="CX1537" s="1453"/>
      <c r="CY1537" s="1453"/>
      <c r="CZ1537" s="1453"/>
      <c r="DA1537" s="1453"/>
      <c r="DB1537" s="1453"/>
      <c r="DC1537" s="1453"/>
      <c r="DD1537" s="1453"/>
      <c r="DE1537" s="1453"/>
      <c r="DF1537" s="1453"/>
      <c r="DG1537" s="1453"/>
      <c r="DH1537" s="1453"/>
      <c r="DI1537" s="1453"/>
      <c r="DJ1537" s="1453"/>
      <c r="DK1537" s="1453"/>
      <c r="DL1537" s="1453"/>
      <c r="DM1537" s="1453"/>
      <c r="DN1537" s="1453"/>
      <c r="DO1537" s="1453"/>
      <c r="DP1537" s="1453"/>
      <c r="DQ1537" s="1453"/>
      <c r="DR1537" s="1453"/>
      <c r="DS1537" s="1453"/>
      <c r="DT1537" s="1453"/>
    </row>
    <row r="1538" spans="1:124" s="1543" customFormat="1" ht="21.9" customHeight="1" x14ac:dyDescent="0.3">
      <c r="A1538" s="1453"/>
      <c r="B1538" s="1453"/>
      <c r="C1538" s="1514"/>
      <c r="D1538" s="1514"/>
      <c r="E1538" s="1514"/>
      <c r="F1538" s="1848"/>
      <c r="G1538" s="1930"/>
      <c r="H1538" s="1516"/>
      <c r="I1538" s="1537"/>
      <c r="J1538" s="1537"/>
      <c r="K1538" s="1453"/>
      <c r="L1538" s="1453"/>
      <c r="M1538" s="1453"/>
      <c r="N1538" s="1514"/>
      <c r="O1538" s="1453"/>
      <c r="P1538" s="1453"/>
      <c r="Q1538" s="1453"/>
      <c r="R1538" s="1453"/>
      <c r="S1538" s="1453"/>
      <c r="T1538" s="1452"/>
      <c r="U1538"/>
      <c r="V1538"/>
      <c r="W1538" s="1453"/>
      <c r="X1538" s="1453"/>
      <c r="Y1538" s="1453"/>
      <c r="Z1538" s="1453"/>
      <c r="AA1538" s="1453"/>
      <c r="AB1538" s="1453"/>
      <c r="AC1538" s="1453"/>
      <c r="AD1538" s="1453"/>
      <c r="AE1538" s="1453"/>
      <c r="AF1538" s="1453"/>
      <c r="AG1538" s="1453"/>
      <c r="AH1538" s="1453"/>
      <c r="AI1538" s="1453"/>
      <c r="AJ1538" s="1453"/>
      <c r="AK1538" s="1453"/>
      <c r="AL1538" s="1453"/>
      <c r="AM1538" s="1453"/>
      <c r="AN1538" s="1453"/>
      <c r="AO1538" s="1453"/>
      <c r="AP1538" s="1453"/>
      <c r="AQ1538" s="1453"/>
      <c r="AR1538" s="1454"/>
      <c r="AS1538" s="1453"/>
      <c r="AT1538" s="1453"/>
      <c r="AU1538" s="1453"/>
      <c r="AV1538" s="1453"/>
      <c r="AW1538" s="1453"/>
      <c r="AX1538" s="1453"/>
      <c r="AY1538" s="1453"/>
      <c r="AZ1538" s="1453"/>
      <c r="BA1538" s="1453"/>
      <c r="BB1538" s="1453"/>
      <c r="BC1538" s="1453"/>
      <c r="BD1538" s="1453"/>
      <c r="BE1538" s="1453"/>
      <c r="BF1538" s="1453"/>
      <c r="BG1538" s="1453"/>
      <c r="BH1538" s="1453"/>
      <c r="BI1538" s="1453"/>
      <c r="BJ1538" s="1453"/>
      <c r="BK1538" s="1453"/>
      <c r="BL1538" s="1453"/>
      <c r="BM1538" s="1453"/>
      <c r="BN1538" s="1453"/>
      <c r="BO1538" s="1453"/>
      <c r="BP1538" s="1453"/>
      <c r="BQ1538" s="1453"/>
      <c r="BR1538" s="1453"/>
      <c r="BS1538" s="1453"/>
      <c r="BT1538" s="1453"/>
      <c r="BU1538" s="1453"/>
      <c r="BV1538" s="1453"/>
      <c r="BW1538" s="1453"/>
      <c r="BX1538" s="1453"/>
      <c r="BY1538" s="1453"/>
      <c r="BZ1538" s="1453"/>
      <c r="CA1538" s="1453"/>
      <c r="CB1538" s="1453"/>
      <c r="CC1538" s="1453"/>
      <c r="CD1538" s="1453"/>
      <c r="CE1538" s="1453"/>
      <c r="CF1538" s="1453"/>
      <c r="CG1538" s="1453"/>
      <c r="CH1538" s="1453"/>
      <c r="CI1538" s="1453"/>
      <c r="CJ1538" s="1453"/>
      <c r="CK1538" s="1453"/>
      <c r="CL1538" s="1453"/>
      <c r="CM1538" s="1453"/>
      <c r="CN1538" s="1453"/>
      <c r="CO1538" s="1453"/>
      <c r="CP1538" s="1453"/>
      <c r="CQ1538" s="1453"/>
      <c r="CR1538" s="1453"/>
      <c r="CS1538" s="1453"/>
      <c r="CT1538" s="1453"/>
      <c r="CU1538" s="1453"/>
      <c r="CV1538" s="1453"/>
      <c r="CW1538" s="1453"/>
      <c r="CX1538" s="1453"/>
      <c r="CY1538" s="1453"/>
      <c r="CZ1538" s="1453"/>
      <c r="DA1538" s="1453"/>
      <c r="DB1538" s="1453"/>
      <c r="DC1538" s="1453"/>
      <c r="DD1538" s="1453"/>
      <c r="DE1538" s="1453"/>
      <c r="DF1538" s="1453"/>
      <c r="DG1538" s="1453"/>
      <c r="DH1538" s="1453"/>
      <c r="DI1538" s="1453"/>
      <c r="DJ1538" s="1453"/>
      <c r="DK1538" s="1453"/>
      <c r="DL1538" s="1453"/>
      <c r="DM1538" s="1453"/>
      <c r="DN1538" s="1453"/>
      <c r="DO1538" s="1453"/>
      <c r="DP1538" s="1453"/>
      <c r="DQ1538" s="1453"/>
      <c r="DR1538" s="1453"/>
      <c r="DS1538" s="1453"/>
      <c r="DT1538" s="1453"/>
    </row>
    <row r="1539" spans="1:124" s="1543" customFormat="1" ht="21.9" customHeight="1" x14ac:dyDescent="0.3">
      <c r="A1539" s="1453"/>
      <c r="B1539" s="1453"/>
      <c r="C1539" s="1514"/>
      <c r="D1539" s="1514"/>
      <c r="E1539" s="1514"/>
      <c r="F1539" s="1848"/>
      <c r="G1539" s="1930"/>
      <c r="H1539" s="1516"/>
      <c r="I1539" s="1537"/>
      <c r="J1539" s="1537"/>
      <c r="K1539" s="1453"/>
      <c r="L1539" s="1453"/>
      <c r="M1539" s="1453"/>
      <c r="N1539" s="1514"/>
      <c r="O1539" s="1453"/>
      <c r="P1539" s="1453"/>
      <c r="Q1539" s="1453"/>
      <c r="R1539" s="1453"/>
      <c r="S1539" s="1453"/>
      <c r="T1539" s="1452"/>
      <c r="U1539"/>
      <c r="V1539"/>
      <c r="W1539" s="1453"/>
      <c r="X1539" s="1453"/>
      <c r="Y1539" s="1453"/>
      <c r="Z1539" s="1453"/>
      <c r="AA1539" s="1453"/>
      <c r="AB1539" s="1453"/>
      <c r="AC1539" s="1453"/>
      <c r="AD1539" s="1453"/>
      <c r="AE1539" s="1453"/>
      <c r="AF1539" s="1453"/>
      <c r="AG1539" s="1453"/>
      <c r="AH1539" s="1453"/>
      <c r="AI1539" s="1453"/>
      <c r="AJ1539" s="1453"/>
      <c r="AK1539" s="1453"/>
      <c r="AL1539" s="1453"/>
      <c r="AM1539" s="1453"/>
      <c r="AN1539" s="1453"/>
      <c r="AO1539" s="1453"/>
      <c r="AP1539" s="1453"/>
      <c r="AQ1539" s="1453"/>
      <c r="AR1539" s="1454"/>
      <c r="AS1539" s="1453"/>
      <c r="AT1539" s="1453"/>
      <c r="AU1539" s="1453"/>
      <c r="AV1539" s="1453"/>
      <c r="AW1539" s="1453"/>
      <c r="AX1539" s="1453"/>
      <c r="AY1539" s="1453"/>
      <c r="AZ1539" s="1453"/>
      <c r="BA1539" s="1453"/>
      <c r="BB1539" s="1453"/>
      <c r="BC1539" s="1453"/>
      <c r="BD1539" s="1453"/>
      <c r="BE1539" s="1453"/>
      <c r="BF1539" s="1453"/>
      <c r="BG1539" s="1453"/>
      <c r="BH1539" s="1453"/>
      <c r="BI1539" s="1453"/>
      <c r="BJ1539" s="1453"/>
      <c r="BK1539" s="1453"/>
      <c r="BL1539" s="1453"/>
      <c r="BM1539" s="1453"/>
      <c r="BN1539" s="1453"/>
      <c r="BO1539" s="1453"/>
      <c r="BP1539" s="1453"/>
      <c r="BQ1539" s="1453"/>
      <c r="BR1539" s="1453"/>
      <c r="BS1539" s="1453"/>
      <c r="BT1539" s="1453"/>
      <c r="BU1539" s="1453"/>
      <c r="BV1539" s="1453"/>
      <c r="BW1539" s="1453"/>
      <c r="BX1539" s="1453"/>
      <c r="BY1539" s="1453"/>
      <c r="BZ1539" s="1453"/>
      <c r="CA1539" s="1453"/>
      <c r="CB1539" s="1453"/>
      <c r="CC1539" s="1453"/>
      <c r="CD1539" s="1453"/>
      <c r="CE1539" s="1453"/>
      <c r="CF1539" s="1453"/>
      <c r="CG1539" s="1453"/>
      <c r="CH1539" s="1453"/>
      <c r="CI1539" s="1453"/>
      <c r="CJ1539" s="1453"/>
      <c r="CK1539" s="1453"/>
      <c r="CL1539" s="1453"/>
      <c r="CM1539" s="1453"/>
      <c r="CN1539" s="1453"/>
      <c r="CO1539" s="1453"/>
      <c r="CP1539" s="1453"/>
      <c r="CQ1539" s="1453"/>
      <c r="CR1539" s="1453"/>
      <c r="CS1539" s="1453"/>
      <c r="CT1539" s="1453"/>
      <c r="CU1539" s="1453"/>
      <c r="CV1539" s="1453"/>
      <c r="CW1539" s="1453"/>
      <c r="CX1539" s="1453"/>
      <c r="CY1539" s="1453"/>
      <c r="CZ1539" s="1453"/>
      <c r="DA1539" s="1453"/>
      <c r="DB1539" s="1453"/>
      <c r="DC1539" s="1453"/>
      <c r="DD1539" s="1453"/>
      <c r="DE1539" s="1453"/>
      <c r="DF1539" s="1453"/>
      <c r="DG1539" s="1453"/>
      <c r="DH1539" s="1453"/>
      <c r="DI1539" s="1453"/>
      <c r="DJ1539" s="1453"/>
      <c r="DK1539" s="1453"/>
      <c r="DL1539" s="1453"/>
      <c r="DM1539" s="1453"/>
      <c r="DN1539" s="1453"/>
      <c r="DO1539" s="1453"/>
      <c r="DP1539" s="1453"/>
      <c r="DQ1539" s="1453"/>
      <c r="DR1539" s="1453"/>
      <c r="DS1539" s="1453"/>
      <c r="DT1539" s="1453"/>
    </row>
    <row r="1540" spans="1:124" s="1543" customFormat="1" ht="21.9" customHeight="1" x14ac:dyDescent="0.3">
      <c r="A1540" s="1453"/>
      <c r="B1540" s="1453"/>
      <c r="C1540" s="1514"/>
      <c r="D1540" s="1514"/>
      <c r="E1540" s="1514"/>
      <c r="F1540" s="1848"/>
      <c r="G1540" s="1930"/>
      <c r="H1540" s="1516"/>
      <c r="I1540" s="1537"/>
      <c r="J1540" s="1537"/>
      <c r="K1540" s="1453"/>
      <c r="L1540" s="1453"/>
      <c r="M1540" s="1453"/>
      <c r="N1540" s="1514"/>
      <c r="O1540" s="1453"/>
      <c r="P1540" s="1453"/>
      <c r="Q1540" s="1453"/>
      <c r="R1540" s="1453"/>
      <c r="S1540" s="1453"/>
      <c r="T1540" s="1452"/>
      <c r="U1540"/>
      <c r="V1540"/>
      <c r="W1540" s="1453"/>
      <c r="X1540" s="1453"/>
      <c r="Y1540" s="1453"/>
      <c r="Z1540" s="1453"/>
      <c r="AA1540" s="1453"/>
      <c r="AB1540" s="1453"/>
      <c r="AC1540" s="1453"/>
      <c r="AD1540" s="1453"/>
      <c r="AE1540" s="1453"/>
      <c r="AF1540" s="1453"/>
      <c r="AG1540" s="1453"/>
      <c r="AH1540" s="1453"/>
      <c r="AI1540" s="1453"/>
      <c r="AJ1540" s="1453"/>
      <c r="AK1540" s="1453"/>
      <c r="AL1540" s="1453"/>
      <c r="AM1540" s="1453"/>
      <c r="AN1540" s="1453"/>
      <c r="AO1540" s="1453"/>
      <c r="AP1540" s="1453"/>
      <c r="AQ1540" s="1453"/>
      <c r="AR1540" s="1454"/>
      <c r="AS1540" s="1453"/>
      <c r="AT1540" s="1453"/>
      <c r="AU1540" s="1453"/>
      <c r="AV1540" s="1453"/>
      <c r="AW1540" s="1453"/>
      <c r="AX1540" s="1453"/>
      <c r="AY1540" s="1453"/>
      <c r="AZ1540" s="1453"/>
      <c r="BA1540" s="1453"/>
      <c r="BB1540" s="1453"/>
      <c r="BC1540" s="1453"/>
      <c r="BD1540" s="1453"/>
      <c r="BE1540" s="1453"/>
      <c r="BF1540" s="1453"/>
      <c r="BG1540" s="1453"/>
      <c r="BH1540" s="1453"/>
      <c r="BI1540" s="1453"/>
      <c r="BJ1540" s="1453"/>
      <c r="BK1540" s="1453"/>
      <c r="BL1540" s="1453"/>
      <c r="BM1540" s="1453"/>
      <c r="BN1540" s="1453"/>
      <c r="BO1540" s="1453"/>
      <c r="BP1540" s="1453"/>
      <c r="BQ1540" s="1453"/>
      <c r="BR1540" s="1453"/>
      <c r="BS1540" s="1453"/>
      <c r="BT1540" s="1453"/>
      <c r="BU1540" s="1453"/>
      <c r="BV1540" s="1453"/>
      <c r="BW1540" s="1453"/>
      <c r="BX1540" s="1453"/>
      <c r="BY1540" s="1453"/>
      <c r="BZ1540" s="1453"/>
      <c r="CA1540" s="1453"/>
      <c r="CB1540" s="1453"/>
      <c r="CC1540" s="1453"/>
      <c r="CD1540" s="1453"/>
      <c r="CE1540" s="1453"/>
      <c r="CF1540" s="1453"/>
      <c r="CG1540" s="1453"/>
      <c r="CH1540" s="1453"/>
      <c r="CI1540" s="1453"/>
      <c r="CJ1540" s="1453"/>
      <c r="CK1540" s="1453"/>
      <c r="CL1540" s="1453"/>
      <c r="CM1540" s="1453"/>
      <c r="CN1540" s="1453"/>
      <c r="CO1540" s="1453"/>
      <c r="CP1540" s="1453"/>
      <c r="CQ1540" s="1453"/>
      <c r="CR1540" s="1453"/>
      <c r="CS1540" s="1453"/>
      <c r="CT1540" s="1453"/>
      <c r="CU1540" s="1453"/>
      <c r="CV1540" s="1453"/>
      <c r="CW1540" s="1453"/>
      <c r="CX1540" s="1453"/>
      <c r="CY1540" s="1453"/>
      <c r="CZ1540" s="1453"/>
      <c r="DA1540" s="1453"/>
      <c r="DB1540" s="1453"/>
      <c r="DC1540" s="1453"/>
      <c r="DD1540" s="1453"/>
      <c r="DE1540" s="1453"/>
      <c r="DF1540" s="1453"/>
      <c r="DG1540" s="1453"/>
      <c r="DH1540" s="1453"/>
      <c r="DI1540" s="1453"/>
      <c r="DJ1540" s="1453"/>
      <c r="DK1540" s="1453"/>
      <c r="DL1540" s="1453"/>
      <c r="DM1540" s="1453"/>
      <c r="DN1540" s="1453"/>
      <c r="DO1540" s="1453"/>
      <c r="DP1540" s="1453"/>
      <c r="DQ1540" s="1453"/>
      <c r="DR1540" s="1453"/>
      <c r="DS1540" s="1453"/>
      <c r="DT1540" s="1453"/>
    </row>
    <row r="1541" spans="1:124" s="1543" customFormat="1" ht="21.9" customHeight="1" x14ac:dyDescent="0.3">
      <c r="A1541" s="1453"/>
      <c r="B1541" s="1453"/>
      <c r="C1541" s="1514"/>
      <c r="D1541" s="1514"/>
      <c r="E1541" s="1514"/>
      <c r="F1541" s="1848"/>
      <c r="G1541" s="1930"/>
      <c r="H1541" s="1516"/>
      <c r="I1541" s="1537"/>
      <c r="J1541" s="1537"/>
      <c r="K1541" s="1453"/>
      <c r="L1541" s="1453"/>
      <c r="M1541" s="1453"/>
      <c r="N1541" s="1514"/>
      <c r="O1541" s="1453"/>
      <c r="P1541" s="1453"/>
      <c r="Q1541" s="1453"/>
      <c r="R1541" s="1453"/>
      <c r="S1541" s="1453"/>
      <c r="T1541" s="1452"/>
      <c r="U1541"/>
      <c r="V1541"/>
      <c r="W1541" s="1453"/>
      <c r="X1541" s="1453"/>
      <c r="Y1541" s="1453"/>
      <c r="Z1541" s="1453"/>
      <c r="AA1541" s="1453"/>
      <c r="AB1541" s="1453"/>
      <c r="AC1541" s="1453"/>
      <c r="AD1541" s="1453"/>
      <c r="AE1541" s="1453"/>
      <c r="AF1541" s="1453"/>
      <c r="AG1541" s="1453"/>
      <c r="AH1541" s="1453"/>
      <c r="AI1541" s="1453"/>
      <c r="AJ1541" s="1453"/>
      <c r="AK1541" s="1453"/>
      <c r="AL1541" s="1453"/>
      <c r="AM1541" s="1453"/>
      <c r="AN1541" s="1453"/>
      <c r="AO1541" s="1453"/>
      <c r="AP1541" s="1453"/>
      <c r="AQ1541" s="1453"/>
      <c r="AR1541" s="1454"/>
      <c r="AS1541" s="1453"/>
      <c r="AT1541" s="1453"/>
      <c r="AU1541" s="1453"/>
      <c r="AV1541" s="1453"/>
      <c r="AW1541" s="1453"/>
      <c r="AX1541" s="1453"/>
      <c r="AY1541" s="1453"/>
      <c r="AZ1541" s="1453"/>
      <c r="BA1541" s="1453"/>
      <c r="BB1541" s="1453"/>
      <c r="BC1541" s="1453"/>
      <c r="BD1541" s="1453"/>
      <c r="BE1541" s="1453"/>
      <c r="BF1541" s="1453"/>
      <c r="BG1541" s="1453"/>
      <c r="BH1541" s="1453"/>
      <c r="BI1541" s="1453"/>
      <c r="BJ1541" s="1453"/>
      <c r="BK1541" s="1453"/>
      <c r="BL1541" s="1453"/>
      <c r="BM1541" s="1453"/>
      <c r="BN1541" s="1453"/>
      <c r="BO1541" s="1453"/>
      <c r="BP1541" s="1453"/>
      <c r="BQ1541" s="1453"/>
      <c r="BR1541" s="1453"/>
      <c r="BS1541" s="1453"/>
      <c r="BT1541" s="1453"/>
      <c r="BU1541" s="1453"/>
      <c r="BV1541" s="1453"/>
      <c r="BW1541" s="1453"/>
      <c r="BX1541" s="1453"/>
      <c r="BY1541" s="1453"/>
      <c r="BZ1541" s="1453"/>
      <c r="CA1541" s="1453"/>
      <c r="CB1541" s="1453"/>
      <c r="CC1541" s="1453"/>
      <c r="CD1541" s="1453"/>
      <c r="CE1541" s="1453"/>
      <c r="CF1541" s="1453"/>
      <c r="CG1541" s="1453"/>
      <c r="CH1541" s="1453"/>
      <c r="CI1541" s="1453"/>
      <c r="CJ1541" s="1453"/>
      <c r="CK1541" s="1453"/>
      <c r="CL1541" s="1453"/>
      <c r="CM1541" s="1453"/>
      <c r="CN1541" s="1453"/>
      <c r="CO1541" s="1453"/>
      <c r="CP1541" s="1453"/>
      <c r="CQ1541" s="1453"/>
      <c r="CR1541" s="1453"/>
      <c r="CS1541" s="1453"/>
      <c r="CT1541" s="1453"/>
      <c r="CU1541" s="1453"/>
      <c r="CV1541" s="1453"/>
      <c r="CW1541" s="1453"/>
      <c r="CX1541" s="1453"/>
      <c r="CY1541" s="1453"/>
      <c r="CZ1541" s="1453"/>
      <c r="DA1541" s="1453"/>
      <c r="DB1541" s="1453"/>
      <c r="DC1541" s="1453"/>
      <c r="DD1541" s="1453"/>
      <c r="DE1541" s="1453"/>
      <c r="DF1541" s="1453"/>
      <c r="DG1541" s="1453"/>
      <c r="DH1541" s="1453"/>
      <c r="DI1541" s="1453"/>
      <c r="DJ1541" s="1453"/>
      <c r="DK1541" s="1453"/>
      <c r="DL1541" s="1453"/>
      <c r="DM1541" s="1453"/>
      <c r="DN1541" s="1453"/>
      <c r="DO1541" s="1453"/>
      <c r="DP1541" s="1453"/>
      <c r="DQ1541" s="1453"/>
      <c r="DR1541" s="1453"/>
      <c r="DS1541" s="1453"/>
      <c r="DT1541" s="1453"/>
    </row>
    <row r="1542" spans="1:124" s="1543" customFormat="1" ht="21.9" customHeight="1" x14ac:dyDescent="0.3">
      <c r="A1542" s="1453"/>
      <c r="B1542" s="1453"/>
      <c r="C1542" s="1514"/>
      <c r="D1542" s="1514"/>
      <c r="E1542" s="1514"/>
      <c r="F1542" s="1848"/>
      <c r="G1542" s="1930"/>
      <c r="H1542" s="1516"/>
      <c r="I1542" s="1537"/>
      <c r="J1542" s="1537"/>
      <c r="K1542" s="1453"/>
      <c r="L1542" s="1453"/>
      <c r="M1542" s="1453"/>
      <c r="N1542" s="1514"/>
      <c r="O1542" s="1453"/>
      <c r="P1542" s="1453"/>
      <c r="Q1542" s="1453"/>
      <c r="R1542" s="1453"/>
      <c r="S1542" s="1453"/>
      <c r="T1542" s="1452"/>
      <c r="U1542"/>
      <c r="V1542"/>
      <c r="W1542" s="1453"/>
      <c r="X1542" s="1453"/>
      <c r="Y1542" s="1453"/>
      <c r="Z1542" s="1453"/>
      <c r="AA1542" s="1453"/>
      <c r="AB1542" s="1453"/>
      <c r="AC1542" s="1453"/>
      <c r="AD1542" s="1453"/>
      <c r="AE1542" s="1453"/>
      <c r="AF1542" s="1453"/>
      <c r="AG1542" s="1453"/>
      <c r="AH1542" s="1453"/>
      <c r="AI1542" s="1453"/>
      <c r="AJ1542" s="1453"/>
      <c r="AK1542" s="1453"/>
      <c r="AL1542" s="1453"/>
      <c r="AM1542" s="1453"/>
      <c r="AN1542" s="1453"/>
      <c r="AO1542" s="1453"/>
      <c r="AP1542" s="1453"/>
      <c r="AQ1542" s="1453"/>
      <c r="AR1542" s="1454"/>
      <c r="AS1542" s="1453"/>
      <c r="AT1542" s="1453"/>
      <c r="AU1542" s="1453"/>
      <c r="AV1542" s="1453"/>
      <c r="AW1542" s="1453"/>
      <c r="AX1542" s="1453"/>
      <c r="AY1542" s="1453"/>
      <c r="AZ1542" s="1453"/>
      <c r="BA1542" s="1453"/>
      <c r="BB1542" s="1453"/>
      <c r="BC1542" s="1453"/>
      <c r="BD1542" s="1453"/>
      <c r="BE1542" s="1453"/>
      <c r="BF1542" s="1453"/>
      <c r="BG1542" s="1453"/>
      <c r="BH1542" s="1453"/>
      <c r="BI1542" s="1453"/>
      <c r="BJ1542" s="1453"/>
      <c r="BK1542" s="1453"/>
      <c r="BL1542" s="1453"/>
      <c r="BM1542" s="1453"/>
      <c r="BN1542" s="1453"/>
      <c r="BO1542" s="1453"/>
      <c r="BP1542" s="1453"/>
      <c r="BQ1542" s="1453"/>
      <c r="BR1542" s="1453"/>
      <c r="BS1542" s="1453"/>
      <c r="BT1542" s="1453"/>
      <c r="BU1542" s="1453"/>
      <c r="BV1542" s="1453"/>
      <c r="BW1542" s="1453"/>
      <c r="BX1542" s="1453"/>
      <c r="BY1542" s="1453"/>
      <c r="BZ1542" s="1453"/>
      <c r="CA1542" s="1453"/>
      <c r="CB1542" s="1453"/>
      <c r="CC1542" s="1453"/>
      <c r="CD1542" s="1453"/>
      <c r="CE1542" s="1453"/>
      <c r="CF1542" s="1453"/>
      <c r="CG1542" s="1453"/>
      <c r="CH1542" s="1453"/>
      <c r="CI1542" s="1453"/>
      <c r="CJ1542" s="1453"/>
      <c r="CK1542" s="1453"/>
      <c r="CL1542" s="1453"/>
      <c r="CM1542" s="1453"/>
      <c r="CN1542" s="1453"/>
      <c r="CO1542" s="1453"/>
      <c r="CP1542" s="1453"/>
      <c r="CQ1542" s="1453"/>
      <c r="CR1542" s="1453"/>
      <c r="CS1542" s="1453"/>
      <c r="CT1542" s="1453"/>
      <c r="CU1542" s="1453"/>
      <c r="CV1542" s="1453"/>
      <c r="CW1542" s="1453"/>
      <c r="CX1542" s="1453"/>
      <c r="CY1542" s="1453"/>
      <c r="CZ1542" s="1453"/>
      <c r="DA1542" s="1453"/>
      <c r="DB1542" s="1453"/>
      <c r="DC1542" s="1453"/>
      <c r="DD1542" s="1453"/>
      <c r="DE1542" s="1453"/>
      <c r="DF1542" s="1453"/>
      <c r="DG1542" s="1453"/>
      <c r="DH1542" s="1453"/>
      <c r="DI1542" s="1453"/>
      <c r="DJ1542" s="1453"/>
      <c r="DK1542" s="1453"/>
      <c r="DL1542" s="1453"/>
      <c r="DM1542" s="1453"/>
      <c r="DN1542" s="1453"/>
      <c r="DO1542" s="1453"/>
      <c r="DP1542" s="1453"/>
      <c r="DQ1542" s="1453"/>
      <c r="DR1542" s="1453"/>
      <c r="DS1542" s="1453"/>
      <c r="DT1542" s="1453"/>
    </row>
    <row r="1543" spans="1:124" s="1543" customFormat="1" ht="21.9" customHeight="1" x14ac:dyDescent="0.3">
      <c r="A1543" s="1453"/>
      <c r="B1543" s="1453"/>
      <c r="C1543" s="1514"/>
      <c r="D1543" s="1514"/>
      <c r="E1543" s="1514"/>
      <c r="F1543" s="1848"/>
      <c r="G1543" s="1930"/>
      <c r="H1543" s="1516"/>
      <c r="I1543" s="1537"/>
      <c r="J1543" s="1537"/>
      <c r="K1543" s="1453"/>
      <c r="L1543" s="1453"/>
      <c r="M1543" s="1453"/>
      <c r="N1543" s="1514"/>
      <c r="O1543" s="1453"/>
      <c r="P1543" s="1453"/>
      <c r="Q1543" s="1453"/>
      <c r="R1543" s="1453"/>
      <c r="S1543" s="1453"/>
      <c r="T1543" s="1452"/>
      <c r="U1543"/>
      <c r="V1543"/>
      <c r="W1543" s="1453"/>
      <c r="X1543" s="1453"/>
      <c r="Y1543" s="1453"/>
      <c r="Z1543" s="1453"/>
      <c r="AA1543" s="1453"/>
      <c r="AB1543" s="1453"/>
      <c r="AC1543" s="1453"/>
      <c r="AD1543" s="1453"/>
      <c r="AE1543" s="1453"/>
      <c r="AF1543" s="1453"/>
      <c r="AG1543" s="1453"/>
      <c r="AH1543" s="1453"/>
      <c r="AI1543" s="1453"/>
      <c r="AJ1543" s="1453"/>
      <c r="AK1543" s="1453"/>
      <c r="AL1543" s="1453"/>
      <c r="AM1543" s="1453"/>
      <c r="AN1543" s="1453"/>
      <c r="AO1543" s="1453"/>
      <c r="AP1543" s="1453"/>
      <c r="AQ1543" s="1453"/>
      <c r="AR1543" s="1454"/>
      <c r="AS1543" s="1453"/>
      <c r="AT1543" s="1453"/>
      <c r="AU1543" s="1453"/>
      <c r="AV1543" s="1453"/>
      <c r="AW1543" s="1453"/>
      <c r="AX1543" s="1453"/>
      <c r="AY1543" s="1453"/>
      <c r="AZ1543" s="1453"/>
      <c r="BA1543" s="1453"/>
      <c r="BB1543" s="1453"/>
      <c r="BC1543" s="1453"/>
      <c r="BD1543" s="1453"/>
      <c r="BE1543" s="1453"/>
      <c r="BF1543" s="1453"/>
      <c r="BG1543" s="1453"/>
      <c r="BH1543" s="1453"/>
      <c r="BI1543" s="1453"/>
      <c r="BJ1543" s="1453"/>
      <c r="BK1543" s="1453"/>
      <c r="BL1543" s="1453"/>
      <c r="BM1543" s="1453"/>
      <c r="BN1543" s="1453"/>
      <c r="BO1543" s="1453"/>
      <c r="BP1543" s="1453"/>
      <c r="BQ1543" s="1453"/>
      <c r="BR1543" s="1453"/>
      <c r="BS1543" s="1453"/>
      <c r="BT1543" s="1453"/>
      <c r="BU1543" s="1453"/>
      <c r="BV1543" s="1453"/>
      <c r="BW1543" s="1453"/>
      <c r="BX1543" s="1453"/>
      <c r="BY1543" s="1453"/>
      <c r="BZ1543" s="1453"/>
      <c r="CA1543" s="1453"/>
      <c r="CB1543" s="1453"/>
      <c r="CC1543" s="1453"/>
      <c r="CD1543" s="1453"/>
      <c r="CE1543" s="1453"/>
      <c r="CF1543" s="1453"/>
      <c r="CG1543" s="1453"/>
      <c r="CH1543" s="1453"/>
      <c r="CI1543" s="1453"/>
      <c r="CJ1543" s="1453"/>
      <c r="CK1543" s="1453"/>
      <c r="CL1543" s="1453"/>
      <c r="CM1543" s="1453"/>
      <c r="CN1543" s="1453"/>
      <c r="CO1543" s="1453"/>
      <c r="CP1543" s="1453"/>
      <c r="CQ1543" s="1453"/>
      <c r="CR1543" s="1453"/>
      <c r="CS1543" s="1453"/>
      <c r="CT1543" s="1453"/>
      <c r="CU1543" s="1453"/>
      <c r="CV1543" s="1453"/>
      <c r="CW1543" s="1453"/>
      <c r="CX1543" s="1453"/>
      <c r="CY1543" s="1453"/>
      <c r="CZ1543" s="1453"/>
      <c r="DA1543" s="1453"/>
      <c r="DB1543" s="1453"/>
      <c r="DC1543" s="1453"/>
      <c r="DD1543" s="1453"/>
      <c r="DE1543" s="1453"/>
      <c r="DF1543" s="1453"/>
      <c r="DG1543" s="1453"/>
      <c r="DH1543" s="1453"/>
      <c r="DI1543" s="1453"/>
      <c r="DJ1543" s="1453"/>
      <c r="DK1543" s="1453"/>
      <c r="DL1543" s="1453"/>
      <c r="DM1543" s="1453"/>
      <c r="DN1543" s="1453"/>
      <c r="DO1543" s="1453"/>
      <c r="DP1543" s="1453"/>
      <c r="DQ1543" s="1453"/>
      <c r="DR1543" s="1453"/>
      <c r="DS1543" s="1453"/>
      <c r="DT1543" s="1453"/>
    </row>
    <row r="1544" spans="1:124" s="1543" customFormat="1" ht="21.9" customHeight="1" x14ac:dyDescent="0.3">
      <c r="A1544" s="1453"/>
      <c r="B1544" s="1453"/>
      <c r="C1544" s="1514"/>
      <c r="D1544" s="1514"/>
      <c r="E1544" s="1514"/>
      <c r="F1544" s="1848"/>
      <c r="G1544" s="1930"/>
      <c r="H1544" s="1516"/>
      <c r="I1544" s="1537"/>
      <c r="J1544" s="1537"/>
      <c r="K1544" s="1453"/>
      <c r="L1544" s="1453"/>
      <c r="M1544" s="1453"/>
      <c r="N1544" s="1514"/>
      <c r="O1544" s="1453"/>
      <c r="P1544" s="1453"/>
      <c r="Q1544" s="1453"/>
      <c r="R1544" s="1453"/>
      <c r="S1544" s="1453"/>
      <c r="T1544" s="1452"/>
      <c r="U1544"/>
      <c r="V1544"/>
      <c r="W1544" s="1453"/>
      <c r="X1544" s="1453"/>
      <c r="Y1544" s="1453"/>
      <c r="Z1544" s="1453"/>
      <c r="AA1544" s="1453"/>
      <c r="AB1544" s="1453"/>
      <c r="AC1544" s="1453"/>
      <c r="AD1544" s="1453"/>
      <c r="AE1544" s="1453"/>
      <c r="AF1544" s="1453"/>
      <c r="AG1544" s="1453"/>
      <c r="AH1544" s="1453"/>
      <c r="AI1544" s="1453"/>
      <c r="AJ1544" s="1453"/>
      <c r="AK1544" s="1453"/>
      <c r="AL1544" s="1453"/>
      <c r="AM1544" s="1453"/>
      <c r="AN1544" s="1453"/>
      <c r="AO1544" s="1453"/>
      <c r="AP1544" s="1453"/>
      <c r="AQ1544" s="1453"/>
      <c r="AR1544" s="1454"/>
      <c r="AS1544" s="1453"/>
      <c r="AT1544" s="1453"/>
      <c r="AU1544" s="1453"/>
      <c r="AV1544" s="1453"/>
      <c r="AW1544" s="1453"/>
      <c r="AX1544" s="1453"/>
      <c r="AY1544" s="1453"/>
      <c r="AZ1544" s="1453"/>
      <c r="BA1544" s="1453"/>
      <c r="BB1544" s="1453"/>
      <c r="BC1544" s="1453"/>
      <c r="BD1544" s="1453"/>
      <c r="BE1544" s="1453"/>
      <c r="BF1544" s="1453"/>
      <c r="BG1544" s="1453"/>
      <c r="BH1544" s="1453"/>
      <c r="BI1544" s="1453"/>
      <c r="BJ1544" s="1453"/>
      <c r="BK1544" s="1453"/>
      <c r="BL1544" s="1453"/>
      <c r="BM1544" s="1453"/>
      <c r="BN1544" s="1453"/>
      <c r="BO1544" s="1453"/>
      <c r="BP1544" s="1453"/>
      <c r="BQ1544" s="1453"/>
      <c r="BR1544" s="1453"/>
      <c r="BS1544" s="1453"/>
      <c r="BT1544" s="1453"/>
      <c r="BU1544" s="1453"/>
      <c r="BV1544" s="1453"/>
      <c r="BW1544" s="1453"/>
      <c r="BX1544" s="1453"/>
      <c r="BY1544" s="1453"/>
      <c r="BZ1544" s="1453"/>
      <c r="CA1544" s="1453"/>
      <c r="CB1544" s="1453"/>
      <c r="CC1544" s="1453"/>
      <c r="CD1544" s="1453"/>
      <c r="CE1544" s="1453"/>
      <c r="CF1544" s="1453"/>
      <c r="CG1544" s="1453"/>
      <c r="CH1544" s="1453"/>
      <c r="CI1544" s="1453"/>
      <c r="CJ1544" s="1453"/>
      <c r="CK1544" s="1453"/>
      <c r="CL1544" s="1453"/>
      <c r="CM1544" s="1453"/>
      <c r="CN1544" s="1453"/>
      <c r="CO1544" s="1453"/>
      <c r="CP1544" s="1453"/>
      <c r="CQ1544" s="1453"/>
      <c r="CR1544" s="1453"/>
      <c r="CS1544" s="1453"/>
      <c r="CT1544" s="1453"/>
      <c r="CU1544" s="1453"/>
      <c r="CV1544" s="1453"/>
      <c r="CW1544" s="1453"/>
      <c r="CX1544" s="1453"/>
      <c r="CY1544" s="1453"/>
      <c r="CZ1544" s="1453"/>
      <c r="DA1544" s="1453"/>
      <c r="DB1544" s="1453"/>
      <c r="DC1544" s="1453"/>
      <c r="DD1544" s="1453"/>
      <c r="DE1544" s="1453"/>
      <c r="DF1544" s="1453"/>
      <c r="DG1544" s="1453"/>
      <c r="DH1544" s="1453"/>
      <c r="DI1544" s="1453"/>
      <c r="DJ1544" s="1453"/>
      <c r="DK1544" s="1453"/>
      <c r="DL1544" s="1453"/>
      <c r="DM1544" s="1453"/>
      <c r="DN1544" s="1453"/>
      <c r="DO1544" s="1453"/>
      <c r="DP1544" s="1453"/>
      <c r="DQ1544" s="1453"/>
      <c r="DR1544" s="1453"/>
      <c r="DS1544" s="1453"/>
      <c r="DT1544" s="1453"/>
    </row>
    <row r="1545" spans="1:124" s="1543" customFormat="1" ht="21.9" customHeight="1" x14ac:dyDescent="0.3">
      <c r="A1545" s="1453"/>
      <c r="B1545" s="1453"/>
      <c r="C1545" s="1514"/>
      <c r="D1545" s="1514"/>
      <c r="E1545" s="1514"/>
      <c r="F1545" s="1848"/>
      <c r="G1545" s="1930"/>
      <c r="H1545" s="1516"/>
      <c r="I1545" s="1537"/>
      <c r="J1545" s="1537"/>
      <c r="K1545" s="1453"/>
      <c r="L1545" s="1453"/>
      <c r="M1545" s="1453"/>
      <c r="N1545" s="1514"/>
      <c r="O1545" s="1453"/>
      <c r="P1545" s="1453"/>
      <c r="Q1545" s="1453"/>
      <c r="R1545" s="1453"/>
      <c r="S1545" s="1453"/>
      <c r="T1545" s="1452"/>
      <c r="U1545"/>
      <c r="V1545"/>
      <c r="W1545" s="1453"/>
      <c r="X1545" s="1453"/>
      <c r="Y1545" s="1453"/>
      <c r="Z1545" s="1453"/>
      <c r="AA1545" s="1453"/>
      <c r="AB1545" s="1453"/>
      <c r="AC1545" s="1453"/>
      <c r="AD1545" s="1453"/>
      <c r="AE1545" s="1453"/>
      <c r="AF1545" s="1453"/>
      <c r="AG1545" s="1453"/>
      <c r="AH1545" s="1453"/>
      <c r="AI1545" s="1453"/>
      <c r="AJ1545" s="1453"/>
      <c r="AK1545" s="1453"/>
      <c r="AL1545" s="1453"/>
      <c r="AM1545" s="1453"/>
      <c r="AN1545" s="1453"/>
      <c r="AO1545" s="1453"/>
      <c r="AP1545" s="1453"/>
      <c r="AQ1545" s="1453"/>
      <c r="AR1545" s="1454"/>
      <c r="AS1545" s="1453"/>
      <c r="AT1545" s="1453"/>
      <c r="AU1545" s="1453"/>
      <c r="AV1545" s="1453"/>
      <c r="AW1545" s="1453"/>
      <c r="AX1545" s="1453"/>
      <c r="AY1545" s="1453"/>
      <c r="AZ1545" s="1453"/>
      <c r="BA1545" s="1453"/>
      <c r="BB1545" s="1453"/>
      <c r="BC1545" s="1453"/>
      <c r="BD1545" s="1453"/>
      <c r="BE1545" s="1453"/>
      <c r="BF1545" s="1453"/>
      <c r="BG1545" s="1453"/>
      <c r="BH1545" s="1453"/>
      <c r="BI1545" s="1453"/>
      <c r="BJ1545" s="1453"/>
      <c r="BK1545" s="1453"/>
      <c r="BL1545" s="1453"/>
      <c r="BM1545" s="1453"/>
      <c r="BN1545" s="1453"/>
      <c r="BO1545" s="1453"/>
      <c r="BP1545" s="1453"/>
      <c r="BQ1545" s="1453"/>
      <c r="BR1545" s="1453"/>
      <c r="BS1545" s="1453"/>
      <c r="BT1545" s="1453"/>
      <c r="BU1545" s="1453"/>
      <c r="BV1545" s="1453"/>
      <c r="BW1545" s="1453"/>
      <c r="BX1545" s="1453"/>
      <c r="BY1545" s="1453"/>
      <c r="BZ1545" s="1453"/>
      <c r="CA1545" s="1453"/>
      <c r="CB1545" s="1453"/>
      <c r="CC1545" s="1453"/>
      <c r="CD1545" s="1453"/>
      <c r="CE1545" s="1453"/>
      <c r="CF1545" s="1453"/>
      <c r="CG1545" s="1453"/>
      <c r="CH1545" s="1453"/>
      <c r="CI1545" s="1453"/>
      <c r="CJ1545" s="1453"/>
      <c r="CK1545" s="1453"/>
      <c r="CL1545" s="1453"/>
      <c r="CM1545" s="1453"/>
      <c r="CN1545" s="1453"/>
      <c r="CO1545" s="1453"/>
      <c r="CP1545" s="1453"/>
      <c r="CQ1545" s="1453"/>
      <c r="CR1545" s="1453"/>
      <c r="CS1545" s="1453"/>
      <c r="CT1545" s="1453"/>
      <c r="CU1545" s="1453"/>
      <c r="CV1545" s="1453"/>
      <c r="CW1545" s="1453"/>
      <c r="CX1545" s="1453"/>
      <c r="CY1545" s="1453"/>
      <c r="CZ1545" s="1453"/>
      <c r="DA1545" s="1453"/>
      <c r="DB1545" s="1453"/>
      <c r="DC1545" s="1453"/>
      <c r="DD1545" s="1453"/>
      <c r="DE1545" s="1453"/>
      <c r="DF1545" s="1453"/>
      <c r="DG1545" s="1453"/>
      <c r="DH1545" s="1453"/>
      <c r="DI1545" s="1453"/>
      <c r="DJ1545" s="1453"/>
      <c r="DK1545" s="1453"/>
      <c r="DL1545" s="1453"/>
      <c r="DM1545" s="1453"/>
      <c r="DN1545" s="1453"/>
      <c r="DO1545" s="1453"/>
      <c r="DP1545" s="1453"/>
      <c r="DQ1545" s="1453"/>
      <c r="DR1545" s="1453"/>
      <c r="DS1545" s="1453"/>
      <c r="DT1545" s="1453"/>
    </row>
    <row r="1546" spans="1:124" s="1543" customFormat="1" ht="21.9" customHeight="1" x14ac:dyDescent="0.3">
      <c r="A1546" s="1453"/>
      <c r="B1546" s="1453"/>
      <c r="C1546" s="1514"/>
      <c r="D1546" s="1514"/>
      <c r="E1546" s="1514"/>
      <c r="F1546" s="1848"/>
      <c r="G1546" s="1930"/>
      <c r="H1546" s="1516"/>
      <c r="I1546" s="1537"/>
      <c r="J1546" s="1537"/>
      <c r="K1546" s="1453"/>
      <c r="L1546" s="1453"/>
      <c r="M1546" s="1453"/>
      <c r="N1546" s="1514"/>
      <c r="O1546" s="1453"/>
      <c r="P1546" s="1453"/>
      <c r="Q1546" s="1453"/>
      <c r="R1546" s="1453"/>
      <c r="S1546" s="1453"/>
      <c r="T1546" s="1452"/>
      <c r="U1546"/>
      <c r="V1546"/>
      <c r="W1546" s="1453"/>
      <c r="X1546" s="1453"/>
      <c r="Y1546" s="1453"/>
      <c r="Z1546" s="1453"/>
      <c r="AA1546" s="1453"/>
      <c r="AB1546" s="1453"/>
      <c r="AC1546" s="1453"/>
      <c r="AD1546" s="1453"/>
      <c r="AE1546" s="1453"/>
      <c r="AF1546" s="1453"/>
      <c r="AG1546" s="1453"/>
      <c r="AH1546" s="1453"/>
      <c r="AI1546" s="1453"/>
      <c r="AJ1546" s="1453"/>
      <c r="AK1546" s="1453"/>
      <c r="AL1546" s="1453"/>
      <c r="AM1546" s="1453"/>
      <c r="AN1546" s="1453"/>
      <c r="AO1546" s="1453"/>
      <c r="AP1546" s="1453"/>
      <c r="AQ1546" s="1453"/>
      <c r="AR1546" s="1454"/>
      <c r="AS1546" s="1453"/>
      <c r="AT1546" s="1453"/>
      <c r="AU1546" s="1453"/>
      <c r="AV1546" s="1453"/>
      <c r="AW1546" s="1453"/>
      <c r="AX1546" s="1453"/>
      <c r="AY1546" s="1453"/>
      <c r="AZ1546" s="1453"/>
      <c r="BA1546" s="1453"/>
      <c r="BB1546" s="1453"/>
      <c r="BC1546" s="1453"/>
      <c r="BD1546" s="1453"/>
      <c r="BE1546" s="1453"/>
      <c r="BF1546" s="1453"/>
      <c r="BG1546" s="1453"/>
      <c r="BH1546" s="1453"/>
      <c r="BI1546" s="1453"/>
      <c r="BJ1546" s="1453"/>
      <c r="BK1546" s="1453"/>
      <c r="BL1546" s="1453"/>
      <c r="BM1546" s="1453"/>
      <c r="BN1546" s="1453"/>
      <c r="BO1546" s="1453"/>
      <c r="BP1546" s="1453"/>
      <c r="BQ1546" s="1453"/>
      <c r="BR1546" s="1453"/>
      <c r="BS1546" s="1453"/>
      <c r="BT1546" s="1453"/>
      <c r="BU1546" s="1453"/>
      <c r="BV1546" s="1453"/>
      <c r="BW1546" s="1453"/>
      <c r="BX1546" s="1453"/>
      <c r="BY1546" s="1453"/>
      <c r="BZ1546" s="1453"/>
      <c r="CA1546" s="1453"/>
      <c r="CB1546" s="1453"/>
      <c r="CC1546" s="1453"/>
      <c r="CD1546" s="1453"/>
      <c r="CE1546" s="1453"/>
      <c r="CF1546" s="1453"/>
      <c r="CG1546" s="1453"/>
      <c r="CH1546" s="1453"/>
      <c r="CI1546" s="1453"/>
      <c r="CJ1546" s="1453"/>
      <c r="CK1546" s="1453"/>
      <c r="CL1546" s="1453"/>
      <c r="CM1546" s="1453"/>
      <c r="CN1546" s="1453"/>
      <c r="CO1546" s="1453"/>
      <c r="CP1546" s="1453"/>
      <c r="CQ1546" s="1453"/>
      <c r="CR1546" s="1453"/>
      <c r="CS1546" s="1453"/>
      <c r="CT1546" s="1453"/>
      <c r="CU1546" s="1453"/>
      <c r="CV1546" s="1453"/>
      <c r="CW1546" s="1453"/>
      <c r="CX1546" s="1453"/>
      <c r="CY1546" s="1453"/>
      <c r="CZ1546" s="1453"/>
      <c r="DA1546" s="1453"/>
      <c r="DB1546" s="1453"/>
      <c r="DC1546" s="1453"/>
      <c r="DD1546" s="1453"/>
      <c r="DE1546" s="1453"/>
      <c r="DF1546" s="1453"/>
      <c r="DG1546" s="1453"/>
      <c r="DH1546" s="1453"/>
      <c r="DI1546" s="1453"/>
      <c r="DJ1546" s="1453"/>
      <c r="DK1546" s="1453"/>
      <c r="DL1546" s="1453"/>
      <c r="DM1546" s="1453"/>
      <c r="DN1546" s="1453"/>
      <c r="DO1546" s="1453"/>
      <c r="DP1546" s="1453"/>
      <c r="DQ1546" s="1453"/>
      <c r="DR1546" s="1453"/>
      <c r="DS1546" s="1453"/>
      <c r="DT1546" s="1453"/>
    </row>
    <row r="1547" spans="1:124" s="1543" customFormat="1" ht="21.9" customHeight="1" x14ac:dyDescent="0.3">
      <c r="A1547" s="1453"/>
      <c r="B1547" s="1453"/>
      <c r="C1547" s="1514"/>
      <c r="D1547" s="1514"/>
      <c r="E1547" s="1514"/>
      <c r="F1547" s="1848"/>
      <c r="G1547" s="1930"/>
      <c r="H1547" s="1516"/>
      <c r="I1547" s="1537"/>
      <c r="J1547" s="1537"/>
      <c r="K1547" s="1453"/>
      <c r="L1547" s="1453"/>
      <c r="M1547" s="1453"/>
      <c r="N1547" s="1514"/>
      <c r="O1547" s="1453"/>
      <c r="P1547" s="1453"/>
      <c r="Q1547" s="1453"/>
      <c r="R1547" s="1453"/>
      <c r="S1547" s="1453"/>
      <c r="T1547" s="1452"/>
      <c r="U1547"/>
      <c r="V1547"/>
      <c r="W1547" s="1453"/>
      <c r="X1547" s="1453"/>
      <c r="Y1547" s="1453"/>
      <c r="Z1547" s="1453"/>
      <c r="AA1547" s="1453"/>
      <c r="AB1547" s="1453"/>
      <c r="AC1547" s="1453"/>
      <c r="AD1547" s="1453"/>
      <c r="AE1547" s="1453"/>
      <c r="AF1547" s="1453"/>
      <c r="AG1547" s="1453"/>
      <c r="AH1547" s="1453"/>
      <c r="AI1547" s="1453"/>
      <c r="AJ1547" s="1453"/>
      <c r="AK1547" s="1453"/>
      <c r="AL1547" s="1453"/>
      <c r="AM1547" s="1453"/>
      <c r="AN1547" s="1453"/>
      <c r="AO1547" s="1453"/>
      <c r="AP1547" s="1453"/>
      <c r="AQ1547" s="1453"/>
      <c r="AR1547" s="1454"/>
      <c r="AS1547" s="1453"/>
      <c r="AT1547" s="1453"/>
      <c r="AU1547" s="1453"/>
      <c r="AV1547" s="1453"/>
      <c r="AW1547" s="1453"/>
      <c r="AX1547" s="1453"/>
      <c r="AY1547" s="1453"/>
      <c r="AZ1547" s="1453"/>
      <c r="BA1547" s="1453"/>
      <c r="BB1547" s="1453"/>
      <c r="BC1547" s="1453"/>
      <c r="BD1547" s="1453"/>
      <c r="BE1547" s="1453"/>
      <c r="BF1547" s="1453"/>
      <c r="BG1547" s="1453"/>
      <c r="BH1547" s="1453"/>
      <c r="BI1547" s="1453"/>
      <c r="BJ1547" s="1453"/>
      <c r="BK1547" s="1453"/>
      <c r="BL1547" s="1453"/>
      <c r="BM1547" s="1453"/>
      <c r="BN1547" s="1453"/>
      <c r="BO1547" s="1453"/>
      <c r="BP1547" s="1453"/>
      <c r="BQ1547" s="1453"/>
      <c r="BR1547" s="1453"/>
      <c r="BS1547" s="1453"/>
      <c r="BT1547" s="1453"/>
      <c r="BU1547" s="1453"/>
      <c r="BV1547" s="1453"/>
      <c r="BW1547" s="1453"/>
      <c r="BX1547" s="1453"/>
      <c r="BY1547" s="1453"/>
      <c r="BZ1547" s="1453"/>
      <c r="CA1547" s="1453"/>
      <c r="CB1547" s="1453"/>
      <c r="CC1547" s="1453"/>
      <c r="CD1547" s="1453"/>
      <c r="CE1547" s="1453"/>
      <c r="CF1547" s="1453"/>
      <c r="CG1547" s="1453"/>
      <c r="CH1547" s="1453"/>
      <c r="CI1547" s="1453"/>
      <c r="CJ1547" s="1453"/>
      <c r="CK1547" s="1453"/>
      <c r="CL1547" s="1453"/>
      <c r="CM1547" s="1453"/>
      <c r="CN1547" s="1453"/>
      <c r="CO1547" s="1453"/>
      <c r="CP1547" s="1453"/>
      <c r="CQ1547" s="1453"/>
      <c r="CR1547" s="1453"/>
      <c r="CS1547" s="1453"/>
      <c r="CT1547" s="1453"/>
      <c r="CU1547" s="1453"/>
      <c r="CV1547" s="1453"/>
      <c r="CW1547" s="1453"/>
      <c r="CX1547" s="1453"/>
      <c r="CY1547" s="1453"/>
      <c r="CZ1547" s="1453"/>
      <c r="DA1547" s="1453"/>
      <c r="DB1547" s="1453"/>
      <c r="DC1547" s="1453"/>
      <c r="DD1547" s="1453"/>
      <c r="DE1547" s="1453"/>
      <c r="DF1547" s="1453"/>
      <c r="DG1547" s="1453"/>
      <c r="DH1547" s="1453"/>
      <c r="DI1547" s="1453"/>
      <c r="DJ1547" s="1453"/>
      <c r="DK1547" s="1453"/>
      <c r="DL1547" s="1453"/>
      <c r="DM1547" s="1453"/>
      <c r="DN1547" s="1453"/>
      <c r="DO1547" s="1453"/>
      <c r="DP1547" s="1453"/>
      <c r="DQ1547" s="1453"/>
      <c r="DR1547" s="1453"/>
      <c r="DS1547" s="1453"/>
      <c r="DT1547" s="1453"/>
    </row>
    <row r="1548" spans="1:124" s="1543" customFormat="1" ht="21.9" customHeight="1" x14ac:dyDescent="0.3">
      <c r="A1548" s="1453"/>
      <c r="B1548" s="1453"/>
      <c r="C1548" s="1514"/>
      <c r="D1548" s="1514"/>
      <c r="E1548" s="1514"/>
      <c r="F1548" s="1848"/>
      <c r="G1548" s="1930"/>
      <c r="H1548" s="1516"/>
      <c r="I1548" s="1537"/>
      <c r="J1548" s="1537"/>
      <c r="K1548" s="1453"/>
      <c r="L1548" s="1453"/>
      <c r="M1548" s="1453"/>
      <c r="N1548" s="1514"/>
      <c r="O1548" s="1453"/>
      <c r="P1548" s="1453"/>
      <c r="Q1548" s="1453"/>
      <c r="R1548" s="1453"/>
      <c r="S1548" s="1453"/>
      <c r="T1548" s="1452"/>
      <c r="U1548"/>
      <c r="V1548"/>
      <c r="W1548" s="1453"/>
      <c r="X1548" s="1453"/>
      <c r="Y1548" s="1453"/>
      <c r="Z1548" s="1453"/>
      <c r="AA1548" s="1453"/>
      <c r="AB1548" s="1453"/>
      <c r="AC1548" s="1453"/>
      <c r="AD1548" s="1453"/>
      <c r="AE1548" s="1453"/>
      <c r="AF1548" s="1453"/>
      <c r="AG1548" s="1453"/>
      <c r="AH1548" s="1453"/>
      <c r="AI1548" s="1453"/>
      <c r="AJ1548" s="1453"/>
      <c r="AK1548" s="1453"/>
      <c r="AL1548" s="1453"/>
      <c r="AM1548" s="1453"/>
      <c r="AN1548" s="1453"/>
      <c r="AO1548" s="1453"/>
      <c r="AP1548" s="1453"/>
      <c r="AQ1548" s="1453"/>
      <c r="AR1548" s="1454"/>
      <c r="AS1548" s="1453"/>
      <c r="AT1548" s="1453"/>
      <c r="AU1548" s="1453"/>
      <c r="AV1548" s="1453"/>
      <c r="AW1548" s="1453"/>
      <c r="AX1548" s="1453"/>
      <c r="AY1548" s="1453"/>
      <c r="AZ1548" s="1453"/>
      <c r="BA1548" s="1453"/>
      <c r="BB1548" s="1453"/>
      <c r="BC1548" s="1453"/>
      <c r="BD1548" s="1453"/>
      <c r="BE1548" s="1453"/>
      <c r="BF1548" s="1453"/>
      <c r="BG1548" s="1453"/>
      <c r="BH1548" s="1453"/>
      <c r="BI1548" s="1453"/>
      <c r="BJ1548" s="1453"/>
      <c r="BK1548" s="1453"/>
      <c r="BL1548" s="1453"/>
      <c r="BM1548" s="1453"/>
      <c r="BN1548" s="1453"/>
      <c r="BO1548" s="1453"/>
      <c r="BP1548" s="1453"/>
      <c r="BQ1548" s="1453"/>
      <c r="BR1548" s="1453"/>
      <c r="BS1548" s="1453"/>
      <c r="BT1548" s="1453"/>
      <c r="BU1548" s="1453"/>
      <c r="BV1548" s="1453"/>
      <c r="BW1548" s="1453"/>
      <c r="BX1548" s="1453"/>
      <c r="BY1548" s="1453"/>
      <c r="BZ1548" s="1453"/>
      <c r="CA1548" s="1453"/>
      <c r="CB1548" s="1453"/>
      <c r="CC1548" s="1453"/>
      <c r="CD1548" s="1453"/>
      <c r="CE1548" s="1453"/>
      <c r="CF1548" s="1453"/>
      <c r="CG1548" s="1453"/>
      <c r="CH1548" s="1453"/>
      <c r="CI1548" s="1453"/>
      <c r="CJ1548" s="1453"/>
      <c r="CK1548" s="1453"/>
      <c r="CL1548" s="1453"/>
      <c r="CM1548" s="1453"/>
      <c r="CN1548" s="1453"/>
      <c r="CO1548" s="1453"/>
      <c r="CP1548" s="1453"/>
      <c r="CQ1548" s="1453"/>
      <c r="CR1548" s="1453"/>
      <c r="CS1548" s="1453"/>
      <c r="CT1548" s="1453"/>
      <c r="CU1548" s="1453"/>
      <c r="CV1548" s="1453"/>
      <c r="CW1548" s="1453"/>
      <c r="CX1548" s="1453"/>
      <c r="CY1548" s="1453"/>
      <c r="CZ1548" s="1453"/>
      <c r="DA1548" s="1453"/>
      <c r="DB1548" s="1453"/>
      <c r="DC1548" s="1453"/>
      <c r="DD1548" s="1453"/>
      <c r="DE1548" s="1453"/>
      <c r="DF1548" s="1453"/>
      <c r="DG1548" s="1453"/>
      <c r="DH1548" s="1453"/>
      <c r="DI1548" s="1453"/>
      <c r="DJ1548" s="1453"/>
      <c r="DK1548" s="1453"/>
      <c r="DL1548" s="1453"/>
      <c r="DM1548" s="1453"/>
      <c r="DN1548" s="1453"/>
      <c r="DO1548" s="1453"/>
      <c r="DP1548" s="1453"/>
      <c r="DQ1548" s="1453"/>
      <c r="DR1548" s="1453"/>
      <c r="DS1548" s="1453"/>
      <c r="DT1548" s="1453"/>
    </row>
    <row r="1549" spans="1:124" s="1543" customFormat="1" ht="21.9" customHeight="1" x14ac:dyDescent="0.3">
      <c r="A1549" s="1453"/>
      <c r="B1549" s="1453"/>
      <c r="C1549" s="1514"/>
      <c r="D1549" s="1514"/>
      <c r="E1549" s="1514"/>
      <c r="F1549" s="1848"/>
      <c r="G1549" s="1930"/>
      <c r="H1549" s="1516"/>
      <c r="I1549" s="1537"/>
      <c r="J1549" s="1537"/>
      <c r="K1549" s="1453"/>
      <c r="L1549" s="1453"/>
      <c r="M1549" s="1453"/>
      <c r="N1549" s="1514"/>
      <c r="O1549" s="1453"/>
      <c r="P1549" s="1453"/>
      <c r="Q1549" s="1453"/>
      <c r="R1549" s="1453"/>
      <c r="S1549" s="1453"/>
      <c r="T1549" s="1452"/>
      <c r="U1549"/>
      <c r="V1549"/>
      <c r="W1549" s="1453"/>
      <c r="X1549" s="1453"/>
      <c r="Y1549" s="1453"/>
      <c r="Z1549" s="1453"/>
      <c r="AA1549" s="1453"/>
      <c r="AB1549" s="1453"/>
      <c r="AC1549" s="1453"/>
      <c r="AD1549" s="1453"/>
      <c r="AE1549" s="1453"/>
      <c r="AF1549" s="1453"/>
      <c r="AG1549" s="1453"/>
      <c r="AH1549" s="1453"/>
      <c r="AI1549" s="1453"/>
      <c r="AJ1549" s="1453"/>
      <c r="AK1549" s="1453"/>
      <c r="AL1549" s="1453"/>
      <c r="AM1549" s="1453"/>
      <c r="AN1549" s="1453"/>
      <c r="AO1549" s="1453"/>
      <c r="AP1549" s="1453"/>
      <c r="AQ1549" s="1453"/>
      <c r="AR1549" s="1454"/>
      <c r="AS1549" s="1453"/>
      <c r="AT1549" s="1453"/>
      <c r="AU1549" s="1453"/>
      <c r="AV1549" s="1453"/>
      <c r="AW1549" s="1453"/>
      <c r="AX1549" s="1453"/>
      <c r="AY1549" s="1453"/>
      <c r="AZ1549" s="1453"/>
      <c r="BA1549" s="1453"/>
      <c r="BB1549" s="1453"/>
      <c r="BC1549" s="1453"/>
      <c r="BD1549" s="1453"/>
      <c r="BE1549" s="1453"/>
      <c r="BF1549" s="1453"/>
      <c r="BG1549" s="1453"/>
      <c r="BH1549" s="1453"/>
      <c r="BI1549" s="1453"/>
      <c r="BJ1549" s="1453"/>
      <c r="BK1549" s="1453"/>
      <c r="BL1549" s="1453"/>
      <c r="BM1549" s="1453"/>
      <c r="BN1549" s="1453"/>
      <c r="BO1549" s="1453"/>
      <c r="BP1549" s="1453"/>
      <c r="BQ1549" s="1453"/>
      <c r="BR1549" s="1453"/>
      <c r="BS1549" s="1453"/>
      <c r="BT1549" s="1453"/>
      <c r="BU1549" s="1453"/>
      <c r="BV1549" s="1453"/>
      <c r="BW1549" s="1453"/>
      <c r="BX1549" s="1453"/>
      <c r="BY1549" s="1453"/>
      <c r="BZ1549" s="1453"/>
      <c r="CA1549" s="1453"/>
      <c r="CB1549" s="1453"/>
      <c r="CC1549" s="1453"/>
      <c r="CD1549" s="1453"/>
      <c r="CE1549" s="1453"/>
      <c r="CF1549" s="1453"/>
      <c r="CG1549" s="1453"/>
      <c r="CH1549" s="1453"/>
      <c r="CI1549" s="1453"/>
      <c r="CJ1549" s="1453"/>
      <c r="CK1549" s="1453"/>
      <c r="CL1549" s="1453"/>
      <c r="CM1549" s="1453"/>
      <c r="CN1549" s="1453"/>
      <c r="CO1549" s="1453"/>
      <c r="CP1549" s="1453"/>
      <c r="CQ1549" s="1453"/>
      <c r="CR1549" s="1453"/>
      <c r="CS1549" s="1453"/>
      <c r="CT1549" s="1453"/>
      <c r="CU1549" s="1453"/>
      <c r="CV1549" s="1453"/>
      <c r="CW1549" s="1453"/>
      <c r="CX1549" s="1453"/>
      <c r="CY1549" s="1453"/>
      <c r="CZ1549" s="1453"/>
      <c r="DA1549" s="1453"/>
      <c r="DB1549" s="1453"/>
      <c r="DC1549" s="1453"/>
      <c r="DD1549" s="1453"/>
      <c r="DE1549" s="1453"/>
      <c r="DF1549" s="1453"/>
      <c r="DG1549" s="1453"/>
      <c r="DH1549" s="1453"/>
      <c r="DI1549" s="1453"/>
      <c r="DJ1549" s="1453"/>
      <c r="DK1549" s="1453"/>
      <c r="DL1549" s="1453"/>
      <c r="DM1549" s="1453"/>
      <c r="DN1549" s="1453"/>
      <c r="DO1549" s="1453"/>
      <c r="DP1549" s="1453"/>
      <c r="DQ1549" s="1453"/>
      <c r="DR1549" s="1453"/>
      <c r="DS1549" s="1453"/>
      <c r="DT1549" s="1453"/>
    </row>
    <row r="1550" spans="1:124" s="1543" customFormat="1" ht="21.9" customHeight="1" x14ac:dyDescent="0.3">
      <c r="A1550" s="1453"/>
      <c r="B1550" s="1453"/>
      <c r="C1550" s="1514"/>
      <c r="D1550" s="1514"/>
      <c r="E1550" s="1514"/>
      <c r="F1550" s="1848"/>
      <c r="G1550" s="1930"/>
      <c r="H1550" s="1516"/>
      <c r="I1550" s="1537"/>
      <c r="J1550" s="1537"/>
      <c r="K1550" s="1453"/>
      <c r="L1550" s="1453"/>
      <c r="M1550" s="1453"/>
      <c r="N1550" s="1514"/>
      <c r="O1550" s="1453"/>
      <c r="P1550" s="1453"/>
      <c r="Q1550" s="1453"/>
      <c r="R1550" s="1453"/>
      <c r="S1550" s="1453"/>
      <c r="T1550" s="1452"/>
      <c r="U1550"/>
      <c r="V1550"/>
      <c r="W1550" s="1453"/>
      <c r="X1550" s="1453"/>
      <c r="Y1550" s="1453"/>
      <c r="Z1550" s="1453"/>
      <c r="AA1550" s="1453"/>
      <c r="AB1550" s="1453"/>
      <c r="AC1550" s="1453"/>
      <c r="AD1550" s="1453"/>
      <c r="AE1550" s="1453"/>
      <c r="AF1550" s="1453"/>
      <c r="AG1550" s="1453"/>
      <c r="AH1550" s="1453"/>
      <c r="AI1550" s="1453"/>
      <c r="AJ1550" s="1453"/>
      <c r="AK1550" s="1453"/>
      <c r="AL1550" s="1453"/>
      <c r="AM1550" s="1453"/>
      <c r="AN1550" s="1453"/>
      <c r="AO1550" s="1453"/>
      <c r="AP1550" s="1453"/>
      <c r="AQ1550" s="1453"/>
      <c r="AR1550" s="1454"/>
      <c r="AS1550" s="1453"/>
      <c r="AT1550" s="1453"/>
      <c r="AU1550" s="1453"/>
      <c r="AV1550" s="1453"/>
      <c r="AW1550" s="1453"/>
      <c r="AX1550" s="1453"/>
      <c r="AY1550" s="1453"/>
      <c r="AZ1550" s="1453"/>
      <c r="BA1550" s="1453"/>
      <c r="BB1550" s="1453"/>
      <c r="BC1550" s="1453"/>
      <c r="BD1550" s="1453"/>
      <c r="BE1550" s="1453"/>
      <c r="BF1550" s="1453"/>
      <c r="BG1550" s="1453"/>
      <c r="BH1550" s="1453"/>
      <c r="BI1550" s="1453"/>
      <c r="BJ1550" s="1453"/>
      <c r="BK1550" s="1453"/>
      <c r="BL1550" s="1453"/>
      <c r="BM1550" s="1453"/>
      <c r="BN1550" s="1453"/>
      <c r="BO1550" s="1453"/>
      <c r="BP1550" s="1453"/>
      <c r="BQ1550" s="1453"/>
      <c r="BR1550" s="1453"/>
      <c r="BS1550" s="1453"/>
      <c r="BT1550" s="1453"/>
      <c r="BU1550" s="1453"/>
      <c r="BV1550" s="1453"/>
      <c r="BW1550" s="1453"/>
      <c r="BX1550" s="1453"/>
      <c r="BY1550" s="1453"/>
      <c r="BZ1550" s="1453"/>
      <c r="CA1550" s="1453"/>
      <c r="CB1550" s="1453"/>
      <c r="CC1550" s="1453"/>
      <c r="CD1550" s="1453"/>
      <c r="CE1550" s="1453"/>
      <c r="CF1550" s="1453"/>
      <c r="CG1550" s="1453"/>
      <c r="CH1550" s="1453"/>
      <c r="CI1550" s="1453"/>
      <c r="CJ1550" s="1453"/>
      <c r="CK1550" s="1453"/>
      <c r="CL1550" s="1453"/>
      <c r="CM1550" s="1453"/>
      <c r="CN1550" s="1453"/>
      <c r="CO1550" s="1453"/>
      <c r="CP1550" s="1453"/>
      <c r="CQ1550" s="1453"/>
      <c r="CR1550" s="1453"/>
      <c r="CS1550" s="1453"/>
      <c r="CT1550" s="1453"/>
      <c r="CU1550" s="1453"/>
      <c r="CV1550" s="1453"/>
      <c r="CW1550" s="1453"/>
      <c r="CX1550" s="1453"/>
      <c r="CY1550" s="1453"/>
      <c r="CZ1550" s="1453"/>
      <c r="DA1550" s="1453"/>
      <c r="DB1550" s="1453"/>
      <c r="DC1550" s="1453"/>
      <c r="DD1550" s="1453"/>
      <c r="DE1550" s="1453"/>
      <c r="DF1550" s="1453"/>
      <c r="DG1550" s="1453"/>
      <c r="DH1550" s="1453"/>
      <c r="DI1550" s="1453"/>
      <c r="DJ1550" s="1453"/>
      <c r="DK1550" s="1453"/>
      <c r="DL1550" s="1453"/>
      <c r="DM1550" s="1453"/>
      <c r="DN1550" s="1453"/>
      <c r="DO1550" s="1453"/>
      <c r="DP1550" s="1453"/>
      <c r="DQ1550" s="1453"/>
      <c r="DR1550" s="1453"/>
      <c r="DS1550" s="1453"/>
      <c r="DT1550" s="1453"/>
    </row>
    <row r="1551" spans="1:124" s="1543" customFormat="1" ht="21.9" customHeight="1" x14ac:dyDescent="0.3">
      <c r="A1551" s="1453"/>
      <c r="B1551" s="1453"/>
      <c r="C1551" s="1514"/>
      <c r="D1551" s="1514"/>
      <c r="E1551" s="1514"/>
      <c r="F1551" s="1848"/>
      <c r="G1551" s="1930"/>
      <c r="H1551" s="1516"/>
      <c r="I1551" s="1537"/>
      <c r="J1551" s="1537"/>
      <c r="K1551" s="1453"/>
      <c r="L1551" s="1453"/>
      <c r="M1551" s="1453"/>
      <c r="N1551" s="1514"/>
      <c r="O1551" s="1453"/>
      <c r="P1551" s="1453"/>
      <c r="Q1551" s="1453"/>
      <c r="R1551" s="1453"/>
      <c r="S1551" s="1453"/>
      <c r="T1551" s="1452"/>
      <c r="U1551"/>
      <c r="V1551"/>
      <c r="W1551" s="1453"/>
      <c r="X1551" s="1453"/>
      <c r="Y1551" s="1453"/>
      <c r="Z1551" s="1453"/>
      <c r="AA1551" s="1453"/>
      <c r="AB1551" s="1453"/>
      <c r="AC1551" s="1453"/>
      <c r="AD1551" s="1453"/>
      <c r="AE1551" s="1453"/>
      <c r="AF1551" s="1453"/>
      <c r="AG1551" s="1453"/>
      <c r="AH1551" s="1453"/>
      <c r="AI1551" s="1453"/>
      <c r="AJ1551" s="1453"/>
      <c r="AK1551" s="1453"/>
      <c r="AL1551" s="1453"/>
      <c r="AM1551" s="1453"/>
      <c r="AN1551" s="1453"/>
      <c r="AO1551" s="1453"/>
      <c r="AP1551" s="1453"/>
      <c r="AQ1551" s="1453"/>
      <c r="AR1551" s="1454"/>
      <c r="AS1551" s="1453"/>
      <c r="AT1551" s="1453"/>
      <c r="AU1551" s="1453"/>
      <c r="AV1551" s="1453"/>
      <c r="AW1551" s="1453"/>
      <c r="AX1551" s="1453"/>
      <c r="AY1551" s="1453"/>
      <c r="AZ1551" s="1453"/>
      <c r="BA1551" s="1453"/>
      <c r="BB1551" s="1453"/>
      <c r="BC1551" s="1453"/>
      <c r="BD1551" s="1453"/>
      <c r="BE1551" s="1453"/>
      <c r="BF1551" s="1453"/>
      <c r="BG1551" s="1453"/>
      <c r="BH1551" s="1453"/>
      <c r="BI1551" s="1453"/>
      <c r="BJ1551" s="1453"/>
      <c r="BK1551" s="1453"/>
      <c r="BL1551" s="1453"/>
      <c r="BM1551" s="1453"/>
      <c r="BN1551" s="1453"/>
      <c r="BO1551" s="1453"/>
      <c r="BP1551" s="1453"/>
      <c r="BQ1551" s="1453"/>
      <c r="BR1551" s="1453"/>
      <c r="BS1551" s="1453"/>
      <c r="BT1551" s="1453"/>
      <c r="BU1551" s="1453"/>
      <c r="BV1551" s="1453"/>
      <c r="BW1551" s="1453"/>
      <c r="BX1551" s="1453"/>
      <c r="BY1551" s="1453"/>
      <c r="BZ1551" s="1453"/>
      <c r="CA1551" s="1453"/>
      <c r="CB1551" s="1453"/>
      <c r="CC1551" s="1453"/>
      <c r="CD1551" s="1453"/>
      <c r="CE1551" s="1453"/>
      <c r="CF1551" s="1453"/>
      <c r="CG1551" s="1453"/>
      <c r="CH1551" s="1453"/>
      <c r="CI1551" s="1453"/>
      <c r="CJ1551" s="1453"/>
      <c r="CK1551" s="1453"/>
      <c r="CL1551" s="1453"/>
      <c r="CM1551" s="1453"/>
      <c r="CN1551" s="1453"/>
      <c r="CO1551" s="1453"/>
      <c r="CP1551" s="1453"/>
      <c r="CQ1551" s="1453"/>
      <c r="CR1551" s="1453"/>
      <c r="CS1551" s="1453"/>
      <c r="CT1551" s="1453"/>
      <c r="CU1551" s="1453"/>
      <c r="CV1551" s="1453"/>
      <c r="CW1551" s="1453"/>
      <c r="CX1551" s="1453"/>
      <c r="CY1551" s="1453"/>
      <c r="CZ1551" s="1453"/>
      <c r="DA1551" s="1453"/>
      <c r="DB1551" s="1453"/>
      <c r="DC1551" s="1453"/>
      <c r="DD1551" s="1453"/>
      <c r="DE1551" s="1453"/>
      <c r="DF1551" s="1453"/>
      <c r="DG1551" s="1453"/>
      <c r="DH1551" s="1453"/>
      <c r="DI1551" s="1453"/>
      <c r="DJ1551" s="1453"/>
      <c r="DK1551" s="1453"/>
      <c r="DL1551" s="1453"/>
      <c r="DM1551" s="1453"/>
      <c r="DN1551" s="1453"/>
      <c r="DO1551" s="1453"/>
      <c r="DP1551" s="1453"/>
      <c r="DQ1551" s="1453"/>
      <c r="DR1551" s="1453"/>
      <c r="DS1551" s="1453"/>
      <c r="DT1551" s="1453"/>
    </row>
    <row r="1552" spans="1:124" s="1543" customFormat="1" ht="21.9" customHeight="1" x14ac:dyDescent="0.3">
      <c r="A1552" s="1453"/>
      <c r="B1552" s="1453"/>
      <c r="C1552" s="1514"/>
      <c r="D1552" s="1514"/>
      <c r="E1552" s="1514"/>
      <c r="F1552" s="1848"/>
      <c r="G1552" s="1930"/>
      <c r="H1552" s="1516"/>
      <c r="I1552" s="1537"/>
      <c r="J1552" s="1537"/>
      <c r="K1552" s="1453"/>
      <c r="L1552" s="1453"/>
      <c r="M1552" s="1453"/>
      <c r="N1552" s="1514"/>
      <c r="O1552" s="1453"/>
      <c r="P1552" s="1453"/>
      <c r="Q1552" s="1453"/>
      <c r="R1552" s="1453"/>
      <c r="S1552" s="1453"/>
      <c r="T1552" s="1452"/>
      <c r="U1552"/>
      <c r="V1552"/>
      <c r="W1552" s="1453"/>
      <c r="X1552" s="1453"/>
      <c r="Y1552" s="1453"/>
      <c r="Z1552" s="1453"/>
      <c r="AA1552" s="1453"/>
      <c r="AB1552" s="1453"/>
      <c r="AC1552" s="1453"/>
      <c r="AD1552" s="1453"/>
      <c r="AE1552" s="1453"/>
      <c r="AF1552" s="1453"/>
      <c r="AG1552" s="1453"/>
      <c r="AH1552" s="1453"/>
      <c r="AI1552" s="1453"/>
      <c r="AJ1552" s="1453"/>
      <c r="AK1552" s="1453"/>
      <c r="AL1552" s="1453"/>
      <c r="AM1552" s="1453"/>
      <c r="AN1552" s="1453"/>
      <c r="AO1552" s="1453"/>
      <c r="AP1552" s="1453"/>
      <c r="AQ1552" s="1453"/>
      <c r="AR1552" s="1454"/>
      <c r="AS1552" s="1453"/>
      <c r="AT1552" s="1453"/>
      <c r="AU1552" s="1453"/>
      <c r="AV1552" s="1453"/>
      <c r="AW1552" s="1453"/>
      <c r="AX1552" s="1453"/>
      <c r="AY1552" s="1453"/>
      <c r="AZ1552" s="1453"/>
      <c r="BA1552" s="1453"/>
      <c r="BB1552" s="1453"/>
      <c r="BC1552" s="1453"/>
      <c r="BD1552" s="1453"/>
      <c r="BE1552" s="1453"/>
      <c r="BF1552" s="1453"/>
      <c r="BG1552" s="1453"/>
      <c r="BH1552" s="1453"/>
      <c r="BI1552" s="1453"/>
      <c r="BJ1552" s="1453"/>
      <c r="BK1552" s="1453"/>
      <c r="BL1552" s="1453"/>
      <c r="BM1552" s="1453"/>
      <c r="BN1552" s="1453"/>
      <c r="BO1552" s="1453"/>
      <c r="BP1552" s="1453"/>
      <c r="BQ1552" s="1453"/>
      <c r="BR1552" s="1453"/>
      <c r="BS1552" s="1453"/>
      <c r="BT1552" s="1453"/>
      <c r="BU1552" s="1453"/>
      <c r="BV1552" s="1453"/>
      <c r="BW1552" s="1453"/>
      <c r="BX1552" s="1453"/>
      <c r="BY1552" s="1453"/>
      <c r="BZ1552" s="1453"/>
      <c r="CA1552" s="1453"/>
      <c r="CB1552" s="1453"/>
      <c r="CC1552" s="1453"/>
      <c r="CD1552" s="1453"/>
      <c r="CE1552" s="1453"/>
      <c r="CF1552" s="1453"/>
      <c r="CG1552" s="1453"/>
      <c r="CH1552" s="1453"/>
      <c r="CI1552" s="1453"/>
      <c r="CJ1552" s="1453"/>
      <c r="CK1552" s="1453"/>
      <c r="CL1552" s="1453"/>
      <c r="CM1552" s="1453"/>
      <c r="CN1552" s="1453"/>
      <c r="CO1552" s="1453"/>
      <c r="CP1552" s="1453"/>
      <c r="CQ1552" s="1453"/>
      <c r="CR1552" s="1453"/>
      <c r="CS1552" s="1453"/>
      <c r="CT1552" s="1453"/>
      <c r="CU1552" s="1453"/>
      <c r="CV1552" s="1453"/>
      <c r="CW1552" s="1453"/>
      <c r="CX1552" s="1453"/>
      <c r="CY1552" s="1453"/>
      <c r="CZ1552" s="1453"/>
      <c r="DA1552" s="1453"/>
      <c r="DB1552" s="1453"/>
      <c r="DC1552" s="1453"/>
      <c r="DD1552" s="1453"/>
      <c r="DE1552" s="1453"/>
      <c r="DF1552" s="1453"/>
      <c r="DG1552" s="1453"/>
      <c r="DH1552" s="1453"/>
      <c r="DI1552" s="1453"/>
      <c r="DJ1552" s="1453"/>
      <c r="DK1552" s="1453"/>
      <c r="DL1552" s="1453"/>
      <c r="DM1552" s="1453"/>
      <c r="DN1552" s="1453"/>
      <c r="DO1552" s="1453"/>
      <c r="DP1552" s="1453"/>
      <c r="DQ1552" s="1453"/>
      <c r="DR1552" s="1453"/>
      <c r="DS1552" s="1453"/>
      <c r="DT1552" s="1453"/>
    </row>
    <row r="1553" spans="1:124" s="1543" customFormat="1" ht="21.9" customHeight="1" x14ac:dyDescent="0.3">
      <c r="A1553" s="1453"/>
      <c r="B1553" s="1453"/>
      <c r="C1553" s="1514"/>
      <c r="D1553" s="1514"/>
      <c r="E1553" s="1514"/>
      <c r="F1553" s="1848"/>
      <c r="G1553" s="1930"/>
      <c r="H1553" s="1516"/>
      <c r="I1553" s="1537"/>
      <c r="J1553" s="1537"/>
      <c r="K1553" s="1453"/>
      <c r="L1553" s="1453"/>
      <c r="M1553" s="1453"/>
      <c r="N1553" s="1514"/>
      <c r="O1553" s="1453"/>
      <c r="P1553" s="1453"/>
      <c r="Q1553" s="1453"/>
      <c r="R1553" s="1453"/>
      <c r="S1553" s="1453"/>
      <c r="T1553" s="1452"/>
      <c r="U1553"/>
      <c r="V1553"/>
      <c r="W1553" s="1453"/>
      <c r="X1553" s="1453"/>
      <c r="Y1553" s="1453"/>
      <c r="Z1553" s="1453"/>
      <c r="AA1553" s="1453"/>
      <c r="AB1553" s="1453"/>
      <c r="AC1553" s="1453"/>
      <c r="AD1553" s="1453"/>
      <c r="AE1553" s="1453"/>
      <c r="AF1553" s="1453"/>
      <c r="AG1553" s="1453"/>
      <c r="AH1553" s="1453"/>
      <c r="AI1553" s="1453"/>
      <c r="AJ1553" s="1453"/>
      <c r="AK1553" s="1453"/>
      <c r="AL1553" s="1453"/>
      <c r="AM1553" s="1453"/>
      <c r="AN1553" s="1453"/>
      <c r="AO1553" s="1453"/>
      <c r="AP1553" s="1453"/>
      <c r="AQ1553" s="1453"/>
      <c r="AR1553" s="1454"/>
      <c r="AS1553" s="1453"/>
      <c r="AT1553" s="1453"/>
      <c r="AU1553" s="1453"/>
      <c r="AV1553" s="1453"/>
      <c r="AW1553" s="1453"/>
      <c r="AX1553" s="1453"/>
      <c r="AY1553" s="1453"/>
      <c r="AZ1553" s="1453"/>
      <c r="BA1553" s="1453"/>
      <c r="BB1553" s="1453"/>
      <c r="BC1553" s="1453"/>
      <c r="BD1553" s="1453"/>
      <c r="BE1553" s="1453"/>
      <c r="BF1553" s="1453"/>
      <c r="BG1553" s="1453"/>
      <c r="BH1553" s="1453"/>
      <c r="BI1553" s="1453"/>
      <c r="BJ1553" s="1453"/>
      <c r="BK1553" s="1453"/>
      <c r="BL1553" s="1453"/>
      <c r="BM1553" s="1453"/>
      <c r="BN1553" s="1453"/>
      <c r="BO1553" s="1453"/>
      <c r="BP1553" s="1453"/>
      <c r="BQ1553" s="1453"/>
      <c r="BR1553" s="1453"/>
      <c r="BS1553" s="1453"/>
      <c r="BT1553" s="1453"/>
      <c r="BU1553" s="1453"/>
      <c r="BV1553" s="1453"/>
      <c r="BW1553" s="1453"/>
      <c r="BX1553" s="1453"/>
      <c r="BY1553" s="1453"/>
      <c r="BZ1553" s="1453"/>
      <c r="CA1553" s="1453"/>
      <c r="CB1553" s="1453"/>
      <c r="CC1553" s="1453"/>
      <c r="CD1553" s="1453"/>
      <c r="CE1553" s="1453"/>
      <c r="CF1553" s="1453"/>
      <c r="CG1553" s="1453"/>
      <c r="CH1553" s="1453"/>
      <c r="CI1553" s="1453"/>
      <c r="CJ1553" s="1453"/>
      <c r="CK1553" s="1453"/>
      <c r="CL1553" s="1453"/>
      <c r="CM1553" s="1453"/>
      <c r="CN1553" s="1453"/>
      <c r="CO1553" s="1453"/>
      <c r="CP1553" s="1453"/>
      <c r="CQ1553" s="1453"/>
      <c r="CR1553" s="1453"/>
      <c r="CS1553" s="1453"/>
      <c r="CT1553" s="1453"/>
      <c r="CU1553" s="1453"/>
      <c r="CV1553" s="1453"/>
      <c r="CW1553" s="1453"/>
      <c r="CX1553" s="1453"/>
      <c r="CY1553" s="1453"/>
      <c r="CZ1553" s="1453"/>
      <c r="DA1553" s="1453"/>
      <c r="DB1553" s="1453"/>
      <c r="DC1553" s="1453"/>
      <c r="DD1553" s="1453"/>
      <c r="DE1553" s="1453"/>
      <c r="DF1553" s="1453"/>
      <c r="DG1553" s="1453"/>
      <c r="DH1553" s="1453"/>
      <c r="DI1553" s="1453"/>
      <c r="DJ1553" s="1453"/>
      <c r="DK1553" s="1453"/>
      <c r="DL1553" s="1453"/>
      <c r="DM1553" s="1453"/>
      <c r="DN1553" s="1453"/>
      <c r="DO1553" s="1453"/>
      <c r="DP1553" s="1453"/>
      <c r="DQ1553" s="1453"/>
      <c r="DR1553" s="1453"/>
      <c r="DS1553" s="1453"/>
      <c r="DT1553" s="1453"/>
    </row>
    <row r="1554" spans="1:124" s="1543" customFormat="1" ht="21.9" customHeight="1" x14ac:dyDescent="0.3">
      <c r="A1554" s="1453"/>
      <c r="B1554" s="1453"/>
      <c r="C1554" s="1514"/>
      <c r="D1554" s="1514"/>
      <c r="E1554" s="1514"/>
      <c r="F1554" s="1848"/>
      <c r="G1554" s="1930"/>
      <c r="H1554" s="1516"/>
      <c r="I1554" s="1537"/>
      <c r="J1554" s="1537"/>
      <c r="K1554" s="1453"/>
      <c r="L1554" s="1453"/>
      <c r="M1554" s="1453"/>
      <c r="N1554" s="1514"/>
      <c r="O1554" s="1453"/>
      <c r="P1554" s="1453"/>
      <c r="Q1554" s="1453"/>
      <c r="R1554" s="1453"/>
      <c r="S1554" s="1453"/>
      <c r="T1554" s="1452"/>
      <c r="U1554"/>
      <c r="V1554"/>
      <c r="W1554" s="1453"/>
      <c r="X1554" s="1453"/>
      <c r="Y1554" s="1453"/>
      <c r="Z1554" s="1453"/>
      <c r="AA1554" s="1453"/>
      <c r="AB1554" s="1453"/>
      <c r="AC1554" s="1453"/>
      <c r="AD1554" s="1453"/>
      <c r="AE1554" s="1453"/>
      <c r="AF1554" s="1453"/>
      <c r="AG1554" s="1453"/>
      <c r="AH1554" s="1453"/>
      <c r="AI1554" s="1453"/>
      <c r="AJ1554" s="1453"/>
      <c r="AK1554" s="1453"/>
      <c r="AL1554" s="1453"/>
      <c r="AM1554" s="1453"/>
      <c r="AN1554" s="1453"/>
      <c r="AO1554" s="1453"/>
      <c r="AP1554" s="1453"/>
      <c r="AQ1554" s="1453"/>
      <c r="AR1554" s="1454"/>
      <c r="AS1554" s="1453"/>
      <c r="AT1554" s="1453"/>
      <c r="AU1554" s="1453"/>
      <c r="AV1554" s="1453"/>
      <c r="AW1554" s="1453"/>
      <c r="AX1554" s="1453"/>
      <c r="AY1554" s="1453"/>
      <c r="AZ1554" s="1453"/>
      <c r="BA1554" s="1453"/>
      <c r="BB1554" s="1453"/>
      <c r="BC1554" s="1453"/>
      <c r="BD1554" s="1453"/>
      <c r="BE1554" s="1453"/>
      <c r="BF1554" s="1453"/>
      <c r="BG1554" s="1453"/>
      <c r="BH1554" s="1453"/>
      <c r="BI1554" s="1453"/>
      <c r="BJ1554" s="1453"/>
      <c r="BK1554" s="1453"/>
      <c r="BL1554" s="1453"/>
      <c r="BM1554" s="1453"/>
      <c r="BN1554" s="1453"/>
      <c r="BO1554" s="1453"/>
      <c r="BP1554" s="1453"/>
      <c r="BQ1554" s="1453"/>
      <c r="BR1554" s="1453"/>
      <c r="BS1554" s="1453"/>
      <c r="BT1554" s="1453"/>
      <c r="BU1554" s="1453"/>
      <c r="BV1554" s="1453"/>
      <c r="BW1554" s="1453"/>
      <c r="BX1554" s="1453"/>
      <c r="BY1554" s="1453"/>
      <c r="BZ1554" s="1453"/>
      <c r="CA1554" s="1453"/>
      <c r="CB1554" s="1453"/>
      <c r="CC1554" s="1453"/>
      <c r="CD1554" s="1453"/>
      <c r="CE1554" s="1453"/>
      <c r="CF1554" s="1453"/>
      <c r="CG1554" s="1453"/>
      <c r="CH1554" s="1453"/>
      <c r="CI1554" s="1453"/>
      <c r="CJ1554" s="1453"/>
      <c r="CK1554" s="1453"/>
      <c r="CL1554" s="1453"/>
      <c r="CM1554" s="1453"/>
      <c r="CN1554" s="1453"/>
      <c r="CO1554" s="1453"/>
      <c r="CP1554" s="1453"/>
      <c r="CQ1554" s="1453"/>
      <c r="CR1554" s="1453"/>
      <c r="CS1554" s="1453"/>
      <c r="CT1554" s="1453"/>
      <c r="CU1554" s="1453"/>
      <c r="CV1554" s="1453"/>
      <c r="CW1554" s="1453"/>
      <c r="CX1554" s="1453"/>
      <c r="CY1554" s="1453"/>
      <c r="CZ1554" s="1453"/>
      <c r="DA1554" s="1453"/>
      <c r="DB1554" s="1453"/>
      <c r="DC1554" s="1453"/>
      <c r="DD1554" s="1453"/>
      <c r="DE1554" s="1453"/>
      <c r="DF1554" s="1453"/>
      <c r="DG1554" s="1453"/>
      <c r="DH1554" s="1453"/>
      <c r="DI1554" s="1453"/>
      <c r="DJ1554" s="1453"/>
      <c r="DK1554" s="1453"/>
      <c r="DL1554" s="1453"/>
      <c r="DM1554" s="1453"/>
      <c r="DN1554" s="1453"/>
      <c r="DO1554" s="1453"/>
      <c r="DP1554" s="1453"/>
      <c r="DQ1554" s="1453"/>
      <c r="DR1554" s="1453"/>
      <c r="DS1554" s="1453"/>
      <c r="DT1554" s="1453"/>
    </row>
    <row r="1555" spans="1:124" s="1543" customFormat="1" ht="21.9" customHeight="1" x14ac:dyDescent="0.3">
      <c r="A1555" s="1453"/>
      <c r="B1555" s="1453"/>
      <c r="C1555" s="1514"/>
      <c r="D1555" s="1514"/>
      <c r="E1555" s="1514"/>
      <c r="F1555" s="1848"/>
      <c r="G1555" s="1930"/>
      <c r="H1555" s="1516"/>
      <c r="I1555" s="1537"/>
      <c r="J1555" s="1537"/>
      <c r="K1555" s="1453"/>
      <c r="L1555" s="1453"/>
      <c r="M1555" s="1453"/>
      <c r="N1555" s="1514"/>
      <c r="O1555" s="1453"/>
      <c r="P1555" s="1453"/>
      <c r="Q1555" s="1453"/>
      <c r="R1555" s="1453"/>
      <c r="S1555" s="1453"/>
      <c r="T1555" s="1452"/>
      <c r="U1555"/>
      <c r="V1555"/>
      <c r="W1555" s="1453"/>
      <c r="X1555" s="1453"/>
      <c r="Y1555" s="1453"/>
      <c r="Z1555" s="1453"/>
      <c r="AA1555" s="1453"/>
      <c r="AB1555" s="1453"/>
      <c r="AC1555" s="1453"/>
      <c r="AD1555" s="1453"/>
      <c r="AE1555" s="1453"/>
      <c r="AF1555" s="1453"/>
      <c r="AG1555" s="1453"/>
      <c r="AH1555" s="1453"/>
      <c r="AI1555" s="1453"/>
      <c r="AJ1555" s="1453"/>
      <c r="AK1555" s="1453"/>
      <c r="AL1555" s="1453"/>
      <c r="AM1555" s="1453"/>
      <c r="AN1555" s="1453"/>
      <c r="AO1555" s="1453"/>
      <c r="AP1555" s="1453"/>
      <c r="AQ1555" s="1453"/>
      <c r="AR1555" s="1454"/>
      <c r="AS1555" s="1453"/>
      <c r="AT1555" s="1453"/>
      <c r="AU1555" s="1453"/>
      <c r="AV1555" s="1453"/>
      <c r="AW1555" s="1453"/>
      <c r="AX1555" s="1453"/>
      <c r="AY1555" s="1453"/>
      <c r="AZ1555" s="1453"/>
      <c r="BA1555" s="1453"/>
      <c r="BB1555" s="1453"/>
      <c r="BC1555" s="1453"/>
      <c r="BD1555" s="1453"/>
      <c r="BE1555" s="1453"/>
      <c r="BF1555" s="1453"/>
      <c r="BG1555" s="1453"/>
      <c r="BH1555" s="1453"/>
      <c r="BI1555" s="1453"/>
      <c r="BJ1555" s="1453"/>
      <c r="BK1555" s="1453"/>
      <c r="BL1555" s="1453"/>
      <c r="BM1555" s="1453"/>
      <c r="BN1555" s="1453"/>
      <c r="BO1555" s="1453"/>
      <c r="BP1555" s="1453"/>
      <c r="BQ1555" s="1453"/>
      <c r="BR1555" s="1453"/>
      <c r="BS1555" s="1453"/>
      <c r="BT1555" s="1453"/>
      <c r="BU1555" s="1453"/>
      <c r="BV1555" s="1453"/>
      <c r="BW1555" s="1453"/>
      <c r="BX1555" s="1453"/>
      <c r="BY1555" s="1453"/>
      <c r="BZ1555" s="1453"/>
      <c r="CA1555" s="1453"/>
      <c r="CB1555" s="1453"/>
      <c r="CC1555" s="1453"/>
      <c r="CD1555" s="1453"/>
      <c r="CE1555" s="1453"/>
      <c r="CF1555" s="1453"/>
      <c r="CG1555" s="1453"/>
      <c r="CH1555" s="1453"/>
      <c r="CI1555" s="1453"/>
      <c r="CJ1555" s="1453"/>
      <c r="CK1555" s="1453"/>
      <c r="CL1555" s="1453"/>
      <c r="CM1555" s="1453"/>
      <c r="CN1555" s="1453"/>
      <c r="CO1555" s="1453"/>
      <c r="CP1555" s="1453"/>
      <c r="CQ1555" s="1453"/>
      <c r="CR1555" s="1453"/>
      <c r="CS1555" s="1453"/>
      <c r="CT1555" s="1453"/>
      <c r="CU1555" s="1453"/>
      <c r="CV1555" s="1453"/>
      <c r="CW1555" s="1453"/>
      <c r="CX1555" s="1453"/>
      <c r="CY1555" s="1453"/>
      <c r="CZ1555" s="1453"/>
      <c r="DA1555" s="1453"/>
      <c r="DB1555" s="1453"/>
      <c r="DC1555" s="1453"/>
      <c r="DD1555" s="1453"/>
      <c r="DE1555" s="1453"/>
      <c r="DF1555" s="1453"/>
      <c r="DG1555" s="1453"/>
      <c r="DH1555" s="1453"/>
      <c r="DI1555" s="1453"/>
      <c r="DJ1555" s="1453"/>
      <c r="DK1555" s="1453"/>
      <c r="DL1555" s="1453"/>
      <c r="DM1555" s="1453"/>
      <c r="DN1555" s="1453"/>
      <c r="DO1555" s="1453"/>
      <c r="DP1555" s="1453"/>
      <c r="DQ1555" s="1453"/>
      <c r="DR1555" s="1453"/>
      <c r="DS1555" s="1453"/>
      <c r="DT1555" s="1453"/>
    </row>
    <row r="1556" spans="1:124" s="1543" customFormat="1" ht="21.9" customHeight="1" x14ac:dyDescent="0.3">
      <c r="A1556" s="1453"/>
      <c r="B1556" s="1453"/>
      <c r="C1556" s="1514"/>
      <c r="D1556" s="1514"/>
      <c r="E1556" s="1514"/>
      <c r="F1556" s="1848"/>
      <c r="G1556" s="1930"/>
      <c r="H1556" s="1516"/>
      <c r="I1556" s="1537"/>
      <c r="J1556" s="1537"/>
      <c r="K1556" s="1453"/>
      <c r="L1556" s="1453"/>
      <c r="M1556" s="1453"/>
      <c r="N1556" s="1514"/>
      <c r="O1556" s="1453"/>
      <c r="P1556" s="1453"/>
      <c r="Q1556" s="1453"/>
      <c r="R1556" s="1453"/>
      <c r="S1556" s="1453"/>
      <c r="T1556" s="1452"/>
      <c r="U1556"/>
      <c r="V1556"/>
      <c r="W1556" s="1453"/>
      <c r="X1556" s="1453"/>
      <c r="Y1556" s="1453"/>
      <c r="Z1556" s="1453"/>
      <c r="AA1556" s="1453"/>
      <c r="AB1556" s="1453"/>
      <c r="AC1556" s="1453"/>
      <c r="AD1556" s="1453"/>
      <c r="AE1556" s="1453"/>
      <c r="AF1556" s="1453"/>
      <c r="AG1556" s="1453"/>
      <c r="AH1556" s="1453"/>
      <c r="AI1556" s="1453"/>
      <c r="AJ1556" s="1453"/>
      <c r="AK1556" s="1453"/>
      <c r="AL1556" s="1453"/>
      <c r="AM1556" s="1453"/>
      <c r="AN1556" s="1453"/>
      <c r="AO1556" s="1453"/>
      <c r="AP1556" s="1453"/>
      <c r="AQ1556" s="1453"/>
      <c r="AR1556" s="1454"/>
      <c r="AS1556" s="1453"/>
      <c r="AT1556" s="1453"/>
      <c r="AU1556" s="1453"/>
      <c r="AV1556" s="1453"/>
      <c r="AW1556" s="1453"/>
      <c r="AX1556" s="1453"/>
      <c r="AY1556" s="1453"/>
      <c r="AZ1556" s="1453"/>
      <c r="BA1556" s="1453"/>
      <c r="BB1556" s="1453"/>
      <c r="BC1556" s="1453"/>
      <c r="BD1556" s="1453"/>
      <c r="BE1556" s="1453"/>
      <c r="BF1556" s="1453"/>
      <c r="BG1556" s="1453"/>
      <c r="BH1556" s="1453"/>
      <c r="BI1556" s="1453"/>
      <c r="BJ1556" s="1453"/>
      <c r="BK1556" s="1453"/>
      <c r="BL1556" s="1453"/>
      <c r="BM1556" s="1453"/>
      <c r="BN1556" s="1453"/>
      <c r="BO1556" s="1453"/>
      <c r="BP1556" s="1453"/>
      <c r="BQ1556" s="1453"/>
      <c r="BR1556" s="1453"/>
      <c r="BS1556" s="1453"/>
      <c r="BT1556" s="1453"/>
      <c r="BU1556" s="1453"/>
      <c r="BV1556" s="1453"/>
      <c r="BW1556" s="1453"/>
      <c r="BX1556" s="1453"/>
      <c r="BY1556" s="1453"/>
      <c r="BZ1556" s="1453"/>
      <c r="CA1556" s="1453"/>
      <c r="CB1556" s="1453"/>
      <c r="CC1556" s="1453"/>
      <c r="CD1556" s="1453"/>
      <c r="CE1556" s="1453"/>
      <c r="CF1556" s="1453"/>
      <c r="CG1556" s="1453"/>
      <c r="CH1556" s="1453"/>
      <c r="CI1556" s="1453"/>
      <c r="CJ1556" s="1453"/>
      <c r="CK1556" s="1453"/>
      <c r="CL1556" s="1453"/>
      <c r="CM1556" s="1453"/>
      <c r="CN1556" s="1453"/>
      <c r="CO1556" s="1453"/>
      <c r="CP1556" s="1453"/>
      <c r="CQ1556" s="1453"/>
      <c r="CR1556" s="1453"/>
      <c r="CS1556" s="1453"/>
      <c r="CT1556" s="1453"/>
      <c r="CU1556" s="1453"/>
      <c r="CV1556" s="1453"/>
      <c r="CW1556" s="1453"/>
      <c r="CX1556" s="1453"/>
      <c r="CY1556" s="1453"/>
      <c r="CZ1556" s="1453"/>
      <c r="DA1556" s="1453"/>
      <c r="DB1556" s="1453"/>
      <c r="DC1556" s="1453"/>
      <c r="DD1556" s="1453"/>
      <c r="DE1556" s="1453"/>
      <c r="DF1556" s="1453"/>
      <c r="DG1556" s="1453"/>
      <c r="DH1556" s="1453"/>
      <c r="DI1556" s="1453"/>
      <c r="DJ1556" s="1453"/>
      <c r="DK1556" s="1453"/>
      <c r="DL1556" s="1453"/>
      <c r="DM1556" s="1453"/>
      <c r="DN1556" s="1453"/>
      <c r="DO1556" s="1453"/>
      <c r="DP1556" s="1453"/>
      <c r="DQ1556" s="1453"/>
      <c r="DR1556" s="1453"/>
      <c r="DS1556" s="1453"/>
      <c r="DT1556" s="1453"/>
    </row>
    <row r="1557" spans="1:124" s="1543" customFormat="1" ht="21.9" customHeight="1" x14ac:dyDescent="0.3">
      <c r="A1557" s="1453"/>
      <c r="B1557" s="1453"/>
      <c r="C1557" s="1514"/>
      <c r="D1557" s="1514"/>
      <c r="E1557" s="1514"/>
      <c r="F1557" s="1848"/>
      <c r="G1557" s="1930"/>
      <c r="H1557" s="1516"/>
      <c r="I1557" s="1537"/>
      <c r="J1557" s="1537"/>
      <c r="K1557" s="1453"/>
      <c r="L1557" s="1453"/>
      <c r="M1557" s="1453"/>
      <c r="N1557" s="1514"/>
      <c r="O1557" s="1453"/>
      <c r="P1557" s="1453"/>
      <c r="Q1557" s="1453"/>
      <c r="R1557" s="1453"/>
      <c r="S1557" s="1453"/>
      <c r="T1557" s="1452"/>
      <c r="U1557"/>
      <c r="V1557"/>
      <c r="W1557" s="1453"/>
      <c r="X1557" s="1453"/>
      <c r="Y1557" s="1453"/>
      <c r="Z1557" s="1453"/>
      <c r="AA1557" s="1453"/>
      <c r="AB1557" s="1453"/>
      <c r="AC1557" s="1453"/>
      <c r="AD1557" s="1453"/>
      <c r="AE1557" s="1453"/>
      <c r="AF1557" s="1453"/>
      <c r="AG1557" s="1453"/>
      <c r="AH1557" s="1453"/>
      <c r="AI1557" s="1453"/>
      <c r="AJ1557" s="1453"/>
      <c r="AK1557" s="1453"/>
      <c r="AL1557" s="1453"/>
      <c r="AM1557" s="1453"/>
      <c r="AN1557" s="1453"/>
      <c r="AO1557" s="1453"/>
      <c r="AP1557" s="1453"/>
      <c r="AQ1557" s="1453"/>
      <c r="AR1557" s="1454"/>
      <c r="AS1557" s="1453"/>
      <c r="AT1557" s="1453"/>
      <c r="AU1557" s="1453"/>
      <c r="AV1557" s="1453"/>
      <c r="AW1557" s="1453"/>
      <c r="AX1557" s="1453"/>
      <c r="AY1557" s="1453"/>
      <c r="AZ1557" s="1453"/>
      <c r="BA1557" s="1453"/>
      <c r="BB1557" s="1453"/>
      <c r="BC1557" s="1453"/>
      <c r="BD1557" s="1453"/>
      <c r="BE1557" s="1453"/>
      <c r="BF1557" s="1453"/>
      <c r="BG1557" s="1453"/>
      <c r="BH1557" s="1453"/>
      <c r="BI1557" s="1453"/>
      <c r="BJ1557" s="1453"/>
      <c r="BK1557" s="1453"/>
      <c r="BL1557" s="1453"/>
      <c r="BM1557" s="1453"/>
      <c r="BN1557" s="1453"/>
      <c r="BO1557" s="1453"/>
      <c r="BP1557" s="1453"/>
      <c r="BQ1557" s="1453"/>
      <c r="BR1557" s="1453"/>
      <c r="BS1557" s="1453"/>
      <c r="BT1557" s="1453"/>
      <c r="BU1557" s="1453"/>
      <c r="BV1557" s="1453"/>
      <c r="BW1557" s="1453"/>
      <c r="BX1557" s="1453"/>
      <c r="BY1557" s="1453"/>
      <c r="BZ1557" s="1453"/>
      <c r="CA1557" s="1453"/>
      <c r="CB1557" s="1453"/>
      <c r="CC1557" s="1453"/>
      <c r="CD1557" s="1453"/>
      <c r="CE1557" s="1453"/>
      <c r="CF1557" s="1453"/>
      <c r="CG1557" s="1453"/>
      <c r="CH1557" s="1453"/>
      <c r="CI1557" s="1453"/>
      <c r="CJ1557" s="1453"/>
      <c r="CK1557" s="1453"/>
      <c r="CL1557" s="1453"/>
      <c r="CM1557" s="1453"/>
      <c r="CN1557" s="1453"/>
      <c r="CO1557" s="1453"/>
      <c r="CP1557" s="1453"/>
      <c r="CQ1557" s="1453"/>
      <c r="CR1557" s="1453"/>
      <c r="CS1557" s="1453"/>
      <c r="CT1557" s="1453"/>
      <c r="CU1557" s="1453"/>
      <c r="CV1557" s="1453"/>
      <c r="CW1557" s="1453"/>
      <c r="CX1557" s="1453"/>
      <c r="CY1557" s="1453"/>
      <c r="CZ1557" s="1453"/>
      <c r="DA1557" s="1453"/>
      <c r="DB1557" s="1453"/>
      <c r="DC1557" s="1453"/>
      <c r="DD1557" s="1453"/>
      <c r="DE1557" s="1453"/>
      <c r="DF1557" s="1453"/>
      <c r="DG1557" s="1453"/>
      <c r="DH1557" s="1453"/>
      <c r="DI1557" s="1453"/>
      <c r="DJ1557" s="1453"/>
      <c r="DK1557" s="1453"/>
      <c r="DL1557" s="1453"/>
      <c r="DM1557" s="1453"/>
      <c r="DN1557" s="1453"/>
      <c r="DO1557" s="1453"/>
      <c r="DP1557" s="1453"/>
      <c r="DQ1557" s="1453"/>
      <c r="DR1557" s="1453"/>
      <c r="DS1557" s="1453"/>
      <c r="DT1557" s="1453"/>
    </row>
    <row r="1558" spans="1:124" s="1543" customFormat="1" ht="21.9" customHeight="1" x14ac:dyDescent="0.3">
      <c r="A1558" s="1453"/>
      <c r="B1558" s="1453"/>
      <c r="C1558" s="1514"/>
      <c r="D1558" s="1514"/>
      <c r="E1558" s="1514"/>
      <c r="F1558" s="1848"/>
      <c r="G1558" s="1930"/>
      <c r="H1558" s="1516"/>
      <c r="I1558" s="1537"/>
      <c r="J1558" s="1537"/>
      <c r="K1558" s="1453"/>
      <c r="L1558" s="1453"/>
      <c r="M1558" s="1453"/>
      <c r="N1558" s="1514"/>
      <c r="O1558" s="1453"/>
      <c r="P1558" s="1453"/>
      <c r="Q1558" s="1453"/>
      <c r="R1558" s="1453"/>
      <c r="S1558" s="1453"/>
      <c r="T1558" s="1452"/>
      <c r="U1558"/>
      <c r="V1558"/>
      <c r="W1558" s="1453"/>
      <c r="X1558" s="1453"/>
      <c r="Y1558" s="1453"/>
      <c r="Z1558" s="1453"/>
      <c r="AA1558" s="1453"/>
      <c r="AB1558" s="1453"/>
      <c r="AC1558" s="1453"/>
      <c r="AD1558" s="1453"/>
      <c r="AE1558" s="1453"/>
      <c r="AF1558" s="1453"/>
      <c r="AG1558" s="1453"/>
      <c r="AH1558" s="1453"/>
      <c r="AI1558" s="1453"/>
      <c r="AJ1558" s="1453"/>
      <c r="AK1558" s="1453"/>
      <c r="AL1558" s="1453"/>
      <c r="AM1558" s="1453"/>
      <c r="AN1558" s="1453"/>
      <c r="AO1558" s="1453"/>
      <c r="AP1558" s="1453"/>
      <c r="AQ1558" s="1453"/>
      <c r="AR1558" s="1454"/>
      <c r="AS1558" s="1453"/>
      <c r="AT1558" s="1453"/>
      <c r="AU1558" s="1453"/>
      <c r="AV1558" s="1453"/>
      <c r="AW1558" s="1453"/>
      <c r="AX1558" s="1453"/>
      <c r="AY1558" s="1453"/>
      <c r="AZ1558" s="1453"/>
      <c r="BA1558" s="1453"/>
      <c r="BB1558" s="1453"/>
      <c r="BC1558" s="1453"/>
      <c r="BD1558" s="1453"/>
      <c r="BE1558" s="1453"/>
      <c r="BF1558" s="1453"/>
      <c r="BG1558" s="1453"/>
      <c r="BH1558" s="1453"/>
      <c r="BI1558" s="1453"/>
      <c r="BJ1558" s="1453"/>
      <c r="BK1558" s="1453"/>
      <c r="BL1558" s="1453"/>
      <c r="BM1558" s="1453"/>
      <c r="BN1558" s="1453"/>
      <c r="BO1558" s="1453"/>
      <c r="BP1558" s="1453"/>
      <c r="BQ1558" s="1453"/>
      <c r="BR1558" s="1453"/>
      <c r="BS1558" s="1453"/>
      <c r="BT1558" s="1453"/>
      <c r="BU1558" s="1453"/>
      <c r="BV1558" s="1453"/>
      <c r="BW1558" s="1453"/>
      <c r="BX1558" s="1453"/>
      <c r="BY1558" s="1453"/>
      <c r="BZ1558" s="1453"/>
      <c r="CA1558" s="1453"/>
      <c r="CB1558" s="1453"/>
      <c r="CC1558" s="1453"/>
      <c r="CD1558" s="1453"/>
      <c r="CE1558" s="1453"/>
      <c r="CF1558" s="1453"/>
      <c r="CG1558" s="1453"/>
      <c r="CH1558" s="1453"/>
      <c r="CI1558" s="1453"/>
      <c r="CJ1558" s="1453"/>
      <c r="CK1558" s="1453"/>
      <c r="CL1558" s="1453"/>
      <c r="CM1558" s="1453"/>
      <c r="CN1558" s="1453"/>
      <c r="CO1558" s="1453"/>
      <c r="CP1558" s="1453"/>
      <c r="CQ1558" s="1453"/>
      <c r="CR1558" s="1453"/>
      <c r="CS1558" s="1453"/>
      <c r="CT1558" s="1453"/>
      <c r="CU1558" s="1453"/>
      <c r="CV1558" s="1453"/>
      <c r="CW1558" s="1453"/>
      <c r="CX1558" s="1453"/>
      <c r="CY1558" s="1453"/>
      <c r="CZ1558" s="1453"/>
      <c r="DA1558" s="1453"/>
      <c r="DB1558" s="1453"/>
      <c r="DC1558" s="1453"/>
      <c r="DD1558" s="1453"/>
      <c r="DE1558" s="1453"/>
      <c r="DF1558" s="1453"/>
      <c r="DG1558" s="1453"/>
      <c r="DH1558" s="1453"/>
      <c r="DI1558" s="1453"/>
      <c r="DJ1558" s="1453"/>
      <c r="DK1558" s="1453"/>
      <c r="DL1558" s="1453"/>
      <c r="DM1558" s="1453"/>
      <c r="DN1558" s="1453"/>
      <c r="DO1558" s="1453"/>
      <c r="DP1558" s="1453"/>
      <c r="DQ1558" s="1453"/>
      <c r="DR1558" s="1453"/>
      <c r="DS1558" s="1453"/>
      <c r="DT1558" s="1453"/>
    </row>
    <row r="1559" spans="1:124" s="1543" customFormat="1" ht="21.9" customHeight="1" x14ac:dyDescent="0.3">
      <c r="A1559" s="1453"/>
      <c r="B1559" s="1453"/>
      <c r="C1559" s="1514"/>
      <c r="D1559" s="1514"/>
      <c r="E1559" s="1514"/>
      <c r="F1559" s="1848"/>
      <c r="G1559" s="1930"/>
      <c r="H1559" s="1516"/>
      <c r="I1559" s="1537"/>
      <c r="J1559" s="1537"/>
      <c r="K1559" s="1453"/>
      <c r="L1559" s="1453"/>
      <c r="M1559" s="1453"/>
      <c r="N1559" s="1514"/>
      <c r="O1559" s="1453"/>
      <c r="P1559" s="1453"/>
      <c r="Q1559" s="1453"/>
      <c r="R1559" s="1453"/>
      <c r="S1559" s="1453"/>
      <c r="T1559" s="1452"/>
      <c r="U1559"/>
      <c r="V1559"/>
      <c r="W1559" s="1453"/>
      <c r="X1559" s="1453"/>
      <c r="Y1559" s="1453"/>
      <c r="Z1559" s="1453"/>
      <c r="AA1559" s="1453"/>
      <c r="AB1559" s="1453"/>
      <c r="AC1559" s="1453"/>
      <c r="AD1559" s="1453"/>
      <c r="AE1559" s="1453"/>
      <c r="AF1559" s="1453"/>
      <c r="AG1559" s="1453"/>
      <c r="AH1559" s="1453"/>
      <c r="AI1559" s="1453"/>
      <c r="AJ1559" s="1453"/>
      <c r="AK1559" s="1453"/>
      <c r="AL1559" s="1453"/>
      <c r="AM1559" s="1453"/>
      <c r="AN1559" s="1453"/>
      <c r="AO1559" s="1453"/>
      <c r="AP1559" s="1453"/>
      <c r="AQ1559" s="1453"/>
      <c r="AR1559" s="1454"/>
      <c r="AS1559" s="1453"/>
      <c r="AT1559" s="1453"/>
      <c r="AU1559" s="1453"/>
      <c r="AV1559" s="1453"/>
      <c r="AW1559" s="1453"/>
      <c r="AX1559" s="1453"/>
      <c r="AY1559" s="1453"/>
      <c r="AZ1559" s="1453"/>
      <c r="BA1559" s="1453"/>
      <c r="BB1559" s="1453"/>
      <c r="BC1559" s="1453"/>
      <c r="BD1559" s="1453"/>
      <c r="BE1559" s="1453"/>
      <c r="BF1559" s="1453"/>
      <c r="BG1559" s="1453"/>
      <c r="BH1559" s="1453"/>
      <c r="BI1559" s="1453"/>
      <c r="BJ1559" s="1453"/>
      <c r="BK1559" s="1453"/>
      <c r="BL1559" s="1453"/>
      <c r="BM1559" s="1453"/>
      <c r="BN1559" s="1453"/>
      <c r="BO1559" s="1453"/>
      <c r="BP1559" s="1453"/>
      <c r="BQ1559" s="1453"/>
      <c r="BR1559" s="1453"/>
      <c r="BS1559" s="1453"/>
      <c r="BT1559" s="1453"/>
      <c r="BU1559" s="1453"/>
      <c r="BV1559" s="1453"/>
      <c r="BW1559" s="1453"/>
      <c r="BX1559" s="1453"/>
      <c r="BY1559" s="1453"/>
      <c r="BZ1559" s="1453"/>
      <c r="CA1559" s="1453"/>
      <c r="CB1559" s="1453"/>
      <c r="CC1559" s="1453"/>
      <c r="CD1559" s="1453"/>
      <c r="CE1559" s="1453"/>
      <c r="CF1559" s="1453"/>
      <c r="CG1559" s="1453"/>
      <c r="CH1559" s="1453"/>
      <c r="CI1559" s="1453"/>
      <c r="CJ1559" s="1453"/>
      <c r="CK1559" s="1453"/>
      <c r="CL1559" s="1453"/>
      <c r="CM1559" s="1453"/>
      <c r="CN1559" s="1453"/>
      <c r="CO1559" s="1453"/>
      <c r="CP1559" s="1453"/>
      <c r="CQ1559" s="1453"/>
      <c r="CR1559" s="1453"/>
      <c r="CS1559" s="1453"/>
      <c r="CT1559" s="1453"/>
      <c r="CU1559" s="1453"/>
      <c r="CV1559" s="1453"/>
      <c r="CW1559" s="1453"/>
      <c r="CX1559" s="1453"/>
      <c r="CY1559" s="1453"/>
      <c r="CZ1559" s="1453"/>
      <c r="DA1559" s="1453"/>
      <c r="DB1559" s="1453"/>
      <c r="DC1559" s="1453"/>
      <c r="DD1559" s="1453"/>
      <c r="DE1559" s="1453"/>
      <c r="DF1559" s="1453"/>
      <c r="DG1559" s="1453"/>
      <c r="DH1559" s="1453"/>
      <c r="DI1559" s="1453"/>
      <c r="DJ1559" s="1453"/>
      <c r="DK1559" s="1453"/>
      <c r="DL1559" s="1453"/>
      <c r="DM1559" s="1453"/>
      <c r="DN1559" s="1453"/>
      <c r="DO1559" s="1453"/>
      <c r="DP1559" s="1453"/>
      <c r="DQ1559" s="1453"/>
      <c r="DR1559" s="1453"/>
      <c r="DS1559" s="1453"/>
      <c r="DT1559" s="1453"/>
    </row>
    <row r="1560" spans="1:124" s="1543" customFormat="1" ht="21.9" customHeight="1" x14ac:dyDescent="0.3">
      <c r="A1560" s="1453"/>
      <c r="B1560" s="1453"/>
      <c r="C1560" s="1514"/>
      <c r="D1560" s="1514"/>
      <c r="E1560" s="1514"/>
      <c r="F1560" s="1848"/>
      <c r="G1560" s="1930"/>
      <c r="H1560" s="1516"/>
      <c r="I1560" s="1537"/>
      <c r="J1560" s="1537"/>
      <c r="K1560" s="1453"/>
      <c r="L1560" s="1453"/>
      <c r="M1560" s="1453"/>
      <c r="N1560" s="1514"/>
      <c r="O1560" s="1453"/>
      <c r="P1560" s="1453"/>
      <c r="Q1560" s="1453"/>
      <c r="R1560" s="1453"/>
      <c r="S1560" s="1453"/>
      <c r="T1560" s="1452"/>
      <c r="U1560"/>
      <c r="V1560"/>
      <c r="W1560" s="1453"/>
      <c r="X1560" s="1453"/>
      <c r="Y1560" s="1453"/>
      <c r="Z1560" s="1453"/>
      <c r="AA1560" s="1453"/>
      <c r="AB1560" s="1453"/>
      <c r="AC1560" s="1453"/>
      <c r="AD1560" s="1453"/>
      <c r="AE1560" s="1453"/>
      <c r="AF1560" s="1453"/>
      <c r="AG1560" s="1453"/>
      <c r="AH1560" s="1453"/>
      <c r="AI1560" s="1453"/>
      <c r="AJ1560" s="1453"/>
      <c r="AK1560" s="1453"/>
      <c r="AL1560" s="1453"/>
      <c r="AM1560" s="1453"/>
      <c r="AN1560" s="1453"/>
      <c r="AO1560" s="1453"/>
      <c r="AP1560" s="1453"/>
      <c r="AQ1560" s="1453"/>
      <c r="AR1560" s="1454"/>
      <c r="AS1560" s="1453"/>
      <c r="AT1560" s="1453"/>
      <c r="AU1560" s="1453"/>
      <c r="AV1560" s="1453"/>
      <c r="AW1560" s="1453"/>
      <c r="AX1560" s="1453"/>
      <c r="AY1560" s="1453"/>
      <c r="AZ1560" s="1453"/>
      <c r="BA1560" s="1453"/>
      <c r="BB1560" s="1453"/>
      <c r="BC1560" s="1453"/>
      <c r="BD1560" s="1453"/>
      <c r="BE1560" s="1453"/>
      <c r="BF1560" s="1453"/>
      <c r="BG1560" s="1453"/>
      <c r="BH1560" s="1453"/>
      <c r="BI1560" s="1453"/>
      <c r="BJ1560" s="1453"/>
      <c r="BK1560" s="1453"/>
      <c r="BL1560" s="1453"/>
      <c r="BM1560" s="1453"/>
      <c r="BN1560" s="1453"/>
      <c r="BO1560" s="1453"/>
      <c r="BP1560" s="1453"/>
      <c r="BQ1560" s="1453"/>
      <c r="BR1560" s="1453"/>
      <c r="BS1560" s="1453"/>
      <c r="BT1560" s="1453"/>
      <c r="BU1560" s="1453"/>
      <c r="BV1560" s="1453"/>
      <c r="BW1560" s="1453"/>
      <c r="BX1560" s="1453"/>
      <c r="BY1560" s="1453"/>
      <c r="BZ1560" s="1453"/>
      <c r="CA1560" s="1453"/>
      <c r="CB1560" s="1453"/>
      <c r="CC1560" s="1453"/>
      <c r="CD1560" s="1453"/>
      <c r="CE1560" s="1453"/>
      <c r="CF1560" s="1453"/>
      <c r="CG1560" s="1453"/>
      <c r="CH1560" s="1453"/>
      <c r="CI1560" s="1453"/>
      <c r="CJ1560" s="1453"/>
      <c r="CK1560" s="1453"/>
      <c r="CL1560" s="1453"/>
      <c r="CM1560" s="1453"/>
      <c r="CN1560" s="1453"/>
      <c r="CO1560" s="1453"/>
      <c r="CP1560" s="1453"/>
      <c r="CQ1560" s="1453"/>
      <c r="CR1560" s="1453"/>
      <c r="CS1560" s="1453"/>
      <c r="CT1560" s="1453"/>
      <c r="CU1560" s="1453"/>
      <c r="CV1560" s="1453"/>
      <c r="CW1560" s="1453"/>
      <c r="CX1560" s="1453"/>
      <c r="CY1560" s="1453"/>
      <c r="CZ1560" s="1453"/>
      <c r="DA1560" s="1453"/>
      <c r="DB1560" s="1453"/>
      <c r="DC1560" s="1453"/>
      <c r="DD1560" s="1453"/>
      <c r="DE1560" s="1453"/>
      <c r="DF1560" s="1453"/>
      <c r="DG1560" s="1453"/>
      <c r="DH1560" s="1453"/>
      <c r="DI1560" s="1453"/>
      <c r="DJ1560" s="1453"/>
      <c r="DK1560" s="1453"/>
      <c r="DL1560" s="1453"/>
      <c r="DM1560" s="1453"/>
      <c r="DN1560" s="1453"/>
      <c r="DO1560" s="1453"/>
      <c r="DP1560" s="1453"/>
      <c r="DQ1560" s="1453"/>
      <c r="DR1560" s="1453"/>
      <c r="DS1560" s="1453"/>
      <c r="DT1560" s="1453"/>
    </row>
    <row r="1561" spans="1:124" s="1543" customFormat="1" ht="21.9" customHeight="1" x14ac:dyDescent="0.3">
      <c r="A1561" s="1453"/>
      <c r="B1561" s="1453"/>
      <c r="C1561" s="1514"/>
      <c r="D1561" s="1514"/>
      <c r="E1561" s="1514"/>
      <c r="F1561" s="1848"/>
      <c r="G1561" s="1930"/>
      <c r="H1561" s="1516"/>
      <c r="I1561" s="1537"/>
      <c r="J1561" s="1537"/>
      <c r="K1561" s="1453"/>
      <c r="L1561" s="1453"/>
      <c r="M1561" s="1453"/>
      <c r="N1561" s="1514"/>
      <c r="O1561" s="1453"/>
      <c r="P1561" s="1453"/>
      <c r="Q1561" s="1453"/>
      <c r="R1561" s="1453"/>
      <c r="S1561" s="1453"/>
      <c r="T1561" s="1452"/>
      <c r="U1561"/>
      <c r="V1561"/>
      <c r="W1561" s="1453"/>
      <c r="X1561" s="1453"/>
      <c r="Y1561" s="1453"/>
      <c r="Z1561" s="1453"/>
      <c r="AA1561" s="1453"/>
      <c r="AB1561" s="1453"/>
      <c r="AC1561" s="1453"/>
      <c r="AD1561" s="1453"/>
      <c r="AE1561" s="1453"/>
      <c r="AF1561" s="1453"/>
      <c r="AG1561" s="1453"/>
      <c r="AH1561" s="1453"/>
      <c r="AI1561" s="1453"/>
      <c r="AJ1561" s="1453"/>
      <c r="AK1561" s="1453"/>
      <c r="AL1561" s="1453"/>
      <c r="AM1561" s="1453"/>
      <c r="AN1561" s="1453"/>
      <c r="AO1561" s="1453"/>
      <c r="AP1561" s="1453"/>
      <c r="AQ1561" s="1453"/>
      <c r="AR1561" s="1454"/>
      <c r="AS1561" s="1453"/>
      <c r="AT1561" s="1453"/>
      <c r="AU1561" s="1453"/>
      <c r="AV1561" s="1453"/>
      <c r="AW1561" s="1453"/>
      <c r="AX1561" s="1453"/>
      <c r="AY1561" s="1453"/>
      <c r="AZ1561" s="1453"/>
      <c r="BA1561" s="1453"/>
      <c r="BB1561" s="1453"/>
      <c r="BC1561" s="1453"/>
      <c r="BD1561" s="1453"/>
      <c r="BE1561" s="1453"/>
      <c r="BF1561" s="1453"/>
      <c r="BG1561" s="1453"/>
      <c r="BH1561" s="1453"/>
      <c r="BI1561" s="1453"/>
      <c r="BJ1561" s="1453"/>
      <c r="BK1561" s="1453"/>
      <c r="BL1561" s="1453"/>
      <c r="BM1561" s="1453"/>
      <c r="BN1561" s="1453"/>
      <c r="BO1561" s="1453"/>
      <c r="BP1561" s="1453"/>
      <c r="BQ1561" s="1453"/>
      <c r="BR1561" s="1453"/>
      <c r="BS1561" s="1453"/>
      <c r="BT1561" s="1453"/>
      <c r="BU1561" s="1453"/>
      <c r="BV1561" s="1453"/>
      <c r="BW1561" s="1453"/>
      <c r="BX1561" s="1453"/>
      <c r="BY1561" s="1453"/>
      <c r="BZ1561" s="1453"/>
      <c r="CA1561" s="1453"/>
      <c r="CB1561" s="1453"/>
      <c r="CC1561" s="1453"/>
      <c r="CD1561" s="1453"/>
      <c r="CE1561" s="1453"/>
      <c r="CF1561" s="1453"/>
      <c r="CG1561" s="1453"/>
      <c r="CH1561" s="1453"/>
      <c r="CI1561" s="1453"/>
      <c r="CJ1561" s="1453"/>
      <c r="CK1561" s="1453"/>
      <c r="CL1561" s="1453"/>
      <c r="CM1561" s="1453"/>
      <c r="CN1561" s="1453"/>
      <c r="CO1561" s="1453"/>
      <c r="CP1561" s="1453"/>
      <c r="CQ1561" s="1453"/>
      <c r="CR1561" s="1453"/>
      <c r="CS1561" s="1453"/>
      <c r="CT1561" s="1453"/>
      <c r="CU1561" s="1453"/>
      <c r="CV1561" s="1453"/>
      <c r="CW1561" s="1453"/>
      <c r="CX1561" s="1453"/>
      <c r="CY1561" s="1453"/>
      <c r="CZ1561" s="1453"/>
      <c r="DA1561" s="1453"/>
      <c r="DB1561" s="1453"/>
      <c r="DC1561" s="1453"/>
      <c r="DD1561" s="1453"/>
      <c r="DE1561" s="1453"/>
      <c r="DF1561" s="1453"/>
      <c r="DG1561" s="1453"/>
      <c r="DH1561" s="1453"/>
      <c r="DI1561" s="1453"/>
      <c r="DJ1561" s="1453"/>
      <c r="DK1561" s="1453"/>
      <c r="DL1561" s="1453"/>
      <c r="DM1561" s="1453"/>
      <c r="DN1561" s="1453"/>
      <c r="DO1561" s="1453"/>
      <c r="DP1561" s="1453"/>
      <c r="DQ1561" s="1453"/>
      <c r="DR1561" s="1453"/>
      <c r="DS1561" s="1453"/>
      <c r="DT1561" s="1453"/>
    </row>
    <row r="1562" spans="1:124" s="1543" customFormat="1" ht="21.9" customHeight="1" x14ac:dyDescent="0.3">
      <c r="A1562" s="1453"/>
      <c r="B1562" s="1453"/>
      <c r="C1562" s="1514"/>
      <c r="D1562" s="1514"/>
      <c r="E1562" s="1514"/>
      <c r="F1562" s="1848"/>
      <c r="G1562" s="1930"/>
      <c r="H1562" s="1516"/>
      <c r="I1562" s="1537"/>
      <c r="J1562" s="1537"/>
      <c r="K1562" s="1453"/>
      <c r="L1562" s="1453"/>
      <c r="M1562" s="1453"/>
      <c r="N1562" s="1514"/>
      <c r="O1562" s="1453"/>
      <c r="P1562" s="1453"/>
      <c r="Q1562" s="1453"/>
      <c r="R1562" s="1453"/>
      <c r="S1562" s="1453"/>
      <c r="T1562" s="1452"/>
      <c r="U1562"/>
      <c r="V1562"/>
      <c r="W1562" s="1453"/>
      <c r="X1562" s="1453"/>
      <c r="Y1562" s="1453"/>
      <c r="Z1562" s="1453"/>
      <c r="AA1562" s="1453"/>
      <c r="AB1562" s="1453"/>
      <c r="AC1562" s="1453"/>
      <c r="AD1562" s="1453"/>
      <c r="AE1562" s="1453"/>
      <c r="AF1562" s="1453"/>
      <c r="AG1562" s="1453"/>
      <c r="AH1562" s="1453"/>
      <c r="AI1562" s="1453"/>
      <c r="AJ1562" s="1453"/>
      <c r="AK1562" s="1453"/>
      <c r="AL1562" s="1453"/>
      <c r="AM1562" s="1453"/>
      <c r="AN1562" s="1453"/>
      <c r="AO1562" s="1453"/>
      <c r="AP1562" s="1453"/>
      <c r="AQ1562" s="1453"/>
      <c r="AR1562" s="1454"/>
      <c r="AS1562" s="1453"/>
      <c r="AT1562" s="1453"/>
      <c r="AU1562" s="1453"/>
      <c r="AV1562" s="1453"/>
      <c r="AW1562" s="1453"/>
      <c r="AX1562" s="1453"/>
      <c r="AY1562" s="1453"/>
      <c r="AZ1562" s="1453"/>
      <c r="BA1562" s="1453"/>
      <c r="BB1562" s="1453"/>
      <c r="BC1562" s="1453"/>
      <c r="BD1562" s="1453"/>
      <c r="BE1562" s="1453"/>
      <c r="BF1562" s="1453"/>
      <c r="BG1562" s="1453"/>
      <c r="BH1562" s="1453"/>
      <c r="BI1562" s="1453"/>
      <c r="BJ1562" s="1453"/>
      <c r="BK1562" s="1453"/>
      <c r="BL1562" s="1453"/>
      <c r="BM1562" s="1453"/>
      <c r="BN1562" s="1453"/>
      <c r="BO1562" s="1453"/>
      <c r="BP1562" s="1453"/>
      <c r="BQ1562" s="1453"/>
      <c r="BR1562" s="1453"/>
      <c r="BS1562" s="1453"/>
      <c r="BT1562" s="1453"/>
      <c r="BU1562" s="1453"/>
      <c r="BV1562" s="1453"/>
      <c r="BW1562" s="1453"/>
      <c r="BX1562" s="1453"/>
      <c r="BY1562" s="1453"/>
      <c r="BZ1562" s="1453"/>
      <c r="CA1562" s="1453"/>
      <c r="CB1562" s="1453"/>
      <c r="CC1562" s="1453"/>
      <c r="CD1562" s="1453"/>
      <c r="CE1562" s="1453"/>
      <c r="CF1562" s="1453"/>
      <c r="CG1562" s="1453"/>
      <c r="CH1562" s="1453"/>
      <c r="CI1562" s="1453"/>
      <c r="CJ1562" s="1453"/>
      <c r="CK1562" s="1453"/>
      <c r="CL1562" s="1453"/>
      <c r="CM1562" s="1453"/>
      <c r="CN1562" s="1453"/>
      <c r="CO1562" s="1453"/>
      <c r="CP1562" s="1453"/>
      <c r="CQ1562" s="1453"/>
      <c r="CR1562" s="1453"/>
      <c r="CS1562" s="1453"/>
      <c r="CT1562" s="1453"/>
      <c r="CU1562" s="1453"/>
      <c r="CV1562" s="1453"/>
      <c r="CW1562" s="1453"/>
      <c r="CX1562" s="1453"/>
      <c r="CY1562" s="1453"/>
      <c r="CZ1562" s="1453"/>
      <c r="DA1562" s="1453"/>
      <c r="DB1562" s="1453"/>
      <c r="DC1562" s="1453"/>
      <c r="DD1562" s="1453"/>
      <c r="DE1562" s="1453"/>
      <c r="DF1562" s="1453"/>
      <c r="DG1562" s="1453"/>
      <c r="DH1562" s="1453"/>
      <c r="DI1562" s="1453"/>
      <c r="DJ1562" s="1453"/>
      <c r="DK1562" s="1453"/>
      <c r="DL1562" s="1453"/>
      <c r="DM1562" s="1453"/>
      <c r="DN1562" s="1453"/>
      <c r="DO1562" s="1453"/>
      <c r="DP1562" s="1453"/>
      <c r="DQ1562" s="1453"/>
      <c r="DR1562" s="1453"/>
      <c r="DS1562" s="1453"/>
      <c r="DT1562" s="1453"/>
    </row>
    <row r="1563" spans="1:124" s="1543" customFormat="1" ht="21.9" customHeight="1" x14ac:dyDescent="0.3">
      <c r="A1563" s="1453"/>
      <c r="B1563" s="1453"/>
      <c r="C1563" s="1514"/>
      <c r="D1563" s="1514"/>
      <c r="E1563" s="1514"/>
      <c r="F1563" s="1848"/>
      <c r="G1563" s="1930"/>
      <c r="H1563" s="1516"/>
      <c r="I1563" s="1537"/>
      <c r="J1563" s="1537"/>
      <c r="K1563" s="1453"/>
      <c r="L1563" s="1453"/>
      <c r="M1563" s="1453"/>
      <c r="N1563" s="1514"/>
      <c r="O1563" s="1453"/>
      <c r="P1563" s="1453"/>
      <c r="Q1563" s="1453"/>
      <c r="R1563" s="1453"/>
      <c r="S1563" s="1453"/>
      <c r="T1563" s="1452"/>
      <c r="U1563"/>
      <c r="V1563"/>
      <c r="W1563" s="1453"/>
      <c r="X1563" s="1453"/>
      <c r="Y1563" s="1453"/>
      <c r="Z1563" s="1453"/>
      <c r="AA1563" s="1453"/>
      <c r="AB1563" s="1453"/>
      <c r="AC1563" s="1453"/>
      <c r="AD1563" s="1453"/>
      <c r="AE1563" s="1453"/>
      <c r="AF1563" s="1453"/>
      <c r="AG1563" s="1453"/>
      <c r="AH1563" s="1453"/>
      <c r="AI1563" s="1453"/>
      <c r="AJ1563" s="1453"/>
      <c r="AK1563" s="1453"/>
      <c r="AL1563" s="1453"/>
      <c r="AM1563" s="1453"/>
      <c r="AN1563" s="1453"/>
      <c r="AO1563" s="1453"/>
      <c r="AP1563" s="1453"/>
      <c r="AQ1563" s="1453"/>
      <c r="AR1563" s="1454"/>
      <c r="AS1563" s="1453"/>
      <c r="AT1563" s="1453"/>
      <c r="AU1563" s="1453"/>
      <c r="AV1563" s="1453"/>
      <c r="AW1563" s="1453"/>
      <c r="AX1563" s="1453"/>
      <c r="AY1563" s="1453"/>
      <c r="AZ1563" s="1453"/>
      <c r="BA1563" s="1453"/>
      <c r="BB1563" s="1453"/>
      <c r="BC1563" s="1453"/>
      <c r="BD1563" s="1453"/>
      <c r="BE1563" s="1453"/>
      <c r="BF1563" s="1453"/>
      <c r="BG1563" s="1453"/>
      <c r="BH1563" s="1453"/>
      <c r="BI1563" s="1453"/>
      <c r="BJ1563" s="1453"/>
      <c r="BK1563" s="1453"/>
      <c r="BL1563" s="1453"/>
      <c r="BM1563" s="1453"/>
      <c r="BN1563" s="1453"/>
      <c r="BO1563" s="1453"/>
      <c r="BP1563" s="1453"/>
      <c r="BQ1563" s="1453"/>
      <c r="BR1563" s="1453"/>
      <c r="BS1563" s="1453"/>
      <c r="BT1563" s="1453"/>
      <c r="BU1563" s="1453"/>
      <c r="BV1563" s="1453"/>
      <c r="BW1563" s="1453"/>
      <c r="BX1563" s="1453"/>
      <c r="BY1563" s="1453"/>
      <c r="BZ1563" s="1453"/>
      <c r="CA1563" s="1453"/>
      <c r="CB1563" s="1453"/>
      <c r="CC1563" s="1453"/>
      <c r="CD1563" s="1453"/>
      <c r="CE1563" s="1453"/>
      <c r="CF1563" s="1453"/>
      <c r="CG1563" s="1453"/>
      <c r="CH1563" s="1453"/>
      <c r="CI1563" s="1453"/>
      <c r="CJ1563" s="1453"/>
      <c r="CK1563" s="1453"/>
      <c r="CL1563" s="1453"/>
      <c r="CM1563" s="1453"/>
      <c r="CN1563" s="1453"/>
      <c r="CO1563" s="1453"/>
      <c r="CP1563" s="1453"/>
      <c r="CQ1563" s="1453"/>
      <c r="CR1563" s="1453"/>
      <c r="CS1563" s="1453"/>
      <c r="CT1563" s="1453"/>
      <c r="CU1563" s="1453"/>
      <c r="CV1563" s="1453"/>
      <c r="CW1563" s="1453"/>
      <c r="CX1563" s="1453"/>
      <c r="CY1563" s="1453"/>
      <c r="CZ1563" s="1453"/>
      <c r="DA1563" s="1453"/>
      <c r="DB1563" s="1453"/>
      <c r="DC1563" s="1453"/>
      <c r="DD1563" s="1453"/>
      <c r="DE1563" s="1453"/>
      <c r="DF1563" s="1453"/>
      <c r="DG1563" s="1453"/>
      <c r="DH1563" s="1453"/>
      <c r="DI1563" s="1453"/>
      <c r="DJ1563" s="1453"/>
      <c r="DK1563" s="1453"/>
      <c r="DL1563" s="1453"/>
      <c r="DM1563" s="1453"/>
      <c r="DN1563" s="1453"/>
      <c r="DO1563" s="1453"/>
      <c r="DP1563" s="1453"/>
      <c r="DQ1563" s="1453"/>
      <c r="DR1563" s="1453"/>
      <c r="DS1563" s="1453"/>
      <c r="DT1563" s="1453"/>
    </row>
    <row r="1564" spans="1:124" s="1543" customFormat="1" ht="21.9" customHeight="1" x14ac:dyDescent="0.3">
      <c r="A1564" s="1453"/>
      <c r="B1564" s="1453"/>
      <c r="C1564" s="1514"/>
      <c r="D1564" s="1514"/>
      <c r="E1564" s="1514"/>
      <c r="F1564" s="1848"/>
      <c r="G1564" s="1930"/>
      <c r="H1564" s="1516"/>
      <c r="I1564" s="1537"/>
      <c r="J1564" s="1537"/>
      <c r="K1564" s="1453"/>
      <c r="L1564" s="1453"/>
      <c r="M1564" s="1453"/>
      <c r="N1564" s="1514"/>
      <c r="O1564" s="1453"/>
      <c r="P1564" s="1453"/>
      <c r="Q1564" s="1453"/>
      <c r="R1564" s="1453"/>
      <c r="S1564" s="1453"/>
      <c r="T1564" s="1452"/>
      <c r="U1564"/>
      <c r="V1564"/>
      <c r="W1564" s="1453"/>
      <c r="X1564" s="1453"/>
      <c r="Y1564" s="1453"/>
      <c r="Z1564" s="1453"/>
      <c r="AA1564" s="1453"/>
      <c r="AB1564" s="1453"/>
      <c r="AC1564" s="1453"/>
      <c r="AD1564" s="1453"/>
      <c r="AE1564" s="1453"/>
      <c r="AF1564" s="1453"/>
      <c r="AG1564" s="1453"/>
      <c r="AH1564" s="1453"/>
      <c r="AI1564" s="1453"/>
      <c r="AJ1564" s="1453"/>
      <c r="AK1564" s="1453"/>
      <c r="AL1564" s="1453"/>
      <c r="AM1564" s="1453"/>
      <c r="AN1564" s="1453"/>
      <c r="AO1564" s="1453"/>
      <c r="AP1564" s="1453"/>
      <c r="AQ1564" s="1453"/>
      <c r="AR1564" s="1454"/>
      <c r="AS1564" s="1453"/>
      <c r="AT1564" s="1453"/>
      <c r="AU1564" s="1453"/>
      <c r="AV1564" s="1453"/>
      <c r="AW1564" s="1453"/>
      <c r="AX1564" s="1453"/>
      <c r="AY1564" s="1453"/>
      <c r="AZ1564" s="1453"/>
      <c r="BA1564" s="1453"/>
      <c r="BB1564" s="1453"/>
      <c r="BC1564" s="1453"/>
      <c r="BD1564" s="1453"/>
      <c r="BE1564" s="1453"/>
      <c r="BF1564" s="1453"/>
      <c r="BG1564" s="1453"/>
      <c r="BH1564" s="1453"/>
      <c r="BI1564" s="1453"/>
      <c r="BJ1564" s="1453"/>
      <c r="BK1564" s="1453"/>
      <c r="BL1564" s="1453"/>
      <c r="BM1564" s="1453"/>
      <c r="BN1564" s="1453"/>
      <c r="BO1564" s="1453"/>
      <c r="BP1564" s="1453"/>
      <c r="BQ1564" s="1453"/>
      <c r="BR1564" s="1453"/>
      <c r="BS1564" s="1453"/>
      <c r="BT1564" s="1453"/>
      <c r="BU1564" s="1453"/>
      <c r="BV1564" s="1453"/>
      <c r="BW1564" s="1453"/>
      <c r="BX1564" s="1453"/>
      <c r="BY1564" s="1453"/>
      <c r="BZ1564" s="1453"/>
      <c r="CA1564" s="1453"/>
      <c r="CB1564" s="1453"/>
      <c r="CC1564" s="1453"/>
      <c r="CD1564" s="1453"/>
      <c r="CE1564" s="1453"/>
      <c r="CF1564" s="1453"/>
      <c r="CG1564" s="1453"/>
      <c r="CH1564" s="1453"/>
      <c r="CI1564" s="1453"/>
      <c r="CJ1564" s="1453"/>
      <c r="CK1564" s="1453"/>
      <c r="CL1564" s="1453"/>
      <c r="CM1564" s="1453"/>
      <c r="CN1564" s="1453"/>
      <c r="CO1564" s="1453"/>
      <c r="CP1564" s="1453"/>
      <c r="CQ1564" s="1453"/>
      <c r="CR1564" s="1453"/>
      <c r="CS1564" s="1453"/>
      <c r="CT1564" s="1453"/>
      <c r="CU1564" s="1453"/>
      <c r="CV1564" s="1453"/>
      <c r="CW1564" s="1453"/>
      <c r="CX1564" s="1453"/>
      <c r="CY1564" s="1453"/>
      <c r="CZ1564" s="1453"/>
      <c r="DA1564" s="1453"/>
      <c r="DB1564" s="1453"/>
      <c r="DC1564" s="1453"/>
      <c r="DD1564" s="1453"/>
      <c r="DE1564" s="1453"/>
      <c r="DF1564" s="1453"/>
      <c r="DG1564" s="1453"/>
      <c r="DH1564" s="1453"/>
      <c r="DI1564" s="1453"/>
      <c r="DJ1564" s="1453"/>
      <c r="DK1564" s="1453"/>
      <c r="DL1564" s="1453"/>
      <c r="DM1564" s="1453"/>
      <c r="DN1564" s="1453"/>
      <c r="DO1564" s="1453"/>
      <c r="DP1564" s="1453"/>
      <c r="DQ1564" s="1453"/>
      <c r="DR1564" s="1453"/>
      <c r="DS1564" s="1453"/>
      <c r="DT1564" s="1453"/>
    </row>
    <row r="1565" spans="1:124" s="1543" customFormat="1" ht="21.9" customHeight="1" x14ac:dyDescent="0.3">
      <c r="A1565" s="1453"/>
      <c r="B1565" s="1453"/>
      <c r="C1565" s="1514"/>
      <c r="D1565" s="1514"/>
      <c r="E1565" s="1514"/>
      <c r="F1565" s="1848"/>
      <c r="G1565" s="1930"/>
      <c r="H1565" s="1516"/>
      <c r="I1565" s="1537"/>
      <c r="J1565" s="1537"/>
      <c r="K1565" s="1453"/>
      <c r="L1565" s="1453"/>
      <c r="M1565" s="1453"/>
      <c r="N1565" s="1514"/>
      <c r="O1565" s="1453"/>
      <c r="P1565" s="1453"/>
      <c r="Q1565" s="1453"/>
      <c r="R1565" s="1453"/>
      <c r="S1565" s="1453"/>
      <c r="T1565" s="1452"/>
      <c r="U1565"/>
      <c r="V1565"/>
      <c r="W1565" s="1453"/>
      <c r="X1565" s="1453"/>
      <c r="Y1565" s="1453"/>
      <c r="Z1565" s="1453"/>
      <c r="AA1565" s="1453"/>
      <c r="AB1565" s="1453"/>
      <c r="AC1565" s="1453"/>
      <c r="AD1565" s="1453"/>
      <c r="AE1565" s="1453"/>
      <c r="AF1565" s="1453"/>
      <c r="AG1565" s="1453"/>
      <c r="AH1565" s="1453"/>
      <c r="AI1565" s="1453"/>
      <c r="AJ1565" s="1453"/>
      <c r="AK1565" s="1453"/>
      <c r="AL1565" s="1453"/>
      <c r="AM1565" s="1453"/>
      <c r="AN1565" s="1453"/>
      <c r="AO1565" s="1453"/>
      <c r="AP1565" s="1453"/>
      <c r="AQ1565" s="1453"/>
      <c r="AR1565" s="1454"/>
      <c r="AS1565" s="1453"/>
      <c r="AT1565" s="1453"/>
      <c r="AU1565" s="1453"/>
      <c r="AV1565" s="1453"/>
      <c r="AW1565" s="1453"/>
      <c r="AX1565" s="1453"/>
      <c r="AY1565" s="1453"/>
      <c r="AZ1565" s="1453"/>
      <c r="BA1565" s="1453"/>
      <c r="BB1565" s="1453"/>
      <c r="BC1565" s="1453"/>
      <c r="BD1565" s="1453"/>
      <c r="BE1565" s="1453"/>
      <c r="BF1565" s="1453"/>
      <c r="BG1565" s="1453"/>
      <c r="BH1565" s="1453"/>
      <c r="BI1565" s="1453"/>
      <c r="BJ1565" s="1453"/>
      <c r="BK1565" s="1453"/>
      <c r="BL1565" s="1453"/>
      <c r="BM1565" s="1453"/>
      <c r="BN1565" s="1453"/>
      <c r="BO1565" s="1453"/>
      <c r="BP1565" s="1453"/>
      <c r="BQ1565" s="1453"/>
      <c r="BR1565" s="1453"/>
      <c r="BS1565" s="1453"/>
      <c r="BT1565" s="1453"/>
      <c r="BU1565" s="1453"/>
      <c r="BV1565" s="1453"/>
      <c r="BW1565" s="1453"/>
      <c r="BX1565" s="1453"/>
      <c r="BY1565" s="1453"/>
      <c r="BZ1565" s="1453"/>
      <c r="CA1565" s="1453"/>
      <c r="CB1565" s="1453"/>
      <c r="CC1565" s="1453"/>
      <c r="CD1565" s="1453"/>
      <c r="CE1565" s="1453"/>
      <c r="CF1565" s="1453"/>
      <c r="CG1565" s="1453"/>
      <c r="CH1565" s="1453"/>
      <c r="CI1565" s="1453"/>
      <c r="CJ1565" s="1453"/>
      <c r="CK1565" s="1453"/>
      <c r="CL1565" s="1453"/>
      <c r="CM1565" s="1453"/>
      <c r="CN1565" s="1453"/>
      <c r="CO1565" s="1453"/>
      <c r="CP1565" s="1453"/>
      <c r="CQ1565" s="1453"/>
      <c r="CR1565" s="1453"/>
      <c r="CS1565" s="1453"/>
      <c r="CT1565" s="1453"/>
      <c r="CU1565" s="1453"/>
      <c r="CV1565" s="1453"/>
      <c r="CW1565" s="1453"/>
      <c r="CX1565" s="1453"/>
      <c r="CY1565" s="1453"/>
      <c r="CZ1565" s="1453"/>
      <c r="DA1565" s="1453"/>
      <c r="DB1565" s="1453"/>
      <c r="DC1565" s="1453"/>
      <c r="DD1565" s="1453"/>
      <c r="DE1565" s="1453"/>
      <c r="DF1565" s="1453"/>
      <c r="DG1565" s="1453"/>
      <c r="DH1565" s="1453"/>
      <c r="DI1565" s="1453"/>
      <c r="DJ1565" s="1453"/>
      <c r="DK1565" s="1453"/>
      <c r="DL1565" s="1453"/>
      <c r="DM1565" s="1453"/>
      <c r="DN1565" s="1453"/>
      <c r="DO1565" s="1453"/>
      <c r="DP1565" s="1453"/>
      <c r="DQ1565" s="1453"/>
      <c r="DR1565" s="1453"/>
      <c r="DS1565" s="1453"/>
      <c r="DT1565" s="1453"/>
    </row>
    <row r="1566" spans="1:124" s="1543" customFormat="1" ht="21.9" customHeight="1" x14ac:dyDescent="0.3">
      <c r="A1566" s="1453"/>
      <c r="B1566" s="1453"/>
      <c r="C1566" s="1514"/>
      <c r="D1566" s="1514"/>
      <c r="E1566" s="1514"/>
      <c r="F1566" s="1848"/>
      <c r="G1566" s="1930"/>
      <c r="H1566" s="1516"/>
      <c r="I1566" s="1537"/>
      <c r="J1566" s="1537"/>
      <c r="K1566" s="1453"/>
      <c r="L1566" s="1453"/>
      <c r="M1566" s="1453"/>
      <c r="N1566" s="1514"/>
      <c r="O1566" s="1453"/>
      <c r="P1566" s="1453"/>
      <c r="Q1566" s="1453"/>
      <c r="R1566" s="1453"/>
      <c r="S1566" s="1453"/>
      <c r="T1566" s="1452"/>
      <c r="U1566"/>
      <c r="V1566"/>
      <c r="W1566" s="1453"/>
      <c r="X1566" s="1453"/>
      <c r="Y1566" s="1453"/>
      <c r="Z1566" s="1453"/>
      <c r="AA1566" s="1453"/>
      <c r="AB1566" s="1453"/>
      <c r="AC1566" s="1453"/>
      <c r="AD1566" s="1453"/>
      <c r="AE1566" s="1453"/>
      <c r="AF1566" s="1453"/>
      <c r="AG1566" s="1453"/>
      <c r="AH1566" s="1453"/>
      <c r="AI1566" s="1453"/>
      <c r="AJ1566" s="1453"/>
      <c r="AK1566" s="1453"/>
      <c r="AL1566" s="1453"/>
      <c r="AM1566" s="1453"/>
      <c r="AN1566" s="1453"/>
      <c r="AO1566" s="1453"/>
      <c r="AP1566" s="1453"/>
      <c r="AQ1566" s="1453"/>
      <c r="AR1566" s="1454"/>
      <c r="AS1566" s="1453"/>
      <c r="AT1566" s="1453"/>
      <c r="AU1566" s="1453"/>
      <c r="AV1566" s="1453"/>
      <c r="AW1566" s="1453"/>
      <c r="AX1566" s="1453"/>
      <c r="AY1566" s="1453"/>
      <c r="AZ1566" s="1453"/>
      <c r="BA1566" s="1453"/>
      <c r="BB1566" s="1453"/>
      <c r="BC1566" s="1453"/>
      <c r="BD1566" s="1453"/>
      <c r="BE1566" s="1453"/>
      <c r="BF1566" s="1453"/>
      <c r="BG1566" s="1453"/>
      <c r="BH1566" s="1453"/>
      <c r="BI1566" s="1453"/>
      <c r="BJ1566" s="1453"/>
      <c r="BK1566" s="1453"/>
      <c r="BL1566" s="1453"/>
      <c r="BM1566" s="1453"/>
      <c r="BN1566" s="1453"/>
      <c r="BO1566" s="1453"/>
      <c r="BP1566" s="1453"/>
      <c r="BQ1566" s="1453"/>
      <c r="BR1566" s="1453"/>
      <c r="BS1566" s="1453"/>
      <c r="BT1566" s="1453"/>
      <c r="BU1566" s="1453"/>
      <c r="BV1566" s="1453"/>
      <c r="BW1566" s="1453"/>
      <c r="BX1566" s="1453"/>
      <c r="BY1566" s="1453"/>
      <c r="BZ1566" s="1453"/>
      <c r="CA1566" s="1453"/>
      <c r="CB1566" s="1453"/>
      <c r="CC1566" s="1453"/>
      <c r="CD1566" s="1453"/>
      <c r="CE1566" s="1453"/>
      <c r="CF1566" s="1453"/>
      <c r="CG1566" s="1453"/>
      <c r="CH1566" s="1453"/>
      <c r="CI1566" s="1453"/>
      <c r="CJ1566" s="1453"/>
      <c r="CK1566" s="1453"/>
      <c r="CL1566" s="1453"/>
      <c r="CM1566" s="1453"/>
      <c r="CN1566" s="1453"/>
      <c r="CO1566" s="1453"/>
      <c r="CP1566" s="1453"/>
      <c r="CQ1566" s="1453"/>
      <c r="CR1566" s="1453"/>
      <c r="CS1566" s="1453"/>
      <c r="CT1566" s="1453"/>
      <c r="CU1566" s="1453"/>
      <c r="CV1566" s="1453"/>
      <c r="CW1566" s="1453"/>
      <c r="CX1566" s="1453"/>
      <c r="CY1566" s="1453"/>
      <c r="CZ1566" s="1453"/>
      <c r="DA1566" s="1453"/>
      <c r="DB1566" s="1453"/>
      <c r="DC1566" s="1453"/>
      <c r="DD1566" s="1453"/>
      <c r="DE1566" s="1453"/>
      <c r="DF1566" s="1453"/>
      <c r="DG1566" s="1453"/>
      <c r="DH1566" s="1453"/>
      <c r="DI1566" s="1453"/>
      <c r="DJ1566" s="1453"/>
      <c r="DK1566" s="1453"/>
      <c r="DL1566" s="1453"/>
      <c r="DM1566" s="1453"/>
      <c r="DN1566" s="1453"/>
      <c r="DO1566" s="1453"/>
      <c r="DP1566" s="1453"/>
      <c r="DQ1566" s="1453"/>
      <c r="DR1566" s="1453"/>
      <c r="DS1566" s="1453"/>
      <c r="DT1566" s="1453"/>
    </row>
    <row r="1567" spans="1:124" s="1543" customFormat="1" ht="21.9" customHeight="1" x14ac:dyDescent="0.3">
      <c r="A1567" s="1453"/>
      <c r="B1567" s="1453"/>
      <c r="C1567" s="1514"/>
      <c r="D1567" s="1514"/>
      <c r="E1567" s="1514"/>
      <c r="F1567" s="1848"/>
      <c r="G1567" s="1930"/>
      <c r="H1567" s="1516"/>
      <c r="I1567" s="1537"/>
      <c r="J1567" s="1537"/>
      <c r="K1567" s="1453"/>
      <c r="L1567" s="1453"/>
      <c r="M1567" s="1453"/>
      <c r="N1567" s="1514"/>
      <c r="O1567" s="1453"/>
      <c r="P1567" s="1453"/>
      <c r="Q1567" s="1453"/>
      <c r="R1567" s="1453"/>
      <c r="S1567" s="1453"/>
      <c r="T1567" s="1452"/>
      <c r="U1567"/>
      <c r="V1567"/>
      <c r="W1567" s="1453"/>
      <c r="X1567" s="1453"/>
      <c r="Y1567" s="1453"/>
      <c r="Z1567" s="1453"/>
      <c r="AA1567" s="1453"/>
      <c r="AB1567" s="1453"/>
      <c r="AC1567" s="1453"/>
      <c r="AD1567" s="1453"/>
      <c r="AE1567" s="1453"/>
      <c r="AF1567" s="1453"/>
      <c r="AG1567" s="1453"/>
      <c r="AH1567" s="1453"/>
      <c r="AI1567" s="1453"/>
      <c r="AJ1567" s="1453"/>
      <c r="AK1567" s="1453"/>
      <c r="AL1567" s="1453"/>
      <c r="AM1567" s="1453"/>
      <c r="AN1567" s="1453"/>
      <c r="AO1567" s="1453"/>
      <c r="AP1567" s="1453"/>
      <c r="AQ1567" s="1453"/>
      <c r="AR1567" s="1454"/>
      <c r="AS1567" s="1453"/>
      <c r="AT1567" s="1453"/>
      <c r="AU1567" s="1453"/>
      <c r="AV1567" s="1453"/>
      <c r="AW1567" s="1453"/>
      <c r="AX1567" s="1453"/>
      <c r="AY1567" s="1453"/>
      <c r="AZ1567" s="1453"/>
      <c r="BA1567" s="1453"/>
      <c r="BB1567" s="1453"/>
      <c r="BC1567" s="1453"/>
      <c r="BD1567" s="1453"/>
      <c r="BE1567" s="1453"/>
      <c r="BF1567" s="1453"/>
      <c r="BG1567" s="1453"/>
      <c r="BH1567" s="1453"/>
      <c r="BI1567" s="1453"/>
      <c r="BJ1567" s="1453"/>
      <c r="BK1567" s="1453"/>
      <c r="BL1567" s="1453"/>
      <c r="BM1567" s="1453"/>
      <c r="BN1567" s="1453"/>
      <c r="BO1567" s="1453"/>
      <c r="BP1567" s="1453"/>
      <c r="BQ1567" s="1453"/>
      <c r="BR1567" s="1453"/>
      <c r="BS1567" s="1453"/>
      <c r="BT1567" s="1453"/>
      <c r="BU1567" s="1453"/>
      <c r="BV1567" s="1453"/>
      <c r="BW1567" s="1453"/>
      <c r="BX1567" s="1453"/>
      <c r="BY1567" s="1453"/>
      <c r="BZ1567" s="1453"/>
      <c r="CA1567" s="1453"/>
      <c r="CB1567" s="1453"/>
      <c r="CC1567" s="1453"/>
      <c r="CD1567" s="1453"/>
      <c r="CE1567" s="1453"/>
      <c r="CF1567" s="1453"/>
      <c r="CG1567" s="1453"/>
      <c r="CH1567" s="1453"/>
      <c r="CI1567" s="1453"/>
      <c r="CJ1567" s="1453"/>
      <c r="CK1567" s="1453"/>
      <c r="CL1567" s="1453"/>
      <c r="CM1567" s="1453"/>
      <c r="CN1567" s="1453"/>
      <c r="CO1567" s="1453"/>
      <c r="CP1567" s="1453"/>
      <c r="CQ1567" s="1453"/>
      <c r="CR1567" s="1453"/>
      <c r="CS1567" s="1453"/>
      <c r="CT1567" s="1453"/>
      <c r="CU1567" s="1453"/>
      <c r="CV1567" s="1453"/>
      <c r="CW1567" s="1453"/>
      <c r="CX1567" s="1453"/>
      <c r="CY1567" s="1453"/>
      <c r="CZ1567" s="1453"/>
      <c r="DA1567" s="1453"/>
      <c r="DB1567" s="1453"/>
      <c r="DC1567" s="1453"/>
      <c r="DD1567" s="1453"/>
      <c r="DE1567" s="1453"/>
      <c r="DF1567" s="1453"/>
      <c r="DG1567" s="1453"/>
      <c r="DH1567" s="1453"/>
      <c r="DI1567" s="1453"/>
      <c r="DJ1567" s="1453"/>
      <c r="DK1567" s="1453"/>
      <c r="DL1567" s="1453"/>
      <c r="DM1567" s="1453"/>
      <c r="DN1567" s="1453"/>
      <c r="DO1567" s="1453"/>
      <c r="DP1567" s="1453"/>
      <c r="DQ1567" s="1453"/>
      <c r="DR1567" s="1453"/>
      <c r="DS1567" s="1453"/>
      <c r="DT1567" s="1453"/>
    </row>
    <row r="1568" spans="1:124" s="1543" customFormat="1" ht="21.9" customHeight="1" x14ac:dyDescent="0.3">
      <c r="A1568" s="1453"/>
      <c r="B1568" s="1453"/>
      <c r="C1568" s="1514"/>
      <c r="D1568" s="1514"/>
      <c r="E1568" s="1514"/>
      <c r="F1568" s="1848"/>
      <c r="G1568" s="1930"/>
      <c r="H1568" s="1516"/>
      <c r="I1568" s="1537"/>
      <c r="J1568" s="1537"/>
      <c r="K1568" s="1453"/>
      <c r="L1568" s="1453"/>
      <c r="M1568" s="1453"/>
      <c r="N1568" s="1514"/>
      <c r="O1568" s="1453"/>
      <c r="P1568" s="1453"/>
      <c r="Q1568" s="1453"/>
      <c r="R1568" s="1453"/>
      <c r="S1568" s="1453"/>
      <c r="T1568" s="1452"/>
      <c r="U1568"/>
      <c r="V1568"/>
      <c r="W1568" s="1453"/>
      <c r="X1568" s="1453"/>
      <c r="Y1568" s="1453"/>
      <c r="Z1568" s="1453"/>
      <c r="AA1568" s="1453"/>
      <c r="AB1568" s="1453"/>
      <c r="AC1568" s="1453"/>
      <c r="AD1568" s="1453"/>
      <c r="AE1568" s="1453"/>
      <c r="AF1568" s="1453"/>
      <c r="AG1568" s="1453"/>
      <c r="AH1568" s="1453"/>
      <c r="AI1568" s="1453"/>
      <c r="AJ1568" s="1453"/>
      <c r="AK1568" s="1453"/>
      <c r="AL1568" s="1453"/>
      <c r="AM1568" s="1453"/>
      <c r="AN1568" s="1453"/>
      <c r="AO1568" s="1453"/>
      <c r="AP1568" s="1453"/>
      <c r="AQ1568" s="1453"/>
      <c r="AR1568" s="1454"/>
      <c r="AS1568" s="1453"/>
      <c r="AT1568" s="1453"/>
      <c r="AU1568" s="1453"/>
      <c r="AV1568" s="1453"/>
      <c r="AW1568" s="1453"/>
      <c r="AX1568" s="1453"/>
      <c r="AY1568" s="1453"/>
      <c r="AZ1568" s="1453"/>
      <c r="BA1568" s="1453"/>
      <c r="BB1568" s="1453"/>
      <c r="BC1568" s="1453"/>
      <c r="BD1568" s="1453"/>
      <c r="BE1568" s="1453"/>
      <c r="BF1568" s="1453"/>
      <c r="BG1568" s="1453"/>
      <c r="BH1568" s="1453"/>
      <c r="BI1568" s="1453"/>
      <c r="BJ1568" s="1453"/>
      <c r="BK1568" s="1453"/>
      <c r="BL1568" s="1453"/>
      <c r="BM1568" s="1453"/>
      <c r="BN1568" s="1453"/>
      <c r="BO1568" s="1453"/>
      <c r="BP1568" s="1453"/>
      <c r="BQ1568" s="1453"/>
      <c r="BR1568" s="1453"/>
      <c r="BS1568" s="1453"/>
      <c r="BT1568" s="1453"/>
      <c r="BU1568" s="1453"/>
      <c r="BV1568" s="1453"/>
      <c r="BW1568" s="1453"/>
      <c r="BX1568" s="1453"/>
      <c r="BY1568" s="1453"/>
      <c r="BZ1568" s="1453"/>
      <c r="CA1568" s="1453"/>
      <c r="CB1568" s="1453"/>
      <c r="CC1568" s="1453"/>
      <c r="CD1568" s="1453"/>
      <c r="CE1568" s="1453"/>
      <c r="CF1568" s="1453"/>
      <c r="CG1568" s="1453"/>
      <c r="CH1568" s="1453"/>
      <c r="CI1568" s="1453"/>
      <c r="CJ1568" s="1453"/>
      <c r="CK1568" s="1453"/>
      <c r="CL1568" s="1453"/>
      <c r="CM1568" s="1453"/>
      <c r="CN1568" s="1453"/>
      <c r="CO1568" s="1453"/>
      <c r="CP1568" s="1453"/>
      <c r="CQ1568" s="1453"/>
      <c r="CR1568" s="1453"/>
      <c r="CS1568" s="1453"/>
      <c r="CT1568" s="1453"/>
      <c r="CU1568" s="1453"/>
      <c r="CV1568" s="1453"/>
      <c r="CW1568" s="1453"/>
      <c r="CX1568" s="1453"/>
      <c r="CY1568" s="1453"/>
      <c r="CZ1568" s="1453"/>
      <c r="DA1568" s="1453"/>
      <c r="DB1568" s="1453"/>
      <c r="DC1568" s="1453"/>
      <c r="DD1568" s="1453"/>
      <c r="DE1568" s="1453"/>
      <c r="DF1568" s="1453"/>
      <c r="DG1568" s="1453"/>
      <c r="DH1568" s="1453"/>
      <c r="DI1568" s="1453"/>
      <c r="DJ1568" s="1453"/>
      <c r="DK1568" s="1453"/>
      <c r="DL1568" s="1453"/>
      <c r="DM1568" s="1453"/>
      <c r="DN1568" s="1453"/>
      <c r="DO1568" s="1453"/>
      <c r="DP1568" s="1453"/>
      <c r="DQ1568" s="1453"/>
      <c r="DR1568" s="1453"/>
      <c r="DS1568" s="1453"/>
      <c r="DT1568" s="1453"/>
    </row>
    <row r="1569" spans="1:124" s="1543" customFormat="1" ht="21.9" customHeight="1" x14ac:dyDescent="0.3">
      <c r="A1569" s="1453"/>
      <c r="B1569" s="1453"/>
      <c r="C1569" s="1514"/>
      <c r="D1569" s="1514"/>
      <c r="E1569" s="1514"/>
      <c r="F1569" s="1848"/>
      <c r="G1569" s="1930"/>
      <c r="H1569" s="1516"/>
      <c r="I1569" s="1537"/>
      <c r="J1569" s="1537"/>
      <c r="K1569" s="1453"/>
      <c r="L1569" s="1453"/>
      <c r="M1569" s="1453"/>
      <c r="N1569" s="1514"/>
      <c r="O1569" s="1453"/>
      <c r="P1569" s="1453"/>
      <c r="Q1569" s="1453"/>
      <c r="R1569" s="1453"/>
      <c r="S1569" s="1453"/>
      <c r="T1569" s="1452"/>
      <c r="U1569"/>
      <c r="V1569"/>
      <c r="W1569" s="1453"/>
      <c r="X1569" s="1453"/>
      <c r="Y1569" s="1453"/>
      <c r="Z1569" s="1453"/>
      <c r="AA1569" s="1453"/>
      <c r="AB1569" s="1453"/>
      <c r="AC1569" s="1453"/>
      <c r="AD1569" s="1453"/>
      <c r="AE1569" s="1453"/>
      <c r="AF1569" s="1453"/>
      <c r="AG1569" s="1453"/>
      <c r="AH1569" s="1453"/>
      <c r="AI1569" s="1453"/>
      <c r="AJ1569" s="1453"/>
      <c r="AK1569" s="1453"/>
      <c r="AL1569" s="1453"/>
      <c r="AM1569" s="1453"/>
      <c r="AN1569" s="1453"/>
      <c r="AO1569" s="1453"/>
      <c r="AP1569" s="1453"/>
      <c r="AQ1569" s="1453"/>
      <c r="AR1569" s="1454"/>
      <c r="AS1569" s="1453"/>
      <c r="AT1569" s="1453"/>
      <c r="AU1569" s="1453"/>
      <c r="AV1569" s="1453"/>
      <c r="AW1569" s="1453"/>
      <c r="AX1569" s="1453"/>
      <c r="AY1569" s="1453"/>
      <c r="AZ1569" s="1453"/>
      <c r="BA1569" s="1453"/>
      <c r="BB1569" s="1453"/>
      <c r="BC1569" s="1453"/>
      <c r="BD1569" s="1453"/>
      <c r="BE1569" s="1453"/>
      <c r="BF1569" s="1453"/>
      <c r="BG1569" s="1453"/>
      <c r="BH1569" s="1453"/>
      <c r="BI1569" s="1453"/>
      <c r="BJ1569" s="1453"/>
      <c r="BK1569" s="1453"/>
      <c r="BL1569" s="1453"/>
      <c r="BM1569" s="1453"/>
      <c r="BN1569" s="1453"/>
      <c r="BO1569" s="1453"/>
      <c r="BP1569" s="1453"/>
      <c r="BQ1569" s="1453"/>
      <c r="BR1569" s="1453"/>
      <c r="BS1569" s="1453"/>
      <c r="BT1569" s="1453"/>
      <c r="BU1569" s="1453"/>
      <c r="BV1569" s="1453"/>
      <c r="BW1569" s="1453"/>
      <c r="BX1569" s="1453"/>
      <c r="BY1569" s="1453"/>
      <c r="BZ1569" s="1453"/>
      <c r="CA1569" s="1453"/>
      <c r="CB1569" s="1453"/>
      <c r="CC1569" s="1453"/>
      <c r="CD1569" s="1453"/>
      <c r="CE1569" s="1453"/>
      <c r="CF1569" s="1453"/>
      <c r="CG1569" s="1453"/>
      <c r="CH1569" s="1453"/>
      <c r="CI1569" s="1453"/>
      <c r="CJ1569" s="1453"/>
      <c r="CK1569" s="1453"/>
      <c r="CL1569" s="1453"/>
      <c r="CM1569" s="1453"/>
      <c r="CN1569" s="1453"/>
      <c r="CO1569" s="1453"/>
      <c r="CP1569" s="1453"/>
      <c r="CQ1569" s="1453"/>
      <c r="CR1569" s="1453"/>
      <c r="CS1569" s="1453"/>
      <c r="CT1569" s="1453"/>
      <c r="CU1569" s="1453"/>
      <c r="CV1569" s="1453"/>
      <c r="CW1569" s="1453"/>
      <c r="CX1569" s="1453"/>
      <c r="CY1569" s="1453"/>
      <c r="CZ1569" s="1453"/>
      <c r="DA1569" s="1453"/>
      <c r="DB1569" s="1453"/>
      <c r="DC1569" s="1453"/>
      <c r="DD1569" s="1453"/>
      <c r="DE1569" s="1453"/>
      <c r="DF1569" s="1453"/>
      <c r="DG1569" s="1453"/>
      <c r="DH1569" s="1453"/>
      <c r="DI1569" s="1453"/>
      <c r="DJ1569" s="1453"/>
      <c r="DK1569" s="1453"/>
      <c r="DL1569" s="1453"/>
      <c r="DM1569" s="1453"/>
      <c r="DN1569" s="1453"/>
      <c r="DO1569" s="1453"/>
      <c r="DP1569" s="1453"/>
      <c r="DQ1569" s="1453"/>
      <c r="DR1569" s="1453"/>
      <c r="DS1569" s="1453"/>
      <c r="DT1569" s="1453"/>
    </row>
    <row r="1570" spans="1:124" s="1543" customFormat="1" ht="21.9" customHeight="1" x14ac:dyDescent="0.3">
      <c r="A1570" s="1453"/>
      <c r="B1570" s="1453"/>
      <c r="C1570" s="1514"/>
      <c r="D1570" s="1514"/>
      <c r="E1570" s="1514"/>
      <c r="F1570" s="1848"/>
      <c r="G1570" s="1930"/>
      <c r="H1570" s="1516"/>
      <c r="I1570" s="1537"/>
      <c r="J1570" s="1537"/>
      <c r="K1570" s="1453"/>
      <c r="L1570" s="1453"/>
      <c r="M1570" s="1453"/>
      <c r="N1570" s="1514"/>
      <c r="O1570" s="1453"/>
      <c r="P1570" s="1453"/>
      <c r="Q1570" s="1453"/>
      <c r="R1570" s="1453"/>
      <c r="S1570" s="1453"/>
      <c r="T1570" s="1452"/>
      <c r="U1570"/>
      <c r="V1570"/>
      <c r="W1570" s="1453"/>
      <c r="X1570" s="1453"/>
      <c r="Y1570" s="1453"/>
      <c r="Z1570" s="1453"/>
      <c r="AA1570" s="1453"/>
      <c r="AB1570" s="1453"/>
      <c r="AC1570" s="1453"/>
      <c r="AD1570" s="1453"/>
      <c r="AE1570" s="1453"/>
      <c r="AF1570" s="1453"/>
      <c r="AG1570" s="1453"/>
      <c r="AH1570" s="1453"/>
      <c r="AI1570" s="1453"/>
      <c r="AJ1570" s="1453"/>
      <c r="AK1570" s="1453"/>
      <c r="AL1570" s="1453"/>
      <c r="AM1570" s="1453"/>
      <c r="AN1570" s="1453"/>
      <c r="AO1570" s="1453"/>
      <c r="AP1570" s="1453"/>
      <c r="AQ1570" s="1453"/>
      <c r="AR1570" s="1454"/>
      <c r="AS1570" s="1453"/>
      <c r="AT1570" s="1453"/>
      <c r="AU1570" s="1453"/>
      <c r="AV1570" s="1453"/>
      <c r="AW1570" s="1453"/>
      <c r="AX1570" s="1453"/>
      <c r="AY1570" s="1453"/>
      <c r="AZ1570" s="1453"/>
      <c r="BA1570" s="1453"/>
      <c r="BB1570" s="1453"/>
      <c r="BC1570" s="1453"/>
      <c r="BD1570" s="1453"/>
      <c r="BE1570" s="1453"/>
      <c r="BF1570" s="1453"/>
      <c r="BG1570" s="1453"/>
      <c r="BH1570" s="1453"/>
      <c r="BI1570" s="1453"/>
      <c r="BJ1570" s="1453"/>
      <c r="BK1570" s="1453"/>
      <c r="BL1570" s="1453"/>
      <c r="BM1570" s="1453"/>
      <c r="BN1570" s="1453"/>
      <c r="BO1570" s="1453"/>
      <c r="BP1570" s="1453"/>
      <c r="BQ1570" s="1453"/>
      <c r="BR1570" s="1453"/>
      <c r="BS1570" s="1453"/>
      <c r="BT1570" s="1453"/>
      <c r="BU1570" s="1453"/>
      <c r="BV1570" s="1453"/>
      <c r="BW1570" s="1453"/>
      <c r="BX1570" s="1453"/>
      <c r="BY1570" s="1453"/>
      <c r="BZ1570" s="1453"/>
      <c r="CA1570" s="1453"/>
      <c r="CB1570" s="1453"/>
      <c r="CC1570" s="1453"/>
      <c r="CD1570" s="1453"/>
      <c r="CE1570" s="1453"/>
      <c r="CF1570" s="1453"/>
      <c r="CG1570" s="1453"/>
      <c r="CH1570" s="1453"/>
      <c r="CI1570" s="1453"/>
      <c r="CJ1570" s="1453"/>
      <c r="CK1570" s="1453"/>
      <c r="CL1570" s="1453"/>
      <c r="CM1570" s="1453"/>
      <c r="CN1570" s="1453"/>
      <c r="CO1570" s="1453"/>
      <c r="CP1570" s="1453"/>
      <c r="CQ1570" s="1453"/>
      <c r="CR1570" s="1453"/>
      <c r="CS1570" s="1453"/>
      <c r="CT1570" s="1453"/>
      <c r="CU1570" s="1453"/>
      <c r="CV1570" s="1453"/>
      <c r="CW1570" s="1453"/>
      <c r="CX1570" s="1453"/>
      <c r="CY1570" s="1453"/>
      <c r="CZ1570" s="1453"/>
      <c r="DA1570" s="1453"/>
      <c r="DB1570" s="1453"/>
      <c r="DC1570" s="1453"/>
      <c r="DD1570" s="1453"/>
      <c r="DE1570" s="1453"/>
      <c r="DF1570" s="1453"/>
      <c r="DG1570" s="1453"/>
      <c r="DH1570" s="1453"/>
      <c r="DI1570" s="1453"/>
      <c r="DJ1570" s="1453"/>
      <c r="DK1570" s="1453"/>
      <c r="DL1570" s="1453"/>
      <c r="DM1570" s="1453"/>
      <c r="DN1570" s="1453"/>
      <c r="DO1570" s="1453"/>
      <c r="DP1570" s="1453"/>
      <c r="DQ1570" s="1453"/>
      <c r="DR1570" s="1453"/>
      <c r="DS1570" s="1453"/>
      <c r="DT1570" s="1453"/>
    </row>
    <row r="1571" spans="1:124" s="1543" customFormat="1" ht="21.9" customHeight="1" x14ac:dyDescent="0.3">
      <c r="A1571" s="1453"/>
      <c r="B1571" s="1453"/>
      <c r="C1571" s="1514"/>
      <c r="D1571" s="1514"/>
      <c r="E1571" s="1514"/>
      <c r="F1571" s="1848"/>
      <c r="G1571" s="1930"/>
      <c r="H1571" s="1516"/>
      <c r="I1571" s="1537"/>
      <c r="J1571" s="1537"/>
      <c r="K1571" s="1453"/>
      <c r="L1571" s="1453"/>
      <c r="M1571" s="1453"/>
      <c r="N1571" s="1514"/>
      <c r="O1571" s="1453"/>
      <c r="P1571" s="1453"/>
      <c r="Q1571" s="1453"/>
      <c r="R1571" s="1453"/>
      <c r="S1571" s="1453"/>
      <c r="T1571" s="1452"/>
      <c r="U1571"/>
      <c r="V1571"/>
      <c r="W1571" s="1453"/>
      <c r="X1571" s="1453"/>
      <c r="Y1571" s="1453"/>
      <c r="Z1571" s="1453"/>
      <c r="AA1571" s="1453"/>
      <c r="AB1571" s="1453"/>
      <c r="AC1571" s="1453"/>
      <c r="AD1571" s="1453"/>
      <c r="AE1571" s="1453"/>
      <c r="AF1571" s="1453"/>
      <c r="AG1571" s="1453"/>
      <c r="AH1571" s="1453"/>
      <c r="AI1571" s="1453"/>
      <c r="AJ1571" s="1453"/>
      <c r="AK1571" s="1453"/>
      <c r="AL1571" s="1453"/>
      <c r="AM1571" s="1453"/>
      <c r="AN1571" s="1453"/>
      <c r="AO1571" s="1453"/>
      <c r="AP1571" s="1453"/>
      <c r="AQ1571" s="1453"/>
      <c r="AR1571" s="1454"/>
      <c r="AS1571" s="1453"/>
      <c r="AT1571" s="1453"/>
      <c r="AU1571" s="1453"/>
      <c r="AV1571" s="1453"/>
      <c r="AW1571" s="1453"/>
      <c r="AX1571" s="1453"/>
      <c r="AY1571" s="1453"/>
      <c r="AZ1571" s="1453"/>
      <c r="BA1571" s="1453"/>
      <c r="BB1571" s="1453"/>
      <c r="BC1571" s="1453"/>
      <c r="BD1571" s="1453"/>
      <c r="BE1571" s="1453"/>
      <c r="BF1571" s="1453"/>
      <c r="BG1571" s="1453"/>
      <c r="BH1571" s="1453"/>
      <c r="BI1571" s="1453"/>
      <c r="BJ1571" s="1453"/>
      <c r="BK1571" s="1453"/>
      <c r="BL1571" s="1453"/>
      <c r="BM1571" s="1453"/>
      <c r="BN1571" s="1453"/>
      <c r="BO1571" s="1453"/>
      <c r="BP1571" s="1453"/>
      <c r="BQ1571" s="1453"/>
      <c r="BR1571" s="1453"/>
      <c r="BS1571" s="1453"/>
      <c r="BT1571" s="1453"/>
      <c r="BU1571" s="1453"/>
      <c r="BV1571" s="1453"/>
      <c r="BW1571" s="1453"/>
      <c r="BX1571" s="1453"/>
      <c r="BY1571" s="1453"/>
      <c r="BZ1571" s="1453"/>
      <c r="CA1571" s="1453"/>
      <c r="CB1571" s="1453"/>
      <c r="CC1571" s="1453"/>
      <c r="CD1571" s="1453"/>
      <c r="CE1571" s="1453"/>
      <c r="CF1571" s="1453"/>
      <c r="CG1571" s="1453"/>
      <c r="CH1571" s="1453"/>
      <c r="CI1571" s="1453"/>
      <c r="CJ1571" s="1453"/>
      <c r="CK1571" s="1453"/>
      <c r="CL1571" s="1453"/>
      <c r="CM1571" s="1453"/>
      <c r="CN1571" s="1453"/>
      <c r="CO1571" s="1453"/>
      <c r="CP1571" s="1453"/>
      <c r="CQ1571" s="1453"/>
      <c r="CR1571" s="1453"/>
      <c r="CS1571" s="1453"/>
      <c r="CT1571" s="1453"/>
      <c r="CU1571" s="1453"/>
      <c r="CV1571" s="1453"/>
      <c r="CW1571" s="1453"/>
      <c r="CX1571" s="1453"/>
      <c r="CY1571" s="1453"/>
      <c r="CZ1571" s="1453"/>
      <c r="DA1571" s="1453"/>
      <c r="DB1571" s="1453"/>
      <c r="DC1571" s="1453"/>
      <c r="DD1571" s="1453"/>
      <c r="DE1571" s="1453"/>
      <c r="DF1571" s="1453"/>
      <c r="DG1571" s="1453"/>
      <c r="DH1571" s="1453"/>
      <c r="DI1571" s="1453"/>
      <c r="DJ1571" s="1453"/>
      <c r="DK1571" s="1453"/>
      <c r="DL1571" s="1453"/>
      <c r="DM1571" s="1453"/>
      <c r="DN1571" s="1453"/>
      <c r="DO1571" s="1453"/>
      <c r="DP1571" s="1453"/>
      <c r="DQ1571" s="1453"/>
      <c r="DR1571" s="1453"/>
      <c r="DS1571" s="1453"/>
      <c r="DT1571" s="1453"/>
    </row>
    <row r="1572" spans="1:124" s="1543" customFormat="1" ht="21.9" customHeight="1" x14ac:dyDescent="0.3">
      <c r="A1572" s="1453"/>
      <c r="B1572" s="1453"/>
      <c r="C1572" s="1514"/>
      <c r="D1572" s="1514"/>
      <c r="E1572" s="1514"/>
      <c r="F1572" s="1848"/>
      <c r="G1572" s="1930"/>
      <c r="H1572" s="1516"/>
      <c r="I1572" s="1537"/>
      <c r="J1572" s="1537"/>
      <c r="K1572" s="1453"/>
      <c r="L1572" s="1453"/>
      <c r="M1572" s="1453"/>
      <c r="N1572" s="1514"/>
      <c r="O1572" s="1453"/>
      <c r="P1572" s="1453"/>
      <c r="Q1572" s="1453"/>
      <c r="R1572" s="1453"/>
      <c r="S1572" s="1453"/>
      <c r="T1572" s="1452"/>
      <c r="U1572"/>
      <c r="V1572"/>
      <c r="W1572" s="1453"/>
      <c r="X1572" s="1453"/>
      <c r="Y1572" s="1453"/>
      <c r="Z1572" s="1453"/>
      <c r="AA1572" s="1453"/>
      <c r="AB1572" s="1453"/>
      <c r="AC1572" s="1453"/>
      <c r="AD1572" s="1453"/>
      <c r="AE1572" s="1453"/>
      <c r="AF1572" s="1453"/>
      <c r="AG1572" s="1453"/>
      <c r="AH1572" s="1453"/>
      <c r="AI1572" s="1453"/>
      <c r="AJ1572" s="1453"/>
      <c r="AK1572" s="1453"/>
      <c r="AL1572" s="1453"/>
      <c r="AM1572" s="1453"/>
      <c r="AN1572" s="1453"/>
      <c r="AO1572" s="1453"/>
      <c r="AP1572" s="1453"/>
      <c r="AQ1572" s="1453"/>
      <c r="AR1572" s="1454"/>
      <c r="AS1572" s="1453"/>
      <c r="AT1572" s="1453"/>
      <c r="AU1572" s="1453"/>
      <c r="AV1572" s="1453"/>
      <c r="AW1572" s="1453"/>
      <c r="AX1572" s="1453"/>
      <c r="AY1572" s="1453"/>
      <c r="AZ1572" s="1453"/>
      <c r="BA1572" s="1453"/>
      <c r="BB1572" s="1453"/>
      <c r="BC1572" s="1453"/>
      <c r="BD1572" s="1453"/>
      <c r="BE1572" s="1453"/>
      <c r="BF1572" s="1453"/>
      <c r="BG1572" s="1453"/>
      <c r="BH1572" s="1453"/>
      <c r="BI1572" s="1453"/>
      <c r="BJ1572" s="1453"/>
      <c r="BK1572" s="1453"/>
      <c r="BL1572" s="1453"/>
      <c r="BM1572" s="1453"/>
      <c r="BN1572" s="1453"/>
      <c r="BO1572" s="1453"/>
      <c r="BP1572" s="1453"/>
      <c r="BQ1572" s="1453"/>
      <c r="BR1572" s="1453"/>
      <c r="BS1572" s="1453"/>
      <c r="BT1572" s="1453"/>
      <c r="BU1572" s="1453"/>
      <c r="BV1572" s="1453"/>
      <c r="BW1572" s="1453"/>
      <c r="BX1572" s="1453"/>
      <c r="BY1572" s="1453"/>
      <c r="BZ1572" s="1453"/>
      <c r="CA1572" s="1453"/>
      <c r="CB1572" s="1453"/>
      <c r="CC1572" s="1453"/>
      <c r="CD1572" s="1453"/>
      <c r="CE1572" s="1453"/>
      <c r="CF1572" s="1453"/>
      <c r="CG1572" s="1453"/>
      <c r="CH1572" s="1453"/>
      <c r="CI1572" s="1453"/>
      <c r="CJ1572" s="1453"/>
      <c r="CK1572" s="1453"/>
      <c r="CL1572" s="1453"/>
      <c r="CM1572" s="1453"/>
      <c r="CN1572" s="1453"/>
      <c r="CO1572" s="1453"/>
      <c r="CP1572" s="1453"/>
      <c r="CQ1572" s="1453"/>
      <c r="CR1572" s="1453"/>
      <c r="CS1572" s="1453"/>
      <c r="CT1572" s="1453"/>
      <c r="CU1572" s="1453"/>
      <c r="CV1572" s="1453"/>
      <c r="CW1572" s="1453"/>
      <c r="CX1572" s="1453"/>
      <c r="CY1572" s="1453"/>
      <c r="CZ1572" s="1453"/>
      <c r="DA1572" s="1453"/>
      <c r="DB1572" s="1453"/>
      <c r="DC1572" s="1453"/>
      <c r="DD1572" s="1453"/>
      <c r="DE1572" s="1453"/>
      <c r="DF1572" s="1453"/>
      <c r="DG1572" s="1453"/>
      <c r="DH1572" s="1453"/>
      <c r="DI1572" s="1453"/>
      <c r="DJ1572" s="1453"/>
      <c r="DK1572" s="1453"/>
      <c r="DL1572" s="1453"/>
      <c r="DM1572" s="1453"/>
      <c r="DN1572" s="1453"/>
      <c r="DO1572" s="1453"/>
      <c r="DP1572" s="1453"/>
      <c r="DQ1572" s="1453"/>
      <c r="DR1572" s="1453"/>
      <c r="DS1572" s="1453"/>
      <c r="DT1572" s="1453"/>
    </row>
    <row r="1573" spans="1:124" s="1543" customFormat="1" ht="21.9" customHeight="1" x14ac:dyDescent="0.3">
      <c r="A1573" s="1453"/>
      <c r="B1573" s="1453"/>
      <c r="C1573" s="1514"/>
      <c r="D1573" s="1514"/>
      <c r="E1573" s="1514"/>
      <c r="F1573" s="1848"/>
      <c r="G1573" s="1930"/>
      <c r="H1573" s="1516"/>
      <c r="I1573" s="1537"/>
      <c r="J1573" s="1537"/>
      <c r="K1573" s="1453"/>
      <c r="L1573" s="1453"/>
      <c r="M1573" s="1453"/>
      <c r="N1573" s="1514"/>
      <c r="O1573" s="1453"/>
      <c r="P1573" s="1453"/>
      <c r="Q1573" s="1453"/>
      <c r="R1573" s="1453"/>
      <c r="S1573" s="1453"/>
      <c r="T1573" s="1452"/>
      <c r="U1573"/>
      <c r="V1573"/>
      <c r="W1573" s="1453"/>
      <c r="X1573" s="1453"/>
      <c r="Y1573" s="1453"/>
      <c r="Z1573" s="1453"/>
      <c r="AA1573" s="1453"/>
      <c r="AB1573" s="1453"/>
      <c r="AC1573" s="1453"/>
      <c r="AD1573" s="1453"/>
      <c r="AE1573" s="1453"/>
      <c r="AF1573" s="1453"/>
      <c r="AG1573" s="1453"/>
      <c r="AH1573" s="1453"/>
      <c r="AI1573" s="1453"/>
      <c r="AJ1573" s="1453"/>
      <c r="AK1573" s="1453"/>
      <c r="AL1573" s="1453"/>
      <c r="AM1573" s="1453"/>
      <c r="AN1573" s="1453"/>
      <c r="AO1573" s="1453"/>
      <c r="AP1573" s="1453"/>
      <c r="AQ1573" s="1453"/>
      <c r="AR1573" s="1454"/>
      <c r="AS1573" s="1453"/>
      <c r="AT1573" s="1453"/>
      <c r="AU1573" s="1453"/>
      <c r="AV1573" s="1453"/>
      <c r="AW1573" s="1453"/>
      <c r="AX1573" s="1453"/>
      <c r="AY1573" s="1453"/>
      <c r="AZ1573" s="1453"/>
      <c r="BA1573" s="1453"/>
      <c r="BB1573" s="1453"/>
      <c r="BC1573" s="1453"/>
      <c r="BD1573" s="1453"/>
      <c r="BE1573" s="1453"/>
      <c r="BF1573" s="1453"/>
      <c r="BG1573" s="1453"/>
      <c r="BH1573" s="1453"/>
      <c r="BI1573" s="1453"/>
      <c r="BJ1573" s="1453"/>
      <c r="BK1573" s="1453"/>
      <c r="BL1573" s="1453"/>
      <c r="BM1573" s="1453"/>
      <c r="BN1573" s="1453"/>
      <c r="BO1573" s="1453"/>
      <c r="BP1573" s="1453"/>
      <c r="BQ1573" s="1453"/>
      <c r="BR1573" s="1453"/>
      <c r="BS1573" s="1453"/>
      <c r="BT1573" s="1453"/>
      <c r="BU1573" s="1453"/>
      <c r="BV1573" s="1453"/>
      <c r="BW1573" s="1453"/>
      <c r="BX1573" s="1453"/>
      <c r="BY1573" s="1453"/>
      <c r="BZ1573" s="1453"/>
      <c r="CA1573" s="1453"/>
      <c r="CB1573" s="1453"/>
      <c r="CC1573" s="1453"/>
      <c r="CD1573" s="1453"/>
      <c r="CE1573" s="1453"/>
      <c r="CF1573" s="1453"/>
      <c r="CG1573" s="1453"/>
      <c r="CH1573" s="1453"/>
      <c r="CI1573" s="1453"/>
      <c r="CJ1573" s="1453"/>
      <c r="CK1573" s="1453"/>
      <c r="CL1573" s="1453"/>
      <c r="CM1573" s="1453"/>
      <c r="CN1573" s="1453"/>
      <c r="CO1573" s="1453"/>
      <c r="CP1573" s="1453"/>
      <c r="CQ1573" s="1453"/>
      <c r="CR1573" s="1453"/>
      <c r="CS1573" s="1453"/>
      <c r="CT1573" s="1453"/>
      <c r="CU1573" s="1453"/>
      <c r="CV1573" s="1453"/>
      <c r="CW1573" s="1453"/>
      <c r="CX1573" s="1453"/>
      <c r="CY1573" s="1453"/>
      <c r="CZ1573" s="1453"/>
      <c r="DA1573" s="1453"/>
      <c r="DB1573" s="1453"/>
      <c r="DC1573" s="1453"/>
      <c r="DD1573" s="1453"/>
      <c r="DE1573" s="1453"/>
      <c r="DF1573" s="1453"/>
      <c r="DG1573" s="1453"/>
      <c r="DH1573" s="1453"/>
      <c r="DI1573" s="1453"/>
      <c r="DJ1573" s="1453"/>
      <c r="DK1573" s="1453"/>
      <c r="DL1573" s="1453"/>
      <c r="DM1573" s="1453"/>
      <c r="DN1573" s="1453"/>
      <c r="DO1573" s="1453"/>
      <c r="DP1573" s="1453"/>
      <c r="DQ1573" s="1453"/>
      <c r="DR1573" s="1453"/>
      <c r="DS1573" s="1453"/>
      <c r="DT1573" s="1453"/>
    </row>
    <row r="1574" spans="1:124" s="1543" customFormat="1" ht="21.9" customHeight="1" x14ac:dyDescent="0.3">
      <c r="A1574" s="1453"/>
      <c r="B1574" s="1453"/>
      <c r="C1574" s="1514"/>
      <c r="D1574" s="1514"/>
      <c r="E1574" s="1514"/>
      <c r="F1574" s="1848"/>
      <c r="G1574" s="1930"/>
      <c r="H1574" s="1516"/>
      <c r="I1574" s="1537"/>
      <c r="J1574" s="1537"/>
      <c r="K1574" s="1453"/>
      <c r="L1574" s="1453"/>
      <c r="M1574" s="1453"/>
      <c r="N1574" s="1514"/>
      <c r="O1574" s="1453"/>
      <c r="P1574" s="1453"/>
      <c r="Q1574" s="1453"/>
      <c r="R1574" s="1453"/>
      <c r="S1574" s="1453"/>
      <c r="T1574" s="1452"/>
      <c r="U1574"/>
      <c r="V1574"/>
      <c r="W1574" s="1453"/>
      <c r="X1574" s="1453"/>
      <c r="Y1574" s="1453"/>
      <c r="Z1574" s="1453"/>
      <c r="AA1574" s="1453"/>
      <c r="AB1574" s="1453"/>
      <c r="AC1574" s="1453"/>
      <c r="AD1574" s="1453"/>
      <c r="AE1574" s="1453"/>
      <c r="AF1574" s="1453"/>
      <c r="AG1574" s="1453"/>
      <c r="AH1574" s="1453"/>
      <c r="AI1574" s="1453"/>
      <c r="AJ1574" s="1453"/>
      <c r="AK1574" s="1453"/>
      <c r="AL1574" s="1453"/>
      <c r="AM1574" s="1453"/>
      <c r="AN1574" s="1453"/>
      <c r="AO1574" s="1453"/>
      <c r="AP1574" s="1453"/>
      <c r="AQ1574" s="1453"/>
      <c r="AR1574" s="1454"/>
      <c r="AS1574" s="1453"/>
      <c r="AT1574" s="1453"/>
      <c r="AU1574" s="1453"/>
      <c r="AV1574" s="1453"/>
      <c r="AW1574" s="1453"/>
      <c r="AX1574" s="1453"/>
      <c r="AY1574" s="1453"/>
      <c r="AZ1574" s="1453"/>
      <c r="BA1574" s="1453"/>
      <c r="BB1574" s="1453"/>
      <c r="BC1574" s="1453"/>
      <c r="BD1574" s="1453"/>
      <c r="BE1574" s="1453"/>
      <c r="BF1574" s="1453"/>
      <c r="BG1574" s="1453"/>
      <c r="BH1574" s="1453"/>
      <c r="BI1574" s="1453"/>
      <c r="BJ1574" s="1453"/>
      <c r="BK1574" s="1453"/>
      <c r="BL1574" s="1453"/>
      <c r="BM1574" s="1453"/>
      <c r="BN1574" s="1453"/>
      <c r="BO1574" s="1453"/>
      <c r="BP1574" s="1453"/>
      <c r="BQ1574" s="1453"/>
      <c r="BR1574" s="1453"/>
      <c r="BS1574" s="1453"/>
      <c r="BT1574" s="1453"/>
      <c r="BU1574" s="1453"/>
      <c r="BV1574" s="1453"/>
      <c r="BW1574" s="1453"/>
      <c r="BX1574" s="1453"/>
      <c r="BY1574" s="1453"/>
      <c r="BZ1574" s="1453"/>
      <c r="CA1574" s="1453"/>
      <c r="CB1574" s="1453"/>
      <c r="CC1574" s="1453"/>
      <c r="CD1574" s="1453"/>
      <c r="CE1574" s="1453"/>
      <c r="CF1574" s="1453"/>
      <c r="CG1574" s="1453"/>
      <c r="CH1574" s="1453"/>
      <c r="CI1574" s="1453"/>
      <c r="CJ1574" s="1453"/>
      <c r="CK1574" s="1453"/>
      <c r="CL1574" s="1453"/>
      <c r="CM1574" s="1453"/>
      <c r="CN1574" s="1453"/>
      <c r="CO1574" s="1453"/>
      <c r="CP1574" s="1453"/>
      <c r="CQ1574" s="1453"/>
      <c r="CR1574" s="1453"/>
      <c r="CS1574" s="1453"/>
      <c r="CT1574" s="1453"/>
      <c r="CU1574" s="1453"/>
      <c r="CV1574" s="1453"/>
      <c r="CW1574" s="1453"/>
      <c r="CX1574" s="1453"/>
      <c r="CY1574" s="1453"/>
      <c r="CZ1574" s="1453"/>
      <c r="DA1574" s="1453"/>
      <c r="DB1574" s="1453"/>
      <c r="DC1574" s="1453"/>
      <c r="DD1574" s="1453"/>
      <c r="DE1574" s="1453"/>
      <c r="DF1574" s="1453"/>
      <c r="DG1574" s="1453"/>
      <c r="DH1574" s="1453"/>
      <c r="DI1574" s="1453"/>
      <c r="DJ1574" s="1453"/>
      <c r="DK1574" s="1453"/>
      <c r="DL1574" s="1453"/>
      <c r="DM1574" s="1453"/>
      <c r="DN1574" s="1453"/>
      <c r="DO1574" s="1453"/>
      <c r="DP1574" s="1453"/>
      <c r="DQ1574" s="1453"/>
      <c r="DR1574" s="1453"/>
      <c r="DS1574" s="1453"/>
      <c r="DT1574" s="1453"/>
    </row>
    <row r="1575" spans="1:124" s="1543" customFormat="1" ht="21.9" customHeight="1" x14ac:dyDescent="0.3">
      <c r="A1575" s="1453"/>
      <c r="B1575" s="1453"/>
      <c r="C1575" s="1514"/>
      <c r="D1575" s="1514"/>
      <c r="E1575" s="1514"/>
      <c r="F1575" s="1848"/>
      <c r="G1575" s="1930"/>
      <c r="H1575" s="1516"/>
      <c r="I1575" s="1537"/>
      <c r="J1575" s="1537"/>
      <c r="K1575" s="1453"/>
      <c r="L1575" s="1453"/>
      <c r="M1575" s="1453"/>
      <c r="N1575" s="1514"/>
      <c r="O1575" s="1453"/>
      <c r="P1575" s="1453"/>
      <c r="Q1575" s="1453"/>
      <c r="R1575" s="1453"/>
      <c r="S1575" s="1453"/>
      <c r="T1575" s="1452"/>
      <c r="U1575"/>
      <c r="V1575"/>
      <c r="W1575" s="1453"/>
      <c r="X1575" s="1453"/>
      <c r="Y1575" s="1453"/>
      <c r="Z1575" s="1453"/>
      <c r="AA1575" s="1453"/>
      <c r="AB1575" s="1453"/>
      <c r="AC1575" s="1453"/>
      <c r="AD1575" s="1453"/>
      <c r="AE1575" s="1453"/>
      <c r="AF1575" s="1453"/>
      <c r="AG1575" s="1453"/>
      <c r="AH1575" s="1453"/>
      <c r="AI1575" s="1453"/>
      <c r="AJ1575" s="1453"/>
      <c r="AK1575" s="1453"/>
      <c r="AL1575" s="1453"/>
      <c r="AM1575" s="1453"/>
      <c r="AN1575" s="1453"/>
      <c r="AO1575" s="1453"/>
      <c r="AP1575" s="1453"/>
      <c r="AQ1575" s="1453"/>
      <c r="AR1575" s="1454"/>
      <c r="AS1575" s="1453"/>
      <c r="AT1575" s="1453"/>
      <c r="AU1575" s="1453"/>
      <c r="AV1575" s="1453"/>
      <c r="AW1575" s="1453"/>
      <c r="AX1575" s="1453"/>
      <c r="AY1575" s="1453"/>
      <c r="AZ1575" s="1453"/>
      <c r="BA1575" s="1453"/>
      <c r="BB1575" s="1453"/>
      <c r="BC1575" s="1453"/>
      <c r="BD1575" s="1453"/>
      <c r="BE1575" s="1453"/>
      <c r="BF1575" s="1453"/>
      <c r="BG1575" s="1453"/>
      <c r="BH1575" s="1453"/>
      <c r="BI1575" s="1453"/>
      <c r="BJ1575" s="1453"/>
      <c r="BK1575" s="1453"/>
      <c r="BL1575" s="1453"/>
      <c r="BM1575" s="1453"/>
      <c r="BN1575" s="1453"/>
      <c r="BO1575" s="1453"/>
      <c r="BP1575" s="1453"/>
      <c r="BQ1575" s="1453"/>
      <c r="BR1575" s="1453"/>
      <c r="BS1575" s="1453"/>
      <c r="BT1575" s="1453"/>
      <c r="BU1575" s="1453"/>
      <c r="BV1575" s="1453"/>
      <c r="BW1575" s="1453"/>
      <c r="BX1575" s="1453"/>
      <c r="BY1575" s="1453"/>
      <c r="BZ1575" s="1453"/>
      <c r="CA1575" s="1453"/>
      <c r="CB1575" s="1453"/>
      <c r="CC1575" s="1453"/>
      <c r="CD1575" s="1453"/>
      <c r="CE1575" s="1453"/>
      <c r="CF1575" s="1453"/>
      <c r="CG1575" s="1453"/>
      <c r="CH1575" s="1453"/>
      <c r="CI1575" s="1453"/>
      <c r="CJ1575" s="1453"/>
      <c r="CK1575" s="1453"/>
      <c r="CL1575" s="1453"/>
      <c r="CM1575" s="1453"/>
      <c r="CN1575" s="1453"/>
      <c r="CO1575" s="1453"/>
      <c r="CP1575" s="1453"/>
      <c r="CQ1575" s="1453"/>
      <c r="CR1575" s="1453"/>
      <c r="CS1575" s="1453"/>
      <c r="CT1575" s="1453"/>
      <c r="CU1575" s="1453"/>
      <c r="CV1575" s="1453"/>
      <c r="CW1575" s="1453"/>
      <c r="CX1575" s="1453"/>
      <c r="CY1575" s="1453"/>
      <c r="CZ1575" s="1453"/>
      <c r="DA1575" s="1453"/>
      <c r="DB1575" s="1453"/>
      <c r="DC1575" s="1453"/>
      <c r="DD1575" s="1453"/>
      <c r="DE1575" s="1453"/>
      <c r="DF1575" s="1453"/>
      <c r="DG1575" s="1453"/>
      <c r="DH1575" s="1453"/>
      <c r="DI1575" s="1453"/>
      <c r="DJ1575" s="1453"/>
      <c r="DK1575" s="1453"/>
      <c r="DL1575" s="1453"/>
      <c r="DM1575" s="1453"/>
      <c r="DN1575" s="1453"/>
      <c r="DO1575" s="1453"/>
      <c r="DP1575" s="1453"/>
      <c r="DQ1575" s="1453"/>
      <c r="DR1575" s="1453"/>
      <c r="DS1575" s="1453"/>
      <c r="DT1575" s="1453"/>
    </row>
    <row r="1576" spans="1:124" s="1543" customFormat="1" ht="21.9" customHeight="1" x14ac:dyDescent="0.3">
      <c r="A1576" s="1453"/>
      <c r="B1576" s="1453"/>
      <c r="C1576" s="1514"/>
      <c r="D1576" s="1514"/>
      <c r="E1576" s="1514"/>
      <c r="F1576" s="1848"/>
      <c r="G1576" s="1930"/>
      <c r="H1576" s="1516"/>
      <c r="I1576" s="1537"/>
      <c r="J1576" s="1537"/>
      <c r="K1576" s="1453"/>
      <c r="L1576" s="1453"/>
      <c r="M1576" s="1453"/>
      <c r="N1576" s="1514"/>
      <c r="O1576" s="1453"/>
      <c r="P1576" s="1453"/>
      <c r="Q1576" s="1453"/>
      <c r="R1576" s="1453"/>
      <c r="S1576" s="1453"/>
      <c r="T1576" s="1452"/>
      <c r="U1576"/>
      <c r="V1576"/>
      <c r="W1576" s="1453"/>
      <c r="X1576" s="1453"/>
      <c r="Y1576" s="1453"/>
      <c r="Z1576" s="1453"/>
      <c r="AA1576" s="1453"/>
      <c r="AB1576" s="1453"/>
      <c r="AC1576" s="1453"/>
      <c r="AD1576" s="1453"/>
      <c r="AE1576" s="1453"/>
      <c r="AF1576" s="1453"/>
      <c r="AG1576" s="1453"/>
      <c r="AH1576" s="1453"/>
      <c r="AI1576" s="1453"/>
      <c r="AJ1576" s="1453"/>
      <c r="AK1576" s="1453"/>
      <c r="AL1576" s="1453"/>
      <c r="AM1576" s="1453"/>
      <c r="AN1576" s="1453"/>
      <c r="AO1576" s="1453"/>
      <c r="AP1576" s="1453"/>
      <c r="AQ1576" s="1453"/>
      <c r="AR1576" s="1454"/>
      <c r="AS1576" s="1453"/>
      <c r="AT1576" s="1453"/>
      <c r="AU1576" s="1453"/>
      <c r="AV1576" s="1453"/>
      <c r="AW1576" s="1453"/>
      <c r="AX1576" s="1453"/>
      <c r="AY1576" s="1453"/>
      <c r="AZ1576" s="1453"/>
      <c r="BA1576" s="1453"/>
      <c r="BB1576" s="1453"/>
      <c r="BC1576" s="1453"/>
      <c r="BD1576" s="1453"/>
      <c r="BE1576" s="1453"/>
      <c r="BF1576" s="1453"/>
      <c r="BG1576" s="1453"/>
      <c r="BH1576" s="1453"/>
      <c r="BI1576" s="1453"/>
      <c r="BJ1576" s="1453"/>
      <c r="BK1576" s="1453"/>
      <c r="BL1576" s="1453"/>
      <c r="BM1576" s="1453"/>
      <c r="BN1576" s="1453"/>
      <c r="BO1576" s="1453"/>
      <c r="BP1576" s="1453"/>
      <c r="BQ1576" s="1453"/>
      <c r="BR1576" s="1453"/>
      <c r="BS1576" s="1453"/>
      <c r="BT1576" s="1453"/>
      <c r="BU1576" s="1453"/>
      <c r="BV1576" s="1453"/>
      <c r="BW1576" s="1453"/>
      <c r="BX1576" s="1453"/>
      <c r="BY1576" s="1453"/>
      <c r="BZ1576" s="1453"/>
      <c r="CA1576" s="1453"/>
      <c r="CB1576" s="1453"/>
      <c r="CC1576" s="1453"/>
      <c r="CD1576" s="1453"/>
      <c r="CE1576" s="1453"/>
      <c r="CF1576" s="1453"/>
      <c r="CG1576" s="1453"/>
      <c r="CH1576" s="1453"/>
      <c r="CI1576" s="1453"/>
      <c r="CJ1576" s="1453"/>
      <c r="CK1576" s="1453"/>
      <c r="CL1576" s="1453"/>
      <c r="CM1576" s="1453"/>
      <c r="CN1576" s="1453"/>
      <c r="CO1576" s="1453"/>
      <c r="CP1576" s="1453"/>
      <c r="CQ1576" s="1453"/>
      <c r="CR1576" s="1453"/>
      <c r="CS1576" s="1453"/>
      <c r="CT1576" s="1453"/>
      <c r="CU1576" s="1453"/>
      <c r="CV1576" s="1453"/>
      <c r="CW1576" s="1453"/>
      <c r="CX1576" s="1453"/>
      <c r="CY1576" s="1453"/>
      <c r="CZ1576" s="1453"/>
      <c r="DA1576" s="1453"/>
      <c r="DB1576" s="1453"/>
      <c r="DC1576" s="1453"/>
      <c r="DD1576" s="1453"/>
      <c r="DE1576" s="1453"/>
      <c r="DF1576" s="1453"/>
      <c r="DG1576" s="1453"/>
      <c r="DH1576" s="1453"/>
      <c r="DI1576" s="1453"/>
      <c r="DJ1576" s="1453"/>
      <c r="DK1576" s="1453"/>
      <c r="DL1576" s="1453"/>
      <c r="DM1576" s="1453"/>
      <c r="DN1576" s="1453"/>
      <c r="DO1576" s="1453"/>
      <c r="DP1576" s="1453"/>
      <c r="DQ1576" s="1453"/>
      <c r="DR1576" s="1453"/>
      <c r="DS1576" s="1453"/>
      <c r="DT1576" s="1453"/>
    </row>
    <row r="1577" spans="1:124" s="1543" customFormat="1" ht="21.9" customHeight="1" x14ac:dyDescent="0.3">
      <c r="A1577" s="1453"/>
      <c r="B1577" s="1453"/>
      <c r="C1577" s="1514"/>
      <c r="D1577" s="1514"/>
      <c r="E1577" s="1514"/>
      <c r="F1577" s="1848"/>
      <c r="G1577" s="1930"/>
      <c r="H1577" s="1516"/>
      <c r="I1577" s="1537"/>
      <c r="J1577" s="1537"/>
      <c r="K1577" s="1453"/>
      <c r="L1577" s="1453"/>
      <c r="M1577" s="1453"/>
      <c r="N1577" s="1514"/>
      <c r="O1577" s="1453"/>
      <c r="P1577" s="1453"/>
      <c r="Q1577" s="1453"/>
      <c r="R1577" s="1453"/>
      <c r="S1577" s="1453"/>
      <c r="T1577" s="1452"/>
      <c r="U1577"/>
      <c r="V1577"/>
      <c r="W1577" s="1453"/>
      <c r="X1577" s="1453"/>
      <c r="Y1577" s="1453"/>
      <c r="Z1577" s="1453"/>
      <c r="AA1577" s="1453"/>
      <c r="AB1577" s="1453"/>
      <c r="AC1577" s="1453"/>
      <c r="AD1577" s="1453"/>
      <c r="AE1577" s="1453"/>
      <c r="AF1577" s="1453"/>
      <c r="AG1577" s="1453"/>
      <c r="AH1577" s="1453"/>
      <c r="AI1577" s="1453"/>
      <c r="AJ1577" s="1453"/>
      <c r="AK1577" s="1453"/>
      <c r="AL1577" s="1453"/>
      <c r="AM1577" s="1453"/>
      <c r="AN1577" s="1453"/>
      <c r="AO1577" s="1453"/>
      <c r="AP1577" s="1453"/>
      <c r="AQ1577" s="1453"/>
      <c r="AR1577" s="1454"/>
      <c r="AS1577" s="1453"/>
      <c r="AT1577" s="1453"/>
      <c r="AU1577" s="1453"/>
      <c r="AV1577" s="1453"/>
      <c r="AW1577" s="1453"/>
      <c r="AX1577" s="1453"/>
      <c r="AY1577" s="1453"/>
      <c r="AZ1577" s="1453"/>
      <c r="BA1577" s="1453"/>
      <c r="BB1577" s="1453"/>
      <c r="BC1577" s="1453"/>
      <c r="BD1577" s="1453"/>
      <c r="BE1577" s="1453"/>
      <c r="BF1577" s="1453"/>
      <c r="BG1577" s="1453"/>
      <c r="BH1577" s="1453"/>
      <c r="BI1577" s="1453"/>
      <c r="BJ1577" s="1453"/>
      <c r="BK1577" s="1453"/>
      <c r="BL1577" s="1453"/>
      <c r="BM1577" s="1453"/>
      <c r="BN1577" s="1453"/>
      <c r="BO1577" s="1453"/>
      <c r="BP1577" s="1453"/>
      <c r="BQ1577" s="1453"/>
      <c r="BR1577" s="1453"/>
      <c r="BS1577" s="1453"/>
      <c r="BT1577" s="1453"/>
      <c r="BU1577" s="1453"/>
      <c r="BV1577" s="1453"/>
      <c r="BW1577" s="1453"/>
      <c r="BX1577" s="1453"/>
      <c r="BY1577" s="1453"/>
      <c r="BZ1577" s="1453"/>
      <c r="CA1577" s="1453"/>
      <c r="CB1577" s="1453"/>
      <c r="CC1577" s="1453"/>
      <c r="CD1577" s="1453"/>
      <c r="CE1577" s="1453"/>
      <c r="CF1577" s="1453"/>
      <c r="CG1577" s="1453"/>
      <c r="CH1577" s="1453"/>
      <c r="CI1577" s="1453"/>
      <c r="CJ1577" s="1453"/>
      <c r="CK1577" s="1453"/>
      <c r="CL1577" s="1453"/>
      <c r="CM1577" s="1453"/>
      <c r="CN1577" s="1453"/>
      <c r="CO1577" s="1453"/>
      <c r="CP1577" s="1453"/>
      <c r="CQ1577" s="1453"/>
      <c r="CR1577" s="1453"/>
      <c r="CS1577" s="1453"/>
      <c r="CT1577" s="1453"/>
      <c r="CU1577" s="1453"/>
      <c r="CV1577" s="1453"/>
      <c r="CW1577" s="1453"/>
      <c r="CX1577" s="1453"/>
      <c r="CY1577" s="1453"/>
      <c r="CZ1577" s="1453"/>
      <c r="DA1577" s="1453"/>
      <c r="DB1577" s="1453"/>
      <c r="DC1577" s="1453"/>
      <c r="DD1577" s="1453"/>
      <c r="DE1577" s="1453"/>
      <c r="DF1577" s="1453"/>
      <c r="DG1577" s="1453"/>
      <c r="DH1577" s="1453"/>
      <c r="DI1577" s="1453"/>
      <c r="DJ1577" s="1453"/>
      <c r="DK1577" s="1453"/>
      <c r="DL1577" s="1453"/>
      <c r="DM1577" s="1453"/>
      <c r="DN1577" s="1453"/>
      <c r="DO1577" s="1453"/>
      <c r="DP1577" s="1453"/>
      <c r="DQ1577" s="1453"/>
      <c r="DR1577" s="1453"/>
      <c r="DS1577" s="1453"/>
      <c r="DT1577" s="1453"/>
    </row>
    <row r="1578" spans="1:124" s="1543" customFormat="1" ht="21.9" customHeight="1" x14ac:dyDescent="0.3">
      <c r="A1578" s="1453"/>
      <c r="B1578" s="1453"/>
      <c r="C1578" s="1514"/>
      <c r="D1578" s="1514"/>
      <c r="E1578" s="1514"/>
      <c r="F1578" s="1848"/>
      <c r="G1578" s="1930"/>
      <c r="H1578" s="1516"/>
      <c r="I1578" s="1537"/>
      <c r="J1578" s="1537"/>
      <c r="K1578" s="1453"/>
      <c r="L1578" s="1453"/>
      <c r="M1578" s="1453"/>
      <c r="N1578" s="1514"/>
      <c r="O1578" s="1453"/>
      <c r="P1578" s="1453"/>
      <c r="Q1578" s="1453"/>
      <c r="R1578" s="1453"/>
      <c r="S1578" s="1453"/>
      <c r="T1578" s="1452"/>
      <c r="U1578"/>
      <c r="V1578"/>
      <c r="W1578" s="1453"/>
      <c r="X1578" s="1453"/>
      <c r="Y1578" s="1453"/>
      <c r="Z1578" s="1453"/>
      <c r="AA1578" s="1453"/>
      <c r="AB1578" s="1453"/>
      <c r="AC1578" s="1453"/>
      <c r="AD1578" s="1453"/>
      <c r="AE1578" s="1453"/>
      <c r="AF1578" s="1453"/>
      <c r="AG1578" s="1453"/>
      <c r="AH1578" s="1453"/>
      <c r="AI1578" s="1453"/>
      <c r="AJ1578" s="1453"/>
      <c r="AK1578" s="1453"/>
      <c r="AL1578" s="1453"/>
      <c r="AM1578" s="1453"/>
      <c r="AN1578" s="1453"/>
      <c r="AO1578" s="1453"/>
      <c r="AP1578" s="1453"/>
      <c r="AQ1578" s="1453"/>
      <c r="AR1578" s="1454"/>
      <c r="AS1578" s="1453"/>
      <c r="AT1578" s="1453"/>
      <c r="AU1578" s="1453"/>
      <c r="AV1578" s="1453"/>
      <c r="AW1578" s="1453"/>
      <c r="AX1578" s="1453"/>
      <c r="AY1578" s="1453"/>
      <c r="AZ1578" s="1453"/>
      <c r="BA1578" s="1453"/>
      <c r="BB1578" s="1453"/>
      <c r="BC1578" s="1453"/>
      <c r="BD1578" s="1453"/>
      <c r="BE1578" s="1453"/>
      <c r="BF1578" s="1453"/>
      <c r="BG1578" s="1453"/>
      <c r="BH1578" s="1453"/>
      <c r="BI1578" s="1453"/>
      <c r="BJ1578" s="1453"/>
      <c r="BK1578" s="1453"/>
      <c r="BL1578" s="1453"/>
      <c r="BM1578" s="1453"/>
      <c r="BN1578" s="1453"/>
      <c r="BO1578" s="1453"/>
      <c r="BP1578" s="1453"/>
      <c r="BQ1578" s="1453"/>
      <c r="BR1578" s="1453"/>
      <c r="BS1578" s="1453"/>
      <c r="BT1578" s="1453"/>
      <c r="BU1578" s="1453"/>
      <c r="BV1578" s="1453"/>
      <c r="BW1578" s="1453"/>
      <c r="BX1578" s="1453"/>
      <c r="BY1578" s="1453"/>
      <c r="BZ1578" s="1453"/>
      <c r="CA1578" s="1453"/>
      <c r="CB1578" s="1453"/>
      <c r="CC1578" s="1453"/>
      <c r="CD1578" s="1453"/>
      <c r="CE1578" s="1453"/>
      <c r="CF1578" s="1453"/>
      <c r="CG1578" s="1453"/>
      <c r="CH1578" s="1453"/>
      <c r="CI1578" s="1453"/>
      <c r="CJ1578" s="1453"/>
      <c r="CK1578" s="1453"/>
      <c r="CL1578" s="1453"/>
      <c r="CM1578" s="1453"/>
      <c r="CN1578" s="1453"/>
      <c r="CO1578" s="1453"/>
      <c r="CP1578" s="1453"/>
      <c r="CQ1578" s="1453"/>
      <c r="CR1578" s="1453"/>
      <c r="CS1578" s="1453"/>
      <c r="CT1578" s="1453"/>
      <c r="CU1578" s="1453"/>
      <c r="CV1578" s="1453"/>
      <c r="CW1578" s="1453"/>
      <c r="CX1578" s="1453"/>
      <c r="CY1578" s="1453"/>
      <c r="CZ1578" s="1453"/>
      <c r="DA1578" s="1453"/>
      <c r="DB1578" s="1453"/>
      <c r="DC1578" s="1453"/>
      <c r="DD1578" s="1453"/>
      <c r="DE1578" s="1453"/>
      <c r="DF1578" s="1453"/>
      <c r="DG1578" s="1453"/>
      <c r="DH1578" s="1453"/>
      <c r="DI1578" s="1453"/>
      <c r="DJ1578" s="1453"/>
      <c r="DK1578" s="1453"/>
      <c r="DL1578" s="1453"/>
      <c r="DM1578" s="1453"/>
      <c r="DN1578" s="1453"/>
      <c r="DO1578" s="1453"/>
      <c r="DP1578" s="1453"/>
      <c r="DQ1578" s="1453"/>
      <c r="DR1578" s="1453"/>
      <c r="DS1578" s="1453"/>
      <c r="DT1578" s="1453"/>
    </row>
    <row r="1579" spans="1:124" s="1543" customFormat="1" ht="21.9" customHeight="1" x14ac:dyDescent="0.3">
      <c r="A1579" s="1453"/>
      <c r="B1579" s="1453"/>
      <c r="C1579" s="1514"/>
      <c r="D1579" s="1514"/>
      <c r="E1579" s="1514"/>
      <c r="F1579" s="1848"/>
      <c r="G1579" s="1930"/>
      <c r="H1579" s="1516"/>
      <c r="I1579" s="1537"/>
      <c r="J1579" s="1537"/>
      <c r="K1579" s="1453"/>
      <c r="L1579" s="1453"/>
      <c r="M1579" s="1453"/>
      <c r="N1579" s="1514"/>
      <c r="O1579" s="1453"/>
      <c r="P1579" s="1453"/>
      <c r="Q1579" s="1453"/>
      <c r="R1579" s="1453"/>
      <c r="S1579" s="1453"/>
      <c r="T1579" s="1452"/>
      <c r="U1579"/>
      <c r="V1579"/>
      <c r="W1579" s="1453"/>
      <c r="X1579" s="1453"/>
      <c r="Y1579" s="1453"/>
      <c r="Z1579" s="1453"/>
      <c r="AA1579" s="1453"/>
      <c r="AB1579" s="1453"/>
      <c r="AC1579" s="1453"/>
      <c r="AD1579" s="1453"/>
      <c r="AE1579" s="1453"/>
      <c r="AF1579" s="1453"/>
      <c r="AG1579" s="1453"/>
      <c r="AH1579" s="1453"/>
      <c r="AI1579" s="1453"/>
      <c r="AJ1579" s="1453"/>
      <c r="AK1579" s="1453"/>
      <c r="AL1579" s="1453"/>
      <c r="AM1579" s="1453"/>
      <c r="AN1579" s="1453"/>
      <c r="AO1579" s="1453"/>
      <c r="AP1579" s="1453"/>
      <c r="AQ1579" s="1453"/>
      <c r="AR1579" s="1454"/>
      <c r="AS1579" s="1453"/>
      <c r="AT1579" s="1453"/>
      <c r="AU1579" s="1453"/>
      <c r="AV1579" s="1453"/>
      <c r="AW1579" s="1453"/>
      <c r="AX1579" s="1453"/>
      <c r="AY1579" s="1453"/>
      <c r="AZ1579" s="1453"/>
      <c r="BA1579" s="1453"/>
      <c r="BB1579" s="1453"/>
      <c r="BC1579" s="1453"/>
      <c r="BD1579" s="1453"/>
      <c r="BE1579" s="1453"/>
      <c r="BF1579" s="1453"/>
      <c r="BG1579" s="1453"/>
      <c r="BH1579" s="1453"/>
      <c r="BI1579" s="1453"/>
      <c r="BJ1579" s="1453"/>
      <c r="BK1579" s="1453"/>
      <c r="BL1579" s="1453"/>
      <c r="BM1579" s="1453"/>
      <c r="BN1579" s="1453"/>
      <c r="BO1579" s="1453"/>
      <c r="BP1579" s="1453"/>
      <c r="BQ1579" s="1453"/>
      <c r="BR1579" s="1453"/>
      <c r="BS1579" s="1453"/>
      <c r="BT1579" s="1453"/>
      <c r="BU1579" s="1453"/>
      <c r="BV1579" s="1453"/>
      <c r="BW1579" s="1453"/>
      <c r="BX1579" s="1453"/>
      <c r="BY1579" s="1453"/>
      <c r="BZ1579" s="1453"/>
      <c r="CA1579" s="1453"/>
      <c r="CB1579" s="1453"/>
      <c r="CC1579" s="1453"/>
      <c r="CD1579" s="1453"/>
      <c r="CE1579" s="1453"/>
      <c r="CF1579" s="1453"/>
      <c r="CG1579" s="1453"/>
      <c r="CH1579" s="1453"/>
      <c r="CI1579" s="1453"/>
      <c r="CJ1579" s="1453"/>
      <c r="CK1579" s="1453"/>
      <c r="CL1579" s="1453"/>
      <c r="CM1579" s="1453"/>
      <c r="CN1579" s="1453"/>
      <c r="CO1579" s="1453"/>
      <c r="CP1579" s="1453"/>
      <c r="CQ1579" s="1453"/>
      <c r="CR1579" s="1453"/>
      <c r="CS1579" s="1453"/>
      <c r="CT1579" s="1453"/>
      <c r="CU1579" s="1453"/>
      <c r="CV1579" s="1453"/>
      <c r="CW1579" s="1453"/>
      <c r="CX1579" s="1453"/>
      <c r="CY1579" s="1453"/>
      <c r="CZ1579" s="1453"/>
      <c r="DA1579" s="1453"/>
      <c r="DB1579" s="1453"/>
      <c r="DC1579" s="1453"/>
      <c r="DD1579" s="1453"/>
      <c r="DE1579" s="1453"/>
      <c r="DF1579" s="1453"/>
      <c r="DG1579" s="1453"/>
      <c r="DH1579" s="1453"/>
      <c r="DI1579" s="1453"/>
      <c r="DJ1579" s="1453"/>
      <c r="DK1579" s="1453"/>
      <c r="DL1579" s="1453"/>
      <c r="DM1579" s="1453"/>
      <c r="DN1579" s="1453"/>
      <c r="DO1579" s="1453"/>
      <c r="DP1579" s="1453"/>
      <c r="DQ1579" s="1453"/>
      <c r="DR1579" s="1453"/>
      <c r="DS1579" s="1453"/>
      <c r="DT1579" s="1453"/>
    </row>
    <row r="1580" spans="1:124" s="1543" customFormat="1" ht="21.9" customHeight="1" x14ac:dyDescent="0.3">
      <c r="A1580" s="1453"/>
      <c r="B1580" s="1453"/>
      <c r="C1580" s="1514"/>
      <c r="D1580" s="1514"/>
      <c r="E1580" s="1514"/>
      <c r="F1580" s="1848"/>
      <c r="G1580" s="1930"/>
      <c r="H1580" s="1516"/>
      <c r="I1580" s="1537"/>
      <c r="J1580" s="1537"/>
      <c r="K1580" s="1453"/>
      <c r="L1580" s="1453"/>
      <c r="M1580" s="1453"/>
      <c r="N1580" s="1514"/>
      <c r="O1580" s="1453"/>
      <c r="P1580" s="1453"/>
      <c r="Q1580" s="1453"/>
      <c r="R1580" s="1453"/>
      <c r="S1580" s="1453"/>
      <c r="T1580" s="1452"/>
      <c r="U1580"/>
      <c r="V1580"/>
      <c r="W1580" s="1453"/>
      <c r="X1580" s="1453"/>
      <c r="Y1580" s="1453"/>
      <c r="Z1580" s="1453"/>
      <c r="AA1580" s="1453"/>
      <c r="AB1580" s="1453"/>
      <c r="AC1580" s="1453"/>
      <c r="AD1580" s="1453"/>
      <c r="AE1580" s="1453"/>
      <c r="AF1580" s="1453"/>
      <c r="AG1580" s="1453"/>
      <c r="AH1580" s="1453"/>
      <c r="AI1580" s="1453"/>
      <c r="AJ1580" s="1453"/>
      <c r="AK1580" s="1453"/>
      <c r="AL1580" s="1453"/>
      <c r="AM1580" s="1453"/>
      <c r="AN1580" s="1453"/>
      <c r="AO1580" s="1453"/>
      <c r="AP1580" s="1453"/>
      <c r="AQ1580" s="1453"/>
      <c r="AR1580" s="1454"/>
      <c r="AS1580" s="1453"/>
      <c r="AT1580" s="1453"/>
      <c r="AU1580" s="1453"/>
      <c r="AV1580" s="1453"/>
      <c r="AW1580" s="1453"/>
      <c r="AX1580" s="1453"/>
      <c r="AY1580" s="1453"/>
      <c r="AZ1580" s="1453"/>
      <c r="BA1580" s="1453"/>
      <c r="BB1580" s="1453"/>
      <c r="BC1580" s="1453"/>
      <c r="BD1580" s="1453"/>
      <c r="BE1580" s="1453"/>
      <c r="BF1580" s="1453"/>
      <c r="BG1580" s="1453"/>
      <c r="BH1580" s="1453"/>
      <c r="BI1580" s="1453"/>
      <c r="BJ1580" s="1453"/>
      <c r="BK1580" s="1453"/>
      <c r="BL1580" s="1453"/>
      <c r="BM1580" s="1453"/>
      <c r="BN1580" s="1453"/>
      <c r="BO1580" s="1453"/>
      <c r="BP1580" s="1453"/>
      <c r="BQ1580" s="1453"/>
      <c r="BR1580" s="1453"/>
      <c r="BS1580" s="1453"/>
      <c r="BT1580" s="1453"/>
      <c r="BU1580" s="1453"/>
      <c r="BV1580" s="1453"/>
      <c r="BW1580" s="1453"/>
      <c r="BX1580" s="1453"/>
      <c r="BY1580" s="1453"/>
      <c r="BZ1580" s="1453"/>
      <c r="CA1580" s="1453"/>
      <c r="CB1580" s="1453"/>
      <c r="CC1580" s="1453"/>
      <c r="CD1580" s="1453"/>
      <c r="CE1580" s="1453"/>
      <c r="CF1580" s="1453"/>
      <c r="CG1580" s="1453"/>
      <c r="CH1580" s="1453"/>
      <c r="CI1580" s="1453"/>
      <c r="CJ1580" s="1453"/>
      <c r="CK1580" s="1453"/>
      <c r="CL1580" s="1453"/>
      <c r="CM1580" s="1453"/>
      <c r="CN1580" s="1453"/>
      <c r="CO1580" s="1453"/>
      <c r="CP1580" s="1453"/>
      <c r="CQ1580" s="1453"/>
      <c r="CR1580" s="1453"/>
      <c r="CS1580" s="1453"/>
      <c r="CT1580" s="1453"/>
      <c r="CU1580" s="1453"/>
      <c r="CV1580" s="1453"/>
      <c r="CW1580" s="1453"/>
      <c r="CX1580" s="1453"/>
      <c r="CY1580" s="1453"/>
      <c r="CZ1580" s="1453"/>
      <c r="DA1580" s="1453"/>
      <c r="DB1580" s="1453"/>
      <c r="DC1580" s="1453"/>
      <c r="DD1580" s="1453"/>
      <c r="DE1580" s="1453"/>
      <c r="DF1580" s="1453"/>
      <c r="DG1580" s="1453"/>
      <c r="DH1580" s="1453"/>
      <c r="DI1580" s="1453"/>
      <c r="DJ1580" s="1453"/>
      <c r="DK1580" s="1453"/>
      <c r="DL1580" s="1453"/>
      <c r="DM1580" s="1453"/>
      <c r="DN1580" s="1453"/>
      <c r="DO1580" s="1453"/>
      <c r="DP1580" s="1453"/>
      <c r="DQ1580" s="1453"/>
      <c r="DR1580" s="1453"/>
      <c r="DS1580" s="1453"/>
      <c r="DT1580" s="1453"/>
    </row>
    <row r="1581" spans="1:124" s="1543" customFormat="1" ht="21.9" customHeight="1" x14ac:dyDescent="0.3">
      <c r="A1581" s="1453"/>
      <c r="B1581" s="1453"/>
      <c r="C1581" s="1514"/>
      <c r="D1581" s="1514"/>
      <c r="E1581" s="1514"/>
      <c r="F1581" s="1848"/>
      <c r="G1581" s="1930"/>
      <c r="H1581" s="1516"/>
      <c r="I1581" s="1537"/>
      <c r="J1581" s="1537"/>
      <c r="K1581" s="1453"/>
      <c r="L1581" s="1453"/>
      <c r="M1581" s="1453"/>
      <c r="N1581" s="1514"/>
      <c r="O1581" s="1453"/>
      <c r="P1581" s="1453"/>
      <c r="Q1581" s="1453"/>
      <c r="R1581" s="1453"/>
      <c r="S1581" s="1453"/>
      <c r="T1581" s="1452"/>
      <c r="U1581"/>
      <c r="V1581"/>
      <c r="W1581" s="1453"/>
      <c r="X1581" s="1453"/>
      <c r="Y1581" s="1453"/>
      <c r="Z1581" s="1453"/>
      <c r="AA1581" s="1453"/>
      <c r="AB1581" s="1453"/>
      <c r="AC1581" s="1453"/>
      <c r="AD1581" s="1453"/>
      <c r="AE1581" s="1453"/>
      <c r="AF1581" s="1453"/>
      <c r="AG1581" s="1453"/>
      <c r="AH1581" s="1453"/>
      <c r="AI1581" s="1453"/>
      <c r="AJ1581" s="1453"/>
      <c r="AK1581" s="1453"/>
      <c r="AL1581" s="1453"/>
      <c r="AM1581" s="1453"/>
      <c r="AN1581" s="1453"/>
      <c r="AO1581" s="1453"/>
      <c r="AP1581" s="1453"/>
      <c r="AQ1581" s="1453"/>
      <c r="AR1581" s="1454"/>
      <c r="AS1581" s="1453"/>
      <c r="AT1581" s="1453"/>
      <c r="AU1581" s="1453"/>
      <c r="AV1581" s="1453"/>
      <c r="AW1581" s="1453"/>
      <c r="AX1581" s="1453"/>
      <c r="AY1581" s="1453"/>
      <c r="AZ1581" s="1453"/>
      <c r="BA1581" s="1453"/>
      <c r="BB1581" s="1453"/>
      <c r="BC1581" s="1453"/>
      <c r="BD1581" s="1453"/>
      <c r="BE1581" s="1453"/>
      <c r="BF1581" s="1453"/>
      <c r="BG1581" s="1453"/>
      <c r="BH1581" s="1453"/>
      <c r="BI1581" s="1453"/>
      <c r="BJ1581" s="1453"/>
      <c r="BK1581" s="1453"/>
      <c r="BL1581" s="1453"/>
      <c r="BM1581" s="1453"/>
      <c r="BN1581" s="1453"/>
      <c r="BO1581" s="1453"/>
      <c r="BP1581" s="1453"/>
      <c r="BQ1581" s="1453"/>
      <c r="BR1581" s="1453"/>
      <c r="BS1581" s="1453"/>
      <c r="BT1581" s="1453"/>
      <c r="BU1581" s="1453"/>
      <c r="BV1581" s="1453"/>
      <c r="BW1581" s="1453"/>
      <c r="BX1581" s="1453"/>
      <c r="BY1581" s="1453"/>
      <c r="BZ1581" s="1453"/>
      <c r="CA1581" s="1453"/>
      <c r="CB1581" s="1453"/>
      <c r="CC1581" s="1453"/>
      <c r="CD1581" s="1453"/>
      <c r="CE1581" s="1453"/>
      <c r="CF1581" s="1453"/>
      <c r="CG1581" s="1453"/>
      <c r="CH1581" s="1453"/>
      <c r="CI1581" s="1453"/>
      <c r="CJ1581" s="1453"/>
      <c r="CK1581" s="1453"/>
      <c r="CL1581" s="1453"/>
      <c r="CM1581" s="1453"/>
      <c r="CN1581" s="1453"/>
      <c r="CO1581" s="1453"/>
      <c r="CP1581" s="1453"/>
      <c r="CQ1581" s="1453"/>
      <c r="CR1581" s="1453"/>
      <c r="CS1581" s="1453"/>
      <c r="CT1581" s="1453"/>
      <c r="CU1581" s="1453"/>
      <c r="CV1581" s="1453"/>
      <c r="CW1581" s="1453"/>
      <c r="CX1581" s="1453"/>
      <c r="CY1581" s="1453"/>
      <c r="CZ1581" s="1453"/>
      <c r="DA1581" s="1453"/>
      <c r="DB1581" s="1453"/>
      <c r="DC1581" s="1453"/>
      <c r="DD1581" s="1453"/>
      <c r="DE1581" s="1453"/>
      <c r="DF1581" s="1453"/>
      <c r="DG1581" s="1453"/>
      <c r="DH1581" s="1453"/>
      <c r="DI1581" s="1453"/>
      <c r="DJ1581" s="1453"/>
      <c r="DK1581" s="1453"/>
      <c r="DL1581" s="1453"/>
      <c r="DM1581" s="1453"/>
      <c r="DN1581" s="1453"/>
      <c r="DO1581" s="1453"/>
      <c r="DP1581" s="1453"/>
      <c r="DQ1581" s="1453"/>
      <c r="DR1581" s="1453"/>
      <c r="DS1581" s="1453"/>
      <c r="DT1581" s="1453"/>
    </row>
    <row r="1582" spans="1:124" s="1543" customFormat="1" ht="21.9" customHeight="1" x14ac:dyDescent="0.3">
      <c r="A1582" s="1453"/>
      <c r="B1582" s="1453"/>
      <c r="C1582" s="1514"/>
      <c r="D1582" s="1514"/>
      <c r="E1582" s="1514"/>
      <c r="F1582" s="1848"/>
      <c r="G1582" s="1930"/>
      <c r="H1582" s="1516"/>
      <c r="I1582" s="1537"/>
      <c r="J1582" s="1537"/>
      <c r="K1582" s="1453"/>
      <c r="L1582" s="1453"/>
      <c r="M1582" s="1453"/>
      <c r="N1582" s="1514"/>
      <c r="O1582" s="1453"/>
      <c r="P1582" s="1453"/>
      <c r="Q1582" s="1453"/>
      <c r="R1582" s="1453"/>
      <c r="S1582" s="1453"/>
      <c r="T1582" s="1452"/>
      <c r="U1582"/>
      <c r="V1582"/>
      <c r="W1582" s="1453"/>
      <c r="X1582" s="1453"/>
      <c r="Y1582" s="1453"/>
      <c r="Z1582" s="1453"/>
      <c r="AA1582" s="1453"/>
      <c r="AB1582" s="1453"/>
      <c r="AC1582" s="1453"/>
      <c r="AD1582" s="1453"/>
      <c r="AE1582" s="1453"/>
      <c r="AF1582" s="1453"/>
      <c r="AG1582" s="1453"/>
      <c r="AH1582" s="1453"/>
      <c r="AI1582" s="1453"/>
      <c r="AJ1582" s="1453"/>
      <c r="AK1582" s="1453"/>
      <c r="AL1582" s="1453"/>
      <c r="AM1582" s="1453"/>
      <c r="AN1582" s="1453"/>
      <c r="AO1582" s="1453"/>
      <c r="AP1582" s="1453"/>
      <c r="AQ1582" s="1453"/>
      <c r="AR1582" s="1454"/>
      <c r="AS1582" s="1453"/>
      <c r="AT1582" s="1453"/>
      <c r="AU1582" s="1453"/>
      <c r="AV1582" s="1453"/>
      <c r="AW1582" s="1453"/>
      <c r="AX1582" s="1453"/>
      <c r="AY1582" s="1453"/>
      <c r="AZ1582" s="1453"/>
      <c r="BA1582" s="1453"/>
      <c r="BB1582" s="1453"/>
      <c r="BC1582" s="1453"/>
      <c r="BD1582" s="1453"/>
      <c r="BE1582" s="1453"/>
      <c r="BF1582" s="1453"/>
      <c r="BG1582" s="1453"/>
      <c r="BH1582" s="1453"/>
      <c r="BI1582" s="1453"/>
      <c r="BJ1582" s="1453"/>
      <c r="BK1582" s="1453"/>
      <c r="BL1582" s="1453"/>
      <c r="BM1582" s="1453"/>
      <c r="BN1582" s="1453"/>
      <c r="BO1582" s="1453"/>
      <c r="BP1582" s="1453"/>
      <c r="BQ1582" s="1453"/>
      <c r="BR1582" s="1453"/>
      <c r="BS1582" s="1453"/>
      <c r="BT1582" s="1453"/>
      <c r="BU1582" s="1453"/>
      <c r="BV1582" s="1453"/>
      <c r="BW1582" s="1453"/>
      <c r="BX1582" s="1453"/>
      <c r="BY1582" s="1453"/>
      <c r="BZ1582" s="1453"/>
      <c r="CA1582" s="1453"/>
      <c r="CB1582" s="1453"/>
      <c r="CC1582" s="1453"/>
      <c r="CD1582" s="1453"/>
      <c r="CE1582" s="1453"/>
      <c r="CF1582" s="1453"/>
      <c r="CG1582" s="1453"/>
      <c r="CH1582" s="1453"/>
      <c r="CI1582" s="1453"/>
      <c r="CJ1582" s="1453"/>
      <c r="CK1582" s="1453"/>
      <c r="CL1582" s="1453"/>
      <c r="CM1582" s="1453"/>
      <c r="CN1582" s="1453"/>
      <c r="CO1582" s="1453"/>
      <c r="CP1582" s="1453"/>
      <c r="CQ1582" s="1453"/>
      <c r="CR1582" s="1453"/>
      <c r="CS1582" s="1453"/>
      <c r="CT1582" s="1453"/>
      <c r="CU1582" s="1453"/>
      <c r="CV1582" s="1453"/>
      <c r="CW1582" s="1453"/>
      <c r="CX1582" s="1453"/>
      <c r="CY1582" s="1453"/>
      <c r="CZ1582" s="1453"/>
      <c r="DA1582" s="1453"/>
      <c r="DB1582" s="1453"/>
      <c r="DC1582" s="1453"/>
      <c r="DD1582" s="1453"/>
      <c r="DE1582" s="1453"/>
      <c r="DF1582" s="1453"/>
      <c r="DG1582" s="1453"/>
      <c r="DH1582" s="1453"/>
      <c r="DI1582" s="1453"/>
      <c r="DJ1582" s="1453"/>
      <c r="DK1582" s="1453"/>
      <c r="DL1582" s="1453"/>
      <c r="DM1582" s="1453"/>
      <c r="DN1582" s="1453"/>
      <c r="DO1582" s="1453"/>
      <c r="DP1582" s="1453"/>
      <c r="DQ1582" s="1453"/>
      <c r="DR1582" s="1453"/>
      <c r="DS1582" s="1453"/>
      <c r="DT1582" s="1453"/>
    </row>
    <row r="1583" spans="1:124" s="1543" customFormat="1" ht="21.9" customHeight="1" x14ac:dyDescent="0.3">
      <c r="A1583" s="1453"/>
      <c r="B1583" s="1453"/>
      <c r="C1583" s="1514"/>
      <c r="D1583" s="1514"/>
      <c r="E1583" s="1514"/>
      <c r="F1583" s="1848"/>
      <c r="G1583" s="1930"/>
      <c r="H1583" s="1516"/>
      <c r="I1583" s="1537"/>
      <c r="J1583" s="1537"/>
      <c r="K1583" s="1453"/>
      <c r="L1583" s="1453"/>
      <c r="M1583" s="1453"/>
      <c r="N1583" s="1514"/>
      <c r="O1583" s="1453"/>
      <c r="P1583" s="1453"/>
      <c r="Q1583" s="1453"/>
      <c r="R1583" s="1453"/>
      <c r="S1583" s="1453"/>
      <c r="T1583" s="1452"/>
      <c r="U1583"/>
      <c r="V1583"/>
      <c r="W1583" s="1453"/>
      <c r="X1583" s="1453"/>
      <c r="Y1583" s="1453"/>
      <c r="Z1583" s="1453"/>
      <c r="AA1583" s="1453"/>
      <c r="AB1583" s="1453"/>
      <c r="AC1583" s="1453"/>
      <c r="AD1583" s="1453"/>
      <c r="AE1583" s="1453"/>
      <c r="AF1583" s="1453"/>
      <c r="AG1583" s="1453"/>
      <c r="AH1583" s="1453"/>
      <c r="AI1583" s="1453"/>
      <c r="AJ1583" s="1453"/>
      <c r="AK1583" s="1453"/>
      <c r="AL1583" s="1453"/>
      <c r="AM1583" s="1453"/>
      <c r="AN1583" s="1453"/>
      <c r="AO1583" s="1453"/>
      <c r="AP1583" s="1453"/>
      <c r="AQ1583" s="1453"/>
      <c r="AR1583" s="1454"/>
      <c r="AS1583" s="1453"/>
      <c r="AT1583" s="1453"/>
      <c r="AU1583" s="1453"/>
      <c r="AV1583" s="1453"/>
      <c r="AW1583" s="1453"/>
      <c r="AX1583" s="1453"/>
      <c r="AY1583" s="1453"/>
      <c r="AZ1583" s="1453"/>
      <c r="BA1583" s="1453"/>
      <c r="BB1583" s="1453"/>
      <c r="BC1583" s="1453"/>
      <c r="BD1583" s="1453"/>
      <c r="BE1583" s="1453"/>
      <c r="BF1583" s="1453"/>
      <c r="BG1583" s="1453"/>
      <c r="BH1583" s="1453"/>
      <c r="BI1583" s="1453"/>
      <c r="BJ1583" s="1453"/>
      <c r="BK1583" s="1453"/>
      <c r="BL1583" s="1453"/>
      <c r="BM1583" s="1453"/>
      <c r="BN1583" s="1453"/>
      <c r="BO1583" s="1453"/>
      <c r="BP1583" s="1453"/>
      <c r="BQ1583" s="1453"/>
      <c r="BR1583" s="1453"/>
      <c r="BS1583" s="1453"/>
      <c r="BT1583" s="1453"/>
      <c r="BU1583" s="1453"/>
      <c r="BV1583" s="1453"/>
      <c r="BW1583" s="1453"/>
      <c r="BX1583" s="1453"/>
      <c r="BY1583" s="1453"/>
      <c r="BZ1583" s="1453"/>
      <c r="CA1583" s="1453"/>
      <c r="CB1583" s="1453"/>
      <c r="CC1583" s="1453"/>
      <c r="CD1583" s="1453"/>
      <c r="CE1583" s="1453"/>
      <c r="CF1583" s="1453"/>
      <c r="CG1583" s="1453"/>
      <c r="CH1583" s="1453"/>
      <c r="CI1583" s="1453"/>
      <c r="CJ1583" s="1453"/>
      <c r="CK1583" s="1453"/>
      <c r="CL1583" s="1453"/>
      <c r="CM1583" s="1453"/>
      <c r="CN1583" s="1453"/>
      <c r="CO1583" s="1453"/>
      <c r="CP1583" s="1453"/>
      <c r="CQ1583" s="1453"/>
      <c r="CR1583" s="1453"/>
      <c r="CS1583" s="1453"/>
      <c r="CT1583" s="1453"/>
      <c r="CU1583" s="1453"/>
      <c r="CV1583" s="1453"/>
      <c r="CW1583" s="1453"/>
      <c r="CX1583" s="1453"/>
      <c r="CY1583" s="1453"/>
      <c r="CZ1583" s="1453"/>
      <c r="DA1583" s="1453"/>
      <c r="DB1583" s="1453"/>
      <c r="DC1583" s="1453"/>
      <c r="DD1583" s="1453"/>
      <c r="DE1583" s="1453"/>
      <c r="DF1583" s="1453"/>
      <c r="DG1583" s="1453"/>
      <c r="DH1583" s="1453"/>
      <c r="DI1583" s="1453"/>
      <c r="DJ1583" s="1453"/>
      <c r="DK1583" s="1453"/>
      <c r="DL1583" s="1453"/>
      <c r="DM1583" s="1453"/>
      <c r="DN1583" s="1453"/>
      <c r="DO1583" s="1453"/>
      <c r="DP1583" s="1453"/>
      <c r="DQ1583" s="1453"/>
      <c r="DR1583" s="1453"/>
      <c r="DS1583" s="1453"/>
      <c r="DT1583" s="1453"/>
    </row>
    <row r="1584" spans="1:124" s="1543" customFormat="1" ht="21.9" customHeight="1" x14ac:dyDescent="0.3">
      <c r="A1584" s="1453"/>
      <c r="B1584" s="1453"/>
      <c r="C1584" s="1514"/>
      <c r="D1584" s="1514"/>
      <c r="E1584" s="1514"/>
      <c r="F1584" s="1848"/>
      <c r="G1584" s="1930"/>
      <c r="H1584" s="1516"/>
      <c r="I1584" s="1537"/>
      <c r="J1584" s="1537"/>
      <c r="K1584" s="1453"/>
      <c r="L1584" s="1453"/>
      <c r="M1584" s="1453"/>
      <c r="N1584" s="1514"/>
      <c r="O1584" s="1453"/>
      <c r="P1584" s="1453"/>
      <c r="Q1584" s="1453"/>
      <c r="R1584" s="1453"/>
      <c r="S1584" s="1453"/>
      <c r="T1584" s="1452"/>
      <c r="U1584"/>
      <c r="V1584"/>
      <c r="W1584" s="1453"/>
      <c r="X1584" s="1453"/>
      <c r="Y1584" s="1453"/>
      <c r="Z1584" s="1453"/>
      <c r="AA1584" s="1453"/>
      <c r="AB1584" s="1453"/>
      <c r="AC1584" s="1453"/>
      <c r="AD1584" s="1453"/>
      <c r="AE1584" s="1453"/>
      <c r="AF1584" s="1453"/>
      <c r="AG1584" s="1453"/>
      <c r="AH1584" s="1453"/>
      <c r="AI1584" s="1453"/>
      <c r="AJ1584" s="1453"/>
      <c r="AK1584" s="1453"/>
      <c r="AL1584" s="1453"/>
      <c r="AM1584" s="1453"/>
      <c r="AN1584" s="1453"/>
      <c r="AO1584" s="1453"/>
      <c r="AP1584" s="1453"/>
      <c r="AQ1584" s="1453"/>
      <c r="AR1584" s="1454"/>
      <c r="AS1584" s="1453"/>
      <c r="AT1584" s="1453"/>
      <c r="AU1584" s="1453"/>
      <c r="AV1584" s="1453"/>
      <c r="AW1584" s="1453"/>
      <c r="AX1584" s="1453"/>
      <c r="AY1584" s="1453"/>
      <c r="AZ1584" s="1453"/>
      <c r="BA1584" s="1453"/>
      <c r="BB1584" s="1453"/>
      <c r="BC1584" s="1453"/>
      <c r="BD1584" s="1453"/>
      <c r="BE1584" s="1453"/>
      <c r="BF1584" s="1453"/>
      <c r="BG1584" s="1453"/>
      <c r="BH1584" s="1453"/>
      <c r="BI1584" s="1453"/>
      <c r="BJ1584" s="1453"/>
      <c r="BK1584" s="1453"/>
      <c r="BL1584" s="1453"/>
      <c r="BM1584" s="1453"/>
      <c r="BN1584" s="1453"/>
      <c r="BO1584" s="1453"/>
      <c r="BP1584" s="1453"/>
      <c r="BQ1584" s="1453"/>
      <c r="BR1584" s="1453"/>
      <c r="BS1584" s="1453"/>
      <c r="BT1584" s="1453"/>
      <c r="BU1584" s="1453"/>
      <c r="BV1584" s="1453"/>
      <c r="BW1584" s="1453"/>
      <c r="BX1584" s="1453"/>
      <c r="BY1584" s="1453"/>
      <c r="BZ1584" s="1453"/>
      <c r="CA1584" s="1453"/>
      <c r="CB1584" s="1453"/>
      <c r="CC1584" s="1453"/>
      <c r="CD1584" s="1453"/>
      <c r="CE1584" s="1453"/>
      <c r="CF1584" s="1453"/>
      <c r="CG1584" s="1453"/>
      <c r="CH1584" s="1453"/>
      <c r="CI1584" s="1453"/>
      <c r="CJ1584" s="1453"/>
      <c r="CK1584" s="1453"/>
      <c r="CL1584" s="1453"/>
      <c r="CM1584" s="1453"/>
      <c r="CN1584" s="1453"/>
      <c r="CO1584" s="1453"/>
      <c r="CP1584" s="1453"/>
      <c r="CQ1584" s="1453"/>
      <c r="CR1584" s="1453"/>
      <c r="CS1584" s="1453"/>
      <c r="CT1584" s="1453"/>
      <c r="CU1584" s="1453"/>
      <c r="CV1584" s="1453"/>
      <c r="CW1584" s="1453"/>
      <c r="CX1584" s="1453"/>
      <c r="CY1584" s="1453"/>
      <c r="CZ1584" s="1453"/>
      <c r="DA1584" s="1453"/>
      <c r="DB1584" s="1453"/>
      <c r="DC1584" s="1453"/>
      <c r="DD1584" s="1453"/>
      <c r="DE1584" s="1453"/>
      <c r="DF1584" s="1453"/>
      <c r="DG1584" s="1453"/>
      <c r="DH1584" s="1453"/>
      <c r="DI1584" s="1453"/>
      <c r="DJ1584" s="1453"/>
      <c r="DK1584" s="1453"/>
      <c r="DL1584" s="1453"/>
      <c r="DM1584" s="1453"/>
      <c r="DN1584" s="1453"/>
      <c r="DO1584" s="1453"/>
      <c r="DP1584" s="1453"/>
      <c r="DQ1584" s="1453"/>
      <c r="DR1584" s="1453"/>
      <c r="DS1584" s="1453"/>
      <c r="DT1584" s="1453"/>
    </row>
    <row r="1585" spans="1:124" s="1543" customFormat="1" ht="21.9" customHeight="1" x14ac:dyDescent="0.3">
      <c r="A1585" s="1453"/>
      <c r="B1585" s="1453"/>
      <c r="C1585" s="1514"/>
      <c r="D1585" s="1514"/>
      <c r="E1585" s="1514"/>
      <c r="F1585" s="1848"/>
      <c r="G1585" s="1930"/>
      <c r="H1585" s="1516"/>
      <c r="I1585" s="1537"/>
      <c r="J1585" s="1537"/>
      <c r="K1585" s="1453"/>
      <c r="L1585" s="1453"/>
      <c r="M1585" s="1453"/>
      <c r="N1585" s="1514"/>
      <c r="O1585" s="1453"/>
      <c r="P1585" s="1453"/>
      <c r="Q1585" s="1453"/>
      <c r="R1585" s="1453"/>
      <c r="S1585" s="1453"/>
      <c r="T1585" s="1452"/>
      <c r="U1585"/>
      <c r="V1585"/>
      <c r="W1585" s="1453"/>
      <c r="X1585" s="1453"/>
      <c r="Y1585" s="1453"/>
      <c r="Z1585" s="1453"/>
      <c r="AA1585" s="1453"/>
      <c r="AB1585" s="1453"/>
      <c r="AC1585" s="1453"/>
      <c r="AD1585" s="1453"/>
      <c r="AE1585" s="1453"/>
      <c r="AF1585" s="1453"/>
      <c r="AG1585" s="1453"/>
      <c r="AH1585" s="1453"/>
      <c r="AI1585" s="1453"/>
      <c r="AJ1585" s="1453"/>
      <c r="AK1585" s="1453"/>
      <c r="AL1585" s="1453"/>
      <c r="AM1585" s="1453"/>
      <c r="AN1585" s="1453"/>
      <c r="AO1585" s="1453"/>
      <c r="AP1585" s="1453"/>
      <c r="AQ1585" s="1453"/>
      <c r="AR1585" s="1454"/>
      <c r="AS1585" s="1453"/>
      <c r="AT1585" s="1453"/>
      <c r="AU1585" s="1453"/>
      <c r="AV1585" s="1453"/>
      <c r="AW1585" s="1453"/>
      <c r="AX1585" s="1453"/>
      <c r="AY1585" s="1453"/>
      <c r="AZ1585" s="1453"/>
      <c r="BA1585" s="1453"/>
      <c r="BB1585" s="1453"/>
      <c r="BC1585" s="1453"/>
      <c r="BD1585" s="1453"/>
      <c r="BE1585" s="1453"/>
      <c r="BF1585" s="1453"/>
      <c r="BG1585" s="1453"/>
      <c r="BH1585" s="1453"/>
      <c r="BI1585" s="1453"/>
      <c r="BJ1585" s="1453"/>
      <c r="BK1585" s="1453"/>
      <c r="BL1585" s="1453"/>
      <c r="BM1585" s="1453"/>
      <c r="BN1585" s="1453"/>
      <c r="BO1585" s="1453"/>
      <c r="BP1585" s="1453"/>
      <c r="BQ1585" s="1453"/>
      <c r="BR1585" s="1453"/>
      <c r="BS1585" s="1453"/>
      <c r="BT1585" s="1453"/>
      <c r="BU1585" s="1453"/>
      <c r="BV1585" s="1453"/>
      <c r="BW1585" s="1453"/>
      <c r="BX1585" s="1453"/>
      <c r="BY1585" s="1453"/>
      <c r="BZ1585" s="1453"/>
      <c r="CA1585" s="1453"/>
      <c r="CB1585" s="1453"/>
      <c r="CC1585" s="1453"/>
      <c r="CD1585" s="1453"/>
      <c r="CE1585" s="1453"/>
      <c r="CF1585" s="1453"/>
      <c r="CG1585" s="1453"/>
      <c r="CH1585" s="1453"/>
      <c r="CI1585" s="1453"/>
      <c r="CJ1585" s="1453"/>
      <c r="CK1585" s="1453"/>
      <c r="CL1585" s="1453"/>
      <c r="CM1585" s="1453"/>
      <c r="CN1585" s="1453"/>
      <c r="CO1585" s="1453"/>
      <c r="CP1585" s="1453"/>
      <c r="CQ1585" s="1453"/>
      <c r="CR1585" s="1453"/>
      <c r="CS1585" s="1453"/>
      <c r="CT1585" s="1453"/>
      <c r="CU1585" s="1453"/>
      <c r="CV1585" s="1453"/>
      <c r="CW1585" s="1453"/>
      <c r="CX1585" s="1453"/>
      <c r="CY1585" s="1453"/>
      <c r="CZ1585" s="1453"/>
      <c r="DA1585" s="1453"/>
      <c r="DB1585" s="1453"/>
      <c r="DC1585" s="1453"/>
      <c r="DD1585" s="1453"/>
      <c r="DE1585" s="1453"/>
      <c r="DF1585" s="1453"/>
      <c r="DG1585" s="1453"/>
      <c r="DH1585" s="1453"/>
      <c r="DI1585" s="1453"/>
      <c r="DJ1585" s="1453"/>
      <c r="DK1585" s="1453"/>
      <c r="DL1585" s="1453"/>
      <c r="DM1585" s="1453"/>
      <c r="DN1585" s="1453"/>
      <c r="DO1585" s="1453"/>
      <c r="DP1585" s="1453"/>
      <c r="DQ1585" s="1453"/>
      <c r="DR1585" s="1453"/>
      <c r="DS1585" s="1453"/>
      <c r="DT1585" s="1453"/>
    </row>
    <row r="1586" spans="1:124" s="1543" customFormat="1" ht="21.9" customHeight="1" x14ac:dyDescent="0.3">
      <c r="A1586" s="1453"/>
      <c r="B1586" s="1453"/>
      <c r="C1586" s="1514"/>
      <c r="D1586" s="1514"/>
      <c r="E1586" s="1514"/>
      <c r="F1586" s="1848"/>
      <c r="G1586" s="1930"/>
      <c r="H1586" s="1516"/>
      <c r="I1586" s="1537"/>
      <c r="J1586" s="1537"/>
      <c r="K1586" s="1453"/>
      <c r="L1586" s="1453"/>
      <c r="M1586" s="1453"/>
      <c r="N1586" s="1514"/>
      <c r="O1586" s="1453"/>
      <c r="P1586" s="1453"/>
      <c r="Q1586" s="1453"/>
      <c r="R1586" s="1453"/>
      <c r="S1586" s="1453"/>
      <c r="T1586" s="1452"/>
      <c r="U1586"/>
      <c r="V1586"/>
      <c r="W1586" s="1453"/>
      <c r="X1586" s="1453"/>
      <c r="Y1586" s="1453"/>
      <c r="Z1586" s="1453"/>
      <c r="AA1586" s="1453"/>
      <c r="AB1586" s="1453"/>
      <c r="AC1586" s="1453"/>
      <c r="AD1586" s="1453"/>
      <c r="AE1586" s="1453"/>
      <c r="AF1586" s="1453"/>
      <c r="AG1586" s="1453"/>
      <c r="AH1586" s="1453"/>
      <c r="AI1586" s="1453"/>
      <c r="AJ1586" s="1453"/>
      <c r="AK1586" s="1453"/>
      <c r="AL1586" s="1453"/>
      <c r="AM1586" s="1453"/>
      <c r="AN1586" s="1453"/>
      <c r="AO1586" s="1453"/>
      <c r="AP1586" s="1453"/>
      <c r="AQ1586" s="1453"/>
      <c r="AR1586" s="1454"/>
      <c r="AS1586" s="1453"/>
      <c r="AT1586" s="1453"/>
      <c r="AU1586" s="1453"/>
      <c r="AV1586" s="1453"/>
      <c r="AW1586" s="1453"/>
      <c r="AX1586" s="1453"/>
      <c r="AY1586" s="1453"/>
      <c r="AZ1586" s="1453"/>
      <c r="BA1586" s="1453"/>
      <c r="BB1586" s="1453"/>
      <c r="BC1586" s="1453"/>
      <c r="BD1586" s="1453"/>
      <c r="BE1586" s="1453"/>
      <c r="BF1586" s="1453"/>
      <c r="BG1586" s="1453"/>
      <c r="BH1586" s="1453"/>
      <c r="BI1586" s="1453"/>
      <c r="BJ1586" s="1453"/>
      <c r="BK1586" s="1453"/>
      <c r="BL1586" s="1453"/>
      <c r="BM1586" s="1453"/>
      <c r="BN1586" s="1453"/>
      <c r="BO1586" s="1453"/>
      <c r="BP1586" s="1453"/>
      <c r="BQ1586" s="1453"/>
      <c r="BR1586" s="1453"/>
      <c r="BS1586" s="1453"/>
      <c r="BT1586" s="1453"/>
      <c r="BU1586" s="1453"/>
      <c r="BV1586" s="1453"/>
      <c r="BW1586" s="1453"/>
      <c r="BX1586" s="1453"/>
      <c r="BY1586" s="1453"/>
      <c r="BZ1586" s="1453"/>
      <c r="CA1586" s="1453"/>
      <c r="CB1586" s="1453"/>
      <c r="CC1586" s="1453"/>
      <c r="CD1586" s="1453"/>
      <c r="CE1586" s="1453"/>
      <c r="CF1586" s="1453"/>
      <c r="CG1586" s="1453"/>
      <c r="CH1586" s="1453"/>
      <c r="CI1586" s="1453"/>
      <c r="CJ1586" s="1453"/>
      <c r="CK1586" s="1453"/>
      <c r="CL1586" s="1453"/>
      <c r="CM1586" s="1453"/>
      <c r="CN1586" s="1453"/>
      <c r="CO1586" s="1453"/>
      <c r="CP1586" s="1453"/>
      <c r="CQ1586" s="1453"/>
      <c r="CR1586" s="1453"/>
      <c r="CS1586" s="1453"/>
      <c r="CT1586" s="1453"/>
      <c r="CU1586" s="1453"/>
      <c r="CV1586" s="1453"/>
      <c r="CW1586" s="1453"/>
      <c r="CX1586" s="1453"/>
      <c r="CY1586" s="1453"/>
      <c r="CZ1586" s="1453"/>
      <c r="DA1586" s="1453"/>
      <c r="DB1586" s="1453"/>
      <c r="DC1586" s="1453"/>
      <c r="DD1586" s="1453"/>
      <c r="DE1586" s="1453"/>
      <c r="DF1586" s="1453"/>
      <c r="DG1586" s="1453"/>
      <c r="DH1586" s="1453"/>
      <c r="DI1586" s="1453"/>
      <c r="DJ1586" s="1453"/>
      <c r="DK1586" s="1453"/>
      <c r="DL1586" s="1453"/>
      <c r="DM1586" s="1453"/>
      <c r="DN1586" s="1453"/>
      <c r="DO1586" s="1453"/>
      <c r="DP1586" s="1453"/>
      <c r="DQ1586" s="1453"/>
      <c r="DR1586" s="1453"/>
      <c r="DS1586" s="1453"/>
      <c r="DT1586" s="1453"/>
    </row>
    <row r="1587" spans="1:124" s="1543" customFormat="1" ht="21.9" customHeight="1" x14ac:dyDescent="0.3">
      <c r="A1587" s="1453"/>
      <c r="B1587" s="1453"/>
      <c r="C1587" s="1514"/>
      <c r="D1587" s="1514"/>
      <c r="E1587" s="1514"/>
      <c r="F1587" s="1848"/>
      <c r="G1587" s="1930"/>
      <c r="H1587" s="1516"/>
      <c r="I1587" s="1537"/>
      <c r="J1587" s="1537"/>
      <c r="K1587" s="1453"/>
      <c r="L1587" s="1453"/>
      <c r="M1587" s="1453"/>
      <c r="N1587" s="1514"/>
      <c r="O1587" s="1453"/>
      <c r="P1587" s="1453"/>
      <c r="Q1587" s="1453"/>
      <c r="R1587" s="1453"/>
      <c r="S1587" s="1453"/>
      <c r="T1587" s="1452"/>
      <c r="U1587"/>
      <c r="V1587"/>
      <c r="W1587" s="1453"/>
      <c r="X1587" s="1453"/>
      <c r="Y1587" s="1453"/>
      <c r="Z1587" s="1453"/>
      <c r="AA1587" s="1453"/>
      <c r="AB1587" s="1453"/>
      <c r="AC1587" s="1453"/>
      <c r="AD1587" s="1453"/>
      <c r="AE1587" s="1453"/>
      <c r="AF1587" s="1453"/>
      <c r="AG1587" s="1453"/>
      <c r="AH1587" s="1453"/>
      <c r="AI1587" s="1453"/>
      <c r="AJ1587" s="1453"/>
      <c r="AK1587" s="1453"/>
      <c r="AL1587" s="1453"/>
      <c r="AM1587" s="1453"/>
      <c r="AN1587" s="1453"/>
      <c r="AO1587" s="1453"/>
      <c r="AP1587" s="1453"/>
      <c r="AQ1587" s="1453"/>
      <c r="AR1587" s="1454"/>
      <c r="AS1587" s="1453"/>
      <c r="AT1587" s="1453"/>
      <c r="AU1587" s="1453"/>
      <c r="AV1587" s="1453"/>
      <c r="AW1587" s="1453"/>
      <c r="AX1587" s="1453"/>
      <c r="AY1587" s="1453"/>
      <c r="AZ1587" s="1453"/>
      <c r="BA1587" s="1453"/>
      <c r="BB1587" s="1453"/>
      <c r="BC1587" s="1453"/>
      <c r="BD1587" s="1453"/>
      <c r="BE1587" s="1453"/>
      <c r="BF1587" s="1453"/>
      <c r="BG1587" s="1453"/>
      <c r="BH1587" s="1453"/>
      <c r="BI1587" s="1453"/>
      <c r="BJ1587" s="1453"/>
      <c r="BK1587" s="1453"/>
      <c r="BL1587" s="1453"/>
      <c r="BM1587" s="1453"/>
      <c r="BN1587" s="1453"/>
      <c r="BO1587" s="1453"/>
      <c r="BP1587" s="1453"/>
      <c r="BQ1587" s="1453"/>
      <c r="BR1587" s="1453"/>
      <c r="BS1587" s="1453"/>
      <c r="BT1587" s="1453"/>
      <c r="BU1587" s="1453"/>
      <c r="BV1587" s="1453"/>
      <c r="BW1587" s="1453"/>
      <c r="BX1587" s="1453"/>
      <c r="BY1587" s="1453"/>
      <c r="BZ1587" s="1453"/>
      <c r="CA1587" s="1453"/>
      <c r="CB1587" s="1453"/>
      <c r="CC1587" s="1453"/>
      <c r="CD1587" s="1453"/>
      <c r="CE1587" s="1453"/>
      <c r="CF1587" s="1453"/>
      <c r="CG1587" s="1453"/>
      <c r="CH1587" s="1453"/>
      <c r="CI1587" s="1453"/>
      <c r="CJ1587" s="1453"/>
      <c r="CK1587" s="1453"/>
      <c r="CL1587" s="1453"/>
      <c r="CM1587" s="1453"/>
      <c r="CN1587" s="1453"/>
      <c r="CO1587" s="1453"/>
      <c r="CP1587" s="1453"/>
      <c r="CQ1587" s="1453"/>
      <c r="CR1587" s="1453"/>
      <c r="CS1587" s="1453"/>
      <c r="CT1587" s="1453"/>
      <c r="CU1587" s="1453"/>
      <c r="CV1587" s="1453"/>
      <c r="CW1587" s="1453"/>
      <c r="CX1587" s="1453"/>
      <c r="CY1587" s="1453"/>
      <c r="CZ1587" s="1453"/>
      <c r="DA1587" s="1453"/>
      <c r="DB1587" s="1453"/>
      <c r="DC1587" s="1453"/>
      <c r="DD1587" s="1453"/>
      <c r="DE1587" s="1453"/>
      <c r="DF1587" s="1453"/>
      <c r="DG1587" s="1453"/>
      <c r="DH1587" s="1453"/>
      <c r="DI1587" s="1453"/>
      <c r="DJ1587" s="1453"/>
      <c r="DK1587" s="1453"/>
      <c r="DL1587" s="1453"/>
      <c r="DM1587" s="1453"/>
      <c r="DN1587" s="1453"/>
      <c r="DO1587" s="1453"/>
      <c r="DP1587" s="1453"/>
      <c r="DQ1587" s="1453"/>
      <c r="DR1587" s="1453"/>
      <c r="DS1587" s="1453"/>
      <c r="DT1587" s="1453"/>
    </row>
    <row r="1588" spans="1:124" s="1543" customFormat="1" ht="21.9" customHeight="1" x14ac:dyDescent="0.3">
      <c r="A1588" s="1453"/>
      <c r="B1588" s="1453"/>
      <c r="C1588" s="1514"/>
      <c r="D1588" s="1514"/>
      <c r="E1588" s="1514"/>
      <c r="F1588" s="1848"/>
      <c r="G1588" s="1930"/>
      <c r="H1588" s="1516"/>
      <c r="I1588" s="1537"/>
      <c r="J1588" s="1537"/>
      <c r="K1588" s="1453"/>
      <c r="L1588" s="1453"/>
      <c r="M1588" s="1453"/>
      <c r="N1588" s="1514"/>
      <c r="O1588" s="1453"/>
      <c r="P1588" s="1453"/>
      <c r="Q1588" s="1453"/>
      <c r="R1588" s="1453"/>
      <c r="S1588" s="1453"/>
      <c r="T1588" s="1452"/>
      <c r="U1588"/>
      <c r="V1588"/>
      <c r="W1588" s="1453"/>
      <c r="X1588" s="1453"/>
      <c r="Y1588" s="1453"/>
      <c r="Z1588" s="1453"/>
      <c r="AA1588" s="1453"/>
      <c r="AB1588" s="1453"/>
      <c r="AC1588" s="1453"/>
      <c r="AD1588" s="1453"/>
      <c r="AE1588" s="1453"/>
      <c r="AF1588" s="1453"/>
      <c r="AG1588" s="1453"/>
      <c r="AH1588" s="1453"/>
      <c r="AI1588" s="1453"/>
      <c r="AJ1588" s="1453"/>
      <c r="AK1588" s="1453"/>
      <c r="AL1588" s="1453"/>
      <c r="AM1588" s="1453"/>
      <c r="AN1588" s="1453"/>
      <c r="AO1588" s="1453"/>
      <c r="AP1588" s="1453"/>
      <c r="AQ1588" s="1453"/>
      <c r="AR1588" s="1454"/>
      <c r="AS1588" s="1453"/>
      <c r="AT1588" s="1453"/>
      <c r="AU1588" s="1453"/>
      <c r="AV1588" s="1453"/>
      <c r="AW1588" s="1453"/>
      <c r="AX1588" s="1453"/>
      <c r="AY1588" s="1453"/>
      <c r="AZ1588" s="1453"/>
      <c r="BA1588" s="1453"/>
      <c r="BB1588" s="1453"/>
      <c r="BC1588" s="1453"/>
      <c r="BD1588" s="1453"/>
      <c r="BE1588" s="1453"/>
      <c r="BF1588" s="1453"/>
      <c r="BG1588" s="1453"/>
      <c r="BH1588" s="1453"/>
      <c r="BI1588" s="1453"/>
      <c r="BJ1588" s="1453"/>
      <c r="BK1588" s="1453"/>
      <c r="BL1588" s="1453"/>
      <c r="BM1588" s="1453"/>
      <c r="BN1588" s="1453"/>
      <c r="BO1588" s="1453"/>
      <c r="BP1588" s="1453"/>
      <c r="BQ1588" s="1453"/>
      <c r="BR1588" s="1453"/>
      <c r="BS1588" s="1453"/>
      <c r="BT1588" s="1453"/>
      <c r="BU1588" s="1453"/>
      <c r="BV1588" s="1453"/>
      <c r="BW1588" s="1453"/>
      <c r="BX1588" s="1453"/>
      <c r="BY1588" s="1453"/>
      <c r="BZ1588" s="1453"/>
      <c r="CA1588" s="1453"/>
      <c r="CB1588" s="1453"/>
      <c r="CC1588" s="1453"/>
      <c r="CD1588" s="1453"/>
      <c r="CE1588" s="1453"/>
      <c r="CF1588" s="1453"/>
      <c r="CG1588" s="1453"/>
      <c r="CH1588" s="1453"/>
      <c r="CI1588" s="1453"/>
      <c r="CJ1588" s="1453"/>
      <c r="CK1588" s="1453"/>
      <c r="CL1588" s="1453"/>
      <c r="CM1588" s="1453"/>
      <c r="CN1588" s="1453"/>
      <c r="CO1588" s="1453"/>
      <c r="CP1588" s="1453"/>
      <c r="CQ1588" s="1453"/>
      <c r="CR1588" s="1453"/>
      <c r="CS1588" s="1453"/>
      <c r="CT1588" s="1453"/>
      <c r="CU1588" s="1453"/>
      <c r="CV1588" s="1453"/>
      <c r="CW1588" s="1453"/>
      <c r="CX1588" s="1453"/>
      <c r="CY1588" s="1453"/>
      <c r="CZ1588" s="1453"/>
      <c r="DA1588" s="1453"/>
      <c r="DB1588" s="1453"/>
      <c r="DC1588" s="1453"/>
      <c r="DD1588" s="1453"/>
      <c r="DE1588" s="1453"/>
      <c r="DF1588" s="1453"/>
      <c r="DG1588" s="1453"/>
      <c r="DH1588" s="1453"/>
      <c r="DI1588" s="1453"/>
      <c r="DJ1588" s="1453"/>
      <c r="DK1588" s="1453"/>
      <c r="DL1588" s="1453"/>
      <c r="DM1588" s="1453"/>
      <c r="DN1588" s="1453"/>
      <c r="DO1588" s="1453"/>
      <c r="DP1588" s="1453"/>
      <c r="DQ1588" s="1453"/>
      <c r="DR1588" s="1453"/>
      <c r="DS1588" s="1453"/>
      <c r="DT1588" s="1453"/>
    </row>
    <row r="1589" spans="1:124" s="1543" customFormat="1" ht="21.9" customHeight="1" x14ac:dyDescent="0.3">
      <c r="A1589" s="1453"/>
      <c r="B1589" s="1453"/>
      <c r="C1589" s="1514"/>
      <c r="D1589" s="1514"/>
      <c r="E1589" s="1514"/>
      <c r="F1589" s="1848"/>
      <c r="G1589" s="1930"/>
      <c r="H1589" s="1516"/>
      <c r="I1589" s="1537"/>
      <c r="J1589" s="1537"/>
      <c r="K1589" s="1453"/>
      <c r="L1589" s="1453"/>
      <c r="M1589" s="1453"/>
      <c r="N1589" s="1514"/>
      <c r="O1589" s="1453"/>
      <c r="P1589" s="1453"/>
      <c r="Q1589" s="1453"/>
      <c r="R1589" s="1453"/>
      <c r="S1589" s="1453"/>
      <c r="T1589" s="1452"/>
      <c r="U1589"/>
      <c r="V1589"/>
      <c r="W1589" s="1453"/>
      <c r="X1589" s="1453"/>
      <c r="Y1589" s="1453"/>
      <c r="Z1589" s="1453"/>
      <c r="AA1589" s="1453"/>
      <c r="AB1589" s="1453"/>
      <c r="AC1589" s="1453"/>
      <c r="AD1589" s="1453"/>
      <c r="AE1589" s="1453"/>
      <c r="AF1589" s="1453"/>
      <c r="AG1589" s="1453"/>
      <c r="AH1589" s="1453"/>
      <c r="AI1589" s="1453"/>
      <c r="AJ1589" s="1453"/>
      <c r="AK1589" s="1453"/>
      <c r="AL1589" s="1453"/>
      <c r="AM1589" s="1453"/>
      <c r="AN1589" s="1453"/>
      <c r="AO1589" s="1453"/>
      <c r="AP1589" s="1453"/>
      <c r="AQ1589" s="1453"/>
      <c r="AR1589" s="1454"/>
      <c r="AS1589" s="1453"/>
      <c r="AT1589" s="1453"/>
      <c r="AU1589" s="1453"/>
      <c r="AV1589" s="1453"/>
      <c r="AW1589" s="1453"/>
      <c r="AX1589" s="1453"/>
      <c r="AY1589" s="1453"/>
      <c r="AZ1589" s="1453"/>
      <c r="BA1589" s="1453"/>
      <c r="BB1589" s="1453"/>
      <c r="BC1589" s="1453"/>
      <c r="BD1589" s="1453"/>
      <c r="BE1589" s="1453"/>
      <c r="BF1589" s="1453"/>
      <c r="BG1589" s="1453"/>
      <c r="BH1589" s="1453"/>
      <c r="BI1589" s="1453"/>
      <c r="BJ1589" s="1453"/>
      <c r="BK1589" s="1453"/>
      <c r="BL1589" s="1453"/>
      <c r="BM1589" s="1453"/>
      <c r="BN1589" s="1453"/>
      <c r="BO1589" s="1453"/>
      <c r="BP1589" s="1453"/>
      <c r="BQ1589" s="1453"/>
      <c r="BR1589" s="1453"/>
      <c r="BS1589" s="1453"/>
      <c r="BT1589" s="1453"/>
      <c r="BU1589" s="1453"/>
      <c r="BV1589" s="1453"/>
      <c r="BW1589" s="1453"/>
      <c r="BX1589" s="1453"/>
      <c r="BY1589" s="1453"/>
      <c r="BZ1589" s="1453"/>
      <c r="CA1589" s="1453"/>
      <c r="CB1589" s="1453"/>
      <c r="CC1589" s="1453"/>
      <c r="CD1589" s="1453"/>
      <c r="CE1589" s="1453"/>
      <c r="CF1589" s="1453"/>
      <c r="CG1589" s="1453"/>
      <c r="CH1589" s="1453"/>
      <c r="CI1589" s="1453"/>
      <c r="CJ1589" s="1453"/>
      <c r="CK1589" s="1453"/>
      <c r="CL1589" s="1453"/>
      <c r="CM1589" s="1453"/>
      <c r="CN1589" s="1453"/>
      <c r="CO1589" s="1453"/>
      <c r="CP1589" s="1453"/>
      <c r="CQ1589" s="1453"/>
      <c r="CR1589" s="1453"/>
      <c r="CS1589" s="1453"/>
      <c r="CT1589" s="1453"/>
      <c r="CU1589" s="1453"/>
      <c r="CV1589" s="1453"/>
      <c r="CW1589" s="1453"/>
      <c r="CX1589" s="1453"/>
      <c r="CY1589" s="1453"/>
      <c r="CZ1589" s="1453"/>
      <c r="DA1589" s="1453"/>
      <c r="DB1589" s="1453"/>
      <c r="DC1589" s="1453"/>
      <c r="DD1589" s="1453"/>
      <c r="DE1589" s="1453"/>
      <c r="DF1589" s="1453"/>
      <c r="DG1589" s="1453"/>
      <c r="DH1589" s="1453"/>
      <c r="DI1589" s="1453"/>
      <c r="DJ1589" s="1453"/>
      <c r="DK1589" s="1453"/>
      <c r="DL1589" s="1453"/>
      <c r="DM1589" s="1453"/>
      <c r="DN1589" s="1453"/>
      <c r="DO1589" s="1453"/>
      <c r="DP1589" s="1453"/>
      <c r="DQ1589" s="1453"/>
      <c r="DR1589" s="1453"/>
      <c r="DS1589" s="1453"/>
      <c r="DT1589" s="1453"/>
    </row>
    <row r="1590" spans="1:124" s="1543" customFormat="1" ht="21.9" customHeight="1" x14ac:dyDescent="0.3">
      <c r="A1590" s="1453"/>
      <c r="B1590" s="1453"/>
      <c r="C1590" s="1514"/>
      <c r="D1590" s="1514"/>
      <c r="E1590" s="1514"/>
      <c r="F1590" s="1848"/>
      <c r="G1590" s="1930"/>
      <c r="H1590" s="1516"/>
      <c r="I1590" s="1537"/>
      <c r="J1590" s="1537"/>
      <c r="K1590" s="1453"/>
      <c r="L1590" s="1453"/>
      <c r="M1590" s="1453"/>
      <c r="N1590" s="1514"/>
      <c r="O1590" s="1453"/>
      <c r="P1590" s="1453"/>
      <c r="Q1590" s="1453"/>
      <c r="R1590" s="1453"/>
      <c r="S1590" s="1453"/>
      <c r="T1590" s="1452"/>
      <c r="U1590"/>
      <c r="V1590"/>
      <c r="W1590" s="1453"/>
      <c r="X1590" s="1453"/>
      <c r="Y1590" s="1453"/>
      <c r="Z1590" s="1453"/>
      <c r="AA1590" s="1453"/>
      <c r="AB1590" s="1453"/>
      <c r="AC1590" s="1453"/>
      <c r="AD1590" s="1453"/>
      <c r="AE1590" s="1453"/>
      <c r="AF1590" s="1453"/>
      <c r="AG1590" s="1453"/>
      <c r="AH1590" s="1453"/>
      <c r="AI1590" s="1453"/>
      <c r="AJ1590" s="1453"/>
      <c r="AK1590" s="1453"/>
      <c r="AL1590" s="1453"/>
      <c r="AM1590" s="1453"/>
      <c r="AN1590" s="1453"/>
      <c r="AO1590" s="1453"/>
      <c r="AP1590" s="1453"/>
      <c r="AQ1590" s="1453"/>
      <c r="AR1590" s="1454"/>
      <c r="AS1590" s="1453"/>
      <c r="AT1590" s="1453"/>
      <c r="AU1590" s="1453"/>
      <c r="AV1590" s="1453"/>
      <c r="AW1590" s="1453"/>
      <c r="AX1590" s="1453"/>
      <c r="AY1590" s="1453"/>
      <c r="AZ1590" s="1453"/>
      <c r="BA1590" s="1453"/>
      <c r="BB1590" s="1453"/>
      <c r="BC1590" s="1453"/>
      <c r="BD1590" s="1453"/>
      <c r="BE1590" s="1453"/>
      <c r="BF1590" s="1453"/>
      <c r="BG1590" s="1453"/>
      <c r="BH1590" s="1453"/>
      <c r="BI1590" s="1453"/>
      <c r="BJ1590" s="1453"/>
      <c r="BK1590" s="1453"/>
      <c r="BL1590" s="1453"/>
      <c r="BM1590" s="1453"/>
      <c r="BN1590" s="1453"/>
      <c r="BO1590" s="1453"/>
      <c r="BP1590" s="1453"/>
      <c r="BQ1590" s="1453"/>
      <c r="BR1590" s="1453"/>
      <c r="BS1590" s="1453"/>
      <c r="BT1590" s="1453"/>
      <c r="BU1590" s="1453"/>
      <c r="BV1590" s="1453"/>
      <c r="BW1590" s="1453"/>
      <c r="BX1590" s="1453"/>
      <c r="BY1590" s="1453"/>
      <c r="BZ1590" s="1453"/>
      <c r="CA1590" s="1453"/>
      <c r="CB1590" s="1453"/>
      <c r="CC1590" s="1453"/>
      <c r="CD1590" s="1453"/>
      <c r="CE1590" s="1453"/>
      <c r="CF1590" s="1453"/>
      <c r="CG1590" s="1453"/>
      <c r="CH1590" s="1453"/>
      <c r="CI1590" s="1453"/>
      <c r="CJ1590" s="1453"/>
      <c r="CK1590" s="1453"/>
      <c r="CL1590" s="1453"/>
      <c r="CM1590" s="1453"/>
      <c r="CN1590" s="1453"/>
      <c r="CO1590" s="1453"/>
      <c r="CP1590" s="1453"/>
      <c r="CQ1590" s="1453"/>
      <c r="CR1590" s="1453"/>
      <c r="CS1590" s="1453"/>
      <c r="CT1590" s="1453"/>
      <c r="CU1590" s="1453"/>
      <c r="CV1590" s="1453"/>
      <c r="CW1590" s="1453"/>
      <c r="CX1590" s="1453"/>
      <c r="CY1590" s="1453"/>
      <c r="CZ1590" s="1453"/>
      <c r="DA1590" s="1453"/>
      <c r="DB1590" s="1453"/>
      <c r="DC1590" s="1453"/>
      <c r="DD1590" s="1453"/>
      <c r="DE1590" s="1453"/>
      <c r="DF1590" s="1453"/>
      <c r="DG1590" s="1453"/>
      <c r="DH1590" s="1453"/>
      <c r="DI1590" s="1453"/>
      <c r="DJ1590" s="1453"/>
      <c r="DK1590" s="1453"/>
      <c r="DL1590" s="1453"/>
      <c r="DM1590" s="1453"/>
      <c r="DN1590" s="1453"/>
      <c r="DO1590" s="1453"/>
      <c r="DP1590" s="1453"/>
      <c r="DQ1590" s="1453"/>
      <c r="DR1590" s="1453"/>
      <c r="DS1590" s="1453"/>
      <c r="DT1590" s="1453"/>
    </row>
    <row r="1591" spans="1:124" s="1543" customFormat="1" ht="21.9" customHeight="1" x14ac:dyDescent="0.3">
      <c r="A1591" s="1453"/>
      <c r="B1591" s="1453"/>
      <c r="C1591" s="1514"/>
      <c r="D1591" s="1514"/>
      <c r="E1591" s="1514"/>
      <c r="F1591" s="1848"/>
      <c r="G1591" s="1930"/>
      <c r="H1591" s="1516"/>
      <c r="I1591" s="1537"/>
      <c r="J1591" s="1537"/>
      <c r="K1591" s="1453"/>
      <c r="L1591" s="1453"/>
      <c r="M1591" s="1453"/>
      <c r="N1591" s="1514"/>
      <c r="O1591" s="1453"/>
      <c r="P1591" s="1453"/>
      <c r="Q1591" s="1453"/>
      <c r="R1591" s="1453"/>
      <c r="S1591" s="1453"/>
      <c r="T1591" s="1452"/>
      <c r="U1591"/>
      <c r="V1591"/>
      <c r="W1591" s="1453"/>
      <c r="X1591" s="1453"/>
      <c r="Y1591" s="1453"/>
      <c r="Z1591" s="1453"/>
      <c r="AA1591" s="1453"/>
      <c r="AB1591" s="1453"/>
      <c r="AC1591" s="1453"/>
      <c r="AD1591" s="1453"/>
      <c r="AE1591" s="1453"/>
      <c r="AF1591" s="1453"/>
      <c r="AG1591" s="1453"/>
      <c r="AH1591" s="1453"/>
      <c r="AI1591" s="1453"/>
      <c r="AJ1591" s="1453"/>
      <c r="AK1591" s="1453"/>
      <c r="AL1591" s="1453"/>
      <c r="AM1591" s="1453"/>
      <c r="AN1591" s="1453"/>
      <c r="AO1591" s="1453"/>
      <c r="AP1591" s="1453"/>
      <c r="AQ1591" s="1453"/>
      <c r="AR1591" s="1454"/>
      <c r="AS1591" s="1453"/>
      <c r="AT1591" s="1453"/>
      <c r="AU1591" s="1453"/>
      <c r="AV1591" s="1453"/>
      <c r="AW1591" s="1453"/>
      <c r="AX1591" s="1453"/>
      <c r="AY1591" s="1453"/>
      <c r="AZ1591" s="1453"/>
      <c r="BA1591" s="1453"/>
      <c r="BB1591" s="1453"/>
      <c r="BC1591" s="1453"/>
      <c r="BD1591" s="1453"/>
      <c r="BE1591" s="1453"/>
      <c r="BF1591" s="1453"/>
      <c r="BG1591" s="1453"/>
      <c r="BH1591" s="1453"/>
      <c r="BI1591" s="1453"/>
      <c r="BJ1591" s="1453"/>
      <c r="BK1591" s="1453"/>
      <c r="BL1591" s="1453"/>
      <c r="BM1591" s="1453"/>
      <c r="BN1591" s="1453"/>
      <c r="BO1591" s="1453"/>
      <c r="BP1591" s="1453"/>
      <c r="BQ1591" s="1453"/>
      <c r="BR1591" s="1453"/>
      <c r="BS1591" s="1453"/>
      <c r="BT1591" s="1453"/>
      <c r="BU1591" s="1453"/>
      <c r="BV1591" s="1453"/>
      <c r="BW1591" s="1453"/>
      <c r="BX1591" s="1453"/>
      <c r="BY1591" s="1453"/>
      <c r="BZ1591" s="1453"/>
      <c r="CA1591" s="1453"/>
      <c r="CB1591" s="1453"/>
      <c r="CC1591" s="1453"/>
      <c r="CD1591" s="1453"/>
      <c r="CE1591" s="1453"/>
      <c r="CF1591" s="1453"/>
      <c r="CG1591" s="1453"/>
      <c r="CH1591" s="1453"/>
      <c r="CI1591" s="1453"/>
      <c r="CJ1591" s="1453"/>
      <c r="CK1591" s="1453"/>
      <c r="CL1591" s="1453"/>
      <c r="CM1591" s="1453"/>
      <c r="CN1591" s="1453"/>
      <c r="CO1591" s="1453"/>
      <c r="CP1591" s="1453"/>
      <c r="CQ1591" s="1453"/>
      <c r="CR1591" s="1453"/>
      <c r="CS1591" s="1453"/>
      <c r="CT1591" s="1453"/>
      <c r="CU1591" s="1453"/>
      <c r="CV1591" s="1453"/>
      <c r="CW1591" s="1453"/>
      <c r="CX1591" s="1453"/>
      <c r="CY1591" s="1453"/>
      <c r="CZ1591" s="1453"/>
      <c r="DA1591" s="1453"/>
      <c r="DB1591" s="1453"/>
      <c r="DC1591" s="1453"/>
      <c r="DD1591" s="1453"/>
      <c r="DE1591" s="1453"/>
      <c r="DF1591" s="1453"/>
      <c r="DG1591" s="1453"/>
      <c r="DH1591" s="1453"/>
      <c r="DI1591" s="1453"/>
      <c r="DJ1591" s="1453"/>
      <c r="DK1591" s="1453"/>
      <c r="DL1591" s="1453"/>
      <c r="DM1591" s="1453"/>
      <c r="DN1591" s="1453"/>
      <c r="DO1591" s="1453"/>
      <c r="DP1591" s="1453"/>
      <c r="DQ1591" s="1453"/>
      <c r="DR1591" s="1453"/>
      <c r="DS1591" s="1453"/>
      <c r="DT1591" s="1453"/>
    </row>
    <row r="1592" spans="1:124" s="1543" customFormat="1" ht="21.9" customHeight="1" x14ac:dyDescent="0.3">
      <c r="A1592" s="1453"/>
      <c r="B1592" s="1453"/>
      <c r="C1592" s="1514"/>
      <c r="D1592" s="1514"/>
      <c r="E1592" s="1514"/>
      <c r="F1592" s="1848"/>
      <c r="G1592" s="1930"/>
      <c r="H1592" s="1516"/>
      <c r="I1592" s="1537"/>
      <c r="J1592" s="1537"/>
      <c r="K1592" s="1453"/>
      <c r="L1592" s="1453"/>
      <c r="M1592" s="1453"/>
      <c r="N1592" s="1514"/>
      <c r="O1592" s="1453"/>
      <c r="P1592" s="1453"/>
      <c r="Q1592" s="1453"/>
      <c r="R1592" s="1453"/>
      <c r="S1592" s="1453"/>
      <c r="T1592" s="1452"/>
      <c r="U1592"/>
      <c r="V1592"/>
      <c r="W1592" s="1453"/>
      <c r="X1592" s="1453"/>
      <c r="Y1592" s="1453"/>
      <c r="Z1592" s="1453"/>
      <c r="AA1592" s="1453"/>
      <c r="AB1592" s="1453"/>
      <c r="AC1592" s="1453"/>
      <c r="AD1592" s="1453"/>
      <c r="AE1592" s="1453"/>
      <c r="AF1592" s="1453"/>
      <c r="AG1592" s="1453"/>
      <c r="AH1592" s="1453"/>
      <c r="AI1592" s="1453"/>
      <c r="AJ1592" s="1453"/>
      <c r="AK1592" s="1453"/>
      <c r="AL1592" s="1453"/>
      <c r="AM1592" s="1453"/>
      <c r="AN1592" s="1453"/>
      <c r="AO1592" s="1453"/>
      <c r="AP1592" s="1453"/>
      <c r="AQ1592" s="1453"/>
      <c r="AR1592" s="1454"/>
      <c r="AS1592" s="1453"/>
      <c r="AT1592" s="1453"/>
      <c r="AU1592" s="1453"/>
      <c r="AV1592" s="1453"/>
      <c r="AW1592" s="1453"/>
      <c r="AX1592" s="1453"/>
      <c r="AY1592" s="1453"/>
      <c r="AZ1592" s="1453"/>
      <c r="BA1592" s="1453"/>
      <c r="BB1592" s="1453"/>
      <c r="BC1592" s="1453"/>
      <c r="BD1592" s="1453"/>
      <c r="BE1592" s="1453"/>
      <c r="BF1592" s="1453"/>
      <c r="BG1592" s="1453"/>
      <c r="BH1592" s="1453"/>
      <c r="BI1592" s="1453"/>
      <c r="BJ1592" s="1453"/>
      <c r="BK1592" s="1453"/>
      <c r="BL1592" s="1453"/>
      <c r="BM1592" s="1453"/>
      <c r="BN1592" s="1453"/>
      <c r="BO1592" s="1453"/>
      <c r="BP1592" s="1453"/>
      <c r="BQ1592" s="1453"/>
      <c r="BR1592" s="1453"/>
      <c r="BS1592" s="1453"/>
      <c r="BT1592" s="1453"/>
      <c r="BU1592" s="1453"/>
      <c r="BV1592" s="1453"/>
      <c r="BW1592" s="1453"/>
      <c r="BX1592" s="1453"/>
      <c r="BY1592" s="1453"/>
      <c r="BZ1592" s="1453"/>
      <c r="CA1592" s="1453"/>
      <c r="CB1592" s="1453"/>
      <c r="CC1592" s="1453"/>
      <c r="CD1592" s="1453"/>
      <c r="CE1592" s="1453"/>
      <c r="CF1592" s="1453"/>
      <c r="CG1592" s="1453"/>
      <c r="CH1592" s="1453"/>
      <c r="CI1592" s="1453"/>
      <c r="CJ1592" s="1453"/>
      <c r="CK1592" s="1453"/>
      <c r="CL1592" s="1453"/>
      <c r="CM1592" s="1453"/>
      <c r="CN1592" s="1453"/>
      <c r="CO1592" s="1453"/>
      <c r="CP1592" s="1453"/>
      <c r="CQ1592" s="1453"/>
      <c r="CR1592" s="1453"/>
      <c r="CS1592" s="1453"/>
      <c r="CT1592" s="1453"/>
      <c r="CU1592" s="1453"/>
      <c r="CV1592" s="1453"/>
      <c r="CW1592" s="1453"/>
      <c r="CX1592" s="1453"/>
      <c r="CY1592" s="1453"/>
      <c r="CZ1592" s="1453"/>
      <c r="DA1592" s="1453"/>
      <c r="DB1592" s="1453"/>
      <c r="DC1592" s="1453"/>
      <c r="DD1592" s="1453"/>
      <c r="DE1592" s="1453"/>
      <c r="DF1592" s="1453"/>
      <c r="DG1592" s="1453"/>
      <c r="DH1592" s="1453"/>
      <c r="DI1592" s="1453"/>
      <c r="DJ1592" s="1453"/>
      <c r="DK1592" s="1453"/>
      <c r="DL1592" s="1453"/>
      <c r="DM1592" s="1453"/>
      <c r="DN1592" s="1453"/>
      <c r="DO1592" s="1453"/>
      <c r="DP1592" s="1453"/>
      <c r="DQ1592" s="1453"/>
      <c r="DR1592" s="1453"/>
      <c r="DS1592" s="1453"/>
      <c r="DT1592" s="1453"/>
    </row>
    <row r="1593" spans="1:124" s="1543" customFormat="1" ht="21.9" customHeight="1" x14ac:dyDescent="0.3">
      <c r="A1593" s="1453"/>
      <c r="B1593" s="1453"/>
      <c r="C1593" s="1514"/>
      <c r="D1593" s="1514"/>
      <c r="E1593" s="1514"/>
      <c r="F1593" s="1848"/>
      <c r="G1593" s="1930"/>
      <c r="H1593" s="1516"/>
      <c r="I1593" s="1537"/>
      <c r="J1593" s="1537"/>
      <c r="K1593" s="1453"/>
      <c r="L1593" s="1453"/>
      <c r="M1593" s="1453"/>
      <c r="N1593" s="1514"/>
      <c r="O1593" s="1453"/>
      <c r="P1593" s="1453"/>
      <c r="Q1593" s="1453"/>
      <c r="R1593" s="1453"/>
      <c r="S1593" s="1453"/>
      <c r="T1593" s="1452"/>
      <c r="U1593"/>
      <c r="V1593"/>
      <c r="W1593" s="1453"/>
      <c r="X1593" s="1453"/>
      <c r="Y1593" s="1453"/>
      <c r="Z1593" s="1453"/>
      <c r="AA1593" s="1453"/>
      <c r="AB1593" s="1453"/>
      <c r="AC1593" s="1453"/>
      <c r="AD1593" s="1453"/>
      <c r="AE1593" s="1453"/>
      <c r="AF1593" s="1453"/>
      <c r="AG1593" s="1453"/>
      <c r="AH1593" s="1453"/>
      <c r="AI1593" s="1453"/>
      <c r="AJ1593" s="1453"/>
      <c r="AK1593" s="1453"/>
      <c r="AL1593" s="1453"/>
      <c r="AM1593" s="1453"/>
      <c r="AN1593" s="1453"/>
      <c r="AO1593" s="1453"/>
      <c r="AP1593" s="1453"/>
      <c r="AQ1593" s="1453"/>
      <c r="AR1593" s="1454"/>
      <c r="AS1593" s="1453"/>
      <c r="AT1593" s="1453"/>
      <c r="AU1593" s="1453"/>
      <c r="AV1593" s="1453"/>
      <c r="AW1593" s="1453"/>
      <c r="AX1593" s="1453"/>
      <c r="AY1593" s="1453"/>
      <c r="AZ1593" s="1453"/>
      <c r="BA1593" s="1453"/>
      <c r="BB1593" s="1453"/>
      <c r="BC1593" s="1453"/>
      <c r="BD1593" s="1453"/>
      <c r="BE1593" s="1453"/>
      <c r="BF1593" s="1453"/>
      <c r="BG1593" s="1453"/>
      <c r="BH1593" s="1453"/>
      <c r="BI1593" s="1453"/>
      <c r="BJ1593" s="1453"/>
      <c r="BK1593" s="1453"/>
      <c r="BL1593" s="1453"/>
      <c r="BM1593" s="1453"/>
      <c r="BN1593" s="1453"/>
      <c r="BO1593" s="1453"/>
      <c r="BP1593" s="1453"/>
      <c r="BQ1593" s="1453"/>
      <c r="BR1593" s="1453"/>
      <c r="BS1593" s="1453"/>
      <c r="BT1593" s="1453"/>
      <c r="BU1593" s="1453"/>
      <c r="BV1593" s="1453"/>
      <c r="BW1593" s="1453"/>
      <c r="BX1593" s="1453"/>
      <c r="BY1593" s="1453"/>
      <c r="BZ1593" s="1453"/>
      <c r="CA1593" s="1453"/>
      <c r="CB1593" s="1453"/>
      <c r="CC1593" s="1453"/>
      <c r="CD1593" s="1453"/>
      <c r="CE1593" s="1453"/>
      <c r="CF1593" s="1453"/>
      <c r="CG1593" s="1453"/>
      <c r="CH1593" s="1453"/>
      <c r="CI1593" s="1453"/>
      <c r="CJ1593" s="1453"/>
      <c r="CK1593" s="1453"/>
      <c r="CL1593" s="1453"/>
      <c r="CM1593" s="1453"/>
      <c r="CN1593" s="1453"/>
      <c r="CO1593" s="1453"/>
      <c r="CP1593" s="1453"/>
      <c r="CQ1593" s="1453"/>
      <c r="CR1593" s="1453"/>
      <c r="CS1593" s="1453"/>
      <c r="CT1593" s="1453"/>
      <c r="CU1593" s="1453"/>
      <c r="CV1593" s="1453"/>
      <c r="CW1593" s="1453"/>
      <c r="CX1593" s="1453"/>
      <c r="CY1593" s="1453"/>
      <c r="CZ1593" s="1453"/>
      <c r="DA1593" s="1453"/>
      <c r="DB1593" s="1453"/>
      <c r="DC1593" s="1453"/>
      <c r="DD1593" s="1453"/>
      <c r="DE1593" s="1453"/>
      <c r="DF1593" s="1453"/>
      <c r="DG1593" s="1453"/>
      <c r="DH1593" s="1453"/>
      <c r="DI1593" s="1453"/>
      <c r="DJ1593" s="1453"/>
      <c r="DK1593" s="1453"/>
      <c r="DL1593" s="1453"/>
      <c r="DM1593" s="1453"/>
      <c r="DN1593" s="1453"/>
      <c r="DO1593" s="1453"/>
      <c r="DP1593" s="1453"/>
      <c r="DQ1593" s="1453"/>
      <c r="DR1593" s="1453"/>
      <c r="DS1593" s="1453"/>
      <c r="DT1593" s="1453"/>
    </row>
    <row r="1594" spans="1:124" s="1543" customFormat="1" ht="21.9" customHeight="1" x14ac:dyDescent="0.3">
      <c r="A1594" s="1453"/>
      <c r="B1594" s="1453"/>
      <c r="C1594" s="1514"/>
      <c r="D1594" s="1514"/>
      <c r="E1594" s="1514"/>
      <c r="F1594" s="1848"/>
      <c r="G1594" s="1930"/>
      <c r="H1594" s="1516"/>
      <c r="I1594" s="1537"/>
      <c r="J1594" s="1537"/>
      <c r="K1594" s="1453"/>
      <c r="L1594" s="1453"/>
      <c r="M1594" s="1453"/>
      <c r="N1594" s="1514"/>
      <c r="O1594" s="1453"/>
      <c r="P1594" s="1453"/>
      <c r="Q1594" s="1453"/>
      <c r="R1594" s="1453"/>
      <c r="S1594" s="1453"/>
      <c r="T1594" s="1452"/>
      <c r="U1594"/>
      <c r="V1594"/>
      <c r="W1594" s="1453"/>
      <c r="X1594" s="1453"/>
      <c r="Y1594" s="1453"/>
      <c r="Z1594" s="1453"/>
      <c r="AA1594" s="1453"/>
      <c r="AB1594" s="1453"/>
      <c r="AC1594" s="1453"/>
      <c r="AD1594" s="1453"/>
      <c r="AE1594" s="1453"/>
      <c r="AF1594" s="1453"/>
      <c r="AG1594" s="1453"/>
      <c r="AH1594" s="1453"/>
      <c r="AI1594" s="1453"/>
      <c r="AJ1594" s="1453"/>
      <c r="AK1594" s="1453"/>
      <c r="AL1594" s="1453"/>
      <c r="AM1594" s="1453"/>
      <c r="AN1594" s="1453"/>
      <c r="AO1594" s="1453"/>
      <c r="AP1594" s="1453"/>
      <c r="AQ1594" s="1453"/>
      <c r="AR1594" s="1454"/>
      <c r="AS1594" s="1453"/>
      <c r="AT1594" s="1453"/>
      <c r="AU1594" s="1453"/>
      <c r="AV1594" s="1453"/>
      <c r="AW1594" s="1453"/>
      <c r="AX1594" s="1453"/>
      <c r="AY1594" s="1453"/>
      <c r="AZ1594" s="1453"/>
      <c r="BA1594" s="1453"/>
      <c r="BB1594" s="1453"/>
      <c r="BC1594" s="1453"/>
      <c r="BD1594" s="1453"/>
      <c r="BE1594" s="1453"/>
      <c r="BF1594" s="1453"/>
      <c r="BG1594" s="1453"/>
      <c r="BH1594" s="1453"/>
      <c r="BI1594" s="1453"/>
      <c r="BJ1594" s="1453"/>
      <c r="BK1594" s="1453"/>
      <c r="BL1594" s="1453"/>
      <c r="BM1594" s="1453"/>
      <c r="BN1594" s="1453"/>
      <c r="BO1594" s="1453"/>
      <c r="BP1594" s="1453"/>
      <c r="BQ1594" s="1453"/>
      <c r="BR1594" s="1453"/>
      <c r="BS1594" s="1453"/>
      <c r="BT1594" s="1453"/>
      <c r="BU1594" s="1453"/>
      <c r="BV1594" s="1453"/>
      <c r="BW1594" s="1453"/>
      <c r="BX1594" s="1453"/>
      <c r="BY1594" s="1453"/>
      <c r="BZ1594" s="1453"/>
      <c r="CA1594" s="1453"/>
      <c r="CB1594" s="1453"/>
      <c r="CC1594" s="1453"/>
      <c r="CD1594" s="1453"/>
      <c r="CE1594" s="1453"/>
      <c r="CF1594" s="1453"/>
      <c r="CG1594" s="1453"/>
      <c r="CH1594" s="1453"/>
      <c r="CI1594" s="1453"/>
      <c r="CJ1594" s="1453"/>
      <c r="CK1594" s="1453"/>
      <c r="CL1594" s="1453"/>
      <c r="CM1594" s="1453"/>
      <c r="CN1594" s="1453"/>
      <c r="CO1594" s="1453"/>
      <c r="CP1594" s="1453"/>
      <c r="CQ1594" s="1453"/>
      <c r="CR1594" s="1453"/>
      <c r="CS1594" s="1453"/>
      <c r="CT1594" s="1453"/>
      <c r="CU1594" s="1453"/>
      <c r="CV1594" s="1453"/>
      <c r="CW1594" s="1453"/>
      <c r="CX1594" s="1453"/>
      <c r="CY1594" s="1453"/>
      <c r="CZ1594" s="1453"/>
      <c r="DA1594" s="1453"/>
      <c r="DB1594" s="1453"/>
      <c r="DC1594" s="1453"/>
      <c r="DD1594" s="1453"/>
      <c r="DE1594" s="1453"/>
      <c r="DF1594" s="1453"/>
      <c r="DG1594" s="1453"/>
      <c r="DH1594" s="1453"/>
      <c r="DI1594" s="1453"/>
      <c r="DJ1594" s="1453"/>
      <c r="DK1594" s="1453"/>
      <c r="DL1594" s="1453"/>
      <c r="DM1594" s="1453"/>
      <c r="DN1594" s="1453"/>
      <c r="DO1594" s="1453"/>
      <c r="DP1594" s="1453"/>
      <c r="DQ1594" s="1453"/>
      <c r="DR1594" s="1453"/>
      <c r="DS1594" s="1453"/>
      <c r="DT1594" s="1453"/>
    </row>
    <row r="1595" spans="1:124" s="1543" customFormat="1" ht="21.9" customHeight="1" x14ac:dyDescent="0.3">
      <c r="A1595" s="1453"/>
      <c r="B1595" s="1453"/>
      <c r="C1595" s="1514"/>
      <c r="D1595" s="1514"/>
      <c r="E1595" s="1514"/>
      <c r="F1595" s="1848"/>
      <c r="G1595" s="1930"/>
      <c r="H1595" s="1516"/>
      <c r="I1595" s="1537"/>
      <c r="J1595" s="1537"/>
      <c r="K1595" s="1453"/>
      <c r="L1595" s="1453"/>
      <c r="M1595" s="1453"/>
      <c r="N1595" s="1514"/>
      <c r="O1595" s="1453"/>
      <c r="P1595" s="1453"/>
      <c r="Q1595" s="1453"/>
      <c r="R1595" s="1453"/>
      <c r="S1595" s="1453"/>
      <c r="T1595" s="1452"/>
      <c r="U1595"/>
      <c r="V1595"/>
      <c r="W1595" s="1453"/>
      <c r="X1595" s="1453"/>
      <c r="Y1595" s="1453"/>
      <c r="Z1595" s="1453"/>
      <c r="AA1595" s="1453"/>
      <c r="AB1595" s="1453"/>
      <c r="AC1595" s="1453"/>
      <c r="AD1595" s="1453"/>
      <c r="AE1595" s="1453"/>
      <c r="AF1595" s="1453"/>
      <c r="AG1595" s="1453"/>
      <c r="AH1595" s="1453"/>
      <c r="AI1595" s="1453"/>
      <c r="AJ1595" s="1453"/>
      <c r="AK1595" s="1453"/>
      <c r="AL1595" s="1453"/>
      <c r="AM1595" s="1453"/>
      <c r="AN1595" s="1453"/>
      <c r="AO1595" s="1453"/>
      <c r="AP1595" s="1453"/>
      <c r="AQ1595" s="1453"/>
      <c r="AR1595" s="1454"/>
      <c r="AS1595" s="1453"/>
      <c r="AT1595" s="1453"/>
      <c r="AU1595" s="1453"/>
      <c r="AV1595" s="1453"/>
      <c r="AW1595" s="1453"/>
      <c r="AX1595" s="1453"/>
      <c r="AY1595" s="1453"/>
      <c r="AZ1595" s="1453"/>
      <c r="BA1595" s="1453"/>
      <c r="BB1595" s="1453"/>
      <c r="BC1595" s="1453"/>
      <c r="BD1595" s="1453"/>
      <c r="BE1595" s="1453"/>
      <c r="BF1595" s="1453"/>
      <c r="BG1595" s="1453"/>
      <c r="BH1595" s="1453"/>
      <c r="BI1595" s="1453"/>
      <c r="BJ1595" s="1453"/>
      <c r="BK1595" s="1453"/>
      <c r="BL1595" s="1453"/>
      <c r="BM1595" s="1453"/>
      <c r="BN1595" s="1453"/>
      <c r="BO1595" s="1453"/>
      <c r="BP1595" s="1453"/>
      <c r="BQ1595" s="1453"/>
      <c r="BR1595" s="1453"/>
      <c r="BS1595" s="1453"/>
      <c r="BT1595" s="1453"/>
      <c r="BU1595" s="1453"/>
      <c r="BV1595" s="1453"/>
      <c r="BW1595" s="1453"/>
      <c r="BX1595" s="1453"/>
      <c r="BY1595" s="1453"/>
      <c r="BZ1595" s="1453"/>
      <c r="CA1595" s="1453"/>
      <c r="CB1595" s="1453"/>
      <c r="CC1595" s="1453"/>
      <c r="CD1595" s="1453"/>
      <c r="CE1595" s="1453"/>
      <c r="CF1595" s="1453"/>
      <c r="CG1595" s="1453"/>
      <c r="CH1595" s="1453"/>
      <c r="CI1595" s="1453"/>
      <c r="CJ1595" s="1453"/>
      <c r="CK1595" s="1453"/>
      <c r="CL1595" s="1453"/>
      <c r="CM1595" s="1453"/>
      <c r="CN1595" s="1453"/>
      <c r="CO1595" s="1453"/>
      <c r="CP1595" s="1453"/>
      <c r="CQ1595" s="1453"/>
      <c r="CR1595" s="1453"/>
      <c r="CS1595" s="1453"/>
      <c r="CT1595" s="1453"/>
      <c r="CU1595" s="1453"/>
      <c r="CV1595" s="1453"/>
      <c r="CW1595" s="1453"/>
      <c r="CX1595" s="1453"/>
      <c r="CY1595" s="1453"/>
      <c r="CZ1595" s="1453"/>
      <c r="DA1595" s="1453"/>
      <c r="DB1595" s="1453"/>
      <c r="DC1595" s="1453"/>
      <c r="DD1595" s="1453"/>
      <c r="DE1595" s="1453"/>
      <c r="DF1595" s="1453"/>
      <c r="DG1595" s="1453"/>
      <c r="DH1595" s="1453"/>
      <c r="DI1595" s="1453"/>
      <c r="DJ1595" s="1453"/>
      <c r="DK1595" s="1453"/>
      <c r="DL1595" s="1453"/>
      <c r="DM1595" s="1453"/>
      <c r="DN1595" s="1453"/>
      <c r="DO1595" s="1453"/>
      <c r="DP1595" s="1453"/>
      <c r="DQ1595" s="1453"/>
      <c r="DR1595" s="1453"/>
      <c r="DS1595" s="1453"/>
      <c r="DT1595" s="1453"/>
    </row>
    <row r="1596" spans="1:124" s="1543" customFormat="1" ht="21.9" customHeight="1" x14ac:dyDescent="0.3">
      <c r="A1596" s="1453"/>
      <c r="B1596" s="1453"/>
      <c r="C1596" s="1514"/>
      <c r="D1596" s="1514"/>
      <c r="E1596" s="1514"/>
      <c r="F1596" s="1848"/>
      <c r="G1596" s="1930"/>
      <c r="H1596" s="1516"/>
      <c r="I1596" s="1537"/>
      <c r="J1596" s="1537"/>
      <c r="K1596" s="1453"/>
      <c r="L1596" s="1453"/>
      <c r="M1596" s="1453"/>
      <c r="N1596" s="1514"/>
      <c r="O1596" s="1453"/>
      <c r="P1596" s="1453"/>
      <c r="Q1596" s="1453"/>
      <c r="R1596" s="1453"/>
      <c r="S1596" s="1453"/>
      <c r="T1596" s="1452"/>
      <c r="U1596"/>
      <c r="V1596"/>
      <c r="W1596" s="1453"/>
      <c r="X1596" s="1453"/>
      <c r="Y1596" s="1453"/>
      <c r="Z1596" s="1453"/>
      <c r="AA1596" s="1453"/>
      <c r="AB1596" s="1453"/>
      <c r="AC1596" s="1453"/>
      <c r="AD1596" s="1453"/>
      <c r="AE1596" s="1453"/>
      <c r="AF1596" s="1453"/>
      <c r="AG1596" s="1453"/>
      <c r="AH1596" s="1453"/>
      <c r="AI1596" s="1453"/>
      <c r="AJ1596" s="1453"/>
      <c r="AK1596" s="1453"/>
      <c r="AL1596" s="1453"/>
      <c r="AM1596" s="1453"/>
      <c r="AN1596" s="1453"/>
      <c r="AO1596" s="1453"/>
      <c r="AP1596" s="1453"/>
      <c r="AQ1596" s="1453"/>
      <c r="AR1596" s="1454"/>
      <c r="AS1596" s="1453"/>
      <c r="AT1596" s="1453"/>
      <c r="AU1596" s="1453"/>
      <c r="AV1596" s="1453"/>
      <c r="AW1596" s="1453"/>
      <c r="AX1596" s="1453"/>
      <c r="AY1596" s="1453"/>
      <c r="AZ1596" s="1453"/>
      <c r="BA1596" s="1453"/>
      <c r="BB1596" s="1453"/>
      <c r="BC1596" s="1453"/>
      <c r="BD1596" s="1453"/>
      <c r="BE1596" s="1453"/>
      <c r="BF1596" s="1453"/>
      <c r="BG1596" s="1453"/>
      <c r="BH1596" s="1453"/>
      <c r="BI1596" s="1453"/>
      <c r="BJ1596" s="1453"/>
      <c r="BK1596" s="1453"/>
      <c r="BL1596" s="1453"/>
      <c r="BM1596" s="1453"/>
      <c r="BN1596" s="1453"/>
      <c r="BO1596" s="1453"/>
      <c r="BP1596" s="1453"/>
      <c r="BQ1596" s="1453"/>
      <c r="BR1596" s="1453"/>
      <c r="BS1596" s="1453"/>
      <c r="BT1596" s="1453"/>
      <c r="BU1596" s="1453"/>
      <c r="BV1596" s="1453"/>
      <c r="BW1596" s="1453"/>
      <c r="BX1596" s="1453"/>
      <c r="BY1596" s="1453"/>
      <c r="BZ1596" s="1453"/>
      <c r="CA1596" s="1453"/>
      <c r="CB1596" s="1453"/>
      <c r="CC1596" s="1453"/>
      <c r="CD1596" s="1453"/>
      <c r="CE1596" s="1453"/>
      <c r="CF1596" s="1453"/>
      <c r="CG1596" s="1453"/>
      <c r="CH1596" s="1453"/>
      <c r="CI1596" s="1453"/>
      <c r="CJ1596" s="1453"/>
      <c r="CK1596" s="1453"/>
      <c r="CL1596" s="1453"/>
      <c r="CM1596" s="1453"/>
      <c r="CN1596" s="1453"/>
      <c r="CO1596" s="1453"/>
      <c r="CP1596" s="1453"/>
      <c r="CQ1596" s="1453"/>
      <c r="CR1596" s="1453"/>
      <c r="CS1596" s="1453"/>
      <c r="CT1596" s="1453"/>
      <c r="CU1596" s="1453"/>
      <c r="CV1596" s="1453"/>
      <c r="CW1596" s="1453"/>
      <c r="CX1596" s="1453"/>
      <c r="CY1596" s="1453"/>
      <c r="CZ1596" s="1453"/>
      <c r="DA1596" s="1453"/>
      <c r="DB1596" s="1453"/>
      <c r="DC1596" s="1453"/>
      <c r="DD1596" s="1453"/>
      <c r="DE1596" s="1453"/>
      <c r="DF1596" s="1453"/>
      <c r="DG1596" s="1453"/>
      <c r="DH1596" s="1453"/>
      <c r="DI1596" s="1453"/>
      <c r="DJ1596" s="1453"/>
      <c r="DK1596" s="1453"/>
      <c r="DL1596" s="1453"/>
      <c r="DM1596" s="1453"/>
      <c r="DN1596" s="1453"/>
      <c r="DO1596" s="1453"/>
      <c r="DP1596" s="1453"/>
      <c r="DQ1596" s="1453"/>
      <c r="DR1596" s="1453"/>
      <c r="DS1596" s="1453"/>
      <c r="DT1596" s="1453"/>
    </row>
    <row r="1597" spans="1:124" s="1543" customFormat="1" ht="21.9" customHeight="1" x14ac:dyDescent="0.3">
      <c r="A1597" s="1453"/>
      <c r="B1597" s="1453"/>
      <c r="C1597" s="1514"/>
      <c r="D1597" s="1514"/>
      <c r="E1597" s="1514"/>
      <c r="F1597" s="1848"/>
      <c r="G1597" s="1930"/>
      <c r="H1597" s="1516"/>
      <c r="I1597" s="1537"/>
      <c r="J1597" s="1537"/>
      <c r="K1597" s="1453"/>
      <c r="L1597" s="1453"/>
      <c r="M1597" s="1453"/>
      <c r="N1597" s="1514"/>
      <c r="O1597" s="1453"/>
      <c r="P1597" s="1453"/>
      <c r="Q1597" s="1453"/>
      <c r="R1597" s="1453"/>
      <c r="S1597" s="1453"/>
      <c r="T1597" s="1452"/>
      <c r="U1597"/>
      <c r="V1597"/>
      <c r="W1597" s="1453"/>
      <c r="X1597" s="1453"/>
      <c r="Y1597" s="1453"/>
      <c r="Z1597" s="1453"/>
      <c r="AA1597" s="1453"/>
      <c r="AB1597" s="1453"/>
      <c r="AC1597" s="1453"/>
      <c r="AD1597" s="1453"/>
      <c r="AE1597" s="1453"/>
      <c r="AF1597" s="1453"/>
      <c r="AG1597" s="1453"/>
      <c r="AH1597" s="1453"/>
      <c r="AI1597" s="1453"/>
      <c r="AJ1597" s="1453"/>
      <c r="AK1597" s="1453"/>
      <c r="AL1597" s="1453"/>
      <c r="AM1597" s="1453"/>
      <c r="AN1597" s="1453"/>
      <c r="AO1597" s="1453"/>
      <c r="AP1597" s="1453"/>
      <c r="AQ1597" s="1453"/>
      <c r="AR1597" s="1454"/>
      <c r="AS1597" s="1453"/>
      <c r="AT1597" s="1453"/>
      <c r="AU1597" s="1453"/>
      <c r="AV1597" s="1453"/>
      <c r="AW1597" s="1453"/>
      <c r="AX1597" s="1453"/>
      <c r="AY1597" s="1453"/>
      <c r="AZ1597" s="1453"/>
      <c r="BA1597" s="1453"/>
      <c r="BB1597" s="1453"/>
      <c r="BC1597" s="1453"/>
      <c r="BD1597" s="1453"/>
      <c r="BE1597" s="1453"/>
      <c r="BF1597" s="1453"/>
      <c r="BG1597" s="1453"/>
      <c r="BH1597" s="1453"/>
      <c r="BI1597" s="1453"/>
      <c r="BJ1597" s="1453"/>
      <c r="BK1597" s="1453"/>
      <c r="BL1597" s="1453"/>
      <c r="BM1597" s="1453"/>
      <c r="BN1597" s="1453"/>
      <c r="BO1597" s="1453"/>
      <c r="BP1597" s="1453"/>
      <c r="BQ1597" s="1453"/>
      <c r="BR1597" s="1453"/>
      <c r="BS1597" s="1453"/>
      <c r="BT1597" s="1453"/>
      <c r="BU1597" s="1453"/>
      <c r="BV1597" s="1453"/>
      <c r="BW1597" s="1453"/>
      <c r="BX1597" s="1453"/>
      <c r="BY1597" s="1453"/>
      <c r="BZ1597" s="1453"/>
      <c r="CA1597" s="1453"/>
      <c r="CB1597" s="1453"/>
      <c r="CC1597" s="1453"/>
      <c r="CD1597" s="1453"/>
      <c r="CE1597" s="1453"/>
      <c r="CF1597" s="1453"/>
      <c r="CG1597" s="1453"/>
      <c r="CH1597" s="1453"/>
      <c r="CI1597" s="1453"/>
      <c r="CJ1597" s="1453"/>
      <c r="CK1597" s="1453"/>
      <c r="CL1597" s="1453"/>
      <c r="CM1597" s="1453"/>
      <c r="CN1597" s="1453"/>
      <c r="CO1597" s="1453"/>
      <c r="CP1597" s="1453"/>
      <c r="CQ1597" s="1453"/>
      <c r="CR1597" s="1453"/>
      <c r="CS1597" s="1453"/>
      <c r="CT1597" s="1453"/>
      <c r="CU1597" s="1453"/>
      <c r="CV1597" s="1453"/>
      <c r="CW1597" s="1453"/>
      <c r="CX1597" s="1453"/>
      <c r="CY1597" s="1453"/>
      <c r="CZ1597" s="1453"/>
      <c r="DA1597" s="1453"/>
      <c r="DB1597" s="1453"/>
      <c r="DC1597" s="1453"/>
      <c r="DD1597" s="1453"/>
      <c r="DE1597" s="1453"/>
      <c r="DF1597" s="1453"/>
      <c r="DG1597" s="1453"/>
      <c r="DH1597" s="1453"/>
      <c r="DI1597" s="1453"/>
      <c r="DJ1597" s="1453"/>
      <c r="DK1597" s="1453"/>
      <c r="DL1597" s="1453"/>
      <c r="DM1597" s="1453"/>
      <c r="DN1597" s="1453"/>
      <c r="DO1597" s="1453"/>
      <c r="DP1597" s="1453"/>
      <c r="DQ1597" s="1453"/>
      <c r="DR1597" s="1453"/>
      <c r="DS1597" s="1453"/>
      <c r="DT1597" s="1453"/>
    </row>
    <row r="1598" spans="1:124" s="1543" customFormat="1" ht="21.9" customHeight="1" x14ac:dyDescent="0.3">
      <c r="A1598" s="1453"/>
      <c r="B1598" s="1453"/>
      <c r="C1598" s="1514"/>
      <c r="D1598" s="1514"/>
      <c r="E1598" s="1514"/>
      <c r="F1598" s="1848"/>
      <c r="G1598" s="1930"/>
      <c r="H1598" s="1516"/>
      <c r="I1598" s="1537"/>
      <c r="J1598" s="1537"/>
      <c r="K1598" s="1453"/>
      <c r="L1598" s="1453"/>
      <c r="M1598" s="1453"/>
      <c r="N1598" s="1514"/>
      <c r="O1598" s="1453"/>
      <c r="P1598" s="1453"/>
      <c r="Q1598" s="1453"/>
      <c r="R1598" s="1453"/>
      <c r="S1598" s="1453"/>
      <c r="T1598" s="1452"/>
      <c r="U1598"/>
      <c r="V1598"/>
      <c r="W1598" s="1453"/>
      <c r="X1598" s="1453"/>
      <c r="Y1598" s="1453"/>
      <c r="Z1598" s="1453"/>
      <c r="AA1598" s="1453"/>
      <c r="AB1598" s="1453"/>
      <c r="AC1598" s="1453"/>
      <c r="AD1598" s="1453"/>
      <c r="AE1598" s="1453"/>
      <c r="AF1598" s="1453"/>
      <c r="AG1598" s="1453"/>
      <c r="AH1598" s="1453"/>
      <c r="AI1598" s="1453"/>
      <c r="AJ1598" s="1453"/>
      <c r="AK1598" s="1453"/>
      <c r="AL1598" s="1453"/>
      <c r="AM1598" s="1453"/>
      <c r="AN1598" s="1453"/>
      <c r="AO1598" s="1453"/>
      <c r="AP1598" s="1453"/>
      <c r="AQ1598" s="1453"/>
      <c r="AR1598" s="1454"/>
      <c r="AS1598" s="1453"/>
      <c r="AT1598" s="1453"/>
      <c r="AU1598" s="1453"/>
      <c r="AV1598" s="1453"/>
      <c r="AW1598" s="1453"/>
      <c r="AX1598" s="1453"/>
      <c r="AY1598" s="1453"/>
      <c r="AZ1598" s="1453"/>
      <c r="BA1598" s="1453"/>
      <c r="BB1598" s="1453"/>
      <c r="BC1598" s="1453"/>
      <c r="BD1598" s="1453"/>
      <c r="BE1598" s="1453"/>
      <c r="BF1598" s="1453"/>
      <c r="BG1598" s="1453"/>
      <c r="BH1598" s="1453"/>
      <c r="BI1598" s="1453"/>
      <c r="BJ1598" s="1453"/>
      <c r="BK1598" s="1453"/>
      <c r="BL1598" s="1453"/>
      <c r="BM1598" s="1453"/>
      <c r="BN1598" s="1453"/>
      <c r="BO1598" s="1453"/>
      <c r="BP1598" s="1453"/>
      <c r="BQ1598" s="1453"/>
      <c r="BR1598" s="1453"/>
      <c r="BS1598" s="1453"/>
      <c r="BT1598" s="1453"/>
      <c r="BU1598" s="1453"/>
      <c r="BV1598" s="1453"/>
      <c r="BW1598" s="1453"/>
      <c r="BX1598" s="1453"/>
      <c r="BY1598" s="1453"/>
      <c r="BZ1598" s="1453"/>
      <c r="CA1598" s="1453"/>
      <c r="CB1598" s="1453"/>
      <c r="CC1598" s="1453"/>
      <c r="CD1598" s="1453"/>
      <c r="CE1598" s="1453"/>
      <c r="CF1598" s="1453"/>
      <c r="CG1598" s="1453"/>
      <c r="CH1598" s="1453"/>
      <c r="CI1598" s="1453"/>
      <c r="CJ1598" s="1453"/>
      <c r="CK1598" s="1453"/>
      <c r="CL1598" s="1453"/>
      <c r="CM1598" s="1453"/>
      <c r="CN1598" s="1453"/>
      <c r="CO1598" s="1453"/>
      <c r="CP1598" s="1453"/>
      <c r="CQ1598" s="1453"/>
      <c r="CR1598" s="1453"/>
      <c r="CS1598" s="1453"/>
      <c r="CT1598" s="1453"/>
      <c r="CU1598" s="1453"/>
      <c r="CV1598" s="1453"/>
      <c r="CW1598" s="1453"/>
      <c r="CX1598" s="1453"/>
      <c r="CY1598" s="1453"/>
      <c r="CZ1598" s="1453"/>
      <c r="DA1598" s="1453"/>
      <c r="DB1598" s="1453"/>
      <c r="DC1598" s="1453"/>
      <c r="DD1598" s="1453"/>
      <c r="DE1598" s="1453"/>
      <c r="DF1598" s="1453"/>
      <c r="DG1598" s="1453"/>
      <c r="DH1598" s="1453"/>
      <c r="DI1598" s="1453"/>
      <c r="DJ1598" s="1453"/>
      <c r="DK1598" s="1453"/>
      <c r="DL1598" s="1453"/>
      <c r="DM1598" s="1453"/>
      <c r="DN1598" s="1453"/>
      <c r="DO1598" s="1453"/>
      <c r="DP1598" s="1453"/>
      <c r="DQ1598" s="1453"/>
      <c r="DR1598" s="1453"/>
      <c r="DS1598" s="1453"/>
      <c r="DT1598" s="1453"/>
    </row>
    <row r="1599" spans="1:124" s="1543" customFormat="1" ht="21.9" customHeight="1" x14ac:dyDescent="0.3">
      <c r="A1599" s="1453"/>
      <c r="B1599" s="1453"/>
      <c r="C1599" s="1514"/>
      <c r="D1599" s="1514"/>
      <c r="E1599" s="1514"/>
      <c r="F1599" s="1848"/>
      <c r="G1599" s="1930"/>
      <c r="H1599" s="1516"/>
      <c r="I1599" s="1537"/>
      <c r="J1599" s="1537"/>
      <c r="K1599" s="1453"/>
      <c r="L1599" s="1453"/>
      <c r="M1599" s="1453"/>
      <c r="N1599" s="1514"/>
      <c r="O1599" s="1453"/>
      <c r="P1599" s="1453"/>
      <c r="Q1599" s="1453"/>
      <c r="R1599" s="1453"/>
      <c r="S1599" s="1453"/>
      <c r="T1599" s="1452"/>
      <c r="U1599"/>
      <c r="V1599"/>
      <c r="W1599" s="1453"/>
      <c r="X1599" s="1453"/>
      <c r="Y1599" s="1453"/>
      <c r="Z1599" s="1453"/>
      <c r="AA1599" s="1453"/>
      <c r="AB1599" s="1453"/>
      <c r="AC1599" s="1453"/>
      <c r="AD1599" s="1453"/>
      <c r="AE1599" s="1453"/>
      <c r="AF1599" s="1453"/>
      <c r="AG1599" s="1453"/>
      <c r="AH1599" s="1453"/>
      <c r="AI1599" s="1453"/>
      <c r="AJ1599" s="1453"/>
      <c r="AK1599" s="1453"/>
      <c r="AL1599" s="1453"/>
      <c r="AM1599" s="1453"/>
      <c r="AN1599" s="1453"/>
      <c r="AO1599" s="1453"/>
      <c r="AP1599" s="1453"/>
      <c r="AQ1599" s="1453"/>
      <c r="AR1599" s="1454"/>
      <c r="AS1599" s="1453"/>
      <c r="AT1599" s="1453"/>
      <c r="AU1599" s="1453"/>
      <c r="AV1599" s="1453"/>
      <c r="AW1599" s="1453"/>
      <c r="AX1599" s="1453"/>
      <c r="AY1599" s="1453"/>
      <c r="AZ1599" s="1453"/>
      <c r="BA1599" s="1453"/>
      <c r="BB1599" s="1453"/>
      <c r="BC1599" s="1453"/>
      <c r="BD1599" s="1453"/>
      <c r="BE1599" s="1453"/>
      <c r="BF1599" s="1453"/>
      <c r="BG1599" s="1453"/>
      <c r="BH1599" s="1453"/>
      <c r="BI1599" s="1453"/>
      <c r="BJ1599" s="1453"/>
      <c r="BK1599" s="1453"/>
      <c r="BL1599" s="1453"/>
      <c r="BM1599" s="1453"/>
      <c r="BN1599" s="1453"/>
      <c r="BO1599" s="1453"/>
      <c r="BP1599" s="1453"/>
      <c r="BQ1599" s="1453"/>
      <c r="BR1599" s="1453"/>
      <c r="BS1599" s="1453"/>
      <c r="BT1599" s="1453"/>
      <c r="BU1599" s="1453"/>
      <c r="BV1599" s="1453"/>
      <c r="BW1599" s="1453"/>
      <c r="BX1599" s="1453"/>
      <c r="BY1599" s="1453"/>
      <c r="BZ1599" s="1453"/>
      <c r="CA1599" s="1453"/>
      <c r="CB1599" s="1453"/>
      <c r="CC1599" s="1453"/>
      <c r="CD1599" s="1453"/>
      <c r="CE1599" s="1453"/>
      <c r="CF1599" s="1453"/>
      <c r="CG1599" s="1453"/>
      <c r="CH1599" s="1453"/>
      <c r="CI1599" s="1453"/>
      <c r="CJ1599" s="1453"/>
      <c r="CK1599" s="1453"/>
      <c r="CL1599" s="1453"/>
      <c r="CM1599" s="1453"/>
      <c r="CN1599" s="1453"/>
      <c r="CO1599" s="1453"/>
      <c r="CP1599" s="1453"/>
      <c r="CQ1599" s="1453"/>
      <c r="CR1599" s="1453"/>
      <c r="CS1599" s="1453"/>
      <c r="CT1599" s="1453"/>
      <c r="CU1599" s="1453"/>
      <c r="CV1599" s="1453"/>
      <c r="CW1599" s="1453"/>
      <c r="CX1599" s="1453"/>
      <c r="CY1599" s="1453"/>
      <c r="CZ1599" s="1453"/>
      <c r="DA1599" s="1453"/>
      <c r="DB1599" s="1453"/>
      <c r="DC1599" s="1453"/>
      <c r="DD1599" s="1453"/>
      <c r="DE1599" s="1453"/>
      <c r="DF1599" s="1453"/>
      <c r="DG1599" s="1453"/>
      <c r="DH1599" s="1453"/>
      <c r="DI1599" s="1453"/>
      <c r="DJ1599" s="1453"/>
      <c r="DK1599" s="1453"/>
      <c r="DL1599" s="1453"/>
      <c r="DM1599" s="1453"/>
      <c r="DN1599" s="1453"/>
      <c r="DO1599" s="1453"/>
      <c r="DP1599" s="1453"/>
      <c r="DQ1599" s="1453"/>
      <c r="DR1599" s="1453"/>
      <c r="DS1599" s="1453"/>
      <c r="DT1599" s="1453"/>
    </row>
    <row r="1600" spans="1:124" s="1543" customFormat="1" ht="21.9" customHeight="1" x14ac:dyDescent="0.3">
      <c r="A1600" s="1453"/>
      <c r="B1600" s="1453"/>
      <c r="C1600" s="1514"/>
      <c r="D1600" s="1514"/>
      <c r="E1600" s="1514"/>
      <c r="F1600" s="1848"/>
      <c r="G1600" s="1930"/>
      <c r="H1600" s="1516"/>
      <c r="I1600" s="1537"/>
      <c r="J1600" s="1537"/>
      <c r="K1600" s="1453"/>
      <c r="L1600" s="1453"/>
      <c r="M1600" s="1453"/>
      <c r="N1600" s="1514"/>
      <c r="O1600" s="1453"/>
      <c r="P1600" s="1453"/>
      <c r="Q1600" s="1453"/>
      <c r="R1600" s="1453"/>
      <c r="S1600" s="1453"/>
      <c r="T1600" s="1452"/>
      <c r="U1600"/>
      <c r="V1600"/>
      <c r="W1600" s="1453"/>
      <c r="X1600" s="1453"/>
      <c r="Y1600" s="1453"/>
      <c r="Z1600" s="1453"/>
      <c r="AA1600" s="1453"/>
      <c r="AB1600" s="1453"/>
      <c r="AC1600" s="1453"/>
      <c r="AD1600" s="1453"/>
      <c r="AE1600" s="1453"/>
      <c r="AF1600" s="1453"/>
      <c r="AG1600" s="1453"/>
      <c r="AH1600" s="1453"/>
      <c r="AI1600" s="1453"/>
      <c r="AJ1600" s="1453"/>
      <c r="AK1600" s="1453"/>
      <c r="AL1600" s="1453"/>
      <c r="AM1600" s="1453"/>
      <c r="AN1600" s="1453"/>
      <c r="AO1600" s="1453"/>
      <c r="AP1600" s="1453"/>
      <c r="AQ1600" s="1453"/>
      <c r="AR1600" s="1454"/>
      <c r="AS1600" s="1453"/>
      <c r="AT1600" s="1453"/>
      <c r="AU1600" s="1453"/>
      <c r="AV1600" s="1453"/>
      <c r="AW1600" s="1453"/>
      <c r="AX1600" s="1453"/>
      <c r="AY1600" s="1453"/>
      <c r="AZ1600" s="1453"/>
      <c r="BA1600" s="1453"/>
      <c r="BB1600" s="1453"/>
      <c r="BC1600" s="1453"/>
      <c r="BD1600" s="1453"/>
      <c r="BE1600" s="1453"/>
      <c r="BF1600" s="1453"/>
      <c r="BG1600" s="1453"/>
      <c r="BH1600" s="1453"/>
      <c r="BI1600" s="1453"/>
      <c r="BJ1600" s="1453"/>
      <c r="BK1600" s="1453"/>
      <c r="BL1600" s="1453"/>
      <c r="BM1600" s="1453"/>
      <c r="BN1600" s="1453"/>
      <c r="BO1600" s="1453"/>
      <c r="BP1600" s="1453"/>
      <c r="BQ1600" s="1453"/>
      <c r="BR1600" s="1453"/>
      <c r="BS1600" s="1453"/>
      <c r="BT1600" s="1453"/>
      <c r="BU1600" s="1453"/>
      <c r="BV1600" s="1453"/>
      <c r="BW1600" s="1453"/>
      <c r="BX1600" s="1453"/>
      <c r="BY1600" s="1453"/>
      <c r="BZ1600" s="1453"/>
      <c r="CA1600" s="1453"/>
      <c r="CB1600" s="1453"/>
      <c r="CC1600" s="1453"/>
      <c r="CD1600" s="1453"/>
      <c r="CE1600" s="1453"/>
      <c r="CF1600" s="1453"/>
      <c r="CG1600" s="1453"/>
      <c r="CH1600" s="1453"/>
      <c r="CI1600" s="1453"/>
      <c r="CJ1600" s="1453"/>
      <c r="CK1600" s="1453"/>
      <c r="CL1600" s="1453"/>
      <c r="CM1600" s="1453"/>
      <c r="CN1600" s="1453"/>
      <c r="CO1600" s="1453"/>
      <c r="CP1600" s="1453"/>
      <c r="CQ1600" s="1453"/>
      <c r="CR1600" s="1453"/>
      <c r="CS1600" s="1453"/>
      <c r="CT1600" s="1453"/>
      <c r="CU1600" s="1453"/>
      <c r="CV1600" s="1453"/>
      <c r="CW1600" s="1453"/>
      <c r="CX1600" s="1453"/>
      <c r="CY1600" s="1453"/>
      <c r="CZ1600" s="1453"/>
      <c r="DA1600" s="1453"/>
      <c r="DB1600" s="1453"/>
      <c r="DC1600" s="1453"/>
      <c r="DD1600" s="1453"/>
      <c r="DE1600" s="1453"/>
      <c r="DF1600" s="1453"/>
      <c r="DG1600" s="1453"/>
      <c r="DH1600" s="1453"/>
      <c r="DI1600" s="1453"/>
      <c r="DJ1600" s="1453"/>
      <c r="DK1600" s="1453"/>
      <c r="DL1600" s="1453"/>
      <c r="DM1600" s="1453"/>
      <c r="DN1600" s="1453"/>
      <c r="DO1600" s="1453"/>
      <c r="DP1600" s="1453"/>
      <c r="DQ1600" s="1453"/>
      <c r="DR1600" s="1453"/>
      <c r="DS1600" s="1453"/>
      <c r="DT1600" s="1453"/>
    </row>
    <row r="1601" spans="1:124" s="1543" customFormat="1" ht="21.9" customHeight="1" x14ac:dyDescent="0.3">
      <c r="A1601" s="1453"/>
      <c r="B1601" s="1453"/>
      <c r="C1601" s="1514"/>
      <c r="D1601" s="1514"/>
      <c r="E1601" s="1514"/>
      <c r="F1601" s="1848"/>
      <c r="G1601" s="1930"/>
      <c r="H1601" s="1516"/>
      <c r="I1601" s="1537"/>
      <c r="J1601" s="1537"/>
      <c r="K1601" s="1453"/>
      <c r="L1601" s="1453"/>
      <c r="M1601" s="1453"/>
      <c r="N1601" s="1514"/>
      <c r="O1601" s="1453"/>
      <c r="P1601" s="1453"/>
      <c r="Q1601" s="1453"/>
      <c r="R1601" s="1453"/>
      <c r="S1601" s="1453"/>
      <c r="T1601" s="1452"/>
      <c r="U1601"/>
      <c r="V1601"/>
      <c r="W1601" s="1453"/>
      <c r="X1601" s="1453"/>
      <c r="Y1601" s="1453"/>
      <c r="Z1601" s="1453"/>
      <c r="AA1601" s="1453"/>
      <c r="AB1601" s="1453"/>
      <c r="AC1601" s="1453"/>
      <c r="AD1601" s="1453"/>
      <c r="AE1601" s="1453"/>
      <c r="AF1601" s="1453"/>
      <c r="AG1601" s="1453"/>
      <c r="AH1601" s="1453"/>
      <c r="AI1601" s="1453"/>
      <c r="AJ1601" s="1453"/>
      <c r="AK1601" s="1453"/>
      <c r="AL1601" s="1453"/>
      <c r="AM1601" s="1453"/>
      <c r="AN1601" s="1453"/>
      <c r="AO1601" s="1453"/>
      <c r="AP1601" s="1453"/>
      <c r="AQ1601" s="1453"/>
      <c r="AR1601" s="1454"/>
      <c r="AS1601" s="1453"/>
      <c r="AT1601" s="1453"/>
      <c r="AU1601" s="1453"/>
      <c r="AV1601" s="1453"/>
      <c r="AW1601" s="1453"/>
      <c r="AX1601" s="1453"/>
      <c r="AY1601" s="1453"/>
      <c r="AZ1601" s="1453"/>
      <c r="BA1601" s="1453"/>
      <c r="BB1601" s="1453"/>
      <c r="BC1601" s="1453"/>
      <c r="BD1601" s="1453"/>
      <c r="BE1601" s="1453"/>
      <c r="BF1601" s="1453"/>
      <c r="BG1601" s="1453"/>
      <c r="BH1601" s="1453"/>
      <c r="BI1601" s="1453"/>
      <c r="BJ1601" s="1453"/>
      <c r="BK1601" s="1453"/>
      <c r="BL1601" s="1453"/>
      <c r="BM1601" s="1453"/>
      <c r="BN1601" s="1453"/>
      <c r="BO1601" s="1453"/>
      <c r="BP1601" s="1453"/>
      <c r="BQ1601" s="1453"/>
      <c r="BR1601" s="1453"/>
      <c r="BS1601" s="1453"/>
      <c r="BT1601" s="1453"/>
      <c r="BU1601" s="1453"/>
      <c r="BV1601" s="1453"/>
      <c r="BW1601" s="1453"/>
      <c r="BX1601" s="1453"/>
      <c r="BY1601" s="1453"/>
      <c r="BZ1601" s="1453"/>
      <c r="CA1601" s="1453"/>
      <c r="CB1601" s="1453"/>
      <c r="CC1601" s="1453"/>
      <c r="CD1601" s="1453"/>
      <c r="CE1601" s="1453"/>
      <c r="CF1601" s="1453"/>
      <c r="CG1601" s="1453"/>
      <c r="CH1601" s="1453"/>
      <c r="CI1601" s="1453"/>
      <c r="CJ1601" s="1453"/>
      <c r="CK1601" s="1453"/>
      <c r="CL1601" s="1453"/>
      <c r="CM1601" s="1453"/>
      <c r="CN1601" s="1453"/>
      <c r="CO1601" s="1453"/>
      <c r="CP1601" s="1453"/>
      <c r="CQ1601" s="1453"/>
      <c r="CR1601" s="1453"/>
      <c r="CS1601" s="1453"/>
      <c r="CT1601" s="1453"/>
      <c r="CU1601" s="1453"/>
      <c r="CV1601" s="1453"/>
      <c r="CW1601" s="1453"/>
      <c r="CX1601" s="1453"/>
      <c r="CY1601" s="1453"/>
      <c r="CZ1601" s="1453"/>
      <c r="DA1601" s="1453"/>
      <c r="DB1601" s="1453"/>
      <c r="DC1601" s="1453"/>
      <c r="DD1601" s="1453"/>
      <c r="DE1601" s="1453"/>
      <c r="DF1601" s="1453"/>
      <c r="DG1601" s="1453"/>
      <c r="DH1601" s="1453"/>
      <c r="DI1601" s="1453"/>
      <c r="DJ1601" s="1453"/>
      <c r="DK1601" s="1453"/>
      <c r="DL1601" s="1453"/>
      <c r="DM1601" s="1453"/>
      <c r="DN1601" s="1453"/>
      <c r="DO1601" s="1453"/>
      <c r="DP1601" s="1453"/>
      <c r="DQ1601" s="1453"/>
      <c r="DR1601" s="1453"/>
      <c r="DS1601" s="1453"/>
      <c r="DT1601" s="1453"/>
    </row>
    <row r="1602" spans="1:124" s="1543" customFormat="1" ht="21.9" customHeight="1" x14ac:dyDescent="0.3">
      <c r="A1602" s="1453"/>
      <c r="B1602" s="1453"/>
      <c r="C1602" s="1514"/>
      <c r="D1602" s="1514"/>
      <c r="E1602" s="1514"/>
      <c r="F1602" s="1848"/>
      <c r="G1602" s="1930"/>
      <c r="H1602" s="1516"/>
      <c r="I1602" s="1537"/>
      <c r="J1602" s="1537"/>
      <c r="K1602" s="1453"/>
      <c r="L1602" s="1453"/>
      <c r="M1602" s="1453"/>
      <c r="N1602" s="1514"/>
      <c r="O1602" s="1453"/>
      <c r="P1602" s="1453"/>
      <c r="Q1602" s="1453"/>
      <c r="R1602" s="1453"/>
      <c r="S1602" s="1453"/>
      <c r="T1602" s="1452"/>
      <c r="U1602"/>
      <c r="V1602"/>
      <c r="W1602" s="1453"/>
      <c r="X1602" s="1453"/>
      <c r="Y1602" s="1453"/>
      <c r="Z1602" s="1453"/>
      <c r="AA1602" s="1453"/>
      <c r="AB1602" s="1453"/>
      <c r="AC1602" s="1453"/>
      <c r="AD1602" s="1453"/>
      <c r="AE1602" s="1453"/>
      <c r="AF1602" s="1453"/>
      <c r="AG1602" s="1453"/>
      <c r="AH1602" s="1453"/>
      <c r="AI1602" s="1453"/>
      <c r="AJ1602" s="1453"/>
      <c r="AK1602" s="1453"/>
      <c r="AL1602" s="1453"/>
      <c r="AM1602" s="1453"/>
      <c r="AN1602" s="1453"/>
      <c r="AO1602" s="1453"/>
      <c r="AP1602" s="1453"/>
      <c r="AQ1602" s="1453"/>
      <c r="AR1602" s="1454"/>
      <c r="AS1602" s="1453"/>
      <c r="AT1602" s="1453"/>
      <c r="AU1602" s="1453"/>
      <c r="AV1602" s="1453"/>
      <c r="AW1602" s="1453"/>
      <c r="AX1602" s="1453"/>
      <c r="AY1602" s="1453"/>
      <c r="AZ1602" s="1453"/>
      <c r="BA1602" s="1453"/>
      <c r="BB1602" s="1453"/>
      <c r="BC1602" s="1453"/>
      <c r="BD1602" s="1453"/>
      <c r="BE1602" s="1453"/>
      <c r="BF1602" s="1453"/>
      <c r="BG1602" s="1453"/>
      <c r="BH1602" s="1453"/>
      <c r="BI1602" s="1453"/>
      <c r="BJ1602" s="1453"/>
      <c r="BK1602" s="1453"/>
      <c r="BL1602" s="1453"/>
      <c r="BM1602" s="1453"/>
      <c r="BN1602" s="1453"/>
      <c r="BO1602" s="1453"/>
      <c r="BP1602" s="1453"/>
      <c r="BQ1602" s="1453"/>
      <c r="BR1602" s="1453"/>
      <c r="BS1602" s="1453"/>
      <c r="BT1602" s="1453"/>
      <c r="BU1602" s="1453"/>
      <c r="BV1602" s="1453"/>
      <c r="BW1602" s="1453"/>
      <c r="BX1602" s="1453"/>
      <c r="BY1602" s="1453"/>
      <c r="BZ1602" s="1453"/>
      <c r="CA1602" s="1453"/>
      <c r="CB1602" s="1453"/>
      <c r="CC1602" s="1453"/>
      <c r="CD1602" s="1453"/>
      <c r="CE1602" s="1453"/>
      <c r="CF1602" s="1453"/>
      <c r="CG1602" s="1453"/>
      <c r="CH1602" s="1453"/>
      <c r="CI1602" s="1453"/>
      <c r="CJ1602" s="1453"/>
      <c r="CK1602" s="1453"/>
      <c r="CL1602" s="1453"/>
      <c r="CM1602" s="1453"/>
      <c r="CN1602" s="1453"/>
      <c r="CO1602" s="1453"/>
      <c r="CP1602" s="1453"/>
      <c r="CQ1602" s="1453"/>
      <c r="CR1602" s="1453"/>
      <c r="CS1602" s="1453"/>
      <c r="CT1602" s="1453"/>
      <c r="CU1602" s="1453"/>
      <c r="CV1602" s="1453"/>
      <c r="CW1602" s="1453"/>
      <c r="CX1602" s="1453"/>
      <c r="CY1602" s="1453"/>
      <c r="CZ1602" s="1453"/>
      <c r="DA1602" s="1453"/>
      <c r="DB1602" s="1453"/>
      <c r="DC1602" s="1453"/>
      <c r="DD1602" s="1453"/>
      <c r="DE1602" s="1453"/>
      <c r="DF1602" s="1453"/>
      <c r="DG1602" s="1453"/>
      <c r="DH1602" s="1453"/>
      <c r="DI1602" s="1453"/>
      <c r="DJ1602" s="1453"/>
      <c r="DK1602" s="1453"/>
      <c r="DL1602" s="1453"/>
      <c r="DM1602" s="1453"/>
      <c r="DN1602" s="1453"/>
      <c r="DO1602" s="1453"/>
      <c r="DP1602" s="1453"/>
      <c r="DQ1602" s="1453"/>
      <c r="DR1602" s="1453"/>
      <c r="DS1602" s="1453"/>
      <c r="DT1602" s="1453"/>
    </row>
    <row r="1603" spans="1:124" s="1543" customFormat="1" ht="21.9" customHeight="1" x14ac:dyDescent="0.3">
      <c r="A1603" s="1453"/>
      <c r="B1603" s="1453"/>
      <c r="C1603" s="1514"/>
      <c r="D1603" s="1514"/>
      <c r="E1603" s="1514"/>
      <c r="F1603" s="1848"/>
      <c r="G1603" s="1930"/>
      <c r="H1603" s="1516"/>
      <c r="I1603" s="1537"/>
      <c r="J1603" s="1537"/>
      <c r="K1603" s="1453"/>
      <c r="L1603" s="1453"/>
      <c r="M1603" s="1453"/>
      <c r="N1603" s="1514"/>
      <c r="O1603" s="1453"/>
      <c r="P1603" s="1453"/>
      <c r="Q1603" s="1453"/>
      <c r="R1603" s="1453"/>
      <c r="S1603" s="1453"/>
      <c r="T1603" s="1452"/>
      <c r="U1603"/>
      <c r="V1603"/>
      <c r="W1603" s="1453"/>
      <c r="X1603" s="1453"/>
      <c r="Y1603" s="1453"/>
      <c r="Z1603" s="1453"/>
      <c r="AA1603" s="1453"/>
      <c r="AB1603" s="1453"/>
      <c r="AC1603" s="1453"/>
      <c r="AD1603" s="1453"/>
      <c r="AE1603" s="1453"/>
      <c r="AF1603" s="1453"/>
      <c r="AG1603" s="1453"/>
      <c r="AH1603" s="1453"/>
      <c r="AI1603" s="1453"/>
      <c r="AJ1603" s="1453"/>
      <c r="AK1603" s="1453"/>
      <c r="AL1603" s="1453"/>
      <c r="AM1603" s="1453"/>
      <c r="AN1603" s="1453"/>
      <c r="AO1603" s="1453"/>
      <c r="AP1603" s="1453"/>
      <c r="AQ1603" s="1453"/>
      <c r="AR1603" s="1454"/>
      <c r="AS1603" s="1453"/>
      <c r="AT1603" s="1453"/>
      <c r="AU1603" s="1453"/>
      <c r="AV1603" s="1453"/>
      <c r="AW1603" s="1453"/>
      <c r="AX1603" s="1453"/>
      <c r="AY1603" s="1453"/>
      <c r="AZ1603" s="1453"/>
      <c r="BA1603" s="1453"/>
      <c r="BB1603" s="1453"/>
      <c r="BC1603" s="1453"/>
      <c r="BD1603" s="1453"/>
      <c r="BE1603" s="1453"/>
      <c r="BF1603" s="1453"/>
      <c r="BG1603" s="1453"/>
      <c r="BH1603" s="1453"/>
      <c r="BI1603" s="1453"/>
      <c r="BJ1603" s="1453"/>
      <c r="BK1603" s="1453"/>
      <c r="BL1603" s="1453"/>
      <c r="BM1603" s="1453"/>
      <c r="BN1603" s="1453"/>
      <c r="BO1603" s="1453"/>
      <c r="BP1603" s="1453"/>
      <c r="BQ1603" s="1453"/>
      <c r="BR1603" s="1453"/>
      <c r="BS1603" s="1453"/>
      <c r="BT1603" s="1453"/>
      <c r="BU1603" s="1453"/>
      <c r="BV1603" s="1453"/>
      <c r="BW1603" s="1453"/>
      <c r="BX1603" s="1453"/>
      <c r="BY1603" s="1453"/>
      <c r="BZ1603" s="1453"/>
      <c r="CA1603" s="1453"/>
      <c r="CB1603" s="1453"/>
      <c r="CC1603" s="1453"/>
      <c r="CD1603" s="1453"/>
      <c r="CE1603" s="1453"/>
      <c r="CF1603" s="1453"/>
      <c r="CG1603" s="1453"/>
      <c r="CH1603" s="1453"/>
      <c r="CI1603" s="1453"/>
      <c r="CJ1603" s="1453"/>
      <c r="CK1603" s="1453"/>
      <c r="CL1603" s="1453"/>
      <c r="CM1603" s="1453"/>
      <c r="CN1603" s="1453"/>
      <c r="CO1603" s="1453"/>
      <c r="CP1603" s="1453"/>
      <c r="CQ1603" s="1453"/>
      <c r="CR1603" s="1453"/>
      <c r="CS1603" s="1453"/>
      <c r="CT1603" s="1453"/>
      <c r="CU1603" s="1453"/>
      <c r="CV1603" s="1453"/>
      <c r="CW1603" s="1453"/>
      <c r="CX1603" s="1453"/>
      <c r="CY1603" s="1453"/>
      <c r="CZ1603" s="1453"/>
      <c r="DA1603" s="1453"/>
      <c r="DB1603" s="1453"/>
      <c r="DC1603" s="1453"/>
      <c r="DD1603" s="1453"/>
      <c r="DE1603" s="1453"/>
      <c r="DF1603" s="1453"/>
      <c r="DG1603" s="1453"/>
      <c r="DH1603" s="1453"/>
      <c r="DI1603" s="1453"/>
      <c r="DJ1603" s="1453"/>
      <c r="DK1603" s="1453"/>
      <c r="DL1603" s="1453"/>
      <c r="DM1603" s="1453"/>
      <c r="DN1603" s="1453"/>
      <c r="DO1603" s="1453"/>
      <c r="DP1603" s="1453"/>
      <c r="DQ1603" s="1453"/>
      <c r="DR1603" s="1453"/>
      <c r="DS1603" s="1453"/>
      <c r="DT1603" s="1453"/>
    </row>
    <row r="1604" spans="1:124" s="1543" customFormat="1" ht="21.9" customHeight="1" x14ac:dyDescent="0.3">
      <c r="A1604" s="1453"/>
      <c r="B1604" s="1453"/>
      <c r="C1604" s="1514"/>
      <c r="D1604" s="1514"/>
      <c r="E1604" s="1514"/>
      <c r="F1604" s="1848"/>
      <c r="G1604" s="1930"/>
      <c r="H1604" s="1516"/>
      <c r="I1604" s="1537"/>
      <c r="J1604" s="1537"/>
      <c r="K1604" s="1453"/>
      <c r="L1604" s="1453"/>
      <c r="M1604" s="1453"/>
      <c r="N1604" s="1514"/>
      <c r="O1604" s="1453"/>
      <c r="P1604" s="1453"/>
      <c r="Q1604" s="1453"/>
      <c r="R1604" s="1453"/>
      <c r="S1604" s="1453"/>
      <c r="T1604" s="1452"/>
      <c r="U1604"/>
      <c r="V1604"/>
      <c r="W1604" s="1453"/>
      <c r="X1604" s="1453"/>
      <c r="Y1604" s="1453"/>
      <c r="Z1604" s="1453"/>
      <c r="AA1604" s="1453"/>
      <c r="AB1604" s="1453"/>
      <c r="AC1604" s="1453"/>
      <c r="AD1604" s="1453"/>
      <c r="AE1604" s="1453"/>
      <c r="AF1604" s="1453"/>
      <c r="AG1604" s="1453"/>
      <c r="AH1604" s="1453"/>
      <c r="AI1604" s="1453"/>
      <c r="AJ1604" s="1453"/>
      <c r="AK1604" s="1453"/>
      <c r="AL1604" s="1453"/>
      <c r="AM1604" s="1453"/>
      <c r="AN1604" s="1453"/>
      <c r="AO1604" s="1453"/>
      <c r="AP1604" s="1453"/>
      <c r="AQ1604" s="1453"/>
      <c r="AR1604" s="1454"/>
      <c r="AS1604" s="1453"/>
      <c r="AT1604" s="1453"/>
      <c r="AU1604" s="1453"/>
      <c r="AV1604" s="1453"/>
      <c r="AW1604" s="1453"/>
      <c r="AX1604" s="1453"/>
      <c r="AY1604" s="1453"/>
      <c r="AZ1604" s="1453"/>
      <c r="BA1604" s="1453"/>
      <c r="BB1604" s="1453"/>
      <c r="BC1604" s="1453"/>
      <c r="BD1604" s="1453"/>
      <c r="BE1604" s="1453"/>
      <c r="BF1604" s="1453"/>
      <c r="BG1604" s="1453"/>
      <c r="BH1604" s="1453"/>
      <c r="BI1604" s="1453"/>
      <c r="BJ1604" s="1453"/>
      <c r="BK1604" s="1453"/>
      <c r="BL1604" s="1453"/>
      <c r="BM1604" s="1453"/>
      <c r="BN1604" s="1453"/>
      <c r="BO1604" s="1453"/>
      <c r="BP1604" s="1453"/>
      <c r="BQ1604" s="1453"/>
      <c r="BR1604" s="1453"/>
      <c r="BS1604" s="1453"/>
      <c r="BT1604" s="1453"/>
      <c r="BU1604" s="1453"/>
      <c r="BV1604" s="1453"/>
      <c r="BW1604" s="1453"/>
      <c r="BX1604" s="1453"/>
      <c r="BY1604" s="1453"/>
      <c r="BZ1604" s="1453"/>
      <c r="CA1604" s="1453"/>
      <c r="CB1604" s="1453"/>
      <c r="CC1604" s="1453"/>
      <c r="CD1604" s="1453"/>
      <c r="CE1604" s="1453"/>
      <c r="CF1604" s="1453"/>
      <c r="CG1604" s="1453"/>
      <c r="CH1604" s="1453"/>
      <c r="CI1604" s="1453"/>
      <c r="CJ1604" s="1453"/>
      <c r="CK1604" s="1453"/>
      <c r="CL1604" s="1453"/>
      <c r="CM1604" s="1453"/>
      <c r="CN1604" s="1453"/>
      <c r="CO1604" s="1453"/>
      <c r="CP1604" s="1453"/>
      <c r="CQ1604" s="1453"/>
      <c r="CR1604" s="1453"/>
      <c r="CS1604" s="1453"/>
      <c r="CT1604" s="1453"/>
      <c r="CU1604" s="1453"/>
      <c r="CV1604" s="1453"/>
      <c r="CW1604" s="1453"/>
      <c r="CX1604" s="1453"/>
      <c r="CY1604" s="1453"/>
      <c r="CZ1604" s="1453"/>
      <c r="DA1604" s="1453"/>
      <c r="DB1604" s="1453"/>
      <c r="DC1604" s="1453"/>
      <c r="DD1604" s="1453"/>
      <c r="DE1604" s="1453"/>
      <c r="DF1604" s="1453"/>
      <c r="DG1604" s="1453"/>
      <c r="DH1604" s="1453"/>
      <c r="DI1604" s="1453"/>
      <c r="DJ1604" s="1453"/>
      <c r="DK1604" s="1453"/>
      <c r="DL1604" s="1453"/>
      <c r="DM1604" s="1453"/>
      <c r="DN1604" s="1453"/>
      <c r="DO1604" s="1453"/>
      <c r="DP1604" s="1453"/>
      <c r="DQ1604" s="1453"/>
      <c r="DR1604" s="1453"/>
      <c r="DS1604" s="1453"/>
      <c r="DT1604" s="1453"/>
    </row>
    <row r="1605" spans="1:124" s="1543" customFormat="1" ht="21.9" customHeight="1" x14ac:dyDescent="0.3">
      <c r="A1605" s="1453"/>
      <c r="B1605" s="1453"/>
      <c r="C1605" s="1514"/>
      <c r="D1605" s="1514"/>
      <c r="E1605" s="1514"/>
      <c r="F1605" s="1848"/>
      <c r="G1605" s="1930"/>
      <c r="H1605" s="1516"/>
      <c r="I1605" s="1537"/>
      <c r="J1605" s="1537"/>
      <c r="K1605" s="1453"/>
      <c r="L1605" s="1453"/>
      <c r="M1605" s="1453"/>
      <c r="N1605" s="1514"/>
      <c r="O1605" s="1453"/>
      <c r="P1605" s="1453"/>
      <c r="Q1605" s="1453"/>
      <c r="R1605" s="1453"/>
      <c r="S1605" s="1453"/>
      <c r="T1605" s="1452"/>
      <c r="U1605"/>
      <c r="V1605"/>
      <c r="W1605" s="1453"/>
      <c r="X1605" s="1453"/>
      <c r="Y1605" s="1453"/>
      <c r="Z1605" s="1453"/>
      <c r="AA1605" s="1453"/>
      <c r="AB1605" s="1453"/>
      <c r="AC1605" s="1453"/>
      <c r="AD1605" s="1453"/>
      <c r="AE1605" s="1453"/>
      <c r="AF1605" s="1453"/>
      <c r="AG1605" s="1453"/>
      <c r="AH1605" s="1453"/>
      <c r="AI1605" s="1453"/>
      <c r="AJ1605" s="1453"/>
      <c r="AK1605" s="1453"/>
      <c r="AL1605" s="1453"/>
      <c r="AM1605" s="1453"/>
      <c r="AN1605" s="1453"/>
      <c r="AO1605" s="1453"/>
      <c r="AP1605" s="1453"/>
      <c r="AQ1605" s="1453"/>
      <c r="AR1605" s="1454"/>
      <c r="AS1605" s="1453"/>
      <c r="AT1605" s="1453"/>
      <c r="AU1605" s="1453"/>
      <c r="AV1605" s="1453"/>
      <c r="AW1605" s="1453"/>
      <c r="AX1605" s="1453"/>
      <c r="AY1605" s="1453"/>
      <c r="AZ1605" s="1453"/>
      <c r="BA1605" s="1453"/>
      <c r="BB1605" s="1453"/>
      <c r="BC1605" s="1453"/>
      <c r="BD1605" s="1453"/>
      <c r="BE1605" s="1453"/>
      <c r="BF1605" s="1453"/>
      <c r="BG1605" s="1453"/>
      <c r="BH1605" s="1453"/>
      <c r="BI1605" s="1453"/>
      <c r="BJ1605" s="1453"/>
      <c r="BK1605" s="1453"/>
      <c r="BL1605" s="1453"/>
      <c r="BM1605" s="1453"/>
      <c r="BN1605" s="1453"/>
      <c r="BO1605" s="1453"/>
      <c r="BP1605" s="1453"/>
      <c r="BQ1605" s="1453"/>
      <c r="BR1605" s="1453"/>
      <c r="BS1605" s="1453"/>
      <c r="BT1605" s="1453"/>
      <c r="BU1605" s="1453"/>
      <c r="BV1605" s="1453"/>
      <c r="BW1605" s="1453"/>
      <c r="BX1605" s="1453"/>
      <c r="BY1605" s="1453"/>
      <c r="BZ1605" s="1453"/>
      <c r="CA1605" s="1453"/>
      <c r="CB1605" s="1453"/>
      <c r="CC1605" s="1453"/>
      <c r="CD1605" s="1453"/>
      <c r="CE1605" s="1453"/>
      <c r="CF1605" s="1453"/>
      <c r="CG1605" s="1453"/>
      <c r="CH1605" s="1453"/>
      <c r="CI1605" s="1453"/>
      <c r="CJ1605" s="1453"/>
      <c r="CK1605" s="1453"/>
      <c r="CL1605" s="1453"/>
      <c r="CM1605" s="1453"/>
      <c r="CN1605" s="1453"/>
      <c r="CO1605" s="1453"/>
      <c r="CP1605" s="1453"/>
      <c r="CQ1605" s="1453"/>
      <c r="CR1605" s="1453"/>
      <c r="CS1605" s="1453"/>
      <c r="CT1605" s="1453"/>
      <c r="CU1605" s="1453"/>
      <c r="CV1605" s="1453"/>
      <c r="CW1605" s="1453"/>
      <c r="CX1605" s="1453"/>
      <c r="CY1605" s="1453"/>
      <c r="CZ1605" s="1453"/>
      <c r="DA1605" s="1453"/>
      <c r="DB1605" s="1453"/>
      <c r="DC1605" s="1453"/>
      <c r="DD1605" s="1453"/>
      <c r="DE1605" s="1453"/>
      <c r="DF1605" s="1453"/>
      <c r="DG1605" s="1453"/>
      <c r="DH1605" s="1453"/>
      <c r="DI1605" s="1453"/>
      <c r="DJ1605" s="1453"/>
      <c r="DK1605" s="1453"/>
      <c r="DL1605" s="1453"/>
      <c r="DM1605" s="1453"/>
      <c r="DN1605" s="1453"/>
      <c r="DO1605" s="1453"/>
      <c r="DP1605" s="1453"/>
      <c r="DQ1605" s="1453"/>
      <c r="DR1605" s="1453"/>
      <c r="DS1605" s="1453"/>
      <c r="DT1605" s="1453"/>
    </row>
    <row r="1606" spans="1:124" s="1543" customFormat="1" ht="21.9" customHeight="1" x14ac:dyDescent="0.3">
      <c r="A1606" s="1453"/>
      <c r="B1606" s="1453"/>
      <c r="C1606" s="1514"/>
      <c r="D1606" s="1514"/>
      <c r="E1606" s="1514"/>
      <c r="F1606" s="1848"/>
      <c r="G1606" s="1930"/>
      <c r="H1606" s="1516"/>
      <c r="I1606" s="1537"/>
      <c r="J1606" s="1537"/>
      <c r="K1606" s="1453"/>
      <c r="L1606" s="1453"/>
      <c r="M1606" s="1453"/>
      <c r="N1606" s="1514"/>
      <c r="O1606" s="1453"/>
      <c r="P1606" s="1453"/>
      <c r="Q1606" s="1453"/>
      <c r="R1606" s="1453"/>
      <c r="S1606" s="1453"/>
      <c r="T1606" s="1452"/>
      <c r="U1606"/>
      <c r="V1606"/>
      <c r="W1606" s="1453"/>
      <c r="X1606" s="1453"/>
      <c r="Y1606" s="1453"/>
      <c r="Z1606" s="1453"/>
      <c r="AA1606" s="1453"/>
      <c r="AB1606" s="1453"/>
      <c r="AC1606" s="1453"/>
      <c r="AD1606" s="1453"/>
      <c r="AE1606" s="1453"/>
      <c r="AF1606" s="1453"/>
      <c r="AG1606" s="1453"/>
      <c r="AH1606" s="1453"/>
      <c r="AI1606" s="1453"/>
      <c r="AJ1606" s="1453"/>
      <c r="AK1606" s="1453"/>
      <c r="AL1606" s="1453"/>
      <c r="AM1606" s="1453"/>
      <c r="AN1606" s="1453"/>
      <c r="AO1606" s="1453"/>
      <c r="AP1606" s="1453"/>
      <c r="AQ1606" s="1453"/>
      <c r="AR1606" s="1454"/>
      <c r="AS1606" s="1453"/>
      <c r="AT1606" s="1453"/>
      <c r="AU1606" s="1453"/>
      <c r="AV1606" s="1453"/>
      <c r="AW1606" s="1453"/>
      <c r="AX1606" s="1453"/>
      <c r="AY1606" s="1453"/>
      <c r="AZ1606" s="1453"/>
      <c r="BA1606" s="1453"/>
      <c r="BB1606" s="1453"/>
      <c r="BC1606" s="1453"/>
      <c r="BD1606" s="1453"/>
      <c r="BE1606" s="1453"/>
      <c r="BF1606" s="1453"/>
      <c r="BG1606" s="1453"/>
      <c r="BH1606" s="1453"/>
      <c r="BI1606" s="1453"/>
      <c r="BJ1606" s="1453"/>
      <c r="BK1606" s="1453"/>
      <c r="BL1606" s="1453"/>
      <c r="BM1606" s="1453"/>
      <c r="BN1606" s="1453"/>
      <c r="BO1606" s="1453"/>
      <c r="BP1606" s="1453"/>
      <c r="BQ1606" s="1453"/>
      <c r="BR1606" s="1453"/>
      <c r="BS1606" s="1453"/>
      <c r="BT1606" s="1453"/>
      <c r="BU1606" s="1453"/>
      <c r="BV1606" s="1453"/>
      <c r="BW1606" s="1453"/>
      <c r="BX1606" s="1453"/>
      <c r="BY1606" s="1453"/>
      <c r="BZ1606" s="1453"/>
      <c r="CA1606" s="1453"/>
      <c r="CB1606" s="1453"/>
      <c r="CC1606" s="1453"/>
      <c r="CD1606" s="1453"/>
      <c r="CE1606" s="1453"/>
      <c r="CF1606" s="1453"/>
      <c r="CG1606" s="1453"/>
      <c r="CH1606" s="1453"/>
      <c r="CI1606" s="1453"/>
      <c r="CJ1606" s="1453"/>
      <c r="CK1606" s="1453"/>
      <c r="CL1606" s="1453"/>
      <c r="CM1606" s="1453"/>
      <c r="CN1606" s="1453"/>
      <c r="CO1606" s="1453"/>
      <c r="CP1606" s="1453"/>
      <c r="CQ1606" s="1453"/>
      <c r="CR1606" s="1453"/>
      <c r="CS1606" s="1453"/>
      <c r="CT1606" s="1453"/>
      <c r="CU1606" s="1453"/>
      <c r="CV1606" s="1453"/>
      <c r="CW1606" s="1453"/>
      <c r="CX1606" s="1453"/>
      <c r="CY1606" s="1453"/>
      <c r="CZ1606" s="1453"/>
      <c r="DA1606" s="1453"/>
      <c r="DB1606" s="1453"/>
      <c r="DC1606" s="1453"/>
      <c r="DD1606" s="1453"/>
      <c r="DE1606" s="1453"/>
      <c r="DF1606" s="1453"/>
      <c r="DG1606" s="1453"/>
      <c r="DH1606" s="1453"/>
      <c r="DI1606" s="1453"/>
      <c r="DJ1606" s="1453"/>
      <c r="DK1606" s="1453"/>
      <c r="DL1606" s="1453"/>
      <c r="DM1606" s="1453"/>
      <c r="DN1606" s="1453"/>
      <c r="DO1606" s="1453"/>
      <c r="DP1606" s="1453"/>
      <c r="DQ1606" s="1453"/>
      <c r="DR1606" s="1453"/>
      <c r="DS1606" s="1453"/>
      <c r="DT1606" s="1453"/>
    </row>
    <row r="1607" spans="1:124" s="1543" customFormat="1" ht="21.9" customHeight="1" x14ac:dyDescent="0.3">
      <c r="A1607" s="1453"/>
      <c r="B1607" s="1453"/>
      <c r="C1607" s="1514"/>
      <c r="D1607" s="1514"/>
      <c r="E1607" s="1514"/>
      <c r="F1607" s="1848"/>
      <c r="G1607" s="1930"/>
      <c r="H1607" s="1516"/>
      <c r="I1607" s="1537"/>
      <c r="J1607" s="1537"/>
      <c r="K1607" s="1453"/>
      <c r="L1607" s="1453"/>
      <c r="M1607" s="1453"/>
      <c r="N1607" s="1514"/>
      <c r="O1607" s="1453"/>
      <c r="P1607" s="1453"/>
      <c r="Q1607" s="1453"/>
      <c r="R1607" s="1453"/>
      <c r="S1607" s="1453"/>
      <c r="T1607" s="1452"/>
      <c r="U1607"/>
      <c r="V1607"/>
      <c r="W1607" s="1453"/>
      <c r="X1607" s="1453"/>
      <c r="Y1607" s="1453"/>
      <c r="Z1607" s="1453"/>
      <c r="AA1607" s="1453"/>
      <c r="AB1607" s="1453"/>
      <c r="AC1607" s="1453"/>
      <c r="AD1607" s="1453"/>
      <c r="AE1607" s="1453"/>
      <c r="AF1607" s="1453"/>
      <c r="AG1607" s="1453"/>
      <c r="AH1607" s="1453"/>
      <c r="AI1607" s="1453"/>
      <c r="AJ1607" s="1453"/>
      <c r="AK1607" s="1453"/>
      <c r="AL1607" s="1453"/>
      <c r="AM1607" s="1453"/>
      <c r="AN1607" s="1453"/>
      <c r="AO1607" s="1453"/>
      <c r="AP1607" s="1453"/>
      <c r="AQ1607" s="1453"/>
      <c r="AR1607" s="1454"/>
      <c r="AS1607" s="1453"/>
      <c r="AT1607" s="1453"/>
      <c r="AU1607" s="1453"/>
      <c r="AV1607" s="1453"/>
      <c r="AW1607" s="1453"/>
      <c r="AX1607" s="1453"/>
      <c r="AY1607" s="1453"/>
      <c r="AZ1607" s="1453"/>
      <c r="BA1607" s="1453"/>
      <c r="BB1607" s="1453"/>
      <c r="BC1607" s="1453"/>
      <c r="BD1607" s="1453"/>
      <c r="BE1607" s="1453"/>
      <c r="BF1607" s="1453"/>
      <c r="BG1607" s="1453"/>
      <c r="BH1607" s="1453"/>
      <c r="BI1607" s="1453"/>
      <c r="BJ1607" s="1453"/>
      <c r="BK1607" s="1453"/>
      <c r="BL1607" s="1453"/>
      <c r="BM1607" s="1453"/>
      <c r="BN1607" s="1453"/>
      <c r="BO1607" s="1453"/>
      <c r="BP1607" s="1453"/>
      <c r="BQ1607" s="1453"/>
      <c r="BR1607" s="1453"/>
      <c r="BS1607" s="1453"/>
      <c r="BT1607" s="1453"/>
      <c r="BU1607" s="1453"/>
      <c r="BV1607" s="1453"/>
      <c r="BW1607" s="1453"/>
      <c r="BX1607" s="1453"/>
      <c r="BY1607" s="1453"/>
      <c r="BZ1607" s="1453"/>
      <c r="CA1607" s="1453"/>
      <c r="CB1607" s="1453"/>
      <c r="CC1607" s="1453"/>
      <c r="CD1607" s="1453"/>
      <c r="CE1607" s="1453"/>
      <c r="CF1607" s="1453"/>
      <c r="CG1607" s="1453"/>
      <c r="CH1607" s="1453"/>
      <c r="CI1607" s="1453"/>
      <c r="CJ1607" s="1453"/>
      <c r="CK1607" s="1453"/>
      <c r="CL1607" s="1453"/>
      <c r="CM1607" s="1453"/>
      <c r="CN1607" s="1453"/>
      <c r="CO1607" s="1453"/>
      <c r="CP1607" s="1453"/>
      <c r="CQ1607" s="1453"/>
      <c r="CR1607" s="1453"/>
      <c r="CS1607" s="1453"/>
      <c r="CT1607" s="1453"/>
      <c r="CU1607" s="1453"/>
      <c r="CV1607" s="1453"/>
      <c r="CW1607" s="1453"/>
      <c r="CX1607" s="1453"/>
      <c r="CY1607" s="1453"/>
      <c r="CZ1607" s="1453"/>
      <c r="DA1607" s="1453"/>
      <c r="DB1607" s="1453"/>
      <c r="DC1607" s="1453"/>
      <c r="DD1607" s="1453"/>
      <c r="DE1607" s="1453"/>
      <c r="DF1607" s="1453"/>
      <c r="DG1607" s="1453"/>
      <c r="DH1607" s="1453"/>
      <c r="DI1607" s="1453"/>
      <c r="DJ1607" s="1453"/>
      <c r="DK1607" s="1453"/>
      <c r="DL1607" s="1453"/>
      <c r="DM1607" s="1453"/>
      <c r="DN1607" s="1453"/>
      <c r="DO1607" s="1453"/>
      <c r="DP1607" s="1453"/>
      <c r="DQ1607" s="1453"/>
      <c r="DR1607" s="1453"/>
      <c r="DS1607" s="1453"/>
      <c r="DT1607" s="1453"/>
    </row>
    <row r="1608" spans="1:124" s="1543" customFormat="1" ht="21.9" customHeight="1" x14ac:dyDescent="0.3">
      <c r="A1608" s="1453"/>
      <c r="B1608" s="1453"/>
      <c r="C1608" s="1514"/>
      <c r="D1608" s="1514"/>
      <c r="E1608" s="1514"/>
      <c r="F1608" s="1848"/>
      <c r="G1608" s="1930"/>
      <c r="H1608" s="1516"/>
      <c r="I1608" s="1537"/>
      <c r="J1608" s="1537"/>
      <c r="K1608" s="1453"/>
      <c r="L1608" s="1453"/>
      <c r="M1608" s="1453"/>
      <c r="N1608" s="1514"/>
      <c r="O1608" s="1453"/>
      <c r="P1608" s="1453"/>
      <c r="Q1608" s="1453"/>
      <c r="R1608" s="1453"/>
      <c r="S1608" s="1453"/>
      <c r="T1608" s="1452"/>
      <c r="U1608"/>
      <c r="V1608"/>
      <c r="W1608" s="1453"/>
      <c r="X1608" s="1453"/>
      <c r="Y1608" s="1453"/>
      <c r="Z1608" s="1453"/>
      <c r="AA1608" s="1453"/>
      <c r="AB1608" s="1453"/>
      <c r="AC1608" s="1453"/>
      <c r="AD1608" s="1453"/>
      <c r="AE1608" s="1453"/>
      <c r="AF1608" s="1453"/>
      <c r="AG1608" s="1453"/>
      <c r="AH1608" s="1453"/>
      <c r="AI1608" s="1453"/>
      <c r="AJ1608" s="1453"/>
      <c r="AK1608" s="1453"/>
      <c r="AL1608" s="1453"/>
      <c r="AM1608" s="1453"/>
      <c r="AN1608" s="1453"/>
      <c r="AO1608" s="1453"/>
      <c r="AP1608" s="1453"/>
      <c r="AQ1608" s="1453"/>
      <c r="AR1608" s="1454"/>
      <c r="AS1608" s="1453"/>
      <c r="AT1608" s="1453"/>
      <c r="AU1608" s="1453"/>
      <c r="AV1608" s="1453"/>
      <c r="AW1608" s="1453"/>
      <c r="AX1608" s="1453"/>
      <c r="AY1608" s="1453"/>
      <c r="AZ1608" s="1453"/>
      <c r="BA1608" s="1453"/>
      <c r="BB1608" s="1453"/>
      <c r="BC1608" s="1453"/>
      <c r="BD1608" s="1453"/>
      <c r="BE1608" s="1453"/>
      <c r="BF1608" s="1453"/>
      <c r="BG1608" s="1453"/>
      <c r="BH1608" s="1453"/>
      <c r="BI1608" s="1453"/>
      <c r="BJ1608" s="1453"/>
      <c r="BK1608" s="1453"/>
      <c r="BL1608" s="1453"/>
      <c r="BM1608" s="1453"/>
      <c r="BN1608" s="1453"/>
      <c r="BO1608" s="1453"/>
      <c r="BP1608" s="1453"/>
      <c r="BQ1608" s="1453"/>
      <c r="BR1608" s="1453"/>
      <c r="BS1608" s="1453"/>
      <c r="BT1608" s="1453"/>
      <c r="BU1608" s="1453"/>
      <c r="BV1608" s="1453"/>
      <c r="BW1608" s="1453"/>
      <c r="BX1608" s="1453"/>
      <c r="BY1608" s="1453"/>
      <c r="BZ1608" s="1453"/>
      <c r="CA1608" s="1453"/>
      <c r="CB1608" s="1453"/>
      <c r="CC1608" s="1453"/>
      <c r="CD1608" s="1453"/>
      <c r="CE1608" s="1453"/>
      <c r="CF1608" s="1453"/>
      <c r="CG1608" s="1453"/>
      <c r="CH1608" s="1453"/>
      <c r="CI1608" s="1453"/>
      <c r="CJ1608" s="1453"/>
      <c r="CK1608" s="1453"/>
      <c r="CL1608" s="1453"/>
      <c r="CM1608" s="1453"/>
      <c r="CN1608" s="1453"/>
      <c r="CO1608" s="1453"/>
      <c r="CP1608" s="1453"/>
      <c r="CQ1608" s="1453"/>
      <c r="CR1608" s="1453"/>
      <c r="CS1608" s="1453"/>
      <c r="CT1608" s="1453"/>
      <c r="CU1608" s="1453"/>
      <c r="CV1608" s="1453"/>
      <c r="CW1608" s="1453"/>
      <c r="CX1608" s="1453"/>
      <c r="CY1608" s="1453"/>
      <c r="CZ1608" s="1453"/>
      <c r="DA1608" s="1453"/>
      <c r="DB1608" s="1453"/>
      <c r="DC1608" s="1453"/>
      <c r="DD1608" s="1453"/>
      <c r="DE1608" s="1453"/>
      <c r="DF1608" s="1453"/>
      <c r="DG1608" s="1453"/>
      <c r="DH1608" s="1453"/>
      <c r="DI1608" s="1453"/>
      <c r="DJ1608" s="1453"/>
      <c r="DK1608" s="1453"/>
      <c r="DL1608" s="1453"/>
      <c r="DM1608" s="1453"/>
      <c r="DN1608" s="1453"/>
      <c r="DO1608" s="1453"/>
      <c r="DP1608" s="1453"/>
      <c r="DQ1608" s="1453"/>
      <c r="DR1608" s="1453"/>
      <c r="DS1608" s="1453"/>
      <c r="DT1608" s="1453"/>
    </row>
    <row r="1609" spans="1:124" s="1543" customFormat="1" ht="21.9" customHeight="1" x14ac:dyDescent="0.3">
      <c r="A1609" s="1453"/>
      <c r="B1609" s="1453"/>
      <c r="C1609" s="1514"/>
      <c r="D1609" s="1514"/>
      <c r="E1609" s="1514"/>
      <c r="F1609" s="1848"/>
      <c r="G1609" s="1930"/>
      <c r="H1609" s="1516"/>
      <c r="I1609" s="1537"/>
      <c r="J1609" s="1537"/>
      <c r="K1609" s="1453"/>
      <c r="L1609" s="1453"/>
      <c r="M1609" s="1453"/>
      <c r="N1609" s="1514"/>
      <c r="O1609" s="1453"/>
      <c r="P1609" s="1453"/>
      <c r="Q1609" s="1453"/>
      <c r="R1609" s="1453"/>
      <c r="S1609" s="1453"/>
      <c r="T1609" s="1452"/>
      <c r="U1609"/>
      <c r="V1609"/>
      <c r="W1609" s="1453"/>
      <c r="X1609" s="1453"/>
      <c r="Y1609" s="1453"/>
      <c r="Z1609" s="1453"/>
      <c r="AA1609" s="1453"/>
      <c r="AB1609" s="1453"/>
      <c r="AC1609" s="1453"/>
      <c r="AD1609" s="1453"/>
      <c r="AE1609" s="1453"/>
      <c r="AF1609" s="1453"/>
      <c r="AG1609" s="1453"/>
      <c r="AH1609" s="1453"/>
      <c r="AI1609" s="1453"/>
      <c r="AJ1609" s="1453"/>
      <c r="AK1609" s="1453"/>
      <c r="AL1609" s="1453"/>
      <c r="AM1609" s="1453"/>
      <c r="AN1609" s="1453"/>
      <c r="AO1609" s="1453"/>
      <c r="AP1609" s="1453"/>
      <c r="AQ1609" s="1453"/>
      <c r="AR1609" s="1454"/>
      <c r="AS1609" s="1453"/>
      <c r="AT1609" s="1453"/>
      <c r="AU1609" s="1453"/>
      <c r="AV1609" s="1453"/>
      <c r="AW1609" s="1453"/>
      <c r="AX1609" s="1453"/>
      <c r="AY1609" s="1453"/>
      <c r="AZ1609" s="1453"/>
      <c r="BA1609" s="1453"/>
      <c r="BB1609" s="1453"/>
      <c r="BC1609" s="1453"/>
      <c r="BD1609" s="1453"/>
      <c r="BE1609" s="1453"/>
      <c r="BF1609" s="1453"/>
      <c r="BG1609" s="1453"/>
      <c r="BH1609" s="1453"/>
      <c r="BI1609" s="1453"/>
      <c r="BJ1609" s="1453"/>
      <c r="BK1609" s="1453"/>
      <c r="BL1609" s="1453"/>
      <c r="BM1609" s="1453"/>
      <c r="BN1609" s="1453"/>
      <c r="BO1609" s="1453"/>
      <c r="BP1609" s="1453"/>
      <c r="BQ1609" s="1453"/>
      <c r="BR1609" s="1453"/>
      <c r="BS1609" s="1453"/>
      <c r="BT1609" s="1453"/>
      <c r="BU1609" s="1453"/>
      <c r="BV1609" s="1453"/>
      <c r="BW1609" s="1453"/>
      <c r="BX1609" s="1453"/>
      <c r="BY1609" s="1453"/>
      <c r="BZ1609" s="1453"/>
      <c r="CA1609" s="1453"/>
      <c r="CB1609" s="1453"/>
      <c r="CC1609" s="1453"/>
      <c r="CD1609" s="1453"/>
      <c r="CE1609" s="1453"/>
      <c r="CF1609" s="1453"/>
      <c r="CG1609" s="1453"/>
      <c r="CH1609" s="1453"/>
      <c r="CI1609" s="1453"/>
      <c r="CJ1609" s="1453"/>
      <c r="CK1609" s="1453"/>
      <c r="CL1609" s="1453"/>
      <c r="CM1609" s="1453"/>
      <c r="CN1609" s="1453"/>
      <c r="CO1609" s="1453"/>
      <c r="CP1609" s="1453"/>
      <c r="CQ1609" s="1453"/>
      <c r="CR1609" s="1453"/>
      <c r="CS1609" s="1453"/>
      <c r="CT1609" s="1453"/>
      <c r="CU1609" s="1453"/>
      <c r="CV1609" s="1453"/>
      <c r="CW1609" s="1453"/>
      <c r="CX1609" s="1453"/>
      <c r="CY1609" s="1453"/>
      <c r="CZ1609" s="1453"/>
      <c r="DA1609" s="1453"/>
      <c r="DB1609" s="1453"/>
      <c r="DC1609" s="1453"/>
      <c r="DD1609" s="1453"/>
      <c r="DE1609" s="1453"/>
      <c r="DF1609" s="1453"/>
      <c r="DG1609" s="1453"/>
      <c r="DH1609" s="1453"/>
      <c r="DI1609" s="1453"/>
      <c r="DJ1609" s="1453"/>
      <c r="DK1609" s="1453"/>
      <c r="DL1609" s="1453"/>
      <c r="DM1609" s="1453"/>
      <c r="DN1609" s="1453"/>
      <c r="DO1609" s="1453"/>
      <c r="DP1609" s="1453"/>
      <c r="DQ1609" s="1453"/>
      <c r="DR1609" s="1453"/>
      <c r="DS1609" s="1453"/>
      <c r="DT1609" s="1453"/>
    </row>
    <row r="1610" spans="1:124" s="1543" customFormat="1" ht="21.9" customHeight="1" x14ac:dyDescent="0.3">
      <c r="A1610" s="1453"/>
      <c r="B1610" s="1453"/>
      <c r="C1610" s="1514"/>
      <c r="D1610" s="1514"/>
      <c r="E1610" s="1514"/>
      <c r="F1610" s="1848"/>
      <c r="G1610" s="1930"/>
      <c r="H1610" s="1516"/>
      <c r="I1610" s="1537"/>
      <c r="J1610" s="1537"/>
      <c r="K1610" s="1453"/>
      <c r="L1610" s="1453"/>
      <c r="M1610" s="1453"/>
      <c r="N1610" s="1514"/>
      <c r="O1610" s="1453"/>
      <c r="P1610" s="1453"/>
      <c r="Q1610" s="1453"/>
      <c r="R1610" s="1453"/>
      <c r="S1610" s="1453"/>
      <c r="T1610" s="1452"/>
      <c r="U1610"/>
      <c r="V1610"/>
      <c r="W1610" s="1453"/>
      <c r="X1610" s="1453"/>
      <c r="Y1610" s="1453"/>
      <c r="Z1610" s="1453"/>
      <c r="AA1610" s="1453"/>
      <c r="AB1610" s="1453"/>
      <c r="AC1610" s="1453"/>
      <c r="AD1610" s="1453"/>
      <c r="AE1610" s="1453"/>
      <c r="AF1610" s="1453"/>
      <c r="AG1610" s="1453"/>
      <c r="AH1610" s="1453"/>
      <c r="AI1610" s="1453"/>
      <c r="AJ1610" s="1453"/>
      <c r="AK1610" s="1453"/>
      <c r="AL1610" s="1453"/>
      <c r="AM1610" s="1453"/>
      <c r="AN1610" s="1453"/>
      <c r="AO1610" s="1453"/>
      <c r="AP1610" s="1453"/>
      <c r="AQ1610" s="1453"/>
      <c r="AR1610" s="1454"/>
      <c r="AS1610" s="1453"/>
      <c r="AT1610" s="1453"/>
      <c r="AU1610" s="1453"/>
      <c r="AV1610" s="1453"/>
      <c r="AW1610" s="1453"/>
      <c r="AX1610" s="1453"/>
      <c r="AY1610" s="1453"/>
      <c r="AZ1610" s="1453"/>
      <c r="BA1610" s="1453"/>
      <c r="BB1610" s="1453"/>
      <c r="BC1610" s="1453"/>
      <c r="BD1610" s="1453"/>
      <c r="BE1610" s="1453"/>
      <c r="BF1610" s="1453"/>
      <c r="BG1610" s="1453"/>
      <c r="BH1610" s="1453"/>
      <c r="BI1610" s="1453"/>
      <c r="BJ1610" s="1453"/>
      <c r="BK1610" s="1453"/>
      <c r="BL1610" s="1453"/>
      <c r="BM1610" s="1453"/>
      <c r="BN1610" s="1453"/>
      <c r="BO1610" s="1453"/>
      <c r="BP1610" s="1453"/>
      <c r="BQ1610" s="1453"/>
      <c r="BR1610" s="1453"/>
      <c r="BS1610" s="1453"/>
      <c r="BT1610" s="1453"/>
      <c r="BU1610" s="1453"/>
      <c r="BV1610" s="1453"/>
      <c r="BW1610" s="1453"/>
      <c r="BX1610" s="1453"/>
      <c r="BY1610" s="1453"/>
      <c r="BZ1610" s="1453"/>
      <c r="CA1610" s="1453"/>
      <c r="CB1610" s="1453"/>
      <c r="CC1610" s="1453"/>
      <c r="CD1610" s="1453"/>
      <c r="CE1610" s="1453"/>
      <c r="CF1610" s="1453"/>
      <c r="CG1610" s="1453"/>
      <c r="CH1610" s="1453"/>
      <c r="CI1610" s="1453"/>
      <c r="CJ1610" s="1453"/>
      <c r="CK1610" s="1453"/>
      <c r="CL1610" s="1453"/>
      <c r="CM1610" s="1453"/>
      <c r="CN1610" s="1453"/>
      <c r="CO1610" s="1453"/>
      <c r="CP1610" s="1453"/>
      <c r="CQ1610" s="1453"/>
      <c r="CR1610" s="1453"/>
      <c r="CS1610" s="1453"/>
      <c r="CT1610" s="1453"/>
      <c r="CU1610" s="1453"/>
      <c r="CV1610" s="1453"/>
      <c r="CW1610" s="1453"/>
      <c r="CX1610" s="1453"/>
      <c r="CY1610" s="1453"/>
      <c r="CZ1610" s="1453"/>
      <c r="DA1610" s="1453"/>
      <c r="DB1610" s="1453"/>
      <c r="DC1610" s="1453"/>
      <c r="DD1610" s="1453"/>
      <c r="DE1610" s="1453"/>
      <c r="DF1610" s="1453"/>
      <c r="DG1610" s="1453"/>
      <c r="DH1610" s="1453"/>
      <c r="DI1610" s="1453"/>
      <c r="DJ1610" s="1453"/>
      <c r="DK1610" s="1453"/>
      <c r="DL1610" s="1453"/>
      <c r="DM1610" s="1453"/>
      <c r="DN1610" s="1453"/>
      <c r="DO1610" s="1453"/>
      <c r="DP1610" s="1453"/>
      <c r="DQ1610" s="1453"/>
      <c r="DR1610" s="1453"/>
      <c r="DS1610" s="1453"/>
      <c r="DT1610" s="1453"/>
    </row>
    <row r="1611" spans="1:124" s="1543" customFormat="1" ht="21.9" customHeight="1" x14ac:dyDescent="0.3">
      <c r="A1611" s="1453"/>
      <c r="B1611" s="1453"/>
      <c r="C1611" s="1514"/>
      <c r="D1611" s="1514"/>
      <c r="E1611" s="1514"/>
      <c r="F1611" s="1848"/>
      <c r="G1611" s="1930"/>
      <c r="H1611" s="1516"/>
      <c r="I1611" s="1537"/>
      <c r="J1611" s="1537"/>
      <c r="K1611" s="1453"/>
      <c r="L1611" s="1453"/>
      <c r="M1611" s="1453"/>
      <c r="N1611" s="1514"/>
      <c r="O1611" s="1453"/>
      <c r="P1611" s="1453"/>
      <c r="Q1611" s="1453"/>
      <c r="R1611" s="1453"/>
      <c r="S1611" s="1453"/>
      <c r="T1611" s="1452"/>
      <c r="U1611"/>
      <c r="V1611"/>
      <c r="W1611" s="1453"/>
      <c r="X1611" s="1453"/>
      <c r="Y1611" s="1453"/>
      <c r="Z1611" s="1453"/>
      <c r="AA1611" s="1453"/>
      <c r="AB1611" s="1453"/>
      <c r="AC1611" s="1453"/>
      <c r="AD1611" s="1453"/>
      <c r="AE1611" s="1453"/>
      <c r="AF1611" s="1453"/>
      <c r="AG1611" s="1453"/>
      <c r="AH1611" s="1453"/>
      <c r="AI1611" s="1453"/>
      <c r="AJ1611" s="1453"/>
      <c r="AK1611" s="1453"/>
      <c r="AL1611" s="1453"/>
      <c r="AM1611" s="1453"/>
      <c r="AN1611" s="1453"/>
      <c r="AO1611" s="1453"/>
      <c r="AP1611" s="1453"/>
      <c r="AQ1611" s="1453"/>
      <c r="AR1611" s="1454"/>
      <c r="AS1611" s="1453"/>
      <c r="AT1611" s="1453"/>
      <c r="AU1611" s="1453"/>
      <c r="AV1611" s="1453"/>
      <c r="AW1611" s="1453"/>
      <c r="AX1611" s="1453"/>
      <c r="AY1611" s="1453"/>
      <c r="AZ1611" s="1453"/>
      <c r="BA1611" s="1453"/>
      <c r="BB1611" s="1453"/>
      <c r="BC1611" s="1453"/>
      <c r="BD1611" s="1453"/>
      <c r="BE1611" s="1453"/>
      <c r="BF1611" s="1453"/>
      <c r="BG1611" s="1453"/>
      <c r="BH1611" s="1453"/>
      <c r="BI1611" s="1453"/>
      <c r="BJ1611" s="1453"/>
      <c r="BK1611" s="1453"/>
      <c r="BL1611" s="1453"/>
      <c r="BM1611" s="1453"/>
      <c r="BN1611" s="1453"/>
      <c r="BO1611" s="1453"/>
      <c r="BP1611" s="1453"/>
      <c r="BQ1611" s="1453"/>
      <c r="BR1611" s="1453"/>
      <c r="BS1611" s="1453"/>
      <c r="BT1611" s="1453"/>
      <c r="BU1611" s="1453"/>
      <c r="BV1611" s="1453"/>
      <c r="BW1611" s="1453"/>
      <c r="BX1611" s="1453"/>
      <c r="BY1611" s="1453"/>
      <c r="BZ1611" s="1453"/>
      <c r="CA1611" s="1453"/>
      <c r="CB1611" s="1453"/>
      <c r="CC1611" s="1453"/>
      <c r="CD1611" s="1453"/>
      <c r="CE1611" s="1453"/>
      <c r="CF1611" s="1453"/>
      <c r="CG1611" s="1453"/>
      <c r="CH1611" s="1453"/>
      <c r="CI1611" s="1453"/>
      <c r="CJ1611" s="1453"/>
      <c r="CK1611" s="1453"/>
      <c r="CL1611" s="1453"/>
      <c r="CM1611" s="1453"/>
      <c r="CN1611" s="1453"/>
      <c r="CO1611" s="1453"/>
      <c r="CP1611" s="1453"/>
      <c r="CQ1611" s="1453"/>
      <c r="CR1611" s="1453"/>
      <c r="CS1611" s="1453"/>
      <c r="CT1611" s="1453"/>
      <c r="CU1611" s="1453"/>
      <c r="CV1611" s="1453"/>
      <c r="CW1611" s="1453"/>
      <c r="CX1611" s="1453"/>
      <c r="CY1611" s="1453"/>
      <c r="CZ1611" s="1453"/>
      <c r="DA1611" s="1453"/>
      <c r="DB1611" s="1453"/>
      <c r="DC1611" s="1453"/>
      <c r="DD1611" s="1453"/>
      <c r="DE1611" s="1453"/>
      <c r="DF1611" s="1453"/>
      <c r="DG1611" s="1453"/>
      <c r="DH1611" s="1453"/>
      <c r="DI1611" s="1453"/>
      <c r="DJ1611" s="1453"/>
      <c r="DK1611" s="1453"/>
      <c r="DL1611" s="1453"/>
      <c r="DM1611" s="1453"/>
      <c r="DN1611" s="1453"/>
      <c r="DO1611" s="1453"/>
      <c r="DP1611" s="1453"/>
      <c r="DQ1611" s="1453"/>
      <c r="DR1611" s="1453"/>
      <c r="DS1611" s="1453"/>
      <c r="DT1611" s="1453"/>
    </row>
    <row r="1612" spans="1:124" s="1543" customFormat="1" ht="21.9" customHeight="1" x14ac:dyDescent="0.3">
      <c r="A1612" s="1453"/>
      <c r="B1612" s="1453"/>
      <c r="C1612" s="1514"/>
      <c r="D1612" s="1514"/>
      <c r="E1612" s="1514"/>
      <c r="F1612" s="1848"/>
      <c r="G1612" s="1930"/>
      <c r="H1612" s="1516"/>
      <c r="I1612" s="1537"/>
      <c r="J1612" s="1537"/>
      <c r="K1612" s="1453"/>
      <c r="L1612" s="1453"/>
      <c r="M1612" s="1453"/>
      <c r="N1612" s="1514"/>
      <c r="O1612" s="1453"/>
      <c r="P1612" s="1453"/>
      <c r="Q1612" s="1453"/>
      <c r="R1612" s="1453"/>
      <c r="S1612" s="1453"/>
      <c r="T1612" s="1452"/>
      <c r="U1612"/>
      <c r="V1612"/>
      <c r="W1612" s="1453"/>
      <c r="X1612" s="1453"/>
      <c r="Y1612" s="1453"/>
      <c r="Z1612" s="1453"/>
      <c r="AA1612" s="1453"/>
      <c r="AB1612" s="1453"/>
      <c r="AC1612" s="1453"/>
      <c r="AD1612" s="1453"/>
      <c r="AE1612" s="1453"/>
      <c r="AF1612" s="1453"/>
      <c r="AG1612" s="1453"/>
      <c r="AH1612" s="1453"/>
      <c r="AI1612" s="1453"/>
      <c r="AJ1612" s="1453"/>
      <c r="AK1612" s="1453"/>
      <c r="AL1612" s="1453"/>
      <c r="AM1612" s="1453"/>
      <c r="AN1612" s="1453"/>
      <c r="AO1612" s="1453"/>
      <c r="AP1612" s="1453"/>
      <c r="AQ1612" s="1453"/>
      <c r="AR1612" s="1454"/>
      <c r="AS1612" s="1453"/>
      <c r="AT1612" s="1453"/>
      <c r="AU1612" s="1453"/>
      <c r="AV1612" s="1453"/>
      <c r="AW1612" s="1453"/>
      <c r="AX1612" s="1453"/>
      <c r="AY1612" s="1453"/>
      <c r="AZ1612" s="1453"/>
      <c r="BA1612" s="1453"/>
      <c r="BB1612" s="1453"/>
      <c r="BC1612" s="1453"/>
      <c r="BD1612" s="1453"/>
      <c r="BE1612" s="1453"/>
      <c r="BF1612" s="1453"/>
      <c r="BG1612" s="1453"/>
      <c r="BH1612" s="1453"/>
      <c r="BI1612" s="1453"/>
      <c r="BJ1612" s="1453"/>
      <c r="BK1612" s="1453"/>
      <c r="BL1612" s="1453"/>
      <c r="BM1612" s="1453"/>
      <c r="BN1612" s="1453"/>
      <c r="BO1612" s="1453"/>
      <c r="BP1612" s="1453"/>
      <c r="BQ1612" s="1453"/>
      <c r="BR1612" s="1453"/>
      <c r="BS1612" s="1453"/>
      <c r="BT1612" s="1453"/>
      <c r="BU1612" s="1453"/>
      <c r="BV1612" s="1453"/>
      <c r="BW1612" s="1453"/>
      <c r="BX1612" s="1453"/>
      <c r="BY1612" s="1453"/>
      <c r="BZ1612" s="1453"/>
      <c r="CA1612" s="1453"/>
      <c r="CB1612" s="1453"/>
      <c r="CC1612" s="1453"/>
      <c r="CD1612" s="1453"/>
      <c r="CE1612" s="1453"/>
      <c r="CF1612" s="1453"/>
      <c r="CG1612" s="1453"/>
      <c r="CH1612" s="1453"/>
      <c r="CI1612" s="1453"/>
      <c r="CJ1612" s="1453"/>
      <c r="CK1612" s="1453"/>
      <c r="CL1612" s="1453"/>
      <c r="CM1612" s="1453"/>
      <c r="CN1612" s="1453"/>
      <c r="CO1612" s="1453"/>
      <c r="CP1612" s="1453"/>
      <c r="CQ1612" s="1453"/>
      <c r="CR1612" s="1453"/>
      <c r="CS1612" s="1453"/>
      <c r="CT1612" s="1453"/>
      <c r="CU1612" s="1453"/>
      <c r="CV1612" s="1453"/>
      <c r="CW1612" s="1453"/>
      <c r="CX1612" s="1453"/>
      <c r="CY1612" s="1453"/>
      <c r="CZ1612" s="1453"/>
      <c r="DA1612" s="1453"/>
      <c r="DB1612" s="1453"/>
      <c r="DC1612" s="1453"/>
      <c r="DD1612" s="1453"/>
      <c r="DE1612" s="1453"/>
      <c r="DF1612" s="1453"/>
      <c r="DG1612" s="1453"/>
      <c r="DH1612" s="1453"/>
      <c r="DI1612" s="1453"/>
      <c r="DJ1612" s="1453"/>
      <c r="DK1612" s="1453"/>
      <c r="DL1612" s="1453"/>
      <c r="DM1612" s="1453"/>
      <c r="DN1612" s="1453"/>
      <c r="DO1612" s="1453"/>
      <c r="DP1612" s="1453"/>
      <c r="DQ1612" s="1453"/>
      <c r="DR1612" s="1453"/>
      <c r="DS1612" s="1453"/>
      <c r="DT1612" s="1453"/>
    </row>
    <row r="1613" spans="1:124" s="1543" customFormat="1" ht="21.9" customHeight="1" x14ac:dyDescent="0.3">
      <c r="A1613" s="1453"/>
      <c r="B1613" s="1453"/>
      <c r="C1613" s="1514"/>
      <c r="D1613" s="1514"/>
      <c r="E1613" s="1514"/>
      <c r="F1613" s="1848"/>
      <c r="G1613" s="1930"/>
      <c r="H1613" s="1516"/>
      <c r="I1613" s="1537"/>
      <c r="J1613" s="1537"/>
      <c r="K1613" s="1453"/>
      <c r="L1613" s="1453"/>
      <c r="M1613" s="1453"/>
      <c r="N1613" s="1514"/>
      <c r="O1613" s="1453"/>
      <c r="P1613" s="1453"/>
      <c r="Q1613" s="1453"/>
      <c r="R1613" s="1453"/>
      <c r="S1613" s="1453"/>
      <c r="T1613" s="1452"/>
      <c r="U1613"/>
      <c r="V1613"/>
      <c r="W1613" s="1453"/>
      <c r="X1613" s="1453"/>
      <c r="Y1613" s="1453"/>
      <c r="Z1613" s="1453"/>
      <c r="AA1613" s="1453"/>
      <c r="AB1613" s="1453"/>
      <c r="AC1613" s="1453"/>
      <c r="AD1613" s="1453"/>
      <c r="AE1613" s="1453"/>
      <c r="AF1613" s="1453"/>
      <c r="AG1613" s="1453"/>
      <c r="AH1613" s="1453"/>
      <c r="AI1613" s="1453"/>
      <c r="AJ1613" s="1453"/>
      <c r="AK1613" s="1453"/>
      <c r="AL1613" s="1453"/>
      <c r="AM1613" s="1453"/>
      <c r="AN1613" s="1453"/>
      <c r="AO1613" s="1453"/>
      <c r="AP1613" s="1453"/>
      <c r="AQ1613" s="1453"/>
      <c r="AR1613" s="1454"/>
      <c r="AS1613" s="1453"/>
      <c r="AT1613" s="1453"/>
      <c r="AU1613" s="1453"/>
      <c r="AV1613" s="1453"/>
      <c r="AW1613" s="1453"/>
      <c r="AX1613" s="1453"/>
      <c r="AY1613" s="1453"/>
      <c r="AZ1613" s="1453"/>
      <c r="BA1613" s="1453"/>
      <c r="BB1613" s="1453"/>
      <c r="BC1613" s="1453"/>
      <c r="BD1613" s="1453"/>
      <c r="BE1613" s="1453"/>
      <c r="BF1613" s="1453"/>
      <c r="BG1613" s="1453"/>
      <c r="BH1613" s="1453"/>
      <c r="BI1613" s="1453"/>
      <c r="BJ1613" s="1453"/>
      <c r="BK1613" s="1453"/>
      <c r="BL1613" s="1453"/>
      <c r="BM1613" s="1453"/>
      <c r="BN1613" s="1453"/>
      <c r="BO1613" s="1453"/>
      <c r="BP1613" s="1453"/>
      <c r="BQ1613" s="1453"/>
      <c r="BR1613" s="1453"/>
      <c r="BS1613" s="1453"/>
      <c r="BT1613" s="1453"/>
      <c r="BU1613" s="1453"/>
      <c r="BV1613" s="1453"/>
      <c r="BW1613" s="1453"/>
      <c r="BX1613" s="1453"/>
      <c r="BY1613" s="1453"/>
      <c r="BZ1613" s="1453"/>
      <c r="CA1613" s="1453"/>
      <c r="CB1613" s="1453"/>
      <c r="CC1613" s="1453"/>
      <c r="CD1613" s="1453"/>
      <c r="CE1613" s="1453"/>
      <c r="CF1613" s="1453"/>
      <c r="CG1613" s="1453"/>
      <c r="CH1613" s="1453"/>
      <c r="CI1613" s="1453"/>
      <c r="CJ1613" s="1453"/>
      <c r="CK1613" s="1453"/>
      <c r="CL1613" s="1453"/>
      <c r="CM1613" s="1453"/>
      <c r="CN1613" s="1453"/>
      <c r="CO1613" s="1453"/>
      <c r="CP1613" s="1453"/>
      <c r="CQ1613" s="1453"/>
      <c r="CR1613" s="1453"/>
      <c r="CS1613" s="1453"/>
      <c r="CT1613" s="1453"/>
      <c r="CU1613" s="1453"/>
      <c r="CV1613" s="1453"/>
      <c r="CW1613" s="1453"/>
      <c r="CX1613" s="1453"/>
      <c r="CY1613" s="1453"/>
      <c r="CZ1613" s="1453"/>
      <c r="DA1613" s="1453"/>
      <c r="DB1613" s="1453"/>
      <c r="DC1613" s="1453"/>
      <c r="DD1613" s="1453"/>
      <c r="DE1613" s="1453"/>
      <c r="DF1613" s="1453"/>
      <c r="DG1613" s="1453"/>
      <c r="DH1613" s="1453"/>
      <c r="DI1613" s="1453"/>
      <c r="DJ1613" s="1453"/>
      <c r="DK1613" s="1453"/>
      <c r="DL1613" s="1453"/>
      <c r="DM1613" s="1453"/>
      <c r="DN1613" s="1453"/>
      <c r="DO1613" s="1453"/>
      <c r="DP1613" s="1453"/>
      <c r="DQ1613" s="1453"/>
      <c r="DR1613" s="1453"/>
      <c r="DS1613" s="1453"/>
      <c r="DT1613" s="1453"/>
    </row>
    <row r="1614" spans="1:124" s="1543" customFormat="1" ht="21.9" customHeight="1" x14ac:dyDescent="0.3">
      <c r="A1614" s="1453"/>
      <c r="B1614" s="1453"/>
      <c r="C1614" s="1514"/>
      <c r="D1614" s="1514"/>
      <c r="E1614" s="1514"/>
      <c r="F1614" s="1848"/>
      <c r="G1614" s="1930"/>
      <c r="H1614" s="1516"/>
      <c r="I1614" s="1537"/>
      <c r="J1614" s="1537"/>
      <c r="K1614" s="1453"/>
      <c r="L1614" s="1453"/>
      <c r="M1614" s="1453"/>
      <c r="N1614" s="1514"/>
      <c r="O1614" s="1453"/>
      <c r="P1614" s="1453"/>
      <c r="Q1614" s="1453"/>
      <c r="R1614" s="1453"/>
      <c r="S1614" s="1453"/>
      <c r="T1614" s="1452"/>
      <c r="U1614"/>
      <c r="V1614"/>
      <c r="W1614" s="1453"/>
      <c r="X1614" s="1453"/>
      <c r="Y1614" s="1453"/>
      <c r="Z1614" s="1453"/>
      <c r="AA1614" s="1453"/>
      <c r="AB1614" s="1453"/>
      <c r="AC1614" s="1453"/>
      <c r="AD1614" s="1453"/>
      <c r="AE1614" s="1453"/>
      <c r="AF1614" s="1453"/>
      <c r="AG1614" s="1453"/>
      <c r="AH1614" s="1453"/>
      <c r="AI1614" s="1453"/>
      <c r="AJ1614" s="1453"/>
      <c r="AK1614" s="1453"/>
      <c r="AL1614" s="1453"/>
      <c r="AM1614" s="1453"/>
      <c r="AN1614" s="1453"/>
      <c r="AO1614" s="1453"/>
      <c r="AP1614" s="1453"/>
      <c r="AQ1614" s="1453"/>
      <c r="AR1614" s="1454"/>
      <c r="AS1614" s="1453"/>
      <c r="AT1614" s="1453"/>
      <c r="AU1614" s="1453"/>
      <c r="AV1614" s="1453"/>
      <c r="AW1614" s="1453"/>
      <c r="AX1614" s="1453"/>
      <c r="AY1614" s="1453"/>
      <c r="AZ1614" s="1453"/>
      <c r="BA1614" s="1453"/>
      <c r="BB1614" s="1453"/>
      <c r="BC1614" s="1453"/>
      <c r="BD1614" s="1453"/>
      <c r="BE1614" s="1453"/>
      <c r="BF1614" s="1453"/>
      <c r="BG1614" s="1453"/>
      <c r="BH1614" s="1453"/>
      <c r="BI1614" s="1453"/>
      <c r="BJ1614" s="1453"/>
      <c r="BK1614" s="1453"/>
      <c r="BL1614" s="1453"/>
      <c r="BM1614" s="1453"/>
      <c r="BN1614" s="1453"/>
      <c r="BO1614" s="1453"/>
      <c r="BP1614" s="1453"/>
      <c r="BQ1614" s="1453"/>
      <c r="BR1614" s="1453"/>
      <c r="BS1614" s="1453"/>
      <c r="BT1614" s="1453"/>
      <c r="BU1614" s="1453"/>
      <c r="BV1614" s="1453"/>
      <c r="BW1614" s="1453"/>
      <c r="BX1614" s="1453"/>
      <c r="BY1614" s="1453"/>
      <c r="BZ1614" s="1453"/>
      <c r="CA1614" s="1453"/>
      <c r="CB1614" s="1453"/>
      <c r="CC1614" s="1453"/>
      <c r="CD1614" s="1453"/>
      <c r="CE1614" s="1453"/>
      <c r="CF1614" s="1453"/>
      <c r="CG1614" s="1453"/>
      <c r="CH1614" s="1453"/>
      <c r="CI1614" s="1453"/>
      <c r="CJ1614" s="1453"/>
      <c r="CK1614" s="1453"/>
      <c r="CL1614" s="1453"/>
      <c r="CM1614" s="1453"/>
      <c r="CN1614" s="1453"/>
      <c r="CO1614" s="1453"/>
      <c r="CP1614" s="1453"/>
      <c r="CQ1614" s="1453"/>
      <c r="CR1614" s="1453"/>
      <c r="CS1614" s="1453"/>
      <c r="CT1614" s="1453"/>
      <c r="CU1614" s="1453"/>
      <c r="CV1614" s="1453"/>
      <c r="CW1614" s="1453"/>
      <c r="CX1614" s="1453"/>
      <c r="CY1614" s="1453"/>
      <c r="CZ1614" s="1453"/>
      <c r="DA1614" s="1453"/>
      <c r="DB1614" s="1453"/>
      <c r="DC1614" s="1453"/>
      <c r="DD1614" s="1453"/>
      <c r="DE1614" s="1453"/>
      <c r="DF1614" s="1453"/>
      <c r="DG1614" s="1453"/>
      <c r="DH1614" s="1453"/>
      <c r="DI1614" s="1453"/>
      <c r="DJ1614" s="1453"/>
      <c r="DK1614" s="1453"/>
      <c r="DL1614" s="1453"/>
      <c r="DM1614" s="1453"/>
      <c r="DN1614" s="1453"/>
      <c r="DO1614" s="1453"/>
      <c r="DP1614" s="1453"/>
      <c r="DQ1614" s="1453"/>
      <c r="DR1614" s="1453"/>
      <c r="DS1614" s="1453"/>
      <c r="DT1614" s="1453"/>
    </row>
    <row r="1615" spans="1:124" s="1543" customFormat="1" ht="21.9" customHeight="1" x14ac:dyDescent="0.3">
      <c r="A1615" s="1453"/>
      <c r="B1615" s="1453"/>
      <c r="C1615" s="1514"/>
      <c r="D1615" s="1514"/>
      <c r="E1615" s="1514"/>
      <c r="F1615" s="1848"/>
      <c r="G1615" s="1930"/>
      <c r="H1615" s="1516"/>
      <c r="I1615" s="1537"/>
      <c r="J1615" s="1537"/>
      <c r="K1615" s="1453"/>
      <c r="L1615" s="1453"/>
      <c r="M1615" s="1453"/>
      <c r="N1615" s="1514"/>
      <c r="O1615" s="1453"/>
      <c r="P1615" s="1453"/>
      <c r="Q1615" s="1453"/>
      <c r="R1615" s="1453"/>
      <c r="S1615" s="1453"/>
      <c r="T1615" s="1452"/>
      <c r="U1615"/>
      <c r="V1615"/>
      <c r="W1615" s="1453"/>
      <c r="X1615" s="1453"/>
      <c r="Y1615" s="1453"/>
      <c r="Z1615" s="1453"/>
      <c r="AA1615" s="1453"/>
      <c r="AB1615" s="1453"/>
      <c r="AC1615" s="1453"/>
      <c r="AD1615" s="1453"/>
      <c r="AE1615" s="1453"/>
      <c r="AF1615" s="1453"/>
      <c r="AG1615" s="1453"/>
      <c r="AH1615" s="1453"/>
      <c r="AI1615" s="1453"/>
      <c r="AJ1615" s="1453"/>
      <c r="AK1615" s="1453"/>
      <c r="AL1615" s="1453"/>
      <c r="AM1615" s="1453"/>
      <c r="AN1615" s="1453"/>
      <c r="AO1615" s="1453"/>
      <c r="AP1615" s="1453"/>
      <c r="AQ1615" s="1453"/>
      <c r="AR1615" s="1454"/>
      <c r="AS1615" s="1453"/>
      <c r="AT1615" s="1453"/>
      <c r="AU1615" s="1453"/>
      <c r="AV1615" s="1453"/>
      <c r="AW1615" s="1453"/>
      <c r="AX1615" s="1453"/>
      <c r="AY1615" s="1453"/>
      <c r="AZ1615" s="1453"/>
      <c r="BA1615" s="1453"/>
      <c r="BB1615" s="1453"/>
      <c r="BC1615" s="1453"/>
      <c r="BD1615" s="1453"/>
      <c r="BE1615" s="1453"/>
      <c r="BF1615" s="1453"/>
      <c r="BG1615" s="1453"/>
      <c r="BH1615" s="1453"/>
      <c r="BI1615" s="1453"/>
      <c r="BJ1615" s="1453"/>
      <c r="BK1615" s="1453"/>
      <c r="BL1615" s="1453"/>
      <c r="BM1615" s="1453"/>
      <c r="BN1615" s="1453"/>
      <c r="BO1615" s="1453"/>
      <c r="BP1615" s="1453"/>
      <c r="BQ1615" s="1453"/>
      <c r="BR1615" s="1453"/>
      <c r="BS1615" s="1453"/>
      <c r="BT1615" s="1453"/>
      <c r="BU1615" s="1453"/>
      <c r="BV1615" s="1453"/>
      <c r="BW1615" s="1453"/>
      <c r="BX1615" s="1453"/>
      <c r="BY1615" s="1453"/>
      <c r="BZ1615" s="1453"/>
      <c r="CA1615" s="1453"/>
      <c r="CB1615" s="1453"/>
      <c r="CC1615" s="1453"/>
      <c r="CD1615" s="1453"/>
      <c r="CE1615" s="1453"/>
      <c r="CF1615" s="1453"/>
      <c r="CG1615" s="1453"/>
      <c r="CH1615" s="1453"/>
      <c r="CI1615" s="1453"/>
      <c r="CJ1615" s="1453"/>
      <c r="CK1615" s="1453"/>
      <c r="CL1615" s="1453"/>
      <c r="CM1615" s="1453"/>
      <c r="CN1615" s="1453"/>
      <c r="CO1615" s="1453"/>
      <c r="CP1615" s="1453"/>
      <c r="CQ1615" s="1453"/>
      <c r="CR1615" s="1453"/>
      <c r="CS1615" s="1453"/>
      <c r="CT1615" s="1453"/>
      <c r="CU1615" s="1453"/>
      <c r="CV1615" s="1453"/>
      <c r="CW1615" s="1453"/>
      <c r="CX1615" s="1453"/>
      <c r="CY1615" s="1453"/>
      <c r="CZ1615" s="1453"/>
      <c r="DA1615" s="1453"/>
      <c r="DB1615" s="1453"/>
      <c r="DC1615" s="1453"/>
      <c r="DD1615" s="1453"/>
      <c r="DE1615" s="1453"/>
      <c r="DF1615" s="1453"/>
      <c r="DG1615" s="1453"/>
      <c r="DH1615" s="1453"/>
      <c r="DI1615" s="1453"/>
      <c r="DJ1615" s="1453"/>
      <c r="DK1615" s="1453"/>
      <c r="DL1615" s="1453"/>
      <c r="DM1615" s="1453"/>
      <c r="DN1615" s="1453"/>
      <c r="DO1615" s="1453"/>
      <c r="DP1615" s="1453"/>
      <c r="DQ1615" s="1453"/>
      <c r="DR1615" s="1453"/>
      <c r="DS1615" s="1453"/>
      <c r="DT1615" s="1453"/>
    </row>
    <row r="1616" spans="1:124" s="1543" customFormat="1" ht="21.9" customHeight="1" x14ac:dyDescent="0.3">
      <c r="A1616" s="1453"/>
      <c r="B1616" s="1453"/>
      <c r="C1616" s="1514"/>
      <c r="D1616" s="1514"/>
      <c r="E1616" s="1514"/>
      <c r="F1616" s="1848"/>
      <c r="G1616" s="1930"/>
      <c r="H1616" s="1516"/>
      <c r="I1616" s="1537"/>
      <c r="J1616" s="1537"/>
      <c r="K1616" s="1453"/>
      <c r="L1616" s="1453"/>
      <c r="M1616" s="1453"/>
      <c r="N1616" s="1514"/>
      <c r="O1616" s="1453"/>
      <c r="P1616" s="1453"/>
      <c r="Q1616" s="1453"/>
      <c r="R1616" s="1453"/>
      <c r="S1616" s="1453"/>
      <c r="T1616" s="1452"/>
      <c r="U1616"/>
      <c r="V1616"/>
      <c r="W1616" s="1453"/>
      <c r="X1616" s="1453"/>
      <c r="Y1616" s="1453"/>
      <c r="Z1616" s="1453"/>
      <c r="AA1616" s="1453"/>
      <c r="AB1616" s="1453"/>
      <c r="AC1616" s="1453"/>
      <c r="AD1616" s="1453"/>
      <c r="AE1616" s="1453"/>
      <c r="AF1616" s="1453"/>
      <c r="AG1616" s="1453"/>
      <c r="AH1616" s="1453"/>
      <c r="AI1616" s="1453"/>
      <c r="AJ1616" s="1453"/>
      <c r="AK1616" s="1453"/>
      <c r="AL1616" s="1453"/>
      <c r="AM1616" s="1453"/>
      <c r="AN1616" s="1453"/>
      <c r="AO1616" s="1453"/>
      <c r="AP1616" s="1453"/>
      <c r="AQ1616" s="1453"/>
      <c r="AR1616" s="1454"/>
      <c r="AS1616" s="1453"/>
      <c r="AT1616" s="1453"/>
      <c r="AU1616" s="1453"/>
      <c r="AV1616" s="1453"/>
      <c r="AW1616" s="1453"/>
      <c r="AX1616" s="1453"/>
      <c r="AY1616" s="1453"/>
      <c r="AZ1616" s="1453"/>
      <c r="BA1616" s="1453"/>
      <c r="BB1616" s="1453"/>
      <c r="BC1616" s="1453"/>
      <c r="BD1616" s="1453"/>
      <c r="BE1616" s="1453"/>
      <c r="BF1616" s="1453"/>
      <c r="BG1616" s="1453"/>
      <c r="BH1616" s="1453"/>
      <c r="BI1616" s="1453"/>
      <c r="BJ1616" s="1453"/>
      <c r="BK1616" s="1453"/>
      <c r="BL1616" s="1453"/>
      <c r="BM1616" s="1453"/>
      <c r="BN1616" s="1453"/>
      <c r="BO1616" s="1453"/>
      <c r="BP1616" s="1453"/>
      <c r="BQ1616" s="1453"/>
      <c r="BR1616" s="1453"/>
      <c r="BS1616" s="1453"/>
      <c r="BT1616" s="1453"/>
      <c r="BU1616" s="1453"/>
      <c r="BV1616" s="1453"/>
      <c r="BW1616" s="1453"/>
      <c r="BX1616" s="1453"/>
      <c r="BY1616" s="1453"/>
      <c r="BZ1616" s="1453"/>
      <c r="CA1616" s="1453"/>
      <c r="CB1616" s="1453"/>
      <c r="CC1616" s="1453"/>
      <c r="CD1616" s="1453"/>
      <c r="CE1616" s="1453"/>
      <c r="CF1616" s="1453"/>
      <c r="CG1616" s="1453"/>
      <c r="CH1616" s="1453"/>
      <c r="CI1616" s="1453"/>
      <c r="CJ1616" s="1453"/>
      <c r="CK1616" s="1453"/>
      <c r="CL1616" s="1453"/>
      <c r="CM1616" s="1453"/>
      <c r="CN1616" s="1453"/>
      <c r="CO1616" s="1453"/>
      <c r="CP1616" s="1453"/>
      <c r="CQ1616" s="1453"/>
      <c r="CR1616" s="1453"/>
      <c r="CS1616" s="1453"/>
      <c r="CT1616" s="1453"/>
      <c r="CU1616" s="1453"/>
      <c r="CV1616" s="1453"/>
      <c r="CW1616" s="1453"/>
      <c r="CX1616" s="1453"/>
      <c r="CY1616" s="1453"/>
      <c r="CZ1616" s="1453"/>
      <c r="DA1616" s="1453"/>
      <c r="DB1616" s="1453"/>
      <c r="DC1616" s="1453"/>
      <c r="DD1616" s="1453"/>
      <c r="DE1616" s="1453"/>
      <c r="DF1616" s="1453"/>
      <c r="DG1616" s="1453"/>
      <c r="DH1616" s="1453"/>
      <c r="DI1616" s="1453"/>
      <c r="DJ1616" s="1453"/>
      <c r="DK1616" s="1453"/>
      <c r="DL1616" s="1453"/>
      <c r="DM1616" s="1453"/>
      <c r="DN1616" s="1453"/>
      <c r="DO1616" s="1453"/>
      <c r="DP1616" s="1453"/>
      <c r="DQ1616" s="1453"/>
      <c r="DR1616" s="1453"/>
      <c r="DS1616" s="1453"/>
      <c r="DT1616" s="1453"/>
    </row>
    <row r="1617" spans="1:124" s="1543" customFormat="1" ht="21.9" customHeight="1" x14ac:dyDescent="0.3">
      <c r="A1617" s="1453"/>
      <c r="B1617" s="1453"/>
      <c r="C1617" s="1514"/>
      <c r="D1617" s="1514"/>
      <c r="E1617" s="1514"/>
      <c r="F1617" s="1848"/>
      <c r="G1617" s="1930"/>
      <c r="H1617" s="1516"/>
      <c r="I1617" s="1537"/>
      <c r="J1617" s="1537"/>
      <c r="K1617" s="1453"/>
      <c r="L1617" s="1453"/>
      <c r="M1617" s="1453"/>
      <c r="N1617" s="1514"/>
      <c r="O1617" s="1453"/>
      <c r="P1617" s="1453"/>
      <c r="Q1617" s="1453"/>
      <c r="R1617" s="1453"/>
      <c r="S1617" s="1453"/>
      <c r="T1617" s="1452"/>
      <c r="U1617"/>
      <c r="V1617"/>
      <c r="W1617" s="1453"/>
      <c r="X1617" s="1453"/>
      <c r="Y1617" s="1453"/>
      <c r="Z1617" s="1453"/>
      <c r="AA1617" s="1453"/>
      <c r="AB1617" s="1453"/>
      <c r="AC1617" s="1453"/>
      <c r="AD1617" s="1453"/>
      <c r="AE1617" s="1453"/>
      <c r="AF1617" s="1453"/>
      <c r="AG1617" s="1453"/>
      <c r="AH1617" s="1453"/>
      <c r="AI1617" s="1453"/>
      <c r="AJ1617" s="1453"/>
      <c r="AK1617" s="1453"/>
      <c r="AL1617" s="1453"/>
      <c r="AM1617" s="1453"/>
      <c r="AN1617" s="1453"/>
      <c r="AO1617" s="1453"/>
      <c r="AP1617" s="1453"/>
      <c r="AQ1617" s="1453"/>
      <c r="AR1617" s="1454"/>
      <c r="AS1617" s="1453"/>
      <c r="AT1617" s="1453"/>
      <c r="AU1617" s="1453"/>
      <c r="AV1617" s="1453"/>
      <c r="AW1617" s="1453"/>
      <c r="AX1617" s="1453"/>
      <c r="AY1617" s="1453"/>
      <c r="AZ1617" s="1453"/>
      <c r="BA1617" s="1453"/>
      <c r="BB1617" s="1453"/>
      <c r="BC1617" s="1453"/>
      <c r="BD1617" s="1453"/>
      <c r="BE1617" s="1453"/>
      <c r="BF1617" s="1453"/>
      <c r="BG1617" s="1453"/>
      <c r="BH1617" s="1453"/>
      <c r="BI1617" s="1453"/>
      <c r="BJ1617" s="1453"/>
      <c r="BK1617" s="1453"/>
      <c r="BL1617" s="1453"/>
      <c r="BM1617" s="1453"/>
      <c r="BN1617" s="1453"/>
      <c r="BO1617" s="1453"/>
      <c r="BP1617" s="1453"/>
      <c r="BQ1617" s="1453"/>
      <c r="BR1617" s="1453"/>
      <c r="BS1617" s="1453"/>
      <c r="BT1617" s="1453"/>
      <c r="BU1617" s="1453"/>
      <c r="BV1617" s="1453"/>
      <c r="BW1617" s="1453"/>
      <c r="BX1617" s="1453"/>
      <c r="BY1617" s="1453"/>
      <c r="BZ1617" s="1453"/>
      <c r="CA1617" s="1453"/>
      <c r="CB1617" s="1453"/>
      <c r="CC1617" s="1453"/>
      <c r="CD1617" s="1453"/>
      <c r="CE1617" s="1453"/>
      <c r="CF1617" s="1453"/>
      <c r="CG1617" s="1453"/>
      <c r="CH1617" s="1453"/>
      <c r="CI1617" s="1453"/>
      <c r="CJ1617" s="1453"/>
      <c r="CK1617" s="1453"/>
      <c r="CL1617" s="1453"/>
      <c r="CM1617" s="1453"/>
      <c r="CN1617" s="1453"/>
      <c r="CO1617" s="1453"/>
      <c r="CP1617" s="1453"/>
      <c r="CQ1617" s="1453"/>
      <c r="CR1617" s="1453"/>
      <c r="CS1617" s="1453"/>
      <c r="CT1617" s="1453"/>
      <c r="CU1617" s="1453"/>
      <c r="CV1617" s="1453"/>
      <c r="CW1617" s="1453"/>
      <c r="CX1617" s="1453"/>
      <c r="CY1617" s="1453"/>
      <c r="CZ1617" s="1453"/>
      <c r="DA1617" s="1453"/>
      <c r="DB1617" s="1453"/>
      <c r="DC1617" s="1453"/>
      <c r="DD1617" s="1453"/>
      <c r="DE1617" s="1453"/>
      <c r="DF1617" s="1453"/>
      <c r="DG1617" s="1453"/>
      <c r="DH1617" s="1453"/>
      <c r="DI1617" s="1453"/>
      <c r="DJ1617" s="1453"/>
      <c r="DK1617" s="1453"/>
      <c r="DL1617" s="1453"/>
      <c r="DM1617" s="1453"/>
      <c r="DN1617" s="1453"/>
      <c r="DO1617" s="1453"/>
      <c r="DP1617" s="1453"/>
      <c r="DQ1617" s="1453"/>
      <c r="DR1617" s="1453"/>
      <c r="DS1617" s="1453"/>
      <c r="DT1617" s="1453"/>
    </row>
    <row r="1618" spans="1:124" s="1543" customFormat="1" ht="21.9" customHeight="1" x14ac:dyDescent="0.3">
      <c r="A1618" s="1453"/>
      <c r="B1618" s="1453"/>
      <c r="C1618" s="1514"/>
      <c r="D1618" s="1514"/>
      <c r="E1618" s="1514"/>
      <c r="F1618" s="1848"/>
      <c r="G1618" s="1930"/>
      <c r="H1618" s="1516"/>
      <c r="I1618" s="1537"/>
      <c r="J1618" s="1537"/>
      <c r="K1618" s="1453"/>
      <c r="L1618" s="1453"/>
      <c r="M1618" s="1453"/>
      <c r="N1618" s="1514"/>
      <c r="O1618" s="1453"/>
      <c r="P1618" s="1453"/>
      <c r="Q1618" s="1453"/>
      <c r="R1618" s="1453"/>
      <c r="S1618" s="1453"/>
      <c r="T1618" s="1452"/>
      <c r="U1618"/>
      <c r="V1618"/>
      <c r="W1618" s="1453"/>
      <c r="X1618" s="1453"/>
      <c r="Y1618" s="1453"/>
      <c r="Z1618" s="1453"/>
      <c r="AA1618" s="1453"/>
      <c r="AB1618" s="1453"/>
      <c r="AC1618" s="1453"/>
      <c r="AD1618" s="1453"/>
      <c r="AE1618" s="1453"/>
      <c r="AF1618" s="1453"/>
      <c r="AG1618" s="1453"/>
      <c r="AH1618" s="1453"/>
      <c r="AI1618" s="1453"/>
      <c r="AJ1618" s="1453"/>
      <c r="AK1618" s="1453"/>
      <c r="AL1618" s="1453"/>
      <c r="AM1618" s="1453"/>
      <c r="AN1618" s="1453"/>
      <c r="AO1618" s="1453"/>
      <c r="AP1618" s="1453"/>
      <c r="AQ1618" s="1453"/>
      <c r="AR1618" s="1454"/>
      <c r="AS1618" s="1453"/>
      <c r="AT1618" s="1453"/>
      <c r="AU1618" s="1453"/>
      <c r="AV1618" s="1453"/>
      <c r="AW1618" s="1453"/>
      <c r="AX1618" s="1453"/>
      <c r="AY1618" s="1453"/>
      <c r="AZ1618" s="1453"/>
      <c r="BA1618" s="1453"/>
      <c r="BB1618" s="1453"/>
      <c r="BC1618" s="1453"/>
      <c r="BD1618" s="1453"/>
      <c r="BE1618" s="1453"/>
      <c r="BF1618" s="1453"/>
      <c r="BG1618" s="1453"/>
      <c r="BH1618" s="1453"/>
      <c r="BI1618" s="1453"/>
      <c r="BJ1618" s="1453"/>
      <c r="BK1618" s="1453"/>
      <c r="BL1618" s="1453"/>
      <c r="BM1618" s="1453"/>
      <c r="BN1618" s="1453"/>
      <c r="BO1618" s="1453"/>
      <c r="BP1618" s="1453"/>
      <c r="BQ1618" s="1453"/>
      <c r="BR1618" s="1453"/>
      <c r="BS1618" s="1453"/>
      <c r="BT1618" s="1453"/>
      <c r="BU1618" s="1453"/>
      <c r="BV1618" s="1453"/>
      <c r="BW1618" s="1453"/>
      <c r="BX1618" s="1453"/>
      <c r="BY1618" s="1453"/>
      <c r="BZ1618" s="1453"/>
      <c r="CA1618" s="1453"/>
      <c r="CB1618" s="1453"/>
      <c r="CC1618" s="1453"/>
      <c r="CD1618" s="1453"/>
      <c r="CE1618" s="1453"/>
      <c r="CF1618" s="1453"/>
      <c r="CG1618" s="1453"/>
      <c r="CH1618" s="1453"/>
      <c r="CI1618" s="1453"/>
      <c r="CJ1618" s="1453"/>
      <c r="CK1618" s="1453"/>
      <c r="CL1618" s="1453"/>
      <c r="CM1618" s="1453"/>
      <c r="CN1618" s="1453"/>
      <c r="CO1618" s="1453"/>
      <c r="CP1618" s="1453"/>
      <c r="CQ1618" s="1453"/>
      <c r="CR1618" s="1453"/>
      <c r="CS1618" s="1453"/>
      <c r="CT1618" s="1453"/>
      <c r="CU1618" s="1453"/>
      <c r="CV1618" s="1453"/>
      <c r="CW1618" s="1453"/>
      <c r="CX1618" s="1453"/>
      <c r="CY1618" s="1453"/>
      <c r="CZ1618" s="1453"/>
      <c r="DA1618" s="1453"/>
      <c r="DB1618" s="1453"/>
      <c r="DC1618" s="1453"/>
      <c r="DD1618" s="1453"/>
      <c r="DE1618" s="1453"/>
      <c r="DF1618" s="1453"/>
      <c r="DG1618" s="1453"/>
      <c r="DH1618" s="1453"/>
      <c r="DI1618" s="1453"/>
      <c r="DJ1618" s="1453"/>
      <c r="DK1618" s="1453"/>
      <c r="DL1618" s="1453"/>
      <c r="DM1618" s="1453"/>
      <c r="DN1618" s="1453"/>
      <c r="DO1618" s="1453"/>
      <c r="DP1618" s="1453"/>
      <c r="DQ1618" s="1453"/>
      <c r="DR1618" s="1453"/>
      <c r="DS1618" s="1453"/>
      <c r="DT1618" s="1453"/>
    </row>
    <row r="1619" spans="1:124" s="1543" customFormat="1" ht="21.9" customHeight="1" x14ac:dyDescent="0.3">
      <c r="A1619" s="1453"/>
      <c r="B1619" s="1453"/>
      <c r="C1619" s="1514"/>
      <c r="D1619" s="1514"/>
      <c r="E1619" s="1514"/>
      <c r="F1619" s="1848"/>
      <c r="G1619" s="1930"/>
      <c r="H1619" s="1516"/>
      <c r="I1619" s="1537"/>
      <c r="J1619" s="1537"/>
      <c r="K1619" s="1453"/>
      <c r="L1619" s="1453"/>
      <c r="M1619" s="1453"/>
      <c r="N1619" s="1514"/>
      <c r="O1619" s="1453"/>
      <c r="P1619" s="1453"/>
      <c r="Q1619" s="1453"/>
      <c r="R1619" s="1453"/>
      <c r="S1619" s="1453"/>
      <c r="T1619" s="1452"/>
      <c r="U1619"/>
      <c r="V1619"/>
      <c r="W1619" s="1453"/>
      <c r="X1619" s="1453"/>
      <c r="Y1619" s="1453"/>
      <c r="Z1619" s="1453"/>
      <c r="AA1619" s="1453"/>
      <c r="AB1619" s="1453"/>
      <c r="AC1619" s="1453"/>
      <c r="AD1619" s="1453"/>
      <c r="AE1619" s="1453"/>
      <c r="AF1619" s="1453"/>
      <c r="AG1619" s="1453"/>
      <c r="AH1619" s="1453"/>
      <c r="AI1619" s="1453"/>
      <c r="AJ1619" s="1453"/>
      <c r="AK1619" s="1453"/>
      <c r="AL1619" s="1453"/>
      <c r="AM1619" s="1453"/>
      <c r="AN1619" s="1453"/>
      <c r="AO1619" s="1453"/>
      <c r="AP1619" s="1453"/>
      <c r="AQ1619" s="1453"/>
      <c r="AR1619" s="1454"/>
      <c r="AS1619" s="1453"/>
      <c r="AT1619" s="1453"/>
      <c r="AU1619" s="1453"/>
      <c r="AV1619" s="1453"/>
      <c r="AW1619" s="1453"/>
      <c r="AX1619" s="1453"/>
      <c r="AY1619" s="1453"/>
      <c r="AZ1619" s="1453"/>
      <c r="BA1619" s="1453"/>
      <c r="BB1619" s="1453"/>
      <c r="BC1619" s="1453"/>
      <c r="BD1619" s="1453"/>
      <c r="BE1619" s="1453"/>
      <c r="BF1619" s="1453"/>
      <c r="BG1619" s="1453"/>
      <c r="BH1619" s="1453"/>
      <c r="BI1619" s="1453"/>
      <c r="BJ1619" s="1453"/>
      <c r="BK1619" s="1453"/>
      <c r="BL1619" s="1453"/>
      <c r="BM1619" s="1453"/>
      <c r="BN1619" s="1453"/>
      <c r="BO1619" s="1453"/>
      <c r="BP1619" s="1453"/>
      <c r="BQ1619" s="1453"/>
      <c r="BR1619" s="1453"/>
      <c r="BS1619" s="1453"/>
      <c r="BT1619" s="1453"/>
      <c r="BU1619" s="1453"/>
      <c r="BV1619" s="1453"/>
      <c r="BW1619" s="1453"/>
      <c r="BX1619" s="1453"/>
      <c r="BY1619" s="1453"/>
      <c r="BZ1619" s="1453"/>
      <c r="CA1619" s="1453"/>
      <c r="CB1619" s="1453"/>
      <c r="CC1619" s="1453"/>
      <c r="CD1619" s="1453"/>
      <c r="CE1619" s="1453"/>
      <c r="CF1619" s="1453"/>
      <c r="CG1619" s="1453"/>
      <c r="CH1619" s="1453"/>
      <c r="CI1619" s="1453"/>
      <c r="CJ1619" s="1453"/>
      <c r="CK1619" s="1453"/>
      <c r="CL1619" s="1453"/>
      <c r="CM1619" s="1453"/>
      <c r="CN1619" s="1453"/>
      <c r="CO1619" s="1453"/>
      <c r="CP1619" s="1453"/>
      <c r="CQ1619" s="1453"/>
      <c r="CR1619" s="1453"/>
      <c r="CS1619" s="1453"/>
      <c r="CT1619" s="1453"/>
      <c r="CU1619" s="1453"/>
      <c r="CV1619" s="1453"/>
      <c r="CW1619" s="1453"/>
      <c r="CX1619" s="1453"/>
      <c r="CY1619" s="1453"/>
      <c r="CZ1619" s="1453"/>
      <c r="DA1619" s="1453"/>
      <c r="DB1619" s="1453"/>
      <c r="DC1619" s="1453"/>
      <c r="DD1619" s="1453"/>
      <c r="DE1619" s="1453"/>
      <c r="DF1619" s="1453"/>
      <c r="DG1619" s="1453"/>
      <c r="DH1619" s="1453"/>
      <c r="DI1619" s="1453"/>
      <c r="DJ1619" s="1453"/>
      <c r="DK1619" s="1453"/>
      <c r="DL1619" s="1453"/>
      <c r="DM1619" s="1453"/>
      <c r="DN1619" s="1453"/>
      <c r="DO1619" s="1453"/>
      <c r="DP1619" s="1453"/>
      <c r="DQ1619" s="1453"/>
      <c r="DR1619" s="1453"/>
      <c r="DS1619" s="1453"/>
      <c r="DT1619" s="1453"/>
    </row>
    <row r="1620" spans="1:124" s="1543" customFormat="1" ht="21.9" customHeight="1" x14ac:dyDescent="0.3">
      <c r="A1620" s="1453"/>
      <c r="B1620" s="1453"/>
      <c r="C1620" s="1514"/>
      <c r="D1620" s="1514"/>
      <c r="E1620" s="1514"/>
      <c r="F1620" s="1848"/>
      <c r="G1620" s="1930"/>
      <c r="H1620" s="1516"/>
      <c r="I1620" s="1537"/>
      <c r="J1620" s="1537"/>
      <c r="K1620" s="1453"/>
      <c r="L1620" s="1453"/>
      <c r="M1620" s="1453"/>
      <c r="N1620" s="1514"/>
      <c r="O1620" s="1453"/>
      <c r="P1620" s="1453"/>
      <c r="Q1620" s="1453"/>
      <c r="R1620" s="1453"/>
      <c r="S1620" s="1453"/>
      <c r="T1620" s="1452"/>
      <c r="U1620"/>
      <c r="V1620"/>
      <c r="W1620" s="1453"/>
      <c r="X1620" s="1453"/>
      <c r="Y1620" s="1453"/>
      <c r="Z1620" s="1453"/>
      <c r="AA1620" s="1453"/>
      <c r="AB1620" s="1453"/>
      <c r="AC1620" s="1453"/>
      <c r="AD1620" s="1453"/>
      <c r="AE1620" s="1453"/>
      <c r="AF1620" s="1453"/>
      <c r="AG1620" s="1453"/>
      <c r="AH1620" s="1453"/>
      <c r="AI1620" s="1453"/>
      <c r="AJ1620" s="1453"/>
      <c r="AK1620" s="1453"/>
      <c r="AL1620" s="1453"/>
      <c r="AM1620" s="1453"/>
      <c r="AN1620" s="1453"/>
      <c r="AO1620" s="1453"/>
      <c r="AP1620" s="1453"/>
      <c r="AQ1620" s="1453"/>
      <c r="AR1620" s="1454"/>
      <c r="AS1620" s="1453"/>
      <c r="AT1620" s="1453"/>
      <c r="AU1620" s="1453"/>
      <c r="AV1620" s="1453"/>
      <c r="AW1620" s="1453"/>
      <c r="AX1620" s="1453"/>
      <c r="AY1620" s="1453"/>
      <c r="AZ1620" s="1453"/>
      <c r="BA1620" s="1453"/>
      <c r="BB1620" s="1453"/>
      <c r="BC1620" s="1453"/>
      <c r="BD1620" s="1453"/>
      <c r="BE1620" s="1453"/>
      <c r="BF1620" s="1453"/>
      <c r="BG1620" s="1453"/>
      <c r="BH1620" s="1453"/>
      <c r="BI1620" s="1453"/>
      <c r="BJ1620" s="1453"/>
      <c r="BK1620" s="1453"/>
      <c r="BL1620" s="1453"/>
      <c r="BM1620" s="1453"/>
      <c r="BN1620" s="1453"/>
      <c r="BO1620" s="1453"/>
      <c r="BP1620" s="1453"/>
      <c r="BQ1620" s="1453"/>
      <c r="BR1620" s="1453"/>
      <c r="BS1620" s="1453"/>
      <c r="BT1620" s="1453"/>
      <c r="BU1620" s="1453"/>
      <c r="BV1620" s="1453"/>
      <c r="BW1620" s="1453"/>
      <c r="BX1620" s="1453"/>
      <c r="BY1620" s="1453"/>
      <c r="BZ1620" s="1453"/>
      <c r="CA1620" s="1453"/>
      <c r="CB1620" s="1453"/>
      <c r="CC1620" s="1453"/>
      <c r="CD1620" s="1453"/>
      <c r="CE1620" s="1453"/>
      <c r="CF1620" s="1453"/>
      <c r="CG1620" s="1453"/>
      <c r="CH1620" s="1453"/>
      <c r="CI1620" s="1453"/>
      <c r="CJ1620" s="1453"/>
      <c r="CK1620" s="1453"/>
      <c r="CL1620" s="1453"/>
      <c r="CM1620" s="1453"/>
      <c r="CN1620" s="1453"/>
      <c r="CO1620" s="1453"/>
      <c r="CP1620" s="1453"/>
      <c r="CQ1620" s="1453"/>
      <c r="CR1620" s="1453"/>
      <c r="CS1620" s="1453"/>
      <c r="CT1620" s="1453"/>
      <c r="CU1620" s="1453"/>
      <c r="CV1620" s="1453"/>
      <c r="CW1620" s="1453"/>
      <c r="CX1620" s="1453"/>
      <c r="CY1620" s="1453"/>
      <c r="CZ1620" s="1453"/>
      <c r="DA1620" s="1453"/>
      <c r="DB1620" s="1453"/>
      <c r="DC1620" s="1453"/>
      <c r="DD1620" s="1453"/>
      <c r="DE1620" s="1453"/>
      <c r="DF1620" s="1453"/>
      <c r="DG1620" s="1453"/>
      <c r="DH1620" s="1453"/>
      <c r="DI1620" s="1453"/>
      <c r="DJ1620" s="1453"/>
      <c r="DK1620" s="1453"/>
      <c r="DL1620" s="1453"/>
      <c r="DM1620" s="1453"/>
      <c r="DN1620" s="1453"/>
      <c r="DO1620" s="1453"/>
      <c r="DP1620" s="1453"/>
      <c r="DQ1620" s="1453"/>
      <c r="DR1620" s="1453"/>
      <c r="DS1620" s="1453"/>
      <c r="DT1620" s="1453"/>
    </row>
    <row r="1621" spans="1:124" s="1543" customFormat="1" ht="21.9" customHeight="1" x14ac:dyDescent="0.3">
      <c r="A1621" s="1453"/>
      <c r="B1621" s="1453"/>
      <c r="C1621" s="1514"/>
      <c r="D1621" s="1514"/>
      <c r="E1621" s="1514"/>
      <c r="F1621" s="1848"/>
      <c r="G1621" s="1930"/>
      <c r="H1621" s="1516"/>
      <c r="I1621" s="1537"/>
      <c r="J1621" s="1537"/>
      <c r="K1621" s="1453"/>
      <c r="L1621" s="1453"/>
      <c r="M1621" s="1453"/>
      <c r="N1621" s="1514"/>
      <c r="O1621" s="1453"/>
      <c r="P1621" s="1453"/>
      <c r="Q1621" s="1453"/>
      <c r="R1621" s="1453"/>
      <c r="S1621" s="1453"/>
      <c r="T1621" s="1452"/>
      <c r="U1621"/>
      <c r="V1621"/>
      <c r="W1621" s="1453"/>
      <c r="X1621" s="1453"/>
      <c r="Y1621" s="1453"/>
      <c r="Z1621" s="1453"/>
      <c r="AA1621" s="1453"/>
      <c r="AB1621" s="1453"/>
      <c r="AC1621" s="1453"/>
      <c r="AD1621" s="1453"/>
      <c r="AE1621" s="1453"/>
      <c r="AF1621" s="1453"/>
      <c r="AG1621" s="1453"/>
      <c r="AH1621" s="1453"/>
      <c r="AI1621" s="1453"/>
      <c r="AJ1621" s="1453"/>
      <c r="AK1621" s="1453"/>
      <c r="AL1621" s="1453"/>
      <c r="AM1621" s="1453"/>
      <c r="AN1621" s="1453"/>
      <c r="AO1621" s="1453"/>
      <c r="AP1621" s="1453"/>
      <c r="AQ1621" s="1453"/>
      <c r="AR1621" s="1454"/>
      <c r="AS1621" s="1453"/>
      <c r="AT1621" s="1453"/>
      <c r="AU1621" s="1453"/>
      <c r="AV1621" s="1453"/>
      <c r="AW1621" s="1453"/>
      <c r="AX1621" s="1453"/>
      <c r="AY1621" s="1453"/>
      <c r="AZ1621" s="1453"/>
      <c r="BA1621" s="1453"/>
      <c r="BB1621" s="1453"/>
      <c r="BC1621" s="1453"/>
      <c r="BD1621" s="1453"/>
      <c r="BE1621" s="1453"/>
      <c r="BF1621" s="1453"/>
      <c r="BG1621" s="1453"/>
      <c r="BH1621" s="1453"/>
      <c r="BI1621" s="1453"/>
      <c r="BJ1621" s="1453"/>
      <c r="BK1621" s="1453"/>
      <c r="BL1621" s="1453"/>
      <c r="BM1621" s="1453"/>
      <c r="BN1621" s="1453"/>
      <c r="BO1621" s="1453"/>
      <c r="BP1621" s="1453"/>
      <c r="BQ1621" s="1453"/>
      <c r="BR1621" s="1453"/>
      <c r="BS1621" s="1453"/>
      <c r="BT1621" s="1453"/>
      <c r="BU1621" s="1453"/>
      <c r="BV1621" s="1453"/>
      <c r="BW1621" s="1453"/>
      <c r="BX1621" s="1453"/>
      <c r="BY1621" s="1453"/>
      <c r="BZ1621" s="1453"/>
      <c r="CA1621" s="1453"/>
      <c r="CB1621" s="1453"/>
      <c r="CC1621" s="1453"/>
      <c r="CD1621" s="1453"/>
      <c r="CE1621" s="1453"/>
      <c r="CF1621" s="1453"/>
      <c r="CG1621" s="1453"/>
      <c r="CH1621" s="1453"/>
      <c r="CI1621" s="1453"/>
      <c r="CJ1621" s="1453"/>
      <c r="CK1621" s="1453"/>
      <c r="CL1621" s="1453"/>
      <c r="CM1621" s="1453"/>
      <c r="CN1621" s="1453"/>
      <c r="CO1621" s="1453"/>
      <c r="CP1621" s="1453"/>
      <c r="CQ1621" s="1453"/>
      <c r="CR1621" s="1453"/>
      <c r="CS1621" s="1453"/>
      <c r="CT1621" s="1453"/>
      <c r="CU1621" s="1453"/>
      <c r="CV1621" s="1453"/>
      <c r="CW1621" s="1453"/>
      <c r="CX1621" s="1453"/>
      <c r="CY1621" s="1453"/>
      <c r="CZ1621" s="1453"/>
      <c r="DA1621" s="1453"/>
      <c r="DB1621" s="1453"/>
      <c r="DC1621" s="1453"/>
      <c r="DD1621" s="1453"/>
      <c r="DE1621" s="1453"/>
      <c r="DF1621" s="1453"/>
      <c r="DG1621" s="1453"/>
      <c r="DH1621" s="1453"/>
      <c r="DI1621" s="1453"/>
      <c r="DJ1621" s="1453"/>
      <c r="DK1621" s="1453"/>
      <c r="DL1621" s="1453"/>
      <c r="DM1621" s="1453"/>
      <c r="DN1621" s="1453"/>
      <c r="DO1621" s="1453"/>
      <c r="DP1621" s="1453"/>
      <c r="DQ1621" s="1453"/>
      <c r="DR1621" s="1453"/>
      <c r="DS1621" s="1453"/>
      <c r="DT1621" s="1453"/>
    </row>
    <row r="1622" spans="1:124" s="1543" customFormat="1" ht="21.9" customHeight="1" x14ac:dyDescent="0.3">
      <c r="A1622" s="1453"/>
      <c r="B1622" s="1453"/>
      <c r="C1622" s="1514"/>
      <c r="D1622" s="1514"/>
      <c r="E1622" s="1514"/>
      <c r="F1622" s="1848"/>
      <c r="G1622" s="1930"/>
      <c r="H1622" s="1516"/>
      <c r="I1622" s="1537"/>
      <c r="J1622" s="1537"/>
      <c r="K1622" s="1453"/>
      <c r="L1622" s="1453"/>
      <c r="M1622" s="1453"/>
      <c r="N1622" s="1514"/>
      <c r="O1622" s="1453"/>
      <c r="P1622" s="1453"/>
      <c r="Q1622" s="1453"/>
      <c r="R1622" s="1453"/>
      <c r="S1622" s="1453"/>
      <c r="T1622" s="1452"/>
      <c r="U1622"/>
      <c r="V1622"/>
      <c r="W1622" s="1453"/>
      <c r="X1622" s="1453"/>
      <c r="Y1622" s="1453"/>
      <c r="Z1622" s="1453"/>
      <c r="AA1622" s="1453"/>
      <c r="AB1622" s="1453"/>
      <c r="AC1622" s="1453"/>
      <c r="AD1622" s="1453"/>
      <c r="AE1622" s="1453"/>
      <c r="AF1622" s="1453"/>
      <c r="AG1622" s="1453"/>
      <c r="AH1622" s="1453"/>
      <c r="AI1622" s="1453"/>
      <c r="AJ1622" s="1453"/>
      <c r="AK1622" s="1453"/>
      <c r="AL1622" s="1453"/>
      <c r="AM1622" s="1453"/>
      <c r="AN1622" s="1453"/>
      <c r="AO1622" s="1453"/>
      <c r="AP1622" s="1453"/>
      <c r="AQ1622" s="1453"/>
      <c r="AR1622" s="1454"/>
      <c r="AS1622" s="1453"/>
      <c r="AT1622" s="1453"/>
      <c r="AU1622" s="1453"/>
      <c r="AV1622" s="1453"/>
      <c r="AW1622" s="1453"/>
      <c r="AX1622" s="1453"/>
      <c r="AY1622" s="1453"/>
      <c r="AZ1622" s="1453"/>
      <c r="BA1622" s="1453"/>
      <c r="BB1622" s="1453"/>
      <c r="BC1622" s="1453"/>
      <c r="BD1622" s="1453"/>
      <c r="BE1622" s="1453"/>
      <c r="BF1622" s="1453"/>
      <c r="BG1622" s="1453"/>
      <c r="BH1622" s="1453"/>
      <c r="BI1622" s="1453"/>
      <c r="BJ1622" s="1453"/>
      <c r="BK1622" s="1453"/>
      <c r="BL1622" s="1453"/>
      <c r="BM1622" s="1453"/>
      <c r="BN1622" s="1453"/>
      <c r="BO1622" s="1453"/>
      <c r="BP1622" s="1453"/>
      <c r="BQ1622" s="1453"/>
      <c r="BR1622" s="1453"/>
      <c r="BS1622" s="1453"/>
      <c r="BT1622" s="1453"/>
      <c r="BU1622" s="1453"/>
      <c r="BV1622" s="1453"/>
      <c r="BW1622" s="1453"/>
      <c r="BX1622" s="1453"/>
      <c r="BY1622" s="1453"/>
      <c r="BZ1622" s="1453"/>
      <c r="CA1622" s="1453"/>
      <c r="CB1622" s="1453"/>
      <c r="CC1622" s="1453"/>
      <c r="CD1622" s="1453"/>
      <c r="CE1622" s="1453"/>
      <c r="CF1622" s="1453"/>
      <c r="CG1622" s="1453"/>
      <c r="CH1622" s="1453"/>
      <c r="CI1622" s="1453"/>
      <c r="CJ1622" s="1453"/>
      <c r="CK1622" s="1453"/>
      <c r="CL1622" s="1453"/>
      <c r="CM1622" s="1453"/>
      <c r="CN1622" s="1453"/>
      <c r="CO1622" s="1453"/>
      <c r="CP1622" s="1453"/>
      <c r="CQ1622" s="1453"/>
      <c r="CR1622" s="1453"/>
      <c r="CS1622" s="1453"/>
      <c r="CT1622" s="1453"/>
      <c r="CU1622" s="1453"/>
      <c r="CV1622" s="1453"/>
      <c r="CW1622" s="1453"/>
      <c r="CX1622" s="1453"/>
      <c r="CY1622" s="1453"/>
      <c r="CZ1622" s="1453"/>
      <c r="DA1622" s="1453"/>
      <c r="DB1622" s="1453"/>
      <c r="DC1622" s="1453"/>
      <c r="DD1622" s="1453"/>
      <c r="DE1622" s="1453"/>
      <c r="DF1622" s="1453"/>
      <c r="DG1622" s="1453"/>
      <c r="DH1622" s="1453"/>
      <c r="DI1622" s="1453"/>
      <c r="DJ1622" s="1453"/>
      <c r="DK1622" s="1453"/>
      <c r="DL1622" s="1453"/>
      <c r="DM1622" s="1453"/>
      <c r="DN1622" s="1453"/>
      <c r="DO1622" s="1453"/>
      <c r="DP1622" s="1453"/>
      <c r="DQ1622" s="1453"/>
      <c r="DR1622" s="1453"/>
      <c r="DS1622" s="1453"/>
      <c r="DT1622" s="1453"/>
    </row>
    <row r="1623" spans="1:124" s="1543" customFormat="1" ht="21.9" customHeight="1" x14ac:dyDescent="0.3">
      <c r="A1623" s="1453"/>
      <c r="B1623" s="1453"/>
      <c r="C1623" s="1514"/>
      <c r="D1623" s="1514"/>
      <c r="E1623" s="1514"/>
      <c r="F1623" s="1848"/>
      <c r="G1623" s="1930"/>
      <c r="H1623" s="1516"/>
      <c r="I1623" s="1537"/>
      <c r="J1623" s="1537"/>
      <c r="K1623" s="1453"/>
      <c r="L1623" s="1453"/>
      <c r="M1623" s="1453"/>
      <c r="N1623" s="1514"/>
      <c r="O1623" s="1453"/>
      <c r="P1623" s="1453"/>
      <c r="Q1623" s="1453"/>
      <c r="R1623" s="1453"/>
      <c r="S1623" s="1453"/>
      <c r="T1623" s="1452"/>
      <c r="U1623"/>
      <c r="V1623"/>
      <c r="W1623" s="1453"/>
      <c r="X1623" s="1453"/>
      <c r="Y1623" s="1453"/>
      <c r="Z1623" s="1453"/>
      <c r="AA1623" s="1453"/>
      <c r="AB1623" s="1453"/>
      <c r="AC1623" s="1453"/>
      <c r="AD1623" s="1453"/>
      <c r="AE1623" s="1453"/>
      <c r="AF1623" s="1453"/>
      <c r="AG1623" s="1453"/>
      <c r="AH1623" s="1453"/>
      <c r="AI1623" s="1453"/>
      <c r="AJ1623" s="1453"/>
      <c r="AK1623" s="1453"/>
      <c r="AL1623" s="1453"/>
      <c r="AM1623" s="1453"/>
      <c r="AN1623" s="1453"/>
      <c r="AO1623" s="1453"/>
      <c r="AP1623" s="1453"/>
      <c r="AQ1623" s="1453"/>
      <c r="AR1623" s="1454"/>
      <c r="AS1623" s="1453"/>
      <c r="AT1623" s="1453"/>
      <c r="AU1623" s="1453"/>
      <c r="AV1623" s="1453"/>
      <c r="AW1623" s="1453"/>
      <c r="AX1623" s="1453"/>
      <c r="AY1623" s="1453"/>
      <c r="AZ1623" s="1453"/>
      <c r="BA1623" s="1453"/>
      <c r="BB1623" s="1453"/>
      <c r="BC1623" s="1453"/>
      <c r="BD1623" s="1453"/>
      <c r="BE1623" s="1453"/>
      <c r="BF1623" s="1453"/>
      <c r="BG1623" s="1453"/>
      <c r="BH1623" s="1453"/>
      <c r="BI1623" s="1453"/>
      <c r="BJ1623" s="1453"/>
      <c r="BK1623" s="1453"/>
      <c r="BL1623" s="1453"/>
      <c r="BM1623" s="1453"/>
      <c r="BN1623" s="1453"/>
      <c r="BO1623" s="1453"/>
      <c r="BP1623" s="1453"/>
      <c r="BQ1623" s="1453"/>
      <c r="BR1623" s="1453"/>
      <c r="BS1623" s="1453"/>
      <c r="BT1623" s="1453"/>
      <c r="BU1623" s="1453"/>
      <c r="BV1623" s="1453"/>
      <c r="BW1623" s="1453"/>
      <c r="BX1623" s="1453"/>
      <c r="BY1623" s="1453"/>
      <c r="BZ1623" s="1453"/>
      <c r="CA1623" s="1453"/>
      <c r="CB1623" s="1453"/>
      <c r="CC1623" s="1453"/>
      <c r="CD1623" s="1453"/>
      <c r="CE1623" s="1453"/>
      <c r="CF1623" s="1453"/>
      <c r="CG1623" s="1453"/>
      <c r="CH1623" s="1453"/>
      <c r="CI1623" s="1453"/>
      <c r="CJ1623" s="1453"/>
      <c r="CK1623" s="1453"/>
      <c r="CL1623" s="1453"/>
      <c r="CM1623" s="1453"/>
      <c r="CN1623" s="1453"/>
      <c r="CO1623" s="1453"/>
      <c r="CP1623" s="1453"/>
      <c r="CQ1623" s="1453"/>
      <c r="CR1623" s="1453"/>
      <c r="CS1623" s="1453"/>
      <c r="CT1623" s="1453"/>
      <c r="CU1623" s="1453"/>
      <c r="CV1623" s="1453"/>
      <c r="CW1623" s="1453"/>
      <c r="CX1623" s="1453"/>
      <c r="CY1623" s="1453"/>
      <c r="CZ1623" s="1453"/>
      <c r="DA1623" s="1453"/>
      <c r="DB1623" s="1453"/>
      <c r="DC1623" s="1453"/>
      <c r="DD1623" s="1453"/>
      <c r="DE1623" s="1453"/>
      <c r="DF1623" s="1453"/>
      <c r="DG1623" s="1453"/>
      <c r="DH1623" s="1453"/>
      <c r="DI1623" s="1453"/>
      <c r="DJ1623" s="1453"/>
      <c r="DK1623" s="1453"/>
      <c r="DL1623" s="1453"/>
      <c r="DM1623" s="1453"/>
      <c r="DN1623" s="1453"/>
      <c r="DO1623" s="1453"/>
      <c r="DP1623" s="1453"/>
      <c r="DQ1623" s="1453"/>
      <c r="DR1623" s="1453"/>
      <c r="DS1623" s="1453"/>
      <c r="DT1623" s="1453"/>
    </row>
    <row r="1624" spans="1:124" s="1543" customFormat="1" ht="21.9" customHeight="1" x14ac:dyDescent="0.3">
      <c r="A1624" s="1453"/>
      <c r="B1624" s="1453"/>
      <c r="C1624" s="1514"/>
      <c r="D1624" s="1514"/>
      <c r="E1624" s="1514"/>
      <c r="F1624" s="1848"/>
      <c r="G1624" s="1930"/>
      <c r="H1624" s="1516"/>
      <c r="I1624" s="1537"/>
      <c r="J1624" s="1537"/>
      <c r="K1624" s="1453"/>
      <c r="L1624" s="1453"/>
      <c r="M1624" s="1453"/>
      <c r="N1624" s="1514"/>
      <c r="O1624" s="1453"/>
      <c r="P1624" s="1453"/>
      <c r="Q1624" s="1453"/>
      <c r="R1624" s="1453"/>
      <c r="S1624" s="1453"/>
      <c r="T1624" s="1452"/>
      <c r="U1624"/>
      <c r="V1624"/>
      <c r="W1624" s="1453"/>
      <c r="X1624" s="1453"/>
      <c r="Y1624" s="1453"/>
      <c r="Z1624" s="1453"/>
      <c r="AA1624" s="1453"/>
      <c r="AB1624" s="1453"/>
      <c r="AC1624" s="1453"/>
      <c r="AD1624" s="1453"/>
      <c r="AE1624" s="1453"/>
      <c r="AF1624" s="1453"/>
      <c r="AG1624" s="1453"/>
      <c r="AH1624" s="1453"/>
      <c r="AI1624" s="1453"/>
      <c r="AJ1624" s="1453"/>
      <c r="AK1624" s="1453"/>
      <c r="AL1624" s="1453"/>
      <c r="AM1624" s="1453"/>
      <c r="AN1624" s="1453"/>
      <c r="AO1624" s="1453"/>
      <c r="AP1624" s="1453"/>
      <c r="AQ1624" s="1453"/>
      <c r="AR1624" s="1454"/>
      <c r="AS1624" s="1453"/>
      <c r="AT1624" s="1453"/>
      <c r="AU1624" s="1453"/>
      <c r="AV1624" s="1453"/>
      <c r="AW1624" s="1453"/>
      <c r="AX1624" s="1453"/>
      <c r="AY1624" s="1453"/>
      <c r="AZ1624" s="1453"/>
      <c r="BA1624" s="1453"/>
      <c r="BB1624" s="1453"/>
      <c r="BC1624" s="1453"/>
      <c r="BD1624" s="1453"/>
      <c r="BE1624" s="1453"/>
      <c r="BF1624" s="1453"/>
      <c r="BG1624" s="1453"/>
      <c r="BH1624" s="1453"/>
      <c r="BI1624" s="1453"/>
      <c r="BJ1624" s="1453"/>
      <c r="BK1624" s="1453"/>
      <c r="BL1624" s="1453"/>
      <c r="BM1624" s="1453"/>
      <c r="BN1624" s="1453"/>
      <c r="BO1624" s="1453"/>
      <c r="BP1624" s="1453"/>
      <c r="BQ1624" s="1453"/>
      <c r="BR1624" s="1453"/>
      <c r="BS1624" s="1453"/>
      <c r="BT1624" s="1453"/>
      <c r="BU1624" s="1453"/>
      <c r="BV1624" s="1453"/>
      <c r="BW1624" s="1453"/>
      <c r="BX1624" s="1453"/>
      <c r="BY1624" s="1453"/>
      <c r="BZ1624" s="1453"/>
      <c r="CA1624" s="1453"/>
      <c r="CB1624" s="1453"/>
      <c r="CC1624" s="1453"/>
      <c r="CD1624" s="1453"/>
      <c r="CE1624" s="1453"/>
      <c r="CF1624" s="1453"/>
      <c r="CG1624" s="1453"/>
      <c r="CH1624" s="1453"/>
      <c r="CI1624" s="1453"/>
      <c r="CJ1624" s="1453"/>
      <c r="CK1624" s="1453"/>
      <c r="CL1624" s="1453"/>
      <c r="CM1624" s="1453"/>
      <c r="CN1624" s="1453"/>
      <c r="CO1624" s="1453"/>
      <c r="CP1624" s="1453"/>
      <c r="CQ1624" s="1453"/>
      <c r="CR1624" s="1453"/>
      <c r="CS1624" s="1453"/>
      <c r="CT1624" s="1453"/>
      <c r="CU1624" s="1453"/>
      <c r="CV1624" s="1453"/>
      <c r="CW1624" s="1453"/>
      <c r="CX1624" s="1453"/>
      <c r="CY1624" s="1453"/>
      <c r="CZ1624" s="1453"/>
      <c r="DA1624" s="1453"/>
      <c r="DB1624" s="1453"/>
      <c r="DC1624" s="1453"/>
      <c r="DD1624" s="1453"/>
      <c r="DE1624" s="1453"/>
      <c r="DF1624" s="1453"/>
      <c r="DG1624" s="1453"/>
      <c r="DH1624" s="1453"/>
      <c r="DI1624" s="1453"/>
      <c r="DJ1624" s="1453"/>
      <c r="DK1624" s="1453"/>
      <c r="DL1624" s="1453"/>
      <c r="DM1624" s="1453"/>
      <c r="DN1624" s="1453"/>
      <c r="DO1624" s="1453"/>
      <c r="DP1624" s="1453"/>
      <c r="DQ1624" s="1453"/>
      <c r="DR1624" s="1453"/>
      <c r="DS1624" s="1453"/>
      <c r="DT1624" s="1453"/>
    </row>
    <row r="1625" spans="1:124" s="1543" customFormat="1" ht="21.9" customHeight="1" x14ac:dyDescent="0.3">
      <c r="A1625" s="1453"/>
      <c r="B1625" s="1453"/>
      <c r="C1625" s="1514"/>
      <c r="D1625" s="1514"/>
      <c r="E1625" s="1514"/>
      <c r="F1625" s="1848"/>
      <c r="G1625" s="1930"/>
      <c r="H1625" s="1516"/>
      <c r="I1625" s="1537"/>
      <c r="J1625" s="1537"/>
      <c r="K1625" s="1453"/>
      <c r="L1625" s="1453"/>
      <c r="M1625" s="1453"/>
      <c r="N1625" s="1514"/>
      <c r="O1625" s="1453"/>
      <c r="P1625" s="1453"/>
      <c r="Q1625" s="1453"/>
      <c r="R1625" s="1453"/>
      <c r="S1625" s="1453"/>
      <c r="T1625" s="1452"/>
      <c r="U1625"/>
      <c r="V1625"/>
      <c r="W1625" s="1453"/>
      <c r="X1625" s="1453"/>
      <c r="Y1625" s="1453"/>
      <c r="Z1625" s="1453"/>
      <c r="AA1625" s="1453"/>
      <c r="AB1625" s="1453"/>
      <c r="AC1625" s="1453"/>
      <c r="AD1625" s="1453"/>
      <c r="AE1625" s="1453"/>
      <c r="AF1625" s="1453"/>
      <c r="AG1625" s="1453"/>
      <c r="AH1625" s="1453"/>
      <c r="AI1625" s="1453"/>
      <c r="AJ1625" s="1453"/>
      <c r="AK1625" s="1453"/>
      <c r="AL1625" s="1453"/>
      <c r="AM1625" s="1453"/>
      <c r="AN1625" s="1453"/>
      <c r="AO1625" s="1453"/>
      <c r="AP1625" s="1453"/>
      <c r="AQ1625" s="1453"/>
      <c r="AR1625" s="1454"/>
      <c r="AS1625" s="1453"/>
      <c r="AT1625" s="1453"/>
      <c r="AU1625" s="1453"/>
      <c r="AV1625" s="1453"/>
      <c r="AW1625" s="1453"/>
      <c r="AX1625" s="1453"/>
      <c r="AY1625" s="1453"/>
      <c r="AZ1625" s="1453"/>
      <c r="BA1625" s="1453"/>
      <c r="BB1625" s="1453"/>
      <c r="BC1625" s="1453"/>
      <c r="BD1625" s="1453"/>
      <c r="BE1625" s="1453"/>
      <c r="BF1625" s="1453"/>
      <c r="BG1625" s="1453"/>
      <c r="BH1625" s="1453"/>
      <c r="BI1625" s="1453"/>
      <c r="BJ1625" s="1453"/>
      <c r="BK1625" s="1453"/>
      <c r="BL1625" s="1453"/>
      <c r="BM1625" s="1453"/>
      <c r="BN1625" s="1453"/>
      <c r="BO1625" s="1453"/>
      <c r="BP1625" s="1453"/>
      <c r="BQ1625" s="1453"/>
      <c r="BR1625" s="1453"/>
      <c r="BS1625" s="1453"/>
      <c r="BT1625" s="1453"/>
      <c r="BU1625" s="1453"/>
      <c r="BV1625" s="1453"/>
      <c r="BW1625" s="1453"/>
      <c r="BX1625" s="1453"/>
      <c r="BY1625" s="1453"/>
      <c r="BZ1625" s="1453"/>
      <c r="CA1625" s="1453"/>
      <c r="CB1625" s="1453"/>
      <c r="CC1625" s="1453"/>
      <c r="CD1625" s="1453"/>
      <c r="CE1625" s="1453"/>
      <c r="CF1625" s="1453"/>
      <c r="CG1625" s="1453"/>
      <c r="CH1625" s="1453"/>
      <c r="CI1625" s="1453"/>
      <c r="CJ1625" s="1453"/>
      <c r="CK1625" s="1453"/>
      <c r="CL1625" s="1453"/>
      <c r="CM1625" s="1453"/>
      <c r="CN1625" s="1453"/>
      <c r="CO1625" s="1453"/>
      <c r="CP1625" s="1453"/>
      <c r="CQ1625" s="1453"/>
      <c r="CR1625" s="1453"/>
      <c r="CS1625" s="1453"/>
      <c r="CT1625" s="1453"/>
      <c r="CU1625" s="1453"/>
      <c r="CV1625" s="1453"/>
      <c r="CW1625" s="1453"/>
      <c r="CX1625" s="1453"/>
      <c r="CY1625" s="1453"/>
      <c r="CZ1625" s="1453"/>
      <c r="DA1625" s="1453"/>
      <c r="DB1625" s="1453"/>
      <c r="DC1625" s="1453"/>
      <c r="DD1625" s="1453"/>
      <c r="DE1625" s="1453"/>
      <c r="DF1625" s="1453"/>
      <c r="DG1625" s="1453"/>
      <c r="DH1625" s="1453"/>
      <c r="DI1625" s="1453"/>
      <c r="DJ1625" s="1453"/>
      <c r="DK1625" s="1453"/>
      <c r="DL1625" s="1453"/>
      <c r="DM1625" s="1453"/>
      <c r="DN1625" s="1453"/>
      <c r="DO1625" s="1453"/>
      <c r="DP1625" s="1453"/>
      <c r="DQ1625" s="1453"/>
      <c r="DR1625" s="1453"/>
      <c r="DS1625" s="1453"/>
      <c r="DT1625" s="1453"/>
    </row>
    <row r="1626" spans="1:124" s="1543" customFormat="1" ht="21.9" customHeight="1" x14ac:dyDescent="0.3">
      <c r="A1626" s="1453"/>
      <c r="B1626" s="1453"/>
      <c r="C1626" s="1514"/>
      <c r="D1626" s="1514"/>
      <c r="E1626" s="1514"/>
      <c r="F1626" s="1848"/>
      <c r="G1626" s="1930"/>
      <c r="H1626" s="1516"/>
      <c r="I1626" s="1537"/>
      <c r="J1626" s="1537"/>
      <c r="K1626" s="1453"/>
      <c r="L1626" s="1453"/>
      <c r="M1626" s="1453"/>
      <c r="N1626" s="1514"/>
      <c r="O1626" s="1453"/>
      <c r="P1626" s="1453"/>
      <c r="Q1626" s="1453"/>
      <c r="R1626" s="1453"/>
      <c r="S1626" s="1453"/>
      <c r="T1626" s="1452"/>
      <c r="U1626"/>
      <c r="V1626"/>
      <c r="W1626" s="1453"/>
      <c r="X1626" s="1453"/>
      <c r="Y1626" s="1453"/>
      <c r="Z1626" s="1453"/>
      <c r="AA1626" s="1453"/>
      <c r="AB1626" s="1453"/>
      <c r="AC1626" s="1453"/>
      <c r="AD1626" s="1453"/>
      <c r="AE1626" s="1453"/>
      <c r="AF1626" s="1453"/>
      <c r="AG1626" s="1453"/>
      <c r="AH1626" s="1453"/>
      <c r="AI1626" s="1453"/>
      <c r="AJ1626" s="1453"/>
      <c r="AK1626" s="1453"/>
      <c r="AL1626" s="1453"/>
      <c r="AM1626" s="1453"/>
      <c r="AN1626" s="1453"/>
      <c r="AO1626" s="1453"/>
      <c r="AP1626" s="1453"/>
      <c r="AQ1626" s="1453"/>
      <c r="AR1626" s="1454"/>
      <c r="AS1626" s="1453"/>
      <c r="AT1626" s="1453"/>
      <c r="AU1626" s="1453"/>
      <c r="AV1626" s="1453"/>
      <c r="AW1626" s="1453"/>
      <c r="AX1626" s="1453"/>
      <c r="AY1626" s="1453"/>
      <c r="AZ1626" s="1453"/>
      <c r="BA1626" s="1453"/>
      <c r="BB1626" s="1453"/>
      <c r="BC1626" s="1453"/>
      <c r="BD1626" s="1453"/>
      <c r="BE1626" s="1453"/>
      <c r="BF1626" s="1453"/>
      <c r="BG1626" s="1453"/>
      <c r="BH1626" s="1453"/>
      <c r="BI1626" s="1453"/>
      <c r="BJ1626" s="1453"/>
      <c r="BK1626" s="1453"/>
      <c r="BL1626" s="1453"/>
      <c r="BM1626" s="1453"/>
      <c r="BN1626" s="1453"/>
      <c r="BO1626" s="1453"/>
      <c r="BP1626" s="1453"/>
      <c r="BQ1626" s="1453"/>
      <c r="BR1626" s="1453"/>
      <c r="BS1626" s="1453"/>
      <c r="BT1626" s="1453"/>
      <c r="BU1626" s="1453"/>
      <c r="BV1626" s="1453"/>
      <c r="BW1626" s="1453"/>
      <c r="BX1626" s="1453"/>
      <c r="BY1626" s="1453"/>
      <c r="BZ1626" s="1453"/>
      <c r="CA1626" s="1453"/>
      <c r="CB1626" s="1453"/>
      <c r="CC1626" s="1453"/>
      <c r="CD1626" s="1453"/>
      <c r="CE1626" s="1453"/>
      <c r="CF1626" s="1453"/>
      <c r="CG1626" s="1453"/>
      <c r="CH1626" s="1453"/>
      <c r="CI1626" s="1453"/>
      <c r="CJ1626" s="1453"/>
      <c r="CK1626" s="1453"/>
      <c r="CL1626" s="1453"/>
      <c r="CM1626" s="1453"/>
      <c r="CN1626" s="1453"/>
      <c r="CO1626" s="1453"/>
      <c r="CP1626" s="1453"/>
      <c r="CQ1626" s="1453"/>
      <c r="CR1626" s="1453"/>
      <c r="CS1626" s="1453"/>
      <c r="CT1626" s="1453"/>
      <c r="CU1626" s="1453"/>
      <c r="CV1626" s="1453"/>
      <c r="CW1626" s="1453"/>
      <c r="CX1626" s="1453"/>
      <c r="CY1626" s="1453"/>
      <c r="CZ1626" s="1453"/>
      <c r="DA1626" s="1453"/>
      <c r="DB1626" s="1453"/>
      <c r="DC1626" s="1453"/>
      <c r="DD1626" s="1453"/>
      <c r="DE1626" s="1453"/>
      <c r="DF1626" s="1453"/>
      <c r="DG1626" s="1453"/>
      <c r="DH1626" s="1453"/>
      <c r="DI1626" s="1453"/>
      <c r="DJ1626" s="1453"/>
      <c r="DK1626" s="1453"/>
      <c r="DL1626" s="1453"/>
      <c r="DM1626" s="1453"/>
      <c r="DN1626" s="1453"/>
      <c r="DO1626" s="1453"/>
      <c r="DP1626" s="1453"/>
      <c r="DQ1626" s="1453"/>
      <c r="DR1626" s="1453"/>
      <c r="DS1626" s="1453"/>
      <c r="DT1626" s="1453"/>
    </row>
    <row r="1627" spans="1:124" s="1543" customFormat="1" ht="21.9" customHeight="1" x14ac:dyDescent="0.3">
      <c r="A1627" s="1453"/>
      <c r="B1627" s="1453"/>
      <c r="C1627" s="1514"/>
      <c r="D1627" s="1514"/>
      <c r="E1627" s="1514"/>
      <c r="F1627" s="1848"/>
      <c r="G1627" s="1930"/>
      <c r="H1627" s="1516"/>
      <c r="I1627" s="1537"/>
      <c r="J1627" s="1537"/>
      <c r="K1627" s="1453"/>
      <c r="L1627" s="1453"/>
      <c r="M1627" s="1453"/>
      <c r="N1627" s="1514"/>
      <c r="O1627" s="1453"/>
      <c r="P1627" s="1453"/>
      <c r="Q1627" s="1453"/>
      <c r="R1627" s="1453"/>
      <c r="S1627" s="1453"/>
      <c r="T1627" s="1452"/>
      <c r="U1627"/>
      <c r="V1627"/>
      <c r="W1627" s="1453"/>
      <c r="X1627" s="1453"/>
      <c r="Y1627" s="1453"/>
      <c r="Z1627" s="1453"/>
      <c r="AA1627" s="1453"/>
      <c r="AB1627" s="1453"/>
      <c r="AC1627" s="1453"/>
      <c r="AD1627" s="1453"/>
      <c r="AE1627" s="1453"/>
      <c r="AF1627" s="1453"/>
      <c r="AG1627" s="1453"/>
      <c r="AH1627" s="1453"/>
      <c r="AI1627" s="1453"/>
      <c r="AJ1627" s="1453"/>
      <c r="AK1627" s="1453"/>
      <c r="AL1627" s="1453"/>
      <c r="AM1627" s="1453"/>
      <c r="AN1627" s="1453"/>
      <c r="AO1627" s="1453"/>
      <c r="AP1627" s="1453"/>
      <c r="AQ1627" s="1453"/>
      <c r="AR1627" s="1454"/>
      <c r="AS1627" s="1453"/>
      <c r="AT1627" s="1453"/>
      <c r="AU1627" s="1453"/>
      <c r="AV1627" s="1453"/>
      <c r="AW1627" s="1453"/>
      <c r="AX1627" s="1453"/>
      <c r="AY1627" s="1453"/>
      <c r="AZ1627" s="1453"/>
      <c r="BA1627" s="1453"/>
      <c r="BB1627" s="1453"/>
      <c r="BC1627" s="1453"/>
      <c r="BD1627" s="1453"/>
      <c r="BE1627" s="1453"/>
      <c r="BF1627" s="1453"/>
      <c r="BG1627" s="1453"/>
      <c r="BH1627" s="1453"/>
      <c r="BI1627" s="1453"/>
      <c r="BJ1627" s="1453"/>
      <c r="BK1627" s="1453"/>
      <c r="BL1627" s="1453"/>
      <c r="BM1627" s="1453"/>
      <c r="BN1627" s="1453"/>
      <c r="BO1627" s="1453"/>
      <c r="BP1627" s="1453"/>
      <c r="BQ1627" s="1453"/>
      <c r="BR1627" s="1453"/>
      <c r="BS1627" s="1453"/>
      <c r="BT1627" s="1453"/>
      <c r="BU1627" s="1453"/>
      <c r="BV1627" s="1453"/>
      <c r="BW1627" s="1453"/>
      <c r="BX1627" s="1453"/>
      <c r="BY1627" s="1453"/>
      <c r="BZ1627" s="1453"/>
      <c r="CA1627" s="1453"/>
      <c r="CB1627" s="1453"/>
      <c r="CC1627" s="1453"/>
      <c r="CD1627" s="1453"/>
      <c r="CE1627" s="1453"/>
      <c r="CF1627" s="1453"/>
      <c r="CG1627" s="1453"/>
      <c r="CH1627" s="1453"/>
      <c r="CI1627" s="1453"/>
      <c r="CJ1627" s="1453"/>
      <c r="CK1627" s="1453"/>
      <c r="CL1627" s="1453"/>
      <c r="CM1627" s="1453"/>
      <c r="CN1627" s="1453"/>
      <c r="CO1627" s="1453"/>
      <c r="CP1627" s="1453"/>
      <c r="CQ1627" s="1453"/>
      <c r="CR1627" s="1453"/>
      <c r="CS1627" s="1453"/>
      <c r="CT1627" s="1453"/>
      <c r="CU1627" s="1453"/>
      <c r="CV1627" s="1453"/>
      <c r="CW1627" s="1453"/>
      <c r="CX1627" s="1453"/>
      <c r="CY1627" s="1453"/>
      <c r="CZ1627" s="1453"/>
      <c r="DA1627" s="1453"/>
      <c r="DB1627" s="1453"/>
      <c r="DC1627" s="1453"/>
      <c r="DD1627" s="1453"/>
      <c r="DE1627" s="1453"/>
      <c r="DF1627" s="1453"/>
      <c r="DG1627" s="1453"/>
      <c r="DH1627" s="1453"/>
      <c r="DI1627" s="1453"/>
      <c r="DJ1627" s="1453"/>
      <c r="DK1627" s="1453"/>
      <c r="DL1627" s="1453"/>
      <c r="DM1627" s="1453"/>
      <c r="DN1627" s="1453"/>
      <c r="DO1627" s="1453"/>
      <c r="DP1627" s="1453"/>
      <c r="DQ1627" s="1453"/>
      <c r="DR1627" s="1453"/>
      <c r="DS1627" s="1453"/>
      <c r="DT1627" s="1453"/>
    </row>
    <row r="1628" spans="1:124" s="1543" customFormat="1" ht="21.9" customHeight="1" x14ac:dyDescent="0.3">
      <c r="A1628" s="1453"/>
      <c r="B1628" s="1453"/>
      <c r="C1628" s="1514"/>
      <c r="D1628" s="1514"/>
      <c r="E1628" s="1514"/>
      <c r="F1628" s="1848"/>
      <c r="G1628" s="1930"/>
      <c r="H1628" s="1516"/>
      <c r="I1628" s="1537"/>
      <c r="J1628" s="1537"/>
      <c r="K1628" s="1453"/>
      <c r="L1628" s="1453"/>
      <c r="M1628" s="1453"/>
      <c r="N1628" s="1514"/>
      <c r="O1628" s="1453"/>
      <c r="P1628" s="1453"/>
      <c r="Q1628" s="1453"/>
      <c r="R1628" s="1453"/>
      <c r="S1628" s="1453"/>
      <c r="T1628" s="1452"/>
      <c r="U1628"/>
      <c r="V1628"/>
      <c r="W1628" s="1453"/>
      <c r="X1628" s="1453"/>
      <c r="Y1628" s="1453"/>
      <c r="Z1628" s="1453"/>
      <c r="AA1628" s="1453"/>
      <c r="AB1628" s="1453"/>
      <c r="AC1628" s="1453"/>
      <c r="AD1628" s="1453"/>
      <c r="AE1628" s="1453"/>
      <c r="AF1628" s="1453"/>
      <c r="AG1628" s="1453"/>
      <c r="AH1628" s="1453"/>
      <c r="AI1628" s="1453"/>
      <c r="AJ1628" s="1453"/>
      <c r="AK1628" s="1453"/>
      <c r="AL1628" s="1453"/>
      <c r="AM1628" s="1453"/>
      <c r="AN1628" s="1453"/>
      <c r="AO1628" s="1453"/>
      <c r="AP1628" s="1453"/>
      <c r="AQ1628" s="1453"/>
      <c r="AR1628" s="1454"/>
      <c r="AS1628" s="1453"/>
      <c r="AT1628" s="1453"/>
      <c r="AU1628" s="1453"/>
      <c r="AV1628" s="1453"/>
      <c r="AW1628" s="1453"/>
      <c r="AX1628" s="1453"/>
      <c r="AY1628" s="1453"/>
      <c r="AZ1628" s="1453"/>
      <c r="BA1628" s="1453"/>
      <c r="BB1628" s="1453"/>
      <c r="BC1628" s="1453"/>
      <c r="BD1628" s="1453"/>
      <c r="BE1628" s="1453"/>
      <c r="BF1628" s="1453"/>
      <c r="BG1628" s="1453"/>
      <c r="BH1628" s="1453"/>
      <c r="BI1628" s="1453"/>
      <c r="BJ1628" s="1453"/>
      <c r="BK1628" s="1453"/>
      <c r="BL1628" s="1453"/>
      <c r="BM1628" s="1453"/>
      <c r="BN1628" s="1453"/>
      <c r="BO1628" s="1453"/>
      <c r="BP1628" s="1453"/>
      <c r="BQ1628" s="1453"/>
      <c r="BR1628" s="1453"/>
      <c r="BS1628" s="1453"/>
      <c r="BT1628" s="1453"/>
      <c r="BU1628" s="1453"/>
      <c r="BV1628" s="1453"/>
      <c r="BW1628" s="1453"/>
      <c r="BX1628" s="1453"/>
      <c r="BY1628" s="1453"/>
      <c r="BZ1628" s="1453"/>
      <c r="CA1628" s="1453"/>
      <c r="CB1628" s="1453"/>
      <c r="CC1628" s="1453"/>
      <c r="CD1628" s="1453"/>
      <c r="CE1628" s="1453"/>
      <c r="CF1628" s="1453"/>
      <c r="CG1628" s="1453"/>
      <c r="CH1628" s="1453"/>
      <c r="CI1628" s="1453"/>
      <c r="CJ1628" s="1453"/>
      <c r="CK1628" s="1453"/>
      <c r="CL1628" s="1453"/>
      <c r="CM1628" s="1453"/>
      <c r="CN1628" s="1453"/>
      <c r="CO1628" s="1453"/>
      <c r="CP1628" s="1453"/>
      <c r="CQ1628" s="1453"/>
      <c r="CR1628" s="1453"/>
      <c r="CS1628" s="1453"/>
      <c r="CT1628" s="1453"/>
      <c r="CU1628" s="1453"/>
      <c r="CV1628" s="1453"/>
      <c r="CW1628" s="1453"/>
      <c r="CX1628" s="1453"/>
      <c r="CY1628" s="1453"/>
      <c r="CZ1628" s="1453"/>
      <c r="DA1628" s="1453"/>
      <c r="DB1628" s="1453"/>
      <c r="DC1628" s="1453"/>
      <c r="DD1628" s="1453"/>
      <c r="DE1628" s="1453"/>
      <c r="DF1628" s="1453"/>
      <c r="DG1628" s="1453"/>
      <c r="DH1628" s="1453"/>
      <c r="DI1628" s="1453"/>
      <c r="DJ1628" s="1453"/>
      <c r="DK1628" s="1453"/>
      <c r="DL1628" s="1453"/>
      <c r="DM1628" s="1453"/>
      <c r="DN1628" s="1453"/>
      <c r="DO1628" s="1453"/>
      <c r="DP1628" s="1453"/>
      <c r="DQ1628" s="1453"/>
      <c r="DR1628" s="1453"/>
      <c r="DS1628" s="1453"/>
      <c r="DT1628" s="1453"/>
    </row>
    <row r="1629" spans="1:124" s="1543" customFormat="1" ht="21.9" customHeight="1" x14ac:dyDescent="0.3">
      <c r="A1629" s="1453"/>
      <c r="B1629" s="1453"/>
      <c r="C1629" s="1514"/>
      <c r="D1629" s="1514"/>
      <c r="E1629" s="1514"/>
      <c r="F1629" s="1848"/>
      <c r="G1629" s="1930"/>
      <c r="H1629" s="1516"/>
      <c r="I1629" s="1537"/>
      <c r="J1629" s="1537"/>
      <c r="K1629" s="1453"/>
      <c r="L1629" s="1453"/>
      <c r="M1629" s="1453"/>
      <c r="N1629" s="1514"/>
      <c r="O1629" s="1453"/>
      <c r="P1629" s="1453"/>
      <c r="Q1629" s="1453"/>
      <c r="R1629" s="1453"/>
      <c r="S1629" s="1453"/>
      <c r="T1629" s="1452"/>
      <c r="U1629"/>
      <c r="V1629"/>
      <c r="W1629" s="1453"/>
      <c r="X1629" s="1453"/>
      <c r="Y1629" s="1453"/>
      <c r="Z1629" s="1453"/>
      <c r="AA1629" s="1453"/>
      <c r="AB1629" s="1453"/>
      <c r="AC1629" s="1453"/>
      <c r="AD1629" s="1453"/>
      <c r="AE1629" s="1453"/>
      <c r="AF1629" s="1453"/>
      <c r="AG1629" s="1453"/>
      <c r="AH1629" s="1453"/>
      <c r="AI1629" s="1453"/>
      <c r="AJ1629" s="1453"/>
      <c r="AK1629" s="1453"/>
      <c r="AL1629" s="1453"/>
      <c r="AM1629" s="1453"/>
      <c r="AN1629" s="1453"/>
      <c r="AO1629" s="1453"/>
      <c r="AP1629" s="1453"/>
      <c r="AQ1629" s="1453"/>
      <c r="AR1629" s="1454"/>
      <c r="AS1629" s="1453"/>
      <c r="AT1629" s="1453"/>
      <c r="AU1629" s="1453"/>
      <c r="AV1629" s="1453"/>
      <c r="AW1629" s="1453"/>
      <c r="AX1629" s="1453"/>
      <c r="AY1629" s="1453"/>
      <c r="AZ1629" s="1453"/>
      <c r="BA1629" s="1453"/>
      <c r="BB1629" s="1453"/>
      <c r="BC1629" s="1453"/>
      <c r="BD1629" s="1453"/>
      <c r="BE1629" s="1453"/>
      <c r="BF1629" s="1453"/>
      <c r="BG1629" s="1453"/>
      <c r="BH1629" s="1453"/>
      <c r="BI1629" s="1453"/>
      <c r="BJ1629" s="1453"/>
      <c r="BK1629" s="1453"/>
      <c r="BL1629" s="1453"/>
      <c r="BM1629" s="1453"/>
      <c r="BN1629" s="1453"/>
      <c r="BO1629" s="1453"/>
      <c r="BP1629" s="1453"/>
      <c r="BQ1629" s="1453"/>
      <c r="BR1629" s="1453"/>
      <c r="BS1629" s="1453"/>
      <c r="BT1629" s="1453"/>
      <c r="BU1629" s="1453"/>
      <c r="BV1629" s="1453"/>
      <c r="BW1629" s="1453"/>
      <c r="BX1629" s="1453"/>
      <c r="BY1629" s="1453"/>
      <c r="BZ1629" s="1453"/>
      <c r="CA1629" s="1453"/>
      <c r="CB1629" s="1453"/>
      <c r="CC1629" s="1453"/>
      <c r="CD1629" s="1453"/>
      <c r="CE1629" s="1453"/>
      <c r="CF1629" s="1453"/>
      <c r="CG1629" s="1453"/>
      <c r="CH1629" s="1453"/>
      <c r="CI1629" s="1453"/>
      <c r="CJ1629" s="1453"/>
      <c r="CK1629" s="1453"/>
      <c r="CL1629" s="1453"/>
      <c r="CM1629" s="1453"/>
      <c r="CN1629" s="1453"/>
      <c r="CO1629" s="1453"/>
      <c r="CP1629" s="1453"/>
      <c r="CQ1629" s="1453"/>
      <c r="CR1629" s="1453"/>
      <c r="CS1629" s="1453"/>
      <c r="CT1629" s="1453"/>
      <c r="CU1629" s="1453"/>
      <c r="CV1629" s="1453"/>
      <c r="CW1629" s="1453"/>
      <c r="CX1629" s="1453"/>
      <c r="CY1629" s="1453"/>
      <c r="CZ1629" s="1453"/>
      <c r="DA1629" s="1453"/>
      <c r="DB1629" s="1453"/>
      <c r="DC1629" s="1453"/>
      <c r="DD1629" s="1453"/>
      <c r="DE1629" s="1453"/>
      <c r="DF1629" s="1453"/>
      <c r="DG1629" s="1453"/>
      <c r="DH1629" s="1453"/>
      <c r="DI1629" s="1453"/>
      <c r="DJ1629" s="1453"/>
      <c r="DK1629" s="1453"/>
      <c r="DL1629" s="1453"/>
      <c r="DM1629" s="1453"/>
      <c r="DN1629" s="1453"/>
      <c r="DO1629" s="1453"/>
      <c r="DP1629" s="1453"/>
      <c r="DQ1629" s="1453"/>
      <c r="DR1629" s="1453"/>
      <c r="DS1629" s="1453"/>
      <c r="DT1629" s="1453"/>
    </row>
    <row r="1630" spans="1:124" s="1543" customFormat="1" ht="21.9" customHeight="1" x14ac:dyDescent="0.3">
      <c r="A1630" s="1453"/>
      <c r="B1630" s="1453"/>
      <c r="C1630" s="1514"/>
      <c r="D1630" s="1514"/>
      <c r="E1630" s="1514"/>
      <c r="F1630" s="1848"/>
      <c r="G1630" s="1930"/>
      <c r="H1630" s="1516"/>
      <c r="I1630" s="1537"/>
      <c r="J1630" s="1537"/>
      <c r="K1630" s="1453"/>
      <c r="L1630" s="1453"/>
      <c r="M1630" s="1453"/>
      <c r="N1630" s="1514"/>
      <c r="O1630" s="1453"/>
      <c r="P1630" s="1453"/>
      <c r="Q1630" s="1453"/>
      <c r="R1630" s="1453"/>
      <c r="S1630" s="1453"/>
      <c r="T1630" s="1452"/>
      <c r="U1630"/>
      <c r="V1630"/>
      <c r="W1630" s="1453"/>
      <c r="X1630" s="1453"/>
      <c r="Y1630" s="1453"/>
      <c r="Z1630" s="1453"/>
      <c r="AA1630" s="1453"/>
      <c r="AB1630" s="1453"/>
      <c r="AC1630" s="1453"/>
      <c r="AD1630" s="1453"/>
      <c r="AE1630" s="1453"/>
      <c r="AF1630" s="1453"/>
      <c r="AG1630" s="1453"/>
      <c r="AH1630" s="1453"/>
      <c r="AI1630" s="1453"/>
      <c r="AJ1630" s="1453"/>
      <c r="AK1630" s="1453"/>
      <c r="AL1630" s="1453"/>
      <c r="AM1630" s="1453"/>
      <c r="AN1630" s="1453"/>
      <c r="AO1630" s="1453"/>
      <c r="AP1630" s="1453"/>
      <c r="AQ1630" s="1453"/>
      <c r="AR1630" s="1454"/>
      <c r="AS1630" s="1453"/>
      <c r="AT1630" s="1453"/>
      <c r="AU1630" s="1453"/>
      <c r="AV1630" s="1453"/>
      <c r="AW1630" s="1453"/>
      <c r="AX1630" s="1453"/>
      <c r="AY1630" s="1453"/>
      <c r="AZ1630" s="1453"/>
      <c r="BA1630" s="1453"/>
      <c r="BB1630" s="1453"/>
      <c r="BC1630" s="1453"/>
      <c r="BD1630" s="1453"/>
      <c r="BE1630" s="1453"/>
      <c r="BF1630" s="1453"/>
      <c r="BG1630" s="1453"/>
      <c r="BH1630" s="1453"/>
      <c r="BI1630" s="1453"/>
      <c r="BJ1630" s="1453"/>
      <c r="BK1630" s="1453"/>
      <c r="BL1630" s="1453"/>
      <c r="BM1630" s="1453"/>
      <c r="BN1630" s="1453"/>
      <c r="BO1630" s="1453"/>
      <c r="BP1630" s="1453"/>
      <c r="BQ1630" s="1453"/>
      <c r="BR1630" s="1453"/>
      <c r="BS1630" s="1453"/>
      <c r="BT1630" s="1453"/>
      <c r="BU1630" s="1453"/>
      <c r="BV1630" s="1453"/>
      <c r="BW1630" s="1453"/>
      <c r="BX1630" s="1453"/>
      <c r="BY1630" s="1453"/>
      <c r="BZ1630" s="1453"/>
      <c r="CA1630" s="1453"/>
      <c r="CB1630" s="1453"/>
      <c r="CC1630" s="1453"/>
      <c r="CD1630" s="1453"/>
      <c r="CE1630" s="1453"/>
      <c r="CF1630" s="1453"/>
      <c r="CG1630" s="1453"/>
      <c r="CH1630" s="1453"/>
      <c r="CI1630" s="1453"/>
      <c r="CJ1630" s="1453"/>
      <c r="CK1630" s="1453"/>
      <c r="CL1630" s="1453"/>
      <c r="CM1630" s="1453"/>
      <c r="CN1630" s="1453"/>
      <c r="CO1630" s="1453"/>
      <c r="CP1630" s="1453"/>
      <c r="CQ1630" s="1453"/>
      <c r="CR1630" s="1453"/>
      <c r="CS1630" s="1453"/>
      <c r="CT1630" s="1453"/>
      <c r="CU1630" s="1453"/>
      <c r="CV1630" s="1453"/>
      <c r="CW1630" s="1453"/>
      <c r="CX1630" s="1453"/>
      <c r="CY1630" s="1453"/>
      <c r="CZ1630" s="1453"/>
      <c r="DA1630" s="1453"/>
      <c r="DB1630" s="1453"/>
      <c r="DC1630" s="1453"/>
      <c r="DD1630" s="1453"/>
      <c r="DE1630" s="1453"/>
      <c r="DF1630" s="1453"/>
      <c r="DG1630" s="1453"/>
      <c r="DH1630" s="1453"/>
      <c r="DI1630" s="1453"/>
      <c r="DJ1630" s="1453"/>
      <c r="DK1630" s="1453"/>
      <c r="DL1630" s="1453"/>
      <c r="DM1630" s="1453"/>
      <c r="DN1630" s="1453"/>
      <c r="DO1630" s="1453"/>
      <c r="DP1630" s="1453"/>
      <c r="DQ1630" s="1453"/>
      <c r="DR1630" s="1453"/>
      <c r="DS1630" s="1453"/>
      <c r="DT1630" s="1453"/>
    </row>
    <row r="1631" spans="1:124" s="1543" customFormat="1" ht="21.9" customHeight="1" x14ac:dyDescent="0.3">
      <c r="A1631" s="1453"/>
      <c r="B1631" s="1453"/>
      <c r="C1631" s="1514"/>
      <c r="D1631" s="1514"/>
      <c r="E1631" s="1514"/>
      <c r="F1631" s="1848"/>
      <c r="G1631" s="1930"/>
      <c r="H1631" s="1516"/>
      <c r="I1631" s="1537"/>
      <c r="J1631" s="1537"/>
      <c r="K1631" s="1453"/>
      <c r="L1631" s="1453"/>
      <c r="M1631" s="1453"/>
      <c r="N1631" s="1514"/>
      <c r="O1631" s="1453"/>
      <c r="P1631" s="1453"/>
      <c r="Q1631" s="1453"/>
      <c r="R1631" s="1453"/>
      <c r="S1631" s="1453"/>
      <c r="T1631" s="1452"/>
      <c r="U1631"/>
      <c r="V1631"/>
      <c r="W1631" s="1453"/>
      <c r="X1631" s="1453"/>
      <c r="Y1631" s="1453"/>
      <c r="Z1631" s="1453"/>
      <c r="AA1631" s="1453"/>
      <c r="AB1631" s="1453"/>
      <c r="AC1631" s="1453"/>
      <c r="AD1631" s="1453"/>
      <c r="AE1631" s="1453"/>
      <c r="AF1631" s="1453"/>
      <c r="AG1631" s="1453"/>
      <c r="AH1631" s="1453"/>
      <c r="AI1631" s="1453"/>
      <c r="AJ1631" s="1453"/>
      <c r="AK1631" s="1453"/>
      <c r="AL1631" s="1453"/>
      <c r="AM1631" s="1453"/>
      <c r="AN1631" s="1453"/>
      <c r="AO1631" s="1453"/>
      <c r="AP1631" s="1453"/>
      <c r="AQ1631" s="1453"/>
      <c r="AR1631" s="1454"/>
      <c r="AS1631" s="1453"/>
      <c r="AT1631" s="1453"/>
      <c r="AU1631" s="1453"/>
      <c r="AV1631" s="1453"/>
      <c r="AW1631" s="1453"/>
      <c r="AX1631" s="1453"/>
      <c r="AY1631" s="1453"/>
      <c r="AZ1631" s="1453"/>
      <c r="BA1631" s="1453"/>
      <c r="BB1631" s="1453"/>
      <c r="BC1631" s="1453"/>
      <c r="BD1631" s="1453"/>
      <c r="BE1631" s="1453"/>
      <c r="BF1631" s="1453"/>
      <c r="BG1631" s="1453"/>
      <c r="BH1631" s="1453"/>
      <c r="BI1631" s="1453"/>
      <c r="BJ1631" s="1453"/>
      <c r="BK1631" s="1453"/>
      <c r="BL1631" s="1453"/>
      <c r="BM1631" s="1453"/>
      <c r="BN1631" s="1453"/>
      <c r="BO1631" s="1453"/>
      <c r="BP1631" s="1453"/>
      <c r="BQ1631" s="1453"/>
      <c r="BR1631" s="1453"/>
      <c r="BS1631" s="1453"/>
      <c r="BT1631" s="1453"/>
      <c r="BU1631" s="1453"/>
      <c r="BV1631" s="1453"/>
      <c r="BW1631" s="1453"/>
      <c r="BX1631" s="1453"/>
      <c r="BY1631" s="1453"/>
      <c r="BZ1631" s="1453"/>
      <c r="CA1631" s="1453"/>
      <c r="CB1631" s="1453"/>
      <c r="CC1631" s="1453"/>
      <c r="CD1631" s="1453"/>
      <c r="CE1631" s="1453"/>
      <c r="CF1631" s="1453"/>
      <c r="CG1631" s="1453"/>
      <c r="CH1631" s="1453"/>
      <c r="CI1631" s="1453"/>
      <c r="CJ1631" s="1453"/>
      <c r="CK1631" s="1453"/>
      <c r="CL1631" s="1453"/>
      <c r="CM1631" s="1453"/>
      <c r="CN1631" s="1453"/>
      <c r="CO1631" s="1453"/>
      <c r="CP1631" s="1453"/>
      <c r="CQ1631" s="1453"/>
      <c r="CR1631" s="1453"/>
      <c r="CS1631" s="1453"/>
      <c r="CT1631" s="1453"/>
      <c r="CU1631" s="1453"/>
      <c r="CV1631" s="1453"/>
      <c r="CW1631" s="1453"/>
      <c r="CX1631" s="1453"/>
      <c r="CY1631" s="1453"/>
      <c r="CZ1631" s="1453"/>
      <c r="DA1631" s="1453"/>
      <c r="DB1631" s="1453"/>
      <c r="DC1631" s="1453"/>
      <c r="DD1631" s="1453"/>
      <c r="DE1631" s="1453"/>
      <c r="DF1631" s="1453"/>
      <c r="DG1631" s="1453"/>
      <c r="DH1631" s="1453"/>
      <c r="DI1631" s="1453"/>
      <c r="DJ1631" s="1453"/>
      <c r="DK1631" s="1453"/>
      <c r="DL1631" s="1453"/>
      <c r="DM1631" s="1453"/>
      <c r="DN1631" s="1453"/>
      <c r="DO1631" s="1453"/>
      <c r="DP1631" s="1453"/>
      <c r="DQ1631" s="1453"/>
      <c r="DR1631" s="1453"/>
      <c r="DS1631" s="1453"/>
      <c r="DT1631" s="1453"/>
    </row>
    <row r="1632" spans="1:124" s="1543" customFormat="1" ht="21.9" customHeight="1" x14ac:dyDescent="0.3">
      <c r="A1632" s="1453"/>
      <c r="B1632" s="1453"/>
      <c r="C1632" s="1514"/>
      <c r="D1632" s="1514"/>
      <c r="E1632" s="1514"/>
      <c r="F1632" s="1848"/>
      <c r="G1632" s="1930"/>
      <c r="H1632" s="1516"/>
      <c r="I1632" s="1537"/>
      <c r="J1632" s="1537"/>
      <c r="K1632" s="1453"/>
      <c r="L1632" s="1453"/>
      <c r="M1632" s="1453"/>
      <c r="N1632" s="1514"/>
      <c r="O1632" s="1453"/>
      <c r="P1632" s="1453"/>
      <c r="Q1632" s="1453"/>
      <c r="R1632" s="1453"/>
      <c r="S1632" s="1453"/>
      <c r="T1632" s="1452"/>
      <c r="U1632"/>
      <c r="V1632"/>
      <c r="W1632" s="1453"/>
      <c r="X1632" s="1453"/>
      <c r="Y1632" s="1453"/>
      <c r="Z1632" s="1453"/>
      <c r="AA1632" s="1453"/>
      <c r="AB1632" s="1453"/>
      <c r="AC1632" s="1453"/>
      <c r="AD1632" s="1453"/>
      <c r="AE1632" s="1453"/>
      <c r="AF1632" s="1453"/>
      <c r="AG1632" s="1453"/>
      <c r="AH1632" s="1453"/>
      <c r="AI1632" s="1453"/>
      <c r="AJ1632" s="1453"/>
      <c r="AK1632" s="1453"/>
      <c r="AL1632" s="1453"/>
      <c r="AM1632" s="1453"/>
      <c r="AN1632" s="1453"/>
      <c r="AO1632" s="1453"/>
      <c r="AP1632" s="1453"/>
      <c r="AQ1632" s="1453"/>
      <c r="AR1632" s="1454"/>
      <c r="AS1632" s="1453"/>
      <c r="AT1632" s="1453"/>
      <c r="AU1632" s="1453"/>
      <c r="AV1632" s="1453"/>
      <c r="AW1632" s="1453"/>
      <c r="AX1632" s="1453"/>
      <c r="AY1632" s="1453"/>
      <c r="AZ1632" s="1453"/>
      <c r="BA1632" s="1453"/>
      <c r="BB1632" s="1453"/>
      <c r="BC1632" s="1453"/>
      <c r="BD1632" s="1453"/>
      <c r="BE1632" s="1453"/>
      <c r="BF1632" s="1453"/>
      <c r="BG1632" s="1453"/>
      <c r="BH1632" s="1453"/>
      <c r="BI1632" s="1453"/>
      <c r="BJ1632" s="1453"/>
      <c r="BK1632" s="1453"/>
      <c r="BL1632" s="1453"/>
      <c r="BM1632" s="1453"/>
      <c r="BN1632" s="1453"/>
      <c r="BO1632" s="1453"/>
      <c r="BP1632" s="1453"/>
      <c r="BQ1632" s="1453"/>
      <c r="BR1632" s="1453"/>
      <c r="BS1632" s="1453"/>
      <c r="BT1632" s="1453"/>
      <c r="BU1632" s="1453"/>
      <c r="BV1632" s="1453"/>
      <c r="BW1632" s="1453"/>
      <c r="BX1632" s="1453"/>
      <c r="BY1632" s="1453"/>
      <c r="BZ1632" s="1453"/>
      <c r="CA1632" s="1453"/>
      <c r="CB1632" s="1453"/>
      <c r="CC1632" s="1453"/>
      <c r="CD1632" s="1453"/>
      <c r="CE1632" s="1453"/>
      <c r="CF1632" s="1453"/>
      <c r="CG1632" s="1453"/>
      <c r="CH1632" s="1453"/>
      <c r="CI1632" s="1453"/>
      <c r="CJ1632" s="1453"/>
      <c r="CK1632" s="1453"/>
      <c r="CL1632" s="1453"/>
      <c r="CM1632" s="1453"/>
      <c r="CN1632" s="1453"/>
      <c r="CO1632" s="1453"/>
      <c r="CP1632" s="1453"/>
      <c r="CQ1632" s="1453"/>
      <c r="CR1632" s="1453"/>
      <c r="CS1632" s="1453"/>
      <c r="CT1632" s="1453"/>
      <c r="CU1632" s="1453"/>
      <c r="CV1632" s="1453"/>
      <c r="CW1632" s="1453"/>
      <c r="CX1632" s="1453"/>
      <c r="CY1632" s="1453"/>
      <c r="CZ1632" s="1453"/>
      <c r="DA1632" s="1453"/>
      <c r="DB1632" s="1453"/>
      <c r="DC1632" s="1453"/>
      <c r="DD1632" s="1453"/>
      <c r="DE1632" s="1453"/>
      <c r="DF1632" s="1453"/>
      <c r="DG1632" s="1453"/>
      <c r="DH1632" s="1453"/>
      <c r="DI1632" s="1453"/>
      <c r="DJ1632" s="1453"/>
      <c r="DK1632" s="1453"/>
      <c r="DL1632" s="1453"/>
      <c r="DM1632" s="1453"/>
      <c r="DN1632" s="1453"/>
      <c r="DO1632" s="1453"/>
      <c r="DP1632" s="1453"/>
      <c r="DQ1632" s="1453"/>
      <c r="DR1632" s="1453"/>
      <c r="DS1632" s="1453"/>
      <c r="DT1632" s="1453"/>
    </row>
    <row r="1633" spans="1:124" s="1543" customFormat="1" ht="21.9" customHeight="1" x14ac:dyDescent="0.3">
      <c r="A1633" s="1453"/>
      <c r="B1633" s="1453"/>
      <c r="C1633" s="1514"/>
      <c r="D1633" s="1514"/>
      <c r="E1633" s="1514"/>
      <c r="F1633" s="1848"/>
      <c r="G1633" s="1930"/>
      <c r="H1633" s="1516"/>
      <c r="I1633" s="1537"/>
      <c r="J1633" s="1537"/>
      <c r="K1633" s="1453"/>
      <c r="L1633" s="1453"/>
      <c r="M1633" s="1453"/>
      <c r="N1633" s="1514"/>
      <c r="O1633" s="1453"/>
      <c r="P1633" s="1453"/>
      <c r="Q1633" s="1453"/>
      <c r="R1633" s="1453"/>
      <c r="S1633" s="1453"/>
      <c r="T1633" s="1452"/>
      <c r="U1633"/>
      <c r="V1633"/>
      <c r="W1633" s="1453"/>
      <c r="X1633" s="1453"/>
      <c r="Y1633" s="1453"/>
      <c r="Z1633" s="1453"/>
      <c r="AA1633" s="1453"/>
      <c r="AB1633" s="1453"/>
      <c r="AC1633" s="1453"/>
      <c r="AD1633" s="1453"/>
      <c r="AE1633" s="1453"/>
      <c r="AF1633" s="1453"/>
      <c r="AG1633" s="1453"/>
      <c r="AH1633" s="1453"/>
      <c r="AI1633" s="1453"/>
      <c r="AJ1633" s="1453"/>
      <c r="AK1633" s="1453"/>
      <c r="AL1633" s="1453"/>
      <c r="AM1633" s="1453"/>
      <c r="AN1633" s="1453"/>
      <c r="AO1633" s="1453"/>
      <c r="AP1633" s="1453"/>
      <c r="AQ1633" s="1453"/>
      <c r="AR1633" s="1454"/>
      <c r="AS1633" s="1453"/>
      <c r="AT1633" s="1453"/>
      <c r="AU1633" s="1453"/>
      <c r="AV1633" s="1453"/>
      <c r="AW1633" s="1453"/>
      <c r="AX1633" s="1453"/>
      <c r="AY1633" s="1453"/>
      <c r="AZ1633" s="1453"/>
      <c r="BA1633" s="1453"/>
      <c r="BB1633" s="1453"/>
      <c r="BC1633" s="1453"/>
      <c r="BD1633" s="1453"/>
      <c r="BE1633" s="1453"/>
      <c r="BF1633" s="1453"/>
      <c r="BG1633" s="1453"/>
      <c r="BH1633" s="1453"/>
      <c r="BI1633" s="1453"/>
      <c r="BJ1633" s="1453"/>
      <c r="BK1633" s="1453"/>
      <c r="BL1633" s="1453"/>
      <c r="BM1633" s="1453"/>
      <c r="BN1633" s="1453"/>
      <c r="BO1633" s="1453"/>
      <c r="BP1633" s="1453"/>
      <c r="BQ1633" s="1453"/>
      <c r="BR1633" s="1453"/>
      <c r="BS1633" s="1453"/>
      <c r="BT1633" s="1453"/>
      <c r="BU1633" s="1453"/>
      <c r="BV1633" s="1453"/>
      <c r="BW1633" s="1453"/>
      <c r="BX1633" s="1453"/>
      <c r="BY1633" s="1453"/>
      <c r="BZ1633" s="1453"/>
      <c r="CA1633" s="1453"/>
      <c r="CB1633" s="1453"/>
      <c r="CC1633" s="1453"/>
      <c r="CD1633" s="1453"/>
      <c r="CE1633" s="1453"/>
      <c r="CF1633" s="1453"/>
      <c r="CG1633" s="1453"/>
      <c r="CH1633" s="1453"/>
      <c r="CI1633" s="1453"/>
      <c r="CJ1633" s="1453"/>
      <c r="CK1633" s="1453"/>
      <c r="CL1633" s="1453"/>
      <c r="CM1633" s="1453"/>
      <c r="CN1633" s="1453"/>
      <c r="CO1633" s="1453"/>
      <c r="CP1633" s="1453"/>
      <c r="CQ1633" s="1453"/>
      <c r="CR1633" s="1453"/>
      <c r="CS1633" s="1453"/>
      <c r="CT1633" s="1453"/>
      <c r="CU1633" s="1453"/>
      <c r="CV1633" s="1453"/>
      <c r="CW1633" s="1453"/>
      <c r="CX1633" s="1453"/>
      <c r="CY1633" s="1453"/>
      <c r="CZ1633" s="1453"/>
      <c r="DA1633" s="1453"/>
      <c r="DB1633" s="1453"/>
      <c r="DC1633" s="1453"/>
      <c r="DD1633" s="1453"/>
      <c r="DE1633" s="1453"/>
      <c r="DF1633" s="1453"/>
      <c r="DG1633" s="1453"/>
      <c r="DH1633" s="1453"/>
      <c r="DI1633" s="1453"/>
      <c r="DJ1633" s="1453"/>
      <c r="DK1633" s="1453"/>
      <c r="DL1633" s="1453"/>
      <c r="DM1633" s="1453"/>
      <c r="DN1633" s="1453"/>
      <c r="DO1633" s="1453"/>
      <c r="DP1633" s="1453"/>
      <c r="DQ1633" s="1453"/>
      <c r="DR1633" s="1453"/>
      <c r="DS1633" s="1453"/>
      <c r="DT1633" s="1453"/>
    </row>
    <row r="1634" spans="1:124" s="1543" customFormat="1" ht="21.9" customHeight="1" x14ac:dyDescent="0.3">
      <c r="A1634" s="1453"/>
      <c r="B1634" s="1453"/>
      <c r="C1634" s="1514"/>
      <c r="D1634" s="1514"/>
      <c r="E1634" s="1514"/>
      <c r="F1634" s="1848"/>
      <c r="G1634" s="1930"/>
      <c r="H1634" s="1516"/>
      <c r="I1634" s="1537"/>
      <c r="J1634" s="1537"/>
      <c r="K1634" s="1453"/>
      <c r="L1634" s="1453"/>
      <c r="M1634" s="1453"/>
      <c r="N1634" s="1514"/>
      <c r="O1634" s="1453"/>
      <c r="P1634" s="1453"/>
      <c r="Q1634" s="1453"/>
      <c r="R1634" s="1453"/>
      <c r="S1634" s="1453"/>
      <c r="T1634" s="1452"/>
      <c r="U1634"/>
      <c r="V1634"/>
      <c r="W1634" s="1453"/>
      <c r="X1634" s="1453"/>
      <c r="Y1634" s="1453"/>
      <c r="Z1634" s="1453"/>
      <c r="AA1634" s="1453"/>
      <c r="AB1634" s="1453"/>
      <c r="AC1634" s="1453"/>
      <c r="AD1634" s="1453"/>
      <c r="AE1634" s="1453"/>
      <c r="AF1634" s="1453"/>
      <c r="AG1634" s="1453"/>
      <c r="AH1634" s="1453"/>
      <c r="AI1634" s="1453"/>
      <c r="AJ1634" s="1453"/>
      <c r="AK1634" s="1453"/>
      <c r="AL1634" s="1453"/>
      <c r="AM1634" s="1453"/>
      <c r="AN1634" s="1453"/>
      <c r="AO1634" s="1453"/>
      <c r="AP1634" s="1453"/>
      <c r="AQ1634" s="1453"/>
      <c r="AR1634" s="1454"/>
      <c r="AS1634" s="1453"/>
      <c r="AT1634" s="1453"/>
      <c r="AU1634" s="1453"/>
      <c r="AV1634" s="1453"/>
      <c r="AW1634" s="1453"/>
      <c r="AX1634" s="1453"/>
      <c r="AY1634" s="1453"/>
      <c r="AZ1634" s="1453"/>
      <c r="BA1634" s="1453"/>
      <c r="BB1634" s="1453"/>
      <c r="BC1634" s="1453"/>
      <c r="BD1634" s="1453"/>
      <c r="BE1634" s="1453"/>
      <c r="BF1634" s="1453"/>
      <c r="BG1634" s="1453"/>
      <c r="BH1634" s="1453"/>
      <c r="BI1634" s="1453"/>
      <c r="BJ1634" s="1453"/>
      <c r="BK1634" s="1453"/>
      <c r="BL1634" s="1453"/>
      <c r="BM1634" s="1453"/>
      <c r="BN1634" s="1453"/>
      <c r="BO1634" s="1453"/>
      <c r="BP1634" s="1453"/>
      <c r="BQ1634" s="1453"/>
      <c r="BR1634" s="1453"/>
      <c r="BS1634" s="1453"/>
      <c r="BT1634" s="1453"/>
      <c r="BU1634" s="1453"/>
      <c r="BV1634" s="1453"/>
      <c r="BW1634" s="1453"/>
      <c r="BX1634" s="1453"/>
      <c r="BY1634" s="1453"/>
      <c r="BZ1634" s="1453"/>
      <c r="CA1634" s="1453"/>
      <c r="CB1634" s="1453"/>
      <c r="CC1634" s="1453"/>
      <c r="CD1634" s="1453"/>
      <c r="CE1634" s="1453"/>
      <c r="CF1634" s="1453"/>
      <c r="CG1634" s="1453"/>
      <c r="CH1634" s="1453"/>
      <c r="CI1634" s="1453"/>
      <c r="CJ1634" s="1453"/>
      <c r="CK1634" s="1453"/>
      <c r="CL1634" s="1453"/>
      <c r="CM1634" s="1453"/>
      <c r="CN1634" s="1453"/>
      <c r="CO1634" s="1453"/>
      <c r="CP1634" s="1453"/>
      <c r="CQ1634" s="1453"/>
      <c r="CR1634" s="1453"/>
      <c r="CS1634" s="1453"/>
      <c r="CT1634" s="1453"/>
      <c r="CU1634" s="1453"/>
      <c r="CV1634" s="1453"/>
      <c r="CW1634" s="1453"/>
      <c r="CX1634" s="1453"/>
      <c r="CY1634" s="1453"/>
      <c r="CZ1634" s="1453"/>
      <c r="DA1634" s="1453"/>
      <c r="DB1634" s="1453"/>
      <c r="DC1634" s="1453"/>
      <c r="DD1634" s="1453"/>
      <c r="DE1634" s="1453"/>
      <c r="DF1634" s="1453"/>
      <c r="DG1634" s="1453"/>
      <c r="DH1634" s="1453"/>
      <c r="DI1634" s="1453"/>
      <c r="DJ1634" s="1453"/>
      <c r="DK1634" s="1453"/>
      <c r="DL1634" s="1453"/>
      <c r="DM1634" s="1453"/>
      <c r="DN1634" s="1453"/>
      <c r="DO1634" s="1453"/>
      <c r="DP1634" s="1453"/>
      <c r="DQ1634" s="1453"/>
      <c r="DR1634" s="1453"/>
      <c r="DS1634" s="1453"/>
      <c r="DT1634" s="1453"/>
    </row>
    <row r="1635" spans="1:124" s="1543" customFormat="1" ht="21.9" customHeight="1" x14ac:dyDescent="0.3">
      <c r="A1635" s="1453"/>
      <c r="B1635" s="1453"/>
      <c r="C1635" s="1514"/>
      <c r="D1635" s="1514"/>
      <c r="E1635" s="1514"/>
      <c r="F1635" s="1848"/>
      <c r="G1635" s="1930"/>
      <c r="H1635" s="1516"/>
      <c r="I1635" s="1537"/>
      <c r="J1635" s="1537"/>
      <c r="K1635" s="1453"/>
      <c r="L1635" s="1453"/>
      <c r="M1635" s="1453"/>
      <c r="N1635" s="1514"/>
      <c r="O1635" s="1453"/>
      <c r="P1635" s="1453"/>
      <c r="Q1635" s="1453"/>
      <c r="R1635" s="1453"/>
      <c r="S1635" s="1453"/>
      <c r="T1635" s="1452"/>
      <c r="U1635"/>
      <c r="V1635"/>
      <c r="W1635" s="1453"/>
      <c r="X1635" s="1453"/>
      <c r="Y1635" s="1453"/>
      <c r="Z1635" s="1453"/>
      <c r="AA1635" s="1453"/>
      <c r="AB1635" s="1453"/>
      <c r="AC1635" s="1453"/>
      <c r="AD1635" s="1453"/>
      <c r="AE1635" s="1453"/>
      <c r="AF1635" s="1453"/>
      <c r="AG1635" s="1453"/>
      <c r="AH1635" s="1453"/>
      <c r="AI1635" s="1453"/>
      <c r="AJ1635" s="1453"/>
      <c r="AK1635" s="1453"/>
      <c r="AL1635" s="1453"/>
      <c r="AM1635" s="1453"/>
      <c r="AN1635" s="1453"/>
      <c r="AO1635" s="1453"/>
      <c r="AP1635" s="1453"/>
      <c r="AQ1635" s="1453"/>
      <c r="AR1635" s="1454"/>
      <c r="AS1635" s="1453"/>
      <c r="AT1635" s="1453"/>
      <c r="AU1635" s="1453"/>
      <c r="AV1635" s="1453"/>
      <c r="AW1635" s="1453"/>
      <c r="AX1635" s="1453"/>
      <c r="AY1635" s="1453"/>
      <c r="AZ1635" s="1453"/>
      <c r="BA1635" s="1453"/>
      <c r="BB1635" s="1453"/>
      <c r="BC1635" s="1453"/>
      <c r="BD1635" s="1453"/>
      <c r="BE1635" s="1453"/>
      <c r="BF1635" s="1453"/>
      <c r="BG1635" s="1453"/>
      <c r="BH1635" s="1453"/>
      <c r="BI1635" s="1453"/>
      <c r="BJ1635" s="1453"/>
      <c r="BK1635" s="1453"/>
      <c r="BL1635" s="1453"/>
      <c r="BM1635" s="1453"/>
      <c r="BN1635" s="1453"/>
      <c r="BO1635" s="1453"/>
      <c r="BP1635" s="1453"/>
      <c r="BQ1635" s="1453"/>
      <c r="BR1635" s="1453"/>
      <c r="BS1635" s="1453"/>
      <c r="BT1635" s="1453"/>
      <c r="BU1635" s="1453"/>
      <c r="BV1635" s="1453"/>
      <c r="BW1635" s="1453"/>
      <c r="BX1635" s="1453"/>
      <c r="BY1635" s="1453"/>
      <c r="BZ1635" s="1453"/>
      <c r="CA1635" s="1453"/>
      <c r="CB1635" s="1453"/>
      <c r="CC1635" s="1453"/>
      <c r="CD1635" s="1453"/>
      <c r="CE1635" s="1453"/>
      <c r="CF1635" s="1453"/>
      <c r="CG1635" s="1453"/>
      <c r="CH1635" s="1453"/>
      <c r="CI1635" s="1453"/>
      <c r="CJ1635" s="1453"/>
      <c r="CK1635" s="1453"/>
      <c r="CL1635" s="1453"/>
      <c r="CM1635" s="1453"/>
      <c r="CN1635" s="1453"/>
      <c r="CO1635" s="1453"/>
      <c r="CP1635" s="1453"/>
      <c r="CQ1635" s="1453"/>
      <c r="CR1635" s="1453"/>
      <c r="CS1635" s="1453"/>
      <c r="CT1635" s="1453"/>
      <c r="CU1635" s="1453"/>
      <c r="CV1635" s="1453"/>
      <c r="CW1635" s="1453"/>
      <c r="CX1635" s="1453"/>
      <c r="CY1635" s="1453"/>
      <c r="CZ1635" s="1453"/>
      <c r="DA1635" s="1453"/>
      <c r="DB1635" s="1453"/>
      <c r="DC1635" s="1453"/>
      <c r="DD1635" s="1453"/>
      <c r="DE1635" s="1453"/>
      <c r="DF1635" s="1453"/>
      <c r="DG1635" s="1453"/>
      <c r="DH1635" s="1453"/>
      <c r="DI1635" s="1453"/>
      <c r="DJ1635" s="1453"/>
      <c r="DK1635" s="1453"/>
      <c r="DL1635" s="1453"/>
      <c r="DM1635" s="1453"/>
      <c r="DN1635" s="1453"/>
      <c r="DO1635" s="1453"/>
      <c r="DP1635" s="1453"/>
      <c r="DQ1635" s="1453"/>
      <c r="DR1635" s="1453"/>
      <c r="DS1635" s="1453"/>
      <c r="DT1635" s="1453"/>
    </row>
    <row r="1636" spans="1:124" s="1543" customFormat="1" ht="21.9" customHeight="1" x14ac:dyDescent="0.3">
      <c r="A1636" s="1453"/>
      <c r="B1636" s="1453"/>
      <c r="C1636" s="1514"/>
      <c r="D1636" s="1514"/>
      <c r="E1636" s="1514"/>
      <c r="F1636" s="1848"/>
      <c r="G1636" s="1930"/>
      <c r="H1636" s="1516"/>
      <c r="I1636" s="1537"/>
      <c r="J1636" s="1537"/>
      <c r="K1636" s="1453"/>
      <c r="L1636" s="1453"/>
      <c r="M1636" s="1453"/>
      <c r="N1636" s="1514"/>
      <c r="O1636" s="1453"/>
      <c r="P1636" s="1453"/>
      <c r="Q1636" s="1453"/>
      <c r="R1636" s="1453"/>
      <c r="S1636" s="1453"/>
      <c r="T1636" s="1452"/>
      <c r="U1636"/>
      <c r="V1636"/>
      <c r="W1636" s="1453"/>
      <c r="X1636" s="1453"/>
      <c r="Y1636" s="1453"/>
      <c r="Z1636" s="1453"/>
      <c r="AA1636" s="1453"/>
      <c r="AB1636" s="1453"/>
      <c r="AC1636" s="1453"/>
      <c r="AD1636" s="1453"/>
      <c r="AE1636" s="1453"/>
      <c r="AF1636" s="1453"/>
      <c r="AG1636" s="1453"/>
      <c r="AH1636" s="1453"/>
      <c r="AI1636" s="1453"/>
      <c r="AJ1636" s="1453"/>
      <c r="AK1636" s="1453"/>
      <c r="AL1636" s="1453"/>
      <c r="AM1636" s="1453"/>
      <c r="AN1636" s="1453"/>
      <c r="AO1636" s="1453"/>
      <c r="AP1636" s="1453"/>
      <c r="AQ1636" s="1453"/>
      <c r="AR1636" s="1454"/>
      <c r="AS1636" s="1453"/>
      <c r="AT1636" s="1453"/>
      <c r="AU1636" s="1453"/>
      <c r="AV1636" s="1453"/>
      <c r="AW1636" s="1453"/>
      <c r="AX1636" s="1453"/>
      <c r="AY1636" s="1453"/>
      <c r="AZ1636" s="1453"/>
      <c r="BA1636" s="1453"/>
      <c r="BB1636" s="1453"/>
      <c r="BC1636" s="1453"/>
      <c r="BD1636" s="1453"/>
      <c r="BE1636" s="1453"/>
      <c r="BF1636" s="1453"/>
      <c r="BG1636" s="1453"/>
      <c r="BH1636" s="1453"/>
      <c r="BI1636" s="1453"/>
      <c r="BJ1636" s="1453"/>
      <c r="BK1636" s="1453"/>
      <c r="BL1636" s="1453"/>
      <c r="BM1636" s="1453"/>
      <c r="BN1636" s="1453"/>
      <c r="BO1636" s="1453"/>
      <c r="BP1636" s="1453"/>
      <c r="BQ1636" s="1453"/>
      <c r="BR1636" s="1453"/>
      <c r="BS1636" s="1453"/>
      <c r="BT1636" s="1453"/>
      <c r="BU1636" s="1453"/>
      <c r="BV1636" s="1453"/>
      <c r="BW1636" s="1453"/>
      <c r="BX1636" s="1453"/>
      <c r="BY1636" s="1453"/>
      <c r="BZ1636" s="1453"/>
      <c r="CA1636" s="1453"/>
      <c r="CB1636" s="1453"/>
      <c r="CC1636" s="1453"/>
      <c r="CD1636" s="1453"/>
      <c r="CE1636" s="1453"/>
      <c r="CF1636" s="1453"/>
      <c r="CG1636" s="1453"/>
      <c r="CH1636" s="1453"/>
      <c r="CI1636" s="1453"/>
      <c r="CJ1636" s="1453"/>
      <c r="CK1636" s="1453"/>
      <c r="CL1636" s="1453"/>
      <c r="CM1636" s="1453"/>
      <c r="CN1636" s="1453"/>
      <c r="CO1636" s="1453"/>
      <c r="CP1636" s="1453"/>
      <c r="CQ1636" s="1453"/>
      <c r="CR1636" s="1453"/>
      <c r="CS1636" s="1453"/>
      <c r="CT1636" s="1453"/>
      <c r="CU1636" s="1453"/>
      <c r="CV1636" s="1453"/>
      <c r="CW1636" s="1453"/>
      <c r="CX1636" s="1453"/>
      <c r="CY1636" s="1453"/>
      <c r="CZ1636" s="1453"/>
      <c r="DA1636" s="1453"/>
      <c r="DB1636" s="1453"/>
      <c r="DC1636" s="1453"/>
      <c r="DD1636" s="1453"/>
      <c r="DE1636" s="1453"/>
      <c r="DF1636" s="1453"/>
      <c r="DG1636" s="1453"/>
      <c r="DH1636" s="1453"/>
      <c r="DI1636" s="1453"/>
      <c r="DJ1636" s="1453"/>
      <c r="DK1636" s="1453"/>
      <c r="DL1636" s="1453"/>
      <c r="DM1636" s="1453"/>
      <c r="DN1636" s="1453"/>
      <c r="DO1636" s="1453"/>
      <c r="DP1636" s="1453"/>
      <c r="DQ1636" s="1453"/>
      <c r="DR1636" s="1453"/>
      <c r="DS1636" s="1453"/>
      <c r="DT1636" s="1453"/>
    </row>
    <row r="1637" spans="1:124" s="1543" customFormat="1" ht="21.9" customHeight="1" x14ac:dyDescent="0.3">
      <c r="A1637" s="1453"/>
      <c r="B1637" s="1453"/>
      <c r="C1637" s="1514"/>
      <c r="D1637" s="1514"/>
      <c r="E1637" s="1514"/>
      <c r="F1637" s="1848"/>
      <c r="G1637" s="1930"/>
      <c r="H1637" s="1516"/>
      <c r="I1637" s="1537"/>
      <c r="J1637" s="1537"/>
      <c r="K1637" s="1453"/>
      <c r="L1637" s="1453"/>
      <c r="M1637" s="1453"/>
      <c r="N1637" s="1514"/>
      <c r="O1637" s="1453"/>
      <c r="P1637" s="1453"/>
      <c r="Q1637" s="1453"/>
      <c r="R1637" s="1453"/>
      <c r="S1637" s="1453"/>
      <c r="T1637" s="1452"/>
      <c r="U1637"/>
      <c r="V1637"/>
      <c r="W1637" s="1453"/>
      <c r="X1637" s="1453"/>
      <c r="Y1637" s="1453"/>
      <c r="Z1637" s="1453"/>
      <c r="AA1637" s="1453"/>
      <c r="AB1637" s="1453"/>
      <c r="AC1637" s="1453"/>
      <c r="AD1637" s="1453"/>
      <c r="AE1637" s="1453"/>
      <c r="AF1637" s="1453"/>
      <c r="AG1637" s="1453"/>
      <c r="AH1637" s="1453"/>
      <c r="AI1637" s="1453"/>
      <c r="AJ1637" s="1453"/>
      <c r="AK1637" s="1453"/>
      <c r="AL1637" s="1453"/>
      <c r="AM1637" s="1453"/>
      <c r="AN1637" s="1453"/>
      <c r="AO1637" s="1453"/>
      <c r="AP1637" s="1453"/>
      <c r="AQ1637" s="1453"/>
      <c r="AR1637" s="1454"/>
      <c r="AS1637" s="1453"/>
      <c r="AT1637" s="1453"/>
      <c r="AU1637" s="1453"/>
      <c r="AV1637" s="1453"/>
      <c r="AW1637" s="1453"/>
      <c r="AX1637" s="1453"/>
      <c r="AY1637" s="1453"/>
      <c r="AZ1637" s="1453"/>
      <c r="BA1637" s="1453"/>
      <c r="BB1637" s="1453"/>
      <c r="BC1637" s="1453"/>
      <c r="BD1637" s="1453"/>
      <c r="BE1637" s="1453"/>
      <c r="BF1637" s="1453"/>
      <c r="BG1637" s="1453"/>
      <c r="BH1637" s="1453"/>
      <c r="BI1637" s="1453"/>
      <c r="BJ1637" s="1453"/>
      <c r="BK1637" s="1453"/>
      <c r="BL1637" s="1453"/>
      <c r="BM1637" s="1453"/>
      <c r="BN1637" s="1453"/>
      <c r="BO1637" s="1453"/>
      <c r="BP1637" s="1453"/>
      <c r="BQ1637" s="1453"/>
      <c r="BR1637" s="1453"/>
      <c r="BS1637" s="1453"/>
      <c r="BT1637" s="1453"/>
      <c r="BU1637" s="1453"/>
      <c r="BV1637" s="1453"/>
      <c r="BW1637" s="1453"/>
      <c r="BX1637" s="1453"/>
      <c r="BY1637" s="1453"/>
      <c r="BZ1637" s="1453"/>
      <c r="CA1637" s="1453"/>
      <c r="CB1637" s="1453"/>
      <c r="CC1637" s="1453"/>
      <c r="CD1637" s="1453"/>
      <c r="CE1637" s="1453"/>
      <c r="CF1637" s="1453"/>
      <c r="CG1637" s="1453"/>
      <c r="CH1637" s="1453"/>
      <c r="CI1637" s="1453"/>
      <c r="CJ1637" s="1453"/>
      <c r="CK1637" s="1453"/>
      <c r="CL1637" s="1453"/>
      <c r="CM1637" s="1453"/>
      <c r="CN1637" s="1453"/>
      <c r="CO1637" s="1453"/>
      <c r="CP1637" s="1453"/>
      <c r="CQ1637" s="1453"/>
      <c r="CR1637" s="1453"/>
      <c r="CS1637" s="1453"/>
      <c r="CT1637" s="1453"/>
      <c r="CU1637" s="1453"/>
      <c r="CV1637" s="1453"/>
      <c r="CW1637" s="1453"/>
      <c r="CX1637" s="1453"/>
      <c r="CY1637" s="1453"/>
      <c r="CZ1637" s="1453"/>
      <c r="DA1637" s="1453"/>
      <c r="DB1637" s="1453"/>
      <c r="DC1637" s="1453"/>
      <c r="DD1637" s="1453"/>
      <c r="DE1637" s="1453"/>
      <c r="DF1637" s="1453"/>
      <c r="DG1637" s="1453"/>
      <c r="DH1637" s="1453"/>
      <c r="DI1637" s="1453"/>
      <c r="DJ1637" s="1453"/>
      <c r="DK1637" s="1453"/>
      <c r="DL1637" s="1453"/>
      <c r="DM1637" s="1453"/>
      <c r="DN1637" s="1453"/>
      <c r="DO1637" s="1453"/>
      <c r="DP1637" s="1453"/>
      <c r="DQ1637" s="1453"/>
      <c r="DR1637" s="1453"/>
      <c r="DS1637" s="1453"/>
      <c r="DT1637" s="1453"/>
    </row>
    <row r="1638" spans="1:124" s="1543" customFormat="1" ht="21.9" customHeight="1" x14ac:dyDescent="0.3">
      <c r="A1638" s="1453"/>
      <c r="B1638" s="1453"/>
      <c r="C1638" s="1514"/>
      <c r="D1638" s="1514"/>
      <c r="E1638" s="1514"/>
      <c r="F1638" s="1848"/>
      <c r="G1638" s="1930"/>
      <c r="H1638" s="1516"/>
      <c r="I1638" s="1537"/>
      <c r="J1638" s="1537"/>
      <c r="K1638" s="1453"/>
      <c r="L1638" s="1453"/>
      <c r="M1638" s="1453"/>
      <c r="N1638" s="1514"/>
      <c r="O1638" s="1453"/>
      <c r="P1638" s="1453"/>
      <c r="Q1638" s="1453"/>
      <c r="R1638" s="1453"/>
      <c r="S1638" s="1453"/>
      <c r="T1638" s="1452"/>
      <c r="U1638"/>
      <c r="V1638"/>
      <c r="W1638" s="1453"/>
      <c r="X1638" s="1453"/>
      <c r="Y1638" s="1453"/>
      <c r="Z1638" s="1453"/>
      <c r="AA1638" s="1453"/>
      <c r="AB1638" s="1453"/>
      <c r="AC1638" s="1453"/>
      <c r="AD1638" s="1453"/>
      <c r="AE1638" s="1453"/>
      <c r="AF1638" s="1453"/>
      <c r="AG1638" s="1453"/>
      <c r="AH1638" s="1453"/>
      <c r="AI1638" s="1453"/>
      <c r="AJ1638" s="1453"/>
      <c r="AK1638" s="1453"/>
      <c r="AL1638" s="1453"/>
      <c r="AM1638" s="1453"/>
      <c r="AN1638" s="1453"/>
      <c r="AO1638" s="1453"/>
      <c r="AP1638" s="1453"/>
      <c r="AQ1638" s="1453"/>
      <c r="AR1638" s="1454"/>
      <c r="AS1638" s="1453"/>
      <c r="AT1638" s="1453"/>
      <c r="AU1638" s="1453"/>
      <c r="AV1638" s="1453"/>
      <c r="AW1638" s="1453"/>
      <c r="AX1638" s="1453"/>
      <c r="AY1638" s="1453"/>
      <c r="AZ1638" s="1453"/>
      <c r="BA1638" s="1453"/>
      <c r="BB1638" s="1453"/>
      <c r="BC1638" s="1453"/>
      <c r="BD1638" s="1453"/>
      <c r="BE1638" s="1453"/>
      <c r="BF1638" s="1453"/>
      <c r="BG1638" s="1453"/>
      <c r="BH1638" s="1453"/>
      <c r="BI1638" s="1453"/>
      <c r="BJ1638" s="1453"/>
      <c r="BK1638" s="1453"/>
      <c r="BL1638" s="1453"/>
      <c r="BM1638" s="1453"/>
      <c r="BN1638" s="1453"/>
      <c r="BO1638" s="1453"/>
      <c r="BP1638" s="1453"/>
      <c r="BQ1638" s="1453"/>
      <c r="BR1638" s="1453"/>
      <c r="BS1638" s="1453"/>
      <c r="BT1638" s="1453"/>
      <c r="BU1638" s="1453"/>
      <c r="BV1638" s="1453"/>
      <c r="BW1638" s="1453"/>
      <c r="BX1638" s="1453"/>
      <c r="BY1638" s="1453"/>
      <c r="BZ1638" s="1453"/>
      <c r="CA1638" s="1453"/>
      <c r="CB1638" s="1453"/>
      <c r="CC1638" s="1453"/>
      <c r="CD1638" s="1453"/>
      <c r="CE1638" s="1453"/>
      <c r="CF1638" s="1453"/>
      <c r="CG1638" s="1453"/>
      <c r="CH1638" s="1453"/>
      <c r="CI1638" s="1453"/>
      <c r="CJ1638" s="1453"/>
      <c r="CK1638" s="1453"/>
      <c r="CL1638" s="1453"/>
      <c r="CM1638" s="1453"/>
      <c r="CN1638" s="1453"/>
      <c r="CO1638" s="1453"/>
      <c r="CP1638" s="1453"/>
      <c r="CQ1638" s="1453"/>
      <c r="CR1638" s="1453"/>
      <c r="CS1638" s="1453"/>
      <c r="CT1638" s="1453"/>
      <c r="CU1638" s="1453"/>
      <c r="CV1638" s="1453"/>
      <c r="CW1638" s="1453"/>
      <c r="CX1638" s="1453"/>
      <c r="CY1638" s="1453"/>
      <c r="CZ1638" s="1453"/>
      <c r="DA1638" s="1453"/>
      <c r="DB1638" s="1453"/>
      <c r="DC1638" s="1453"/>
      <c r="DD1638" s="1453"/>
      <c r="DE1638" s="1453"/>
      <c r="DF1638" s="1453"/>
      <c r="DG1638" s="1453"/>
      <c r="DH1638" s="1453"/>
      <c r="DI1638" s="1453"/>
      <c r="DJ1638" s="1453"/>
      <c r="DK1638" s="1453"/>
      <c r="DL1638" s="1453"/>
      <c r="DM1638" s="1453"/>
      <c r="DN1638" s="1453"/>
      <c r="DO1638" s="1453"/>
      <c r="DP1638" s="1453"/>
      <c r="DQ1638" s="1453"/>
      <c r="DR1638" s="1453"/>
      <c r="DS1638" s="1453"/>
      <c r="DT1638" s="1453"/>
    </row>
    <row r="1639" spans="1:124" s="1543" customFormat="1" ht="21.9" customHeight="1" x14ac:dyDescent="0.3">
      <c r="A1639" s="1453"/>
      <c r="B1639" s="1453"/>
      <c r="C1639" s="1514"/>
      <c r="D1639" s="1514"/>
      <c r="E1639" s="1514"/>
      <c r="F1639" s="1848"/>
      <c r="G1639" s="1930"/>
      <c r="H1639" s="1516"/>
      <c r="I1639" s="1537"/>
      <c r="J1639" s="1537"/>
      <c r="K1639" s="1453"/>
      <c r="L1639" s="1453"/>
      <c r="M1639" s="1453"/>
      <c r="N1639" s="1514"/>
      <c r="O1639" s="1453"/>
      <c r="P1639" s="1453"/>
      <c r="Q1639" s="1453"/>
      <c r="R1639" s="1453"/>
      <c r="S1639" s="1453"/>
      <c r="T1639" s="1452"/>
      <c r="U1639"/>
      <c r="V1639"/>
      <c r="W1639" s="1453"/>
      <c r="X1639" s="1453"/>
      <c r="Y1639" s="1453"/>
      <c r="Z1639" s="1453"/>
      <c r="AA1639" s="1453"/>
      <c r="AB1639" s="1453"/>
      <c r="AC1639" s="1453"/>
      <c r="AD1639" s="1453"/>
      <c r="AE1639" s="1453"/>
      <c r="AF1639" s="1453"/>
      <c r="AG1639" s="1453"/>
      <c r="AH1639" s="1453"/>
      <c r="AI1639" s="1453"/>
      <c r="AJ1639" s="1453"/>
      <c r="AK1639" s="1453"/>
      <c r="AL1639" s="1453"/>
      <c r="AM1639" s="1453"/>
      <c r="AN1639" s="1453"/>
      <c r="AO1639" s="1453"/>
      <c r="AP1639" s="1453"/>
      <c r="AQ1639" s="1453"/>
      <c r="AR1639" s="1454"/>
      <c r="AS1639" s="1453"/>
      <c r="AT1639" s="1453"/>
      <c r="AU1639" s="1453"/>
      <c r="AV1639" s="1453"/>
      <c r="AW1639" s="1453"/>
      <c r="AX1639" s="1453"/>
      <c r="AY1639" s="1453"/>
      <c r="AZ1639" s="1453"/>
      <c r="BA1639" s="1453"/>
      <c r="BB1639" s="1453"/>
      <c r="BC1639" s="1453"/>
      <c r="BD1639" s="1453"/>
      <c r="BE1639" s="1453"/>
      <c r="BF1639" s="1453"/>
      <c r="BG1639" s="1453"/>
      <c r="BH1639" s="1453"/>
      <c r="BI1639" s="1453"/>
      <c r="BJ1639" s="1453"/>
      <c r="BK1639" s="1453"/>
      <c r="BL1639" s="1453"/>
      <c r="BM1639" s="1453"/>
      <c r="BN1639" s="1453"/>
      <c r="BO1639" s="1453"/>
      <c r="BP1639" s="1453"/>
      <c r="BQ1639" s="1453"/>
      <c r="BR1639" s="1453"/>
      <c r="BS1639" s="1453"/>
      <c r="BT1639" s="1453"/>
      <c r="BU1639" s="1453"/>
      <c r="BV1639" s="1453"/>
      <c r="BW1639" s="1453"/>
      <c r="BX1639" s="1453"/>
      <c r="BY1639" s="1453"/>
      <c r="BZ1639" s="1453"/>
      <c r="CA1639" s="1453"/>
      <c r="CB1639" s="1453"/>
      <c r="CC1639" s="1453"/>
      <c r="CD1639" s="1453"/>
      <c r="CE1639" s="1453"/>
      <c r="CF1639" s="1453"/>
      <c r="CG1639" s="1453"/>
      <c r="CH1639" s="1453"/>
      <c r="CI1639" s="1453"/>
      <c r="CJ1639" s="1453"/>
      <c r="CK1639" s="1453"/>
      <c r="CL1639" s="1453"/>
      <c r="CM1639" s="1453"/>
      <c r="CN1639" s="1453"/>
      <c r="CO1639" s="1453"/>
      <c r="CP1639" s="1453"/>
      <c r="CQ1639" s="1453"/>
      <c r="CR1639" s="1453"/>
      <c r="CS1639" s="1453"/>
      <c r="CT1639" s="1453"/>
      <c r="CU1639" s="1453"/>
      <c r="CV1639" s="1453"/>
      <c r="CW1639" s="1453"/>
      <c r="CX1639" s="1453"/>
      <c r="CY1639" s="1453"/>
      <c r="CZ1639" s="1453"/>
      <c r="DA1639" s="1453"/>
      <c r="DB1639" s="1453"/>
      <c r="DC1639" s="1453"/>
      <c r="DD1639" s="1453"/>
      <c r="DE1639" s="1453"/>
      <c r="DF1639" s="1453"/>
      <c r="DG1639" s="1453"/>
      <c r="DH1639" s="1453"/>
      <c r="DI1639" s="1453"/>
      <c r="DJ1639" s="1453"/>
      <c r="DK1639" s="1453"/>
      <c r="DL1639" s="1453"/>
      <c r="DM1639" s="1453"/>
      <c r="DN1639" s="1453"/>
      <c r="DO1639" s="1453"/>
      <c r="DP1639" s="1453"/>
      <c r="DQ1639" s="1453"/>
      <c r="DR1639" s="1453"/>
      <c r="DS1639" s="1453"/>
      <c r="DT1639" s="1453"/>
    </row>
    <row r="1640" spans="1:124" s="1543" customFormat="1" ht="21.9" customHeight="1" x14ac:dyDescent="0.3">
      <c r="A1640" s="1453"/>
      <c r="B1640" s="1453"/>
      <c r="C1640" s="1514"/>
      <c r="D1640" s="1514"/>
      <c r="E1640" s="1514"/>
      <c r="F1640" s="1848"/>
      <c r="G1640" s="1930"/>
      <c r="H1640" s="1516"/>
      <c r="I1640" s="1537"/>
      <c r="J1640" s="1537"/>
      <c r="K1640" s="1453"/>
      <c r="L1640" s="1453"/>
      <c r="M1640" s="1453"/>
      <c r="N1640" s="1514"/>
      <c r="O1640" s="1453"/>
      <c r="P1640" s="1453"/>
      <c r="Q1640" s="1453"/>
      <c r="R1640" s="1453"/>
      <c r="S1640" s="1453"/>
      <c r="T1640" s="1452"/>
      <c r="U1640"/>
      <c r="V1640"/>
      <c r="W1640" s="1453"/>
      <c r="X1640" s="1453"/>
      <c r="Y1640" s="1453"/>
      <c r="Z1640" s="1453"/>
      <c r="AA1640" s="1453"/>
      <c r="AB1640" s="1453"/>
      <c r="AC1640" s="1453"/>
      <c r="AD1640" s="1453"/>
      <c r="AE1640" s="1453"/>
      <c r="AF1640" s="1453"/>
      <c r="AG1640" s="1453"/>
      <c r="AH1640" s="1453"/>
      <c r="AI1640" s="1453"/>
      <c r="AJ1640" s="1453"/>
      <c r="AK1640" s="1453"/>
      <c r="AL1640" s="1453"/>
      <c r="AM1640" s="1453"/>
      <c r="AN1640" s="1453"/>
      <c r="AO1640" s="1453"/>
      <c r="AP1640" s="1453"/>
      <c r="AQ1640" s="1453"/>
      <c r="AR1640" s="1454"/>
      <c r="AS1640" s="1453"/>
      <c r="AT1640" s="1453"/>
      <c r="AU1640" s="1453"/>
      <c r="AV1640" s="1453"/>
      <c r="AW1640" s="1453"/>
      <c r="AX1640" s="1453"/>
      <c r="AY1640" s="1453"/>
      <c r="AZ1640" s="1453"/>
      <c r="BA1640" s="1453"/>
      <c r="BB1640" s="1453"/>
      <c r="BC1640" s="1453"/>
      <c r="BD1640" s="1453"/>
      <c r="BE1640" s="1453"/>
      <c r="BF1640" s="1453"/>
      <c r="BG1640" s="1453"/>
      <c r="BH1640" s="1453"/>
      <c r="BI1640" s="1453"/>
      <c r="BJ1640" s="1453"/>
      <c r="BK1640" s="1453"/>
      <c r="BL1640" s="1453"/>
      <c r="BM1640" s="1453"/>
      <c r="BN1640" s="1453"/>
      <c r="BO1640" s="1453"/>
      <c r="BP1640" s="1453"/>
      <c r="BQ1640" s="1453"/>
      <c r="BR1640" s="1453"/>
      <c r="BS1640" s="1453"/>
      <c r="BT1640" s="1453"/>
      <c r="BU1640" s="1453"/>
      <c r="BV1640" s="1453"/>
      <c r="BW1640" s="1453"/>
      <c r="BX1640" s="1453"/>
      <c r="BY1640" s="1453"/>
      <c r="BZ1640" s="1453"/>
      <c r="CA1640" s="1453"/>
      <c r="CB1640" s="1453"/>
      <c r="CC1640" s="1453"/>
      <c r="CD1640" s="1453"/>
      <c r="CE1640" s="1453"/>
      <c r="CF1640" s="1453"/>
      <c r="CG1640" s="1453"/>
      <c r="CH1640" s="1453"/>
      <c r="CI1640" s="1453"/>
      <c r="CJ1640" s="1453"/>
      <c r="CK1640" s="1453"/>
      <c r="CL1640" s="1453"/>
      <c r="CM1640" s="1453"/>
      <c r="CN1640" s="1453"/>
      <c r="CO1640" s="1453"/>
      <c r="CP1640" s="1453"/>
      <c r="CQ1640" s="1453"/>
      <c r="CR1640" s="1453"/>
      <c r="CS1640" s="1453"/>
      <c r="CT1640" s="1453"/>
      <c r="CU1640" s="1453"/>
      <c r="CV1640" s="1453"/>
      <c r="CW1640" s="1453"/>
      <c r="CX1640" s="1453"/>
      <c r="CY1640" s="1453"/>
      <c r="CZ1640" s="1453"/>
      <c r="DA1640" s="1453"/>
      <c r="DB1640" s="1453"/>
      <c r="DC1640" s="1453"/>
      <c r="DD1640" s="1453"/>
      <c r="DE1640" s="1453"/>
      <c r="DF1640" s="1453"/>
      <c r="DG1640" s="1453"/>
      <c r="DH1640" s="1453"/>
      <c r="DI1640" s="1453"/>
      <c r="DJ1640" s="1453"/>
      <c r="DK1640" s="1453"/>
      <c r="DL1640" s="1453"/>
      <c r="DM1640" s="1453"/>
      <c r="DN1640" s="1453"/>
      <c r="DO1640" s="1453"/>
      <c r="DP1640" s="1453"/>
      <c r="DQ1640" s="1453"/>
      <c r="DR1640" s="1453"/>
      <c r="DS1640" s="1453"/>
      <c r="DT1640" s="1453"/>
    </row>
    <row r="1641" spans="1:124" s="1543" customFormat="1" ht="21.9" customHeight="1" x14ac:dyDescent="0.3">
      <c r="A1641" s="1453"/>
      <c r="B1641" s="1453"/>
      <c r="C1641" s="1514"/>
      <c r="D1641" s="1514"/>
      <c r="E1641" s="1514"/>
      <c r="F1641" s="1848"/>
      <c r="G1641" s="1930"/>
      <c r="H1641" s="1516"/>
      <c r="I1641" s="1537"/>
      <c r="J1641" s="1537"/>
      <c r="K1641" s="1453"/>
      <c r="L1641" s="1453"/>
      <c r="M1641" s="1453"/>
      <c r="N1641" s="1514"/>
      <c r="O1641" s="1453"/>
      <c r="P1641" s="1453"/>
      <c r="Q1641" s="1453"/>
      <c r="R1641" s="1453"/>
      <c r="S1641" s="1453"/>
      <c r="T1641" s="1452"/>
      <c r="U1641"/>
      <c r="V1641"/>
      <c r="W1641" s="1453"/>
      <c r="X1641" s="1453"/>
      <c r="Y1641" s="1453"/>
      <c r="Z1641" s="1453"/>
      <c r="AA1641" s="1453"/>
      <c r="AB1641" s="1453"/>
      <c r="AC1641" s="1453"/>
      <c r="AD1641" s="1453"/>
      <c r="AE1641" s="1453"/>
      <c r="AF1641" s="1453"/>
      <c r="AG1641" s="1453"/>
      <c r="AH1641" s="1453"/>
      <c r="AI1641" s="1453"/>
      <c r="AJ1641" s="1453"/>
      <c r="AK1641" s="1453"/>
      <c r="AL1641" s="1453"/>
      <c r="AM1641" s="1453"/>
      <c r="AN1641" s="1453"/>
      <c r="AO1641" s="1453"/>
      <c r="AP1641" s="1453"/>
      <c r="AQ1641" s="1453"/>
      <c r="AR1641" s="1454"/>
      <c r="AS1641" s="1453"/>
      <c r="AT1641" s="1453"/>
      <c r="AU1641" s="1453"/>
      <c r="AV1641" s="1453"/>
      <c r="AW1641" s="1453"/>
      <c r="AX1641" s="1453"/>
      <c r="AY1641" s="1453"/>
      <c r="AZ1641" s="1453"/>
      <c r="BA1641" s="1453"/>
      <c r="BB1641" s="1453"/>
      <c r="BC1641" s="1453"/>
      <c r="BD1641" s="1453"/>
      <c r="BE1641" s="1453"/>
      <c r="BF1641" s="1453"/>
      <c r="BG1641" s="1453"/>
      <c r="BH1641" s="1453"/>
      <c r="BI1641" s="1453"/>
      <c r="BJ1641" s="1453"/>
      <c r="BK1641" s="1453"/>
      <c r="BL1641" s="1453"/>
      <c r="BM1641" s="1453"/>
      <c r="BN1641" s="1453"/>
      <c r="BO1641" s="1453"/>
      <c r="BP1641" s="1453"/>
      <c r="BQ1641" s="1453"/>
      <c r="BR1641" s="1453"/>
      <c r="BS1641" s="1453"/>
      <c r="BT1641" s="1453"/>
      <c r="BU1641" s="1453"/>
      <c r="BV1641" s="1453"/>
      <c r="BW1641" s="1453"/>
      <c r="BX1641" s="1453"/>
      <c r="BY1641" s="1453"/>
      <c r="BZ1641" s="1453"/>
      <c r="CA1641" s="1453"/>
      <c r="CB1641" s="1453"/>
      <c r="CC1641" s="1453"/>
      <c r="CD1641" s="1453"/>
      <c r="CE1641" s="1453"/>
      <c r="CF1641" s="1453"/>
      <c r="CG1641" s="1453"/>
      <c r="CH1641" s="1453"/>
      <c r="CI1641" s="1453"/>
      <c r="CJ1641" s="1453"/>
      <c r="CK1641" s="1453"/>
      <c r="CL1641" s="1453"/>
      <c r="CM1641" s="1453"/>
      <c r="CN1641" s="1453"/>
      <c r="CO1641" s="1453"/>
      <c r="CP1641" s="1453"/>
      <c r="CQ1641" s="1453"/>
      <c r="CR1641" s="1453"/>
      <c r="CS1641" s="1453"/>
      <c r="CT1641" s="1453"/>
      <c r="CU1641" s="1453"/>
      <c r="CV1641" s="1453"/>
      <c r="CW1641" s="1453"/>
      <c r="CX1641" s="1453"/>
      <c r="CY1641" s="1453"/>
      <c r="CZ1641" s="1453"/>
      <c r="DA1641" s="1453"/>
      <c r="DB1641" s="1453"/>
      <c r="DC1641" s="1453"/>
      <c r="DD1641" s="1453"/>
      <c r="DE1641" s="1453"/>
      <c r="DF1641" s="1453"/>
      <c r="DG1641" s="1453"/>
      <c r="DH1641" s="1453"/>
      <c r="DI1641" s="1453"/>
      <c r="DJ1641" s="1453"/>
      <c r="DK1641" s="1453"/>
      <c r="DL1641" s="1453"/>
      <c r="DM1641" s="1453"/>
      <c r="DN1641" s="1453"/>
      <c r="DO1641" s="1453"/>
      <c r="DP1641" s="1453"/>
      <c r="DQ1641" s="1453"/>
      <c r="DR1641" s="1453"/>
      <c r="DS1641" s="1453"/>
      <c r="DT1641" s="1453"/>
    </row>
    <row r="1642" spans="1:124" s="1543" customFormat="1" ht="21.9" customHeight="1" x14ac:dyDescent="0.3">
      <c r="A1642" s="1453"/>
      <c r="B1642" s="1453"/>
      <c r="C1642" s="1514"/>
      <c r="D1642" s="1514"/>
      <c r="E1642" s="1514"/>
      <c r="F1642" s="1848"/>
      <c r="G1642" s="1930"/>
      <c r="H1642" s="1516"/>
      <c r="I1642" s="1537"/>
      <c r="J1642" s="1537"/>
      <c r="K1642" s="1453"/>
      <c r="L1642" s="1453"/>
      <c r="M1642" s="1453"/>
      <c r="N1642" s="1514"/>
      <c r="O1642" s="1453"/>
      <c r="P1642" s="1453"/>
      <c r="Q1642" s="1453"/>
      <c r="R1642" s="1453"/>
      <c r="S1642" s="1453"/>
      <c r="T1642" s="1452"/>
      <c r="U1642"/>
      <c r="V1642"/>
      <c r="W1642" s="1453"/>
      <c r="X1642" s="1453"/>
      <c r="Y1642" s="1453"/>
      <c r="Z1642" s="1453"/>
      <c r="AA1642" s="1453"/>
      <c r="AB1642" s="1453"/>
      <c r="AC1642" s="1453"/>
      <c r="AD1642" s="1453"/>
      <c r="AE1642" s="1453"/>
      <c r="AF1642" s="1453"/>
      <c r="AG1642" s="1453"/>
      <c r="AH1642" s="1453"/>
      <c r="AI1642" s="1453"/>
      <c r="AJ1642" s="1453"/>
      <c r="AK1642" s="1453"/>
      <c r="AL1642" s="1453"/>
      <c r="AM1642" s="1453"/>
      <c r="AN1642" s="1453"/>
      <c r="AO1642" s="1453"/>
      <c r="AP1642" s="1453"/>
      <c r="AQ1642" s="1453"/>
      <c r="AR1642" s="1454"/>
      <c r="AS1642" s="1453"/>
      <c r="AT1642" s="1453"/>
      <c r="AU1642" s="1453"/>
      <c r="AV1642" s="1453"/>
      <c r="AW1642" s="1453"/>
      <c r="AX1642" s="1453"/>
      <c r="AY1642" s="1453"/>
      <c r="AZ1642" s="1453"/>
      <c r="BA1642" s="1453"/>
      <c r="BB1642" s="1453"/>
      <c r="BC1642" s="1453"/>
      <c r="BD1642" s="1453"/>
      <c r="BE1642" s="1453"/>
      <c r="BF1642" s="1453"/>
      <c r="BG1642" s="1453"/>
      <c r="BH1642" s="1453"/>
      <c r="BI1642" s="1453"/>
      <c r="BJ1642" s="1453"/>
      <c r="BK1642" s="1453"/>
      <c r="BL1642" s="1453"/>
      <c r="BM1642" s="1453"/>
      <c r="BN1642" s="1453"/>
      <c r="BO1642" s="1453"/>
      <c r="BP1642" s="1453"/>
      <c r="BQ1642" s="1453"/>
      <c r="BR1642" s="1453"/>
      <c r="BS1642" s="1453"/>
      <c r="BT1642" s="1453"/>
      <c r="BU1642" s="1453"/>
      <c r="BV1642" s="1453"/>
      <c r="BW1642" s="1453"/>
      <c r="BX1642" s="1453"/>
      <c r="BY1642" s="1453"/>
      <c r="BZ1642" s="1453"/>
      <c r="CA1642" s="1453"/>
      <c r="CB1642" s="1453"/>
      <c r="CC1642" s="1453"/>
      <c r="CD1642" s="1453"/>
      <c r="CE1642" s="1453"/>
      <c r="CF1642" s="1453"/>
      <c r="CG1642" s="1453"/>
      <c r="CH1642" s="1453"/>
      <c r="CI1642" s="1453"/>
      <c r="CJ1642" s="1453"/>
      <c r="CK1642" s="1453"/>
      <c r="CL1642" s="1453"/>
      <c r="CM1642" s="1453"/>
      <c r="CN1642" s="1453"/>
      <c r="CO1642" s="1453"/>
      <c r="CP1642" s="1453"/>
      <c r="CQ1642" s="1453"/>
      <c r="CR1642" s="1453"/>
      <c r="CS1642" s="1453"/>
      <c r="CT1642" s="1453"/>
      <c r="CU1642" s="1453"/>
      <c r="CV1642" s="1453"/>
      <c r="CW1642" s="1453"/>
      <c r="CX1642" s="1453"/>
      <c r="CY1642" s="1453"/>
      <c r="CZ1642" s="1453"/>
      <c r="DA1642" s="1453"/>
      <c r="DB1642" s="1453"/>
      <c r="DC1642" s="1453"/>
      <c r="DD1642" s="1453"/>
      <c r="DE1642" s="1453"/>
      <c r="DF1642" s="1453"/>
      <c r="DG1642" s="1453"/>
      <c r="DH1642" s="1453"/>
      <c r="DI1642" s="1453"/>
      <c r="DJ1642" s="1453"/>
      <c r="DK1642" s="1453"/>
      <c r="DL1642" s="1453"/>
      <c r="DM1642" s="1453"/>
      <c r="DN1642" s="1453"/>
      <c r="DO1642" s="1453"/>
      <c r="DP1642" s="1453"/>
      <c r="DQ1642" s="1453"/>
      <c r="DR1642" s="1453"/>
      <c r="DS1642" s="1453"/>
      <c r="DT1642" s="1453"/>
    </row>
    <row r="1643" spans="1:124" s="1543" customFormat="1" ht="21.9" customHeight="1" x14ac:dyDescent="0.3">
      <c r="A1643" s="1453"/>
      <c r="B1643" s="1453"/>
      <c r="C1643" s="1514"/>
      <c r="D1643" s="1514"/>
      <c r="E1643" s="1514"/>
      <c r="F1643" s="1848"/>
      <c r="G1643" s="1930"/>
      <c r="H1643" s="1516"/>
      <c r="I1643" s="1537"/>
      <c r="J1643" s="1537"/>
      <c r="K1643" s="1453"/>
      <c r="L1643" s="1453"/>
      <c r="M1643" s="1453"/>
      <c r="N1643" s="1514"/>
      <c r="O1643" s="1453"/>
      <c r="P1643" s="1453"/>
      <c r="Q1643" s="1453"/>
      <c r="R1643" s="1453"/>
      <c r="S1643" s="1453"/>
      <c r="T1643" s="1452"/>
      <c r="U1643"/>
      <c r="V1643"/>
      <c r="W1643" s="1453"/>
      <c r="X1643" s="1453"/>
      <c r="Y1643" s="1453"/>
      <c r="Z1643" s="1453"/>
      <c r="AA1643" s="1453"/>
      <c r="AB1643" s="1453"/>
      <c r="AC1643" s="1453"/>
      <c r="AD1643" s="1453"/>
      <c r="AE1643" s="1453"/>
      <c r="AF1643" s="1453"/>
      <c r="AG1643" s="1453"/>
      <c r="AH1643" s="1453"/>
      <c r="AI1643" s="1453"/>
      <c r="AJ1643" s="1453"/>
      <c r="AK1643" s="1453"/>
      <c r="AL1643" s="1453"/>
      <c r="AM1643" s="1453"/>
      <c r="AN1643" s="1453"/>
      <c r="AO1643" s="1453"/>
      <c r="AP1643" s="1453"/>
      <c r="AQ1643" s="1453"/>
      <c r="AR1643" s="1454"/>
      <c r="AS1643" s="1453"/>
      <c r="AT1643" s="1453"/>
      <c r="AU1643" s="1453"/>
      <c r="AV1643" s="1453"/>
      <c r="AW1643" s="1453"/>
      <c r="AX1643" s="1453"/>
      <c r="AY1643" s="1453"/>
      <c r="AZ1643" s="1453"/>
      <c r="BA1643" s="1453"/>
      <c r="BB1643" s="1453"/>
      <c r="BC1643" s="1453"/>
      <c r="BD1643" s="1453"/>
      <c r="BE1643" s="1453"/>
      <c r="BF1643" s="1453"/>
      <c r="BG1643" s="1453"/>
      <c r="BH1643" s="1453"/>
      <c r="BI1643" s="1453"/>
      <c r="BJ1643" s="1453"/>
      <c r="BK1643" s="1453"/>
      <c r="BL1643" s="1453"/>
      <c r="BM1643" s="1453"/>
      <c r="BN1643" s="1453"/>
      <c r="BO1643" s="1453"/>
      <c r="BP1643" s="1453"/>
      <c r="BQ1643" s="1453"/>
      <c r="BR1643" s="1453"/>
      <c r="BS1643" s="1453"/>
      <c r="BT1643" s="1453"/>
      <c r="BU1643" s="1453"/>
      <c r="BV1643" s="1453"/>
      <c r="BW1643" s="1453"/>
      <c r="BX1643" s="1453"/>
      <c r="BY1643" s="1453"/>
      <c r="BZ1643" s="1453"/>
      <c r="CA1643" s="1453"/>
      <c r="CB1643" s="1453"/>
      <c r="CC1643" s="1453"/>
      <c r="CD1643" s="1453"/>
      <c r="CE1643" s="1453"/>
      <c r="CF1643" s="1453"/>
      <c r="CG1643" s="1453"/>
      <c r="CH1643" s="1453"/>
      <c r="CI1643" s="1453"/>
      <c r="CJ1643" s="1453"/>
      <c r="CK1643" s="1453"/>
      <c r="CL1643" s="1453"/>
      <c r="CM1643" s="1453"/>
      <c r="CN1643" s="1453"/>
      <c r="CO1643" s="1453"/>
      <c r="CP1643" s="1453"/>
      <c r="CQ1643" s="1453"/>
      <c r="CR1643" s="1453"/>
      <c r="CS1643" s="1453"/>
      <c r="CT1643" s="1453"/>
      <c r="CU1643" s="1453"/>
      <c r="CV1643" s="1453"/>
      <c r="CW1643" s="1453"/>
      <c r="CX1643" s="1453"/>
      <c r="CY1643" s="1453"/>
      <c r="CZ1643" s="1453"/>
      <c r="DA1643" s="1453"/>
      <c r="DB1643" s="1453"/>
      <c r="DC1643" s="1453"/>
      <c r="DD1643" s="1453"/>
      <c r="DE1643" s="1453"/>
      <c r="DF1643" s="1453"/>
      <c r="DG1643" s="1453"/>
      <c r="DH1643" s="1453"/>
      <c r="DI1643" s="1453"/>
      <c r="DJ1643" s="1453"/>
      <c r="DK1643" s="1453"/>
      <c r="DL1643" s="1453"/>
      <c r="DM1643" s="1453"/>
      <c r="DN1643" s="1453"/>
      <c r="DO1643" s="1453"/>
      <c r="DP1643" s="1453"/>
      <c r="DQ1643" s="1453"/>
      <c r="DR1643" s="1453"/>
      <c r="DS1643" s="1453"/>
      <c r="DT1643" s="1453"/>
    </row>
    <row r="1644" spans="1:124" s="1543" customFormat="1" ht="21.9" customHeight="1" x14ac:dyDescent="0.3">
      <c r="A1644" s="1453"/>
      <c r="B1644" s="1453"/>
      <c r="C1644" s="1514"/>
      <c r="D1644" s="1514"/>
      <c r="E1644" s="1514"/>
      <c r="F1644" s="1848"/>
      <c r="G1644" s="1930"/>
      <c r="H1644" s="1516"/>
      <c r="I1644" s="1537"/>
      <c r="J1644" s="1537"/>
      <c r="K1644" s="1453"/>
      <c r="L1644" s="1453"/>
      <c r="M1644" s="1453"/>
      <c r="N1644" s="1514"/>
      <c r="O1644" s="1453"/>
      <c r="P1644" s="1453"/>
      <c r="Q1644" s="1453"/>
      <c r="R1644" s="1453"/>
      <c r="S1644" s="1453"/>
      <c r="T1644" s="1452"/>
      <c r="U1644"/>
      <c r="V1644"/>
      <c r="W1644" s="1453"/>
      <c r="X1644" s="1453"/>
      <c r="Y1644" s="1453"/>
      <c r="Z1644" s="1453"/>
      <c r="AA1644" s="1453"/>
      <c r="AB1644" s="1453"/>
      <c r="AC1644" s="1453"/>
      <c r="AD1644" s="1453"/>
      <c r="AE1644" s="1453"/>
      <c r="AF1644" s="1453"/>
      <c r="AG1644" s="1453"/>
      <c r="AH1644" s="1453"/>
      <c r="AI1644" s="1453"/>
      <c r="AJ1644" s="1453"/>
      <c r="AK1644" s="1453"/>
      <c r="AL1644" s="1453"/>
      <c r="AM1644" s="1453"/>
      <c r="AN1644" s="1453"/>
      <c r="AO1644" s="1453"/>
      <c r="AP1644" s="1453"/>
      <c r="AQ1644" s="1453"/>
      <c r="AR1644" s="1454"/>
      <c r="AS1644" s="1453"/>
      <c r="AT1644" s="1453"/>
      <c r="AU1644" s="1453"/>
      <c r="AV1644" s="1453"/>
      <c r="AW1644" s="1453"/>
      <c r="AX1644" s="1453"/>
      <c r="AY1644" s="1453"/>
      <c r="AZ1644" s="1453"/>
      <c r="BA1644" s="1453"/>
      <c r="BB1644" s="1453"/>
      <c r="BC1644" s="1453"/>
      <c r="BD1644" s="1453"/>
      <c r="BE1644" s="1453"/>
      <c r="BF1644" s="1453"/>
      <c r="BG1644" s="1453"/>
      <c r="BH1644" s="1453"/>
      <c r="BI1644" s="1453"/>
      <c r="BJ1644" s="1453"/>
      <c r="BK1644" s="1453"/>
      <c r="BL1644" s="1453"/>
      <c r="BM1644" s="1453"/>
      <c r="BN1644" s="1453"/>
      <c r="BO1644" s="1453"/>
      <c r="BP1644" s="1453"/>
      <c r="BQ1644" s="1453"/>
      <c r="BR1644" s="1453"/>
      <c r="BS1644" s="1453"/>
      <c r="BT1644" s="1453"/>
      <c r="BU1644" s="1453"/>
      <c r="BV1644" s="1453"/>
      <c r="BW1644" s="1453"/>
      <c r="BX1644" s="1453"/>
      <c r="BY1644" s="1453"/>
      <c r="BZ1644" s="1453"/>
      <c r="CA1644" s="1453"/>
      <c r="CB1644" s="1453"/>
      <c r="CC1644" s="1453"/>
      <c r="CD1644" s="1453"/>
      <c r="CE1644" s="1453"/>
      <c r="CF1644" s="1453"/>
      <c r="CG1644" s="1453"/>
      <c r="CH1644" s="1453"/>
      <c r="CI1644" s="1453"/>
      <c r="CJ1644" s="1453"/>
      <c r="CK1644" s="1453"/>
      <c r="CL1644" s="1453"/>
      <c r="CM1644" s="1453"/>
      <c r="CN1644" s="1453"/>
      <c r="CO1644" s="1453"/>
      <c r="CP1644" s="1453"/>
      <c r="CQ1644" s="1453"/>
      <c r="CR1644" s="1453"/>
      <c r="CS1644" s="1453"/>
      <c r="CT1644" s="1453"/>
      <c r="CU1644" s="1453"/>
      <c r="CV1644" s="1453"/>
      <c r="CW1644" s="1453"/>
      <c r="CX1644" s="1453"/>
      <c r="CY1644" s="1453"/>
      <c r="CZ1644" s="1453"/>
      <c r="DA1644" s="1453"/>
      <c r="DB1644" s="1453"/>
      <c r="DC1644" s="1453"/>
      <c r="DD1644" s="1453"/>
      <c r="DE1644" s="1453"/>
      <c r="DF1644" s="1453"/>
      <c r="DG1644" s="1453"/>
      <c r="DH1644" s="1453"/>
      <c r="DI1644" s="1453"/>
      <c r="DJ1644" s="1453"/>
      <c r="DK1644" s="1453"/>
      <c r="DL1644" s="1453"/>
      <c r="DM1644" s="1453"/>
      <c r="DN1644" s="1453"/>
      <c r="DO1644" s="1453"/>
      <c r="DP1644" s="1453"/>
      <c r="DQ1644" s="1453"/>
      <c r="DR1644" s="1453"/>
      <c r="DS1644" s="1453"/>
      <c r="DT1644" s="1453"/>
    </row>
    <row r="1645" spans="1:124" s="1543" customFormat="1" ht="21.9" customHeight="1" x14ac:dyDescent="0.3">
      <c r="A1645" s="1453"/>
      <c r="B1645" s="1453"/>
      <c r="C1645" s="1514"/>
      <c r="D1645" s="1514"/>
      <c r="E1645" s="1514"/>
      <c r="F1645" s="1848"/>
      <c r="G1645" s="1930"/>
      <c r="H1645" s="1516"/>
      <c r="I1645" s="1537"/>
      <c r="J1645" s="1537"/>
      <c r="K1645" s="1453"/>
      <c r="L1645" s="1453"/>
      <c r="M1645" s="1453"/>
      <c r="N1645" s="1514"/>
      <c r="O1645" s="1453"/>
      <c r="P1645" s="1453"/>
      <c r="Q1645" s="1453"/>
      <c r="R1645" s="1453"/>
      <c r="S1645" s="1453"/>
      <c r="T1645" s="1452"/>
      <c r="U1645"/>
      <c r="V1645"/>
      <c r="W1645" s="1453"/>
      <c r="X1645" s="1453"/>
      <c r="Y1645" s="1453"/>
      <c r="Z1645" s="1453"/>
      <c r="AA1645" s="1453"/>
      <c r="AB1645" s="1453"/>
      <c r="AC1645" s="1453"/>
      <c r="AD1645" s="1453"/>
      <c r="AE1645" s="1453"/>
      <c r="AF1645" s="1453"/>
      <c r="AG1645" s="1453"/>
      <c r="AH1645" s="1453"/>
      <c r="AI1645" s="1453"/>
      <c r="AJ1645" s="1453"/>
      <c r="AK1645" s="1453"/>
      <c r="AL1645" s="1453"/>
      <c r="AM1645" s="1453"/>
      <c r="AN1645" s="1453"/>
      <c r="AO1645" s="1453"/>
      <c r="AP1645" s="1453"/>
      <c r="AQ1645" s="1453"/>
      <c r="AR1645" s="1454"/>
      <c r="AS1645" s="1453"/>
      <c r="AT1645" s="1453"/>
      <c r="AU1645" s="1453"/>
      <c r="AV1645" s="1453"/>
      <c r="AW1645" s="1453"/>
      <c r="AX1645" s="1453"/>
      <c r="AY1645" s="1453"/>
      <c r="AZ1645" s="1453"/>
      <c r="BA1645" s="1453"/>
      <c r="BB1645" s="1453"/>
      <c r="BC1645" s="1453"/>
      <c r="BD1645" s="1453"/>
      <c r="BE1645" s="1453"/>
      <c r="BF1645" s="1453"/>
      <c r="BG1645" s="1453"/>
      <c r="BH1645" s="1453"/>
      <c r="BI1645" s="1453"/>
      <c r="BJ1645" s="1453"/>
      <c r="BK1645" s="1453"/>
      <c r="BL1645" s="1453"/>
      <c r="BM1645" s="1453"/>
      <c r="BN1645" s="1453"/>
      <c r="BO1645" s="1453"/>
      <c r="BP1645" s="1453"/>
      <c r="BQ1645" s="1453"/>
      <c r="BR1645" s="1453"/>
      <c r="BS1645" s="1453"/>
      <c r="BT1645" s="1453"/>
      <c r="BU1645" s="1453"/>
      <c r="BV1645" s="1453"/>
      <c r="BW1645" s="1453"/>
      <c r="BX1645" s="1453"/>
      <c r="BY1645" s="1453"/>
      <c r="BZ1645" s="1453"/>
      <c r="CA1645" s="1453"/>
      <c r="CB1645" s="1453"/>
      <c r="CC1645" s="1453"/>
      <c r="CD1645" s="1453"/>
      <c r="CE1645" s="1453"/>
      <c r="CF1645" s="1453"/>
      <c r="CG1645" s="1453"/>
      <c r="CH1645" s="1453"/>
      <c r="CI1645" s="1453"/>
      <c r="CJ1645" s="1453"/>
      <c r="CK1645" s="1453"/>
      <c r="CL1645" s="1453"/>
      <c r="CM1645" s="1453"/>
      <c r="CN1645" s="1453"/>
      <c r="CO1645" s="1453"/>
      <c r="CP1645" s="1453"/>
      <c r="CQ1645" s="1453"/>
      <c r="CR1645" s="1453"/>
      <c r="CS1645" s="1453"/>
      <c r="CT1645" s="1453"/>
      <c r="CU1645" s="1453"/>
      <c r="CV1645" s="1453"/>
      <c r="CW1645" s="1453"/>
      <c r="CX1645" s="1453"/>
      <c r="CY1645" s="1453"/>
      <c r="CZ1645" s="1453"/>
      <c r="DA1645" s="1453"/>
      <c r="DB1645" s="1453"/>
      <c r="DC1645" s="1453"/>
      <c r="DD1645" s="1453"/>
      <c r="DE1645" s="1453"/>
      <c r="DF1645" s="1453"/>
      <c r="DG1645" s="1453"/>
      <c r="DH1645" s="1453"/>
      <c r="DI1645" s="1453"/>
      <c r="DJ1645" s="1453"/>
      <c r="DK1645" s="1453"/>
      <c r="DL1645" s="1453"/>
      <c r="DM1645" s="1453"/>
      <c r="DN1645" s="1453"/>
      <c r="DO1645" s="1453"/>
      <c r="DP1645" s="1453"/>
      <c r="DQ1645" s="1453"/>
      <c r="DR1645" s="1453"/>
      <c r="DS1645" s="1453"/>
      <c r="DT1645" s="1453"/>
    </row>
    <row r="1646" spans="1:124" s="1543" customFormat="1" ht="21.9" customHeight="1" x14ac:dyDescent="0.3">
      <c r="A1646" s="1453"/>
      <c r="B1646" s="1453"/>
      <c r="C1646" s="1514"/>
      <c r="D1646" s="1514"/>
      <c r="E1646" s="1514"/>
      <c r="F1646" s="1848"/>
      <c r="G1646" s="1930"/>
      <c r="H1646" s="1516"/>
      <c r="I1646" s="1537"/>
      <c r="J1646" s="1537"/>
      <c r="K1646" s="1453"/>
      <c r="L1646" s="1453"/>
      <c r="M1646" s="1453"/>
      <c r="N1646" s="1514"/>
      <c r="O1646" s="1453"/>
      <c r="P1646" s="1453"/>
      <c r="Q1646" s="1453"/>
      <c r="R1646" s="1453"/>
      <c r="S1646" s="1453"/>
      <c r="T1646" s="1452"/>
      <c r="U1646"/>
      <c r="V1646"/>
      <c r="W1646" s="1453"/>
      <c r="X1646" s="1453"/>
      <c r="Y1646" s="1453"/>
      <c r="Z1646" s="1453"/>
      <c r="AA1646" s="1453"/>
      <c r="AB1646" s="1453"/>
      <c r="AC1646" s="1453"/>
      <c r="AD1646" s="1453"/>
      <c r="AE1646" s="1453"/>
      <c r="AF1646" s="1453"/>
      <c r="AG1646" s="1453"/>
      <c r="AH1646" s="1453"/>
      <c r="AI1646" s="1453"/>
      <c r="AJ1646" s="1453"/>
      <c r="AK1646" s="1453"/>
      <c r="AL1646" s="1453"/>
      <c r="AM1646" s="1453"/>
      <c r="AN1646" s="1453"/>
      <c r="AO1646" s="1453"/>
      <c r="AP1646" s="1453"/>
      <c r="AQ1646" s="1453"/>
      <c r="AR1646" s="1454"/>
      <c r="AS1646" s="1453"/>
      <c r="AT1646" s="1453"/>
      <c r="AU1646" s="1453"/>
      <c r="AV1646" s="1453"/>
      <c r="AW1646" s="1453"/>
      <c r="AX1646" s="1453"/>
      <c r="AY1646" s="1453"/>
      <c r="AZ1646" s="1453"/>
      <c r="BA1646" s="1453"/>
      <c r="BB1646" s="1453"/>
      <c r="BC1646" s="1453"/>
      <c r="BD1646" s="1453"/>
      <c r="BE1646" s="1453"/>
      <c r="BF1646" s="1453"/>
      <c r="BG1646" s="1453"/>
      <c r="BH1646" s="1453"/>
      <c r="BI1646" s="1453"/>
      <c r="BJ1646" s="1453"/>
      <c r="BK1646" s="1453"/>
      <c r="BL1646" s="1453"/>
      <c r="BM1646" s="1453"/>
      <c r="BN1646" s="1453"/>
      <c r="BO1646" s="1453"/>
      <c r="BP1646" s="1453"/>
      <c r="BQ1646" s="1453"/>
      <c r="BR1646" s="1453"/>
      <c r="BS1646" s="1453"/>
      <c r="BT1646" s="1453"/>
      <c r="BU1646" s="1453"/>
      <c r="BV1646" s="1453"/>
      <c r="BW1646" s="1453"/>
      <c r="BX1646" s="1453"/>
      <c r="BY1646" s="1453"/>
      <c r="BZ1646" s="1453"/>
      <c r="CA1646" s="1453"/>
      <c r="CB1646" s="1453"/>
      <c r="CC1646" s="1453"/>
      <c r="CD1646" s="1453"/>
      <c r="CE1646" s="1453"/>
      <c r="CF1646" s="1453"/>
      <c r="CG1646" s="1453"/>
      <c r="CH1646" s="1453"/>
      <c r="CI1646" s="1453"/>
      <c r="CJ1646" s="1453"/>
      <c r="CK1646" s="1453"/>
      <c r="CL1646" s="1453"/>
      <c r="CM1646" s="1453"/>
      <c r="CN1646" s="1453"/>
      <c r="CO1646" s="1453"/>
      <c r="CP1646" s="1453"/>
      <c r="CQ1646" s="1453"/>
      <c r="CR1646" s="1453"/>
      <c r="CS1646" s="1453"/>
      <c r="CT1646" s="1453"/>
      <c r="CU1646" s="1453"/>
      <c r="CV1646" s="1453"/>
      <c r="CW1646" s="1453"/>
      <c r="CX1646" s="1453"/>
      <c r="CY1646" s="1453"/>
      <c r="CZ1646" s="1453"/>
      <c r="DA1646" s="1453"/>
      <c r="DB1646" s="1453"/>
      <c r="DC1646" s="1453"/>
      <c r="DD1646" s="1453"/>
      <c r="DE1646" s="1453"/>
      <c r="DF1646" s="1453"/>
      <c r="DG1646" s="1453"/>
      <c r="DH1646" s="1453"/>
      <c r="DI1646" s="1453"/>
      <c r="DJ1646" s="1453"/>
      <c r="DK1646" s="1453"/>
      <c r="DL1646" s="1453"/>
      <c r="DM1646" s="1453"/>
      <c r="DN1646" s="1453"/>
      <c r="DO1646" s="1453"/>
      <c r="DP1646" s="1453"/>
      <c r="DQ1646" s="1453"/>
      <c r="DR1646" s="1453"/>
      <c r="DS1646" s="1453"/>
      <c r="DT1646" s="1453"/>
    </row>
    <row r="1647" spans="1:124" s="1543" customFormat="1" ht="21.9" customHeight="1" x14ac:dyDescent="0.3">
      <c r="A1647" s="1453"/>
      <c r="B1647" s="1453"/>
      <c r="C1647" s="1514"/>
      <c r="D1647" s="1514"/>
      <c r="E1647" s="1514"/>
      <c r="F1647" s="1848"/>
      <c r="G1647" s="1930"/>
      <c r="H1647" s="1516"/>
      <c r="I1647" s="1537"/>
      <c r="J1647" s="1537"/>
      <c r="K1647" s="1453"/>
      <c r="L1647" s="1453"/>
      <c r="M1647" s="1453"/>
      <c r="N1647" s="1514"/>
      <c r="O1647" s="1453"/>
      <c r="P1647" s="1453"/>
      <c r="Q1647" s="1453"/>
      <c r="R1647" s="1453"/>
      <c r="S1647" s="1453"/>
      <c r="T1647" s="1452"/>
      <c r="U1647"/>
      <c r="V1647"/>
      <c r="W1647" s="1453"/>
      <c r="X1647" s="1453"/>
      <c r="Y1647" s="1453"/>
      <c r="Z1647" s="1453"/>
      <c r="AA1647" s="1453"/>
      <c r="AB1647" s="1453"/>
      <c r="AC1647" s="1453"/>
      <c r="AD1647" s="1453"/>
      <c r="AE1647" s="1453"/>
      <c r="AF1647" s="1453"/>
      <c r="AG1647" s="1453"/>
      <c r="AH1647" s="1453"/>
      <c r="AI1647" s="1453"/>
      <c r="AJ1647" s="1453"/>
      <c r="AK1647" s="1453"/>
      <c r="AL1647" s="1453"/>
      <c r="AM1647" s="1453"/>
      <c r="AN1647" s="1453"/>
      <c r="AO1647" s="1453"/>
      <c r="AP1647" s="1453"/>
      <c r="AQ1647" s="1453"/>
      <c r="AR1647" s="1454"/>
      <c r="AS1647" s="1453"/>
      <c r="AT1647" s="1453"/>
      <c r="AU1647" s="1453"/>
      <c r="AV1647" s="1453"/>
      <c r="AW1647" s="1453"/>
      <c r="AX1647" s="1453"/>
      <c r="AY1647" s="1453"/>
      <c r="AZ1647" s="1453"/>
      <c r="BA1647" s="1453"/>
      <c r="BB1647" s="1453"/>
      <c r="BC1647" s="1453"/>
      <c r="BD1647" s="1453"/>
      <c r="BE1647" s="1453"/>
      <c r="BF1647" s="1453"/>
      <c r="BG1647" s="1453"/>
      <c r="BH1647" s="1453"/>
      <c r="BI1647" s="1453"/>
      <c r="BJ1647" s="1453"/>
      <c r="BK1647" s="1453"/>
      <c r="BL1647" s="1453"/>
      <c r="BM1647" s="1453"/>
      <c r="BN1647" s="1453"/>
      <c r="BO1647" s="1453"/>
      <c r="BP1647" s="1453"/>
      <c r="BQ1647" s="1453"/>
      <c r="BR1647" s="1453"/>
      <c r="BS1647" s="1453"/>
      <c r="BT1647" s="1453"/>
      <c r="BU1647" s="1453"/>
      <c r="BV1647" s="1453"/>
      <c r="BW1647" s="1453"/>
      <c r="BX1647" s="1453"/>
      <c r="BY1647" s="1453"/>
      <c r="BZ1647" s="1453"/>
      <c r="CA1647" s="1453"/>
      <c r="CB1647" s="1453"/>
      <c r="CC1647" s="1453"/>
      <c r="CD1647" s="1453"/>
      <c r="CE1647" s="1453"/>
      <c r="CF1647" s="1453"/>
      <c r="CG1647" s="1453"/>
      <c r="CH1647" s="1453"/>
      <c r="CI1647" s="1453"/>
      <c r="CJ1647" s="1453"/>
      <c r="CK1647" s="1453"/>
      <c r="CL1647" s="1453"/>
      <c r="CM1647" s="1453"/>
      <c r="CN1647" s="1453"/>
      <c r="CO1647" s="1453"/>
      <c r="CP1647" s="1453"/>
      <c r="CQ1647" s="1453"/>
      <c r="CR1647" s="1453"/>
      <c r="CS1647" s="1453"/>
      <c r="CT1647" s="1453"/>
      <c r="CU1647" s="1453"/>
      <c r="CV1647" s="1453"/>
      <c r="CW1647" s="1453"/>
      <c r="CX1647" s="1453"/>
      <c r="CY1647" s="1453"/>
      <c r="CZ1647" s="1453"/>
      <c r="DA1647" s="1453"/>
      <c r="DB1647" s="1453"/>
      <c r="DC1647" s="1453"/>
      <c r="DD1647" s="1453"/>
      <c r="DE1647" s="1453"/>
      <c r="DF1647" s="1453"/>
      <c r="DG1647" s="1453"/>
      <c r="DH1647" s="1453"/>
      <c r="DI1647" s="1453"/>
      <c r="DJ1647" s="1453"/>
      <c r="DK1647" s="1453"/>
      <c r="DL1647" s="1453"/>
      <c r="DM1647" s="1453"/>
      <c r="DN1647" s="1453"/>
      <c r="DO1647" s="1453"/>
      <c r="DP1647" s="1453"/>
      <c r="DQ1647" s="1453"/>
      <c r="DR1647" s="1453"/>
      <c r="DS1647" s="1453"/>
      <c r="DT1647" s="1453"/>
    </row>
    <row r="1648" spans="1:124" s="1543" customFormat="1" ht="21.9" customHeight="1" x14ac:dyDescent="0.3">
      <c r="A1648" s="1453"/>
      <c r="B1648" s="1453"/>
      <c r="C1648" s="1514"/>
      <c r="D1648" s="1514"/>
      <c r="E1648" s="1514"/>
      <c r="F1648" s="1848"/>
      <c r="G1648" s="1930"/>
      <c r="H1648" s="1516"/>
      <c r="I1648" s="1537"/>
      <c r="J1648" s="1537"/>
      <c r="K1648" s="1453"/>
      <c r="L1648" s="1453"/>
      <c r="M1648" s="1453"/>
      <c r="N1648" s="1514"/>
      <c r="O1648" s="1453"/>
      <c r="P1648" s="1453"/>
      <c r="Q1648" s="1453"/>
      <c r="R1648" s="1453"/>
      <c r="S1648" s="1453"/>
      <c r="T1648" s="1452"/>
      <c r="U1648"/>
      <c r="V1648"/>
      <c r="W1648" s="1453"/>
      <c r="X1648" s="1453"/>
      <c r="Y1648" s="1453"/>
      <c r="Z1648" s="1453"/>
      <c r="AA1648" s="1453"/>
      <c r="AB1648" s="1453"/>
      <c r="AC1648" s="1453"/>
      <c r="AD1648" s="1453"/>
      <c r="AE1648" s="1453"/>
      <c r="AF1648" s="1453"/>
      <c r="AG1648" s="1453"/>
      <c r="AH1648" s="1453"/>
      <c r="AI1648" s="1453"/>
      <c r="AJ1648" s="1453"/>
      <c r="AK1648" s="1453"/>
      <c r="AL1648" s="1453"/>
      <c r="AM1648" s="1453"/>
      <c r="AN1648" s="1453"/>
      <c r="AO1648" s="1453"/>
      <c r="AP1648" s="1453"/>
      <c r="AQ1648" s="1453"/>
      <c r="AR1648" s="1454"/>
      <c r="AS1648" s="1453"/>
      <c r="AT1648" s="1453"/>
      <c r="AU1648" s="1453"/>
      <c r="AV1648" s="1453"/>
      <c r="AW1648" s="1453"/>
      <c r="AX1648" s="1453"/>
      <c r="AY1648" s="1453"/>
      <c r="AZ1648" s="1453"/>
      <c r="BA1648" s="1453"/>
      <c r="BB1648" s="1453"/>
      <c r="BC1648" s="1453"/>
      <c r="BD1648" s="1453"/>
      <c r="BE1648" s="1453"/>
      <c r="BF1648" s="1453"/>
      <c r="BG1648" s="1453"/>
      <c r="BH1648" s="1453"/>
      <c r="BI1648" s="1453"/>
      <c r="BJ1648" s="1453"/>
      <c r="BK1648" s="1453"/>
      <c r="BL1648" s="1453"/>
      <c r="BM1648" s="1453"/>
      <c r="BN1648" s="1453"/>
      <c r="BO1648" s="1453"/>
      <c r="BP1648" s="1453"/>
      <c r="BQ1648" s="1453"/>
      <c r="BR1648" s="1453"/>
      <c r="BS1648" s="1453"/>
      <c r="BT1648" s="1453"/>
      <c r="BU1648" s="1453"/>
      <c r="BV1648" s="1453"/>
      <c r="BW1648" s="1453"/>
      <c r="BX1648" s="1453"/>
      <c r="BY1648" s="1453"/>
      <c r="BZ1648" s="1453"/>
      <c r="CA1648" s="1453"/>
      <c r="CB1648" s="1453"/>
      <c r="CC1648" s="1453"/>
      <c r="CD1648" s="1453"/>
      <c r="CE1648" s="1453"/>
      <c r="CF1648" s="1453"/>
      <c r="CG1648" s="1453"/>
      <c r="CH1648" s="1453"/>
      <c r="CI1648" s="1453"/>
      <c r="CJ1648" s="1453"/>
      <c r="CK1648" s="1453"/>
      <c r="CL1648" s="1453"/>
      <c r="CM1648" s="1453"/>
      <c r="CN1648" s="1453"/>
      <c r="CO1648" s="1453"/>
      <c r="CP1648" s="1453"/>
      <c r="CQ1648" s="1453"/>
      <c r="CR1648" s="1453"/>
      <c r="CS1648" s="1453"/>
      <c r="CT1648" s="1453"/>
      <c r="CU1648" s="1453"/>
      <c r="CV1648" s="1453"/>
      <c r="CW1648" s="1453"/>
      <c r="CX1648" s="1453"/>
      <c r="CY1648" s="1453"/>
      <c r="CZ1648" s="1453"/>
      <c r="DA1648" s="1453"/>
      <c r="DB1648" s="1453"/>
      <c r="DC1648" s="1453"/>
      <c r="DD1648" s="1453"/>
      <c r="DE1648" s="1453"/>
      <c r="DF1648" s="1453"/>
      <c r="DG1648" s="1453"/>
      <c r="DH1648" s="1453"/>
      <c r="DI1648" s="1453"/>
      <c r="DJ1648" s="1453"/>
      <c r="DK1648" s="1453"/>
      <c r="DL1648" s="1453"/>
      <c r="DM1648" s="1453"/>
      <c r="DN1648" s="1453"/>
      <c r="DO1648" s="1453"/>
      <c r="DP1648" s="1453"/>
      <c r="DQ1648" s="1453"/>
      <c r="DR1648" s="1453"/>
      <c r="DS1648" s="1453"/>
      <c r="DT1648" s="1453"/>
    </row>
    <row r="1649" spans="1:124" s="1543" customFormat="1" ht="21.9" customHeight="1" x14ac:dyDescent="0.3">
      <c r="A1649" s="1453"/>
      <c r="B1649" s="1453"/>
      <c r="C1649" s="1514"/>
      <c r="D1649" s="1514"/>
      <c r="E1649" s="1514"/>
      <c r="F1649" s="1848"/>
      <c r="G1649" s="1930"/>
      <c r="H1649" s="1516"/>
      <c r="I1649" s="1537"/>
      <c r="J1649" s="1537"/>
      <c r="K1649" s="1453"/>
      <c r="L1649" s="1453"/>
      <c r="M1649" s="1453"/>
      <c r="N1649" s="1514"/>
      <c r="O1649" s="1453"/>
      <c r="P1649" s="1453"/>
      <c r="Q1649" s="1453"/>
      <c r="R1649" s="1453"/>
      <c r="S1649" s="1453"/>
      <c r="T1649" s="1452"/>
      <c r="U1649"/>
      <c r="V1649"/>
      <c r="W1649" s="1453"/>
      <c r="X1649" s="1453"/>
      <c r="Y1649" s="1453"/>
      <c r="Z1649" s="1453"/>
      <c r="AA1649" s="1453"/>
      <c r="AB1649" s="1453"/>
      <c r="AC1649" s="1453"/>
      <c r="AD1649" s="1453"/>
      <c r="AE1649" s="1453"/>
      <c r="AF1649" s="1453"/>
      <c r="AG1649" s="1453"/>
      <c r="AH1649" s="1453"/>
      <c r="AI1649" s="1453"/>
      <c r="AJ1649" s="1453"/>
      <c r="AK1649" s="1453"/>
      <c r="AL1649" s="1453"/>
      <c r="AM1649" s="1453"/>
      <c r="AN1649" s="1453"/>
      <c r="AO1649" s="1453"/>
      <c r="AP1649" s="1453"/>
      <c r="AQ1649" s="1453"/>
      <c r="AR1649" s="1454"/>
      <c r="AS1649" s="1453"/>
      <c r="AT1649" s="1453"/>
      <c r="AU1649" s="1453"/>
      <c r="AV1649" s="1453"/>
      <c r="AW1649" s="1453"/>
      <c r="AX1649" s="1453"/>
      <c r="AY1649" s="1453"/>
      <c r="AZ1649" s="1453"/>
      <c r="BA1649" s="1453"/>
      <c r="BB1649" s="1453"/>
      <c r="BC1649" s="1453"/>
      <c r="BD1649" s="1453"/>
      <c r="BE1649" s="1453"/>
      <c r="BF1649" s="1453"/>
      <c r="BG1649" s="1453"/>
      <c r="BH1649" s="1453"/>
      <c r="BI1649" s="1453"/>
      <c r="BJ1649" s="1453"/>
      <c r="BK1649" s="1453"/>
      <c r="BL1649" s="1453"/>
      <c r="BM1649" s="1453"/>
      <c r="BN1649" s="1453"/>
      <c r="BO1649" s="1453"/>
      <c r="BP1649" s="1453"/>
      <c r="BQ1649" s="1453"/>
      <c r="BR1649" s="1453"/>
      <c r="BS1649" s="1453"/>
      <c r="BT1649" s="1453"/>
      <c r="BU1649" s="1453"/>
      <c r="BV1649" s="1453"/>
      <c r="BW1649" s="1453"/>
      <c r="BX1649" s="1453"/>
      <c r="BY1649" s="1453"/>
      <c r="BZ1649" s="1453"/>
      <c r="CA1649" s="1453"/>
      <c r="CB1649" s="1453"/>
      <c r="CC1649" s="1453"/>
      <c r="CD1649" s="1453"/>
      <c r="CE1649" s="1453"/>
      <c r="CF1649" s="1453"/>
      <c r="CG1649" s="1453"/>
      <c r="CH1649" s="1453"/>
      <c r="CI1649" s="1453"/>
      <c r="CJ1649" s="1453"/>
      <c r="CK1649" s="1453"/>
      <c r="CL1649" s="1453"/>
      <c r="CM1649" s="1453"/>
      <c r="CN1649" s="1453"/>
      <c r="CO1649" s="1453"/>
      <c r="CP1649" s="1453"/>
      <c r="CQ1649" s="1453"/>
      <c r="CR1649" s="1453"/>
      <c r="CS1649" s="1453"/>
      <c r="CT1649" s="1453"/>
      <c r="CU1649" s="1453"/>
      <c r="CV1649" s="1453"/>
      <c r="CW1649" s="1453"/>
      <c r="CX1649" s="1453"/>
      <c r="CY1649" s="1453"/>
      <c r="CZ1649" s="1453"/>
      <c r="DA1649" s="1453"/>
      <c r="DB1649" s="1453"/>
      <c r="DC1649" s="1453"/>
      <c r="DD1649" s="1453"/>
      <c r="DE1649" s="1453"/>
      <c r="DF1649" s="1453"/>
      <c r="DG1649" s="1453"/>
      <c r="DH1649" s="1453"/>
      <c r="DI1649" s="1453"/>
      <c r="DJ1649" s="1453"/>
      <c r="DK1649" s="1453"/>
      <c r="DL1649" s="1453"/>
      <c r="DM1649" s="1453"/>
      <c r="DN1649" s="1453"/>
      <c r="DO1649" s="1453"/>
      <c r="DP1649" s="1453"/>
      <c r="DQ1649" s="1453"/>
      <c r="DR1649" s="1453"/>
      <c r="DS1649" s="1453"/>
      <c r="DT1649" s="1453"/>
    </row>
    <row r="1650" spans="1:124" s="1543" customFormat="1" ht="21.9" customHeight="1" x14ac:dyDescent="0.3">
      <c r="A1650" s="1453"/>
      <c r="B1650" s="1453"/>
      <c r="C1650" s="1514"/>
      <c r="D1650" s="1514"/>
      <c r="E1650" s="1514"/>
      <c r="F1650" s="1848"/>
      <c r="G1650" s="1930"/>
      <c r="H1650" s="1516"/>
      <c r="I1650" s="1537"/>
      <c r="J1650" s="1537"/>
      <c r="K1650" s="1453"/>
      <c r="L1650" s="1453"/>
      <c r="M1650" s="1453"/>
      <c r="N1650" s="1514"/>
      <c r="O1650" s="1453"/>
      <c r="P1650" s="1453"/>
      <c r="Q1650" s="1453"/>
      <c r="R1650" s="1453"/>
      <c r="S1650" s="1453"/>
      <c r="T1650" s="1452"/>
      <c r="U1650"/>
      <c r="V1650"/>
      <c r="W1650" s="1453"/>
      <c r="X1650" s="1453"/>
      <c r="Y1650" s="1453"/>
      <c r="Z1650" s="1453"/>
      <c r="AA1650" s="1453"/>
      <c r="AB1650" s="1453"/>
      <c r="AC1650" s="1453"/>
      <c r="AD1650" s="1453"/>
      <c r="AE1650" s="1453"/>
      <c r="AF1650" s="1453"/>
      <c r="AG1650" s="1453"/>
      <c r="AH1650" s="1453"/>
      <c r="AI1650" s="1453"/>
      <c r="AJ1650" s="1453"/>
      <c r="AK1650" s="1453"/>
      <c r="AL1650" s="1453"/>
      <c r="AM1650" s="1453"/>
      <c r="AN1650" s="1453"/>
      <c r="AO1650" s="1453"/>
      <c r="AP1650" s="1453"/>
      <c r="AQ1650" s="1453"/>
      <c r="AR1650" s="1454"/>
      <c r="AS1650" s="1453"/>
      <c r="AT1650" s="1453"/>
      <c r="AU1650" s="1453"/>
      <c r="AV1650" s="1453"/>
      <c r="AW1650" s="1453"/>
      <c r="AX1650" s="1453"/>
      <c r="AY1650" s="1453"/>
      <c r="AZ1650" s="1453"/>
      <c r="BA1650" s="1453"/>
      <c r="BB1650" s="1453"/>
      <c r="BC1650" s="1453"/>
      <c r="BD1650" s="1453"/>
      <c r="BE1650" s="1453"/>
      <c r="BF1650" s="1453"/>
      <c r="BG1650" s="1453"/>
      <c r="BH1650" s="1453"/>
      <c r="BI1650" s="1453"/>
      <c r="BJ1650" s="1453"/>
      <c r="BK1650" s="1453"/>
      <c r="BL1650" s="1453"/>
      <c r="BM1650" s="1453"/>
      <c r="BN1650" s="1453"/>
      <c r="BO1650" s="1453"/>
      <c r="BP1650" s="1453"/>
      <c r="BQ1650" s="1453"/>
      <c r="BR1650" s="1453"/>
      <c r="BS1650" s="1453"/>
      <c r="BT1650" s="1453"/>
      <c r="BU1650" s="1453"/>
      <c r="BV1650" s="1453"/>
      <c r="BW1650" s="1453"/>
      <c r="BX1650" s="1453"/>
      <c r="BY1650" s="1453"/>
      <c r="BZ1650" s="1453"/>
      <c r="CA1650" s="1453"/>
      <c r="CB1650" s="1453"/>
      <c r="CC1650" s="1453"/>
      <c r="CD1650" s="1453"/>
      <c r="CE1650" s="1453"/>
      <c r="CF1650" s="1453"/>
      <c r="CG1650" s="1453"/>
      <c r="CH1650" s="1453"/>
      <c r="CI1650" s="1453"/>
      <c r="CJ1650" s="1453"/>
      <c r="CK1650" s="1453"/>
      <c r="CL1650" s="1453"/>
      <c r="CM1650" s="1453"/>
      <c r="CN1650" s="1453"/>
      <c r="CO1650" s="1453"/>
      <c r="CP1650" s="1453"/>
      <c r="CQ1650" s="1453"/>
      <c r="CR1650" s="1453"/>
      <c r="CS1650" s="1453"/>
      <c r="CT1650" s="1453"/>
      <c r="CU1650" s="1453"/>
      <c r="CV1650" s="1453"/>
      <c r="CW1650" s="1453"/>
      <c r="CX1650" s="1453"/>
      <c r="CY1650" s="1453"/>
      <c r="CZ1650" s="1453"/>
      <c r="DA1650" s="1453"/>
      <c r="DB1650" s="1453"/>
      <c r="DC1650" s="1453"/>
      <c r="DD1650" s="1453"/>
      <c r="DE1650" s="1453"/>
      <c r="DF1650" s="1453"/>
      <c r="DG1650" s="1453"/>
      <c r="DH1650" s="1453"/>
      <c r="DI1650" s="1453"/>
      <c r="DJ1650" s="1453"/>
      <c r="DK1650" s="1453"/>
      <c r="DL1650" s="1453"/>
      <c r="DM1650" s="1453"/>
      <c r="DN1650" s="1453"/>
      <c r="DO1650" s="1453"/>
      <c r="DP1650" s="1453"/>
      <c r="DQ1650" s="1453"/>
      <c r="DR1650" s="1453"/>
      <c r="DS1650" s="1453"/>
      <c r="DT1650" s="1453"/>
    </row>
    <row r="1651" spans="1:124" s="1543" customFormat="1" ht="21.9" customHeight="1" x14ac:dyDescent="0.3">
      <c r="A1651" s="1453"/>
      <c r="B1651" s="1453"/>
      <c r="C1651" s="1514"/>
      <c r="D1651" s="1514"/>
      <c r="E1651" s="1514"/>
      <c r="F1651" s="1848"/>
      <c r="G1651" s="1930"/>
      <c r="H1651" s="1516"/>
      <c r="I1651" s="1537"/>
      <c r="J1651" s="1537"/>
      <c r="K1651" s="1453"/>
      <c r="L1651" s="1453"/>
      <c r="M1651" s="1453"/>
      <c r="N1651" s="1514"/>
      <c r="O1651" s="1453"/>
      <c r="P1651" s="1453"/>
      <c r="Q1651" s="1453"/>
      <c r="R1651" s="1453"/>
      <c r="S1651" s="1453"/>
      <c r="T1651" s="1452"/>
      <c r="U1651"/>
      <c r="V1651"/>
      <c r="W1651" s="1453"/>
      <c r="X1651" s="1453"/>
      <c r="Y1651" s="1453"/>
      <c r="Z1651" s="1453"/>
      <c r="AA1651" s="1453"/>
      <c r="AB1651" s="1453"/>
      <c r="AC1651" s="1453"/>
      <c r="AD1651" s="1453"/>
      <c r="AE1651" s="1453"/>
      <c r="AF1651" s="1453"/>
      <c r="AG1651" s="1453"/>
      <c r="AH1651" s="1453"/>
      <c r="AI1651" s="1453"/>
      <c r="AJ1651" s="1453"/>
      <c r="AK1651" s="1453"/>
      <c r="AL1651" s="1453"/>
      <c r="AM1651" s="1453"/>
      <c r="AN1651" s="1453"/>
      <c r="AO1651" s="1453"/>
      <c r="AP1651" s="1453"/>
      <c r="AQ1651" s="1453"/>
      <c r="AR1651" s="1454"/>
      <c r="AS1651" s="1453"/>
      <c r="AT1651" s="1453"/>
      <c r="AU1651" s="1453"/>
      <c r="AV1651" s="1453"/>
      <c r="AW1651" s="1453"/>
      <c r="AX1651" s="1453"/>
      <c r="AY1651" s="1453"/>
      <c r="AZ1651" s="1453"/>
      <c r="BA1651" s="1453"/>
      <c r="BB1651" s="1453"/>
      <c r="BC1651" s="1453"/>
      <c r="BD1651" s="1453"/>
      <c r="BE1651" s="1453"/>
      <c r="BF1651" s="1453"/>
      <c r="BG1651" s="1453"/>
      <c r="BH1651" s="1453"/>
      <c r="BI1651" s="1453"/>
      <c r="BJ1651" s="1453"/>
      <c r="BK1651" s="1453"/>
      <c r="BL1651" s="1453"/>
      <c r="BM1651" s="1453"/>
      <c r="BN1651" s="1453"/>
      <c r="BO1651" s="1453"/>
      <c r="BP1651" s="1453"/>
      <c r="BQ1651" s="1453"/>
      <c r="BR1651" s="1453"/>
      <c r="BS1651" s="1453"/>
      <c r="BT1651" s="1453"/>
      <c r="BU1651" s="1453"/>
      <c r="BV1651" s="1453"/>
      <c r="BW1651" s="1453"/>
      <c r="BX1651" s="1453"/>
      <c r="BY1651" s="1453"/>
      <c r="BZ1651" s="1453"/>
      <c r="CA1651" s="1453"/>
      <c r="CB1651" s="1453"/>
      <c r="CC1651" s="1453"/>
      <c r="CD1651" s="1453"/>
      <c r="CE1651" s="1453"/>
      <c r="CF1651" s="1453"/>
      <c r="CG1651" s="1453"/>
      <c r="CH1651" s="1453"/>
      <c r="CI1651" s="1453"/>
      <c r="CJ1651" s="1453"/>
      <c r="CK1651" s="1453"/>
      <c r="CL1651" s="1453"/>
      <c r="CM1651" s="1453"/>
      <c r="CN1651" s="1453"/>
      <c r="CO1651" s="1453"/>
      <c r="CP1651" s="1453"/>
      <c r="CQ1651" s="1453"/>
      <c r="CR1651" s="1453"/>
      <c r="CS1651" s="1453"/>
      <c r="CT1651" s="1453"/>
      <c r="CU1651" s="1453"/>
      <c r="CV1651" s="1453"/>
      <c r="CW1651" s="1453"/>
      <c r="CX1651" s="1453"/>
      <c r="CY1651" s="1453"/>
      <c r="CZ1651" s="1453"/>
      <c r="DA1651" s="1453"/>
      <c r="DB1651" s="1453"/>
      <c r="DC1651" s="1453"/>
      <c r="DD1651" s="1453"/>
      <c r="DE1651" s="1453"/>
      <c r="DF1651" s="1453"/>
      <c r="DG1651" s="1453"/>
      <c r="DH1651" s="1453"/>
      <c r="DI1651" s="1453"/>
      <c r="DJ1651" s="1453"/>
      <c r="DK1651" s="1453"/>
      <c r="DL1651" s="1453"/>
      <c r="DM1651" s="1453"/>
      <c r="DN1651" s="1453"/>
      <c r="DO1651" s="1453"/>
      <c r="DP1651" s="1453"/>
      <c r="DQ1651" s="1453"/>
      <c r="DR1651" s="1453"/>
      <c r="DS1651" s="1453"/>
      <c r="DT1651" s="1453"/>
    </row>
    <row r="1652" spans="1:124" s="1543" customFormat="1" ht="21.9" customHeight="1" x14ac:dyDescent="0.3">
      <c r="A1652" s="1453"/>
      <c r="B1652" s="1453"/>
      <c r="C1652" s="1514"/>
      <c r="D1652" s="1514"/>
      <c r="E1652" s="1514"/>
      <c r="F1652" s="1848"/>
      <c r="G1652" s="1930"/>
      <c r="H1652" s="1516"/>
      <c r="I1652" s="1537"/>
      <c r="J1652" s="1537"/>
      <c r="K1652" s="1453"/>
      <c r="L1652" s="1453"/>
      <c r="M1652" s="1453"/>
      <c r="N1652" s="1514"/>
      <c r="O1652" s="1453"/>
      <c r="P1652" s="1453"/>
      <c r="Q1652" s="1453"/>
      <c r="R1652" s="1453"/>
      <c r="S1652" s="1453"/>
      <c r="T1652" s="1452"/>
      <c r="U1652"/>
      <c r="V1652"/>
      <c r="W1652" s="1453"/>
      <c r="X1652" s="1453"/>
      <c r="Y1652" s="1453"/>
      <c r="Z1652" s="1453"/>
      <c r="AA1652" s="1453"/>
      <c r="AB1652" s="1453"/>
      <c r="AC1652" s="1453"/>
      <c r="AD1652" s="1453"/>
      <c r="AE1652" s="1453"/>
      <c r="AF1652" s="1453"/>
      <c r="AG1652" s="1453"/>
      <c r="AH1652" s="1453"/>
      <c r="AI1652" s="1453"/>
      <c r="AJ1652" s="1453"/>
      <c r="AK1652" s="1453"/>
      <c r="AL1652" s="1453"/>
      <c r="AM1652" s="1453"/>
      <c r="AN1652" s="1453"/>
      <c r="AO1652" s="1453"/>
      <c r="AP1652" s="1453"/>
      <c r="AQ1652" s="1453"/>
      <c r="AR1652" s="1454"/>
      <c r="AS1652" s="1453"/>
      <c r="AT1652" s="1453"/>
      <c r="AU1652" s="1453"/>
      <c r="AV1652" s="1453"/>
      <c r="AW1652" s="1453"/>
      <c r="AX1652" s="1453"/>
      <c r="AY1652" s="1453"/>
      <c r="AZ1652" s="1453"/>
      <c r="BA1652" s="1453"/>
      <c r="BB1652" s="1453"/>
      <c r="BC1652" s="1453"/>
      <c r="BD1652" s="1453"/>
      <c r="BE1652" s="1453"/>
      <c r="BF1652" s="1453"/>
      <c r="BG1652" s="1453"/>
      <c r="BH1652" s="1453"/>
      <c r="BI1652" s="1453"/>
      <c r="BJ1652" s="1453"/>
      <c r="BK1652" s="1453"/>
      <c r="BL1652" s="1453"/>
      <c r="BM1652" s="1453"/>
      <c r="BN1652" s="1453"/>
      <c r="BO1652" s="1453"/>
      <c r="BP1652" s="1453"/>
      <c r="BQ1652" s="1453"/>
      <c r="BR1652" s="1453"/>
      <c r="BS1652" s="1453"/>
      <c r="BT1652" s="1453"/>
      <c r="BU1652" s="1453"/>
      <c r="BV1652" s="1453"/>
      <c r="BW1652" s="1453"/>
      <c r="BX1652" s="1453"/>
      <c r="BY1652" s="1453"/>
      <c r="BZ1652" s="1453"/>
      <c r="CA1652" s="1453"/>
      <c r="CB1652" s="1453"/>
      <c r="CC1652" s="1453"/>
      <c r="CD1652" s="1453"/>
      <c r="CE1652" s="1453"/>
      <c r="CF1652" s="1453"/>
      <c r="CG1652" s="1453"/>
      <c r="CH1652" s="1453"/>
      <c r="CI1652" s="1453"/>
      <c r="CJ1652" s="1453"/>
      <c r="CK1652" s="1453"/>
      <c r="CL1652" s="1453"/>
      <c r="CM1652" s="1453"/>
      <c r="CN1652" s="1453"/>
      <c r="CO1652" s="1453"/>
      <c r="CP1652" s="1453"/>
      <c r="CQ1652" s="1453"/>
      <c r="CR1652" s="1453"/>
      <c r="CS1652" s="1453"/>
      <c r="CT1652" s="1453"/>
      <c r="CU1652" s="1453"/>
      <c r="CV1652" s="1453"/>
      <c r="CW1652" s="1453"/>
      <c r="CX1652" s="1453"/>
      <c r="CY1652" s="1453"/>
      <c r="CZ1652" s="1453"/>
      <c r="DA1652" s="1453"/>
      <c r="DB1652" s="1453"/>
      <c r="DC1652" s="1453"/>
      <c r="DD1652" s="1453"/>
      <c r="DE1652" s="1453"/>
      <c r="DF1652" s="1453"/>
      <c r="DG1652" s="1453"/>
      <c r="DH1652" s="1453"/>
      <c r="DI1652" s="1453"/>
      <c r="DJ1652" s="1453"/>
      <c r="DK1652" s="1453"/>
      <c r="DL1652" s="1453"/>
      <c r="DM1652" s="1453"/>
      <c r="DN1652" s="1453"/>
      <c r="DO1652" s="1453"/>
      <c r="DP1652" s="1453"/>
      <c r="DQ1652" s="1453"/>
      <c r="DR1652" s="1453"/>
      <c r="DS1652" s="1453"/>
      <c r="DT1652" s="1453"/>
    </row>
    <row r="1653" spans="1:124" s="1543" customFormat="1" ht="21.9" customHeight="1" x14ac:dyDescent="0.3">
      <c r="A1653" s="1453"/>
      <c r="B1653" s="1453"/>
      <c r="C1653" s="1514"/>
      <c r="D1653" s="1514"/>
      <c r="E1653" s="1514"/>
      <c r="F1653" s="1848"/>
      <c r="G1653" s="1930"/>
      <c r="H1653" s="1516"/>
      <c r="I1653" s="1537"/>
      <c r="J1653" s="1537"/>
      <c r="K1653" s="1453"/>
      <c r="L1653" s="1453"/>
      <c r="M1653" s="1453"/>
      <c r="N1653" s="1514"/>
      <c r="O1653" s="1453"/>
      <c r="P1653" s="1453"/>
      <c r="Q1653" s="1453"/>
      <c r="R1653" s="1453"/>
      <c r="S1653" s="1453"/>
      <c r="T1653" s="1452"/>
      <c r="U1653"/>
      <c r="V1653"/>
      <c r="W1653" s="1453"/>
      <c r="X1653" s="1453"/>
      <c r="Y1653" s="1453"/>
      <c r="Z1653" s="1453"/>
      <c r="AA1653" s="1453"/>
      <c r="AB1653" s="1453"/>
      <c r="AC1653" s="1453"/>
      <c r="AD1653" s="1453"/>
      <c r="AE1653" s="1453"/>
      <c r="AF1653" s="1453"/>
      <c r="AG1653" s="1453"/>
      <c r="AH1653" s="1453"/>
      <c r="AI1653" s="1453"/>
      <c r="AJ1653" s="1453"/>
      <c r="AK1653" s="1453"/>
      <c r="AL1653" s="1453"/>
      <c r="AM1653" s="1453"/>
      <c r="AN1653" s="1453"/>
      <c r="AO1653" s="1453"/>
      <c r="AP1653" s="1453"/>
      <c r="AQ1653" s="1453"/>
      <c r="AR1653" s="1454"/>
      <c r="AS1653" s="1453"/>
      <c r="AT1653" s="1453"/>
      <c r="AU1653" s="1453"/>
      <c r="AV1653" s="1453"/>
      <c r="AW1653" s="1453"/>
      <c r="AX1653" s="1453"/>
      <c r="AY1653" s="1453"/>
      <c r="AZ1653" s="1453"/>
      <c r="BA1653" s="1453"/>
      <c r="BB1653" s="1453"/>
      <c r="BC1653" s="1453"/>
      <c r="BD1653" s="1453"/>
      <c r="BE1653" s="1453"/>
      <c r="BF1653" s="1453"/>
      <c r="BG1653" s="1453"/>
      <c r="BH1653" s="1453"/>
      <c r="BI1653" s="1453"/>
      <c r="BJ1653" s="1453"/>
      <c r="BK1653" s="1453"/>
      <c r="BL1653" s="1453"/>
      <c r="BM1653" s="1453"/>
      <c r="BN1653" s="1453"/>
      <c r="BO1653" s="1453"/>
      <c r="BP1653" s="1453"/>
      <c r="BQ1653" s="1453"/>
      <c r="BR1653" s="1453"/>
      <c r="BS1653" s="1453"/>
      <c r="BT1653" s="1453"/>
      <c r="BU1653" s="1453"/>
      <c r="BV1653" s="1453"/>
      <c r="BW1653" s="1453"/>
      <c r="BX1653" s="1453"/>
      <c r="BY1653" s="1453"/>
      <c r="BZ1653" s="1453"/>
      <c r="CA1653" s="1453"/>
      <c r="CB1653" s="1453"/>
      <c r="CC1653" s="1453"/>
      <c r="CD1653" s="1453"/>
      <c r="CE1653" s="1453"/>
      <c r="CF1653" s="1453"/>
      <c r="CG1653" s="1453"/>
      <c r="CH1653" s="1453"/>
      <c r="CI1653" s="1453"/>
      <c r="CJ1653" s="1453"/>
      <c r="CK1653" s="1453"/>
      <c r="CL1653" s="1453"/>
      <c r="CM1653" s="1453"/>
      <c r="CN1653" s="1453"/>
      <c r="CO1653" s="1453"/>
      <c r="CP1653" s="1453"/>
      <c r="CQ1653" s="1453"/>
      <c r="CR1653" s="1453"/>
      <c r="CS1653" s="1453"/>
      <c r="CT1653" s="1453"/>
      <c r="CU1653" s="1453"/>
      <c r="CV1653" s="1453"/>
      <c r="CW1653" s="1453"/>
      <c r="CX1653" s="1453"/>
      <c r="CY1653" s="1453"/>
      <c r="CZ1653" s="1453"/>
      <c r="DA1653" s="1453"/>
      <c r="DB1653" s="1453"/>
      <c r="DC1653" s="1453"/>
      <c r="DD1653" s="1453"/>
      <c r="DE1653" s="1453"/>
      <c r="DF1653" s="1453"/>
      <c r="DG1653" s="1453"/>
      <c r="DH1653" s="1453"/>
      <c r="DI1653" s="1453"/>
      <c r="DJ1653" s="1453"/>
      <c r="DK1653" s="1453"/>
      <c r="DL1653" s="1453"/>
      <c r="DM1653" s="1453"/>
      <c r="DN1653" s="1453"/>
      <c r="DO1653" s="1453"/>
      <c r="DP1653" s="1453"/>
      <c r="DQ1653" s="1453"/>
      <c r="DR1653" s="1453"/>
      <c r="DS1653" s="1453"/>
      <c r="DT1653" s="1453"/>
    </row>
    <row r="1654" spans="1:124" s="1543" customFormat="1" ht="21.9" customHeight="1" x14ac:dyDescent="0.3">
      <c r="A1654" s="1453"/>
      <c r="B1654" s="1453"/>
      <c r="C1654" s="1514"/>
      <c r="D1654" s="1514"/>
      <c r="E1654" s="1514"/>
      <c r="F1654" s="1848"/>
      <c r="G1654" s="1930"/>
      <c r="H1654" s="1516"/>
      <c r="I1654" s="1537"/>
      <c r="J1654" s="1537"/>
      <c r="K1654" s="1453"/>
      <c r="L1654" s="1453"/>
      <c r="M1654" s="1453"/>
      <c r="N1654" s="1514"/>
      <c r="O1654" s="1453"/>
      <c r="P1654" s="1453"/>
      <c r="Q1654" s="1453"/>
      <c r="R1654" s="1453"/>
      <c r="S1654" s="1453"/>
      <c r="T1654" s="1452"/>
      <c r="U1654"/>
      <c r="V1654"/>
      <c r="W1654" s="1453"/>
      <c r="X1654" s="1453"/>
      <c r="Y1654" s="1453"/>
      <c r="Z1654" s="1453"/>
      <c r="AA1654" s="1453"/>
      <c r="AB1654" s="1453"/>
      <c r="AC1654" s="1453"/>
      <c r="AD1654" s="1453"/>
      <c r="AE1654" s="1453"/>
      <c r="AF1654" s="1453"/>
      <c r="AG1654" s="1453"/>
      <c r="AH1654" s="1453"/>
      <c r="AI1654" s="1453"/>
      <c r="AJ1654" s="1453"/>
      <c r="AK1654" s="1453"/>
      <c r="AL1654" s="1453"/>
      <c r="AM1654" s="1453"/>
      <c r="AN1654" s="1453"/>
      <c r="AO1654" s="1453"/>
      <c r="AP1654" s="1453"/>
      <c r="AQ1654" s="1453"/>
      <c r="AR1654" s="1454"/>
      <c r="AS1654" s="1453"/>
      <c r="AT1654" s="1453"/>
      <c r="AU1654" s="1453"/>
      <c r="AV1654" s="1453"/>
      <c r="AW1654" s="1453"/>
      <c r="AX1654" s="1453"/>
      <c r="AY1654" s="1453"/>
      <c r="AZ1654" s="1453"/>
      <c r="BA1654" s="1453"/>
      <c r="BB1654" s="1453"/>
      <c r="BC1654" s="1453"/>
      <c r="BD1654" s="1453"/>
      <c r="BE1654" s="1453"/>
      <c r="BF1654" s="1453"/>
      <c r="BG1654" s="1453"/>
      <c r="BH1654" s="1453"/>
      <c r="BI1654" s="1453"/>
      <c r="BJ1654" s="1453"/>
      <c r="BK1654" s="1453"/>
      <c r="BL1654" s="1453"/>
      <c r="BM1654" s="1453"/>
      <c r="BN1654" s="1453"/>
      <c r="BO1654" s="1453"/>
      <c r="BP1654" s="1453"/>
      <c r="BQ1654" s="1453"/>
      <c r="BR1654" s="1453"/>
      <c r="BS1654" s="1453"/>
      <c r="BT1654" s="1453"/>
      <c r="BU1654" s="1453"/>
      <c r="BV1654" s="1453"/>
      <c r="BW1654" s="1453"/>
      <c r="BX1654" s="1453"/>
      <c r="BY1654" s="1453"/>
      <c r="BZ1654" s="1453"/>
      <c r="CA1654" s="1453"/>
      <c r="CB1654" s="1453"/>
      <c r="CC1654" s="1453"/>
      <c r="CD1654" s="1453"/>
      <c r="CE1654" s="1453"/>
      <c r="CF1654" s="1453"/>
      <c r="CG1654" s="1453"/>
      <c r="CH1654" s="1453"/>
      <c r="CI1654" s="1453"/>
      <c r="CJ1654" s="1453"/>
      <c r="CK1654" s="1453"/>
      <c r="CL1654" s="1453"/>
      <c r="CM1654" s="1453"/>
      <c r="CN1654" s="1453"/>
      <c r="CO1654" s="1453"/>
      <c r="CP1654" s="1453"/>
      <c r="CQ1654" s="1453"/>
      <c r="CR1654" s="1453"/>
      <c r="CS1654" s="1453"/>
      <c r="CT1654" s="1453"/>
      <c r="CU1654" s="1453"/>
      <c r="CV1654" s="1453"/>
      <c r="CW1654" s="1453"/>
      <c r="CX1654" s="1453"/>
      <c r="CY1654" s="1453"/>
      <c r="CZ1654" s="1453"/>
      <c r="DA1654" s="1453"/>
      <c r="DB1654" s="1453"/>
      <c r="DC1654" s="1453"/>
      <c r="DD1654" s="1453"/>
      <c r="DE1654" s="1453"/>
      <c r="DF1654" s="1453"/>
      <c r="DG1654" s="1453"/>
      <c r="DH1654" s="1453"/>
      <c r="DI1654" s="1453"/>
      <c r="DJ1654" s="1453"/>
      <c r="DK1654" s="1453"/>
      <c r="DL1654" s="1453"/>
      <c r="DM1654" s="1453"/>
      <c r="DN1654" s="1453"/>
      <c r="DO1654" s="1453"/>
      <c r="DP1654" s="1453"/>
      <c r="DQ1654" s="1453"/>
      <c r="DR1654" s="1453"/>
      <c r="DS1654" s="1453"/>
      <c r="DT1654" s="1453"/>
    </row>
    <row r="1655" spans="1:124" s="1543" customFormat="1" ht="21.9" customHeight="1" x14ac:dyDescent="0.3">
      <c r="A1655" s="1453"/>
      <c r="B1655" s="1453"/>
      <c r="C1655" s="1514"/>
      <c r="D1655" s="1514"/>
      <c r="E1655" s="1514"/>
      <c r="F1655" s="1848"/>
      <c r="G1655" s="1930"/>
      <c r="H1655" s="1516"/>
      <c r="I1655" s="1537"/>
      <c r="J1655" s="1537"/>
      <c r="K1655" s="1453"/>
      <c r="L1655" s="1453"/>
      <c r="M1655" s="1453"/>
      <c r="N1655" s="1514"/>
      <c r="O1655" s="1453"/>
      <c r="P1655" s="1453"/>
      <c r="Q1655" s="1453"/>
      <c r="R1655" s="1453"/>
      <c r="S1655" s="1453"/>
      <c r="T1655" s="1452"/>
      <c r="U1655"/>
      <c r="V1655"/>
      <c r="W1655" s="1453"/>
      <c r="X1655" s="1453"/>
      <c r="Y1655" s="1453"/>
      <c r="Z1655" s="1453"/>
      <c r="AA1655" s="1453"/>
      <c r="AB1655" s="1453"/>
      <c r="AC1655" s="1453"/>
      <c r="AD1655" s="1453"/>
      <c r="AE1655" s="1453"/>
      <c r="AF1655" s="1453"/>
      <c r="AG1655" s="1453"/>
      <c r="AH1655" s="1453"/>
      <c r="AI1655" s="1453"/>
      <c r="AJ1655" s="1453"/>
      <c r="AK1655" s="1453"/>
      <c r="AL1655" s="1453"/>
      <c r="AM1655" s="1453"/>
      <c r="AN1655" s="1453"/>
      <c r="AO1655" s="1453"/>
      <c r="AP1655" s="1453"/>
      <c r="AQ1655" s="1453"/>
      <c r="AR1655" s="1454"/>
      <c r="AS1655" s="1453"/>
      <c r="AT1655" s="1453"/>
      <c r="AU1655" s="1453"/>
      <c r="AV1655" s="1453"/>
      <c r="AW1655" s="1453"/>
      <c r="AX1655" s="1453"/>
      <c r="AY1655" s="1453"/>
      <c r="AZ1655" s="1453"/>
      <c r="BA1655" s="1453"/>
      <c r="BB1655" s="1453"/>
      <c r="BC1655" s="1453"/>
      <c r="BD1655" s="1453"/>
      <c r="BE1655" s="1453"/>
      <c r="BF1655" s="1453"/>
      <c r="BG1655" s="1453"/>
      <c r="BH1655" s="1453"/>
      <c r="BI1655" s="1453"/>
      <c r="BJ1655" s="1453"/>
      <c r="BK1655" s="1453"/>
      <c r="BL1655" s="1453"/>
      <c r="BM1655" s="1453"/>
      <c r="BN1655" s="1453"/>
      <c r="BO1655" s="1453"/>
      <c r="BP1655" s="1453"/>
      <c r="BQ1655" s="1453"/>
      <c r="BR1655" s="1453"/>
      <c r="BS1655" s="1453"/>
      <c r="BT1655" s="1453"/>
      <c r="BU1655" s="1453"/>
      <c r="BV1655" s="1453"/>
      <c r="BW1655" s="1453"/>
      <c r="BX1655" s="1453"/>
      <c r="BY1655" s="1453"/>
      <c r="BZ1655" s="1453"/>
      <c r="CA1655" s="1453"/>
      <c r="CB1655" s="1453"/>
      <c r="CC1655" s="1453"/>
      <c r="CD1655" s="1453"/>
      <c r="CE1655" s="1453"/>
      <c r="CF1655" s="1453"/>
      <c r="CG1655" s="1453"/>
      <c r="CH1655" s="1453"/>
      <c r="CI1655" s="1453"/>
      <c r="CJ1655" s="1453"/>
      <c r="CK1655" s="1453"/>
      <c r="CL1655" s="1453"/>
      <c r="CM1655" s="1453"/>
      <c r="CN1655" s="1453"/>
      <c r="CO1655" s="1453"/>
      <c r="CP1655" s="1453"/>
      <c r="CQ1655" s="1453"/>
      <c r="CR1655" s="1453"/>
      <c r="CS1655" s="1453"/>
      <c r="CT1655" s="1453"/>
      <c r="CU1655" s="1453"/>
      <c r="CV1655" s="1453"/>
      <c r="CW1655" s="1453"/>
      <c r="CX1655" s="1453"/>
      <c r="CY1655" s="1453"/>
      <c r="CZ1655" s="1453"/>
      <c r="DA1655" s="1453"/>
      <c r="DB1655" s="1453"/>
      <c r="DC1655" s="1453"/>
      <c r="DD1655" s="1453"/>
      <c r="DE1655" s="1453"/>
      <c r="DF1655" s="1453"/>
      <c r="DG1655" s="1453"/>
      <c r="DH1655" s="1453"/>
      <c r="DI1655" s="1453"/>
      <c r="DJ1655" s="1453"/>
      <c r="DK1655" s="1453"/>
      <c r="DL1655" s="1453"/>
      <c r="DM1655" s="1453"/>
      <c r="DN1655" s="1453"/>
      <c r="DO1655" s="1453"/>
      <c r="DP1655" s="1453"/>
      <c r="DQ1655" s="1453"/>
      <c r="DR1655" s="1453"/>
      <c r="DS1655" s="1453"/>
      <c r="DT1655" s="1453"/>
    </row>
    <row r="1656" spans="1:124" s="1543" customFormat="1" ht="21.9" customHeight="1" x14ac:dyDescent="0.3">
      <c r="A1656" s="1453"/>
      <c r="B1656" s="1453"/>
      <c r="C1656" s="1514"/>
      <c r="D1656" s="1514"/>
      <c r="E1656" s="1514"/>
      <c r="F1656" s="1848"/>
      <c r="G1656" s="1930"/>
      <c r="H1656" s="1516"/>
      <c r="I1656" s="1537"/>
      <c r="J1656" s="1537"/>
      <c r="K1656" s="1453"/>
      <c r="L1656" s="1453"/>
      <c r="M1656" s="1453"/>
      <c r="N1656" s="1514"/>
      <c r="O1656" s="1453"/>
      <c r="P1656" s="1453"/>
      <c r="Q1656" s="1453"/>
      <c r="R1656" s="1453"/>
      <c r="S1656" s="1453"/>
      <c r="T1656" s="1452"/>
      <c r="U1656"/>
      <c r="V1656"/>
      <c r="W1656" s="1453"/>
      <c r="X1656" s="1453"/>
      <c r="Y1656" s="1453"/>
      <c r="Z1656" s="1453"/>
      <c r="AA1656" s="1453"/>
      <c r="AB1656" s="1453"/>
      <c r="AC1656" s="1453"/>
      <c r="AD1656" s="1453"/>
      <c r="AE1656" s="1453"/>
      <c r="AF1656" s="1453"/>
      <c r="AG1656" s="1453"/>
      <c r="AH1656" s="1453"/>
      <c r="AI1656" s="1453"/>
      <c r="AJ1656" s="1453"/>
      <c r="AK1656" s="1453"/>
      <c r="AL1656" s="1453"/>
      <c r="AM1656" s="1453"/>
      <c r="AN1656" s="1453"/>
      <c r="AO1656" s="1453"/>
      <c r="AP1656" s="1453"/>
      <c r="AQ1656" s="1453"/>
      <c r="AR1656" s="1454"/>
      <c r="AS1656" s="1453"/>
      <c r="AT1656" s="1453"/>
      <c r="AU1656" s="1453"/>
      <c r="AV1656" s="1453"/>
      <c r="AW1656" s="1453"/>
      <c r="AX1656" s="1453"/>
      <c r="AY1656" s="1453"/>
      <c r="AZ1656" s="1453"/>
      <c r="BA1656" s="1453"/>
      <c r="BB1656" s="1453"/>
      <c r="BC1656" s="1453"/>
      <c r="BD1656" s="1453"/>
      <c r="BE1656" s="1453"/>
      <c r="BF1656" s="1453"/>
      <c r="BG1656" s="1453"/>
      <c r="BH1656" s="1453"/>
      <c r="BI1656" s="1453"/>
      <c r="BJ1656" s="1453"/>
      <c r="BK1656" s="1453"/>
      <c r="BL1656" s="1453"/>
      <c r="BM1656" s="1453"/>
      <c r="BN1656" s="1453"/>
      <c r="BO1656" s="1453"/>
      <c r="BP1656" s="1453"/>
      <c r="BQ1656" s="1453"/>
      <c r="BR1656" s="1453"/>
      <c r="BS1656" s="1453"/>
      <c r="BT1656" s="1453"/>
      <c r="BU1656" s="1453"/>
      <c r="BV1656" s="1453"/>
      <c r="BW1656" s="1453"/>
      <c r="BX1656" s="1453"/>
      <c r="BY1656" s="1453"/>
      <c r="BZ1656" s="1453"/>
      <c r="CA1656" s="1453"/>
      <c r="CB1656" s="1453"/>
      <c r="CC1656" s="1453"/>
      <c r="CD1656" s="1453"/>
      <c r="CE1656" s="1453"/>
      <c r="CF1656" s="1453"/>
      <c r="CG1656" s="1453"/>
      <c r="CH1656" s="1453"/>
      <c r="CI1656" s="1453"/>
      <c r="CJ1656" s="1453"/>
      <c r="CK1656" s="1453"/>
      <c r="CL1656" s="1453"/>
      <c r="CM1656" s="1453"/>
      <c r="CN1656" s="1453"/>
      <c r="CO1656" s="1453"/>
      <c r="CP1656" s="1453"/>
      <c r="CQ1656" s="1453"/>
      <c r="CR1656" s="1453"/>
      <c r="CS1656" s="1453"/>
      <c r="CT1656" s="1453"/>
      <c r="CU1656" s="1453"/>
      <c r="CV1656" s="1453"/>
      <c r="CW1656" s="1453"/>
      <c r="CX1656" s="1453"/>
      <c r="CY1656" s="1453"/>
      <c r="CZ1656" s="1453"/>
      <c r="DA1656" s="1453"/>
      <c r="DB1656" s="1453"/>
      <c r="DC1656" s="1453"/>
      <c r="DD1656" s="1453"/>
      <c r="DE1656" s="1453"/>
      <c r="DF1656" s="1453"/>
      <c r="DG1656" s="1453"/>
      <c r="DH1656" s="1453"/>
      <c r="DI1656" s="1453"/>
      <c r="DJ1656" s="1453"/>
      <c r="DK1656" s="1453"/>
      <c r="DL1656" s="1453"/>
      <c r="DM1656" s="1453"/>
      <c r="DN1656" s="1453"/>
      <c r="DO1656" s="1453"/>
      <c r="DP1656" s="1453"/>
      <c r="DQ1656" s="1453"/>
      <c r="DR1656" s="1453"/>
      <c r="DS1656" s="1453"/>
      <c r="DT1656" s="1453"/>
    </row>
    <row r="1657" spans="1:124" s="1543" customFormat="1" ht="21.9" customHeight="1" x14ac:dyDescent="0.3">
      <c r="A1657" s="1453"/>
      <c r="B1657" s="1453"/>
      <c r="C1657" s="1514"/>
      <c r="D1657" s="1514"/>
      <c r="E1657" s="1514"/>
      <c r="F1657" s="1848"/>
      <c r="G1657" s="1930"/>
      <c r="H1657" s="1516"/>
      <c r="I1657" s="1537"/>
      <c r="J1657" s="1537"/>
      <c r="K1657" s="1453"/>
      <c r="L1657" s="1453"/>
      <c r="M1657" s="1453"/>
      <c r="N1657" s="1514"/>
      <c r="O1657" s="1453"/>
      <c r="P1657" s="1453"/>
      <c r="Q1657" s="1453"/>
      <c r="R1657" s="1453"/>
      <c r="S1657" s="1453"/>
      <c r="T1657" s="1452"/>
      <c r="U1657"/>
      <c r="V1657"/>
      <c r="W1657" s="1453"/>
      <c r="X1657" s="1453"/>
      <c r="Y1657" s="1453"/>
      <c r="Z1657" s="1453"/>
      <c r="AA1657" s="1453"/>
      <c r="AB1657" s="1453"/>
      <c r="AC1657" s="1453"/>
      <c r="AD1657" s="1453"/>
      <c r="AE1657" s="1453"/>
      <c r="AF1657" s="1453"/>
      <c r="AG1657" s="1453"/>
      <c r="AH1657" s="1453"/>
      <c r="AI1657" s="1453"/>
      <c r="AJ1657" s="1453"/>
      <c r="AK1657" s="1453"/>
      <c r="AL1657" s="1453"/>
      <c r="AM1657" s="1453"/>
      <c r="AN1657" s="1453"/>
      <c r="AO1657" s="1453"/>
      <c r="AP1657" s="1453"/>
      <c r="AQ1657" s="1453"/>
      <c r="AR1657" s="1454"/>
      <c r="AS1657" s="1453"/>
      <c r="AT1657" s="1453"/>
      <c r="AU1657" s="1453"/>
      <c r="AV1657" s="1453"/>
      <c r="AW1657" s="1453"/>
      <c r="AX1657" s="1453"/>
      <c r="AY1657" s="1453"/>
      <c r="AZ1657" s="1453"/>
      <c r="BA1657" s="1453"/>
      <c r="BB1657" s="1453"/>
      <c r="BC1657" s="1453"/>
      <c r="BD1657" s="1453"/>
      <c r="BE1657" s="1453"/>
      <c r="BF1657" s="1453"/>
      <c r="BG1657" s="1453"/>
      <c r="BH1657" s="1453"/>
      <c r="BI1657" s="1453"/>
      <c r="BJ1657" s="1453"/>
      <c r="BK1657" s="1453"/>
      <c r="BL1657" s="1453"/>
      <c r="BM1657" s="1453"/>
      <c r="BN1657" s="1453"/>
      <c r="BO1657" s="1453"/>
      <c r="BP1657" s="1453"/>
      <c r="BQ1657" s="1453"/>
      <c r="BR1657" s="1453"/>
      <c r="BS1657" s="1453"/>
      <c r="BT1657" s="1453"/>
      <c r="BU1657" s="1453"/>
      <c r="BV1657" s="1453"/>
      <c r="BW1657" s="1453"/>
      <c r="BX1657" s="1453"/>
      <c r="BY1657" s="1453"/>
      <c r="BZ1657" s="1453"/>
      <c r="CA1657" s="1453"/>
      <c r="CB1657" s="1453"/>
      <c r="CC1657" s="1453"/>
      <c r="CD1657" s="1453"/>
      <c r="CE1657" s="1453"/>
      <c r="CF1657" s="1453"/>
      <c r="CG1657" s="1453"/>
      <c r="CH1657" s="1453"/>
      <c r="CI1657" s="1453"/>
      <c r="CJ1657" s="1453"/>
      <c r="CK1657" s="1453"/>
      <c r="CL1657" s="1453"/>
      <c r="CM1657" s="1453"/>
      <c r="CN1657" s="1453"/>
      <c r="CO1657" s="1453"/>
      <c r="CP1657" s="1453"/>
      <c r="CQ1657" s="1453"/>
      <c r="CR1657" s="1453"/>
      <c r="CS1657" s="1453"/>
      <c r="CT1657" s="1453"/>
      <c r="CU1657" s="1453"/>
      <c r="CV1657" s="1453"/>
      <c r="CW1657" s="1453"/>
      <c r="CX1657" s="1453"/>
      <c r="CY1657" s="1453"/>
      <c r="CZ1657" s="1453"/>
      <c r="DA1657" s="1453"/>
      <c r="DB1657" s="1453"/>
      <c r="DC1657" s="1453"/>
      <c r="DD1657" s="1453"/>
      <c r="DE1657" s="1453"/>
      <c r="DF1657" s="1453"/>
      <c r="DG1657" s="1453"/>
      <c r="DH1657" s="1453"/>
      <c r="DI1657" s="1453"/>
      <c r="DJ1657" s="1453"/>
      <c r="DK1657" s="1453"/>
      <c r="DL1657" s="1453"/>
      <c r="DM1657" s="1453"/>
      <c r="DN1657" s="1453"/>
      <c r="DO1657" s="1453"/>
      <c r="DP1657" s="1453"/>
      <c r="DQ1657" s="1453"/>
      <c r="DR1657" s="1453"/>
      <c r="DS1657" s="1453"/>
      <c r="DT1657" s="1453"/>
    </row>
    <row r="1658" spans="1:124" s="1543" customFormat="1" ht="21.9" customHeight="1" x14ac:dyDescent="0.3">
      <c r="A1658" s="1453"/>
      <c r="B1658" s="1453"/>
      <c r="C1658" s="1514"/>
      <c r="D1658" s="1514"/>
      <c r="E1658" s="1514"/>
      <c r="F1658" s="1848"/>
      <c r="G1658" s="1930"/>
      <c r="H1658" s="1516"/>
      <c r="I1658" s="1537"/>
      <c r="J1658" s="1537"/>
      <c r="K1658" s="1453"/>
      <c r="L1658" s="1453"/>
      <c r="M1658" s="1453"/>
      <c r="N1658" s="1514"/>
      <c r="O1658" s="1453"/>
      <c r="P1658" s="1453"/>
      <c r="Q1658" s="1453"/>
      <c r="R1658" s="1453"/>
      <c r="S1658" s="1453"/>
      <c r="T1658" s="1452"/>
      <c r="U1658"/>
      <c r="V1658"/>
      <c r="W1658" s="1453"/>
      <c r="X1658" s="1453"/>
      <c r="Y1658" s="1453"/>
      <c r="Z1658" s="1453"/>
      <c r="AA1658" s="1453"/>
      <c r="AB1658" s="1453"/>
      <c r="AC1658" s="1453"/>
      <c r="AD1658" s="1453"/>
      <c r="AE1658" s="1453"/>
      <c r="AF1658" s="1453"/>
      <c r="AG1658" s="1453"/>
      <c r="AH1658" s="1453"/>
      <c r="AI1658" s="1453"/>
      <c r="AJ1658" s="1453"/>
      <c r="AK1658" s="1453"/>
      <c r="AL1658" s="1453"/>
      <c r="AM1658" s="1453"/>
      <c r="AN1658" s="1453"/>
      <c r="AO1658" s="1453"/>
      <c r="AP1658" s="1453"/>
      <c r="AQ1658" s="1453"/>
      <c r="AR1658" s="1454"/>
      <c r="AS1658" s="1453"/>
      <c r="AT1658" s="1453"/>
      <c r="AU1658" s="1453"/>
      <c r="AV1658" s="1453"/>
      <c r="AW1658" s="1453"/>
      <c r="AX1658" s="1453"/>
      <c r="AY1658" s="1453"/>
      <c r="AZ1658" s="1453"/>
      <c r="BA1658" s="1453"/>
      <c r="BB1658" s="1453"/>
      <c r="BC1658" s="1453"/>
      <c r="BD1658" s="1453"/>
      <c r="BE1658" s="1453"/>
      <c r="BF1658" s="1453"/>
      <c r="BG1658" s="1453"/>
      <c r="BH1658" s="1453"/>
      <c r="BI1658" s="1453"/>
      <c r="BJ1658" s="1453"/>
      <c r="BK1658" s="1453"/>
      <c r="BL1658" s="1453"/>
      <c r="BM1658" s="1453"/>
      <c r="BN1658" s="1453"/>
      <c r="BO1658" s="1453"/>
      <c r="BP1658" s="1453"/>
      <c r="BQ1658" s="1453"/>
      <c r="BR1658" s="1453"/>
      <c r="BS1658" s="1453"/>
      <c r="BT1658" s="1453"/>
      <c r="BU1658" s="1453"/>
      <c r="BV1658" s="1453"/>
      <c r="BW1658" s="1453"/>
      <c r="BX1658" s="1453"/>
      <c r="BY1658" s="1453"/>
      <c r="BZ1658" s="1453"/>
      <c r="CA1658" s="1453"/>
      <c r="CB1658" s="1453"/>
      <c r="CC1658" s="1453"/>
      <c r="CD1658" s="1453"/>
      <c r="CE1658" s="1453"/>
      <c r="CF1658" s="1453"/>
      <c r="CG1658" s="1453"/>
      <c r="CH1658" s="1453"/>
      <c r="CI1658" s="1453"/>
      <c r="CJ1658" s="1453"/>
      <c r="CK1658" s="1453"/>
      <c r="CL1658" s="1453"/>
      <c r="CM1658" s="1453"/>
      <c r="CN1658" s="1453"/>
      <c r="CO1658" s="1453"/>
      <c r="CP1658" s="1453"/>
      <c r="CQ1658" s="1453"/>
      <c r="CR1658" s="1453"/>
      <c r="CS1658" s="1453"/>
      <c r="CT1658" s="1453"/>
      <c r="CU1658" s="1453"/>
      <c r="CV1658" s="1453"/>
      <c r="CW1658" s="1453"/>
      <c r="CX1658" s="1453"/>
      <c r="CY1658" s="1453"/>
      <c r="CZ1658" s="1453"/>
      <c r="DA1658" s="1453"/>
      <c r="DB1658" s="1453"/>
      <c r="DC1658" s="1453"/>
      <c r="DD1658" s="1453"/>
      <c r="DE1658" s="1453"/>
      <c r="DF1658" s="1453"/>
      <c r="DG1658" s="1453"/>
      <c r="DH1658" s="1453"/>
      <c r="DI1658" s="1453"/>
      <c r="DJ1658" s="1453"/>
      <c r="DK1658" s="1453"/>
      <c r="DL1658" s="1453"/>
      <c r="DM1658" s="1453"/>
      <c r="DN1658" s="1453"/>
      <c r="DO1658" s="1453"/>
      <c r="DP1658" s="1453"/>
      <c r="DQ1658" s="1453"/>
      <c r="DR1658" s="1453"/>
      <c r="DS1658" s="1453"/>
      <c r="DT1658" s="1453"/>
    </row>
    <row r="1659" spans="1:124" s="1543" customFormat="1" ht="21.9" customHeight="1" x14ac:dyDescent="0.3">
      <c r="A1659" s="1453"/>
      <c r="B1659" s="1453"/>
      <c r="C1659" s="1514"/>
      <c r="D1659" s="1514"/>
      <c r="E1659" s="1514"/>
      <c r="F1659" s="1848"/>
      <c r="G1659" s="1930"/>
      <c r="H1659" s="1516"/>
      <c r="I1659" s="1537"/>
      <c r="J1659" s="1537"/>
      <c r="K1659" s="1453"/>
      <c r="L1659" s="1453"/>
      <c r="M1659" s="1453"/>
      <c r="N1659" s="1514"/>
      <c r="O1659" s="1453"/>
      <c r="P1659" s="1453"/>
      <c r="Q1659" s="1453"/>
      <c r="R1659" s="1453"/>
      <c r="S1659" s="1453"/>
      <c r="T1659" s="1452"/>
      <c r="U1659"/>
      <c r="V1659"/>
      <c r="W1659" s="1453"/>
      <c r="X1659" s="1453"/>
      <c r="Y1659" s="1453"/>
      <c r="Z1659" s="1453"/>
      <c r="AA1659" s="1453"/>
      <c r="AB1659" s="1453"/>
      <c r="AC1659" s="1453"/>
      <c r="AD1659" s="1453"/>
      <c r="AE1659" s="1453"/>
      <c r="AF1659" s="1453"/>
      <c r="AG1659" s="1453"/>
      <c r="AH1659" s="1453"/>
      <c r="AI1659" s="1453"/>
      <c r="AJ1659" s="1453"/>
      <c r="AK1659" s="1453"/>
      <c r="AL1659" s="1453"/>
      <c r="AM1659" s="1453"/>
      <c r="AN1659" s="1453"/>
      <c r="AO1659" s="1453"/>
      <c r="AP1659" s="1453"/>
      <c r="AQ1659" s="1453"/>
      <c r="AR1659" s="1454"/>
      <c r="AS1659" s="1453"/>
      <c r="AT1659" s="1453"/>
      <c r="AU1659" s="1453"/>
      <c r="AV1659" s="1453"/>
      <c r="AW1659" s="1453"/>
      <c r="AX1659" s="1453"/>
      <c r="AY1659" s="1453"/>
      <c r="AZ1659" s="1453"/>
      <c r="BA1659" s="1453"/>
      <c r="BB1659" s="1453"/>
      <c r="BC1659" s="1453"/>
      <c r="BD1659" s="1453"/>
      <c r="BE1659" s="1453"/>
      <c r="BF1659" s="1453"/>
      <c r="BG1659" s="1453"/>
      <c r="BH1659" s="1453"/>
      <c r="BI1659" s="1453"/>
      <c r="BJ1659" s="1453"/>
      <c r="BK1659" s="1453"/>
      <c r="BL1659" s="1453"/>
      <c r="BM1659" s="1453"/>
      <c r="BN1659" s="1453"/>
      <c r="BO1659" s="1453"/>
      <c r="BP1659" s="1453"/>
      <c r="BQ1659" s="1453"/>
      <c r="BR1659" s="1453"/>
      <c r="BS1659" s="1453"/>
      <c r="BT1659" s="1453"/>
      <c r="BU1659" s="1453"/>
      <c r="BV1659" s="1453"/>
      <c r="BW1659" s="1453"/>
      <c r="BX1659" s="1453"/>
      <c r="BY1659" s="1453"/>
      <c r="BZ1659" s="1453"/>
      <c r="CA1659" s="1453"/>
      <c r="CB1659" s="1453"/>
      <c r="CC1659" s="1453"/>
      <c r="CD1659" s="1453"/>
      <c r="CE1659" s="1453"/>
      <c r="CF1659" s="1453"/>
      <c r="CG1659" s="1453"/>
      <c r="CH1659" s="1453"/>
      <c r="CI1659" s="1453"/>
      <c r="CJ1659" s="1453"/>
      <c r="CK1659" s="1453"/>
      <c r="CL1659" s="1453"/>
      <c r="CM1659" s="1453"/>
      <c r="CN1659" s="1453"/>
      <c r="CO1659" s="1453"/>
      <c r="CP1659" s="1453"/>
      <c r="CQ1659" s="1453"/>
      <c r="CR1659" s="1453"/>
      <c r="CS1659" s="1453"/>
      <c r="CT1659" s="1453"/>
      <c r="CU1659" s="1453"/>
      <c r="CV1659" s="1453"/>
      <c r="CW1659" s="1453"/>
      <c r="CX1659" s="1453"/>
      <c r="CY1659" s="1453"/>
      <c r="CZ1659" s="1453"/>
      <c r="DA1659" s="1453"/>
      <c r="DB1659" s="1453"/>
      <c r="DC1659" s="1453"/>
      <c r="DD1659" s="1453"/>
      <c r="DE1659" s="1453"/>
      <c r="DF1659" s="1453"/>
      <c r="DG1659" s="1453"/>
      <c r="DH1659" s="1453"/>
      <c r="DI1659" s="1453"/>
      <c r="DJ1659" s="1453"/>
      <c r="DK1659" s="1453"/>
      <c r="DL1659" s="1453"/>
      <c r="DM1659" s="1453"/>
      <c r="DN1659" s="1453"/>
      <c r="DO1659" s="1453"/>
      <c r="DP1659" s="1453"/>
      <c r="DQ1659" s="1453"/>
      <c r="DR1659" s="1453"/>
      <c r="DS1659" s="1453"/>
      <c r="DT1659" s="1453"/>
    </row>
    <row r="1660" spans="1:124" s="1543" customFormat="1" ht="21.9" customHeight="1" x14ac:dyDescent="0.3">
      <c r="A1660" s="1453"/>
      <c r="B1660" s="1453"/>
      <c r="C1660" s="1514"/>
      <c r="D1660" s="1514"/>
      <c r="E1660" s="1514"/>
      <c r="F1660" s="1848"/>
      <c r="G1660" s="1930"/>
      <c r="H1660" s="1516"/>
      <c r="I1660" s="1537"/>
      <c r="J1660" s="1537"/>
      <c r="K1660" s="1453"/>
      <c r="L1660" s="1453"/>
      <c r="M1660" s="1453"/>
      <c r="N1660" s="1514"/>
      <c r="O1660" s="1453"/>
      <c r="P1660" s="1453"/>
      <c r="Q1660" s="1453"/>
      <c r="R1660" s="1453"/>
      <c r="S1660" s="1453"/>
      <c r="T1660" s="1452"/>
      <c r="U1660"/>
      <c r="V1660"/>
      <c r="W1660" s="1453"/>
      <c r="X1660" s="1453"/>
      <c r="Y1660" s="1453"/>
      <c r="Z1660" s="1453"/>
      <c r="AA1660" s="1453"/>
      <c r="AB1660" s="1453"/>
      <c r="AC1660" s="1453"/>
      <c r="AD1660" s="1453"/>
      <c r="AE1660" s="1453"/>
      <c r="AF1660" s="1453"/>
      <c r="AG1660" s="1453"/>
      <c r="AH1660" s="1453"/>
      <c r="AI1660" s="1453"/>
      <c r="AJ1660" s="1453"/>
      <c r="AK1660" s="1453"/>
      <c r="AL1660" s="1453"/>
      <c r="AM1660" s="1453"/>
      <c r="AN1660" s="1453"/>
      <c r="AO1660" s="1453"/>
      <c r="AP1660" s="1453"/>
      <c r="AQ1660" s="1453"/>
      <c r="AR1660" s="1454"/>
      <c r="AS1660" s="1453"/>
      <c r="AT1660" s="1453"/>
      <c r="AU1660" s="1453"/>
      <c r="AV1660" s="1453"/>
      <c r="AW1660" s="1453"/>
      <c r="AX1660" s="1453"/>
      <c r="AY1660" s="1453"/>
      <c r="AZ1660" s="1453"/>
      <c r="BA1660" s="1453"/>
      <c r="BB1660" s="1453"/>
      <c r="BC1660" s="1453"/>
      <c r="BD1660" s="1453"/>
      <c r="BE1660" s="1453"/>
      <c r="BF1660" s="1453"/>
      <c r="BG1660" s="1453"/>
      <c r="BH1660" s="1453"/>
      <c r="BI1660" s="1453"/>
      <c r="BJ1660" s="1453"/>
      <c r="BK1660" s="1453"/>
      <c r="BL1660" s="1453"/>
      <c r="BM1660" s="1453"/>
      <c r="BN1660" s="1453"/>
      <c r="BO1660" s="1453"/>
      <c r="BP1660" s="1453"/>
      <c r="BQ1660" s="1453"/>
      <c r="BR1660" s="1453"/>
      <c r="BS1660" s="1453"/>
      <c r="BT1660" s="1453"/>
      <c r="BU1660" s="1453"/>
      <c r="BV1660" s="1453"/>
      <c r="BW1660" s="1453"/>
      <c r="BX1660" s="1453"/>
      <c r="BY1660" s="1453"/>
      <c r="BZ1660" s="1453"/>
      <c r="CA1660" s="1453"/>
      <c r="CB1660" s="1453"/>
      <c r="CC1660" s="1453"/>
      <c r="CD1660" s="1453"/>
      <c r="CE1660" s="1453"/>
      <c r="CF1660" s="1453"/>
      <c r="CG1660" s="1453"/>
      <c r="CH1660" s="1453"/>
      <c r="CI1660" s="1453"/>
      <c r="CJ1660" s="1453"/>
      <c r="CK1660" s="1453"/>
      <c r="CL1660" s="1453"/>
      <c r="CM1660" s="1453"/>
      <c r="CN1660" s="1453"/>
      <c r="CO1660" s="1453"/>
      <c r="CP1660" s="1453"/>
      <c r="CQ1660" s="1453"/>
      <c r="CR1660" s="1453"/>
      <c r="CS1660" s="1453"/>
      <c r="CT1660" s="1453"/>
      <c r="CU1660" s="1453"/>
      <c r="CV1660" s="1453"/>
      <c r="CW1660" s="1453"/>
      <c r="CX1660" s="1453"/>
      <c r="CY1660" s="1453"/>
      <c r="CZ1660" s="1453"/>
      <c r="DA1660" s="1453"/>
      <c r="DB1660" s="1453"/>
      <c r="DC1660" s="1453"/>
      <c r="DD1660" s="1453"/>
      <c r="DE1660" s="1453"/>
      <c r="DF1660" s="1453"/>
      <c r="DG1660" s="1453"/>
      <c r="DH1660" s="1453"/>
      <c r="DI1660" s="1453"/>
      <c r="DJ1660" s="1453"/>
      <c r="DK1660" s="1453"/>
      <c r="DL1660" s="1453"/>
      <c r="DM1660" s="1453"/>
      <c r="DN1660" s="1453"/>
      <c r="DO1660" s="1453"/>
      <c r="DP1660" s="1453"/>
      <c r="DQ1660" s="1453"/>
      <c r="DR1660" s="1453"/>
      <c r="DS1660" s="1453"/>
      <c r="DT1660" s="1453"/>
    </row>
    <row r="1661" spans="1:124" s="1543" customFormat="1" ht="21.9" customHeight="1" x14ac:dyDescent="0.3">
      <c r="A1661" s="1453"/>
      <c r="B1661" s="1453"/>
      <c r="C1661" s="1514"/>
      <c r="D1661" s="1514"/>
      <c r="E1661" s="1514"/>
      <c r="F1661" s="1848"/>
      <c r="G1661" s="1930"/>
      <c r="H1661" s="1516"/>
      <c r="I1661" s="1537"/>
      <c r="J1661" s="1537"/>
      <c r="K1661" s="1453"/>
      <c r="L1661" s="1453"/>
      <c r="M1661" s="1453"/>
      <c r="N1661" s="1514"/>
      <c r="O1661" s="1453"/>
      <c r="P1661" s="1453"/>
      <c r="Q1661" s="1453"/>
      <c r="R1661" s="1453"/>
      <c r="S1661" s="1453"/>
      <c r="T1661" s="1452"/>
      <c r="U1661"/>
      <c r="V1661"/>
      <c r="W1661" s="1453"/>
      <c r="X1661" s="1453"/>
      <c r="Y1661" s="1453"/>
      <c r="Z1661" s="1453"/>
      <c r="AA1661" s="1453"/>
      <c r="AB1661" s="1453"/>
      <c r="AC1661" s="1453"/>
      <c r="AD1661" s="1453"/>
      <c r="AE1661" s="1453"/>
      <c r="AF1661" s="1453"/>
      <c r="AG1661" s="1453"/>
      <c r="AH1661" s="1453"/>
      <c r="AI1661" s="1453"/>
      <c r="AJ1661" s="1453"/>
      <c r="AK1661" s="1453"/>
      <c r="AL1661" s="1453"/>
      <c r="AM1661" s="1453"/>
      <c r="AN1661" s="1453"/>
      <c r="AO1661" s="1453"/>
      <c r="AP1661" s="1453"/>
      <c r="AQ1661" s="1453"/>
      <c r="AR1661" s="1454"/>
      <c r="AS1661" s="1453"/>
      <c r="AT1661" s="1453"/>
      <c r="AU1661" s="1453"/>
      <c r="AV1661" s="1453"/>
      <c r="AW1661" s="1453"/>
      <c r="AX1661" s="1453"/>
      <c r="AY1661" s="1453"/>
      <c r="AZ1661" s="1453"/>
      <c r="BA1661" s="1453"/>
      <c r="BB1661" s="1453"/>
      <c r="BC1661" s="1453"/>
      <c r="BD1661" s="1453"/>
      <c r="BE1661" s="1453"/>
      <c r="BF1661" s="1453"/>
      <c r="BG1661" s="1453"/>
      <c r="BH1661" s="1453"/>
      <c r="BI1661" s="1453"/>
      <c r="BJ1661" s="1453"/>
      <c r="BK1661" s="1453"/>
      <c r="BL1661" s="1453"/>
      <c r="BM1661" s="1453"/>
      <c r="BN1661" s="1453"/>
      <c r="BO1661" s="1453"/>
      <c r="BP1661" s="1453"/>
      <c r="BQ1661" s="1453"/>
      <c r="BR1661" s="1453"/>
      <c r="BS1661" s="1453"/>
      <c r="BT1661" s="1453"/>
      <c r="BU1661" s="1453"/>
      <c r="BV1661" s="1453"/>
      <c r="BW1661" s="1453"/>
      <c r="BX1661" s="1453"/>
      <c r="BY1661" s="1453"/>
      <c r="BZ1661" s="1453"/>
      <c r="CA1661" s="1453"/>
      <c r="CB1661" s="1453"/>
      <c r="CC1661" s="1453"/>
      <c r="CD1661" s="1453"/>
      <c r="CE1661" s="1453"/>
      <c r="CF1661" s="1453"/>
      <c r="CG1661" s="1453"/>
      <c r="CH1661" s="1453"/>
      <c r="CI1661" s="1453"/>
      <c r="CJ1661" s="1453"/>
      <c r="CK1661" s="1453"/>
      <c r="CL1661" s="1453"/>
      <c r="CM1661" s="1453"/>
      <c r="CN1661" s="1453"/>
      <c r="CO1661" s="1453"/>
      <c r="CP1661" s="1453"/>
      <c r="CQ1661" s="1453"/>
      <c r="CR1661" s="1453"/>
      <c r="CS1661" s="1453"/>
      <c r="CT1661" s="1453"/>
      <c r="CU1661" s="1453"/>
      <c r="CV1661" s="1453"/>
      <c r="CW1661" s="1453"/>
      <c r="CX1661" s="1453"/>
      <c r="CY1661" s="1453"/>
      <c r="CZ1661" s="1453"/>
      <c r="DA1661" s="1453"/>
      <c r="DB1661" s="1453"/>
      <c r="DC1661" s="1453"/>
      <c r="DD1661" s="1453"/>
      <c r="DE1661" s="1453"/>
      <c r="DF1661" s="1453"/>
      <c r="DG1661" s="1453"/>
      <c r="DH1661" s="1453"/>
      <c r="DI1661" s="1453"/>
      <c r="DJ1661" s="1453"/>
      <c r="DK1661" s="1453"/>
      <c r="DL1661" s="1453"/>
      <c r="DM1661" s="1453"/>
      <c r="DN1661" s="1453"/>
      <c r="DO1661" s="1453"/>
      <c r="DP1661" s="1453"/>
      <c r="DQ1661" s="1453"/>
      <c r="DR1661" s="1453"/>
      <c r="DS1661" s="1453"/>
      <c r="DT1661" s="1453"/>
    </row>
    <row r="1662" spans="1:124" s="1543" customFormat="1" ht="21.9" customHeight="1" x14ac:dyDescent="0.3">
      <c r="A1662" s="1453"/>
      <c r="B1662" s="1453"/>
      <c r="C1662" s="1514"/>
      <c r="D1662" s="1514"/>
      <c r="E1662" s="1514"/>
      <c r="F1662" s="1848"/>
      <c r="G1662" s="1930"/>
      <c r="H1662" s="1516"/>
      <c r="I1662" s="1537"/>
      <c r="J1662" s="1537"/>
      <c r="K1662" s="1453"/>
      <c r="L1662" s="1453"/>
      <c r="M1662" s="1453"/>
      <c r="N1662" s="1514"/>
      <c r="O1662" s="1453"/>
      <c r="P1662" s="1453"/>
      <c r="Q1662" s="1453"/>
      <c r="R1662" s="1453"/>
      <c r="S1662" s="1453"/>
      <c r="T1662" s="1452"/>
      <c r="U1662"/>
      <c r="V1662"/>
      <c r="W1662" s="1453"/>
      <c r="X1662" s="1453"/>
      <c r="Y1662" s="1453"/>
      <c r="Z1662" s="1453"/>
      <c r="AA1662" s="1453"/>
      <c r="AB1662" s="1453"/>
      <c r="AC1662" s="1453"/>
      <c r="AD1662" s="1453"/>
      <c r="AE1662" s="1453"/>
      <c r="AF1662" s="1453"/>
      <c r="AG1662" s="1453"/>
      <c r="AH1662" s="1453"/>
      <c r="AI1662" s="1453"/>
      <c r="AJ1662" s="1453"/>
      <c r="AK1662" s="1453"/>
      <c r="AL1662" s="1453"/>
      <c r="AM1662" s="1453"/>
      <c r="AN1662" s="1453"/>
      <c r="AO1662" s="1453"/>
      <c r="AP1662" s="1453"/>
      <c r="AQ1662" s="1453"/>
      <c r="AR1662" s="1454"/>
      <c r="AS1662" s="1453"/>
      <c r="AT1662" s="1453"/>
      <c r="AU1662" s="1453"/>
      <c r="AV1662" s="1453"/>
      <c r="AW1662" s="1453"/>
      <c r="AX1662" s="1453"/>
      <c r="AY1662" s="1453"/>
      <c r="AZ1662" s="1453"/>
      <c r="BA1662" s="1453"/>
      <c r="BB1662" s="1453"/>
      <c r="BC1662" s="1453"/>
      <c r="BD1662" s="1453"/>
      <c r="BE1662" s="1453"/>
      <c r="BF1662" s="1453"/>
      <c r="BG1662" s="1453"/>
      <c r="BH1662" s="1453"/>
      <c r="BI1662" s="1453"/>
      <c r="BJ1662" s="1453"/>
      <c r="BK1662" s="1453"/>
      <c r="BL1662" s="1453"/>
      <c r="BM1662" s="1453"/>
      <c r="BN1662" s="1453"/>
      <c r="BO1662" s="1453"/>
      <c r="BP1662" s="1453"/>
      <c r="BQ1662" s="1453"/>
      <c r="BR1662" s="1453"/>
      <c r="BS1662" s="1453"/>
      <c r="BT1662" s="1453"/>
      <c r="BU1662" s="1453"/>
      <c r="BV1662" s="1453"/>
      <c r="BW1662" s="1453"/>
      <c r="BX1662" s="1453"/>
      <c r="BY1662" s="1453"/>
      <c r="BZ1662" s="1453"/>
      <c r="CA1662" s="1453"/>
      <c r="CB1662" s="1453"/>
      <c r="CC1662" s="1453"/>
      <c r="CD1662" s="1453"/>
      <c r="CE1662" s="1453"/>
      <c r="CF1662" s="1453"/>
      <c r="CG1662" s="1453"/>
      <c r="CH1662" s="1453"/>
      <c r="CI1662" s="1453"/>
      <c r="CJ1662" s="1453"/>
      <c r="CK1662" s="1453"/>
      <c r="CL1662" s="1453"/>
      <c r="CM1662" s="1453"/>
      <c r="CN1662" s="1453"/>
      <c r="CO1662" s="1453"/>
      <c r="CP1662" s="1453"/>
      <c r="CQ1662" s="1453"/>
      <c r="CR1662" s="1453"/>
      <c r="CS1662" s="1453"/>
      <c r="CT1662" s="1453"/>
      <c r="CU1662" s="1453"/>
      <c r="CV1662" s="1453"/>
      <c r="CW1662" s="1453"/>
      <c r="CX1662" s="1453"/>
      <c r="CY1662" s="1453"/>
      <c r="CZ1662" s="1453"/>
      <c r="DA1662" s="1453"/>
      <c r="DB1662" s="1453"/>
      <c r="DC1662" s="1453"/>
      <c r="DD1662" s="1453"/>
      <c r="DE1662" s="1453"/>
      <c r="DF1662" s="1453"/>
      <c r="DG1662" s="1453"/>
      <c r="DH1662" s="1453"/>
      <c r="DI1662" s="1453"/>
      <c r="DJ1662" s="1453"/>
      <c r="DK1662" s="1453"/>
      <c r="DL1662" s="1453"/>
      <c r="DM1662" s="1453"/>
      <c r="DN1662" s="1453"/>
      <c r="DO1662" s="1453"/>
      <c r="DP1662" s="1453"/>
      <c r="DQ1662" s="1453"/>
      <c r="DR1662" s="1453"/>
      <c r="DS1662" s="1453"/>
      <c r="DT1662" s="1453"/>
    </row>
    <row r="1663" spans="1:124" s="1543" customFormat="1" ht="21.9" customHeight="1" x14ac:dyDescent="0.3">
      <c r="A1663" s="1453"/>
      <c r="B1663" s="1453"/>
      <c r="C1663" s="1514"/>
      <c r="D1663" s="1514"/>
      <c r="E1663" s="1514"/>
      <c r="F1663" s="1848"/>
      <c r="G1663" s="1930"/>
      <c r="H1663" s="1516"/>
      <c r="I1663" s="1537"/>
      <c r="J1663" s="1537"/>
      <c r="K1663" s="1453"/>
      <c r="L1663" s="1453"/>
      <c r="M1663" s="1453"/>
      <c r="N1663" s="1514"/>
      <c r="O1663" s="1453"/>
      <c r="P1663" s="1453"/>
      <c r="Q1663" s="1453"/>
      <c r="R1663" s="1453"/>
      <c r="S1663" s="1453"/>
      <c r="T1663" s="1452"/>
      <c r="U1663"/>
      <c r="V1663"/>
      <c r="W1663" s="1453"/>
      <c r="X1663" s="1453"/>
      <c r="Y1663" s="1453"/>
      <c r="Z1663" s="1453"/>
      <c r="AA1663" s="1453"/>
      <c r="AB1663" s="1453"/>
      <c r="AC1663" s="1453"/>
      <c r="AD1663" s="1453"/>
      <c r="AE1663" s="1453"/>
      <c r="AF1663" s="1453"/>
      <c r="AG1663" s="1453"/>
      <c r="AH1663" s="1453"/>
      <c r="AI1663" s="1453"/>
      <c r="AJ1663" s="1453"/>
      <c r="AK1663" s="1453"/>
      <c r="AL1663" s="1453"/>
      <c r="AM1663" s="1453"/>
      <c r="AN1663" s="1453"/>
      <c r="AO1663" s="1453"/>
      <c r="AP1663" s="1453"/>
      <c r="AQ1663" s="1453"/>
      <c r="AR1663" s="1454"/>
      <c r="AS1663" s="1453"/>
      <c r="AT1663" s="1453"/>
      <c r="AU1663" s="1453"/>
      <c r="AV1663" s="1453"/>
      <c r="AW1663" s="1453"/>
      <c r="AX1663" s="1453"/>
      <c r="AY1663" s="1453"/>
      <c r="AZ1663" s="1453"/>
      <c r="BA1663" s="1453"/>
      <c r="BB1663" s="1453"/>
      <c r="BC1663" s="1453"/>
      <c r="BD1663" s="1453"/>
      <c r="BE1663" s="1453"/>
      <c r="BF1663" s="1453"/>
      <c r="BG1663" s="1453"/>
      <c r="BH1663" s="1453"/>
      <c r="BI1663" s="1453"/>
      <c r="BJ1663" s="1453"/>
      <c r="BK1663" s="1453"/>
      <c r="BL1663" s="1453"/>
      <c r="BM1663" s="1453"/>
      <c r="BN1663" s="1453"/>
      <c r="BO1663" s="1453"/>
      <c r="BP1663" s="1453"/>
      <c r="BQ1663" s="1453"/>
      <c r="BR1663" s="1453"/>
      <c r="BS1663" s="1453"/>
      <c r="BT1663" s="1453"/>
      <c r="BU1663" s="1453"/>
      <c r="BV1663" s="1453"/>
      <c r="BW1663" s="1453"/>
      <c r="BX1663" s="1453"/>
      <c r="BY1663" s="1453"/>
      <c r="BZ1663" s="1453"/>
      <c r="CA1663" s="1453"/>
      <c r="CB1663" s="1453"/>
      <c r="CC1663" s="1453"/>
      <c r="CD1663" s="1453"/>
      <c r="CE1663" s="1453"/>
      <c r="CF1663" s="1453"/>
      <c r="CG1663" s="1453"/>
      <c r="CH1663" s="1453"/>
      <c r="CI1663" s="1453"/>
      <c r="CJ1663" s="1453"/>
      <c r="CK1663" s="1453"/>
      <c r="CL1663" s="1453"/>
      <c r="CM1663" s="1453"/>
      <c r="CN1663" s="1453"/>
      <c r="CO1663" s="1453"/>
      <c r="CP1663" s="1453"/>
      <c r="CQ1663" s="1453"/>
      <c r="CR1663" s="1453"/>
      <c r="CS1663" s="1453"/>
      <c r="CT1663" s="1453"/>
      <c r="CU1663" s="1453"/>
      <c r="CV1663" s="1453"/>
      <c r="CW1663" s="1453"/>
      <c r="CX1663" s="1453"/>
      <c r="CY1663" s="1453"/>
      <c r="CZ1663" s="1453"/>
      <c r="DA1663" s="1453"/>
      <c r="DB1663" s="1453"/>
      <c r="DC1663" s="1453"/>
      <c r="DD1663" s="1453"/>
      <c r="DE1663" s="1453"/>
      <c r="DF1663" s="1453"/>
      <c r="DG1663" s="1453"/>
      <c r="DH1663" s="1453"/>
      <c r="DI1663" s="1453"/>
      <c r="DJ1663" s="1453"/>
      <c r="DK1663" s="1453"/>
      <c r="DL1663" s="1453"/>
      <c r="DM1663" s="1453"/>
      <c r="DN1663" s="1453"/>
      <c r="DO1663" s="1453"/>
      <c r="DP1663" s="1453"/>
      <c r="DQ1663" s="1453"/>
      <c r="DR1663" s="1453"/>
      <c r="DS1663" s="1453"/>
      <c r="DT1663" s="1453"/>
    </row>
    <row r="1664" spans="1:124" s="1543" customFormat="1" ht="21.9" customHeight="1" x14ac:dyDescent="0.3">
      <c r="A1664" s="1453"/>
      <c r="B1664" s="1453"/>
      <c r="C1664" s="1514"/>
      <c r="D1664" s="1514"/>
      <c r="E1664" s="1514"/>
      <c r="F1664" s="1848"/>
      <c r="G1664" s="1930"/>
      <c r="H1664" s="1516"/>
      <c r="I1664" s="1537"/>
      <c r="J1664" s="1537"/>
      <c r="K1664" s="1453"/>
      <c r="L1664" s="1453"/>
      <c r="M1664" s="1453"/>
      <c r="N1664" s="1514"/>
      <c r="O1664" s="1453"/>
      <c r="P1664" s="1453"/>
      <c r="Q1664" s="1453"/>
      <c r="R1664" s="1453"/>
      <c r="S1664" s="1453"/>
      <c r="T1664" s="1452"/>
      <c r="U1664"/>
      <c r="V1664"/>
      <c r="W1664" s="1453"/>
      <c r="X1664" s="1453"/>
      <c r="Y1664" s="1453"/>
      <c r="Z1664" s="1453"/>
      <c r="AA1664" s="1453"/>
      <c r="AB1664" s="1453"/>
      <c r="AC1664" s="1453"/>
      <c r="AD1664" s="1453"/>
      <c r="AE1664" s="1453"/>
      <c r="AF1664" s="1453"/>
      <c r="AG1664" s="1453"/>
      <c r="AH1664" s="1453"/>
      <c r="AI1664" s="1453"/>
      <c r="AJ1664" s="1453"/>
      <c r="AK1664" s="1453"/>
      <c r="AL1664" s="1453"/>
      <c r="AM1664" s="1453"/>
      <c r="AN1664" s="1453"/>
      <c r="AO1664" s="1453"/>
      <c r="AP1664" s="1453"/>
      <c r="AQ1664" s="1453"/>
      <c r="AR1664" s="1454"/>
      <c r="AS1664" s="1453"/>
      <c r="AT1664" s="1453"/>
      <c r="AU1664" s="1453"/>
      <c r="AV1664" s="1453"/>
      <c r="AW1664" s="1453"/>
      <c r="AX1664" s="1453"/>
      <c r="AY1664" s="1453"/>
      <c r="AZ1664" s="1453"/>
      <c r="BA1664" s="1453"/>
      <c r="BB1664" s="1453"/>
      <c r="BC1664" s="1453"/>
      <c r="BD1664" s="1453"/>
      <c r="BE1664" s="1453"/>
      <c r="BF1664" s="1453"/>
      <c r="BG1664" s="1453"/>
      <c r="BH1664" s="1453"/>
      <c r="BI1664" s="1453"/>
      <c r="BJ1664" s="1453"/>
      <c r="BK1664" s="1453"/>
      <c r="BL1664" s="1453"/>
      <c r="BM1664" s="1453"/>
      <c r="BN1664" s="1453"/>
      <c r="BO1664" s="1453"/>
      <c r="BP1664" s="1453"/>
      <c r="BQ1664" s="1453"/>
      <c r="BR1664" s="1453"/>
      <c r="BS1664" s="1453"/>
      <c r="BT1664" s="1453"/>
      <c r="BU1664" s="1453"/>
      <c r="BV1664" s="1453"/>
      <c r="BW1664" s="1453"/>
      <c r="BX1664" s="1453"/>
      <c r="BY1664" s="1453"/>
      <c r="BZ1664" s="1453"/>
      <c r="CA1664" s="1453"/>
      <c r="CB1664" s="1453"/>
      <c r="CC1664" s="1453"/>
      <c r="CD1664" s="1453"/>
      <c r="CE1664" s="1453"/>
      <c r="CF1664" s="1453"/>
      <c r="CG1664" s="1453"/>
      <c r="CH1664" s="1453"/>
      <c r="CI1664" s="1453"/>
      <c r="CJ1664" s="1453"/>
      <c r="CK1664" s="1453"/>
      <c r="CL1664" s="1453"/>
      <c r="CM1664" s="1453"/>
      <c r="CN1664" s="1453"/>
      <c r="CO1664" s="1453"/>
      <c r="CP1664" s="1453"/>
      <c r="CQ1664" s="1453"/>
      <c r="CR1664" s="1453"/>
      <c r="CS1664" s="1453"/>
      <c r="CT1664" s="1453"/>
      <c r="CU1664" s="1453"/>
      <c r="CV1664" s="1453"/>
      <c r="CW1664" s="1453"/>
      <c r="CX1664" s="1453"/>
      <c r="CY1664" s="1453"/>
      <c r="CZ1664" s="1453"/>
      <c r="DA1664" s="1453"/>
      <c r="DB1664" s="1453"/>
      <c r="DC1664" s="1453"/>
      <c r="DD1664" s="1453"/>
      <c r="DE1664" s="1453"/>
      <c r="DF1664" s="1453"/>
      <c r="DG1664" s="1453"/>
      <c r="DH1664" s="1453"/>
      <c r="DI1664" s="1453"/>
      <c r="DJ1664" s="1453"/>
      <c r="DK1664" s="1453"/>
      <c r="DL1664" s="1453"/>
      <c r="DM1664" s="1453"/>
      <c r="DN1664" s="1453"/>
      <c r="DO1664" s="1453"/>
      <c r="DP1664" s="1453"/>
      <c r="DQ1664" s="1453"/>
      <c r="DR1664" s="1453"/>
      <c r="DS1664" s="1453"/>
      <c r="DT1664" s="1453"/>
    </row>
    <row r="1665" spans="1:124" s="1543" customFormat="1" ht="21.9" customHeight="1" x14ac:dyDescent="0.3">
      <c r="A1665" s="1453"/>
      <c r="B1665" s="1453"/>
      <c r="C1665" s="1514"/>
      <c r="D1665" s="1514"/>
      <c r="E1665" s="1514"/>
      <c r="F1665" s="1848"/>
      <c r="G1665" s="1930"/>
      <c r="H1665" s="1516"/>
      <c r="I1665" s="1537"/>
      <c r="J1665" s="1537"/>
      <c r="K1665" s="1453"/>
      <c r="L1665" s="1453"/>
      <c r="M1665" s="1453"/>
      <c r="N1665" s="1514"/>
      <c r="O1665" s="1453"/>
      <c r="P1665" s="1453"/>
      <c r="Q1665" s="1453"/>
      <c r="R1665" s="1453"/>
      <c r="S1665" s="1453"/>
      <c r="T1665" s="1452"/>
      <c r="U1665"/>
      <c r="V1665"/>
      <c r="W1665" s="1453"/>
      <c r="X1665" s="1453"/>
      <c r="Y1665" s="1453"/>
      <c r="Z1665" s="1453"/>
      <c r="AA1665" s="1453"/>
      <c r="AB1665" s="1453"/>
      <c r="AC1665" s="1453"/>
      <c r="AD1665" s="1453"/>
      <c r="AE1665" s="1453"/>
      <c r="AF1665" s="1453"/>
      <c r="AG1665" s="1453"/>
      <c r="AH1665" s="1453"/>
      <c r="AI1665" s="1453"/>
      <c r="AJ1665" s="1453"/>
      <c r="AK1665" s="1453"/>
      <c r="AL1665" s="1453"/>
      <c r="AM1665" s="1453"/>
      <c r="AN1665" s="1453"/>
      <c r="AO1665" s="1453"/>
      <c r="AP1665" s="1453"/>
      <c r="AQ1665" s="1453"/>
      <c r="AR1665" s="1454"/>
      <c r="AS1665" s="1453"/>
      <c r="AT1665" s="1453"/>
      <c r="AU1665" s="1453"/>
      <c r="AV1665" s="1453"/>
      <c r="AW1665" s="1453"/>
      <c r="AX1665" s="1453"/>
      <c r="AY1665" s="1453"/>
      <c r="AZ1665" s="1453"/>
      <c r="BA1665" s="1453"/>
      <c r="BB1665" s="1453"/>
      <c r="BC1665" s="1453"/>
      <c r="BD1665" s="1453"/>
      <c r="BE1665" s="1453"/>
      <c r="BF1665" s="1453"/>
      <c r="BG1665" s="1453"/>
      <c r="BH1665" s="1453"/>
      <c r="BI1665" s="1453"/>
      <c r="BJ1665" s="1453"/>
      <c r="BK1665" s="1453"/>
      <c r="BL1665" s="1453"/>
      <c r="BM1665" s="1453"/>
      <c r="BN1665" s="1453"/>
      <c r="BO1665" s="1453"/>
      <c r="BP1665" s="1453"/>
      <c r="BQ1665" s="1453"/>
      <c r="BR1665" s="1453"/>
      <c r="BS1665" s="1453"/>
      <c r="BT1665" s="1453"/>
      <c r="BU1665" s="1453"/>
      <c r="BV1665" s="1453"/>
      <c r="BW1665" s="1453"/>
      <c r="BX1665" s="1453"/>
      <c r="BY1665" s="1453"/>
      <c r="BZ1665" s="1453"/>
      <c r="CA1665" s="1453"/>
      <c r="CB1665" s="1453"/>
      <c r="CC1665" s="1453"/>
      <c r="CD1665" s="1453"/>
      <c r="CE1665" s="1453"/>
      <c r="CF1665" s="1453"/>
      <c r="CG1665" s="1453"/>
      <c r="CH1665" s="1453"/>
      <c r="CI1665" s="1453"/>
      <c r="CJ1665" s="1453"/>
      <c r="CK1665" s="1453"/>
      <c r="CL1665" s="1453"/>
      <c r="CM1665" s="1453"/>
      <c r="CN1665" s="1453"/>
      <c r="CO1665" s="1453"/>
      <c r="CP1665" s="1453"/>
      <c r="CQ1665" s="1453"/>
      <c r="CR1665" s="1453"/>
      <c r="CS1665" s="1453"/>
      <c r="CT1665" s="1453"/>
      <c r="CU1665" s="1453"/>
      <c r="CV1665" s="1453"/>
      <c r="CW1665" s="1453"/>
      <c r="CX1665" s="1453"/>
      <c r="CY1665" s="1453"/>
      <c r="CZ1665" s="1453"/>
      <c r="DA1665" s="1453"/>
      <c r="DB1665" s="1453"/>
      <c r="DC1665" s="1453"/>
      <c r="DD1665" s="1453"/>
      <c r="DE1665" s="1453"/>
      <c r="DF1665" s="1453"/>
      <c r="DG1665" s="1453"/>
      <c r="DH1665" s="1453"/>
      <c r="DI1665" s="1453"/>
      <c r="DJ1665" s="1453"/>
      <c r="DK1665" s="1453"/>
      <c r="DL1665" s="1453"/>
      <c r="DM1665" s="1453"/>
      <c r="DN1665" s="1453"/>
      <c r="DO1665" s="1453"/>
      <c r="DP1665" s="1453"/>
      <c r="DQ1665" s="1453"/>
      <c r="DR1665" s="1453"/>
      <c r="DS1665" s="1453"/>
      <c r="DT1665" s="1453"/>
    </row>
    <row r="1666" spans="1:124" s="1543" customFormat="1" ht="21.9" customHeight="1" x14ac:dyDescent="0.3">
      <c r="A1666" s="1453"/>
      <c r="B1666" s="1453"/>
      <c r="C1666" s="1514"/>
      <c r="D1666" s="1514"/>
      <c r="E1666" s="1514"/>
      <c r="F1666" s="1848"/>
      <c r="G1666" s="1930"/>
      <c r="H1666" s="1516"/>
      <c r="I1666" s="1537"/>
      <c r="J1666" s="1537"/>
      <c r="K1666" s="1453"/>
      <c r="L1666" s="1453"/>
      <c r="M1666" s="1453"/>
      <c r="N1666" s="1514"/>
      <c r="O1666" s="1453"/>
      <c r="P1666" s="1453"/>
      <c r="Q1666" s="1453"/>
      <c r="R1666" s="1453"/>
      <c r="S1666" s="1453"/>
      <c r="T1666" s="1452"/>
      <c r="U1666"/>
      <c r="V1666"/>
      <c r="W1666" s="1453"/>
      <c r="X1666" s="1453"/>
      <c r="Y1666" s="1453"/>
      <c r="Z1666" s="1453"/>
      <c r="AA1666" s="1453"/>
      <c r="AB1666" s="1453"/>
      <c r="AC1666" s="1453"/>
      <c r="AD1666" s="1453"/>
      <c r="AE1666" s="1453"/>
      <c r="AF1666" s="1453"/>
      <c r="AG1666" s="1453"/>
      <c r="AH1666" s="1453"/>
      <c r="AI1666" s="1453"/>
      <c r="AJ1666" s="1453"/>
      <c r="AK1666" s="1453"/>
      <c r="AL1666" s="1453"/>
      <c r="AM1666" s="1453"/>
      <c r="AN1666" s="1453"/>
      <c r="AO1666" s="1453"/>
      <c r="AP1666" s="1453"/>
      <c r="AQ1666" s="1453"/>
      <c r="AR1666" s="1454"/>
      <c r="AS1666" s="1453"/>
      <c r="AT1666" s="1453"/>
      <c r="AU1666" s="1453"/>
      <c r="AV1666" s="1453"/>
      <c r="AW1666" s="1453"/>
      <c r="AX1666" s="1453"/>
      <c r="AY1666" s="1453"/>
      <c r="AZ1666" s="1453"/>
      <c r="BA1666" s="1453"/>
      <c r="BB1666" s="1453"/>
      <c r="BC1666" s="1453"/>
      <c r="BD1666" s="1453"/>
      <c r="BE1666" s="1453"/>
      <c r="BF1666" s="1453"/>
      <c r="BG1666" s="1453"/>
      <c r="BH1666" s="1453"/>
      <c r="BI1666" s="1453"/>
      <c r="BJ1666" s="1453"/>
      <c r="BK1666" s="1453"/>
      <c r="BL1666" s="1453"/>
      <c r="BM1666" s="1453"/>
      <c r="BN1666" s="1453"/>
      <c r="BO1666" s="1453"/>
      <c r="BP1666" s="1453"/>
      <c r="BQ1666" s="1453"/>
      <c r="BR1666" s="1453"/>
      <c r="BS1666" s="1453"/>
      <c r="BT1666" s="1453"/>
      <c r="BU1666" s="1453"/>
      <c r="BV1666" s="1453"/>
      <c r="BW1666" s="1453"/>
      <c r="BX1666" s="1453"/>
      <c r="BY1666" s="1453"/>
      <c r="BZ1666" s="1453"/>
      <c r="CA1666" s="1453"/>
      <c r="CB1666" s="1453"/>
      <c r="CC1666" s="1453"/>
      <c r="CD1666" s="1453"/>
      <c r="CE1666" s="1453"/>
      <c r="CF1666" s="1453"/>
      <c r="CG1666" s="1453"/>
      <c r="CH1666" s="1453"/>
      <c r="CI1666" s="1453"/>
      <c r="CJ1666" s="1453"/>
      <c r="CK1666" s="1453"/>
      <c r="CL1666" s="1453"/>
      <c r="CM1666" s="1453"/>
      <c r="CN1666" s="1453"/>
      <c r="CO1666" s="1453"/>
      <c r="CP1666" s="1453"/>
      <c r="CQ1666" s="1453"/>
      <c r="CR1666" s="1453"/>
      <c r="CS1666" s="1453"/>
      <c r="CT1666" s="1453"/>
      <c r="CU1666" s="1453"/>
      <c r="CV1666" s="1453"/>
      <c r="CW1666" s="1453"/>
      <c r="CX1666" s="1453"/>
      <c r="CY1666" s="1453"/>
      <c r="CZ1666" s="1453"/>
      <c r="DA1666" s="1453"/>
      <c r="DB1666" s="1453"/>
      <c r="DC1666" s="1453"/>
      <c r="DD1666" s="1453"/>
      <c r="DE1666" s="1453"/>
      <c r="DF1666" s="1453"/>
      <c r="DG1666" s="1453"/>
      <c r="DH1666" s="1453"/>
      <c r="DI1666" s="1453"/>
      <c r="DJ1666" s="1453"/>
      <c r="DK1666" s="1453"/>
      <c r="DL1666" s="1453"/>
      <c r="DM1666" s="1453"/>
      <c r="DN1666" s="1453"/>
      <c r="DO1666" s="1453"/>
      <c r="DP1666" s="1453"/>
      <c r="DQ1666" s="1453"/>
      <c r="DR1666" s="1453"/>
      <c r="DS1666" s="1453"/>
      <c r="DT1666" s="1453"/>
    </row>
    <row r="1667" spans="1:124" s="1543" customFormat="1" ht="21.9" customHeight="1" x14ac:dyDescent="0.3">
      <c r="A1667" s="1453"/>
      <c r="B1667" s="1453"/>
      <c r="C1667" s="1514"/>
      <c r="D1667" s="1514"/>
      <c r="E1667" s="1514"/>
      <c r="F1667" s="1848"/>
      <c r="G1667" s="1930"/>
      <c r="H1667" s="1516"/>
      <c r="I1667" s="1537"/>
      <c r="J1667" s="1537"/>
      <c r="K1667" s="1453"/>
      <c r="L1667" s="1453"/>
      <c r="M1667" s="1453"/>
      <c r="N1667" s="1514"/>
      <c r="O1667" s="1453"/>
      <c r="P1667" s="1453"/>
      <c r="Q1667" s="1453"/>
      <c r="R1667" s="1453"/>
      <c r="S1667" s="1453"/>
      <c r="T1667" s="1452"/>
      <c r="U1667"/>
      <c r="V1667"/>
      <c r="W1667" s="1453"/>
      <c r="X1667" s="1453"/>
      <c r="Y1667" s="1453"/>
      <c r="Z1667" s="1453"/>
      <c r="AA1667" s="1453"/>
      <c r="AB1667" s="1453"/>
      <c r="AC1667" s="1453"/>
      <c r="AD1667" s="1453"/>
      <c r="AE1667" s="1453"/>
      <c r="AF1667" s="1453"/>
      <c r="AG1667" s="1453"/>
      <c r="AH1667" s="1453"/>
      <c r="AI1667" s="1453"/>
      <c r="AJ1667" s="1453"/>
      <c r="AK1667" s="1453"/>
      <c r="AL1667" s="1453"/>
      <c r="AM1667" s="1453"/>
      <c r="AN1667" s="1453"/>
      <c r="AO1667" s="1453"/>
      <c r="AP1667" s="1453"/>
      <c r="AQ1667" s="1453"/>
      <c r="AR1667" s="1454"/>
      <c r="AS1667" s="1453"/>
      <c r="AT1667" s="1453"/>
      <c r="AU1667" s="1453"/>
      <c r="AV1667" s="1453"/>
      <c r="AW1667" s="1453"/>
      <c r="AX1667" s="1453"/>
      <c r="AY1667" s="1453"/>
      <c r="AZ1667" s="1453"/>
      <c r="BA1667" s="1453"/>
      <c r="BB1667" s="1453"/>
      <c r="BC1667" s="1453"/>
      <c r="BD1667" s="1453"/>
      <c r="BE1667" s="1453"/>
      <c r="BF1667" s="1453"/>
      <c r="BG1667" s="1453"/>
      <c r="BH1667" s="1453"/>
      <c r="BI1667" s="1453"/>
      <c r="BJ1667" s="1453"/>
      <c r="BK1667" s="1453"/>
      <c r="BL1667" s="1453"/>
      <c r="BM1667" s="1453"/>
      <c r="BN1667" s="1453"/>
      <c r="BO1667" s="1453"/>
      <c r="BP1667" s="1453"/>
      <c r="BQ1667" s="1453"/>
      <c r="BR1667" s="1453"/>
      <c r="BS1667" s="1453"/>
      <c r="BT1667" s="1453"/>
      <c r="BU1667" s="1453"/>
      <c r="BV1667" s="1453"/>
      <c r="BW1667" s="1453"/>
      <c r="BX1667" s="1453"/>
      <c r="BY1667" s="1453"/>
      <c r="BZ1667" s="1453"/>
      <c r="CA1667" s="1453"/>
      <c r="CB1667" s="1453"/>
      <c r="CC1667" s="1453"/>
      <c r="CD1667" s="1453"/>
      <c r="CE1667" s="1453"/>
      <c r="CF1667" s="1453"/>
      <c r="CG1667" s="1453"/>
      <c r="CH1667" s="1453"/>
      <c r="CI1667" s="1453"/>
      <c r="CJ1667" s="1453"/>
      <c r="CK1667" s="1453"/>
      <c r="CL1667" s="1453"/>
      <c r="CM1667" s="1453"/>
      <c r="CN1667" s="1453"/>
      <c r="CO1667" s="1453"/>
      <c r="CP1667" s="1453"/>
      <c r="CQ1667" s="1453"/>
      <c r="CR1667" s="1453"/>
      <c r="CS1667" s="1453"/>
      <c r="CT1667" s="1453"/>
      <c r="CU1667" s="1453"/>
      <c r="CV1667" s="1453"/>
      <c r="CW1667" s="1453"/>
      <c r="CX1667" s="1453"/>
      <c r="CY1667" s="1453"/>
      <c r="CZ1667" s="1453"/>
      <c r="DA1667" s="1453"/>
      <c r="DB1667" s="1453"/>
      <c r="DC1667" s="1453"/>
      <c r="DD1667" s="1453"/>
      <c r="DE1667" s="1453"/>
      <c r="DF1667" s="1453"/>
      <c r="DG1667" s="1453"/>
      <c r="DH1667" s="1453"/>
      <c r="DI1667" s="1453"/>
      <c r="DJ1667" s="1453"/>
      <c r="DK1667" s="1453"/>
      <c r="DL1667" s="1453"/>
      <c r="DM1667" s="1453"/>
      <c r="DN1667" s="1453"/>
      <c r="DO1667" s="1453"/>
      <c r="DP1667" s="1453"/>
      <c r="DQ1667" s="1453"/>
      <c r="DR1667" s="1453"/>
      <c r="DS1667" s="1453"/>
      <c r="DT1667" s="1453"/>
    </row>
    <row r="1668" spans="1:124" s="1543" customFormat="1" ht="21.9" customHeight="1" x14ac:dyDescent="0.3">
      <c r="A1668" s="1453"/>
      <c r="B1668" s="1453"/>
      <c r="C1668" s="1514"/>
      <c r="D1668" s="1514"/>
      <c r="E1668" s="1514"/>
      <c r="F1668" s="1848"/>
      <c r="G1668" s="1930"/>
      <c r="H1668" s="1516"/>
      <c r="I1668" s="1537"/>
      <c r="J1668" s="1537"/>
      <c r="K1668" s="1453"/>
      <c r="L1668" s="1453"/>
      <c r="M1668" s="1453"/>
      <c r="N1668" s="1514"/>
      <c r="O1668" s="1453"/>
      <c r="P1668" s="1453"/>
      <c r="Q1668" s="1453"/>
      <c r="R1668" s="1453"/>
      <c r="S1668" s="1453"/>
      <c r="T1668" s="1452"/>
      <c r="U1668"/>
      <c r="V1668"/>
      <c r="W1668" s="1453"/>
      <c r="X1668" s="1453"/>
      <c r="Y1668" s="1453"/>
      <c r="Z1668" s="1453"/>
      <c r="AA1668" s="1453"/>
      <c r="AB1668" s="1453"/>
      <c r="AC1668" s="1453"/>
      <c r="AD1668" s="1453"/>
      <c r="AE1668" s="1453"/>
      <c r="AF1668" s="1453"/>
      <c r="AG1668" s="1453"/>
      <c r="AH1668" s="1453"/>
      <c r="AI1668" s="1453"/>
      <c r="AJ1668" s="1453"/>
      <c r="AK1668" s="1453"/>
      <c r="AL1668" s="1453"/>
      <c r="AM1668" s="1453"/>
      <c r="AN1668" s="1453"/>
      <c r="AO1668" s="1453"/>
      <c r="AP1668" s="1453"/>
      <c r="AQ1668" s="1453"/>
      <c r="AR1668" s="1454"/>
      <c r="AS1668" s="1453"/>
      <c r="AT1668" s="1453"/>
      <c r="AU1668" s="1453"/>
      <c r="AV1668" s="1453"/>
      <c r="AW1668" s="1453"/>
      <c r="AX1668" s="1453"/>
      <c r="AY1668" s="1453"/>
      <c r="AZ1668" s="1453"/>
      <c r="BA1668" s="1453"/>
      <c r="BB1668" s="1453"/>
      <c r="BC1668" s="1453"/>
      <c r="BD1668" s="1453"/>
      <c r="BE1668" s="1453"/>
      <c r="BF1668" s="1453"/>
      <c r="BG1668" s="1453"/>
      <c r="BH1668" s="1453"/>
      <c r="BI1668" s="1453"/>
      <c r="BJ1668" s="1453"/>
      <c r="BK1668" s="1453"/>
      <c r="BL1668" s="1453"/>
      <c r="BM1668" s="1453"/>
      <c r="BN1668" s="1453"/>
      <c r="BO1668" s="1453"/>
      <c r="BP1668" s="1453"/>
      <c r="BQ1668" s="1453"/>
      <c r="BR1668" s="1453"/>
      <c r="BS1668" s="1453"/>
      <c r="BT1668" s="1453"/>
      <c r="BU1668" s="1453"/>
      <c r="BV1668" s="1453"/>
      <c r="BW1668" s="1453"/>
      <c r="BX1668" s="1453"/>
      <c r="BY1668" s="1453"/>
      <c r="BZ1668" s="1453"/>
      <c r="CA1668" s="1453"/>
      <c r="CB1668" s="1453"/>
      <c r="CC1668" s="1453"/>
      <c r="CD1668" s="1453"/>
      <c r="CE1668" s="1453"/>
      <c r="CF1668" s="1453"/>
      <c r="CG1668" s="1453"/>
      <c r="CH1668" s="1453"/>
      <c r="CI1668" s="1453"/>
      <c r="CJ1668" s="1453"/>
      <c r="CK1668" s="1453"/>
      <c r="CL1668" s="1453"/>
      <c r="CM1668" s="1453"/>
      <c r="CN1668" s="1453"/>
      <c r="CO1668" s="1453"/>
      <c r="CP1668" s="1453"/>
      <c r="CQ1668" s="1453"/>
      <c r="CR1668" s="1453"/>
      <c r="CS1668" s="1453"/>
      <c r="CT1668" s="1453"/>
      <c r="CU1668" s="1453"/>
      <c r="CV1668" s="1453"/>
      <c r="CW1668" s="1453"/>
      <c r="CX1668" s="1453"/>
      <c r="CY1668" s="1453"/>
      <c r="CZ1668" s="1453"/>
      <c r="DA1668" s="1453"/>
      <c r="DB1668" s="1453"/>
      <c r="DC1668" s="1453"/>
      <c r="DD1668" s="1453"/>
      <c r="DE1668" s="1453"/>
      <c r="DF1668" s="1453"/>
      <c r="DG1668" s="1453"/>
      <c r="DH1668" s="1453"/>
      <c r="DI1668" s="1453"/>
      <c r="DJ1668" s="1453"/>
      <c r="DK1668" s="1453"/>
      <c r="DL1668" s="1453"/>
      <c r="DM1668" s="1453"/>
      <c r="DN1668" s="1453"/>
      <c r="DO1668" s="1453"/>
      <c r="DP1668" s="1453"/>
      <c r="DQ1668" s="1453"/>
      <c r="DR1668" s="1453"/>
      <c r="DS1668" s="1453"/>
      <c r="DT1668" s="1453"/>
    </row>
    <row r="1669" spans="1:124" s="1543" customFormat="1" ht="21.9" customHeight="1" x14ac:dyDescent="0.3">
      <c r="A1669" s="1453"/>
      <c r="B1669" s="1453"/>
      <c r="C1669" s="1514"/>
      <c r="D1669" s="1514"/>
      <c r="E1669" s="1514"/>
      <c r="F1669" s="1848"/>
      <c r="G1669" s="1930"/>
      <c r="H1669" s="1516"/>
      <c r="I1669" s="1537"/>
      <c r="J1669" s="1537"/>
      <c r="K1669" s="1453"/>
      <c r="L1669" s="1453"/>
      <c r="M1669" s="1453"/>
      <c r="N1669" s="1514"/>
      <c r="O1669" s="1453"/>
      <c r="P1669" s="1453"/>
      <c r="Q1669" s="1453"/>
      <c r="R1669" s="1453"/>
      <c r="S1669" s="1453"/>
      <c r="T1669" s="1452"/>
      <c r="U1669"/>
      <c r="V1669"/>
      <c r="W1669" s="1453"/>
      <c r="X1669" s="1453"/>
      <c r="Y1669" s="1453"/>
      <c r="Z1669" s="1453"/>
      <c r="AA1669" s="1453"/>
      <c r="AB1669" s="1453"/>
      <c r="AC1669" s="1453"/>
      <c r="AD1669" s="1453"/>
      <c r="AE1669" s="1453"/>
      <c r="AF1669" s="1453"/>
      <c r="AG1669" s="1453"/>
      <c r="AH1669" s="1453"/>
      <c r="AI1669" s="1453"/>
      <c r="AJ1669" s="1453"/>
      <c r="AK1669" s="1453"/>
      <c r="AL1669" s="1453"/>
      <c r="AM1669" s="1453"/>
      <c r="AN1669" s="1453"/>
      <c r="AO1669" s="1453"/>
      <c r="AP1669" s="1453"/>
      <c r="AQ1669" s="1453"/>
      <c r="AR1669" s="1454"/>
      <c r="AS1669" s="1453"/>
      <c r="AT1669" s="1453"/>
      <c r="AU1669" s="1453"/>
      <c r="AV1669" s="1453"/>
      <c r="AW1669" s="1453"/>
      <c r="AX1669" s="1453"/>
      <c r="AY1669" s="1453"/>
      <c r="AZ1669" s="1453"/>
      <c r="BA1669" s="1453"/>
      <c r="BB1669" s="1453"/>
      <c r="BC1669" s="1453"/>
      <c r="BD1669" s="1453"/>
      <c r="BE1669" s="1453"/>
      <c r="BF1669" s="1453"/>
      <c r="BG1669" s="1453"/>
      <c r="BH1669" s="1453"/>
      <c r="BI1669" s="1453"/>
      <c r="BJ1669" s="1453"/>
      <c r="BK1669" s="1453"/>
      <c r="BL1669" s="1453"/>
      <c r="BM1669" s="1453"/>
      <c r="BN1669" s="1453"/>
      <c r="BO1669" s="1453"/>
      <c r="BP1669" s="1453"/>
      <c r="BQ1669" s="1453"/>
      <c r="BR1669" s="1453"/>
      <c r="BS1669" s="1453"/>
      <c r="BT1669" s="1453"/>
      <c r="BU1669" s="1453"/>
      <c r="BV1669" s="1453"/>
      <c r="BW1669" s="1453"/>
      <c r="BX1669" s="1453"/>
      <c r="BY1669" s="1453"/>
      <c r="BZ1669" s="1453"/>
      <c r="CA1669" s="1453"/>
      <c r="CB1669" s="1453"/>
      <c r="CC1669" s="1453"/>
      <c r="CD1669" s="1453"/>
      <c r="CE1669" s="1453"/>
      <c r="CF1669" s="1453"/>
      <c r="CG1669" s="1453"/>
      <c r="CH1669" s="1453"/>
      <c r="CI1669" s="1453"/>
      <c r="CJ1669" s="1453"/>
      <c r="CK1669" s="1453"/>
      <c r="CL1669" s="1453"/>
      <c r="CM1669" s="1453"/>
      <c r="CN1669" s="1453"/>
      <c r="CO1669" s="1453"/>
      <c r="CP1669" s="1453"/>
      <c r="CQ1669" s="1453"/>
      <c r="CR1669" s="1453"/>
      <c r="CS1669" s="1453"/>
      <c r="CT1669" s="1453"/>
      <c r="CU1669" s="1453"/>
      <c r="CV1669" s="1453"/>
      <c r="CW1669" s="1453"/>
      <c r="CX1669" s="1453"/>
      <c r="CY1669" s="1453"/>
      <c r="CZ1669" s="1453"/>
      <c r="DA1669" s="1453"/>
      <c r="DB1669" s="1453"/>
      <c r="DC1669" s="1453"/>
      <c r="DD1669" s="1453"/>
      <c r="DE1669" s="1453"/>
      <c r="DF1669" s="1453"/>
      <c r="DG1669" s="1453"/>
      <c r="DH1669" s="1453"/>
      <c r="DI1669" s="1453"/>
      <c r="DJ1669" s="1453"/>
      <c r="DK1669" s="1453"/>
      <c r="DL1669" s="1453"/>
      <c r="DM1669" s="1453"/>
      <c r="DN1669" s="1453"/>
      <c r="DO1669" s="1453"/>
      <c r="DP1669" s="1453"/>
      <c r="DQ1669" s="1453"/>
      <c r="DR1669" s="1453"/>
      <c r="DS1669" s="1453"/>
      <c r="DT1669" s="1453"/>
    </row>
    <row r="1670" spans="1:124" s="1543" customFormat="1" ht="21.9" customHeight="1" x14ac:dyDescent="0.3">
      <c r="A1670" s="1453"/>
      <c r="B1670" s="1453"/>
      <c r="C1670" s="1514"/>
      <c r="D1670" s="1514"/>
      <c r="E1670" s="1514"/>
      <c r="F1670" s="1848"/>
      <c r="G1670" s="1930"/>
      <c r="H1670" s="1516"/>
      <c r="I1670" s="1537"/>
      <c r="J1670" s="1537"/>
      <c r="K1670" s="1453"/>
      <c r="L1670" s="1453"/>
      <c r="M1670" s="1453"/>
      <c r="N1670" s="1514"/>
      <c r="O1670" s="1453"/>
      <c r="P1670" s="1453"/>
      <c r="Q1670" s="1453"/>
      <c r="R1670" s="1453"/>
      <c r="S1670" s="1453"/>
      <c r="T1670" s="1452"/>
      <c r="U1670"/>
      <c r="V1670"/>
      <c r="W1670" s="1453"/>
      <c r="X1670" s="1453"/>
      <c r="Y1670" s="1453"/>
      <c r="Z1670" s="1453"/>
      <c r="AA1670" s="1453"/>
      <c r="AB1670" s="1453"/>
      <c r="AC1670" s="1453"/>
      <c r="AD1670" s="1453"/>
      <c r="AE1670" s="1453"/>
      <c r="AF1670" s="1453"/>
      <c r="AG1670" s="1453"/>
      <c r="AH1670" s="1453"/>
      <c r="AI1670" s="1453"/>
      <c r="AJ1670" s="1453"/>
      <c r="AK1670" s="1453"/>
      <c r="AL1670" s="1453"/>
      <c r="AM1670" s="1453"/>
      <c r="AN1670" s="1453"/>
      <c r="AO1670" s="1453"/>
      <c r="AP1670" s="1453"/>
      <c r="AQ1670" s="1453"/>
      <c r="AR1670" s="1454"/>
      <c r="AS1670" s="1453"/>
      <c r="AT1670" s="1453"/>
      <c r="AU1670" s="1453"/>
      <c r="AV1670" s="1453"/>
      <c r="AW1670" s="1453"/>
      <c r="AX1670" s="1453"/>
      <c r="AY1670" s="1453"/>
      <c r="AZ1670" s="1453"/>
      <c r="BA1670" s="1453"/>
      <c r="BB1670" s="1453"/>
      <c r="BC1670" s="1453"/>
      <c r="BD1670" s="1453"/>
      <c r="BE1670" s="1453"/>
      <c r="BF1670" s="1453"/>
      <c r="BG1670" s="1453"/>
      <c r="BH1670" s="1453"/>
      <c r="BI1670" s="1453"/>
      <c r="BJ1670" s="1453"/>
      <c r="BK1670" s="1453"/>
      <c r="BL1670" s="1453"/>
      <c r="BM1670" s="1453"/>
      <c r="BN1670" s="1453"/>
      <c r="BO1670" s="1453"/>
      <c r="BP1670" s="1453"/>
      <c r="BQ1670" s="1453"/>
      <c r="BR1670" s="1453"/>
      <c r="BS1670" s="1453"/>
      <c r="BT1670" s="1453"/>
      <c r="BU1670" s="1453"/>
      <c r="BV1670" s="1453"/>
      <c r="BW1670" s="1453"/>
      <c r="BX1670" s="1453"/>
      <c r="BY1670" s="1453"/>
      <c r="BZ1670" s="1453"/>
      <c r="CA1670" s="1453"/>
      <c r="CB1670" s="1453"/>
      <c r="CC1670" s="1453"/>
      <c r="CD1670" s="1453"/>
      <c r="CE1670" s="1453"/>
      <c r="CF1670" s="1453"/>
      <c r="CG1670" s="1453"/>
      <c r="CH1670" s="1453"/>
      <c r="CI1670" s="1453"/>
      <c r="CJ1670" s="1453"/>
      <c r="CK1670" s="1453"/>
      <c r="CL1670" s="1453"/>
      <c r="CM1670" s="1453"/>
      <c r="CN1670" s="1453"/>
      <c r="CO1670" s="1453"/>
      <c r="CP1670" s="1453"/>
      <c r="CQ1670" s="1453"/>
      <c r="CR1670" s="1453"/>
      <c r="CS1670" s="1453"/>
      <c r="CT1670" s="1453"/>
      <c r="CU1670" s="1453"/>
      <c r="CV1670" s="1453"/>
      <c r="CW1670" s="1453"/>
      <c r="CX1670" s="1453"/>
      <c r="CY1670" s="1453"/>
      <c r="CZ1670" s="1453"/>
      <c r="DA1670" s="1453"/>
      <c r="DB1670" s="1453"/>
      <c r="DC1670" s="1453"/>
      <c r="DD1670" s="1453"/>
      <c r="DE1670" s="1453"/>
      <c r="DF1670" s="1453"/>
      <c r="DG1670" s="1453"/>
      <c r="DH1670" s="1453"/>
      <c r="DI1670" s="1453"/>
      <c r="DJ1670" s="1453"/>
      <c r="DK1670" s="1453"/>
      <c r="DL1670" s="1453"/>
      <c r="DM1670" s="1453"/>
      <c r="DN1670" s="1453"/>
      <c r="DO1670" s="1453"/>
      <c r="DP1670" s="1453"/>
      <c r="DQ1670" s="1453"/>
      <c r="DR1670" s="1453"/>
      <c r="DS1670" s="1453"/>
      <c r="DT1670" s="1453"/>
    </row>
    <row r="1671" spans="1:124" s="1543" customFormat="1" ht="21.9" customHeight="1" x14ac:dyDescent="0.3">
      <c r="A1671" s="1453"/>
      <c r="B1671" s="1453"/>
      <c r="C1671" s="1514"/>
      <c r="D1671" s="1514"/>
      <c r="E1671" s="1514"/>
      <c r="F1671" s="1848"/>
      <c r="G1671" s="1930"/>
      <c r="H1671" s="1516"/>
      <c r="I1671" s="1537"/>
      <c r="J1671" s="1537"/>
      <c r="K1671" s="1453"/>
      <c r="L1671" s="1453"/>
      <c r="M1671" s="1453"/>
      <c r="N1671" s="1514"/>
      <c r="O1671" s="1453"/>
      <c r="P1671" s="1453"/>
      <c r="Q1671" s="1453"/>
      <c r="R1671" s="1453"/>
      <c r="S1671" s="1453"/>
      <c r="T1671" s="1452"/>
      <c r="U1671"/>
      <c r="V1671"/>
      <c r="W1671" s="1453"/>
      <c r="X1671" s="1453"/>
      <c r="Y1671" s="1453"/>
      <c r="Z1671" s="1453"/>
      <c r="AA1671" s="1453"/>
      <c r="AB1671" s="1453"/>
      <c r="AC1671" s="1453"/>
      <c r="AD1671" s="1453"/>
      <c r="AE1671" s="1453"/>
      <c r="AF1671" s="1453"/>
      <c r="AG1671" s="1453"/>
      <c r="AH1671" s="1453"/>
      <c r="AI1671" s="1453"/>
      <c r="AJ1671" s="1453"/>
      <c r="AK1671" s="1453"/>
      <c r="AL1671" s="1453"/>
      <c r="AM1671" s="1453"/>
      <c r="AN1671" s="1453"/>
      <c r="AO1671" s="1453"/>
      <c r="AP1671" s="1453"/>
      <c r="AQ1671" s="1453"/>
      <c r="AR1671" s="1454"/>
      <c r="AS1671" s="1453"/>
      <c r="AT1671" s="1453"/>
      <c r="AU1671" s="1453"/>
      <c r="AV1671" s="1453"/>
      <c r="AW1671" s="1453"/>
      <c r="AX1671" s="1453"/>
      <c r="AY1671" s="1453"/>
      <c r="AZ1671" s="1453"/>
      <c r="BA1671" s="1453"/>
      <c r="BB1671" s="1453"/>
      <c r="BC1671" s="1453"/>
      <c r="BD1671" s="1453"/>
      <c r="BE1671" s="1453"/>
      <c r="BF1671" s="1453"/>
      <c r="BG1671" s="1453"/>
      <c r="BH1671" s="1453"/>
      <c r="BI1671" s="1453"/>
      <c r="BJ1671" s="1453"/>
      <c r="BK1671" s="1453"/>
      <c r="BL1671" s="1453"/>
      <c r="BM1671" s="1453"/>
      <c r="BN1671" s="1453"/>
      <c r="BO1671" s="1453"/>
      <c r="BP1671" s="1453"/>
      <c r="BQ1671" s="1453"/>
      <c r="BR1671" s="1453"/>
      <c r="BS1671" s="1453"/>
      <c r="BT1671" s="1453"/>
      <c r="BU1671" s="1453"/>
      <c r="BV1671" s="1453"/>
      <c r="BW1671" s="1453"/>
      <c r="BX1671" s="1453"/>
      <c r="BY1671" s="1453"/>
      <c r="BZ1671" s="1453"/>
      <c r="CA1671" s="1453"/>
      <c r="CB1671" s="1453"/>
      <c r="CC1671" s="1453"/>
      <c r="CD1671" s="1453"/>
      <c r="CE1671" s="1453"/>
      <c r="CF1671" s="1453"/>
      <c r="CG1671" s="1453"/>
      <c r="CH1671" s="1453"/>
      <c r="CI1671" s="1453"/>
      <c r="CJ1671" s="1453"/>
      <c r="CK1671" s="1453"/>
      <c r="CL1671" s="1453"/>
      <c r="CM1671" s="1453"/>
      <c r="CN1671" s="1453"/>
      <c r="CO1671" s="1453"/>
      <c r="CP1671" s="1453"/>
      <c r="CQ1671" s="1453"/>
      <c r="CR1671" s="1453"/>
      <c r="CS1671" s="1453"/>
      <c r="CT1671" s="1453"/>
      <c r="CU1671" s="1453"/>
      <c r="CV1671" s="1453"/>
      <c r="CW1671" s="1453"/>
      <c r="CX1671" s="1453"/>
      <c r="CY1671" s="1453"/>
      <c r="CZ1671" s="1453"/>
      <c r="DA1671" s="1453"/>
      <c r="DB1671" s="1453"/>
      <c r="DC1671" s="1453"/>
      <c r="DD1671" s="1453"/>
      <c r="DE1671" s="1453"/>
      <c r="DF1671" s="1453"/>
      <c r="DG1671" s="1453"/>
      <c r="DH1671" s="1453"/>
      <c r="DI1671" s="1453"/>
      <c r="DJ1671" s="1453"/>
      <c r="DK1671" s="1453"/>
      <c r="DL1671" s="1453"/>
      <c r="DM1671" s="1453"/>
      <c r="DN1671" s="1453"/>
      <c r="DO1671" s="1453"/>
      <c r="DP1671" s="1453"/>
      <c r="DQ1671" s="1453"/>
      <c r="DR1671" s="1453"/>
      <c r="DS1671" s="1453"/>
      <c r="DT1671" s="1453"/>
    </row>
    <row r="1672" spans="1:124" s="1543" customFormat="1" ht="21.9" customHeight="1" x14ac:dyDescent="0.3">
      <c r="A1672" s="1453"/>
      <c r="B1672" s="1453"/>
      <c r="C1672" s="1514"/>
      <c r="D1672" s="1514"/>
      <c r="E1672" s="1514"/>
      <c r="F1672" s="1848"/>
      <c r="G1672" s="1930"/>
      <c r="H1672" s="1516"/>
      <c r="I1672" s="1537"/>
      <c r="J1672" s="1537"/>
      <c r="K1672" s="1453"/>
      <c r="L1672" s="1453"/>
      <c r="M1672" s="1453"/>
      <c r="N1672" s="1514"/>
      <c r="O1672" s="1453"/>
      <c r="P1672" s="1453"/>
      <c r="Q1672" s="1453"/>
      <c r="R1672" s="1453"/>
      <c r="S1672" s="1453"/>
      <c r="T1672" s="1452"/>
      <c r="U1672"/>
      <c r="V1672"/>
      <c r="W1672" s="1453"/>
      <c r="X1672" s="1453"/>
      <c r="Y1672" s="1453"/>
      <c r="Z1672" s="1453"/>
      <c r="AA1672" s="1453"/>
      <c r="AB1672" s="1453"/>
      <c r="AC1672" s="1453"/>
      <c r="AD1672" s="1453"/>
      <c r="AE1672" s="1453"/>
      <c r="AF1672" s="1453"/>
      <c r="AG1672" s="1453"/>
      <c r="AH1672" s="1453"/>
      <c r="AI1672" s="1453"/>
      <c r="AJ1672" s="1453"/>
      <c r="AK1672" s="1453"/>
      <c r="AL1672" s="1453"/>
      <c r="AM1672" s="1453"/>
      <c r="AN1672" s="1453"/>
      <c r="AO1672" s="1453"/>
      <c r="AP1672" s="1453"/>
      <c r="AQ1672" s="1453"/>
      <c r="AR1672" s="1454"/>
      <c r="AS1672" s="1453"/>
      <c r="AT1672" s="1453"/>
      <c r="AU1672" s="1453"/>
      <c r="AV1672" s="1453"/>
      <c r="AW1672" s="1453"/>
      <c r="AX1672" s="1453"/>
      <c r="AY1672" s="1453"/>
      <c r="AZ1672" s="1453"/>
      <c r="BA1672" s="1453"/>
      <c r="BB1672" s="1453"/>
      <c r="BC1672" s="1453"/>
      <c r="BD1672" s="1453"/>
      <c r="BE1672" s="1453"/>
      <c r="BF1672" s="1453"/>
      <c r="BG1672" s="1453"/>
      <c r="BH1672" s="1453"/>
      <c r="BI1672" s="1453"/>
      <c r="BJ1672" s="1453"/>
      <c r="BK1672" s="1453"/>
      <c r="BL1672" s="1453"/>
      <c r="BM1672" s="1453"/>
      <c r="BN1672" s="1453"/>
      <c r="BO1672" s="1453"/>
      <c r="BP1672" s="1453"/>
      <c r="BQ1672" s="1453"/>
      <c r="BR1672" s="1453"/>
      <c r="BS1672" s="1453"/>
      <c r="BT1672" s="1453"/>
      <c r="BU1672" s="1453"/>
      <c r="BV1672" s="1453"/>
      <c r="BW1672" s="1453"/>
      <c r="BX1672" s="1453"/>
      <c r="BY1672" s="1453"/>
      <c r="BZ1672" s="1453"/>
      <c r="CA1672" s="1453"/>
      <c r="CB1672" s="1453"/>
      <c r="CC1672" s="1453"/>
      <c r="CD1672" s="1453"/>
      <c r="CE1672" s="1453"/>
      <c r="CF1672" s="1453"/>
      <c r="CG1672" s="1453"/>
      <c r="CH1672" s="1453"/>
      <c r="CI1672" s="1453"/>
      <c r="CJ1672" s="1453"/>
      <c r="CK1672" s="1453"/>
      <c r="CL1672" s="1453"/>
      <c r="CM1672" s="1453"/>
      <c r="CN1672" s="1453"/>
      <c r="CO1672" s="1453"/>
      <c r="CP1672" s="1453"/>
      <c r="CQ1672" s="1453"/>
      <c r="CR1672" s="1453"/>
      <c r="CS1672" s="1453"/>
      <c r="CT1672" s="1453"/>
      <c r="CU1672" s="1453"/>
      <c r="CV1672" s="1453"/>
      <c r="CW1672" s="1453"/>
      <c r="CX1672" s="1453"/>
      <c r="CY1672" s="1453"/>
      <c r="CZ1672" s="1453"/>
      <c r="DA1672" s="1453"/>
      <c r="DB1672" s="1453"/>
      <c r="DC1672" s="1453"/>
      <c r="DD1672" s="1453"/>
      <c r="DE1672" s="1453"/>
      <c r="DF1672" s="1453"/>
      <c r="DG1672" s="1453"/>
      <c r="DH1672" s="1453"/>
      <c r="DI1672" s="1453"/>
      <c r="DJ1672" s="1453"/>
      <c r="DK1672" s="1453"/>
      <c r="DL1672" s="1453"/>
      <c r="DM1672" s="1453"/>
      <c r="DN1672" s="1453"/>
      <c r="DO1672" s="1453"/>
      <c r="DP1672" s="1453"/>
      <c r="DQ1672" s="1453"/>
      <c r="DR1672" s="1453"/>
      <c r="DS1672" s="1453"/>
      <c r="DT1672" s="1453"/>
    </row>
    <row r="1673" spans="1:124" s="1543" customFormat="1" ht="21.9" customHeight="1" x14ac:dyDescent="0.3">
      <c r="A1673" s="1453"/>
      <c r="B1673" s="1453"/>
      <c r="C1673" s="1514"/>
      <c r="D1673" s="1514"/>
      <c r="E1673" s="1514"/>
      <c r="F1673" s="1848"/>
      <c r="G1673" s="1930"/>
      <c r="H1673" s="1516"/>
      <c r="I1673" s="1537"/>
      <c r="J1673" s="1537"/>
      <c r="K1673" s="1453"/>
      <c r="L1673" s="1453"/>
      <c r="M1673" s="1453"/>
      <c r="N1673" s="1514"/>
      <c r="O1673" s="1453"/>
      <c r="P1673" s="1453"/>
      <c r="Q1673" s="1453"/>
      <c r="R1673" s="1453"/>
      <c r="S1673" s="1453"/>
      <c r="T1673" s="1452"/>
      <c r="U1673"/>
      <c r="V1673"/>
      <c r="W1673" s="1453"/>
      <c r="X1673" s="1453"/>
      <c r="Y1673" s="1453"/>
      <c r="Z1673" s="1453"/>
      <c r="AA1673" s="1453"/>
      <c r="AB1673" s="1453"/>
      <c r="AC1673" s="1453"/>
      <c r="AD1673" s="1453"/>
      <c r="AE1673" s="1453"/>
      <c r="AF1673" s="1453"/>
      <c r="AG1673" s="1453"/>
      <c r="AH1673" s="1453"/>
      <c r="AI1673" s="1453"/>
      <c r="AJ1673" s="1453"/>
      <c r="AK1673" s="1453"/>
      <c r="AL1673" s="1453"/>
      <c r="AM1673" s="1453"/>
      <c r="AN1673" s="1453"/>
      <c r="AO1673" s="1453"/>
      <c r="AP1673" s="1453"/>
      <c r="AQ1673" s="1453"/>
      <c r="AR1673" s="1454"/>
      <c r="AS1673" s="1453"/>
      <c r="AT1673" s="1453"/>
      <c r="AU1673" s="1453"/>
      <c r="AV1673" s="1453"/>
      <c r="AW1673" s="1453"/>
      <c r="AX1673" s="1453"/>
      <c r="AY1673" s="1453"/>
      <c r="AZ1673" s="1453"/>
      <c r="BA1673" s="1453"/>
      <c r="BB1673" s="1453"/>
      <c r="BC1673" s="1453"/>
      <c r="BD1673" s="1453"/>
      <c r="BE1673" s="1453"/>
      <c r="BF1673" s="1453"/>
      <c r="BG1673" s="1453"/>
      <c r="BH1673" s="1453"/>
      <c r="BI1673" s="1453"/>
      <c r="BJ1673" s="1453"/>
      <c r="BK1673" s="1453"/>
      <c r="BL1673" s="1453"/>
      <c r="BM1673" s="1453"/>
      <c r="BN1673" s="1453"/>
      <c r="BO1673" s="1453"/>
      <c r="BP1673" s="1453"/>
      <c r="BQ1673" s="1453"/>
      <c r="BR1673" s="1453"/>
      <c r="BS1673" s="1453"/>
      <c r="BT1673" s="1453"/>
      <c r="BU1673" s="1453"/>
      <c r="BV1673" s="1453"/>
      <c r="BW1673" s="1453"/>
      <c r="BX1673" s="1453"/>
      <c r="BY1673" s="1453"/>
      <c r="BZ1673" s="1453"/>
      <c r="CA1673" s="1453"/>
      <c r="CB1673" s="1453"/>
      <c r="CC1673" s="1453"/>
      <c r="CD1673" s="1453"/>
      <c r="CE1673" s="1453"/>
      <c r="CF1673" s="1453"/>
      <c r="CG1673" s="1453"/>
      <c r="CH1673" s="1453"/>
      <c r="CI1673" s="1453"/>
      <c r="CJ1673" s="1453"/>
      <c r="CK1673" s="1453"/>
      <c r="CL1673" s="1453"/>
      <c r="CM1673" s="1453"/>
      <c r="CN1673" s="1453"/>
      <c r="CO1673" s="1453"/>
      <c r="CP1673" s="1453"/>
      <c r="CQ1673" s="1453"/>
      <c r="CR1673" s="1453"/>
      <c r="CS1673" s="1453"/>
      <c r="CT1673" s="1453"/>
      <c r="CU1673" s="1453"/>
      <c r="CV1673" s="1453"/>
      <c r="CW1673" s="1453"/>
      <c r="CX1673" s="1453"/>
      <c r="CY1673" s="1453"/>
      <c r="CZ1673" s="1453"/>
      <c r="DA1673" s="1453"/>
      <c r="DB1673" s="1453"/>
      <c r="DC1673" s="1453"/>
      <c r="DD1673" s="1453"/>
      <c r="DE1673" s="1453"/>
      <c r="DF1673" s="1453"/>
      <c r="DG1673" s="1453"/>
      <c r="DH1673" s="1453"/>
      <c r="DI1673" s="1453"/>
      <c r="DJ1673" s="1453"/>
      <c r="DK1673" s="1453"/>
      <c r="DL1673" s="1453"/>
      <c r="DM1673" s="1453"/>
      <c r="DN1673" s="1453"/>
      <c r="DO1673" s="1453"/>
      <c r="DP1673" s="1453"/>
      <c r="DQ1673" s="1453"/>
      <c r="DR1673" s="1453"/>
      <c r="DS1673" s="1453"/>
      <c r="DT1673" s="1453"/>
    </row>
    <row r="1674" spans="1:124" s="1543" customFormat="1" ht="21.9" customHeight="1" x14ac:dyDescent="0.3">
      <c r="A1674" s="1453"/>
      <c r="B1674" s="1453"/>
      <c r="C1674" s="1514"/>
      <c r="D1674" s="1514"/>
      <c r="E1674" s="1514"/>
      <c r="F1674" s="1848"/>
      <c r="G1674" s="1930"/>
      <c r="H1674" s="1516"/>
      <c r="I1674" s="1537"/>
      <c r="J1674" s="1537"/>
      <c r="K1674" s="1453"/>
      <c r="L1674" s="1453"/>
      <c r="M1674" s="1453"/>
      <c r="N1674" s="1514"/>
      <c r="O1674" s="1453"/>
      <c r="P1674" s="1453"/>
      <c r="Q1674" s="1453"/>
      <c r="R1674" s="1453"/>
      <c r="S1674" s="1453"/>
      <c r="T1674" s="1452"/>
      <c r="U1674"/>
      <c r="V1674"/>
      <c r="W1674" s="1453"/>
      <c r="X1674" s="1453"/>
      <c r="Y1674" s="1453"/>
      <c r="Z1674" s="1453"/>
      <c r="AA1674" s="1453"/>
      <c r="AB1674" s="1453"/>
      <c r="AC1674" s="1453"/>
      <c r="AD1674" s="1453"/>
      <c r="AE1674" s="1453"/>
      <c r="AF1674" s="1453"/>
      <c r="AG1674" s="1453"/>
      <c r="AH1674" s="1453"/>
      <c r="AI1674" s="1453"/>
      <c r="AJ1674" s="1453"/>
      <c r="AK1674" s="1453"/>
      <c r="AL1674" s="1453"/>
      <c r="AM1674" s="1453"/>
      <c r="AN1674" s="1453"/>
      <c r="AO1674" s="1453"/>
      <c r="AP1674" s="1453"/>
      <c r="AQ1674" s="1453"/>
      <c r="AR1674" s="1454"/>
      <c r="AS1674" s="1453"/>
      <c r="AT1674" s="1453"/>
      <c r="AU1674" s="1453"/>
      <c r="AV1674" s="1453"/>
      <c r="AW1674" s="1453"/>
      <c r="AX1674" s="1453"/>
      <c r="AY1674" s="1453"/>
      <c r="AZ1674" s="1453"/>
      <c r="BA1674" s="1453"/>
      <c r="BB1674" s="1453"/>
      <c r="BC1674" s="1453"/>
      <c r="BD1674" s="1453"/>
      <c r="BE1674" s="1453"/>
      <c r="BF1674" s="1453"/>
      <c r="BG1674" s="1453"/>
      <c r="BH1674" s="1453"/>
      <c r="BI1674" s="1453"/>
      <c r="BJ1674" s="1453"/>
      <c r="BK1674" s="1453"/>
      <c r="BL1674" s="1453"/>
      <c r="BM1674" s="1453"/>
      <c r="BN1674" s="1453"/>
      <c r="BO1674" s="1453"/>
      <c r="BP1674" s="1453"/>
      <c r="BQ1674" s="1453"/>
      <c r="BR1674" s="1453"/>
      <c r="BS1674" s="1453"/>
      <c r="BT1674" s="1453"/>
      <c r="BU1674" s="1453"/>
      <c r="BV1674" s="1453"/>
      <c r="BW1674" s="1453"/>
      <c r="BX1674" s="1453"/>
      <c r="BY1674" s="1453"/>
      <c r="BZ1674" s="1453"/>
      <c r="CA1674" s="1453"/>
      <c r="CB1674" s="1453"/>
      <c r="CC1674" s="1453"/>
      <c r="CD1674" s="1453"/>
      <c r="CE1674" s="1453"/>
      <c r="CF1674" s="1453"/>
      <c r="CG1674" s="1453"/>
      <c r="CH1674" s="1453"/>
      <c r="CI1674" s="1453"/>
      <c r="CJ1674" s="1453"/>
      <c r="CK1674" s="1453"/>
      <c r="CL1674" s="1453"/>
      <c r="CM1674" s="1453"/>
      <c r="CN1674" s="1453"/>
      <c r="CO1674" s="1453"/>
      <c r="CP1674" s="1453"/>
      <c r="CQ1674" s="1453"/>
      <c r="CR1674" s="1453"/>
      <c r="CS1674" s="1453"/>
      <c r="CT1674" s="1453"/>
      <c r="CU1674" s="1453"/>
      <c r="CV1674" s="1453"/>
      <c r="CW1674" s="1453"/>
      <c r="CX1674" s="1453"/>
      <c r="CY1674" s="1453"/>
      <c r="CZ1674" s="1453"/>
      <c r="DA1674" s="1453"/>
      <c r="DB1674" s="1453"/>
      <c r="DC1674" s="1453"/>
      <c r="DD1674" s="1453"/>
      <c r="DE1674" s="1453"/>
      <c r="DF1674" s="1453"/>
      <c r="DG1674" s="1453"/>
      <c r="DH1674" s="1453"/>
      <c r="DI1674" s="1453"/>
      <c r="DJ1674" s="1453"/>
      <c r="DK1674" s="1453"/>
      <c r="DL1674" s="1453"/>
      <c r="DM1674" s="1453"/>
      <c r="DN1674" s="1453"/>
      <c r="DO1674" s="1453"/>
      <c r="DP1674" s="1453"/>
      <c r="DQ1674" s="1453"/>
      <c r="DR1674" s="1453"/>
      <c r="DS1674" s="1453"/>
      <c r="DT1674" s="1453"/>
    </row>
    <row r="1675" spans="1:124" s="1543" customFormat="1" ht="21.9" customHeight="1" x14ac:dyDescent="0.3">
      <c r="A1675" s="1453"/>
      <c r="B1675" s="1453"/>
      <c r="C1675" s="1514"/>
      <c r="D1675" s="1514"/>
      <c r="E1675" s="1514"/>
      <c r="F1675" s="1848"/>
      <c r="G1675" s="1930"/>
      <c r="H1675" s="1516"/>
      <c r="I1675" s="1537"/>
      <c r="J1675" s="1537"/>
      <c r="K1675" s="1453"/>
      <c r="L1675" s="1453"/>
      <c r="M1675" s="1453"/>
      <c r="N1675" s="1514"/>
      <c r="O1675" s="1453"/>
      <c r="P1675" s="1453"/>
      <c r="Q1675" s="1453"/>
      <c r="R1675" s="1453"/>
      <c r="S1675" s="1453"/>
      <c r="T1675" s="1452"/>
      <c r="U1675"/>
      <c r="V1675"/>
      <c r="W1675" s="1453"/>
      <c r="X1675" s="1453"/>
      <c r="Y1675" s="1453"/>
      <c r="Z1675" s="1453"/>
      <c r="AA1675" s="1453"/>
      <c r="AB1675" s="1453"/>
      <c r="AC1675" s="1453"/>
      <c r="AD1675" s="1453"/>
      <c r="AE1675" s="1453"/>
      <c r="AF1675" s="1453"/>
      <c r="AG1675" s="1453"/>
      <c r="AH1675" s="1453"/>
      <c r="AI1675" s="1453"/>
      <c r="AJ1675" s="1453"/>
      <c r="AK1675" s="1453"/>
      <c r="AL1675" s="1453"/>
      <c r="AM1675" s="1453"/>
      <c r="AN1675" s="1453"/>
      <c r="AO1675" s="1453"/>
      <c r="AP1675" s="1453"/>
      <c r="AQ1675" s="1453"/>
      <c r="AR1675" s="1454"/>
      <c r="AS1675" s="1453"/>
      <c r="AT1675" s="1453"/>
      <c r="AU1675" s="1453"/>
      <c r="AV1675" s="1453"/>
      <c r="AW1675" s="1453"/>
      <c r="AX1675" s="1453"/>
      <c r="AY1675" s="1453"/>
      <c r="AZ1675" s="1453"/>
      <c r="BA1675" s="1453"/>
      <c r="BB1675" s="1453"/>
      <c r="BC1675" s="1453"/>
      <c r="BD1675" s="1453"/>
      <c r="BE1675" s="1453"/>
      <c r="BF1675" s="1453"/>
      <c r="BG1675" s="1453"/>
      <c r="BH1675" s="1453"/>
      <c r="BI1675" s="1453"/>
      <c r="BJ1675" s="1453"/>
      <c r="BK1675" s="1453"/>
      <c r="BL1675" s="1453"/>
      <c r="BM1675" s="1453"/>
      <c r="BN1675" s="1453"/>
      <c r="BO1675" s="1453"/>
      <c r="BP1675" s="1453"/>
      <c r="BQ1675" s="1453"/>
      <c r="BR1675" s="1453"/>
      <c r="BS1675" s="1453"/>
      <c r="BT1675" s="1453"/>
      <c r="BU1675" s="1453"/>
      <c r="BV1675" s="1453"/>
      <c r="BW1675" s="1453"/>
      <c r="BX1675" s="1453"/>
      <c r="BY1675" s="1453"/>
      <c r="BZ1675" s="1453"/>
      <c r="CA1675" s="1453"/>
      <c r="CB1675" s="1453"/>
      <c r="CC1675" s="1453"/>
      <c r="CD1675" s="1453"/>
      <c r="CE1675" s="1453"/>
      <c r="CF1675" s="1453"/>
      <c r="CG1675" s="1453"/>
      <c r="CH1675" s="1453"/>
      <c r="CI1675" s="1453"/>
      <c r="CJ1675" s="1453"/>
      <c r="CK1675" s="1453"/>
      <c r="CL1675" s="1453"/>
      <c r="CM1675" s="1453"/>
      <c r="CN1675" s="1453"/>
      <c r="CO1675" s="1453"/>
      <c r="CP1675" s="1453"/>
      <c r="CQ1675" s="1453"/>
      <c r="CR1675" s="1453"/>
      <c r="CS1675" s="1453"/>
      <c r="CT1675" s="1453"/>
      <c r="CU1675" s="1453"/>
      <c r="CV1675" s="1453"/>
      <c r="CW1675" s="1453"/>
      <c r="CX1675" s="1453"/>
      <c r="CY1675" s="1453"/>
      <c r="CZ1675" s="1453"/>
      <c r="DA1675" s="1453"/>
      <c r="DB1675" s="1453"/>
      <c r="DC1675" s="1453"/>
      <c r="DD1675" s="1453"/>
      <c r="DE1675" s="1453"/>
      <c r="DF1675" s="1453"/>
      <c r="DG1675" s="1453"/>
      <c r="DH1675" s="1453"/>
      <c r="DI1675" s="1453"/>
      <c r="DJ1675" s="1453"/>
      <c r="DK1675" s="1453"/>
      <c r="DL1675" s="1453"/>
      <c r="DM1675" s="1453"/>
      <c r="DN1675" s="1453"/>
      <c r="DO1675" s="1453"/>
      <c r="DP1675" s="1453"/>
      <c r="DQ1675" s="1453"/>
      <c r="DR1675" s="1453"/>
      <c r="DS1675" s="1453"/>
      <c r="DT1675" s="1453"/>
    </row>
    <row r="1676" spans="1:124" s="1543" customFormat="1" ht="21.9" customHeight="1" x14ac:dyDescent="0.3">
      <c r="A1676" s="1453"/>
      <c r="B1676" s="1453"/>
      <c r="C1676" s="1514"/>
      <c r="D1676" s="1514"/>
      <c r="E1676" s="1514"/>
      <c r="F1676" s="1848"/>
      <c r="G1676" s="1930"/>
      <c r="H1676" s="1516"/>
      <c r="I1676" s="1537"/>
      <c r="J1676" s="1537"/>
      <c r="K1676" s="1453"/>
      <c r="L1676" s="1453"/>
      <c r="M1676" s="1453"/>
      <c r="N1676" s="1514"/>
      <c r="O1676" s="1453"/>
      <c r="P1676" s="1453"/>
      <c r="Q1676" s="1453"/>
      <c r="R1676" s="1453"/>
      <c r="S1676" s="1453"/>
      <c r="T1676" s="1452"/>
      <c r="U1676"/>
      <c r="V1676"/>
      <c r="W1676" s="1453"/>
      <c r="X1676" s="1453"/>
      <c r="Y1676" s="1453"/>
      <c r="Z1676" s="1453"/>
      <c r="AA1676" s="1453"/>
      <c r="AB1676" s="1453"/>
      <c r="AC1676" s="1453"/>
      <c r="AD1676" s="1453"/>
      <c r="AE1676" s="1453"/>
      <c r="AF1676" s="1453"/>
      <c r="AG1676" s="1453"/>
      <c r="AH1676" s="1453"/>
      <c r="AI1676" s="1453"/>
      <c r="AJ1676" s="1453"/>
      <c r="AK1676" s="1453"/>
      <c r="AL1676" s="1453"/>
      <c r="AM1676" s="1453"/>
      <c r="AN1676" s="1453"/>
      <c r="AO1676" s="1453"/>
      <c r="AP1676" s="1453"/>
      <c r="AQ1676" s="1453"/>
      <c r="AR1676" s="1454"/>
      <c r="AS1676" s="1453"/>
      <c r="AT1676" s="1453"/>
      <c r="AU1676" s="1453"/>
      <c r="AV1676" s="1453"/>
      <c r="AW1676" s="1453"/>
      <c r="AX1676" s="1453"/>
      <c r="AY1676" s="1453"/>
      <c r="AZ1676" s="1453"/>
      <c r="BA1676" s="1453"/>
      <c r="BB1676" s="1453"/>
      <c r="BC1676" s="1453"/>
      <c r="BD1676" s="1453"/>
      <c r="BE1676" s="1453"/>
      <c r="BF1676" s="1453"/>
      <c r="BG1676" s="1453"/>
      <c r="BH1676" s="1453"/>
      <c r="BI1676" s="1453"/>
      <c r="BJ1676" s="1453"/>
      <c r="BK1676" s="1453"/>
      <c r="BL1676" s="1453"/>
      <c r="BM1676" s="1453"/>
      <c r="BN1676" s="1453"/>
      <c r="BO1676" s="1453"/>
      <c r="BP1676" s="1453"/>
      <c r="BQ1676" s="1453"/>
      <c r="BR1676" s="1453"/>
      <c r="BS1676" s="1453"/>
      <c r="BT1676" s="1453"/>
      <c r="BU1676" s="1453"/>
      <c r="BV1676" s="1453"/>
      <c r="BW1676" s="1453"/>
      <c r="BX1676" s="1453"/>
      <c r="BY1676" s="1453"/>
      <c r="BZ1676" s="1453"/>
      <c r="CA1676" s="1453"/>
      <c r="CB1676" s="1453"/>
      <c r="CC1676" s="1453"/>
      <c r="CD1676" s="1453"/>
      <c r="CE1676" s="1453"/>
      <c r="CF1676" s="1453"/>
      <c r="CG1676" s="1453"/>
      <c r="CH1676" s="1453"/>
      <c r="CI1676" s="1453"/>
      <c r="CJ1676" s="1453"/>
      <c r="CK1676" s="1453"/>
      <c r="CL1676" s="1453"/>
      <c r="CM1676" s="1453"/>
      <c r="CN1676" s="1453"/>
      <c r="CO1676" s="1453"/>
      <c r="CP1676" s="1453"/>
      <c r="CQ1676" s="1453"/>
      <c r="CR1676" s="1453"/>
      <c r="CS1676" s="1453"/>
      <c r="CT1676" s="1453"/>
      <c r="CU1676" s="1453"/>
      <c r="CV1676" s="1453"/>
      <c r="CW1676" s="1453"/>
      <c r="CX1676" s="1453"/>
      <c r="CY1676" s="1453"/>
      <c r="CZ1676" s="1453"/>
      <c r="DA1676" s="1453"/>
      <c r="DB1676" s="1453"/>
      <c r="DC1676" s="1453"/>
      <c r="DD1676" s="1453"/>
      <c r="DE1676" s="1453"/>
      <c r="DF1676" s="1453"/>
      <c r="DG1676" s="1453"/>
      <c r="DH1676" s="1453"/>
      <c r="DI1676" s="1453"/>
      <c r="DJ1676" s="1453"/>
      <c r="DK1676" s="1453"/>
      <c r="DL1676" s="1453"/>
      <c r="DM1676" s="1453"/>
      <c r="DN1676" s="1453"/>
      <c r="DO1676" s="1453"/>
      <c r="DP1676" s="1453"/>
      <c r="DQ1676" s="1453"/>
      <c r="DR1676" s="1453"/>
      <c r="DS1676" s="1453"/>
      <c r="DT1676" s="1453"/>
    </row>
    <row r="1677" spans="1:124" s="1543" customFormat="1" ht="21.9" customHeight="1" x14ac:dyDescent="0.3">
      <c r="A1677" s="1453"/>
      <c r="B1677" s="1453"/>
      <c r="C1677" s="1514"/>
      <c r="D1677" s="1514"/>
      <c r="E1677" s="1514"/>
      <c r="F1677" s="1848"/>
      <c r="G1677" s="1930"/>
      <c r="H1677" s="1516"/>
      <c r="I1677" s="1537"/>
      <c r="J1677" s="1537"/>
      <c r="K1677" s="1453"/>
      <c r="L1677" s="1453"/>
      <c r="M1677" s="1453"/>
      <c r="N1677" s="1514"/>
      <c r="O1677" s="1453"/>
      <c r="P1677" s="1453"/>
      <c r="Q1677" s="1453"/>
      <c r="R1677" s="1453"/>
      <c r="S1677" s="1453"/>
      <c r="T1677" s="1452"/>
      <c r="U1677"/>
      <c r="V1677"/>
      <c r="W1677" s="1453"/>
      <c r="X1677" s="1453"/>
      <c r="Y1677" s="1453"/>
      <c r="Z1677" s="1453"/>
      <c r="AA1677" s="1453"/>
      <c r="AB1677" s="1453"/>
      <c r="AC1677" s="1453"/>
      <c r="AD1677" s="1453"/>
      <c r="AE1677" s="1453"/>
      <c r="AF1677" s="1453"/>
      <c r="AG1677" s="1453"/>
      <c r="AH1677" s="1453"/>
      <c r="AI1677" s="1453"/>
      <c r="AJ1677" s="1453"/>
      <c r="AK1677" s="1453"/>
      <c r="AL1677" s="1453"/>
      <c r="AM1677" s="1453"/>
      <c r="AN1677" s="1453"/>
      <c r="AO1677" s="1453"/>
      <c r="AP1677" s="1453"/>
      <c r="AQ1677" s="1453"/>
      <c r="AR1677" s="1454"/>
      <c r="AS1677" s="1453"/>
      <c r="AT1677" s="1453"/>
      <c r="AU1677" s="1453"/>
      <c r="AV1677" s="1453"/>
      <c r="AW1677" s="1453"/>
      <c r="AX1677" s="1453"/>
      <c r="AY1677" s="1453"/>
      <c r="AZ1677" s="1453"/>
      <c r="BA1677" s="1453"/>
      <c r="BB1677" s="1453"/>
      <c r="BC1677" s="1453"/>
      <c r="BD1677" s="1453"/>
      <c r="BE1677" s="1453"/>
      <c r="BF1677" s="1453"/>
      <c r="BG1677" s="1453"/>
      <c r="BH1677" s="1453"/>
      <c r="BI1677" s="1453"/>
      <c r="BJ1677" s="1453"/>
      <c r="BK1677" s="1453"/>
      <c r="BL1677" s="1453"/>
      <c r="BM1677" s="1453"/>
      <c r="BN1677" s="1453"/>
      <c r="BO1677" s="1453"/>
      <c r="BP1677" s="1453"/>
      <c r="BQ1677" s="1453"/>
      <c r="BR1677" s="1453"/>
      <c r="BS1677" s="1453"/>
      <c r="BT1677" s="1453"/>
      <c r="BU1677" s="1453"/>
      <c r="BV1677" s="1453"/>
      <c r="BW1677" s="1453"/>
      <c r="BX1677" s="1453"/>
      <c r="BY1677" s="1453"/>
      <c r="BZ1677" s="1453"/>
      <c r="CA1677" s="1453"/>
      <c r="CB1677" s="1453"/>
      <c r="CC1677" s="1453"/>
      <c r="CD1677" s="1453"/>
      <c r="CE1677" s="1453"/>
      <c r="CF1677" s="1453"/>
      <c r="CG1677" s="1453"/>
      <c r="CH1677" s="1453"/>
      <c r="CI1677" s="1453"/>
      <c r="CJ1677" s="1453"/>
      <c r="CK1677" s="1453"/>
      <c r="CL1677" s="1453"/>
      <c r="CM1677" s="1453"/>
      <c r="CN1677" s="1453"/>
      <c r="CO1677" s="1453"/>
      <c r="CP1677" s="1453"/>
      <c r="CQ1677" s="1453"/>
      <c r="CR1677" s="1453"/>
      <c r="CS1677" s="1453"/>
      <c r="CT1677" s="1453"/>
      <c r="CU1677" s="1453"/>
      <c r="CV1677" s="1453"/>
      <c r="CW1677" s="1453"/>
      <c r="CX1677" s="1453"/>
      <c r="CY1677" s="1453"/>
      <c r="CZ1677" s="1453"/>
      <c r="DA1677" s="1453"/>
      <c r="DB1677" s="1453"/>
      <c r="DC1677" s="1453"/>
      <c r="DD1677" s="1453"/>
      <c r="DE1677" s="1453"/>
      <c r="DF1677" s="1453"/>
      <c r="DG1677" s="1453"/>
      <c r="DH1677" s="1453"/>
      <c r="DI1677" s="1453"/>
      <c r="DJ1677" s="1453"/>
      <c r="DK1677" s="1453"/>
      <c r="DL1677" s="1453"/>
      <c r="DM1677" s="1453"/>
      <c r="DN1677" s="1453"/>
      <c r="DO1677" s="1453"/>
      <c r="DP1677" s="1453"/>
      <c r="DQ1677" s="1453"/>
      <c r="DR1677" s="1453"/>
      <c r="DS1677" s="1453"/>
      <c r="DT1677" s="1453"/>
    </row>
    <row r="1678" spans="1:124" s="1543" customFormat="1" ht="21.9" customHeight="1" x14ac:dyDescent="0.3">
      <c r="A1678" s="1453"/>
      <c r="B1678" s="1453"/>
      <c r="C1678" s="1514"/>
      <c r="D1678" s="1514"/>
      <c r="E1678" s="1514"/>
      <c r="F1678" s="1848"/>
      <c r="G1678" s="1930"/>
      <c r="H1678" s="1516"/>
      <c r="I1678" s="1537"/>
      <c r="J1678" s="1537"/>
      <c r="K1678" s="1453"/>
      <c r="L1678" s="1453"/>
      <c r="M1678" s="1453"/>
      <c r="N1678" s="1514"/>
      <c r="O1678" s="1453"/>
      <c r="P1678" s="1453"/>
      <c r="Q1678" s="1453"/>
      <c r="R1678" s="1453"/>
      <c r="S1678" s="1453"/>
      <c r="T1678" s="1452"/>
      <c r="U1678"/>
      <c r="V1678"/>
      <c r="W1678" s="1453"/>
      <c r="X1678" s="1453"/>
      <c r="Y1678" s="1453"/>
      <c r="Z1678" s="1453"/>
      <c r="AA1678" s="1453"/>
      <c r="AB1678" s="1453"/>
      <c r="AC1678" s="1453"/>
      <c r="AD1678" s="1453"/>
      <c r="AE1678" s="1453"/>
      <c r="AF1678" s="1453"/>
      <c r="AG1678" s="1453"/>
      <c r="AH1678" s="1453"/>
      <c r="AI1678" s="1453"/>
      <c r="AJ1678" s="1453"/>
      <c r="AK1678" s="1453"/>
      <c r="AL1678" s="1453"/>
      <c r="AM1678" s="1453"/>
      <c r="AN1678" s="1453"/>
      <c r="AO1678" s="1453"/>
      <c r="AP1678" s="1453"/>
      <c r="AQ1678" s="1453"/>
      <c r="AR1678" s="1454"/>
      <c r="AS1678" s="1453"/>
      <c r="AT1678" s="1453"/>
      <c r="AU1678" s="1453"/>
      <c r="AV1678" s="1453"/>
      <c r="AW1678" s="1453"/>
      <c r="AX1678" s="1453"/>
      <c r="AY1678" s="1453"/>
      <c r="AZ1678" s="1453"/>
      <c r="BA1678" s="1453"/>
      <c r="BB1678" s="1453"/>
      <c r="BC1678" s="1453"/>
      <c r="BD1678" s="1453"/>
      <c r="BE1678" s="1453"/>
      <c r="BF1678" s="1453"/>
      <c r="BG1678" s="1453"/>
      <c r="BH1678" s="1453"/>
      <c r="BI1678" s="1453"/>
      <c r="BJ1678" s="1453"/>
      <c r="BK1678" s="1453"/>
      <c r="BL1678" s="1453"/>
      <c r="BM1678" s="1453"/>
      <c r="BN1678" s="1453"/>
      <c r="BO1678" s="1453"/>
      <c r="BP1678" s="1453"/>
      <c r="BQ1678" s="1453"/>
      <c r="BR1678" s="1453"/>
      <c r="BS1678" s="1453"/>
      <c r="BT1678" s="1453"/>
      <c r="BU1678" s="1453"/>
      <c r="BV1678" s="1453"/>
      <c r="BW1678" s="1453"/>
      <c r="BX1678" s="1453"/>
      <c r="BY1678" s="1453"/>
      <c r="BZ1678" s="1453"/>
      <c r="CA1678" s="1453"/>
      <c r="CB1678" s="1453"/>
      <c r="CC1678" s="1453"/>
      <c r="CD1678" s="1453"/>
      <c r="CE1678" s="1453"/>
      <c r="CF1678" s="1453"/>
      <c r="CG1678" s="1453"/>
      <c r="CH1678" s="1453"/>
      <c r="CI1678" s="1453"/>
      <c r="CJ1678" s="1453"/>
      <c r="CK1678" s="1453"/>
      <c r="CL1678" s="1453"/>
      <c r="CM1678" s="1453"/>
      <c r="CN1678" s="1453"/>
      <c r="CO1678" s="1453"/>
      <c r="CP1678" s="1453"/>
      <c r="CQ1678" s="1453"/>
      <c r="CR1678" s="1453"/>
      <c r="CS1678" s="1453"/>
      <c r="CT1678" s="1453"/>
      <c r="CU1678" s="1453"/>
      <c r="CV1678" s="1453"/>
      <c r="CW1678" s="1453"/>
      <c r="CX1678" s="1453"/>
      <c r="CY1678" s="1453"/>
      <c r="CZ1678" s="1453"/>
      <c r="DA1678" s="1453"/>
      <c r="DB1678" s="1453"/>
      <c r="DC1678" s="1453"/>
      <c r="DD1678" s="1453"/>
      <c r="DE1678" s="1453"/>
      <c r="DF1678" s="1453"/>
      <c r="DG1678" s="1453"/>
      <c r="DH1678" s="1453"/>
      <c r="DI1678" s="1453"/>
      <c r="DJ1678" s="1453"/>
      <c r="DK1678" s="1453"/>
      <c r="DL1678" s="1453"/>
      <c r="DM1678" s="1453"/>
      <c r="DN1678" s="1453"/>
      <c r="DO1678" s="1453"/>
      <c r="DP1678" s="1453"/>
      <c r="DQ1678" s="1453"/>
      <c r="DR1678" s="1453"/>
      <c r="DS1678" s="1453"/>
      <c r="DT1678" s="1453"/>
    </row>
    <row r="1679" spans="1:124" s="1543" customFormat="1" ht="21.9" customHeight="1" x14ac:dyDescent="0.3">
      <c r="A1679" s="1453"/>
      <c r="B1679" s="1453"/>
      <c r="C1679" s="1514"/>
      <c r="D1679" s="1514"/>
      <c r="E1679" s="1514"/>
      <c r="F1679" s="1848"/>
      <c r="G1679" s="1930"/>
      <c r="H1679" s="1516"/>
      <c r="I1679" s="1537"/>
      <c r="J1679" s="1537"/>
      <c r="K1679" s="1453"/>
      <c r="L1679" s="1453"/>
      <c r="M1679" s="1453"/>
      <c r="N1679" s="1514"/>
      <c r="O1679" s="1453"/>
      <c r="P1679" s="1453"/>
      <c r="Q1679" s="1453"/>
      <c r="R1679" s="1453"/>
      <c r="S1679" s="1453"/>
      <c r="T1679" s="1452"/>
      <c r="U1679"/>
      <c r="V1679"/>
      <c r="W1679" s="1453"/>
      <c r="X1679" s="1453"/>
      <c r="Y1679" s="1453"/>
      <c r="Z1679" s="1453"/>
      <c r="AA1679" s="1453"/>
      <c r="AB1679" s="1453"/>
      <c r="AC1679" s="1453"/>
      <c r="AD1679" s="1453"/>
      <c r="AE1679" s="1453"/>
      <c r="AF1679" s="1453"/>
      <c r="AG1679" s="1453"/>
      <c r="AH1679" s="1453"/>
      <c r="AI1679" s="1453"/>
      <c r="AJ1679" s="1453"/>
      <c r="AK1679" s="1453"/>
      <c r="AL1679" s="1453"/>
      <c r="AM1679" s="1453"/>
      <c r="AN1679" s="1453"/>
      <c r="AO1679" s="1453"/>
      <c r="AP1679" s="1453"/>
      <c r="AQ1679" s="1453"/>
      <c r="AR1679" s="1454"/>
      <c r="AS1679" s="1453"/>
      <c r="AT1679" s="1453"/>
      <c r="AU1679" s="1453"/>
      <c r="AV1679" s="1453"/>
      <c r="AW1679" s="1453"/>
      <c r="AX1679" s="1453"/>
      <c r="AY1679" s="1453"/>
      <c r="AZ1679" s="1453"/>
      <c r="BA1679" s="1453"/>
      <c r="BB1679" s="1453"/>
      <c r="BC1679" s="1453"/>
      <c r="BD1679" s="1453"/>
      <c r="BE1679" s="1453"/>
      <c r="BF1679" s="1453"/>
      <c r="BG1679" s="1453"/>
      <c r="BH1679" s="1453"/>
      <c r="BI1679" s="1453"/>
      <c r="BJ1679" s="1453"/>
      <c r="BK1679" s="1453"/>
      <c r="BL1679" s="1453"/>
      <c r="BM1679" s="1453"/>
      <c r="BN1679" s="1453"/>
      <c r="BO1679" s="1453"/>
      <c r="BP1679" s="1453"/>
      <c r="BQ1679" s="1453"/>
      <c r="BR1679" s="1453"/>
      <c r="BS1679" s="1453"/>
      <c r="BT1679" s="1453"/>
      <c r="BU1679" s="1453"/>
      <c r="BV1679" s="1453"/>
      <c r="BW1679" s="1453"/>
      <c r="BX1679" s="1453"/>
      <c r="BY1679" s="1453"/>
      <c r="BZ1679" s="1453"/>
      <c r="CA1679" s="1453"/>
      <c r="CB1679" s="1453"/>
      <c r="CC1679" s="1453"/>
      <c r="CD1679" s="1453"/>
      <c r="CE1679" s="1453"/>
      <c r="CF1679" s="1453"/>
      <c r="CG1679" s="1453"/>
      <c r="CH1679" s="1453"/>
      <c r="CI1679" s="1453"/>
      <c r="CJ1679" s="1453"/>
      <c r="CK1679" s="1453"/>
      <c r="CL1679" s="1453"/>
      <c r="CM1679" s="1453"/>
      <c r="CN1679" s="1453"/>
      <c r="CO1679" s="1453"/>
      <c r="CP1679" s="1453"/>
      <c r="CQ1679" s="1453"/>
      <c r="CR1679" s="1453"/>
      <c r="CS1679" s="1453"/>
      <c r="CT1679" s="1453"/>
      <c r="CU1679" s="1453"/>
      <c r="CV1679" s="1453"/>
      <c r="CW1679" s="1453"/>
      <c r="CX1679" s="1453"/>
      <c r="CY1679" s="1453"/>
      <c r="CZ1679" s="1453"/>
      <c r="DA1679" s="1453"/>
      <c r="DB1679" s="1453"/>
      <c r="DC1679" s="1453"/>
      <c r="DD1679" s="1453"/>
      <c r="DE1679" s="1453"/>
      <c r="DF1679" s="1453"/>
      <c r="DG1679" s="1453"/>
      <c r="DH1679" s="1453"/>
      <c r="DI1679" s="1453"/>
      <c r="DJ1679" s="1453"/>
      <c r="DK1679" s="1453"/>
      <c r="DL1679" s="1453"/>
      <c r="DM1679" s="1453"/>
      <c r="DN1679" s="1453"/>
      <c r="DO1679" s="1453"/>
      <c r="DP1679" s="1453"/>
      <c r="DQ1679" s="1453"/>
      <c r="DR1679" s="1453"/>
      <c r="DS1679" s="1453"/>
      <c r="DT1679" s="1453"/>
    </row>
    <row r="1680" spans="1:124" s="1543" customFormat="1" ht="21.9" customHeight="1" x14ac:dyDescent="0.3">
      <c r="A1680" s="1453"/>
      <c r="B1680" s="1453"/>
      <c r="C1680" s="1514"/>
      <c r="D1680" s="1514"/>
      <c r="E1680" s="1514"/>
      <c r="F1680" s="1848"/>
      <c r="G1680" s="1930"/>
      <c r="H1680" s="1516"/>
      <c r="I1680" s="1537"/>
      <c r="J1680" s="1537"/>
      <c r="K1680" s="1453"/>
      <c r="L1680" s="1453"/>
      <c r="M1680" s="1453"/>
      <c r="N1680" s="1514"/>
      <c r="O1680" s="1453"/>
      <c r="P1680" s="1453"/>
      <c r="Q1680" s="1453"/>
      <c r="R1680" s="1453"/>
      <c r="S1680" s="1453"/>
      <c r="T1680" s="1452"/>
      <c r="U1680"/>
      <c r="V1680"/>
      <c r="W1680" s="1453"/>
      <c r="X1680" s="1453"/>
      <c r="Y1680" s="1453"/>
      <c r="Z1680" s="1453"/>
      <c r="AA1680" s="1453"/>
      <c r="AB1680" s="1453"/>
      <c r="AC1680" s="1453"/>
      <c r="AD1680" s="1453"/>
      <c r="AE1680" s="1453"/>
      <c r="AF1680" s="1453"/>
      <c r="AG1680" s="1453"/>
      <c r="AH1680" s="1453"/>
      <c r="AI1680" s="1453"/>
      <c r="AJ1680" s="1453"/>
      <c r="AK1680" s="1453"/>
      <c r="AL1680" s="1453"/>
      <c r="AM1680" s="1453"/>
      <c r="AN1680" s="1453"/>
      <c r="AO1680" s="1453"/>
      <c r="AP1680" s="1453"/>
      <c r="AQ1680" s="1453"/>
      <c r="AR1680" s="1454"/>
      <c r="AS1680" s="1453"/>
      <c r="AT1680" s="1453"/>
      <c r="AU1680" s="1453"/>
      <c r="AV1680" s="1453"/>
      <c r="AW1680" s="1453"/>
      <c r="AX1680" s="1453"/>
      <c r="AY1680" s="1453"/>
      <c r="AZ1680" s="1453"/>
      <c r="BA1680" s="1453"/>
      <c r="BB1680" s="1453"/>
      <c r="BC1680" s="1453"/>
      <c r="BD1680" s="1453"/>
      <c r="BE1680" s="1453"/>
      <c r="BF1680" s="1453"/>
      <c r="BG1680" s="1453"/>
      <c r="BH1680" s="1453"/>
      <c r="BI1680" s="1453"/>
      <c r="BJ1680" s="1453"/>
      <c r="BK1680" s="1453"/>
      <c r="BL1680" s="1453"/>
      <c r="BM1680" s="1453"/>
      <c r="BN1680" s="1453"/>
      <c r="BO1680" s="1453"/>
      <c r="BP1680" s="1453"/>
      <c r="BQ1680" s="1453"/>
      <c r="BR1680" s="1453"/>
      <c r="BS1680" s="1453"/>
      <c r="BT1680" s="1453"/>
      <c r="BU1680" s="1453"/>
      <c r="BV1680" s="1453"/>
      <c r="BW1680" s="1453"/>
      <c r="BX1680" s="1453"/>
      <c r="BY1680" s="1453"/>
      <c r="BZ1680" s="1453"/>
      <c r="CA1680" s="1453"/>
      <c r="CB1680" s="1453"/>
      <c r="CC1680" s="1453"/>
      <c r="CD1680" s="1453"/>
      <c r="CE1680" s="1453"/>
      <c r="CF1680" s="1453"/>
      <c r="CG1680" s="1453"/>
      <c r="CH1680" s="1453"/>
      <c r="CI1680" s="1453"/>
      <c r="CJ1680" s="1453"/>
      <c r="CK1680" s="1453"/>
      <c r="CL1680" s="1453"/>
      <c r="CM1680" s="1453"/>
      <c r="CN1680" s="1453"/>
      <c r="CO1680" s="1453"/>
      <c r="CP1680" s="1453"/>
      <c r="CQ1680" s="1453"/>
      <c r="CR1680" s="1453"/>
      <c r="CS1680" s="1453"/>
      <c r="CT1680" s="1453"/>
      <c r="CU1680" s="1453"/>
      <c r="CV1680" s="1453"/>
      <c r="CW1680" s="1453"/>
      <c r="CX1680" s="1453"/>
      <c r="CY1680" s="1453"/>
      <c r="CZ1680" s="1453"/>
      <c r="DA1680" s="1453"/>
      <c r="DB1680" s="1453"/>
      <c r="DC1680" s="1453"/>
      <c r="DD1680" s="1453"/>
      <c r="DE1680" s="1453"/>
      <c r="DF1680" s="1453"/>
      <c r="DG1680" s="1453"/>
      <c r="DH1680" s="1453"/>
      <c r="DI1680" s="1453"/>
      <c r="DJ1680" s="1453"/>
      <c r="DK1680" s="1453"/>
      <c r="DL1680" s="1453"/>
      <c r="DM1680" s="1453"/>
      <c r="DN1680" s="1453"/>
      <c r="DO1680" s="1453"/>
      <c r="DP1680" s="1453"/>
      <c r="DQ1680" s="1453"/>
      <c r="DR1680" s="1453"/>
      <c r="DS1680" s="1453"/>
      <c r="DT1680" s="1453"/>
    </row>
    <row r="1681" spans="1:124" s="1543" customFormat="1" ht="21.9" customHeight="1" x14ac:dyDescent="0.3">
      <c r="A1681" s="1453"/>
      <c r="B1681" s="1453"/>
      <c r="C1681" s="1514"/>
      <c r="D1681" s="1514"/>
      <c r="E1681" s="1514"/>
      <c r="F1681" s="1848"/>
      <c r="G1681" s="1930"/>
      <c r="H1681" s="1516"/>
      <c r="I1681" s="1537"/>
      <c r="J1681" s="1537"/>
      <c r="K1681" s="1453"/>
      <c r="L1681" s="1453"/>
      <c r="M1681" s="1453"/>
      <c r="N1681" s="1514"/>
      <c r="O1681" s="1453"/>
      <c r="P1681" s="1453"/>
      <c r="Q1681" s="1453"/>
      <c r="R1681" s="1453"/>
      <c r="S1681" s="1453"/>
      <c r="T1681" s="1452"/>
      <c r="U1681"/>
      <c r="V1681"/>
      <c r="W1681" s="1453"/>
      <c r="X1681" s="1453"/>
      <c r="Y1681" s="1453"/>
      <c r="Z1681" s="1453"/>
      <c r="AA1681" s="1453"/>
      <c r="AB1681" s="1453"/>
      <c r="AC1681" s="1453"/>
      <c r="AD1681" s="1453"/>
      <c r="AE1681" s="1453"/>
      <c r="AF1681" s="1453"/>
      <c r="AG1681" s="1453"/>
      <c r="AH1681" s="1453"/>
      <c r="AI1681" s="1453"/>
      <c r="AJ1681" s="1453"/>
      <c r="AK1681" s="1453"/>
      <c r="AL1681" s="1453"/>
      <c r="AM1681" s="1453"/>
      <c r="AN1681" s="1453"/>
      <c r="AO1681" s="1453"/>
      <c r="AP1681" s="1453"/>
      <c r="AQ1681" s="1453"/>
      <c r="AR1681" s="1454"/>
      <c r="AS1681" s="1453"/>
      <c r="AT1681" s="1453"/>
      <c r="AU1681" s="1453"/>
      <c r="AV1681" s="1453"/>
      <c r="AW1681" s="1453"/>
      <c r="AX1681" s="1453"/>
      <c r="AY1681" s="1453"/>
      <c r="AZ1681" s="1453"/>
      <c r="BA1681" s="1453"/>
      <c r="BB1681" s="1453"/>
      <c r="BC1681" s="1453"/>
      <c r="BD1681" s="1453"/>
      <c r="BE1681" s="1453"/>
      <c r="BF1681" s="1453"/>
      <c r="BG1681" s="1453"/>
      <c r="BH1681" s="1453"/>
      <c r="BI1681" s="1453"/>
      <c r="BJ1681" s="1453"/>
      <c r="BK1681" s="1453"/>
      <c r="BL1681" s="1453"/>
      <c r="BM1681" s="1453"/>
      <c r="BN1681" s="1453"/>
      <c r="BO1681" s="1453"/>
      <c r="BP1681" s="1453"/>
      <c r="BQ1681" s="1453"/>
      <c r="BR1681" s="1453"/>
      <c r="BS1681" s="1453"/>
      <c r="BT1681" s="1453"/>
      <c r="BU1681" s="1453"/>
      <c r="BV1681" s="1453"/>
      <c r="BW1681" s="1453"/>
      <c r="BX1681" s="1453"/>
      <c r="BY1681" s="1453"/>
      <c r="BZ1681" s="1453"/>
      <c r="CA1681" s="1453"/>
      <c r="CB1681" s="1453"/>
      <c r="CC1681" s="1453"/>
      <c r="CD1681" s="1453"/>
      <c r="CE1681" s="1453"/>
      <c r="CF1681" s="1453"/>
      <c r="CG1681" s="1453"/>
      <c r="CH1681" s="1453"/>
      <c r="CI1681" s="1453"/>
      <c r="CJ1681" s="1453"/>
      <c r="CK1681" s="1453"/>
      <c r="CL1681" s="1453"/>
      <c r="CM1681" s="1453"/>
      <c r="CN1681" s="1453"/>
      <c r="CO1681" s="1453"/>
      <c r="CP1681" s="1453"/>
      <c r="CQ1681" s="1453"/>
      <c r="CR1681" s="1453"/>
      <c r="CS1681" s="1453"/>
      <c r="CT1681" s="1453"/>
      <c r="CU1681" s="1453"/>
      <c r="CV1681" s="1453"/>
      <c r="CW1681" s="1453"/>
      <c r="CX1681" s="1453"/>
      <c r="CY1681" s="1453"/>
      <c r="CZ1681" s="1453"/>
      <c r="DA1681" s="1453"/>
      <c r="DB1681" s="1453"/>
      <c r="DC1681" s="1453"/>
      <c r="DD1681" s="1453"/>
      <c r="DE1681" s="1453"/>
      <c r="DF1681" s="1453"/>
      <c r="DG1681" s="1453"/>
      <c r="DH1681" s="1453"/>
      <c r="DI1681" s="1453"/>
      <c r="DJ1681" s="1453"/>
      <c r="DK1681" s="1453"/>
      <c r="DL1681" s="1453"/>
      <c r="DM1681" s="1453"/>
      <c r="DN1681" s="1453"/>
      <c r="DO1681" s="1453"/>
      <c r="DP1681" s="1453"/>
      <c r="DQ1681" s="1453"/>
      <c r="DR1681" s="1453"/>
      <c r="DS1681" s="1453"/>
      <c r="DT1681" s="1453"/>
    </row>
    <row r="1682" spans="1:124" s="1543" customFormat="1" ht="21.9" customHeight="1" x14ac:dyDescent="0.3">
      <c r="A1682" s="1453"/>
      <c r="B1682" s="1453"/>
      <c r="C1682" s="1514"/>
      <c r="D1682" s="1514"/>
      <c r="E1682" s="1514"/>
      <c r="F1682" s="1848"/>
      <c r="G1682" s="1930"/>
      <c r="H1682" s="1516"/>
      <c r="I1682" s="1537"/>
      <c r="J1682" s="1537"/>
      <c r="K1682" s="1453"/>
      <c r="L1682" s="1453"/>
      <c r="M1682" s="1453"/>
      <c r="N1682" s="1514"/>
      <c r="O1682" s="1453"/>
      <c r="P1682" s="1453"/>
      <c r="Q1682" s="1453"/>
      <c r="R1682" s="1453"/>
      <c r="S1682" s="1453"/>
      <c r="T1682" s="1452"/>
      <c r="U1682"/>
      <c r="V1682"/>
      <c r="W1682" s="1453"/>
      <c r="X1682" s="1453"/>
      <c r="Y1682" s="1453"/>
      <c r="Z1682" s="1453"/>
      <c r="AA1682" s="1453"/>
      <c r="AB1682" s="1453"/>
      <c r="AC1682" s="1453"/>
      <c r="AD1682" s="1453"/>
      <c r="AE1682" s="1453"/>
      <c r="AF1682" s="1453"/>
      <c r="AG1682" s="1453"/>
      <c r="AH1682" s="1453"/>
      <c r="AI1682" s="1453"/>
      <c r="AJ1682" s="1453"/>
      <c r="AK1682" s="1453"/>
      <c r="AL1682" s="1453"/>
      <c r="AM1682" s="1453"/>
      <c r="AN1682" s="1453"/>
      <c r="AO1682" s="1453"/>
      <c r="AP1682" s="1453"/>
      <c r="AQ1682" s="1453"/>
      <c r="AR1682" s="1454"/>
      <c r="AS1682" s="1453"/>
      <c r="AT1682" s="1453"/>
      <c r="AU1682" s="1453"/>
      <c r="AV1682" s="1453"/>
      <c r="AW1682" s="1453"/>
      <c r="AX1682" s="1453"/>
      <c r="AY1682" s="1453"/>
      <c r="AZ1682" s="1453"/>
      <c r="BA1682" s="1453"/>
      <c r="BB1682" s="1453"/>
      <c r="BC1682" s="1453"/>
      <c r="BD1682" s="1453"/>
      <c r="BE1682" s="1453"/>
      <c r="BF1682" s="1453"/>
      <c r="BG1682" s="1453"/>
      <c r="BH1682" s="1453"/>
      <c r="BI1682" s="1453"/>
      <c r="BJ1682" s="1453"/>
      <c r="BK1682" s="1453"/>
      <c r="BL1682" s="1453"/>
      <c r="BM1682" s="1453"/>
      <c r="BN1682" s="1453"/>
      <c r="BO1682" s="1453"/>
      <c r="BP1682" s="1453"/>
      <c r="BQ1682" s="1453"/>
      <c r="BR1682" s="1453"/>
      <c r="BS1682" s="1453"/>
      <c r="BT1682" s="1453"/>
      <c r="BU1682" s="1453"/>
      <c r="BV1682" s="1453"/>
      <c r="BW1682" s="1453"/>
      <c r="BX1682" s="1453"/>
      <c r="BY1682" s="1453"/>
      <c r="BZ1682" s="1453"/>
      <c r="CA1682" s="1453"/>
      <c r="CB1682" s="1453"/>
      <c r="CC1682" s="1453"/>
      <c r="CD1682" s="1453"/>
      <c r="CE1682" s="1453"/>
      <c r="CF1682" s="1453"/>
      <c r="CG1682" s="1453"/>
      <c r="CH1682" s="1453"/>
      <c r="CI1682" s="1453"/>
      <c r="CJ1682" s="1453"/>
      <c r="CK1682" s="1453"/>
      <c r="CL1682" s="1453"/>
      <c r="CM1682" s="1453"/>
      <c r="CN1682" s="1453"/>
      <c r="CO1682" s="1453"/>
      <c r="CP1682" s="1453"/>
      <c r="CQ1682" s="1453"/>
      <c r="CR1682" s="1453"/>
      <c r="CS1682" s="1453"/>
      <c r="CT1682" s="1453"/>
      <c r="CU1682" s="1453"/>
      <c r="CV1682" s="1453"/>
      <c r="CW1682" s="1453"/>
      <c r="CX1682" s="1453"/>
      <c r="CY1682" s="1453"/>
      <c r="CZ1682" s="1453"/>
      <c r="DA1682" s="1453"/>
      <c r="DB1682" s="1453"/>
      <c r="DC1682" s="1453"/>
      <c r="DD1682" s="1453"/>
      <c r="DE1682" s="1453"/>
      <c r="DF1682" s="1453"/>
      <c r="DG1682" s="1453"/>
      <c r="DH1682" s="1453"/>
      <c r="DI1682" s="1453"/>
      <c r="DJ1682" s="1453"/>
      <c r="DK1682" s="1453"/>
      <c r="DL1682" s="1453"/>
      <c r="DM1682" s="1453"/>
      <c r="DN1682" s="1453"/>
      <c r="DO1682" s="1453"/>
      <c r="DP1682" s="1453"/>
      <c r="DQ1682" s="1453"/>
      <c r="DR1682" s="1453"/>
      <c r="DS1682" s="1453"/>
      <c r="DT1682" s="1453"/>
    </row>
    <row r="1683" spans="1:124" s="1543" customFormat="1" ht="21.9" customHeight="1" x14ac:dyDescent="0.3">
      <c r="A1683" s="1453"/>
      <c r="B1683" s="1453"/>
      <c r="C1683" s="1514"/>
      <c r="D1683" s="1514"/>
      <c r="E1683" s="1514"/>
      <c r="F1683" s="1848"/>
      <c r="G1683" s="1930"/>
      <c r="H1683" s="1516"/>
      <c r="I1683" s="1537"/>
      <c r="J1683" s="1537"/>
      <c r="K1683" s="1453"/>
      <c r="L1683" s="1453"/>
      <c r="M1683" s="1453"/>
      <c r="N1683" s="1514"/>
      <c r="O1683" s="1453"/>
      <c r="P1683" s="1453"/>
      <c r="Q1683" s="1453"/>
      <c r="R1683" s="1453"/>
      <c r="S1683" s="1453"/>
      <c r="T1683" s="1452"/>
      <c r="U1683"/>
      <c r="V1683"/>
      <c r="W1683" s="1453"/>
      <c r="X1683" s="1453"/>
      <c r="Y1683" s="1453"/>
      <c r="Z1683" s="1453"/>
      <c r="AA1683" s="1453"/>
      <c r="AB1683" s="1453"/>
      <c r="AC1683" s="1453"/>
      <c r="AD1683" s="1453"/>
      <c r="AE1683" s="1453"/>
      <c r="AF1683" s="1453"/>
      <c r="AG1683" s="1453"/>
      <c r="AH1683" s="1453"/>
      <c r="AI1683" s="1453"/>
      <c r="AJ1683" s="1453"/>
      <c r="AK1683" s="1453"/>
      <c r="AL1683" s="1453"/>
      <c r="AM1683" s="1453"/>
      <c r="AN1683" s="1453"/>
      <c r="AO1683" s="1453"/>
      <c r="AP1683" s="1453"/>
      <c r="AQ1683" s="1453"/>
      <c r="AR1683" s="1454"/>
      <c r="AS1683" s="1453"/>
      <c r="AT1683" s="1453"/>
      <c r="AU1683" s="1453"/>
      <c r="AV1683" s="1453"/>
      <c r="AW1683" s="1453"/>
      <c r="AX1683" s="1453"/>
      <c r="AY1683" s="1453"/>
      <c r="AZ1683" s="1453"/>
      <c r="BA1683" s="1453"/>
      <c r="BB1683" s="1453"/>
      <c r="BC1683" s="1453"/>
      <c r="BD1683" s="1453"/>
      <c r="BE1683" s="1453"/>
      <c r="BF1683" s="1453"/>
      <c r="BG1683" s="1453"/>
      <c r="BH1683" s="1453"/>
      <c r="BI1683" s="1453"/>
      <c r="BJ1683" s="1453"/>
      <c r="BK1683" s="1453"/>
      <c r="BL1683" s="1453"/>
      <c r="BM1683" s="1453"/>
      <c r="BN1683" s="1453"/>
      <c r="BO1683" s="1453"/>
      <c r="BP1683" s="1453"/>
      <c r="BQ1683" s="1453"/>
      <c r="BR1683" s="1453"/>
      <c r="BS1683" s="1453"/>
      <c r="BT1683" s="1453"/>
      <c r="BU1683" s="1453"/>
      <c r="BV1683" s="1453"/>
      <c r="BW1683" s="1453"/>
      <c r="BX1683" s="1453"/>
      <c r="BY1683" s="1453"/>
      <c r="BZ1683" s="1453"/>
      <c r="CA1683" s="1453"/>
      <c r="CB1683" s="1453"/>
      <c r="CC1683" s="1453"/>
      <c r="CD1683" s="1453"/>
      <c r="CE1683" s="1453"/>
      <c r="CF1683" s="1453"/>
      <c r="CG1683" s="1453"/>
      <c r="CH1683" s="1453"/>
      <c r="CI1683" s="1453"/>
      <c r="CJ1683" s="1453"/>
      <c r="CK1683" s="1453"/>
      <c r="CL1683" s="1453"/>
      <c r="CM1683" s="1453"/>
      <c r="CN1683" s="1453"/>
      <c r="CO1683" s="1453"/>
      <c r="CP1683" s="1453"/>
      <c r="CQ1683" s="1453"/>
      <c r="CR1683" s="1453"/>
      <c r="CS1683" s="1453"/>
      <c r="CT1683" s="1453"/>
      <c r="CU1683" s="1453"/>
      <c r="CV1683" s="1453"/>
      <c r="CW1683" s="1453"/>
      <c r="CX1683" s="1453"/>
      <c r="CY1683" s="1453"/>
      <c r="CZ1683" s="1453"/>
      <c r="DA1683" s="1453"/>
      <c r="DB1683" s="1453"/>
      <c r="DC1683" s="1453"/>
      <c r="DD1683" s="1453"/>
      <c r="DE1683" s="1453"/>
      <c r="DF1683" s="1453"/>
      <c r="DG1683" s="1453"/>
      <c r="DH1683" s="1453"/>
      <c r="DI1683" s="1453"/>
      <c r="DJ1683" s="1453"/>
      <c r="DK1683" s="1453"/>
      <c r="DL1683" s="1453"/>
      <c r="DM1683" s="1453"/>
      <c r="DN1683" s="1453"/>
      <c r="DO1683" s="1453"/>
      <c r="DP1683" s="1453"/>
      <c r="DQ1683" s="1453"/>
      <c r="DR1683" s="1453"/>
      <c r="DS1683" s="1453"/>
      <c r="DT1683" s="1453"/>
    </row>
    <row r="1684" spans="1:124" s="1543" customFormat="1" ht="21.9" customHeight="1" x14ac:dyDescent="0.3">
      <c r="A1684" s="1453"/>
      <c r="B1684" s="1453"/>
      <c r="C1684" s="1514"/>
      <c r="D1684" s="1514"/>
      <c r="E1684" s="1514"/>
      <c r="F1684" s="1848"/>
      <c r="G1684" s="1930"/>
      <c r="H1684" s="1516"/>
      <c r="I1684" s="1537"/>
      <c r="J1684" s="1537"/>
      <c r="K1684" s="1453"/>
      <c r="L1684" s="1453"/>
      <c r="M1684" s="1453"/>
      <c r="N1684" s="1514"/>
      <c r="O1684" s="1453"/>
      <c r="P1684" s="1453"/>
      <c r="Q1684" s="1453"/>
      <c r="R1684" s="1453"/>
      <c r="S1684" s="1453"/>
      <c r="T1684" s="1452"/>
      <c r="U1684"/>
      <c r="V1684"/>
      <c r="W1684" s="1453"/>
      <c r="X1684" s="1453"/>
      <c r="Y1684" s="1453"/>
      <c r="Z1684" s="1453"/>
      <c r="AA1684" s="1453"/>
      <c r="AB1684" s="1453"/>
      <c r="AC1684" s="1453"/>
      <c r="AD1684" s="1453"/>
      <c r="AE1684" s="1453"/>
      <c r="AF1684" s="1453"/>
      <c r="AG1684" s="1453"/>
      <c r="AH1684" s="1453"/>
      <c r="AI1684" s="1453"/>
      <c r="AJ1684" s="1453"/>
      <c r="AK1684" s="1453"/>
      <c r="AL1684" s="1453"/>
      <c r="AM1684" s="1453"/>
      <c r="AN1684" s="1453"/>
      <c r="AO1684" s="1453"/>
      <c r="AP1684" s="1453"/>
      <c r="AQ1684" s="1453"/>
      <c r="AR1684" s="1454"/>
      <c r="AS1684" s="1453"/>
      <c r="AT1684" s="1453"/>
      <c r="AU1684" s="1453"/>
      <c r="AV1684" s="1453"/>
      <c r="AW1684" s="1453"/>
      <c r="AX1684" s="1453"/>
      <c r="AY1684" s="1453"/>
      <c r="AZ1684" s="1453"/>
      <c r="BA1684" s="1453"/>
      <c r="BB1684" s="1453"/>
      <c r="BC1684" s="1453"/>
      <c r="BD1684" s="1453"/>
      <c r="BE1684" s="1453"/>
      <c r="BF1684" s="1453"/>
      <c r="BG1684" s="1453"/>
      <c r="BH1684" s="1453"/>
      <c r="BI1684" s="1453"/>
      <c r="BJ1684" s="1453"/>
      <c r="BK1684" s="1453"/>
      <c r="BL1684" s="1453"/>
      <c r="BM1684" s="1453"/>
      <c r="BN1684" s="1453"/>
      <c r="BO1684" s="1453"/>
      <c r="BP1684" s="1453"/>
      <c r="BQ1684" s="1453"/>
      <c r="BR1684" s="1453"/>
      <c r="BS1684" s="1453"/>
      <c r="BT1684" s="1453"/>
      <c r="BU1684" s="1453"/>
      <c r="BV1684" s="1453"/>
      <c r="BW1684" s="1453"/>
      <c r="BX1684" s="1453"/>
      <c r="BY1684" s="1453"/>
      <c r="BZ1684" s="1453"/>
      <c r="CA1684" s="1453"/>
      <c r="CB1684" s="1453"/>
      <c r="CC1684" s="1453"/>
      <c r="CD1684" s="1453"/>
      <c r="CE1684" s="1453"/>
      <c r="CF1684" s="1453"/>
      <c r="CG1684" s="1453"/>
      <c r="CH1684" s="1453"/>
      <c r="CI1684" s="1453"/>
      <c r="CJ1684" s="1453"/>
      <c r="CK1684" s="1453"/>
      <c r="CL1684" s="1453"/>
      <c r="CM1684" s="1453"/>
      <c r="CN1684" s="1453"/>
      <c r="CO1684" s="1453"/>
      <c r="CP1684" s="1453"/>
      <c r="CQ1684" s="1453"/>
      <c r="CR1684" s="1453"/>
      <c r="CS1684" s="1453"/>
      <c r="CT1684" s="1453"/>
      <c r="CU1684" s="1453"/>
      <c r="CV1684" s="1453"/>
      <c r="CW1684" s="1453"/>
      <c r="CX1684" s="1453"/>
      <c r="CY1684" s="1453"/>
      <c r="CZ1684" s="1453"/>
      <c r="DA1684" s="1453"/>
      <c r="DB1684" s="1453"/>
      <c r="DC1684" s="1453"/>
      <c r="DD1684" s="1453"/>
      <c r="DE1684" s="1453"/>
      <c r="DF1684" s="1453"/>
      <c r="DG1684" s="1453"/>
      <c r="DH1684" s="1453"/>
      <c r="DI1684" s="1453"/>
      <c r="DJ1684" s="1453"/>
      <c r="DK1684" s="1453"/>
      <c r="DL1684" s="1453"/>
      <c r="DM1684" s="1453"/>
      <c r="DN1684" s="1453"/>
      <c r="DO1684" s="1453"/>
      <c r="DP1684" s="1453"/>
      <c r="DQ1684" s="1453"/>
      <c r="DR1684" s="1453"/>
      <c r="DS1684" s="1453"/>
      <c r="DT1684" s="1453"/>
    </row>
    <row r="1685" spans="1:124" s="1543" customFormat="1" ht="21.9" customHeight="1" x14ac:dyDescent="0.3">
      <c r="A1685" s="1453"/>
      <c r="B1685" s="1453"/>
      <c r="C1685" s="1514"/>
      <c r="D1685" s="1514"/>
      <c r="E1685" s="1514"/>
      <c r="F1685" s="1848"/>
      <c r="G1685" s="1930"/>
      <c r="H1685" s="1516"/>
      <c r="I1685" s="1537"/>
      <c r="J1685" s="1537"/>
      <c r="K1685" s="1453"/>
      <c r="L1685" s="1453"/>
      <c r="M1685" s="1453"/>
      <c r="N1685" s="1514"/>
      <c r="O1685" s="1453"/>
      <c r="P1685" s="1453"/>
      <c r="Q1685" s="1453"/>
      <c r="R1685" s="1453"/>
      <c r="S1685" s="1453"/>
      <c r="T1685" s="1452"/>
      <c r="U1685"/>
      <c r="V1685"/>
      <c r="W1685" s="1453"/>
      <c r="X1685" s="1453"/>
      <c r="Y1685" s="1453"/>
      <c r="Z1685" s="1453"/>
      <c r="AA1685" s="1453"/>
      <c r="AB1685" s="1453"/>
      <c r="AC1685" s="1453"/>
      <c r="AD1685" s="1453"/>
      <c r="AE1685" s="1453"/>
      <c r="AF1685" s="1453"/>
      <c r="AG1685" s="1453"/>
      <c r="AH1685" s="1453"/>
      <c r="AI1685" s="1453"/>
      <c r="AJ1685" s="1453"/>
      <c r="AK1685" s="1453"/>
      <c r="AL1685" s="1453"/>
      <c r="AM1685" s="1453"/>
      <c r="AN1685" s="1453"/>
      <c r="AO1685" s="1453"/>
      <c r="AP1685" s="1453"/>
      <c r="AQ1685" s="1453"/>
      <c r="AR1685" s="1454"/>
      <c r="AS1685" s="1453"/>
      <c r="AT1685" s="1453"/>
      <c r="AU1685" s="1453"/>
      <c r="AV1685" s="1453"/>
      <c r="AW1685" s="1453"/>
      <c r="AX1685" s="1453"/>
      <c r="AY1685" s="1453"/>
      <c r="AZ1685" s="1453"/>
      <c r="BA1685" s="1453"/>
      <c r="BB1685" s="1453"/>
      <c r="BC1685" s="1453"/>
      <c r="BD1685" s="1453"/>
      <c r="BE1685" s="1453"/>
      <c r="BF1685" s="1453"/>
      <c r="BG1685" s="1453"/>
      <c r="BH1685" s="1453"/>
      <c r="BI1685" s="1453"/>
      <c r="BJ1685" s="1453"/>
      <c r="BK1685" s="1453"/>
      <c r="BL1685" s="1453"/>
      <c r="BM1685" s="1453"/>
      <c r="BN1685" s="1453"/>
      <c r="BO1685" s="1453"/>
      <c r="BP1685" s="1453"/>
      <c r="BQ1685" s="1453"/>
      <c r="BR1685" s="1453"/>
      <c r="BS1685" s="1453"/>
      <c r="BT1685" s="1453"/>
      <c r="BU1685" s="1453"/>
      <c r="BV1685" s="1453"/>
      <c r="BW1685" s="1453"/>
      <c r="BX1685" s="1453"/>
      <c r="BY1685" s="1453"/>
      <c r="BZ1685" s="1453"/>
      <c r="CA1685" s="1453"/>
      <c r="CB1685" s="1453"/>
      <c r="CC1685" s="1453"/>
      <c r="CD1685" s="1453"/>
      <c r="CE1685" s="1453"/>
      <c r="CF1685" s="1453"/>
      <c r="CG1685" s="1453"/>
      <c r="CH1685" s="1453"/>
      <c r="CI1685" s="1453"/>
      <c r="CJ1685" s="1453"/>
      <c r="CK1685" s="1453"/>
      <c r="CL1685" s="1453"/>
      <c r="CM1685" s="1453"/>
      <c r="CN1685" s="1453"/>
      <c r="CO1685" s="1453"/>
      <c r="CP1685" s="1453"/>
      <c r="CQ1685" s="1453"/>
      <c r="CR1685" s="1453"/>
      <c r="CS1685" s="1453"/>
      <c r="CT1685" s="1453"/>
      <c r="CU1685" s="1453"/>
      <c r="CV1685" s="1453"/>
      <c r="CW1685" s="1453"/>
      <c r="CX1685" s="1453"/>
      <c r="CY1685" s="1453"/>
      <c r="CZ1685" s="1453"/>
      <c r="DA1685" s="1453"/>
      <c r="DB1685" s="1453"/>
      <c r="DC1685" s="1453"/>
      <c r="DD1685" s="1453"/>
      <c r="DE1685" s="1453"/>
      <c r="DF1685" s="1453"/>
      <c r="DG1685" s="1453"/>
      <c r="DH1685" s="1453"/>
      <c r="DI1685" s="1453"/>
      <c r="DJ1685" s="1453"/>
      <c r="DK1685" s="1453"/>
      <c r="DL1685" s="1453"/>
      <c r="DM1685" s="1453"/>
      <c r="DN1685" s="1453"/>
      <c r="DO1685" s="1453"/>
      <c r="DP1685" s="1453"/>
      <c r="DQ1685" s="1453"/>
      <c r="DR1685" s="1453"/>
      <c r="DS1685" s="1453"/>
      <c r="DT1685" s="1453"/>
    </row>
    <row r="1686" spans="1:124" s="1543" customFormat="1" ht="21.9" customHeight="1" x14ac:dyDescent="0.3">
      <c r="A1686" s="1453"/>
      <c r="B1686" s="1453"/>
      <c r="C1686" s="1514"/>
      <c r="D1686" s="1514"/>
      <c r="E1686" s="1514"/>
      <c r="F1686" s="1848"/>
      <c r="G1686" s="1930"/>
      <c r="H1686" s="1516"/>
      <c r="I1686" s="1537"/>
      <c r="J1686" s="1537"/>
      <c r="K1686" s="1453"/>
      <c r="L1686" s="1453"/>
      <c r="M1686" s="1453"/>
      <c r="N1686" s="1514"/>
      <c r="O1686" s="1453"/>
      <c r="P1686" s="1453"/>
      <c r="Q1686" s="1453"/>
      <c r="R1686" s="1453"/>
      <c r="S1686" s="1453"/>
      <c r="T1686" s="1452"/>
      <c r="U1686"/>
      <c r="V1686"/>
      <c r="W1686" s="1453"/>
      <c r="X1686" s="1453"/>
      <c r="Y1686" s="1453"/>
      <c r="Z1686" s="1453"/>
      <c r="AA1686" s="1453"/>
      <c r="AB1686" s="1453"/>
      <c r="AC1686" s="1453"/>
      <c r="AD1686" s="1453"/>
      <c r="AE1686" s="1453"/>
      <c r="AF1686" s="1453"/>
      <c r="AG1686" s="1453"/>
      <c r="AH1686" s="1453"/>
      <c r="AI1686" s="1453"/>
      <c r="AJ1686" s="1453"/>
      <c r="AK1686" s="1453"/>
      <c r="AL1686" s="1453"/>
      <c r="AM1686" s="1453"/>
      <c r="AN1686" s="1453"/>
      <c r="AO1686" s="1453"/>
      <c r="AP1686" s="1453"/>
      <c r="AQ1686" s="1453"/>
      <c r="AR1686" s="1454"/>
      <c r="AS1686" s="1453"/>
      <c r="AT1686" s="1453"/>
      <c r="AU1686" s="1453"/>
      <c r="AV1686" s="1453"/>
      <c r="AW1686" s="1453"/>
      <c r="AX1686" s="1453"/>
      <c r="AY1686" s="1453"/>
      <c r="AZ1686" s="1453"/>
      <c r="BA1686" s="1453"/>
      <c r="BB1686" s="1453"/>
      <c r="BC1686" s="1453"/>
      <c r="BD1686" s="1453"/>
      <c r="BE1686" s="1453"/>
      <c r="BF1686" s="1453"/>
      <c r="BG1686" s="1453"/>
      <c r="BH1686" s="1453"/>
      <c r="BI1686" s="1453"/>
      <c r="BJ1686" s="1453"/>
      <c r="BK1686" s="1453"/>
      <c r="BL1686" s="1453"/>
      <c r="BM1686" s="1453"/>
      <c r="BN1686" s="1453"/>
      <c r="BO1686" s="1453"/>
      <c r="BP1686" s="1453"/>
      <c r="BQ1686" s="1453"/>
      <c r="BR1686" s="1453"/>
      <c r="BS1686" s="1453"/>
      <c r="BT1686" s="1453"/>
      <c r="BU1686" s="1453"/>
      <c r="BV1686" s="1453"/>
      <c r="BW1686" s="1453"/>
      <c r="BX1686" s="1453"/>
      <c r="BY1686" s="1453"/>
      <c r="BZ1686" s="1453"/>
      <c r="CA1686" s="1453"/>
      <c r="CB1686" s="1453"/>
      <c r="CC1686" s="1453"/>
      <c r="CD1686" s="1453"/>
      <c r="CE1686" s="1453"/>
      <c r="CF1686" s="1453"/>
      <c r="CG1686" s="1453"/>
      <c r="CH1686" s="1453"/>
      <c r="CI1686" s="1453"/>
      <c r="CJ1686" s="1453"/>
      <c r="CK1686" s="1453"/>
      <c r="CL1686" s="1453"/>
      <c r="CM1686" s="1453"/>
      <c r="CN1686" s="1453"/>
      <c r="CO1686" s="1453"/>
      <c r="CP1686" s="1453"/>
      <c r="CQ1686" s="1453"/>
      <c r="CR1686" s="1453"/>
      <c r="CS1686" s="1453"/>
      <c r="CT1686" s="1453"/>
      <c r="CU1686" s="1453"/>
      <c r="CV1686" s="1453"/>
      <c r="CW1686" s="1453"/>
      <c r="CX1686" s="1453"/>
      <c r="CY1686" s="1453"/>
      <c r="CZ1686" s="1453"/>
      <c r="DA1686" s="1453"/>
      <c r="DB1686" s="1453"/>
      <c r="DC1686" s="1453"/>
      <c r="DD1686" s="1453"/>
      <c r="DE1686" s="1453"/>
      <c r="DF1686" s="1453"/>
      <c r="DG1686" s="1453"/>
      <c r="DH1686" s="1453"/>
      <c r="DI1686" s="1453"/>
      <c r="DJ1686" s="1453"/>
      <c r="DK1686" s="1453"/>
      <c r="DL1686" s="1453"/>
      <c r="DM1686" s="1453"/>
      <c r="DN1686" s="1453"/>
      <c r="DO1686" s="1453"/>
      <c r="DP1686" s="1453"/>
      <c r="DQ1686" s="1453"/>
      <c r="DR1686" s="1453"/>
      <c r="DS1686" s="1453"/>
      <c r="DT1686" s="1453"/>
    </row>
    <row r="1687" spans="1:124" s="1543" customFormat="1" ht="21.9" customHeight="1" x14ac:dyDescent="0.3">
      <c r="A1687" s="1453"/>
      <c r="B1687" s="1453"/>
      <c r="C1687" s="1514"/>
      <c r="D1687" s="1514"/>
      <c r="E1687" s="1514"/>
      <c r="F1687" s="1848"/>
      <c r="G1687" s="1930"/>
      <c r="H1687" s="1516"/>
      <c r="I1687" s="1537"/>
      <c r="J1687" s="1537"/>
      <c r="K1687" s="1453"/>
      <c r="L1687" s="1453"/>
      <c r="M1687" s="1453"/>
      <c r="N1687" s="1514"/>
      <c r="O1687" s="1453"/>
      <c r="P1687" s="1453"/>
      <c r="Q1687" s="1453"/>
      <c r="R1687" s="1453"/>
      <c r="S1687" s="1453"/>
      <c r="T1687" s="1452"/>
      <c r="U1687"/>
      <c r="V1687"/>
      <c r="W1687" s="1453"/>
      <c r="X1687" s="1453"/>
      <c r="Y1687" s="1453"/>
      <c r="Z1687" s="1453"/>
      <c r="AA1687" s="1453"/>
      <c r="AB1687" s="1453"/>
      <c r="AC1687" s="1453"/>
      <c r="AD1687" s="1453"/>
      <c r="AE1687" s="1453"/>
      <c r="AF1687" s="1453"/>
      <c r="AG1687" s="1453"/>
      <c r="AH1687" s="1453"/>
      <c r="AI1687" s="1453"/>
      <c r="AJ1687" s="1453"/>
      <c r="AK1687" s="1453"/>
      <c r="AL1687" s="1453"/>
      <c r="AM1687" s="1453"/>
      <c r="AN1687" s="1453"/>
      <c r="AO1687" s="1453"/>
      <c r="AP1687" s="1453"/>
      <c r="AQ1687" s="1453"/>
      <c r="AR1687" s="1454"/>
      <c r="AS1687" s="1453"/>
      <c r="AT1687" s="1453"/>
      <c r="AU1687" s="1453"/>
      <c r="AV1687" s="1453"/>
      <c r="AW1687" s="1453"/>
      <c r="AX1687" s="1453"/>
      <c r="AY1687" s="1453"/>
      <c r="AZ1687" s="1453"/>
      <c r="BA1687" s="1453"/>
      <c r="BB1687" s="1453"/>
      <c r="BC1687" s="1453"/>
      <c r="BD1687" s="1453"/>
      <c r="BE1687" s="1453"/>
      <c r="BF1687" s="1453"/>
      <c r="BG1687" s="1453"/>
      <c r="BH1687" s="1453"/>
      <c r="BI1687" s="1453"/>
      <c r="BJ1687" s="1453"/>
      <c r="BK1687" s="1453"/>
      <c r="BL1687" s="1453"/>
      <c r="BM1687" s="1453"/>
      <c r="BN1687" s="1453"/>
      <c r="BO1687" s="1453"/>
      <c r="BP1687" s="1453"/>
      <c r="BQ1687" s="1453"/>
      <c r="BR1687" s="1453"/>
      <c r="BS1687" s="1453"/>
      <c r="BT1687" s="1453"/>
      <c r="BU1687" s="1453"/>
      <c r="BV1687" s="1453"/>
      <c r="BW1687" s="1453"/>
      <c r="BX1687" s="1453"/>
      <c r="BY1687" s="1453"/>
      <c r="BZ1687" s="1453"/>
      <c r="CA1687" s="1453"/>
      <c r="CB1687" s="1453"/>
      <c r="CC1687" s="1453"/>
      <c r="CD1687" s="1453"/>
      <c r="CE1687" s="1453"/>
      <c r="CF1687" s="1453"/>
      <c r="CG1687" s="1453"/>
      <c r="CH1687" s="1453"/>
      <c r="CI1687" s="1453"/>
      <c r="CJ1687" s="1453"/>
      <c r="CK1687" s="1453"/>
      <c r="CL1687" s="1453"/>
      <c r="CM1687" s="1453"/>
      <c r="CN1687" s="1453"/>
      <c r="CO1687" s="1453"/>
      <c r="CP1687" s="1453"/>
      <c r="CQ1687" s="1453"/>
      <c r="CR1687" s="1453"/>
      <c r="CS1687" s="1453"/>
      <c r="CT1687" s="1453"/>
      <c r="CU1687" s="1453"/>
      <c r="CV1687" s="1453"/>
      <c r="CW1687" s="1453"/>
      <c r="CX1687" s="1453"/>
      <c r="CY1687" s="1453"/>
      <c r="CZ1687" s="1453"/>
      <c r="DA1687" s="1453"/>
      <c r="DB1687" s="1453"/>
      <c r="DC1687" s="1453"/>
      <c r="DD1687" s="1453"/>
      <c r="DE1687" s="1453"/>
      <c r="DF1687" s="1453"/>
      <c r="DG1687" s="1453"/>
      <c r="DH1687" s="1453"/>
      <c r="DI1687" s="1453"/>
      <c r="DJ1687" s="1453"/>
      <c r="DK1687" s="1453"/>
      <c r="DL1687" s="1453"/>
      <c r="DM1687" s="1453"/>
      <c r="DN1687" s="1453"/>
      <c r="DO1687" s="1453"/>
      <c r="DP1687" s="1453"/>
      <c r="DQ1687" s="1453"/>
      <c r="DR1687" s="1453"/>
      <c r="DS1687" s="1453"/>
      <c r="DT1687" s="1453"/>
    </row>
    <row r="1688" spans="1:124" s="1543" customFormat="1" ht="21.9" customHeight="1" x14ac:dyDescent="0.3">
      <c r="A1688" s="1453"/>
      <c r="B1688" s="1453"/>
      <c r="C1688" s="1514"/>
      <c r="D1688" s="1514"/>
      <c r="E1688" s="1514"/>
      <c r="F1688" s="1848"/>
      <c r="G1688" s="1930"/>
      <c r="H1688" s="1516"/>
      <c r="I1688" s="1537"/>
      <c r="J1688" s="1537"/>
      <c r="K1688" s="1453"/>
      <c r="L1688" s="1453"/>
      <c r="M1688" s="1453"/>
      <c r="N1688" s="1514"/>
      <c r="O1688" s="1453"/>
      <c r="P1688" s="1453"/>
      <c r="Q1688" s="1453"/>
      <c r="R1688" s="1453"/>
      <c r="S1688" s="1453"/>
      <c r="T1688" s="1452"/>
      <c r="U1688"/>
      <c r="V1688"/>
      <c r="W1688" s="1453"/>
      <c r="X1688" s="1453"/>
      <c r="Y1688" s="1453"/>
      <c r="Z1688" s="1453"/>
      <c r="AA1688" s="1453"/>
      <c r="AB1688" s="1453"/>
      <c r="AC1688" s="1453"/>
      <c r="AD1688" s="1453"/>
      <c r="AE1688" s="1453"/>
      <c r="AF1688" s="1453"/>
      <c r="AG1688" s="1453"/>
      <c r="AH1688" s="1453"/>
      <c r="AI1688" s="1453"/>
      <c r="AJ1688" s="1453"/>
      <c r="AK1688" s="1453"/>
      <c r="AL1688" s="1453"/>
      <c r="AM1688" s="1453"/>
      <c r="AN1688" s="1453"/>
      <c r="AO1688" s="1453"/>
      <c r="AP1688" s="1453"/>
      <c r="AQ1688" s="1453"/>
      <c r="AR1688" s="1454"/>
      <c r="AS1688" s="1453"/>
      <c r="AT1688" s="1453"/>
      <c r="AU1688" s="1453"/>
      <c r="AV1688" s="1453"/>
      <c r="AW1688" s="1453"/>
      <c r="AX1688" s="1453"/>
      <c r="AY1688" s="1453"/>
      <c r="AZ1688" s="1453"/>
      <c r="BA1688" s="1453"/>
      <c r="BB1688" s="1453"/>
      <c r="BC1688" s="1453"/>
      <c r="BD1688" s="1453"/>
      <c r="BE1688" s="1453"/>
      <c r="BF1688" s="1453"/>
      <c r="BG1688" s="1453"/>
      <c r="BH1688" s="1453"/>
      <c r="BI1688" s="1453"/>
      <c r="BJ1688" s="1453"/>
      <c r="BK1688" s="1453"/>
      <c r="BL1688" s="1453"/>
      <c r="BM1688" s="1453"/>
      <c r="BN1688" s="1453"/>
      <c r="BO1688" s="1453"/>
      <c r="BP1688" s="1453"/>
      <c r="BQ1688" s="1453"/>
      <c r="BR1688" s="1453"/>
      <c r="BS1688" s="1453"/>
      <c r="BT1688" s="1453"/>
      <c r="BU1688" s="1453"/>
      <c r="BV1688" s="1453"/>
      <c r="BW1688" s="1453"/>
      <c r="BX1688" s="1453"/>
      <c r="BY1688" s="1453"/>
      <c r="BZ1688" s="1453"/>
      <c r="CA1688" s="1453"/>
      <c r="CB1688" s="1453"/>
      <c r="CC1688" s="1453"/>
      <c r="CD1688" s="1453"/>
      <c r="CE1688" s="1453"/>
      <c r="CF1688" s="1453"/>
      <c r="CG1688" s="1453"/>
      <c r="CH1688" s="1453"/>
      <c r="CI1688" s="1453"/>
      <c r="CJ1688" s="1453"/>
      <c r="CK1688" s="1453"/>
      <c r="CL1688" s="1453"/>
      <c r="CM1688" s="1453"/>
      <c r="CN1688" s="1453"/>
      <c r="CO1688" s="1453"/>
      <c r="CP1688" s="1453"/>
      <c r="CQ1688" s="1453"/>
      <c r="CR1688" s="1453"/>
      <c r="CS1688" s="1453"/>
      <c r="CT1688" s="1453"/>
      <c r="CU1688" s="1453"/>
      <c r="CV1688" s="1453"/>
      <c r="CW1688" s="1453"/>
      <c r="CX1688" s="1453"/>
      <c r="CY1688" s="1453"/>
      <c r="CZ1688" s="1453"/>
      <c r="DA1688" s="1453"/>
      <c r="DB1688" s="1453"/>
      <c r="DC1688" s="1453"/>
      <c r="DD1688" s="1453"/>
      <c r="DE1688" s="1453"/>
      <c r="DF1688" s="1453"/>
      <c r="DG1688" s="1453"/>
      <c r="DH1688" s="1453"/>
      <c r="DI1688" s="1453"/>
      <c r="DJ1688" s="1453"/>
      <c r="DK1688" s="1453"/>
      <c r="DL1688" s="1453"/>
      <c r="DM1688" s="1453"/>
      <c r="DN1688" s="1453"/>
      <c r="DO1688" s="1453"/>
      <c r="DP1688" s="1453"/>
      <c r="DQ1688" s="1453"/>
      <c r="DR1688" s="1453"/>
      <c r="DS1688" s="1453"/>
      <c r="DT1688" s="1453"/>
    </row>
    <row r="1689" spans="1:124" s="1543" customFormat="1" ht="21.9" customHeight="1" x14ac:dyDescent="0.3">
      <c r="A1689" s="1453"/>
      <c r="B1689" s="1453"/>
      <c r="C1689" s="1514"/>
      <c r="D1689" s="1514"/>
      <c r="E1689" s="1514"/>
      <c r="F1689" s="1848"/>
      <c r="G1689" s="1930"/>
      <c r="H1689" s="1516"/>
      <c r="I1689" s="1537"/>
      <c r="J1689" s="1537"/>
      <c r="K1689" s="1453"/>
      <c r="L1689" s="1453"/>
      <c r="M1689" s="1453"/>
      <c r="N1689" s="1514"/>
      <c r="O1689" s="1453"/>
      <c r="P1689" s="1453"/>
      <c r="Q1689" s="1453"/>
      <c r="R1689" s="1453"/>
      <c r="S1689" s="1453"/>
      <c r="T1689" s="1452"/>
      <c r="U1689"/>
      <c r="V1689"/>
      <c r="W1689" s="1453"/>
      <c r="X1689" s="1453"/>
      <c r="Y1689" s="1453"/>
      <c r="Z1689" s="1453"/>
      <c r="AA1689" s="1453"/>
      <c r="AB1689" s="1453"/>
      <c r="AC1689" s="1453"/>
      <c r="AD1689" s="1453"/>
      <c r="AE1689" s="1453"/>
      <c r="AF1689" s="1453"/>
      <c r="AG1689" s="1453"/>
      <c r="AH1689" s="1453"/>
      <c r="AI1689" s="1453"/>
      <c r="AJ1689" s="1453"/>
      <c r="AK1689" s="1453"/>
      <c r="AL1689" s="1453"/>
      <c r="AM1689" s="1453"/>
      <c r="AN1689" s="1453"/>
      <c r="AO1689" s="1453"/>
      <c r="AP1689" s="1453"/>
      <c r="AQ1689" s="1453"/>
      <c r="AR1689" s="1454"/>
      <c r="AS1689" s="1453"/>
      <c r="AT1689" s="1453"/>
      <c r="AU1689" s="1453"/>
      <c r="AV1689" s="1453"/>
      <c r="AW1689" s="1453"/>
      <c r="AX1689" s="1453"/>
      <c r="AY1689" s="1453"/>
      <c r="AZ1689" s="1453"/>
      <c r="BA1689" s="1453"/>
      <c r="BB1689" s="1453"/>
      <c r="BC1689" s="1453"/>
      <c r="BD1689" s="1453"/>
      <c r="BE1689" s="1453"/>
      <c r="BF1689" s="1453"/>
      <c r="BG1689" s="1453"/>
      <c r="BH1689" s="1453"/>
      <c r="BI1689" s="1453"/>
      <c r="BJ1689" s="1453"/>
      <c r="BK1689" s="1453"/>
      <c r="BL1689" s="1453"/>
      <c r="BM1689" s="1453"/>
      <c r="BN1689" s="1453"/>
      <c r="BO1689" s="1453"/>
      <c r="BP1689" s="1453"/>
      <c r="BQ1689" s="1453"/>
      <c r="BR1689" s="1453"/>
      <c r="BS1689" s="1453"/>
      <c r="BT1689" s="1453"/>
      <c r="BU1689" s="1453"/>
      <c r="BV1689" s="1453"/>
      <c r="BW1689" s="1453"/>
      <c r="BX1689" s="1453"/>
      <c r="BY1689" s="1453"/>
      <c r="BZ1689" s="1453"/>
      <c r="CA1689" s="1453"/>
      <c r="CB1689" s="1453"/>
      <c r="CC1689" s="1453"/>
      <c r="CD1689" s="1453"/>
      <c r="CE1689" s="1453"/>
      <c r="CF1689" s="1453"/>
      <c r="CG1689" s="1453"/>
      <c r="CH1689" s="1453"/>
      <c r="CI1689" s="1453"/>
      <c r="CJ1689" s="1453"/>
      <c r="CK1689" s="1453"/>
      <c r="CL1689" s="1453"/>
      <c r="CM1689" s="1453"/>
      <c r="CN1689" s="1453"/>
      <c r="CO1689" s="1453"/>
      <c r="CP1689" s="1453"/>
      <c r="CQ1689" s="1453"/>
      <c r="CR1689" s="1453"/>
      <c r="CS1689" s="1453"/>
      <c r="CT1689" s="1453"/>
      <c r="CU1689" s="1453"/>
      <c r="CV1689" s="1453"/>
      <c r="CW1689" s="1453"/>
      <c r="CX1689" s="1453"/>
      <c r="CY1689" s="1453"/>
      <c r="CZ1689" s="1453"/>
      <c r="DA1689" s="1453"/>
      <c r="DB1689" s="1453"/>
      <c r="DC1689" s="1453"/>
      <c r="DD1689" s="1453"/>
      <c r="DE1689" s="1453"/>
      <c r="DF1689" s="1453"/>
      <c r="DG1689" s="1453"/>
      <c r="DH1689" s="1453"/>
      <c r="DI1689" s="1453"/>
      <c r="DJ1689" s="1453"/>
      <c r="DK1689" s="1453"/>
      <c r="DL1689" s="1453"/>
      <c r="DM1689" s="1453"/>
      <c r="DN1689" s="1453"/>
      <c r="DO1689" s="1453"/>
      <c r="DP1689" s="1453"/>
      <c r="DQ1689" s="1453"/>
      <c r="DR1689" s="1453"/>
      <c r="DS1689" s="1453"/>
      <c r="DT1689" s="1453"/>
    </row>
    <row r="1690" spans="1:124" s="1543" customFormat="1" ht="21.9" customHeight="1" x14ac:dyDescent="0.3">
      <c r="A1690" s="1453"/>
      <c r="B1690" s="1453"/>
      <c r="C1690" s="1514"/>
      <c r="D1690" s="1514"/>
      <c r="E1690" s="1514"/>
      <c r="F1690" s="1848"/>
      <c r="G1690" s="1930"/>
      <c r="H1690" s="1516"/>
      <c r="I1690" s="1537"/>
      <c r="J1690" s="1537"/>
      <c r="K1690" s="1453"/>
      <c r="L1690" s="1453"/>
      <c r="M1690" s="1453"/>
      <c r="N1690" s="1514"/>
      <c r="O1690" s="1453"/>
      <c r="P1690" s="1453"/>
      <c r="Q1690" s="1453"/>
      <c r="R1690" s="1453"/>
      <c r="S1690" s="1453"/>
      <c r="T1690" s="1452"/>
      <c r="U1690"/>
      <c r="V1690"/>
      <c r="W1690" s="1453"/>
      <c r="X1690" s="1453"/>
      <c r="Y1690" s="1453"/>
      <c r="Z1690" s="1453"/>
      <c r="AA1690" s="1453"/>
      <c r="AB1690" s="1453"/>
      <c r="AC1690" s="1453"/>
      <c r="AD1690" s="1453"/>
      <c r="AE1690" s="1453"/>
      <c r="AF1690" s="1453"/>
      <c r="AG1690" s="1453"/>
      <c r="AH1690" s="1453"/>
      <c r="AI1690" s="1453"/>
      <c r="AJ1690" s="1453"/>
      <c r="AK1690" s="1453"/>
      <c r="AL1690" s="1453"/>
      <c r="AM1690" s="1453"/>
      <c r="AN1690" s="1453"/>
      <c r="AO1690" s="1453"/>
      <c r="AP1690" s="1453"/>
      <c r="AQ1690" s="1453"/>
      <c r="AR1690" s="1454"/>
      <c r="AS1690" s="1453"/>
      <c r="AT1690" s="1453"/>
      <c r="AU1690" s="1453"/>
      <c r="AV1690" s="1453"/>
      <c r="AW1690" s="1453"/>
      <c r="AX1690" s="1453"/>
      <c r="AY1690" s="1453"/>
      <c r="AZ1690" s="1453"/>
      <c r="BA1690" s="1453"/>
      <c r="BB1690" s="1453"/>
      <c r="BC1690" s="1453"/>
      <c r="BD1690" s="1453"/>
      <c r="BE1690" s="1453"/>
      <c r="BF1690" s="1453"/>
      <c r="BG1690" s="1453"/>
      <c r="BH1690" s="1453"/>
      <c r="BI1690" s="1453"/>
      <c r="BJ1690" s="1453"/>
      <c r="BK1690" s="1453"/>
      <c r="BL1690" s="1453"/>
      <c r="BM1690" s="1453"/>
      <c r="BN1690" s="1453"/>
      <c r="BO1690" s="1453"/>
      <c r="BP1690" s="1453"/>
      <c r="BQ1690" s="1453"/>
      <c r="BR1690" s="1453"/>
      <c r="BS1690" s="1453"/>
      <c r="BT1690" s="1453"/>
      <c r="BU1690" s="1453"/>
      <c r="BV1690" s="1453"/>
      <c r="BW1690" s="1453"/>
      <c r="BX1690" s="1453"/>
      <c r="BY1690" s="1453"/>
      <c r="BZ1690" s="1453"/>
      <c r="CA1690" s="1453"/>
      <c r="CB1690" s="1453"/>
      <c r="CC1690" s="1453"/>
      <c r="CD1690" s="1453"/>
      <c r="CE1690" s="1453"/>
      <c r="CF1690" s="1453"/>
      <c r="CG1690" s="1453"/>
      <c r="CH1690" s="1453"/>
      <c r="CI1690" s="1453"/>
      <c r="CJ1690" s="1453"/>
      <c r="CK1690" s="1453"/>
      <c r="CL1690" s="1453"/>
      <c r="CM1690" s="1453"/>
      <c r="CN1690" s="1453"/>
      <c r="CO1690" s="1453"/>
      <c r="CP1690" s="1453"/>
      <c r="CQ1690" s="1453"/>
      <c r="CR1690" s="1453"/>
      <c r="CS1690" s="1453"/>
      <c r="CT1690" s="1453"/>
      <c r="CU1690" s="1453"/>
      <c r="CV1690" s="1453"/>
      <c r="CW1690" s="1453"/>
      <c r="CX1690" s="1453"/>
      <c r="CY1690" s="1453"/>
      <c r="CZ1690" s="1453"/>
      <c r="DA1690" s="1453"/>
      <c r="DB1690" s="1453"/>
      <c r="DC1690" s="1453"/>
      <c r="DD1690" s="1453"/>
      <c r="DE1690" s="1453"/>
      <c r="DF1690" s="1453"/>
      <c r="DG1690" s="1453"/>
      <c r="DH1690" s="1453"/>
      <c r="DI1690" s="1453"/>
      <c r="DJ1690" s="1453"/>
      <c r="DK1690" s="1453"/>
      <c r="DL1690" s="1453"/>
      <c r="DM1690" s="1453"/>
      <c r="DN1690" s="1453"/>
      <c r="DO1690" s="1453"/>
      <c r="DP1690" s="1453"/>
      <c r="DQ1690" s="1453"/>
      <c r="DR1690" s="1453"/>
      <c r="DS1690" s="1453"/>
      <c r="DT1690" s="1453"/>
    </row>
    <row r="1691" spans="1:124" s="1543" customFormat="1" ht="21.9" customHeight="1" x14ac:dyDescent="0.3">
      <c r="A1691" s="1453"/>
      <c r="B1691" s="1453"/>
      <c r="C1691" s="1514"/>
      <c r="D1691" s="1514"/>
      <c r="E1691" s="1514"/>
      <c r="F1691" s="1848"/>
      <c r="G1691" s="1930"/>
      <c r="H1691" s="1516"/>
      <c r="I1691" s="1537"/>
      <c r="J1691" s="1537"/>
      <c r="K1691" s="1453"/>
      <c r="L1691" s="1453"/>
      <c r="M1691" s="1453"/>
      <c r="N1691" s="1514"/>
      <c r="O1691" s="1453"/>
      <c r="P1691" s="1453"/>
      <c r="Q1691" s="1453"/>
      <c r="R1691" s="1453"/>
      <c r="S1691" s="1453"/>
      <c r="T1691" s="1452"/>
      <c r="U1691"/>
      <c r="V1691"/>
      <c r="W1691" s="1453"/>
      <c r="X1691" s="1453"/>
      <c r="Y1691" s="1453"/>
      <c r="Z1691" s="1453"/>
      <c r="AA1691" s="1453"/>
      <c r="AB1691" s="1453"/>
      <c r="AC1691" s="1453"/>
      <c r="AD1691" s="1453"/>
      <c r="AE1691" s="1453"/>
      <c r="AF1691" s="1453"/>
      <c r="AG1691" s="1453"/>
      <c r="AH1691" s="1453"/>
      <c r="AI1691" s="1453"/>
      <c r="AJ1691" s="1453"/>
      <c r="AK1691" s="1453"/>
      <c r="AL1691" s="1453"/>
      <c r="AM1691" s="1453"/>
      <c r="AN1691" s="1453"/>
      <c r="AO1691" s="1453"/>
      <c r="AP1691" s="1453"/>
      <c r="AQ1691" s="1453"/>
      <c r="AR1691" s="1454"/>
      <c r="AS1691" s="1453"/>
      <c r="AT1691" s="1453"/>
      <c r="AU1691" s="1453"/>
      <c r="AV1691" s="1453"/>
      <c r="AW1691" s="1453"/>
      <c r="AX1691" s="1453"/>
      <c r="AY1691" s="1453"/>
      <c r="AZ1691" s="1453"/>
      <c r="BA1691" s="1453"/>
      <c r="BB1691" s="1453"/>
      <c r="BC1691" s="1453"/>
      <c r="BD1691" s="1453"/>
      <c r="BE1691" s="1453"/>
      <c r="BF1691" s="1453"/>
      <c r="BG1691" s="1453"/>
      <c r="BH1691" s="1453"/>
      <c r="BI1691" s="1453"/>
      <c r="BJ1691" s="1453"/>
      <c r="BK1691" s="1453"/>
      <c r="BL1691" s="1453"/>
      <c r="BM1691" s="1453"/>
      <c r="BN1691" s="1453"/>
      <c r="BO1691" s="1453"/>
      <c r="BP1691" s="1453"/>
      <c r="BQ1691" s="1453"/>
      <c r="BR1691" s="1453"/>
      <c r="BS1691" s="1453"/>
      <c r="BT1691" s="1453"/>
      <c r="BU1691" s="1453"/>
      <c r="BV1691" s="1453"/>
      <c r="BW1691" s="1453"/>
      <c r="BX1691" s="1453"/>
      <c r="BY1691" s="1453"/>
      <c r="BZ1691" s="1453"/>
      <c r="CA1691" s="1453"/>
      <c r="CB1691" s="1453"/>
      <c r="CC1691" s="1453"/>
      <c r="CD1691" s="1453"/>
      <c r="CE1691" s="1453"/>
      <c r="CF1691" s="1453"/>
      <c r="CG1691" s="1453"/>
      <c r="CH1691" s="1453"/>
      <c r="CI1691" s="1453"/>
      <c r="CJ1691" s="1453"/>
      <c r="CK1691" s="1453"/>
      <c r="CL1691" s="1453"/>
      <c r="CM1691" s="1453"/>
      <c r="CN1691" s="1453"/>
      <c r="CO1691" s="1453"/>
      <c r="CP1691" s="1453"/>
      <c r="CQ1691" s="1453"/>
      <c r="CR1691" s="1453"/>
      <c r="CS1691" s="1453"/>
      <c r="CT1691" s="1453"/>
      <c r="CU1691" s="1453"/>
      <c r="CV1691" s="1453"/>
      <c r="CW1691" s="1453"/>
      <c r="CX1691" s="1453"/>
      <c r="CY1691" s="1453"/>
      <c r="CZ1691" s="1453"/>
      <c r="DA1691" s="1453"/>
      <c r="DB1691" s="1453"/>
      <c r="DC1691" s="1453"/>
      <c r="DD1691" s="1453"/>
      <c r="DE1691" s="1453"/>
      <c r="DF1691" s="1453"/>
      <c r="DG1691" s="1453"/>
      <c r="DH1691" s="1453"/>
      <c r="DI1691" s="1453"/>
      <c r="DJ1691" s="1453"/>
      <c r="DK1691" s="1453"/>
      <c r="DL1691" s="1453"/>
      <c r="DM1691" s="1453"/>
      <c r="DN1691" s="1453"/>
      <c r="DO1691" s="1453"/>
      <c r="DP1691" s="1453"/>
      <c r="DQ1691" s="1453"/>
      <c r="DR1691" s="1453"/>
      <c r="DS1691" s="1453"/>
      <c r="DT1691" s="1453"/>
    </row>
    <row r="1692" spans="1:124" s="1543" customFormat="1" ht="21.9" customHeight="1" x14ac:dyDescent="0.3">
      <c r="A1692" s="1453"/>
      <c r="B1692" s="1453"/>
      <c r="C1692" s="1514"/>
      <c r="D1692" s="1514"/>
      <c r="E1692" s="1514"/>
      <c r="F1692" s="1848"/>
      <c r="G1692" s="1930"/>
      <c r="H1692" s="1516"/>
      <c r="I1692" s="1537"/>
      <c r="J1692" s="1537"/>
      <c r="K1692" s="1453"/>
      <c r="L1692" s="1453"/>
      <c r="M1692" s="1453"/>
      <c r="N1692" s="1514"/>
      <c r="O1692" s="1453"/>
      <c r="P1692" s="1453"/>
      <c r="Q1692" s="1453"/>
      <c r="R1692" s="1453"/>
      <c r="S1692" s="1453"/>
      <c r="T1692" s="1452"/>
      <c r="U1692"/>
      <c r="V1692"/>
      <c r="W1692" s="1453"/>
      <c r="X1692" s="1453"/>
      <c r="Y1692" s="1453"/>
      <c r="Z1692" s="1453"/>
      <c r="AA1692" s="1453"/>
      <c r="AB1692" s="1453"/>
      <c r="AC1692" s="1453"/>
      <c r="AD1692" s="1453"/>
      <c r="AE1692" s="1453"/>
      <c r="AF1692" s="1453"/>
      <c r="AG1692" s="1453"/>
      <c r="AH1692" s="1453"/>
      <c r="AI1692" s="1453"/>
      <c r="AJ1692" s="1453"/>
      <c r="AK1692" s="1453"/>
      <c r="AL1692" s="1453"/>
      <c r="AM1692" s="1453"/>
      <c r="AN1692" s="1453"/>
      <c r="AO1692" s="1453"/>
      <c r="AP1692" s="1453"/>
      <c r="AQ1692" s="1453"/>
      <c r="AR1692" s="1454"/>
      <c r="AS1692" s="1453"/>
      <c r="AT1692" s="1453"/>
      <c r="AU1692" s="1453"/>
      <c r="AV1692" s="1453"/>
      <c r="AW1692" s="1453"/>
      <c r="AX1692" s="1453"/>
      <c r="AY1692" s="1453"/>
      <c r="AZ1692" s="1453"/>
      <c r="BA1692" s="1453"/>
      <c r="BB1692" s="1453"/>
      <c r="BC1692" s="1453"/>
      <c r="BD1692" s="1453"/>
      <c r="BE1692" s="1453"/>
      <c r="BF1692" s="1453"/>
      <c r="BG1692" s="1453"/>
      <c r="BH1692" s="1453"/>
      <c r="BI1692" s="1453"/>
      <c r="BJ1692" s="1453"/>
      <c r="BK1692" s="1453"/>
      <c r="BL1692" s="1453"/>
      <c r="BM1692" s="1453"/>
      <c r="BN1692" s="1453"/>
      <c r="BO1692" s="1453"/>
      <c r="BP1692" s="1453"/>
      <c r="BQ1692" s="1453"/>
      <c r="BR1692" s="1453"/>
      <c r="BS1692" s="1453"/>
      <c r="BT1692" s="1453"/>
      <c r="BU1692" s="1453"/>
      <c r="BV1692" s="1453"/>
      <c r="BW1692" s="1453"/>
      <c r="BX1692" s="1453"/>
      <c r="BY1692" s="1453"/>
      <c r="BZ1692" s="1453"/>
      <c r="CA1692" s="1453"/>
      <c r="CB1692" s="1453"/>
      <c r="CC1692" s="1453"/>
      <c r="CD1692" s="1453"/>
      <c r="CE1692" s="1453"/>
      <c r="CF1692" s="1453"/>
      <c r="CG1692" s="1453"/>
      <c r="CH1692" s="1453"/>
      <c r="CI1692" s="1453"/>
      <c r="CJ1692" s="1453"/>
      <c r="CK1692" s="1453"/>
      <c r="CL1692" s="1453"/>
      <c r="CM1692" s="1453"/>
      <c r="CN1692" s="1453"/>
      <c r="CO1692" s="1453"/>
      <c r="CP1692" s="1453"/>
      <c r="CQ1692" s="1453"/>
      <c r="CR1692" s="1453"/>
      <c r="CS1692" s="1453"/>
      <c r="CT1692" s="1453"/>
      <c r="CU1692" s="1453"/>
      <c r="CV1692" s="1453"/>
      <c r="CW1692" s="1453"/>
      <c r="CX1692" s="1453"/>
      <c r="CY1692" s="1453"/>
      <c r="CZ1692" s="1453"/>
      <c r="DA1692" s="1453"/>
      <c r="DB1692" s="1453"/>
      <c r="DC1692" s="1453"/>
      <c r="DD1692" s="1453"/>
      <c r="DE1692" s="1453"/>
      <c r="DF1692" s="1453"/>
      <c r="DG1692" s="1453"/>
      <c r="DH1692" s="1453"/>
      <c r="DI1692" s="1453"/>
      <c r="DJ1692" s="1453"/>
      <c r="DK1692" s="1453"/>
      <c r="DL1692" s="1453"/>
      <c r="DM1692" s="1453"/>
      <c r="DN1692" s="1453"/>
      <c r="DO1692" s="1453"/>
      <c r="DP1692" s="1453"/>
      <c r="DQ1692" s="1453"/>
      <c r="DR1692" s="1453"/>
      <c r="DS1692" s="1453"/>
      <c r="DT1692" s="1453"/>
    </row>
    <row r="1693" spans="1:124" s="1543" customFormat="1" ht="21.9" customHeight="1" x14ac:dyDescent="0.3">
      <c r="A1693" s="1453"/>
      <c r="B1693" s="1453"/>
      <c r="C1693" s="1514"/>
      <c r="D1693" s="1514"/>
      <c r="E1693" s="1514"/>
      <c r="F1693" s="1848"/>
      <c r="G1693" s="1930"/>
      <c r="H1693" s="1516"/>
      <c r="I1693" s="1537"/>
      <c r="J1693" s="1537"/>
      <c r="K1693" s="1453"/>
      <c r="L1693" s="1453"/>
      <c r="M1693" s="1453"/>
      <c r="N1693" s="1514"/>
      <c r="O1693" s="1453"/>
      <c r="P1693" s="1453"/>
      <c r="Q1693" s="1453"/>
      <c r="R1693" s="1453"/>
      <c r="S1693" s="1453"/>
      <c r="T1693" s="1452"/>
      <c r="U1693"/>
      <c r="V1693"/>
      <c r="W1693" s="1453"/>
      <c r="X1693" s="1453"/>
      <c r="Y1693" s="1453"/>
      <c r="Z1693" s="1453"/>
      <c r="AA1693" s="1453"/>
      <c r="AB1693" s="1453"/>
      <c r="AC1693" s="1453"/>
      <c r="AD1693" s="1453"/>
      <c r="AE1693" s="1453"/>
      <c r="AF1693" s="1453"/>
      <c r="AG1693" s="1453"/>
      <c r="AH1693" s="1453"/>
      <c r="AI1693" s="1453"/>
      <c r="AJ1693" s="1453"/>
      <c r="AK1693" s="1453"/>
      <c r="AL1693" s="1453"/>
      <c r="AM1693" s="1453"/>
      <c r="AN1693" s="1453"/>
      <c r="AO1693" s="1453"/>
      <c r="AP1693" s="1453"/>
      <c r="AQ1693" s="1453"/>
      <c r="AR1693" s="1454"/>
      <c r="AS1693" s="1453"/>
      <c r="AT1693" s="1453"/>
      <c r="AU1693" s="1453"/>
      <c r="AV1693" s="1453"/>
      <c r="AW1693" s="1453"/>
      <c r="AX1693" s="1453"/>
      <c r="AY1693" s="1453"/>
      <c r="AZ1693" s="1453"/>
      <c r="BA1693" s="1453"/>
      <c r="BB1693" s="1453"/>
      <c r="BC1693" s="1453"/>
      <c r="BD1693" s="1453"/>
      <c r="BE1693" s="1453"/>
      <c r="BF1693" s="1453"/>
      <c r="BG1693" s="1453"/>
      <c r="BH1693" s="1453"/>
      <c r="BI1693" s="1453"/>
      <c r="BJ1693" s="1453"/>
      <c r="BK1693" s="1453"/>
      <c r="BL1693" s="1453"/>
      <c r="BM1693" s="1453"/>
      <c r="BN1693" s="1453"/>
      <c r="BO1693" s="1453"/>
      <c r="BP1693" s="1453"/>
      <c r="BQ1693" s="1453"/>
      <c r="BR1693" s="1453"/>
      <c r="BS1693" s="1453"/>
      <c r="BT1693" s="1453"/>
      <c r="BU1693" s="1453"/>
      <c r="BV1693" s="1453"/>
      <c r="BW1693" s="1453"/>
      <c r="BX1693" s="1453"/>
      <c r="BY1693" s="1453"/>
      <c r="BZ1693" s="1453"/>
      <c r="CA1693" s="1453"/>
      <c r="CB1693" s="1453"/>
      <c r="CC1693" s="1453"/>
      <c r="CD1693" s="1453"/>
      <c r="CE1693" s="1453"/>
      <c r="CF1693" s="1453"/>
      <c r="CG1693" s="1453"/>
      <c r="CH1693" s="1453"/>
      <c r="CI1693" s="1453"/>
      <c r="CJ1693" s="1453"/>
      <c r="CK1693" s="1453"/>
      <c r="CL1693" s="1453"/>
      <c r="CM1693" s="1453"/>
      <c r="CN1693" s="1453"/>
      <c r="CO1693" s="1453"/>
      <c r="CP1693" s="1453"/>
      <c r="CQ1693" s="1453"/>
      <c r="CR1693" s="1453"/>
      <c r="CS1693" s="1453"/>
      <c r="CT1693" s="1453"/>
      <c r="CU1693" s="1453"/>
      <c r="CV1693" s="1453"/>
      <c r="CW1693" s="1453"/>
      <c r="CX1693" s="1453"/>
      <c r="CY1693" s="1453"/>
      <c r="CZ1693" s="1453"/>
      <c r="DA1693" s="1453"/>
      <c r="DB1693" s="1453"/>
      <c r="DC1693" s="1453"/>
      <c r="DD1693" s="1453"/>
      <c r="DE1693" s="1453"/>
      <c r="DF1693" s="1453"/>
      <c r="DG1693" s="1453"/>
      <c r="DH1693" s="1453"/>
      <c r="DI1693" s="1453"/>
      <c r="DJ1693" s="1453"/>
      <c r="DK1693" s="1453"/>
      <c r="DL1693" s="1453"/>
      <c r="DM1693" s="1453"/>
      <c r="DN1693" s="1453"/>
      <c r="DO1693" s="1453"/>
      <c r="DP1693" s="1453"/>
      <c r="DQ1693" s="1453"/>
      <c r="DR1693" s="1453"/>
      <c r="DS1693" s="1453"/>
      <c r="DT1693" s="1453"/>
    </row>
    <row r="1694" spans="1:124" s="1543" customFormat="1" ht="21.9" customHeight="1" x14ac:dyDescent="0.3">
      <c r="A1694" s="1453"/>
      <c r="B1694" s="1453"/>
      <c r="C1694" s="1514"/>
      <c r="D1694" s="1514"/>
      <c r="E1694" s="1514"/>
      <c r="F1694" s="1848"/>
      <c r="G1694" s="1930"/>
      <c r="H1694" s="1516"/>
      <c r="I1694" s="1537"/>
      <c r="J1694" s="1537"/>
      <c r="K1694" s="1453"/>
      <c r="L1694" s="1453"/>
      <c r="M1694" s="1453"/>
      <c r="N1694" s="1514"/>
      <c r="O1694" s="1453"/>
      <c r="P1694" s="1453"/>
      <c r="Q1694" s="1453"/>
      <c r="R1694" s="1453"/>
      <c r="S1694" s="1453"/>
      <c r="T1694" s="1452"/>
      <c r="U1694"/>
      <c r="V1694"/>
      <c r="W1694" s="1453"/>
      <c r="X1694" s="1453"/>
      <c r="Y1694" s="1453"/>
      <c r="Z1694" s="1453"/>
      <c r="AA1694" s="1453"/>
      <c r="AB1694" s="1453"/>
      <c r="AC1694" s="1453"/>
      <c r="AD1694" s="1453"/>
      <c r="AE1694" s="1453"/>
      <c r="AF1694" s="1453"/>
      <c r="AG1694" s="1453"/>
      <c r="AH1694" s="1453"/>
      <c r="AI1694" s="1453"/>
      <c r="AJ1694" s="1453"/>
      <c r="AK1694" s="1453"/>
      <c r="AL1694" s="1453"/>
      <c r="AM1694" s="1453"/>
      <c r="AN1694" s="1453"/>
      <c r="AO1694" s="1453"/>
      <c r="AP1694" s="1453"/>
      <c r="AQ1694" s="1453"/>
      <c r="AR1694" s="1454"/>
      <c r="AS1694" s="1453"/>
      <c r="AT1694" s="1453"/>
      <c r="AU1694" s="1453"/>
      <c r="AV1694" s="1453"/>
      <c r="AW1694" s="1453"/>
      <c r="AX1694" s="1453"/>
      <c r="AY1694" s="1453"/>
      <c r="AZ1694" s="1453"/>
      <c r="BA1694" s="1453"/>
      <c r="BB1694" s="1453"/>
      <c r="BC1694" s="1453"/>
      <c r="BD1694" s="1453"/>
      <c r="BE1694" s="1453"/>
      <c r="BF1694" s="1453"/>
      <c r="BG1694" s="1453"/>
      <c r="BH1694" s="1453"/>
      <c r="BI1694" s="1453"/>
      <c r="BJ1694" s="1453"/>
      <c r="BK1694" s="1453"/>
      <c r="BL1694" s="1453"/>
      <c r="BM1694" s="1453"/>
      <c r="BN1694" s="1453"/>
      <c r="BO1694" s="1453"/>
      <c r="BP1694" s="1453"/>
      <c r="BQ1694" s="1453"/>
      <c r="BR1694" s="1453"/>
      <c r="BS1694" s="1453"/>
      <c r="BT1694" s="1453"/>
      <c r="BU1694" s="1453"/>
      <c r="BV1694" s="1453"/>
      <c r="BW1694" s="1453"/>
      <c r="BX1694" s="1453"/>
      <c r="BY1694" s="1453"/>
      <c r="BZ1694" s="1453"/>
      <c r="CA1694" s="1453"/>
      <c r="CB1694" s="1453"/>
      <c r="CC1694" s="1453"/>
      <c r="CD1694" s="1453"/>
      <c r="CE1694" s="1453"/>
      <c r="CF1694" s="1453"/>
      <c r="CG1694" s="1453"/>
      <c r="CH1694" s="1453"/>
      <c r="CI1694" s="1453"/>
      <c r="CJ1694" s="1453"/>
      <c r="CK1694" s="1453"/>
      <c r="CL1694" s="1453"/>
      <c r="CM1694" s="1453"/>
      <c r="CN1694" s="1453"/>
      <c r="CO1694" s="1453"/>
      <c r="CP1694" s="1453"/>
      <c r="CQ1694" s="1453"/>
      <c r="CR1694" s="1453"/>
      <c r="CS1694" s="1453"/>
      <c r="CT1694" s="1453"/>
      <c r="CU1694" s="1453"/>
      <c r="CV1694" s="1453"/>
      <c r="CW1694" s="1453"/>
      <c r="CX1694" s="1453"/>
      <c r="CY1694" s="1453"/>
      <c r="CZ1694" s="1453"/>
      <c r="DA1694" s="1453"/>
      <c r="DB1694" s="1453"/>
      <c r="DC1694" s="1453"/>
      <c r="DD1694" s="1453"/>
      <c r="DE1694" s="1453"/>
      <c r="DF1694" s="1453"/>
      <c r="DG1694" s="1453"/>
      <c r="DH1694" s="1453"/>
      <c r="DI1694" s="1453"/>
      <c r="DJ1694" s="1453"/>
      <c r="DK1694" s="1453"/>
      <c r="DL1694" s="1453"/>
      <c r="DM1694" s="1453"/>
      <c r="DN1694" s="1453"/>
      <c r="DO1694" s="1453"/>
      <c r="DP1694" s="1453"/>
      <c r="DQ1694" s="1453"/>
      <c r="DR1694" s="1453"/>
      <c r="DS1694" s="1453"/>
      <c r="DT1694" s="1453"/>
    </row>
    <row r="1695" spans="1:124" s="1543" customFormat="1" ht="21.9" customHeight="1" x14ac:dyDescent="0.3">
      <c r="A1695" s="1453"/>
      <c r="B1695" s="1453"/>
      <c r="C1695" s="1514"/>
      <c r="D1695" s="1514"/>
      <c r="E1695" s="1514"/>
      <c r="F1695" s="1848"/>
      <c r="G1695" s="1930"/>
      <c r="H1695" s="1516"/>
      <c r="I1695" s="1537"/>
      <c r="J1695" s="1537"/>
      <c r="K1695" s="1453"/>
      <c r="L1695" s="1453"/>
      <c r="M1695" s="1453"/>
      <c r="N1695" s="1514"/>
      <c r="O1695" s="1453"/>
      <c r="P1695" s="1453"/>
      <c r="Q1695" s="1453"/>
      <c r="R1695" s="1453"/>
      <c r="S1695" s="1453"/>
      <c r="T1695" s="1452"/>
      <c r="U1695"/>
      <c r="V1695"/>
      <c r="W1695" s="1453"/>
      <c r="X1695" s="1453"/>
      <c r="Y1695" s="1453"/>
      <c r="Z1695" s="1453"/>
      <c r="AA1695" s="1453"/>
      <c r="AB1695" s="1453"/>
      <c r="AC1695" s="1453"/>
      <c r="AD1695" s="1453"/>
      <c r="AE1695" s="1453"/>
      <c r="AF1695" s="1453"/>
      <c r="AG1695" s="1453"/>
      <c r="AH1695" s="1453"/>
      <c r="AI1695" s="1453"/>
      <c r="AJ1695" s="1453"/>
      <c r="AK1695" s="1453"/>
      <c r="AL1695" s="1453"/>
      <c r="AM1695" s="1453"/>
      <c r="AN1695" s="1453"/>
      <c r="AO1695" s="1453"/>
      <c r="AP1695" s="1453"/>
      <c r="AQ1695" s="1453"/>
      <c r="AR1695" s="1454"/>
      <c r="AS1695" s="1453"/>
      <c r="AT1695" s="1453"/>
      <c r="AU1695" s="1453"/>
      <c r="AV1695" s="1453"/>
      <c r="AW1695" s="1453"/>
      <c r="AX1695" s="1453"/>
      <c r="AY1695" s="1453"/>
      <c r="AZ1695" s="1453"/>
      <c r="BA1695" s="1453"/>
      <c r="BB1695" s="1453"/>
      <c r="BC1695" s="1453"/>
      <c r="BD1695" s="1453"/>
      <c r="BE1695" s="1453"/>
      <c r="BF1695" s="1453"/>
      <c r="BG1695" s="1453"/>
      <c r="BH1695" s="1453"/>
      <c r="BI1695" s="1453"/>
      <c r="BJ1695" s="1453"/>
      <c r="BK1695" s="1453"/>
      <c r="BL1695" s="1453"/>
      <c r="BM1695" s="1453"/>
      <c r="BN1695" s="1453"/>
      <c r="BO1695" s="1453"/>
      <c r="BP1695" s="1453"/>
      <c r="BQ1695" s="1453"/>
      <c r="BR1695" s="1453"/>
      <c r="BS1695" s="1453"/>
      <c r="BT1695" s="1453"/>
      <c r="BU1695" s="1453"/>
      <c r="BV1695" s="1453"/>
      <c r="BW1695" s="1453"/>
      <c r="BX1695" s="1453"/>
      <c r="BY1695" s="1453"/>
      <c r="BZ1695" s="1453"/>
      <c r="CA1695" s="1453"/>
      <c r="CB1695" s="1453"/>
      <c r="CC1695" s="1453"/>
      <c r="CD1695" s="1453"/>
      <c r="CE1695" s="1453"/>
      <c r="CF1695" s="1453"/>
      <c r="CG1695" s="1453"/>
      <c r="CH1695" s="1453"/>
      <c r="CI1695" s="1453"/>
      <c r="CJ1695" s="1453"/>
      <c r="CK1695" s="1453"/>
      <c r="CL1695" s="1453"/>
      <c r="CM1695" s="1453"/>
      <c r="CN1695" s="1453"/>
      <c r="CO1695" s="1453"/>
      <c r="CP1695" s="1453"/>
      <c r="CQ1695" s="1453"/>
      <c r="CR1695" s="1453"/>
      <c r="CS1695" s="1453"/>
      <c r="CT1695" s="1453"/>
      <c r="CU1695" s="1453"/>
      <c r="CV1695" s="1453"/>
      <c r="CW1695" s="1453"/>
      <c r="CX1695" s="1453"/>
      <c r="CY1695" s="1453"/>
      <c r="CZ1695" s="1453"/>
      <c r="DA1695" s="1453"/>
      <c r="DB1695" s="1453"/>
      <c r="DC1695" s="1453"/>
      <c r="DD1695" s="1453"/>
      <c r="DE1695" s="1453"/>
      <c r="DF1695" s="1453"/>
      <c r="DG1695" s="1453"/>
      <c r="DH1695" s="1453"/>
      <c r="DI1695" s="1453"/>
      <c r="DJ1695" s="1453"/>
      <c r="DK1695" s="1453"/>
      <c r="DL1695" s="1453"/>
      <c r="DM1695" s="1453"/>
      <c r="DN1695" s="1453"/>
      <c r="DO1695" s="1453"/>
      <c r="DP1695" s="1453"/>
      <c r="DQ1695" s="1453"/>
      <c r="DR1695" s="1453"/>
      <c r="DS1695" s="1453"/>
      <c r="DT1695" s="1453"/>
    </row>
    <row r="1696" spans="1:124" s="1543" customFormat="1" ht="21.9" customHeight="1" x14ac:dyDescent="0.3">
      <c r="A1696" s="1453"/>
      <c r="B1696" s="1453"/>
      <c r="C1696" s="1514"/>
      <c r="D1696" s="1514"/>
      <c r="E1696" s="1514"/>
      <c r="F1696" s="1848"/>
      <c r="G1696" s="1930"/>
      <c r="H1696" s="1516"/>
      <c r="I1696" s="1537"/>
      <c r="J1696" s="1537"/>
      <c r="K1696" s="1453"/>
      <c r="L1696" s="1453"/>
      <c r="M1696" s="1453"/>
      <c r="N1696" s="1514"/>
      <c r="O1696" s="1453"/>
      <c r="P1696" s="1453"/>
      <c r="Q1696" s="1453"/>
      <c r="R1696" s="1453"/>
      <c r="S1696" s="1453"/>
      <c r="T1696" s="1452"/>
      <c r="U1696"/>
      <c r="V1696"/>
      <c r="W1696" s="1453"/>
      <c r="X1696" s="1453"/>
      <c r="Y1696" s="1453"/>
      <c r="Z1696" s="1453"/>
      <c r="AA1696" s="1453"/>
      <c r="AB1696" s="1453"/>
      <c r="AC1696" s="1453"/>
      <c r="AD1696" s="1453"/>
      <c r="AE1696" s="1453"/>
      <c r="AF1696" s="1453"/>
      <c r="AG1696" s="1453"/>
      <c r="AH1696" s="1453"/>
      <c r="AI1696" s="1453"/>
      <c r="AJ1696" s="1453"/>
      <c r="AK1696" s="1453"/>
      <c r="AL1696" s="1453"/>
      <c r="AM1696" s="1453"/>
      <c r="AN1696" s="1453"/>
      <c r="AO1696" s="1453"/>
      <c r="AP1696" s="1453"/>
      <c r="AQ1696" s="1453"/>
      <c r="AR1696" s="1454"/>
      <c r="AS1696" s="1453"/>
      <c r="AT1696" s="1453"/>
      <c r="AU1696" s="1453"/>
      <c r="AV1696" s="1453"/>
      <c r="AW1696" s="1453"/>
      <c r="AX1696" s="1453"/>
      <c r="AY1696" s="1453"/>
      <c r="AZ1696" s="1453"/>
      <c r="BA1696" s="1453"/>
      <c r="BB1696" s="1453"/>
      <c r="BC1696" s="1453"/>
      <c r="BD1696" s="1453"/>
      <c r="BE1696" s="1453"/>
      <c r="BF1696" s="1453"/>
      <c r="BG1696" s="1453"/>
      <c r="BH1696" s="1453"/>
      <c r="BI1696" s="1453"/>
      <c r="BJ1696" s="1453"/>
      <c r="BK1696" s="1453"/>
      <c r="BL1696" s="1453"/>
      <c r="BM1696" s="1453"/>
      <c r="BN1696" s="1453"/>
      <c r="BO1696" s="1453"/>
      <c r="BP1696" s="1453"/>
      <c r="BQ1696" s="1453"/>
      <c r="BR1696" s="1453"/>
      <c r="BS1696" s="1453"/>
      <c r="BT1696" s="1453"/>
      <c r="BU1696" s="1453"/>
      <c r="BV1696" s="1453"/>
      <c r="BW1696" s="1453"/>
      <c r="BX1696" s="1453"/>
      <c r="BY1696" s="1453"/>
      <c r="BZ1696" s="1453"/>
      <c r="CA1696" s="1453"/>
      <c r="CB1696" s="1453"/>
      <c r="CC1696" s="1453"/>
      <c r="CD1696" s="1453"/>
      <c r="CE1696" s="1453"/>
      <c r="CF1696" s="1453"/>
      <c r="CG1696" s="1453"/>
      <c r="CH1696" s="1453"/>
      <c r="CI1696" s="1453"/>
      <c r="CJ1696" s="1453"/>
      <c r="CK1696" s="1453"/>
      <c r="CL1696" s="1453"/>
      <c r="CM1696" s="1453"/>
      <c r="CN1696" s="1453"/>
      <c r="CO1696" s="1453"/>
      <c r="CP1696" s="1453"/>
      <c r="CQ1696" s="1453"/>
      <c r="CR1696" s="1453"/>
      <c r="CS1696" s="1453"/>
      <c r="CT1696" s="1453"/>
      <c r="CU1696" s="1453"/>
      <c r="CV1696" s="1453"/>
      <c r="CW1696" s="1453"/>
      <c r="CX1696" s="1453"/>
      <c r="CY1696" s="1453"/>
      <c r="CZ1696" s="1453"/>
      <c r="DA1696" s="1453"/>
      <c r="DB1696" s="1453"/>
      <c r="DC1696" s="1453"/>
      <c r="DD1696" s="1453"/>
      <c r="DE1696" s="1453"/>
      <c r="DF1696" s="1453"/>
      <c r="DG1696" s="1453"/>
      <c r="DH1696" s="1453"/>
      <c r="DI1696" s="1453"/>
      <c r="DJ1696" s="1453"/>
      <c r="DK1696" s="1453"/>
      <c r="DL1696" s="1453"/>
      <c r="DM1696" s="1453"/>
      <c r="DN1696" s="1453"/>
      <c r="DO1696" s="1453"/>
      <c r="DP1696" s="1453"/>
      <c r="DQ1696" s="1453"/>
      <c r="DR1696" s="1453"/>
      <c r="DS1696" s="1453"/>
      <c r="DT1696" s="1453"/>
    </row>
    <row r="1697" spans="1:124" s="1543" customFormat="1" ht="21.9" customHeight="1" x14ac:dyDescent="0.3">
      <c r="A1697" s="1453"/>
      <c r="B1697" s="1453"/>
      <c r="C1697" s="1514"/>
      <c r="D1697" s="1514"/>
      <c r="E1697" s="1514"/>
      <c r="F1697" s="1848"/>
      <c r="G1697" s="1930"/>
      <c r="H1697" s="1516"/>
      <c r="I1697" s="1537"/>
      <c r="J1697" s="1537"/>
      <c r="K1697" s="1453"/>
      <c r="L1697" s="1453"/>
      <c r="M1697" s="1453"/>
      <c r="N1697" s="1514"/>
      <c r="O1697" s="1453"/>
      <c r="P1697" s="1453"/>
      <c r="Q1697" s="1453"/>
      <c r="R1697" s="1453"/>
      <c r="S1697" s="1453"/>
      <c r="T1697" s="1452"/>
      <c r="U1697"/>
      <c r="V1697"/>
      <c r="W1697" s="1453"/>
      <c r="X1697" s="1453"/>
      <c r="Y1697" s="1453"/>
      <c r="Z1697" s="1453"/>
      <c r="AA1697" s="1453"/>
      <c r="AB1697" s="1453"/>
      <c r="AC1697" s="1453"/>
      <c r="AD1697" s="1453"/>
      <c r="AE1697" s="1453"/>
      <c r="AF1697" s="1453"/>
      <c r="AG1697" s="1453"/>
      <c r="AH1697" s="1453"/>
      <c r="AI1697" s="1453"/>
      <c r="AJ1697" s="1453"/>
      <c r="AK1697" s="1453"/>
      <c r="AL1697" s="1453"/>
      <c r="AM1697" s="1453"/>
      <c r="AN1697" s="1453"/>
      <c r="AO1697" s="1453"/>
      <c r="AP1697" s="1453"/>
      <c r="AQ1697" s="1453"/>
      <c r="AR1697" s="1454"/>
      <c r="AS1697" s="1453"/>
      <c r="AT1697" s="1453"/>
      <c r="AU1697" s="1453"/>
      <c r="AV1697" s="1453"/>
      <c r="AW1697" s="1453"/>
      <c r="AX1697" s="1453"/>
      <c r="AY1697" s="1453"/>
      <c r="AZ1697" s="1453"/>
      <c r="BA1697" s="1453"/>
      <c r="BB1697" s="1453"/>
      <c r="BC1697" s="1453"/>
      <c r="BD1697" s="1453"/>
      <c r="BE1697" s="1453"/>
      <c r="BF1697" s="1453"/>
      <c r="BG1697" s="1453"/>
      <c r="BH1697" s="1453"/>
      <c r="BI1697" s="1453"/>
      <c r="BJ1697" s="1453"/>
      <c r="BK1697" s="1453"/>
      <c r="BL1697" s="1453"/>
      <c r="BM1697" s="1453"/>
      <c r="BN1697" s="1453"/>
      <c r="BO1697" s="1453"/>
      <c r="BP1697" s="1453"/>
      <c r="BQ1697" s="1453"/>
      <c r="BR1697" s="1453"/>
      <c r="BS1697" s="1453"/>
      <c r="BT1697" s="1453"/>
      <c r="BU1697" s="1453"/>
      <c r="BV1697" s="1453"/>
      <c r="BW1697" s="1453"/>
      <c r="BX1697" s="1453"/>
      <c r="BY1697" s="1453"/>
      <c r="BZ1697" s="1453"/>
      <c r="CA1697" s="1453"/>
      <c r="CB1697" s="1453"/>
      <c r="CC1697" s="1453"/>
      <c r="CD1697" s="1453"/>
      <c r="CE1697" s="1453"/>
      <c r="CF1697" s="1453"/>
      <c r="CG1697" s="1453"/>
      <c r="CH1697" s="1453"/>
      <c r="CI1697" s="1453"/>
      <c r="CJ1697" s="1453"/>
      <c r="CK1697" s="1453"/>
      <c r="CL1697" s="1453"/>
      <c r="CM1697" s="1453"/>
      <c r="CN1697" s="1453"/>
      <c r="CO1697" s="1453"/>
      <c r="CP1697" s="1453"/>
      <c r="CQ1697" s="1453"/>
      <c r="CR1697" s="1453"/>
      <c r="CS1697" s="1453"/>
      <c r="CT1697" s="1453"/>
      <c r="CU1697" s="1453"/>
      <c r="CV1697" s="1453"/>
      <c r="CW1697" s="1453"/>
      <c r="CX1697" s="1453"/>
      <c r="CY1697" s="1453"/>
      <c r="CZ1697" s="1453"/>
      <c r="DA1697" s="1453"/>
      <c r="DB1697" s="1453"/>
      <c r="DC1697" s="1453"/>
      <c r="DD1697" s="1453"/>
      <c r="DE1697" s="1453"/>
      <c r="DF1697" s="1453"/>
      <c r="DG1697" s="1453"/>
      <c r="DH1697" s="1453"/>
      <c r="DI1697" s="1453"/>
      <c r="DJ1697" s="1453"/>
      <c r="DK1697" s="1453"/>
      <c r="DL1697" s="1453"/>
      <c r="DM1697" s="1453"/>
      <c r="DN1697" s="1453"/>
      <c r="DO1697" s="1453"/>
      <c r="DP1697" s="1453"/>
      <c r="DQ1697" s="1453"/>
      <c r="DR1697" s="1453"/>
      <c r="DS1697" s="1453"/>
      <c r="DT1697" s="1453"/>
    </row>
    <row r="1698" spans="1:124" s="1543" customFormat="1" ht="21.9" customHeight="1" x14ac:dyDescent="0.3">
      <c r="A1698" s="1453"/>
      <c r="B1698" s="1453"/>
      <c r="C1698" s="1514"/>
      <c r="D1698" s="1514"/>
      <c r="E1698" s="1514"/>
      <c r="F1698" s="1848"/>
      <c r="G1698" s="1930"/>
      <c r="H1698" s="1516"/>
      <c r="I1698" s="1537"/>
      <c r="J1698" s="1537"/>
      <c r="K1698" s="1453"/>
      <c r="L1698" s="1453"/>
      <c r="M1698" s="1453"/>
      <c r="N1698" s="1514"/>
      <c r="O1698" s="1453"/>
      <c r="P1698" s="1453"/>
      <c r="Q1698" s="1453"/>
      <c r="R1698" s="1453"/>
      <c r="S1698" s="1453"/>
      <c r="T1698" s="1452"/>
      <c r="U1698"/>
      <c r="V1698"/>
      <c r="W1698" s="1453"/>
      <c r="X1698" s="1453"/>
      <c r="Y1698" s="1453"/>
      <c r="Z1698" s="1453"/>
      <c r="AA1698" s="1453"/>
      <c r="AB1698" s="1453"/>
      <c r="AC1698" s="1453"/>
      <c r="AD1698" s="1453"/>
      <c r="AE1698" s="1453"/>
      <c r="AF1698" s="1453"/>
      <c r="AG1698" s="1453"/>
      <c r="AH1698" s="1453"/>
      <c r="AI1698" s="1453"/>
      <c r="AJ1698" s="1453"/>
      <c r="AK1698" s="1453"/>
      <c r="AL1698" s="1453"/>
      <c r="AM1698" s="1453"/>
      <c r="AN1698" s="1453"/>
      <c r="AO1698" s="1453"/>
      <c r="AP1698" s="1453"/>
      <c r="AQ1698" s="1453"/>
      <c r="AR1698" s="1454"/>
      <c r="AS1698" s="1453"/>
      <c r="AT1698" s="1453"/>
      <c r="AU1698" s="1453"/>
      <c r="AV1698" s="1453"/>
      <c r="AW1698" s="1453"/>
      <c r="AX1698" s="1453"/>
      <c r="AY1698" s="1453"/>
      <c r="AZ1698" s="1453"/>
      <c r="BA1698" s="1453"/>
      <c r="BB1698" s="1453"/>
      <c r="BC1698" s="1453"/>
      <c r="BD1698" s="1453"/>
      <c r="BE1698" s="1453"/>
      <c r="BF1698" s="1453"/>
      <c r="BG1698" s="1453"/>
      <c r="BH1698" s="1453"/>
      <c r="BI1698" s="1453"/>
      <c r="BJ1698" s="1453"/>
      <c r="BK1698" s="1453"/>
      <c r="BL1698" s="1453"/>
      <c r="BM1698" s="1453"/>
      <c r="BN1698" s="1453"/>
      <c r="BO1698" s="1453"/>
      <c r="BP1698" s="1453"/>
      <c r="BQ1698" s="1453"/>
      <c r="BR1698" s="1453"/>
      <c r="BS1698" s="1453"/>
      <c r="BT1698" s="1453"/>
      <c r="BU1698" s="1453"/>
      <c r="BV1698" s="1453"/>
      <c r="BW1698" s="1453"/>
      <c r="BX1698" s="1453"/>
      <c r="BY1698" s="1453"/>
      <c r="BZ1698" s="1453"/>
      <c r="CA1698" s="1453"/>
      <c r="CB1698" s="1453"/>
      <c r="CC1698" s="1453"/>
      <c r="CD1698" s="1453"/>
      <c r="CE1698" s="1453"/>
      <c r="CF1698" s="1453"/>
      <c r="CG1698" s="1453"/>
      <c r="CH1698" s="1453"/>
      <c r="CI1698" s="1453"/>
      <c r="CJ1698" s="1453"/>
      <c r="CK1698" s="1453"/>
      <c r="CL1698" s="1453"/>
      <c r="CM1698" s="1453"/>
      <c r="CN1698" s="1453"/>
      <c r="CO1698" s="1453"/>
      <c r="CP1698" s="1453"/>
      <c r="CQ1698" s="1453"/>
      <c r="CR1698" s="1453"/>
      <c r="CS1698" s="1453"/>
      <c r="CT1698" s="1453"/>
      <c r="CU1698" s="1453"/>
      <c r="CV1698" s="1453"/>
      <c r="CW1698" s="1453"/>
      <c r="CX1698" s="1453"/>
      <c r="CY1698" s="1453"/>
      <c r="CZ1698" s="1453"/>
      <c r="DA1698" s="1453"/>
      <c r="DB1698" s="1453"/>
      <c r="DC1698" s="1453"/>
      <c r="DD1698" s="1453"/>
      <c r="DE1698" s="1453"/>
      <c r="DF1698" s="1453"/>
      <c r="DG1698" s="1453"/>
      <c r="DH1698" s="1453"/>
      <c r="DI1698" s="1453"/>
      <c r="DJ1698" s="1453"/>
      <c r="DK1698" s="1453"/>
      <c r="DL1698" s="1453"/>
      <c r="DM1698" s="1453"/>
      <c r="DN1698" s="1453"/>
      <c r="DO1698" s="1453"/>
      <c r="DP1698" s="1453"/>
      <c r="DQ1698" s="1453"/>
      <c r="DR1698" s="1453"/>
      <c r="DS1698" s="1453"/>
      <c r="DT1698" s="1453"/>
    </row>
    <row r="1699" spans="1:124" s="1543" customFormat="1" ht="21.9" customHeight="1" x14ac:dyDescent="0.3">
      <c r="A1699" s="1453"/>
      <c r="B1699" s="1453"/>
      <c r="C1699" s="1514"/>
      <c r="D1699" s="1514"/>
      <c r="E1699" s="1514"/>
      <c r="F1699" s="1848"/>
      <c r="G1699" s="1930"/>
      <c r="H1699" s="1516"/>
      <c r="I1699" s="1537"/>
      <c r="J1699" s="1537"/>
      <c r="K1699" s="1453"/>
      <c r="L1699" s="1453"/>
      <c r="M1699" s="1453"/>
      <c r="N1699" s="1514"/>
      <c r="O1699" s="1453"/>
      <c r="P1699" s="1453"/>
      <c r="Q1699" s="1453"/>
      <c r="R1699" s="1453"/>
      <c r="S1699" s="1453"/>
      <c r="T1699" s="1452"/>
      <c r="U1699"/>
      <c r="V1699"/>
      <c r="W1699" s="1453"/>
      <c r="X1699" s="1453"/>
      <c r="Y1699" s="1453"/>
      <c r="Z1699" s="1453"/>
      <c r="AA1699" s="1453"/>
      <c r="AB1699" s="1453"/>
      <c r="AC1699" s="1453"/>
      <c r="AD1699" s="1453"/>
      <c r="AE1699" s="1453"/>
      <c r="AF1699" s="1453"/>
      <c r="AG1699" s="1453"/>
      <c r="AH1699" s="1453"/>
      <c r="AI1699" s="1453"/>
      <c r="AJ1699" s="1453"/>
      <c r="AK1699" s="1453"/>
      <c r="AL1699" s="1453"/>
      <c r="AM1699" s="1453"/>
      <c r="AN1699" s="1453"/>
      <c r="AO1699" s="1453"/>
      <c r="AP1699" s="1453"/>
      <c r="AQ1699" s="1453"/>
      <c r="AR1699" s="1454"/>
      <c r="AS1699" s="1453"/>
      <c r="AT1699" s="1453"/>
      <c r="AU1699" s="1453"/>
      <c r="AV1699" s="1453"/>
      <c r="AW1699" s="1453"/>
      <c r="AX1699" s="1453"/>
      <c r="AY1699" s="1453"/>
      <c r="AZ1699" s="1453"/>
      <c r="BA1699" s="1453"/>
      <c r="BB1699" s="1453"/>
      <c r="BC1699" s="1453"/>
      <c r="BD1699" s="1453"/>
      <c r="BE1699" s="1453"/>
      <c r="BF1699" s="1453"/>
      <c r="BG1699" s="1453"/>
      <c r="BH1699" s="1453"/>
      <c r="BI1699" s="1453"/>
      <c r="BJ1699" s="1453"/>
      <c r="BK1699" s="1453"/>
      <c r="BL1699" s="1453"/>
      <c r="BM1699" s="1453"/>
      <c r="BN1699" s="1453"/>
      <c r="BO1699" s="1453"/>
      <c r="BP1699" s="1453"/>
      <c r="BQ1699" s="1453"/>
      <c r="BR1699" s="1453"/>
      <c r="BS1699" s="1453"/>
      <c r="BT1699" s="1453"/>
      <c r="BU1699" s="1453"/>
      <c r="BV1699" s="1453"/>
      <c r="BW1699" s="1453"/>
      <c r="BX1699" s="1453"/>
      <c r="BY1699" s="1453"/>
      <c r="BZ1699" s="1453"/>
      <c r="CA1699" s="1453"/>
      <c r="CB1699" s="1453"/>
      <c r="CC1699" s="1453"/>
      <c r="CD1699" s="1453"/>
      <c r="CE1699" s="1453"/>
      <c r="CF1699" s="1453"/>
      <c r="CG1699" s="1453"/>
      <c r="CH1699" s="1453"/>
      <c r="CI1699" s="1453"/>
      <c r="CJ1699" s="1453"/>
      <c r="CK1699" s="1453"/>
      <c r="CL1699" s="1453"/>
      <c r="CM1699" s="1453"/>
      <c r="CN1699" s="1453"/>
      <c r="CO1699" s="1453"/>
      <c r="CP1699" s="1453"/>
      <c r="CQ1699" s="1453"/>
      <c r="CR1699" s="1453"/>
      <c r="CS1699" s="1453"/>
      <c r="CT1699" s="1453"/>
      <c r="CU1699" s="1453"/>
      <c r="CV1699" s="1453"/>
      <c r="CW1699" s="1453"/>
      <c r="CX1699" s="1453"/>
      <c r="CY1699" s="1453"/>
      <c r="CZ1699" s="1453"/>
      <c r="DA1699" s="1453"/>
      <c r="DB1699" s="1453"/>
      <c r="DC1699" s="1453"/>
      <c r="DD1699" s="1453"/>
      <c r="DE1699" s="1453"/>
      <c r="DF1699" s="1453"/>
      <c r="DG1699" s="1453"/>
      <c r="DH1699" s="1453"/>
      <c r="DI1699" s="1453"/>
      <c r="DJ1699" s="1453"/>
      <c r="DK1699" s="1453"/>
      <c r="DL1699" s="1453"/>
      <c r="DM1699" s="1453"/>
      <c r="DN1699" s="1453"/>
      <c r="DO1699" s="1453"/>
      <c r="DP1699" s="1453"/>
      <c r="DQ1699" s="1453"/>
      <c r="DR1699" s="1453"/>
      <c r="DS1699" s="1453"/>
      <c r="DT1699" s="1453"/>
    </row>
    <row r="1700" spans="1:124" s="1543" customFormat="1" ht="21.9" customHeight="1" x14ac:dyDescent="0.3">
      <c r="A1700" s="1453"/>
      <c r="B1700" s="1453"/>
      <c r="C1700" s="1514"/>
      <c r="D1700" s="1514"/>
      <c r="E1700" s="1514"/>
      <c r="F1700" s="1848"/>
      <c r="G1700" s="1930"/>
      <c r="H1700" s="1516"/>
      <c r="I1700" s="1537"/>
      <c r="J1700" s="1537"/>
      <c r="K1700" s="1453"/>
      <c r="L1700" s="1453"/>
      <c r="M1700" s="1453"/>
      <c r="N1700" s="1514"/>
      <c r="O1700" s="1453"/>
      <c r="P1700" s="1453"/>
      <c r="Q1700" s="1453"/>
      <c r="R1700" s="1453"/>
      <c r="S1700" s="1453"/>
      <c r="T1700" s="1452"/>
      <c r="U1700"/>
      <c r="V1700"/>
      <c r="W1700" s="1453"/>
      <c r="X1700" s="1453"/>
      <c r="Y1700" s="1453"/>
      <c r="Z1700" s="1453"/>
      <c r="AA1700" s="1453"/>
      <c r="AB1700" s="1453"/>
      <c r="AC1700" s="1453"/>
      <c r="AD1700" s="1453"/>
      <c r="AE1700" s="1453"/>
      <c r="AF1700" s="1453"/>
      <c r="AG1700" s="1453"/>
      <c r="AH1700" s="1453"/>
      <c r="AI1700" s="1453"/>
      <c r="AJ1700" s="1453"/>
      <c r="AK1700" s="1453"/>
      <c r="AL1700" s="1453"/>
      <c r="AM1700" s="1453"/>
      <c r="AN1700" s="1453"/>
      <c r="AO1700" s="1453"/>
      <c r="AP1700" s="1453"/>
      <c r="AQ1700" s="1453"/>
      <c r="AR1700" s="1454"/>
      <c r="AS1700" s="1453"/>
      <c r="AT1700" s="1453"/>
      <c r="AU1700" s="1453"/>
      <c r="AV1700" s="1453"/>
      <c r="AW1700" s="1453"/>
      <c r="AX1700" s="1453"/>
      <c r="AY1700" s="1453"/>
      <c r="AZ1700" s="1453"/>
      <c r="BA1700" s="1453"/>
      <c r="BB1700" s="1453"/>
      <c r="BC1700" s="1453"/>
      <c r="BD1700" s="1453"/>
      <c r="BE1700" s="1453"/>
      <c r="BF1700" s="1453"/>
      <c r="BG1700" s="1453"/>
      <c r="BH1700" s="1453"/>
      <c r="BI1700" s="1453"/>
      <c r="BJ1700" s="1453"/>
      <c r="BK1700" s="1453"/>
      <c r="BL1700" s="1453"/>
      <c r="BM1700" s="1453"/>
      <c r="BN1700" s="1453"/>
      <c r="BO1700" s="1453"/>
      <c r="BP1700" s="1453"/>
      <c r="BQ1700" s="1453"/>
      <c r="BR1700" s="1453"/>
      <c r="BS1700" s="1453"/>
      <c r="BT1700" s="1453"/>
      <c r="BU1700" s="1453"/>
      <c r="BV1700" s="1453"/>
      <c r="BW1700" s="1453"/>
      <c r="BX1700" s="1453"/>
      <c r="BY1700" s="1453"/>
      <c r="BZ1700" s="1453"/>
      <c r="CA1700" s="1453"/>
      <c r="CB1700" s="1453"/>
      <c r="CC1700" s="1453"/>
      <c r="CD1700" s="1453"/>
      <c r="CE1700" s="1453"/>
      <c r="CF1700" s="1453"/>
      <c r="CG1700" s="1453"/>
      <c r="CH1700" s="1453"/>
      <c r="CI1700" s="1453"/>
      <c r="CJ1700" s="1453"/>
      <c r="CK1700" s="1453"/>
      <c r="CL1700" s="1453"/>
      <c r="CM1700" s="1453"/>
      <c r="CN1700" s="1453"/>
      <c r="CO1700" s="1453"/>
      <c r="CP1700" s="1453"/>
      <c r="CQ1700" s="1453"/>
      <c r="CR1700" s="1453"/>
      <c r="CS1700" s="1453"/>
      <c r="CT1700" s="1453"/>
      <c r="CU1700" s="1453"/>
      <c r="CV1700" s="1453"/>
      <c r="CW1700" s="1453"/>
      <c r="CX1700" s="1453"/>
      <c r="CY1700" s="1453"/>
      <c r="CZ1700" s="1453"/>
      <c r="DA1700" s="1453"/>
      <c r="DB1700" s="1453"/>
      <c r="DC1700" s="1453"/>
      <c r="DD1700" s="1453"/>
      <c r="DE1700" s="1453"/>
      <c r="DF1700" s="1453"/>
      <c r="DG1700" s="1453"/>
      <c r="DH1700" s="1453"/>
      <c r="DI1700" s="1453"/>
      <c r="DJ1700" s="1453"/>
      <c r="DK1700" s="1453"/>
      <c r="DL1700" s="1453"/>
      <c r="DM1700" s="1453"/>
      <c r="DN1700" s="1453"/>
      <c r="DO1700" s="1453"/>
      <c r="DP1700" s="1453"/>
      <c r="DQ1700" s="1453"/>
      <c r="DR1700" s="1453"/>
      <c r="DS1700" s="1453"/>
      <c r="DT1700" s="1453"/>
    </row>
    <row r="1701" spans="1:124" s="1543" customFormat="1" ht="21.9" customHeight="1" x14ac:dyDescent="0.3">
      <c r="A1701" s="1453"/>
      <c r="B1701" s="1453"/>
      <c r="C1701" s="1514"/>
      <c r="D1701" s="1514"/>
      <c r="E1701" s="1514"/>
      <c r="F1701" s="1848"/>
      <c r="G1701" s="1930"/>
      <c r="H1701" s="1516"/>
      <c r="I1701" s="1537"/>
      <c r="J1701" s="1537"/>
      <c r="K1701" s="1453"/>
      <c r="L1701" s="1453"/>
      <c r="M1701" s="1453"/>
      <c r="N1701" s="1514"/>
      <c r="O1701" s="1453"/>
      <c r="P1701" s="1453"/>
      <c r="Q1701" s="1453"/>
      <c r="R1701" s="1453"/>
      <c r="S1701" s="1453"/>
      <c r="T1701" s="1452"/>
      <c r="U1701"/>
      <c r="V1701"/>
      <c r="W1701" s="1453"/>
      <c r="X1701" s="1453"/>
      <c r="Y1701" s="1453"/>
      <c r="Z1701" s="1453"/>
      <c r="AA1701" s="1453"/>
      <c r="AB1701" s="1453"/>
      <c r="AC1701" s="1453"/>
      <c r="AD1701" s="1453"/>
      <c r="AE1701" s="1453"/>
      <c r="AF1701" s="1453"/>
      <c r="AG1701" s="1453"/>
      <c r="AH1701" s="1453"/>
      <c r="AI1701" s="1453"/>
      <c r="AJ1701" s="1453"/>
      <c r="AK1701" s="1453"/>
      <c r="AL1701" s="1453"/>
      <c r="AM1701" s="1453"/>
      <c r="AN1701" s="1453"/>
      <c r="AO1701" s="1453"/>
      <c r="AP1701" s="1453"/>
      <c r="AQ1701" s="1453"/>
      <c r="AR1701" s="1454"/>
      <c r="AS1701" s="1453"/>
      <c r="AT1701" s="1453"/>
      <c r="AU1701" s="1453"/>
      <c r="AV1701" s="1453"/>
      <c r="AW1701" s="1453"/>
      <c r="AX1701" s="1453"/>
      <c r="AY1701" s="1453"/>
      <c r="AZ1701" s="1453"/>
      <c r="BA1701" s="1453"/>
      <c r="BB1701" s="1453"/>
      <c r="BC1701" s="1453"/>
      <c r="BD1701" s="1453"/>
      <c r="BE1701" s="1453"/>
      <c r="BF1701" s="1453"/>
      <c r="BG1701" s="1453"/>
      <c r="BH1701" s="1453"/>
      <c r="BI1701" s="1453"/>
      <c r="BJ1701" s="1453"/>
      <c r="BK1701" s="1453"/>
      <c r="BL1701" s="1453"/>
      <c r="BM1701" s="1453"/>
      <c r="BN1701" s="1453"/>
      <c r="BO1701" s="1453"/>
      <c r="BP1701" s="1453"/>
      <c r="BQ1701" s="1453"/>
      <c r="BR1701" s="1453"/>
      <c r="BS1701" s="1453"/>
      <c r="BT1701" s="1453"/>
      <c r="BU1701" s="1453"/>
      <c r="BV1701" s="1453"/>
      <c r="BW1701" s="1453"/>
      <c r="BX1701" s="1453"/>
      <c r="BY1701" s="1453"/>
      <c r="BZ1701" s="1453"/>
      <c r="CA1701" s="1453"/>
      <c r="CB1701" s="1453"/>
      <c r="CC1701" s="1453"/>
      <c r="CD1701" s="1453"/>
      <c r="CE1701" s="1453"/>
      <c r="CF1701" s="1453"/>
      <c r="CG1701" s="1453"/>
      <c r="CH1701" s="1453"/>
      <c r="CI1701" s="1453"/>
      <c r="CJ1701" s="1453"/>
      <c r="CK1701" s="1453"/>
      <c r="CL1701" s="1453"/>
      <c r="CM1701" s="1453"/>
      <c r="CN1701" s="1453"/>
      <c r="CO1701" s="1453"/>
      <c r="CP1701" s="1453"/>
      <c r="CQ1701" s="1453"/>
      <c r="CR1701" s="1453"/>
      <c r="CS1701" s="1453"/>
      <c r="CT1701" s="1453"/>
      <c r="CU1701" s="1453"/>
      <c r="CV1701" s="1453"/>
      <c r="CW1701" s="1453"/>
      <c r="CX1701" s="1453"/>
      <c r="CY1701" s="1453"/>
      <c r="CZ1701" s="1453"/>
      <c r="DA1701" s="1453"/>
      <c r="DB1701" s="1453"/>
      <c r="DC1701" s="1453"/>
      <c r="DD1701" s="1453"/>
      <c r="DE1701" s="1453"/>
      <c r="DF1701" s="1453"/>
      <c r="DG1701" s="1453"/>
      <c r="DH1701" s="1453"/>
      <c r="DI1701" s="1453"/>
      <c r="DJ1701" s="1453"/>
      <c r="DK1701" s="1453"/>
      <c r="DL1701" s="1453"/>
      <c r="DM1701" s="1453"/>
      <c r="DN1701" s="1453"/>
      <c r="DO1701" s="1453"/>
      <c r="DP1701" s="1453"/>
      <c r="DQ1701" s="1453"/>
      <c r="DR1701" s="1453"/>
      <c r="DS1701" s="1453"/>
      <c r="DT1701" s="1453"/>
    </row>
    <row r="1702" spans="1:124" s="1543" customFormat="1" ht="21.9" customHeight="1" x14ac:dyDescent="0.3">
      <c r="A1702" s="1453"/>
      <c r="B1702" s="1453"/>
      <c r="C1702" s="1514"/>
      <c r="D1702" s="1514"/>
      <c r="E1702" s="1514"/>
      <c r="F1702" s="1848"/>
      <c r="G1702" s="1930"/>
      <c r="H1702" s="1516"/>
      <c r="I1702" s="1537"/>
      <c r="J1702" s="1537"/>
      <c r="K1702" s="1453"/>
      <c r="L1702" s="1453"/>
      <c r="M1702" s="1453"/>
      <c r="N1702" s="1514"/>
      <c r="O1702" s="1453"/>
      <c r="P1702" s="1453"/>
      <c r="Q1702" s="1453"/>
      <c r="R1702" s="1453"/>
      <c r="S1702" s="1453"/>
      <c r="T1702" s="1452"/>
      <c r="U1702"/>
      <c r="V1702"/>
      <c r="W1702" s="1453"/>
      <c r="X1702" s="1453"/>
      <c r="Y1702" s="1453"/>
      <c r="Z1702" s="1453"/>
      <c r="AA1702" s="1453"/>
      <c r="AB1702" s="1453"/>
      <c r="AC1702" s="1453"/>
      <c r="AD1702" s="1453"/>
      <c r="AE1702" s="1453"/>
      <c r="AF1702" s="1453"/>
      <c r="AG1702" s="1453"/>
      <c r="AH1702" s="1453"/>
      <c r="AI1702" s="1453"/>
      <c r="AJ1702" s="1453"/>
      <c r="AK1702" s="1453"/>
      <c r="AL1702" s="1453"/>
      <c r="AM1702" s="1453"/>
      <c r="AN1702" s="1453"/>
      <c r="AO1702" s="1453"/>
      <c r="AP1702" s="1453"/>
      <c r="AQ1702" s="1453"/>
      <c r="AR1702" s="1454"/>
      <c r="AS1702" s="1453"/>
      <c r="AT1702" s="1453"/>
      <c r="AU1702" s="1453"/>
      <c r="AV1702" s="1453"/>
      <c r="AW1702" s="1453"/>
      <c r="AX1702" s="1453"/>
      <c r="AY1702" s="1453"/>
      <c r="AZ1702" s="1453"/>
      <c r="BA1702" s="1453"/>
      <c r="BB1702" s="1453"/>
      <c r="BC1702" s="1453"/>
      <c r="BD1702" s="1453"/>
      <c r="BE1702" s="1453"/>
      <c r="BF1702" s="1453"/>
      <c r="BG1702" s="1453"/>
      <c r="BH1702" s="1453"/>
      <c r="BI1702" s="1453"/>
      <c r="BJ1702" s="1453"/>
      <c r="BK1702" s="1453"/>
      <c r="BL1702" s="1453"/>
      <c r="BM1702" s="1453"/>
      <c r="BN1702" s="1453"/>
      <c r="BO1702" s="1453"/>
      <c r="BP1702" s="1453"/>
      <c r="BQ1702" s="1453"/>
      <c r="BR1702" s="1453"/>
      <c r="BS1702" s="1453"/>
      <c r="BT1702" s="1453"/>
      <c r="BU1702" s="1453"/>
      <c r="BV1702" s="1453"/>
      <c r="BW1702" s="1453"/>
      <c r="BX1702" s="1453"/>
      <c r="BY1702" s="1453"/>
      <c r="BZ1702" s="1453"/>
      <c r="CA1702" s="1453"/>
      <c r="CB1702" s="1453"/>
      <c r="CC1702" s="1453"/>
      <c r="CD1702" s="1453"/>
      <c r="CE1702" s="1453"/>
      <c r="CF1702" s="1453"/>
      <c r="CG1702" s="1453"/>
      <c r="CH1702" s="1453"/>
      <c r="CI1702" s="1453"/>
      <c r="CJ1702" s="1453"/>
      <c r="CK1702" s="1453"/>
      <c r="CL1702" s="1453"/>
      <c r="CM1702" s="1453"/>
      <c r="CN1702" s="1453"/>
      <c r="CO1702" s="1453"/>
      <c r="CP1702" s="1453"/>
      <c r="CQ1702" s="1453"/>
      <c r="CR1702" s="1453"/>
      <c r="CS1702" s="1453"/>
      <c r="CT1702" s="1453"/>
      <c r="CU1702" s="1453"/>
      <c r="CV1702" s="1453"/>
      <c r="CW1702" s="1453"/>
      <c r="CX1702" s="1453"/>
      <c r="CY1702" s="1453"/>
      <c r="CZ1702" s="1453"/>
      <c r="DA1702" s="1453"/>
      <c r="DB1702" s="1453"/>
      <c r="DC1702" s="1453"/>
      <c r="DD1702" s="1453"/>
      <c r="DE1702" s="1453"/>
      <c r="DF1702" s="1453"/>
      <c r="DG1702" s="1453"/>
      <c r="DH1702" s="1453"/>
      <c r="DI1702" s="1453"/>
      <c r="DJ1702" s="1453"/>
      <c r="DK1702" s="1453"/>
      <c r="DL1702" s="1453"/>
      <c r="DM1702" s="1453"/>
      <c r="DN1702" s="1453"/>
      <c r="DO1702" s="1453"/>
      <c r="DP1702" s="1453"/>
      <c r="DQ1702" s="1453"/>
      <c r="DR1702" s="1453"/>
      <c r="DS1702" s="1453"/>
      <c r="DT1702" s="1453"/>
    </row>
    <row r="1703" spans="1:124" s="1543" customFormat="1" ht="21.9" customHeight="1" x14ac:dyDescent="0.3">
      <c r="A1703" s="1453"/>
      <c r="B1703" s="1453"/>
      <c r="C1703" s="1514"/>
      <c r="D1703" s="1514"/>
      <c r="E1703" s="1514"/>
      <c r="F1703" s="1848"/>
      <c r="G1703" s="1930"/>
      <c r="H1703" s="1516"/>
      <c r="I1703" s="1537"/>
      <c r="J1703" s="1537"/>
      <c r="K1703" s="1453"/>
      <c r="L1703" s="1453"/>
      <c r="M1703" s="1453"/>
      <c r="N1703" s="1514"/>
      <c r="O1703" s="1453"/>
      <c r="P1703" s="1453"/>
      <c r="Q1703" s="1453"/>
      <c r="R1703" s="1453"/>
      <c r="S1703" s="1453"/>
      <c r="T1703" s="1452"/>
      <c r="U1703"/>
      <c r="V1703"/>
      <c r="W1703" s="1453"/>
      <c r="X1703" s="1453"/>
      <c r="Y1703" s="1453"/>
      <c r="Z1703" s="1453"/>
      <c r="AA1703" s="1453"/>
      <c r="AB1703" s="1453"/>
      <c r="AC1703" s="1453"/>
      <c r="AD1703" s="1453"/>
      <c r="AE1703" s="1453"/>
      <c r="AF1703" s="1453"/>
      <c r="AG1703" s="1453"/>
      <c r="AH1703" s="1453"/>
      <c r="AI1703" s="1453"/>
      <c r="AJ1703" s="1453"/>
      <c r="AK1703" s="1453"/>
      <c r="AL1703" s="1453"/>
      <c r="AM1703" s="1453"/>
      <c r="AN1703" s="1453"/>
      <c r="AO1703" s="1453"/>
      <c r="AP1703" s="1453"/>
      <c r="AQ1703" s="1453"/>
      <c r="AR1703" s="1454"/>
      <c r="AS1703" s="1453"/>
      <c r="AT1703" s="1453"/>
      <c r="AU1703" s="1453"/>
      <c r="AV1703" s="1453"/>
      <c r="AW1703" s="1453"/>
      <c r="AX1703" s="1453"/>
      <c r="AY1703" s="1453"/>
      <c r="AZ1703" s="1453"/>
      <c r="BA1703" s="1453"/>
      <c r="BB1703" s="1453"/>
      <c r="BC1703" s="1453"/>
      <c r="BD1703" s="1453"/>
      <c r="BE1703" s="1453"/>
      <c r="BF1703" s="1453"/>
      <c r="BG1703" s="1453"/>
      <c r="BH1703" s="1453"/>
      <c r="BI1703" s="1453"/>
      <c r="BJ1703" s="1453"/>
      <c r="BK1703" s="1453"/>
      <c r="BL1703" s="1453"/>
      <c r="BM1703" s="1453"/>
      <c r="BN1703" s="1453"/>
      <c r="BO1703" s="1453"/>
      <c r="BP1703" s="1453"/>
      <c r="BQ1703" s="1453"/>
      <c r="BR1703" s="1453"/>
      <c r="BS1703" s="1453"/>
      <c r="BT1703" s="1453"/>
      <c r="BU1703" s="1453"/>
      <c r="BV1703" s="1453"/>
      <c r="BW1703" s="1453"/>
      <c r="BX1703" s="1453"/>
      <c r="BY1703" s="1453"/>
      <c r="BZ1703" s="1453"/>
      <c r="CA1703" s="1453"/>
      <c r="CB1703" s="1453"/>
      <c r="CC1703" s="1453"/>
      <c r="CD1703" s="1453"/>
      <c r="CE1703" s="1453"/>
      <c r="CF1703" s="1453"/>
      <c r="CG1703" s="1453"/>
      <c r="CH1703" s="1453"/>
      <c r="CI1703" s="1453"/>
      <c r="CJ1703" s="1453"/>
      <c r="CK1703" s="1453"/>
      <c r="CL1703" s="1453"/>
      <c r="CM1703" s="1453"/>
      <c r="CN1703" s="1453"/>
      <c r="CO1703" s="1453"/>
      <c r="CP1703" s="1453"/>
      <c r="CQ1703" s="1453"/>
      <c r="CR1703" s="1453"/>
      <c r="CS1703" s="1453"/>
      <c r="CT1703" s="1453"/>
      <c r="CU1703" s="1453"/>
      <c r="CV1703" s="1453"/>
      <c r="CW1703" s="1453"/>
      <c r="CX1703" s="1453"/>
      <c r="CY1703" s="1453"/>
      <c r="CZ1703" s="1453"/>
      <c r="DA1703" s="1453"/>
      <c r="DB1703" s="1453"/>
      <c r="DC1703" s="1453"/>
      <c r="DD1703" s="1453"/>
      <c r="DE1703" s="1453"/>
      <c r="DF1703" s="1453"/>
      <c r="DG1703" s="1453"/>
      <c r="DH1703" s="1453"/>
      <c r="DI1703" s="1453"/>
      <c r="DJ1703" s="1453"/>
      <c r="DK1703" s="1453"/>
      <c r="DL1703" s="1453"/>
      <c r="DM1703" s="1453"/>
      <c r="DN1703" s="1453"/>
      <c r="DO1703" s="1453"/>
      <c r="DP1703" s="1453"/>
      <c r="DQ1703" s="1453"/>
      <c r="DR1703" s="1453"/>
      <c r="DS1703" s="1453"/>
      <c r="DT1703" s="1453"/>
    </row>
    <row r="1704" spans="1:124" s="1543" customFormat="1" ht="21.9" customHeight="1" x14ac:dyDescent="0.3">
      <c r="A1704" s="1453"/>
      <c r="B1704" s="1453"/>
      <c r="C1704" s="1514"/>
      <c r="D1704" s="1514"/>
      <c r="E1704" s="1514"/>
      <c r="F1704" s="1848"/>
      <c r="G1704" s="1930"/>
      <c r="H1704" s="1516"/>
      <c r="I1704" s="1537"/>
      <c r="J1704" s="1537"/>
      <c r="K1704" s="1453"/>
      <c r="L1704" s="1453"/>
      <c r="M1704" s="1453"/>
      <c r="N1704" s="1514"/>
      <c r="O1704" s="1453"/>
      <c r="P1704" s="1453"/>
      <c r="Q1704" s="1453"/>
      <c r="R1704" s="1453"/>
      <c r="S1704" s="1453"/>
      <c r="T1704" s="1452"/>
      <c r="U1704"/>
      <c r="V1704"/>
      <c r="W1704" s="1453"/>
      <c r="X1704" s="1453"/>
      <c r="Y1704" s="1453"/>
      <c r="Z1704" s="1453"/>
      <c r="AA1704" s="1453"/>
      <c r="AB1704" s="1453"/>
      <c r="AC1704" s="1453"/>
      <c r="AD1704" s="1453"/>
      <c r="AE1704" s="1453"/>
      <c r="AF1704" s="1453"/>
      <c r="AG1704" s="1453"/>
      <c r="AH1704" s="1453"/>
      <c r="AI1704" s="1453"/>
      <c r="AJ1704" s="1453"/>
      <c r="AK1704" s="1453"/>
      <c r="AL1704" s="1453"/>
      <c r="AM1704" s="1453"/>
      <c r="AN1704" s="1453"/>
      <c r="AO1704" s="1453"/>
      <c r="AP1704" s="1453"/>
      <c r="AQ1704" s="1453"/>
      <c r="AR1704" s="1454"/>
      <c r="AS1704" s="1453"/>
      <c r="AT1704" s="1453"/>
      <c r="AU1704" s="1453"/>
      <c r="AV1704" s="1453"/>
      <c r="AW1704" s="1453"/>
      <c r="AX1704" s="1453"/>
      <c r="AY1704" s="1453"/>
      <c r="AZ1704" s="1453"/>
      <c r="BA1704" s="1453"/>
      <c r="BB1704" s="1453"/>
      <c r="BC1704" s="1453"/>
      <c r="BD1704" s="1453"/>
      <c r="BE1704" s="1453"/>
      <c r="BF1704" s="1453"/>
      <c r="BG1704" s="1453"/>
      <c r="BH1704" s="1453"/>
      <c r="BI1704" s="1453"/>
      <c r="BJ1704" s="1453"/>
      <c r="BK1704" s="1453"/>
      <c r="BL1704" s="1453"/>
      <c r="BM1704" s="1453"/>
      <c r="BN1704" s="1453"/>
      <c r="BO1704" s="1453"/>
      <c r="BP1704" s="1453"/>
      <c r="BQ1704" s="1453"/>
      <c r="BR1704" s="1453"/>
      <c r="BS1704" s="1453"/>
      <c r="BT1704" s="1453"/>
      <c r="BU1704" s="1453"/>
      <c r="BV1704" s="1453"/>
      <c r="BW1704" s="1453"/>
      <c r="BX1704" s="1453"/>
      <c r="BY1704" s="1453"/>
      <c r="BZ1704" s="1453"/>
      <c r="CA1704" s="1453"/>
      <c r="CB1704" s="1453"/>
      <c r="CC1704" s="1453"/>
      <c r="CD1704" s="1453"/>
      <c r="CE1704" s="1453"/>
      <c r="CF1704" s="1453"/>
      <c r="CG1704" s="1453"/>
      <c r="CH1704" s="1453"/>
      <c r="CI1704" s="1453"/>
      <c r="CJ1704" s="1453"/>
      <c r="CK1704" s="1453"/>
      <c r="CL1704" s="1453"/>
      <c r="CM1704" s="1453"/>
      <c r="CN1704" s="1453"/>
      <c r="CO1704" s="1453"/>
      <c r="CP1704" s="1453"/>
      <c r="CQ1704" s="1453"/>
      <c r="CR1704" s="1453"/>
      <c r="CS1704" s="1453"/>
      <c r="CT1704" s="1453"/>
      <c r="CU1704" s="1453"/>
      <c r="CV1704" s="1453"/>
      <c r="CW1704" s="1453"/>
      <c r="CX1704" s="1453"/>
      <c r="CY1704" s="1453"/>
      <c r="CZ1704" s="1453"/>
      <c r="DA1704" s="1453"/>
      <c r="DB1704" s="1453"/>
      <c r="DC1704" s="1453"/>
      <c r="DD1704" s="1453"/>
      <c r="DE1704" s="1453"/>
      <c r="DF1704" s="1453"/>
      <c r="DG1704" s="1453"/>
      <c r="DH1704" s="1453"/>
      <c r="DI1704" s="1453"/>
      <c r="DJ1704" s="1453"/>
      <c r="DK1704" s="1453"/>
      <c r="DL1704" s="1453"/>
      <c r="DM1704" s="1453"/>
      <c r="DN1704" s="1453"/>
      <c r="DO1704" s="1453"/>
      <c r="DP1704" s="1453"/>
      <c r="DQ1704" s="1453"/>
      <c r="DR1704" s="1453"/>
      <c r="DS1704" s="1453"/>
      <c r="DT1704" s="1453"/>
    </row>
    <row r="1705" spans="1:124" s="1543" customFormat="1" ht="21.9" customHeight="1" x14ac:dyDescent="0.3">
      <c r="A1705" s="1453"/>
      <c r="B1705" s="1453"/>
      <c r="C1705" s="1514"/>
      <c r="D1705" s="1514"/>
      <c r="E1705" s="1514"/>
      <c r="F1705" s="1848"/>
      <c r="G1705" s="1930"/>
      <c r="H1705" s="1516"/>
      <c r="I1705" s="1537"/>
      <c r="J1705" s="1537"/>
      <c r="K1705" s="1453"/>
      <c r="L1705" s="1453"/>
      <c r="M1705" s="1453"/>
      <c r="N1705" s="1514"/>
      <c r="O1705" s="1453"/>
      <c r="P1705" s="1453"/>
      <c r="Q1705" s="1453"/>
      <c r="R1705" s="1453"/>
      <c r="S1705" s="1453"/>
      <c r="T1705" s="1452"/>
      <c r="U1705"/>
      <c r="V1705"/>
      <c r="W1705" s="1453"/>
      <c r="X1705" s="1453"/>
      <c r="Y1705" s="1453"/>
      <c r="Z1705" s="1453"/>
      <c r="AA1705" s="1453"/>
      <c r="AB1705" s="1453"/>
      <c r="AC1705" s="1453"/>
      <c r="AD1705" s="1453"/>
      <c r="AE1705" s="1453"/>
      <c r="AF1705" s="1453"/>
      <c r="AG1705" s="1453"/>
      <c r="AH1705" s="1453"/>
      <c r="AI1705" s="1453"/>
      <c r="AJ1705" s="1453"/>
      <c r="AK1705" s="1453"/>
      <c r="AL1705" s="1453"/>
      <c r="AM1705" s="1453"/>
      <c r="AN1705" s="1453"/>
      <c r="AO1705" s="1453"/>
      <c r="AP1705" s="1453"/>
      <c r="AQ1705" s="1453"/>
      <c r="AR1705" s="1454"/>
      <c r="AS1705" s="1453"/>
      <c r="AT1705" s="1453"/>
      <c r="AU1705" s="1453"/>
      <c r="AV1705" s="1453"/>
      <c r="AW1705" s="1453"/>
      <c r="AX1705" s="1453"/>
      <c r="AY1705" s="1453"/>
      <c r="AZ1705" s="1453"/>
      <c r="BA1705" s="1453"/>
      <c r="BB1705" s="1453"/>
      <c r="BC1705" s="1453"/>
      <c r="BD1705" s="1453"/>
      <c r="BE1705" s="1453"/>
      <c r="BF1705" s="1453"/>
      <c r="BG1705" s="1453"/>
      <c r="BH1705" s="1453"/>
      <c r="BI1705" s="1453"/>
      <c r="BJ1705" s="1453"/>
      <c r="BK1705" s="1453"/>
      <c r="BL1705" s="1453"/>
      <c r="BM1705" s="1453"/>
      <c r="BN1705" s="1453"/>
      <c r="BO1705" s="1453"/>
      <c r="BP1705" s="1453"/>
      <c r="BQ1705" s="1453"/>
      <c r="BR1705" s="1453"/>
      <c r="BS1705" s="1453"/>
      <c r="BT1705" s="1453"/>
      <c r="BU1705" s="1453"/>
      <c r="BV1705" s="1453"/>
      <c r="BW1705" s="1453"/>
      <c r="BX1705" s="1453"/>
      <c r="BY1705" s="1453"/>
      <c r="BZ1705" s="1453"/>
      <c r="CA1705" s="1453"/>
      <c r="CB1705" s="1453"/>
      <c r="CC1705" s="1453"/>
      <c r="CD1705" s="1453"/>
      <c r="CE1705" s="1453"/>
      <c r="CF1705" s="1453"/>
      <c r="CG1705" s="1453"/>
      <c r="CH1705" s="1453"/>
      <c r="CI1705" s="1453"/>
      <c r="CJ1705" s="1453"/>
      <c r="CK1705" s="1453"/>
      <c r="CL1705" s="1453"/>
      <c r="CM1705" s="1453"/>
      <c r="CN1705" s="1453"/>
      <c r="CO1705" s="1453"/>
      <c r="CP1705" s="1453"/>
      <c r="CQ1705" s="1453"/>
      <c r="CR1705" s="1453"/>
      <c r="CS1705" s="1453"/>
      <c r="CT1705" s="1453"/>
      <c r="CU1705" s="1453"/>
      <c r="CV1705" s="1453"/>
      <c r="CW1705" s="1453"/>
      <c r="CX1705" s="1453"/>
      <c r="CY1705" s="1453"/>
      <c r="CZ1705" s="1453"/>
      <c r="DA1705" s="1453"/>
      <c r="DB1705" s="1453"/>
      <c r="DC1705" s="1453"/>
      <c r="DD1705" s="1453"/>
      <c r="DE1705" s="1453"/>
      <c r="DF1705" s="1453"/>
      <c r="DG1705" s="1453"/>
      <c r="DH1705" s="1453"/>
      <c r="DI1705" s="1453"/>
      <c r="DJ1705" s="1453"/>
      <c r="DK1705" s="1453"/>
      <c r="DL1705" s="1453"/>
      <c r="DM1705" s="1453"/>
      <c r="DN1705" s="1453"/>
      <c r="DO1705" s="1453"/>
      <c r="DP1705" s="1453"/>
      <c r="DQ1705" s="1453"/>
      <c r="DR1705" s="1453"/>
      <c r="DS1705" s="1453"/>
      <c r="DT1705" s="1453"/>
    </row>
    <row r="1706" spans="1:124" s="1543" customFormat="1" ht="21.9" customHeight="1" x14ac:dyDescent="0.3">
      <c r="A1706" s="1453"/>
      <c r="B1706" s="1453"/>
      <c r="C1706" s="1514"/>
      <c r="D1706" s="1514"/>
      <c r="E1706" s="1514"/>
      <c r="F1706" s="1848"/>
      <c r="G1706" s="1930"/>
      <c r="H1706" s="1516"/>
      <c r="I1706" s="1537"/>
      <c r="J1706" s="1537"/>
      <c r="K1706" s="1453"/>
      <c r="L1706" s="1453"/>
      <c r="M1706" s="1453"/>
      <c r="N1706" s="1514"/>
      <c r="O1706" s="1453"/>
      <c r="P1706" s="1453"/>
      <c r="Q1706" s="1453"/>
      <c r="R1706" s="1453"/>
      <c r="S1706" s="1453"/>
      <c r="T1706" s="1452"/>
      <c r="U1706"/>
      <c r="V1706"/>
      <c r="W1706" s="1453"/>
      <c r="X1706" s="1453"/>
      <c r="Y1706" s="1453"/>
      <c r="Z1706" s="1453"/>
      <c r="AA1706" s="1453"/>
      <c r="AB1706" s="1453"/>
      <c r="AC1706" s="1453"/>
      <c r="AD1706" s="1453"/>
      <c r="AE1706" s="1453"/>
      <c r="AF1706" s="1453"/>
      <c r="AG1706" s="1453"/>
      <c r="AH1706" s="1453"/>
      <c r="AI1706" s="1453"/>
      <c r="AJ1706" s="1453"/>
      <c r="AK1706" s="1453"/>
      <c r="AL1706" s="1453"/>
      <c r="AM1706" s="1453"/>
      <c r="AN1706" s="1453"/>
      <c r="AO1706" s="1453"/>
      <c r="AP1706" s="1453"/>
      <c r="AQ1706" s="1453"/>
      <c r="AR1706" s="1454"/>
      <c r="AS1706" s="1453"/>
      <c r="AT1706" s="1453"/>
      <c r="AU1706" s="1453"/>
      <c r="AV1706" s="1453"/>
      <c r="AW1706" s="1453"/>
      <c r="AX1706" s="1453"/>
      <c r="AY1706" s="1453"/>
      <c r="AZ1706" s="1453"/>
      <c r="BA1706" s="1453"/>
      <c r="BB1706" s="1453"/>
      <c r="BC1706" s="1453"/>
      <c r="BD1706" s="1453"/>
      <c r="BE1706" s="1453"/>
      <c r="BF1706" s="1453"/>
      <c r="BG1706" s="1453"/>
      <c r="BH1706" s="1453"/>
      <c r="BI1706" s="1453"/>
      <c r="BJ1706" s="1453"/>
      <c r="BK1706" s="1453"/>
      <c r="BL1706" s="1453"/>
      <c r="BM1706" s="1453"/>
      <c r="BN1706" s="1453"/>
      <c r="BO1706" s="1453"/>
      <c r="BP1706" s="1453"/>
      <c r="BQ1706" s="1453"/>
      <c r="BR1706" s="1453"/>
      <c r="BS1706" s="1453"/>
      <c r="BT1706" s="1453"/>
      <c r="BU1706" s="1453"/>
      <c r="BV1706" s="1453"/>
      <c r="BW1706" s="1453"/>
      <c r="BX1706" s="1453"/>
      <c r="BY1706" s="1453"/>
      <c r="BZ1706" s="1453"/>
      <c r="CA1706" s="1453"/>
      <c r="CB1706" s="1453"/>
      <c r="CC1706" s="1453"/>
      <c r="CD1706" s="1453"/>
      <c r="CE1706" s="1453"/>
      <c r="CF1706" s="1453"/>
      <c r="CG1706" s="1453"/>
      <c r="CH1706" s="1453"/>
      <c r="CI1706" s="1453"/>
      <c r="CJ1706" s="1453"/>
      <c r="CK1706" s="1453"/>
      <c r="CL1706" s="1453"/>
      <c r="CM1706" s="1453"/>
      <c r="CN1706" s="1453"/>
      <c r="CO1706" s="1453"/>
      <c r="CP1706" s="1453"/>
      <c r="CQ1706" s="1453"/>
      <c r="CR1706" s="1453"/>
      <c r="CS1706" s="1453"/>
      <c r="CT1706" s="1453"/>
      <c r="CU1706" s="1453"/>
      <c r="CV1706" s="1453"/>
      <c r="CW1706" s="1453"/>
      <c r="CX1706" s="1453"/>
      <c r="CY1706" s="1453"/>
      <c r="CZ1706" s="1453"/>
      <c r="DA1706" s="1453"/>
      <c r="DB1706" s="1453"/>
      <c r="DC1706" s="1453"/>
      <c r="DD1706" s="1453"/>
      <c r="DE1706" s="1453"/>
      <c r="DF1706" s="1453"/>
      <c r="DG1706" s="1453"/>
      <c r="DH1706" s="1453"/>
      <c r="DI1706" s="1453"/>
      <c r="DJ1706" s="1453"/>
      <c r="DK1706" s="1453"/>
      <c r="DL1706" s="1453"/>
      <c r="DM1706" s="1453"/>
      <c r="DN1706" s="1453"/>
      <c r="DO1706" s="1453"/>
      <c r="DP1706" s="1453"/>
      <c r="DQ1706" s="1453"/>
      <c r="DR1706" s="1453"/>
      <c r="DS1706" s="1453"/>
      <c r="DT1706" s="1453"/>
    </row>
    <row r="1707" spans="1:124" s="1543" customFormat="1" ht="21.9" customHeight="1" x14ac:dyDescent="0.3">
      <c r="A1707" s="1453"/>
      <c r="B1707" s="1453"/>
      <c r="C1707" s="1514"/>
      <c r="D1707" s="1514"/>
      <c r="E1707" s="1514"/>
      <c r="F1707" s="1848"/>
      <c r="G1707" s="1930"/>
      <c r="H1707" s="1516"/>
      <c r="I1707" s="1537"/>
      <c r="J1707" s="1537"/>
      <c r="K1707" s="1453"/>
      <c r="L1707" s="1453"/>
      <c r="M1707" s="1453"/>
      <c r="N1707" s="1514"/>
      <c r="O1707" s="1453"/>
      <c r="P1707" s="1453"/>
      <c r="Q1707" s="1453"/>
      <c r="R1707" s="1453"/>
      <c r="S1707" s="1453"/>
      <c r="T1707" s="1452"/>
      <c r="U1707"/>
      <c r="V1707"/>
      <c r="W1707" s="1453"/>
      <c r="X1707" s="1453"/>
      <c r="Y1707" s="1453"/>
      <c r="Z1707" s="1453"/>
      <c r="AA1707" s="1453"/>
      <c r="AB1707" s="1453"/>
      <c r="AC1707" s="1453"/>
      <c r="AD1707" s="1453"/>
      <c r="AE1707" s="1453"/>
      <c r="AF1707" s="1453"/>
      <c r="AG1707" s="1453"/>
      <c r="AH1707" s="1453"/>
      <c r="AI1707" s="1453"/>
      <c r="AJ1707" s="1453"/>
      <c r="AK1707" s="1453"/>
      <c r="AL1707" s="1453"/>
      <c r="AM1707" s="1453"/>
      <c r="AN1707" s="1453"/>
      <c r="AO1707" s="1453"/>
      <c r="AP1707" s="1453"/>
      <c r="AQ1707" s="1453"/>
      <c r="AR1707" s="1454"/>
      <c r="AS1707" s="1453"/>
      <c r="AT1707" s="1453"/>
      <c r="AU1707" s="1453"/>
      <c r="AV1707" s="1453"/>
      <c r="AW1707" s="1453"/>
      <c r="AX1707" s="1453"/>
      <c r="AY1707" s="1453"/>
      <c r="AZ1707" s="1453"/>
      <c r="BA1707" s="1453"/>
      <c r="BB1707" s="1453"/>
      <c r="BC1707" s="1453"/>
      <c r="BD1707" s="1453"/>
      <c r="BE1707" s="1453"/>
      <c r="BF1707" s="1453"/>
      <c r="BG1707" s="1453"/>
      <c r="BH1707" s="1453"/>
      <c r="BI1707" s="1453"/>
      <c r="BJ1707" s="1453"/>
      <c r="BK1707" s="1453"/>
      <c r="BL1707" s="1453"/>
      <c r="BM1707" s="1453"/>
      <c r="BN1707" s="1453"/>
      <c r="BO1707" s="1453"/>
      <c r="BP1707" s="1453"/>
      <c r="BQ1707" s="1453"/>
      <c r="BR1707" s="1453"/>
      <c r="BS1707" s="1453"/>
      <c r="BT1707" s="1453"/>
      <c r="BU1707" s="1453"/>
      <c r="BV1707" s="1453"/>
      <c r="BW1707" s="1453"/>
      <c r="BX1707" s="1453"/>
      <c r="BY1707" s="1453"/>
      <c r="BZ1707" s="1453"/>
      <c r="CA1707" s="1453"/>
      <c r="CB1707" s="1453"/>
      <c r="CC1707" s="1453"/>
      <c r="CD1707" s="1453"/>
      <c r="CE1707" s="1453"/>
      <c r="CF1707" s="1453"/>
      <c r="CG1707" s="1453"/>
      <c r="CH1707" s="1453"/>
      <c r="CI1707" s="1453"/>
      <c r="CJ1707" s="1453"/>
      <c r="CK1707" s="1453"/>
      <c r="CL1707" s="1453"/>
      <c r="CM1707" s="1453"/>
      <c r="CN1707" s="1453"/>
      <c r="CO1707" s="1453"/>
      <c r="CP1707" s="1453"/>
      <c r="CQ1707" s="1453"/>
      <c r="CR1707" s="1453"/>
      <c r="CS1707" s="1453"/>
      <c r="CT1707" s="1453"/>
      <c r="CU1707" s="1453"/>
      <c r="CV1707" s="1453"/>
      <c r="CW1707" s="1453"/>
      <c r="CX1707" s="1453"/>
      <c r="CY1707" s="1453"/>
      <c r="CZ1707" s="1453"/>
      <c r="DA1707" s="1453"/>
      <c r="DB1707" s="1453"/>
      <c r="DC1707" s="1453"/>
      <c r="DD1707" s="1453"/>
      <c r="DE1707" s="1453"/>
      <c r="DF1707" s="1453"/>
      <c r="DG1707" s="1453"/>
      <c r="DH1707" s="1453"/>
      <c r="DI1707" s="1453"/>
      <c r="DJ1707" s="1453"/>
      <c r="DK1707" s="1453"/>
      <c r="DL1707" s="1453"/>
      <c r="DM1707" s="1453"/>
      <c r="DN1707" s="1453"/>
      <c r="DO1707" s="1453"/>
      <c r="DP1707" s="1453"/>
      <c r="DQ1707" s="1453"/>
      <c r="DR1707" s="1453"/>
      <c r="DS1707" s="1453"/>
      <c r="DT1707" s="1453"/>
    </row>
    <row r="1708" spans="1:124" s="1543" customFormat="1" ht="21.9" customHeight="1" x14ac:dyDescent="0.3">
      <c r="A1708" s="1453"/>
      <c r="B1708" s="1453"/>
      <c r="C1708" s="1514"/>
      <c r="D1708" s="1514"/>
      <c r="E1708" s="1514"/>
      <c r="F1708" s="1848"/>
      <c r="G1708" s="1930"/>
      <c r="H1708" s="1516"/>
      <c r="I1708" s="1537"/>
      <c r="J1708" s="1537"/>
      <c r="K1708" s="1453"/>
      <c r="L1708" s="1453"/>
      <c r="M1708" s="1453"/>
      <c r="N1708" s="1514"/>
      <c r="O1708" s="1453"/>
      <c r="P1708" s="1453"/>
      <c r="Q1708" s="1453"/>
      <c r="R1708" s="1453"/>
      <c r="S1708" s="1453"/>
      <c r="T1708" s="1452"/>
      <c r="U1708"/>
      <c r="V1708"/>
      <c r="W1708" s="1453"/>
      <c r="X1708" s="1453"/>
      <c r="Y1708" s="1453"/>
      <c r="Z1708" s="1453"/>
      <c r="AA1708" s="1453"/>
      <c r="AB1708" s="1453"/>
      <c r="AC1708" s="1453"/>
      <c r="AD1708" s="1453"/>
      <c r="AE1708" s="1453"/>
      <c r="AF1708" s="1453"/>
      <c r="AG1708" s="1453"/>
      <c r="AH1708" s="1453"/>
      <c r="AI1708" s="1453"/>
      <c r="AJ1708" s="1453"/>
      <c r="AK1708" s="1453"/>
      <c r="AL1708" s="1453"/>
      <c r="AM1708" s="1453"/>
      <c r="AN1708" s="1453"/>
      <c r="AO1708" s="1453"/>
      <c r="AP1708" s="1453"/>
      <c r="AQ1708" s="1453"/>
      <c r="AR1708" s="1454"/>
      <c r="AS1708" s="1453"/>
      <c r="AT1708" s="1453"/>
      <c r="AU1708" s="1453"/>
      <c r="AV1708" s="1453"/>
      <c r="AW1708" s="1453"/>
      <c r="AX1708" s="1453"/>
      <c r="AY1708" s="1453"/>
      <c r="AZ1708" s="1453"/>
      <c r="BA1708" s="1453"/>
      <c r="BB1708" s="1453"/>
      <c r="BC1708" s="1453"/>
      <c r="BD1708" s="1453"/>
      <c r="BE1708" s="1453"/>
      <c r="BF1708" s="1453"/>
      <c r="BG1708" s="1453"/>
      <c r="BH1708" s="1453"/>
      <c r="BI1708" s="1453"/>
      <c r="BJ1708" s="1453"/>
      <c r="BK1708" s="1453"/>
      <c r="BL1708" s="1453"/>
      <c r="BM1708" s="1453"/>
      <c r="BN1708" s="1453"/>
      <c r="BO1708" s="1453"/>
      <c r="BP1708" s="1453"/>
      <c r="BQ1708" s="1453"/>
      <c r="BR1708" s="1453"/>
      <c r="BS1708" s="1453"/>
      <c r="BT1708" s="1453"/>
      <c r="BU1708" s="1453"/>
      <c r="BV1708" s="1453"/>
      <c r="BW1708" s="1453"/>
      <c r="BX1708" s="1453"/>
      <c r="BY1708" s="1453"/>
      <c r="BZ1708" s="1453"/>
      <c r="CA1708" s="1453"/>
      <c r="CB1708" s="1453"/>
      <c r="CC1708" s="1453"/>
      <c r="CD1708" s="1453"/>
      <c r="CE1708" s="1453"/>
      <c r="CF1708" s="1453"/>
      <c r="CG1708" s="1453"/>
      <c r="CH1708" s="1453"/>
      <c r="CI1708" s="1453"/>
      <c r="CJ1708" s="1453"/>
      <c r="CK1708" s="1453"/>
      <c r="CL1708" s="1453"/>
      <c r="CM1708" s="1453"/>
      <c r="CN1708" s="1453"/>
      <c r="CO1708" s="1453"/>
      <c r="CP1708" s="1453"/>
      <c r="CQ1708" s="1453"/>
      <c r="CR1708" s="1453"/>
      <c r="CS1708" s="1453"/>
      <c r="CT1708" s="1453"/>
      <c r="CU1708" s="1453"/>
      <c r="CV1708" s="1453"/>
      <c r="CW1708" s="1453"/>
      <c r="CX1708" s="1453"/>
      <c r="CY1708" s="1453"/>
      <c r="CZ1708" s="1453"/>
      <c r="DA1708" s="1453"/>
      <c r="DB1708" s="1453"/>
      <c r="DC1708" s="1453"/>
      <c r="DD1708" s="1453"/>
      <c r="DE1708" s="1453"/>
      <c r="DF1708" s="1453"/>
      <c r="DG1708" s="1453"/>
      <c r="DH1708" s="1453"/>
      <c r="DI1708" s="1453"/>
      <c r="DJ1708" s="1453"/>
      <c r="DK1708" s="1453"/>
      <c r="DL1708" s="1453"/>
      <c r="DM1708" s="1453"/>
      <c r="DN1708" s="1453"/>
      <c r="DO1708" s="1453"/>
      <c r="DP1708" s="1453"/>
      <c r="DQ1708" s="1453"/>
      <c r="DR1708" s="1453"/>
      <c r="DS1708" s="1453"/>
      <c r="DT1708" s="1453"/>
    </row>
    <row r="1709" spans="1:124" s="1543" customFormat="1" ht="21.9" customHeight="1" x14ac:dyDescent="0.3">
      <c r="A1709" s="1453"/>
      <c r="B1709" s="1453"/>
      <c r="C1709" s="1514"/>
      <c r="D1709" s="1514"/>
      <c r="E1709" s="1514"/>
      <c r="F1709" s="1848"/>
      <c r="G1709" s="1930"/>
      <c r="H1709" s="1516"/>
      <c r="I1709" s="1537"/>
      <c r="J1709" s="1537"/>
      <c r="K1709" s="1453"/>
      <c r="L1709" s="1453"/>
      <c r="M1709" s="1453"/>
      <c r="N1709" s="1514"/>
      <c r="O1709" s="1453"/>
      <c r="P1709" s="1453"/>
      <c r="Q1709" s="1453"/>
      <c r="R1709" s="1453"/>
      <c r="S1709" s="1453"/>
      <c r="T1709" s="1452"/>
      <c r="U1709"/>
      <c r="V1709"/>
      <c r="W1709" s="1453"/>
      <c r="X1709" s="1453"/>
      <c r="Y1709" s="1453"/>
      <c r="Z1709" s="1453"/>
      <c r="AA1709" s="1453"/>
      <c r="AB1709" s="1453"/>
      <c r="AC1709" s="1453"/>
      <c r="AD1709" s="1453"/>
      <c r="AE1709" s="1453"/>
      <c r="AF1709" s="1453"/>
      <c r="AG1709" s="1453"/>
      <c r="AH1709" s="1453"/>
      <c r="AI1709" s="1453"/>
      <c r="AJ1709" s="1453"/>
      <c r="AK1709" s="1453"/>
      <c r="AL1709" s="1453"/>
      <c r="AM1709" s="1453"/>
      <c r="AN1709" s="1453"/>
      <c r="AO1709" s="1453"/>
      <c r="AP1709" s="1453"/>
      <c r="AQ1709" s="1453"/>
      <c r="AR1709" s="1454"/>
      <c r="AS1709" s="1453"/>
      <c r="AT1709" s="1453"/>
      <c r="AU1709" s="1453"/>
      <c r="AV1709" s="1453"/>
      <c r="AW1709" s="1453"/>
      <c r="AX1709" s="1453"/>
      <c r="AY1709" s="1453"/>
      <c r="AZ1709" s="1453"/>
      <c r="BA1709" s="1453"/>
      <c r="BB1709" s="1453"/>
      <c r="BC1709" s="1453"/>
      <c r="BD1709" s="1453"/>
      <c r="BE1709" s="1453"/>
      <c r="BF1709" s="1453"/>
      <c r="BG1709" s="1453"/>
      <c r="BH1709" s="1453"/>
      <c r="BI1709" s="1453"/>
      <c r="BJ1709" s="1453"/>
      <c r="BK1709" s="1453"/>
      <c r="BL1709" s="1453"/>
      <c r="BM1709" s="1453"/>
      <c r="BN1709" s="1453"/>
      <c r="BO1709" s="1453"/>
      <c r="BP1709" s="1453"/>
      <c r="BQ1709" s="1453"/>
      <c r="BR1709" s="1453"/>
      <c r="BS1709" s="1453"/>
      <c r="BT1709" s="1453"/>
      <c r="BU1709" s="1453"/>
      <c r="BV1709" s="1453"/>
      <c r="BW1709" s="1453"/>
      <c r="BX1709" s="1453"/>
      <c r="BY1709" s="1453"/>
      <c r="BZ1709" s="1453"/>
      <c r="CA1709" s="1453"/>
      <c r="CB1709" s="1453"/>
      <c r="CC1709" s="1453"/>
      <c r="CD1709" s="1453"/>
      <c r="CE1709" s="1453"/>
      <c r="CF1709" s="1453"/>
      <c r="CG1709" s="1453"/>
      <c r="CH1709" s="1453"/>
      <c r="CI1709" s="1453"/>
      <c r="CJ1709" s="1453"/>
      <c r="CK1709" s="1453"/>
      <c r="CL1709" s="1453"/>
      <c r="CM1709" s="1453"/>
      <c r="CN1709" s="1453"/>
      <c r="CO1709" s="1453"/>
      <c r="CP1709" s="1453"/>
      <c r="CQ1709" s="1453"/>
      <c r="CR1709" s="1453"/>
      <c r="CS1709" s="1453"/>
      <c r="CT1709" s="1453"/>
      <c r="CU1709" s="1453"/>
      <c r="CV1709" s="1453"/>
      <c r="CW1709" s="1453"/>
      <c r="CX1709" s="1453"/>
      <c r="CY1709" s="1453"/>
      <c r="CZ1709" s="1453"/>
      <c r="DA1709" s="1453"/>
      <c r="DB1709" s="1453"/>
      <c r="DC1709" s="1453"/>
      <c r="DD1709" s="1453"/>
      <c r="DE1709" s="1453"/>
      <c r="DF1709" s="1453"/>
      <c r="DG1709" s="1453"/>
      <c r="DH1709" s="1453"/>
      <c r="DI1709" s="1453"/>
      <c r="DJ1709" s="1453"/>
      <c r="DK1709" s="1453"/>
      <c r="DL1709" s="1453"/>
      <c r="DM1709" s="1453"/>
      <c r="DN1709" s="1453"/>
      <c r="DO1709" s="1453"/>
      <c r="DP1709" s="1453"/>
      <c r="DQ1709" s="1453"/>
      <c r="DR1709" s="1453"/>
      <c r="DS1709" s="1453"/>
      <c r="DT1709" s="1453"/>
    </row>
    <row r="1710" spans="1:124" s="1543" customFormat="1" ht="21.9" customHeight="1" x14ac:dyDescent="0.3">
      <c r="A1710" s="1453"/>
      <c r="B1710" s="1453"/>
      <c r="C1710" s="1514"/>
      <c r="D1710" s="1514"/>
      <c r="E1710" s="1514"/>
      <c r="F1710" s="1848"/>
      <c r="G1710" s="1930"/>
      <c r="H1710" s="1516"/>
      <c r="I1710" s="1537"/>
      <c r="J1710" s="1537"/>
      <c r="K1710" s="1453"/>
      <c r="L1710" s="1453"/>
      <c r="M1710" s="1453"/>
      <c r="N1710" s="1514"/>
      <c r="O1710" s="1453"/>
      <c r="P1710" s="1453"/>
      <c r="Q1710" s="1453"/>
      <c r="R1710" s="1453"/>
      <c r="S1710" s="1453"/>
      <c r="T1710" s="1452"/>
      <c r="U1710"/>
      <c r="V1710"/>
      <c r="W1710" s="1453"/>
      <c r="X1710" s="1453"/>
      <c r="Y1710" s="1453"/>
      <c r="Z1710" s="1453"/>
      <c r="AA1710" s="1453"/>
      <c r="AB1710" s="1453"/>
      <c r="AC1710" s="1453"/>
      <c r="AD1710" s="1453"/>
      <c r="AE1710" s="1453"/>
      <c r="AF1710" s="1453"/>
      <c r="AG1710" s="1453"/>
      <c r="AH1710" s="1453"/>
      <c r="AI1710" s="1453"/>
      <c r="AJ1710" s="1453"/>
      <c r="AK1710" s="1453"/>
      <c r="AL1710" s="1453"/>
      <c r="AM1710" s="1453"/>
      <c r="AN1710" s="1453"/>
      <c r="AO1710" s="1453"/>
      <c r="AP1710" s="1453"/>
      <c r="AQ1710" s="1453"/>
      <c r="AR1710" s="1454"/>
      <c r="AS1710" s="1453"/>
      <c r="AT1710" s="1453"/>
      <c r="AU1710" s="1453"/>
      <c r="AV1710" s="1453"/>
      <c r="AW1710" s="1453"/>
      <c r="AX1710" s="1453"/>
      <c r="AY1710" s="1453"/>
      <c r="AZ1710" s="1453"/>
      <c r="BA1710" s="1453"/>
      <c r="BB1710" s="1453"/>
      <c r="BC1710" s="1453"/>
      <c r="BD1710" s="1453"/>
      <c r="BE1710" s="1453"/>
      <c r="BF1710" s="1453"/>
      <c r="BG1710" s="1453"/>
      <c r="BH1710" s="1453"/>
      <c r="BI1710" s="1453"/>
      <c r="BJ1710" s="1453"/>
      <c r="BK1710" s="1453"/>
      <c r="BL1710" s="1453"/>
      <c r="BM1710" s="1453"/>
      <c r="BN1710" s="1453"/>
      <c r="BO1710" s="1453"/>
      <c r="BP1710" s="1453"/>
      <c r="BQ1710" s="1453"/>
      <c r="BR1710" s="1453"/>
      <c r="BS1710" s="1453"/>
      <c r="BT1710" s="1453"/>
      <c r="BU1710" s="1453"/>
      <c r="BV1710" s="1453"/>
      <c r="BW1710" s="1453"/>
      <c r="BX1710" s="1453"/>
      <c r="BY1710" s="1453"/>
      <c r="BZ1710" s="1453"/>
      <c r="CA1710" s="1453"/>
      <c r="CB1710" s="1453"/>
      <c r="CC1710" s="1453"/>
      <c r="CD1710" s="1453"/>
      <c r="CE1710" s="1453"/>
      <c r="CF1710" s="1453"/>
      <c r="CG1710" s="1453"/>
      <c r="CH1710" s="1453"/>
      <c r="CI1710" s="1453"/>
      <c r="CJ1710" s="1453"/>
      <c r="CK1710" s="1453"/>
      <c r="CL1710" s="1453"/>
      <c r="CM1710" s="1453"/>
      <c r="CN1710" s="1453"/>
      <c r="CO1710" s="1453"/>
      <c r="CP1710" s="1453"/>
      <c r="CQ1710" s="1453"/>
      <c r="CR1710" s="1453"/>
      <c r="CS1710" s="1453"/>
      <c r="CT1710" s="1453"/>
      <c r="CU1710" s="1453"/>
      <c r="CV1710" s="1453"/>
      <c r="CW1710" s="1453"/>
      <c r="CX1710" s="1453"/>
      <c r="CY1710" s="1453"/>
      <c r="CZ1710" s="1453"/>
      <c r="DA1710" s="1453"/>
      <c r="DB1710" s="1453"/>
      <c r="DC1710" s="1453"/>
      <c r="DD1710" s="1453"/>
      <c r="DE1710" s="1453"/>
      <c r="DF1710" s="1453"/>
      <c r="DG1710" s="1453"/>
      <c r="DH1710" s="1453"/>
      <c r="DI1710" s="1453"/>
      <c r="DJ1710" s="1453"/>
      <c r="DK1710" s="1453"/>
      <c r="DL1710" s="1453"/>
      <c r="DM1710" s="1453"/>
      <c r="DN1710" s="1453"/>
      <c r="DO1710" s="1453"/>
      <c r="DP1710" s="1453"/>
      <c r="DQ1710" s="1453"/>
      <c r="DR1710" s="1453"/>
      <c r="DS1710" s="1453"/>
      <c r="DT1710" s="1453"/>
    </row>
    <row r="1711" spans="1:124" s="1543" customFormat="1" ht="21.9" customHeight="1" x14ac:dyDescent="0.3">
      <c r="A1711" s="1453"/>
      <c r="B1711" s="1453"/>
      <c r="C1711" s="1514"/>
      <c r="D1711" s="1514"/>
      <c r="E1711" s="1514"/>
      <c r="F1711" s="1848"/>
      <c r="G1711" s="1930"/>
      <c r="H1711" s="1516"/>
      <c r="I1711" s="1537"/>
      <c r="J1711" s="1537"/>
      <c r="K1711" s="1453"/>
      <c r="L1711" s="1453"/>
      <c r="M1711" s="1453"/>
      <c r="N1711" s="1514"/>
      <c r="O1711" s="1453"/>
      <c r="P1711" s="1453"/>
      <c r="Q1711" s="1453"/>
      <c r="R1711" s="1453"/>
      <c r="S1711" s="1453"/>
      <c r="T1711" s="1452"/>
      <c r="U1711"/>
      <c r="V1711"/>
      <c r="W1711" s="1453"/>
      <c r="X1711" s="1453"/>
      <c r="Y1711" s="1453"/>
      <c r="Z1711" s="1453"/>
      <c r="AA1711" s="1453"/>
      <c r="AB1711" s="1453"/>
      <c r="AC1711" s="1453"/>
      <c r="AD1711" s="1453"/>
      <c r="AE1711" s="1453"/>
      <c r="AF1711" s="1453"/>
      <c r="AG1711" s="1453"/>
      <c r="AH1711" s="1453"/>
      <c r="AI1711" s="1453"/>
      <c r="AJ1711" s="1453"/>
      <c r="AK1711" s="1453"/>
      <c r="AL1711" s="1453"/>
      <c r="AM1711" s="1453"/>
      <c r="AN1711" s="1453"/>
      <c r="AO1711" s="1453"/>
      <c r="AP1711" s="1453"/>
      <c r="AQ1711" s="1453"/>
      <c r="AR1711" s="1454"/>
      <c r="AS1711" s="1453"/>
      <c r="AT1711" s="1453"/>
      <c r="AU1711" s="1453"/>
      <c r="AV1711" s="1453"/>
      <c r="AW1711" s="1453"/>
      <c r="AX1711" s="1453"/>
      <c r="AY1711" s="1453"/>
      <c r="AZ1711" s="1453"/>
      <c r="BA1711" s="1453"/>
      <c r="BB1711" s="1453"/>
      <c r="BC1711" s="1453"/>
      <c r="BD1711" s="1453"/>
      <c r="BE1711" s="1453"/>
      <c r="BF1711" s="1453"/>
      <c r="BG1711" s="1453"/>
      <c r="BH1711" s="1453"/>
      <c r="BI1711" s="1453"/>
      <c r="BJ1711" s="1453"/>
      <c r="BK1711" s="1453"/>
      <c r="BL1711" s="1453"/>
      <c r="BM1711" s="1453"/>
      <c r="BN1711" s="1453"/>
      <c r="BO1711" s="1453"/>
      <c r="BP1711" s="1453"/>
      <c r="BQ1711" s="1453"/>
      <c r="BR1711" s="1453"/>
      <c r="BS1711" s="1453"/>
      <c r="BT1711" s="1453"/>
      <c r="BU1711" s="1453"/>
      <c r="BV1711" s="1453"/>
      <c r="BW1711" s="1453"/>
      <c r="BX1711" s="1453"/>
      <c r="BY1711" s="1453"/>
      <c r="BZ1711" s="1453"/>
      <c r="CA1711" s="1453"/>
      <c r="CB1711" s="1453"/>
      <c r="CC1711" s="1453"/>
      <c r="CD1711" s="1453"/>
      <c r="CE1711" s="1453"/>
      <c r="CF1711" s="1453"/>
      <c r="CG1711" s="1453"/>
      <c r="CH1711" s="1453"/>
      <c r="CI1711" s="1453"/>
      <c r="CJ1711" s="1453"/>
      <c r="CK1711" s="1453"/>
      <c r="CL1711" s="1453"/>
      <c r="CM1711" s="1453"/>
      <c r="CN1711" s="1453"/>
      <c r="CO1711" s="1453"/>
      <c r="CP1711" s="1453"/>
      <c r="CQ1711" s="1453"/>
      <c r="CR1711" s="1453"/>
      <c r="CS1711" s="1453"/>
      <c r="CT1711" s="1453"/>
      <c r="CU1711" s="1453"/>
      <c r="CV1711" s="1453"/>
      <c r="CW1711" s="1453"/>
      <c r="CX1711" s="1453"/>
      <c r="CY1711" s="1453"/>
      <c r="CZ1711" s="1453"/>
      <c r="DA1711" s="1453"/>
      <c r="DB1711" s="1453"/>
      <c r="DC1711" s="1453"/>
      <c r="DD1711" s="1453"/>
      <c r="DE1711" s="1453"/>
      <c r="DF1711" s="1453"/>
      <c r="DG1711" s="1453"/>
      <c r="DH1711" s="1453"/>
      <c r="DI1711" s="1453"/>
      <c r="DJ1711" s="1453"/>
      <c r="DK1711" s="1453"/>
      <c r="DL1711" s="1453"/>
      <c r="DM1711" s="1453"/>
      <c r="DN1711" s="1453"/>
      <c r="DO1711" s="1453"/>
      <c r="DP1711" s="1453"/>
      <c r="DQ1711" s="1453"/>
      <c r="DR1711" s="1453"/>
      <c r="DS1711" s="1453"/>
      <c r="DT1711" s="1453"/>
    </row>
    <row r="1712" spans="1:124" s="1543" customFormat="1" ht="21.9" customHeight="1" x14ac:dyDescent="0.3">
      <c r="A1712" s="1453"/>
      <c r="B1712" s="1453"/>
      <c r="C1712" s="1514"/>
      <c r="D1712" s="1514"/>
      <c r="E1712" s="1514"/>
      <c r="F1712" s="1848"/>
      <c r="G1712" s="1930"/>
      <c r="H1712" s="1516"/>
      <c r="I1712" s="1537"/>
      <c r="J1712" s="1537"/>
      <c r="K1712" s="1453"/>
      <c r="L1712" s="1453"/>
      <c r="M1712" s="1453"/>
      <c r="N1712" s="1514"/>
      <c r="O1712" s="1453"/>
      <c r="P1712" s="1453"/>
      <c r="Q1712" s="1453"/>
      <c r="R1712" s="1453"/>
      <c r="S1712" s="1453"/>
      <c r="T1712" s="1452"/>
      <c r="U1712"/>
      <c r="V1712"/>
      <c r="W1712" s="1453"/>
      <c r="X1712" s="1453"/>
      <c r="Y1712" s="1453"/>
      <c r="Z1712" s="1453"/>
      <c r="AA1712" s="1453"/>
      <c r="AB1712" s="1453"/>
      <c r="AC1712" s="1453"/>
      <c r="AD1712" s="1453"/>
      <c r="AE1712" s="1453"/>
      <c r="AF1712" s="1453"/>
      <c r="AG1712" s="1453"/>
      <c r="AH1712" s="1453"/>
      <c r="AI1712" s="1453"/>
      <c r="AJ1712" s="1453"/>
      <c r="AK1712" s="1453"/>
      <c r="AL1712" s="1453"/>
      <c r="AM1712" s="1453"/>
      <c r="AN1712" s="1453"/>
      <c r="AO1712" s="1453"/>
      <c r="AP1712" s="1453"/>
      <c r="AQ1712" s="1453"/>
      <c r="AR1712" s="1454"/>
      <c r="AS1712" s="1453"/>
      <c r="AT1712" s="1453"/>
      <c r="AU1712" s="1453"/>
      <c r="AV1712" s="1453"/>
      <c r="AW1712" s="1453"/>
      <c r="AX1712" s="1453"/>
      <c r="AY1712" s="1453"/>
      <c r="AZ1712" s="1453"/>
      <c r="BA1712" s="1453"/>
      <c r="BB1712" s="1453"/>
      <c r="BC1712" s="1453"/>
      <c r="BD1712" s="1453"/>
      <c r="BE1712" s="1453"/>
      <c r="BF1712" s="1453"/>
      <c r="BG1712" s="1453"/>
      <c r="BH1712" s="1453"/>
      <c r="BI1712" s="1453"/>
      <c r="BJ1712" s="1453"/>
      <c r="BK1712" s="1453"/>
      <c r="BL1712" s="1453"/>
      <c r="BM1712" s="1453"/>
      <c r="BN1712" s="1453"/>
      <c r="BO1712" s="1453"/>
      <c r="BP1712" s="1453"/>
      <c r="BQ1712" s="1453"/>
      <c r="BR1712" s="1453"/>
      <c r="BS1712" s="1453"/>
      <c r="BT1712" s="1453"/>
      <c r="BU1712" s="1453"/>
      <c r="BV1712" s="1453"/>
      <c r="BW1712" s="1453"/>
      <c r="BX1712" s="1453"/>
      <c r="BY1712" s="1453"/>
      <c r="BZ1712" s="1453"/>
      <c r="CA1712" s="1453"/>
      <c r="CB1712" s="1453"/>
      <c r="CC1712" s="1453"/>
      <c r="CD1712" s="1453"/>
      <c r="CE1712" s="1453"/>
      <c r="CF1712" s="1453"/>
      <c r="CG1712" s="1453"/>
      <c r="CH1712" s="1453"/>
      <c r="CI1712" s="1453"/>
      <c r="CJ1712" s="1453"/>
      <c r="CK1712" s="1453"/>
      <c r="CL1712" s="1453"/>
      <c r="CM1712" s="1453"/>
      <c r="CN1712" s="1453"/>
      <c r="CO1712" s="1453"/>
      <c r="CP1712" s="1453"/>
      <c r="CQ1712" s="1453"/>
      <c r="CR1712" s="1453"/>
      <c r="CS1712" s="1453"/>
      <c r="CT1712" s="1453"/>
      <c r="CU1712" s="1453"/>
      <c r="CV1712" s="1453"/>
      <c r="CW1712" s="1453"/>
      <c r="CX1712" s="1453"/>
      <c r="CY1712" s="1453"/>
      <c r="CZ1712" s="1453"/>
      <c r="DA1712" s="1453"/>
      <c r="DB1712" s="1453"/>
      <c r="DC1712" s="1453"/>
      <c r="DD1712" s="1453"/>
      <c r="DE1712" s="1453"/>
      <c r="DF1712" s="1453"/>
      <c r="DG1712" s="1453"/>
      <c r="DH1712" s="1453"/>
      <c r="DI1712" s="1453"/>
      <c r="DJ1712" s="1453"/>
      <c r="DK1712" s="1453"/>
      <c r="DL1712" s="1453"/>
      <c r="DM1712" s="1453"/>
      <c r="DN1712" s="1453"/>
      <c r="DO1712" s="1453"/>
      <c r="DP1712" s="1453"/>
      <c r="DQ1712" s="1453"/>
      <c r="DR1712" s="1453"/>
      <c r="DS1712" s="1453"/>
      <c r="DT1712" s="1453"/>
    </row>
    <row r="1713" spans="1:124" s="1543" customFormat="1" ht="21.9" customHeight="1" x14ac:dyDescent="0.3">
      <c r="A1713" s="1453"/>
      <c r="B1713" s="1453"/>
      <c r="C1713" s="1514"/>
      <c r="D1713" s="1514"/>
      <c r="E1713" s="1514"/>
      <c r="F1713" s="1848"/>
      <c r="G1713" s="1930"/>
      <c r="H1713" s="1516"/>
      <c r="I1713" s="1537"/>
      <c r="J1713" s="1537"/>
      <c r="K1713" s="1453"/>
      <c r="L1713" s="1453"/>
      <c r="M1713" s="1453"/>
      <c r="N1713" s="1514"/>
      <c r="O1713" s="1453"/>
      <c r="P1713" s="1453"/>
      <c r="Q1713" s="1453"/>
      <c r="R1713" s="1453"/>
      <c r="S1713" s="1453"/>
      <c r="T1713" s="1452"/>
      <c r="U1713"/>
      <c r="V1713"/>
      <c r="W1713" s="1453"/>
      <c r="X1713" s="1453"/>
      <c r="Y1713" s="1453"/>
      <c r="Z1713" s="1453"/>
      <c r="AA1713" s="1453"/>
      <c r="AB1713" s="1453"/>
      <c r="AC1713" s="1453"/>
      <c r="AD1713" s="1453"/>
      <c r="AE1713" s="1453"/>
      <c r="AF1713" s="1453"/>
      <c r="AG1713" s="1453"/>
      <c r="AH1713" s="1453"/>
      <c r="AI1713" s="1453"/>
      <c r="AJ1713" s="1453"/>
      <c r="AK1713" s="1453"/>
      <c r="AL1713" s="1453"/>
      <c r="AM1713" s="1453"/>
      <c r="AN1713" s="1453"/>
      <c r="AO1713" s="1453"/>
      <c r="AP1713" s="1453"/>
      <c r="AQ1713" s="1453"/>
      <c r="AR1713" s="1454"/>
      <c r="AS1713" s="1453"/>
      <c r="AT1713" s="1453"/>
      <c r="AU1713" s="1453"/>
      <c r="AV1713" s="1453"/>
      <c r="AW1713" s="1453"/>
      <c r="AX1713" s="1453"/>
      <c r="AY1713" s="1453"/>
      <c r="AZ1713" s="1453"/>
      <c r="BA1713" s="1453"/>
      <c r="BB1713" s="1453"/>
      <c r="BC1713" s="1453"/>
      <c r="BD1713" s="1453"/>
      <c r="BE1713" s="1453"/>
      <c r="BF1713" s="1453"/>
      <c r="BG1713" s="1453"/>
      <c r="BH1713" s="1453"/>
      <c r="BI1713" s="1453"/>
      <c r="BJ1713" s="1453"/>
      <c r="BK1713" s="1453"/>
      <c r="BL1713" s="1453"/>
      <c r="BM1713" s="1453"/>
      <c r="BN1713" s="1453"/>
      <c r="BO1713" s="1453"/>
      <c r="BP1713" s="1453"/>
      <c r="BQ1713" s="1453"/>
      <c r="BR1713" s="1453"/>
      <c r="BS1713" s="1453"/>
      <c r="BT1713" s="1453"/>
      <c r="BU1713" s="1453"/>
      <c r="BV1713" s="1453"/>
      <c r="BW1713" s="1453"/>
      <c r="BX1713" s="1453"/>
      <c r="BY1713" s="1453"/>
      <c r="BZ1713" s="1453"/>
      <c r="CA1713" s="1453"/>
      <c r="CB1713" s="1453"/>
      <c r="CC1713" s="1453"/>
      <c r="CD1713" s="1453"/>
      <c r="CE1713" s="1453"/>
      <c r="CF1713" s="1453"/>
      <c r="CG1713" s="1453"/>
      <c r="CH1713" s="1453"/>
      <c r="CI1713" s="1453"/>
      <c r="CJ1713" s="1453"/>
      <c r="CK1713" s="1453"/>
      <c r="CL1713" s="1453"/>
      <c r="CM1713" s="1453"/>
      <c r="CN1713" s="1453"/>
      <c r="CO1713" s="1453"/>
      <c r="CP1713" s="1453"/>
      <c r="CQ1713" s="1453"/>
      <c r="CR1713" s="1453"/>
      <c r="CS1713" s="1453"/>
      <c r="CT1713" s="1453"/>
      <c r="CU1713" s="1453"/>
      <c r="CV1713" s="1453"/>
      <c r="CW1713" s="1453"/>
      <c r="CX1713" s="1453"/>
      <c r="CY1713" s="1453"/>
      <c r="CZ1713" s="1453"/>
      <c r="DA1713" s="1453"/>
      <c r="DB1713" s="1453"/>
      <c r="DC1713" s="1453"/>
      <c r="DD1713" s="1453"/>
      <c r="DE1713" s="1453"/>
      <c r="DF1713" s="1453"/>
      <c r="DG1713" s="1453"/>
      <c r="DH1713" s="1453"/>
      <c r="DI1713" s="1453"/>
      <c r="DJ1713" s="1453"/>
      <c r="DK1713" s="1453"/>
      <c r="DL1713" s="1453"/>
      <c r="DM1713" s="1453"/>
      <c r="DN1713" s="1453"/>
      <c r="DO1713" s="1453"/>
      <c r="DP1713" s="1453"/>
      <c r="DQ1713" s="1453"/>
      <c r="DR1713" s="1453"/>
      <c r="DS1713" s="1453"/>
      <c r="DT1713" s="1453"/>
    </row>
    <row r="1714" spans="1:124" s="1543" customFormat="1" ht="21.9" customHeight="1" x14ac:dyDescent="0.3">
      <c r="A1714" s="1453"/>
      <c r="B1714" s="1453"/>
      <c r="C1714" s="1514"/>
      <c r="D1714" s="1514"/>
      <c r="E1714" s="1514"/>
      <c r="F1714" s="1848"/>
      <c r="G1714" s="1930"/>
      <c r="H1714" s="1516"/>
      <c r="I1714" s="1537"/>
      <c r="J1714" s="1537"/>
      <c r="K1714" s="1453"/>
      <c r="L1714" s="1453"/>
      <c r="M1714" s="1453"/>
      <c r="N1714" s="1514"/>
      <c r="O1714" s="1453"/>
      <c r="P1714" s="1453"/>
      <c r="Q1714" s="1453"/>
      <c r="R1714" s="1453"/>
      <c r="S1714" s="1453"/>
      <c r="T1714" s="1452"/>
      <c r="U1714"/>
      <c r="V1714"/>
      <c r="W1714" s="1453"/>
      <c r="X1714" s="1453"/>
      <c r="Y1714" s="1453"/>
      <c r="Z1714" s="1453"/>
      <c r="AA1714" s="1453"/>
      <c r="AB1714" s="1453"/>
      <c r="AC1714" s="1453"/>
      <c r="AD1714" s="1453"/>
      <c r="AE1714" s="1453"/>
      <c r="AF1714" s="1453"/>
      <c r="AG1714" s="1453"/>
      <c r="AH1714" s="1453"/>
      <c r="AI1714" s="1453"/>
      <c r="AJ1714" s="1453"/>
      <c r="AK1714" s="1453"/>
      <c r="AL1714" s="1453"/>
      <c r="AM1714" s="1453"/>
      <c r="AN1714" s="1453"/>
      <c r="AO1714" s="1453"/>
      <c r="AP1714" s="1453"/>
      <c r="AQ1714" s="1453"/>
      <c r="AR1714" s="1454"/>
      <c r="AS1714" s="1453"/>
      <c r="AT1714" s="1453"/>
      <c r="AU1714" s="1453"/>
      <c r="AV1714" s="1453"/>
      <c r="AW1714" s="1453"/>
      <c r="AX1714" s="1453"/>
      <c r="AY1714" s="1453"/>
      <c r="AZ1714" s="1453"/>
      <c r="BA1714" s="1453"/>
      <c r="BB1714" s="1453"/>
      <c r="BC1714" s="1453"/>
      <c r="BD1714" s="1453"/>
      <c r="BE1714" s="1453"/>
      <c r="BF1714" s="1453"/>
      <c r="BG1714" s="1453"/>
      <c r="BH1714" s="1453"/>
      <c r="BI1714" s="1453"/>
      <c r="BJ1714" s="1453"/>
      <c r="BK1714" s="1453"/>
      <c r="BL1714" s="1453"/>
      <c r="BM1714" s="1453"/>
      <c r="BN1714" s="1453"/>
      <c r="BO1714" s="1453"/>
      <c r="BP1714" s="1453"/>
      <c r="BQ1714" s="1453"/>
      <c r="BR1714" s="1453"/>
      <c r="BS1714" s="1453"/>
      <c r="BT1714" s="1453"/>
      <c r="BU1714" s="1453"/>
      <c r="BV1714" s="1453"/>
      <c r="BW1714" s="1453"/>
      <c r="BX1714" s="1453"/>
      <c r="BY1714" s="1453"/>
      <c r="BZ1714" s="1453"/>
      <c r="CA1714" s="1453"/>
      <c r="CB1714" s="1453"/>
      <c r="CC1714" s="1453"/>
      <c r="CD1714" s="1453"/>
      <c r="CE1714" s="1453"/>
      <c r="CF1714" s="1453"/>
      <c r="CG1714" s="1453"/>
      <c r="CH1714" s="1453"/>
      <c r="CI1714" s="1453"/>
      <c r="CJ1714" s="1453"/>
      <c r="CK1714" s="1453"/>
      <c r="CL1714" s="1453"/>
      <c r="CM1714" s="1453"/>
      <c r="CN1714" s="1453"/>
      <c r="CO1714" s="1453"/>
      <c r="CP1714" s="1453"/>
      <c r="CQ1714" s="1453"/>
      <c r="CR1714" s="1453"/>
      <c r="CS1714" s="1453"/>
      <c r="CT1714" s="1453"/>
      <c r="CU1714" s="1453"/>
      <c r="CV1714" s="1453"/>
      <c r="CW1714" s="1453"/>
      <c r="CX1714" s="1453"/>
      <c r="CY1714" s="1453"/>
      <c r="CZ1714" s="1453"/>
      <c r="DA1714" s="1453"/>
      <c r="DB1714" s="1453"/>
      <c r="DC1714" s="1453"/>
      <c r="DD1714" s="1453"/>
      <c r="DE1714" s="1453"/>
      <c r="DF1714" s="1453"/>
      <c r="DG1714" s="1453"/>
      <c r="DH1714" s="1453"/>
      <c r="DI1714" s="1453"/>
      <c r="DJ1714" s="1453"/>
      <c r="DK1714" s="1453"/>
      <c r="DL1714" s="1453"/>
      <c r="DM1714" s="1453"/>
      <c r="DN1714" s="1453"/>
      <c r="DO1714" s="1453"/>
      <c r="DP1714" s="1453"/>
      <c r="DQ1714" s="1453"/>
      <c r="DR1714" s="1453"/>
      <c r="DS1714" s="1453"/>
      <c r="DT1714" s="1453"/>
    </row>
    <row r="1715" spans="1:124" s="1543" customFormat="1" ht="21.9" customHeight="1" x14ac:dyDescent="0.3">
      <c r="A1715" s="1453"/>
      <c r="B1715" s="1453"/>
      <c r="C1715" s="1514"/>
      <c r="D1715" s="1514"/>
      <c r="E1715" s="1514"/>
      <c r="F1715" s="1848"/>
      <c r="G1715" s="1930"/>
      <c r="H1715" s="1516"/>
      <c r="I1715" s="1537"/>
      <c r="J1715" s="1537"/>
      <c r="K1715" s="1453"/>
      <c r="L1715" s="1453"/>
      <c r="M1715" s="1453"/>
      <c r="N1715" s="1514"/>
      <c r="O1715" s="1453"/>
      <c r="P1715" s="1453"/>
      <c r="Q1715" s="1453"/>
      <c r="R1715" s="1453"/>
      <c r="S1715" s="1453"/>
      <c r="T1715" s="1452"/>
      <c r="U1715"/>
      <c r="V1715"/>
      <c r="W1715" s="1453"/>
      <c r="X1715" s="1453"/>
      <c r="Y1715" s="1453"/>
      <c r="Z1715" s="1453"/>
      <c r="AA1715" s="1453"/>
      <c r="AB1715" s="1453"/>
      <c r="AC1715" s="1453"/>
      <c r="AD1715" s="1453"/>
      <c r="AE1715" s="1453"/>
      <c r="AF1715" s="1453"/>
      <c r="AG1715" s="1453"/>
      <c r="AH1715" s="1453"/>
      <c r="AI1715" s="1453"/>
      <c r="AJ1715" s="1453"/>
      <c r="AK1715" s="1453"/>
      <c r="AL1715" s="1453"/>
      <c r="AM1715" s="1453"/>
      <c r="AN1715" s="1453"/>
      <c r="AO1715" s="1453"/>
      <c r="AP1715" s="1453"/>
      <c r="AQ1715" s="1453"/>
      <c r="AR1715" s="1454"/>
      <c r="AS1715" s="1453"/>
      <c r="AT1715" s="1453"/>
      <c r="AU1715" s="1453"/>
      <c r="AV1715" s="1453"/>
      <c r="AW1715" s="1453"/>
      <c r="AX1715" s="1453"/>
      <c r="AY1715" s="1453"/>
      <c r="AZ1715" s="1453"/>
      <c r="BA1715" s="1453"/>
      <c r="BB1715" s="1453"/>
      <c r="BC1715" s="1453"/>
      <c r="BD1715" s="1453"/>
      <c r="BE1715" s="1453"/>
      <c r="BF1715" s="1453"/>
      <c r="BG1715" s="1453"/>
      <c r="BH1715" s="1453"/>
      <c r="BI1715" s="1453"/>
      <c r="BJ1715" s="1453"/>
      <c r="BK1715" s="1453"/>
      <c r="BL1715" s="1453"/>
      <c r="BM1715" s="1453"/>
      <c r="BN1715" s="1453"/>
      <c r="BO1715" s="1453"/>
      <c r="BP1715" s="1453"/>
      <c r="BQ1715" s="1453"/>
      <c r="BR1715" s="1453"/>
      <c r="BS1715" s="1453"/>
      <c r="BT1715" s="1453"/>
      <c r="BU1715" s="1453"/>
      <c r="BV1715" s="1453"/>
      <c r="BW1715" s="1453"/>
      <c r="BX1715" s="1453"/>
      <c r="BY1715" s="1453"/>
      <c r="BZ1715" s="1453"/>
      <c r="CA1715" s="1453"/>
      <c r="CB1715" s="1453"/>
      <c r="CC1715" s="1453"/>
      <c r="CD1715" s="1453"/>
      <c r="CE1715" s="1453"/>
      <c r="CF1715" s="1453"/>
      <c r="CG1715" s="1453"/>
      <c r="CH1715" s="1453"/>
      <c r="CI1715" s="1453"/>
      <c r="CJ1715" s="1453"/>
      <c r="CK1715" s="1453"/>
      <c r="CL1715" s="1453"/>
      <c r="CM1715" s="1453"/>
      <c r="CN1715" s="1453"/>
      <c r="CO1715" s="1453"/>
      <c r="CP1715" s="1453"/>
      <c r="CQ1715" s="1453"/>
      <c r="CR1715" s="1453"/>
      <c r="CS1715" s="1453"/>
      <c r="CT1715" s="1453"/>
      <c r="CU1715" s="1453"/>
      <c r="CV1715" s="1453"/>
      <c r="CW1715" s="1453"/>
      <c r="CX1715" s="1453"/>
      <c r="CY1715" s="1453"/>
      <c r="CZ1715" s="1453"/>
      <c r="DA1715" s="1453"/>
      <c r="DB1715" s="1453"/>
      <c r="DC1715" s="1453"/>
      <c r="DD1715" s="1453"/>
      <c r="DE1715" s="1453"/>
      <c r="DF1715" s="1453"/>
      <c r="DG1715" s="1453"/>
      <c r="DH1715" s="1453"/>
      <c r="DI1715" s="1453"/>
      <c r="DJ1715" s="1453"/>
      <c r="DK1715" s="1453"/>
      <c r="DL1715" s="1453"/>
      <c r="DM1715" s="1453"/>
      <c r="DN1715" s="1453"/>
      <c r="DO1715" s="1453"/>
      <c r="DP1715" s="1453"/>
      <c r="DQ1715" s="1453"/>
      <c r="DR1715" s="1453"/>
      <c r="DS1715" s="1453"/>
      <c r="DT1715" s="1453"/>
    </row>
    <row r="1716" spans="1:124" s="1543" customFormat="1" ht="21.9" customHeight="1" x14ac:dyDescent="0.3">
      <c r="A1716" s="1453"/>
      <c r="B1716" s="1453"/>
      <c r="C1716" s="1514"/>
      <c r="D1716" s="1514"/>
      <c r="E1716" s="1514"/>
      <c r="F1716" s="1848"/>
      <c r="G1716" s="1930"/>
      <c r="H1716" s="1516"/>
      <c r="I1716" s="1537"/>
      <c r="J1716" s="1537"/>
      <c r="K1716" s="1453"/>
      <c r="L1716" s="1453"/>
      <c r="M1716" s="1453"/>
      <c r="N1716" s="1514"/>
      <c r="O1716" s="1453"/>
      <c r="P1716" s="1453"/>
      <c r="Q1716" s="1453"/>
      <c r="R1716" s="1453"/>
      <c r="S1716" s="1453"/>
      <c r="T1716" s="1452"/>
      <c r="U1716"/>
      <c r="V1716"/>
      <c r="W1716" s="1453"/>
      <c r="X1716" s="1453"/>
      <c r="Y1716" s="1453"/>
      <c r="Z1716" s="1453"/>
      <c r="AA1716" s="1453"/>
      <c r="AB1716" s="1453"/>
      <c r="AC1716" s="1453"/>
      <c r="AD1716" s="1453"/>
      <c r="AE1716" s="1453"/>
      <c r="AF1716" s="1453"/>
      <c r="AG1716" s="1453"/>
      <c r="AH1716" s="1453"/>
      <c r="AI1716" s="1453"/>
      <c r="AJ1716" s="1453"/>
      <c r="AK1716" s="1453"/>
      <c r="AL1716" s="1453"/>
      <c r="AM1716" s="1453"/>
      <c r="AN1716" s="1453"/>
      <c r="AO1716" s="1453"/>
      <c r="AP1716" s="1453"/>
      <c r="AQ1716" s="1453"/>
      <c r="AR1716" s="1454"/>
      <c r="AS1716" s="1453"/>
      <c r="AT1716" s="1453"/>
      <c r="AU1716" s="1453"/>
      <c r="AV1716" s="1453"/>
      <c r="AW1716" s="1453"/>
      <c r="AX1716" s="1453"/>
      <c r="AY1716" s="1453"/>
      <c r="AZ1716" s="1453"/>
      <c r="BA1716" s="1453"/>
      <c r="BB1716" s="1453"/>
      <c r="BC1716" s="1453"/>
      <c r="BD1716" s="1453"/>
      <c r="BE1716" s="1453"/>
      <c r="BF1716" s="1453"/>
      <c r="BG1716" s="1453"/>
      <c r="BH1716" s="1453"/>
      <c r="BI1716" s="1453"/>
      <c r="BJ1716" s="1453"/>
      <c r="BK1716" s="1453"/>
      <c r="BL1716" s="1453"/>
      <c r="BM1716" s="1453"/>
      <c r="BN1716" s="1453"/>
      <c r="BO1716" s="1453"/>
      <c r="BP1716" s="1453"/>
      <c r="BQ1716" s="1453"/>
      <c r="BR1716" s="1453"/>
      <c r="BS1716" s="1453"/>
      <c r="BT1716" s="1453"/>
      <c r="BU1716" s="1453"/>
      <c r="BV1716" s="1453"/>
      <c r="BW1716" s="1453"/>
      <c r="BX1716" s="1453"/>
      <c r="BY1716" s="1453"/>
      <c r="BZ1716" s="1453"/>
      <c r="CA1716" s="1453"/>
      <c r="CB1716" s="1453"/>
      <c r="CC1716" s="1453"/>
      <c r="CD1716" s="1453"/>
      <c r="CE1716" s="1453"/>
      <c r="CF1716" s="1453"/>
      <c r="CG1716" s="1453"/>
      <c r="CH1716" s="1453"/>
      <c r="CI1716" s="1453"/>
      <c r="CJ1716" s="1453"/>
      <c r="CK1716" s="1453"/>
      <c r="CL1716" s="1453"/>
      <c r="CM1716" s="1453"/>
      <c r="CN1716" s="1453"/>
      <c r="CO1716" s="1453"/>
      <c r="CP1716" s="1453"/>
      <c r="CQ1716" s="1453"/>
      <c r="CR1716" s="1453"/>
      <c r="CS1716" s="1453"/>
      <c r="CT1716" s="1453"/>
      <c r="CU1716" s="1453"/>
      <c r="CV1716" s="1453"/>
      <c r="CW1716" s="1453"/>
      <c r="CX1716" s="1453"/>
      <c r="CY1716" s="1453"/>
      <c r="CZ1716" s="1453"/>
      <c r="DA1716" s="1453"/>
      <c r="DB1716" s="1453"/>
      <c r="DC1716" s="1453"/>
      <c r="DD1716" s="1453"/>
      <c r="DE1716" s="1453"/>
      <c r="DF1716" s="1453"/>
      <c r="DG1716" s="1453"/>
      <c r="DH1716" s="1453"/>
      <c r="DI1716" s="1453"/>
      <c r="DJ1716" s="1453"/>
      <c r="DK1716" s="1453"/>
      <c r="DL1716" s="1453"/>
      <c r="DM1716" s="1453"/>
      <c r="DN1716" s="1453"/>
      <c r="DO1716" s="1453"/>
      <c r="DP1716" s="1453"/>
      <c r="DQ1716" s="1453"/>
      <c r="DR1716" s="1453"/>
      <c r="DS1716" s="1453"/>
      <c r="DT1716" s="1453"/>
    </row>
    <row r="1717" spans="1:124" s="1543" customFormat="1" ht="21.9" customHeight="1" x14ac:dyDescent="0.3">
      <c r="A1717" s="1453"/>
      <c r="B1717" s="1453"/>
      <c r="C1717" s="1514"/>
      <c r="D1717" s="1514"/>
      <c r="E1717" s="1514"/>
      <c r="F1717" s="1848"/>
      <c r="G1717" s="1930"/>
      <c r="H1717" s="1516"/>
      <c r="I1717" s="1537"/>
      <c r="J1717" s="1537"/>
      <c r="K1717" s="1453"/>
      <c r="L1717" s="1453"/>
      <c r="M1717" s="1453"/>
      <c r="N1717" s="1514"/>
      <c r="O1717" s="1453"/>
      <c r="P1717" s="1453"/>
      <c r="Q1717" s="1453"/>
      <c r="R1717" s="1453"/>
      <c r="S1717" s="1453"/>
      <c r="T1717" s="1452"/>
      <c r="U1717"/>
      <c r="V1717"/>
      <c r="W1717" s="1453"/>
      <c r="X1717" s="1453"/>
      <c r="Y1717" s="1453"/>
      <c r="Z1717" s="1453"/>
      <c r="AA1717" s="1453"/>
      <c r="AB1717" s="1453"/>
      <c r="AC1717" s="1453"/>
      <c r="AD1717" s="1453"/>
      <c r="AE1717" s="1453"/>
      <c r="AF1717" s="1453"/>
      <c r="AG1717" s="1453"/>
      <c r="AH1717" s="1453"/>
      <c r="AI1717" s="1453"/>
      <c r="AJ1717" s="1453"/>
      <c r="AK1717" s="1453"/>
      <c r="AL1717" s="1453"/>
      <c r="AM1717" s="1453"/>
      <c r="AN1717" s="1453"/>
      <c r="AO1717" s="1453"/>
      <c r="AP1717" s="1453"/>
      <c r="AQ1717" s="1453"/>
      <c r="AR1717" s="1454"/>
      <c r="AS1717" s="1453"/>
      <c r="AT1717" s="1453"/>
      <c r="AU1717" s="1453"/>
      <c r="AV1717" s="1453"/>
      <c r="AW1717" s="1453"/>
      <c r="AX1717" s="1453"/>
      <c r="AY1717" s="1453"/>
      <c r="AZ1717" s="1453"/>
      <c r="BA1717" s="1453"/>
      <c r="BB1717" s="1453"/>
      <c r="BC1717" s="1453"/>
      <c r="BD1717" s="1453"/>
      <c r="BE1717" s="1453"/>
      <c r="BF1717" s="1453"/>
      <c r="BG1717" s="1453"/>
      <c r="BH1717" s="1453"/>
      <c r="BI1717" s="1453"/>
      <c r="BJ1717" s="1453"/>
      <c r="BK1717" s="1453"/>
      <c r="BL1717" s="1453"/>
      <c r="BM1717" s="1453"/>
      <c r="BN1717" s="1453"/>
      <c r="BO1717" s="1453"/>
      <c r="BP1717" s="1453"/>
      <c r="BQ1717" s="1453"/>
      <c r="BR1717" s="1453"/>
      <c r="BS1717" s="1453"/>
      <c r="BT1717" s="1453"/>
      <c r="BU1717" s="1453"/>
      <c r="BV1717" s="1453"/>
      <c r="BW1717" s="1453"/>
      <c r="BX1717" s="1453"/>
      <c r="BY1717" s="1453"/>
      <c r="BZ1717" s="1453"/>
      <c r="CA1717" s="1453"/>
      <c r="CB1717" s="1453"/>
      <c r="CC1717" s="1453"/>
      <c r="CD1717" s="1453"/>
      <c r="CE1717" s="1453"/>
      <c r="CF1717" s="1453"/>
      <c r="CG1717" s="1453"/>
      <c r="CH1717" s="1453"/>
      <c r="CI1717" s="1453"/>
      <c r="CJ1717" s="1453"/>
      <c r="CK1717" s="1453"/>
      <c r="CL1717" s="1453"/>
      <c r="CM1717" s="1453"/>
      <c r="CN1717" s="1453"/>
      <c r="CO1717" s="1453"/>
      <c r="CP1717" s="1453"/>
      <c r="CQ1717" s="1453"/>
      <c r="CR1717" s="1453"/>
      <c r="CS1717" s="1453"/>
      <c r="CT1717" s="1453"/>
      <c r="CU1717" s="1453"/>
      <c r="CV1717" s="1453"/>
      <c r="CW1717" s="1453"/>
      <c r="CX1717" s="1453"/>
      <c r="CY1717" s="1453"/>
      <c r="CZ1717" s="1453"/>
      <c r="DA1717" s="1453"/>
      <c r="DB1717" s="1453"/>
      <c r="DC1717" s="1453"/>
      <c r="DD1717" s="1453"/>
      <c r="DE1717" s="1453"/>
      <c r="DF1717" s="1453"/>
      <c r="DG1717" s="1453"/>
      <c r="DH1717" s="1453"/>
      <c r="DI1717" s="1453"/>
      <c r="DJ1717" s="1453"/>
      <c r="DK1717" s="1453"/>
      <c r="DL1717" s="1453"/>
      <c r="DM1717" s="1453"/>
      <c r="DN1717" s="1453"/>
      <c r="DO1717" s="1453"/>
      <c r="DP1717" s="1453"/>
      <c r="DQ1717" s="1453"/>
      <c r="DR1717" s="1453"/>
      <c r="DS1717" s="1453"/>
      <c r="DT1717" s="1453"/>
    </row>
    <row r="1718" spans="1:124" s="1543" customFormat="1" ht="21.9" customHeight="1" x14ac:dyDescent="0.3">
      <c r="A1718" s="1453"/>
      <c r="B1718" s="1453"/>
      <c r="C1718" s="1514"/>
      <c r="D1718" s="1514"/>
      <c r="E1718" s="1514"/>
      <c r="F1718" s="1848"/>
      <c r="G1718" s="1930"/>
      <c r="H1718" s="1516"/>
      <c r="I1718" s="1537"/>
      <c r="J1718" s="1537"/>
      <c r="K1718" s="1453"/>
      <c r="L1718" s="1453"/>
      <c r="M1718" s="1453"/>
      <c r="N1718" s="1514"/>
      <c r="O1718" s="1453"/>
      <c r="P1718" s="1453"/>
      <c r="Q1718" s="1453"/>
      <c r="R1718" s="1453"/>
      <c r="S1718" s="1453"/>
      <c r="T1718" s="1452"/>
      <c r="U1718"/>
      <c r="V1718"/>
      <c r="W1718" s="1453"/>
      <c r="X1718" s="1453"/>
      <c r="Y1718" s="1453"/>
      <c r="Z1718" s="1453"/>
      <c r="AA1718" s="1453"/>
      <c r="AB1718" s="1453"/>
      <c r="AC1718" s="1453"/>
      <c r="AD1718" s="1453"/>
      <c r="AE1718" s="1453"/>
      <c r="AF1718" s="1453"/>
      <c r="AG1718" s="1453"/>
      <c r="AH1718" s="1453"/>
      <c r="AI1718" s="1453"/>
      <c r="AJ1718" s="1453"/>
      <c r="AK1718" s="1453"/>
      <c r="AL1718" s="1453"/>
      <c r="AM1718" s="1453"/>
      <c r="AN1718" s="1453"/>
      <c r="AO1718" s="1453"/>
      <c r="AP1718" s="1453"/>
      <c r="AQ1718" s="1453"/>
      <c r="AR1718" s="1454"/>
      <c r="AS1718" s="1453"/>
      <c r="AT1718" s="1453"/>
      <c r="AU1718" s="1453"/>
      <c r="AV1718" s="1453"/>
      <c r="AW1718" s="1453"/>
      <c r="AX1718" s="1453"/>
      <c r="AY1718" s="1453"/>
      <c r="AZ1718" s="1453"/>
      <c r="BA1718" s="1453"/>
      <c r="BB1718" s="1453"/>
      <c r="BC1718" s="1453"/>
      <c r="BD1718" s="1453"/>
      <c r="BE1718" s="1453"/>
      <c r="BF1718" s="1453"/>
      <c r="BG1718" s="1453"/>
      <c r="BH1718" s="1453"/>
      <c r="BI1718" s="1453"/>
      <c r="BJ1718" s="1453"/>
      <c r="BK1718" s="1453"/>
      <c r="BL1718" s="1453"/>
      <c r="BM1718" s="1453"/>
      <c r="BN1718" s="1453"/>
      <c r="BO1718" s="1453"/>
      <c r="BP1718" s="1453"/>
      <c r="BQ1718" s="1453"/>
      <c r="BR1718" s="1453"/>
      <c r="BS1718" s="1453"/>
      <c r="BT1718" s="1453"/>
      <c r="BU1718" s="1453"/>
      <c r="BV1718" s="1453"/>
      <c r="BW1718" s="1453"/>
      <c r="BX1718" s="1453"/>
      <c r="BY1718" s="1453"/>
      <c r="BZ1718" s="1453"/>
      <c r="CA1718" s="1453"/>
      <c r="CB1718" s="1453"/>
      <c r="CC1718" s="1453"/>
      <c r="CD1718" s="1453"/>
      <c r="CE1718" s="1453"/>
      <c r="CF1718" s="1453"/>
      <c r="CG1718" s="1453"/>
      <c r="CH1718" s="1453"/>
      <c r="CI1718" s="1453"/>
      <c r="CJ1718" s="1453"/>
      <c r="CK1718" s="1453"/>
      <c r="CL1718" s="1453"/>
      <c r="CM1718" s="1453"/>
      <c r="CN1718" s="1453"/>
      <c r="CO1718" s="1453"/>
      <c r="CP1718" s="1453"/>
      <c r="CQ1718" s="1453"/>
      <c r="CR1718" s="1453"/>
      <c r="CS1718" s="1453"/>
      <c r="CT1718" s="1453"/>
      <c r="CU1718" s="1453"/>
      <c r="CV1718" s="1453"/>
      <c r="CW1718" s="1453"/>
      <c r="CX1718" s="1453"/>
      <c r="CY1718" s="1453"/>
      <c r="CZ1718" s="1453"/>
      <c r="DA1718" s="1453"/>
      <c r="DB1718" s="1453"/>
      <c r="DC1718" s="1453"/>
      <c r="DD1718" s="1453"/>
      <c r="DE1718" s="1453"/>
      <c r="DF1718" s="1453"/>
      <c r="DG1718" s="1453"/>
      <c r="DH1718" s="1453"/>
      <c r="DI1718" s="1453"/>
      <c r="DJ1718" s="1453"/>
      <c r="DK1718" s="1453"/>
      <c r="DL1718" s="1453"/>
      <c r="DM1718" s="1453"/>
      <c r="DN1718" s="1453"/>
      <c r="DO1718" s="1453"/>
      <c r="DP1718" s="1453"/>
      <c r="DQ1718" s="1453"/>
      <c r="DR1718" s="1453"/>
      <c r="DS1718" s="1453"/>
      <c r="DT1718" s="1453"/>
    </row>
    <row r="1719" spans="1:124" s="1543" customFormat="1" ht="21.9" customHeight="1" x14ac:dyDescent="0.3">
      <c r="A1719" s="1453"/>
      <c r="B1719" s="1453"/>
      <c r="C1719" s="1514"/>
      <c r="D1719" s="1514"/>
      <c r="E1719" s="1514"/>
      <c r="F1719" s="1848"/>
      <c r="G1719" s="1930"/>
      <c r="H1719" s="1516"/>
      <c r="I1719" s="1537"/>
      <c r="J1719" s="1537"/>
      <c r="K1719" s="1453"/>
      <c r="L1719" s="1453"/>
      <c r="M1719" s="1453"/>
      <c r="N1719" s="1514"/>
      <c r="O1719" s="1453"/>
      <c r="P1719" s="1453"/>
      <c r="Q1719" s="1453"/>
      <c r="R1719" s="1453"/>
      <c r="S1719" s="1453"/>
      <c r="T1719" s="1452"/>
      <c r="U1719"/>
      <c r="V1719"/>
      <c r="W1719" s="1453"/>
      <c r="X1719" s="1453"/>
      <c r="Y1719" s="1453"/>
      <c r="Z1719" s="1453"/>
      <c r="AA1719" s="1453"/>
      <c r="AB1719" s="1453"/>
      <c r="AC1719" s="1453"/>
      <c r="AD1719" s="1453"/>
      <c r="AE1719" s="1453"/>
      <c r="AF1719" s="1453"/>
      <c r="AG1719" s="1453"/>
      <c r="AH1719" s="1453"/>
      <c r="AI1719" s="1453"/>
      <c r="AJ1719" s="1453"/>
      <c r="AK1719" s="1453"/>
      <c r="AL1719" s="1453"/>
      <c r="AM1719" s="1453"/>
      <c r="AN1719" s="1453"/>
      <c r="AO1719" s="1453"/>
      <c r="AP1719" s="1453"/>
      <c r="AQ1719" s="1453"/>
      <c r="AR1719" s="1454"/>
      <c r="AS1719" s="1453"/>
      <c r="AT1719" s="1453"/>
      <c r="AU1719" s="1453"/>
      <c r="AV1719" s="1453"/>
      <c r="AW1719" s="1453"/>
      <c r="AX1719" s="1453"/>
      <c r="AY1719" s="1453"/>
      <c r="AZ1719" s="1453"/>
      <c r="BA1719" s="1453"/>
      <c r="BB1719" s="1453"/>
      <c r="BC1719" s="1453"/>
      <c r="BD1719" s="1453"/>
      <c r="BE1719" s="1453"/>
      <c r="BF1719" s="1453"/>
      <c r="BG1719" s="1453"/>
      <c r="BH1719" s="1453"/>
      <c r="BI1719" s="1453"/>
      <c r="BJ1719" s="1453"/>
      <c r="BK1719" s="1453"/>
      <c r="BL1719" s="1453"/>
      <c r="BM1719" s="1453"/>
      <c r="BN1719" s="1453"/>
      <c r="BO1719" s="1453"/>
      <c r="BP1719" s="1453"/>
      <c r="BQ1719" s="1453"/>
      <c r="BR1719" s="1453"/>
      <c r="BS1719" s="1453"/>
      <c r="BT1719" s="1453"/>
      <c r="BU1719" s="1453"/>
      <c r="BV1719" s="1453"/>
      <c r="BW1719" s="1453"/>
      <c r="BX1719" s="1453"/>
      <c r="BY1719" s="1453"/>
      <c r="BZ1719" s="1453"/>
      <c r="CA1719" s="1453"/>
      <c r="CB1719" s="1453"/>
      <c r="CC1719" s="1453"/>
      <c r="CD1719" s="1453"/>
      <c r="CE1719" s="1453"/>
      <c r="CF1719" s="1453"/>
      <c r="CG1719" s="1453"/>
      <c r="CH1719" s="1453"/>
      <c r="CI1719" s="1453"/>
      <c r="CJ1719" s="1453"/>
      <c r="CK1719" s="1453"/>
      <c r="CL1719" s="1453"/>
      <c r="CM1719" s="1453"/>
      <c r="CN1719" s="1453"/>
      <c r="CO1719" s="1453"/>
      <c r="CP1719" s="1453"/>
      <c r="CQ1719" s="1453"/>
      <c r="CR1719" s="1453"/>
      <c r="CS1719" s="1453"/>
      <c r="CT1719" s="1453"/>
      <c r="CU1719" s="1453"/>
      <c r="CV1719" s="1453"/>
      <c r="CW1719" s="1453"/>
      <c r="CX1719" s="1453"/>
      <c r="CY1719" s="1453"/>
      <c r="CZ1719" s="1453"/>
      <c r="DA1719" s="1453"/>
      <c r="DB1719" s="1453"/>
      <c r="DC1719" s="1453"/>
      <c r="DD1719" s="1453"/>
      <c r="DE1719" s="1453"/>
      <c r="DF1719" s="1453"/>
      <c r="DG1719" s="1453"/>
      <c r="DH1719" s="1453"/>
      <c r="DI1719" s="1453"/>
      <c r="DJ1719" s="1453"/>
      <c r="DK1719" s="1453"/>
      <c r="DL1719" s="1453"/>
      <c r="DM1719" s="1453"/>
      <c r="DN1719" s="1453"/>
      <c r="DO1719" s="1453"/>
      <c r="DP1719" s="1453"/>
      <c r="DQ1719" s="1453"/>
      <c r="DR1719" s="1453"/>
      <c r="DS1719" s="1453"/>
      <c r="DT1719" s="1453"/>
    </row>
    <row r="1720" spans="1:124" s="1543" customFormat="1" ht="21.9" customHeight="1" x14ac:dyDescent="0.3">
      <c r="A1720" s="1453"/>
      <c r="B1720" s="1453"/>
      <c r="C1720" s="1514"/>
      <c r="D1720" s="1514"/>
      <c r="E1720" s="1514"/>
      <c r="F1720" s="1848"/>
      <c r="G1720" s="1930"/>
      <c r="H1720" s="1516"/>
      <c r="I1720" s="1537"/>
      <c r="J1720" s="1537"/>
      <c r="K1720" s="1453"/>
      <c r="L1720" s="1453"/>
      <c r="M1720" s="1453"/>
      <c r="N1720" s="1514"/>
      <c r="O1720" s="1453"/>
      <c r="P1720" s="1453"/>
      <c r="Q1720" s="1453"/>
      <c r="R1720" s="1453"/>
      <c r="S1720" s="1453"/>
      <c r="T1720" s="1452"/>
      <c r="U1720"/>
      <c r="V1720"/>
      <c r="W1720" s="1453"/>
      <c r="X1720" s="1453"/>
      <c r="Y1720" s="1453"/>
      <c r="Z1720" s="1453"/>
      <c r="AA1720" s="1453"/>
      <c r="AB1720" s="1453"/>
      <c r="AC1720" s="1453"/>
      <c r="AD1720" s="1453"/>
      <c r="AE1720" s="1453"/>
      <c r="AF1720" s="1453"/>
      <c r="AG1720" s="1453"/>
      <c r="AH1720" s="1453"/>
      <c r="AI1720" s="1453"/>
      <c r="AJ1720" s="1453"/>
      <c r="AK1720" s="1453"/>
      <c r="AL1720" s="1453"/>
      <c r="AM1720" s="1453"/>
      <c r="AN1720" s="1453"/>
      <c r="AO1720" s="1453"/>
      <c r="AP1720" s="1453"/>
      <c r="AQ1720" s="1453"/>
      <c r="AR1720" s="1454"/>
      <c r="AS1720" s="1453"/>
      <c r="AT1720" s="1453"/>
      <c r="AU1720" s="1453"/>
      <c r="AV1720" s="1453"/>
      <c r="AW1720" s="1453"/>
      <c r="AX1720" s="1453"/>
      <c r="AY1720" s="1453"/>
      <c r="AZ1720" s="1453"/>
      <c r="BA1720" s="1453"/>
      <c r="BB1720" s="1453"/>
      <c r="BC1720" s="1453"/>
      <c r="BD1720" s="1453"/>
      <c r="BE1720" s="1453"/>
      <c r="BF1720" s="1453"/>
      <c r="BG1720" s="1453"/>
      <c r="BH1720" s="1453"/>
      <c r="BI1720" s="1453"/>
      <c r="BJ1720" s="1453"/>
      <c r="BK1720" s="1453"/>
      <c r="BL1720" s="1453"/>
      <c r="BM1720" s="1453"/>
      <c r="BN1720" s="1453"/>
      <c r="BO1720" s="1453"/>
      <c r="BP1720" s="1453"/>
      <c r="BQ1720" s="1453"/>
      <c r="BR1720" s="1453"/>
      <c r="BS1720" s="1453"/>
      <c r="BT1720" s="1453"/>
      <c r="BU1720" s="1453"/>
      <c r="BV1720" s="1453"/>
      <c r="BW1720" s="1453"/>
      <c r="BX1720" s="1453"/>
      <c r="BY1720" s="1453"/>
      <c r="BZ1720" s="1453"/>
      <c r="CA1720" s="1453"/>
      <c r="CB1720" s="1453"/>
      <c r="CC1720" s="1453"/>
      <c r="CD1720" s="1453"/>
      <c r="CE1720" s="1453"/>
      <c r="CF1720" s="1453"/>
      <c r="CG1720" s="1453"/>
      <c r="CH1720" s="1453"/>
      <c r="CI1720" s="1453"/>
      <c r="CJ1720" s="1453"/>
      <c r="CK1720" s="1453"/>
      <c r="CL1720" s="1453"/>
      <c r="CM1720" s="1453"/>
      <c r="CN1720" s="1453"/>
      <c r="CO1720" s="1453"/>
      <c r="CP1720" s="1453"/>
      <c r="CQ1720" s="1453"/>
      <c r="CR1720" s="1453"/>
      <c r="CS1720" s="1453"/>
      <c r="CT1720" s="1453"/>
      <c r="CU1720" s="1453"/>
      <c r="CV1720" s="1453"/>
      <c r="CW1720" s="1453"/>
      <c r="CX1720" s="1453"/>
      <c r="CY1720" s="1453"/>
      <c r="CZ1720" s="1453"/>
      <c r="DA1720" s="1453"/>
      <c r="DB1720" s="1453"/>
      <c r="DC1720" s="1453"/>
      <c r="DD1720" s="1453"/>
      <c r="DE1720" s="1453"/>
      <c r="DF1720" s="1453"/>
      <c r="DG1720" s="1453"/>
      <c r="DH1720" s="1453"/>
      <c r="DI1720" s="1453"/>
      <c r="DJ1720" s="1453"/>
      <c r="DK1720" s="1453"/>
      <c r="DL1720" s="1453"/>
      <c r="DM1720" s="1453"/>
      <c r="DN1720" s="1453"/>
      <c r="DO1720" s="1453"/>
      <c r="DP1720" s="1453"/>
      <c r="DQ1720" s="1453"/>
      <c r="DR1720" s="1453"/>
      <c r="DS1720" s="1453"/>
      <c r="DT1720" s="1453"/>
    </row>
    <row r="1721" spans="1:124" s="1543" customFormat="1" ht="21.9" customHeight="1" x14ac:dyDescent="0.3">
      <c r="A1721" s="1453"/>
      <c r="B1721" s="1453"/>
      <c r="C1721" s="1514"/>
      <c r="D1721" s="1514"/>
      <c r="E1721" s="1514"/>
      <c r="F1721" s="1848"/>
      <c r="G1721" s="1930"/>
      <c r="H1721" s="1516"/>
      <c r="I1721" s="1537"/>
      <c r="J1721" s="1537"/>
      <c r="K1721" s="1453"/>
      <c r="L1721" s="1453"/>
      <c r="M1721" s="1453"/>
      <c r="N1721" s="1514"/>
      <c r="O1721" s="1453"/>
      <c r="P1721" s="1453"/>
      <c r="Q1721" s="1453"/>
      <c r="R1721" s="1453"/>
      <c r="S1721" s="1453"/>
      <c r="T1721" s="1452"/>
      <c r="U1721"/>
      <c r="V1721"/>
      <c r="W1721" s="1453"/>
      <c r="X1721" s="1453"/>
      <c r="Y1721" s="1453"/>
      <c r="Z1721" s="1453"/>
      <c r="AA1721" s="1453"/>
      <c r="AB1721" s="1453"/>
      <c r="AC1721" s="1453"/>
      <c r="AD1721" s="1453"/>
      <c r="AE1721" s="1453"/>
      <c r="AF1721" s="1453"/>
      <c r="AG1721" s="1453"/>
      <c r="AH1721" s="1453"/>
      <c r="AI1721" s="1453"/>
      <c r="AJ1721" s="1453"/>
      <c r="AK1721" s="1453"/>
      <c r="AL1721" s="1453"/>
      <c r="AM1721" s="1453"/>
      <c r="AN1721" s="1453"/>
      <c r="AO1721" s="1453"/>
      <c r="AP1721" s="1453"/>
      <c r="AQ1721" s="1453"/>
      <c r="AR1721" s="1454"/>
      <c r="AS1721" s="1453"/>
      <c r="AT1721" s="1453"/>
      <c r="AU1721" s="1453"/>
      <c r="AV1721" s="1453"/>
      <c r="AW1721" s="1453"/>
      <c r="AX1721" s="1453"/>
      <c r="AY1721" s="1453"/>
      <c r="AZ1721" s="1453"/>
      <c r="BA1721" s="1453"/>
      <c r="BB1721" s="1453"/>
      <c r="BC1721" s="1453"/>
      <c r="BD1721" s="1453"/>
      <c r="BE1721" s="1453"/>
      <c r="BF1721" s="1453"/>
      <c r="BG1721" s="1453"/>
      <c r="BH1721" s="1453"/>
      <c r="BI1721" s="1453"/>
      <c r="BJ1721" s="1453"/>
      <c r="BK1721" s="1453"/>
      <c r="BL1721" s="1453"/>
      <c r="BM1721" s="1453"/>
      <c r="BN1721" s="1453"/>
      <c r="BO1721" s="1453"/>
      <c r="BP1721" s="1453"/>
      <c r="BQ1721" s="1453"/>
      <c r="BR1721" s="1453"/>
      <c r="BS1721" s="1453"/>
      <c r="BT1721" s="1453"/>
      <c r="BU1721" s="1453"/>
      <c r="BV1721" s="1453"/>
      <c r="BW1721" s="1453"/>
      <c r="BX1721" s="1453"/>
      <c r="BY1721" s="1453"/>
      <c r="BZ1721" s="1453"/>
      <c r="CA1721" s="1453"/>
      <c r="CB1721" s="1453"/>
      <c r="CC1721" s="1453"/>
      <c r="CD1721" s="1453"/>
      <c r="CE1721" s="1453"/>
      <c r="CF1721" s="1453"/>
      <c r="CG1721" s="1453"/>
      <c r="CH1721" s="1453"/>
      <c r="CI1721" s="1453"/>
      <c r="CJ1721" s="1453"/>
      <c r="CK1721" s="1453"/>
      <c r="CL1721" s="1453"/>
      <c r="CM1721" s="1453"/>
      <c r="CN1721" s="1453"/>
      <c r="CO1721" s="1453"/>
      <c r="CP1721" s="1453"/>
      <c r="CQ1721" s="1453"/>
      <c r="CR1721" s="1453"/>
      <c r="CS1721" s="1453"/>
      <c r="CT1721" s="1453"/>
      <c r="CU1721" s="1453"/>
      <c r="CV1721" s="1453"/>
      <c r="CW1721" s="1453"/>
      <c r="CX1721" s="1453"/>
      <c r="CY1721" s="1453"/>
      <c r="CZ1721" s="1453"/>
      <c r="DA1721" s="1453"/>
      <c r="DB1721" s="1453"/>
      <c r="DC1721" s="1453"/>
      <c r="DD1721" s="1453"/>
      <c r="DE1721" s="1453"/>
      <c r="DF1721" s="1453"/>
      <c r="DG1721" s="1453"/>
      <c r="DH1721" s="1453"/>
      <c r="DI1721" s="1453"/>
      <c r="DJ1721" s="1453"/>
      <c r="DK1721" s="1453"/>
      <c r="DL1721" s="1453"/>
      <c r="DM1721" s="1453"/>
      <c r="DN1721" s="1453"/>
      <c r="DO1721" s="1453"/>
      <c r="DP1721" s="1453"/>
      <c r="DQ1721" s="1453"/>
      <c r="DR1721" s="1453"/>
      <c r="DS1721" s="1453"/>
      <c r="DT1721" s="1453"/>
    </row>
    <row r="1722" spans="1:124" s="1543" customFormat="1" ht="21.9" customHeight="1" x14ac:dyDescent="0.3">
      <c r="A1722" s="1453"/>
      <c r="B1722" s="1453"/>
      <c r="C1722" s="1514"/>
      <c r="D1722" s="1514"/>
      <c r="E1722" s="1514"/>
      <c r="F1722" s="1848"/>
      <c r="G1722" s="1930"/>
      <c r="H1722" s="1516"/>
      <c r="I1722" s="1537"/>
      <c r="J1722" s="1537"/>
      <c r="K1722" s="1453"/>
      <c r="L1722" s="1453"/>
      <c r="M1722" s="1453"/>
      <c r="N1722" s="1514"/>
      <c r="O1722" s="1453"/>
      <c r="P1722" s="1453"/>
      <c r="Q1722" s="1453"/>
      <c r="R1722" s="1453"/>
      <c r="S1722" s="1453"/>
      <c r="T1722" s="1452"/>
      <c r="U1722"/>
      <c r="V1722"/>
      <c r="W1722" s="1453"/>
      <c r="X1722" s="1453"/>
      <c r="Y1722" s="1453"/>
      <c r="Z1722" s="1453"/>
      <c r="AA1722" s="1453"/>
      <c r="AB1722" s="1453"/>
      <c r="AC1722" s="1453"/>
      <c r="AD1722" s="1453"/>
      <c r="AE1722" s="1453"/>
      <c r="AF1722" s="1453"/>
      <c r="AG1722" s="1453"/>
      <c r="AH1722" s="1453"/>
      <c r="AI1722" s="1453"/>
      <c r="AJ1722" s="1453"/>
      <c r="AK1722" s="1453"/>
      <c r="AL1722" s="1453"/>
      <c r="AM1722" s="1453"/>
      <c r="AN1722" s="1453"/>
      <c r="AO1722" s="1453"/>
      <c r="AP1722" s="1453"/>
      <c r="AQ1722" s="1453"/>
      <c r="AR1722" s="1454"/>
      <c r="AS1722" s="1453"/>
      <c r="AT1722" s="1453"/>
      <c r="AU1722" s="1453"/>
      <c r="AV1722" s="1453"/>
      <c r="AW1722" s="1453"/>
      <c r="AX1722" s="1453"/>
      <c r="AY1722" s="1453"/>
      <c r="AZ1722" s="1453"/>
      <c r="BA1722" s="1453"/>
      <c r="BB1722" s="1453"/>
      <c r="BC1722" s="1453"/>
      <c r="BD1722" s="1453"/>
      <c r="BE1722" s="1453"/>
      <c r="BF1722" s="1453"/>
      <c r="BG1722" s="1453"/>
      <c r="BH1722" s="1453"/>
      <c r="BI1722" s="1453"/>
      <c r="BJ1722" s="1453"/>
      <c r="BK1722" s="1453"/>
      <c r="BL1722" s="1453"/>
      <c r="BM1722" s="1453"/>
      <c r="BN1722" s="1453"/>
      <c r="BO1722" s="1453"/>
      <c r="BP1722" s="1453"/>
      <c r="BQ1722" s="1453"/>
      <c r="BR1722" s="1453"/>
      <c r="BS1722" s="1453"/>
      <c r="BT1722" s="1453"/>
      <c r="BU1722" s="1453"/>
      <c r="BV1722" s="1453"/>
      <c r="BW1722" s="1453"/>
      <c r="BX1722" s="1453"/>
      <c r="BY1722" s="1453"/>
      <c r="BZ1722" s="1453"/>
      <c r="CA1722" s="1453"/>
      <c r="CB1722" s="1453"/>
      <c r="CC1722" s="1453"/>
      <c r="CD1722" s="1453"/>
      <c r="CE1722" s="1453"/>
      <c r="CF1722" s="1453"/>
      <c r="CG1722" s="1453"/>
      <c r="CH1722" s="1453"/>
      <c r="CI1722" s="1453"/>
      <c r="CJ1722" s="1453"/>
      <c r="CK1722" s="1453"/>
      <c r="CL1722" s="1453"/>
      <c r="CM1722" s="1453"/>
      <c r="CN1722" s="1453"/>
      <c r="CO1722" s="1453"/>
      <c r="CP1722" s="1453"/>
      <c r="CQ1722" s="1453"/>
      <c r="CR1722" s="1453"/>
      <c r="CS1722" s="1453"/>
      <c r="CT1722" s="1453"/>
      <c r="CU1722" s="1453"/>
      <c r="CV1722" s="1453"/>
      <c r="CW1722" s="1453"/>
      <c r="CX1722" s="1453"/>
      <c r="CY1722" s="1453"/>
      <c r="CZ1722" s="1453"/>
      <c r="DA1722" s="1453"/>
      <c r="DB1722" s="1453"/>
      <c r="DC1722" s="1453"/>
      <c r="DD1722" s="1453"/>
      <c r="DE1722" s="1453"/>
      <c r="DF1722" s="1453"/>
      <c r="DG1722" s="1453"/>
      <c r="DH1722" s="1453"/>
      <c r="DI1722" s="1453"/>
      <c r="DJ1722" s="1453"/>
      <c r="DK1722" s="1453"/>
      <c r="DL1722" s="1453"/>
      <c r="DM1722" s="1453"/>
      <c r="DN1722" s="1453"/>
      <c r="DO1722" s="1453"/>
      <c r="DP1722" s="1453"/>
      <c r="DQ1722" s="1453"/>
      <c r="DR1722" s="1453"/>
      <c r="DS1722" s="1453"/>
      <c r="DT1722" s="1453"/>
    </row>
    <row r="1723" spans="1:124" s="1543" customFormat="1" ht="21.9" customHeight="1" x14ac:dyDescent="0.3">
      <c r="A1723" s="1453"/>
      <c r="B1723" s="1453"/>
      <c r="C1723" s="1514"/>
      <c r="D1723" s="1514"/>
      <c r="E1723" s="1514"/>
      <c r="F1723" s="1848"/>
      <c r="G1723" s="1930"/>
      <c r="H1723" s="1516"/>
      <c r="I1723" s="1537"/>
      <c r="J1723" s="1537"/>
      <c r="K1723" s="1453"/>
      <c r="L1723" s="1453"/>
      <c r="M1723" s="1453"/>
      <c r="N1723" s="1514"/>
      <c r="O1723" s="1453"/>
      <c r="P1723" s="1453"/>
      <c r="Q1723" s="1453"/>
      <c r="R1723" s="1453"/>
      <c r="S1723" s="1453"/>
      <c r="T1723" s="1452"/>
      <c r="U1723"/>
      <c r="V1723"/>
      <c r="W1723" s="1453"/>
      <c r="X1723" s="1453"/>
      <c r="Y1723" s="1453"/>
      <c r="Z1723" s="1453"/>
      <c r="AA1723" s="1453"/>
      <c r="AB1723" s="1453"/>
      <c r="AC1723" s="1453"/>
      <c r="AD1723" s="1453"/>
      <c r="AE1723" s="1453"/>
      <c r="AF1723" s="1453"/>
      <c r="AG1723" s="1453"/>
      <c r="AH1723" s="1453"/>
      <c r="AI1723" s="1453"/>
      <c r="AJ1723" s="1453"/>
      <c r="AK1723" s="1453"/>
      <c r="AL1723" s="1453"/>
      <c r="AM1723" s="1453"/>
      <c r="AN1723" s="1453"/>
      <c r="AO1723" s="1453"/>
      <c r="AP1723" s="1453"/>
      <c r="AQ1723" s="1453"/>
      <c r="AR1723" s="1454"/>
      <c r="AS1723" s="1453"/>
      <c r="AT1723" s="1453"/>
      <c r="AU1723" s="1453"/>
      <c r="AV1723" s="1453"/>
      <c r="AW1723" s="1453"/>
      <c r="AX1723" s="1453"/>
      <c r="AY1723" s="1453"/>
      <c r="AZ1723" s="1453"/>
      <c r="BA1723" s="1453"/>
      <c r="BB1723" s="1453"/>
      <c r="BC1723" s="1453"/>
      <c r="BD1723" s="1453"/>
      <c r="BE1723" s="1453"/>
      <c r="BF1723" s="1453"/>
      <c r="BG1723" s="1453"/>
      <c r="BH1723" s="1453"/>
      <c r="BI1723" s="1453"/>
      <c r="BJ1723" s="1453"/>
      <c r="BK1723" s="1453"/>
      <c r="BL1723" s="1453"/>
      <c r="BM1723" s="1453"/>
      <c r="BN1723" s="1453"/>
      <c r="BO1723" s="1453"/>
      <c r="BP1723" s="1453"/>
      <c r="BQ1723" s="1453"/>
      <c r="BR1723" s="1453"/>
      <c r="BS1723" s="1453"/>
      <c r="BT1723" s="1453"/>
      <c r="BU1723" s="1453"/>
      <c r="BV1723" s="1453"/>
      <c r="BW1723" s="1453"/>
      <c r="BX1723" s="1453"/>
      <c r="BY1723" s="1453"/>
      <c r="BZ1723" s="1453"/>
      <c r="CA1723" s="1453"/>
      <c r="CB1723" s="1453"/>
      <c r="CC1723" s="1453"/>
      <c r="CD1723" s="1453"/>
      <c r="CE1723" s="1453"/>
      <c r="CF1723" s="1453"/>
      <c r="CG1723" s="1453"/>
      <c r="CH1723" s="1453"/>
      <c r="CI1723" s="1453"/>
      <c r="CJ1723" s="1453"/>
      <c r="CK1723" s="1453"/>
      <c r="CL1723" s="1453"/>
      <c r="CM1723" s="1453"/>
      <c r="CN1723" s="1453"/>
      <c r="CO1723" s="1453"/>
      <c r="CP1723" s="1453"/>
      <c r="CQ1723" s="1453"/>
      <c r="CR1723" s="1453"/>
      <c r="CS1723" s="1453"/>
      <c r="CT1723" s="1453"/>
      <c r="CU1723" s="1453"/>
      <c r="CV1723" s="1453"/>
      <c r="CW1723" s="1453"/>
      <c r="CX1723" s="1453"/>
      <c r="CY1723" s="1453"/>
      <c r="CZ1723" s="1453"/>
      <c r="DA1723" s="1453"/>
      <c r="DB1723" s="1453"/>
      <c r="DC1723" s="1453"/>
      <c r="DD1723" s="1453"/>
      <c r="DE1723" s="1453"/>
      <c r="DF1723" s="1453"/>
      <c r="DG1723" s="1453"/>
      <c r="DH1723" s="1453"/>
      <c r="DI1723" s="1453"/>
      <c r="DJ1723" s="1453"/>
      <c r="DK1723" s="1453"/>
      <c r="DL1723" s="1453"/>
      <c r="DM1723" s="1453"/>
      <c r="DN1723" s="1453"/>
      <c r="DO1723" s="1453"/>
      <c r="DP1723" s="1453"/>
      <c r="DQ1723" s="1453"/>
      <c r="DR1723" s="1453"/>
      <c r="DS1723" s="1453"/>
      <c r="DT1723" s="1453"/>
    </row>
    <row r="1724" spans="1:124" s="1543" customFormat="1" ht="21.9" customHeight="1" x14ac:dyDescent="0.3">
      <c r="A1724" s="1453"/>
      <c r="B1724" s="1453"/>
      <c r="C1724" s="1514"/>
      <c r="D1724" s="1514"/>
      <c r="E1724" s="1514"/>
      <c r="F1724" s="1848"/>
      <c r="G1724" s="1930"/>
      <c r="H1724" s="1516"/>
      <c r="I1724" s="1537"/>
      <c r="J1724" s="1537"/>
      <c r="K1724" s="1453"/>
      <c r="L1724" s="1453"/>
      <c r="M1724" s="1453"/>
      <c r="N1724" s="1514"/>
      <c r="O1724" s="1453"/>
      <c r="P1724" s="1453"/>
      <c r="Q1724" s="1453"/>
      <c r="R1724" s="1453"/>
      <c r="S1724" s="1453"/>
      <c r="T1724" s="1452"/>
      <c r="U1724"/>
      <c r="V1724"/>
      <c r="W1724" s="1453"/>
      <c r="X1724" s="1453"/>
      <c r="Y1724" s="1453"/>
      <c r="Z1724" s="1453"/>
      <c r="AA1724" s="1453"/>
      <c r="AB1724" s="1453"/>
      <c r="AC1724" s="1453"/>
      <c r="AD1724" s="1453"/>
      <c r="AE1724" s="1453"/>
      <c r="AF1724" s="1453"/>
      <c r="AG1724" s="1453"/>
      <c r="AH1724" s="1453"/>
      <c r="AI1724" s="1453"/>
      <c r="AJ1724" s="1453"/>
      <c r="AK1724" s="1453"/>
      <c r="AL1724" s="1453"/>
      <c r="AM1724" s="1453"/>
      <c r="AN1724" s="1453"/>
      <c r="AO1724" s="1453"/>
      <c r="AP1724" s="1453"/>
      <c r="AQ1724" s="1453"/>
      <c r="AR1724" s="1454"/>
      <c r="AS1724" s="1453"/>
      <c r="AT1724" s="1453"/>
      <c r="AU1724" s="1453"/>
      <c r="AV1724" s="1453"/>
      <c r="AW1724" s="1453"/>
      <c r="AX1724" s="1453"/>
      <c r="AY1724" s="1453"/>
      <c r="AZ1724" s="1453"/>
      <c r="BA1724" s="1453"/>
      <c r="BB1724" s="1453"/>
      <c r="BC1724" s="1453"/>
      <c r="BD1724" s="1453"/>
      <c r="BE1724" s="1453"/>
      <c r="BF1724" s="1453"/>
      <c r="BG1724" s="1453"/>
      <c r="BH1724" s="1453"/>
      <c r="BI1724" s="1453"/>
      <c r="BJ1724" s="1453"/>
      <c r="BK1724" s="1453"/>
      <c r="BL1724" s="1453"/>
      <c r="BM1724" s="1453"/>
      <c r="BN1724" s="1453"/>
      <c r="BO1724" s="1453"/>
      <c r="BP1724" s="1453"/>
      <c r="BQ1724" s="1453"/>
      <c r="BR1724" s="1453"/>
      <c r="BS1724" s="1453"/>
      <c r="BT1724" s="1453"/>
      <c r="BU1724" s="1453"/>
      <c r="BV1724" s="1453"/>
      <c r="BW1724" s="1453"/>
      <c r="BX1724" s="1453"/>
      <c r="BY1724" s="1453"/>
      <c r="BZ1724" s="1453"/>
      <c r="CA1724" s="1453"/>
      <c r="CB1724" s="1453"/>
      <c r="CC1724" s="1453"/>
      <c r="CD1724" s="1453"/>
      <c r="CE1724" s="1453"/>
      <c r="CF1724" s="1453"/>
      <c r="CG1724" s="1453"/>
      <c r="CH1724" s="1453"/>
      <c r="CI1724" s="1453"/>
      <c r="CJ1724" s="1453"/>
      <c r="CK1724" s="1453"/>
      <c r="CL1724" s="1453"/>
      <c r="CM1724" s="1453"/>
      <c r="CN1724" s="1453"/>
      <c r="CO1724" s="1453"/>
      <c r="CP1724" s="1453"/>
      <c r="CQ1724" s="1453"/>
      <c r="CR1724" s="1453"/>
      <c r="CS1724" s="1453"/>
      <c r="CT1724" s="1453"/>
      <c r="CU1724" s="1453"/>
      <c r="CV1724" s="1453"/>
      <c r="CW1724" s="1453"/>
      <c r="CX1724" s="1453"/>
      <c r="CY1724" s="1453"/>
      <c r="CZ1724" s="1453"/>
      <c r="DA1724" s="1453"/>
      <c r="DB1724" s="1453"/>
      <c r="DC1724" s="1453"/>
      <c r="DD1724" s="1453"/>
      <c r="DE1724" s="1453"/>
      <c r="DF1724" s="1453"/>
      <c r="DG1724" s="1453"/>
      <c r="DH1724" s="1453"/>
      <c r="DI1724" s="1453"/>
      <c r="DJ1724" s="1453"/>
      <c r="DK1724" s="1453"/>
      <c r="DL1724" s="1453"/>
      <c r="DM1724" s="1453"/>
      <c r="DN1724" s="1453"/>
      <c r="DO1724" s="1453"/>
      <c r="DP1724" s="1453"/>
      <c r="DQ1724" s="1453"/>
      <c r="DR1724" s="1453"/>
      <c r="DS1724" s="1453"/>
      <c r="DT1724" s="1453"/>
    </row>
    <row r="1725" spans="1:124" s="1543" customFormat="1" ht="21.9" customHeight="1" x14ac:dyDescent="0.3">
      <c r="A1725" s="1453"/>
      <c r="B1725" s="1453"/>
      <c r="C1725" s="1514"/>
      <c r="D1725" s="1514"/>
      <c r="E1725" s="1514"/>
      <c r="F1725" s="1848"/>
      <c r="G1725" s="1930"/>
      <c r="H1725" s="1516"/>
      <c r="I1725" s="1537"/>
      <c r="J1725" s="1537"/>
      <c r="K1725" s="1453"/>
      <c r="L1725" s="1453"/>
      <c r="M1725" s="1453"/>
      <c r="N1725" s="1514"/>
      <c r="O1725" s="1453"/>
      <c r="P1725" s="1453"/>
      <c r="Q1725" s="1453"/>
      <c r="R1725" s="1453"/>
      <c r="S1725" s="1453"/>
      <c r="T1725" s="1452"/>
      <c r="U1725"/>
      <c r="V1725"/>
      <c r="W1725" s="1453"/>
      <c r="X1725" s="1453"/>
      <c r="Y1725" s="1453"/>
      <c r="Z1725" s="1453"/>
      <c r="AA1725" s="1453"/>
      <c r="AB1725" s="1453"/>
      <c r="AC1725" s="1453"/>
      <c r="AD1725" s="1453"/>
      <c r="AE1725" s="1453"/>
      <c r="AF1725" s="1453"/>
      <c r="AG1725" s="1453"/>
      <c r="AH1725" s="1453"/>
      <c r="AI1725" s="1453"/>
      <c r="AJ1725" s="1453"/>
      <c r="AK1725" s="1453"/>
      <c r="AL1725" s="1453"/>
      <c r="AM1725" s="1453"/>
      <c r="AN1725" s="1453"/>
      <c r="AO1725" s="1453"/>
      <c r="AP1725" s="1453"/>
      <c r="AQ1725" s="1453"/>
      <c r="AR1725" s="1454"/>
      <c r="AS1725" s="1453"/>
      <c r="AT1725" s="1453"/>
      <c r="AU1725" s="1453"/>
      <c r="AV1725" s="1453"/>
      <c r="AW1725" s="1453"/>
      <c r="AX1725" s="1453"/>
      <c r="AY1725" s="1453"/>
      <c r="AZ1725" s="1453"/>
      <c r="BA1725" s="1453"/>
      <c r="BB1725" s="1453"/>
      <c r="BC1725" s="1453"/>
      <c r="BD1725" s="1453"/>
      <c r="BE1725" s="1453"/>
      <c r="BF1725" s="1453"/>
      <c r="BG1725" s="1453"/>
      <c r="BH1725" s="1453"/>
      <c r="BI1725" s="1453"/>
      <c r="BJ1725" s="1453"/>
      <c r="BK1725" s="1453"/>
      <c r="BL1725" s="1453"/>
      <c r="BM1725" s="1453"/>
      <c r="BN1725" s="1453"/>
      <c r="BO1725" s="1453"/>
      <c r="BP1725" s="1453"/>
      <c r="BQ1725" s="1453"/>
      <c r="BR1725" s="1453"/>
      <c r="BS1725" s="1453"/>
      <c r="BT1725" s="1453"/>
      <c r="BU1725" s="1453"/>
      <c r="BV1725" s="1453"/>
      <c r="BW1725" s="1453"/>
      <c r="BX1725" s="1453"/>
      <c r="BY1725" s="1453"/>
      <c r="BZ1725" s="1453"/>
      <c r="CA1725" s="1453"/>
      <c r="CB1725" s="1453"/>
      <c r="CC1725" s="1453"/>
      <c r="CD1725" s="1453"/>
      <c r="CE1725" s="1453"/>
      <c r="CF1725" s="1453"/>
      <c r="CG1725" s="1453"/>
      <c r="CH1725" s="1453"/>
      <c r="CI1725" s="1453"/>
      <c r="CJ1725" s="1453"/>
      <c r="CK1725" s="1453"/>
      <c r="CL1725" s="1453"/>
      <c r="CM1725" s="1453"/>
      <c r="CN1725" s="1453"/>
      <c r="CO1725" s="1453"/>
      <c r="CP1725" s="1453"/>
      <c r="CQ1725" s="1453"/>
      <c r="CR1725" s="1453"/>
      <c r="CS1725" s="1453"/>
      <c r="CT1725" s="1453"/>
      <c r="CU1725" s="1453"/>
      <c r="CV1725" s="1453"/>
      <c r="CW1725" s="1453"/>
      <c r="CX1725" s="1453"/>
      <c r="CY1725" s="1453"/>
      <c r="CZ1725" s="1453"/>
      <c r="DA1725" s="1453"/>
      <c r="DB1725" s="1453"/>
      <c r="DC1725" s="1453"/>
      <c r="DD1725" s="1453"/>
      <c r="DE1725" s="1453"/>
      <c r="DF1725" s="1453"/>
      <c r="DG1725" s="1453"/>
      <c r="DH1725" s="1453"/>
      <c r="DI1725" s="1453"/>
      <c r="DJ1725" s="1453"/>
      <c r="DK1725" s="1453"/>
      <c r="DL1725" s="1453"/>
      <c r="DM1725" s="1453"/>
      <c r="DN1725" s="1453"/>
      <c r="DO1725" s="1453"/>
      <c r="DP1725" s="1453"/>
      <c r="DQ1725" s="1453"/>
      <c r="DR1725" s="1453"/>
      <c r="DS1725" s="1453"/>
      <c r="DT1725" s="1453"/>
    </row>
    <row r="1726" spans="1:124" s="1543" customFormat="1" ht="21.9" customHeight="1" x14ac:dyDescent="0.3">
      <c r="A1726" s="1453"/>
      <c r="B1726" s="1453"/>
      <c r="C1726" s="1514"/>
      <c r="D1726" s="1514"/>
      <c r="E1726" s="1514"/>
      <c r="F1726" s="1848"/>
      <c r="G1726" s="1930"/>
      <c r="H1726" s="1516"/>
      <c r="I1726" s="1537"/>
      <c r="J1726" s="1537"/>
      <c r="K1726" s="1453"/>
      <c r="L1726" s="1453"/>
      <c r="M1726" s="1453"/>
      <c r="N1726" s="1514"/>
      <c r="O1726" s="1453"/>
      <c r="P1726" s="1453"/>
      <c r="Q1726" s="1453"/>
      <c r="R1726" s="1453"/>
      <c r="S1726" s="1453"/>
      <c r="T1726" s="1452"/>
      <c r="U1726"/>
      <c r="V1726"/>
      <c r="W1726" s="1453"/>
      <c r="X1726" s="1453"/>
      <c r="Y1726" s="1453"/>
      <c r="Z1726" s="1453"/>
      <c r="AA1726" s="1453"/>
      <c r="AB1726" s="1453"/>
      <c r="AC1726" s="1453"/>
      <c r="AD1726" s="1453"/>
      <c r="AE1726" s="1453"/>
      <c r="AF1726" s="1453"/>
      <c r="AG1726" s="1453"/>
      <c r="AH1726" s="1453"/>
      <c r="AI1726" s="1453"/>
      <c r="AJ1726" s="1453"/>
      <c r="AK1726" s="1453"/>
      <c r="AL1726" s="1453"/>
      <c r="AM1726" s="1453"/>
      <c r="AN1726" s="1453"/>
      <c r="AO1726" s="1453"/>
      <c r="AP1726" s="1453"/>
      <c r="AQ1726" s="1453"/>
      <c r="AR1726" s="1454"/>
      <c r="AS1726" s="1453"/>
      <c r="AT1726" s="1453"/>
      <c r="AU1726" s="1453"/>
      <c r="AV1726" s="1453"/>
      <c r="AW1726" s="1453"/>
      <c r="AX1726" s="1453"/>
      <c r="AY1726" s="1453"/>
      <c r="AZ1726" s="1453"/>
      <c r="BA1726" s="1453"/>
      <c r="BB1726" s="1453"/>
      <c r="BC1726" s="1453"/>
      <c r="BD1726" s="1453"/>
      <c r="BE1726" s="1453"/>
      <c r="BF1726" s="1453"/>
      <c r="BG1726" s="1453"/>
      <c r="BH1726" s="1453"/>
      <c r="BI1726" s="1453"/>
      <c r="BJ1726" s="1453"/>
      <c r="BK1726" s="1453"/>
      <c r="BL1726" s="1453"/>
      <c r="BM1726" s="1453"/>
      <c r="BN1726" s="1453"/>
      <c r="BO1726" s="1453"/>
      <c r="BP1726" s="1453"/>
      <c r="BQ1726" s="1453"/>
      <c r="BR1726" s="1453"/>
      <c r="BS1726" s="1453"/>
      <c r="BT1726" s="1453"/>
      <c r="BU1726" s="1453"/>
      <c r="BV1726" s="1453"/>
      <c r="BW1726" s="1453"/>
      <c r="BX1726" s="1453"/>
      <c r="BY1726" s="1453"/>
      <c r="BZ1726" s="1453"/>
      <c r="CA1726" s="1453"/>
      <c r="CB1726" s="1453"/>
      <c r="CC1726" s="1453"/>
      <c r="CD1726" s="1453"/>
      <c r="CE1726" s="1453"/>
      <c r="CF1726" s="1453"/>
      <c r="CG1726" s="1453"/>
      <c r="CH1726" s="1453"/>
      <c r="CI1726" s="1453"/>
      <c r="CJ1726" s="1453"/>
      <c r="CK1726" s="1453"/>
      <c r="CL1726" s="1453"/>
      <c r="CM1726" s="1453"/>
      <c r="CN1726" s="1453"/>
      <c r="CO1726" s="1453"/>
      <c r="CP1726" s="1453"/>
      <c r="CQ1726" s="1453"/>
      <c r="CR1726" s="1453"/>
      <c r="CS1726" s="1453"/>
      <c r="CT1726" s="1453"/>
      <c r="CU1726" s="1453"/>
      <c r="CV1726" s="1453"/>
      <c r="CW1726" s="1453"/>
      <c r="CX1726" s="1453"/>
      <c r="CY1726" s="1453"/>
      <c r="CZ1726" s="1453"/>
      <c r="DA1726" s="1453"/>
      <c r="DB1726" s="1453"/>
      <c r="DC1726" s="1453"/>
      <c r="DD1726" s="1453"/>
      <c r="DE1726" s="1453"/>
      <c r="DF1726" s="1453"/>
      <c r="DG1726" s="1453"/>
      <c r="DH1726" s="1453"/>
      <c r="DI1726" s="1453"/>
      <c r="DJ1726" s="1453"/>
      <c r="DK1726" s="1453"/>
      <c r="DL1726" s="1453"/>
      <c r="DM1726" s="1453"/>
      <c r="DN1726" s="1453"/>
      <c r="DO1726" s="1453"/>
      <c r="DP1726" s="1453"/>
      <c r="DQ1726" s="1453"/>
      <c r="DR1726" s="1453"/>
      <c r="DS1726" s="1453"/>
      <c r="DT1726" s="1453"/>
    </row>
    <row r="1727" spans="1:124" s="1543" customFormat="1" ht="21.9" customHeight="1" x14ac:dyDescent="0.3">
      <c r="A1727" s="1453"/>
      <c r="B1727" s="1453"/>
      <c r="C1727" s="1514"/>
      <c r="D1727" s="1514"/>
      <c r="E1727" s="1514"/>
      <c r="F1727" s="1848"/>
      <c r="G1727" s="1930"/>
      <c r="H1727" s="1516"/>
      <c r="I1727" s="1537"/>
      <c r="J1727" s="1537"/>
      <c r="K1727" s="1453"/>
      <c r="L1727" s="1453"/>
      <c r="M1727" s="1453"/>
      <c r="N1727" s="1514"/>
      <c r="O1727" s="1453"/>
      <c r="P1727" s="1453"/>
      <c r="Q1727" s="1453"/>
      <c r="R1727" s="1453"/>
      <c r="S1727" s="1453"/>
      <c r="T1727" s="1452"/>
      <c r="U1727"/>
      <c r="V1727"/>
      <c r="W1727" s="1453"/>
      <c r="X1727" s="1453"/>
      <c r="Y1727" s="1453"/>
      <c r="Z1727" s="1453"/>
      <c r="AA1727" s="1453"/>
      <c r="AB1727" s="1453"/>
      <c r="AC1727" s="1453"/>
      <c r="AD1727" s="1453"/>
      <c r="AE1727" s="1453"/>
      <c r="AF1727" s="1453"/>
      <c r="AG1727" s="1453"/>
      <c r="AH1727" s="1453"/>
      <c r="AI1727" s="1453"/>
      <c r="AJ1727" s="1453"/>
      <c r="AK1727" s="1453"/>
      <c r="AL1727" s="1453"/>
      <c r="AM1727" s="1453"/>
      <c r="AN1727" s="1453"/>
      <c r="AO1727" s="1453"/>
      <c r="AP1727" s="1453"/>
      <c r="AQ1727" s="1453"/>
      <c r="AR1727" s="1454"/>
      <c r="AS1727" s="1453"/>
      <c r="AT1727" s="1453"/>
      <c r="AU1727" s="1453"/>
      <c r="AV1727" s="1453"/>
      <c r="AW1727" s="1453"/>
      <c r="AX1727" s="1453"/>
      <c r="AY1727" s="1453"/>
      <c r="AZ1727" s="1453"/>
      <c r="BA1727" s="1453"/>
      <c r="BB1727" s="1453"/>
      <c r="BC1727" s="1453"/>
      <c r="BD1727" s="1453"/>
      <c r="BE1727" s="1453"/>
      <c r="BF1727" s="1453"/>
      <c r="BG1727" s="1453"/>
      <c r="BH1727" s="1453"/>
      <c r="BI1727" s="1453"/>
      <c r="BJ1727" s="1453"/>
      <c r="BK1727" s="1453"/>
      <c r="BL1727" s="1453"/>
      <c r="BM1727" s="1453"/>
      <c r="BN1727" s="1453"/>
      <c r="BO1727" s="1453"/>
      <c r="BP1727" s="1453"/>
      <c r="BQ1727" s="1453"/>
      <c r="BR1727" s="1453"/>
      <c r="BS1727" s="1453"/>
      <c r="BT1727" s="1453"/>
      <c r="BU1727" s="1453"/>
      <c r="BV1727" s="1453"/>
      <c r="BW1727" s="1453"/>
      <c r="BX1727" s="1453"/>
      <c r="BY1727" s="1453"/>
      <c r="BZ1727" s="1453"/>
      <c r="CA1727" s="1453"/>
      <c r="CB1727" s="1453"/>
      <c r="CC1727" s="1453"/>
      <c r="CD1727" s="1453"/>
      <c r="CE1727" s="1453"/>
      <c r="CF1727" s="1453"/>
      <c r="CG1727" s="1453"/>
      <c r="CH1727" s="1453"/>
      <c r="CI1727" s="1453"/>
      <c r="CJ1727" s="1453"/>
      <c r="CK1727" s="1453"/>
      <c r="CL1727" s="1453"/>
      <c r="CM1727" s="1453"/>
      <c r="CN1727" s="1453"/>
      <c r="CO1727" s="1453"/>
      <c r="CP1727" s="1453"/>
      <c r="CQ1727" s="1453"/>
      <c r="CR1727" s="1453"/>
      <c r="CS1727" s="1453"/>
      <c r="CT1727" s="1453"/>
      <c r="CU1727" s="1453"/>
      <c r="CV1727" s="1453"/>
      <c r="CW1727" s="1453"/>
      <c r="CX1727" s="1453"/>
      <c r="CY1727" s="1453"/>
      <c r="CZ1727" s="1453"/>
      <c r="DA1727" s="1453"/>
      <c r="DB1727" s="1453"/>
      <c r="DC1727" s="1453"/>
      <c r="DD1727" s="1453"/>
      <c r="DE1727" s="1453"/>
      <c r="DF1727" s="1453"/>
      <c r="DG1727" s="1453"/>
      <c r="DH1727" s="1453"/>
      <c r="DI1727" s="1453"/>
      <c r="DJ1727" s="1453"/>
      <c r="DK1727" s="1453"/>
      <c r="DL1727" s="1453"/>
      <c r="DM1727" s="1453"/>
      <c r="DN1727" s="1453"/>
      <c r="DO1727" s="1453"/>
      <c r="DP1727" s="1453"/>
      <c r="DQ1727" s="1453"/>
      <c r="DR1727" s="1453"/>
      <c r="DS1727" s="1453"/>
      <c r="DT1727" s="1453"/>
    </row>
    <row r="1728" spans="1:124" s="1543" customFormat="1" ht="21.9" customHeight="1" x14ac:dyDescent="0.3">
      <c r="A1728" s="1453"/>
      <c r="B1728" s="1453"/>
      <c r="C1728" s="1514"/>
      <c r="D1728" s="1514"/>
      <c r="E1728" s="1514"/>
      <c r="F1728" s="1848"/>
      <c r="G1728" s="1930"/>
      <c r="H1728" s="1516"/>
      <c r="I1728" s="1537"/>
      <c r="J1728" s="1537"/>
      <c r="K1728" s="1453"/>
      <c r="L1728" s="1453"/>
      <c r="M1728" s="1453"/>
      <c r="N1728" s="1514"/>
      <c r="O1728" s="1453"/>
      <c r="P1728" s="1453"/>
      <c r="Q1728" s="1453"/>
      <c r="R1728" s="1453"/>
      <c r="S1728" s="1453"/>
      <c r="T1728" s="1452"/>
      <c r="U1728"/>
      <c r="V1728"/>
      <c r="W1728" s="1453"/>
      <c r="X1728" s="1453"/>
      <c r="Y1728" s="1453"/>
      <c r="Z1728" s="1453"/>
      <c r="AA1728" s="1453"/>
      <c r="AB1728" s="1453"/>
      <c r="AC1728" s="1453"/>
      <c r="AD1728" s="1453"/>
      <c r="AE1728" s="1453"/>
      <c r="AF1728" s="1453"/>
      <c r="AG1728" s="1453"/>
      <c r="AH1728" s="1453"/>
      <c r="AI1728" s="1453"/>
      <c r="AJ1728" s="1453"/>
      <c r="AK1728" s="1453"/>
      <c r="AL1728" s="1453"/>
      <c r="AM1728" s="1453"/>
      <c r="AN1728" s="1453"/>
      <c r="AO1728" s="1453"/>
      <c r="AP1728" s="1453"/>
      <c r="AQ1728" s="1453"/>
      <c r="AR1728" s="1454"/>
      <c r="AS1728" s="1453"/>
      <c r="AT1728" s="1453"/>
      <c r="AU1728" s="1453"/>
      <c r="AV1728" s="1453"/>
      <c r="AW1728" s="1453"/>
      <c r="AX1728" s="1453"/>
      <c r="AY1728" s="1453"/>
      <c r="AZ1728" s="1453"/>
      <c r="BA1728" s="1453"/>
      <c r="BB1728" s="1453"/>
      <c r="BC1728" s="1453"/>
      <c r="BD1728" s="1453"/>
      <c r="BE1728" s="1453"/>
      <c r="BF1728" s="1453"/>
      <c r="BG1728" s="1453"/>
      <c r="BH1728" s="1453"/>
      <c r="BI1728" s="1453"/>
      <c r="BJ1728" s="1453"/>
      <c r="BK1728" s="1453"/>
      <c r="BL1728" s="1453"/>
      <c r="BM1728" s="1453"/>
      <c r="BN1728" s="1453"/>
      <c r="BO1728" s="1453"/>
      <c r="BP1728" s="1453"/>
      <c r="BQ1728" s="1453"/>
      <c r="BR1728" s="1453"/>
      <c r="BS1728" s="1453"/>
      <c r="BT1728" s="1453"/>
      <c r="BU1728" s="1453"/>
      <c r="BV1728" s="1453"/>
      <c r="BW1728" s="1453"/>
      <c r="BX1728" s="1453"/>
      <c r="BY1728" s="1453"/>
      <c r="BZ1728" s="1453"/>
      <c r="CA1728" s="1453"/>
      <c r="CB1728" s="1453"/>
      <c r="CC1728" s="1453"/>
      <c r="CD1728" s="1453"/>
      <c r="CE1728" s="1453"/>
      <c r="CF1728" s="1453"/>
      <c r="CG1728" s="1453"/>
      <c r="CH1728" s="1453"/>
      <c r="CI1728" s="1453"/>
      <c r="CJ1728" s="1453"/>
      <c r="CK1728" s="1453"/>
      <c r="CL1728" s="1453"/>
      <c r="CM1728" s="1453"/>
      <c r="CN1728" s="1453"/>
      <c r="CO1728" s="1453"/>
      <c r="CP1728" s="1453"/>
      <c r="CQ1728" s="1453"/>
      <c r="CR1728" s="1453"/>
      <c r="CS1728" s="1453"/>
      <c r="CT1728" s="1453"/>
      <c r="CU1728" s="1453"/>
      <c r="CV1728" s="1453"/>
      <c r="CW1728" s="1453"/>
      <c r="CX1728" s="1453"/>
      <c r="CY1728" s="1453"/>
      <c r="CZ1728" s="1453"/>
      <c r="DA1728" s="1453"/>
      <c r="DB1728" s="1453"/>
      <c r="DC1728" s="1453"/>
      <c r="DD1728" s="1453"/>
      <c r="DE1728" s="1453"/>
      <c r="DF1728" s="1453"/>
      <c r="DG1728" s="1453"/>
      <c r="DH1728" s="1453"/>
      <c r="DI1728" s="1453"/>
      <c r="DJ1728" s="1453"/>
      <c r="DK1728" s="1453"/>
      <c r="DL1728" s="1453"/>
      <c r="DM1728" s="1453"/>
      <c r="DN1728" s="1453"/>
      <c r="DO1728" s="1453"/>
      <c r="DP1728" s="1453"/>
      <c r="DQ1728" s="1453"/>
      <c r="DR1728" s="1453"/>
      <c r="DS1728" s="1453"/>
      <c r="DT1728" s="1453"/>
    </row>
    <row r="1729" spans="1:124" s="1543" customFormat="1" ht="21.9" customHeight="1" x14ac:dyDescent="0.3">
      <c r="A1729" s="1453"/>
      <c r="B1729" s="1453"/>
      <c r="C1729" s="1514"/>
      <c r="D1729" s="1514"/>
      <c r="E1729" s="1514"/>
      <c r="F1729" s="1848"/>
      <c r="G1729" s="1930"/>
      <c r="H1729" s="1516"/>
      <c r="I1729" s="1537"/>
      <c r="J1729" s="1537"/>
      <c r="K1729" s="1453"/>
      <c r="L1729" s="1453"/>
      <c r="M1729" s="1453"/>
      <c r="N1729" s="1514"/>
      <c r="O1729" s="1453"/>
      <c r="P1729" s="1453"/>
      <c r="Q1729" s="1453"/>
      <c r="R1729" s="1453"/>
      <c r="S1729" s="1453"/>
      <c r="T1729" s="1452"/>
      <c r="U1729"/>
      <c r="V1729"/>
      <c r="W1729" s="1453"/>
      <c r="X1729" s="1453"/>
      <c r="Y1729" s="1453"/>
      <c r="Z1729" s="1453"/>
      <c r="AA1729" s="1453"/>
      <c r="AB1729" s="1453"/>
      <c r="AC1729" s="1453"/>
      <c r="AD1729" s="1453"/>
      <c r="AE1729" s="1453"/>
      <c r="AF1729" s="1453"/>
      <c r="AG1729" s="1453"/>
      <c r="AH1729" s="1453"/>
      <c r="AI1729" s="1453"/>
      <c r="AJ1729" s="1453"/>
      <c r="AK1729" s="1453"/>
      <c r="AL1729" s="1453"/>
      <c r="AM1729" s="1453"/>
      <c r="AN1729" s="1453"/>
      <c r="AO1729" s="1453"/>
      <c r="AP1729" s="1453"/>
      <c r="AQ1729" s="1453"/>
      <c r="AR1729" s="1454"/>
      <c r="AS1729" s="1453"/>
      <c r="AT1729" s="1453"/>
      <c r="AU1729" s="1453"/>
      <c r="AV1729" s="1453"/>
      <c r="AW1729" s="1453"/>
      <c r="AX1729" s="1453"/>
      <c r="AY1729" s="1453"/>
      <c r="AZ1729" s="1453"/>
      <c r="BA1729" s="1453"/>
      <c r="BB1729" s="1453"/>
      <c r="BC1729" s="1453"/>
      <c r="BD1729" s="1453"/>
      <c r="BE1729" s="1453"/>
      <c r="BF1729" s="1453"/>
      <c r="BG1729" s="1453"/>
      <c r="BH1729" s="1453"/>
      <c r="BI1729" s="1453"/>
      <c r="BJ1729" s="1453"/>
      <c r="BK1729" s="1453"/>
      <c r="BL1729" s="1453"/>
      <c r="BM1729" s="1453"/>
      <c r="BN1729" s="1453"/>
      <c r="BO1729" s="1453"/>
      <c r="BP1729" s="1453"/>
      <c r="BQ1729" s="1453"/>
      <c r="BR1729" s="1453"/>
      <c r="BS1729" s="1453"/>
      <c r="BT1729" s="1453"/>
      <c r="BU1729" s="1453"/>
      <c r="BV1729" s="1453"/>
      <c r="BW1729" s="1453"/>
      <c r="BX1729" s="1453"/>
      <c r="BY1729" s="1453"/>
      <c r="BZ1729" s="1453"/>
      <c r="CA1729" s="1453"/>
      <c r="CB1729" s="1453"/>
      <c r="CC1729" s="1453"/>
      <c r="CD1729" s="1453"/>
      <c r="CE1729" s="1453"/>
      <c r="CF1729" s="1453"/>
      <c r="CG1729" s="1453"/>
      <c r="CH1729" s="1453"/>
      <c r="CI1729" s="1453"/>
      <c r="CJ1729" s="1453"/>
      <c r="CK1729" s="1453"/>
      <c r="CL1729" s="1453"/>
      <c r="CM1729" s="1453"/>
      <c r="CN1729" s="1453"/>
      <c r="CO1729" s="1453"/>
      <c r="CP1729" s="1453"/>
      <c r="CQ1729" s="1453"/>
      <c r="CR1729" s="1453"/>
      <c r="CS1729" s="1453"/>
      <c r="CT1729" s="1453"/>
      <c r="CU1729" s="1453"/>
      <c r="CV1729" s="1453"/>
      <c r="CW1729" s="1453"/>
      <c r="CX1729" s="1453"/>
      <c r="CY1729" s="1453"/>
      <c r="CZ1729" s="1453"/>
      <c r="DA1729" s="1453"/>
      <c r="DB1729" s="1453"/>
      <c r="DC1729" s="1453"/>
      <c r="DD1729" s="1453"/>
      <c r="DE1729" s="1453"/>
      <c r="DF1729" s="1453"/>
      <c r="DG1729" s="1453"/>
      <c r="DH1729" s="1453"/>
      <c r="DI1729" s="1453"/>
      <c r="DJ1729" s="1453"/>
      <c r="DK1729" s="1453"/>
      <c r="DL1729" s="1453"/>
      <c r="DM1729" s="1453"/>
      <c r="DN1729" s="1453"/>
      <c r="DO1729" s="1453"/>
      <c r="DP1729" s="1453"/>
      <c r="DQ1729" s="1453"/>
      <c r="DR1729" s="1453"/>
      <c r="DS1729" s="1453"/>
      <c r="DT1729" s="1453"/>
    </row>
    <row r="1730" spans="1:124" s="1543" customFormat="1" ht="21.9" customHeight="1" x14ac:dyDescent="0.3">
      <c r="A1730" s="1453"/>
      <c r="B1730" s="1453"/>
      <c r="C1730" s="1514"/>
      <c r="D1730" s="1514"/>
      <c r="E1730" s="1514"/>
      <c r="F1730" s="1848"/>
      <c r="G1730" s="1930"/>
      <c r="H1730" s="1516"/>
      <c r="I1730" s="1537"/>
      <c r="J1730" s="1537"/>
      <c r="K1730" s="1453"/>
      <c r="L1730" s="1453"/>
      <c r="M1730" s="1453"/>
      <c r="N1730" s="1514"/>
      <c r="O1730" s="1453"/>
      <c r="P1730" s="1453"/>
      <c r="Q1730" s="1453"/>
      <c r="R1730" s="1453"/>
      <c r="S1730" s="1453"/>
      <c r="T1730" s="1452"/>
      <c r="U1730"/>
      <c r="V1730"/>
      <c r="W1730" s="1453"/>
      <c r="X1730" s="1453"/>
      <c r="Y1730" s="1453"/>
      <c r="Z1730" s="1453"/>
      <c r="AA1730" s="1453"/>
      <c r="AB1730" s="1453"/>
      <c r="AC1730" s="1453"/>
      <c r="AD1730" s="1453"/>
      <c r="AE1730" s="1453"/>
      <c r="AF1730" s="1453"/>
      <c r="AG1730" s="1453"/>
      <c r="AH1730" s="1453"/>
      <c r="AI1730" s="1453"/>
      <c r="AJ1730" s="1453"/>
      <c r="AK1730" s="1453"/>
      <c r="AL1730" s="1453"/>
      <c r="AM1730" s="1453"/>
      <c r="AN1730" s="1453"/>
      <c r="AO1730" s="1453"/>
      <c r="AP1730" s="1453"/>
      <c r="AQ1730" s="1453"/>
      <c r="AR1730" s="1454"/>
      <c r="AS1730" s="1453"/>
      <c r="AT1730" s="1453"/>
      <c r="AU1730" s="1453"/>
      <c r="AV1730" s="1453"/>
      <c r="AW1730" s="1453"/>
      <c r="AX1730" s="1453"/>
      <c r="AY1730" s="1453"/>
      <c r="AZ1730" s="1453"/>
      <c r="BA1730" s="1453"/>
      <c r="BB1730" s="1453"/>
      <c r="BC1730" s="1453"/>
      <c r="BD1730" s="1453"/>
      <c r="BE1730" s="1453"/>
      <c r="BF1730" s="1453"/>
      <c r="BG1730" s="1453"/>
      <c r="BH1730" s="1453"/>
      <c r="BI1730" s="1453"/>
      <c r="BJ1730" s="1453"/>
      <c r="BK1730" s="1453"/>
      <c r="BL1730" s="1453"/>
      <c r="BM1730" s="1453"/>
      <c r="BN1730" s="1453"/>
      <c r="BO1730" s="1453"/>
      <c r="BP1730" s="1453"/>
      <c r="BQ1730" s="1453"/>
      <c r="BR1730" s="1453"/>
      <c r="BS1730" s="1453"/>
      <c r="BT1730" s="1453"/>
      <c r="BU1730" s="1453"/>
      <c r="BV1730" s="1453"/>
      <c r="BW1730" s="1453"/>
      <c r="BX1730" s="1453"/>
      <c r="BY1730" s="1453"/>
      <c r="BZ1730" s="1453"/>
      <c r="CA1730" s="1453"/>
      <c r="CB1730" s="1453"/>
      <c r="CC1730" s="1453"/>
      <c r="CD1730" s="1453"/>
      <c r="CE1730" s="1453"/>
      <c r="CF1730" s="1453"/>
      <c r="CG1730" s="1453"/>
      <c r="CH1730" s="1453"/>
      <c r="CI1730" s="1453"/>
      <c r="CJ1730" s="1453"/>
      <c r="CK1730" s="1453"/>
      <c r="CL1730" s="1453"/>
      <c r="CM1730" s="1453"/>
      <c r="CN1730" s="1453"/>
      <c r="CO1730" s="1453"/>
      <c r="CP1730" s="1453"/>
      <c r="CQ1730" s="1453"/>
      <c r="CR1730" s="1453"/>
      <c r="CS1730" s="1453"/>
      <c r="CT1730" s="1453"/>
      <c r="CU1730" s="1453"/>
      <c r="CV1730" s="1453"/>
      <c r="CW1730" s="1453"/>
      <c r="CX1730" s="1453"/>
      <c r="CY1730" s="1453"/>
      <c r="CZ1730" s="1453"/>
      <c r="DA1730" s="1453"/>
      <c r="DB1730" s="1453"/>
      <c r="DC1730" s="1453"/>
      <c r="DD1730" s="1453"/>
      <c r="DE1730" s="1453"/>
      <c r="DF1730" s="1453"/>
      <c r="DG1730" s="1453"/>
      <c r="DH1730" s="1453"/>
      <c r="DI1730" s="1453"/>
      <c r="DJ1730" s="1453"/>
      <c r="DK1730" s="1453"/>
      <c r="DL1730" s="1453"/>
      <c r="DM1730" s="1453"/>
      <c r="DN1730" s="1453"/>
      <c r="DO1730" s="1453"/>
      <c r="DP1730" s="1453"/>
      <c r="DQ1730" s="1453"/>
      <c r="DR1730" s="1453"/>
      <c r="DS1730" s="1453"/>
      <c r="DT1730" s="1453"/>
    </row>
    <row r="1731" spans="1:124" s="1543" customFormat="1" ht="21.9" customHeight="1" x14ac:dyDescent="0.3">
      <c r="A1731" s="1453"/>
      <c r="B1731" s="1453"/>
      <c r="C1731" s="1514"/>
      <c r="D1731" s="1514"/>
      <c r="E1731" s="1514"/>
      <c r="F1731" s="1848"/>
      <c r="G1731" s="1930"/>
      <c r="H1731" s="1516"/>
      <c r="I1731" s="1537"/>
      <c r="J1731" s="1537"/>
      <c r="K1731" s="1453"/>
      <c r="L1731" s="1453"/>
      <c r="M1731" s="1453"/>
      <c r="N1731" s="1514"/>
      <c r="O1731" s="1453"/>
      <c r="P1731" s="1453"/>
      <c r="Q1731" s="1453"/>
      <c r="R1731" s="1453"/>
      <c r="S1731" s="1453"/>
      <c r="T1731" s="1452"/>
      <c r="U1731"/>
      <c r="V1731"/>
      <c r="W1731" s="1453"/>
      <c r="X1731" s="1453"/>
      <c r="Y1731" s="1453"/>
      <c r="Z1731" s="1453"/>
      <c r="AA1731" s="1453"/>
      <c r="AB1731" s="1453"/>
      <c r="AC1731" s="1453"/>
      <c r="AD1731" s="1453"/>
      <c r="AE1731" s="1453"/>
      <c r="AF1731" s="1453"/>
      <c r="AG1731" s="1453"/>
      <c r="AH1731" s="1453"/>
      <c r="AI1731" s="1453"/>
      <c r="AJ1731" s="1453"/>
      <c r="AK1731" s="1453"/>
      <c r="AL1731" s="1453"/>
      <c r="AM1731" s="1453"/>
      <c r="AN1731" s="1453"/>
      <c r="AO1731" s="1453"/>
      <c r="AP1731" s="1453"/>
      <c r="AQ1731" s="1453"/>
      <c r="AR1731" s="1454"/>
      <c r="AS1731" s="1453"/>
      <c r="AT1731" s="1453"/>
      <c r="AU1731" s="1453"/>
      <c r="AV1731" s="1453"/>
      <c r="AW1731" s="1453"/>
      <c r="AX1731" s="1453"/>
      <c r="AY1731" s="1453"/>
      <c r="AZ1731" s="1453"/>
      <c r="BA1731" s="1453"/>
      <c r="BB1731" s="1453"/>
      <c r="BC1731" s="1453"/>
      <c r="BD1731" s="1453"/>
      <c r="BE1731" s="1453"/>
      <c r="BF1731" s="1453"/>
      <c r="BG1731" s="1453"/>
      <c r="BH1731" s="1453"/>
      <c r="BI1731" s="1453"/>
      <c r="BJ1731" s="1453"/>
      <c r="BK1731" s="1453"/>
      <c r="BL1731" s="1453"/>
      <c r="BM1731" s="1453"/>
      <c r="BN1731" s="1453"/>
      <c r="BO1731" s="1453"/>
      <c r="BP1731" s="1453"/>
      <c r="BQ1731" s="1453"/>
      <c r="BR1731" s="1453"/>
      <c r="BS1731" s="1453"/>
      <c r="BT1731" s="1453"/>
      <c r="BU1731" s="1453"/>
      <c r="BV1731" s="1453"/>
      <c r="BW1731" s="1453"/>
      <c r="BX1731" s="1453"/>
      <c r="BY1731" s="1453"/>
      <c r="BZ1731" s="1453"/>
      <c r="CA1731" s="1453"/>
      <c r="CB1731" s="1453"/>
      <c r="CC1731" s="1453"/>
      <c r="CD1731" s="1453"/>
      <c r="CE1731" s="1453"/>
      <c r="CF1731" s="1453"/>
      <c r="CG1731" s="1453"/>
      <c r="CH1731" s="1453"/>
      <c r="CI1731" s="1453"/>
      <c r="CJ1731" s="1453"/>
      <c r="CK1731" s="1453"/>
      <c r="CL1731" s="1453"/>
      <c r="CM1731" s="1453"/>
      <c r="CN1731" s="1453"/>
      <c r="CO1731" s="1453"/>
      <c r="CP1731" s="1453"/>
      <c r="CQ1731" s="1453"/>
      <c r="CR1731" s="1453"/>
      <c r="CS1731" s="1453"/>
      <c r="CT1731" s="1453"/>
      <c r="CU1731" s="1453"/>
      <c r="CV1731" s="1453"/>
      <c r="CW1731" s="1453"/>
      <c r="CX1731" s="1453"/>
      <c r="CY1731" s="1453"/>
      <c r="CZ1731" s="1453"/>
      <c r="DA1731" s="1453"/>
      <c r="DB1731" s="1453"/>
      <c r="DC1731" s="1453"/>
      <c r="DD1731" s="1453"/>
      <c r="DE1731" s="1453"/>
      <c r="DF1731" s="1453"/>
      <c r="DG1731" s="1453"/>
      <c r="DH1731" s="1453"/>
      <c r="DI1731" s="1453"/>
      <c r="DJ1731" s="1453"/>
      <c r="DK1731" s="1453"/>
      <c r="DL1731" s="1453"/>
      <c r="DM1731" s="1453"/>
      <c r="DN1731" s="1453"/>
      <c r="DO1731" s="1453"/>
      <c r="DP1731" s="1453"/>
      <c r="DQ1731" s="1453"/>
      <c r="DR1731" s="1453"/>
      <c r="DS1731" s="1453"/>
      <c r="DT1731" s="1453"/>
    </row>
    <row r="1732" spans="1:124" s="1543" customFormat="1" ht="21.9" customHeight="1" x14ac:dyDescent="0.3">
      <c r="A1732" s="1453"/>
      <c r="B1732" s="1453"/>
      <c r="C1732" s="1514"/>
      <c r="D1732" s="1514"/>
      <c r="E1732" s="1514"/>
      <c r="F1732" s="1848"/>
      <c r="G1732" s="1930"/>
      <c r="H1732" s="1516"/>
      <c r="I1732" s="1537"/>
      <c r="J1732" s="1537"/>
      <c r="K1732" s="1453"/>
      <c r="L1732" s="1453"/>
      <c r="M1732" s="1453"/>
      <c r="N1732" s="1514"/>
      <c r="O1732" s="1453"/>
      <c r="P1732" s="1453"/>
      <c r="Q1732" s="1453"/>
      <c r="R1732" s="1453"/>
      <c r="S1732" s="1453"/>
      <c r="T1732" s="1452"/>
      <c r="U1732"/>
      <c r="V1732"/>
      <c r="W1732" s="1453"/>
      <c r="X1732" s="1453"/>
      <c r="Y1732" s="1453"/>
      <c r="Z1732" s="1453"/>
      <c r="AA1732" s="1453"/>
      <c r="AB1732" s="1453"/>
      <c r="AC1732" s="1453"/>
      <c r="AD1732" s="1453"/>
      <c r="AE1732" s="1453"/>
      <c r="AF1732" s="1453"/>
      <c r="AG1732" s="1453"/>
      <c r="AH1732" s="1453"/>
      <c r="AI1732" s="1453"/>
      <c r="AJ1732" s="1453"/>
      <c r="AK1732" s="1453"/>
      <c r="AL1732" s="1453"/>
      <c r="AM1732" s="1453"/>
      <c r="AN1732" s="1453"/>
      <c r="AO1732" s="1453"/>
      <c r="AP1732" s="1453"/>
      <c r="AQ1732" s="1453"/>
      <c r="AR1732" s="1454"/>
      <c r="AS1732" s="1453"/>
      <c r="AT1732" s="1453"/>
      <c r="AU1732" s="1453"/>
      <c r="AV1732" s="1453"/>
      <c r="AW1732" s="1453"/>
      <c r="AX1732" s="1453"/>
      <c r="AY1732" s="1453"/>
      <c r="AZ1732" s="1453"/>
      <c r="BA1732" s="1453"/>
      <c r="BB1732" s="1453"/>
      <c r="BC1732" s="1453"/>
      <c r="BD1732" s="1453"/>
      <c r="BE1732" s="1453"/>
      <c r="BF1732" s="1453"/>
      <c r="BG1732" s="1453"/>
      <c r="BH1732" s="1453"/>
      <c r="BI1732" s="1453"/>
      <c r="BJ1732" s="1453"/>
      <c r="BK1732" s="1453"/>
      <c r="BL1732" s="1453"/>
      <c r="BM1732" s="1453"/>
      <c r="BN1732" s="1453"/>
      <c r="BO1732" s="1453"/>
      <c r="BP1732" s="1453"/>
      <c r="BQ1732" s="1453"/>
      <c r="BR1732" s="1453"/>
      <c r="BS1732" s="1453"/>
      <c r="BT1732" s="1453"/>
      <c r="BU1732" s="1453"/>
      <c r="BV1732" s="1453"/>
      <c r="BW1732" s="1453"/>
      <c r="BX1732" s="1453"/>
      <c r="BY1732" s="1453"/>
      <c r="BZ1732" s="1453"/>
      <c r="CA1732" s="1453"/>
      <c r="CB1732" s="1453"/>
      <c r="CC1732" s="1453"/>
      <c r="CD1732" s="1453"/>
      <c r="CE1732" s="1453"/>
      <c r="CF1732" s="1453"/>
      <c r="CG1732" s="1453"/>
      <c r="CH1732" s="1453"/>
      <c r="CI1732" s="1453"/>
      <c r="CJ1732" s="1453"/>
      <c r="CK1732" s="1453"/>
      <c r="CL1732" s="1453"/>
      <c r="CM1732" s="1453"/>
      <c r="CN1732" s="1453"/>
      <c r="CO1732" s="1453"/>
      <c r="CP1732" s="1453"/>
      <c r="CQ1732" s="1453"/>
      <c r="CR1732" s="1453"/>
      <c r="CS1732" s="1453"/>
      <c r="CT1732" s="1453"/>
      <c r="CU1732" s="1453"/>
      <c r="CV1732" s="1453"/>
      <c r="CW1732" s="1453"/>
      <c r="CX1732" s="1453"/>
      <c r="CY1732" s="1453"/>
      <c r="CZ1732" s="1453"/>
      <c r="DA1732" s="1453"/>
      <c r="DB1732" s="1453"/>
      <c r="DC1732" s="1453"/>
      <c r="DD1732" s="1453"/>
      <c r="DE1732" s="1453"/>
      <c r="DF1732" s="1453"/>
      <c r="DG1732" s="1453"/>
      <c r="DH1732" s="1453"/>
      <c r="DI1732" s="1453"/>
      <c r="DJ1732" s="1453"/>
      <c r="DK1732" s="1453"/>
      <c r="DL1732" s="1453"/>
      <c r="DM1732" s="1453"/>
      <c r="DN1732" s="1453"/>
      <c r="DO1732" s="1453"/>
      <c r="DP1732" s="1453"/>
      <c r="DQ1732" s="1453"/>
      <c r="DR1732" s="1453"/>
      <c r="DS1732" s="1453"/>
      <c r="DT1732" s="1453"/>
    </row>
    <row r="1733" spans="1:124" s="1543" customFormat="1" ht="21.9" customHeight="1" x14ac:dyDescent="0.3">
      <c r="A1733" s="1453"/>
      <c r="B1733" s="1453"/>
      <c r="C1733" s="1514"/>
      <c r="D1733" s="1514"/>
      <c r="E1733" s="1514"/>
      <c r="F1733" s="1848"/>
      <c r="G1733" s="1930"/>
      <c r="H1733" s="1516"/>
      <c r="I1733" s="1537"/>
      <c r="J1733" s="1537"/>
      <c r="K1733" s="1453"/>
      <c r="L1733" s="1453"/>
      <c r="M1733" s="1453"/>
      <c r="N1733" s="1514"/>
      <c r="O1733" s="1453"/>
      <c r="P1733" s="1453"/>
      <c r="Q1733" s="1453"/>
      <c r="R1733" s="1453"/>
      <c r="S1733" s="1453"/>
      <c r="T1733" s="1452"/>
      <c r="U1733"/>
      <c r="V1733"/>
      <c r="W1733" s="1453"/>
      <c r="X1733" s="1453"/>
      <c r="Y1733" s="1453"/>
      <c r="Z1733" s="1453"/>
      <c r="AA1733" s="1453"/>
      <c r="AB1733" s="1453"/>
      <c r="AC1733" s="1453"/>
      <c r="AD1733" s="1453"/>
      <c r="AE1733" s="1453"/>
      <c r="AF1733" s="1453"/>
      <c r="AG1733" s="1453"/>
      <c r="AH1733" s="1453"/>
      <c r="AI1733" s="1453"/>
      <c r="AJ1733" s="1453"/>
      <c r="AK1733" s="1453"/>
      <c r="AL1733" s="1453"/>
      <c r="AM1733" s="1453"/>
      <c r="AN1733" s="1453"/>
      <c r="AO1733" s="1453"/>
      <c r="AP1733" s="1453"/>
      <c r="AQ1733" s="1453"/>
      <c r="AR1733" s="1454"/>
      <c r="AS1733" s="1453"/>
      <c r="AT1733" s="1453"/>
      <c r="AU1733" s="1453"/>
      <c r="AV1733" s="1453"/>
      <c r="AW1733" s="1453"/>
      <c r="AX1733" s="1453"/>
      <c r="AY1733" s="1453"/>
      <c r="AZ1733" s="1453"/>
      <c r="BA1733" s="1453"/>
      <c r="BB1733" s="1453"/>
      <c r="BC1733" s="1453"/>
      <c r="BD1733" s="1453"/>
      <c r="BE1733" s="1453"/>
      <c r="BF1733" s="1453"/>
      <c r="BG1733" s="1453"/>
      <c r="BH1733" s="1453"/>
      <c r="BI1733" s="1453"/>
      <c r="BJ1733" s="1453"/>
      <c r="BK1733" s="1453"/>
      <c r="BL1733" s="1453"/>
      <c r="BM1733" s="1453"/>
      <c r="BN1733" s="1453"/>
      <c r="BO1733" s="1453"/>
      <c r="BP1733" s="1453"/>
      <c r="BQ1733" s="1453"/>
      <c r="BR1733" s="1453"/>
      <c r="BS1733" s="1453"/>
      <c r="BT1733" s="1453"/>
      <c r="BU1733" s="1453"/>
      <c r="BV1733" s="1453"/>
      <c r="BW1733" s="1453"/>
      <c r="BX1733" s="1453"/>
      <c r="BY1733" s="1453"/>
      <c r="BZ1733" s="1453"/>
      <c r="CA1733" s="1453"/>
      <c r="CB1733" s="1453"/>
      <c r="CC1733" s="1453"/>
      <c r="CD1733" s="1453"/>
      <c r="CE1733" s="1453"/>
      <c r="CF1733" s="1453"/>
      <c r="CG1733" s="1453"/>
      <c r="CH1733" s="1453"/>
      <c r="CI1733" s="1453"/>
      <c r="CJ1733" s="1453"/>
      <c r="CK1733" s="1453"/>
      <c r="CL1733" s="1453"/>
      <c r="CM1733" s="1453"/>
      <c r="CN1733" s="1453"/>
      <c r="CO1733" s="1453"/>
      <c r="CP1733" s="1453"/>
      <c r="CQ1733" s="1453"/>
      <c r="CR1733" s="1453"/>
      <c r="CS1733" s="1453"/>
      <c r="CT1733" s="1453"/>
      <c r="CU1733" s="1453"/>
      <c r="CV1733" s="1453"/>
      <c r="CW1733" s="1453"/>
      <c r="CX1733" s="1453"/>
      <c r="CY1733" s="1453"/>
      <c r="CZ1733" s="1453"/>
      <c r="DA1733" s="1453"/>
      <c r="DB1733" s="1453"/>
      <c r="DC1733" s="1453"/>
      <c r="DD1733" s="1453"/>
      <c r="DE1733" s="1453"/>
      <c r="DF1733" s="1453"/>
      <c r="DG1733" s="1453"/>
      <c r="DH1733" s="1453"/>
      <c r="DI1733" s="1453"/>
      <c r="DJ1733" s="1453"/>
      <c r="DK1733" s="1453"/>
      <c r="DL1733" s="1453"/>
      <c r="DM1733" s="1453"/>
      <c r="DN1733" s="1453"/>
      <c r="DO1733" s="1453"/>
      <c r="DP1733" s="1453"/>
      <c r="DQ1733" s="1453"/>
      <c r="DR1733" s="1453"/>
      <c r="DS1733" s="1453"/>
      <c r="DT1733" s="1453"/>
    </row>
    <row r="1734" spans="1:124" s="1543" customFormat="1" ht="21.9" customHeight="1" x14ac:dyDescent="0.3">
      <c r="A1734" s="1453"/>
      <c r="B1734" s="1453"/>
      <c r="C1734" s="1514"/>
      <c r="D1734" s="1514"/>
      <c r="E1734" s="1514"/>
      <c r="F1734" s="1848"/>
      <c r="G1734" s="1930"/>
      <c r="H1734" s="1516"/>
      <c r="I1734" s="1537"/>
      <c r="J1734" s="1537"/>
      <c r="K1734" s="1453"/>
      <c r="L1734" s="1453"/>
      <c r="M1734" s="1453"/>
      <c r="N1734" s="1514"/>
      <c r="O1734" s="1453"/>
      <c r="P1734" s="1453"/>
      <c r="Q1734" s="1453"/>
      <c r="R1734" s="1453"/>
      <c r="S1734" s="1453"/>
      <c r="T1734" s="1452"/>
      <c r="U1734"/>
      <c r="V1734"/>
      <c r="W1734" s="1453"/>
      <c r="X1734" s="1453"/>
      <c r="Y1734" s="1453"/>
      <c r="Z1734" s="1453"/>
      <c r="AA1734" s="1453"/>
      <c r="AB1734" s="1453"/>
      <c r="AC1734" s="1453"/>
      <c r="AD1734" s="1453"/>
      <c r="AE1734" s="1453"/>
      <c r="AF1734" s="1453"/>
      <c r="AG1734" s="1453"/>
      <c r="AH1734" s="1453"/>
      <c r="AI1734" s="1453"/>
      <c r="AJ1734" s="1453"/>
      <c r="AK1734" s="1453"/>
      <c r="AL1734" s="1453"/>
      <c r="AM1734" s="1453"/>
      <c r="AN1734" s="1453"/>
      <c r="AO1734" s="1453"/>
      <c r="AP1734" s="1453"/>
      <c r="AQ1734" s="1453"/>
      <c r="AR1734" s="1454"/>
      <c r="AS1734" s="1453"/>
      <c r="AT1734" s="1453"/>
      <c r="AU1734" s="1453"/>
      <c r="AV1734" s="1453"/>
      <c r="AW1734" s="1453"/>
      <c r="AX1734" s="1453"/>
      <c r="AY1734" s="1453"/>
      <c r="AZ1734" s="1453"/>
      <c r="BA1734" s="1453"/>
      <c r="BB1734" s="1453"/>
      <c r="BC1734" s="1453"/>
      <c r="BD1734" s="1453"/>
      <c r="BE1734" s="1453"/>
      <c r="BF1734" s="1453"/>
      <c r="BG1734" s="1453"/>
      <c r="BH1734" s="1453"/>
      <c r="BI1734" s="1453"/>
      <c r="BJ1734" s="1453"/>
      <c r="BK1734" s="1453"/>
      <c r="BL1734" s="1453"/>
      <c r="BM1734" s="1453"/>
      <c r="BN1734" s="1453"/>
      <c r="BO1734" s="1453"/>
      <c r="BP1734" s="1453"/>
      <c r="BQ1734" s="1453"/>
      <c r="BR1734" s="1453"/>
      <c r="BS1734" s="1453"/>
      <c r="BT1734" s="1453"/>
      <c r="BU1734" s="1453"/>
      <c r="BV1734" s="1453"/>
      <c r="BW1734" s="1453"/>
      <c r="BX1734" s="1453"/>
      <c r="BY1734" s="1453"/>
      <c r="BZ1734" s="1453"/>
      <c r="CA1734" s="1453"/>
      <c r="CB1734" s="1453"/>
      <c r="CC1734" s="1453"/>
      <c r="CD1734" s="1453"/>
      <c r="CE1734" s="1453"/>
      <c r="CF1734" s="1453"/>
      <c r="CG1734" s="1453"/>
      <c r="CH1734" s="1453"/>
      <c r="CI1734" s="1453"/>
      <c r="CJ1734" s="1453"/>
      <c r="CK1734" s="1453"/>
      <c r="CL1734" s="1453"/>
      <c r="CM1734" s="1453"/>
      <c r="CN1734" s="1453"/>
      <c r="CO1734" s="1453"/>
      <c r="CP1734" s="1453"/>
      <c r="CQ1734" s="1453"/>
      <c r="CR1734" s="1453"/>
      <c r="CS1734" s="1453"/>
      <c r="CT1734" s="1453"/>
      <c r="CU1734" s="1453"/>
      <c r="CV1734" s="1453"/>
      <c r="CW1734" s="1453"/>
      <c r="CX1734" s="1453"/>
      <c r="CY1734" s="1453"/>
      <c r="CZ1734" s="1453"/>
      <c r="DA1734" s="1453"/>
      <c r="DB1734" s="1453"/>
      <c r="DC1734" s="1453"/>
      <c r="DD1734" s="1453"/>
      <c r="DE1734" s="1453"/>
      <c r="DF1734" s="1453"/>
      <c r="DG1734" s="1453"/>
      <c r="DH1734" s="1453"/>
      <c r="DI1734" s="1453"/>
      <c r="DJ1734" s="1453"/>
      <c r="DK1734" s="1453"/>
      <c r="DL1734" s="1453"/>
      <c r="DM1734" s="1453"/>
      <c r="DN1734" s="1453"/>
      <c r="DO1734" s="1453"/>
      <c r="DP1734" s="1453"/>
      <c r="DQ1734" s="1453"/>
      <c r="DR1734" s="1453"/>
      <c r="DS1734" s="1453"/>
      <c r="DT1734" s="1453"/>
    </row>
    <row r="1735" spans="1:124" s="1543" customFormat="1" ht="21.9" customHeight="1" x14ac:dyDescent="0.3">
      <c r="A1735" s="1453"/>
      <c r="B1735" s="1453"/>
      <c r="C1735" s="1514"/>
      <c r="D1735" s="1514"/>
      <c r="E1735" s="1514"/>
      <c r="F1735" s="1848"/>
      <c r="G1735" s="1930"/>
      <c r="H1735" s="1516"/>
      <c r="I1735" s="1537"/>
      <c r="J1735" s="1537"/>
      <c r="K1735" s="1453"/>
      <c r="L1735" s="1453"/>
      <c r="M1735" s="1453"/>
      <c r="N1735" s="1514"/>
      <c r="O1735" s="1453"/>
      <c r="P1735" s="1453"/>
      <c r="Q1735" s="1453"/>
      <c r="R1735" s="1453"/>
      <c r="S1735" s="1453"/>
      <c r="T1735" s="1452"/>
      <c r="U1735"/>
      <c r="V1735"/>
      <c r="W1735" s="1453"/>
      <c r="X1735" s="1453"/>
      <c r="Y1735" s="1453"/>
      <c r="Z1735" s="1453"/>
      <c r="AA1735" s="1453"/>
      <c r="AB1735" s="1453"/>
      <c r="AC1735" s="1453"/>
      <c r="AD1735" s="1453"/>
      <c r="AE1735" s="1453"/>
      <c r="AF1735" s="1453"/>
      <c r="AG1735" s="1453"/>
      <c r="AH1735" s="1453"/>
      <c r="AI1735" s="1453"/>
      <c r="AJ1735" s="1453"/>
      <c r="AK1735" s="1453"/>
      <c r="AL1735" s="1453"/>
      <c r="AM1735" s="1453"/>
      <c r="AN1735" s="1453"/>
      <c r="AO1735" s="1453"/>
      <c r="AP1735" s="1453"/>
      <c r="AQ1735" s="1453"/>
      <c r="AR1735" s="1454"/>
      <c r="AS1735" s="1453"/>
      <c r="AT1735" s="1453"/>
      <c r="AU1735" s="1453"/>
      <c r="AV1735" s="1453"/>
      <c r="AW1735" s="1453"/>
      <c r="AX1735" s="1453"/>
      <c r="AY1735" s="1453"/>
      <c r="AZ1735" s="1453"/>
      <c r="BA1735" s="1453"/>
      <c r="BB1735" s="1453"/>
      <c r="BC1735" s="1453"/>
      <c r="BD1735" s="1453"/>
      <c r="BE1735" s="1453"/>
      <c r="BF1735" s="1453"/>
      <c r="BG1735" s="1453"/>
      <c r="BH1735" s="1453"/>
      <c r="BI1735" s="1453"/>
      <c r="BJ1735" s="1453"/>
      <c r="BK1735" s="1453"/>
      <c r="BL1735" s="1453"/>
      <c r="BM1735" s="1453"/>
      <c r="BN1735" s="1453"/>
      <c r="BO1735" s="1453"/>
      <c r="BP1735" s="1453"/>
      <c r="BQ1735" s="1453"/>
      <c r="BR1735" s="1453"/>
      <c r="BS1735" s="1453"/>
      <c r="BT1735" s="1453"/>
      <c r="BU1735" s="1453"/>
      <c r="BV1735" s="1453"/>
      <c r="BW1735" s="1453"/>
      <c r="BX1735" s="1453"/>
      <c r="BY1735" s="1453"/>
      <c r="BZ1735" s="1453"/>
      <c r="CA1735" s="1453"/>
      <c r="CB1735" s="1453"/>
      <c r="CC1735" s="1453"/>
      <c r="CD1735" s="1453"/>
      <c r="CE1735" s="1453"/>
      <c r="CF1735" s="1453"/>
      <c r="CG1735" s="1453"/>
      <c r="CH1735" s="1453"/>
      <c r="CI1735" s="1453"/>
      <c r="CJ1735" s="1453"/>
      <c r="CK1735" s="1453"/>
      <c r="CL1735" s="1453"/>
      <c r="CM1735" s="1453"/>
      <c r="CN1735" s="1453"/>
      <c r="CO1735" s="1453"/>
      <c r="CP1735" s="1453"/>
      <c r="CQ1735" s="1453"/>
      <c r="CR1735" s="1453"/>
      <c r="CS1735" s="1453"/>
      <c r="CT1735" s="1453"/>
      <c r="CU1735" s="1453"/>
      <c r="CV1735" s="1453"/>
      <c r="CW1735" s="1453"/>
      <c r="CX1735" s="1453"/>
      <c r="CY1735" s="1453"/>
      <c r="CZ1735" s="1453"/>
      <c r="DA1735" s="1453"/>
      <c r="DB1735" s="1453"/>
      <c r="DC1735" s="1453"/>
      <c r="DD1735" s="1453"/>
      <c r="DE1735" s="1453"/>
      <c r="DF1735" s="1453"/>
      <c r="DG1735" s="1453"/>
      <c r="DH1735" s="1453"/>
      <c r="DI1735" s="1453"/>
      <c r="DJ1735" s="1453"/>
      <c r="DK1735" s="1453"/>
      <c r="DL1735" s="1453"/>
      <c r="DM1735" s="1453"/>
      <c r="DN1735" s="1453"/>
      <c r="DO1735" s="1453"/>
      <c r="DP1735" s="1453"/>
      <c r="DQ1735" s="1453"/>
      <c r="DR1735" s="1453"/>
      <c r="DS1735" s="1453"/>
      <c r="DT1735" s="1453"/>
    </row>
    <row r="1736" spans="1:124" s="1543" customFormat="1" ht="21.9" customHeight="1" x14ac:dyDescent="0.3">
      <c r="A1736" s="1453"/>
      <c r="B1736" s="1453"/>
      <c r="C1736" s="1514"/>
      <c r="D1736" s="1514"/>
      <c r="E1736" s="1514"/>
      <c r="F1736" s="1848"/>
      <c r="G1736" s="1930"/>
      <c r="H1736" s="1516"/>
      <c r="I1736" s="1537"/>
      <c r="J1736" s="1537"/>
      <c r="K1736" s="1453"/>
      <c r="L1736" s="1453"/>
      <c r="M1736" s="1453"/>
      <c r="N1736" s="1514"/>
      <c r="O1736" s="1453"/>
      <c r="P1736" s="1453"/>
      <c r="Q1736" s="1453"/>
      <c r="R1736" s="1453"/>
      <c r="S1736" s="1453"/>
      <c r="T1736" s="1452"/>
      <c r="U1736"/>
      <c r="V1736"/>
      <c r="W1736" s="1453"/>
      <c r="X1736" s="1453"/>
      <c r="Y1736" s="1453"/>
      <c r="Z1736" s="1453"/>
      <c r="AA1736" s="1453"/>
      <c r="AB1736" s="1453"/>
      <c r="AC1736" s="1453"/>
      <c r="AD1736" s="1453"/>
      <c r="AE1736" s="1453"/>
      <c r="AF1736" s="1453"/>
      <c r="AG1736" s="1453"/>
      <c r="AH1736" s="1453"/>
      <c r="AI1736" s="1453"/>
      <c r="AJ1736" s="1453"/>
      <c r="AK1736" s="1453"/>
      <c r="AL1736" s="1453"/>
      <c r="AM1736" s="1453"/>
      <c r="AN1736" s="1453"/>
      <c r="AO1736" s="1453"/>
      <c r="AP1736" s="1453"/>
      <c r="AQ1736" s="1453"/>
      <c r="AR1736" s="1454"/>
      <c r="AS1736" s="1453"/>
      <c r="AT1736" s="1453"/>
      <c r="AU1736" s="1453"/>
      <c r="AV1736" s="1453"/>
      <c r="AW1736" s="1453"/>
      <c r="AX1736" s="1453"/>
      <c r="AY1736" s="1453"/>
      <c r="AZ1736" s="1453"/>
      <c r="BA1736" s="1453"/>
      <c r="BB1736" s="1453"/>
      <c r="BC1736" s="1453"/>
      <c r="BD1736" s="1453"/>
      <c r="BE1736" s="1453"/>
      <c r="BF1736" s="1453"/>
      <c r="BG1736" s="1453"/>
      <c r="BH1736" s="1453"/>
      <c r="BI1736" s="1453"/>
      <c r="BJ1736" s="1453"/>
      <c r="BK1736" s="1453"/>
      <c r="BL1736" s="1453"/>
      <c r="BM1736" s="1453"/>
      <c r="BN1736" s="1453"/>
      <c r="BO1736" s="1453"/>
      <c r="BP1736" s="1453"/>
      <c r="BQ1736" s="1453"/>
      <c r="BR1736" s="1453"/>
      <c r="BS1736" s="1453"/>
      <c r="BT1736" s="1453"/>
      <c r="BU1736" s="1453"/>
      <c r="BV1736" s="1453"/>
      <c r="BW1736" s="1453"/>
      <c r="BX1736" s="1453"/>
      <c r="BY1736" s="1453"/>
      <c r="BZ1736" s="1453"/>
      <c r="CA1736" s="1453"/>
      <c r="CB1736" s="1453"/>
      <c r="CC1736" s="1453"/>
      <c r="CD1736" s="1453"/>
      <c r="CE1736" s="1453"/>
      <c r="CF1736" s="1453"/>
      <c r="CG1736" s="1453"/>
      <c r="CH1736" s="1453"/>
      <c r="CI1736" s="1453"/>
      <c r="CJ1736" s="1453"/>
      <c r="CK1736" s="1453"/>
      <c r="CL1736" s="1453"/>
      <c r="CM1736" s="1453"/>
      <c r="CN1736" s="1453"/>
      <c r="CO1736" s="1453"/>
      <c r="CP1736" s="1453"/>
      <c r="CQ1736" s="1453"/>
      <c r="CR1736" s="1453"/>
      <c r="CS1736" s="1453"/>
      <c r="CT1736" s="1453"/>
      <c r="CU1736" s="1453"/>
      <c r="CV1736" s="1453"/>
      <c r="CW1736" s="1453"/>
      <c r="CX1736" s="1453"/>
      <c r="CY1736" s="1453"/>
      <c r="CZ1736" s="1453"/>
      <c r="DA1736" s="1453"/>
      <c r="DB1736" s="1453"/>
      <c r="DC1736" s="1453"/>
      <c r="DD1736" s="1453"/>
      <c r="DE1736" s="1453"/>
      <c r="DF1736" s="1453"/>
      <c r="DG1736" s="1453"/>
      <c r="DH1736" s="1453"/>
      <c r="DI1736" s="1453"/>
      <c r="DJ1736" s="1453"/>
      <c r="DK1736" s="1453"/>
      <c r="DL1736" s="1453"/>
      <c r="DM1736" s="1453"/>
      <c r="DN1736" s="1453"/>
      <c r="DO1736" s="1453"/>
      <c r="DP1736" s="1453"/>
      <c r="DQ1736" s="1453"/>
      <c r="DR1736" s="1453"/>
      <c r="DS1736" s="1453"/>
      <c r="DT1736" s="1453"/>
    </row>
    <row r="1737" spans="1:124" s="1543" customFormat="1" ht="21.9" customHeight="1" x14ac:dyDescent="0.3">
      <c r="A1737" s="1453"/>
      <c r="B1737" s="1453"/>
      <c r="C1737" s="1514"/>
      <c r="D1737" s="1514"/>
      <c r="E1737" s="1514"/>
      <c r="F1737" s="1848"/>
      <c r="G1737" s="1930"/>
      <c r="H1737" s="1516"/>
      <c r="I1737" s="1537"/>
      <c r="J1737" s="1537"/>
      <c r="K1737" s="1453"/>
      <c r="L1737" s="1453"/>
      <c r="M1737" s="1453"/>
      <c r="N1737" s="1514"/>
      <c r="O1737" s="1453"/>
      <c r="P1737" s="1453"/>
      <c r="Q1737" s="1453"/>
      <c r="R1737" s="1453"/>
      <c r="S1737" s="1453"/>
      <c r="T1737" s="1452"/>
      <c r="U1737"/>
      <c r="V1737"/>
      <c r="W1737" s="1453"/>
      <c r="X1737" s="1453"/>
      <c r="Y1737" s="1453"/>
      <c r="Z1737" s="1453"/>
      <c r="AA1737" s="1453"/>
      <c r="AB1737" s="1453"/>
      <c r="AC1737" s="1453"/>
      <c r="AD1737" s="1453"/>
      <c r="AE1737" s="1453"/>
      <c r="AF1737" s="1453"/>
      <c r="AG1737" s="1453"/>
      <c r="AH1737" s="1453"/>
      <c r="AI1737" s="1453"/>
      <c r="AJ1737" s="1453"/>
      <c r="AK1737" s="1453"/>
      <c r="AL1737" s="1453"/>
      <c r="AM1737" s="1453"/>
      <c r="AN1737" s="1453"/>
      <c r="AO1737" s="1453"/>
      <c r="AP1737" s="1453"/>
      <c r="AQ1737" s="1453"/>
      <c r="AR1737" s="1454"/>
      <c r="AS1737" s="1453"/>
      <c r="AT1737" s="1453"/>
      <c r="AU1737" s="1453"/>
      <c r="AV1737" s="1453"/>
      <c r="AW1737" s="1453"/>
      <c r="AX1737" s="1453"/>
      <c r="AY1737" s="1453"/>
      <c r="AZ1737" s="1453"/>
      <c r="BA1737" s="1453"/>
      <c r="BB1737" s="1453"/>
      <c r="BC1737" s="1453"/>
      <c r="BD1737" s="1453"/>
      <c r="BE1737" s="1453"/>
      <c r="BF1737" s="1453"/>
      <c r="BG1737" s="1453"/>
      <c r="BH1737" s="1453"/>
      <c r="BI1737" s="1453"/>
      <c r="BJ1737" s="1453"/>
      <c r="BK1737" s="1453"/>
      <c r="BL1737" s="1453"/>
      <c r="BM1737" s="1453"/>
      <c r="BN1737" s="1453"/>
      <c r="BO1737" s="1453"/>
      <c r="BP1737" s="1453"/>
      <c r="BQ1737" s="1453"/>
      <c r="BR1737" s="1453"/>
      <c r="BS1737" s="1453"/>
      <c r="BT1737" s="1453"/>
      <c r="BU1737" s="1453"/>
      <c r="BV1737" s="1453"/>
      <c r="BW1737" s="1453"/>
      <c r="BX1737" s="1453"/>
      <c r="BY1737" s="1453"/>
      <c r="BZ1737" s="1453"/>
      <c r="CA1737" s="1453"/>
      <c r="CB1737" s="1453"/>
      <c r="CC1737" s="1453"/>
      <c r="CD1737" s="1453"/>
      <c r="CE1737" s="1453"/>
      <c r="CF1737" s="1453"/>
      <c r="CG1737" s="1453"/>
      <c r="CH1737" s="1453"/>
      <c r="CI1737" s="1453"/>
      <c r="CJ1737" s="1453"/>
      <c r="CK1737" s="1453"/>
      <c r="CL1737" s="1453"/>
      <c r="CM1737" s="1453"/>
      <c r="CN1737" s="1453"/>
      <c r="CO1737" s="1453"/>
      <c r="CP1737" s="1453"/>
      <c r="CQ1737" s="1453"/>
      <c r="CR1737" s="1453"/>
      <c r="CS1737" s="1453"/>
      <c r="CT1737" s="1453"/>
      <c r="CU1737" s="1453"/>
      <c r="CV1737" s="1453"/>
      <c r="CW1737" s="1453"/>
      <c r="CX1737" s="1453"/>
      <c r="CY1737" s="1453"/>
      <c r="CZ1737" s="1453"/>
      <c r="DA1737" s="1453"/>
      <c r="DB1737" s="1453"/>
      <c r="DC1737" s="1453"/>
      <c r="DD1737" s="1453"/>
      <c r="DE1737" s="1453"/>
      <c r="DF1737" s="1453"/>
      <c r="DG1737" s="1453"/>
      <c r="DH1737" s="1453"/>
      <c r="DI1737" s="1453"/>
      <c r="DJ1737" s="1453"/>
      <c r="DK1737" s="1453"/>
      <c r="DL1737" s="1453"/>
      <c r="DM1737" s="1453"/>
      <c r="DN1737" s="1453"/>
      <c r="DO1737" s="1453"/>
      <c r="DP1737" s="1453"/>
      <c r="DQ1737" s="1453"/>
      <c r="DR1737" s="1453"/>
      <c r="DS1737" s="1453"/>
      <c r="DT1737" s="1453"/>
    </row>
    <row r="1738" spans="1:124" s="1543" customFormat="1" ht="21.9" customHeight="1" x14ac:dyDescent="0.3">
      <c r="A1738" s="1453"/>
      <c r="B1738" s="1453"/>
      <c r="C1738" s="1514"/>
      <c r="D1738" s="1514"/>
      <c r="E1738" s="1514"/>
      <c r="F1738" s="1848"/>
      <c r="G1738" s="1930"/>
      <c r="H1738" s="1516"/>
      <c r="I1738" s="1537"/>
      <c r="J1738" s="1537"/>
      <c r="K1738" s="1453"/>
      <c r="L1738" s="1453"/>
      <c r="M1738" s="1453"/>
      <c r="N1738" s="1514"/>
      <c r="O1738" s="1453"/>
      <c r="P1738" s="1453"/>
      <c r="Q1738" s="1453"/>
      <c r="R1738" s="1453"/>
      <c r="S1738" s="1453"/>
      <c r="T1738" s="1452"/>
      <c r="U1738"/>
      <c r="V1738"/>
      <c r="W1738" s="1453"/>
      <c r="X1738" s="1453"/>
      <c r="Y1738" s="1453"/>
      <c r="Z1738" s="1453"/>
      <c r="AA1738" s="1453"/>
      <c r="AB1738" s="1453"/>
      <c r="AC1738" s="1453"/>
      <c r="AD1738" s="1453"/>
      <c r="AE1738" s="1453"/>
      <c r="AF1738" s="1453"/>
      <c r="AG1738" s="1453"/>
      <c r="AH1738" s="1453"/>
      <c r="AI1738" s="1453"/>
      <c r="AJ1738" s="1453"/>
      <c r="AK1738" s="1453"/>
      <c r="AL1738" s="1453"/>
      <c r="AM1738" s="1453"/>
      <c r="AN1738" s="1453"/>
      <c r="AO1738" s="1453"/>
      <c r="AP1738" s="1453"/>
      <c r="AQ1738" s="1453"/>
      <c r="AR1738" s="1454"/>
      <c r="AS1738" s="1453"/>
      <c r="AT1738" s="1453"/>
      <c r="AU1738" s="1453"/>
      <c r="AV1738" s="1453"/>
      <c r="AW1738" s="1453"/>
      <c r="AX1738" s="1453"/>
      <c r="AY1738" s="1453"/>
      <c r="AZ1738" s="1453"/>
      <c r="BA1738" s="1453"/>
      <c r="BB1738" s="1453"/>
      <c r="BC1738" s="1453"/>
      <c r="BD1738" s="1453"/>
      <c r="BE1738" s="1453"/>
      <c r="BF1738" s="1453"/>
      <c r="BG1738" s="1453"/>
      <c r="BH1738" s="1453"/>
      <c r="BI1738" s="1453"/>
      <c r="BJ1738" s="1453"/>
      <c r="BK1738" s="1453"/>
      <c r="BL1738" s="1453"/>
      <c r="BM1738" s="1453"/>
      <c r="BN1738" s="1453"/>
      <c r="BO1738" s="1453"/>
      <c r="BP1738" s="1453"/>
      <c r="BQ1738" s="1453"/>
      <c r="BR1738" s="1453"/>
      <c r="BS1738" s="1453"/>
      <c r="BT1738" s="1453"/>
      <c r="BU1738" s="1453"/>
      <c r="BV1738" s="1453"/>
      <c r="BW1738" s="1453"/>
      <c r="BX1738" s="1453"/>
      <c r="BY1738" s="1453"/>
      <c r="BZ1738" s="1453"/>
      <c r="CA1738" s="1453"/>
      <c r="CB1738" s="1453"/>
      <c r="CC1738" s="1453"/>
      <c r="CD1738" s="1453"/>
      <c r="CE1738" s="1453"/>
      <c r="CF1738" s="1453"/>
      <c r="CG1738" s="1453"/>
      <c r="CH1738" s="1453"/>
      <c r="CI1738" s="1453"/>
      <c r="CJ1738" s="1453"/>
      <c r="CK1738" s="1453"/>
      <c r="CL1738" s="1453"/>
      <c r="CM1738" s="1453"/>
      <c r="CN1738" s="1453"/>
      <c r="CO1738" s="1453"/>
      <c r="CP1738" s="1453"/>
      <c r="CQ1738" s="1453"/>
      <c r="CR1738" s="1453"/>
      <c r="CS1738" s="1453"/>
      <c r="CT1738" s="1453"/>
      <c r="CU1738" s="1453"/>
      <c r="CV1738" s="1453"/>
      <c r="CW1738" s="1453"/>
      <c r="CX1738" s="1453"/>
      <c r="CY1738" s="1453"/>
      <c r="CZ1738" s="1453"/>
      <c r="DA1738" s="1453"/>
      <c r="DB1738" s="1453"/>
      <c r="DC1738" s="1453"/>
      <c r="DD1738" s="1453"/>
      <c r="DE1738" s="1453"/>
      <c r="DF1738" s="1453"/>
      <c r="DG1738" s="1453"/>
      <c r="DH1738" s="1453"/>
      <c r="DI1738" s="1453"/>
      <c r="DJ1738" s="1453"/>
      <c r="DK1738" s="1453"/>
      <c r="DL1738" s="1453"/>
      <c r="DM1738" s="1453"/>
      <c r="DN1738" s="1453"/>
      <c r="DO1738" s="1453"/>
      <c r="DP1738" s="1453"/>
      <c r="DQ1738" s="1453"/>
      <c r="DR1738" s="1453"/>
      <c r="DS1738" s="1453"/>
      <c r="DT1738" s="1453"/>
    </row>
    <row r="1739" spans="1:124" s="1543" customFormat="1" ht="21.9" customHeight="1" x14ac:dyDescent="0.3">
      <c r="A1739" s="1453"/>
      <c r="B1739" s="1453"/>
      <c r="C1739" s="1514"/>
      <c r="D1739" s="1514"/>
      <c r="E1739" s="1514"/>
      <c r="F1739" s="1848"/>
      <c r="G1739" s="1930"/>
      <c r="H1739" s="1516"/>
      <c r="I1739" s="1537"/>
      <c r="J1739" s="1537"/>
      <c r="K1739" s="1453"/>
      <c r="L1739" s="1453"/>
      <c r="M1739" s="1453"/>
      <c r="N1739" s="1514"/>
      <c r="O1739" s="1453"/>
      <c r="P1739" s="1453"/>
      <c r="Q1739" s="1453"/>
      <c r="R1739" s="1453"/>
      <c r="S1739" s="1453"/>
      <c r="T1739" s="1452"/>
      <c r="U1739"/>
      <c r="V1739"/>
      <c r="W1739" s="1453"/>
      <c r="X1739" s="1453"/>
      <c r="Y1739" s="1453"/>
      <c r="Z1739" s="1453"/>
      <c r="AA1739" s="1453"/>
      <c r="AB1739" s="1453"/>
      <c r="AC1739" s="1453"/>
      <c r="AD1739" s="1453"/>
      <c r="AE1739" s="1453"/>
      <c r="AF1739" s="1453"/>
      <c r="AG1739" s="1453"/>
      <c r="AH1739" s="1453"/>
      <c r="AI1739" s="1453"/>
      <c r="AJ1739" s="1453"/>
      <c r="AK1739" s="1453"/>
      <c r="AL1739" s="1453"/>
      <c r="AM1739" s="1453"/>
      <c r="AN1739" s="1453"/>
      <c r="AO1739" s="1453"/>
      <c r="AP1739" s="1453"/>
      <c r="AQ1739" s="1453"/>
      <c r="AR1739" s="1454"/>
      <c r="AS1739" s="1453"/>
      <c r="AT1739" s="1453"/>
      <c r="AU1739" s="1453"/>
      <c r="AV1739" s="1453"/>
      <c r="AW1739" s="1453"/>
      <c r="AX1739" s="1453"/>
      <c r="AY1739" s="1453"/>
      <c r="AZ1739" s="1453"/>
      <c r="BA1739" s="1453"/>
      <c r="BB1739" s="1453"/>
      <c r="BC1739" s="1453"/>
      <c r="BD1739" s="1453"/>
      <c r="BE1739" s="1453"/>
      <c r="BF1739" s="1453"/>
      <c r="BG1739" s="1453"/>
      <c r="BH1739" s="1453"/>
      <c r="BI1739" s="1453"/>
      <c r="BJ1739" s="1453"/>
      <c r="BK1739" s="1453"/>
      <c r="BL1739" s="1453"/>
      <c r="BM1739" s="1453"/>
      <c r="BN1739" s="1453"/>
      <c r="BO1739" s="1453"/>
      <c r="BP1739" s="1453"/>
      <c r="BQ1739" s="1453"/>
      <c r="BR1739" s="1453"/>
      <c r="BS1739" s="1453"/>
      <c r="BT1739" s="1453"/>
      <c r="BU1739" s="1453"/>
      <c r="BV1739" s="1453"/>
      <c r="BW1739" s="1453"/>
      <c r="BX1739" s="1453"/>
      <c r="BY1739" s="1453"/>
      <c r="BZ1739" s="1453"/>
      <c r="CA1739" s="1453"/>
      <c r="CB1739" s="1453"/>
      <c r="CC1739" s="1453"/>
      <c r="CD1739" s="1453"/>
      <c r="CE1739" s="1453"/>
      <c r="CF1739" s="1453"/>
      <c r="CG1739" s="1453"/>
      <c r="CH1739" s="1453"/>
      <c r="CI1739" s="1453"/>
      <c r="CJ1739" s="1453"/>
      <c r="CK1739" s="1453"/>
      <c r="CL1739" s="1453"/>
      <c r="CM1739" s="1453"/>
      <c r="CN1739" s="1453"/>
      <c r="CO1739" s="1453"/>
      <c r="CP1739" s="1453"/>
      <c r="CQ1739" s="1453"/>
      <c r="CR1739" s="1453"/>
      <c r="CS1739" s="1453"/>
      <c r="CT1739" s="1453"/>
      <c r="CU1739" s="1453"/>
      <c r="CV1739" s="1453"/>
      <c r="CW1739" s="1453"/>
      <c r="CX1739" s="1453"/>
      <c r="CY1739" s="1453"/>
      <c r="CZ1739" s="1453"/>
      <c r="DA1739" s="1453"/>
      <c r="DB1739" s="1453"/>
      <c r="DC1739" s="1453"/>
      <c r="DD1739" s="1453"/>
      <c r="DE1739" s="1453"/>
      <c r="DF1739" s="1453"/>
      <c r="DG1739" s="1453"/>
      <c r="DH1739" s="1453"/>
      <c r="DI1739" s="1453"/>
      <c r="DJ1739" s="1453"/>
      <c r="DK1739" s="1453"/>
      <c r="DL1739" s="1453"/>
      <c r="DM1739" s="1453"/>
      <c r="DN1739" s="1453"/>
      <c r="DO1739" s="1453"/>
      <c r="DP1739" s="1453"/>
      <c r="DQ1739" s="1453"/>
      <c r="DR1739" s="1453"/>
      <c r="DS1739" s="1453"/>
      <c r="DT1739" s="1453"/>
    </row>
    <row r="1740" spans="1:124" s="1543" customFormat="1" ht="21.9" customHeight="1" x14ac:dyDescent="0.3">
      <c r="A1740" s="1453"/>
      <c r="B1740" s="1453"/>
      <c r="C1740" s="1514"/>
      <c r="D1740" s="1514"/>
      <c r="E1740" s="1514"/>
      <c r="F1740" s="1848"/>
      <c r="G1740" s="1930"/>
      <c r="H1740" s="1516"/>
      <c r="I1740" s="1537"/>
      <c r="J1740" s="1537"/>
      <c r="K1740" s="1453"/>
      <c r="L1740" s="1453"/>
      <c r="M1740" s="1453"/>
      <c r="N1740" s="1514"/>
      <c r="O1740" s="1453"/>
      <c r="P1740" s="1453"/>
      <c r="Q1740" s="1453"/>
      <c r="R1740" s="1453"/>
      <c r="S1740" s="1453"/>
      <c r="T1740" s="1452"/>
      <c r="U1740"/>
      <c r="V1740"/>
      <c r="W1740" s="1453"/>
      <c r="X1740" s="1453"/>
      <c r="Y1740" s="1453"/>
      <c r="Z1740" s="1453"/>
      <c r="AA1740" s="1453"/>
      <c r="AB1740" s="1453"/>
      <c r="AC1740" s="1453"/>
      <c r="AD1740" s="1453"/>
      <c r="AE1740" s="1453"/>
      <c r="AF1740" s="1453"/>
      <c r="AG1740" s="1453"/>
      <c r="AH1740" s="1453"/>
      <c r="AI1740" s="1453"/>
      <c r="AJ1740" s="1453"/>
      <c r="AK1740" s="1453"/>
      <c r="AL1740" s="1453"/>
      <c r="AM1740" s="1453"/>
      <c r="AN1740" s="1453"/>
      <c r="AO1740" s="1453"/>
      <c r="AP1740" s="1453"/>
      <c r="AQ1740" s="1453"/>
      <c r="AR1740" s="1454"/>
      <c r="AS1740" s="1453"/>
      <c r="AT1740" s="1453"/>
      <c r="AU1740" s="1453"/>
      <c r="AV1740" s="1453"/>
      <c r="AW1740" s="1453"/>
      <c r="AX1740" s="1453"/>
      <c r="AY1740" s="1453"/>
      <c r="AZ1740" s="1453"/>
      <c r="BA1740" s="1453"/>
      <c r="BB1740" s="1453"/>
      <c r="BC1740" s="1453"/>
      <c r="BD1740" s="1453"/>
      <c r="BE1740" s="1453"/>
      <c r="BF1740" s="1453"/>
      <c r="BG1740" s="1453"/>
      <c r="BH1740" s="1453"/>
      <c r="BI1740" s="1453"/>
      <c r="BJ1740" s="1453"/>
      <c r="BK1740" s="1453"/>
      <c r="BL1740" s="1453"/>
      <c r="BM1740" s="1453"/>
      <c r="BN1740" s="1453"/>
      <c r="BO1740" s="1453"/>
      <c r="BP1740" s="1453"/>
      <c r="BQ1740" s="1453"/>
      <c r="BR1740" s="1453"/>
      <c r="BS1740" s="1453"/>
      <c r="BT1740" s="1453"/>
      <c r="BU1740" s="1453"/>
      <c r="BV1740" s="1453"/>
      <c r="BW1740" s="1453"/>
      <c r="BX1740" s="1453"/>
      <c r="BY1740" s="1453"/>
      <c r="BZ1740" s="1453"/>
      <c r="CA1740" s="1453"/>
      <c r="CB1740" s="1453"/>
      <c r="CC1740" s="1453"/>
      <c r="CD1740" s="1453"/>
      <c r="CE1740" s="1453"/>
      <c r="CF1740" s="1453"/>
      <c r="CG1740" s="1453"/>
      <c r="CH1740" s="1453"/>
      <c r="CI1740" s="1453"/>
      <c r="CJ1740" s="1453"/>
      <c r="CK1740" s="1453"/>
      <c r="CL1740" s="1453"/>
      <c r="CM1740" s="1453"/>
      <c r="CN1740" s="1453"/>
      <c r="CO1740" s="1453"/>
      <c r="CP1740" s="1453"/>
      <c r="CQ1740" s="1453"/>
      <c r="CR1740" s="1453"/>
      <c r="CS1740" s="1453"/>
      <c r="CT1740" s="1453"/>
      <c r="CU1740" s="1453"/>
      <c r="CV1740" s="1453"/>
      <c r="CW1740" s="1453"/>
      <c r="CX1740" s="1453"/>
      <c r="CY1740" s="1453"/>
      <c r="CZ1740" s="1453"/>
      <c r="DA1740" s="1453"/>
      <c r="DB1740" s="1453"/>
      <c r="DC1740" s="1453"/>
      <c r="DD1740" s="1453"/>
      <c r="DE1740" s="1453"/>
      <c r="DF1740" s="1453"/>
      <c r="DG1740" s="1453"/>
      <c r="DH1740" s="1453"/>
      <c r="DI1740" s="1453"/>
      <c r="DJ1740" s="1453"/>
      <c r="DK1740" s="1453"/>
      <c r="DL1740" s="1453"/>
      <c r="DM1740" s="1453"/>
      <c r="DN1740" s="1453"/>
      <c r="DO1740" s="1453"/>
      <c r="DP1740" s="1453"/>
      <c r="DQ1740" s="1453"/>
      <c r="DR1740" s="1453"/>
      <c r="DS1740" s="1453"/>
      <c r="DT1740" s="1453"/>
    </row>
    <row r="1741" spans="1:124" s="1543" customFormat="1" ht="21.9" customHeight="1" x14ac:dyDescent="0.3">
      <c r="A1741" s="1453"/>
      <c r="B1741" s="1453"/>
      <c r="C1741" s="1514"/>
      <c r="D1741" s="1514"/>
      <c r="E1741" s="1514"/>
      <c r="F1741" s="1848"/>
      <c r="G1741" s="1930"/>
      <c r="H1741" s="1516"/>
      <c r="I1741" s="1537"/>
      <c r="J1741" s="1537"/>
      <c r="K1741" s="1453"/>
      <c r="L1741" s="1453"/>
      <c r="M1741" s="1453"/>
      <c r="N1741" s="1514"/>
      <c r="O1741" s="1453"/>
      <c r="P1741" s="1453"/>
      <c r="Q1741" s="1453"/>
      <c r="R1741" s="1453"/>
      <c r="S1741" s="1453"/>
      <c r="T1741" s="1452"/>
      <c r="U1741"/>
      <c r="V1741"/>
      <c r="W1741" s="1453"/>
      <c r="X1741" s="1453"/>
      <c r="Y1741" s="1453"/>
      <c r="Z1741" s="1453"/>
      <c r="AA1741" s="1453"/>
      <c r="AB1741" s="1453"/>
      <c r="AC1741" s="1453"/>
      <c r="AD1741" s="1453"/>
      <c r="AE1741" s="1453"/>
      <c r="AF1741" s="1453"/>
      <c r="AG1741" s="1453"/>
      <c r="AH1741" s="1453"/>
      <c r="AI1741" s="1453"/>
      <c r="AJ1741" s="1453"/>
      <c r="AK1741" s="1453"/>
      <c r="AL1741" s="1453"/>
      <c r="AM1741" s="1453"/>
      <c r="AN1741" s="1453"/>
      <c r="AO1741" s="1453"/>
      <c r="AP1741" s="1453"/>
      <c r="AQ1741" s="1453"/>
      <c r="AR1741" s="1454"/>
      <c r="AS1741" s="1453"/>
      <c r="AT1741" s="1453"/>
      <c r="AU1741" s="1453"/>
      <c r="AV1741" s="1453"/>
      <c r="AW1741" s="1453"/>
      <c r="AX1741" s="1453"/>
      <c r="AY1741" s="1453"/>
      <c r="AZ1741" s="1453"/>
      <c r="BA1741" s="1453"/>
      <c r="BB1741" s="1453"/>
      <c r="BC1741" s="1453"/>
      <c r="BD1741" s="1453"/>
      <c r="BE1741" s="1453"/>
      <c r="BF1741" s="1453"/>
      <c r="BG1741" s="1453"/>
      <c r="BH1741" s="1453"/>
      <c r="BI1741" s="1453"/>
      <c r="BJ1741" s="1453"/>
      <c r="BK1741" s="1453"/>
      <c r="BL1741" s="1453"/>
      <c r="BM1741" s="1453"/>
      <c r="BN1741" s="1453"/>
      <c r="BO1741" s="1453"/>
      <c r="BP1741" s="1453"/>
      <c r="BQ1741" s="1453"/>
      <c r="BR1741" s="1453"/>
      <c r="BS1741" s="1453"/>
      <c r="BT1741" s="1453"/>
      <c r="BU1741" s="1453"/>
      <c r="BV1741" s="1453"/>
      <c r="BW1741" s="1453"/>
      <c r="BX1741" s="1453"/>
      <c r="BY1741" s="1453"/>
      <c r="BZ1741" s="1453"/>
      <c r="CA1741" s="1453"/>
      <c r="CB1741" s="1453"/>
      <c r="CC1741" s="1453"/>
      <c r="CD1741" s="1453"/>
      <c r="CE1741" s="1453"/>
      <c r="CF1741" s="1453"/>
      <c r="CG1741" s="1453"/>
      <c r="CH1741" s="1453"/>
      <c r="CI1741" s="1453"/>
      <c r="CJ1741" s="1453"/>
      <c r="CK1741" s="1453"/>
      <c r="CL1741" s="1453"/>
      <c r="CM1741" s="1453"/>
      <c r="CN1741" s="1453"/>
      <c r="CO1741" s="1453"/>
      <c r="CP1741" s="1453"/>
      <c r="CQ1741" s="1453"/>
      <c r="CR1741" s="1453"/>
      <c r="CS1741" s="1453"/>
      <c r="CT1741" s="1453"/>
      <c r="CU1741" s="1453"/>
      <c r="CV1741" s="1453"/>
      <c r="CW1741" s="1453"/>
      <c r="CX1741" s="1453"/>
      <c r="CY1741" s="1453"/>
      <c r="CZ1741" s="1453"/>
      <c r="DA1741" s="1453"/>
      <c r="DB1741" s="1453"/>
      <c r="DC1741" s="1453"/>
      <c r="DD1741" s="1453"/>
      <c r="DE1741" s="1453"/>
      <c r="DF1741" s="1453"/>
      <c r="DG1741" s="1453"/>
      <c r="DH1741" s="1453"/>
      <c r="DI1741" s="1453"/>
      <c r="DJ1741" s="1453"/>
      <c r="DK1741" s="1453"/>
      <c r="DL1741" s="1453"/>
      <c r="DM1741" s="1453"/>
      <c r="DN1741" s="1453"/>
      <c r="DO1741" s="1453"/>
      <c r="DP1741" s="1453"/>
      <c r="DQ1741" s="1453"/>
      <c r="DR1741" s="1453"/>
      <c r="DS1741" s="1453"/>
      <c r="DT1741" s="1453"/>
    </row>
    <row r="1742" spans="1:124" s="1543" customFormat="1" ht="21.9" customHeight="1" x14ac:dyDescent="0.3">
      <c r="A1742" s="1453"/>
      <c r="B1742" s="1453"/>
      <c r="C1742" s="1514"/>
      <c r="D1742" s="1514"/>
      <c r="E1742" s="1514"/>
      <c r="F1742" s="1848"/>
      <c r="G1742" s="1930"/>
      <c r="H1742" s="1516"/>
      <c r="I1742" s="1537"/>
      <c r="J1742" s="1537"/>
      <c r="K1742" s="1453"/>
      <c r="L1742" s="1453"/>
      <c r="M1742" s="1453"/>
      <c r="N1742" s="1514"/>
      <c r="O1742" s="1453"/>
      <c r="P1742" s="1453"/>
      <c r="Q1742" s="1453"/>
      <c r="R1742" s="1453"/>
      <c r="S1742" s="1453"/>
      <c r="T1742" s="1452"/>
      <c r="U1742"/>
      <c r="V1742"/>
      <c r="W1742" s="1453"/>
      <c r="X1742" s="1453"/>
      <c r="Y1742" s="1453"/>
      <c r="Z1742" s="1453"/>
      <c r="AA1742" s="1453"/>
      <c r="AB1742" s="1453"/>
      <c r="AC1742" s="1453"/>
      <c r="AD1742" s="1453"/>
      <c r="AE1742" s="1453"/>
      <c r="AF1742" s="1453"/>
      <c r="AG1742" s="1453"/>
      <c r="AH1742" s="1453"/>
      <c r="AI1742" s="1453"/>
      <c r="AJ1742" s="1453"/>
      <c r="AK1742" s="1453"/>
      <c r="AL1742" s="1453"/>
      <c r="AM1742" s="1453"/>
      <c r="AN1742" s="1453"/>
      <c r="AO1742" s="1453"/>
      <c r="AP1742" s="1453"/>
      <c r="AQ1742" s="1453"/>
      <c r="AR1742" s="1454"/>
      <c r="AS1742" s="1453"/>
      <c r="AT1742" s="1453"/>
      <c r="AU1742" s="1453"/>
      <c r="AV1742" s="1453"/>
      <c r="AW1742" s="1453"/>
      <c r="AX1742" s="1453"/>
      <c r="AY1742" s="1453"/>
      <c r="AZ1742" s="1453"/>
      <c r="BA1742" s="1453"/>
      <c r="BB1742" s="1453"/>
      <c r="BC1742" s="1453"/>
      <c r="BD1742" s="1453"/>
      <c r="BE1742" s="1453"/>
      <c r="BF1742" s="1453"/>
      <c r="BG1742" s="1453"/>
      <c r="BH1742" s="1453"/>
      <c r="BI1742" s="1453"/>
      <c r="BJ1742" s="1453"/>
      <c r="BK1742" s="1453"/>
      <c r="BL1742" s="1453"/>
      <c r="BM1742" s="1453"/>
      <c r="BN1742" s="1453"/>
      <c r="BO1742" s="1453"/>
      <c r="BP1742" s="1453"/>
      <c r="BQ1742" s="1453"/>
      <c r="BR1742" s="1453"/>
      <c r="BS1742" s="1453"/>
      <c r="BT1742" s="1453"/>
      <c r="BU1742" s="1453"/>
      <c r="BV1742" s="1453"/>
      <c r="BW1742" s="1453"/>
      <c r="BX1742" s="1453"/>
      <c r="BY1742" s="1453"/>
      <c r="BZ1742" s="1453"/>
      <c r="CA1742" s="1453"/>
      <c r="CB1742" s="1453"/>
      <c r="CC1742" s="1453"/>
      <c r="CD1742" s="1453"/>
      <c r="CE1742" s="1453"/>
      <c r="CF1742" s="1453"/>
      <c r="CG1742" s="1453"/>
      <c r="CH1742" s="1453"/>
      <c r="CI1742" s="1453"/>
      <c r="CJ1742" s="1453"/>
      <c r="CK1742" s="1453"/>
      <c r="CL1742" s="1453"/>
      <c r="CM1742" s="1453"/>
      <c r="CN1742" s="1453"/>
      <c r="CO1742" s="1453"/>
      <c r="CP1742" s="1453"/>
      <c r="CQ1742" s="1453"/>
      <c r="CR1742" s="1453"/>
      <c r="CS1742" s="1453"/>
      <c r="CT1742" s="1453"/>
      <c r="CU1742" s="1453"/>
      <c r="CV1742" s="1453"/>
      <c r="CW1742" s="1453"/>
      <c r="CX1742" s="1453"/>
      <c r="CY1742" s="1453"/>
      <c r="CZ1742" s="1453"/>
      <c r="DA1742" s="1453"/>
      <c r="DB1742" s="1453"/>
      <c r="DC1742" s="1453"/>
      <c r="DD1742" s="1453"/>
      <c r="DE1742" s="1453"/>
      <c r="DF1742" s="1453"/>
      <c r="DG1742" s="1453"/>
      <c r="DH1742" s="1453"/>
      <c r="DI1742" s="1453"/>
      <c r="DJ1742" s="1453"/>
      <c r="DK1742" s="1453"/>
      <c r="DL1742" s="1453"/>
      <c r="DM1742" s="1453"/>
      <c r="DN1742" s="1453"/>
      <c r="DO1742" s="1453"/>
      <c r="DP1742" s="1453"/>
      <c r="DQ1742" s="1453"/>
      <c r="DR1742" s="1453"/>
      <c r="DS1742" s="1453"/>
      <c r="DT1742" s="1453"/>
    </row>
    <row r="1743" spans="1:124" s="1543" customFormat="1" ht="21.9" customHeight="1" x14ac:dyDescent="0.3">
      <c r="A1743" s="1453"/>
      <c r="B1743" s="1453"/>
      <c r="C1743" s="1514"/>
      <c r="D1743" s="1514"/>
      <c r="E1743" s="1514"/>
      <c r="F1743" s="1848"/>
      <c r="G1743" s="1930"/>
      <c r="H1743" s="1516"/>
      <c r="I1743" s="1537"/>
      <c r="J1743" s="1537"/>
      <c r="K1743" s="1453"/>
      <c r="L1743" s="1453"/>
      <c r="M1743" s="1453"/>
      <c r="N1743" s="1514"/>
      <c r="O1743" s="1453"/>
      <c r="P1743" s="1453"/>
      <c r="Q1743" s="1453"/>
      <c r="R1743" s="1453"/>
      <c r="S1743" s="1453"/>
      <c r="T1743" s="1452"/>
      <c r="U1743"/>
      <c r="V1743"/>
      <c r="W1743" s="1453"/>
      <c r="X1743" s="1453"/>
      <c r="Y1743" s="1453"/>
      <c r="Z1743" s="1453"/>
      <c r="AA1743" s="1453"/>
      <c r="AB1743" s="1453"/>
      <c r="AC1743" s="1453"/>
      <c r="AD1743" s="1453"/>
      <c r="AE1743" s="1453"/>
      <c r="AF1743" s="1453"/>
      <c r="AG1743" s="1453"/>
      <c r="AH1743" s="1453"/>
      <c r="AI1743" s="1453"/>
      <c r="AJ1743" s="1453"/>
      <c r="AK1743" s="1453"/>
      <c r="AL1743" s="1453"/>
      <c r="AM1743" s="1453"/>
      <c r="AN1743" s="1453"/>
      <c r="AO1743" s="1453"/>
      <c r="AP1743" s="1453"/>
      <c r="AQ1743" s="1453"/>
      <c r="AR1743" s="1454"/>
      <c r="AS1743" s="1453"/>
      <c r="AT1743" s="1453"/>
      <c r="AU1743" s="1453"/>
      <c r="AV1743" s="1453"/>
      <c r="AW1743" s="1453"/>
      <c r="AX1743" s="1453"/>
      <c r="AY1743" s="1453"/>
      <c r="AZ1743" s="1453"/>
      <c r="BA1743" s="1453"/>
      <c r="BB1743" s="1453"/>
      <c r="BC1743" s="1453"/>
      <c r="BD1743" s="1453"/>
      <c r="BE1743" s="1453"/>
      <c r="BF1743" s="1453"/>
      <c r="BG1743" s="1453"/>
      <c r="BH1743" s="1453"/>
      <c r="BI1743" s="1453"/>
      <c r="BJ1743" s="1453"/>
      <c r="BK1743" s="1453"/>
      <c r="BL1743" s="1453"/>
      <c r="BM1743" s="1453"/>
      <c r="BN1743" s="1453"/>
      <c r="BO1743" s="1453"/>
      <c r="BP1743" s="1453"/>
      <c r="BQ1743" s="1453"/>
      <c r="BR1743" s="1453"/>
      <c r="BS1743" s="1453"/>
      <c r="BT1743" s="1453"/>
      <c r="BU1743" s="1453"/>
      <c r="BV1743" s="1453"/>
      <c r="BW1743" s="1453"/>
      <c r="BX1743" s="1453"/>
      <c r="BY1743" s="1453"/>
      <c r="BZ1743" s="1453"/>
      <c r="CA1743" s="1453"/>
      <c r="CB1743" s="1453"/>
      <c r="CC1743" s="1453"/>
      <c r="CD1743" s="1453"/>
      <c r="CE1743" s="1453"/>
      <c r="CF1743" s="1453"/>
      <c r="CG1743" s="1453"/>
      <c r="CH1743" s="1453"/>
      <c r="CI1743" s="1453"/>
      <c r="CJ1743" s="1453"/>
      <c r="CK1743" s="1453"/>
      <c r="CL1743" s="1453"/>
      <c r="CM1743" s="1453"/>
      <c r="CN1743" s="1453"/>
      <c r="CO1743" s="1453"/>
      <c r="CP1743" s="1453"/>
      <c r="CQ1743" s="1453"/>
      <c r="CR1743" s="1453"/>
      <c r="CS1743" s="1453"/>
      <c r="CT1743" s="1453"/>
      <c r="CU1743" s="1453"/>
      <c r="CV1743" s="1453"/>
      <c r="CW1743" s="1453"/>
      <c r="CX1743" s="1453"/>
      <c r="CY1743" s="1453"/>
      <c r="CZ1743" s="1453"/>
      <c r="DA1743" s="1453"/>
      <c r="DB1743" s="1453"/>
      <c r="DC1743" s="1453"/>
      <c r="DD1743" s="1453"/>
      <c r="DE1743" s="1453"/>
      <c r="DF1743" s="1453"/>
      <c r="DG1743" s="1453"/>
      <c r="DH1743" s="1453"/>
      <c r="DI1743" s="1453"/>
      <c r="DJ1743" s="1453"/>
      <c r="DK1743" s="1453"/>
      <c r="DL1743" s="1453"/>
      <c r="DM1743" s="1453"/>
      <c r="DN1743" s="1453"/>
      <c r="DO1743" s="1453"/>
      <c r="DP1743" s="1453"/>
      <c r="DQ1743" s="1453"/>
      <c r="DR1743" s="1453"/>
      <c r="DS1743" s="1453"/>
      <c r="DT1743" s="1453"/>
    </row>
    <row r="1744" spans="1:124" s="1543" customFormat="1" ht="21.9" customHeight="1" x14ac:dyDescent="0.3">
      <c r="A1744" s="1453"/>
      <c r="B1744" s="1453"/>
      <c r="C1744" s="1514"/>
      <c r="D1744" s="1514"/>
      <c r="E1744" s="1514"/>
      <c r="F1744" s="1848"/>
      <c r="G1744" s="1930"/>
      <c r="H1744" s="1516"/>
      <c r="I1744" s="1537"/>
      <c r="J1744" s="1537"/>
      <c r="K1744" s="1453"/>
      <c r="L1744" s="1453"/>
      <c r="M1744" s="1453"/>
      <c r="N1744" s="1514"/>
      <c r="O1744" s="1453"/>
      <c r="P1744" s="1453"/>
      <c r="Q1744" s="1453"/>
      <c r="R1744" s="1453"/>
      <c r="S1744" s="1453"/>
      <c r="T1744" s="1452"/>
      <c r="U1744"/>
      <c r="V1744"/>
      <c r="W1744" s="1453"/>
      <c r="X1744" s="1453"/>
      <c r="Y1744" s="1453"/>
      <c r="Z1744" s="1453"/>
      <c r="AA1744" s="1453"/>
      <c r="AB1744" s="1453"/>
      <c r="AC1744" s="1453"/>
      <c r="AD1744" s="1453"/>
      <c r="AE1744" s="1453"/>
      <c r="AF1744" s="1453"/>
      <c r="AG1744" s="1453"/>
      <c r="AH1744" s="1453"/>
      <c r="AI1744" s="1453"/>
      <c r="AJ1744" s="1453"/>
      <c r="AK1744" s="1453"/>
      <c r="AL1744" s="1453"/>
      <c r="AM1744" s="1453"/>
      <c r="AN1744" s="1453"/>
      <c r="AO1744" s="1453"/>
      <c r="AP1744" s="1453"/>
      <c r="AQ1744" s="1453"/>
      <c r="AR1744" s="1454"/>
      <c r="AS1744" s="1453"/>
      <c r="AT1744" s="1453"/>
      <c r="AU1744" s="1453"/>
      <c r="AV1744" s="1453"/>
      <c r="AW1744" s="1453"/>
      <c r="AX1744" s="1453"/>
      <c r="AY1744" s="1453"/>
      <c r="AZ1744" s="1453"/>
      <c r="BA1744" s="1453"/>
      <c r="BB1744" s="1453"/>
      <c r="BC1744" s="1453"/>
      <c r="BD1744" s="1453"/>
      <c r="BE1744" s="1453"/>
      <c r="BF1744" s="1453"/>
      <c r="BG1744" s="1453"/>
      <c r="BH1744" s="1453"/>
      <c r="BI1744" s="1453"/>
      <c r="BJ1744" s="1453"/>
      <c r="BK1744" s="1453"/>
      <c r="BL1744" s="1453"/>
      <c r="BM1744" s="1453"/>
      <c r="BN1744" s="1453"/>
      <c r="BO1744" s="1453"/>
      <c r="BP1744" s="1453"/>
      <c r="BQ1744" s="1453"/>
      <c r="BR1744" s="1453"/>
      <c r="BS1744" s="1453"/>
      <c r="BT1744" s="1453"/>
      <c r="BU1744" s="1453"/>
      <c r="BV1744" s="1453"/>
      <c r="BW1744" s="1453"/>
      <c r="BX1744" s="1453"/>
      <c r="BY1744" s="1453"/>
      <c r="BZ1744" s="1453"/>
      <c r="CA1744" s="1453"/>
      <c r="CB1744" s="1453"/>
      <c r="CC1744" s="1453"/>
      <c r="CD1744" s="1453"/>
      <c r="CE1744" s="1453"/>
      <c r="CF1744" s="1453"/>
      <c r="CG1744" s="1453"/>
      <c r="CH1744" s="1453"/>
      <c r="CI1744" s="1453"/>
      <c r="CJ1744" s="1453"/>
      <c r="CK1744" s="1453"/>
      <c r="CL1744" s="1453"/>
      <c r="CM1744" s="1453"/>
      <c r="CN1744" s="1453"/>
      <c r="CO1744" s="1453"/>
      <c r="CP1744" s="1453"/>
      <c r="CQ1744" s="1453"/>
      <c r="CR1744" s="1453"/>
      <c r="CS1744" s="1453"/>
      <c r="CT1744" s="1453"/>
      <c r="CU1744" s="1453"/>
      <c r="CV1744" s="1453"/>
      <c r="CW1744" s="1453"/>
      <c r="CX1744" s="1453"/>
      <c r="CY1744" s="1453"/>
      <c r="CZ1744" s="1453"/>
      <c r="DA1744" s="1453"/>
      <c r="DB1744" s="1453"/>
      <c r="DC1744" s="1453"/>
      <c r="DD1744" s="1453"/>
      <c r="DE1744" s="1453"/>
      <c r="DF1744" s="1453"/>
      <c r="DG1744" s="1453"/>
      <c r="DH1744" s="1453"/>
      <c r="DI1744" s="1453"/>
      <c r="DJ1744" s="1453"/>
      <c r="DK1744" s="1453"/>
      <c r="DL1744" s="1453"/>
      <c r="DM1744" s="1453"/>
      <c r="DN1744" s="1453"/>
      <c r="DO1744" s="1453"/>
      <c r="DP1744" s="1453"/>
      <c r="DQ1744" s="1453"/>
      <c r="DR1744" s="1453"/>
      <c r="DS1744" s="1453"/>
      <c r="DT1744" s="1453"/>
    </row>
    <row r="1745" spans="1:124" s="1543" customFormat="1" ht="21.9" customHeight="1" x14ac:dyDescent="0.3">
      <c r="A1745" s="1453"/>
      <c r="B1745" s="1453"/>
      <c r="C1745" s="1514"/>
      <c r="D1745" s="1514"/>
      <c r="E1745" s="1514"/>
      <c r="F1745" s="1848"/>
      <c r="G1745" s="1930"/>
      <c r="H1745" s="1516"/>
      <c r="I1745" s="1537"/>
      <c r="J1745" s="1537"/>
      <c r="K1745" s="1453"/>
      <c r="L1745" s="1453"/>
      <c r="M1745" s="1453"/>
      <c r="N1745" s="1514"/>
      <c r="O1745" s="1453"/>
      <c r="P1745" s="1453"/>
      <c r="Q1745" s="1453"/>
      <c r="R1745" s="1453"/>
      <c r="S1745" s="1453"/>
      <c r="T1745" s="1452"/>
      <c r="U1745"/>
      <c r="V1745"/>
      <c r="W1745" s="1453"/>
      <c r="X1745" s="1453"/>
      <c r="Y1745" s="1453"/>
      <c r="Z1745" s="1453"/>
      <c r="AA1745" s="1453"/>
      <c r="AB1745" s="1453"/>
      <c r="AC1745" s="1453"/>
      <c r="AD1745" s="1453"/>
      <c r="AE1745" s="1453"/>
      <c r="AF1745" s="1453"/>
      <c r="AG1745" s="1453"/>
      <c r="AH1745" s="1453"/>
      <c r="AI1745" s="1453"/>
      <c r="AJ1745" s="1453"/>
      <c r="AK1745" s="1453"/>
      <c r="AL1745" s="1453"/>
      <c r="AM1745" s="1453"/>
      <c r="AN1745" s="1453"/>
      <c r="AO1745" s="1453"/>
      <c r="AP1745" s="1453"/>
      <c r="AQ1745" s="1453"/>
      <c r="AR1745" s="1454"/>
      <c r="AS1745" s="1453"/>
      <c r="AT1745" s="1453"/>
      <c r="AU1745" s="1453"/>
      <c r="AV1745" s="1453"/>
      <c r="AW1745" s="1453"/>
      <c r="AX1745" s="1453"/>
      <c r="AY1745" s="1453"/>
      <c r="AZ1745" s="1453"/>
      <c r="BA1745" s="1453"/>
      <c r="BB1745" s="1453"/>
      <c r="BC1745" s="1453"/>
      <c r="BD1745" s="1453"/>
      <c r="BE1745" s="1453"/>
      <c r="BF1745" s="1453"/>
      <c r="BG1745" s="1453"/>
      <c r="BH1745" s="1453"/>
      <c r="BI1745" s="1453"/>
      <c r="BJ1745" s="1453"/>
      <c r="BK1745" s="1453"/>
      <c r="BL1745" s="1453"/>
      <c r="BM1745" s="1453"/>
      <c r="BN1745" s="1453"/>
      <c r="BO1745" s="1453"/>
      <c r="BP1745" s="1453"/>
      <c r="BQ1745" s="1453"/>
      <c r="BR1745" s="1453"/>
      <c r="BS1745" s="1453"/>
      <c r="BT1745" s="1453"/>
      <c r="BU1745" s="1453"/>
      <c r="BV1745" s="1453"/>
      <c r="BW1745" s="1453"/>
      <c r="BX1745" s="1453"/>
      <c r="BY1745" s="1453"/>
      <c r="BZ1745" s="1453"/>
      <c r="CA1745" s="1453"/>
      <c r="CB1745" s="1453"/>
      <c r="CC1745" s="1453"/>
      <c r="CD1745" s="1453"/>
      <c r="CE1745" s="1453"/>
      <c r="CF1745" s="1453"/>
      <c r="CG1745" s="1453"/>
      <c r="CH1745" s="1453"/>
      <c r="CI1745" s="1453"/>
      <c r="CJ1745" s="1453"/>
      <c r="CK1745" s="1453"/>
      <c r="CL1745" s="1453"/>
      <c r="CM1745" s="1453"/>
      <c r="CN1745" s="1453"/>
      <c r="CO1745" s="1453"/>
      <c r="CP1745" s="1453"/>
      <c r="CQ1745" s="1453"/>
      <c r="CR1745" s="1453"/>
      <c r="CS1745" s="1453"/>
      <c r="CT1745" s="1453"/>
      <c r="CU1745" s="1453"/>
      <c r="CV1745" s="1453"/>
      <c r="CW1745" s="1453"/>
      <c r="CX1745" s="1453"/>
      <c r="CY1745" s="1453"/>
      <c r="CZ1745" s="1453"/>
      <c r="DA1745" s="1453"/>
      <c r="DB1745" s="1453"/>
      <c r="DC1745" s="1453"/>
      <c r="DD1745" s="1453"/>
      <c r="DE1745" s="1453"/>
      <c r="DF1745" s="1453"/>
      <c r="DG1745" s="1453"/>
      <c r="DH1745" s="1453"/>
      <c r="DI1745" s="1453"/>
      <c r="DJ1745" s="1453"/>
      <c r="DK1745" s="1453"/>
      <c r="DL1745" s="1453"/>
      <c r="DM1745" s="1453"/>
      <c r="DN1745" s="1453"/>
      <c r="DO1745" s="1453"/>
      <c r="DP1745" s="1453"/>
      <c r="DQ1745" s="1453"/>
      <c r="DR1745" s="1453"/>
      <c r="DS1745" s="1453"/>
      <c r="DT1745" s="1453"/>
    </row>
    <row r="1746" spans="1:124" s="1543" customFormat="1" ht="21.9" customHeight="1" x14ac:dyDescent="0.3">
      <c r="A1746" s="1453"/>
      <c r="B1746" s="1453"/>
      <c r="C1746" s="1514"/>
      <c r="D1746" s="1514"/>
      <c r="E1746" s="1514"/>
      <c r="F1746" s="1848"/>
      <c r="G1746" s="1930"/>
      <c r="H1746" s="1516"/>
      <c r="I1746" s="1537"/>
      <c r="J1746" s="1537"/>
      <c r="K1746" s="1453"/>
      <c r="L1746" s="1453"/>
      <c r="M1746" s="1453"/>
      <c r="N1746" s="1514"/>
      <c r="O1746" s="1453"/>
      <c r="P1746" s="1453"/>
      <c r="Q1746" s="1453"/>
      <c r="R1746" s="1453"/>
      <c r="S1746" s="1453"/>
      <c r="T1746" s="1452"/>
      <c r="U1746"/>
      <c r="V1746"/>
      <c r="W1746" s="1453"/>
      <c r="X1746" s="1453"/>
      <c r="Y1746" s="1453"/>
      <c r="Z1746" s="1453"/>
      <c r="AA1746" s="1453"/>
      <c r="AB1746" s="1453"/>
      <c r="AC1746" s="1453"/>
      <c r="AD1746" s="1453"/>
      <c r="AE1746" s="1453"/>
      <c r="AF1746" s="1453"/>
      <c r="AG1746" s="1453"/>
      <c r="AH1746" s="1453"/>
      <c r="AI1746" s="1453"/>
      <c r="AJ1746" s="1453"/>
      <c r="AK1746" s="1453"/>
      <c r="AL1746" s="1453"/>
      <c r="AM1746" s="1453"/>
      <c r="AN1746" s="1453"/>
      <c r="AO1746" s="1453"/>
      <c r="AP1746" s="1453"/>
      <c r="AQ1746" s="1453"/>
      <c r="AR1746" s="1454"/>
      <c r="AS1746" s="1453"/>
      <c r="AT1746" s="1453"/>
      <c r="AU1746" s="1453"/>
      <c r="AV1746" s="1453"/>
      <c r="AW1746" s="1453"/>
      <c r="AX1746" s="1453"/>
      <c r="AY1746" s="1453"/>
      <c r="AZ1746" s="1453"/>
      <c r="BA1746" s="1453"/>
      <c r="BB1746" s="1453"/>
      <c r="BC1746" s="1453"/>
      <c r="BD1746" s="1453"/>
      <c r="BE1746" s="1453"/>
      <c r="BF1746" s="1453"/>
      <c r="BG1746" s="1453"/>
      <c r="BH1746" s="1453"/>
      <c r="BI1746" s="1453"/>
      <c r="BJ1746" s="1453"/>
      <c r="BK1746" s="1453"/>
      <c r="BL1746" s="1453"/>
      <c r="BM1746" s="1453"/>
      <c r="BN1746" s="1453"/>
      <c r="BO1746" s="1453"/>
      <c r="BP1746" s="1453"/>
      <c r="BQ1746" s="1453"/>
      <c r="BR1746" s="1453"/>
      <c r="BS1746" s="1453"/>
      <c r="BT1746" s="1453"/>
      <c r="BU1746" s="1453"/>
      <c r="BV1746" s="1453"/>
      <c r="BW1746" s="1453"/>
      <c r="BX1746" s="1453"/>
      <c r="BY1746" s="1453"/>
      <c r="BZ1746" s="1453"/>
      <c r="CA1746" s="1453"/>
      <c r="CB1746" s="1453"/>
      <c r="CC1746" s="1453"/>
      <c r="CD1746" s="1453"/>
      <c r="CE1746" s="1453"/>
      <c r="CF1746" s="1453"/>
      <c r="CG1746" s="1453"/>
      <c r="CH1746" s="1453"/>
      <c r="CI1746" s="1453"/>
      <c r="CJ1746" s="1453"/>
      <c r="CK1746" s="1453"/>
      <c r="CL1746" s="1453"/>
      <c r="CM1746" s="1453"/>
      <c r="CN1746" s="1453"/>
      <c r="CO1746" s="1453"/>
      <c r="CP1746" s="1453"/>
      <c r="CQ1746" s="1453"/>
      <c r="CR1746" s="1453"/>
      <c r="CS1746" s="1453"/>
      <c r="CT1746" s="1453"/>
      <c r="CU1746" s="1453"/>
      <c r="CV1746" s="1453"/>
      <c r="CW1746" s="1453"/>
      <c r="CX1746" s="1453"/>
      <c r="CY1746" s="1453"/>
      <c r="CZ1746" s="1453"/>
      <c r="DA1746" s="1453"/>
      <c r="DB1746" s="1453"/>
      <c r="DC1746" s="1453"/>
      <c r="DD1746" s="1453"/>
      <c r="DE1746" s="1453"/>
      <c r="DF1746" s="1453"/>
      <c r="DG1746" s="1453"/>
      <c r="DH1746" s="1453"/>
      <c r="DI1746" s="1453"/>
      <c r="DJ1746" s="1453"/>
      <c r="DK1746" s="1453"/>
      <c r="DL1746" s="1453"/>
      <c r="DM1746" s="1453"/>
      <c r="DN1746" s="1453"/>
      <c r="DO1746" s="1453"/>
      <c r="DP1746" s="1453"/>
      <c r="DQ1746" s="1453"/>
      <c r="DR1746" s="1453"/>
      <c r="DS1746" s="1453"/>
      <c r="DT1746" s="1453"/>
    </row>
    <row r="1747" spans="1:124" s="1543" customFormat="1" ht="21.9" customHeight="1" x14ac:dyDescent="0.3">
      <c r="A1747" s="1453"/>
      <c r="B1747" s="1453"/>
      <c r="C1747" s="1514"/>
      <c r="D1747" s="1514"/>
      <c r="E1747" s="1514"/>
      <c r="F1747" s="1848"/>
      <c r="G1747" s="1930"/>
      <c r="H1747" s="1516"/>
      <c r="I1747" s="1537"/>
      <c r="J1747" s="1537"/>
      <c r="K1747" s="1453"/>
      <c r="L1747" s="1453"/>
      <c r="M1747" s="1453"/>
      <c r="N1747" s="1514"/>
      <c r="O1747" s="1453"/>
      <c r="P1747" s="1453"/>
      <c r="Q1747" s="1453"/>
      <c r="R1747" s="1453"/>
      <c r="S1747" s="1453"/>
      <c r="T1747" s="1452"/>
      <c r="U1747"/>
      <c r="V1747"/>
      <c r="W1747" s="1453"/>
      <c r="X1747" s="1453"/>
      <c r="Y1747" s="1453"/>
      <c r="Z1747" s="1453"/>
      <c r="AA1747" s="1453"/>
      <c r="AB1747" s="1453"/>
      <c r="AC1747" s="1453"/>
      <c r="AD1747" s="1453"/>
      <c r="AE1747" s="1453"/>
      <c r="AF1747" s="1453"/>
      <c r="AG1747" s="1453"/>
      <c r="AH1747" s="1453"/>
      <c r="AI1747" s="1453"/>
      <c r="AJ1747" s="1453"/>
      <c r="AK1747" s="1453"/>
      <c r="AL1747" s="1453"/>
      <c r="AM1747" s="1453"/>
      <c r="AN1747" s="1453"/>
      <c r="AO1747" s="1453"/>
      <c r="AP1747" s="1453"/>
      <c r="AQ1747" s="1453"/>
      <c r="AR1747" s="1454"/>
      <c r="AS1747" s="1453"/>
      <c r="AT1747" s="1453"/>
      <c r="AU1747" s="1453"/>
      <c r="AV1747" s="1453"/>
      <c r="AW1747" s="1453"/>
      <c r="AX1747" s="1453"/>
      <c r="AY1747" s="1453"/>
      <c r="AZ1747" s="1453"/>
      <c r="BA1747" s="1453"/>
      <c r="BB1747" s="1453"/>
      <c r="BC1747" s="1453"/>
      <c r="BD1747" s="1453"/>
      <c r="BE1747" s="1453"/>
      <c r="BF1747" s="1453"/>
      <c r="BG1747" s="1453"/>
      <c r="BH1747" s="1453"/>
      <c r="BI1747" s="1453"/>
      <c r="BJ1747" s="1453"/>
      <c r="BK1747" s="1453"/>
      <c r="BL1747" s="1453"/>
      <c r="BM1747" s="1453"/>
      <c r="BN1747" s="1453"/>
      <c r="BO1747" s="1453"/>
      <c r="BP1747" s="1453"/>
      <c r="BQ1747" s="1453"/>
      <c r="BR1747" s="1453"/>
      <c r="BS1747" s="1453"/>
      <c r="BT1747" s="1453"/>
      <c r="BU1747" s="1453"/>
      <c r="BV1747" s="1453"/>
      <c r="BW1747" s="1453"/>
      <c r="BX1747" s="1453"/>
      <c r="BY1747" s="1453"/>
      <c r="BZ1747" s="1453"/>
      <c r="CA1747" s="1453"/>
      <c r="CB1747" s="1453"/>
      <c r="CC1747" s="1453"/>
      <c r="CD1747" s="1453"/>
      <c r="CE1747" s="1453"/>
      <c r="CF1747" s="1453"/>
      <c r="CG1747" s="1453"/>
      <c r="CH1747" s="1453"/>
      <c r="CI1747" s="1453"/>
      <c r="CJ1747" s="1453"/>
      <c r="CK1747" s="1453"/>
      <c r="CL1747" s="1453"/>
      <c r="CM1747" s="1453"/>
      <c r="CN1747" s="1453"/>
      <c r="CO1747" s="1453"/>
      <c r="CP1747" s="1453"/>
      <c r="CQ1747" s="1453"/>
      <c r="CR1747" s="1453"/>
      <c r="CS1747" s="1453"/>
      <c r="CT1747" s="1453"/>
      <c r="CU1747" s="1453"/>
      <c r="CV1747" s="1453"/>
      <c r="CW1747" s="1453"/>
      <c r="CX1747" s="1453"/>
      <c r="CY1747" s="1453"/>
      <c r="CZ1747" s="1453"/>
      <c r="DA1747" s="1453"/>
      <c r="DB1747" s="1453"/>
      <c r="DC1747" s="1453"/>
      <c r="DD1747" s="1453"/>
      <c r="DE1747" s="1453"/>
      <c r="DF1747" s="1453"/>
      <c r="DG1747" s="1453"/>
      <c r="DH1747" s="1453"/>
      <c r="DI1747" s="1453"/>
      <c r="DJ1747" s="1453"/>
      <c r="DK1747" s="1453"/>
      <c r="DL1747" s="1453"/>
      <c r="DM1747" s="1453"/>
      <c r="DN1747" s="1453"/>
      <c r="DO1747" s="1453"/>
      <c r="DP1747" s="1453"/>
      <c r="DQ1747" s="1453"/>
      <c r="DR1747" s="1453"/>
      <c r="DS1747" s="1453"/>
      <c r="DT1747" s="1453"/>
    </row>
    <row r="1748" spans="1:124" s="1543" customFormat="1" ht="21.9" customHeight="1" x14ac:dyDescent="0.3">
      <c r="A1748" s="1453"/>
      <c r="B1748" s="1453"/>
      <c r="C1748" s="1514"/>
      <c r="D1748" s="1514"/>
      <c r="E1748" s="1514"/>
      <c r="F1748" s="1848"/>
      <c r="G1748" s="1930"/>
      <c r="H1748" s="1516"/>
      <c r="I1748" s="1537"/>
      <c r="J1748" s="1537"/>
      <c r="K1748" s="1453"/>
      <c r="L1748" s="1453"/>
      <c r="M1748" s="1453"/>
      <c r="N1748" s="1514"/>
      <c r="O1748" s="1453"/>
      <c r="P1748" s="1453"/>
      <c r="Q1748" s="1453"/>
      <c r="R1748" s="1453"/>
      <c r="S1748" s="1453"/>
      <c r="T1748" s="1452"/>
      <c r="U1748"/>
      <c r="V1748"/>
      <c r="W1748" s="1453"/>
      <c r="X1748" s="1453"/>
      <c r="Y1748" s="1453"/>
      <c r="Z1748" s="1453"/>
      <c r="AA1748" s="1453"/>
      <c r="AB1748" s="1453"/>
      <c r="AC1748" s="1453"/>
      <c r="AD1748" s="1453"/>
      <c r="AE1748" s="1453"/>
      <c r="AF1748" s="1453"/>
      <c r="AG1748" s="1453"/>
      <c r="AH1748" s="1453"/>
      <c r="AI1748" s="1453"/>
      <c r="AJ1748" s="1453"/>
      <c r="AK1748" s="1453"/>
      <c r="AL1748" s="1453"/>
      <c r="AM1748" s="1453"/>
      <c r="AN1748" s="1453"/>
      <c r="AO1748" s="1453"/>
      <c r="AP1748" s="1453"/>
      <c r="AQ1748" s="1453"/>
      <c r="AR1748" s="1454"/>
      <c r="AS1748" s="1453"/>
      <c r="AT1748" s="1453"/>
      <c r="AU1748" s="1453"/>
      <c r="AV1748" s="1453"/>
      <c r="AW1748" s="1453"/>
      <c r="AX1748" s="1453"/>
      <c r="AY1748" s="1453"/>
      <c r="AZ1748" s="1453"/>
      <c r="BA1748" s="1453"/>
      <c r="BB1748" s="1453"/>
      <c r="BC1748" s="1453"/>
      <c r="BD1748" s="1453"/>
      <c r="BE1748" s="1453"/>
      <c r="BF1748" s="1453"/>
      <c r="BG1748" s="1453"/>
      <c r="BH1748" s="1453"/>
      <c r="BI1748" s="1453"/>
      <c r="BJ1748" s="1453"/>
      <c r="BK1748" s="1453"/>
      <c r="BL1748" s="1453"/>
      <c r="BM1748" s="1453"/>
      <c r="BN1748" s="1453"/>
      <c r="BO1748" s="1453"/>
      <c r="BP1748" s="1453"/>
      <c r="BQ1748" s="1453"/>
      <c r="BR1748" s="1453"/>
      <c r="BS1748" s="1453"/>
      <c r="BT1748" s="1453"/>
      <c r="BU1748" s="1453"/>
      <c r="BV1748" s="1453"/>
      <c r="BW1748" s="1453"/>
      <c r="BX1748" s="1453"/>
      <c r="BY1748" s="1453"/>
      <c r="BZ1748" s="1453"/>
      <c r="CA1748" s="1453"/>
      <c r="CB1748" s="1453"/>
      <c r="CC1748" s="1453"/>
      <c r="CD1748" s="1453"/>
      <c r="CE1748" s="1453"/>
      <c r="CF1748" s="1453"/>
      <c r="CG1748" s="1453"/>
      <c r="CH1748" s="1453"/>
      <c r="CI1748" s="1453"/>
      <c r="CJ1748" s="1453"/>
      <c r="CK1748" s="1453"/>
      <c r="CL1748" s="1453"/>
      <c r="CM1748" s="1453"/>
      <c r="CN1748" s="1453"/>
      <c r="CO1748" s="1453"/>
      <c r="CP1748" s="1453"/>
      <c r="CQ1748" s="1453"/>
      <c r="CR1748" s="1453"/>
      <c r="CS1748" s="1453"/>
      <c r="CT1748" s="1453"/>
      <c r="CU1748" s="1453"/>
      <c r="CV1748" s="1453"/>
      <c r="CW1748" s="1453"/>
      <c r="CX1748" s="1453"/>
      <c r="CY1748" s="1453"/>
      <c r="CZ1748" s="1453"/>
      <c r="DA1748" s="1453"/>
      <c r="DB1748" s="1453"/>
      <c r="DC1748" s="1453"/>
      <c r="DD1748" s="1453"/>
      <c r="DE1748" s="1453"/>
      <c r="DF1748" s="1453"/>
      <c r="DG1748" s="1453"/>
      <c r="DH1748" s="1453"/>
      <c r="DI1748" s="1453"/>
      <c r="DJ1748" s="1453"/>
      <c r="DK1748" s="1453"/>
      <c r="DL1748" s="1453"/>
      <c r="DM1748" s="1453"/>
      <c r="DN1748" s="1453"/>
      <c r="DO1748" s="1453"/>
      <c r="DP1748" s="1453"/>
      <c r="DQ1748" s="1453"/>
      <c r="DR1748" s="1453"/>
      <c r="DS1748" s="1453"/>
      <c r="DT1748" s="1453"/>
    </row>
    <row r="1749" spans="1:124" s="1543" customFormat="1" ht="21.9" customHeight="1" x14ac:dyDescent="0.3">
      <c r="A1749" s="1453"/>
      <c r="B1749" s="1453"/>
      <c r="C1749" s="1514"/>
      <c r="D1749" s="1514"/>
      <c r="E1749" s="1514"/>
      <c r="F1749" s="1848"/>
      <c r="G1749" s="1930"/>
      <c r="H1749" s="1516"/>
      <c r="I1749" s="1537"/>
      <c r="J1749" s="1537"/>
      <c r="K1749" s="1453"/>
      <c r="L1749" s="1453"/>
      <c r="M1749" s="1453"/>
      <c r="N1749" s="1514"/>
      <c r="O1749" s="1453"/>
      <c r="P1749" s="1453"/>
      <c r="Q1749" s="1453"/>
      <c r="R1749" s="1453"/>
      <c r="S1749" s="1453"/>
      <c r="T1749" s="1452"/>
      <c r="U1749"/>
      <c r="V1749"/>
      <c r="W1749" s="1453"/>
      <c r="X1749" s="1453"/>
      <c r="Y1749" s="1453"/>
      <c r="Z1749" s="1453"/>
      <c r="AA1749" s="1453"/>
      <c r="AB1749" s="1453"/>
      <c r="AC1749" s="1453"/>
      <c r="AD1749" s="1453"/>
      <c r="AE1749" s="1453"/>
      <c r="AF1749" s="1453"/>
      <c r="AG1749" s="1453"/>
      <c r="AH1749" s="1453"/>
      <c r="AI1749" s="1453"/>
      <c r="AJ1749" s="1453"/>
      <c r="AK1749" s="1453"/>
      <c r="AL1749" s="1453"/>
      <c r="AM1749" s="1453"/>
      <c r="AN1749" s="1453"/>
      <c r="AO1749" s="1453"/>
      <c r="AP1749" s="1453"/>
      <c r="AQ1749" s="1453"/>
      <c r="AR1749" s="1454"/>
      <c r="AS1749" s="1453"/>
      <c r="AT1749" s="1453"/>
      <c r="AU1749" s="1453"/>
      <c r="AV1749" s="1453"/>
      <c r="AW1749" s="1453"/>
      <c r="AX1749" s="1453"/>
      <c r="AY1749" s="1453"/>
      <c r="AZ1749" s="1453"/>
      <c r="BA1749" s="1453"/>
      <c r="BB1749" s="1453"/>
      <c r="BC1749" s="1453"/>
      <c r="BD1749" s="1453"/>
      <c r="BE1749" s="1453"/>
      <c r="BF1749" s="1453"/>
      <c r="BG1749" s="1453"/>
      <c r="BH1749" s="1453"/>
      <c r="BI1749" s="1453"/>
      <c r="BJ1749" s="1453"/>
      <c r="BK1749" s="1453"/>
      <c r="BL1749" s="1453"/>
      <c r="BM1749" s="1453"/>
      <c r="BN1749" s="1453"/>
      <c r="BO1749" s="1453"/>
      <c r="BP1749" s="1453"/>
      <c r="BQ1749" s="1453"/>
      <c r="BR1749" s="1453"/>
      <c r="BS1749" s="1453"/>
      <c r="BT1749" s="1453"/>
      <c r="BU1749" s="1453"/>
      <c r="BV1749" s="1453"/>
      <c r="BW1749" s="1453"/>
      <c r="BX1749" s="1453"/>
      <c r="BY1749" s="1453"/>
      <c r="BZ1749" s="1453"/>
      <c r="CA1749" s="1453"/>
      <c r="CB1749" s="1453"/>
      <c r="CC1749" s="1453"/>
      <c r="CD1749" s="1453"/>
      <c r="CE1749" s="1453"/>
      <c r="CF1749" s="1453"/>
      <c r="CG1749" s="1453"/>
      <c r="CH1749" s="1453"/>
      <c r="CI1749" s="1453"/>
      <c r="CJ1749" s="1453"/>
      <c r="CK1749" s="1453"/>
      <c r="CL1749" s="1453"/>
      <c r="CM1749" s="1453"/>
      <c r="CN1749" s="1453"/>
      <c r="CO1749" s="1453"/>
      <c r="CP1749" s="1453"/>
      <c r="CQ1749" s="1453"/>
      <c r="CR1749" s="1453"/>
      <c r="CS1749" s="1453"/>
      <c r="CT1749" s="1453"/>
      <c r="CU1749" s="1453"/>
      <c r="CV1749" s="1453"/>
      <c r="CW1749" s="1453"/>
      <c r="CX1749" s="1453"/>
      <c r="CY1749" s="1453"/>
      <c r="CZ1749" s="1453"/>
      <c r="DA1749" s="1453"/>
      <c r="DB1749" s="1453"/>
      <c r="DC1749" s="1453"/>
      <c r="DD1749" s="1453"/>
      <c r="DE1749" s="1453"/>
      <c r="DF1749" s="1453"/>
      <c r="DG1749" s="1453"/>
      <c r="DH1749" s="1453"/>
      <c r="DI1749" s="1453"/>
      <c r="DJ1749" s="1453"/>
      <c r="DK1749" s="1453"/>
      <c r="DL1749" s="1453"/>
      <c r="DM1749" s="1453"/>
      <c r="DN1749" s="1453"/>
      <c r="DO1749" s="1453"/>
      <c r="DP1749" s="1453"/>
      <c r="DQ1749" s="1453"/>
      <c r="DR1749" s="1453"/>
      <c r="DS1749" s="1453"/>
      <c r="DT1749" s="1453"/>
    </row>
    <row r="1750" spans="1:124" s="1543" customFormat="1" ht="21.9" customHeight="1" x14ac:dyDescent="0.3">
      <c r="A1750" s="1453"/>
      <c r="B1750" s="1453"/>
      <c r="C1750" s="1514"/>
      <c r="D1750" s="1514"/>
      <c r="E1750" s="1514"/>
      <c r="F1750" s="1848"/>
      <c r="G1750" s="1930"/>
      <c r="H1750" s="1516"/>
      <c r="I1750" s="1537"/>
      <c r="J1750" s="1537"/>
      <c r="K1750" s="1453"/>
      <c r="L1750" s="1453"/>
      <c r="M1750" s="1453"/>
      <c r="N1750" s="1514"/>
      <c r="O1750" s="1453"/>
      <c r="P1750" s="1453"/>
      <c r="Q1750" s="1453"/>
      <c r="R1750" s="1453"/>
      <c r="S1750" s="1453"/>
      <c r="T1750" s="1452"/>
      <c r="U1750"/>
      <c r="V1750"/>
      <c r="W1750" s="1453"/>
      <c r="X1750" s="1453"/>
      <c r="Y1750" s="1453"/>
      <c r="Z1750" s="1453"/>
      <c r="AA1750" s="1453"/>
      <c r="AB1750" s="1453"/>
      <c r="AC1750" s="1453"/>
      <c r="AD1750" s="1453"/>
      <c r="AE1750" s="1453"/>
      <c r="AF1750" s="1453"/>
      <c r="AG1750" s="1453"/>
      <c r="AH1750" s="1453"/>
      <c r="AI1750" s="1453"/>
      <c r="AJ1750" s="1453"/>
      <c r="AK1750" s="1453"/>
      <c r="AL1750" s="1453"/>
      <c r="AM1750" s="1453"/>
      <c r="AN1750" s="1453"/>
      <c r="AO1750" s="1453"/>
      <c r="AP1750" s="1453"/>
      <c r="AQ1750" s="1453"/>
      <c r="AR1750" s="1454"/>
      <c r="AS1750" s="1453"/>
      <c r="AT1750" s="1453"/>
      <c r="AU1750" s="1453"/>
      <c r="AV1750" s="1453"/>
      <c r="AW1750" s="1453"/>
      <c r="AX1750" s="1453"/>
      <c r="AY1750" s="1453"/>
      <c r="AZ1750" s="1453"/>
      <c r="BA1750" s="1453"/>
      <c r="BB1750" s="1453"/>
      <c r="BC1750" s="1453"/>
      <c r="BD1750" s="1453"/>
      <c r="BE1750" s="1453"/>
      <c r="BF1750" s="1453"/>
      <c r="BG1750" s="1453"/>
      <c r="BH1750" s="1453"/>
      <c r="BI1750" s="1453"/>
      <c r="BJ1750" s="1453"/>
      <c r="BK1750" s="1453"/>
      <c r="BL1750" s="1453"/>
      <c r="BM1750" s="1453"/>
      <c r="BN1750" s="1453"/>
      <c r="BO1750" s="1453"/>
      <c r="BP1750" s="1453"/>
      <c r="BQ1750" s="1453"/>
      <c r="BR1750" s="1453"/>
      <c r="BS1750" s="1453"/>
      <c r="BT1750" s="1453"/>
      <c r="BU1750" s="1453"/>
      <c r="BV1750" s="1453"/>
      <c r="BW1750" s="1453"/>
      <c r="BX1750" s="1453"/>
      <c r="BY1750" s="1453"/>
      <c r="BZ1750" s="1453"/>
      <c r="CA1750" s="1453"/>
      <c r="CB1750" s="1453"/>
      <c r="CC1750" s="1453"/>
      <c r="CD1750" s="1453"/>
      <c r="CE1750" s="1453"/>
      <c r="CF1750" s="1453"/>
      <c r="CG1750" s="1453"/>
      <c r="CH1750" s="1453"/>
      <c r="CI1750" s="1453"/>
      <c r="CJ1750" s="1453"/>
      <c r="CK1750" s="1453"/>
      <c r="CL1750" s="1453"/>
      <c r="CM1750" s="1453"/>
      <c r="CN1750" s="1453"/>
      <c r="CO1750" s="1453"/>
      <c r="CP1750" s="1453"/>
      <c r="CQ1750" s="1453"/>
      <c r="CR1750" s="1453"/>
      <c r="CS1750" s="1453"/>
      <c r="CT1750" s="1453"/>
      <c r="CU1750" s="1453"/>
      <c r="CV1750" s="1453"/>
      <c r="CW1750" s="1453"/>
      <c r="CX1750" s="1453"/>
      <c r="CY1750" s="1453"/>
      <c r="CZ1750" s="1453"/>
      <c r="DA1750" s="1453"/>
      <c r="DB1750" s="1453"/>
      <c r="DC1750" s="1453"/>
      <c r="DD1750" s="1453"/>
      <c r="DE1750" s="1453"/>
      <c r="DF1750" s="1453"/>
      <c r="DG1750" s="1453"/>
      <c r="DH1750" s="1453"/>
      <c r="DI1750" s="1453"/>
      <c r="DJ1750" s="1453"/>
      <c r="DK1750" s="1453"/>
      <c r="DL1750" s="1453"/>
      <c r="DM1750" s="1453"/>
      <c r="DN1750" s="1453"/>
      <c r="DO1750" s="1453"/>
      <c r="DP1750" s="1453"/>
      <c r="DQ1750" s="1453"/>
      <c r="DR1750" s="1453"/>
      <c r="DS1750" s="1453"/>
      <c r="DT1750" s="1453"/>
    </row>
    <row r="1751" spans="1:124" s="1543" customFormat="1" ht="21.9" customHeight="1" x14ac:dyDescent="0.3">
      <c r="A1751" s="1453"/>
      <c r="B1751" s="1453"/>
      <c r="C1751" s="1514"/>
      <c r="D1751" s="1514"/>
      <c r="E1751" s="1514"/>
      <c r="F1751" s="1848"/>
      <c r="G1751" s="1930"/>
      <c r="H1751" s="1516"/>
      <c r="I1751" s="1537"/>
      <c r="J1751" s="1537"/>
      <c r="K1751" s="1453"/>
      <c r="L1751" s="1453"/>
      <c r="M1751" s="1453"/>
      <c r="N1751" s="1514"/>
      <c r="O1751" s="1453"/>
      <c r="P1751" s="1453"/>
      <c r="Q1751" s="1453"/>
      <c r="R1751" s="1453"/>
      <c r="S1751" s="1453"/>
      <c r="T1751" s="1452"/>
      <c r="U1751"/>
      <c r="V1751"/>
      <c r="W1751" s="1453"/>
      <c r="X1751" s="1453"/>
      <c r="Y1751" s="1453"/>
      <c r="Z1751" s="1453"/>
      <c r="AA1751" s="1453"/>
      <c r="AB1751" s="1453"/>
      <c r="AC1751" s="1453"/>
      <c r="AD1751" s="1453"/>
      <c r="AE1751" s="1453"/>
      <c r="AF1751" s="1453"/>
      <c r="AG1751" s="1453"/>
      <c r="AH1751" s="1453"/>
      <c r="AI1751" s="1453"/>
      <c r="AJ1751" s="1453"/>
      <c r="AK1751" s="1453"/>
      <c r="AL1751" s="1453"/>
      <c r="AM1751" s="1453"/>
      <c r="AN1751" s="1453"/>
      <c r="AO1751" s="1453"/>
      <c r="AP1751" s="1453"/>
      <c r="AQ1751" s="1453"/>
      <c r="AR1751" s="1454"/>
      <c r="AS1751" s="1453"/>
      <c r="AT1751" s="1453"/>
      <c r="AU1751" s="1453"/>
      <c r="AV1751" s="1453"/>
      <c r="AW1751" s="1453"/>
      <c r="AX1751" s="1453"/>
      <c r="AY1751" s="1453"/>
      <c r="AZ1751" s="1453"/>
      <c r="BA1751" s="1453"/>
      <c r="BB1751" s="1453"/>
      <c r="BC1751" s="1453"/>
      <c r="BD1751" s="1453"/>
      <c r="BE1751" s="1453"/>
      <c r="BF1751" s="1453"/>
      <c r="BG1751" s="1453"/>
      <c r="BH1751" s="1453"/>
      <c r="BI1751" s="1453"/>
      <c r="BJ1751" s="1453"/>
      <c r="BK1751" s="1453"/>
      <c r="BL1751" s="1453"/>
      <c r="BM1751" s="1453"/>
      <c r="BN1751" s="1453"/>
      <c r="BO1751" s="1453"/>
      <c r="BP1751" s="1453"/>
      <c r="BQ1751" s="1453"/>
      <c r="BR1751" s="1453"/>
      <c r="BS1751" s="1453"/>
      <c r="BT1751" s="1453"/>
      <c r="BU1751" s="1453"/>
      <c r="BV1751" s="1453"/>
      <c r="BW1751" s="1453"/>
      <c r="BX1751" s="1453"/>
      <c r="BY1751" s="1453"/>
      <c r="BZ1751" s="1453"/>
      <c r="CA1751" s="1453"/>
      <c r="CB1751" s="1453"/>
      <c r="CC1751" s="1453"/>
      <c r="CD1751" s="1453"/>
      <c r="CE1751" s="1453"/>
      <c r="CF1751" s="1453"/>
      <c r="CG1751" s="1453"/>
      <c r="CH1751" s="1453"/>
      <c r="CI1751" s="1453"/>
      <c r="CJ1751" s="1453"/>
      <c r="CK1751" s="1453"/>
      <c r="CL1751" s="1453"/>
      <c r="CM1751" s="1453"/>
      <c r="CN1751" s="1453"/>
      <c r="CO1751" s="1453"/>
      <c r="CP1751" s="1453"/>
      <c r="CQ1751" s="1453"/>
      <c r="CR1751" s="1453"/>
      <c r="CS1751" s="1453"/>
      <c r="CT1751" s="1453"/>
      <c r="CU1751" s="1453"/>
      <c r="CV1751" s="1453"/>
      <c r="CW1751" s="1453"/>
      <c r="CX1751" s="1453"/>
      <c r="CY1751" s="1453"/>
      <c r="CZ1751" s="1453"/>
      <c r="DA1751" s="1453"/>
      <c r="DB1751" s="1453"/>
      <c r="DC1751" s="1453"/>
      <c r="DD1751" s="1453"/>
      <c r="DE1751" s="1453"/>
      <c r="DF1751" s="1453"/>
      <c r="DG1751" s="1453"/>
      <c r="DH1751" s="1453"/>
      <c r="DI1751" s="1453"/>
      <c r="DJ1751" s="1453"/>
      <c r="DK1751" s="1453"/>
      <c r="DL1751" s="1453"/>
      <c r="DM1751" s="1453"/>
      <c r="DN1751" s="1453"/>
      <c r="DO1751" s="1453"/>
      <c r="DP1751" s="1453"/>
      <c r="DQ1751" s="1453"/>
      <c r="DR1751" s="1453"/>
      <c r="DS1751" s="1453"/>
      <c r="DT1751" s="1453"/>
    </row>
    <row r="1752" spans="1:124" s="1543" customFormat="1" ht="21.9" customHeight="1" x14ac:dyDescent="0.3">
      <c r="A1752" s="1453"/>
      <c r="B1752" s="1453"/>
      <c r="C1752" s="1514"/>
      <c r="D1752" s="1514"/>
      <c r="E1752" s="1514"/>
      <c r="F1752" s="1848"/>
      <c r="G1752" s="1930"/>
      <c r="H1752" s="1516"/>
      <c r="I1752" s="1537"/>
      <c r="J1752" s="1537"/>
      <c r="K1752" s="1453"/>
      <c r="L1752" s="1453"/>
      <c r="M1752" s="1453"/>
      <c r="N1752" s="1514"/>
      <c r="O1752" s="1453"/>
      <c r="P1752" s="1453"/>
      <c r="Q1752" s="1453"/>
      <c r="R1752" s="1453"/>
      <c r="S1752" s="1453"/>
      <c r="T1752" s="1452"/>
      <c r="U1752"/>
      <c r="V1752"/>
      <c r="W1752" s="1453"/>
      <c r="X1752" s="1453"/>
      <c r="Y1752" s="1453"/>
      <c r="Z1752" s="1453"/>
      <c r="AA1752" s="1453"/>
      <c r="AB1752" s="1453"/>
      <c r="AC1752" s="1453"/>
      <c r="AD1752" s="1453"/>
      <c r="AE1752" s="1453"/>
      <c r="AF1752" s="1453"/>
      <c r="AG1752" s="1453"/>
      <c r="AH1752" s="1453"/>
      <c r="AI1752" s="1453"/>
      <c r="AJ1752" s="1453"/>
      <c r="AK1752" s="1453"/>
      <c r="AL1752" s="1453"/>
      <c r="AM1752" s="1453"/>
      <c r="AN1752" s="1453"/>
      <c r="AO1752" s="1453"/>
      <c r="AP1752" s="1453"/>
      <c r="AQ1752" s="1453"/>
      <c r="AR1752" s="1454"/>
      <c r="AS1752" s="1453"/>
      <c r="AT1752" s="1453"/>
      <c r="AU1752" s="1453"/>
      <c r="AV1752" s="1453"/>
      <c r="AW1752" s="1453"/>
      <c r="AX1752" s="1453"/>
      <c r="AY1752" s="1453"/>
      <c r="AZ1752" s="1453"/>
      <c r="BA1752" s="1453"/>
      <c r="BB1752" s="1453"/>
      <c r="BC1752" s="1453"/>
      <c r="BD1752" s="1453"/>
      <c r="BE1752" s="1453"/>
      <c r="BF1752" s="1453"/>
      <c r="BG1752" s="1453"/>
      <c r="BH1752" s="1453"/>
      <c r="BI1752" s="1453"/>
      <c r="BJ1752" s="1453"/>
      <c r="BK1752" s="1453"/>
      <c r="BL1752" s="1453"/>
      <c r="BM1752" s="1453"/>
      <c r="BN1752" s="1453"/>
      <c r="BO1752" s="1453"/>
      <c r="BP1752" s="1453"/>
      <c r="BQ1752" s="1453"/>
      <c r="BR1752" s="1453"/>
      <c r="BS1752" s="1453"/>
      <c r="BT1752" s="1453"/>
      <c r="BU1752" s="1453"/>
      <c r="BV1752" s="1453"/>
      <c r="BW1752" s="1453"/>
      <c r="BX1752" s="1453"/>
      <c r="BY1752" s="1453"/>
      <c r="BZ1752" s="1453"/>
      <c r="CA1752" s="1453"/>
      <c r="CB1752" s="1453"/>
      <c r="CC1752" s="1453"/>
      <c r="CD1752" s="1453"/>
      <c r="CE1752" s="1453"/>
      <c r="CF1752" s="1453"/>
      <c r="CG1752" s="1453"/>
      <c r="CH1752" s="1453"/>
      <c r="CI1752" s="1453"/>
      <c r="CJ1752" s="1453"/>
      <c r="CK1752" s="1453"/>
      <c r="CL1752" s="1453"/>
      <c r="CM1752" s="1453"/>
      <c r="CN1752" s="1453"/>
      <c r="CO1752" s="1453"/>
      <c r="CP1752" s="1453"/>
      <c r="CQ1752" s="1453"/>
      <c r="CR1752" s="1453"/>
      <c r="CS1752" s="1453"/>
      <c r="CT1752" s="1453"/>
      <c r="CU1752" s="1453"/>
      <c r="CV1752" s="1453"/>
      <c r="CW1752" s="1453"/>
      <c r="CX1752" s="1453"/>
      <c r="CY1752" s="1453"/>
      <c r="CZ1752" s="1453"/>
      <c r="DA1752" s="1453"/>
      <c r="DB1752" s="1453"/>
      <c r="DC1752" s="1453"/>
      <c r="DD1752" s="1453"/>
      <c r="DE1752" s="1453"/>
      <c r="DF1752" s="1453"/>
      <c r="DG1752" s="1453"/>
      <c r="DH1752" s="1453"/>
      <c r="DI1752" s="1453"/>
      <c r="DJ1752" s="1453"/>
      <c r="DK1752" s="1453"/>
      <c r="DL1752" s="1453"/>
      <c r="DM1752" s="1453"/>
      <c r="DN1752" s="1453"/>
      <c r="DO1752" s="1453"/>
      <c r="DP1752" s="1453"/>
      <c r="DQ1752" s="1453"/>
      <c r="DR1752" s="1453"/>
      <c r="DS1752" s="1453"/>
      <c r="DT1752" s="1453"/>
    </row>
    <row r="1753" spans="1:124" s="1543" customFormat="1" ht="21.9" customHeight="1" x14ac:dyDescent="0.3">
      <c r="A1753" s="1453"/>
      <c r="B1753" s="1453"/>
      <c r="C1753" s="1514"/>
      <c r="D1753" s="1514"/>
      <c r="E1753" s="1514"/>
      <c r="F1753" s="1848"/>
      <c r="G1753" s="1930"/>
      <c r="H1753" s="1516"/>
      <c r="I1753" s="1537"/>
      <c r="J1753" s="1537"/>
      <c r="K1753" s="1453"/>
      <c r="L1753" s="1453"/>
      <c r="M1753" s="1453"/>
      <c r="N1753" s="1514"/>
      <c r="O1753" s="1453"/>
      <c r="P1753" s="1453"/>
      <c r="Q1753" s="1453"/>
      <c r="R1753" s="1453"/>
      <c r="S1753" s="1453"/>
      <c r="T1753" s="1452"/>
      <c r="U1753"/>
      <c r="V1753"/>
      <c r="W1753" s="1453"/>
      <c r="X1753" s="1453"/>
      <c r="Y1753" s="1453"/>
      <c r="Z1753" s="1453"/>
      <c r="AA1753" s="1453"/>
      <c r="AB1753" s="1453"/>
      <c r="AC1753" s="1453"/>
      <c r="AD1753" s="1453"/>
      <c r="AE1753" s="1453"/>
      <c r="AF1753" s="1453"/>
      <c r="AG1753" s="1453"/>
      <c r="AH1753" s="1453"/>
      <c r="AI1753" s="1453"/>
      <c r="AJ1753" s="1453"/>
      <c r="AK1753" s="1453"/>
      <c r="AL1753" s="1453"/>
      <c r="AM1753" s="1453"/>
      <c r="AN1753" s="1453"/>
      <c r="AO1753" s="1453"/>
      <c r="AP1753" s="1453"/>
      <c r="AQ1753" s="1453"/>
      <c r="AR1753" s="1454"/>
      <c r="AS1753" s="1453"/>
      <c r="AT1753" s="1453"/>
      <c r="AU1753" s="1453"/>
      <c r="AV1753" s="1453"/>
      <c r="AW1753" s="1453"/>
      <c r="AX1753" s="1453"/>
      <c r="AY1753" s="1453"/>
      <c r="AZ1753" s="1453"/>
      <c r="BA1753" s="1453"/>
      <c r="BB1753" s="1453"/>
      <c r="BC1753" s="1453"/>
      <c r="BD1753" s="1453"/>
      <c r="BE1753" s="1453"/>
      <c r="BF1753" s="1453"/>
      <c r="BG1753" s="1453"/>
      <c r="BH1753" s="1453"/>
      <c r="BI1753" s="1453"/>
      <c r="BJ1753" s="1453"/>
      <c r="BK1753" s="1453"/>
      <c r="BL1753" s="1453"/>
      <c r="BM1753" s="1453"/>
      <c r="BN1753" s="1453"/>
      <c r="BO1753" s="1453"/>
      <c r="BP1753" s="1453"/>
      <c r="BQ1753" s="1453"/>
      <c r="BR1753" s="1453"/>
      <c r="BS1753" s="1453"/>
      <c r="BT1753" s="1453"/>
      <c r="BU1753" s="1453"/>
      <c r="BV1753" s="1453"/>
      <c r="BW1753" s="1453"/>
      <c r="BX1753" s="1453"/>
      <c r="BY1753" s="1453"/>
      <c r="BZ1753" s="1453"/>
      <c r="CA1753" s="1453"/>
      <c r="CB1753" s="1453"/>
      <c r="CC1753" s="1453"/>
      <c r="CD1753" s="1453"/>
      <c r="CE1753" s="1453"/>
      <c r="CF1753" s="1453"/>
      <c r="CG1753" s="1453"/>
      <c r="CH1753" s="1453"/>
      <c r="CI1753" s="1453"/>
      <c r="CJ1753" s="1453"/>
      <c r="CK1753" s="1453"/>
      <c r="CL1753" s="1453"/>
      <c r="CM1753" s="1453"/>
      <c r="CN1753" s="1453"/>
      <c r="CO1753" s="1453"/>
      <c r="CP1753" s="1453"/>
      <c r="CQ1753" s="1453"/>
      <c r="CR1753" s="1453"/>
      <c r="CS1753" s="1453"/>
      <c r="CT1753" s="1453"/>
      <c r="CU1753" s="1453"/>
      <c r="CV1753" s="1453"/>
      <c r="CW1753" s="1453"/>
      <c r="CX1753" s="1453"/>
      <c r="CY1753" s="1453"/>
      <c r="CZ1753" s="1453"/>
      <c r="DA1753" s="1453"/>
      <c r="DB1753" s="1453"/>
      <c r="DC1753" s="1453"/>
      <c r="DD1753" s="1453"/>
      <c r="DE1753" s="1453"/>
      <c r="DF1753" s="1453"/>
      <c r="DG1753" s="1453"/>
      <c r="DH1753" s="1453"/>
      <c r="DI1753" s="1453"/>
      <c r="DJ1753" s="1453"/>
      <c r="DK1753" s="1453"/>
      <c r="DL1753" s="1453"/>
      <c r="DM1753" s="1453"/>
      <c r="DN1753" s="1453"/>
      <c r="DO1753" s="1453"/>
      <c r="DP1753" s="1453"/>
      <c r="DQ1753" s="1453"/>
      <c r="DR1753" s="1453"/>
      <c r="DS1753" s="1453"/>
      <c r="DT1753" s="1453"/>
    </row>
    <row r="1754" spans="1:124" s="1543" customFormat="1" ht="21.9" customHeight="1" x14ac:dyDescent="0.3">
      <c r="A1754" s="1453"/>
      <c r="B1754" s="1453"/>
      <c r="C1754" s="1514"/>
      <c r="D1754" s="1514"/>
      <c r="E1754" s="1514"/>
      <c r="F1754" s="1848"/>
      <c r="G1754" s="1930"/>
      <c r="H1754" s="1516"/>
      <c r="I1754" s="1537"/>
      <c r="J1754" s="1537"/>
      <c r="K1754" s="1453"/>
      <c r="L1754" s="1453"/>
      <c r="M1754" s="1453"/>
      <c r="N1754" s="1514"/>
      <c r="O1754" s="1453"/>
      <c r="P1754" s="1453"/>
      <c r="Q1754" s="1453"/>
      <c r="R1754" s="1453"/>
      <c r="S1754" s="1453"/>
      <c r="T1754" s="1452"/>
      <c r="U1754"/>
      <c r="V1754"/>
      <c r="W1754" s="1453"/>
      <c r="X1754" s="1453"/>
      <c r="Y1754" s="1453"/>
      <c r="Z1754" s="1453"/>
      <c r="AA1754" s="1453"/>
      <c r="AB1754" s="1453"/>
      <c r="AC1754" s="1453"/>
      <c r="AD1754" s="1453"/>
      <c r="AE1754" s="1453"/>
      <c r="AF1754" s="1453"/>
      <c r="AG1754" s="1453"/>
      <c r="AH1754" s="1453"/>
      <c r="AI1754" s="1453"/>
      <c r="AJ1754" s="1453"/>
      <c r="AK1754" s="1453"/>
      <c r="AL1754" s="1453"/>
      <c r="AM1754" s="1453"/>
      <c r="AN1754" s="1453"/>
      <c r="AO1754" s="1453"/>
      <c r="AP1754" s="1453"/>
      <c r="AQ1754" s="1453"/>
      <c r="AR1754" s="1454"/>
      <c r="AS1754" s="1453"/>
      <c r="AT1754" s="1453"/>
      <c r="AU1754" s="1453"/>
      <c r="AV1754" s="1453"/>
      <c r="AW1754" s="1453"/>
      <c r="AX1754" s="1453"/>
      <c r="AY1754" s="1453"/>
      <c r="AZ1754" s="1453"/>
      <c r="BA1754" s="1453"/>
      <c r="BB1754" s="1453"/>
      <c r="BC1754" s="1453"/>
      <c r="BD1754" s="1453"/>
      <c r="BE1754" s="1453"/>
      <c r="BF1754" s="1453"/>
      <c r="BG1754" s="1453"/>
      <c r="BH1754" s="1453"/>
      <c r="BI1754" s="1453"/>
      <c r="BJ1754" s="1453"/>
      <c r="BK1754" s="1453"/>
      <c r="BL1754" s="1453"/>
      <c r="BM1754" s="1453"/>
      <c r="BN1754" s="1453"/>
      <c r="BO1754" s="1453"/>
      <c r="BP1754" s="1453"/>
      <c r="BQ1754" s="1453"/>
      <c r="BR1754" s="1453"/>
      <c r="BS1754" s="1453"/>
      <c r="BT1754" s="1453"/>
      <c r="BU1754" s="1453"/>
      <c r="BV1754" s="1453"/>
      <c r="BW1754" s="1453"/>
      <c r="BX1754" s="1453"/>
      <c r="BY1754" s="1453"/>
      <c r="BZ1754" s="1453"/>
      <c r="CA1754" s="1453"/>
      <c r="CB1754" s="1453"/>
      <c r="CC1754" s="1453"/>
      <c r="CD1754" s="1453"/>
      <c r="CE1754" s="1453"/>
      <c r="CF1754" s="1453"/>
      <c r="CG1754" s="1453"/>
      <c r="CH1754" s="1453"/>
      <c r="CI1754" s="1453"/>
      <c r="CJ1754" s="1453"/>
      <c r="CK1754" s="1453"/>
      <c r="CL1754" s="1453"/>
      <c r="CM1754" s="1453"/>
      <c r="CN1754" s="1453"/>
      <c r="CO1754" s="1453"/>
      <c r="CP1754" s="1453"/>
      <c r="CQ1754" s="1453"/>
      <c r="CR1754" s="1453"/>
      <c r="CS1754" s="1453"/>
      <c r="CT1754" s="1453"/>
      <c r="CU1754" s="1453"/>
      <c r="CV1754" s="1453"/>
      <c r="CW1754" s="1453"/>
      <c r="CX1754" s="1453"/>
      <c r="CY1754" s="1453"/>
      <c r="CZ1754" s="1453"/>
      <c r="DA1754" s="1453"/>
      <c r="DB1754" s="1453"/>
      <c r="DC1754" s="1453"/>
      <c r="DD1754" s="1453"/>
      <c r="DE1754" s="1453"/>
      <c r="DF1754" s="1453"/>
      <c r="DG1754" s="1453"/>
      <c r="DH1754" s="1453"/>
      <c r="DI1754" s="1453"/>
      <c r="DJ1754" s="1453"/>
      <c r="DK1754" s="1453"/>
      <c r="DL1754" s="1453"/>
      <c r="DM1754" s="1453"/>
      <c r="DN1754" s="1453"/>
      <c r="DO1754" s="1453"/>
      <c r="DP1754" s="1453"/>
      <c r="DQ1754" s="1453"/>
      <c r="DR1754" s="1453"/>
      <c r="DS1754" s="1453"/>
      <c r="DT1754" s="1453"/>
    </row>
    <row r="1755" spans="1:124" s="1543" customFormat="1" ht="21.9" customHeight="1" x14ac:dyDescent="0.3">
      <c r="A1755" s="1453"/>
      <c r="B1755" s="1453"/>
      <c r="C1755" s="1514"/>
      <c r="D1755" s="1514"/>
      <c r="E1755" s="1514"/>
      <c r="F1755" s="1848"/>
      <c r="G1755" s="1930"/>
      <c r="H1755" s="1516"/>
      <c r="I1755" s="1537"/>
      <c r="J1755" s="1537"/>
      <c r="K1755" s="1453"/>
      <c r="L1755" s="1453"/>
      <c r="M1755" s="1453"/>
      <c r="N1755" s="1514"/>
      <c r="O1755" s="1453"/>
      <c r="P1755" s="1453"/>
      <c r="Q1755" s="1453"/>
      <c r="R1755" s="1453"/>
      <c r="S1755" s="1453"/>
      <c r="T1755" s="1452"/>
      <c r="U1755"/>
      <c r="V1755"/>
      <c r="W1755" s="1453"/>
      <c r="X1755" s="1453"/>
      <c r="Y1755" s="1453"/>
      <c r="Z1755" s="1453"/>
      <c r="AA1755" s="1453"/>
      <c r="AB1755" s="1453"/>
      <c r="AC1755" s="1453"/>
      <c r="AD1755" s="1453"/>
      <c r="AE1755" s="1453"/>
      <c r="AF1755" s="1453"/>
      <c r="AG1755" s="1453"/>
      <c r="AH1755" s="1453"/>
      <c r="AI1755" s="1453"/>
      <c r="AJ1755" s="1453"/>
      <c r="AK1755" s="1453"/>
      <c r="AL1755" s="1453"/>
      <c r="AM1755" s="1453"/>
      <c r="AN1755" s="1453"/>
      <c r="AO1755" s="1453"/>
      <c r="AP1755" s="1453"/>
      <c r="AQ1755" s="1453"/>
      <c r="AR1755" s="1454"/>
      <c r="AS1755" s="1453"/>
      <c r="AT1755" s="1453"/>
      <c r="AU1755" s="1453"/>
      <c r="AV1755" s="1453"/>
      <c r="AW1755" s="1453"/>
      <c r="AX1755" s="1453"/>
      <c r="AY1755" s="1453"/>
      <c r="AZ1755" s="1453"/>
      <c r="BA1755" s="1453"/>
      <c r="BB1755" s="1453"/>
      <c r="BC1755" s="1453"/>
      <c r="BD1755" s="1453"/>
      <c r="BE1755" s="1453"/>
      <c r="BF1755" s="1453"/>
      <c r="BG1755" s="1453"/>
      <c r="BH1755" s="1453"/>
      <c r="BI1755" s="1453"/>
      <c r="BJ1755" s="1453"/>
      <c r="BK1755" s="1453"/>
      <c r="BL1755" s="1453"/>
      <c r="BM1755" s="1453"/>
      <c r="BN1755" s="1453"/>
      <c r="BO1755" s="1453"/>
      <c r="BP1755" s="1453"/>
      <c r="BQ1755" s="1453"/>
      <c r="BR1755" s="1453"/>
      <c r="BS1755" s="1453"/>
      <c r="BT1755" s="1453"/>
      <c r="BU1755" s="1453"/>
      <c r="BV1755" s="1453"/>
      <c r="BW1755" s="1453"/>
      <c r="BX1755" s="1453"/>
      <c r="BY1755" s="1453"/>
      <c r="BZ1755" s="1453"/>
      <c r="CA1755" s="1453"/>
      <c r="CB1755" s="1453"/>
      <c r="CC1755" s="1453"/>
      <c r="CD1755" s="1453"/>
      <c r="CE1755" s="1453"/>
      <c r="CF1755" s="1453"/>
      <c r="CG1755" s="1453"/>
      <c r="CH1755" s="1453"/>
      <c r="CI1755" s="1453"/>
      <c r="CJ1755" s="1453"/>
      <c r="CK1755" s="1453"/>
      <c r="CL1755" s="1453"/>
      <c r="CM1755" s="1453"/>
      <c r="CN1755" s="1453"/>
      <c r="CO1755" s="1453"/>
      <c r="CP1755" s="1453"/>
      <c r="CQ1755" s="1453"/>
      <c r="CR1755" s="1453"/>
      <c r="CS1755" s="1453"/>
      <c r="CT1755" s="1453"/>
      <c r="CU1755" s="1453"/>
      <c r="CV1755" s="1453"/>
      <c r="CW1755" s="1453"/>
      <c r="CX1755" s="1453"/>
      <c r="CY1755" s="1453"/>
      <c r="CZ1755" s="1453"/>
      <c r="DA1755" s="1453"/>
      <c r="DB1755" s="1453"/>
      <c r="DC1755" s="1453"/>
      <c r="DD1755" s="1453"/>
      <c r="DE1755" s="1453"/>
      <c r="DF1755" s="1453"/>
      <c r="DG1755" s="1453"/>
      <c r="DH1755" s="1453"/>
      <c r="DI1755" s="1453"/>
      <c r="DJ1755" s="1453"/>
      <c r="DK1755" s="1453"/>
      <c r="DL1755" s="1453"/>
      <c r="DM1755" s="1453"/>
      <c r="DN1755" s="1453"/>
      <c r="DO1755" s="1453"/>
      <c r="DP1755" s="1453"/>
      <c r="DQ1755" s="1453"/>
      <c r="DR1755" s="1453"/>
      <c r="DS1755" s="1453"/>
      <c r="DT1755" s="1453"/>
    </row>
    <row r="1756" spans="1:124" s="1543" customFormat="1" ht="21.9" customHeight="1" x14ac:dyDescent="0.3">
      <c r="A1756" s="1453"/>
      <c r="B1756" s="1453"/>
      <c r="C1756" s="1514"/>
      <c r="D1756" s="1514"/>
      <c r="E1756" s="1514"/>
      <c r="F1756" s="1848"/>
      <c r="G1756" s="1930"/>
      <c r="H1756" s="1516"/>
      <c r="I1756" s="1537"/>
      <c r="J1756" s="1537"/>
      <c r="K1756" s="1453"/>
      <c r="L1756" s="1453"/>
      <c r="M1756" s="1453"/>
      <c r="N1756" s="1514"/>
      <c r="O1756" s="1453"/>
      <c r="P1756" s="1453"/>
      <c r="Q1756" s="1453"/>
      <c r="R1756" s="1453"/>
      <c r="S1756" s="1453"/>
      <c r="T1756" s="1452"/>
      <c r="U1756"/>
      <c r="V1756"/>
      <c r="W1756" s="1453"/>
      <c r="X1756" s="1453"/>
      <c r="Y1756" s="1453"/>
      <c r="Z1756" s="1453"/>
      <c r="AA1756" s="1453"/>
      <c r="AB1756" s="1453"/>
      <c r="AC1756" s="1453"/>
      <c r="AD1756" s="1453"/>
      <c r="AE1756" s="1453"/>
      <c r="AF1756" s="1453"/>
      <c r="AG1756" s="1453"/>
      <c r="AH1756" s="1453"/>
      <c r="AI1756" s="1453"/>
      <c r="AJ1756" s="1453"/>
      <c r="AK1756" s="1453"/>
      <c r="AL1756" s="1453"/>
      <c r="AM1756" s="1453"/>
      <c r="AN1756" s="1453"/>
      <c r="AO1756" s="1453"/>
      <c r="AP1756" s="1453"/>
      <c r="AQ1756" s="1453"/>
      <c r="AR1756" s="1454"/>
      <c r="AS1756" s="1453"/>
      <c r="AT1756" s="1453"/>
      <c r="AU1756" s="1453"/>
      <c r="AV1756" s="1453"/>
      <c r="AW1756" s="1453"/>
      <c r="AX1756" s="1453"/>
      <c r="AY1756" s="1453"/>
      <c r="AZ1756" s="1453"/>
      <c r="BA1756" s="1453"/>
      <c r="BB1756" s="1453"/>
      <c r="BC1756" s="1453"/>
      <c r="BD1756" s="1453"/>
      <c r="BE1756" s="1453"/>
      <c r="BF1756" s="1453"/>
      <c r="BG1756" s="1453"/>
      <c r="BH1756" s="1453"/>
      <c r="BI1756" s="1453"/>
      <c r="BJ1756" s="1453"/>
      <c r="BK1756" s="1453"/>
      <c r="BL1756" s="1453"/>
      <c r="BM1756" s="1453"/>
      <c r="BN1756" s="1453"/>
      <c r="BO1756" s="1453"/>
      <c r="BP1756" s="1453"/>
      <c r="BQ1756" s="1453"/>
      <c r="BR1756" s="1453"/>
      <c r="BS1756" s="1453"/>
      <c r="BT1756" s="1453"/>
      <c r="BU1756" s="1453"/>
      <c r="BV1756" s="1453"/>
      <c r="BW1756" s="1453"/>
      <c r="BX1756" s="1453"/>
      <c r="BY1756" s="1453"/>
      <c r="BZ1756" s="1453"/>
      <c r="CA1756" s="1453"/>
      <c r="CB1756" s="1453"/>
      <c r="CC1756" s="1453"/>
      <c r="CD1756" s="1453"/>
      <c r="CE1756" s="1453"/>
      <c r="CF1756" s="1453"/>
      <c r="CG1756" s="1453"/>
      <c r="CH1756" s="1453"/>
      <c r="CI1756" s="1453"/>
      <c r="CJ1756" s="1453"/>
      <c r="CK1756" s="1453"/>
      <c r="CL1756" s="1453"/>
      <c r="CM1756" s="1453"/>
      <c r="CN1756" s="1453"/>
      <c r="CO1756" s="1453"/>
      <c r="CP1756" s="1453"/>
      <c r="CQ1756" s="1453"/>
      <c r="CR1756" s="1453"/>
      <c r="CS1756" s="1453"/>
      <c r="CT1756" s="1453"/>
      <c r="CU1756" s="1453"/>
      <c r="CV1756" s="1453"/>
      <c r="CW1756" s="1453"/>
      <c r="CX1756" s="1453"/>
      <c r="CY1756" s="1453"/>
      <c r="CZ1756" s="1453"/>
      <c r="DA1756" s="1453"/>
      <c r="DB1756" s="1453"/>
      <c r="DC1756" s="1453"/>
      <c r="DD1756" s="1453"/>
      <c r="DE1756" s="1453"/>
      <c r="DF1756" s="1453"/>
      <c r="DG1756" s="1453"/>
      <c r="DH1756" s="1453"/>
      <c r="DI1756" s="1453"/>
      <c r="DJ1756" s="1453"/>
      <c r="DK1756" s="1453"/>
      <c r="DL1756" s="1453"/>
      <c r="DM1756" s="1453"/>
      <c r="DN1756" s="1453"/>
      <c r="DO1756" s="1453"/>
      <c r="DP1756" s="1453"/>
      <c r="DQ1756" s="1453"/>
      <c r="DR1756" s="1453"/>
      <c r="DS1756" s="1453"/>
      <c r="DT1756" s="1453"/>
    </row>
    <row r="1757" spans="1:124" s="1543" customFormat="1" ht="21.9" customHeight="1" x14ac:dyDescent="0.3">
      <c r="A1757" s="1453"/>
      <c r="B1757" s="1453"/>
      <c r="C1757" s="1514"/>
      <c r="D1757" s="1514"/>
      <c r="E1757" s="1514"/>
      <c r="F1757" s="1848"/>
      <c r="G1757" s="1930"/>
      <c r="H1757" s="1516"/>
      <c r="I1757" s="1537"/>
      <c r="J1757" s="1537"/>
      <c r="K1757" s="1453"/>
      <c r="L1757" s="1453"/>
      <c r="M1757" s="1453"/>
      <c r="N1757" s="1514"/>
      <c r="O1757" s="1453"/>
      <c r="P1757" s="1453"/>
      <c r="Q1757" s="1453"/>
      <c r="R1757" s="1453"/>
      <c r="S1757" s="1453"/>
      <c r="T1757" s="1452"/>
      <c r="U1757"/>
      <c r="V1757"/>
      <c r="W1757" s="1453"/>
      <c r="X1757" s="1453"/>
      <c r="Y1757" s="1453"/>
      <c r="Z1757" s="1453"/>
      <c r="AA1757" s="1453"/>
      <c r="AB1757" s="1453"/>
      <c r="AC1757" s="1453"/>
      <c r="AD1757" s="1453"/>
      <c r="AE1757" s="1453"/>
      <c r="AF1757" s="1453"/>
      <c r="AG1757" s="1453"/>
      <c r="AH1757" s="1453"/>
      <c r="AI1757" s="1453"/>
      <c r="AJ1757" s="1453"/>
      <c r="AK1757" s="1453"/>
      <c r="AL1757" s="1453"/>
      <c r="AM1757" s="1453"/>
      <c r="AN1757" s="1453"/>
      <c r="AO1757" s="1453"/>
      <c r="AP1757" s="1453"/>
      <c r="AQ1757" s="1453"/>
      <c r="AR1757" s="1454"/>
      <c r="AS1757" s="1453"/>
      <c r="AT1757" s="1453"/>
      <c r="AU1757" s="1453"/>
      <c r="AV1757" s="1453"/>
      <c r="AW1757" s="1453"/>
      <c r="AX1757" s="1453"/>
      <c r="AY1757" s="1453"/>
      <c r="AZ1757" s="1453"/>
      <c r="BA1757" s="1453"/>
      <c r="BB1757" s="1453"/>
      <c r="BC1757" s="1453"/>
      <c r="BD1757" s="1453"/>
      <c r="BE1757" s="1453"/>
      <c r="BF1757" s="1453"/>
      <c r="BG1757" s="1453"/>
      <c r="BH1757" s="1453"/>
      <c r="BI1757" s="1453"/>
      <c r="BJ1757" s="1453"/>
      <c r="BK1757" s="1453"/>
      <c r="BL1757" s="1453"/>
      <c r="BM1757" s="1453"/>
      <c r="BN1757" s="1453"/>
      <c r="BO1757" s="1453"/>
      <c r="BP1757" s="1453"/>
      <c r="BQ1757" s="1453"/>
      <c r="BR1757" s="1453"/>
      <c r="BS1757" s="1453"/>
      <c r="BT1757" s="1453"/>
      <c r="BU1757" s="1453"/>
      <c r="BV1757" s="1453"/>
      <c r="BW1757" s="1453"/>
      <c r="BX1757" s="1453"/>
      <c r="BY1757" s="1453"/>
      <c r="BZ1757" s="1453"/>
      <c r="CA1757" s="1453"/>
      <c r="CB1757" s="1453"/>
      <c r="CC1757" s="1453"/>
      <c r="CD1757" s="1453"/>
      <c r="CE1757" s="1453"/>
      <c r="CF1757" s="1453"/>
      <c r="CG1757" s="1453"/>
      <c r="CH1757" s="1453"/>
      <c r="CI1757" s="1453"/>
      <c r="CJ1757" s="1453"/>
      <c r="CK1757" s="1453"/>
      <c r="CL1757" s="1453"/>
      <c r="CM1757" s="1453"/>
      <c r="CN1757" s="1453"/>
      <c r="CO1757" s="1453"/>
      <c r="CP1757" s="1453"/>
      <c r="CQ1757" s="1453"/>
      <c r="CR1757" s="1453"/>
      <c r="CS1757" s="1453"/>
      <c r="CT1757" s="1453"/>
      <c r="CU1757" s="1453"/>
      <c r="CV1757" s="1453"/>
      <c r="CW1757" s="1453"/>
      <c r="CX1757" s="1453"/>
      <c r="CY1757" s="1453"/>
      <c r="CZ1757" s="1453"/>
      <c r="DA1757" s="1453"/>
      <c r="DB1757" s="1453"/>
      <c r="DC1757" s="1453"/>
      <c r="DD1757" s="1453"/>
      <c r="DE1757" s="1453"/>
      <c r="DF1757" s="1453"/>
      <c r="DG1757" s="1453"/>
      <c r="DH1757" s="1453"/>
      <c r="DI1757" s="1453"/>
      <c r="DJ1757" s="1453"/>
      <c r="DK1757" s="1453"/>
      <c r="DL1757" s="1453"/>
      <c r="DM1757" s="1453"/>
      <c r="DN1757" s="1453"/>
      <c r="DO1757" s="1453"/>
      <c r="DP1757" s="1453"/>
      <c r="DQ1757" s="1453"/>
      <c r="DR1757" s="1453"/>
      <c r="DS1757" s="1453"/>
      <c r="DT1757" s="1453"/>
    </row>
    <row r="1758" spans="1:124" s="1543" customFormat="1" ht="21.9" customHeight="1" x14ac:dyDescent="0.3">
      <c r="A1758" s="1453"/>
      <c r="B1758" s="1453"/>
      <c r="C1758" s="1514"/>
      <c r="D1758" s="1514"/>
      <c r="E1758" s="1514"/>
      <c r="F1758" s="1848"/>
      <c r="G1758" s="1930"/>
      <c r="H1758" s="1516"/>
      <c r="I1758" s="1537"/>
      <c r="J1758" s="1537"/>
      <c r="K1758" s="1453"/>
      <c r="L1758" s="1453"/>
      <c r="M1758" s="1453"/>
      <c r="N1758" s="1514"/>
      <c r="O1758" s="1453"/>
      <c r="P1758" s="1453"/>
      <c r="Q1758" s="1453"/>
      <c r="R1758" s="1453"/>
      <c r="S1758" s="1453"/>
      <c r="T1758" s="1452"/>
      <c r="U1758"/>
      <c r="V1758"/>
      <c r="W1758" s="1453"/>
      <c r="X1758" s="1453"/>
      <c r="Y1758" s="1453"/>
      <c r="Z1758" s="1453"/>
      <c r="AA1758" s="1453"/>
      <c r="AB1758" s="1453"/>
      <c r="AC1758" s="1453"/>
      <c r="AD1758" s="1453"/>
      <c r="AE1758" s="1453"/>
      <c r="AF1758" s="1453"/>
      <c r="AG1758" s="1453"/>
      <c r="AH1758" s="1453"/>
      <c r="AI1758" s="1453"/>
      <c r="AJ1758" s="1453"/>
      <c r="AK1758" s="1453"/>
      <c r="AL1758" s="1453"/>
      <c r="AM1758" s="1453"/>
      <c r="AN1758" s="1453"/>
      <c r="AO1758" s="1453"/>
      <c r="AP1758" s="1453"/>
      <c r="AQ1758" s="1453"/>
      <c r="AR1758" s="1454"/>
      <c r="AS1758" s="1453"/>
      <c r="AT1758" s="1453"/>
      <c r="AU1758" s="1453"/>
      <c r="AV1758" s="1453"/>
      <c r="AW1758" s="1453"/>
      <c r="AX1758" s="1453"/>
      <c r="AY1758" s="1453"/>
      <c r="AZ1758" s="1453"/>
      <c r="BA1758" s="1453"/>
      <c r="BB1758" s="1453"/>
      <c r="BC1758" s="1453"/>
      <c r="BD1758" s="1453"/>
      <c r="BE1758" s="1453"/>
      <c r="BF1758" s="1453"/>
      <c r="BG1758" s="1453"/>
      <c r="BH1758" s="1453"/>
      <c r="BI1758" s="1453"/>
      <c r="BJ1758" s="1453"/>
      <c r="BK1758" s="1453"/>
      <c r="BL1758" s="1453"/>
      <c r="BM1758" s="1453"/>
      <c r="BN1758" s="1453"/>
      <c r="BO1758" s="1453"/>
      <c r="BP1758" s="1453"/>
      <c r="BQ1758" s="1453"/>
      <c r="BR1758" s="1453"/>
      <c r="BS1758" s="1453"/>
      <c r="BT1758" s="1453"/>
      <c r="BU1758" s="1453"/>
      <c r="BV1758" s="1453"/>
      <c r="BW1758" s="1453"/>
      <c r="BX1758" s="1453"/>
      <c r="BY1758" s="1453"/>
      <c r="BZ1758" s="1453"/>
      <c r="CA1758" s="1453"/>
      <c r="CB1758" s="1453"/>
      <c r="CC1758" s="1453"/>
      <c r="CD1758" s="1453"/>
      <c r="CE1758" s="1453"/>
      <c r="CF1758" s="1453"/>
      <c r="CG1758" s="1453"/>
      <c r="CH1758" s="1453"/>
      <c r="CI1758" s="1453"/>
      <c r="CJ1758" s="1453"/>
      <c r="CK1758" s="1453"/>
      <c r="CL1758" s="1453"/>
      <c r="CM1758" s="1453"/>
      <c r="CN1758" s="1453"/>
      <c r="CO1758" s="1453"/>
      <c r="CP1758" s="1453"/>
      <c r="CQ1758" s="1453"/>
      <c r="CR1758" s="1453"/>
      <c r="CS1758" s="1453"/>
      <c r="CT1758" s="1453"/>
      <c r="CU1758" s="1453"/>
      <c r="CV1758" s="1453"/>
      <c r="CW1758" s="1453"/>
      <c r="CX1758" s="1453"/>
      <c r="CY1758" s="1453"/>
      <c r="CZ1758" s="1453"/>
      <c r="DA1758" s="1453"/>
      <c r="DB1758" s="1453"/>
      <c r="DC1758" s="1453"/>
      <c r="DD1758" s="1453"/>
      <c r="DE1758" s="1453"/>
      <c r="DF1758" s="1453"/>
      <c r="DG1758" s="1453"/>
      <c r="DH1758" s="1453"/>
      <c r="DI1758" s="1453"/>
      <c r="DJ1758" s="1453"/>
      <c r="DK1758" s="1453"/>
      <c r="DL1758" s="1453"/>
      <c r="DM1758" s="1453"/>
      <c r="DN1758" s="1453"/>
      <c r="DO1758" s="1453"/>
      <c r="DP1758" s="1453"/>
      <c r="DQ1758" s="1453"/>
      <c r="DR1758" s="1453"/>
      <c r="DS1758" s="1453"/>
      <c r="DT1758" s="1453"/>
    </row>
    <row r="1759" spans="1:124" s="1543" customFormat="1" ht="21.9" customHeight="1" x14ac:dyDescent="0.3">
      <c r="A1759" s="1453"/>
      <c r="B1759" s="1453"/>
      <c r="C1759" s="1514"/>
      <c r="D1759" s="1514"/>
      <c r="E1759" s="1514"/>
      <c r="F1759" s="1848"/>
      <c r="G1759" s="1930"/>
      <c r="H1759" s="1516"/>
      <c r="I1759" s="1537"/>
      <c r="J1759" s="1537"/>
      <c r="K1759" s="1453"/>
      <c r="L1759" s="1453"/>
      <c r="M1759" s="1453"/>
      <c r="N1759" s="1514"/>
      <c r="O1759" s="1453"/>
      <c r="P1759" s="1453"/>
      <c r="Q1759" s="1453"/>
      <c r="R1759" s="1453"/>
      <c r="S1759" s="1453"/>
      <c r="T1759" s="1452"/>
      <c r="U1759"/>
      <c r="V1759"/>
      <c r="W1759" s="1453"/>
      <c r="X1759" s="1453"/>
      <c r="Y1759" s="1453"/>
      <c r="Z1759" s="1453"/>
      <c r="AA1759" s="1453"/>
      <c r="AB1759" s="1453"/>
      <c r="AC1759" s="1453"/>
      <c r="AD1759" s="1453"/>
      <c r="AE1759" s="1453"/>
      <c r="AF1759" s="1453"/>
      <c r="AG1759" s="1453"/>
      <c r="AH1759" s="1453"/>
      <c r="AI1759" s="1453"/>
      <c r="AJ1759" s="1453"/>
      <c r="AK1759" s="1453"/>
      <c r="AL1759" s="1453"/>
      <c r="AM1759" s="1453"/>
      <c r="AN1759" s="1453"/>
      <c r="AO1759" s="1453"/>
      <c r="AP1759" s="1453"/>
      <c r="AQ1759" s="1453"/>
      <c r="AR1759" s="1454"/>
      <c r="AS1759" s="1453"/>
      <c r="AT1759" s="1453"/>
      <c r="AU1759" s="1453"/>
      <c r="AV1759" s="1453"/>
      <c r="AW1759" s="1453"/>
      <c r="AX1759" s="1453"/>
      <c r="AY1759" s="1453"/>
      <c r="AZ1759" s="1453"/>
      <c r="BA1759" s="1453"/>
      <c r="BB1759" s="1453"/>
      <c r="BC1759" s="1453"/>
      <c r="BD1759" s="1453"/>
      <c r="BE1759" s="1453"/>
      <c r="BF1759" s="1453"/>
      <c r="BG1759" s="1453"/>
      <c r="BH1759" s="1453"/>
      <c r="BI1759" s="1453"/>
      <c r="BJ1759" s="1453"/>
      <c r="BK1759" s="1453"/>
      <c r="BL1759" s="1453"/>
      <c r="BM1759" s="1453"/>
      <c r="BN1759" s="1453"/>
      <c r="BO1759" s="1453"/>
      <c r="BP1759" s="1453"/>
      <c r="BQ1759" s="1453"/>
      <c r="BR1759" s="1453"/>
      <c r="BS1759" s="1453"/>
      <c r="BT1759" s="1453"/>
      <c r="BU1759" s="1453"/>
      <c r="BV1759" s="1453"/>
      <c r="BW1759" s="1453"/>
      <c r="BX1759" s="1453"/>
      <c r="BY1759" s="1453"/>
      <c r="BZ1759" s="1453"/>
      <c r="CA1759" s="1453"/>
      <c r="CB1759" s="1453"/>
      <c r="CC1759" s="1453"/>
      <c r="CD1759" s="1453"/>
      <c r="CE1759" s="1453"/>
      <c r="CF1759" s="1453"/>
      <c r="CG1759" s="1453"/>
      <c r="CH1759" s="1453"/>
      <c r="CI1759" s="1453"/>
      <c r="CJ1759" s="1453"/>
      <c r="CK1759" s="1453"/>
      <c r="CL1759" s="1453"/>
      <c r="CM1759" s="1453"/>
      <c r="CN1759" s="1453"/>
      <c r="CO1759" s="1453"/>
      <c r="CP1759" s="1453"/>
      <c r="CQ1759" s="1453"/>
      <c r="CR1759" s="1453"/>
      <c r="CS1759" s="1453"/>
      <c r="CT1759" s="1453"/>
      <c r="CU1759" s="1453"/>
      <c r="CV1759" s="1453"/>
      <c r="CW1759" s="1453"/>
      <c r="CX1759" s="1453"/>
      <c r="CY1759" s="1453"/>
      <c r="CZ1759" s="1453"/>
      <c r="DA1759" s="1453"/>
      <c r="DB1759" s="1453"/>
      <c r="DC1759" s="1453"/>
      <c r="DD1759" s="1453"/>
      <c r="DE1759" s="1453"/>
      <c r="DF1759" s="1453"/>
      <c r="DG1759" s="1453"/>
      <c r="DH1759" s="1453"/>
      <c r="DI1759" s="1453"/>
      <c r="DJ1759" s="1453"/>
      <c r="DK1759" s="1453"/>
      <c r="DL1759" s="1453"/>
      <c r="DM1759" s="1453"/>
      <c r="DN1759" s="1453"/>
      <c r="DO1759" s="1453"/>
      <c r="DP1759" s="1453"/>
      <c r="DQ1759" s="1453"/>
      <c r="DR1759" s="1453"/>
      <c r="DS1759" s="1453"/>
      <c r="DT1759" s="1453"/>
    </row>
    <row r="1760" spans="1:124" s="1543" customFormat="1" ht="21.9" customHeight="1" x14ac:dyDescent="0.3">
      <c r="A1760" s="1453"/>
      <c r="B1760" s="1453"/>
      <c r="C1760" s="1514"/>
      <c r="D1760" s="1514"/>
      <c r="E1760" s="1514"/>
      <c r="F1760" s="1848"/>
      <c r="G1760" s="1930"/>
      <c r="H1760" s="1516"/>
      <c r="I1760" s="1537"/>
      <c r="J1760" s="1537"/>
      <c r="K1760" s="1453"/>
      <c r="L1760" s="1453"/>
      <c r="M1760" s="1453"/>
      <c r="N1760" s="1514"/>
      <c r="O1760" s="1453"/>
      <c r="P1760" s="1453"/>
      <c r="Q1760" s="1453"/>
      <c r="R1760" s="1453"/>
      <c r="S1760" s="1453"/>
      <c r="T1760" s="1452"/>
      <c r="U1760"/>
      <c r="V1760"/>
      <c r="W1760" s="1453"/>
      <c r="X1760" s="1453"/>
      <c r="Y1760" s="1453"/>
      <c r="Z1760" s="1453"/>
      <c r="AA1760" s="1453"/>
      <c r="AB1760" s="1453"/>
      <c r="AC1760" s="1453"/>
      <c r="AD1760" s="1453"/>
      <c r="AE1760" s="1453"/>
      <c r="AF1760" s="1453"/>
      <c r="AG1760" s="1453"/>
      <c r="AH1760" s="1453"/>
      <c r="AI1760" s="1453"/>
      <c r="AJ1760" s="1453"/>
      <c r="AK1760" s="1453"/>
      <c r="AL1760" s="1453"/>
      <c r="AM1760" s="1453"/>
      <c r="AN1760" s="1453"/>
      <c r="AO1760" s="1453"/>
      <c r="AP1760" s="1453"/>
      <c r="AQ1760" s="1453"/>
      <c r="AR1760" s="1454"/>
      <c r="AS1760" s="1453"/>
      <c r="AT1760" s="1453"/>
      <c r="AU1760" s="1453"/>
      <c r="AV1760" s="1453"/>
      <c r="AW1760" s="1453"/>
      <c r="AX1760" s="1453"/>
      <c r="AY1760" s="1453"/>
      <c r="AZ1760" s="1453"/>
      <c r="BA1760" s="1453"/>
      <c r="BB1760" s="1453"/>
      <c r="BC1760" s="1453"/>
      <c r="BD1760" s="1453"/>
      <c r="BE1760" s="1453"/>
      <c r="BF1760" s="1453"/>
      <c r="BG1760" s="1453"/>
      <c r="BH1760" s="1453"/>
      <c r="BI1760" s="1453"/>
      <c r="BJ1760" s="1453"/>
      <c r="BK1760" s="1453"/>
      <c r="BL1760" s="1453"/>
      <c r="BM1760" s="1453"/>
      <c r="BN1760" s="1453"/>
      <c r="BO1760" s="1453"/>
      <c r="BP1760" s="1453"/>
      <c r="BQ1760" s="1453"/>
      <c r="BR1760" s="1453"/>
      <c r="BS1760" s="1453"/>
      <c r="BT1760" s="1453"/>
      <c r="BU1760" s="1453"/>
      <c r="BV1760" s="1453"/>
      <c r="BW1760" s="1453"/>
      <c r="BX1760" s="1453"/>
      <c r="BY1760" s="1453"/>
      <c r="BZ1760" s="1453"/>
      <c r="CA1760" s="1453"/>
      <c r="CB1760" s="1453"/>
      <c r="CC1760" s="1453"/>
      <c r="CD1760" s="1453"/>
      <c r="CE1760" s="1453"/>
      <c r="CF1760" s="1453"/>
      <c r="CG1760" s="1453"/>
      <c r="CH1760" s="1453"/>
      <c r="CI1760" s="1453"/>
      <c r="CJ1760" s="1453"/>
      <c r="CK1760" s="1453"/>
      <c r="CL1760" s="1453"/>
      <c r="CM1760" s="1453"/>
      <c r="CN1760" s="1453"/>
      <c r="CO1760" s="1453"/>
      <c r="CP1760" s="1453"/>
      <c r="CQ1760" s="1453"/>
      <c r="CR1760" s="1453"/>
      <c r="CS1760" s="1453"/>
      <c r="CT1760" s="1453"/>
      <c r="CU1760" s="1453"/>
      <c r="CV1760" s="1453"/>
      <c r="CW1760" s="1453"/>
      <c r="CX1760" s="1453"/>
      <c r="CY1760" s="1453"/>
      <c r="CZ1760" s="1453"/>
      <c r="DA1760" s="1453"/>
      <c r="DB1760" s="1453"/>
      <c r="DC1760" s="1453"/>
      <c r="DD1760" s="1453"/>
      <c r="DE1760" s="1453"/>
      <c r="DF1760" s="1453"/>
      <c r="DG1760" s="1453"/>
      <c r="DH1760" s="1453"/>
      <c r="DI1760" s="1453"/>
      <c r="DJ1760" s="1453"/>
      <c r="DK1760" s="1453"/>
      <c r="DL1760" s="1453"/>
      <c r="DM1760" s="1453"/>
      <c r="DN1760" s="1453"/>
      <c r="DO1760" s="1453"/>
      <c r="DP1760" s="1453"/>
      <c r="DQ1760" s="1453"/>
      <c r="DR1760" s="1453"/>
      <c r="DS1760" s="1453"/>
      <c r="DT1760" s="1453"/>
    </row>
    <row r="1761" spans="1:124" s="1543" customFormat="1" ht="21.9" customHeight="1" x14ac:dyDescent="0.3">
      <c r="A1761" s="1453"/>
      <c r="B1761" s="1453"/>
      <c r="C1761" s="1514"/>
      <c r="D1761" s="1514"/>
      <c r="E1761" s="1514"/>
      <c r="F1761" s="1848"/>
      <c r="G1761" s="1930"/>
      <c r="H1761" s="1516"/>
      <c r="I1761" s="1537"/>
      <c r="J1761" s="1537"/>
      <c r="K1761" s="1453"/>
      <c r="L1761" s="1453"/>
      <c r="M1761" s="1453"/>
      <c r="N1761" s="1514"/>
      <c r="O1761" s="1453"/>
      <c r="P1761" s="1453"/>
      <c r="Q1761" s="1453"/>
      <c r="R1761" s="1453"/>
      <c r="S1761" s="1453"/>
      <c r="T1761" s="1452"/>
      <c r="U1761"/>
      <c r="V1761"/>
      <c r="W1761" s="1453"/>
      <c r="X1761" s="1453"/>
      <c r="Y1761" s="1453"/>
      <c r="Z1761" s="1453"/>
      <c r="AA1761" s="1453"/>
      <c r="AB1761" s="1453"/>
      <c r="AC1761" s="1453"/>
      <c r="AD1761" s="1453"/>
      <c r="AE1761" s="1453"/>
      <c r="AF1761" s="1453"/>
      <c r="AG1761" s="1453"/>
      <c r="AH1761" s="1453"/>
      <c r="AI1761" s="1453"/>
      <c r="AJ1761" s="1453"/>
      <c r="AK1761" s="1453"/>
      <c r="AL1761" s="1453"/>
      <c r="AM1761" s="1453"/>
      <c r="AN1761" s="1453"/>
      <c r="AO1761" s="1453"/>
      <c r="AP1761" s="1453"/>
      <c r="AQ1761" s="1453"/>
      <c r="AR1761" s="1454"/>
      <c r="AS1761" s="1453"/>
      <c r="AT1761" s="1453"/>
      <c r="AU1761" s="1453"/>
      <c r="AV1761" s="1453"/>
      <c r="AW1761" s="1453"/>
      <c r="AX1761" s="1453"/>
      <c r="AY1761" s="1453"/>
      <c r="AZ1761" s="1453"/>
      <c r="BA1761" s="1453"/>
      <c r="BB1761" s="1453"/>
      <c r="BC1761" s="1453"/>
      <c r="BD1761" s="1453"/>
      <c r="BE1761" s="1453"/>
      <c r="BF1761" s="1453"/>
      <c r="BG1761" s="1453"/>
      <c r="BH1761" s="1453"/>
      <c r="BI1761" s="1453"/>
      <c r="BJ1761" s="1453"/>
      <c r="BK1761" s="1453"/>
      <c r="BL1761" s="1453"/>
      <c r="BM1761" s="1453"/>
      <c r="BN1761" s="1453"/>
      <c r="BO1761" s="1453"/>
      <c r="BP1761" s="1453"/>
      <c r="BQ1761" s="1453"/>
      <c r="BR1761" s="1453"/>
      <c r="BS1761" s="1453"/>
      <c r="BT1761" s="1453"/>
      <c r="BU1761" s="1453"/>
      <c r="BV1761" s="1453"/>
      <c r="BW1761" s="1453"/>
      <c r="BX1761" s="1453"/>
      <c r="BY1761" s="1453"/>
      <c r="BZ1761" s="1453"/>
      <c r="CA1761" s="1453"/>
      <c r="CB1761" s="1453"/>
      <c r="CC1761" s="1453"/>
      <c r="CD1761" s="1453"/>
      <c r="CE1761" s="1453"/>
      <c r="CF1761" s="1453"/>
      <c r="CG1761" s="1453"/>
      <c r="CH1761" s="1453"/>
      <c r="CI1761" s="1453"/>
      <c r="CJ1761" s="1453"/>
      <c r="CK1761" s="1453"/>
      <c r="CL1761" s="1453"/>
      <c r="CM1761" s="1453"/>
      <c r="CN1761" s="1453"/>
      <c r="CO1761" s="1453"/>
      <c r="CP1761" s="1453"/>
      <c r="CQ1761" s="1453"/>
      <c r="CR1761" s="1453"/>
      <c r="CS1761" s="1453"/>
      <c r="CT1761" s="1453"/>
      <c r="CU1761" s="1453"/>
      <c r="CV1761" s="1453"/>
      <c r="CW1761" s="1453"/>
      <c r="CX1761" s="1453"/>
      <c r="CY1761" s="1453"/>
      <c r="CZ1761" s="1453"/>
      <c r="DA1761" s="1453"/>
      <c r="DB1761" s="1453"/>
      <c r="DC1761" s="1453"/>
      <c r="DD1761" s="1453"/>
      <c r="DE1761" s="1453"/>
      <c r="DF1761" s="1453"/>
      <c r="DG1761" s="1453"/>
      <c r="DH1761" s="1453"/>
      <c r="DI1761" s="1453"/>
      <c r="DJ1761" s="1453"/>
      <c r="DK1761" s="1453"/>
      <c r="DL1761" s="1453"/>
      <c r="DM1761" s="1453"/>
      <c r="DN1761" s="1453"/>
      <c r="DO1761" s="1453"/>
      <c r="DP1761" s="1453"/>
      <c r="DQ1761" s="1453"/>
      <c r="DR1761" s="1453"/>
      <c r="DS1761" s="1453"/>
      <c r="DT1761" s="1453"/>
    </row>
    <row r="1762" spans="1:124" s="1543" customFormat="1" ht="21.9" customHeight="1" x14ac:dyDescent="0.3">
      <c r="A1762" s="1453"/>
      <c r="B1762" s="1453"/>
      <c r="C1762" s="1514"/>
      <c r="D1762" s="1514"/>
      <c r="E1762" s="1514"/>
      <c r="F1762" s="1848"/>
      <c r="G1762" s="1930"/>
      <c r="H1762" s="1516"/>
      <c r="I1762" s="1537"/>
      <c r="J1762" s="1537"/>
      <c r="K1762" s="1453"/>
      <c r="L1762" s="1453"/>
      <c r="M1762" s="1453"/>
      <c r="N1762" s="1514"/>
      <c r="O1762" s="1453"/>
      <c r="P1762" s="1453"/>
      <c r="Q1762" s="1453"/>
      <c r="R1762" s="1453"/>
      <c r="S1762" s="1453"/>
      <c r="T1762" s="1452"/>
      <c r="U1762"/>
      <c r="V1762"/>
      <c r="W1762" s="1453"/>
      <c r="X1762" s="1453"/>
      <c r="Y1762" s="1453"/>
      <c r="Z1762" s="1453"/>
      <c r="AA1762" s="1453"/>
      <c r="AB1762" s="1453"/>
      <c r="AC1762" s="1453"/>
      <c r="AD1762" s="1453"/>
      <c r="AE1762" s="1453"/>
      <c r="AF1762" s="1453"/>
      <c r="AG1762" s="1453"/>
      <c r="AH1762" s="1453"/>
      <c r="AI1762" s="1453"/>
      <c r="AJ1762" s="1453"/>
      <c r="AK1762" s="1453"/>
      <c r="AL1762" s="1453"/>
      <c r="AM1762" s="1453"/>
      <c r="AN1762" s="1453"/>
      <c r="AO1762" s="1453"/>
      <c r="AP1762" s="1453"/>
      <c r="AQ1762" s="1453"/>
      <c r="AR1762" s="1454"/>
      <c r="AS1762" s="1453"/>
      <c r="AT1762" s="1453"/>
      <c r="AU1762" s="1453"/>
      <c r="AV1762" s="1453"/>
      <c r="AW1762" s="1453"/>
      <c r="AX1762" s="1453"/>
      <c r="AY1762" s="1453"/>
      <c r="AZ1762" s="1453"/>
      <c r="BA1762" s="1453"/>
      <c r="BB1762" s="1453"/>
      <c r="BC1762" s="1453"/>
      <c r="BD1762" s="1453"/>
      <c r="BE1762" s="1453"/>
      <c r="BF1762" s="1453"/>
      <c r="BG1762" s="1453"/>
      <c r="BH1762" s="1453"/>
      <c r="BI1762" s="1453"/>
      <c r="BJ1762" s="1453"/>
      <c r="BK1762" s="1453"/>
      <c r="BL1762" s="1453"/>
      <c r="BM1762" s="1453"/>
      <c r="BN1762" s="1453"/>
      <c r="BO1762" s="1453"/>
      <c r="BP1762" s="1453"/>
      <c r="BQ1762" s="1453"/>
      <c r="BR1762" s="1453"/>
      <c r="BS1762" s="1453"/>
      <c r="BT1762" s="1453"/>
      <c r="BU1762" s="1453"/>
      <c r="BV1762" s="1453"/>
      <c r="BW1762" s="1453"/>
      <c r="BX1762" s="1453"/>
      <c r="BY1762" s="1453"/>
      <c r="BZ1762" s="1453"/>
      <c r="CA1762" s="1453"/>
      <c r="CB1762" s="1453"/>
      <c r="CC1762" s="1453"/>
      <c r="CD1762" s="1453"/>
      <c r="CE1762" s="1453"/>
      <c r="CF1762" s="1453"/>
      <c r="CG1762" s="1453"/>
      <c r="CH1762" s="1453"/>
      <c r="CI1762" s="1453"/>
      <c r="CJ1762" s="1453"/>
      <c r="CK1762" s="1453"/>
      <c r="CL1762" s="1453"/>
      <c r="CM1762" s="1453"/>
      <c r="CN1762" s="1453"/>
      <c r="CO1762" s="1453"/>
      <c r="CP1762" s="1453"/>
      <c r="CQ1762" s="1453"/>
      <c r="CR1762" s="1453"/>
      <c r="CS1762" s="1453"/>
      <c r="CT1762" s="1453"/>
      <c r="CU1762" s="1453"/>
      <c r="CV1762" s="1453"/>
      <c r="CW1762" s="1453"/>
      <c r="CX1762" s="1453"/>
      <c r="CY1762" s="1453"/>
      <c r="CZ1762" s="1453"/>
      <c r="DA1762" s="1453"/>
      <c r="DB1762" s="1453"/>
      <c r="DC1762" s="1453"/>
      <c r="DD1762" s="1453"/>
      <c r="DE1762" s="1453"/>
      <c r="DF1762" s="1453"/>
      <c r="DG1762" s="1453"/>
      <c r="DH1762" s="1453"/>
      <c r="DI1762" s="1453"/>
      <c r="DJ1762" s="1453"/>
      <c r="DK1762" s="1453"/>
      <c r="DL1762" s="1453"/>
      <c r="DM1762" s="1453"/>
      <c r="DN1762" s="1453"/>
      <c r="DO1762" s="1453"/>
      <c r="DP1762" s="1453"/>
      <c r="DQ1762" s="1453"/>
      <c r="DR1762" s="1453"/>
      <c r="DS1762" s="1453"/>
      <c r="DT1762" s="1453"/>
    </row>
    <row r="1763" spans="1:124" s="1543" customFormat="1" ht="21.9" customHeight="1" x14ac:dyDescent="0.3">
      <c r="A1763" s="1453"/>
      <c r="B1763" s="1453"/>
      <c r="C1763" s="1514"/>
      <c r="D1763" s="1514"/>
      <c r="E1763" s="1514"/>
      <c r="F1763" s="1848"/>
      <c r="G1763" s="1930"/>
      <c r="H1763" s="1516"/>
      <c r="I1763" s="1537"/>
      <c r="J1763" s="1537"/>
      <c r="K1763" s="1453"/>
      <c r="L1763" s="1453"/>
      <c r="M1763" s="1453"/>
      <c r="N1763" s="1514"/>
      <c r="O1763" s="1453"/>
      <c r="P1763" s="1453"/>
      <c r="Q1763" s="1453"/>
      <c r="R1763" s="1453"/>
      <c r="S1763" s="1453"/>
      <c r="T1763" s="1452"/>
      <c r="U1763"/>
      <c r="V1763"/>
      <c r="W1763" s="1453"/>
      <c r="X1763" s="1453"/>
      <c r="Y1763" s="1453"/>
      <c r="Z1763" s="1453"/>
      <c r="AA1763" s="1453"/>
      <c r="AB1763" s="1453"/>
      <c r="AC1763" s="1453"/>
      <c r="AD1763" s="1453"/>
      <c r="AE1763" s="1453"/>
      <c r="AF1763" s="1453"/>
      <c r="AG1763" s="1453"/>
      <c r="AH1763" s="1453"/>
      <c r="AI1763" s="1453"/>
      <c r="AJ1763" s="1453"/>
      <c r="AK1763" s="1453"/>
      <c r="AL1763" s="1453"/>
      <c r="AM1763" s="1453"/>
      <c r="AN1763" s="1453"/>
      <c r="AO1763" s="1453"/>
      <c r="AP1763" s="1453"/>
      <c r="AQ1763" s="1453"/>
      <c r="AR1763" s="1454"/>
      <c r="AS1763" s="1453"/>
      <c r="AT1763" s="1453"/>
      <c r="AU1763" s="1453"/>
      <c r="AV1763" s="1453"/>
      <c r="AW1763" s="1453"/>
      <c r="AX1763" s="1453"/>
      <c r="AY1763" s="1453"/>
      <c r="AZ1763" s="1453"/>
      <c r="BA1763" s="1453"/>
      <c r="BB1763" s="1453"/>
      <c r="BC1763" s="1453"/>
      <c r="BD1763" s="1453"/>
      <c r="BE1763" s="1453"/>
      <c r="BF1763" s="1453"/>
      <c r="BG1763" s="1453"/>
      <c r="BH1763" s="1453"/>
      <c r="BI1763" s="1453"/>
      <c r="BJ1763" s="1453"/>
      <c r="BK1763" s="1453"/>
      <c r="BL1763" s="1453"/>
      <c r="BM1763" s="1453"/>
      <c r="BN1763" s="1453"/>
      <c r="BO1763" s="1453"/>
      <c r="BP1763" s="1453"/>
      <c r="BQ1763" s="1453"/>
      <c r="BR1763" s="1453"/>
      <c r="BS1763" s="1453"/>
      <c r="BT1763" s="1453"/>
      <c r="BU1763" s="1453"/>
      <c r="BV1763" s="1453"/>
      <c r="BW1763" s="1453"/>
      <c r="BX1763" s="1453"/>
      <c r="BY1763" s="1453"/>
      <c r="BZ1763" s="1453"/>
      <c r="CA1763" s="1453"/>
      <c r="CB1763" s="1453"/>
      <c r="CC1763" s="1453"/>
      <c r="CD1763" s="1453"/>
      <c r="CE1763" s="1453"/>
      <c r="CF1763" s="1453"/>
      <c r="CG1763" s="1453"/>
      <c r="CH1763" s="1453"/>
      <c r="CI1763" s="1453"/>
      <c r="CJ1763" s="1453"/>
      <c r="CK1763" s="1453"/>
      <c r="CL1763" s="1453"/>
      <c r="CM1763" s="1453"/>
      <c r="CN1763" s="1453"/>
      <c r="CO1763" s="1453"/>
      <c r="CP1763" s="1453"/>
      <c r="CQ1763" s="1453"/>
      <c r="CR1763" s="1453"/>
      <c r="CS1763" s="1453"/>
      <c r="CT1763" s="1453"/>
      <c r="CU1763" s="1453"/>
      <c r="CV1763" s="1453"/>
      <c r="CW1763" s="1453"/>
      <c r="CX1763" s="1453"/>
      <c r="CY1763" s="1453"/>
      <c r="CZ1763" s="1453"/>
      <c r="DA1763" s="1453"/>
      <c r="DB1763" s="1453"/>
      <c r="DC1763" s="1453"/>
      <c r="DD1763" s="1453"/>
      <c r="DE1763" s="1453"/>
      <c r="DF1763" s="1453"/>
      <c r="DG1763" s="1453"/>
      <c r="DH1763" s="1453"/>
      <c r="DI1763" s="1453"/>
      <c r="DJ1763" s="1453"/>
      <c r="DK1763" s="1453"/>
      <c r="DL1763" s="1453"/>
      <c r="DM1763" s="1453"/>
      <c r="DN1763" s="1453"/>
      <c r="DO1763" s="1453"/>
      <c r="DP1763" s="1453"/>
      <c r="DQ1763" s="1453"/>
      <c r="DR1763" s="1453"/>
      <c r="DS1763" s="1453"/>
      <c r="DT1763" s="1453"/>
    </row>
    <row r="1764" spans="1:124" s="1543" customFormat="1" ht="21.9" customHeight="1" x14ac:dyDescent="0.3">
      <c r="A1764" s="1453"/>
      <c r="B1764" s="1453"/>
      <c r="C1764" s="1514"/>
      <c r="D1764" s="1514"/>
      <c r="E1764" s="1514"/>
      <c r="F1764" s="1848"/>
      <c r="G1764" s="1930"/>
      <c r="H1764" s="1516"/>
      <c r="I1764" s="1537"/>
      <c r="J1764" s="1537"/>
      <c r="K1764" s="1453"/>
      <c r="L1764" s="1453"/>
      <c r="M1764" s="1453"/>
      <c r="N1764" s="1514"/>
      <c r="O1764" s="1453"/>
      <c r="P1764" s="1453"/>
      <c r="Q1764" s="1453"/>
      <c r="R1764" s="1453"/>
      <c r="S1764" s="1453"/>
      <c r="T1764" s="1452"/>
      <c r="U1764"/>
      <c r="V1764"/>
      <c r="W1764" s="1453"/>
      <c r="X1764" s="1453"/>
      <c r="Y1764" s="1453"/>
      <c r="Z1764" s="1453"/>
      <c r="AA1764" s="1453"/>
      <c r="AB1764" s="1453"/>
      <c r="AC1764" s="1453"/>
      <c r="AD1764" s="1453"/>
      <c r="AE1764" s="1453"/>
      <c r="AF1764" s="1453"/>
      <c r="AG1764" s="1453"/>
      <c r="AH1764" s="1453"/>
      <c r="AI1764" s="1453"/>
      <c r="AJ1764" s="1453"/>
      <c r="AK1764" s="1453"/>
      <c r="AL1764" s="1453"/>
      <c r="AM1764" s="1453"/>
      <c r="AN1764" s="1453"/>
      <c r="AO1764" s="1453"/>
      <c r="AP1764" s="1453"/>
      <c r="AQ1764" s="1453"/>
      <c r="AR1764" s="1454"/>
      <c r="AS1764" s="1453"/>
      <c r="AT1764" s="1453"/>
      <c r="AU1764" s="1453"/>
      <c r="AV1764" s="1453"/>
      <c r="AW1764" s="1453"/>
      <c r="AX1764" s="1453"/>
      <c r="AY1764" s="1453"/>
      <c r="AZ1764" s="1453"/>
      <c r="BA1764" s="1453"/>
      <c r="BB1764" s="1453"/>
      <c r="BC1764" s="1453"/>
      <c r="BD1764" s="1453"/>
      <c r="BE1764" s="1453"/>
      <c r="BF1764" s="1453"/>
      <c r="BG1764" s="1453"/>
      <c r="BH1764" s="1453"/>
      <c r="BI1764" s="1453"/>
      <c r="BJ1764" s="1453"/>
      <c r="BK1764" s="1453"/>
      <c r="BL1764" s="1453"/>
      <c r="BM1764" s="1453"/>
      <c r="BN1764" s="1453"/>
      <c r="BO1764" s="1453"/>
      <c r="BP1764" s="1453"/>
      <c r="BQ1764" s="1453"/>
      <c r="BR1764" s="1453"/>
      <c r="BS1764" s="1453"/>
      <c r="BT1764" s="1453"/>
      <c r="BU1764" s="1453"/>
      <c r="BV1764" s="1453"/>
      <c r="BW1764" s="1453"/>
      <c r="BX1764" s="1453"/>
      <c r="BY1764" s="1453"/>
      <c r="BZ1764" s="1453"/>
      <c r="CA1764" s="1453"/>
      <c r="CB1764" s="1453"/>
      <c r="CC1764" s="1453"/>
      <c r="CD1764" s="1453"/>
      <c r="CE1764" s="1453"/>
      <c r="CF1764" s="1453"/>
      <c r="CG1764" s="1453"/>
      <c r="CH1764" s="1453"/>
      <c r="CI1764" s="1453"/>
      <c r="CJ1764" s="1453"/>
      <c r="CK1764" s="1453"/>
      <c r="CL1764" s="1453"/>
      <c r="CM1764" s="1453"/>
      <c r="CN1764" s="1453"/>
      <c r="CO1764" s="1453"/>
      <c r="CP1764" s="1453"/>
      <c r="CQ1764" s="1453"/>
      <c r="CR1764" s="1453"/>
      <c r="CS1764" s="1453"/>
      <c r="CT1764" s="1453"/>
      <c r="CU1764" s="1453"/>
      <c r="CV1764" s="1453"/>
      <c r="CW1764" s="1453"/>
      <c r="CX1764" s="1453"/>
      <c r="CY1764" s="1453"/>
      <c r="CZ1764" s="1453"/>
      <c r="DA1764" s="1453"/>
      <c r="DB1764" s="1453"/>
      <c r="DC1764" s="1453"/>
      <c r="DD1764" s="1453"/>
      <c r="DE1764" s="1453"/>
      <c r="DF1764" s="1453"/>
      <c r="DG1764" s="1453"/>
      <c r="DH1764" s="1453"/>
      <c r="DI1764" s="1453"/>
      <c r="DJ1764" s="1453"/>
      <c r="DK1764" s="1453"/>
      <c r="DL1764" s="1453"/>
      <c r="DM1764" s="1453"/>
      <c r="DN1764" s="1453"/>
      <c r="DO1764" s="1453"/>
      <c r="DP1764" s="1453"/>
      <c r="DQ1764" s="1453"/>
      <c r="DR1764" s="1453"/>
      <c r="DS1764" s="1453"/>
      <c r="DT1764" s="1453"/>
    </row>
    <row r="1765" spans="1:124" s="1543" customFormat="1" ht="21.9" customHeight="1" x14ac:dyDescent="0.3">
      <c r="A1765" s="1453"/>
      <c r="B1765" s="1453"/>
      <c r="C1765" s="1514"/>
      <c r="D1765" s="1514"/>
      <c r="E1765" s="1514"/>
      <c r="F1765" s="1848"/>
      <c r="G1765" s="1930"/>
      <c r="H1765" s="1516"/>
      <c r="I1765" s="1537"/>
      <c r="J1765" s="1537"/>
      <c r="K1765" s="1453"/>
      <c r="L1765" s="1453"/>
      <c r="M1765" s="1453"/>
      <c r="N1765" s="1514"/>
      <c r="O1765" s="1453"/>
      <c r="P1765" s="1453"/>
      <c r="Q1765" s="1453"/>
      <c r="R1765" s="1453"/>
      <c r="S1765" s="1453"/>
      <c r="T1765" s="1452"/>
      <c r="U1765"/>
      <c r="V1765"/>
      <c r="W1765" s="1453"/>
      <c r="X1765" s="1453"/>
      <c r="Y1765" s="1453"/>
      <c r="Z1765" s="1453"/>
      <c r="AA1765" s="1453"/>
      <c r="AB1765" s="1453"/>
      <c r="AC1765" s="1453"/>
      <c r="AD1765" s="1453"/>
      <c r="AE1765" s="1453"/>
      <c r="AF1765" s="1453"/>
      <c r="AG1765" s="1453"/>
      <c r="AH1765" s="1453"/>
      <c r="AI1765" s="1453"/>
      <c r="AJ1765" s="1453"/>
      <c r="AK1765" s="1453"/>
      <c r="AL1765" s="1453"/>
      <c r="AM1765" s="1453"/>
      <c r="AN1765" s="1453"/>
      <c r="AO1765" s="1453"/>
      <c r="AP1765" s="1453"/>
      <c r="AQ1765" s="1453"/>
      <c r="AR1765" s="1454"/>
      <c r="AS1765" s="1453"/>
      <c r="AT1765" s="1453"/>
      <c r="AU1765" s="1453"/>
      <c r="AV1765" s="1453"/>
      <c r="AW1765" s="1453"/>
      <c r="AX1765" s="1453"/>
      <c r="AY1765" s="1453"/>
      <c r="AZ1765" s="1453"/>
      <c r="BA1765" s="1453"/>
      <c r="BB1765" s="1453"/>
      <c r="BC1765" s="1453"/>
      <c r="BD1765" s="1453"/>
      <c r="BE1765" s="1453"/>
      <c r="BF1765" s="1453"/>
      <c r="BG1765" s="1453"/>
      <c r="BH1765" s="1453"/>
      <c r="BI1765" s="1453"/>
      <c r="BJ1765" s="1453"/>
      <c r="BK1765" s="1453"/>
      <c r="BL1765" s="1453"/>
      <c r="BM1765" s="1453"/>
      <c r="BN1765" s="1453"/>
      <c r="BO1765" s="1453"/>
      <c r="BP1765" s="1453"/>
      <c r="BQ1765" s="1453"/>
      <c r="BR1765" s="1453"/>
      <c r="BS1765" s="1453"/>
      <c r="BT1765" s="1453"/>
      <c r="BU1765" s="1453"/>
      <c r="BV1765" s="1453"/>
      <c r="BW1765" s="1453"/>
      <c r="BX1765" s="1453"/>
      <c r="BY1765" s="1453"/>
      <c r="BZ1765" s="1453"/>
      <c r="CA1765" s="1453"/>
      <c r="CB1765" s="1453"/>
      <c r="CC1765" s="1453"/>
      <c r="CD1765" s="1453"/>
      <c r="CE1765" s="1453"/>
      <c r="CF1765" s="1453"/>
      <c r="CG1765" s="1453"/>
      <c r="CH1765" s="1453"/>
      <c r="CI1765" s="1453"/>
      <c r="CJ1765" s="1453"/>
      <c r="CK1765" s="1453"/>
      <c r="CL1765" s="1453"/>
      <c r="CM1765" s="1453"/>
      <c r="CN1765" s="1453"/>
      <c r="CO1765" s="1453"/>
      <c r="CP1765" s="1453"/>
      <c r="CQ1765" s="1453"/>
      <c r="CR1765" s="1453"/>
      <c r="CS1765" s="1453"/>
      <c r="CT1765" s="1453"/>
      <c r="CU1765" s="1453"/>
      <c r="CV1765" s="1453"/>
      <c r="CW1765" s="1453"/>
      <c r="CX1765" s="1453"/>
      <c r="CY1765" s="1453"/>
      <c r="CZ1765" s="1453"/>
      <c r="DA1765" s="1453"/>
      <c r="DB1765" s="1453"/>
      <c r="DC1765" s="1453"/>
      <c r="DD1765" s="1453"/>
      <c r="DE1765" s="1453"/>
      <c r="DF1765" s="1453"/>
      <c r="DG1765" s="1453"/>
      <c r="DH1765" s="1453"/>
      <c r="DI1765" s="1453"/>
      <c r="DJ1765" s="1453"/>
      <c r="DK1765" s="1453"/>
      <c r="DL1765" s="1453"/>
      <c r="DM1765" s="1453"/>
      <c r="DN1765" s="1453"/>
      <c r="DO1765" s="1453"/>
      <c r="DP1765" s="1453"/>
      <c r="DQ1765" s="1453"/>
      <c r="DR1765" s="1453"/>
      <c r="DS1765" s="1453"/>
      <c r="DT1765" s="1453"/>
    </row>
    <row r="1766" spans="1:124" s="1543" customFormat="1" ht="21.9" customHeight="1" x14ac:dyDescent="0.3">
      <c r="A1766" s="1453"/>
      <c r="B1766" s="1453"/>
      <c r="C1766" s="1514"/>
      <c r="D1766" s="1514"/>
      <c r="E1766" s="1514"/>
      <c r="F1766" s="1848"/>
      <c r="G1766" s="1930"/>
      <c r="H1766" s="1516"/>
      <c r="I1766" s="1537"/>
      <c r="J1766" s="1537"/>
      <c r="K1766" s="1453"/>
      <c r="L1766" s="1453"/>
      <c r="M1766" s="1453"/>
      <c r="N1766" s="1514"/>
      <c r="O1766" s="1453"/>
      <c r="P1766" s="1453"/>
      <c r="Q1766" s="1453"/>
      <c r="R1766" s="1453"/>
      <c r="S1766" s="1453"/>
      <c r="T1766" s="1452"/>
      <c r="U1766"/>
      <c r="V1766"/>
      <c r="W1766" s="1453"/>
      <c r="X1766" s="1453"/>
      <c r="Y1766" s="1453"/>
      <c r="Z1766" s="1453"/>
      <c r="AA1766" s="1453"/>
      <c r="AB1766" s="1453"/>
      <c r="AC1766" s="1453"/>
      <c r="AD1766" s="1453"/>
      <c r="AE1766" s="1453"/>
      <c r="AF1766" s="1453"/>
      <c r="AG1766" s="1453"/>
      <c r="AH1766" s="1453"/>
      <c r="AI1766" s="1453"/>
      <c r="AJ1766" s="1453"/>
      <c r="AK1766" s="1453"/>
      <c r="AL1766" s="1453"/>
      <c r="AM1766" s="1453"/>
      <c r="AN1766" s="1453"/>
      <c r="AO1766" s="1453"/>
      <c r="AP1766" s="1453"/>
      <c r="AQ1766" s="1453"/>
      <c r="AR1766" s="1454"/>
      <c r="AS1766" s="1453"/>
      <c r="AT1766" s="1453"/>
      <c r="AU1766" s="1453"/>
      <c r="AV1766" s="1453"/>
      <c r="AW1766" s="1453"/>
      <c r="AX1766" s="1453"/>
      <c r="AY1766" s="1453"/>
      <c r="AZ1766" s="1453"/>
      <c r="BA1766" s="1453"/>
      <c r="BB1766" s="1453"/>
      <c r="BC1766" s="1453"/>
      <c r="BD1766" s="1453"/>
      <c r="BE1766" s="1453"/>
      <c r="BF1766" s="1453"/>
      <c r="BG1766" s="1453"/>
      <c r="BH1766" s="1453"/>
      <c r="BI1766" s="1453"/>
      <c r="BJ1766" s="1453"/>
      <c r="BK1766" s="1453"/>
      <c r="BL1766" s="1453"/>
      <c r="BM1766" s="1453"/>
      <c r="BN1766" s="1453"/>
      <c r="BO1766" s="1453"/>
      <c r="BP1766" s="1453"/>
      <c r="BQ1766" s="1453"/>
      <c r="BR1766" s="1453"/>
      <c r="BS1766" s="1453"/>
      <c r="BT1766" s="1453"/>
      <c r="BU1766" s="1453"/>
      <c r="BV1766" s="1453"/>
      <c r="BW1766" s="1453"/>
      <c r="BX1766" s="1453"/>
      <c r="BY1766" s="1453"/>
      <c r="BZ1766" s="1453"/>
      <c r="CA1766" s="1453"/>
      <c r="CB1766" s="1453"/>
      <c r="CC1766" s="1453"/>
      <c r="CD1766" s="1453"/>
      <c r="CE1766" s="1453"/>
      <c r="CF1766" s="1453"/>
      <c r="CG1766" s="1453"/>
      <c r="CH1766" s="1453"/>
      <c r="CI1766" s="1453"/>
      <c r="CJ1766" s="1453"/>
      <c r="CK1766" s="1453"/>
      <c r="CL1766" s="1453"/>
      <c r="CM1766" s="1453"/>
      <c r="CN1766" s="1453"/>
      <c r="CO1766" s="1453"/>
      <c r="CP1766" s="1453"/>
      <c r="CQ1766" s="1453"/>
      <c r="CR1766" s="1453"/>
      <c r="CS1766" s="1453"/>
      <c r="CT1766" s="1453"/>
      <c r="CU1766" s="1453"/>
      <c r="CV1766" s="1453"/>
      <c r="CW1766" s="1453"/>
      <c r="CX1766" s="1453"/>
      <c r="CY1766" s="1453"/>
      <c r="CZ1766" s="1453"/>
      <c r="DA1766" s="1453"/>
      <c r="DB1766" s="1453"/>
      <c r="DC1766" s="1453"/>
      <c r="DD1766" s="1453"/>
      <c r="DE1766" s="1453"/>
      <c r="DF1766" s="1453"/>
      <c r="DG1766" s="1453"/>
      <c r="DH1766" s="1453"/>
      <c r="DI1766" s="1453"/>
      <c r="DJ1766" s="1453"/>
      <c r="DK1766" s="1453"/>
      <c r="DL1766" s="1453"/>
      <c r="DM1766" s="1453"/>
      <c r="DN1766" s="1453"/>
      <c r="DO1766" s="1453"/>
      <c r="DP1766" s="1453"/>
      <c r="DQ1766" s="1453"/>
      <c r="DR1766" s="1453"/>
      <c r="DS1766" s="1453"/>
      <c r="DT1766" s="1453"/>
    </row>
    <row r="1767" spans="1:124" s="1543" customFormat="1" ht="21.9" customHeight="1" x14ac:dyDescent="0.3">
      <c r="A1767" s="1453"/>
      <c r="B1767" s="1453"/>
      <c r="C1767" s="1514"/>
      <c r="D1767" s="1514"/>
      <c r="E1767" s="1514"/>
      <c r="F1767" s="1848"/>
      <c r="G1767" s="1930"/>
      <c r="H1767" s="1516"/>
      <c r="I1767" s="1537"/>
      <c r="J1767" s="1537"/>
      <c r="K1767" s="1453"/>
      <c r="L1767" s="1453"/>
      <c r="M1767" s="1453"/>
      <c r="N1767" s="1514"/>
      <c r="O1767" s="1453"/>
      <c r="P1767" s="1453"/>
      <c r="Q1767" s="1453"/>
      <c r="R1767" s="1453"/>
      <c r="S1767" s="1453"/>
      <c r="T1767" s="1452"/>
      <c r="U1767"/>
      <c r="V1767"/>
      <c r="W1767" s="1453"/>
      <c r="X1767" s="1453"/>
      <c r="Y1767" s="1453"/>
      <c r="Z1767" s="1453"/>
      <c r="AA1767" s="1453"/>
      <c r="AB1767" s="1453"/>
      <c r="AC1767" s="1453"/>
      <c r="AD1767" s="1453"/>
      <c r="AE1767" s="1453"/>
      <c r="AF1767" s="1453"/>
      <c r="AG1767" s="1453"/>
      <c r="AH1767" s="1453"/>
      <c r="AI1767" s="1453"/>
      <c r="AJ1767" s="1453"/>
      <c r="AK1767" s="1453"/>
      <c r="AL1767" s="1453"/>
      <c r="AM1767" s="1453"/>
      <c r="AN1767" s="1453"/>
      <c r="AO1767" s="1453"/>
      <c r="AP1767" s="1453"/>
      <c r="AQ1767" s="1453"/>
      <c r="AR1767" s="1454"/>
      <c r="AS1767" s="1453"/>
      <c r="AT1767" s="1453"/>
      <c r="AU1767" s="1453"/>
      <c r="AV1767" s="1453"/>
      <c r="AW1767" s="1453"/>
      <c r="AX1767" s="1453"/>
      <c r="AY1767" s="1453"/>
      <c r="AZ1767" s="1453"/>
      <c r="BA1767" s="1453"/>
      <c r="BB1767" s="1453"/>
      <c r="BC1767" s="1453"/>
      <c r="BD1767" s="1453"/>
      <c r="BE1767" s="1453"/>
      <c r="BF1767" s="1453"/>
      <c r="BG1767" s="1453"/>
      <c r="BH1767" s="1453"/>
      <c r="BI1767" s="1453"/>
      <c r="BJ1767" s="1453"/>
      <c r="BK1767" s="1453"/>
      <c r="BL1767" s="1453"/>
      <c r="BM1767" s="1453"/>
      <c r="BN1767" s="1453"/>
      <c r="BO1767" s="1453"/>
      <c r="BP1767" s="1453"/>
      <c r="BQ1767" s="1453"/>
      <c r="BR1767" s="1453"/>
      <c r="BS1767" s="1453"/>
      <c r="BT1767" s="1453"/>
      <c r="BU1767" s="1453"/>
      <c r="BV1767" s="1453"/>
      <c r="BW1767" s="1453"/>
      <c r="BX1767" s="1453"/>
      <c r="BY1767" s="1453"/>
      <c r="BZ1767" s="1453"/>
      <c r="CA1767" s="1453"/>
      <c r="CB1767" s="1453"/>
      <c r="CC1767" s="1453"/>
      <c r="CD1767" s="1453"/>
      <c r="CE1767" s="1453"/>
      <c r="CF1767" s="1453"/>
      <c r="CG1767" s="1453"/>
      <c r="CH1767" s="1453"/>
      <c r="CI1767" s="1453"/>
      <c r="CJ1767" s="1453"/>
      <c r="CK1767" s="1453"/>
      <c r="CL1767" s="1453"/>
      <c r="CM1767" s="1453"/>
      <c r="CN1767" s="1453"/>
      <c r="CO1767" s="1453"/>
      <c r="CP1767" s="1453"/>
      <c r="CQ1767" s="1453"/>
      <c r="CR1767" s="1453"/>
      <c r="CS1767" s="1453"/>
      <c r="CT1767" s="1453"/>
      <c r="CU1767" s="1453"/>
      <c r="CV1767" s="1453"/>
      <c r="CW1767" s="1453"/>
      <c r="CX1767" s="1453"/>
      <c r="CY1767" s="1453"/>
      <c r="CZ1767" s="1453"/>
      <c r="DA1767" s="1453"/>
      <c r="DB1767" s="1453"/>
      <c r="DC1767" s="1453"/>
      <c r="DD1767" s="1453"/>
      <c r="DE1767" s="1453"/>
      <c r="DF1767" s="1453"/>
      <c r="DG1767" s="1453"/>
      <c r="DH1767" s="1453"/>
      <c r="DI1767" s="1453"/>
      <c r="DJ1767" s="1453"/>
      <c r="DK1767" s="1453"/>
      <c r="DL1767" s="1453"/>
      <c r="DM1767" s="1453"/>
      <c r="DN1767" s="1453"/>
      <c r="DO1767" s="1453"/>
      <c r="DP1767" s="1453"/>
      <c r="DQ1767" s="1453"/>
      <c r="DR1767" s="1453"/>
      <c r="DS1767" s="1453"/>
      <c r="DT1767" s="1453"/>
    </row>
    <row r="1768" spans="1:124" s="1543" customFormat="1" ht="21.9" customHeight="1" x14ac:dyDescent="0.3">
      <c r="A1768" s="1453"/>
      <c r="B1768" s="1453"/>
      <c r="C1768" s="1514"/>
      <c r="D1768" s="1514"/>
      <c r="E1768" s="1514"/>
      <c r="F1768" s="1848"/>
      <c r="G1768" s="1930"/>
      <c r="H1768" s="1516"/>
      <c r="I1768" s="1537"/>
      <c r="J1768" s="1537"/>
      <c r="K1768" s="1453"/>
      <c r="L1768" s="1453"/>
      <c r="M1768" s="1453"/>
      <c r="N1768" s="1514"/>
      <c r="O1768" s="1453"/>
      <c r="P1768" s="1453"/>
      <c r="Q1768" s="1453"/>
      <c r="R1768" s="1453"/>
      <c r="S1768" s="1453"/>
      <c r="T1768" s="1452"/>
      <c r="U1768"/>
      <c r="V1768"/>
      <c r="W1768" s="1453"/>
      <c r="X1768" s="1453"/>
      <c r="Y1768" s="1453"/>
      <c r="Z1768" s="1453"/>
      <c r="AA1768" s="1453"/>
      <c r="AB1768" s="1453"/>
      <c r="AC1768" s="1453"/>
      <c r="AD1768" s="1453"/>
      <c r="AE1768" s="1453"/>
      <c r="AF1768" s="1453"/>
      <c r="AG1768" s="1453"/>
      <c r="AH1768" s="1453"/>
      <c r="AI1768" s="1453"/>
      <c r="AJ1768" s="1453"/>
      <c r="AK1768" s="1453"/>
      <c r="AL1768" s="1453"/>
      <c r="AM1768" s="1453"/>
      <c r="AN1768" s="1453"/>
      <c r="AO1768" s="1453"/>
      <c r="AP1768" s="1453"/>
      <c r="AQ1768" s="1453"/>
      <c r="AR1768" s="1454"/>
      <c r="AS1768" s="1453"/>
      <c r="AT1768" s="1453"/>
      <c r="AU1768" s="1453"/>
      <c r="AV1768" s="1453"/>
      <c r="AW1768" s="1453"/>
      <c r="AX1768" s="1453"/>
      <c r="AY1768" s="1453"/>
      <c r="AZ1768" s="1453"/>
      <c r="BA1768" s="1453"/>
      <c r="BB1768" s="1453"/>
      <c r="BC1768" s="1453"/>
      <c r="BD1768" s="1453"/>
      <c r="BE1768" s="1453"/>
      <c r="BF1768" s="1453"/>
      <c r="BG1768" s="1453"/>
      <c r="BH1768" s="1453"/>
      <c r="BI1768" s="1453"/>
      <c r="BJ1768" s="1453"/>
      <c r="BK1768" s="1453"/>
      <c r="BL1768" s="1453"/>
      <c r="BM1768" s="1453"/>
      <c r="BN1768" s="1453"/>
      <c r="BO1768" s="1453"/>
      <c r="BP1768" s="1453"/>
      <c r="BQ1768" s="1453"/>
      <c r="BR1768" s="1453"/>
      <c r="BS1768" s="1453"/>
      <c r="BT1768" s="1453"/>
      <c r="BU1768" s="1453"/>
      <c r="BV1768" s="1453"/>
      <c r="BW1768" s="1453"/>
      <c r="BX1768" s="1453"/>
      <c r="BY1768" s="1453"/>
      <c r="BZ1768" s="1453"/>
      <c r="CA1768" s="1453"/>
      <c r="CB1768" s="1453"/>
      <c r="CC1768" s="1453"/>
      <c r="CD1768" s="1453"/>
      <c r="CE1768" s="1453"/>
      <c r="CF1768" s="1453"/>
      <c r="CG1768" s="1453"/>
      <c r="CH1768" s="1453"/>
      <c r="CI1768" s="1453"/>
      <c r="CJ1768" s="1453"/>
      <c r="CK1768" s="1453"/>
      <c r="CL1768" s="1453"/>
      <c r="CM1768" s="1453"/>
      <c r="CN1768" s="1453"/>
      <c r="CO1768" s="1453"/>
      <c r="CP1768" s="1453"/>
      <c r="CQ1768" s="1453"/>
      <c r="CR1768" s="1453"/>
      <c r="CS1768" s="1453"/>
      <c r="CT1768" s="1453"/>
      <c r="CU1768" s="1453"/>
      <c r="CV1768" s="1453"/>
      <c r="CW1768" s="1453"/>
      <c r="CX1768" s="1453"/>
      <c r="CY1768" s="1453"/>
      <c r="CZ1768" s="1453"/>
      <c r="DA1768" s="1453"/>
      <c r="DB1768" s="1453"/>
      <c r="DC1768" s="1453"/>
      <c r="DD1768" s="1453"/>
      <c r="DE1768" s="1453"/>
      <c r="DF1768" s="1453"/>
      <c r="DG1768" s="1453"/>
      <c r="DH1768" s="1453"/>
      <c r="DI1768" s="1453"/>
      <c r="DJ1768" s="1453"/>
      <c r="DK1768" s="1453"/>
      <c r="DL1768" s="1453"/>
      <c r="DM1768" s="1453"/>
      <c r="DN1768" s="1453"/>
      <c r="DO1768" s="1453"/>
      <c r="DP1768" s="1453"/>
      <c r="DQ1768" s="1453"/>
      <c r="DR1768" s="1453"/>
      <c r="DS1768" s="1453"/>
      <c r="DT1768" s="1453"/>
    </row>
    <row r="1769" spans="1:124" s="1543" customFormat="1" ht="21.9" customHeight="1" x14ac:dyDescent="0.3">
      <c r="A1769" s="1453"/>
      <c r="B1769" s="1453"/>
      <c r="C1769" s="1514"/>
      <c r="D1769" s="1514"/>
      <c r="E1769" s="1514"/>
      <c r="F1769" s="1848"/>
      <c r="G1769" s="1930"/>
      <c r="H1769" s="1516"/>
      <c r="I1769" s="1537"/>
      <c r="J1769" s="1537"/>
      <c r="K1769" s="1453"/>
      <c r="L1769" s="1453"/>
      <c r="M1769" s="1453"/>
      <c r="N1769" s="1514"/>
      <c r="O1769" s="1453"/>
      <c r="P1769" s="1453"/>
      <c r="Q1769" s="1453"/>
      <c r="R1769" s="1453"/>
      <c r="S1769" s="1453"/>
      <c r="T1769" s="1452"/>
      <c r="U1769"/>
      <c r="V1769"/>
      <c r="W1769" s="1453"/>
      <c r="X1769" s="1453"/>
      <c r="Y1769" s="1453"/>
      <c r="Z1769" s="1453"/>
      <c r="AA1769" s="1453"/>
      <c r="AB1769" s="1453"/>
      <c r="AC1769" s="1453"/>
      <c r="AD1769" s="1453"/>
      <c r="AE1769" s="1453"/>
      <c r="AF1769" s="1453"/>
      <c r="AG1769" s="1453"/>
      <c r="AH1769" s="1453"/>
      <c r="AI1769" s="1453"/>
      <c r="AJ1769" s="1453"/>
      <c r="AK1769" s="1453"/>
      <c r="AL1769" s="1453"/>
      <c r="AM1769" s="1453"/>
      <c r="AN1769" s="1453"/>
      <c r="AO1769" s="1453"/>
      <c r="AP1769" s="1453"/>
      <c r="AQ1769" s="1453"/>
      <c r="AR1769" s="1454"/>
      <c r="AS1769" s="1453"/>
      <c r="AT1769" s="1453"/>
      <c r="AU1769" s="1453"/>
      <c r="AV1769" s="1453"/>
      <c r="AW1769" s="1453"/>
      <c r="AX1769" s="1453"/>
      <c r="AY1769" s="1453"/>
      <c r="AZ1769" s="1453"/>
      <c r="BA1769" s="1453"/>
      <c r="BB1769" s="1453"/>
      <c r="BC1769" s="1453"/>
      <c r="BD1769" s="1453"/>
      <c r="BE1769" s="1453"/>
      <c r="BF1769" s="1453"/>
      <c r="BG1769" s="1453"/>
      <c r="BH1769" s="1453"/>
      <c r="BI1769" s="1453"/>
      <c r="BJ1769" s="1453"/>
      <c r="BK1769" s="1453"/>
      <c r="BL1769" s="1453"/>
      <c r="BM1769" s="1453"/>
      <c r="BN1769" s="1453"/>
      <c r="BO1769" s="1453"/>
      <c r="BP1769" s="1453"/>
      <c r="BQ1769" s="1453"/>
      <c r="BR1769" s="1453"/>
      <c r="BS1769" s="1453"/>
      <c r="BT1769" s="1453"/>
      <c r="BU1769" s="1453"/>
      <c r="BV1769" s="1453"/>
      <c r="BW1769" s="1453"/>
      <c r="BX1769" s="1453"/>
      <c r="BY1769" s="1453"/>
      <c r="BZ1769" s="1453"/>
      <c r="CA1769" s="1453"/>
      <c r="CB1769" s="1453"/>
      <c r="CC1769" s="1453"/>
      <c r="CD1769" s="1453"/>
      <c r="CE1769" s="1453"/>
      <c r="CF1769" s="1453"/>
      <c r="CG1769" s="1453"/>
      <c r="CH1769" s="1453"/>
      <c r="CI1769" s="1453"/>
      <c r="CJ1769" s="1453"/>
      <c r="CK1769" s="1453"/>
      <c r="CL1769" s="1453"/>
      <c r="CM1769" s="1453"/>
      <c r="CN1769" s="1453"/>
      <c r="CO1769" s="1453"/>
      <c r="CP1769" s="1453"/>
      <c r="CQ1769" s="1453"/>
      <c r="CR1769" s="1453"/>
      <c r="CS1769" s="1453"/>
      <c r="CT1769" s="1453"/>
      <c r="CU1769" s="1453"/>
      <c r="CV1769" s="1453"/>
      <c r="CW1769" s="1453"/>
      <c r="CX1769" s="1453"/>
      <c r="CY1769" s="1453"/>
      <c r="CZ1769" s="1453"/>
      <c r="DA1769" s="1453"/>
      <c r="DB1769" s="1453"/>
      <c r="DC1769" s="1453"/>
      <c r="DD1769" s="1453"/>
      <c r="DE1769" s="1453"/>
      <c r="DF1769" s="1453"/>
      <c r="DG1769" s="1453"/>
      <c r="DH1769" s="1453"/>
      <c r="DI1769" s="1453"/>
      <c r="DJ1769" s="1453"/>
      <c r="DK1769" s="1453"/>
      <c r="DL1769" s="1453"/>
      <c r="DM1769" s="1453"/>
      <c r="DN1769" s="1453"/>
      <c r="DO1769" s="1453"/>
      <c r="DP1769" s="1453"/>
      <c r="DQ1769" s="1453"/>
      <c r="DR1769" s="1453"/>
      <c r="DS1769" s="1453"/>
      <c r="DT1769" s="1453"/>
    </row>
    <row r="1770" spans="1:124" s="1543" customFormat="1" ht="21.9" customHeight="1" x14ac:dyDescent="0.3">
      <c r="A1770" s="1453"/>
      <c r="B1770" s="1453"/>
      <c r="C1770" s="1514"/>
      <c r="D1770" s="1514"/>
      <c r="E1770" s="1514"/>
      <c r="F1770" s="1848"/>
      <c r="G1770" s="1930"/>
      <c r="H1770" s="1516"/>
      <c r="I1770" s="1537"/>
      <c r="J1770" s="1537"/>
      <c r="K1770" s="1453"/>
      <c r="L1770" s="1453"/>
      <c r="M1770" s="1453"/>
      <c r="N1770" s="1514"/>
      <c r="O1770" s="1453"/>
      <c r="P1770" s="1453"/>
      <c r="Q1770" s="1453"/>
      <c r="R1770" s="1453"/>
      <c r="S1770" s="1453"/>
      <c r="T1770" s="1452"/>
      <c r="U1770"/>
      <c r="V1770"/>
      <c r="W1770" s="1453"/>
      <c r="X1770" s="1453"/>
      <c r="Y1770" s="1453"/>
      <c r="Z1770" s="1453"/>
      <c r="AA1770" s="1453"/>
      <c r="AB1770" s="1453"/>
      <c r="AC1770" s="1453"/>
      <c r="AD1770" s="1453"/>
      <c r="AE1770" s="1453"/>
      <c r="AF1770" s="1453"/>
      <c r="AG1770" s="1453"/>
      <c r="AH1770" s="1453"/>
      <c r="AI1770" s="1453"/>
      <c r="AJ1770" s="1453"/>
      <c r="AK1770" s="1453"/>
      <c r="AL1770" s="1453"/>
      <c r="AM1770" s="1453"/>
      <c r="AN1770" s="1453"/>
      <c r="AO1770" s="1453"/>
      <c r="AP1770" s="1453"/>
      <c r="AQ1770" s="1453"/>
      <c r="AR1770" s="1454"/>
      <c r="AS1770" s="1453"/>
      <c r="AT1770" s="1453"/>
      <c r="AU1770" s="1453"/>
      <c r="AV1770" s="1453"/>
      <c r="AW1770" s="1453"/>
      <c r="AX1770" s="1453"/>
      <c r="AY1770" s="1453"/>
      <c r="AZ1770" s="1453"/>
      <c r="BA1770" s="1453"/>
      <c r="BB1770" s="1453"/>
      <c r="BC1770" s="1453"/>
      <c r="BD1770" s="1453"/>
      <c r="BE1770" s="1453"/>
      <c r="BF1770" s="1453"/>
      <c r="BG1770" s="1453"/>
      <c r="BH1770" s="1453"/>
      <c r="BI1770" s="1453"/>
      <c r="BJ1770" s="1453"/>
      <c r="BK1770" s="1453"/>
      <c r="BL1770" s="1453"/>
      <c r="BM1770" s="1453"/>
      <c r="BN1770" s="1453"/>
      <c r="BO1770" s="1453"/>
      <c r="BP1770" s="1453"/>
      <c r="BQ1770" s="1453"/>
      <c r="BR1770" s="1453"/>
      <c r="BS1770" s="1453"/>
      <c r="BT1770" s="1453"/>
      <c r="BU1770" s="1453"/>
      <c r="BV1770" s="1453"/>
      <c r="BW1770" s="1453"/>
      <c r="BX1770" s="1453"/>
      <c r="BY1770" s="1453"/>
      <c r="BZ1770" s="1453"/>
      <c r="CA1770" s="1453"/>
      <c r="CB1770" s="1453"/>
      <c r="CC1770" s="1453"/>
      <c r="CD1770" s="1453"/>
      <c r="CE1770" s="1453"/>
      <c r="CF1770" s="1453"/>
      <c r="CG1770" s="1453"/>
      <c r="CH1770" s="1453"/>
      <c r="CI1770" s="1453"/>
      <c r="CJ1770" s="1453"/>
      <c r="CK1770" s="1453"/>
      <c r="CL1770" s="1453"/>
      <c r="CM1770" s="1453"/>
      <c r="CN1770" s="1453"/>
      <c r="CO1770" s="1453"/>
      <c r="CP1770" s="1453"/>
      <c r="CQ1770" s="1453"/>
      <c r="CR1770" s="1453"/>
      <c r="CS1770" s="1453"/>
      <c r="CT1770" s="1453"/>
      <c r="CU1770" s="1453"/>
      <c r="CV1770" s="1453"/>
      <c r="CW1770" s="1453"/>
      <c r="CX1770" s="1453"/>
      <c r="CY1770" s="1453"/>
      <c r="CZ1770" s="1453"/>
      <c r="DA1770" s="1453"/>
      <c r="DB1770" s="1453"/>
      <c r="DC1770" s="1453"/>
      <c r="DD1770" s="1453"/>
      <c r="DE1770" s="1453"/>
      <c r="DF1770" s="1453"/>
      <c r="DG1770" s="1453"/>
      <c r="DH1770" s="1453"/>
      <c r="DI1770" s="1453"/>
      <c r="DJ1770" s="1453"/>
      <c r="DK1770" s="1453"/>
      <c r="DL1770" s="1453"/>
      <c r="DM1770" s="1453"/>
      <c r="DN1770" s="1453"/>
      <c r="DO1770" s="1453"/>
      <c r="DP1770" s="1453"/>
      <c r="DQ1770" s="1453"/>
      <c r="DR1770" s="1453"/>
      <c r="DS1770" s="1453"/>
      <c r="DT1770" s="1453"/>
    </row>
    <row r="1771" spans="1:124" s="1543" customFormat="1" ht="21.9" customHeight="1" x14ac:dyDescent="0.3">
      <c r="A1771" s="1453"/>
      <c r="B1771" s="1453"/>
      <c r="C1771" s="1514"/>
      <c r="D1771" s="1514"/>
      <c r="E1771" s="1514"/>
      <c r="F1771" s="1848"/>
      <c r="G1771" s="1930"/>
      <c r="H1771" s="1516"/>
      <c r="I1771" s="1537"/>
      <c r="J1771" s="1537"/>
      <c r="K1771" s="1453"/>
      <c r="L1771" s="1453"/>
      <c r="M1771" s="1453"/>
      <c r="N1771" s="1514"/>
      <c r="O1771" s="1453"/>
      <c r="P1771" s="1453"/>
      <c r="Q1771" s="1453"/>
      <c r="R1771" s="1453"/>
      <c r="S1771" s="1453"/>
      <c r="T1771" s="1452"/>
      <c r="U1771"/>
      <c r="V1771"/>
      <c r="W1771" s="1453"/>
      <c r="X1771" s="1453"/>
      <c r="Y1771" s="1453"/>
      <c r="Z1771" s="1453"/>
      <c r="AA1771" s="1453"/>
      <c r="AB1771" s="1453"/>
      <c r="AC1771" s="1453"/>
      <c r="AD1771" s="1453"/>
      <c r="AE1771" s="1453"/>
      <c r="AF1771" s="1453"/>
      <c r="AG1771" s="1453"/>
      <c r="AH1771" s="1453"/>
      <c r="AI1771" s="1453"/>
      <c r="AJ1771" s="1453"/>
      <c r="AK1771" s="1453"/>
      <c r="AL1771" s="1453"/>
      <c r="AM1771" s="1453"/>
      <c r="AN1771" s="1453"/>
      <c r="AO1771" s="1453"/>
      <c r="AP1771" s="1453"/>
      <c r="AQ1771" s="1453"/>
      <c r="AR1771" s="1454"/>
      <c r="AS1771" s="1453"/>
      <c r="AT1771" s="1453"/>
      <c r="AU1771" s="1453"/>
      <c r="AV1771" s="1453"/>
      <c r="AW1771" s="1453"/>
      <c r="AX1771" s="1453"/>
      <c r="AY1771" s="1453"/>
      <c r="AZ1771" s="1453"/>
      <c r="BA1771" s="1453"/>
      <c r="BB1771" s="1453"/>
      <c r="BC1771" s="1453"/>
      <c r="BD1771" s="1453"/>
      <c r="BE1771" s="1453"/>
      <c r="BF1771" s="1453"/>
      <c r="BG1771" s="1453"/>
      <c r="BH1771" s="1453"/>
      <c r="BI1771" s="1453"/>
      <c r="BJ1771" s="1453"/>
      <c r="BK1771" s="1453"/>
      <c r="BL1771" s="1453"/>
      <c r="BM1771" s="1453"/>
      <c r="BN1771" s="1453"/>
      <c r="BO1771" s="1453"/>
      <c r="BP1771" s="1453"/>
      <c r="BQ1771" s="1453"/>
      <c r="BR1771" s="1453"/>
      <c r="BS1771" s="1453"/>
      <c r="BT1771" s="1453"/>
      <c r="BU1771" s="1453"/>
      <c r="BV1771" s="1453"/>
      <c r="BW1771" s="1453"/>
      <c r="BX1771" s="1453"/>
      <c r="BY1771" s="1453"/>
      <c r="BZ1771" s="1453"/>
      <c r="CA1771" s="1453"/>
      <c r="CB1771" s="1453"/>
      <c r="CC1771" s="1453"/>
      <c r="CD1771" s="1453"/>
      <c r="CE1771" s="1453"/>
      <c r="CF1771" s="1453"/>
      <c r="CG1771" s="1453"/>
      <c r="CH1771" s="1453"/>
      <c r="CI1771" s="1453"/>
      <c r="CJ1771" s="1453"/>
      <c r="CK1771" s="1453"/>
      <c r="CL1771" s="1453"/>
      <c r="CM1771" s="1453"/>
      <c r="CN1771" s="1453"/>
      <c r="CO1771" s="1453"/>
      <c r="CP1771" s="1453"/>
      <c r="CQ1771" s="1453"/>
      <c r="CR1771" s="1453"/>
      <c r="CS1771" s="1453"/>
      <c r="CT1771" s="1453"/>
      <c r="CU1771" s="1453"/>
      <c r="CV1771" s="1453"/>
      <c r="CW1771" s="1453"/>
      <c r="CX1771" s="1453"/>
      <c r="CY1771" s="1453"/>
      <c r="CZ1771" s="1453"/>
      <c r="DA1771" s="1453"/>
      <c r="DB1771" s="1453"/>
      <c r="DC1771" s="1453"/>
      <c r="DD1771" s="1453"/>
      <c r="DE1771" s="1453"/>
      <c r="DF1771" s="1453"/>
      <c r="DG1771" s="1453"/>
      <c r="DH1771" s="1453"/>
      <c r="DI1771" s="1453"/>
      <c r="DJ1771" s="1453"/>
      <c r="DK1771" s="1453"/>
      <c r="DL1771" s="1453"/>
      <c r="DM1771" s="1453"/>
      <c r="DN1771" s="1453"/>
      <c r="DO1771" s="1453"/>
      <c r="DP1771" s="1453"/>
      <c r="DQ1771" s="1453"/>
      <c r="DR1771" s="1453"/>
      <c r="DS1771" s="1453"/>
      <c r="DT1771" s="1453"/>
    </row>
    <row r="1772" spans="1:124" s="1543" customFormat="1" ht="21.9" customHeight="1" x14ac:dyDescent="0.3">
      <c r="A1772" s="1453"/>
      <c r="B1772" s="1453"/>
      <c r="C1772" s="1514"/>
      <c r="D1772" s="1514"/>
      <c r="E1772" s="1514"/>
      <c r="F1772" s="1848"/>
      <c r="G1772" s="1930"/>
      <c r="H1772" s="1516"/>
      <c r="I1772" s="1537"/>
      <c r="J1772" s="1537"/>
      <c r="K1772" s="1453"/>
      <c r="L1772" s="1453"/>
      <c r="M1772" s="1453"/>
      <c r="N1772" s="1514"/>
      <c r="O1772" s="1453"/>
      <c r="P1772" s="1453"/>
      <c r="Q1772" s="1453"/>
      <c r="R1772" s="1453"/>
      <c r="S1772" s="1453"/>
      <c r="T1772" s="1452"/>
      <c r="U1772"/>
      <c r="V1772"/>
      <c r="W1772" s="1453"/>
      <c r="X1772" s="1453"/>
      <c r="Y1772" s="1453"/>
      <c r="Z1772" s="1453"/>
      <c r="AA1772" s="1453"/>
      <c r="AB1772" s="1453"/>
      <c r="AC1772" s="1453"/>
      <c r="AD1772" s="1453"/>
      <c r="AE1772" s="1453"/>
      <c r="AF1772" s="1453"/>
      <c r="AG1772" s="1453"/>
      <c r="AH1772" s="1453"/>
      <c r="AI1772" s="1453"/>
      <c r="AJ1772" s="1453"/>
      <c r="AK1772" s="1453"/>
      <c r="AL1772" s="1453"/>
      <c r="AM1772" s="1453"/>
      <c r="AN1772" s="1453"/>
      <c r="AO1772" s="1453"/>
      <c r="AP1772" s="1453"/>
      <c r="AQ1772" s="1453"/>
      <c r="AR1772" s="1454"/>
      <c r="AS1772" s="1453"/>
      <c r="AT1772" s="1453"/>
      <c r="AU1772" s="1453"/>
      <c r="AV1772" s="1453"/>
      <c r="AW1772" s="1453"/>
      <c r="AX1772" s="1453"/>
      <c r="AY1772" s="1453"/>
      <c r="AZ1772" s="1453"/>
      <c r="BA1772" s="1453"/>
      <c r="BB1772" s="1453"/>
      <c r="BC1772" s="1453"/>
      <c r="BD1772" s="1453"/>
      <c r="BE1772" s="1453"/>
      <c r="BF1772" s="1453"/>
      <c r="BG1772" s="1453"/>
      <c r="BH1772" s="1453"/>
      <c r="BI1772" s="1453"/>
      <c r="BJ1772" s="1453"/>
      <c r="BK1772" s="1453"/>
      <c r="BL1772" s="1453"/>
      <c r="BM1772" s="1453"/>
      <c r="BN1772" s="1453"/>
      <c r="BO1772" s="1453"/>
      <c r="BP1772" s="1453"/>
      <c r="BQ1772" s="1453"/>
      <c r="BR1772" s="1453"/>
      <c r="BS1772" s="1453"/>
      <c r="BT1772" s="1453"/>
      <c r="BU1772" s="1453"/>
      <c r="BV1772" s="1453"/>
      <c r="BW1772" s="1453"/>
      <c r="BX1772" s="1453"/>
      <c r="BY1772" s="1453"/>
      <c r="BZ1772" s="1453"/>
      <c r="CA1772" s="1453"/>
      <c r="CB1772" s="1453"/>
      <c r="CC1772" s="1453"/>
      <c r="CD1772" s="1453"/>
      <c r="CE1772" s="1453"/>
      <c r="CF1772" s="1453"/>
      <c r="CG1772" s="1453"/>
      <c r="CH1772" s="1453"/>
      <c r="CI1772" s="1453"/>
      <c r="CJ1772" s="1453"/>
      <c r="CK1772" s="1453"/>
      <c r="CL1772" s="1453"/>
      <c r="CM1772" s="1453"/>
      <c r="CN1772" s="1453"/>
      <c r="CO1772" s="1453"/>
      <c r="CP1772" s="1453"/>
      <c r="CQ1772" s="1453"/>
      <c r="CR1772" s="1453"/>
      <c r="CS1772" s="1453"/>
      <c r="CT1772" s="1453"/>
      <c r="CU1772" s="1453"/>
      <c r="CV1772" s="1453"/>
      <c r="CW1772" s="1453"/>
      <c r="CX1772" s="1453"/>
      <c r="CY1772" s="1453"/>
      <c r="CZ1772" s="1453"/>
      <c r="DA1772" s="1453"/>
      <c r="DB1772" s="1453"/>
      <c r="DC1772" s="1453"/>
      <c r="DD1772" s="1453"/>
      <c r="DE1772" s="1453"/>
      <c r="DF1772" s="1453"/>
      <c r="DG1772" s="1453"/>
      <c r="DH1772" s="1453"/>
      <c r="DI1772" s="1453"/>
      <c r="DJ1772" s="1453"/>
      <c r="DK1772" s="1453"/>
      <c r="DL1772" s="1453"/>
      <c r="DM1772" s="1453"/>
      <c r="DN1772" s="1453"/>
      <c r="DO1772" s="1453"/>
      <c r="DP1772" s="1453"/>
      <c r="DQ1772" s="1453"/>
      <c r="DR1772" s="1453"/>
      <c r="DS1772" s="1453"/>
      <c r="DT1772" s="1453"/>
    </row>
    <row r="1773" spans="1:124" s="1543" customFormat="1" ht="21.9" customHeight="1" x14ac:dyDescent="0.3">
      <c r="A1773" s="1453"/>
      <c r="B1773" s="1453"/>
      <c r="C1773" s="1514"/>
      <c r="D1773" s="1514"/>
      <c r="E1773" s="1514"/>
      <c r="F1773" s="1848"/>
      <c r="G1773" s="1930"/>
      <c r="H1773" s="1516"/>
      <c r="I1773" s="1537"/>
      <c r="J1773" s="1537"/>
      <c r="K1773" s="1453"/>
      <c r="L1773" s="1453"/>
      <c r="M1773" s="1453"/>
      <c r="N1773" s="1514"/>
      <c r="O1773" s="1453"/>
      <c r="P1773" s="1453"/>
      <c r="Q1773" s="1453"/>
      <c r="R1773" s="1453"/>
      <c r="S1773" s="1453"/>
      <c r="T1773" s="1452"/>
      <c r="U1773"/>
      <c r="V1773"/>
      <c r="W1773" s="1453"/>
      <c r="X1773" s="1453"/>
      <c r="Y1773" s="1453"/>
      <c r="Z1773" s="1453"/>
      <c r="AA1773" s="1453"/>
      <c r="AB1773" s="1453"/>
      <c r="AC1773" s="1453"/>
      <c r="AD1773" s="1453"/>
      <c r="AE1773" s="1453"/>
      <c r="AF1773" s="1453"/>
      <c r="AG1773" s="1453"/>
      <c r="AH1773" s="1453"/>
      <c r="AI1773" s="1453"/>
      <c r="AJ1773" s="1453"/>
      <c r="AK1773" s="1453"/>
      <c r="AL1773" s="1453"/>
      <c r="AM1773" s="1453"/>
      <c r="AN1773" s="1453"/>
      <c r="AO1773" s="1453"/>
      <c r="AP1773" s="1453"/>
      <c r="AQ1773" s="1453"/>
      <c r="AR1773" s="1454"/>
      <c r="AS1773" s="1453"/>
      <c r="AT1773" s="1453"/>
      <c r="AU1773" s="1453"/>
      <c r="AV1773" s="1453"/>
      <c r="AW1773" s="1453"/>
      <c r="AX1773" s="1453"/>
      <c r="AY1773" s="1453"/>
      <c r="AZ1773" s="1453"/>
      <c r="BA1773" s="1453"/>
      <c r="BB1773" s="1453"/>
      <c r="BC1773" s="1453"/>
      <c r="BD1773" s="1453"/>
      <c r="BE1773" s="1453"/>
      <c r="BF1773" s="1453"/>
      <c r="BG1773" s="1453"/>
      <c r="BH1773" s="1453"/>
      <c r="BI1773" s="1453"/>
      <c r="BJ1773" s="1453"/>
      <c r="BK1773" s="1453"/>
      <c r="BL1773" s="1453"/>
      <c r="BM1773" s="1453"/>
      <c r="BN1773" s="1453"/>
      <c r="BO1773" s="1453"/>
      <c r="BP1773" s="1453"/>
      <c r="BQ1773" s="1453"/>
      <c r="BR1773" s="1453"/>
      <c r="BS1773" s="1453"/>
      <c r="BT1773" s="1453"/>
      <c r="BU1773" s="1453"/>
      <c r="BV1773" s="1453"/>
      <c r="BW1773" s="1453"/>
      <c r="BX1773" s="1453"/>
      <c r="BY1773" s="1453"/>
      <c r="BZ1773" s="1453"/>
      <c r="CA1773" s="1453"/>
      <c r="CB1773" s="1453"/>
      <c r="CC1773" s="1453"/>
      <c r="CD1773" s="1453"/>
      <c r="CE1773" s="1453"/>
      <c r="CF1773" s="1453"/>
      <c r="CG1773" s="1453"/>
      <c r="CH1773" s="1453"/>
      <c r="CI1773" s="1453"/>
      <c r="CJ1773" s="1453"/>
      <c r="CK1773" s="1453"/>
      <c r="CL1773" s="1453"/>
      <c r="CM1773" s="1453"/>
      <c r="CN1773" s="1453"/>
      <c r="CO1773" s="1453"/>
      <c r="CP1773" s="1453"/>
      <c r="CQ1773" s="1453"/>
      <c r="CR1773" s="1453"/>
      <c r="CS1773" s="1453"/>
      <c r="CT1773" s="1453"/>
      <c r="CU1773" s="1453"/>
      <c r="CV1773" s="1453"/>
      <c r="CW1773" s="1453"/>
      <c r="CX1773" s="1453"/>
      <c r="CY1773" s="1453"/>
      <c r="CZ1773" s="1453"/>
      <c r="DA1773" s="1453"/>
      <c r="DB1773" s="1453"/>
      <c r="DC1773" s="1453"/>
      <c r="DD1773" s="1453"/>
      <c r="DE1773" s="1453"/>
      <c r="DF1773" s="1453"/>
      <c r="DG1773" s="1453"/>
      <c r="DH1773" s="1453"/>
      <c r="DI1773" s="1453"/>
      <c r="DJ1773" s="1453"/>
      <c r="DK1773" s="1453"/>
      <c r="DL1773" s="1453"/>
      <c r="DM1773" s="1453"/>
      <c r="DN1773" s="1453"/>
      <c r="DO1773" s="1453"/>
      <c r="DP1773" s="1453"/>
      <c r="DQ1773" s="1453"/>
      <c r="DR1773" s="1453"/>
      <c r="DS1773" s="1453"/>
      <c r="DT1773" s="1453"/>
    </row>
    <row r="1774" spans="1:124" s="1543" customFormat="1" ht="21.9" customHeight="1" x14ac:dyDescent="0.3">
      <c r="A1774" s="1453"/>
      <c r="B1774" s="1453"/>
      <c r="C1774" s="1514"/>
      <c r="D1774" s="1514"/>
      <c r="E1774" s="1514"/>
      <c r="F1774" s="1848"/>
      <c r="G1774" s="1930"/>
      <c r="H1774" s="1516"/>
      <c r="I1774" s="1537"/>
      <c r="J1774" s="1537"/>
      <c r="K1774" s="1453"/>
      <c r="L1774" s="1453"/>
      <c r="M1774" s="1453"/>
      <c r="N1774" s="1514"/>
      <c r="O1774" s="1453"/>
      <c r="P1774" s="1453"/>
      <c r="Q1774" s="1453"/>
      <c r="R1774" s="1453"/>
      <c r="S1774" s="1453"/>
      <c r="T1774" s="1452"/>
      <c r="U1774"/>
      <c r="V1774"/>
      <c r="W1774" s="1453"/>
      <c r="X1774" s="1453"/>
      <c r="Y1774" s="1453"/>
      <c r="Z1774" s="1453"/>
      <c r="AA1774" s="1453"/>
      <c r="AB1774" s="1453"/>
      <c r="AC1774" s="1453"/>
      <c r="AD1774" s="1453"/>
      <c r="AE1774" s="1453"/>
      <c r="AF1774" s="1453"/>
      <c r="AG1774" s="1453"/>
      <c r="AH1774" s="1453"/>
      <c r="AI1774" s="1453"/>
      <c r="AJ1774" s="1453"/>
      <c r="AK1774" s="1453"/>
      <c r="AL1774" s="1453"/>
      <c r="AM1774" s="1453"/>
      <c r="AN1774" s="1453"/>
      <c r="AO1774" s="1453"/>
      <c r="AP1774" s="1453"/>
      <c r="AQ1774" s="1453"/>
      <c r="AR1774" s="1454"/>
      <c r="AS1774" s="1453"/>
      <c r="AT1774" s="1453"/>
      <c r="AU1774" s="1453"/>
      <c r="AV1774" s="1453"/>
      <c r="AW1774" s="1453"/>
      <c r="AX1774" s="1453"/>
      <c r="AY1774" s="1453"/>
      <c r="AZ1774" s="1453"/>
      <c r="BA1774" s="1453"/>
      <c r="BB1774" s="1453"/>
      <c r="BC1774" s="1453"/>
      <c r="BD1774" s="1453"/>
      <c r="BE1774" s="1453"/>
      <c r="BF1774" s="1453"/>
      <c r="BG1774" s="1453"/>
      <c r="BH1774" s="1453"/>
      <c r="BI1774" s="1453"/>
      <c r="BJ1774" s="1453"/>
      <c r="BK1774" s="1453"/>
      <c r="BL1774" s="1453"/>
      <c r="BM1774" s="1453"/>
      <c r="BN1774" s="1453"/>
      <c r="BO1774" s="1453"/>
      <c r="BP1774" s="1453"/>
      <c r="BQ1774" s="1453"/>
      <c r="BR1774" s="1453"/>
      <c r="BS1774" s="1453"/>
      <c r="BT1774" s="1453"/>
      <c r="BU1774" s="1453"/>
      <c r="BV1774" s="1453"/>
      <c r="BW1774" s="1453"/>
      <c r="BX1774" s="1453"/>
      <c r="BY1774" s="1453"/>
      <c r="BZ1774" s="1453"/>
      <c r="CA1774" s="1453"/>
      <c r="CB1774" s="1453"/>
      <c r="CC1774" s="1453"/>
      <c r="CD1774" s="1453"/>
      <c r="CE1774" s="1453"/>
      <c r="CF1774" s="1453"/>
      <c r="CG1774" s="1453"/>
      <c r="CH1774" s="1453"/>
      <c r="CI1774" s="1453"/>
      <c r="CJ1774" s="1453"/>
      <c r="CK1774" s="1453"/>
      <c r="CL1774" s="1453"/>
      <c r="CM1774" s="1453"/>
      <c r="CN1774" s="1453"/>
      <c r="CO1774" s="1453"/>
      <c r="CP1774" s="1453"/>
      <c r="CQ1774" s="1453"/>
      <c r="CR1774" s="1453"/>
      <c r="CS1774" s="1453"/>
      <c r="CT1774" s="1453"/>
      <c r="CU1774" s="1453"/>
      <c r="CV1774" s="1453"/>
      <c r="CW1774" s="1453"/>
      <c r="CX1774" s="1453"/>
      <c r="CY1774" s="1453"/>
      <c r="CZ1774" s="1453"/>
      <c r="DA1774" s="1453"/>
      <c r="DB1774" s="1453"/>
      <c r="DC1774" s="1453"/>
      <c r="DD1774" s="1453"/>
      <c r="DE1774" s="1453"/>
      <c r="DF1774" s="1453"/>
      <c r="DG1774" s="1453"/>
      <c r="DH1774" s="1453"/>
      <c r="DI1774" s="1453"/>
      <c r="DJ1774" s="1453"/>
      <c r="DK1774" s="1453"/>
      <c r="DL1774" s="1453"/>
      <c r="DM1774" s="1453"/>
      <c r="DN1774" s="1453"/>
      <c r="DO1774" s="1453"/>
      <c r="DP1774" s="1453"/>
      <c r="DQ1774" s="1453"/>
      <c r="DR1774" s="1453"/>
      <c r="DS1774" s="1453"/>
      <c r="DT1774" s="1453"/>
    </row>
    <row r="1775" spans="1:124" s="1543" customFormat="1" ht="21.9" customHeight="1" x14ac:dyDescent="0.3">
      <c r="A1775" s="1453"/>
      <c r="B1775" s="1453"/>
      <c r="C1775" s="1514"/>
      <c r="D1775" s="1514"/>
      <c r="E1775" s="1514"/>
      <c r="F1775" s="1848"/>
      <c r="G1775" s="1930"/>
      <c r="H1775" s="1516"/>
      <c r="I1775" s="1537"/>
      <c r="J1775" s="1537"/>
      <c r="K1775" s="1453"/>
      <c r="L1775" s="1453"/>
      <c r="M1775" s="1453"/>
      <c r="N1775" s="1514"/>
      <c r="O1775" s="1453"/>
      <c r="P1775" s="1453"/>
      <c r="Q1775" s="1453"/>
      <c r="R1775" s="1453"/>
      <c r="S1775" s="1453"/>
      <c r="T1775" s="1452"/>
      <c r="U1775"/>
      <c r="V1775"/>
      <c r="W1775" s="1453"/>
      <c r="X1775" s="1453"/>
      <c r="Y1775" s="1453"/>
      <c r="Z1775" s="1453"/>
      <c r="AA1775" s="1453"/>
      <c r="AB1775" s="1453"/>
      <c r="AC1775" s="1453"/>
      <c r="AD1775" s="1453"/>
      <c r="AE1775" s="1453"/>
      <c r="AF1775" s="1453"/>
      <c r="AG1775" s="1453"/>
      <c r="AH1775" s="1453"/>
      <c r="AI1775" s="1453"/>
      <c r="AJ1775" s="1453"/>
      <c r="AK1775" s="1453"/>
      <c r="AL1775" s="1453"/>
      <c r="AM1775" s="1453"/>
      <c r="AN1775" s="1453"/>
      <c r="AO1775" s="1453"/>
      <c r="AP1775" s="1453"/>
      <c r="AQ1775" s="1453"/>
      <c r="AR1775" s="1454"/>
      <c r="AS1775" s="1453"/>
      <c r="AT1775" s="1453"/>
      <c r="AU1775" s="1453"/>
      <c r="AV1775" s="1453"/>
      <c r="AW1775" s="1453"/>
      <c r="AX1775" s="1453"/>
      <c r="AY1775" s="1453"/>
      <c r="AZ1775" s="1453"/>
      <c r="BA1775" s="1453"/>
      <c r="BB1775" s="1453"/>
      <c r="BC1775" s="1453"/>
      <c r="BD1775" s="1453"/>
      <c r="BE1775" s="1453"/>
      <c r="BF1775" s="1453"/>
      <c r="BG1775" s="1453"/>
      <c r="BH1775" s="1453"/>
      <c r="BI1775" s="1453"/>
      <c r="BJ1775" s="1453"/>
      <c r="BK1775" s="1453"/>
      <c r="BL1775" s="1453"/>
      <c r="BM1775" s="1453"/>
      <c r="BN1775" s="1453"/>
      <c r="BO1775" s="1453"/>
      <c r="BP1775" s="1453"/>
      <c r="BQ1775" s="1453"/>
      <c r="BR1775" s="1453"/>
      <c r="BS1775" s="1453"/>
      <c r="BT1775" s="1453"/>
      <c r="BU1775" s="1453"/>
      <c r="BV1775" s="1453"/>
      <c r="BW1775" s="1453"/>
      <c r="BX1775" s="1453"/>
      <c r="BY1775" s="1453"/>
      <c r="BZ1775" s="1453"/>
      <c r="CA1775" s="1453"/>
      <c r="CB1775" s="1453"/>
      <c r="CC1775" s="1453"/>
      <c r="CD1775" s="1453"/>
      <c r="CE1775" s="1453"/>
      <c r="CF1775" s="1453"/>
      <c r="CG1775" s="1453"/>
      <c r="CH1775" s="1453"/>
      <c r="CI1775" s="1453"/>
      <c r="CJ1775" s="1453"/>
      <c r="CK1775" s="1453"/>
      <c r="CL1775" s="1453"/>
      <c r="CM1775" s="1453"/>
      <c r="CN1775" s="1453"/>
      <c r="CO1775" s="1453"/>
      <c r="CP1775" s="1453"/>
      <c r="CQ1775" s="1453"/>
      <c r="CR1775" s="1453"/>
      <c r="CS1775" s="1453"/>
      <c r="CT1775" s="1453"/>
      <c r="CU1775" s="1453"/>
      <c r="CV1775" s="1453"/>
      <c r="CW1775" s="1453"/>
      <c r="CX1775" s="1453"/>
      <c r="CY1775" s="1453"/>
      <c r="CZ1775" s="1453"/>
      <c r="DA1775" s="1453"/>
      <c r="DB1775" s="1453"/>
      <c r="DC1775" s="1453"/>
      <c r="DD1775" s="1453"/>
      <c r="DE1775" s="1453"/>
      <c r="DF1775" s="1453"/>
      <c r="DG1775" s="1453"/>
      <c r="DH1775" s="1453"/>
      <c r="DI1775" s="1453"/>
      <c r="DJ1775" s="1453"/>
      <c r="DK1775" s="1453"/>
      <c r="DL1775" s="1453"/>
      <c r="DM1775" s="1453"/>
      <c r="DN1775" s="1453"/>
      <c r="DO1775" s="1453"/>
      <c r="DP1775" s="1453"/>
      <c r="DQ1775" s="1453"/>
      <c r="DR1775" s="1453"/>
      <c r="DS1775" s="1453"/>
      <c r="DT1775" s="1453"/>
    </row>
    <row r="1776" spans="1:124" s="1543" customFormat="1" ht="21.9" customHeight="1" x14ac:dyDescent="0.3">
      <c r="A1776" s="1453"/>
      <c r="B1776" s="1453"/>
      <c r="C1776" s="1514"/>
      <c r="D1776" s="1514"/>
      <c r="E1776" s="1514"/>
      <c r="F1776" s="1848"/>
      <c r="G1776" s="1930"/>
      <c r="H1776" s="1516"/>
      <c r="I1776" s="1537"/>
      <c r="J1776" s="1537"/>
      <c r="K1776" s="1453"/>
      <c r="L1776" s="1453"/>
      <c r="M1776" s="1453"/>
      <c r="N1776" s="1514"/>
      <c r="O1776" s="1453"/>
      <c r="P1776" s="1453"/>
      <c r="Q1776" s="1453"/>
      <c r="R1776" s="1453"/>
      <c r="S1776" s="1453"/>
      <c r="T1776" s="1452"/>
      <c r="U1776"/>
      <c r="V1776"/>
      <c r="W1776" s="1453"/>
      <c r="X1776" s="1453"/>
      <c r="Y1776" s="1453"/>
      <c r="Z1776" s="1453"/>
      <c r="AA1776" s="1453"/>
      <c r="AB1776" s="1453"/>
      <c r="AC1776" s="1453"/>
      <c r="AD1776" s="1453"/>
      <c r="AE1776" s="1453"/>
      <c r="AF1776" s="1453"/>
      <c r="AG1776" s="1453"/>
      <c r="AH1776" s="1453"/>
      <c r="AI1776" s="1453"/>
      <c r="AJ1776" s="1453"/>
      <c r="AK1776" s="1453"/>
      <c r="AL1776" s="1453"/>
      <c r="AM1776" s="1453"/>
      <c r="AN1776" s="1453"/>
      <c r="AO1776" s="1453"/>
      <c r="AP1776" s="1453"/>
      <c r="AQ1776" s="1453"/>
      <c r="AR1776" s="1454"/>
      <c r="AS1776" s="1453"/>
      <c r="AT1776" s="1453"/>
      <c r="AU1776" s="1453"/>
      <c r="AV1776" s="1453"/>
      <c r="AW1776" s="1453"/>
      <c r="AX1776" s="1453"/>
      <c r="AY1776" s="1453"/>
      <c r="AZ1776" s="1453"/>
      <c r="BA1776" s="1453"/>
      <c r="BB1776" s="1453"/>
      <c r="BC1776" s="1453"/>
      <c r="BD1776" s="1453"/>
      <c r="BE1776" s="1453"/>
      <c r="BF1776" s="1453"/>
      <c r="BG1776" s="1453"/>
      <c r="BH1776" s="1453"/>
      <c r="BI1776" s="1453"/>
      <c r="BJ1776" s="1453"/>
      <c r="BK1776" s="1453"/>
      <c r="BL1776" s="1453"/>
      <c r="BM1776" s="1453"/>
      <c r="BN1776" s="1453"/>
      <c r="BO1776" s="1453"/>
      <c r="BP1776" s="1453"/>
      <c r="BQ1776" s="1453"/>
      <c r="BR1776" s="1453"/>
      <c r="BS1776" s="1453"/>
      <c r="BT1776" s="1453"/>
      <c r="BU1776" s="1453"/>
      <c r="BV1776" s="1453"/>
      <c r="BW1776" s="1453"/>
      <c r="BX1776" s="1453"/>
      <c r="BY1776" s="1453"/>
      <c r="BZ1776" s="1453"/>
      <c r="CA1776" s="1453"/>
      <c r="CB1776" s="1453"/>
      <c r="CC1776" s="1453"/>
      <c r="CD1776" s="1453"/>
      <c r="CE1776" s="1453"/>
      <c r="CF1776" s="1453"/>
      <c r="CG1776" s="1453"/>
      <c r="CH1776" s="1453"/>
      <c r="CI1776" s="1453"/>
      <c r="CJ1776" s="1453"/>
      <c r="CK1776" s="1453"/>
      <c r="CL1776" s="1453"/>
      <c r="CM1776" s="1453"/>
      <c r="CN1776" s="1453"/>
      <c r="CO1776" s="1453"/>
      <c r="CP1776" s="1453"/>
      <c r="CQ1776" s="1453"/>
      <c r="CR1776" s="1453"/>
      <c r="CS1776" s="1453"/>
      <c r="CT1776" s="1453"/>
      <c r="CU1776" s="1453"/>
      <c r="CV1776" s="1453"/>
      <c r="CW1776" s="1453"/>
      <c r="CX1776" s="1453"/>
      <c r="CY1776" s="1453"/>
      <c r="CZ1776" s="1453"/>
      <c r="DA1776" s="1453"/>
      <c r="DB1776" s="1453"/>
      <c r="DC1776" s="1453"/>
      <c r="DD1776" s="1453"/>
      <c r="DE1776" s="1453"/>
      <c r="DF1776" s="1453"/>
      <c r="DG1776" s="1453"/>
      <c r="DH1776" s="1453"/>
      <c r="DI1776" s="1453"/>
      <c r="DJ1776" s="1453"/>
      <c r="DK1776" s="1453"/>
      <c r="DL1776" s="1453"/>
      <c r="DM1776" s="1453"/>
      <c r="DN1776" s="1453"/>
      <c r="DO1776" s="1453"/>
      <c r="DP1776" s="1453"/>
      <c r="DQ1776" s="1453"/>
      <c r="DR1776" s="1453"/>
      <c r="DS1776" s="1453"/>
      <c r="DT1776" s="1453"/>
    </row>
    <row r="1777" spans="1:124" s="1543" customFormat="1" ht="21.9" customHeight="1" x14ac:dyDescent="0.3">
      <c r="A1777" s="1453"/>
      <c r="B1777" s="1453"/>
      <c r="C1777" s="1514"/>
      <c r="D1777" s="1514"/>
      <c r="E1777" s="1514"/>
      <c r="F1777" s="1848"/>
      <c r="G1777" s="1930"/>
      <c r="H1777" s="1516"/>
      <c r="I1777" s="1537"/>
      <c r="J1777" s="1537"/>
      <c r="K1777" s="1453"/>
      <c r="L1777" s="1453"/>
      <c r="M1777" s="1453"/>
      <c r="N1777" s="1514"/>
      <c r="O1777" s="1453"/>
      <c r="P1777" s="1453"/>
      <c r="Q1777" s="1453"/>
      <c r="R1777" s="1453"/>
      <c r="S1777" s="1453"/>
      <c r="T1777" s="1452"/>
      <c r="U1777"/>
      <c r="V1777"/>
      <c r="W1777" s="1453"/>
      <c r="X1777" s="1453"/>
      <c r="Y1777" s="1453"/>
      <c r="Z1777" s="1453"/>
      <c r="AA1777" s="1453"/>
      <c r="AB1777" s="1453"/>
      <c r="AC1777" s="1453"/>
      <c r="AD1777" s="1453"/>
      <c r="AE1777" s="1453"/>
      <c r="AF1777" s="1453"/>
      <c r="AG1777" s="1453"/>
      <c r="AH1777" s="1453"/>
      <c r="AI1777" s="1453"/>
      <c r="AJ1777" s="1453"/>
      <c r="AK1777" s="1453"/>
      <c r="AL1777" s="1453"/>
      <c r="AM1777" s="1453"/>
      <c r="AN1777" s="1453"/>
      <c r="AO1777" s="1453"/>
      <c r="AP1777" s="1453"/>
      <c r="AQ1777" s="1453"/>
      <c r="AR1777" s="1454"/>
      <c r="AS1777" s="1453"/>
      <c r="AT1777" s="1453"/>
      <c r="AU1777" s="1453"/>
      <c r="AV1777" s="1453"/>
      <c r="AW1777" s="1453"/>
      <c r="AX1777" s="1453"/>
      <c r="AY1777" s="1453"/>
      <c r="AZ1777" s="1453"/>
      <c r="BA1777" s="1453"/>
      <c r="BB1777" s="1453"/>
      <c r="BC1777" s="1453"/>
      <c r="BD1777" s="1453"/>
      <c r="BE1777" s="1453"/>
      <c r="BF1777" s="1453"/>
      <c r="BG1777" s="1453"/>
      <c r="BH1777" s="1453"/>
      <c r="BI1777" s="1453"/>
      <c r="BJ1777" s="1453"/>
      <c r="BK1777" s="1453"/>
      <c r="BL1777" s="1453"/>
      <c r="BM1777" s="1453"/>
      <c r="BN1777" s="1453"/>
      <c r="BO1777" s="1453"/>
      <c r="BP1777" s="1453"/>
      <c r="BQ1777" s="1453"/>
      <c r="BR1777" s="1453"/>
      <c r="BS1777" s="1453"/>
      <c r="BT1777" s="1453"/>
      <c r="BU1777" s="1453"/>
      <c r="BV1777" s="1453"/>
      <c r="BW1777" s="1453"/>
      <c r="BX1777" s="1453"/>
      <c r="BY1777" s="1453"/>
      <c r="BZ1777" s="1453"/>
      <c r="CA1777" s="1453"/>
      <c r="CB1777" s="1453"/>
      <c r="CC1777" s="1453"/>
      <c r="CD1777" s="1453"/>
      <c r="CE1777" s="1453"/>
      <c r="CF1777" s="1453"/>
      <c r="CG1777" s="1453"/>
      <c r="CH1777" s="1453"/>
      <c r="CI1777" s="1453"/>
      <c r="CJ1777" s="1453"/>
      <c r="CK1777" s="1453"/>
      <c r="CL1777" s="1453"/>
      <c r="CM1777" s="1453"/>
      <c r="CN1777" s="1453"/>
      <c r="CO1777" s="1453"/>
      <c r="CP1777" s="1453"/>
      <c r="CQ1777" s="1453"/>
      <c r="CR1777" s="1453"/>
      <c r="CS1777" s="1453"/>
      <c r="CT1777" s="1453"/>
      <c r="CU1777" s="1453"/>
      <c r="CV1777" s="1453"/>
      <c r="CW1777" s="1453"/>
      <c r="CX1777" s="1453"/>
      <c r="CY1777" s="1453"/>
      <c r="CZ1777" s="1453"/>
      <c r="DA1777" s="1453"/>
      <c r="DB1777" s="1453"/>
      <c r="DC1777" s="1453"/>
      <c r="DD1777" s="1453"/>
      <c r="DE1777" s="1453"/>
      <c r="DF1777" s="1453"/>
      <c r="DG1777" s="1453"/>
      <c r="DH1777" s="1453"/>
      <c r="DI1777" s="1453"/>
      <c r="DJ1777" s="1453"/>
      <c r="DK1777" s="1453"/>
      <c r="DL1777" s="1453"/>
      <c r="DM1777" s="1453"/>
      <c r="DN1777" s="1453"/>
      <c r="DO1777" s="1453"/>
      <c r="DP1777" s="1453"/>
      <c r="DQ1777" s="1453"/>
      <c r="DR1777" s="1453"/>
      <c r="DS1777" s="1453"/>
      <c r="DT1777" s="1453"/>
    </row>
    <row r="1778" spans="1:124" s="1543" customFormat="1" ht="21.9" customHeight="1" x14ac:dyDescent="0.3">
      <c r="A1778" s="1453"/>
      <c r="B1778" s="1453"/>
      <c r="C1778" s="1514"/>
      <c r="D1778" s="1514"/>
      <c r="E1778" s="1514"/>
      <c r="F1778" s="1848"/>
      <c r="G1778" s="1930"/>
      <c r="H1778" s="1516"/>
      <c r="I1778" s="1537"/>
      <c r="J1778" s="1537"/>
      <c r="K1778" s="1453"/>
      <c r="L1778" s="1453"/>
      <c r="M1778" s="1453"/>
      <c r="N1778" s="1514"/>
      <c r="O1778" s="1453"/>
      <c r="P1778" s="1453"/>
      <c r="Q1778" s="1453"/>
      <c r="R1778" s="1453"/>
      <c r="S1778" s="1453"/>
      <c r="T1778" s="1452"/>
      <c r="U1778"/>
      <c r="V1778"/>
      <c r="W1778" s="1453"/>
      <c r="X1778" s="1453"/>
      <c r="Y1778" s="1453"/>
      <c r="Z1778" s="1453"/>
      <c r="AA1778" s="1453"/>
      <c r="AB1778" s="1453"/>
      <c r="AC1778" s="1453"/>
      <c r="AD1778" s="1453"/>
      <c r="AE1778" s="1453"/>
      <c r="AF1778" s="1453"/>
      <c r="AG1778" s="1453"/>
      <c r="AH1778" s="1453"/>
      <c r="AI1778" s="1453"/>
      <c r="AJ1778" s="1453"/>
      <c r="AK1778" s="1453"/>
      <c r="AL1778" s="1453"/>
      <c r="AM1778" s="1453"/>
      <c r="AN1778" s="1453"/>
      <c r="AO1778" s="1453"/>
      <c r="AP1778" s="1453"/>
      <c r="AQ1778" s="1453"/>
      <c r="AR1778" s="1454"/>
      <c r="AS1778" s="1453"/>
      <c r="AT1778" s="1453"/>
      <c r="AU1778" s="1453"/>
      <c r="AV1778" s="1453"/>
      <c r="AW1778" s="1453"/>
      <c r="AX1778" s="1453"/>
      <c r="AY1778" s="1453"/>
      <c r="AZ1778" s="1453"/>
      <c r="BA1778" s="1453"/>
      <c r="BB1778" s="1453"/>
      <c r="BC1778" s="1453"/>
      <c r="BD1778" s="1453"/>
      <c r="BE1778" s="1453"/>
      <c r="BF1778" s="1453"/>
      <c r="BG1778" s="1453"/>
      <c r="BH1778" s="1453"/>
      <c r="BI1778" s="1453"/>
      <c r="BJ1778" s="1453"/>
      <c r="BK1778" s="1453"/>
      <c r="BL1778" s="1453"/>
      <c r="BM1778" s="1453"/>
      <c r="BN1778" s="1453"/>
      <c r="BO1778" s="1453"/>
      <c r="BP1778" s="1453"/>
      <c r="BQ1778" s="1453"/>
      <c r="BR1778" s="1453"/>
      <c r="BS1778" s="1453"/>
      <c r="BT1778" s="1453"/>
      <c r="BU1778" s="1453"/>
      <c r="BV1778" s="1453"/>
      <c r="BW1778" s="1453"/>
      <c r="BX1778" s="1453"/>
      <c r="BY1778" s="1453"/>
      <c r="BZ1778" s="1453"/>
      <c r="CA1778" s="1453"/>
      <c r="CB1778" s="1453"/>
      <c r="CC1778" s="1453"/>
      <c r="CD1778" s="1453"/>
      <c r="CE1778" s="1453"/>
      <c r="CF1778" s="1453"/>
      <c r="CG1778" s="1453"/>
      <c r="CH1778" s="1453"/>
      <c r="CI1778" s="1453"/>
      <c r="CJ1778" s="1453"/>
      <c r="CK1778" s="1453"/>
      <c r="CL1778" s="1453"/>
      <c r="CM1778" s="1453"/>
      <c r="CN1778" s="1453"/>
      <c r="CO1778" s="1453"/>
      <c r="CP1778" s="1453"/>
      <c r="CQ1778" s="1453"/>
      <c r="CR1778" s="1453"/>
      <c r="CS1778" s="1453"/>
      <c r="CT1778" s="1453"/>
      <c r="CU1778" s="1453"/>
      <c r="CV1778" s="1453"/>
      <c r="CW1778" s="1453"/>
      <c r="CX1778" s="1453"/>
      <c r="CY1778" s="1453"/>
      <c r="CZ1778" s="1453"/>
      <c r="DA1778" s="1453"/>
      <c r="DB1778" s="1453"/>
      <c r="DC1778" s="1453"/>
      <c r="DD1778" s="1453"/>
      <c r="DE1778" s="1453"/>
      <c r="DF1778" s="1453"/>
      <c r="DG1778" s="1453"/>
      <c r="DH1778" s="1453"/>
      <c r="DI1778" s="1453"/>
      <c r="DJ1778" s="1453"/>
      <c r="DK1778" s="1453"/>
      <c r="DL1778" s="1453"/>
      <c r="DM1778" s="1453"/>
      <c r="DN1778" s="1453"/>
      <c r="DO1778" s="1453"/>
      <c r="DP1778" s="1453"/>
      <c r="DQ1778" s="1453"/>
      <c r="DR1778" s="1453"/>
      <c r="DS1778" s="1453"/>
      <c r="DT1778" s="1453"/>
    </row>
    <row r="1779" spans="1:124" s="1543" customFormat="1" ht="21.9" customHeight="1" x14ac:dyDescent="0.3">
      <c r="A1779" s="1453"/>
      <c r="B1779" s="1453"/>
      <c r="C1779" s="1514"/>
      <c r="D1779" s="1514"/>
      <c r="E1779" s="1514"/>
      <c r="F1779" s="1848"/>
      <c r="G1779" s="1930"/>
      <c r="H1779" s="1516"/>
      <c r="I1779" s="1537"/>
      <c r="J1779" s="1537"/>
      <c r="K1779" s="1453"/>
      <c r="L1779" s="1453"/>
      <c r="M1779" s="1453"/>
      <c r="N1779" s="1514"/>
      <c r="O1779" s="1453"/>
      <c r="P1779" s="1453"/>
      <c r="Q1779" s="1453"/>
      <c r="R1779" s="1453"/>
      <c r="S1779" s="1453"/>
      <c r="T1779" s="1452"/>
      <c r="U1779"/>
      <c r="V1779"/>
      <c r="W1779" s="1453"/>
      <c r="X1779" s="1453"/>
      <c r="Y1779" s="1453"/>
      <c r="Z1779" s="1453"/>
      <c r="AA1779" s="1453"/>
      <c r="AB1779" s="1453"/>
      <c r="AC1779" s="1453"/>
      <c r="AD1779" s="1453"/>
      <c r="AE1779" s="1453"/>
      <c r="AF1779" s="1453"/>
      <c r="AG1779" s="1453"/>
      <c r="AH1779" s="1453"/>
      <c r="AI1779" s="1453"/>
      <c r="AJ1779" s="1453"/>
      <c r="AK1779" s="1453"/>
      <c r="AL1779" s="1453"/>
      <c r="AM1779" s="1453"/>
      <c r="AN1779" s="1453"/>
      <c r="AO1779" s="1453"/>
      <c r="AP1779" s="1453"/>
      <c r="AQ1779" s="1453"/>
      <c r="AR1779" s="1454"/>
      <c r="AS1779" s="1453"/>
      <c r="AT1779" s="1453"/>
      <c r="AU1779" s="1453"/>
      <c r="AV1779" s="1453"/>
      <c r="AW1779" s="1453"/>
      <c r="AX1779" s="1453"/>
      <c r="AY1779" s="1453"/>
      <c r="AZ1779" s="1453"/>
      <c r="BA1779" s="1453"/>
      <c r="BB1779" s="1453"/>
      <c r="BC1779" s="1453"/>
      <c r="BD1779" s="1453"/>
      <c r="BE1779" s="1453"/>
      <c r="BF1779" s="1453"/>
      <c r="BG1779" s="1453"/>
      <c r="BH1779" s="1453"/>
      <c r="BI1779" s="1453"/>
      <c r="BJ1779" s="1453"/>
      <c r="BK1779" s="1453"/>
      <c r="BL1779" s="1453"/>
      <c r="BM1779" s="1453"/>
      <c r="BN1779" s="1453"/>
      <c r="BO1779" s="1453"/>
      <c r="BP1779" s="1453"/>
      <c r="BQ1779" s="1453"/>
      <c r="BR1779" s="1453"/>
      <c r="BS1779" s="1453"/>
      <c r="BT1779" s="1453"/>
      <c r="BU1779" s="1453"/>
      <c r="BV1779" s="1453"/>
      <c r="BW1779" s="1453"/>
      <c r="BX1779" s="1453"/>
      <c r="BY1779" s="1453"/>
      <c r="BZ1779" s="1453"/>
      <c r="CA1779" s="1453"/>
      <c r="CB1779" s="1453"/>
      <c r="CC1779" s="1453"/>
      <c r="CD1779" s="1453"/>
      <c r="CE1779" s="1453"/>
      <c r="CF1779" s="1453"/>
      <c r="CG1779" s="1453"/>
      <c r="CH1779" s="1453"/>
      <c r="CI1779" s="1453"/>
      <c r="CJ1779" s="1453"/>
      <c r="CK1779" s="1453"/>
      <c r="CL1779" s="1453"/>
      <c r="CM1779" s="1453"/>
      <c r="CN1779" s="1453"/>
      <c r="CO1779" s="1453"/>
      <c r="CP1779" s="1453"/>
      <c r="CQ1779" s="1453"/>
      <c r="CR1779" s="1453"/>
      <c r="CS1779" s="1453"/>
      <c r="CT1779" s="1453"/>
      <c r="CU1779" s="1453"/>
      <c r="CV1779" s="1453"/>
      <c r="CW1779" s="1453"/>
      <c r="CX1779" s="1453"/>
      <c r="CY1779" s="1453"/>
      <c r="CZ1779" s="1453"/>
      <c r="DA1779" s="1453"/>
      <c r="DB1779" s="1453"/>
      <c r="DC1779" s="1453"/>
      <c r="DD1779" s="1453"/>
      <c r="DE1779" s="1453"/>
      <c r="DF1779" s="1453"/>
      <c r="DG1779" s="1453"/>
      <c r="DH1779" s="1453"/>
      <c r="DI1779" s="1453"/>
      <c r="DJ1779" s="1453"/>
      <c r="DK1779" s="1453"/>
      <c r="DL1779" s="1453"/>
      <c r="DM1779" s="1453"/>
      <c r="DN1779" s="1453"/>
      <c r="DO1779" s="1453"/>
      <c r="DP1779" s="1453"/>
      <c r="DQ1779" s="1453"/>
      <c r="DR1779" s="1453"/>
      <c r="DS1779" s="1453"/>
      <c r="DT1779" s="1453"/>
    </row>
    <row r="1780" spans="1:124" s="1543" customFormat="1" ht="21.9" customHeight="1" x14ac:dyDescent="0.3">
      <c r="A1780" s="1453"/>
      <c r="B1780" s="1453"/>
      <c r="C1780" s="1514"/>
      <c r="D1780" s="1514"/>
      <c r="E1780" s="1514"/>
      <c r="F1780" s="1848"/>
      <c r="G1780" s="1930"/>
      <c r="H1780" s="1516"/>
      <c r="I1780" s="1537"/>
      <c r="J1780" s="1537"/>
      <c r="K1780" s="1453"/>
      <c r="L1780" s="1453"/>
      <c r="M1780" s="1453"/>
      <c r="N1780" s="1514"/>
      <c r="O1780" s="1453"/>
      <c r="P1780" s="1453"/>
      <c r="Q1780" s="1453"/>
      <c r="R1780" s="1453"/>
      <c r="S1780" s="1453"/>
      <c r="T1780" s="1452"/>
      <c r="U1780"/>
      <c r="V1780"/>
      <c r="W1780" s="1453"/>
      <c r="X1780" s="1453"/>
      <c r="Y1780" s="1453"/>
      <c r="Z1780" s="1453"/>
      <c r="AA1780" s="1453"/>
      <c r="AB1780" s="1453"/>
      <c r="AC1780" s="1453"/>
      <c r="AD1780" s="1453"/>
      <c r="AE1780" s="1453"/>
      <c r="AF1780" s="1453"/>
      <c r="AG1780" s="1453"/>
      <c r="AH1780" s="1453"/>
      <c r="AI1780" s="1453"/>
      <c r="AJ1780" s="1453"/>
      <c r="AK1780" s="1453"/>
      <c r="AL1780" s="1453"/>
      <c r="AM1780" s="1453"/>
      <c r="AN1780" s="1453"/>
      <c r="AO1780" s="1453"/>
      <c r="AP1780" s="1453"/>
      <c r="AQ1780" s="1453"/>
      <c r="AR1780" s="1454"/>
      <c r="AS1780" s="1453"/>
      <c r="AT1780" s="1453"/>
      <c r="AU1780" s="1453"/>
      <c r="AV1780" s="1453"/>
      <c r="AW1780" s="1453"/>
      <c r="AX1780" s="1453"/>
      <c r="AY1780" s="1453"/>
      <c r="AZ1780" s="1453"/>
      <c r="BA1780" s="1453"/>
      <c r="BB1780" s="1453"/>
      <c r="BC1780" s="1453"/>
      <c r="BD1780" s="1453"/>
      <c r="BE1780" s="1453"/>
      <c r="BF1780" s="1453"/>
      <c r="BG1780" s="1453"/>
      <c r="BH1780" s="1453"/>
      <c r="BI1780" s="1453"/>
      <c r="BJ1780" s="1453"/>
      <c r="BK1780" s="1453"/>
      <c r="BL1780" s="1453"/>
      <c r="BM1780" s="1453"/>
      <c r="BN1780" s="1453"/>
      <c r="BO1780" s="1453"/>
      <c r="BP1780" s="1453"/>
      <c r="BQ1780" s="1453"/>
      <c r="BR1780" s="1453"/>
      <c r="BS1780" s="1453"/>
      <c r="BT1780" s="1453"/>
      <c r="BU1780" s="1453"/>
      <c r="BV1780" s="1453"/>
      <c r="BW1780" s="1453"/>
      <c r="BX1780" s="1453"/>
      <c r="BY1780" s="1453"/>
      <c r="BZ1780" s="1453"/>
      <c r="CA1780" s="1453"/>
      <c r="CB1780" s="1453"/>
      <c r="CC1780" s="1453"/>
      <c r="CD1780" s="1453"/>
      <c r="CE1780" s="1453"/>
      <c r="CF1780" s="1453"/>
      <c r="CG1780" s="1453"/>
      <c r="CH1780" s="1453"/>
      <c r="CI1780" s="1453"/>
      <c r="CJ1780" s="1453"/>
      <c r="CK1780" s="1453"/>
      <c r="CL1780" s="1453"/>
      <c r="CM1780" s="1453"/>
      <c r="CN1780" s="1453"/>
      <c r="CO1780" s="1453"/>
      <c r="CP1780" s="1453"/>
      <c r="CQ1780" s="1453"/>
      <c r="CR1780" s="1453"/>
      <c r="CS1780" s="1453"/>
      <c r="CT1780" s="1453"/>
      <c r="CU1780" s="1453"/>
      <c r="CV1780" s="1453"/>
      <c r="CW1780" s="1453"/>
      <c r="CX1780" s="1453"/>
      <c r="CY1780" s="1453"/>
      <c r="CZ1780" s="1453"/>
      <c r="DA1780" s="1453"/>
      <c r="DB1780" s="1453"/>
      <c r="DC1780" s="1453"/>
      <c r="DD1780" s="1453"/>
      <c r="DE1780" s="1453"/>
      <c r="DF1780" s="1453"/>
      <c r="DG1780" s="1453"/>
      <c r="DH1780" s="1453"/>
      <c r="DI1780" s="1453"/>
      <c r="DJ1780" s="1453"/>
      <c r="DK1780" s="1453"/>
      <c r="DL1780" s="1453"/>
      <c r="DM1780" s="1453"/>
      <c r="DN1780" s="1453"/>
      <c r="DO1780" s="1453"/>
      <c r="DP1780" s="1453"/>
      <c r="DQ1780" s="1453"/>
      <c r="DR1780" s="1453"/>
      <c r="DS1780" s="1453"/>
      <c r="DT1780" s="1453"/>
    </row>
    <row r="1781" spans="1:124" s="1543" customFormat="1" ht="21.9" customHeight="1" x14ac:dyDescent="0.3">
      <c r="A1781" s="1453"/>
      <c r="B1781" s="1453"/>
      <c r="C1781" s="1514"/>
      <c r="D1781" s="1514"/>
      <c r="E1781" s="1514"/>
      <c r="F1781" s="1848"/>
      <c r="G1781" s="1930"/>
      <c r="H1781" s="1516"/>
      <c r="I1781" s="1537"/>
      <c r="J1781" s="1537"/>
      <c r="K1781" s="1453"/>
      <c r="L1781" s="1453"/>
      <c r="M1781" s="1453"/>
      <c r="N1781" s="1514"/>
      <c r="O1781" s="1453"/>
      <c r="P1781" s="1453"/>
      <c r="Q1781" s="1453"/>
      <c r="R1781" s="1453"/>
      <c r="S1781" s="1453"/>
      <c r="T1781" s="1452"/>
      <c r="U1781"/>
      <c r="V1781"/>
      <c r="W1781" s="1453"/>
      <c r="X1781" s="1453"/>
      <c r="Y1781" s="1453"/>
      <c r="Z1781" s="1453"/>
      <c r="AA1781" s="1453"/>
      <c r="AB1781" s="1453"/>
      <c r="AC1781" s="1453"/>
      <c r="AD1781" s="1453"/>
      <c r="AE1781" s="1453"/>
      <c r="AF1781" s="1453"/>
      <c r="AG1781" s="1453"/>
      <c r="AH1781" s="1453"/>
      <c r="AI1781" s="1453"/>
      <c r="AJ1781" s="1453"/>
      <c r="AK1781" s="1453"/>
      <c r="AL1781" s="1453"/>
      <c r="AM1781" s="1453"/>
      <c r="AN1781" s="1453"/>
      <c r="AO1781" s="1453"/>
      <c r="AP1781" s="1453"/>
      <c r="AQ1781" s="1453"/>
      <c r="AR1781" s="1454"/>
      <c r="AS1781" s="1453"/>
      <c r="AT1781" s="1453"/>
      <c r="AU1781" s="1453"/>
      <c r="AV1781" s="1453"/>
      <c r="AW1781" s="1453"/>
      <c r="AX1781" s="1453"/>
      <c r="AY1781" s="1453"/>
      <c r="AZ1781" s="1453"/>
      <c r="BA1781" s="1453"/>
      <c r="BB1781" s="1453"/>
      <c r="BC1781" s="1453"/>
      <c r="BD1781" s="1453"/>
      <c r="BE1781" s="1453"/>
      <c r="BF1781" s="1453"/>
      <c r="BG1781" s="1453"/>
      <c r="BH1781" s="1453"/>
      <c r="BI1781" s="1453"/>
      <c r="BJ1781" s="1453"/>
      <c r="BK1781" s="1453"/>
      <c r="BL1781" s="1453"/>
      <c r="BM1781" s="1453"/>
      <c r="BN1781" s="1453"/>
      <c r="BO1781" s="1453"/>
      <c r="BP1781" s="1453"/>
      <c r="BQ1781" s="1453"/>
      <c r="BR1781" s="1453"/>
      <c r="BS1781" s="1453"/>
      <c r="BT1781" s="1453"/>
      <c r="BU1781" s="1453"/>
      <c r="BV1781" s="1453"/>
      <c r="BW1781" s="1453"/>
      <c r="BX1781" s="1453"/>
      <c r="BY1781" s="1453"/>
      <c r="BZ1781" s="1453"/>
      <c r="CA1781" s="1453"/>
      <c r="CB1781" s="1453"/>
      <c r="CC1781" s="1453"/>
      <c r="CD1781" s="1453"/>
      <c r="CE1781" s="1453"/>
      <c r="CF1781" s="1453"/>
      <c r="CG1781" s="1453"/>
      <c r="CH1781" s="1453"/>
      <c r="CI1781" s="1453"/>
      <c r="CJ1781" s="1453"/>
      <c r="CK1781" s="1453"/>
      <c r="CL1781" s="1453"/>
      <c r="CM1781" s="1453"/>
      <c r="CN1781" s="1453"/>
      <c r="CO1781" s="1453"/>
      <c r="CP1781" s="1453"/>
      <c r="CQ1781" s="1453"/>
      <c r="CR1781" s="1453"/>
      <c r="CS1781" s="1453"/>
      <c r="CT1781" s="1453"/>
      <c r="CU1781" s="1453"/>
      <c r="CV1781" s="1453"/>
      <c r="CW1781" s="1453"/>
      <c r="CX1781" s="1453"/>
      <c r="CY1781" s="1453"/>
      <c r="CZ1781" s="1453"/>
      <c r="DA1781" s="1453"/>
      <c r="DB1781" s="1453"/>
      <c r="DC1781" s="1453"/>
      <c r="DD1781" s="1453"/>
      <c r="DE1781" s="1453"/>
      <c r="DF1781" s="1453"/>
      <c r="DG1781" s="1453"/>
      <c r="DH1781" s="1453"/>
      <c r="DI1781" s="1453"/>
      <c r="DJ1781" s="1453"/>
      <c r="DK1781" s="1453"/>
      <c r="DL1781" s="1453"/>
      <c r="DM1781" s="1453"/>
      <c r="DN1781" s="1453"/>
      <c r="DO1781" s="1453"/>
      <c r="DP1781" s="1453"/>
      <c r="DQ1781" s="1453"/>
      <c r="DR1781" s="1453"/>
      <c r="DS1781" s="1453"/>
      <c r="DT1781" s="1453"/>
    </row>
    <row r="1782" spans="1:124" s="1543" customFormat="1" ht="21.9" customHeight="1" x14ac:dyDescent="0.3">
      <c r="A1782" s="1453"/>
      <c r="B1782" s="1453"/>
      <c r="C1782" s="1514"/>
      <c r="D1782" s="1514"/>
      <c r="E1782" s="1514"/>
      <c r="F1782" s="1848"/>
      <c r="G1782" s="1930"/>
      <c r="H1782" s="1516"/>
      <c r="I1782" s="1537"/>
      <c r="J1782" s="1537"/>
      <c r="K1782" s="1453"/>
      <c r="L1782" s="1453"/>
      <c r="M1782" s="1453"/>
      <c r="N1782" s="1514"/>
      <c r="O1782" s="1453"/>
      <c r="P1782" s="1453"/>
      <c r="Q1782" s="1453"/>
      <c r="R1782" s="1453"/>
      <c r="S1782" s="1453"/>
      <c r="T1782" s="1452"/>
      <c r="U1782"/>
      <c r="V1782"/>
      <c r="W1782" s="1453"/>
      <c r="X1782" s="1453"/>
      <c r="Y1782" s="1453"/>
      <c r="Z1782" s="1453"/>
      <c r="AA1782" s="1453"/>
      <c r="AB1782" s="1453"/>
      <c r="AC1782" s="1453"/>
      <c r="AD1782" s="1453"/>
      <c r="AE1782" s="1453"/>
      <c r="AF1782" s="1453"/>
      <c r="AG1782" s="1453"/>
      <c r="AH1782" s="1453"/>
      <c r="AI1782" s="1453"/>
      <c r="AJ1782" s="1453"/>
      <c r="AK1782" s="1453"/>
      <c r="AL1782" s="1453"/>
      <c r="AM1782" s="1453"/>
      <c r="AN1782" s="1453"/>
      <c r="AO1782" s="1453"/>
      <c r="AP1782" s="1453"/>
      <c r="AQ1782" s="1453"/>
      <c r="AR1782" s="1454"/>
      <c r="AS1782" s="1453"/>
      <c r="AT1782" s="1453"/>
      <c r="AU1782" s="1453"/>
      <c r="AV1782" s="1453"/>
      <c r="AW1782" s="1453"/>
      <c r="AX1782" s="1453"/>
      <c r="AY1782" s="1453"/>
      <c r="AZ1782" s="1453"/>
      <c r="BA1782" s="1453"/>
      <c r="BB1782" s="1453"/>
      <c r="BC1782" s="1453"/>
      <c r="BD1782" s="1453"/>
      <c r="BE1782" s="1453"/>
      <c r="BF1782" s="1453"/>
      <c r="BG1782" s="1453"/>
      <c r="BH1782" s="1453"/>
      <c r="BI1782" s="1453"/>
      <c r="BJ1782" s="1453"/>
      <c r="BK1782" s="1453"/>
      <c r="BL1782" s="1453"/>
      <c r="BM1782" s="1453"/>
      <c r="BN1782" s="1453"/>
      <c r="BO1782" s="1453"/>
      <c r="BP1782" s="1453"/>
      <c r="BQ1782" s="1453"/>
      <c r="BR1782" s="1453"/>
      <c r="BS1782" s="1453"/>
      <c r="BT1782" s="1453"/>
      <c r="BU1782" s="1453"/>
      <c r="BV1782" s="1453"/>
      <c r="BW1782" s="1453"/>
      <c r="BX1782" s="1453"/>
      <c r="BY1782" s="1453"/>
      <c r="BZ1782" s="1453"/>
      <c r="CA1782" s="1453"/>
      <c r="CB1782" s="1453"/>
      <c r="CC1782" s="1453"/>
      <c r="CD1782" s="1453"/>
      <c r="CE1782" s="1453"/>
      <c r="CF1782" s="1453"/>
      <c r="CG1782" s="1453"/>
      <c r="CH1782" s="1453"/>
      <c r="CI1782" s="1453"/>
      <c r="CJ1782" s="1453"/>
      <c r="CK1782" s="1453"/>
      <c r="CL1782" s="1453"/>
      <c r="CM1782" s="1453"/>
      <c r="CN1782" s="1453"/>
      <c r="CO1782" s="1453"/>
      <c r="CP1782" s="1453"/>
      <c r="CQ1782" s="1453"/>
      <c r="CR1782" s="1453"/>
      <c r="CS1782" s="1453"/>
      <c r="CT1782" s="1453"/>
      <c r="CU1782" s="1453"/>
      <c r="CV1782" s="1453"/>
      <c r="CW1782" s="1453"/>
      <c r="CX1782" s="1453"/>
      <c r="CY1782" s="1453"/>
      <c r="CZ1782" s="1453"/>
      <c r="DA1782" s="1453"/>
      <c r="DB1782" s="1453"/>
      <c r="DC1782" s="1453"/>
      <c r="DD1782" s="1453"/>
      <c r="DE1782" s="1453"/>
      <c r="DF1782" s="1453"/>
      <c r="DG1782" s="1453"/>
      <c r="DH1782" s="1453"/>
      <c r="DI1782" s="1453"/>
      <c r="DJ1782" s="1453"/>
      <c r="DK1782" s="1453"/>
      <c r="DL1782" s="1453"/>
      <c r="DM1782" s="1453"/>
      <c r="DN1782" s="1453"/>
      <c r="DO1782" s="1453"/>
      <c r="DP1782" s="1453"/>
      <c r="DQ1782" s="1453"/>
      <c r="DR1782" s="1453"/>
      <c r="DS1782" s="1453"/>
      <c r="DT1782" s="1453"/>
    </row>
    <row r="1783" spans="1:124" s="1543" customFormat="1" ht="21.9" customHeight="1" x14ac:dyDescent="0.3">
      <c r="A1783" s="1453"/>
      <c r="B1783" s="1453"/>
      <c r="C1783" s="1514"/>
      <c r="D1783" s="1514"/>
      <c r="E1783" s="1514"/>
      <c r="F1783" s="1848"/>
      <c r="G1783" s="1930"/>
      <c r="H1783" s="1516"/>
      <c r="I1783" s="1537"/>
      <c r="J1783" s="1537"/>
      <c r="K1783" s="1453"/>
      <c r="L1783" s="1453"/>
      <c r="M1783" s="1453"/>
      <c r="N1783" s="1514"/>
      <c r="O1783" s="1453"/>
      <c r="P1783" s="1453"/>
      <c r="Q1783" s="1453"/>
      <c r="R1783" s="1453"/>
      <c r="S1783" s="1453"/>
      <c r="T1783" s="1452"/>
      <c r="U1783"/>
      <c r="V1783"/>
      <c r="W1783" s="1453"/>
      <c r="X1783" s="1453"/>
      <c r="Y1783" s="1453"/>
      <c r="Z1783" s="1453"/>
      <c r="AA1783" s="1453"/>
      <c r="AB1783" s="1453"/>
      <c r="AC1783" s="1453"/>
      <c r="AD1783" s="1453"/>
      <c r="AE1783" s="1453"/>
      <c r="AF1783" s="1453"/>
      <c r="AG1783" s="1453"/>
      <c r="AH1783" s="1453"/>
      <c r="AI1783" s="1453"/>
      <c r="AJ1783" s="1453"/>
      <c r="AK1783" s="1453"/>
      <c r="AL1783" s="1453"/>
      <c r="AM1783" s="1453"/>
      <c r="AN1783" s="1453"/>
      <c r="AO1783" s="1453"/>
      <c r="AP1783" s="1453"/>
      <c r="AQ1783" s="1453"/>
      <c r="AR1783" s="1454"/>
      <c r="AS1783" s="1453"/>
      <c r="AT1783" s="1453"/>
      <c r="AU1783" s="1453"/>
      <c r="AV1783" s="1453"/>
      <c r="AW1783" s="1453"/>
      <c r="AX1783" s="1453"/>
      <c r="AY1783" s="1453"/>
      <c r="AZ1783" s="1453"/>
      <c r="BA1783" s="1453"/>
      <c r="BB1783" s="1453"/>
      <c r="BC1783" s="1453"/>
      <c r="BD1783" s="1453"/>
      <c r="BE1783" s="1453"/>
      <c r="BF1783" s="1453"/>
      <c r="BG1783" s="1453"/>
      <c r="BH1783" s="1453"/>
      <c r="BI1783" s="1453"/>
      <c r="BJ1783" s="1453"/>
      <c r="BK1783" s="1453"/>
      <c r="BL1783" s="1453"/>
      <c r="BM1783" s="1453"/>
      <c r="BN1783" s="1453"/>
      <c r="BO1783" s="1453"/>
      <c r="BP1783" s="1453"/>
      <c r="BQ1783" s="1453"/>
      <c r="BR1783" s="1453"/>
      <c r="BS1783" s="1453"/>
      <c r="BT1783" s="1453"/>
      <c r="BU1783" s="1453"/>
      <c r="BV1783" s="1453"/>
      <c r="BW1783" s="1453"/>
      <c r="BX1783" s="1453"/>
      <c r="BY1783" s="1453"/>
      <c r="BZ1783" s="1453"/>
      <c r="CA1783" s="1453"/>
      <c r="CB1783" s="1453"/>
      <c r="CC1783" s="1453"/>
      <c r="CD1783" s="1453"/>
      <c r="CE1783" s="1453"/>
      <c r="CF1783" s="1453"/>
      <c r="CG1783" s="1453"/>
      <c r="CH1783" s="1453"/>
      <c r="CI1783" s="1453"/>
      <c r="CJ1783" s="1453"/>
      <c r="CK1783" s="1453"/>
      <c r="CL1783" s="1453"/>
      <c r="CM1783" s="1453"/>
      <c r="CN1783" s="1453"/>
      <c r="CO1783" s="1453"/>
      <c r="CP1783" s="1453"/>
      <c r="CQ1783" s="1453"/>
      <c r="CR1783" s="1453"/>
      <c r="CS1783" s="1453"/>
      <c r="CT1783" s="1453"/>
      <c r="CU1783" s="1453"/>
      <c r="CV1783" s="1453"/>
      <c r="CW1783" s="1453"/>
      <c r="CX1783" s="1453"/>
      <c r="CY1783" s="1453"/>
      <c r="CZ1783" s="1453"/>
      <c r="DA1783" s="1453"/>
      <c r="DB1783" s="1453"/>
      <c r="DC1783" s="1453"/>
      <c r="DD1783" s="1453"/>
      <c r="DE1783" s="1453"/>
      <c r="DF1783" s="1453"/>
      <c r="DG1783" s="1453"/>
      <c r="DH1783" s="1453"/>
      <c r="DI1783" s="1453"/>
      <c r="DJ1783" s="1453"/>
      <c r="DK1783" s="1453"/>
      <c r="DL1783" s="1453"/>
      <c r="DM1783" s="1453"/>
      <c r="DN1783" s="1453"/>
      <c r="DO1783" s="1453"/>
      <c r="DP1783" s="1453"/>
      <c r="DQ1783" s="1453"/>
      <c r="DR1783" s="1453"/>
      <c r="DS1783" s="1453"/>
      <c r="DT1783" s="1453"/>
    </row>
    <row r="1784" spans="1:124" s="1543" customFormat="1" ht="21.9" customHeight="1" x14ac:dyDescent="0.3">
      <c r="A1784" s="1453"/>
      <c r="B1784" s="1453"/>
      <c r="C1784" s="1514"/>
      <c r="D1784" s="1514"/>
      <c r="E1784" s="1514"/>
      <c r="F1784" s="1848"/>
      <c r="G1784" s="1930"/>
      <c r="H1784" s="1516"/>
      <c r="I1784" s="1537"/>
      <c r="J1784" s="1537"/>
      <c r="K1784" s="1453"/>
      <c r="L1784" s="1453"/>
      <c r="M1784" s="1453"/>
      <c r="N1784" s="1514"/>
      <c r="O1784" s="1453"/>
      <c r="P1784" s="1453"/>
      <c r="Q1784" s="1453"/>
      <c r="R1784" s="1453"/>
      <c r="S1784" s="1453"/>
      <c r="T1784" s="1452"/>
      <c r="U1784"/>
      <c r="V1784"/>
      <c r="W1784" s="1453"/>
      <c r="X1784" s="1453"/>
      <c r="Y1784" s="1453"/>
      <c r="Z1784" s="1453"/>
      <c r="AA1784" s="1453"/>
      <c r="AB1784" s="1453"/>
      <c r="AC1784" s="1453"/>
      <c r="AD1784" s="1453"/>
      <c r="AE1784" s="1453"/>
      <c r="AF1784" s="1453"/>
      <c r="AG1784" s="1453"/>
      <c r="AH1784" s="1453"/>
      <c r="AI1784" s="1453"/>
      <c r="AJ1784" s="1453"/>
      <c r="AK1784" s="1453"/>
      <c r="AL1784" s="1453"/>
      <c r="AM1784" s="1453"/>
      <c r="AN1784" s="1453"/>
      <c r="AO1784" s="1453"/>
      <c r="AP1784" s="1453"/>
      <c r="AQ1784" s="1453"/>
      <c r="AR1784" s="1454"/>
      <c r="AS1784" s="1453"/>
      <c r="AT1784" s="1453"/>
      <c r="AU1784" s="1453"/>
      <c r="AV1784" s="1453"/>
      <c r="AW1784" s="1453"/>
      <c r="AX1784" s="1453"/>
      <c r="AY1784" s="1453"/>
      <c r="AZ1784" s="1453"/>
      <c r="BA1784" s="1453"/>
      <c r="BB1784" s="1453"/>
      <c r="BC1784" s="1453"/>
      <c r="BD1784" s="1453"/>
      <c r="BE1784" s="1453"/>
      <c r="BF1784" s="1453"/>
      <c r="BG1784" s="1453"/>
      <c r="BH1784" s="1453"/>
      <c r="BI1784" s="1453"/>
      <c r="BJ1784" s="1453"/>
      <c r="BK1784" s="1453"/>
      <c r="BL1784" s="1453"/>
      <c r="BM1784" s="1453"/>
      <c r="BN1784" s="1453"/>
      <c r="BO1784" s="1453"/>
      <c r="BP1784" s="1453"/>
      <c r="BQ1784" s="1453"/>
      <c r="BR1784" s="1453"/>
      <c r="BS1784" s="1453"/>
      <c r="BT1784" s="1453"/>
      <c r="BU1784" s="1453"/>
      <c r="BV1784" s="1453"/>
      <c r="BW1784" s="1453"/>
      <c r="BX1784" s="1453"/>
      <c r="BY1784" s="1453"/>
      <c r="BZ1784" s="1453"/>
      <c r="CA1784" s="1453"/>
      <c r="CB1784" s="1453"/>
      <c r="CC1784" s="1453"/>
      <c r="CD1784" s="1453"/>
      <c r="CE1784" s="1453"/>
      <c r="CF1784" s="1453"/>
      <c r="CG1784" s="1453"/>
      <c r="CH1784" s="1453"/>
      <c r="CI1784" s="1453"/>
      <c r="CJ1784" s="1453"/>
      <c r="CK1784" s="1453"/>
      <c r="CL1784" s="1453"/>
      <c r="CM1784" s="1453"/>
      <c r="CN1784" s="1453"/>
      <c r="CO1784" s="1453"/>
      <c r="CP1784" s="1453"/>
      <c r="CQ1784" s="1453"/>
      <c r="CR1784" s="1453"/>
      <c r="CS1784" s="1453"/>
      <c r="CT1784" s="1453"/>
      <c r="CU1784" s="1453"/>
      <c r="CV1784" s="1453"/>
      <c r="CW1784" s="1453"/>
      <c r="CX1784" s="1453"/>
      <c r="CY1784" s="1453"/>
      <c r="CZ1784" s="1453"/>
      <c r="DA1784" s="1453"/>
      <c r="DB1784" s="1453"/>
      <c r="DC1784" s="1453"/>
      <c r="DD1784" s="1453"/>
      <c r="DE1784" s="1453"/>
      <c r="DF1784" s="1453"/>
      <c r="DG1784" s="1453"/>
      <c r="DH1784" s="1453"/>
      <c r="DI1784" s="1453"/>
      <c r="DJ1784" s="1453"/>
      <c r="DK1784" s="1453"/>
      <c r="DL1784" s="1453"/>
      <c r="DM1784" s="1453"/>
      <c r="DN1784" s="1453"/>
      <c r="DO1784" s="1453"/>
      <c r="DP1784" s="1453"/>
      <c r="DQ1784" s="1453"/>
      <c r="DR1784" s="1453"/>
      <c r="DS1784" s="1453"/>
      <c r="DT1784" s="1453"/>
    </row>
    <row r="1785" spans="1:124" s="1543" customFormat="1" ht="21.9" customHeight="1" x14ac:dyDescent="0.3">
      <c r="A1785" s="1453"/>
      <c r="B1785" s="1453"/>
      <c r="C1785" s="1514"/>
      <c r="D1785" s="1514"/>
      <c r="E1785" s="1514"/>
      <c r="F1785" s="1848"/>
      <c r="G1785" s="1930"/>
      <c r="H1785" s="1516"/>
      <c r="I1785" s="1537"/>
      <c r="J1785" s="1537"/>
      <c r="K1785" s="1453"/>
      <c r="L1785" s="1453"/>
      <c r="M1785" s="1453"/>
      <c r="N1785" s="1514"/>
      <c r="O1785" s="1453"/>
      <c r="P1785" s="1453"/>
      <c r="Q1785" s="1453"/>
      <c r="R1785" s="1453"/>
      <c r="S1785" s="1453"/>
      <c r="T1785" s="1452"/>
      <c r="U1785"/>
      <c r="V1785"/>
      <c r="W1785" s="1453"/>
      <c r="X1785" s="1453"/>
      <c r="Y1785" s="1453"/>
      <c r="Z1785" s="1453"/>
      <c r="AA1785" s="1453"/>
      <c r="AB1785" s="1453"/>
      <c r="AC1785" s="1453"/>
      <c r="AD1785" s="1453"/>
      <c r="AE1785" s="1453"/>
      <c r="AF1785" s="1453"/>
      <c r="AG1785" s="1453"/>
      <c r="AH1785" s="1453"/>
      <c r="AI1785" s="1453"/>
      <c r="AJ1785" s="1453"/>
      <c r="AK1785" s="1453"/>
      <c r="AL1785" s="1453"/>
      <c r="AM1785" s="1453"/>
      <c r="AN1785" s="1453"/>
      <c r="AO1785" s="1453"/>
      <c r="AP1785" s="1453"/>
      <c r="AQ1785" s="1453"/>
      <c r="AR1785" s="1454"/>
      <c r="AS1785" s="1453"/>
      <c r="AT1785" s="1453"/>
      <c r="AU1785" s="1453"/>
      <c r="AV1785" s="1453"/>
      <c r="AW1785" s="1453"/>
      <c r="AX1785" s="1453"/>
      <c r="AY1785" s="1453"/>
      <c r="AZ1785" s="1453"/>
      <c r="BA1785" s="1453"/>
      <c r="BB1785" s="1453"/>
      <c r="BC1785" s="1453"/>
      <c r="BD1785" s="1453"/>
      <c r="BE1785" s="1453"/>
      <c r="BF1785" s="1453"/>
      <c r="BG1785" s="1453"/>
      <c r="BH1785" s="1453"/>
      <c r="BI1785" s="1453"/>
      <c r="BJ1785" s="1453"/>
      <c r="BK1785" s="1453"/>
      <c r="BL1785" s="1453"/>
      <c r="BM1785" s="1453"/>
      <c r="BN1785" s="1453"/>
      <c r="BO1785" s="1453"/>
      <c r="BP1785" s="1453"/>
      <c r="BQ1785" s="1453"/>
      <c r="BR1785" s="1453"/>
      <c r="BS1785" s="1453"/>
      <c r="BT1785" s="1453"/>
      <c r="BU1785" s="1453"/>
      <c r="BV1785" s="1453"/>
      <c r="BW1785" s="1453"/>
      <c r="BX1785" s="1453"/>
      <c r="BY1785" s="1453"/>
      <c r="BZ1785" s="1453"/>
      <c r="CA1785" s="1453"/>
      <c r="CB1785" s="1453"/>
      <c r="CC1785" s="1453"/>
      <c r="CD1785" s="1453"/>
      <c r="CE1785" s="1453"/>
      <c r="CF1785" s="1453"/>
      <c r="CG1785" s="1453"/>
      <c r="CH1785" s="1453"/>
      <c r="CI1785" s="1453"/>
      <c r="CJ1785" s="1453"/>
      <c r="CK1785" s="1453"/>
      <c r="CL1785" s="1453"/>
      <c r="CM1785" s="1453"/>
      <c r="CN1785" s="1453"/>
      <c r="CO1785" s="1453"/>
      <c r="CP1785" s="1453"/>
      <c r="CQ1785" s="1453"/>
      <c r="CR1785" s="1453"/>
      <c r="CS1785" s="1453"/>
      <c r="CT1785" s="1453"/>
      <c r="CU1785" s="1453"/>
      <c r="CV1785" s="1453"/>
      <c r="CW1785" s="1453"/>
      <c r="CX1785" s="1453"/>
      <c r="CY1785" s="1453"/>
      <c r="CZ1785" s="1453"/>
      <c r="DA1785" s="1453"/>
      <c r="DB1785" s="1453"/>
      <c r="DC1785" s="1453"/>
      <c r="DD1785" s="1453"/>
      <c r="DE1785" s="1453"/>
      <c r="DF1785" s="1453"/>
      <c r="DG1785" s="1453"/>
      <c r="DH1785" s="1453"/>
      <c r="DI1785" s="1453"/>
      <c r="DJ1785" s="1453"/>
      <c r="DK1785" s="1453"/>
      <c r="DL1785" s="1453"/>
      <c r="DM1785" s="1453"/>
      <c r="DN1785" s="1453"/>
      <c r="DO1785" s="1453"/>
      <c r="DP1785" s="1453"/>
      <c r="DQ1785" s="1453"/>
      <c r="DR1785" s="1453"/>
      <c r="DS1785" s="1453"/>
      <c r="DT1785" s="1453"/>
    </row>
    <row r="1786" spans="1:124" s="1543" customFormat="1" ht="21.9" customHeight="1" x14ac:dyDescent="0.3">
      <c r="A1786" s="1453"/>
      <c r="B1786" s="1453"/>
      <c r="C1786" s="1514"/>
      <c r="D1786" s="1514"/>
      <c r="E1786" s="1514"/>
      <c r="F1786" s="1848"/>
      <c r="G1786" s="1930"/>
      <c r="H1786" s="1516"/>
      <c r="I1786" s="1537"/>
      <c r="J1786" s="1537"/>
      <c r="K1786" s="1453"/>
      <c r="L1786" s="1453"/>
      <c r="M1786" s="1453"/>
      <c r="N1786" s="1514"/>
      <c r="O1786" s="1453"/>
      <c r="P1786" s="1453"/>
      <c r="Q1786" s="1453"/>
      <c r="R1786" s="1453"/>
      <c r="S1786" s="1453"/>
      <c r="T1786" s="1452"/>
      <c r="U1786"/>
      <c r="V1786"/>
      <c r="W1786" s="1453"/>
      <c r="X1786" s="1453"/>
      <c r="Y1786" s="1453"/>
      <c r="Z1786" s="1453"/>
      <c r="AA1786" s="1453"/>
      <c r="AB1786" s="1453"/>
      <c r="AC1786" s="1453"/>
      <c r="AD1786" s="1453"/>
      <c r="AE1786" s="1453"/>
      <c r="AF1786" s="1453"/>
      <c r="AG1786" s="1453"/>
      <c r="AH1786" s="1453"/>
      <c r="AI1786" s="1453"/>
      <c r="AJ1786" s="1453"/>
      <c r="AK1786" s="1453"/>
      <c r="AL1786" s="1453"/>
      <c r="AM1786" s="1453"/>
      <c r="AN1786" s="1453"/>
      <c r="AO1786" s="1453"/>
      <c r="AP1786" s="1453"/>
      <c r="AQ1786" s="1453"/>
      <c r="AR1786" s="1454"/>
      <c r="AS1786" s="1453"/>
      <c r="AT1786" s="1453"/>
      <c r="AU1786" s="1453"/>
      <c r="AV1786" s="1453"/>
      <c r="AW1786" s="1453"/>
      <c r="AX1786" s="1453"/>
      <c r="AY1786" s="1453"/>
      <c r="AZ1786" s="1453"/>
      <c r="BA1786" s="1453"/>
      <c r="BB1786" s="1453"/>
      <c r="BC1786" s="1453"/>
      <c r="BD1786" s="1453"/>
      <c r="BE1786" s="1453"/>
      <c r="BF1786" s="1453"/>
      <c r="BG1786" s="1453"/>
      <c r="BH1786" s="1453"/>
      <c r="BI1786" s="1453"/>
      <c r="BJ1786" s="1453"/>
      <c r="BK1786" s="1453"/>
      <c r="BL1786" s="1453"/>
      <c r="BM1786" s="1453"/>
      <c r="BN1786" s="1453"/>
      <c r="BO1786" s="1453"/>
      <c r="BP1786" s="1453"/>
      <c r="BQ1786" s="1453"/>
      <c r="BR1786" s="1453"/>
      <c r="BS1786" s="1453"/>
      <c r="BT1786" s="1453"/>
      <c r="BU1786" s="1453"/>
      <c r="BV1786" s="1453"/>
      <c r="BW1786" s="1453"/>
      <c r="BX1786" s="1453"/>
      <c r="BY1786" s="1453"/>
      <c r="BZ1786" s="1453"/>
      <c r="CA1786" s="1453"/>
      <c r="CB1786" s="1453"/>
      <c r="CC1786" s="1453"/>
      <c r="CD1786" s="1453"/>
      <c r="CE1786" s="1453"/>
      <c r="CF1786" s="1453"/>
      <c r="CG1786" s="1453"/>
      <c r="CH1786" s="1453"/>
      <c r="CI1786" s="1453"/>
      <c r="CJ1786" s="1453"/>
      <c r="CK1786" s="1453"/>
      <c r="CL1786" s="1453"/>
      <c r="CM1786" s="1453"/>
      <c r="CN1786" s="1453"/>
      <c r="CO1786" s="1453"/>
      <c r="CP1786" s="1453"/>
      <c r="CQ1786" s="1453"/>
      <c r="CR1786" s="1453"/>
      <c r="CS1786" s="1453"/>
      <c r="CT1786" s="1453"/>
      <c r="CU1786" s="1453"/>
      <c r="CV1786" s="1453"/>
      <c r="CW1786" s="1453"/>
      <c r="CX1786" s="1453"/>
      <c r="CY1786" s="1453"/>
      <c r="CZ1786" s="1453"/>
      <c r="DA1786" s="1453"/>
      <c r="DB1786" s="1453"/>
      <c r="DC1786" s="1453"/>
      <c r="DD1786" s="1453"/>
      <c r="DE1786" s="1453"/>
      <c r="DF1786" s="1453"/>
      <c r="DG1786" s="1453"/>
      <c r="DH1786" s="1453"/>
      <c r="DI1786" s="1453"/>
      <c r="DJ1786" s="1453"/>
      <c r="DK1786" s="1453"/>
      <c r="DL1786" s="1453"/>
      <c r="DM1786" s="1453"/>
      <c r="DN1786" s="1453"/>
      <c r="DO1786" s="1453"/>
      <c r="DP1786" s="1453"/>
      <c r="DQ1786" s="1453"/>
      <c r="DR1786" s="1453"/>
      <c r="DS1786" s="1453"/>
      <c r="DT1786" s="1453"/>
    </row>
    <row r="1787" spans="1:124" s="1543" customFormat="1" ht="21.9" customHeight="1" x14ac:dyDescent="0.3">
      <c r="A1787" s="1453"/>
      <c r="B1787" s="1453"/>
      <c r="C1787" s="1514"/>
      <c r="D1787" s="1514"/>
      <c r="E1787" s="1514"/>
      <c r="F1787" s="1848"/>
      <c r="G1787" s="1930"/>
      <c r="H1787" s="1516"/>
      <c r="I1787" s="1537"/>
      <c r="J1787" s="1537"/>
      <c r="K1787" s="1453"/>
      <c r="L1787" s="1453"/>
      <c r="M1787" s="1453"/>
      <c r="N1787" s="1514"/>
      <c r="O1787" s="1453"/>
      <c r="P1787" s="1453"/>
      <c r="Q1787" s="1453"/>
      <c r="R1787" s="1453"/>
      <c r="S1787" s="1453"/>
      <c r="T1787" s="1452"/>
      <c r="U1787"/>
      <c r="V1787"/>
      <c r="W1787" s="1453"/>
      <c r="X1787" s="1453"/>
      <c r="Y1787" s="1453"/>
      <c r="Z1787" s="1453"/>
      <c r="AA1787" s="1453"/>
      <c r="AB1787" s="1453"/>
      <c r="AC1787" s="1453"/>
      <c r="AD1787" s="1453"/>
      <c r="AE1787" s="1453"/>
      <c r="AF1787" s="1453"/>
      <c r="AG1787" s="1453"/>
      <c r="AH1787" s="1453"/>
      <c r="AI1787" s="1453"/>
      <c r="AJ1787" s="1453"/>
      <c r="AK1787" s="1453"/>
      <c r="AL1787" s="1453"/>
      <c r="AM1787" s="1453"/>
      <c r="AN1787" s="1453"/>
      <c r="AO1787" s="1453"/>
      <c r="AP1787" s="1453"/>
      <c r="AQ1787" s="1453"/>
      <c r="AR1787" s="1454"/>
      <c r="AS1787" s="1453"/>
      <c r="AT1787" s="1453"/>
      <c r="AU1787" s="1453"/>
      <c r="AV1787" s="1453"/>
      <c r="AW1787" s="1453"/>
      <c r="AX1787" s="1453"/>
      <c r="AY1787" s="1453"/>
      <c r="AZ1787" s="1453"/>
      <c r="BA1787" s="1453"/>
      <c r="BB1787" s="1453"/>
      <c r="BC1787" s="1453"/>
      <c r="BD1787" s="1453"/>
      <c r="BE1787" s="1453"/>
      <c r="BF1787" s="1453"/>
      <c r="BG1787" s="1453"/>
      <c r="BH1787" s="1453"/>
      <c r="BI1787" s="1453"/>
      <c r="BJ1787" s="1453"/>
      <c r="BK1787" s="1453"/>
      <c r="BL1787" s="1453"/>
      <c r="BM1787" s="1453"/>
      <c r="BN1787" s="1453"/>
      <c r="BO1787" s="1453"/>
      <c r="BP1787" s="1453"/>
      <c r="BQ1787" s="1453"/>
      <c r="BR1787" s="1453"/>
      <c r="BS1787" s="1453"/>
      <c r="BT1787" s="1453"/>
      <c r="BU1787" s="1453"/>
      <c r="BV1787" s="1453"/>
      <c r="BW1787" s="1453"/>
      <c r="BX1787" s="1453"/>
      <c r="BY1787" s="1453"/>
      <c r="BZ1787" s="1453"/>
      <c r="CA1787" s="1453"/>
      <c r="CB1787" s="1453"/>
      <c r="CC1787" s="1453"/>
      <c r="CD1787" s="1453"/>
      <c r="CE1787" s="1453"/>
      <c r="CF1787" s="1453"/>
      <c r="CG1787" s="1453"/>
      <c r="CH1787" s="1453"/>
      <c r="CI1787" s="1453"/>
      <c r="CJ1787" s="1453"/>
      <c r="CK1787" s="1453"/>
      <c r="CL1787" s="1453"/>
      <c r="CM1787" s="1453"/>
      <c r="CN1787" s="1453"/>
      <c r="CO1787" s="1453"/>
      <c r="CP1787" s="1453"/>
      <c r="CQ1787" s="1453"/>
      <c r="CR1787" s="1453"/>
      <c r="CS1787" s="1453"/>
      <c r="CT1787" s="1453"/>
      <c r="CU1787" s="1453"/>
      <c r="CV1787" s="1453"/>
      <c r="CW1787" s="1453"/>
      <c r="CX1787" s="1453"/>
      <c r="CY1787" s="1453"/>
      <c r="CZ1787" s="1453"/>
      <c r="DA1787" s="1453"/>
      <c r="DB1787" s="1453"/>
      <c r="DC1787" s="1453"/>
      <c r="DD1787" s="1453"/>
      <c r="DE1787" s="1453"/>
      <c r="DF1787" s="1453"/>
      <c r="DG1787" s="1453"/>
      <c r="DH1787" s="1453"/>
      <c r="DI1787" s="1453"/>
      <c r="DJ1787" s="1453"/>
      <c r="DK1787" s="1453"/>
      <c r="DL1787" s="1453"/>
      <c r="DM1787" s="1453"/>
      <c r="DN1787" s="1453"/>
      <c r="DO1787" s="1453"/>
      <c r="DP1787" s="1453"/>
      <c r="DQ1787" s="1453"/>
      <c r="DR1787" s="1453"/>
      <c r="DS1787" s="1453"/>
      <c r="DT1787" s="1453"/>
    </row>
    <row r="1788" spans="1:124" s="1543" customFormat="1" ht="21.9" customHeight="1" x14ac:dyDescent="0.3">
      <c r="A1788" s="1453"/>
      <c r="B1788" s="1453"/>
      <c r="C1788" s="1514"/>
      <c r="D1788" s="1514"/>
      <c r="E1788" s="1514"/>
      <c r="F1788" s="1848"/>
      <c r="G1788" s="1930"/>
      <c r="H1788" s="1516"/>
      <c r="I1788" s="1537"/>
      <c r="J1788" s="1537"/>
      <c r="K1788" s="1453"/>
      <c r="L1788" s="1453"/>
      <c r="M1788" s="1453"/>
      <c r="N1788" s="1514"/>
      <c r="O1788" s="1453"/>
      <c r="P1788" s="1453"/>
      <c r="Q1788" s="1453"/>
      <c r="R1788" s="1453"/>
      <c r="S1788" s="1453"/>
      <c r="T1788" s="1452"/>
      <c r="U1788"/>
      <c r="V1788"/>
      <c r="W1788" s="1453"/>
      <c r="X1788" s="1453"/>
      <c r="Y1788" s="1453"/>
      <c r="Z1788" s="1453"/>
      <c r="AA1788" s="1453"/>
      <c r="AB1788" s="1453"/>
      <c r="AC1788" s="1453"/>
      <c r="AD1788" s="1453"/>
      <c r="AE1788" s="1453"/>
      <c r="AF1788" s="1453"/>
      <c r="AG1788" s="1453"/>
      <c r="AH1788" s="1453"/>
      <c r="AI1788" s="1453"/>
      <c r="AJ1788" s="1453"/>
      <c r="AK1788" s="1453"/>
      <c r="AL1788" s="1453"/>
      <c r="AM1788" s="1453"/>
      <c r="AN1788" s="1453"/>
      <c r="AO1788" s="1453"/>
      <c r="AP1788" s="1453"/>
      <c r="AQ1788" s="1453"/>
      <c r="AR1788" s="1454"/>
      <c r="AS1788" s="1453"/>
      <c r="AT1788" s="1453"/>
      <c r="AU1788" s="1453"/>
      <c r="AV1788" s="1453"/>
      <c r="AW1788" s="1453"/>
      <c r="AX1788" s="1453"/>
      <c r="AY1788" s="1453"/>
      <c r="AZ1788" s="1453"/>
      <c r="BA1788" s="1453"/>
      <c r="BB1788" s="1453"/>
      <c r="BC1788" s="1453"/>
      <c r="BD1788" s="1453"/>
      <c r="BE1788" s="1453"/>
      <c r="BF1788" s="1453"/>
      <c r="BG1788" s="1453"/>
      <c r="BH1788" s="1453"/>
      <c r="BI1788" s="1453"/>
      <c r="BJ1788" s="1453"/>
      <c r="BK1788" s="1453"/>
      <c r="BL1788" s="1453"/>
      <c r="BM1788" s="1453"/>
      <c r="BN1788" s="1453"/>
      <c r="BO1788" s="1453"/>
      <c r="BP1788" s="1453"/>
      <c r="BQ1788" s="1453"/>
      <c r="BR1788" s="1453"/>
      <c r="BS1788" s="1453"/>
      <c r="BT1788" s="1453"/>
      <c r="BU1788" s="1453"/>
      <c r="BV1788" s="1453"/>
      <c r="BW1788" s="1453"/>
      <c r="BX1788" s="1453"/>
      <c r="BY1788" s="1453"/>
      <c r="BZ1788" s="1453"/>
      <c r="CA1788" s="1453"/>
      <c r="CB1788" s="1453"/>
      <c r="CC1788" s="1453"/>
      <c r="CD1788" s="1453"/>
      <c r="CE1788" s="1453"/>
      <c r="CF1788" s="1453"/>
      <c r="CG1788" s="1453"/>
      <c r="CH1788" s="1453"/>
      <c r="CI1788" s="1453"/>
      <c r="CJ1788" s="1453"/>
      <c r="CK1788" s="1453"/>
      <c r="CL1788" s="1453"/>
      <c r="CM1788" s="1453"/>
      <c r="CN1788" s="1453"/>
      <c r="CO1788" s="1453"/>
      <c r="CP1788" s="1453"/>
      <c r="CQ1788" s="1453"/>
      <c r="CR1788" s="1453"/>
      <c r="CS1788" s="1453"/>
      <c r="CT1788" s="1453"/>
      <c r="CU1788" s="1453"/>
      <c r="CV1788" s="1453"/>
      <c r="CW1788" s="1453"/>
      <c r="CX1788" s="1453"/>
      <c r="CY1788" s="1453"/>
      <c r="CZ1788" s="1453"/>
      <c r="DA1788" s="1453"/>
      <c r="DB1788" s="1453"/>
      <c r="DC1788" s="1453"/>
      <c r="DD1788" s="1453"/>
      <c r="DE1788" s="1453"/>
      <c r="DF1788" s="1453"/>
      <c r="DG1788" s="1453"/>
      <c r="DH1788" s="1453"/>
      <c r="DI1788" s="1453"/>
      <c r="DJ1788" s="1453"/>
      <c r="DK1788" s="1453"/>
      <c r="DL1788" s="1453"/>
      <c r="DM1788" s="1453"/>
      <c r="DN1788" s="1453"/>
      <c r="DO1788" s="1453"/>
      <c r="DP1788" s="1453"/>
      <c r="DQ1788" s="1453"/>
      <c r="DR1788" s="1453"/>
      <c r="DS1788" s="1453"/>
      <c r="DT1788" s="1453"/>
    </row>
    <row r="1789" spans="1:124" s="1543" customFormat="1" ht="21.9" customHeight="1" x14ac:dyDescent="0.3">
      <c r="A1789" s="1453"/>
      <c r="B1789" s="1453"/>
      <c r="C1789" s="1514"/>
      <c r="D1789" s="1514"/>
      <c r="E1789" s="1514"/>
      <c r="F1789" s="1848"/>
      <c r="G1789" s="1930"/>
      <c r="H1789" s="1516"/>
      <c r="I1789" s="1537"/>
      <c r="J1789" s="1537"/>
      <c r="K1789" s="1453"/>
      <c r="L1789" s="1453"/>
      <c r="M1789" s="1453"/>
      <c r="N1789" s="1514"/>
      <c r="O1789" s="1453"/>
      <c r="P1789" s="1453"/>
      <c r="Q1789" s="1453"/>
      <c r="R1789" s="1453"/>
      <c r="S1789" s="1453"/>
      <c r="T1789" s="1452"/>
      <c r="U1789"/>
      <c r="V1789"/>
      <c r="W1789" s="1453"/>
      <c r="X1789" s="1453"/>
      <c r="Y1789" s="1453"/>
      <c r="Z1789" s="1453"/>
      <c r="AA1789" s="1453"/>
      <c r="AB1789" s="1453"/>
      <c r="AC1789" s="1453"/>
      <c r="AD1789" s="1453"/>
      <c r="AE1789" s="1453"/>
      <c r="AF1789" s="1453"/>
      <c r="AG1789" s="1453"/>
      <c r="AH1789" s="1453"/>
      <c r="AI1789" s="1453"/>
      <c r="AJ1789" s="1453"/>
      <c r="AK1789" s="1453"/>
      <c r="AL1789" s="1453"/>
      <c r="AM1789" s="1453"/>
      <c r="AN1789" s="1453"/>
      <c r="AO1789" s="1453"/>
      <c r="AP1789" s="1453"/>
      <c r="AQ1789" s="1453"/>
      <c r="AR1789" s="1454"/>
      <c r="AS1789" s="1453"/>
      <c r="AT1789" s="1453"/>
      <c r="AU1789" s="1453"/>
      <c r="AV1789" s="1453"/>
      <c r="AW1789" s="1453"/>
      <c r="AX1789" s="1453"/>
      <c r="AY1789" s="1453"/>
      <c r="AZ1789" s="1453"/>
      <c r="BA1789" s="1453"/>
      <c r="BB1789" s="1453"/>
      <c r="BC1789" s="1453"/>
      <c r="BD1789" s="1453"/>
      <c r="BE1789" s="1453"/>
      <c r="BF1789" s="1453"/>
      <c r="BG1789" s="1453"/>
      <c r="BH1789" s="1453"/>
      <c r="BI1789" s="1453"/>
      <c r="BJ1789" s="1453"/>
      <c r="BK1789" s="1453"/>
      <c r="BL1789" s="1453"/>
      <c r="BM1789" s="1453"/>
      <c r="BN1789" s="1453"/>
      <c r="BO1789" s="1453"/>
      <c r="BP1789" s="1453"/>
      <c r="BQ1789" s="1453"/>
      <c r="BR1789" s="1453"/>
      <c r="BS1789" s="1453"/>
      <c r="BT1789" s="1453"/>
      <c r="BU1789" s="1453"/>
      <c r="BV1789" s="1453"/>
      <c r="BW1789" s="1453"/>
      <c r="BX1789" s="1453"/>
      <c r="BY1789" s="1453"/>
      <c r="BZ1789" s="1453"/>
      <c r="CA1789" s="1453"/>
      <c r="CB1789" s="1453"/>
      <c r="CC1789" s="1453"/>
      <c r="CD1789" s="1453"/>
      <c r="CE1789" s="1453"/>
      <c r="CF1789" s="1453"/>
      <c r="CG1789" s="1453"/>
      <c r="CH1789" s="1453"/>
      <c r="CI1789" s="1453"/>
      <c r="CJ1789" s="1453"/>
      <c r="CK1789" s="1453"/>
      <c r="CL1789" s="1453"/>
      <c r="CM1789" s="1453"/>
      <c r="CN1789" s="1453"/>
      <c r="CO1789" s="1453"/>
      <c r="CP1789" s="1453"/>
      <c r="CQ1789" s="1453"/>
      <c r="CR1789" s="1453"/>
      <c r="CS1789" s="1453"/>
      <c r="CT1789" s="1453"/>
      <c r="CU1789" s="1453"/>
      <c r="CV1789" s="1453"/>
      <c r="CW1789" s="1453"/>
      <c r="CX1789" s="1453"/>
      <c r="CY1789" s="1453"/>
      <c r="CZ1789" s="1453"/>
      <c r="DA1789" s="1453"/>
      <c r="DB1789" s="1453"/>
      <c r="DC1789" s="1453"/>
      <c r="DD1789" s="1453"/>
      <c r="DE1789" s="1453"/>
      <c r="DF1789" s="1453"/>
      <c r="DG1789" s="1453"/>
      <c r="DH1789" s="1453"/>
      <c r="DI1789" s="1453"/>
      <c r="DJ1789" s="1453"/>
      <c r="DK1789" s="1453"/>
      <c r="DL1789" s="1453"/>
      <c r="DM1789" s="1453"/>
      <c r="DN1789" s="1453"/>
      <c r="DO1789" s="1453"/>
      <c r="DP1789" s="1453"/>
      <c r="DQ1789" s="1453"/>
      <c r="DR1789" s="1453"/>
      <c r="DS1789" s="1453"/>
      <c r="DT1789" s="1453"/>
    </row>
    <row r="1790" spans="1:124" s="1543" customFormat="1" ht="21.9" customHeight="1" x14ac:dyDescent="0.3">
      <c r="A1790" s="1453"/>
      <c r="B1790" s="1453"/>
      <c r="C1790" s="1514"/>
      <c r="D1790" s="1514"/>
      <c r="E1790" s="1514"/>
      <c r="F1790" s="1848"/>
      <c r="G1790" s="1930"/>
      <c r="H1790" s="1516"/>
      <c r="I1790" s="1537"/>
      <c r="J1790" s="1537"/>
      <c r="K1790" s="1453"/>
      <c r="L1790" s="1453"/>
      <c r="M1790" s="1453"/>
      <c r="N1790" s="1514"/>
      <c r="O1790" s="1453"/>
      <c r="P1790" s="1453"/>
      <c r="Q1790" s="1453"/>
      <c r="R1790" s="1453"/>
      <c r="S1790" s="1453"/>
      <c r="T1790" s="1452"/>
      <c r="U1790"/>
      <c r="V1790"/>
      <c r="W1790" s="1453"/>
      <c r="X1790" s="1453"/>
      <c r="Y1790" s="1453"/>
      <c r="Z1790" s="1453"/>
      <c r="AA1790" s="1453"/>
      <c r="AB1790" s="1453"/>
      <c r="AC1790" s="1453"/>
      <c r="AD1790" s="1453"/>
      <c r="AE1790" s="1453"/>
      <c r="AF1790" s="1453"/>
      <c r="AG1790" s="1453"/>
      <c r="AH1790" s="1453"/>
      <c r="AI1790" s="1453"/>
      <c r="AJ1790" s="1453"/>
      <c r="AK1790" s="1453"/>
      <c r="AL1790" s="1453"/>
      <c r="AM1790" s="1453"/>
      <c r="AN1790" s="1453"/>
      <c r="AO1790" s="1453"/>
      <c r="AP1790" s="1453"/>
      <c r="AQ1790" s="1453"/>
      <c r="AR1790" s="1454"/>
      <c r="AS1790" s="1453"/>
      <c r="AT1790" s="1453"/>
      <c r="AU1790" s="1453"/>
      <c r="AV1790" s="1453"/>
      <c r="AW1790" s="1453"/>
      <c r="AX1790" s="1453"/>
      <c r="AY1790" s="1453"/>
      <c r="AZ1790" s="1453"/>
      <c r="BA1790" s="1453"/>
      <c r="BB1790" s="1453"/>
      <c r="BC1790" s="1453"/>
      <c r="BD1790" s="1453"/>
      <c r="BE1790" s="1453"/>
      <c r="BF1790" s="1453"/>
      <c r="BG1790" s="1453"/>
      <c r="BH1790" s="1453"/>
      <c r="BI1790" s="1453"/>
      <c r="BJ1790" s="1453"/>
      <c r="BK1790" s="1453"/>
      <c r="BL1790" s="1453"/>
      <c r="BM1790" s="1453"/>
      <c r="BN1790" s="1453"/>
      <c r="BO1790" s="1453"/>
      <c r="BP1790" s="1453"/>
      <c r="BQ1790" s="1453"/>
      <c r="BR1790" s="1453"/>
      <c r="BS1790" s="1453"/>
      <c r="BT1790" s="1453"/>
      <c r="BU1790" s="1453"/>
      <c r="BV1790" s="1453"/>
      <c r="BW1790" s="1453"/>
      <c r="BX1790" s="1453"/>
      <c r="BY1790" s="1453"/>
      <c r="BZ1790" s="1453"/>
      <c r="CA1790" s="1453"/>
      <c r="CB1790" s="1453"/>
      <c r="CC1790" s="1453"/>
      <c r="CD1790" s="1453"/>
      <c r="CE1790" s="1453"/>
      <c r="CF1790" s="1453"/>
      <c r="CG1790" s="1453"/>
      <c r="CH1790" s="1453"/>
      <c r="CI1790" s="1453"/>
      <c r="CJ1790" s="1453"/>
      <c r="CK1790" s="1453"/>
      <c r="CL1790" s="1453"/>
      <c r="CM1790" s="1453"/>
      <c r="CN1790" s="1453"/>
      <c r="CO1790" s="1453"/>
      <c r="CP1790" s="1453"/>
      <c r="CQ1790" s="1453"/>
      <c r="CR1790" s="1453"/>
      <c r="CS1790" s="1453"/>
      <c r="CT1790" s="1453"/>
      <c r="CU1790" s="1453"/>
      <c r="CV1790" s="1453"/>
      <c r="CW1790" s="1453"/>
      <c r="CX1790" s="1453"/>
      <c r="CY1790" s="1453"/>
      <c r="CZ1790" s="1453"/>
      <c r="DA1790" s="1453"/>
      <c r="DB1790" s="1453"/>
      <c r="DC1790" s="1453"/>
      <c r="DD1790" s="1453"/>
      <c r="DE1790" s="1453"/>
      <c r="DF1790" s="1453"/>
      <c r="DG1790" s="1453"/>
      <c r="DH1790" s="1453"/>
      <c r="DI1790" s="1453"/>
      <c r="DJ1790" s="1453"/>
      <c r="DK1790" s="1453"/>
      <c r="DL1790" s="1453"/>
      <c r="DM1790" s="1453"/>
      <c r="DN1790" s="1453"/>
      <c r="DO1790" s="1453"/>
      <c r="DP1790" s="1453"/>
      <c r="DQ1790" s="1453"/>
      <c r="DR1790" s="1453"/>
      <c r="DS1790" s="1453"/>
      <c r="DT1790" s="1453"/>
    </row>
    <row r="1791" spans="1:124" s="1543" customFormat="1" ht="21.9" customHeight="1" x14ac:dyDescent="0.3">
      <c r="A1791" s="1453"/>
      <c r="B1791" s="1453"/>
      <c r="C1791" s="1514"/>
      <c r="D1791" s="1514"/>
      <c r="E1791" s="1514"/>
      <c r="F1791" s="1848"/>
      <c r="G1791" s="1930"/>
      <c r="H1791" s="1516"/>
      <c r="I1791" s="1537"/>
      <c r="J1791" s="1537"/>
      <c r="K1791" s="1453"/>
      <c r="L1791" s="1453"/>
      <c r="M1791" s="1453"/>
      <c r="N1791" s="1514"/>
      <c r="O1791" s="1453"/>
      <c r="P1791" s="1453"/>
      <c r="Q1791" s="1453"/>
      <c r="R1791" s="1453"/>
      <c r="S1791" s="1453"/>
      <c r="T1791" s="1452"/>
      <c r="U1791"/>
      <c r="V1791"/>
      <c r="W1791" s="1453"/>
      <c r="X1791" s="1453"/>
      <c r="Y1791" s="1453"/>
      <c r="Z1791" s="1453"/>
      <c r="AA1791" s="1453"/>
      <c r="AB1791" s="1453"/>
      <c r="AC1791" s="1453"/>
      <c r="AD1791" s="1453"/>
      <c r="AE1791" s="1453"/>
      <c r="AF1791" s="1453"/>
      <c r="AG1791" s="1453"/>
      <c r="AH1791" s="1453"/>
      <c r="AI1791" s="1453"/>
      <c r="AJ1791" s="1453"/>
      <c r="AK1791" s="1453"/>
      <c r="AL1791" s="1453"/>
      <c r="AM1791" s="1453"/>
      <c r="AN1791" s="1453"/>
      <c r="AO1791" s="1453"/>
      <c r="AP1791" s="1453"/>
      <c r="AQ1791" s="1453"/>
      <c r="AR1791" s="1454"/>
      <c r="AS1791" s="1453"/>
      <c r="AT1791" s="1453"/>
      <c r="AU1791" s="1453"/>
      <c r="AV1791" s="1453"/>
      <c r="AW1791" s="1453"/>
      <c r="AX1791" s="1453"/>
      <c r="AY1791" s="1453"/>
      <c r="AZ1791" s="1453"/>
      <c r="BA1791" s="1453"/>
      <c r="BB1791" s="1453"/>
      <c r="BC1791" s="1453"/>
      <c r="BD1791" s="1453"/>
      <c r="BE1791" s="1453"/>
      <c r="BF1791" s="1453"/>
      <c r="BG1791" s="1453"/>
      <c r="BH1791" s="1453"/>
      <c r="BI1791" s="1453"/>
      <c r="BJ1791" s="1453"/>
      <c r="BK1791" s="1453"/>
      <c r="BL1791" s="1453"/>
      <c r="BM1791" s="1453"/>
      <c r="BN1791" s="1453"/>
      <c r="BO1791" s="1453"/>
      <c r="BP1791" s="1453"/>
      <c r="BQ1791" s="1453"/>
      <c r="BR1791" s="1453"/>
      <c r="BS1791" s="1453"/>
      <c r="BT1791" s="1453"/>
      <c r="BU1791" s="1453"/>
      <c r="BV1791" s="1453"/>
      <c r="BW1791" s="1453"/>
      <c r="BX1791" s="1453"/>
      <c r="BY1791" s="1453"/>
      <c r="BZ1791" s="1453"/>
      <c r="CA1791" s="1453"/>
      <c r="CB1791" s="1453"/>
      <c r="CC1791" s="1453"/>
      <c r="CD1791" s="1453"/>
      <c r="CE1791" s="1453"/>
      <c r="CF1791" s="1453"/>
      <c r="CG1791" s="1453"/>
      <c r="CH1791" s="1453"/>
      <c r="CI1791" s="1453"/>
      <c r="CJ1791" s="1453"/>
      <c r="CK1791" s="1453"/>
      <c r="CL1791" s="1453"/>
      <c r="CM1791" s="1453"/>
      <c r="CN1791" s="1453"/>
      <c r="CO1791" s="1453"/>
      <c r="CP1791" s="1453"/>
      <c r="CQ1791" s="1453"/>
      <c r="CR1791" s="1453"/>
      <c r="CS1791" s="1453"/>
      <c r="CT1791" s="1453"/>
      <c r="CU1791" s="1453"/>
      <c r="CV1791" s="1453"/>
      <c r="CW1791" s="1453"/>
      <c r="CX1791" s="1453"/>
      <c r="CY1791" s="1453"/>
      <c r="CZ1791" s="1453"/>
      <c r="DA1791" s="1453"/>
      <c r="DB1791" s="1453"/>
      <c r="DC1791" s="1453"/>
      <c r="DD1791" s="1453"/>
      <c r="DE1791" s="1453"/>
      <c r="DF1791" s="1453"/>
      <c r="DG1791" s="1453"/>
      <c r="DH1791" s="1453"/>
      <c r="DI1791" s="1453"/>
      <c r="DJ1791" s="1453"/>
      <c r="DK1791" s="1453"/>
      <c r="DL1791" s="1453"/>
      <c r="DM1791" s="1453"/>
      <c r="DN1791" s="1453"/>
      <c r="DO1791" s="1453"/>
      <c r="DP1791" s="1453"/>
      <c r="DQ1791" s="1453"/>
      <c r="DR1791" s="1453"/>
      <c r="DS1791" s="1453"/>
      <c r="DT1791" s="1453"/>
    </row>
    <row r="1792" spans="1:124" s="1543" customFormat="1" ht="21.9" customHeight="1" x14ac:dyDescent="0.3">
      <c r="A1792" s="1453"/>
      <c r="B1792" s="1453"/>
      <c r="C1792" s="1514"/>
      <c r="D1792" s="1514"/>
      <c r="E1792" s="1514"/>
      <c r="F1792" s="1848"/>
      <c r="G1792" s="1930"/>
      <c r="H1792" s="1516"/>
      <c r="I1792" s="1537"/>
      <c r="J1792" s="1537"/>
      <c r="K1792" s="1453"/>
      <c r="L1792" s="1453"/>
      <c r="M1792" s="1453"/>
      <c r="N1792" s="1514"/>
      <c r="O1792" s="1453"/>
      <c r="P1792" s="1453"/>
      <c r="Q1792" s="1453"/>
      <c r="R1792" s="1453"/>
      <c r="S1792" s="1453"/>
      <c r="T1792" s="1452"/>
      <c r="U1792"/>
      <c r="V1792"/>
      <c r="W1792" s="1453"/>
      <c r="X1792" s="1453"/>
      <c r="Y1792" s="1453"/>
      <c r="Z1792" s="1453"/>
      <c r="AA1792" s="1453"/>
      <c r="AB1792" s="1453"/>
      <c r="AC1792" s="1453"/>
      <c r="AD1792" s="1453"/>
      <c r="AE1792" s="1453"/>
      <c r="AF1792" s="1453"/>
      <c r="AG1792" s="1453"/>
      <c r="AH1792" s="1453"/>
      <c r="AI1792" s="1453"/>
      <c r="AJ1792" s="1453"/>
      <c r="AK1792" s="1453"/>
      <c r="AL1792" s="1453"/>
      <c r="AM1792" s="1453"/>
      <c r="AN1792" s="1453"/>
      <c r="AO1792" s="1453"/>
      <c r="AP1792" s="1453"/>
      <c r="AQ1792" s="1453"/>
      <c r="AR1792" s="1454"/>
      <c r="AS1792" s="1453"/>
      <c r="AT1792" s="1453"/>
      <c r="AU1792" s="1453"/>
      <c r="AV1792" s="1453"/>
      <c r="AW1792" s="1453"/>
      <c r="AX1792" s="1453"/>
      <c r="AY1792" s="1453"/>
      <c r="AZ1792" s="1453"/>
      <c r="BA1792" s="1453"/>
      <c r="BB1792" s="1453"/>
      <c r="BC1792" s="1453"/>
      <c r="BD1792" s="1453"/>
      <c r="BE1792" s="1453"/>
      <c r="BF1792" s="1453"/>
      <c r="BG1792" s="1453"/>
      <c r="BH1792" s="1453"/>
      <c r="BI1792" s="1453"/>
      <c r="BJ1792" s="1453"/>
      <c r="BK1792" s="1453"/>
      <c r="BL1792" s="1453"/>
      <c r="BM1792" s="1453"/>
      <c r="BN1792" s="1453"/>
      <c r="BO1792" s="1453"/>
      <c r="BP1792" s="1453"/>
      <c r="BQ1792" s="1453"/>
      <c r="BR1792" s="1453"/>
      <c r="BS1792" s="1453"/>
      <c r="BT1792" s="1453"/>
      <c r="BU1792" s="1453"/>
      <c r="BV1792" s="1453"/>
      <c r="BW1792" s="1453"/>
      <c r="BX1792" s="1453"/>
      <c r="BY1792" s="1453"/>
      <c r="BZ1792" s="1453"/>
      <c r="CA1792" s="1453"/>
      <c r="CB1792" s="1453"/>
      <c r="CC1792" s="1453"/>
      <c r="CD1792" s="1453"/>
      <c r="CE1792" s="1453"/>
      <c r="CF1792" s="1453"/>
      <c r="CG1792" s="1453"/>
      <c r="CH1792" s="1453"/>
      <c r="CI1792" s="1453"/>
      <c r="CJ1792" s="1453"/>
      <c r="CK1792" s="1453"/>
      <c r="CL1792" s="1453"/>
      <c r="CM1792" s="1453"/>
      <c r="CN1792" s="1453"/>
      <c r="CO1792" s="1453"/>
      <c r="CP1792" s="1453"/>
      <c r="CQ1792" s="1453"/>
      <c r="CR1792" s="1453"/>
      <c r="CS1792" s="1453"/>
      <c r="CT1792" s="1453"/>
      <c r="CU1792" s="1453"/>
      <c r="CV1792" s="1453"/>
      <c r="CW1792" s="1453"/>
      <c r="CX1792" s="1453"/>
      <c r="CY1792" s="1453"/>
      <c r="CZ1792" s="1453"/>
      <c r="DA1792" s="1453"/>
      <c r="DB1792" s="1453"/>
      <c r="DC1792" s="1453"/>
      <c r="DD1792" s="1453"/>
      <c r="DE1792" s="1453"/>
      <c r="DF1792" s="1453"/>
      <c r="DG1792" s="1453"/>
      <c r="DH1792" s="1453"/>
      <c r="DI1792" s="1453"/>
      <c r="DJ1792" s="1453"/>
      <c r="DK1792" s="1453"/>
      <c r="DL1792" s="1453"/>
      <c r="DM1792" s="1453"/>
      <c r="DN1792" s="1453"/>
      <c r="DO1792" s="1453"/>
      <c r="DP1792" s="1453"/>
      <c r="DQ1792" s="1453"/>
      <c r="DR1792" s="1453"/>
      <c r="DS1792" s="1453"/>
      <c r="DT1792" s="1453"/>
    </row>
    <row r="1793" spans="1:124" s="1543" customFormat="1" ht="21.9" customHeight="1" x14ac:dyDescent="0.3">
      <c r="A1793" s="1453"/>
      <c r="B1793" s="1453"/>
      <c r="C1793" s="1514"/>
      <c r="D1793" s="1514"/>
      <c r="E1793" s="1514"/>
      <c r="F1793" s="1848"/>
      <c r="G1793" s="1930"/>
      <c r="H1793" s="1516"/>
      <c r="I1793" s="1537"/>
      <c r="J1793" s="1537"/>
      <c r="K1793" s="1453"/>
      <c r="L1793" s="1453"/>
      <c r="M1793" s="1453"/>
      <c r="N1793" s="1514"/>
      <c r="O1793" s="1453"/>
      <c r="P1793" s="1453"/>
      <c r="Q1793" s="1453"/>
      <c r="R1793" s="1453"/>
      <c r="S1793" s="1453"/>
      <c r="T1793" s="1452"/>
      <c r="U1793"/>
      <c r="V1793"/>
      <c r="W1793" s="1453"/>
      <c r="X1793" s="1453"/>
      <c r="Y1793" s="1453"/>
      <c r="Z1793" s="1453"/>
      <c r="AA1793" s="1453"/>
      <c r="AB1793" s="1453"/>
      <c r="AC1793" s="1453"/>
      <c r="AD1793" s="1453"/>
      <c r="AE1793" s="1453"/>
      <c r="AF1793" s="1453"/>
      <c r="AG1793" s="1453"/>
      <c r="AH1793" s="1453"/>
      <c r="AI1793" s="1453"/>
      <c r="AJ1793" s="1453"/>
      <c r="AK1793" s="1453"/>
      <c r="AL1793" s="1453"/>
      <c r="AM1793" s="1453"/>
      <c r="AN1793" s="1453"/>
      <c r="AO1793" s="1453"/>
      <c r="AP1793" s="1453"/>
      <c r="AQ1793" s="1453"/>
      <c r="AR1793" s="1454"/>
      <c r="AS1793" s="1453"/>
      <c r="AT1793" s="1453"/>
      <c r="AU1793" s="1453"/>
      <c r="AV1793" s="1453"/>
      <c r="AW1793" s="1453"/>
      <c r="AX1793" s="1453"/>
      <c r="AY1793" s="1453"/>
      <c r="AZ1793" s="1453"/>
      <c r="BA1793" s="1453"/>
      <c r="BB1793" s="1453"/>
      <c r="BC1793" s="1453"/>
      <c r="BD1793" s="1453"/>
      <c r="BE1793" s="1453"/>
      <c r="BF1793" s="1453"/>
      <c r="BG1793" s="1453"/>
      <c r="BH1793" s="1453"/>
      <c r="BI1793" s="1453"/>
      <c r="BJ1793" s="1453"/>
      <c r="BK1793" s="1453"/>
      <c r="BL1793" s="1453"/>
      <c r="BM1793" s="1453"/>
      <c r="BN1793" s="1453"/>
      <c r="BO1793" s="1453"/>
      <c r="BP1793" s="1453"/>
      <c r="BQ1793" s="1453"/>
      <c r="BR1793" s="1453"/>
      <c r="BS1793" s="1453"/>
      <c r="BT1793" s="1453"/>
      <c r="BU1793" s="1453"/>
      <c r="BV1793" s="1453"/>
      <c r="BW1793" s="1453"/>
      <c r="BX1793" s="1453"/>
      <c r="BY1793" s="1453"/>
      <c r="BZ1793" s="1453"/>
      <c r="CA1793" s="1453"/>
      <c r="CB1793" s="1453"/>
      <c r="CC1793" s="1453"/>
      <c r="CD1793" s="1453"/>
      <c r="CE1793" s="1453"/>
      <c r="CF1793" s="1453"/>
      <c r="CG1793" s="1453"/>
      <c r="CH1793" s="1453"/>
      <c r="CI1793" s="1453"/>
      <c r="CJ1793" s="1453"/>
      <c r="CK1793" s="1453"/>
      <c r="CL1793" s="1453"/>
      <c r="CM1793" s="1453"/>
      <c r="CN1793" s="1453"/>
      <c r="CO1793" s="1453"/>
      <c r="CP1793" s="1453"/>
      <c r="CQ1793" s="1453"/>
      <c r="CR1793" s="1453"/>
      <c r="CS1793" s="1453"/>
      <c r="CT1793" s="1453"/>
      <c r="CU1793" s="1453"/>
      <c r="CV1793" s="1453"/>
      <c r="CW1793" s="1453"/>
      <c r="CX1793" s="1453"/>
      <c r="CY1793" s="1453"/>
      <c r="CZ1793" s="1453"/>
      <c r="DA1793" s="1453"/>
      <c r="DB1793" s="1453"/>
      <c r="DC1793" s="1453"/>
      <c r="DD1793" s="1453"/>
      <c r="DE1793" s="1453"/>
      <c r="DF1793" s="1453"/>
      <c r="DG1793" s="1453"/>
      <c r="DH1793" s="1453"/>
      <c r="DI1793" s="1453"/>
      <c r="DJ1793" s="1453"/>
      <c r="DK1793" s="1453"/>
      <c r="DL1793" s="1453"/>
      <c r="DM1793" s="1453"/>
      <c r="DN1793" s="1453"/>
      <c r="DO1793" s="1453"/>
      <c r="DP1793" s="1453"/>
      <c r="DQ1793" s="1453"/>
      <c r="DR1793" s="1453"/>
      <c r="DS1793" s="1453"/>
      <c r="DT1793" s="1453"/>
    </row>
    <row r="1794" spans="1:124" s="1543" customFormat="1" ht="21.9" customHeight="1" x14ac:dyDescent="0.3">
      <c r="A1794" s="1453"/>
      <c r="B1794" s="1453"/>
      <c r="C1794" s="1514"/>
      <c r="D1794" s="1514"/>
      <c r="E1794" s="1514"/>
      <c r="F1794" s="1848"/>
      <c r="G1794" s="1930"/>
      <c r="H1794" s="1516"/>
      <c r="I1794" s="1537"/>
      <c r="J1794" s="1537"/>
      <c r="K1794" s="1453"/>
      <c r="L1794" s="1453"/>
      <c r="M1794" s="1453"/>
      <c r="N1794" s="1514"/>
      <c r="O1794" s="1453"/>
      <c r="P1794" s="1453"/>
      <c r="Q1794" s="1453"/>
      <c r="R1794" s="1453"/>
      <c r="S1794" s="1453"/>
      <c r="T1794" s="1452"/>
      <c r="U1794"/>
      <c r="V1794"/>
      <c r="W1794" s="1453"/>
      <c r="X1794" s="1453"/>
      <c r="Y1794" s="1453"/>
      <c r="Z1794" s="1453"/>
      <c r="AA1794" s="1453"/>
      <c r="AB1794" s="1453"/>
      <c r="AC1794" s="1453"/>
      <c r="AD1794" s="1453"/>
      <c r="AE1794" s="1453"/>
      <c r="AF1794" s="1453"/>
      <c r="AG1794" s="1453"/>
      <c r="AH1794" s="1453"/>
      <c r="AI1794" s="1453"/>
      <c r="AJ1794" s="1453"/>
      <c r="AK1794" s="1453"/>
      <c r="AL1794" s="1453"/>
      <c r="AM1794" s="1453"/>
      <c r="AN1794" s="1453"/>
      <c r="AO1794" s="1453"/>
      <c r="AP1794" s="1453"/>
      <c r="AQ1794" s="1453"/>
      <c r="AR1794" s="1454"/>
      <c r="AS1794" s="1453"/>
      <c r="AT1794" s="1453"/>
      <c r="AU1794" s="1453"/>
      <c r="AV1794" s="1453"/>
      <c r="AW1794" s="1453"/>
      <c r="AX1794" s="1453"/>
      <c r="AY1794" s="1453"/>
      <c r="AZ1794" s="1453"/>
      <c r="BA1794" s="1453"/>
      <c r="BB1794" s="1453"/>
      <c r="BC1794" s="1453"/>
      <c r="BD1794" s="1453"/>
      <c r="BE1794" s="1453"/>
      <c r="BF1794" s="1453"/>
      <c r="BG1794" s="1453"/>
      <c r="BH1794" s="1453"/>
      <c r="BI1794" s="1453"/>
      <c r="BJ1794" s="1453"/>
      <c r="BK1794" s="1453"/>
      <c r="BL1794" s="1453"/>
      <c r="BM1794" s="1453"/>
      <c r="BN1794" s="1453"/>
      <c r="BO1794" s="1453"/>
      <c r="BP1794" s="1453"/>
      <c r="BQ1794" s="1453"/>
      <c r="BR1794" s="1453"/>
      <c r="BS1794" s="1453"/>
      <c r="BT1794" s="1453"/>
      <c r="BU1794" s="1453"/>
      <c r="BV1794" s="1453"/>
      <c r="BW1794" s="1453"/>
      <c r="BX1794" s="1453"/>
      <c r="BY1794" s="1453"/>
      <c r="BZ1794" s="1453"/>
      <c r="CA1794" s="1453"/>
      <c r="CB1794" s="1453"/>
      <c r="CC1794" s="1453"/>
      <c r="CD1794" s="1453"/>
      <c r="CE1794" s="1453"/>
      <c r="CF1794" s="1453"/>
      <c r="CG1794" s="1453"/>
      <c r="CH1794" s="1453"/>
      <c r="CI1794" s="1453"/>
      <c r="CJ1794" s="1453"/>
      <c r="CK1794" s="1453"/>
      <c r="CL1794" s="1453"/>
      <c r="CM1794" s="1453"/>
      <c r="CN1794" s="1453"/>
      <c r="CO1794" s="1453"/>
      <c r="CP1794" s="1453"/>
      <c r="CQ1794" s="1453"/>
      <c r="CR1794" s="1453"/>
      <c r="CS1794" s="1453"/>
      <c r="CT1794" s="1453"/>
      <c r="CU1794" s="1453"/>
      <c r="CV1794" s="1453"/>
      <c r="CW1794" s="1453"/>
      <c r="CX1794" s="1453"/>
      <c r="CY1794" s="1453"/>
      <c r="CZ1794" s="1453"/>
      <c r="DA1794" s="1453"/>
      <c r="DB1794" s="1453"/>
      <c r="DC1794" s="1453"/>
      <c r="DD1794" s="1453"/>
      <c r="DE1794" s="1453"/>
      <c r="DF1794" s="1453"/>
      <c r="DG1794" s="1453"/>
      <c r="DH1794" s="1453"/>
      <c r="DI1794" s="1453"/>
      <c r="DJ1794" s="1453"/>
      <c r="DK1794" s="1453"/>
      <c r="DL1794" s="1453"/>
      <c r="DM1794" s="1453"/>
      <c r="DN1794" s="1453"/>
      <c r="DO1794" s="1453"/>
      <c r="DP1794" s="1453"/>
      <c r="DQ1794" s="1453"/>
      <c r="DR1794" s="1453"/>
      <c r="DS1794" s="1453"/>
      <c r="DT1794" s="1453"/>
    </row>
    <row r="1795" spans="1:124" s="1543" customFormat="1" ht="21.9" customHeight="1" x14ac:dyDescent="0.3">
      <c r="A1795" s="1453"/>
      <c r="B1795" s="1453"/>
      <c r="C1795" s="1514"/>
      <c r="D1795" s="1514"/>
      <c r="E1795" s="1514"/>
      <c r="F1795" s="1848"/>
      <c r="G1795" s="1930"/>
      <c r="H1795" s="1516"/>
      <c r="I1795" s="1537"/>
      <c r="J1795" s="1537"/>
      <c r="K1795" s="1453"/>
      <c r="L1795" s="1453"/>
      <c r="M1795" s="1453"/>
      <c r="N1795" s="1514"/>
      <c r="O1795" s="1453"/>
      <c r="P1795" s="1453"/>
      <c r="Q1795" s="1453"/>
      <c r="R1795" s="1453"/>
      <c r="S1795" s="1453"/>
      <c r="T1795" s="1452"/>
      <c r="U1795"/>
      <c r="V1795"/>
      <c r="W1795" s="1453"/>
      <c r="X1795" s="1453"/>
      <c r="Y1795" s="1453"/>
      <c r="Z1795" s="1453"/>
      <c r="AA1795" s="1453"/>
      <c r="AB1795" s="1453"/>
      <c r="AC1795" s="1453"/>
      <c r="AD1795" s="1453"/>
      <c r="AE1795" s="1453"/>
      <c r="AF1795" s="1453"/>
      <c r="AG1795" s="1453"/>
      <c r="AH1795" s="1453"/>
      <c r="AI1795" s="1453"/>
      <c r="AJ1795" s="1453"/>
      <c r="AK1795" s="1453"/>
      <c r="AL1795" s="1453"/>
      <c r="AM1795" s="1453"/>
      <c r="AN1795" s="1453"/>
      <c r="AO1795" s="1453"/>
      <c r="AP1795" s="1453"/>
      <c r="AQ1795" s="1453"/>
      <c r="AR1795" s="1454"/>
      <c r="AS1795" s="1453"/>
      <c r="AT1795" s="1453"/>
      <c r="AU1795" s="1453"/>
      <c r="AV1795" s="1453"/>
      <c r="AW1795" s="1453"/>
      <c r="AX1795" s="1453"/>
      <c r="AY1795" s="1453"/>
      <c r="AZ1795" s="1453"/>
      <c r="BA1795" s="1453"/>
      <c r="BB1795" s="1453"/>
      <c r="BC1795" s="1453"/>
      <c r="BD1795" s="1453"/>
      <c r="BE1795" s="1453"/>
      <c r="BF1795" s="1453"/>
      <c r="BG1795" s="1453"/>
      <c r="BH1795" s="1453"/>
      <c r="BI1795" s="1453"/>
      <c r="BJ1795" s="1453"/>
      <c r="BK1795" s="1453"/>
      <c r="BL1795" s="1453"/>
      <c r="BM1795" s="1453"/>
      <c r="BN1795" s="1453"/>
      <c r="BO1795" s="1453"/>
      <c r="BP1795" s="1453"/>
      <c r="BQ1795" s="1453"/>
      <c r="BR1795" s="1453"/>
      <c r="BS1795" s="1453"/>
      <c r="BT1795" s="1453"/>
      <c r="BU1795" s="1453"/>
      <c r="BV1795" s="1453"/>
      <c r="BW1795" s="1453"/>
      <c r="BX1795" s="1453"/>
      <c r="BY1795" s="1453"/>
      <c r="BZ1795" s="1453"/>
      <c r="CA1795" s="1453"/>
      <c r="CB1795" s="1453"/>
      <c r="CC1795" s="1453"/>
      <c r="CD1795" s="1453"/>
      <c r="CE1795" s="1453"/>
      <c r="CF1795" s="1453"/>
      <c r="CG1795" s="1453"/>
      <c r="CH1795" s="1453"/>
      <c r="CI1795" s="1453"/>
      <c r="CJ1795" s="1453"/>
      <c r="CK1795" s="1453"/>
      <c r="CL1795" s="1453"/>
      <c r="CM1795" s="1453"/>
      <c r="CN1795" s="1453"/>
      <c r="CO1795" s="1453"/>
      <c r="CP1795" s="1453"/>
      <c r="CQ1795" s="1453"/>
      <c r="CR1795" s="1453"/>
      <c r="CS1795" s="1453"/>
      <c r="CT1795" s="1453"/>
      <c r="CU1795" s="1453"/>
      <c r="CV1795" s="1453"/>
      <c r="CW1795" s="1453"/>
      <c r="CX1795" s="1453"/>
      <c r="CY1795" s="1453"/>
      <c r="CZ1795" s="1453"/>
      <c r="DA1795" s="1453"/>
      <c r="DB1795" s="1453"/>
      <c r="DC1795" s="1453"/>
      <c r="DD1795" s="1453"/>
      <c r="DE1795" s="1453"/>
      <c r="DF1795" s="1453"/>
      <c r="DG1795" s="1453"/>
      <c r="DH1795" s="1453"/>
      <c r="DI1795" s="1453"/>
      <c r="DJ1795" s="1453"/>
      <c r="DK1795" s="1453"/>
      <c r="DL1795" s="1453"/>
      <c r="DM1795" s="1453"/>
      <c r="DN1795" s="1453"/>
      <c r="DO1795" s="1453"/>
      <c r="DP1795" s="1453"/>
      <c r="DQ1795" s="1453"/>
      <c r="DR1795" s="1453"/>
      <c r="DS1795" s="1453"/>
      <c r="DT1795" s="1453"/>
    </row>
    <row r="1796" spans="1:124" s="1543" customFormat="1" ht="21.9" customHeight="1" x14ac:dyDescent="0.3">
      <c r="A1796" s="1453"/>
      <c r="B1796" s="1453"/>
      <c r="C1796" s="1514"/>
      <c r="D1796" s="1514"/>
      <c r="E1796" s="1514"/>
      <c r="F1796" s="1848"/>
      <c r="G1796" s="1930"/>
      <c r="H1796" s="1516"/>
      <c r="I1796" s="1537"/>
      <c r="J1796" s="1537"/>
      <c r="K1796" s="1453"/>
      <c r="L1796" s="1453"/>
      <c r="M1796" s="1453"/>
      <c r="N1796" s="1514"/>
      <c r="O1796" s="1453"/>
      <c r="P1796" s="1453"/>
      <c r="Q1796" s="1453"/>
      <c r="R1796" s="1453"/>
      <c r="S1796" s="1453"/>
      <c r="T1796" s="1452"/>
      <c r="U1796"/>
      <c r="V1796"/>
      <c r="W1796" s="1453"/>
      <c r="X1796" s="1453"/>
      <c r="Y1796" s="1453"/>
      <c r="Z1796" s="1453"/>
      <c r="AA1796" s="1453"/>
      <c r="AB1796" s="1453"/>
      <c r="AC1796" s="1453"/>
      <c r="AD1796" s="1453"/>
      <c r="AE1796" s="1453"/>
      <c r="AF1796" s="1453"/>
      <c r="AG1796" s="1453"/>
      <c r="AH1796" s="1453"/>
      <c r="AI1796" s="1453"/>
      <c r="AJ1796" s="1453"/>
      <c r="AK1796" s="1453"/>
      <c r="AL1796" s="1453"/>
      <c r="AM1796" s="1453"/>
      <c r="AN1796" s="1453"/>
      <c r="AO1796" s="1453"/>
      <c r="AP1796" s="1453"/>
      <c r="AQ1796" s="1453"/>
      <c r="AR1796" s="1454"/>
      <c r="AS1796" s="1453"/>
      <c r="AT1796" s="1453"/>
      <c r="AU1796" s="1453"/>
      <c r="AV1796" s="1453"/>
      <c r="AW1796" s="1453"/>
      <c r="AX1796" s="1453"/>
      <c r="AY1796" s="1453"/>
      <c r="AZ1796" s="1453"/>
      <c r="BA1796" s="1453"/>
      <c r="BB1796" s="1453"/>
      <c r="BC1796" s="1453"/>
      <c r="BD1796" s="1453"/>
      <c r="BE1796" s="1453"/>
      <c r="BF1796" s="1453"/>
      <c r="BG1796" s="1453"/>
      <c r="BH1796" s="1453"/>
      <c r="BI1796" s="1453"/>
      <c r="BJ1796" s="1453"/>
      <c r="BK1796" s="1453"/>
      <c r="BL1796" s="1453"/>
      <c r="BM1796" s="1453"/>
      <c r="BN1796" s="1453"/>
      <c r="BO1796" s="1453"/>
      <c r="BP1796" s="1453"/>
      <c r="BQ1796" s="1453"/>
      <c r="BR1796" s="1453"/>
      <c r="BS1796" s="1453"/>
      <c r="BT1796" s="1453"/>
      <c r="BU1796" s="1453"/>
      <c r="BV1796" s="1453"/>
      <c r="BW1796" s="1453"/>
      <c r="BX1796" s="1453"/>
      <c r="BY1796" s="1453"/>
      <c r="BZ1796" s="1453"/>
      <c r="CA1796" s="1453"/>
      <c r="CB1796" s="1453"/>
      <c r="CC1796" s="1453"/>
      <c r="CD1796" s="1453"/>
      <c r="CE1796" s="1453"/>
      <c r="CF1796" s="1453"/>
      <c r="CG1796" s="1453"/>
      <c r="CH1796" s="1453"/>
      <c r="CI1796" s="1453"/>
      <c r="CJ1796" s="1453"/>
      <c r="CK1796" s="1453"/>
      <c r="CL1796" s="1453"/>
      <c r="CM1796" s="1453"/>
      <c r="CN1796" s="1453"/>
      <c r="CO1796" s="1453"/>
      <c r="CP1796" s="1453"/>
      <c r="CQ1796" s="1453"/>
      <c r="CR1796" s="1453"/>
      <c r="CS1796" s="1453"/>
      <c r="CT1796" s="1453"/>
      <c r="CU1796" s="1453"/>
      <c r="CV1796" s="1453"/>
      <c r="CW1796" s="1453"/>
      <c r="CX1796" s="1453"/>
      <c r="CY1796" s="1453"/>
      <c r="CZ1796" s="1453"/>
      <c r="DA1796" s="1453"/>
      <c r="DB1796" s="1453"/>
      <c r="DC1796" s="1453"/>
      <c r="DD1796" s="1453"/>
      <c r="DE1796" s="1453"/>
      <c r="DF1796" s="1453"/>
      <c r="DG1796" s="1453"/>
      <c r="DH1796" s="1453"/>
      <c r="DI1796" s="1453"/>
      <c r="DJ1796" s="1453"/>
      <c r="DK1796" s="1453"/>
      <c r="DL1796" s="1453"/>
      <c r="DM1796" s="1453"/>
      <c r="DN1796" s="1453"/>
      <c r="DO1796" s="1453"/>
      <c r="DP1796" s="1453"/>
      <c r="DQ1796" s="1453"/>
      <c r="DR1796" s="1453"/>
      <c r="DS1796" s="1453"/>
      <c r="DT1796" s="1453"/>
    </row>
    <row r="1797" spans="1:124" s="1543" customFormat="1" ht="21.9" customHeight="1" x14ac:dyDescent="0.3">
      <c r="A1797" s="1453"/>
      <c r="B1797" s="1453"/>
      <c r="C1797" s="1514"/>
      <c r="D1797" s="1514"/>
      <c r="E1797" s="1514"/>
      <c r="F1797" s="1848"/>
      <c r="G1797" s="1930"/>
      <c r="H1797" s="1516"/>
      <c r="I1797" s="1537"/>
      <c r="J1797" s="1537"/>
      <c r="K1797" s="1453"/>
      <c r="L1797" s="1453"/>
      <c r="M1797" s="1453"/>
      <c r="N1797" s="1514"/>
      <c r="O1797" s="1453"/>
      <c r="P1797" s="1453"/>
      <c r="Q1797" s="1453"/>
      <c r="R1797" s="1453"/>
      <c r="S1797" s="1453"/>
      <c r="T1797" s="1452"/>
      <c r="U1797"/>
      <c r="V1797"/>
      <c r="W1797" s="1453"/>
      <c r="X1797" s="1453"/>
      <c r="Y1797" s="1453"/>
      <c r="Z1797" s="1453"/>
      <c r="AA1797" s="1453"/>
      <c r="AB1797" s="1453"/>
      <c r="AC1797" s="1453"/>
      <c r="AD1797" s="1453"/>
      <c r="AE1797" s="1453"/>
      <c r="AF1797" s="1453"/>
      <c r="AG1797" s="1453"/>
      <c r="AH1797" s="1453"/>
      <c r="AI1797" s="1453"/>
      <c r="AJ1797" s="1453"/>
      <c r="AK1797" s="1453"/>
      <c r="AL1797" s="1453"/>
      <c r="AM1797" s="1453"/>
      <c r="AN1797" s="1453"/>
      <c r="AO1797" s="1453"/>
      <c r="AP1797" s="1453"/>
      <c r="AQ1797" s="1453"/>
      <c r="AR1797" s="1454"/>
      <c r="AS1797" s="1453"/>
      <c r="AT1797" s="1453"/>
      <c r="AU1797" s="1453"/>
      <c r="AV1797" s="1453"/>
      <c r="AW1797" s="1453"/>
      <c r="AX1797" s="1453"/>
      <c r="AY1797" s="1453"/>
      <c r="AZ1797" s="1453"/>
      <c r="BA1797" s="1453"/>
      <c r="BB1797" s="1453"/>
      <c r="BC1797" s="1453"/>
      <c r="BD1797" s="1453"/>
      <c r="BE1797" s="1453"/>
      <c r="BF1797" s="1453"/>
      <c r="BG1797" s="1453"/>
      <c r="BH1797" s="1453"/>
      <c r="BI1797" s="1453"/>
      <c r="BJ1797" s="1453"/>
      <c r="BK1797" s="1453"/>
      <c r="BL1797" s="1453"/>
      <c r="BM1797" s="1453"/>
      <c r="BN1797" s="1453"/>
      <c r="BO1797" s="1453"/>
      <c r="BP1797" s="1453"/>
      <c r="BQ1797" s="1453"/>
      <c r="BR1797" s="1453"/>
      <c r="BS1797" s="1453"/>
      <c r="BT1797" s="1453"/>
      <c r="BU1797" s="1453"/>
      <c r="BV1797" s="1453"/>
      <c r="BW1797" s="1453"/>
      <c r="BX1797" s="1453"/>
      <c r="BY1797" s="1453"/>
      <c r="BZ1797" s="1453"/>
      <c r="CA1797" s="1453"/>
      <c r="CB1797" s="1453"/>
      <c r="CC1797" s="1453"/>
      <c r="CD1797" s="1453"/>
      <c r="CE1797" s="1453"/>
      <c r="CF1797" s="1453"/>
      <c r="CG1797" s="1453"/>
      <c r="CH1797" s="1453"/>
      <c r="CI1797" s="1453"/>
      <c r="CJ1797" s="1453"/>
      <c r="CK1797" s="1453"/>
      <c r="CL1797" s="1453"/>
      <c r="CM1797" s="1453"/>
      <c r="CN1797" s="1453"/>
      <c r="CO1797" s="1453"/>
      <c r="CP1797" s="1453"/>
      <c r="CQ1797" s="1453"/>
      <c r="CR1797" s="1453"/>
      <c r="CS1797" s="1453"/>
      <c r="CT1797" s="1453"/>
      <c r="CU1797" s="1453"/>
      <c r="CV1797" s="1453"/>
      <c r="CW1797" s="1453"/>
      <c r="CX1797" s="1453"/>
      <c r="CY1797" s="1453"/>
      <c r="CZ1797" s="1453"/>
      <c r="DA1797" s="1453"/>
      <c r="DB1797" s="1453"/>
      <c r="DC1797" s="1453"/>
      <c r="DD1797" s="1453"/>
      <c r="DE1797" s="1453"/>
      <c r="DF1797" s="1453"/>
      <c r="DG1797" s="1453"/>
      <c r="DH1797" s="1453"/>
      <c r="DI1797" s="1453"/>
      <c r="DJ1797" s="1453"/>
      <c r="DK1797" s="1453"/>
      <c r="DL1797" s="1453"/>
      <c r="DM1797" s="1453"/>
      <c r="DN1797" s="1453"/>
      <c r="DO1797" s="1453"/>
      <c r="DP1797" s="1453"/>
      <c r="DQ1797" s="1453"/>
      <c r="DR1797" s="1453"/>
      <c r="DS1797" s="1453"/>
      <c r="DT1797" s="1453"/>
    </row>
    <row r="1798" spans="1:124" s="1543" customFormat="1" ht="21.9" customHeight="1" x14ac:dyDescent="0.3">
      <c r="A1798" s="1453"/>
      <c r="B1798" s="1453"/>
      <c r="C1798" s="1514"/>
      <c r="D1798" s="1514"/>
      <c r="E1798" s="1514"/>
      <c r="F1798" s="1848"/>
      <c r="G1798" s="1930"/>
      <c r="H1798" s="1516"/>
      <c r="I1798" s="1537"/>
      <c r="J1798" s="1537"/>
      <c r="K1798" s="1453"/>
      <c r="L1798" s="1453"/>
      <c r="M1798" s="1453"/>
      <c r="N1798" s="1514"/>
      <c r="O1798" s="1453"/>
      <c r="P1798" s="1453"/>
      <c r="Q1798" s="1453"/>
      <c r="R1798" s="1453"/>
      <c r="S1798" s="1453"/>
      <c r="T1798" s="1452"/>
      <c r="U1798"/>
      <c r="V1798"/>
      <c r="W1798" s="1453"/>
      <c r="X1798" s="1453"/>
      <c r="Y1798" s="1453"/>
      <c r="Z1798" s="1453"/>
      <c r="AA1798" s="1453"/>
      <c r="AB1798" s="1453"/>
      <c r="AC1798" s="1453"/>
      <c r="AD1798" s="1453"/>
      <c r="AE1798" s="1453"/>
      <c r="AF1798" s="1453"/>
      <c r="AG1798" s="1453"/>
      <c r="AH1798" s="1453"/>
      <c r="AI1798" s="1453"/>
      <c r="AJ1798" s="1453"/>
      <c r="AK1798" s="1453"/>
      <c r="AL1798" s="1453"/>
      <c r="AM1798" s="1453"/>
      <c r="AN1798" s="1453"/>
      <c r="AO1798" s="1453"/>
      <c r="AP1798" s="1453"/>
      <c r="AQ1798" s="1453"/>
      <c r="AR1798" s="1454"/>
      <c r="AS1798" s="1453"/>
      <c r="AT1798" s="1453"/>
      <c r="AU1798" s="1453"/>
      <c r="AV1798" s="1453"/>
      <c r="AW1798" s="1453"/>
      <c r="AX1798" s="1453"/>
      <c r="AY1798" s="1453"/>
      <c r="AZ1798" s="1453"/>
      <c r="BA1798" s="1453"/>
      <c r="BB1798" s="1453"/>
      <c r="BC1798" s="1453"/>
      <c r="BD1798" s="1453"/>
      <c r="BE1798" s="1453"/>
      <c r="BF1798" s="1453"/>
      <c r="BG1798" s="1453"/>
      <c r="BH1798" s="1453"/>
      <c r="BI1798" s="1453"/>
      <c r="BJ1798" s="1453"/>
      <c r="BK1798" s="1453"/>
      <c r="BL1798" s="1453"/>
      <c r="BM1798" s="1453"/>
      <c r="BN1798" s="1453"/>
      <c r="BO1798" s="1453"/>
      <c r="BP1798" s="1453"/>
      <c r="BQ1798" s="1453"/>
      <c r="BR1798" s="1453"/>
      <c r="BS1798" s="1453"/>
      <c r="BT1798" s="1453"/>
      <c r="BU1798" s="1453"/>
      <c r="BV1798" s="1453"/>
      <c r="BW1798" s="1453"/>
      <c r="BX1798" s="1453"/>
      <c r="BY1798" s="1453"/>
      <c r="BZ1798" s="1453"/>
      <c r="CA1798" s="1453"/>
      <c r="CB1798" s="1453"/>
      <c r="CC1798" s="1453"/>
      <c r="CD1798" s="1453"/>
      <c r="CE1798" s="1453"/>
      <c r="CF1798" s="1453"/>
      <c r="CG1798" s="1453"/>
      <c r="CH1798" s="1453"/>
      <c r="CI1798" s="1453"/>
      <c r="CJ1798" s="1453"/>
      <c r="CK1798" s="1453"/>
      <c r="CL1798" s="1453"/>
      <c r="CM1798" s="1453"/>
      <c r="CN1798" s="1453"/>
      <c r="CO1798" s="1453"/>
      <c r="CP1798" s="1453"/>
      <c r="CQ1798" s="1453"/>
      <c r="CR1798" s="1453"/>
      <c r="CS1798" s="1453"/>
      <c r="CT1798" s="1453"/>
      <c r="CU1798" s="1453"/>
      <c r="CV1798" s="1453"/>
      <c r="CW1798" s="1453"/>
      <c r="CX1798" s="1453"/>
      <c r="CY1798" s="1453"/>
      <c r="CZ1798" s="1453"/>
      <c r="DA1798" s="1453"/>
      <c r="DB1798" s="1453"/>
      <c r="DC1798" s="1453"/>
      <c r="DD1798" s="1453"/>
      <c r="DE1798" s="1453"/>
      <c r="DF1798" s="1453"/>
      <c r="DG1798" s="1453"/>
      <c r="DH1798" s="1453"/>
      <c r="DI1798" s="1453"/>
      <c r="DJ1798" s="1453"/>
      <c r="DK1798" s="1453"/>
      <c r="DL1798" s="1453"/>
      <c r="DM1798" s="1453"/>
      <c r="DN1798" s="1453"/>
      <c r="DO1798" s="1453"/>
      <c r="DP1798" s="1453"/>
      <c r="DQ1798" s="1453"/>
      <c r="DR1798" s="1453"/>
      <c r="DS1798" s="1453"/>
      <c r="DT1798" s="1453"/>
    </row>
    <row r="1799" spans="1:124" s="1543" customFormat="1" ht="21.9" customHeight="1" x14ac:dyDescent="0.3">
      <c r="A1799" s="1453"/>
      <c r="B1799" s="1453"/>
      <c r="C1799" s="1514"/>
      <c r="D1799" s="1514"/>
      <c r="E1799" s="1514"/>
      <c r="F1799" s="1848"/>
      <c r="G1799" s="1930"/>
      <c r="H1799" s="1516"/>
      <c r="I1799" s="1537"/>
      <c r="J1799" s="1537"/>
      <c r="K1799" s="1453"/>
      <c r="L1799" s="1453"/>
      <c r="M1799" s="1453"/>
      <c r="N1799" s="1514"/>
      <c r="O1799" s="1453"/>
      <c r="P1799" s="1453"/>
      <c r="Q1799" s="1453"/>
      <c r="R1799" s="1453"/>
      <c r="S1799" s="1453"/>
      <c r="T1799" s="1452"/>
      <c r="U1799"/>
      <c r="V1799"/>
      <c r="W1799" s="1453"/>
      <c r="X1799" s="1453"/>
      <c r="Y1799" s="1453"/>
      <c r="Z1799" s="1453"/>
      <c r="AA1799" s="1453"/>
      <c r="AB1799" s="1453"/>
      <c r="AC1799" s="1453"/>
      <c r="AD1799" s="1453"/>
      <c r="AE1799" s="1453"/>
      <c r="AF1799" s="1453"/>
      <c r="AG1799" s="1453"/>
      <c r="AH1799" s="1453"/>
      <c r="AI1799" s="1453"/>
      <c r="AJ1799" s="1453"/>
      <c r="AK1799" s="1453"/>
      <c r="AL1799" s="1453"/>
      <c r="AM1799" s="1453"/>
      <c r="AN1799" s="1453"/>
      <c r="AO1799" s="1453"/>
      <c r="AP1799" s="1453"/>
      <c r="AQ1799" s="1453"/>
      <c r="AR1799" s="1454"/>
      <c r="AS1799" s="1453"/>
      <c r="AT1799" s="1453"/>
      <c r="AU1799" s="1453"/>
      <c r="AV1799" s="1453"/>
      <c r="AW1799" s="1453"/>
      <c r="AX1799" s="1453"/>
      <c r="AY1799" s="1453"/>
      <c r="AZ1799" s="1453"/>
      <c r="BA1799" s="1453"/>
      <c r="BB1799" s="1453"/>
      <c r="BC1799" s="1453"/>
      <c r="BD1799" s="1453"/>
      <c r="BE1799" s="1453"/>
      <c r="BF1799" s="1453"/>
      <c r="BG1799" s="1453"/>
      <c r="BH1799" s="1453"/>
      <c r="BI1799" s="1453"/>
      <c r="BJ1799" s="1453"/>
      <c r="BK1799" s="1453"/>
      <c r="BL1799" s="1453"/>
      <c r="BM1799" s="1453"/>
      <c r="BN1799" s="1453"/>
      <c r="BO1799" s="1453"/>
      <c r="BP1799" s="1453"/>
      <c r="BQ1799" s="1453"/>
      <c r="BR1799" s="1453"/>
      <c r="BS1799" s="1453"/>
      <c r="BT1799" s="1453"/>
      <c r="BU1799" s="1453"/>
      <c r="BV1799" s="1453"/>
      <c r="BW1799" s="1453"/>
      <c r="BX1799" s="1453"/>
      <c r="BY1799" s="1453"/>
      <c r="BZ1799" s="1453"/>
      <c r="CA1799" s="1453"/>
      <c r="CB1799" s="1453"/>
      <c r="CC1799" s="1453"/>
      <c r="CD1799" s="1453"/>
      <c r="CE1799" s="1453"/>
      <c r="CF1799" s="1453"/>
      <c r="CG1799" s="1453"/>
      <c r="CH1799" s="1453"/>
      <c r="CI1799" s="1453"/>
      <c r="CJ1799" s="1453"/>
      <c r="CK1799" s="1453"/>
      <c r="CL1799" s="1453"/>
      <c r="CM1799" s="1453"/>
      <c r="CN1799" s="1453"/>
      <c r="CO1799" s="1453"/>
      <c r="CP1799" s="1453"/>
      <c r="CQ1799" s="1453"/>
      <c r="CR1799" s="1453"/>
      <c r="CS1799" s="1453"/>
      <c r="CT1799" s="1453"/>
      <c r="CU1799" s="1453"/>
      <c r="CV1799" s="1453"/>
      <c r="CW1799" s="1453"/>
      <c r="CX1799" s="1453"/>
      <c r="CY1799" s="1453"/>
      <c r="CZ1799" s="1453"/>
      <c r="DA1799" s="1453"/>
      <c r="DB1799" s="1453"/>
      <c r="DC1799" s="1453"/>
      <c r="DD1799" s="1453"/>
      <c r="DE1799" s="1453"/>
      <c r="DF1799" s="1453"/>
      <c r="DG1799" s="1453"/>
      <c r="DH1799" s="1453"/>
      <c r="DI1799" s="1453"/>
      <c r="DJ1799" s="1453"/>
      <c r="DK1799" s="1453"/>
      <c r="DL1799" s="1453"/>
      <c r="DM1799" s="1453"/>
      <c r="DN1799" s="1453"/>
      <c r="DO1799" s="1453"/>
      <c r="DP1799" s="1453"/>
      <c r="DQ1799" s="1453"/>
      <c r="DR1799" s="1453"/>
      <c r="DS1799" s="1453"/>
      <c r="DT1799" s="1453"/>
    </row>
    <row r="1800" spans="1:124" s="1543" customFormat="1" ht="21.9" customHeight="1" x14ac:dyDescent="0.3">
      <c r="A1800" s="1453"/>
      <c r="B1800" s="1453"/>
      <c r="C1800" s="1514"/>
      <c r="D1800" s="1514"/>
      <c r="E1800" s="1514"/>
      <c r="F1800" s="1848"/>
      <c r="G1800" s="1930"/>
      <c r="H1800" s="1516"/>
      <c r="I1800" s="1537"/>
      <c r="J1800" s="1537"/>
      <c r="K1800" s="1453"/>
      <c r="L1800" s="1453"/>
      <c r="M1800" s="1453"/>
      <c r="N1800" s="1514"/>
      <c r="O1800" s="1453"/>
      <c r="P1800" s="1453"/>
      <c r="Q1800" s="1453"/>
      <c r="R1800" s="1453"/>
      <c r="S1800" s="1453"/>
      <c r="T1800" s="1452"/>
      <c r="U1800"/>
      <c r="V1800"/>
      <c r="W1800" s="1453"/>
      <c r="X1800" s="1453"/>
      <c r="Y1800" s="1453"/>
      <c r="Z1800" s="1453"/>
      <c r="AA1800" s="1453"/>
      <c r="AB1800" s="1453"/>
      <c r="AC1800" s="1453"/>
      <c r="AD1800" s="1453"/>
      <c r="AE1800" s="1453"/>
      <c r="AF1800" s="1453"/>
      <c r="AG1800" s="1453"/>
      <c r="AH1800" s="1453"/>
      <c r="AI1800" s="1453"/>
      <c r="AJ1800" s="1453"/>
      <c r="AK1800" s="1453"/>
      <c r="AL1800" s="1453"/>
      <c r="AM1800" s="1453"/>
      <c r="AN1800" s="1453"/>
      <c r="AO1800" s="1453"/>
      <c r="AP1800" s="1453"/>
      <c r="AQ1800" s="1453"/>
      <c r="AR1800" s="1454"/>
      <c r="AS1800" s="1453"/>
      <c r="AT1800" s="1453"/>
      <c r="AU1800" s="1453"/>
      <c r="AV1800" s="1453"/>
      <c r="AW1800" s="1453"/>
      <c r="AX1800" s="1453"/>
      <c r="AY1800" s="1453"/>
      <c r="AZ1800" s="1453"/>
      <c r="BA1800" s="1453"/>
      <c r="BB1800" s="1453"/>
      <c r="BC1800" s="1453"/>
      <c r="BD1800" s="1453"/>
      <c r="BE1800" s="1453"/>
      <c r="BF1800" s="1453"/>
      <c r="BG1800" s="1453"/>
      <c r="BH1800" s="1453"/>
      <c r="BI1800" s="1453"/>
      <c r="BJ1800" s="1453"/>
      <c r="BK1800" s="1453"/>
      <c r="BL1800" s="1453"/>
      <c r="BM1800" s="1453"/>
      <c r="BN1800" s="1453"/>
      <c r="BO1800" s="1453"/>
      <c r="BP1800" s="1453"/>
      <c r="BQ1800" s="1453"/>
      <c r="BR1800" s="1453"/>
      <c r="BS1800" s="1453"/>
      <c r="BT1800" s="1453"/>
      <c r="BU1800" s="1453"/>
      <c r="BV1800" s="1453"/>
      <c r="BW1800" s="1453"/>
      <c r="BX1800" s="1453"/>
      <c r="BY1800" s="1453"/>
      <c r="BZ1800" s="1453"/>
      <c r="CA1800" s="1453"/>
      <c r="CB1800" s="1453"/>
      <c r="CC1800" s="1453"/>
      <c r="CD1800" s="1453"/>
      <c r="CE1800" s="1453"/>
      <c r="CF1800" s="1453"/>
      <c r="CG1800" s="1453"/>
      <c r="CH1800" s="1453"/>
      <c r="CI1800" s="1453"/>
      <c r="CJ1800" s="1453"/>
      <c r="CK1800" s="1453"/>
      <c r="CL1800" s="1453"/>
      <c r="CM1800" s="1453"/>
      <c r="CN1800" s="1453"/>
      <c r="CO1800" s="1453"/>
      <c r="CP1800" s="1453"/>
      <c r="CQ1800" s="1453"/>
      <c r="CR1800" s="1453"/>
      <c r="CS1800" s="1453"/>
      <c r="CT1800" s="1453"/>
      <c r="CU1800" s="1453"/>
      <c r="CV1800" s="1453"/>
      <c r="CW1800" s="1453"/>
      <c r="CX1800" s="1453"/>
      <c r="CY1800" s="1453"/>
      <c r="CZ1800" s="1453"/>
      <c r="DA1800" s="1453"/>
      <c r="DB1800" s="1453"/>
      <c r="DC1800" s="1453"/>
      <c r="DD1800" s="1453"/>
      <c r="DE1800" s="1453"/>
      <c r="DF1800" s="1453"/>
      <c r="DG1800" s="1453"/>
      <c r="DH1800" s="1453"/>
      <c r="DI1800" s="1453"/>
      <c r="DJ1800" s="1453"/>
      <c r="DK1800" s="1453"/>
      <c r="DL1800" s="1453"/>
      <c r="DM1800" s="1453"/>
      <c r="DN1800" s="1453"/>
      <c r="DO1800" s="1453"/>
      <c r="DP1800" s="1453"/>
      <c r="DQ1800" s="1453"/>
      <c r="DR1800" s="1453"/>
      <c r="DS1800" s="1453"/>
      <c r="DT1800" s="1453"/>
    </row>
    <row r="1801" spans="1:124" s="1543" customFormat="1" ht="21.9" customHeight="1" x14ac:dyDescent="0.3">
      <c r="A1801" s="1453"/>
      <c r="B1801" s="1453"/>
      <c r="C1801" s="1514"/>
      <c r="D1801" s="1514"/>
      <c r="E1801" s="1514"/>
      <c r="F1801" s="1848"/>
      <c r="G1801" s="1930"/>
      <c r="H1801" s="1516"/>
      <c r="I1801" s="1537"/>
      <c r="J1801" s="1537"/>
      <c r="K1801" s="1453"/>
      <c r="L1801" s="1453"/>
      <c r="M1801" s="1453"/>
      <c r="N1801" s="1514"/>
      <c r="O1801" s="1453"/>
      <c r="P1801" s="1453"/>
      <c r="Q1801" s="1453"/>
      <c r="R1801" s="1453"/>
      <c r="S1801" s="1453"/>
      <c r="T1801" s="1452"/>
      <c r="U1801"/>
      <c r="V1801"/>
      <c r="W1801" s="1453"/>
      <c r="X1801" s="1453"/>
      <c r="Y1801" s="1453"/>
      <c r="Z1801" s="1453"/>
      <c r="AA1801" s="1453"/>
      <c r="AB1801" s="1453"/>
      <c r="AC1801" s="1453"/>
      <c r="AD1801" s="1453"/>
      <c r="AE1801" s="1453"/>
      <c r="AF1801" s="1453"/>
      <c r="AG1801" s="1453"/>
      <c r="AH1801" s="1453"/>
      <c r="AI1801" s="1453"/>
      <c r="AJ1801" s="1453"/>
      <c r="AK1801" s="1453"/>
      <c r="AL1801" s="1453"/>
      <c r="AM1801" s="1453"/>
      <c r="AN1801" s="1453"/>
      <c r="AO1801" s="1453"/>
      <c r="AP1801" s="1453"/>
      <c r="AQ1801" s="1453"/>
      <c r="AR1801" s="1454"/>
      <c r="AS1801" s="1453"/>
      <c r="AT1801" s="1453"/>
      <c r="AU1801" s="1453"/>
      <c r="AV1801" s="1453"/>
      <c r="AW1801" s="1453"/>
      <c r="AX1801" s="1453"/>
      <c r="AY1801" s="1453"/>
      <c r="AZ1801" s="1453"/>
      <c r="BA1801" s="1453"/>
      <c r="BB1801" s="1453"/>
      <c r="BC1801" s="1453"/>
      <c r="BD1801" s="1453"/>
      <c r="BE1801" s="1453"/>
      <c r="BF1801" s="1453"/>
      <c r="BG1801" s="1453"/>
      <c r="BH1801" s="1453"/>
      <c r="BI1801" s="1453"/>
      <c r="BJ1801" s="1453"/>
      <c r="BK1801" s="1453"/>
      <c r="BL1801" s="1453"/>
      <c r="BM1801" s="1453"/>
      <c r="BN1801" s="1453"/>
      <c r="BO1801" s="1453"/>
      <c r="BP1801" s="1453"/>
      <c r="BQ1801" s="1453"/>
      <c r="BR1801" s="1453"/>
      <c r="BS1801" s="1453"/>
      <c r="BT1801" s="1453"/>
      <c r="BU1801" s="1453"/>
      <c r="BV1801" s="1453"/>
      <c r="BW1801" s="1453"/>
      <c r="BX1801" s="1453"/>
      <c r="BY1801" s="1453"/>
      <c r="BZ1801" s="1453"/>
      <c r="CA1801" s="1453"/>
      <c r="CB1801" s="1453"/>
      <c r="CC1801" s="1453"/>
      <c r="CD1801" s="1453"/>
      <c r="CE1801" s="1453"/>
      <c r="CF1801" s="1453"/>
      <c r="CG1801" s="1453"/>
      <c r="CH1801" s="1453"/>
      <c r="CI1801" s="1453"/>
      <c r="CJ1801" s="1453"/>
      <c r="CK1801" s="1453"/>
      <c r="CL1801" s="1453"/>
      <c r="CM1801" s="1453"/>
      <c r="CN1801" s="1453"/>
      <c r="CO1801" s="1453"/>
      <c r="CP1801" s="1453"/>
      <c r="CQ1801" s="1453"/>
      <c r="CR1801" s="1453"/>
      <c r="CS1801" s="1453"/>
      <c r="CT1801" s="1453"/>
      <c r="CU1801" s="1453"/>
      <c r="CV1801" s="1453"/>
      <c r="CW1801" s="1453"/>
      <c r="CX1801" s="1453"/>
      <c r="CY1801" s="1453"/>
      <c r="CZ1801" s="1453"/>
      <c r="DA1801" s="1453"/>
      <c r="DB1801" s="1453"/>
      <c r="DC1801" s="1453"/>
      <c r="DD1801" s="1453"/>
      <c r="DE1801" s="1453"/>
      <c r="DF1801" s="1453"/>
      <c r="DG1801" s="1453"/>
      <c r="DH1801" s="1453"/>
      <c r="DI1801" s="1453"/>
      <c r="DJ1801" s="1453"/>
      <c r="DK1801" s="1453"/>
      <c r="DL1801" s="1453"/>
      <c r="DM1801" s="1453"/>
      <c r="DN1801" s="1453"/>
      <c r="DO1801" s="1453"/>
      <c r="DP1801" s="1453"/>
      <c r="DQ1801" s="1453"/>
      <c r="DR1801" s="1453"/>
      <c r="DS1801" s="1453"/>
      <c r="DT1801" s="1453"/>
    </row>
    <row r="1802" spans="1:124" s="1543" customFormat="1" ht="21.9" customHeight="1" x14ac:dyDescent="0.3">
      <c r="A1802" s="1453"/>
      <c r="B1802" s="1453"/>
      <c r="C1802" s="1514"/>
      <c r="D1802" s="1514"/>
      <c r="E1802" s="1514"/>
      <c r="F1802" s="1848"/>
      <c r="G1802" s="1930"/>
      <c r="H1802" s="1516"/>
      <c r="I1802" s="1537"/>
      <c r="J1802" s="1537"/>
      <c r="K1802" s="1453"/>
      <c r="L1802" s="1453"/>
      <c r="M1802" s="1453"/>
      <c r="N1802" s="1514"/>
      <c r="O1802" s="1453"/>
      <c r="P1802" s="1453"/>
      <c r="Q1802" s="1453"/>
      <c r="R1802" s="1453"/>
      <c r="S1802" s="1453"/>
      <c r="T1802" s="1452"/>
      <c r="U1802"/>
      <c r="V1802"/>
      <c r="W1802" s="1453"/>
      <c r="X1802" s="1453"/>
      <c r="Y1802" s="1453"/>
      <c r="Z1802" s="1453"/>
      <c r="AA1802" s="1453"/>
      <c r="AB1802" s="1453"/>
      <c r="AC1802" s="1453"/>
      <c r="AD1802" s="1453"/>
      <c r="AE1802" s="1453"/>
      <c r="AF1802" s="1453"/>
      <c r="AG1802" s="1453"/>
      <c r="AH1802" s="1453"/>
      <c r="AI1802" s="1453"/>
      <c r="AJ1802" s="1453"/>
      <c r="AK1802" s="1453"/>
      <c r="AL1802" s="1453"/>
      <c r="AM1802" s="1453"/>
      <c r="AN1802" s="1453"/>
      <c r="AO1802" s="1453"/>
      <c r="AP1802" s="1453"/>
      <c r="AQ1802" s="1453"/>
      <c r="AR1802" s="1454"/>
      <c r="AS1802" s="1453"/>
      <c r="AT1802" s="1453"/>
      <c r="AU1802" s="1453"/>
      <c r="AV1802" s="1453"/>
      <c r="AW1802" s="1453"/>
      <c r="AX1802" s="1453"/>
      <c r="AY1802" s="1453"/>
      <c r="AZ1802" s="1453"/>
      <c r="BA1802" s="1453"/>
      <c r="BB1802" s="1453"/>
      <c r="BC1802" s="1453"/>
      <c r="BD1802" s="1453"/>
      <c r="BE1802" s="1453"/>
      <c r="BF1802" s="1453"/>
      <c r="BG1802" s="1453"/>
      <c r="BH1802" s="1453"/>
      <c r="BI1802" s="1453"/>
      <c r="BJ1802" s="1453"/>
      <c r="BK1802" s="1453"/>
      <c r="BL1802" s="1453"/>
      <c r="BM1802" s="1453"/>
      <c r="BN1802" s="1453"/>
      <c r="BO1802" s="1453"/>
      <c r="BP1802" s="1453"/>
      <c r="BQ1802" s="1453"/>
      <c r="BR1802" s="1453"/>
      <c r="BS1802" s="1453"/>
      <c r="BT1802" s="1453"/>
      <c r="BU1802" s="1453"/>
      <c r="BV1802" s="1453"/>
      <c r="BW1802" s="1453"/>
      <c r="BX1802" s="1453"/>
      <c r="BY1802" s="1453"/>
      <c r="BZ1802" s="1453"/>
      <c r="CA1802" s="1453"/>
      <c r="CB1802" s="1453"/>
      <c r="CC1802" s="1453"/>
      <c r="CD1802" s="1453"/>
      <c r="CE1802" s="1453"/>
      <c r="CF1802" s="1453"/>
      <c r="CG1802" s="1453"/>
      <c r="CH1802" s="1453"/>
      <c r="CI1802" s="1453"/>
      <c r="CJ1802" s="1453"/>
      <c r="CK1802" s="1453"/>
      <c r="CL1802" s="1453"/>
      <c r="CM1802" s="1453"/>
      <c r="CN1802" s="1453"/>
      <c r="CO1802" s="1453"/>
      <c r="CP1802" s="1453"/>
      <c r="CQ1802" s="1453"/>
      <c r="CR1802" s="1453"/>
      <c r="CS1802" s="1453"/>
      <c r="CT1802" s="1453"/>
      <c r="CU1802" s="1453"/>
      <c r="CV1802" s="1453"/>
      <c r="CW1802" s="1453"/>
      <c r="CX1802" s="1453"/>
      <c r="CY1802" s="1453"/>
      <c r="CZ1802" s="1453"/>
      <c r="DA1802" s="1453"/>
      <c r="DB1802" s="1453"/>
      <c r="DC1802" s="1453"/>
      <c r="DD1802" s="1453"/>
      <c r="DE1802" s="1453"/>
      <c r="DF1802" s="1453"/>
      <c r="DG1802" s="1453"/>
      <c r="DH1802" s="1453"/>
      <c r="DI1802" s="1453"/>
      <c r="DJ1802" s="1453"/>
      <c r="DK1802" s="1453"/>
      <c r="DL1802" s="1453"/>
      <c r="DM1802" s="1453"/>
      <c r="DN1802" s="1453"/>
      <c r="DO1802" s="1453"/>
      <c r="DP1802" s="1453"/>
      <c r="DQ1802" s="1453"/>
      <c r="DR1802" s="1453"/>
      <c r="DS1802" s="1453"/>
      <c r="DT1802" s="1453"/>
    </row>
    <row r="1803" spans="1:124" s="1543" customFormat="1" ht="21.9" customHeight="1" x14ac:dyDescent="0.3">
      <c r="A1803" s="1453"/>
      <c r="B1803" s="1453"/>
      <c r="C1803" s="1514"/>
      <c r="D1803" s="1514"/>
      <c r="E1803" s="1514"/>
      <c r="F1803" s="1848"/>
      <c r="G1803" s="1930"/>
      <c r="H1803" s="1516"/>
      <c r="I1803" s="1537"/>
      <c r="J1803" s="1537"/>
      <c r="K1803" s="1453"/>
      <c r="L1803" s="1453"/>
      <c r="M1803" s="1453"/>
      <c r="N1803" s="1514"/>
      <c r="O1803" s="1453"/>
      <c r="P1803" s="1453"/>
      <c r="Q1803" s="1453"/>
      <c r="R1803" s="1453"/>
      <c r="S1803" s="1453"/>
      <c r="T1803" s="1452"/>
      <c r="U1803"/>
      <c r="V1803"/>
      <c r="W1803" s="1453"/>
      <c r="X1803" s="1453"/>
      <c r="Y1803" s="1453"/>
      <c r="Z1803" s="1453"/>
      <c r="AA1803" s="1453"/>
      <c r="AB1803" s="1453"/>
      <c r="AC1803" s="1453"/>
      <c r="AD1803" s="1453"/>
      <c r="AE1803" s="1453"/>
      <c r="AF1803" s="1453"/>
      <c r="AG1803" s="1453"/>
      <c r="AH1803" s="1453"/>
      <c r="AI1803" s="1453"/>
      <c r="AJ1803" s="1453"/>
      <c r="AK1803" s="1453"/>
      <c r="AL1803" s="1453"/>
      <c r="AM1803" s="1453"/>
      <c r="AN1803" s="1453"/>
      <c r="AO1803" s="1453"/>
      <c r="AP1803" s="1453"/>
      <c r="AQ1803" s="1453"/>
      <c r="AR1803" s="1454"/>
      <c r="AS1803" s="1453"/>
      <c r="AT1803" s="1453"/>
      <c r="AU1803" s="1453"/>
      <c r="AV1803" s="1453"/>
      <c r="AW1803" s="1453"/>
      <c r="AX1803" s="1453"/>
      <c r="AY1803" s="1453"/>
      <c r="AZ1803" s="1453"/>
      <c r="BA1803" s="1453"/>
      <c r="BB1803" s="1453"/>
      <c r="BC1803" s="1453"/>
      <c r="BD1803" s="1453"/>
      <c r="BE1803" s="1453"/>
      <c r="BF1803" s="1453"/>
      <c r="BG1803" s="1453"/>
      <c r="BH1803" s="1453"/>
      <c r="BI1803" s="1453"/>
      <c r="BJ1803" s="1453"/>
      <c r="BK1803" s="1453"/>
      <c r="BL1803" s="1453"/>
      <c r="BM1803" s="1453"/>
      <c r="BN1803" s="1453"/>
      <c r="BO1803" s="1453"/>
      <c r="BP1803" s="1453"/>
      <c r="BQ1803" s="1453"/>
      <c r="BR1803" s="1453"/>
      <c r="BS1803" s="1453"/>
      <c r="BT1803" s="1453"/>
      <c r="BU1803" s="1453"/>
      <c r="BV1803" s="1453"/>
      <c r="BW1803" s="1453"/>
      <c r="BX1803" s="1453"/>
      <c r="BY1803" s="1453"/>
      <c r="BZ1803" s="1453"/>
      <c r="CA1803" s="1453"/>
      <c r="CB1803" s="1453"/>
      <c r="CC1803" s="1453"/>
      <c r="CD1803" s="1453"/>
      <c r="CE1803" s="1453"/>
      <c r="CF1803" s="1453"/>
      <c r="CG1803" s="1453"/>
      <c r="CH1803" s="1453"/>
      <c r="CI1803" s="1453"/>
      <c r="CJ1803" s="1453"/>
      <c r="CK1803" s="1453"/>
      <c r="CL1803" s="1453"/>
      <c r="CM1803" s="1453"/>
      <c r="CN1803" s="1453"/>
      <c r="CO1803" s="1453"/>
      <c r="CP1803" s="1453"/>
      <c r="CQ1803" s="1453"/>
      <c r="CR1803" s="1453"/>
      <c r="CS1803" s="1453"/>
      <c r="CT1803" s="1453"/>
      <c r="CU1803" s="1453"/>
      <c r="CV1803" s="1453"/>
      <c r="CW1803" s="1453"/>
      <c r="CX1803" s="1453"/>
      <c r="CY1803" s="1453"/>
      <c r="CZ1803" s="1453"/>
      <c r="DA1803" s="1453"/>
      <c r="DB1803" s="1453"/>
      <c r="DC1803" s="1453"/>
      <c r="DD1803" s="1453"/>
      <c r="DE1803" s="1453"/>
      <c r="DF1803" s="1453"/>
      <c r="DG1803" s="1453"/>
      <c r="DH1803" s="1453"/>
      <c r="DI1803" s="1453"/>
      <c r="DJ1803" s="1453"/>
      <c r="DK1803" s="1453"/>
      <c r="DL1803" s="1453"/>
      <c r="DM1803" s="1453"/>
      <c r="DN1803" s="1453"/>
      <c r="DO1803" s="1453"/>
      <c r="DP1803" s="1453"/>
      <c r="DQ1803" s="1453"/>
      <c r="DR1803" s="1453"/>
      <c r="DS1803" s="1453"/>
      <c r="DT1803" s="1453"/>
    </row>
    <row r="1804" spans="1:124" s="1543" customFormat="1" ht="21.9" customHeight="1" x14ac:dyDescent="0.3">
      <c r="A1804" s="1453"/>
      <c r="B1804" s="1453"/>
      <c r="C1804" s="1514"/>
      <c r="D1804" s="1514"/>
      <c r="E1804" s="1514"/>
      <c r="F1804" s="1848"/>
      <c r="G1804" s="1930"/>
      <c r="H1804" s="1516"/>
      <c r="I1804" s="1537"/>
      <c r="J1804" s="1537"/>
      <c r="K1804" s="1453"/>
      <c r="L1804" s="1453"/>
      <c r="M1804" s="1453"/>
      <c r="N1804" s="1514"/>
      <c r="O1804" s="1453"/>
      <c r="P1804" s="1453"/>
      <c r="Q1804" s="1453"/>
      <c r="R1804" s="1453"/>
      <c r="S1804" s="1453"/>
      <c r="T1804" s="1452"/>
      <c r="U1804"/>
      <c r="V1804"/>
      <c r="W1804" s="1453"/>
      <c r="X1804" s="1453"/>
      <c r="Y1804" s="1453"/>
      <c r="Z1804" s="1453"/>
      <c r="AA1804" s="1453"/>
      <c r="AB1804" s="1453"/>
      <c r="AC1804" s="1453"/>
      <c r="AD1804" s="1453"/>
      <c r="AE1804" s="1453"/>
      <c r="AF1804" s="1453"/>
      <c r="AG1804" s="1453"/>
      <c r="AH1804" s="1453"/>
      <c r="AI1804" s="1453"/>
      <c r="AJ1804" s="1453"/>
      <c r="AK1804" s="1453"/>
      <c r="AL1804" s="1453"/>
      <c r="AM1804" s="1453"/>
      <c r="AN1804" s="1453"/>
      <c r="AO1804" s="1453"/>
      <c r="AP1804" s="1453"/>
      <c r="AQ1804" s="1453"/>
      <c r="AR1804" s="1454"/>
      <c r="AS1804" s="1453"/>
      <c r="AT1804" s="1453"/>
      <c r="AU1804" s="1453"/>
      <c r="AV1804" s="1453"/>
      <c r="AW1804" s="1453"/>
      <c r="AX1804" s="1453"/>
      <c r="AY1804" s="1453"/>
      <c r="AZ1804" s="1453"/>
      <c r="BA1804" s="1453"/>
      <c r="BB1804" s="1453"/>
      <c r="BC1804" s="1453"/>
      <c r="BD1804" s="1453"/>
      <c r="BE1804" s="1453"/>
      <c r="BF1804" s="1453"/>
      <c r="BG1804" s="1453"/>
      <c r="BH1804" s="1453"/>
      <c r="BI1804" s="1453"/>
      <c r="BJ1804" s="1453"/>
      <c r="BK1804" s="1453"/>
      <c r="BL1804" s="1453"/>
      <c r="BM1804" s="1453"/>
      <c r="BN1804" s="1453"/>
      <c r="BO1804" s="1453"/>
      <c r="BP1804" s="1453"/>
      <c r="BQ1804" s="1453"/>
      <c r="BR1804" s="1453"/>
      <c r="BS1804" s="1453"/>
      <c r="BT1804" s="1453"/>
      <c r="BU1804" s="1453"/>
      <c r="BV1804" s="1453"/>
      <c r="BW1804" s="1453"/>
      <c r="BX1804" s="1453"/>
      <c r="BY1804" s="1453"/>
      <c r="BZ1804" s="1453"/>
      <c r="CA1804" s="1453"/>
      <c r="CB1804" s="1453"/>
      <c r="CC1804" s="1453"/>
      <c r="CD1804" s="1453"/>
      <c r="CE1804" s="1453"/>
      <c r="CF1804" s="1453"/>
      <c r="CG1804" s="1453"/>
      <c r="CH1804" s="1453"/>
      <c r="CI1804" s="1453"/>
      <c r="CJ1804" s="1453"/>
      <c r="CK1804" s="1453"/>
      <c r="CL1804" s="1453"/>
      <c r="CM1804" s="1453"/>
      <c r="CN1804" s="1453"/>
      <c r="CO1804" s="1453"/>
      <c r="CP1804" s="1453"/>
      <c r="CQ1804" s="1453"/>
      <c r="CR1804" s="1453"/>
      <c r="CS1804" s="1453"/>
      <c r="CT1804" s="1453"/>
      <c r="CU1804" s="1453"/>
      <c r="CV1804" s="1453"/>
      <c r="CW1804" s="1453"/>
      <c r="CX1804" s="1453"/>
      <c r="CY1804" s="1453"/>
      <c r="CZ1804" s="1453"/>
      <c r="DA1804" s="1453"/>
      <c r="DB1804" s="1453"/>
      <c r="DC1804" s="1453"/>
      <c r="DD1804" s="1453"/>
      <c r="DE1804" s="1453"/>
      <c r="DF1804" s="1453"/>
      <c r="DG1804" s="1453"/>
      <c r="DH1804" s="1453"/>
      <c r="DI1804" s="1453"/>
      <c r="DJ1804" s="1453"/>
      <c r="DK1804" s="1453"/>
      <c r="DL1804" s="1453"/>
      <c r="DM1804" s="1453"/>
      <c r="DN1804" s="1453"/>
      <c r="DO1804" s="1453"/>
      <c r="DP1804" s="1453"/>
      <c r="DQ1804" s="1453"/>
      <c r="DR1804" s="1453"/>
      <c r="DS1804" s="1453"/>
      <c r="DT1804" s="1453"/>
    </row>
    <row r="1805" spans="1:124" s="1543" customFormat="1" ht="21.9" customHeight="1" x14ac:dyDescent="0.3">
      <c r="A1805" s="1453"/>
      <c r="B1805" s="1453"/>
      <c r="C1805" s="1514"/>
      <c r="D1805" s="1514"/>
      <c r="E1805" s="1514"/>
      <c r="F1805" s="1848"/>
      <c r="G1805" s="1930"/>
      <c r="H1805" s="1516"/>
      <c r="I1805" s="1537"/>
      <c r="J1805" s="1537"/>
      <c r="K1805" s="1453"/>
      <c r="L1805" s="1453"/>
      <c r="M1805" s="1453"/>
      <c r="N1805" s="1514"/>
      <c r="O1805" s="1453"/>
      <c r="P1805" s="1453"/>
      <c r="Q1805" s="1453"/>
      <c r="R1805" s="1453"/>
      <c r="S1805" s="1453"/>
      <c r="T1805" s="1452"/>
      <c r="U1805"/>
      <c r="V1805"/>
      <c r="W1805" s="1453"/>
      <c r="X1805" s="1453"/>
      <c r="Y1805" s="1453"/>
      <c r="Z1805" s="1453"/>
      <c r="AA1805" s="1453"/>
      <c r="AB1805" s="1453"/>
      <c r="AC1805" s="1453"/>
      <c r="AD1805" s="1453"/>
      <c r="AE1805" s="1453"/>
      <c r="AF1805" s="1453"/>
      <c r="AG1805" s="1453"/>
      <c r="AH1805" s="1453"/>
      <c r="AI1805" s="1453"/>
      <c r="AJ1805" s="1453"/>
      <c r="AK1805" s="1453"/>
      <c r="AL1805" s="1453"/>
      <c r="AM1805" s="1453"/>
      <c r="AN1805" s="1453"/>
      <c r="AO1805" s="1453"/>
      <c r="AP1805" s="1453"/>
      <c r="AQ1805" s="1453"/>
      <c r="AR1805" s="1454"/>
      <c r="AS1805" s="1453"/>
      <c r="AT1805" s="1453"/>
      <c r="AU1805" s="1453"/>
      <c r="AV1805" s="1453"/>
      <c r="AW1805" s="1453"/>
      <c r="AX1805" s="1453"/>
      <c r="AY1805" s="1453"/>
      <c r="AZ1805" s="1453"/>
      <c r="BA1805" s="1453"/>
      <c r="BB1805" s="1453"/>
      <c r="BC1805" s="1453"/>
      <c r="BD1805" s="1453"/>
      <c r="BE1805" s="1453"/>
      <c r="BF1805" s="1453"/>
      <c r="BG1805" s="1453"/>
      <c r="BH1805" s="1453"/>
      <c r="BI1805" s="1453"/>
      <c r="BJ1805" s="1453"/>
      <c r="BK1805" s="1453"/>
      <c r="BL1805" s="1453"/>
      <c r="BM1805" s="1453"/>
      <c r="BN1805" s="1453"/>
      <c r="BO1805" s="1453"/>
      <c r="BP1805" s="1453"/>
      <c r="BQ1805" s="1453"/>
      <c r="BR1805" s="1453"/>
      <c r="BS1805" s="1453"/>
      <c r="BT1805" s="1453"/>
      <c r="BU1805" s="1453"/>
      <c r="BV1805" s="1453"/>
      <c r="BW1805" s="1453"/>
      <c r="BX1805" s="1453"/>
      <c r="BY1805" s="1453"/>
      <c r="BZ1805" s="1453"/>
      <c r="CA1805" s="1453"/>
      <c r="CB1805" s="1453"/>
      <c r="CC1805" s="1453"/>
      <c r="CD1805" s="1453"/>
      <c r="CE1805" s="1453"/>
      <c r="CF1805" s="1453"/>
      <c r="CG1805" s="1453"/>
      <c r="CH1805" s="1453"/>
      <c r="CI1805" s="1453"/>
      <c r="CJ1805" s="1453"/>
      <c r="CK1805" s="1453"/>
      <c r="CL1805" s="1453"/>
      <c r="CM1805" s="1453"/>
      <c r="CN1805" s="1453"/>
      <c r="CO1805" s="1453"/>
      <c r="CP1805" s="1453"/>
      <c r="CQ1805" s="1453"/>
      <c r="CR1805" s="1453"/>
      <c r="CS1805" s="1453"/>
      <c r="CT1805" s="1453"/>
      <c r="CU1805" s="1453"/>
      <c r="CV1805" s="1453"/>
      <c r="CW1805" s="1453"/>
      <c r="CX1805" s="1453"/>
      <c r="CY1805" s="1453"/>
      <c r="CZ1805" s="1453"/>
      <c r="DA1805" s="1453"/>
      <c r="DB1805" s="1453"/>
      <c r="DC1805" s="1453"/>
      <c r="DD1805" s="1453"/>
      <c r="DE1805" s="1453"/>
      <c r="DF1805" s="1453"/>
      <c r="DG1805" s="1453"/>
      <c r="DH1805" s="1453"/>
      <c r="DI1805" s="1453"/>
      <c r="DJ1805" s="1453"/>
      <c r="DK1805" s="1453"/>
      <c r="DL1805" s="1453"/>
      <c r="DM1805" s="1453"/>
      <c r="DN1805" s="1453"/>
      <c r="DO1805" s="1453"/>
      <c r="DP1805" s="1453"/>
      <c r="DQ1805" s="1453"/>
      <c r="DR1805" s="1453"/>
      <c r="DS1805" s="1453"/>
      <c r="DT1805" s="1453"/>
    </row>
    <row r="1806" spans="1:124" s="1543" customFormat="1" ht="21.9" customHeight="1" x14ac:dyDescent="0.3">
      <c r="A1806" s="1453"/>
      <c r="B1806" s="1453"/>
      <c r="C1806" s="1514"/>
      <c r="D1806" s="1514"/>
      <c r="E1806" s="1514"/>
      <c r="F1806" s="1848"/>
      <c r="G1806" s="1930"/>
      <c r="H1806" s="1516"/>
      <c r="I1806" s="1537"/>
      <c r="J1806" s="1537"/>
      <c r="K1806" s="1453"/>
      <c r="L1806" s="1453"/>
      <c r="M1806" s="1453"/>
      <c r="N1806" s="1514"/>
      <c r="O1806" s="1453"/>
      <c r="P1806" s="1453"/>
      <c r="Q1806" s="1453"/>
      <c r="R1806" s="1453"/>
      <c r="S1806" s="1453"/>
      <c r="T1806" s="1452"/>
      <c r="U1806"/>
      <c r="V1806"/>
      <c r="W1806" s="1453"/>
      <c r="X1806" s="1453"/>
      <c r="Y1806" s="1453"/>
      <c r="Z1806" s="1453"/>
      <c r="AA1806" s="1453"/>
      <c r="AB1806" s="1453"/>
      <c r="AC1806" s="1453"/>
      <c r="AD1806" s="1453"/>
      <c r="AE1806" s="1453"/>
      <c r="AF1806" s="1453"/>
      <c r="AG1806" s="1453"/>
      <c r="AH1806" s="1453"/>
      <c r="AI1806" s="1453"/>
      <c r="AJ1806" s="1453"/>
      <c r="AK1806" s="1453"/>
      <c r="AL1806" s="1453"/>
      <c r="AM1806" s="1453"/>
      <c r="AN1806" s="1453"/>
      <c r="AO1806" s="1453"/>
      <c r="AP1806" s="1453"/>
      <c r="AQ1806" s="1453"/>
      <c r="AR1806" s="1454"/>
      <c r="AS1806" s="1453"/>
      <c r="AT1806" s="1453"/>
      <c r="AU1806" s="1453"/>
      <c r="AV1806" s="1453"/>
      <c r="AW1806" s="1453"/>
      <c r="AX1806" s="1453"/>
      <c r="AY1806" s="1453"/>
      <c r="AZ1806" s="1453"/>
      <c r="BA1806" s="1453"/>
      <c r="BB1806" s="1453"/>
      <c r="BC1806" s="1453"/>
      <c r="BD1806" s="1453"/>
      <c r="BE1806" s="1453"/>
      <c r="BF1806" s="1453"/>
      <c r="BG1806" s="1453"/>
      <c r="BH1806" s="1453"/>
      <c r="BI1806" s="1453"/>
      <c r="BJ1806" s="1453"/>
      <c r="BK1806" s="1453"/>
      <c r="BL1806" s="1453"/>
      <c r="BM1806" s="1453"/>
      <c r="BN1806" s="1453"/>
      <c r="BO1806" s="1453"/>
      <c r="BP1806" s="1453"/>
      <c r="BQ1806" s="1453"/>
      <c r="BR1806" s="1453"/>
      <c r="BS1806" s="1453"/>
      <c r="BT1806" s="1453"/>
      <c r="BU1806" s="1453"/>
      <c r="BV1806" s="1453"/>
      <c r="BW1806" s="1453"/>
      <c r="BX1806" s="1453"/>
      <c r="BY1806" s="1453"/>
      <c r="BZ1806" s="1453"/>
      <c r="CA1806" s="1453"/>
      <c r="CB1806" s="1453"/>
      <c r="CC1806" s="1453"/>
      <c r="CD1806" s="1453"/>
      <c r="CE1806" s="1453"/>
      <c r="CF1806" s="1453"/>
      <c r="CG1806" s="1453"/>
      <c r="CH1806" s="1453"/>
      <c r="CI1806" s="1453"/>
      <c r="CJ1806" s="1453"/>
      <c r="CK1806" s="1453"/>
      <c r="CL1806" s="1453"/>
      <c r="CM1806" s="1453"/>
      <c r="CN1806" s="1453"/>
      <c r="CO1806" s="1453"/>
      <c r="CP1806" s="1453"/>
      <c r="CQ1806" s="1453"/>
      <c r="CR1806" s="1453"/>
      <c r="CS1806" s="1453"/>
      <c r="CT1806" s="1453"/>
      <c r="CU1806" s="1453"/>
      <c r="CV1806" s="1453"/>
      <c r="CW1806" s="1453"/>
      <c r="CX1806" s="1453"/>
      <c r="CY1806" s="1453"/>
      <c r="CZ1806" s="1453"/>
      <c r="DA1806" s="1453"/>
      <c r="DB1806" s="1453"/>
      <c r="DC1806" s="1453"/>
      <c r="DD1806" s="1453"/>
      <c r="DE1806" s="1453"/>
      <c r="DF1806" s="1453"/>
      <c r="DG1806" s="1453"/>
      <c r="DH1806" s="1453"/>
      <c r="DI1806" s="1453"/>
      <c r="DJ1806" s="1453"/>
      <c r="DK1806" s="1453"/>
      <c r="DL1806" s="1453"/>
      <c r="DM1806" s="1453"/>
      <c r="DN1806" s="1453"/>
      <c r="DO1806" s="1453"/>
      <c r="DP1806" s="1453"/>
      <c r="DQ1806" s="1453"/>
      <c r="DR1806" s="1453"/>
      <c r="DS1806" s="1453"/>
      <c r="DT1806" s="1453"/>
    </row>
    <row r="1807" spans="1:124" s="1543" customFormat="1" ht="21.9" customHeight="1" x14ac:dyDescent="0.3">
      <c r="A1807" s="1453"/>
      <c r="B1807" s="1453"/>
      <c r="C1807" s="1514"/>
      <c r="D1807" s="1514"/>
      <c r="E1807" s="1514"/>
      <c r="F1807" s="1848"/>
      <c r="G1807" s="1930"/>
      <c r="H1807" s="1516"/>
      <c r="I1807" s="1537"/>
      <c r="J1807" s="1537"/>
      <c r="K1807" s="1453"/>
      <c r="L1807" s="1453"/>
      <c r="M1807" s="1453"/>
      <c r="N1807" s="1514"/>
      <c r="O1807" s="1453"/>
      <c r="P1807" s="1453"/>
      <c r="Q1807" s="1453"/>
      <c r="R1807" s="1453"/>
      <c r="S1807" s="1453"/>
      <c r="T1807" s="1452"/>
      <c r="U1807"/>
      <c r="V1807"/>
      <c r="W1807" s="1453"/>
      <c r="X1807" s="1453"/>
      <c r="Y1807" s="1453"/>
      <c r="Z1807" s="1453"/>
      <c r="AA1807" s="1453"/>
      <c r="AB1807" s="1453"/>
      <c r="AC1807" s="1453"/>
      <c r="AD1807" s="1453"/>
      <c r="AE1807" s="1453"/>
      <c r="AF1807" s="1453"/>
      <c r="AG1807" s="1453"/>
      <c r="AH1807" s="1453"/>
      <c r="AI1807" s="1453"/>
      <c r="AJ1807" s="1453"/>
      <c r="AK1807" s="1453"/>
      <c r="AL1807" s="1453"/>
      <c r="AM1807" s="1453"/>
      <c r="AN1807" s="1453"/>
      <c r="AO1807" s="1453"/>
      <c r="AP1807" s="1453"/>
      <c r="AQ1807" s="1453"/>
      <c r="AR1807" s="1454"/>
      <c r="AS1807" s="1453"/>
      <c r="AT1807" s="1453"/>
      <c r="AU1807" s="1453"/>
      <c r="AV1807" s="1453"/>
      <c r="AW1807" s="1453"/>
      <c r="AX1807" s="1453"/>
      <c r="AY1807" s="1453"/>
      <c r="AZ1807" s="1453"/>
      <c r="BA1807" s="1453"/>
      <c r="BB1807" s="1453"/>
      <c r="BC1807" s="1453"/>
      <c r="BD1807" s="1453"/>
      <c r="BE1807" s="1453"/>
      <c r="BF1807" s="1453"/>
      <c r="BG1807" s="1453"/>
      <c r="BH1807" s="1453"/>
      <c r="BI1807" s="1453"/>
      <c r="BJ1807" s="1453"/>
      <c r="BK1807" s="1453"/>
      <c r="BL1807" s="1453"/>
      <c r="BM1807" s="1453"/>
      <c r="BN1807" s="1453"/>
      <c r="BO1807" s="1453"/>
      <c r="BP1807" s="1453"/>
      <c r="BQ1807" s="1453"/>
      <c r="BR1807" s="1453"/>
      <c r="BS1807" s="1453"/>
      <c r="BT1807" s="1453"/>
      <c r="BU1807" s="1453"/>
      <c r="BV1807" s="1453"/>
      <c r="BW1807" s="1453"/>
      <c r="BX1807" s="1453"/>
      <c r="BY1807" s="1453"/>
      <c r="BZ1807" s="1453"/>
      <c r="CA1807" s="1453"/>
      <c r="CB1807" s="1453"/>
      <c r="CC1807" s="1453"/>
      <c r="CD1807" s="1453"/>
      <c r="CE1807" s="1453"/>
      <c r="CF1807" s="1453"/>
      <c r="CG1807" s="1453"/>
      <c r="CH1807" s="1453"/>
      <c r="CI1807" s="1453"/>
      <c r="CJ1807" s="1453"/>
      <c r="CK1807" s="1453"/>
      <c r="CL1807" s="1453"/>
      <c r="CM1807" s="1453"/>
      <c r="CN1807" s="1453"/>
      <c r="CO1807" s="1453"/>
      <c r="CP1807" s="1453"/>
      <c r="CQ1807" s="1453"/>
      <c r="CR1807" s="1453"/>
      <c r="CS1807" s="1453"/>
      <c r="CT1807" s="1453"/>
      <c r="CU1807" s="1453"/>
      <c r="CV1807" s="1453"/>
      <c r="CW1807" s="1453"/>
      <c r="CX1807" s="1453"/>
      <c r="CY1807" s="1453"/>
      <c r="CZ1807" s="1453"/>
      <c r="DA1807" s="1453"/>
      <c r="DB1807" s="1453"/>
      <c r="DC1807" s="1453"/>
      <c r="DD1807" s="1453"/>
      <c r="DE1807" s="1453"/>
      <c r="DF1807" s="1453"/>
      <c r="DG1807" s="1453"/>
      <c r="DH1807" s="1453"/>
      <c r="DI1807" s="1453"/>
      <c r="DJ1807" s="1453"/>
      <c r="DK1807" s="1453"/>
      <c r="DL1807" s="1453"/>
      <c r="DM1807" s="1453"/>
      <c r="DN1807" s="1453"/>
      <c r="DO1807" s="1453"/>
      <c r="DP1807" s="1453"/>
      <c r="DQ1807" s="1453"/>
      <c r="DR1807" s="1453"/>
      <c r="DS1807" s="1453"/>
      <c r="DT1807" s="1453"/>
    </row>
    <row r="1808" spans="1:124" s="1543" customFormat="1" ht="21.9" customHeight="1" x14ac:dyDescent="0.3">
      <c r="A1808" s="1453"/>
      <c r="B1808" s="1453"/>
      <c r="C1808" s="1514"/>
      <c r="D1808" s="1514"/>
      <c r="E1808" s="1514"/>
      <c r="F1808" s="1848"/>
      <c r="G1808" s="1930"/>
      <c r="H1808" s="1516"/>
      <c r="I1808" s="1537"/>
      <c r="J1808" s="1537"/>
      <c r="K1808" s="1453"/>
      <c r="L1808" s="1453"/>
      <c r="M1808" s="1453"/>
      <c r="N1808" s="1514"/>
      <c r="O1808" s="1453"/>
      <c r="P1808" s="1453"/>
      <c r="Q1808" s="1453"/>
      <c r="R1808" s="1453"/>
      <c r="S1808" s="1453"/>
      <c r="T1808" s="1452"/>
      <c r="U1808"/>
      <c r="V1808"/>
      <c r="W1808" s="1453"/>
      <c r="X1808" s="1453"/>
      <c r="Y1808" s="1453"/>
      <c r="Z1808" s="1453"/>
      <c r="AA1808" s="1453"/>
      <c r="AB1808" s="1453"/>
      <c r="AC1808" s="1453"/>
      <c r="AD1808" s="1453"/>
      <c r="AE1808" s="1453"/>
      <c r="AF1808" s="1453"/>
      <c r="AG1808" s="1453"/>
      <c r="AH1808" s="1453"/>
      <c r="AI1808" s="1453"/>
      <c r="AJ1808" s="1453"/>
      <c r="AK1808" s="1453"/>
      <c r="AL1808" s="1453"/>
      <c r="AM1808" s="1453"/>
      <c r="AN1808" s="1453"/>
      <c r="AO1808" s="1453"/>
      <c r="AP1808" s="1453"/>
      <c r="AQ1808" s="1453"/>
      <c r="AR1808" s="1454"/>
      <c r="AS1808" s="1453"/>
      <c r="AT1808" s="1453"/>
      <c r="AU1808" s="1453"/>
      <c r="AV1808" s="1453"/>
      <c r="AW1808" s="1453"/>
      <c r="AX1808" s="1453"/>
      <c r="AY1808" s="1453"/>
      <c r="AZ1808" s="1453"/>
      <c r="BA1808" s="1453"/>
      <c r="BB1808" s="1453"/>
      <c r="BC1808" s="1453"/>
      <c r="BD1808" s="1453"/>
      <c r="BE1808" s="1453"/>
      <c r="BF1808" s="1453"/>
      <c r="BG1808" s="1453"/>
      <c r="BH1808" s="1453"/>
      <c r="BI1808" s="1453"/>
      <c r="BJ1808" s="1453"/>
      <c r="BK1808" s="1453"/>
      <c r="BL1808" s="1453"/>
      <c r="BM1808" s="1453"/>
      <c r="BN1808" s="1453"/>
      <c r="BO1808" s="1453"/>
      <c r="BP1808" s="1453"/>
      <c r="BQ1808" s="1453"/>
      <c r="BR1808" s="1453"/>
      <c r="BS1808" s="1453"/>
      <c r="BT1808" s="1453"/>
      <c r="BU1808" s="1453"/>
      <c r="BV1808" s="1453"/>
      <c r="BW1808" s="1453"/>
      <c r="BX1808" s="1453"/>
      <c r="BY1808" s="1453"/>
      <c r="BZ1808" s="1453"/>
      <c r="CA1808" s="1453"/>
      <c r="CB1808" s="1453"/>
      <c r="CC1808" s="1453"/>
      <c r="CD1808" s="1453"/>
      <c r="CE1808" s="1453"/>
      <c r="CF1808" s="1453"/>
      <c r="CG1808" s="1453"/>
      <c r="CH1808" s="1453"/>
      <c r="CI1808" s="1453"/>
      <c r="CJ1808" s="1453"/>
      <c r="CK1808" s="1453"/>
      <c r="CL1808" s="1453"/>
      <c r="CM1808" s="1453"/>
      <c r="CN1808" s="1453"/>
      <c r="CO1808" s="1453"/>
      <c r="CP1808" s="1453"/>
      <c r="CQ1808" s="1453"/>
      <c r="CR1808" s="1453"/>
      <c r="CS1808" s="1453"/>
      <c r="CT1808" s="1453"/>
      <c r="CU1808" s="1453"/>
      <c r="CV1808" s="1453"/>
      <c r="CW1808" s="1453"/>
      <c r="CX1808" s="1453"/>
      <c r="CY1808" s="1453"/>
      <c r="CZ1808" s="1453"/>
      <c r="DA1808" s="1453"/>
      <c r="DB1808" s="1453"/>
      <c r="DC1808" s="1453"/>
      <c r="DD1808" s="1453"/>
      <c r="DE1808" s="1453"/>
      <c r="DF1808" s="1453"/>
      <c r="DG1808" s="1453"/>
      <c r="DH1808" s="1453"/>
      <c r="DI1808" s="1453"/>
      <c r="DJ1808" s="1453"/>
      <c r="DK1808" s="1453"/>
      <c r="DL1808" s="1453"/>
      <c r="DM1808" s="1453"/>
      <c r="DN1808" s="1453"/>
      <c r="DO1808" s="1453"/>
      <c r="DP1808" s="1453"/>
      <c r="DQ1808" s="1453"/>
      <c r="DR1808" s="1453"/>
      <c r="DS1808" s="1453"/>
      <c r="DT1808" s="1453"/>
    </row>
    <row r="1809" spans="1:124" s="1543" customFormat="1" ht="21.9" customHeight="1" x14ac:dyDescent="0.3">
      <c r="A1809" s="1453"/>
      <c r="B1809" s="1453"/>
      <c r="C1809" s="1514"/>
      <c r="D1809" s="1514"/>
      <c r="E1809" s="1514"/>
      <c r="F1809" s="1848"/>
      <c r="G1809" s="1930"/>
      <c r="H1809" s="1516"/>
      <c r="I1809" s="1537"/>
      <c r="J1809" s="1537"/>
      <c r="K1809" s="1453"/>
      <c r="L1809" s="1453"/>
      <c r="M1809" s="1453"/>
      <c r="N1809" s="1514"/>
      <c r="O1809" s="1453"/>
      <c r="P1809" s="1453"/>
      <c r="Q1809" s="1453"/>
      <c r="R1809" s="1453"/>
      <c r="S1809" s="1453"/>
      <c r="T1809" s="1452"/>
      <c r="U1809"/>
      <c r="V1809"/>
      <c r="W1809" s="1453"/>
      <c r="X1809" s="1453"/>
      <c r="Y1809" s="1453"/>
      <c r="Z1809" s="1453"/>
      <c r="AA1809" s="1453"/>
      <c r="AB1809" s="1453"/>
      <c r="AC1809" s="1453"/>
      <c r="AD1809" s="1453"/>
      <c r="AE1809" s="1453"/>
      <c r="AF1809" s="1453"/>
      <c r="AG1809" s="1453"/>
      <c r="AH1809" s="1453"/>
      <c r="AI1809" s="1453"/>
      <c r="AJ1809" s="1453"/>
      <c r="AK1809" s="1453"/>
      <c r="AL1809" s="1453"/>
      <c r="AM1809" s="1453"/>
      <c r="AN1809" s="1453"/>
      <c r="AO1809" s="1453"/>
      <c r="AP1809" s="1453"/>
      <c r="AQ1809" s="1453"/>
      <c r="AR1809" s="1454"/>
      <c r="AS1809" s="1453"/>
      <c r="AT1809" s="1453"/>
      <c r="AU1809" s="1453"/>
      <c r="AV1809" s="1453"/>
      <c r="AW1809" s="1453"/>
      <c r="AX1809" s="1453"/>
      <c r="AY1809" s="1453"/>
      <c r="AZ1809" s="1453"/>
      <c r="BA1809" s="1453"/>
      <c r="BB1809" s="1453"/>
      <c r="BC1809" s="1453"/>
      <c r="BD1809" s="1453"/>
      <c r="BE1809" s="1453"/>
      <c r="BF1809" s="1453"/>
      <c r="BG1809" s="1453"/>
      <c r="BH1809" s="1453"/>
      <c r="BI1809" s="1453"/>
      <c r="BJ1809" s="1453"/>
      <c r="BK1809" s="1453"/>
      <c r="BL1809" s="1453"/>
      <c r="BM1809" s="1453"/>
      <c r="BN1809" s="1453"/>
      <c r="BO1809" s="1453"/>
      <c r="BP1809" s="1453"/>
      <c r="BQ1809" s="1453"/>
      <c r="BR1809" s="1453"/>
      <c r="BS1809" s="1453"/>
      <c r="BT1809" s="1453"/>
      <c r="BU1809" s="1453"/>
      <c r="BV1809" s="1453"/>
      <c r="BW1809" s="1453"/>
      <c r="BX1809" s="1453"/>
      <c r="BY1809" s="1453"/>
      <c r="BZ1809" s="1453"/>
      <c r="CA1809" s="1453"/>
      <c r="CB1809" s="1453"/>
      <c r="CC1809" s="1453"/>
      <c r="CD1809" s="1453"/>
      <c r="CE1809" s="1453"/>
      <c r="CF1809" s="1453"/>
      <c r="CG1809" s="1453"/>
      <c r="CH1809" s="1453"/>
      <c r="CI1809" s="1453"/>
      <c r="CJ1809" s="1453"/>
      <c r="CK1809" s="1453"/>
      <c r="CL1809" s="1453"/>
      <c r="CM1809" s="1453"/>
      <c r="CN1809" s="1453"/>
      <c r="CO1809" s="1453"/>
      <c r="CP1809" s="1453"/>
      <c r="CQ1809" s="1453"/>
      <c r="CR1809" s="1453"/>
      <c r="CS1809" s="1453"/>
      <c r="CT1809" s="1453"/>
      <c r="CU1809" s="1453"/>
      <c r="CV1809" s="1453"/>
      <c r="CW1809" s="1453"/>
      <c r="CX1809" s="1453"/>
      <c r="CY1809" s="1453"/>
      <c r="CZ1809" s="1453"/>
      <c r="DA1809" s="1453"/>
      <c r="DB1809" s="1453"/>
      <c r="DC1809" s="1453"/>
      <c r="DD1809" s="1453"/>
      <c r="DE1809" s="1453"/>
      <c r="DF1809" s="1453"/>
      <c r="DG1809" s="1453"/>
      <c r="DH1809" s="1453"/>
      <c r="DI1809" s="1453"/>
      <c r="DJ1809" s="1453"/>
      <c r="DK1809" s="1453"/>
      <c r="DL1809" s="1453"/>
      <c r="DM1809" s="1453"/>
      <c r="DN1809" s="1453"/>
      <c r="DO1809" s="1453"/>
      <c r="DP1809" s="1453"/>
      <c r="DQ1809" s="1453"/>
      <c r="DR1809" s="1453"/>
      <c r="DS1809" s="1453"/>
      <c r="DT1809" s="1453"/>
    </row>
    <row r="1810" spans="1:124" s="1543" customFormat="1" ht="21.9" customHeight="1" x14ac:dyDescent="0.3">
      <c r="A1810" s="1453"/>
      <c r="B1810" s="1453"/>
      <c r="C1810" s="1514"/>
      <c r="D1810" s="1514"/>
      <c r="E1810" s="1514"/>
      <c r="F1810" s="1848"/>
      <c r="G1810" s="1930"/>
      <c r="H1810" s="1516"/>
      <c r="I1810" s="1537"/>
      <c r="J1810" s="1537"/>
      <c r="K1810" s="1453"/>
      <c r="L1810" s="1453"/>
      <c r="M1810" s="1453"/>
      <c r="N1810" s="1514"/>
      <c r="O1810" s="1453"/>
      <c r="P1810" s="1453"/>
      <c r="Q1810" s="1453"/>
      <c r="R1810" s="1453"/>
      <c r="S1810" s="1453"/>
      <c r="T1810" s="1452"/>
      <c r="U1810"/>
      <c r="V1810"/>
      <c r="W1810" s="1453"/>
      <c r="X1810" s="1453"/>
      <c r="Y1810" s="1453"/>
      <c r="Z1810" s="1453"/>
      <c r="AA1810" s="1453"/>
      <c r="AB1810" s="1453"/>
      <c r="AC1810" s="1453"/>
      <c r="AD1810" s="1453"/>
      <c r="AE1810" s="1453"/>
      <c r="AF1810" s="1453"/>
      <c r="AG1810" s="1453"/>
      <c r="AH1810" s="1453"/>
      <c r="AI1810" s="1453"/>
      <c r="AJ1810" s="1453"/>
      <c r="AK1810" s="1453"/>
      <c r="AL1810" s="1453"/>
      <c r="AM1810" s="1453"/>
      <c r="AN1810" s="1453"/>
      <c r="AO1810" s="1453"/>
      <c r="AP1810" s="1453"/>
      <c r="AQ1810" s="1453"/>
      <c r="AR1810" s="1454"/>
      <c r="AS1810" s="1453"/>
      <c r="AT1810" s="1453"/>
      <c r="AU1810" s="1453"/>
      <c r="AV1810" s="1453"/>
      <c r="AW1810" s="1453"/>
      <c r="AX1810" s="1453"/>
      <c r="AY1810" s="1453"/>
      <c r="AZ1810" s="1453"/>
      <c r="BA1810" s="1453"/>
      <c r="BB1810" s="1453"/>
      <c r="BC1810" s="1453"/>
      <c r="BD1810" s="1453"/>
      <c r="BE1810" s="1453"/>
      <c r="BF1810" s="1453"/>
      <c r="BG1810" s="1453"/>
      <c r="BH1810" s="1453"/>
      <c r="BI1810" s="1453"/>
      <c r="BJ1810" s="1453"/>
      <c r="BK1810" s="1453"/>
      <c r="BL1810" s="1453"/>
      <c r="BM1810" s="1453"/>
      <c r="BN1810" s="1453"/>
      <c r="BO1810" s="1453"/>
      <c r="BP1810" s="1453"/>
      <c r="BQ1810" s="1453"/>
      <c r="BR1810" s="1453"/>
      <c r="BS1810" s="1453"/>
      <c r="BT1810" s="1453"/>
      <c r="BU1810" s="1453"/>
      <c r="BV1810" s="1453"/>
      <c r="BW1810" s="1453"/>
      <c r="BX1810" s="1453"/>
      <c r="BY1810" s="1453"/>
      <c r="BZ1810" s="1453"/>
      <c r="CA1810" s="1453"/>
      <c r="CB1810" s="1453"/>
      <c r="CC1810" s="1453"/>
      <c r="CD1810" s="1453"/>
      <c r="CE1810" s="1453"/>
      <c r="CF1810" s="1453"/>
      <c r="CG1810" s="1453"/>
      <c r="CH1810" s="1453"/>
      <c r="CI1810" s="1453"/>
      <c r="CJ1810" s="1453"/>
      <c r="CK1810" s="1453"/>
      <c r="CL1810" s="1453"/>
      <c r="CM1810" s="1453"/>
      <c r="CN1810" s="1453"/>
      <c r="CO1810" s="1453"/>
      <c r="CP1810" s="1453"/>
      <c r="CQ1810" s="1453"/>
      <c r="CR1810" s="1453"/>
      <c r="CS1810" s="1453"/>
      <c r="CT1810" s="1453"/>
      <c r="CU1810" s="1453"/>
      <c r="CV1810" s="1453"/>
      <c r="CW1810" s="1453"/>
      <c r="CX1810" s="1453"/>
      <c r="CY1810" s="1453"/>
      <c r="CZ1810" s="1453"/>
      <c r="DA1810" s="1453"/>
      <c r="DB1810" s="1453"/>
      <c r="DC1810" s="1453"/>
      <c r="DD1810" s="1453"/>
      <c r="DE1810" s="1453"/>
      <c r="DF1810" s="1453"/>
      <c r="DG1810" s="1453"/>
      <c r="DH1810" s="1453"/>
      <c r="DI1810" s="1453"/>
      <c r="DJ1810" s="1453"/>
      <c r="DK1810" s="1453"/>
      <c r="DL1810" s="1453"/>
      <c r="DM1810" s="1453"/>
      <c r="DN1810" s="1453"/>
      <c r="DO1810" s="1453"/>
      <c r="DP1810" s="1453"/>
      <c r="DQ1810" s="1453"/>
      <c r="DR1810" s="1453"/>
      <c r="DS1810" s="1453"/>
      <c r="DT1810" s="1453"/>
    </row>
    <row r="1811" spans="1:124" s="1543" customFormat="1" ht="21.9" customHeight="1" x14ac:dyDescent="0.3">
      <c r="A1811" s="1453"/>
      <c r="B1811" s="1453"/>
      <c r="C1811" s="1514"/>
      <c r="D1811" s="1514"/>
      <c r="E1811" s="1514"/>
      <c r="F1811" s="1848"/>
      <c r="G1811" s="1930"/>
      <c r="H1811" s="1516"/>
      <c r="I1811" s="1537"/>
      <c r="J1811" s="1537"/>
      <c r="K1811" s="1453"/>
      <c r="L1811" s="1453"/>
      <c r="M1811" s="1453"/>
      <c r="N1811" s="1514"/>
      <c r="O1811" s="1453"/>
      <c r="P1811" s="1453"/>
      <c r="Q1811" s="1453"/>
      <c r="R1811" s="1453"/>
      <c r="S1811" s="1453"/>
      <c r="T1811" s="1452"/>
      <c r="U1811"/>
      <c r="V1811"/>
      <c r="W1811" s="1453"/>
      <c r="X1811" s="1453"/>
      <c r="Y1811" s="1453"/>
      <c r="Z1811" s="1453"/>
      <c r="AA1811" s="1453"/>
      <c r="AB1811" s="1453"/>
      <c r="AC1811" s="1453"/>
      <c r="AD1811" s="1453"/>
      <c r="AE1811" s="1453"/>
      <c r="AF1811" s="1453"/>
      <c r="AG1811" s="1453"/>
      <c r="AH1811" s="1453"/>
      <c r="AI1811" s="1453"/>
      <c r="AJ1811" s="1453"/>
      <c r="AK1811" s="1453"/>
      <c r="AL1811" s="1453"/>
      <c r="AM1811" s="1453"/>
      <c r="AN1811" s="1453"/>
      <c r="AO1811" s="1453"/>
      <c r="AP1811" s="1453"/>
      <c r="AQ1811" s="1453"/>
      <c r="AR1811" s="1454"/>
      <c r="AS1811" s="1453"/>
      <c r="AT1811" s="1453"/>
      <c r="AU1811" s="1453"/>
      <c r="AV1811" s="1453"/>
      <c r="AW1811" s="1453"/>
      <c r="AX1811" s="1453"/>
      <c r="AY1811" s="1453"/>
      <c r="AZ1811" s="1453"/>
      <c r="BA1811" s="1453"/>
      <c r="BB1811" s="1453"/>
      <c r="BC1811" s="1453"/>
      <c r="BD1811" s="1453"/>
      <c r="BE1811" s="1453"/>
      <c r="BF1811" s="1453"/>
      <c r="BG1811" s="1453"/>
      <c r="BH1811" s="1453"/>
      <c r="BI1811" s="1453"/>
      <c r="BJ1811" s="1453"/>
      <c r="BK1811" s="1453"/>
      <c r="BL1811" s="1453"/>
      <c r="BM1811" s="1453"/>
      <c r="BN1811" s="1453"/>
      <c r="BO1811" s="1453"/>
      <c r="BP1811" s="1453"/>
      <c r="BQ1811" s="1453"/>
      <c r="BR1811" s="1453"/>
      <c r="BS1811" s="1453"/>
      <c r="BT1811" s="1453"/>
      <c r="BU1811" s="1453"/>
      <c r="BV1811" s="1453"/>
      <c r="BW1811" s="1453"/>
      <c r="BX1811" s="1453"/>
      <c r="BY1811" s="1453"/>
      <c r="BZ1811" s="1453"/>
      <c r="CA1811" s="1453"/>
      <c r="CB1811" s="1453"/>
      <c r="CC1811" s="1453"/>
      <c r="CD1811" s="1453"/>
      <c r="CE1811" s="1453"/>
      <c r="CF1811" s="1453"/>
      <c r="CG1811" s="1453"/>
      <c r="CH1811" s="1453"/>
      <c r="CI1811" s="1453"/>
      <c r="CJ1811" s="1453"/>
      <c r="CK1811" s="1453"/>
      <c r="CL1811" s="1453"/>
      <c r="CM1811" s="1453"/>
      <c r="CN1811" s="1453"/>
      <c r="CO1811" s="1453"/>
      <c r="CP1811" s="1453"/>
      <c r="CQ1811" s="1453"/>
      <c r="CR1811" s="1453"/>
      <c r="CS1811" s="1453"/>
      <c r="CT1811" s="1453"/>
      <c r="CU1811" s="1453"/>
      <c r="CV1811" s="1453"/>
      <c r="CW1811" s="1453"/>
      <c r="CX1811" s="1453"/>
      <c r="CY1811" s="1453"/>
      <c r="CZ1811" s="1453"/>
      <c r="DA1811" s="1453"/>
      <c r="DB1811" s="1453"/>
      <c r="DC1811" s="1453"/>
      <c r="DD1811" s="1453"/>
      <c r="DE1811" s="1453"/>
      <c r="DF1811" s="1453"/>
      <c r="DG1811" s="1453"/>
      <c r="DH1811" s="1453"/>
      <c r="DI1811" s="1453"/>
      <c r="DJ1811" s="1453"/>
      <c r="DK1811" s="1453"/>
      <c r="DL1811" s="1453"/>
      <c r="DM1811" s="1453"/>
      <c r="DN1811" s="1453"/>
      <c r="DO1811" s="1453"/>
      <c r="DP1811" s="1453"/>
      <c r="DQ1811" s="1453"/>
      <c r="DR1811" s="1453"/>
      <c r="DS1811" s="1453"/>
      <c r="DT1811" s="1453"/>
    </row>
    <row r="1812" spans="1:124" s="1543" customFormat="1" ht="21.9" customHeight="1" x14ac:dyDescent="0.3">
      <c r="A1812" s="1453"/>
      <c r="B1812" s="1453"/>
      <c r="C1812" s="1514"/>
      <c r="D1812" s="1514"/>
      <c r="E1812" s="1514"/>
      <c r="F1812" s="1848"/>
      <c r="G1812" s="1930"/>
      <c r="H1812" s="1516"/>
      <c r="I1812" s="1537"/>
      <c r="J1812" s="1537"/>
      <c r="K1812" s="1453"/>
      <c r="L1812" s="1453"/>
      <c r="M1812" s="1453"/>
      <c r="N1812" s="1514"/>
      <c r="O1812" s="1453"/>
      <c r="P1812" s="1453"/>
      <c r="Q1812" s="1453"/>
      <c r="R1812" s="1453"/>
      <c r="S1812" s="1453"/>
      <c r="T1812" s="1452"/>
      <c r="U1812"/>
      <c r="V1812"/>
      <c r="W1812" s="1453"/>
      <c r="X1812" s="1453"/>
      <c r="Y1812" s="1453"/>
      <c r="Z1812" s="1453"/>
      <c r="AA1812" s="1453"/>
      <c r="AB1812" s="1453"/>
      <c r="AC1812" s="1453"/>
      <c r="AD1812" s="1453"/>
      <c r="AE1812" s="1453"/>
      <c r="AF1812" s="1453"/>
      <c r="AG1812" s="1453"/>
      <c r="AH1812" s="1453"/>
      <c r="AI1812" s="1453"/>
      <c r="AJ1812" s="1453"/>
      <c r="AK1812" s="1453"/>
      <c r="AL1812" s="1453"/>
      <c r="AM1812" s="1453"/>
      <c r="AN1812" s="1453"/>
      <c r="AO1812" s="1453"/>
      <c r="AP1812" s="1453"/>
      <c r="AQ1812" s="1453"/>
      <c r="AR1812" s="1454"/>
      <c r="AS1812" s="1453"/>
      <c r="AT1812" s="1453"/>
      <c r="AU1812" s="1453"/>
      <c r="AV1812" s="1453"/>
      <c r="AW1812" s="1453"/>
      <c r="AX1812" s="1453"/>
      <c r="AY1812" s="1453"/>
      <c r="AZ1812" s="1453"/>
      <c r="BA1812" s="1453"/>
      <c r="BB1812" s="1453"/>
      <c r="BC1812" s="1453"/>
      <c r="BD1812" s="1453"/>
      <c r="BE1812" s="1453"/>
      <c r="BF1812" s="1453"/>
      <c r="BG1812" s="1453"/>
      <c r="BH1812" s="1453"/>
      <c r="BI1812" s="1453"/>
      <c r="BJ1812" s="1453"/>
      <c r="BK1812" s="1453"/>
      <c r="BL1812" s="1453"/>
      <c r="BM1812" s="1453"/>
      <c r="BN1812" s="1453"/>
      <c r="BO1812" s="1453"/>
      <c r="BP1812" s="1453"/>
      <c r="BQ1812" s="1453"/>
      <c r="BR1812" s="1453"/>
      <c r="BS1812" s="1453"/>
      <c r="BT1812" s="1453"/>
      <c r="BU1812" s="1453"/>
      <c r="BV1812" s="1453"/>
      <c r="BW1812" s="1453"/>
      <c r="BX1812" s="1453"/>
      <c r="BY1812" s="1453"/>
      <c r="BZ1812" s="1453"/>
      <c r="CA1812" s="1453"/>
      <c r="CB1812" s="1453"/>
      <c r="CC1812" s="1453"/>
      <c r="CD1812" s="1453"/>
      <c r="CE1812" s="1453"/>
      <c r="CF1812" s="1453"/>
      <c r="CG1812" s="1453"/>
      <c r="CH1812" s="1453"/>
      <c r="CI1812" s="1453"/>
      <c r="CJ1812" s="1453"/>
      <c r="CK1812" s="1453"/>
      <c r="CL1812" s="1453"/>
      <c r="CM1812" s="1453"/>
      <c r="CN1812" s="1453"/>
      <c r="CO1812" s="1453"/>
      <c r="CP1812" s="1453"/>
      <c r="CQ1812" s="1453"/>
      <c r="CR1812" s="1453"/>
      <c r="CS1812" s="1453"/>
      <c r="CT1812" s="1453"/>
      <c r="CU1812" s="1453"/>
      <c r="CV1812" s="1453"/>
      <c r="CW1812" s="1453"/>
      <c r="CX1812" s="1453"/>
      <c r="CY1812" s="1453"/>
      <c r="CZ1812" s="1453"/>
      <c r="DA1812" s="1453"/>
      <c r="DB1812" s="1453"/>
      <c r="DC1812" s="1453"/>
      <c r="DD1812" s="1453"/>
      <c r="DE1812" s="1453"/>
      <c r="DF1812" s="1453"/>
      <c r="DG1812" s="1453"/>
      <c r="DH1812" s="1453"/>
      <c r="DI1812" s="1453"/>
      <c r="DJ1812" s="1453"/>
      <c r="DK1812" s="1453"/>
      <c r="DL1812" s="1453"/>
      <c r="DM1812" s="1453"/>
      <c r="DN1812" s="1453"/>
      <c r="DO1812" s="1453"/>
      <c r="DP1812" s="1453"/>
      <c r="DQ1812" s="1453"/>
      <c r="DR1812" s="1453"/>
      <c r="DS1812" s="1453"/>
      <c r="DT1812" s="1453"/>
    </row>
    <row r="1813" spans="1:124" s="1543" customFormat="1" ht="21.9" customHeight="1" x14ac:dyDescent="0.3">
      <c r="A1813" s="1453"/>
      <c r="B1813" s="1453"/>
      <c r="C1813" s="1514"/>
      <c r="D1813" s="1514"/>
      <c r="E1813" s="1514"/>
      <c r="F1813" s="1848"/>
      <c r="G1813" s="1930"/>
      <c r="H1813" s="1516"/>
      <c r="I1813" s="1537"/>
      <c r="J1813" s="1537"/>
      <c r="K1813" s="1453"/>
      <c r="L1813" s="1453"/>
      <c r="M1813" s="1453"/>
      <c r="N1813" s="1514"/>
      <c r="O1813" s="1453"/>
      <c r="P1813" s="1453"/>
      <c r="Q1813" s="1453"/>
      <c r="R1813" s="1453"/>
      <c r="S1813" s="1453"/>
      <c r="T1813" s="1452"/>
      <c r="U1813"/>
      <c r="V1813"/>
      <c r="W1813" s="1453"/>
      <c r="X1813" s="1453"/>
      <c r="Y1813" s="1453"/>
      <c r="Z1813" s="1453"/>
      <c r="AA1813" s="1453"/>
      <c r="AB1813" s="1453"/>
      <c r="AC1813" s="1453"/>
      <c r="AD1813" s="1453"/>
      <c r="AE1813" s="1453"/>
      <c r="AF1813" s="1453"/>
      <c r="AG1813" s="1453"/>
      <c r="AH1813" s="1453"/>
      <c r="AI1813" s="1453"/>
      <c r="AJ1813" s="1453"/>
      <c r="AK1813" s="1453"/>
      <c r="AL1813" s="1453"/>
      <c r="AM1813" s="1453"/>
      <c r="AN1813" s="1453"/>
      <c r="AO1813" s="1453"/>
      <c r="AP1813" s="1453"/>
      <c r="AQ1813" s="1453"/>
      <c r="AR1813" s="1454"/>
      <c r="AS1813" s="1453"/>
      <c r="AT1813" s="1453"/>
      <c r="AU1813" s="1453"/>
      <c r="AV1813" s="1453"/>
      <c r="AW1813" s="1453"/>
      <c r="AX1813" s="1453"/>
      <c r="AY1813" s="1453"/>
      <c r="AZ1813" s="1453"/>
      <c r="BA1813" s="1453"/>
      <c r="BB1813" s="1453"/>
      <c r="BC1813" s="1453"/>
      <c r="BD1813" s="1453"/>
      <c r="BE1813" s="1453"/>
      <c r="BF1813" s="1453"/>
      <c r="BG1813" s="1453"/>
      <c r="BH1813" s="1453"/>
      <c r="BI1813" s="1453"/>
      <c r="BJ1813" s="1453"/>
      <c r="BK1813" s="1453"/>
      <c r="BL1813" s="1453"/>
      <c r="BM1813" s="1453"/>
      <c r="BN1813" s="1453"/>
      <c r="BO1813" s="1453"/>
      <c r="BP1813" s="1453"/>
      <c r="BQ1813" s="1453"/>
      <c r="BR1813" s="1453"/>
      <c r="BS1813" s="1453"/>
      <c r="BT1813" s="1453"/>
      <c r="BU1813" s="1453"/>
      <c r="BV1813" s="1453"/>
      <c r="BW1813" s="1453"/>
      <c r="BX1813" s="1453"/>
      <c r="BY1813" s="1453"/>
      <c r="BZ1813" s="1453"/>
      <c r="CA1813" s="1453"/>
      <c r="CB1813" s="1453"/>
      <c r="CC1813" s="1453"/>
      <c r="CD1813" s="1453"/>
      <c r="CE1813" s="1453"/>
      <c r="CF1813" s="1453"/>
      <c r="CG1813" s="1453"/>
      <c r="CH1813" s="1453"/>
      <c r="CI1813" s="1453"/>
      <c r="CJ1813" s="1453"/>
      <c r="CK1813" s="1453"/>
      <c r="CL1813" s="1453"/>
      <c r="CM1813" s="1453"/>
      <c r="CN1813" s="1453"/>
      <c r="CO1813" s="1453"/>
      <c r="CP1813" s="1453"/>
      <c r="CQ1813" s="1453"/>
      <c r="CR1813" s="1453"/>
      <c r="CS1813" s="1453"/>
      <c r="CT1813" s="1453"/>
      <c r="CU1813" s="1453"/>
      <c r="CV1813" s="1453"/>
      <c r="CW1813" s="1453"/>
      <c r="CX1813" s="1453"/>
      <c r="CY1813" s="1453"/>
      <c r="CZ1813" s="1453"/>
      <c r="DA1813" s="1453"/>
      <c r="DB1813" s="1453"/>
      <c r="DC1813" s="1453"/>
      <c r="DD1813" s="1453"/>
      <c r="DE1813" s="1453"/>
      <c r="DF1813" s="1453"/>
      <c r="DG1813" s="1453"/>
      <c r="DH1813" s="1453"/>
      <c r="DI1813" s="1453"/>
      <c r="DJ1813" s="1453"/>
      <c r="DK1813" s="1453"/>
      <c r="DL1813" s="1453"/>
      <c r="DM1813" s="1453"/>
      <c r="DN1813" s="1453"/>
      <c r="DO1813" s="1453"/>
      <c r="DP1813" s="1453"/>
      <c r="DQ1813" s="1453"/>
      <c r="DR1813" s="1453"/>
      <c r="DS1813" s="1453"/>
      <c r="DT1813" s="1453"/>
    </row>
    <row r="1814" spans="1:124" s="1543" customFormat="1" ht="21.9" customHeight="1" x14ac:dyDescent="0.3">
      <c r="A1814" s="1453"/>
      <c r="B1814" s="1453"/>
      <c r="C1814" s="1514"/>
      <c r="D1814" s="1514"/>
      <c r="E1814" s="1514"/>
      <c r="F1814" s="1848"/>
      <c r="G1814" s="1930"/>
      <c r="H1814" s="1516"/>
      <c r="I1814" s="1537"/>
      <c r="J1814" s="1537"/>
      <c r="K1814" s="1453"/>
      <c r="L1814" s="1453"/>
      <c r="M1814" s="1453"/>
      <c r="N1814" s="1514"/>
      <c r="O1814" s="1453"/>
      <c r="P1814" s="1453"/>
      <c r="Q1814" s="1453"/>
      <c r="R1814" s="1453"/>
      <c r="S1814" s="1453"/>
      <c r="T1814" s="1452"/>
      <c r="U1814"/>
      <c r="V1814"/>
      <c r="W1814" s="1453"/>
      <c r="X1814" s="1453"/>
      <c r="Y1814" s="1453"/>
      <c r="Z1814" s="1453"/>
      <c r="AA1814" s="1453"/>
      <c r="AB1814" s="1453"/>
      <c r="AC1814" s="1453"/>
      <c r="AD1814" s="1453"/>
      <c r="AE1814" s="1453"/>
      <c r="AF1814" s="1453"/>
      <c r="AG1814" s="1453"/>
      <c r="AH1814" s="1453"/>
      <c r="AI1814" s="1453"/>
      <c r="AJ1814" s="1453"/>
      <c r="AK1814" s="1453"/>
      <c r="AL1814" s="1453"/>
      <c r="AM1814" s="1453"/>
      <c r="AN1814" s="1453"/>
      <c r="AO1814" s="1453"/>
      <c r="AP1814" s="1453"/>
      <c r="AQ1814" s="1453"/>
      <c r="AR1814" s="1454"/>
      <c r="AS1814" s="1453"/>
      <c r="AT1814" s="1453"/>
      <c r="AU1814" s="1453"/>
      <c r="AV1814" s="1453"/>
      <c r="AW1814" s="1453"/>
      <c r="AX1814" s="1453"/>
      <c r="AY1814" s="1453"/>
      <c r="AZ1814" s="1453"/>
      <c r="BA1814" s="1453"/>
      <c r="BB1814" s="1453"/>
      <c r="BC1814" s="1453"/>
      <c r="BD1814" s="1453"/>
      <c r="BE1814" s="1453"/>
      <c r="BF1814" s="1453"/>
      <c r="BG1814" s="1453"/>
      <c r="BH1814" s="1453"/>
      <c r="BI1814" s="1453"/>
      <c r="BJ1814" s="1453"/>
      <c r="BK1814" s="1453"/>
      <c r="BL1814" s="1453"/>
      <c r="BM1814" s="1453"/>
      <c r="BN1814" s="1453"/>
      <c r="BO1814" s="1453"/>
      <c r="BP1814" s="1453"/>
      <c r="BQ1814" s="1453"/>
      <c r="BR1814" s="1453"/>
      <c r="BS1814" s="1453"/>
      <c r="BT1814" s="1453"/>
      <c r="BU1814" s="1453"/>
      <c r="BV1814" s="1453"/>
      <c r="BW1814" s="1453"/>
      <c r="BX1814" s="1453"/>
      <c r="BY1814" s="1453"/>
      <c r="BZ1814" s="1453"/>
      <c r="CA1814" s="1453"/>
      <c r="CB1814" s="1453"/>
      <c r="CC1814" s="1453"/>
      <c r="CD1814" s="1453"/>
      <c r="CE1814" s="1453"/>
      <c r="CF1814" s="1453"/>
      <c r="CG1814" s="1453"/>
      <c r="CH1814" s="1453"/>
      <c r="CI1814" s="1453"/>
      <c r="CJ1814" s="1453"/>
      <c r="CK1814" s="1453"/>
      <c r="CL1814" s="1453"/>
      <c r="CM1814" s="1453"/>
      <c r="CN1814" s="1453"/>
      <c r="CO1814" s="1453"/>
      <c r="CP1814" s="1453"/>
      <c r="CQ1814" s="1453"/>
      <c r="CR1814" s="1453"/>
      <c r="CS1814" s="1453"/>
      <c r="CT1814" s="1453"/>
      <c r="CU1814" s="1453"/>
      <c r="CV1814" s="1453"/>
      <c r="CW1814" s="1453"/>
      <c r="CX1814" s="1453"/>
      <c r="CY1814" s="1453"/>
      <c r="CZ1814" s="1453"/>
      <c r="DA1814" s="1453"/>
      <c r="DB1814" s="1453"/>
      <c r="DC1814" s="1453"/>
      <c r="DD1814" s="1453"/>
      <c r="DE1814" s="1453"/>
      <c r="DF1814" s="1453"/>
      <c r="DG1814" s="1453"/>
      <c r="DH1814" s="1453"/>
      <c r="DI1814" s="1453"/>
      <c r="DJ1814" s="1453"/>
      <c r="DK1814" s="1453"/>
      <c r="DL1814" s="1453"/>
      <c r="DM1814" s="1453"/>
      <c r="DN1814" s="1453"/>
      <c r="DO1814" s="1453"/>
      <c r="DP1814" s="1453"/>
      <c r="DQ1814" s="1453"/>
      <c r="DR1814" s="1453"/>
      <c r="DS1814" s="1453"/>
      <c r="DT1814" s="1453"/>
    </row>
    <row r="1815" spans="1:124" s="1543" customFormat="1" ht="21.9" customHeight="1" x14ac:dyDescent="0.3">
      <c r="A1815" s="1453"/>
      <c r="B1815" s="1453"/>
      <c r="C1815" s="1514"/>
      <c r="D1815" s="1514"/>
      <c r="E1815" s="1514"/>
      <c r="F1815" s="1848"/>
      <c r="G1815" s="1930"/>
      <c r="H1815" s="1516"/>
      <c r="I1815" s="1537"/>
      <c r="J1815" s="1537"/>
      <c r="K1815" s="1453"/>
      <c r="L1815" s="1453"/>
      <c r="M1815" s="1453"/>
      <c r="N1815" s="1514"/>
      <c r="O1815" s="1453"/>
      <c r="P1815" s="1453"/>
      <c r="Q1815" s="1453"/>
      <c r="R1815" s="1453"/>
      <c r="S1815" s="1453"/>
      <c r="T1815" s="1452"/>
      <c r="U1815"/>
      <c r="V1815"/>
      <c r="W1815" s="1453"/>
      <c r="X1815" s="1453"/>
      <c r="Y1815" s="1453"/>
      <c r="Z1815" s="1453"/>
      <c r="AA1815" s="1453"/>
      <c r="AB1815" s="1453"/>
      <c r="AC1815" s="1453"/>
      <c r="AD1815" s="1453"/>
      <c r="AE1815" s="1453"/>
      <c r="AF1815" s="1453"/>
      <c r="AG1815" s="1453"/>
      <c r="AH1815" s="1453"/>
      <c r="AI1815" s="1453"/>
      <c r="AJ1815" s="1453"/>
      <c r="AK1815" s="1453"/>
      <c r="AL1815" s="1453"/>
      <c r="AM1815" s="1453"/>
      <c r="AN1815" s="1453"/>
      <c r="AO1815" s="1453"/>
      <c r="AP1815" s="1453"/>
      <c r="AQ1815" s="1453"/>
      <c r="AR1815" s="1454"/>
      <c r="AS1815" s="1453"/>
      <c r="AT1815" s="1453"/>
      <c r="AU1815" s="1453"/>
      <c r="AV1815" s="1453"/>
      <c r="AW1815" s="1453"/>
      <c r="AX1815" s="1453"/>
      <c r="AY1815" s="1453"/>
      <c r="AZ1815" s="1453"/>
      <c r="BA1815" s="1453"/>
      <c r="BB1815" s="1453"/>
      <c r="BC1815" s="1453"/>
      <c r="BD1815" s="1453"/>
      <c r="BE1815" s="1453"/>
      <c r="BF1815" s="1453"/>
      <c r="BG1815" s="1453"/>
      <c r="BH1815" s="1453"/>
      <c r="BI1815" s="1453"/>
      <c r="BJ1815" s="1453"/>
      <c r="BK1815" s="1453"/>
      <c r="BL1815" s="1453"/>
      <c r="BM1815" s="1453"/>
      <c r="BN1815" s="1453"/>
      <c r="BO1815" s="1453"/>
      <c r="BP1815" s="1453"/>
      <c r="BQ1815" s="1453"/>
      <c r="BR1815" s="1453"/>
      <c r="BS1815" s="1453"/>
      <c r="BT1815" s="1453"/>
      <c r="BU1815" s="1453"/>
      <c r="BV1815" s="1453"/>
      <c r="BW1815" s="1453"/>
      <c r="BX1815" s="1453"/>
      <c r="BY1815" s="1453"/>
      <c r="BZ1815" s="1453"/>
      <c r="CA1815" s="1453"/>
      <c r="CB1815" s="1453"/>
      <c r="CC1815" s="1453"/>
      <c r="CD1815" s="1453"/>
      <c r="CE1815" s="1453"/>
      <c r="CF1815" s="1453"/>
      <c r="CG1815" s="1453"/>
      <c r="CH1815" s="1453"/>
      <c r="CI1815" s="1453"/>
      <c r="CJ1815" s="1453"/>
      <c r="CK1815" s="1453"/>
      <c r="CL1815" s="1453"/>
      <c r="CM1815" s="1453"/>
      <c r="CN1815" s="1453"/>
      <c r="CO1815" s="1453"/>
      <c r="CP1815" s="1453"/>
      <c r="CQ1815" s="1453"/>
      <c r="CR1815" s="1453"/>
      <c r="CS1815" s="1453"/>
      <c r="CT1815" s="1453"/>
      <c r="CU1815" s="1453"/>
      <c r="CV1815" s="1453"/>
      <c r="CW1815" s="1453"/>
      <c r="CX1815" s="1453"/>
      <c r="CY1815" s="1453"/>
      <c r="CZ1815" s="1453"/>
      <c r="DA1815" s="1453"/>
      <c r="DB1815" s="1453"/>
      <c r="DC1815" s="1453"/>
      <c r="DD1815" s="1453"/>
      <c r="DE1815" s="1453"/>
      <c r="DF1815" s="1453"/>
      <c r="DG1815" s="1453"/>
      <c r="DH1815" s="1453"/>
      <c r="DI1815" s="1453"/>
      <c r="DJ1815" s="1453"/>
      <c r="DK1815" s="1453"/>
      <c r="DL1815" s="1453"/>
      <c r="DM1815" s="1453"/>
      <c r="DN1815" s="1453"/>
      <c r="DO1815" s="1453"/>
      <c r="DP1815" s="1453"/>
      <c r="DQ1815" s="1453"/>
      <c r="DR1815" s="1453"/>
      <c r="DS1815" s="1453"/>
      <c r="DT1815" s="1453"/>
    </row>
    <row r="1816" spans="1:124" s="1543" customFormat="1" ht="21.9" customHeight="1" x14ac:dyDescent="0.3">
      <c r="A1816" s="1453"/>
      <c r="B1816" s="1453"/>
      <c r="C1816" s="1514"/>
      <c r="D1816" s="1514"/>
      <c r="E1816" s="1514"/>
      <c r="F1816" s="1848"/>
      <c r="G1816" s="1930"/>
      <c r="H1816" s="1516"/>
      <c r="I1816" s="1537"/>
      <c r="J1816" s="1537"/>
      <c r="K1816" s="1453"/>
      <c r="L1816" s="1453"/>
      <c r="M1816" s="1453"/>
      <c r="N1816" s="1514"/>
      <c r="O1816" s="1453"/>
      <c r="P1816" s="1453"/>
      <c r="Q1816" s="1453"/>
      <c r="R1816" s="1453"/>
      <c r="S1816" s="1453"/>
      <c r="T1816" s="1452"/>
      <c r="U1816"/>
      <c r="V1816"/>
      <c r="W1816" s="1453"/>
      <c r="X1816" s="1453"/>
      <c r="Y1816" s="1453"/>
      <c r="Z1816" s="1453"/>
      <c r="AA1816" s="1453"/>
      <c r="AB1816" s="1453"/>
      <c r="AC1816" s="1453"/>
      <c r="AD1816" s="1453"/>
      <c r="AE1816" s="1453"/>
      <c r="AF1816" s="1453"/>
      <c r="AG1816" s="1453"/>
      <c r="AH1816" s="1453"/>
      <c r="AI1816" s="1453"/>
      <c r="AJ1816" s="1453"/>
      <c r="AK1816" s="1453"/>
      <c r="AL1816" s="1453"/>
      <c r="AM1816" s="1453"/>
      <c r="AN1816" s="1453"/>
      <c r="AO1816" s="1453"/>
      <c r="AP1816" s="1453"/>
      <c r="AQ1816" s="1453"/>
      <c r="AR1816" s="1454"/>
      <c r="AS1816" s="1453"/>
      <c r="AT1816" s="1453"/>
      <c r="AU1816" s="1453"/>
      <c r="AV1816" s="1453"/>
      <c r="AW1816" s="1453"/>
      <c r="AX1816" s="1453"/>
      <c r="AY1816" s="1453"/>
      <c r="AZ1816" s="1453"/>
      <c r="BA1816" s="1453"/>
      <c r="BB1816" s="1453"/>
      <c r="BC1816" s="1453"/>
      <c r="BD1816" s="1453"/>
      <c r="BE1816" s="1453"/>
      <c r="BF1816" s="1453"/>
      <c r="BG1816" s="1453"/>
      <c r="BH1816" s="1453"/>
      <c r="BI1816" s="1453"/>
      <c r="BJ1816" s="1453"/>
      <c r="BK1816" s="1453"/>
      <c r="BL1816" s="1453"/>
      <c r="BM1816" s="1453"/>
      <c r="BN1816" s="1453"/>
      <c r="BO1816" s="1453"/>
      <c r="BP1816" s="1453"/>
      <c r="BQ1816" s="1453"/>
      <c r="BR1816" s="1453"/>
      <c r="BS1816" s="1453"/>
      <c r="BT1816" s="1453"/>
      <c r="BU1816" s="1453"/>
      <c r="BV1816" s="1453"/>
      <c r="BW1816" s="1453"/>
      <c r="BX1816" s="1453"/>
      <c r="BY1816" s="1453"/>
      <c r="BZ1816" s="1453"/>
      <c r="CA1816" s="1453"/>
      <c r="CB1816" s="1453"/>
      <c r="CC1816" s="1453"/>
      <c r="CD1816" s="1453"/>
      <c r="CE1816" s="1453"/>
      <c r="CF1816" s="1453"/>
      <c r="CG1816" s="1453"/>
      <c r="CH1816" s="1453"/>
      <c r="CI1816" s="1453"/>
      <c r="CJ1816" s="1453"/>
      <c r="CK1816" s="1453"/>
      <c r="CL1816" s="1453"/>
      <c r="CM1816" s="1453"/>
      <c r="CN1816" s="1453"/>
      <c r="CO1816" s="1453"/>
      <c r="CP1816" s="1453"/>
      <c r="CQ1816" s="1453"/>
      <c r="CR1816" s="1453"/>
      <c r="CS1816" s="1453"/>
      <c r="CT1816" s="1453"/>
      <c r="CU1816" s="1453"/>
      <c r="CV1816" s="1453"/>
      <c r="CW1816" s="1453"/>
      <c r="CX1816" s="1453"/>
      <c r="CY1816" s="1453"/>
      <c r="CZ1816" s="1453"/>
      <c r="DA1816" s="1453"/>
      <c r="DB1816" s="1453"/>
      <c r="DC1816" s="1453"/>
      <c r="DD1816" s="1453"/>
      <c r="DE1816" s="1453"/>
      <c r="DF1816" s="1453"/>
      <c r="DG1816" s="1453"/>
      <c r="DH1816" s="1453"/>
      <c r="DI1816" s="1453"/>
      <c r="DJ1816" s="1453"/>
      <c r="DK1816" s="1453"/>
      <c r="DL1816" s="1453"/>
      <c r="DM1816" s="1453"/>
      <c r="DN1816" s="1453"/>
      <c r="DO1816" s="1453"/>
      <c r="DP1816" s="1453"/>
      <c r="DQ1816" s="1453"/>
      <c r="DR1816" s="1453"/>
      <c r="DS1816" s="1453"/>
      <c r="DT1816" s="1453"/>
    </row>
    <row r="1817" spans="1:124" s="1543" customFormat="1" ht="21.9" customHeight="1" x14ac:dyDescent="0.3">
      <c r="A1817" s="1453"/>
      <c r="B1817" s="1453"/>
      <c r="C1817" s="1514"/>
      <c r="D1817" s="1514"/>
      <c r="E1817" s="1514"/>
      <c r="F1817" s="1848"/>
      <c r="G1817" s="1930"/>
      <c r="H1817" s="1516"/>
      <c r="I1817" s="1537"/>
      <c r="J1817" s="1537"/>
      <c r="K1817" s="1453"/>
      <c r="L1817" s="1453"/>
      <c r="M1817" s="1453"/>
      <c r="N1817" s="1514"/>
      <c r="O1817" s="1453"/>
      <c r="P1817" s="1453"/>
      <c r="Q1817" s="1453"/>
      <c r="R1817" s="1453"/>
      <c r="S1817" s="1453"/>
      <c r="T1817" s="1452"/>
      <c r="U1817"/>
      <c r="V1817"/>
      <c r="W1817" s="1453"/>
      <c r="X1817" s="1453"/>
      <c r="Y1817" s="1453"/>
      <c r="Z1817" s="1453"/>
      <c r="AA1817" s="1453"/>
      <c r="AB1817" s="1453"/>
      <c r="AC1817" s="1453"/>
      <c r="AD1817" s="1453"/>
      <c r="AE1817" s="1453"/>
      <c r="AF1817" s="1453"/>
      <c r="AG1817" s="1453"/>
      <c r="AH1817" s="1453"/>
      <c r="AI1817" s="1453"/>
      <c r="AJ1817" s="1453"/>
      <c r="AK1817" s="1453"/>
      <c r="AL1817" s="1453"/>
      <c r="AM1817" s="1453"/>
      <c r="AN1817" s="1453"/>
      <c r="AO1817" s="1453"/>
      <c r="AP1817" s="1453"/>
      <c r="AQ1817" s="1453"/>
      <c r="AR1817" s="1454"/>
      <c r="AS1817" s="1453"/>
      <c r="AT1817" s="1453"/>
      <c r="AU1817" s="1453"/>
      <c r="AV1817" s="1453"/>
      <c r="AW1817" s="1453"/>
      <c r="AX1817" s="1453"/>
      <c r="AY1817" s="1453"/>
      <c r="AZ1817" s="1453"/>
      <c r="BA1817" s="1453"/>
      <c r="BB1817" s="1453"/>
      <c r="BC1817" s="1453"/>
      <c r="BD1817" s="1453"/>
      <c r="BE1817" s="1453"/>
      <c r="BF1817" s="1453"/>
      <c r="BG1817" s="1453"/>
      <c r="BH1817" s="1453"/>
      <c r="BI1817" s="1453"/>
      <c r="BJ1817" s="1453"/>
      <c r="BK1817" s="1453"/>
      <c r="BL1817" s="1453"/>
      <c r="BM1817" s="1453"/>
      <c r="BN1817" s="1453"/>
      <c r="BO1817" s="1453"/>
      <c r="BP1817" s="1453"/>
      <c r="BQ1817" s="1453"/>
      <c r="BR1817" s="1453"/>
      <c r="BS1817" s="1453"/>
      <c r="BT1817" s="1453"/>
      <c r="BU1817" s="1453"/>
      <c r="BV1817" s="1453"/>
      <c r="BW1817" s="1453"/>
      <c r="BX1817" s="1453"/>
      <c r="BY1817" s="1453"/>
      <c r="BZ1817" s="1453"/>
      <c r="CA1817" s="1453"/>
      <c r="CB1817" s="1453"/>
      <c r="CC1817" s="1453"/>
      <c r="CD1817" s="1453"/>
      <c r="CE1817" s="1453"/>
      <c r="CF1817" s="1453"/>
      <c r="CG1817" s="1453"/>
      <c r="CH1817" s="1453"/>
      <c r="CI1817" s="1453"/>
      <c r="CJ1817" s="1453"/>
      <c r="CK1817" s="1453"/>
      <c r="CL1817" s="1453"/>
      <c r="CM1817" s="1453"/>
      <c r="CN1817" s="1453"/>
      <c r="CO1817" s="1453"/>
      <c r="CP1817" s="1453"/>
      <c r="CQ1817" s="1453"/>
      <c r="CR1817" s="1453"/>
      <c r="CS1817" s="1453"/>
      <c r="CT1817" s="1453"/>
      <c r="CU1817" s="1453"/>
      <c r="CV1817" s="1453"/>
      <c r="CW1817" s="1453"/>
      <c r="CX1817" s="1453"/>
      <c r="CY1817" s="1453"/>
      <c r="CZ1817" s="1453"/>
      <c r="DA1817" s="1453"/>
      <c r="DB1817" s="1453"/>
      <c r="DC1817" s="1453"/>
      <c r="DD1817" s="1453"/>
      <c r="DE1817" s="1453"/>
      <c r="DF1817" s="1453"/>
      <c r="DG1817" s="1453"/>
      <c r="DH1817" s="1453"/>
      <c r="DI1817" s="1453"/>
      <c r="DJ1817" s="1453"/>
      <c r="DK1817" s="1453"/>
      <c r="DL1817" s="1453"/>
      <c r="DM1817" s="1453"/>
      <c r="DN1817" s="1453"/>
      <c r="DO1817" s="1453"/>
      <c r="DP1817" s="1453"/>
      <c r="DQ1817" s="1453"/>
      <c r="DR1817" s="1453"/>
      <c r="DS1817" s="1453"/>
      <c r="DT1817" s="1453"/>
    </row>
    <row r="1818" spans="1:124" s="1543" customFormat="1" ht="21.9" customHeight="1" x14ac:dyDescent="0.3">
      <c r="A1818" s="1453"/>
      <c r="B1818" s="1453"/>
      <c r="C1818" s="1514"/>
      <c r="D1818" s="1514"/>
      <c r="E1818" s="1514"/>
      <c r="F1818" s="1848"/>
      <c r="G1818" s="1930"/>
      <c r="H1818" s="1516"/>
      <c r="I1818" s="1537"/>
      <c r="J1818" s="1537"/>
      <c r="K1818" s="1453"/>
      <c r="L1818" s="1453"/>
      <c r="M1818" s="1453"/>
      <c r="N1818" s="1514"/>
      <c r="O1818" s="1453"/>
      <c r="P1818" s="1453"/>
      <c r="Q1818" s="1453"/>
      <c r="R1818" s="1453"/>
      <c r="S1818" s="1453"/>
      <c r="T1818" s="1452"/>
      <c r="U1818"/>
      <c r="V1818"/>
      <c r="W1818" s="1453"/>
      <c r="X1818" s="1453"/>
      <c r="Y1818" s="1453"/>
      <c r="Z1818" s="1453"/>
      <c r="AA1818" s="1453"/>
      <c r="AB1818" s="1453"/>
      <c r="AC1818" s="1453"/>
      <c r="AD1818" s="1453"/>
      <c r="AE1818" s="1453"/>
      <c r="AF1818" s="1453"/>
      <c r="AG1818" s="1453"/>
      <c r="AH1818" s="1453"/>
      <c r="AI1818" s="1453"/>
      <c r="AJ1818" s="1453"/>
      <c r="AK1818" s="1453"/>
      <c r="AL1818" s="1453"/>
      <c r="AM1818" s="1453"/>
      <c r="AN1818" s="1453"/>
      <c r="AO1818" s="1453"/>
      <c r="AP1818" s="1453"/>
      <c r="AQ1818" s="1453"/>
      <c r="AR1818" s="1454"/>
      <c r="AS1818" s="1453"/>
      <c r="AT1818" s="1453"/>
      <c r="AU1818" s="1453"/>
      <c r="AV1818" s="1453"/>
      <c r="AW1818" s="1453"/>
      <c r="AX1818" s="1453"/>
      <c r="AY1818" s="1453"/>
      <c r="AZ1818" s="1453"/>
      <c r="BA1818" s="1453"/>
      <c r="BB1818" s="1453"/>
      <c r="BC1818" s="1453"/>
      <c r="BD1818" s="1453"/>
      <c r="BE1818" s="1453"/>
      <c r="BF1818" s="1453"/>
      <c r="BG1818" s="1453"/>
      <c r="BH1818" s="1453"/>
      <c r="BI1818" s="1453"/>
      <c r="BJ1818" s="1453"/>
      <c r="BK1818" s="1453"/>
      <c r="BL1818" s="1453"/>
      <c r="BM1818" s="1453"/>
      <c r="BN1818" s="1453"/>
      <c r="BO1818" s="1453"/>
      <c r="BP1818" s="1453"/>
      <c r="BQ1818" s="1453"/>
      <c r="BR1818" s="1453"/>
      <c r="BS1818" s="1453"/>
      <c r="BT1818" s="1453"/>
      <c r="BU1818" s="1453"/>
      <c r="BV1818" s="1453"/>
      <c r="BW1818" s="1453"/>
      <c r="BX1818" s="1453"/>
      <c r="BY1818" s="1453"/>
      <c r="BZ1818" s="1453"/>
      <c r="CA1818" s="1453"/>
      <c r="CB1818" s="1453"/>
      <c r="CC1818" s="1453"/>
      <c r="CD1818" s="1453"/>
      <c r="CE1818" s="1453"/>
      <c r="CF1818" s="1453"/>
      <c r="CG1818" s="1453"/>
      <c r="CH1818" s="1453"/>
      <c r="CI1818" s="1453"/>
      <c r="CJ1818" s="1453"/>
      <c r="CK1818" s="1453"/>
      <c r="CL1818" s="1453"/>
      <c r="CM1818" s="1453"/>
      <c r="CN1818" s="1453"/>
      <c r="CO1818" s="1453"/>
      <c r="CP1818" s="1453"/>
      <c r="CQ1818" s="1453"/>
      <c r="CR1818" s="1453"/>
      <c r="CS1818" s="1453"/>
      <c r="CT1818" s="1453"/>
      <c r="CU1818" s="1453"/>
      <c r="CV1818" s="1453"/>
      <c r="CW1818" s="1453"/>
      <c r="CX1818" s="1453"/>
      <c r="CY1818" s="1453"/>
      <c r="CZ1818" s="1453"/>
      <c r="DA1818" s="1453"/>
      <c r="DB1818" s="1453"/>
      <c r="DC1818" s="1453"/>
      <c r="DD1818" s="1453"/>
      <c r="DE1818" s="1453"/>
      <c r="DF1818" s="1453"/>
      <c r="DG1818" s="1453"/>
      <c r="DH1818" s="1453"/>
      <c r="DI1818" s="1453"/>
      <c r="DJ1818" s="1453"/>
      <c r="DK1818" s="1453"/>
      <c r="DL1818" s="1453"/>
      <c r="DM1818" s="1453"/>
      <c r="DN1818" s="1453"/>
      <c r="DO1818" s="1453"/>
      <c r="DP1818" s="1453"/>
      <c r="DQ1818" s="1453"/>
      <c r="DR1818" s="1453"/>
      <c r="DS1818" s="1453"/>
      <c r="DT1818" s="1453"/>
    </row>
    <row r="1819" spans="1:124" s="1543" customFormat="1" ht="21.9" customHeight="1" x14ac:dyDescent="0.3">
      <c r="A1819" s="1453"/>
      <c r="B1819" s="1453"/>
      <c r="C1819" s="1514"/>
      <c r="D1819" s="1514"/>
      <c r="E1819" s="1514"/>
      <c r="F1819" s="1848"/>
      <c r="G1819" s="1930"/>
      <c r="H1819" s="1516"/>
      <c r="I1819" s="1537"/>
      <c r="J1819" s="1537"/>
      <c r="K1819" s="1453"/>
      <c r="L1819" s="1453"/>
      <c r="M1819" s="1453"/>
      <c r="N1819" s="1514"/>
      <c r="O1819" s="1453"/>
      <c r="P1819" s="1453"/>
      <c r="Q1819" s="1453"/>
      <c r="R1819" s="1453"/>
      <c r="S1819" s="1453"/>
      <c r="T1819" s="1452"/>
      <c r="U1819"/>
      <c r="V1819"/>
      <c r="W1819" s="1453"/>
      <c r="X1819" s="1453"/>
      <c r="Y1819" s="1453"/>
      <c r="Z1819" s="1453"/>
      <c r="AA1819" s="1453"/>
      <c r="AB1819" s="1453"/>
      <c r="AC1819" s="1453"/>
      <c r="AD1819" s="1453"/>
      <c r="AE1819" s="1453"/>
      <c r="AF1819" s="1453"/>
      <c r="AG1819" s="1453"/>
      <c r="AH1819" s="1453"/>
      <c r="AI1819" s="1453"/>
      <c r="AJ1819" s="1453"/>
      <c r="AK1819" s="1453"/>
      <c r="AL1819" s="1453"/>
      <c r="AM1819" s="1453"/>
      <c r="AN1819" s="1453"/>
      <c r="AO1819" s="1453"/>
      <c r="AP1819" s="1453"/>
      <c r="AQ1819" s="1453"/>
      <c r="AR1819" s="1454"/>
      <c r="AS1819" s="1453"/>
      <c r="AT1819" s="1453"/>
      <c r="AU1819" s="1453"/>
      <c r="AV1819" s="1453"/>
      <c r="AW1819" s="1453"/>
      <c r="AX1819" s="1453"/>
      <c r="AY1819" s="1453"/>
      <c r="AZ1819" s="1453"/>
      <c r="BA1819" s="1453"/>
      <c r="BB1819" s="1453"/>
      <c r="BC1819" s="1453"/>
      <c r="BD1819" s="1453"/>
      <c r="BE1819" s="1453"/>
      <c r="BF1819" s="1453"/>
      <c r="BG1819" s="1453"/>
      <c r="BH1819" s="1453"/>
      <c r="BI1819" s="1453"/>
      <c r="BJ1819" s="1453"/>
      <c r="BK1819" s="1453"/>
      <c r="BL1819" s="1453"/>
      <c r="BM1819" s="1453"/>
      <c r="BN1819" s="1453"/>
      <c r="BO1819" s="1453"/>
      <c r="BP1819" s="1453"/>
      <c r="BQ1819" s="1453"/>
      <c r="BR1819" s="1453"/>
      <c r="BS1819" s="1453"/>
      <c r="BT1819" s="1453"/>
      <c r="BU1819" s="1453"/>
      <c r="BV1819" s="1453"/>
      <c r="BW1819" s="1453"/>
      <c r="BX1819" s="1453"/>
      <c r="BY1819" s="1453"/>
      <c r="BZ1819" s="1453"/>
      <c r="CA1819" s="1453"/>
      <c r="CB1819" s="1453"/>
      <c r="CC1819" s="1453"/>
      <c r="CD1819" s="1453"/>
      <c r="CE1819" s="1453"/>
      <c r="CF1819" s="1453"/>
      <c r="CG1819" s="1453"/>
      <c r="CH1819" s="1453"/>
      <c r="CI1819" s="1453"/>
      <c r="CJ1819" s="1453"/>
      <c r="CK1819" s="1453"/>
      <c r="CL1819" s="1453"/>
      <c r="CM1819" s="1453"/>
      <c r="CN1819" s="1453"/>
      <c r="CO1819" s="1453"/>
      <c r="CP1819" s="1453"/>
      <c r="CQ1819" s="1453"/>
      <c r="CR1819" s="1453"/>
      <c r="CS1819" s="1453"/>
      <c r="CT1819" s="1453"/>
      <c r="CU1819" s="1453"/>
      <c r="CV1819" s="1453"/>
      <c r="CW1819" s="1453"/>
      <c r="CX1819" s="1453"/>
      <c r="CY1819" s="1453"/>
      <c r="CZ1819" s="1453"/>
      <c r="DA1819" s="1453"/>
      <c r="DB1819" s="1453"/>
      <c r="DC1819" s="1453"/>
      <c r="DD1819" s="1453"/>
      <c r="DE1819" s="1453"/>
      <c r="DF1819" s="1453"/>
      <c r="DG1819" s="1453"/>
      <c r="DH1819" s="1453"/>
      <c r="DI1819" s="1453"/>
      <c r="DJ1819" s="1453"/>
      <c r="DK1819" s="1453"/>
      <c r="DL1819" s="1453"/>
      <c r="DM1819" s="1453"/>
      <c r="DN1819" s="1453"/>
      <c r="DO1819" s="1453"/>
      <c r="DP1819" s="1453"/>
      <c r="DQ1819" s="1453"/>
      <c r="DR1819" s="1453"/>
      <c r="DS1819" s="1453"/>
      <c r="DT1819" s="1453"/>
    </row>
    <row r="1820" spans="1:124" s="1543" customFormat="1" ht="21.9" customHeight="1" x14ac:dyDescent="0.3">
      <c r="A1820" s="1453"/>
      <c r="B1820" s="1453"/>
      <c r="C1820" s="1514"/>
      <c r="D1820" s="1514"/>
      <c r="E1820" s="1514"/>
      <c r="F1820" s="1848"/>
      <c r="G1820" s="1930"/>
      <c r="H1820" s="1516"/>
      <c r="I1820" s="1537"/>
      <c r="J1820" s="1537"/>
      <c r="K1820" s="1453"/>
      <c r="L1820" s="1453"/>
      <c r="M1820" s="1453"/>
      <c r="N1820" s="1514"/>
      <c r="O1820" s="1453"/>
      <c r="P1820" s="1453"/>
      <c r="Q1820" s="1453"/>
      <c r="R1820" s="1453"/>
      <c r="S1820" s="1453"/>
      <c r="T1820" s="1452"/>
      <c r="U1820"/>
      <c r="V1820"/>
      <c r="W1820" s="1453"/>
      <c r="X1820" s="1453"/>
      <c r="Y1820" s="1453"/>
      <c r="Z1820" s="1453"/>
      <c r="AA1820" s="1453"/>
      <c r="AB1820" s="1453"/>
      <c r="AC1820" s="1453"/>
      <c r="AD1820" s="1453"/>
      <c r="AE1820" s="1453"/>
      <c r="AF1820" s="1453"/>
      <c r="AG1820" s="1453"/>
      <c r="AH1820" s="1453"/>
      <c r="AI1820" s="1453"/>
      <c r="AJ1820" s="1453"/>
      <c r="AK1820" s="1453"/>
      <c r="AL1820" s="1453"/>
      <c r="AM1820" s="1453"/>
      <c r="AN1820" s="1453"/>
      <c r="AO1820" s="1453"/>
      <c r="AP1820" s="1453"/>
      <c r="AQ1820" s="1453"/>
      <c r="AR1820" s="1454"/>
      <c r="AS1820" s="1453"/>
      <c r="AT1820" s="1453"/>
      <c r="AU1820" s="1453"/>
      <c r="AV1820" s="1453"/>
      <c r="AW1820" s="1453"/>
      <c r="AX1820" s="1453"/>
      <c r="AY1820" s="1453"/>
      <c r="AZ1820" s="1453"/>
      <c r="BA1820" s="1453"/>
      <c r="BB1820" s="1453"/>
      <c r="BC1820" s="1453"/>
      <c r="BD1820" s="1453"/>
      <c r="BE1820" s="1453"/>
      <c r="BF1820" s="1453"/>
      <c r="BG1820" s="1453"/>
      <c r="BH1820" s="1453"/>
      <c r="BI1820" s="1453"/>
      <c r="BJ1820" s="1453"/>
      <c r="BK1820" s="1453"/>
      <c r="BL1820" s="1453"/>
      <c r="BM1820" s="1453"/>
      <c r="BN1820" s="1453"/>
      <c r="BO1820" s="1453"/>
      <c r="BP1820" s="1453"/>
      <c r="BQ1820" s="1453"/>
      <c r="BR1820" s="1453"/>
      <c r="BS1820" s="1453"/>
      <c r="BT1820" s="1453"/>
      <c r="BU1820" s="1453"/>
      <c r="BV1820" s="1453"/>
      <c r="BW1820" s="1453"/>
      <c r="BX1820" s="1453"/>
      <c r="BY1820" s="1453"/>
      <c r="BZ1820" s="1453"/>
      <c r="CA1820" s="1453"/>
      <c r="CB1820" s="1453"/>
      <c r="CC1820" s="1453"/>
      <c r="CD1820" s="1453"/>
      <c r="CE1820" s="1453"/>
      <c r="CF1820" s="1453"/>
      <c r="CG1820" s="1453"/>
      <c r="CH1820" s="1453"/>
      <c r="CI1820" s="1453"/>
      <c r="CJ1820" s="1453"/>
      <c r="CK1820" s="1453"/>
      <c r="CL1820" s="1453"/>
      <c r="CM1820" s="1453"/>
      <c r="CN1820" s="1453"/>
      <c r="CO1820" s="1453"/>
      <c r="CP1820" s="1453"/>
      <c r="CQ1820" s="1453"/>
      <c r="CR1820" s="1453"/>
      <c r="CS1820" s="1453"/>
      <c r="CT1820" s="1453"/>
      <c r="CU1820" s="1453"/>
      <c r="CV1820" s="1453"/>
      <c r="CW1820" s="1453"/>
      <c r="CX1820" s="1453"/>
      <c r="CY1820" s="1453"/>
      <c r="CZ1820" s="1453"/>
      <c r="DA1820" s="1453"/>
      <c r="DB1820" s="1453"/>
      <c r="DC1820" s="1453"/>
      <c r="DD1820" s="1453"/>
      <c r="DE1820" s="1453"/>
      <c r="DF1820" s="1453"/>
      <c r="DG1820" s="1453"/>
      <c r="DH1820" s="1453"/>
      <c r="DI1820" s="1453"/>
      <c r="DJ1820" s="1453"/>
      <c r="DK1820" s="1453"/>
      <c r="DL1820" s="1453"/>
      <c r="DM1820" s="1453"/>
      <c r="DN1820" s="1453"/>
      <c r="DO1820" s="1453"/>
      <c r="DP1820" s="1453"/>
      <c r="DQ1820" s="1453"/>
      <c r="DR1820" s="1453"/>
      <c r="DS1820" s="1453"/>
      <c r="DT1820" s="1453"/>
    </row>
    <row r="1821" spans="1:124" s="1543" customFormat="1" ht="21.9" customHeight="1" x14ac:dyDescent="0.3">
      <c r="A1821" s="1453"/>
      <c r="B1821" s="1453"/>
      <c r="C1821" s="1514"/>
      <c r="D1821" s="1514"/>
      <c r="E1821" s="1514"/>
      <c r="F1821" s="1848"/>
      <c r="G1821" s="1930"/>
      <c r="H1821" s="1516"/>
      <c r="I1821" s="1537"/>
      <c r="J1821" s="1537"/>
      <c r="K1821" s="1453"/>
      <c r="L1821" s="1453"/>
      <c r="M1821" s="1453"/>
      <c r="N1821" s="1514"/>
      <c r="O1821" s="1453"/>
      <c r="P1821" s="1453"/>
      <c r="Q1821" s="1453"/>
      <c r="R1821" s="1453"/>
      <c r="S1821" s="1453"/>
      <c r="T1821" s="1452"/>
      <c r="U1821"/>
      <c r="V1821"/>
      <c r="W1821" s="1453"/>
      <c r="X1821" s="1453"/>
      <c r="Y1821" s="1453"/>
      <c r="Z1821" s="1453"/>
      <c r="AA1821" s="1453"/>
      <c r="AB1821" s="1453"/>
      <c r="AC1821" s="1453"/>
      <c r="AD1821" s="1453"/>
      <c r="AE1821" s="1453"/>
      <c r="AF1821" s="1453"/>
      <c r="AG1821" s="1453"/>
      <c r="AH1821" s="1453"/>
      <c r="AI1821" s="1453"/>
      <c r="AJ1821" s="1453"/>
      <c r="AK1821" s="1453"/>
      <c r="AL1821" s="1453"/>
      <c r="AM1821" s="1453"/>
      <c r="AN1821" s="1453"/>
      <c r="AO1821" s="1453"/>
      <c r="AP1821" s="1453"/>
      <c r="AQ1821" s="1453"/>
      <c r="AR1821" s="1454"/>
      <c r="AS1821" s="1453"/>
      <c r="AT1821" s="1453"/>
      <c r="AU1821" s="1453"/>
      <c r="AV1821" s="1453"/>
      <c r="AW1821" s="1453"/>
      <c r="AX1821" s="1453"/>
      <c r="AY1821" s="1453"/>
      <c r="AZ1821" s="1453"/>
      <c r="BA1821" s="1453"/>
      <c r="BB1821" s="1453"/>
      <c r="BC1821" s="1453"/>
      <c r="BD1821" s="1453"/>
      <c r="BE1821" s="1453"/>
      <c r="BF1821" s="1453"/>
      <c r="BG1821" s="1453"/>
      <c r="BH1821" s="1453"/>
      <c r="BI1821" s="1453"/>
      <c r="BJ1821" s="1453"/>
      <c r="BK1821" s="1453"/>
      <c r="BL1821" s="1453"/>
      <c r="BM1821" s="1453"/>
      <c r="BN1821" s="1453"/>
      <c r="BO1821" s="1453"/>
      <c r="BP1821" s="1453"/>
      <c r="BQ1821" s="1453"/>
      <c r="BR1821" s="1453"/>
      <c r="BS1821" s="1453"/>
      <c r="BT1821" s="1453"/>
      <c r="BU1821" s="1453"/>
      <c r="BV1821" s="1453"/>
      <c r="BW1821" s="1453"/>
      <c r="BX1821" s="1453"/>
      <c r="BY1821" s="1453"/>
      <c r="BZ1821" s="1453"/>
      <c r="CA1821" s="1453"/>
      <c r="CB1821" s="1453"/>
      <c r="CC1821" s="1453"/>
      <c r="CD1821" s="1453"/>
      <c r="CE1821" s="1453"/>
      <c r="CF1821" s="1453"/>
      <c r="CG1821" s="1453"/>
      <c r="CH1821" s="1453"/>
      <c r="CI1821" s="1453"/>
      <c r="CJ1821" s="1453"/>
      <c r="CK1821" s="1453"/>
      <c r="CL1821" s="1453"/>
      <c r="CM1821" s="1453"/>
      <c r="CN1821" s="1453"/>
      <c r="CO1821" s="1453"/>
      <c r="CP1821" s="1453"/>
      <c r="CQ1821" s="1453"/>
      <c r="CR1821" s="1453"/>
      <c r="CS1821" s="1453"/>
      <c r="CT1821" s="1453"/>
      <c r="CU1821" s="1453"/>
      <c r="CV1821" s="1453"/>
      <c r="CW1821" s="1453"/>
      <c r="CX1821" s="1453"/>
      <c r="CY1821" s="1453"/>
      <c r="CZ1821" s="1453"/>
      <c r="DA1821" s="1453"/>
      <c r="DB1821" s="1453"/>
      <c r="DC1821" s="1453"/>
      <c r="DD1821" s="1453"/>
      <c r="DE1821" s="1453"/>
      <c r="DF1821" s="1453"/>
      <c r="DG1821" s="1453"/>
      <c r="DH1821" s="1453"/>
      <c r="DI1821" s="1453"/>
      <c r="DJ1821" s="1453"/>
      <c r="DK1821" s="1453"/>
      <c r="DL1821" s="1453"/>
      <c r="DM1821" s="1453"/>
      <c r="DN1821" s="1453"/>
      <c r="DO1821" s="1453"/>
      <c r="DP1821" s="1453"/>
      <c r="DQ1821" s="1453"/>
      <c r="DR1821" s="1453"/>
      <c r="DS1821" s="1453"/>
      <c r="DT1821" s="1453"/>
    </row>
    <row r="1822" spans="1:124" s="1543" customFormat="1" ht="21.9" customHeight="1" x14ac:dyDescent="0.3">
      <c r="A1822" s="1453"/>
      <c r="B1822" s="1453"/>
      <c r="C1822" s="1514"/>
      <c r="D1822" s="1514"/>
      <c r="E1822" s="1514"/>
      <c r="F1822" s="1848"/>
      <c r="G1822" s="1930"/>
      <c r="H1822" s="1516"/>
      <c r="I1822" s="1537"/>
      <c r="J1822" s="1537"/>
      <c r="K1822" s="1453"/>
      <c r="L1822" s="1453"/>
      <c r="M1822" s="1453"/>
      <c r="N1822" s="1514"/>
      <c r="O1822" s="1453"/>
      <c r="P1822" s="1453"/>
      <c r="Q1822" s="1453"/>
      <c r="R1822" s="1453"/>
      <c r="S1822" s="1453"/>
      <c r="T1822" s="1452"/>
      <c r="U1822"/>
      <c r="V1822"/>
      <c r="W1822" s="1453"/>
      <c r="X1822" s="1453"/>
      <c r="Y1822" s="1453"/>
      <c r="Z1822" s="1453"/>
      <c r="AA1822" s="1453"/>
      <c r="AB1822" s="1453"/>
      <c r="AC1822" s="1453"/>
      <c r="AD1822" s="1453"/>
      <c r="AE1822" s="1453"/>
      <c r="AF1822" s="1453"/>
      <c r="AG1822" s="1453"/>
      <c r="AH1822" s="1453"/>
      <c r="AI1822" s="1453"/>
      <c r="AJ1822" s="1453"/>
      <c r="AK1822" s="1453"/>
      <c r="AL1822" s="1453"/>
      <c r="AM1822" s="1453"/>
      <c r="AN1822" s="1453"/>
      <c r="AO1822" s="1453"/>
      <c r="AP1822" s="1453"/>
      <c r="AQ1822" s="1453"/>
      <c r="AR1822" s="1454"/>
      <c r="AS1822" s="1453"/>
      <c r="AT1822" s="1453"/>
      <c r="AU1822" s="1453"/>
      <c r="AV1822" s="1453"/>
      <c r="AW1822" s="1453"/>
      <c r="AX1822" s="1453"/>
      <c r="AY1822" s="1453"/>
      <c r="AZ1822" s="1453"/>
      <c r="BA1822" s="1453"/>
      <c r="BB1822" s="1453"/>
      <c r="BC1822" s="1453"/>
      <c r="BD1822" s="1453"/>
      <c r="BE1822" s="1453"/>
      <c r="BF1822" s="1453"/>
      <c r="BG1822" s="1453"/>
      <c r="BH1822" s="1453"/>
      <c r="BI1822" s="1453"/>
      <c r="BJ1822" s="1453"/>
      <c r="BK1822" s="1453"/>
      <c r="BL1822" s="1453"/>
      <c r="BM1822" s="1453"/>
      <c r="BN1822" s="1453"/>
      <c r="BO1822" s="1453"/>
      <c r="BP1822" s="1453"/>
      <c r="BQ1822" s="1453"/>
      <c r="BR1822" s="1453"/>
      <c r="BS1822" s="1453"/>
      <c r="BT1822" s="1453"/>
      <c r="BU1822" s="1453"/>
      <c r="BV1822" s="1453"/>
      <c r="BW1822" s="1453"/>
      <c r="BX1822" s="1453"/>
      <c r="BY1822" s="1453"/>
      <c r="BZ1822" s="1453"/>
      <c r="CA1822" s="1453"/>
      <c r="CB1822" s="1453"/>
      <c r="CC1822" s="1453"/>
      <c r="CD1822" s="1453"/>
      <c r="CE1822" s="1453"/>
      <c r="CF1822" s="1453"/>
      <c r="CG1822" s="1453"/>
      <c r="CH1822" s="1453"/>
      <c r="CI1822" s="1453"/>
      <c r="CJ1822" s="1453"/>
      <c r="CK1822" s="1453"/>
      <c r="CL1822" s="1453"/>
      <c r="CM1822" s="1453"/>
      <c r="CN1822" s="1453"/>
      <c r="CO1822" s="1453"/>
      <c r="CP1822" s="1453"/>
      <c r="CQ1822" s="1453"/>
      <c r="CR1822" s="1453"/>
      <c r="CS1822" s="1453"/>
      <c r="CT1822" s="1453"/>
      <c r="CU1822" s="1453"/>
      <c r="CV1822" s="1453"/>
      <c r="CW1822" s="1453"/>
      <c r="CX1822" s="1453"/>
      <c r="CY1822" s="1453"/>
      <c r="CZ1822" s="1453"/>
      <c r="DA1822" s="1453"/>
      <c r="DB1822" s="1453"/>
      <c r="DC1822" s="1453"/>
      <c r="DD1822" s="1453"/>
      <c r="DE1822" s="1453"/>
      <c r="DF1822" s="1453"/>
      <c r="DG1822" s="1453"/>
      <c r="DH1822" s="1453"/>
      <c r="DI1822" s="1453"/>
      <c r="DJ1822" s="1453"/>
      <c r="DK1822" s="1453"/>
      <c r="DL1822" s="1453"/>
      <c r="DM1822" s="1453"/>
      <c r="DN1822" s="1453"/>
      <c r="DO1822" s="1453"/>
      <c r="DP1822" s="1453"/>
      <c r="DQ1822" s="1453"/>
      <c r="DR1822" s="1453"/>
      <c r="DS1822" s="1453"/>
      <c r="DT1822" s="1453"/>
    </row>
    <row r="1823" spans="1:124" s="1543" customFormat="1" ht="21.9" customHeight="1" x14ac:dyDescent="0.3">
      <c r="A1823" s="1453"/>
      <c r="B1823" s="1453"/>
      <c r="C1823" s="1514"/>
      <c r="D1823" s="1514"/>
      <c r="E1823" s="1514"/>
      <c r="F1823" s="1848"/>
      <c r="G1823" s="1930"/>
      <c r="H1823" s="1516"/>
      <c r="I1823" s="1537"/>
      <c r="J1823" s="1537"/>
      <c r="K1823" s="1453"/>
      <c r="L1823" s="1453"/>
      <c r="M1823" s="1453"/>
      <c r="N1823" s="1514"/>
      <c r="O1823" s="1453"/>
      <c r="P1823" s="1453"/>
      <c r="Q1823" s="1453"/>
      <c r="R1823" s="1453"/>
      <c r="S1823" s="1453"/>
      <c r="T1823" s="1452"/>
      <c r="U1823"/>
      <c r="V1823"/>
      <c r="W1823" s="1453"/>
      <c r="X1823" s="1453"/>
      <c r="Y1823" s="1453"/>
      <c r="Z1823" s="1453"/>
      <c r="AA1823" s="1453"/>
      <c r="AB1823" s="1453"/>
      <c r="AC1823" s="1453"/>
      <c r="AD1823" s="1453"/>
      <c r="AE1823" s="1453"/>
      <c r="AF1823" s="1453"/>
      <c r="AG1823" s="1453"/>
      <c r="AH1823" s="1453"/>
      <c r="AI1823" s="1453"/>
      <c r="AJ1823" s="1453"/>
      <c r="AK1823" s="1453"/>
      <c r="AL1823" s="1453"/>
      <c r="AM1823" s="1453"/>
      <c r="AN1823" s="1453"/>
      <c r="AO1823" s="1453"/>
      <c r="AP1823" s="1453"/>
      <c r="AQ1823" s="1453"/>
      <c r="AR1823" s="1454"/>
      <c r="AS1823" s="1453"/>
      <c r="AT1823" s="1453"/>
      <c r="AU1823" s="1453"/>
      <c r="AV1823" s="1453"/>
      <c r="AW1823" s="1453"/>
      <c r="AX1823" s="1453"/>
      <c r="AY1823" s="1453"/>
      <c r="AZ1823" s="1453"/>
      <c r="BA1823" s="1453"/>
      <c r="BB1823" s="1453"/>
      <c r="BC1823" s="1453"/>
      <c r="BD1823" s="1453"/>
      <c r="BE1823" s="1453"/>
      <c r="BF1823" s="1453"/>
      <c r="BG1823" s="1453"/>
      <c r="BH1823" s="1453"/>
      <c r="BI1823" s="1453"/>
      <c r="BJ1823" s="1453"/>
      <c r="BK1823" s="1453"/>
      <c r="BL1823" s="1453"/>
      <c r="BM1823" s="1453"/>
      <c r="BN1823" s="1453"/>
      <c r="BO1823" s="1453"/>
      <c r="BP1823" s="1453"/>
      <c r="BQ1823" s="1453"/>
      <c r="BR1823" s="1453"/>
      <c r="BS1823" s="1453"/>
      <c r="BT1823" s="1453"/>
      <c r="BU1823" s="1453"/>
      <c r="BV1823" s="1453"/>
      <c r="BW1823" s="1453"/>
      <c r="BX1823" s="1453"/>
      <c r="BY1823" s="1453"/>
      <c r="BZ1823" s="1453"/>
      <c r="CA1823" s="1453"/>
      <c r="CB1823" s="1453"/>
      <c r="CC1823" s="1453"/>
      <c r="CD1823" s="1453"/>
      <c r="CE1823" s="1453"/>
      <c r="CF1823" s="1453"/>
      <c r="CG1823" s="1453"/>
      <c r="CH1823" s="1453"/>
      <c r="CI1823" s="1453"/>
      <c r="CJ1823" s="1453"/>
      <c r="CK1823" s="1453"/>
      <c r="CL1823" s="1453"/>
      <c r="CM1823" s="1453"/>
      <c r="CN1823" s="1453"/>
      <c r="CO1823" s="1453"/>
      <c r="CP1823" s="1453"/>
      <c r="CQ1823" s="1453"/>
      <c r="CR1823" s="1453"/>
      <c r="CS1823" s="1453"/>
      <c r="CT1823" s="1453"/>
      <c r="CU1823" s="1453"/>
      <c r="CV1823" s="1453"/>
      <c r="CW1823" s="1453"/>
      <c r="CX1823" s="1453"/>
      <c r="CY1823" s="1453"/>
      <c r="CZ1823" s="1453"/>
      <c r="DA1823" s="1453"/>
      <c r="DB1823" s="1453"/>
      <c r="DC1823" s="1453"/>
      <c r="DD1823" s="1453"/>
      <c r="DE1823" s="1453"/>
      <c r="DF1823" s="1453"/>
      <c r="DG1823" s="1453"/>
      <c r="DH1823" s="1453"/>
      <c r="DI1823" s="1453"/>
      <c r="DJ1823" s="1453"/>
      <c r="DK1823" s="1453"/>
      <c r="DL1823" s="1453"/>
      <c r="DM1823" s="1453"/>
      <c r="DN1823" s="1453"/>
      <c r="DO1823" s="1453"/>
      <c r="DP1823" s="1453"/>
      <c r="DQ1823" s="1453"/>
      <c r="DR1823" s="1453"/>
      <c r="DS1823" s="1453"/>
      <c r="DT1823" s="1453"/>
    </row>
    <row r="1824" spans="1:124" s="1543" customFormat="1" ht="21.9" customHeight="1" x14ac:dyDescent="0.3">
      <c r="A1824" s="1453"/>
      <c r="B1824" s="1453"/>
      <c r="C1824" s="1514"/>
      <c r="D1824" s="1514"/>
      <c r="E1824" s="1514"/>
      <c r="F1824" s="1848"/>
      <c r="G1824" s="1930"/>
      <c r="H1824" s="1516"/>
      <c r="I1824" s="1537"/>
      <c r="J1824" s="1537"/>
      <c r="K1824" s="1453"/>
      <c r="L1824" s="1453"/>
      <c r="M1824" s="1453"/>
      <c r="N1824" s="1514"/>
      <c r="O1824" s="1453"/>
      <c r="P1824" s="1453"/>
      <c r="Q1824" s="1453"/>
      <c r="R1824" s="1453"/>
      <c r="S1824" s="1453"/>
      <c r="T1824" s="1452"/>
      <c r="U1824"/>
      <c r="V1824"/>
      <c r="W1824" s="1453"/>
      <c r="X1824" s="1453"/>
      <c r="Y1824" s="1453"/>
      <c r="Z1824" s="1453"/>
      <c r="AA1824" s="1453"/>
      <c r="AB1824" s="1453"/>
      <c r="AC1824" s="1453"/>
      <c r="AD1824" s="1453"/>
      <c r="AE1824" s="1453"/>
      <c r="AF1824" s="1453"/>
      <c r="AG1824" s="1453"/>
      <c r="AH1824" s="1453"/>
      <c r="AI1824" s="1453"/>
      <c r="AJ1824" s="1453"/>
      <c r="AK1824" s="1453"/>
      <c r="AL1824" s="1453"/>
      <c r="AM1824" s="1453"/>
      <c r="AN1824" s="1453"/>
      <c r="AO1824" s="1453"/>
      <c r="AP1824" s="1453"/>
      <c r="AQ1824" s="1453"/>
      <c r="AR1824" s="1454"/>
      <c r="AS1824" s="1453"/>
      <c r="AT1824" s="1453"/>
      <c r="AU1824" s="1453"/>
      <c r="AV1824" s="1453"/>
      <c r="AW1824" s="1453"/>
      <c r="AX1824" s="1453"/>
      <c r="AY1824" s="1453"/>
      <c r="AZ1824" s="1453"/>
      <c r="BA1824" s="1453"/>
      <c r="BB1824" s="1453"/>
      <c r="BC1824" s="1453"/>
      <c r="BD1824" s="1453"/>
      <c r="BE1824" s="1453"/>
      <c r="BF1824" s="1453"/>
      <c r="BG1824" s="1453"/>
      <c r="BH1824" s="1453"/>
      <c r="BI1824" s="1453"/>
      <c r="BJ1824" s="1453"/>
      <c r="BK1824" s="1453"/>
      <c r="BL1824" s="1453"/>
      <c r="BM1824" s="1453"/>
      <c r="BN1824" s="1453"/>
      <c r="BO1824" s="1453"/>
      <c r="BP1824" s="1453"/>
      <c r="BQ1824" s="1453"/>
      <c r="BR1824" s="1453"/>
      <c r="BS1824" s="1453"/>
      <c r="BT1824" s="1453"/>
      <c r="BU1824" s="1453"/>
      <c r="BV1824" s="1453"/>
      <c r="BW1824" s="1453"/>
      <c r="BX1824" s="1453"/>
      <c r="BY1824" s="1453"/>
      <c r="BZ1824" s="1453"/>
      <c r="CA1824" s="1453"/>
      <c r="CB1824" s="1453"/>
      <c r="CC1824" s="1453"/>
      <c r="CD1824" s="1453"/>
      <c r="CE1824" s="1453"/>
      <c r="CF1824" s="1453"/>
      <c r="CG1824" s="1453"/>
      <c r="CH1824" s="1453"/>
      <c r="CI1824" s="1453"/>
      <c r="CJ1824" s="1453"/>
      <c r="CK1824" s="1453"/>
      <c r="CL1824" s="1453"/>
      <c r="CM1824" s="1453"/>
      <c r="CN1824" s="1453"/>
      <c r="CO1824" s="1453"/>
      <c r="CP1824" s="1453"/>
      <c r="CQ1824" s="1453"/>
      <c r="CR1824" s="1453"/>
      <c r="CS1824" s="1453"/>
      <c r="CT1824" s="1453"/>
      <c r="CU1824" s="1453"/>
      <c r="CV1824" s="1453"/>
      <c r="CW1824" s="1453"/>
      <c r="CX1824" s="1453"/>
      <c r="CY1824" s="1453"/>
      <c r="CZ1824" s="1453"/>
      <c r="DA1824" s="1453"/>
      <c r="DB1824" s="1453"/>
      <c r="DC1824" s="1453"/>
      <c r="DD1824" s="1453"/>
      <c r="DE1824" s="1453"/>
      <c r="DF1824" s="1453"/>
      <c r="DG1824" s="1453"/>
      <c r="DH1824" s="1453"/>
      <c r="DI1824" s="1453"/>
      <c r="DJ1824" s="1453"/>
      <c r="DK1824" s="1453"/>
      <c r="DL1824" s="1453"/>
      <c r="DM1824" s="1453"/>
      <c r="DN1824" s="1453"/>
      <c r="DO1824" s="1453"/>
      <c r="DP1824" s="1453"/>
      <c r="DQ1824" s="1453"/>
      <c r="DR1824" s="1453"/>
      <c r="DS1824" s="1453"/>
      <c r="DT1824" s="1453"/>
    </row>
    <row r="1825" spans="1:124" s="1543" customFormat="1" ht="21.9" customHeight="1" x14ac:dyDescent="0.3">
      <c r="A1825" s="1453"/>
      <c r="B1825" s="1453"/>
      <c r="C1825" s="1514"/>
      <c r="D1825" s="1514"/>
      <c r="E1825" s="1514"/>
      <c r="F1825" s="1848"/>
      <c r="G1825" s="1930"/>
      <c r="H1825" s="1516"/>
      <c r="I1825" s="1537"/>
      <c r="J1825" s="1537"/>
      <c r="K1825" s="1453"/>
      <c r="L1825" s="1453"/>
      <c r="M1825" s="1453"/>
      <c r="N1825" s="1514"/>
      <c r="O1825" s="1453"/>
      <c r="P1825" s="1453"/>
      <c r="Q1825" s="1453"/>
      <c r="R1825" s="1453"/>
      <c r="S1825" s="1453"/>
      <c r="T1825" s="1452"/>
      <c r="U1825"/>
      <c r="V1825"/>
      <c r="W1825" s="1453"/>
      <c r="X1825" s="1453"/>
      <c r="Y1825" s="1453"/>
      <c r="Z1825" s="1453"/>
      <c r="AA1825" s="1453"/>
      <c r="AB1825" s="1453"/>
      <c r="AC1825" s="1453"/>
      <c r="AD1825" s="1453"/>
      <c r="AE1825" s="1453"/>
      <c r="AF1825" s="1453"/>
      <c r="AG1825" s="1453"/>
      <c r="AH1825" s="1453"/>
      <c r="AI1825" s="1453"/>
      <c r="AJ1825" s="1453"/>
      <c r="AK1825" s="1453"/>
      <c r="AL1825" s="1453"/>
      <c r="AM1825" s="1453"/>
      <c r="AN1825" s="1453"/>
      <c r="AO1825" s="1453"/>
      <c r="AP1825" s="1453"/>
      <c r="AQ1825" s="1453"/>
      <c r="AR1825" s="1454"/>
      <c r="AS1825" s="1453"/>
      <c r="AT1825" s="1453"/>
      <c r="AU1825" s="1453"/>
      <c r="AV1825" s="1453"/>
      <c r="AW1825" s="1453"/>
      <c r="AX1825" s="1453"/>
      <c r="AY1825" s="1453"/>
      <c r="AZ1825" s="1453"/>
      <c r="BA1825" s="1453"/>
      <c r="BB1825" s="1453"/>
      <c r="BC1825" s="1453"/>
      <c r="BD1825" s="1453"/>
      <c r="BE1825" s="1453"/>
      <c r="BF1825" s="1453"/>
      <c r="BG1825" s="1453"/>
      <c r="BH1825" s="1453"/>
      <c r="BI1825" s="1453"/>
      <c r="BJ1825" s="1453"/>
      <c r="BK1825" s="1453"/>
      <c r="BL1825" s="1453"/>
      <c r="BM1825" s="1453"/>
      <c r="BN1825" s="1453"/>
      <c r="BO1825" s="1453"/>
      <c r="BP1825" s="1453"/>
      <c r="BQ1825" s="1453"/>
      <c r="BR1825" s="1453"/>
      <c r="BS1825" s="1453"/>
      <c r="BT1825" s="1453"/>
      <c r="BU1825" s="1453"/>
      <c r="BV1825" s="1453"/>
      <c r="BW1825" s="1453"/>
      <c r="BX1825" s="1453"/>
      <c r="BY1825" s="1453"/>
      <c r="BZ1825" s="1453"/>
      <c r="CA1825" s="1453"/>
      <c r="CB1825" s="1453"/>
      <c r="CC1825" s="1453"/>
      <c r="CD1825" s="1453"/>
      <c r="CE1825" s="1453"/>
      <c r="CF1825" s="1453"/>
      <c r="CG1825" s="1453"/>
      <c r="CH1825" s="1453"/>
      <c r="CI1825" s="1453"/>
      <c r="CJ1825" s="1453"/>
      <c r="CK1825" s="1453"/>
      <c r="CL1825" s="1453"/>
      <c r="CM1825" s="1453"/>
      <c r="CN1825" s="1453"/>
      <c r="CO1825" s="1453"/>
      <c r="CP1825" s="1453"/>
      <c r="CQ1825" s="1453"/>
      <c r="CR1825" s="1453"/>
      <c r="CS1825" s="1453"/>
      <c r="CT1825" s="1453"/>
      <c r="CU1825" s="1453"/>
      <c r="CV1825" s="1453"/>
      <c r="CW1825" s="1453"/>
      <c r="CX1825" s="1453"/>
      <c r="CY1825" s="1453"/>
      <c r="CZ1825" s="1453"/>
      <c r="DA1825" s="1453"/>
      <c r="DB1825" s="1453"/>
      <c r="DC1825" s="1453"/>
      <c r="DD1825" s="1453"/>
      <c r="DE1825" s="1453"/>
      <c r="DF1825" s="1453"/>
      <c r="DG1825" s="1453"/>
      <c r="DH1825" s="1453"/>
      <c r="DI1825" s="1453"/>
      <c r="DJ1825" s="1453"/>
      <c r="DK1825" s="1453"/>
      <c r="DL1825" s="1453"/>
      <c r="DM1825" s="1453"/>
      <c r="DN1825" s="1453"/>
      <c r="DO1825" s="1453"/>
      <c r="DP1825" s="1453"/>
      <c r="DQ1825" s="1453"/>
      <c r="DR1825" s="1453"/>
      <c r="DS1825" s="1453"/>
      <c r="DT1825" s="1453"/>
    </row>
    <row r="1826" spans="1:124" s="1543" customFormat="1" ht="21.9" customHeight="1" x14ac:dyDescent="0.3">
      <c r="A1826" s="1453"/>
      <c r="B1826" s="1453"/>
      <c r="C1826" s="1514"/>
      <c r="D1826" s="1514"/>
      <c r="E1826" s="1514"/>
      <c r="F1826" s="1848"/>
      <c r="G1826" s="1930"/>
      <c r="H1826" s="1516"/>
      <c r="I1826" s="1537"/>
      <c r="J1826" s="1537"/>
      <c r="K1826" s="1453"/>
      <c r="L1826" s="1453"/>
      <c r="M1826" s="1453"/>
      <c r="N1826" s="1514"/>
      <c r="O1826" s="1453"/>
      <c r="P1826" s="1453"/>
      <c r="Q1826" s="1453"/>
      <c r="R1826" s="1453"/>
      <c r="S1826" s="1453"/>
      <c r="T1826" s="1452"/>
      <c r="U1826"/>
      <c r="V1826"/>
      <c r="W1826" s="1453"/>
      <c r="X1826" s="1453"/>
      <c r="Y1826" s="1453"/>
      <c r="Z1826" s="1453"/>
      <c r="AA1826" s="1453"/>
      <c r="AB1826" s="1453"/>
      <c r="AC1826" s="1453"/>
      <c r="AD1826" s="1453"/>
      <c r="AE1826" s="1453"/>
      <c r="AF1826" s="1453"/>
      <c r="AG1826" s="1453"/>
      <c r="AH1826" s="1453"/>
      <c r="AI1826" s="1453"/>
      <c r="AJ1826" s="1453"/>
      <c r="AK1826" s="1453"/>
      <c r="AL1826" s="1453"/>
      <c r="AM1826" s="1453"/>
      <c r="AN1826" s="1453"/>
      <c r="AO1826" s="1453"/>
      <c r="AP1826" s="1453"/>
      <c r="AQ1826" s="1453"/>
      <c r="AR1826" s="1454"/>
      <c r="AS1826" s="1453"/>
      <c r="AT1826" s="1453"/>
      <c r="AU1826" s="1453"/>
      <c r="AV1826" s="1453"/>
      <c r="AW1826" s="1453"/>
      <c r="AX1826" s="1453"/>
      <c r="AY1826" s="1453"/>
      <c r="AZ1826" s="1453"/>
      <c r="BA1826" s="1453"/>
      <c r="BB1826" s="1453"/>
      <c r="BC1826" s="1453"/>
      <c r="BD1826" s="1453"/>
      <c r="BE1826" s="1453"/>
      <c r="BF1826" s="1453"/>
      <c r="BG1826" s="1453"/>
      <c r="BH1826" s="1453"/>
      <c r="BI1826" s="1453"/>
      <c r="BJ1826" s="1453"/>
      <c r="BK1826" s="1453"/>
      <c r="BL1826" s="1453"/>
      <c r="BM1826" s="1453"/>
      <c r="BN1826" s="1453"/>
      <c r="BO1826" s="1453"/>
      <c r="BP1826" s="1453"/>
      <c r="BQ1826" s="1453"/>
      <c r="BR1826" s="1453"/>
      <c r="BS1826" s="1453"/>
      <c r="BT1826" s="1453"/>
      <c r="BU1826" s="1453"/>
      <c r="BV1826" s="1453"/>
      <c r="BW1826" s="1453"/>
      <c r="BX1826" s="1453"/>
      <c r="BY1826" s="1453"/>
      <c r="BZ1826" s="1453"/>
      <c r="CA1826" s="1453"/>
      <c r="CB1826" s="1453"/>
      <c r="CC1826" s="1453"/>
      <c r="CD1826" s="1453"/>
      <c r="CE1826" s="1453"/>
      <c r="CF1826" s="1453"/>
      <c r="CG1826" s="1453"/>
      <c r="CH1826" s="1453"/>
      <c r="CI1826" s="1453"/>
      <c r="CJ1826" s="1453"/>
      <c r="CK1826" s="1453"/>
      <c r="CL1826" s="1453"/>
      <c r="CM1826" s="1453"/>
      <c r="CN1826" s="1453"/>
      <c r="CO1826" s="1453"/>
      <c r="CP1826" s="1453"/>
      <c r="CQ1826" s="1453"/>
      <c r="CR1826" s="1453"/>
      <c r="CS1826" s="1453"/>
      <c r="CT1826" s="1453"/>
      <c r="CU1826" s="1453"/>
      <c r="CV1826" s="1453"/>
      <c r="CW1826" s="1453"/>
      <c r="CX1826" s="1453"/>
      <c r="CY1826" s="1453"/>
      <c r="CZ1826" s="1453"/>
      <c r="DA1826" s="1453"/>
      <c r="DB1826" s="1453"/>
      <c r="DC1826" s="1453"/>
      <c r="DD1826" s="1453"/>
      <c r="DE1826" s="1453"/>
      <c r="DF1826" s="1453"/>
      <c r="DG1826" s="1453"/>
      <c r="DH1826" s="1453"/>
      <c r="DI1826" s="1453"/>
      <c r="DJ1826" s="1453"/>
      <c r="DK1826" s="1453"/>
      <c r="DL1826" s="1453"/>
      <c r="DM1826" s="1453"/>
      <c r="DN1826" s="1453"/>
      <c r="DO1826" s="1453"/>
      <c r="DP1826" s="1453"/>
      <c r="DQ1826" s="1453"/>
      <c r="DR1826" s="1453"/>
      <c r="DS1826" s="1453"/>
      <c r="DT1826" s="1453"/>
    </row>
    <row r="1827" spans="1:124" s="1543" customFormat="1" ht="21.9" customHeight="1" x14ac:dyDescent="0.3">
      <c r="A1827" s="1453"/>
      <c r="B1827" s="1453"/>
      <c r="C1827" s="1514"/>
      <c r="D1827" s="1514"/>
      <c r="E1827" s="1514"/>
      <c r="F1827" s="1848"/>
      <c r="G1827" s="1930"/>
      <c r="H1827" s="1516"/>
      <c r="I1827" s="1537"/>
      <c r="J1827" s="1537"/>
      <c r="K1827" s="1453"/>
      <c r="L1827" s="1453"/>
      <c r="M1827" s="1453"/>
      <c r="N1827" s="1514"/>
      <c r="O1827" s="1453"/>
      <c r="P1827" s="1453"/>
      <c r="Q1827" s="1453"/>
      <c r="R1827" s="1453"/>
      <c r="S1827" s="1453"/>
      <c r="T1827" s="1452"/>
      <c r="U1827"/>
      <c r="V1827"/>
      <c r="W1827" s="1453"/>
      <c r="X1827" s="1453"/>
      <c r="Y1827" s="1453"/>
      <c r="Z1827" s="1453"/>
      <c r="AA1827" s="1453"/>
      <c r="AB1827" s="1453"/>
      <c r="AC1827" s="1453"/>
      <c r="AD1827" s="1453"/>
      <c r="AE1827" s="1453"/>
      <c r="AF1827" s="1453"/>
      <c r="AG1827" s="1453"/>
      <c r="AH1827" s="1453"/>
      <c r="AI1827" s="1453"/>
      <c r="AJ1827" s="1453"/>
      <c r="AK1827" s="1453"/>
      <c r="AL1827" s="1453"/>
      <c r="AM1827" s="1453"/>
      <c r="AN1827" s="1453"/>
      <c r="AO1827" s="1453"/>
      <c r="AP1827" s="1453"/>
      <c r="AQ1827" s="1453"/>
      <c r="AR1827" s="1454"/>
      <c r="AS1827" s="1453"/>
      <c r="AT1827" s="1453"/>
      <c r="AU1827" s="1453"/>
      <c r="AV1827" s="1453"/>
      <c r="AW1827" s="1453"/>
      <c r="AX1827" s="1453"/>
      <c r="AY1827" s="1453"/>
      <c r="AZ1827" s="1453"/>
      <c r="BA1827" s="1453"/>
      <c r="BB1827" s="1453"/>
      <c r="BC1827" s="1453"/>
      <c r="BD1827" s="1453"/>
      <c r="BE1827" s="1453"/>
      <c r="BF1827" s="1453"/>
      <c r="BG1827" s="1453"/>
      <c r="BH1827" s="1453"/>
      <c r="BI1827" s="1453"/>
      <c r="BJ1827" s="1453"/>
      <c r="BK1827" s="1453"/>
      <c r="BL1827" s="1453"/>
      <c r="BM1827" s="1453"/>
      <c r="BN1827" s="1453"/>
      <c r="BO1827" s="1453"/>
      <c r="BP1827" s="1453"/>
      <c r="BQ1827" s="1453"/>
      <c r="BR1827" s="1453"/>
      <c r="BS1827" s="1453"/>
      <c r="BT1827" s="1453"/>
      <c r="BU1827" s="1453"/>
      <c r="BV1827" s="1453"/>
      <c r="BW1827" s="1453"/>
      <c r="BX1827" s="1453"/>
      <c r="BY1827" s="1453"/>
      <c r="BZ1827" s="1453"/>
      <c r="CA1827" s="1453"/>
      <c r="CB1827" s="1453"/>
      <c r="CC1827" s="1453"/>
      <c r="CD1827" s="1453"/>
      <c r="CE1827" s="1453"/>
      <c r="CF1827" s="1453"/>
      <c r="CG1827" s="1453"/>
      <c r="CH1827" s="1453"/>
      <c r="CI1827" s="1453"/>
      <c r="CJ1827" s="1453"/>
      <c r="CK1827" s="1453"/>
      <c r="CL1827" s="1453"/>
      <c r="CM1827" s="1453"/>
      <c r="CN1827" s="1453"/>
      <c r="CO1827" s="1453"/>
      <c r="CP1827" s="1453"/>
      <c r="CQ1827" s="1453"/>
      <c r="CR1827" s="1453"/>
      <c r="CS1827" s="1453"/>
      <c r="CT1827" s="1453"/>
      <c r="CU1827" s="1453"/>
      <c r="CV1827" s="1453"/>
      <c r="CW1827" s="1453"/>
      <c r="CX1827" s="1453"/>
      <c r="CY1827" s="1453"/>
      <c r="CZ1827" s="1453"/>
      <c r="DA1827" s="1453"/>
      <c r="DB1827" s="1453"/>
      <c r="DC1827" s="1453"/>
      <c r="DD1827" s="1453"/>
      <c r="DE1827" s="1453"/>
      <c r="DF1827" s="1453"/>
      <c r="DG1827" s="1453"/>
      <c r="DH1827" s="1453"/>
      <c r="DI1827" s="1453"/>
      <c r="DJ1827" s="1453"/>
      <c r="DK1827" s="1453"/>
      <c r="DL1827" s="1453"/>
      <c r="DM1827" s="1453"/>
      <c r="DN1827" s="1453"/>
      <c r="DO1827" s="1453"/>
      <c r="DP1827" s="1453"/>
      <c r="DQ1827" s="1453"/>
      <c r="DR1827" s="1453"/>
      <c r="DS1827" s="1453"/>
      <c r="DT1827" s="1453"/>
    </row>
    <row r="1828" spans="1:124" s="1543" customFormat="1" ht="21.9" customHeight="1" x14ac:dyDescent="0.3">
      <c r="A1828" s="1453"/>
      <c r="B1828" s="1453"/>
      <c r="C1828" s="1514"/>
      <c r="D1828" s="1514"/>
      <c r="E1828" s="1514"/>
      <c r="F1828" s="1848"/>
      <c r="G1828" s="1930"/>
      <c r="H1828" s="1516"/>
      <c r="I1828" s="1537"/>
      <c r="J1828" s="1537"/>
      <c r="K1828" s="1453"/>
      <c r="L1828" s="1453"/>
      <c r="M1828" s="1453"/>
      <c r="N1828" s="1514"/>
      <c r="O1828" s="1453"/>
      <c r="P1828" s="1453"/>
      <c r="Q1828" s="1453"/>
      <c r="R1828" s="1453"/>
      <c r="S1828" s="1453"/>
      <c r="T1828" s="1452"/>
      <c r="U1828"/>
      <c r="V1828"/>
      <c r="W1828" s="1453"/>
      <c r="X1828" s="1453"/>
      <c r="Y1828" s="1453"/>
      <c r="Z1828" s="1453"/>
      <c r="AA1828" s="1453"/>
      <c r="AB1828" s="1453"/>
      <c r="AC1828" s="1453"/>
      <c r="AD1828" s="1453"/>
      <c r="AE1828" s="1453"/>
      <c r="AF1828" s="1453"/>
      <c r="AG1828" s="1453"/>
      <c r="AH1828" s="1453"/>
      <c r="AI1828" s="1453"/>
      <c r="AJ1828" s="1453"/>
      <c r="AK1828" s="1453"/>
      <c r="AL1828" s="1453"/>
      <c r="AM1828" s="1453"/>
      <c r="AN1828" s="1453"/>
      <c r="AO1828" s="1453"/>
      <c r="AP1828" s="1453"/>
      <c r="AQ1828" s="1453"/>
      <c r="AR1828" s="1454"/>
      <c r="AS1828" s="1453"/>
      <c r="AT1828" s="1453"/>
      <c r="AU1828" s="1453"/>
      <c r="AV1828" s="1453"/>
      <c r="AW1828" s="1453"/>
      <c r="AX1828" s="1453"/>
      <c r="AY1828" s="1453"/>
      <c r="AZ1828" s="1453"/>
      <c r="BA1828" s="1453"/>
      <c r="BB1828" s="1453"/>
      <c r="BC1828" s="1453"/>
      <c r="BD1828" s="1453"/>
      <c r="BE1828" s="1453"/>
      <c r="BF1828" s="1453"/>
      <c r="BG1828" s="1453"/>
      <c r="BH1828" s="1453"/>
      <c r="BI1828" s="1453"/>
      <c r="BJ1828" s="1453"/>
      <c r="BK1828" s="1453"/>
      <c r="BL1828" s="1453"/>
      <c r="BM1828" s="1453"/>
      <c r="BN1828" s="1453"/>
      <c r="BO1828" s="1453"/>
      <c r="BP1828" s="1453"/>
      <c r="BQ1828" s="1453"/>
      <c r="BR1828" s="1453"/>
      <c r="BS1828" s="1453"/>
      <c r="BT1828" s="1453"/>
      <c r="BU1828" s="1453"/>
      <c r="BV1828" s="1453"/>
      <c r="BW1828" s="1453"/>
      <c r="BX1828" s="1453"/>
      <c r="BY1828" s="1453"/>
      <c r="BZ1828" s="1453"/>
      <c r="CA1828" s="1453"/>
      <c r="CB1828" s="1453"/>
      <c r="CC1828" s="1453"/>
      <c r="CD1828" s="1453"/>
      <c r="CE1828" s="1453"/>
      <c r="CF1828" s="1453"/>
      <c r="CG1828" s="1453"/>
      <c r="CH1828" s="1453"/>
      <c r="CI1828" s="1453"/>
      <c r="CJ1828" s="1453"/>
      <c r="CK1828" s="1453"/>
      <c r="CL1828" s="1453"/>
      <c r="CM1828" s="1453"/>
      <c r="CN1828" s="1453"/>
      <c r="CO1828" s="1453"/>
      <c r="CP1828" s="1453"/>
      <c r="CQ1828" s="1453"/>
      <c r="CR1828" s="1453"/>
      <c r="CS1828" s="1453"/>
      <c r="CT1828" s="1453"/>
      <c r="CU1828" s="1453"/>
      <c r="CV1828" s="1453"/>
      <c r="CW1828" s="1453"/>
      <c r="CX1828" s="1453"/>
      <c r="CY1828" s="1453"/>
      <c r="CZ1828" s="1453"/>
      <c r="DA1828" s="1453"/>
      <c r="DB1828" s="1453"/>
      <c r="DC1828" s="1453"/>
      <c r="DD1828" s="1453"/>
      <c r="DE1828" s="1453"/>
      <c r="DF1828" s="1453"/>
      <c r="DG1828" s="1453"/>
      <c r="DH1828" s="1453"/>
      <c r="DI1828" s="1453"/>
      <c r="DJ1828" s="1453"/>
      <c r="DK1828" s="1453"/>
      <c r="DL1828" s="1453"/>
      <c r="DM1828" s="1453"/>
      <c r="DN1828" s="1453"/>
      <c r="DO1828" s="1453"/>
      <c r="DP1828" s="1453"/>
      <c r="DQ1828" s="1453"/>
      <c r="DR1828" s="1453"/>
      <c r="DS1828" s="1453"/>
      <c r="DT1828" s="1453"/>
    </row>
    <row r="1829" spans="1:124" s="1543" customFormat="1" ht="21.9" customHeight="1" x14ac:dyDescent="0.3">
      <c r="A1829" s="1453"/>
      <c r="B1829" s="1453"/>
      <c r="C1829" s="1514"/>
      <c r="D1829" s="1514"/>
      <c r="E1829" s="1514"/>
      <c r="F1829" s="1848"/>
      <c r="G1829" s="1930"/>
      <c r="H1829" s="1516"/>
      <c r="I1829" s="1537"/>
      <c r="J1829" s="1537"/>
      <c r="K1829" s="1453"/>
      <c r="L1829" s="1453"/>
      <c r="M1829" s="1453"/>
      <c r="N1829" s="1514"/>
      <c r="O1829" s="1453"/>
      <c r="P1829" s="1453"/>
      <c r="Q1829" s="1453"/>
      <c r="R1829" s="1453"/>
      <c r="S1829" s="1453"/>
      <c r="T1829" s="1452"/>
      <c r="U1829"/>
      <c r="V1829"/>
      <c r="W1829" s="1453"/>
      <c r="X1829" s="1453"/>
      <c r="Y1829" s="1453"/>
      <c r="Z1829" s="1453"/>
      <c r="AA1829" s="1453"/>
      <c r="AB1829" s="1453"/>
      <c r="AC1829" s="1453"/>
      <c r="AD1829" s="1453"/>
      <c r="AE1829" s="1453"/>
      <c r="AF1829" s="1453"/>
      <c r="AG1829" s="1453"/>
      <c r="AH1829" s="1453"/>
      <c r="AI1829" s="1453"/>
      <c r="AJ1829" s="1453"/>
      <c r="AK1829" s="1453"/>
      <c r="AL1829" s="1453"/>
      <c r="AM1829" s="1453"/>
      <c r="AN1829" s="1453"/>
      <c r="AO1829" s="1453"/>
      <c r="AP1829" s="1453"/>
      <c r="AQ1829" s="1453"/>
      <c r="AR1829" s="1454"/>
      <c r="AS1829" s="1453"/>
      <c r="AT1829" s="1453"/>
      <c r="AU1829" s="1453"/>
      <c r="AV1829" s="1453"/>
      <c r="AW1829" s="1453"/>
      <c r="AX1829" s="1453"/>
      <c r="AY1829" s="1453"/>
      <c r="AZ1829" s="1453"/>
      <c r="BA1829" s="1453"/>
      <c r="BB1829" s="1453"/>
      <c r="BC1829" s="1453"/>
      <c r="BD1829" s="1453"/>
      <c r="BE1829" s="1453"/>
      <c r="BF1829" s="1453"/>
      <c r="BG1829" s="1453"/>
      <c r="BH1829" s="1453"/>
      <c r="BI1829" s="1453"/>
      <c r="BJ1829" s="1453"/>
      <c r="BK1829" s="1453"/>
      <c r="BL1829" s="1453"/>
      <c r="BM1829" s="1453"/>
      <c r="BN1829" s="1453"/>
      <c r="BO1829" s="1453"/>
      <c r="BP1829" s="1453"/>
      <c r="BQ1829" s="1453"/>
      <c r="BR1829" s="1453"/>
      <c r="BS1829" s="1453"/>
      <c r="BT1829" s="1453"/>
      <c r="BU1829" s="1453"/>
      <c r="BV1829" s="1453"/>
      <c r="BW1829" s="1453"/>
      <c r="BX1829" s="1453"/>
      <c r="BY1829" s="1453"/>
      <c r="BZ1829" s="1453"/>
      <c r="CA1829" s="1453"/>
      <c r="CB1829" s="1453"/>
      <c r="CC1829" s="1453"/>
      <c r="CD1829" s="1453"/>
      <c r="CE1829" s="1453"/>
      <c r="CF1829" s="1453"/>
      <c r="CG1829" s="1453"/>
      <c r="CH1829" s="1453"/>
      <c r="CI1829" s="1453"/>
      <c r="CJ1829" s="1453"/>
      <c r="CK1829" s="1453"/>
      <c r="CL1829" s="1453"/>
      <c r="CM1829" s="1453"/>
      <c r="CN1829" s="1453"/>
      <c r="CO1829" s="1453"/>
      <c r="CP1829" s="1453"/>
      <c r="CQ1829" s="1453"/>
      <c r="CR1829" s="1453"/>
      <c r="CS1829" s="1453"/>
      <c r="CT1829" s="1453"/>
      <c r="CU1829" s="1453"/>
      <c r="CV1829" s="1453"/>
      <c r="CW1829" s="1453"/>
      <c r="CX1829" s="1453"/>
      <c r="CY1829" s="1453"/>
      <c r="CZ1829" s="1453"/>
      <c r="DA1829" s="1453"/>
      <c r="DB1829" s="1453"/>
      <c r="DC1829" s="1453"/>
      <c r="DD1829" s="1453"/>
      <c r="DE1829" s="1453"/>
      <c r="DF1829" s="1453"/>
      <c r="DG1829" s="1453"/>
      <c r="DH1829" s="1453"/>
      <c r="DI1829" s="1453"/>
      <c r="DJ1829" s="1453"/>
      <c r="DK1829" s="1453"/>
      <c r="DL1829" s="1453"/>
      <c r="DM1829" s="1453"/>
      <c r="DN1829" s="1453"/>
      <c r="DO1829" s="1453"/>
      <c r="DP1829" s="1453"/>
      <c r="DQ1829" s="1453"/>
      <c r="DR1829" s="1453"/>
      <c r="DS1829" s="1453"/>
      <c r="DT1829" s="1453"/>
    </row>
    <row r="1830" spans="1:124" s="1543" customFormat="1" ht="21.9" customHeight="1" x14ac:dyDescent="0.3">
      <c r="A1830" s="1453"/>
      <c r="B1830" s="1453"/>
      <c r="C1830" s="1514"/>
      <c r="D1830" s="1514"/>
      <c r="E1830" s="1514"/>
      <c r="F1830" s="1848"/>
      <c r="G1830" s="1930"/>
      <c r="H1830" s="1516"/>
      <c r="I1830" s="1537"/>
      <c r="J1830" s="1537"/>
      <c r="K1830" s="1453"/>
      <c r="L1830" s="1453"/>
      <c r="M1830" s="1453"/>
      <c r="N1830" s="1514"/>
      <c r="O1830" s="1453"/>
      <c r="P1830" s="1453"/>
      <c r="Q1830" s="1453"/>
      <c r="R1830" s="1453"/>
      <c r="S1830" s="1453"/>
      <c r="T1830" s="1452"/>
      <c r="U1830"/>
      <c r="V1830"/>
      <c r="W1830" s="1453"/>
      <c r="X1830" s="1453"/>
      <c r="Y1830" s="1453"/>
      <c r="Z1830" s="1453"/>
      <c r="AA1830" s="1453"/>
      <c r="AB1830" s="1453"/>
      <c r="AC1830" s="1453"/>
      <c r="AD1830" s="1453"/>
      <c r="AE1830" s="1453"/>
      <c r="AF1830" s="1453"/>
      <c r="AG1830" s="1453"/>
      <c r="AH1830" s="1453"/>
      <c r="AI1830" s="1453"/>
      <c r="AJ1830" s="1453"/>
      <c r="AK1830" s="1453"/>
      <c r="AL1830" s="1453"/>
      <c r="AM1830" s="1453"/>
      <c r="AN1830" s="1453"/>
      <c r="AO1830" s="1453"/>
      <c r="AP1830" s="1453"/>
      <c r="AQ1830" s="1453"/>
      <c r="AR1830" s="1454"/>
      <c r="AS1830" s="1453"/>
      <c r="AT1830" s="1453"/>
      <c r="AU1830" s="1453"/>
      <c r="AV1830" s="1453"/>
      <c r="AW1830" s="1453"/>
      <c r="AX1830" s="1453"/>
      <c r="AY1830" s="1453"/>
      <c r="AZ1830" s="1453"/>
      <c r="BA1830" s="1453"/>
      <c r="BB1830" s="1453"/>
      <c r="BC1830" s="1453"/>
      <c r="BD1830" s="1453"/>
      <c r="BE1830" s="1453"/>
      <c r="BF1830" s="1453"/>
      <c r="BG1830" s="1453"/>
      <c r="BH1830" s="1453"/>
      <c r="BI1830" s="1453"/>
      <c r="BJ1830" s="1453"/>
      <c r="BK1830" s="1453"/>
      <c r="BL1830" s="1453"/>
      <c r="BM1830" s="1453"/>
      <c r="BN1830" s="1453"/>
      <c r="BO1830" s="1453"/>
      <c r="BP1830" s="1453"/>
      <c r="BQ1830" s="1453"/>
      <c r="BR1830" s="1453"/>
      <c r="BS1830" s="1453"/>
      <c r="BT1830" s="1453"/>
      <c r="BU1830" s="1453"/>
      <c r="BV1830" s="1453"/>
      <c r="BW1830" s="1453"/>
      <c r="BX1830" s="1453"/>
      <c r="BY1830" s="1453"/>
      <c r="BZ1830" s="1453"/>
      <c r="CA1830" s="1453"/>
      <c r="CB1830" s="1453"/>
      <c r="CC1830" s="1453"/>
      <c r="CD1830" s="1453"/>
      <c r="CE1830" s="1453"/>
      <c r="CF1830" s="1453"/>
      <c r="CG1830" s="1453"/>
      <c r="CH1830" s="1453"/>
      <c r="CI1830" s="1453"/>
      <c r="CJ1830" s="1453"/>
      <c r="CK1830" s="1453"/>
      <c r="CL1830" s="1453"/>
      <c r="CM1830" s="1453"/>
      <c r="CN1830" s="1453"/>
      <c r="CO1830" s="1453"/>
      <c r="CP1830" s="1453"/>
      <c r="CQ1830" s="1453"/>
      <c r="CR1830" s="1453"/>
      <c r="CS1830" s="1453"/>
      <c r="CT1830" s="1453"/>
      <c r="CU1830" s="1453"/>
      <c r="CV1830" s="1453"/>
      <c r="CW1830" s="1453"/>
      <c r="CX1830" s="1453"/>
      <c r="CY1830" s="1453"/>
      <c r="CZ1830" s="1453"/>
      <c r="DA1830" s="1453"/>
      <c r="DB1830" s="1453"/>
      <c r="DC1830" s="1453"/>
      <c r="DD1830" s="1453"/>
      <c r="DE1830" s="1453"/>
      <c r="DF1830" s="1453"/>
      <c r="DG1830" s="1453"/>
      <c r="DH1830" s="1453"/>
      <c r="DI1830" s="1453"/>
      <c r="DJ1830" s="1453"/>
      <c r="DK1830" s="1453"/>
      <c r="DL1830" s="1453"/>
      <c r="DM1830" s="1453"/>
      <c r="DN1830" s="1453"/>
      <c r="DO1830" s="1453"/>
      <c r="DP1830" s="1453"/>
      <c r="DQ1830" s="1453"/>
      <c r="DR1830" s="1453"/>
      <c r="DS1830" s="1453"/>
      <c r="DT1830" s="1453"/>
    </row>
    <row r="1831" spans="1:124" s="1543" customFormat="1" ht="21.9" customHeight="1" x14ac:dyDescent="0.3">
      <c r="A1831" s="1453"/>
      <c r="B1831" s="1453"/>
      <c r="C1831" s="1514"/>
      <c r="D1831" s="1514"/>
      <c r="E1831" s="1514"/>
      <c r="F1831" s="1848"/>
      <c r="G1831" s="1930"/>
      <c r="H1831" s="1516"/>
      <c r="I1831" s="1537"/>
      <c r="J1831" s="1537"/>
      <c r="K1831" s="1453"/>
      <c r="L1831" s="1453"/>
      <c r="M1831" s="1453"/>
      <c r="N1831" s="1514"/>
      <c r="O1831" s="1453"/>
      <c r="P1831" s="1453"/>
      <c r="Q1831" s="1453"/>
      <c r="R1831" s="1453"/>
      <c r="S1831" s="1453"/>
      <c r="T1831" s="1452"/>
      <c r="U1831"/>
      <c r="V1831"/>
      <c r="W1831" s="1453"/>
      <c r="X1831" s="1453"/>
      <c r="Y1831" s="1453"/>
      <c r="Z1831" s="1453"/>
      <c r="AA1831" s="1453"/>
      <c r="AB1831" s="1453"/>
      <c r="AC1831" s="1453"/>
      <c r="AD1831" s="1453"/>
      <c r="AE1831" s="1453"/>
      <c r="AF1831" s="1453"/>
      <c r="AG1831" s="1453"/>
      <c r="AH1831" s="1453"/>
      <c r="AI1831" s="1453"/>
      <c r="AJ1831" s="1453"/>
      <c r="AK1831" s="1453"/>
      <c r="AL1831" s="1453"/>
      <c r="AM1831" s="1453"/>
      <c r="AN1831" s="1453"/>
      <c r="AO1831" s="1453"/>
      <c r="AP1831" s="1453"/>
      <c r="AQ1831" s="1453"/>
      <c r="AR1831" s="1454"/>
      <c r="AS1831" s="1453"/>
      <c r="AT1831" s="1453"/>
      <c r="AU1831" s="1453"/>
      <c r="AV1831" s="1453"/>
      <c r="AW1831" s="1453"/>
      <c r="AX1831" s="1453"/>
      <c r="AY1831" s="1453"/>
      <c r="AZ1831" s="1453"/>
      <c r="BA1831" s="1453"/>
      <c r="BB1831" s="1453"/>
      <c r="BC1831" s="1453"/>
      <c r="BD1831" s="1453"/>
      <c r="BE1831" s="1453"/>
      <c r="BF1831" s="1453"/>
      <c r="BG1831" s="1453"/>
      <c r="BH1831" s="1453"/>
      <c r="BI1831" s="1453"/>
      <c r="BJ1831" s="1453"/>
      <c r="BK1831" s="1453"/>
      <c r="BL1831" s="1453"/>
      <c r="BM1831" s="1453"/>
      <c r="BN1831" s="1453"/>
      <c r="BO1831" s="1453"/>
      <c r="BP1831" s="1453"/>
      <c r="BQ1831" s="1453"/>
      <c r="BR1831" s="1453"/>
      <c r="BS1831" s="1453"/>
      <c r="BT1831" s="1453"/>
      <c r="BU1831" s="1453"/>
      <c r="BV1831" s="1453"/>
      <c r="BW1831" s="1453"/>
      <c r="BX1831" s="1453"/>
      <c r="BY1831" s="1453"/>
      <c r="BZ1831" s="1453"/>
      <c r="CA1831" s="1453"/>
      <c r="CB1831" s="1453"/>
      <c r="CC1831" s="1453"/>
      <c r="CD1831" s="1453"/>
      <c r="CE1831" s="1453"/>
      <c r="CF1831" s="1453"/>
      <c r="CG1831" s="1453"/>
      <c r="CH1831" s="1453"/>
      <c r="CI1831" s="1453"/>
      <c r="CJ1831" s="1453"/>
      <c r="CK1831" s="1453"/>
      <c r="CL1831" s="1453"/>
      <c r="CM1831" s="1453"/>
      <c r="CN1831" s="1453"/>
      <c r="CO1831" s="1453"/>
      <c r="CP1831" s="1453"/>
      <c r="CQ1831" s="1453"/>
      <c r="CR1831" s="1453"/>
      <c r="CS1831" s="1453"/>
      <c r="CT1831" s="1453"/>
      <c r="CU1831" s="1453"/>
      <c r="CV1831" s="1453"/>
      <c r="CW1831" s="1453"/>
      <c r="CX1831" s="1453"/>
      <c r="CY1831" s="1453"/>
      <c r="CZ1831" s="1453"/>
      <c r="DA1831" s="1453"/>
      <c r="DB1831" s="1453"/>
      <c r="DC1831" s="1453"/>
      <c r="DD1831" s="1453"/>
      <c r="DE1831" s="1453"/>
      <c r="DF1831" s="1453"/>
      <c r="DG1831" s="1453"/>
      <c r="DH1831" s="1453"/>
      <c r="DI1831" s="1453"/>
      <c r="DJ1831" s="1453"/>
      <c r="DK1831" s="1453"/>
      <c r="DL1831" s="1453"/>
      <c r="DM1831" s="1453"/>
      <c r="DN1831" s="1453"/>
      <c r="DO1831" s="1453"/>
      <c r="DP1831" s="1453"/>
      <c r="DQ1831" s="1453"/>
      <c r="DR1831" s="1453"/>
      <c r="DS1831" s="1453"/>
      <c r="DT1831" s="1453"/>
    </row>
    <row r="1832" spans="1:124" s="1543" customFormat="1" ht="21.9" customHeight="1" x14ac:dyDescent="0.3">
      <c r="A1832" s="1453"/>
      <c r="B1832" s="1453"/>
      <c r="C1832" s="1514"/>
      <c r="D1832" s="1514"/>
      <c r="E1832" s="1514"/>
      <c r="F1832" s="1848"/>
      <c r="G1832" s="1930"/>
      <c r="H1832" s="1516"/>
      <c r="I1832" s="1537"/>
      <c r="J1832" s="1537"/>
      <c r="K1832" s="1453"/>
      <c r="L1832" s="1453"/>
      <c r="M1832" s="1453"/>
      <c r="N1832" s="1514"/>
      <c r="O1832" s="1453"/>
      <c r="P1832" s="1453"/>
      <c r="Q1832" s="1453"/>
      <c r="R1832" s="1453"/>
      <c r="S1832" s="1453"/>
      <c r="T1832" s="1452"/>
      <c r="U1832"/>
      <c r="V1832"/>
      <c r="W1832" s="1453"/>
      <c r="X1832" s="1453"/>
      <c r="Y1832" s="1453"/>
      <c r="Z1832" s="1453"/>
      <c r="AA1832" s="1453"/>
      <c r="AB1832" s="1453"/>
      <c r="AC1832" s="1453"/>
      <c r="AD1832" s="1453"/>
      <c r="AE1832" s="1453"/>
      <c r="AF1832" s="1453"/>
      <c r="AG1832" s="1453"/>
      <c r="AH1832" s="1453"/>
      <c r="AI1832" s="1453"/>
      <c r="AJ1832" s="1453"/>
      <c r="AK1832" s="1453"/>
      <c r="AL1832" s="1453"/>
      <c r="AM1832" s="1453"/>
      <c r="AN1832" s="1453"/>
      <c r="AO1832" s="1453"/>
      <c r="AP1832" s="1453"/>
      <c r="AQ1832" s="1453"/>
      <c r="AR1832" s="1454"/>
      <c r="AS1832" s="1453"/>
      <c r="AT1832" s="1453"/>
      <c r="AU1832" s="1453"/>
      <c r="AV1832" s="1453"/>
      <c r="AW1832" s="1453"/>
      <c r="AX1832" s="1453"/>
      <c r="AY1832" s="1453"/>
      <c r="AZ1832" s="1453"/>
      <c r="BA1832" s="1453"/>
      <c r="BB1832" s="1453"/>
      <c r="BC1832" s="1453"/>
      <c r="BD1832" s="1453"/>
      <c r="BE1832" s="1453"/>
      <c r="BF1832" s="1453"/>
      <c r="BG1832" s="1453"/>
      <c r="BH1832" s="1453"/>
      <c r="BI1832" s="1453"/>
      <c r="BJ1832" s="1453"/>
      <c r="BK1832" s="1453"/>
      <c r="BL1832" s="1453"/>
      <c r="BM1832" s="1453"/>
      <c r="BN1832" s="1453"/>
      <c r="BO1832" s="1453"/>
      <c r="BP1832" s="1453"/>
      <c r="BQ1832" s="1453"/>
      <c r="BR1832" s="1453"/>
      <c r="BS1832" s="1453"/>
      <c r="BT1832" s="1453"/>
      <c r="BU1832" s="1453"/>
      <c r="BV1832" s="1453"/>
      <c r="BW1832" s="1453"/>
      <c r="BX1832" s="1453"/>
      <c r="BY1832" s="1453"/>
      <c r="BZ1832" s="1453"/>
      <c r="CA1832" s="1453"/>
      <c r="CB1832" s="1453"/>
      <c r="CC1832" s="1453"/>
      <c r="CD1832" s="1453"/>
      <c r="CE1832" s="1453"/>
      <c r="CF1832" s="1453"/>
      <c r="CG1832" s="1453"/>
      <c r="CH1832" s="1453"/>
      <c r="CI1832" s="1453"/>
      <c r="CJ1832" s="1453"/>
      <c r="CK1832" s="1453"/>
      <c r="CL1832" s="1453"/>
      <c r="CM1832" s="1453"/>
      <c r="CN1832" s="1453"/>
      <c r="CO1832" s="1453"/>
      <c r="CP1832" s="1453"/>
      <c r="CQ1832" s="1453"/>
      <c r="CR1832" s="1453"/>
      <c r="CS1832" s="1453"/>
      <c r="CT1832" s="1453"/>
      <c r="CU1832" s="1453"/>
      <c r="CV1832" s="1453"/>
      <c r="CW1832" s="1453"/>
      <c r="CX1832" s="1453"/>
      <c r="CY1832" s="1453"/>
      <c r="CZ1832" s="1453"/>
      <c r="DA1832" s="1453"/>
      <c r="DB1832" s="1453"/>
      <c r="DC1832" s="1453"/>
      <c r="DD1832" s="1453"/>
      <c r="DE1832" s="1453"/>
      <c r="DF1832" s="1453"/>
      <c r="DG1832" s="1453"/>
      <c r="DH1832" s="1453"/>
      <c r="DI1832" s="1453"/>
      <c r="DJ1832" s="1453"/>
      <c r="DK1832" s="1453"/>
      <c r="DL1832" s="1453"/>
      <c r="DM1832" s="1453"/>
      <c r="DN1832" s="1453"/>
      <c r="DO1832" s="1453"/>
      <c r="DP1832" s="1453"/>
      <c r="DQ1832" s="1453"/>
      <c r="DR1832" s="1453"/>
      <c r="DS1832" s="1453"/>
      <c r="DT1832" s="1453"/>
    </row>
    <row r="1833" spans="1:124" s="1543" customFormat="1" ht="21.9" customHeight="1" x14ac:dyDescent="0.3">
      <c r="A1833" s="1453"/>
      <c r="B1833" s="1453"/>
      <c r="C1833" s="1514"/>
      <c r="D1833" s="1514"/>
      <c r="E1833" s="1514"/>
      <c r="F1833" s="1848"/>
      <c r="G1833" s="1930"/>
      <c r="H1833" s="1516"/>
      <c r="I1833" s="1537"/>
      <c r="J1833" s="1537"/>
      <c r="K1833" s="1453"/>
      <c r="L1833" s="1453"/>
      <c r="M1833" s="1453"/>
      <c r="N1833" s="1514"/>
      <c r="O1833" s="1453"/>
      <c r="P1833" s="1453"/>
      <c r="Q1833" s="1453"/>
      <c r="R1833" s="1453"/>
      <c r="S1833" s="1453"/>
      <c r="T1833" s="1452"/>
      <c r="U1833"/>
      <c r="V1833"/>
      <c r="W1833" s="1453"/>
      <c r="X1833" s="1453"/>
      <c r="Y1833" s="1453"/>
      <c r="Z1833" s="1453"/>
      <c r="AA1833" s="1453"/>
      <c r="AB1833" s="1453"/>
      <c r="AC1833" s="1453"/>
      <c r="AD1833" s="1453"/>
      <c r="AE1833" s="1453"/>
      <c r="AF1833" s="1453"/>
      <c r="AG1833" s="1453"/>
      <c r="AH1833" s="1453"/>
      <c r="AI1833" s="1453"/>
      <c r="AJ1833" s="1453"/>
      <c r="AK1833" s="1453"/>
      <c r="AL1833" s="1453"/>
      <c r="AM1833" s="1453"/>
      <c r="AN1833" s="1453"/>
      <c r="AO1833" s="1453"/>
      <c r="AP1833" s="1453"/>
      <c r="AQ1833" s="1453"/>
      <c r="AR1833" s="1454"/>
      <c r="AS1833" s="1453"/>
      <c r="AT1833" s="1453"/>
      <c r="AU1833" s="1453"/>
      <c r="AV1833" s="1453"/>
      <c r="AW1833" s="1453"/>
      <c r="AX1833" s="1453"/>
      <c r="AY1833" s="1453"/>
      <c r="AZ1833" s="1453"/>
      <c r="BA1833" s="1453"/>
      <c r="BB1833" s="1453"/>
      <c r="BC1833" s="1453"/>
      <c r="BD1833" s="1453"/>
      <c r="BE1833" s="1453"/>
      <c r="BF1833" s="1453"/>
      <c r="BG1833" s="1453"/>
      <c r="BH1833" s="1453"/>
      <c r="BI1833" s="1453"/>
      <c r="BJ1833" s="1453"/>
      <c r="BK1833" s="1453"/>
      <c r="BL1833" s="1453"/>
      <c r="BM1833" s="1453"/>
      <c r="BN1833" s="1453"/>
      <c r="BO1833" s="1453"/>
      <c r="BP1833" s="1453"/>
      <c r="BQ1833" s="1453"/>
      <c r="BR1833" s="1453"/>
      <c r="BS1833" s="1453"/>
      <c r="BT1833" s="1453"/>
      <c r="BU1833" s="1453"/>
      <c r="BV1833" s="1453"/>
      <c r="BW1833" s="1453"/>
      <c r="BX1833" s="1453"/>
      <c r="BY1833" s="1453"/>
      <c r="BZ1833" s="1453"/>
      <c r="CA1833" s="1453"/>
      <c r="CB1833" s="1453"/>
      <c r="CC1833" s="1453"/>
      <c r="CD1833" s="1453"/>
      <c r="CE1833" s="1453"/>
      <c r="CF1833" s="1453"/>
      <c r="CG1833" s="1453"/>
      <c r="CH1833" s="1453"/>
      <c r="CI1833" s="1453"/>
      <c r="CJ1833" s="1453"/>
      <c r="CK1833" s="1453"/>
      <c r="CL1833" s="1453"/>
      <c r="CM1833" s="1453"/>
      <c r="CN1833" s="1453"/>
      <c r="CO1833" s="1453"/>
      <c r="CP1833" s="1453"/>
      <c r="CQ1833" s="1453"/>
      <c r="CR1833" s="1453"/>
      <c r="CS1833" s="1453"/>
      <c r="CT1833" s="1453"/>
      <c r="CU1833" s="1453"/>
      <c r="CV1833" s="1453"/>
      <c r="CW1833" s="1453"/>
      <c r="CX1833" s="1453"/>
      <c r="CY1833" s="1453"/>
      <c r="CZ1833" s="1453"/>
      <c r="DA1833" s="1453"/>
      <c r="DB1833" s="1453"/>
      <c r="DC1833" s="1453"/>
      <c r="DD1833" s="1453"/>
      <c r="DE1833" s="1453"/>
      <c r="DF1833" s="1453"/>
      <c r="DG1833" s="1453"/>
      <c r="DH1833" s="1453"/>
      <c r="DI1833" s="1453"/>
      <c r="DJ1833" s="1453"/>
      <c r="DK1833" s="1453"/>
      <c r="DL1833" s="1453"/>
      <c r="DM1833" s="1453"/>
      <c r="DN1833" s="1453"/>
      <c r="DO1833" s="1453"/>
      <c r="DP1833" s="1453"/>
      <c r="DQ1833" s="1453"/>
      <c r="DR1833" s="1453"/>
      <c r="DS1833" s="1453"/>
      <c r="DT1833" s="1453"/>
    </row>
    <row r="1834" spans="1:124" s="1543" customFormat="1" ht="21.9" customHeight="1" x14ac:dyDescent="0.3">
      <c r="A1834" s="1453"/>
      <c r="B1834" s="1453"/>
      <c r="C1834" s="1514"/>
      <c r="D1834" s="1514"/>
      <c r="E1834" s="1514"/>
      <c r="F1834" s="1848"/>
      <c r="G1834" s="1930"/>
      <c r="H1834" s="1516"/>
      <c r="I1834" s="1537"/>
      <c r="J1834" s="1537"/>
      <c r="K1834" s="1453"/>
      <c r="L1834" s="1453"/>
      <c r="M1834" s="1453"/>
      <c r="N1834" s="1514"/>
      <c r="O1834" s="1453"/>
      <c r="P1834" s="1453"/>
      <c r="Q1834" s="1453"/>
      <c r="R1834" s="1453"/>
      <c r="S1834" s="1453"/>
      <c r="T1834" s="1452"/>
      <c r="U1834"/>
      <c r="V1834"/>
      <c r="W1834" s="1453"/>
      <c r="X1834" s="1453"/>
      <c r="Y1834" s="1453"/>
      <c r="Z1834" s="1453"/>
      <c r="AA1834" s="1453"/>
      <c r="AB1834" s="1453"/>
      <c r="AC1834" s="1453"/>
      <c r="AD1834" s="1453"/>
      <c r="AE1834" s="1453"/>
      <c r="AF1834" s="1453"/>
      <c r="AG1834" s="1453"/>
      <c r="AH1834" s="1453"/>
      <c r="AI1834" s="1453"/>
      <c r="AJ1834" s="1453"/>
      <c r="AK1834" s="1453"/>
      <c r="AL1834" s="1453"/>
      <c r="AM1834" s="1453"/>
      <c r="AN1834" s="1453"/>
      <c r="AO1834" s="1453"/>
      <c r="AP1834" s="1453"/>
      <c r="AQ1834" s="1453"/>
      <c r="AR1834" s="1454"/>
      <c r="AS1834" s="1453"/>
      <c r="AT1834" s="1453"/>
      <c r="AU1834" s="1453"/>
      <c r="AV1834" s="1453"/>
      <c r="AW1834" s="1453"/>
      <c r="AX1834" s="1453"/>
      <c r="AY1834" s="1453"/>
      <c r="AZ1834" s="1453"/>
      <c r="BA1834" s="1453"/>
      <c r="BB1834" s="1453"/>
      <c r="BC1834" s="1453"/>
      <c r="BD1834" s="1453"/>
      <c r="BE1834" s="1453"/>
      <c r="BF1834" s="1453"/>
      <c r="BG1834" s="1453"/>
      <c r="BH1834" s="1453"/>
      <c r="BI1834" s="1453"/>
      <c r="BJ1834" s="1453"/>
      <c r="BK1834" s="1453"/>
      <c r="BL1834" s="1453"/>
      <c r="BM1834" s="1453"/>
      <c r="BN1834" s="1453"/>
      <c r="BO1834" s="1453"/>
      <c r="BP1834" s="1453"/>
      <c r="BQ1834" s="1453"/>
      <c r="BR1834" s="1453"/>
      <c r="BS1834" s="1453"/>
      <c r="BT1834" s="1453"/>
      <c r="BU1834" s="1453"/>
      <c r="BV1834" s="1453"/>
      <c r="BW1834" s="1453"/>
      <c r="BX1834" s="1453"/>
      <c r="BY1834" s="1453"/>
      <c r="BZ1834" s="1453"/>
      <c r="CA1834" s="1453"/>
      <c r="CB1834" s="1453"/>
      <c r="CC1834" s="1453"/>
      <c r="CD1834" s="1453"/>
      <c r="CE1834" s="1453"/>
      <c r="CF1834" s="1453"/>
      <c r="CG1834" s="1453"/>
      <c r="CH1834" s="1453"/>
      <c r="CI1834" s="1453"/>
      <c r="CJ1834" s="1453"/>
      <c r="CK1834" s="1453"/>
      <c r="CL1834" s="1453"/>
      <c r="CM1834" s="1453"/>
      <c r="CN1834" s="1453"/>
      <c r="CO1834" s="1453"/>
      <c r="CP1834" s="1453"/>
      <c r="CQ1834" s="1453"/>
      <c r="CR1834" s="1453"/>
      <c r="CS1834" s="1453"/>
      <c r="CT1834" s="1453"/>
      <c r="CU1834" s="1453"/>
      <c r="CV1834" s="1453"/>
      <c r="CW1834" s="1453"/>
      <c r="CX1834" s="1453"/>
      <c r="CY1834" s="1453"/>
      <c r="CZ1834" s="1453"/>
      <c r="DA1834" s="1453"/>
      <c r="DB1834" s="1453"/>
      <c r="DC1834" s="1453"/>
      <c r="DD1834" s="1453"/>
      <c r="DE1834" s="1453"/>
      <c r="DF1834" s="1453"/>
      <c r="DG1834" s="1453"/>
      <c r="DH1834" s="1453"/>
      <c r="DI1834" s="1453"/>
      <c r="DJ1834" s="1453"/>
      <c r="DK1834" s="1453"/>
      <c r="DL1834" s="1453"/>
      <c r="DM1834" s="1453"/>
      <c r="DN1834" s="1453"/>
      <c r="DO1834" s="1453"/>
      <c r="DP1834" s="1453"/>
      <c r="DQ1834" s="1453"/>
      <c r="DR1834" s="1453"/>
      <c r="DS1834" s="1453"/>
      <c r="DT1834" s="1453"/>
    </row>
    <row r="1835" spans="1:124" s="1543" customFormat="1" ht="21.9" customHeight="1" x14ac:dyDescent="0.3">
      <c r="A1835" s="1453"/>
      <c r="B1835" s="1453"/>
      <c r="C1835" s="1514"/>
      <c r="D1835" s="1514"/>
      <c r="E1835" s="1514"/>
      <c r="F1835" s="1848"/>
      <c r="G1835" s="1930"/>
      <c r="H1835" s="1516"/>
      <c r="I1835" s="1537"/>
      <c r="J1835" s="1537"/>
      <c r="K1835" s="1453"/>
      <c r="L1835" s="1453"/>
      <c r="M1835" s="1453"/>
      <c r="N1835" s="1514"/>
      <c r="O1835" s="1453"/>
      <c r="P1835" s="1453"/>
      <c r="Q1835" s="1453"/>
      <c r="R1835" s="1453"/>
      <c r="S1835" s="1453"/>
      <c r="T1835" s="1452"/>
      <c r="U1835"/>
      <c r="V1835"/>
      <c r="W1835" s="1453"/>
      <c r="X1835" s="1453"/>
      <c r="Y1835" s="1453"/>
      <c r="Z1835" s="1453"/>
      <c r="AA1835" s="1453"/>
      <c r="AB1835" s="1453"/>
      <c r="AC1835" s="1453"/>
      <c r="AD1835" s="1453"/>
      <c r="AE1835" s="1453"/>
      <c r="AF1835" s="1453"/>
      <c r="AG1835" s="1453"/>
      <c r="AH1835" s="1453"/>
      <c r="AI1835" s="1453"/>
      <c r="AJ1835" s="1453"/>
      <c r="AK1835" s="1453"/>
      <c r="AL1835" s="1453"/>
      <c r="AM1835" s="1453"/>
      <c r="AN1835" s="1453"/>
      <c r="AO1835" s="1453"/>
      <c r="AP1835" s="1453"/>
      <c r="AQ1835" s="1453"/>
      <c r="AR1835" s="1454"/>
      <c r="AS1835" s="1453"/>
      <c r="AT1835" s="1453"/>
      <c r="AU1835" s="1453"/>
      <c r="AV1835" s="1453"/>
      <c r="AW1835" s="1453"/>
      <c r="AX1835" s="1453"/>
      <c r="AY1835" s="1453"/>
      <c r="AZ1835" s="1453"/>
      <c r="BA1835" s="1453"/>
      <c r="BB1835" s="1453"/>
      <c r="BC1835" s="1453"/>
      <c r="BD1835" s="1453"/>
      <c r="BE1835" s="1453"/>
      <c r="BF1835" s="1453"/>
      <c r="BG1835" s="1453"/>
      <c r="BH1835" s="1453"/>
      <c r="BI1835" s="1453"/>
      <c r="BJ1835" s="1453"/>
      <c r="BK1835" s="1453"/>
      <c r="BL1835" s="1453"/>
      <c r="BM1835" s="1453"/>
      <c r="BN1835" s="1453"/>
      <c r="BO1835" s="1453"/>
      <c r="BP1835" s="1453"/>
      <c r="BQ1835" s="1453"/>
      <c r="BR1835" s="1453"/>
      <c r="BS1835" s="1453"/>
      <c r="BT1835" s="1453"/>
      <c r="BU1835" s="1453"/>
      <c r="BV1835" s="1453"/>
      <c r="BW1835" s="1453"/>
      <c r="BX1835" s="1453"/>
      <c r="BY1835" s="1453"/>
      <c r="BZ1835" s="1453"/>
      <c r="CA1835" s="1453"/>
      <c r="CB1835" s="1453"/>
      <c r="CC1835" s="1453"/>
      <c r="CD1835" s="1453"/>
      <c r="CE1835" s="1453"/>
      <c r="CF1835" s="1453"/>
      <c r="CG1835" s="1453"/>
      <c r="CH1835" s="1453"/>
      <c r="CI1835" s="1453"/>
      <c r="CJ1835" s="1453"/>
      <c r="CK1835" s="1453"/>
      <c r="CL1835" s="1453"/>
      <c r="CM1835" s="1453"/>
      <c r="CN1835" s="1453"/>
      <c r="CO1835" s="1453"/>
      <c r="CP1835" s="1453"/>
      <c r="CQ1835" s="1453"/>
      <c r="CR1835" s="1453"/>
      <c r="CS1835" s="1453"/>
      <c r="CT1835" s="1453"/>
      <c r="CU1835" s="1453"/>
      <c r="CV1835" s="1453"/>
      <c r="CW1835" s="1453"/>
      <c r="CX1835" s="1453"/>
      <c r="CY1835" s="1453"/>
      <c r="CZ1835" s="1453"/>
      <c r="DA1835" s="1453"/>
      <c r="DB1835" s="1453"/>
      <c r="DC1835" s="1453"/>
      <c r="DD1835" s="1453"/>
      <c r="DE1835" s="1453"/>
      <c r="DF1835" s="1453"/>
      <c r="DG1835" s="1453"/>
      <c r="DH1835" s="1453"/>
      <c r="DI1835" s="1453"/>
      <c r="DJ1835" s="1453"/>
      <c r="DK1835" s="1453"/>
      <c r="DL1835" s="1453"/>
      <c r="DM1835" s="1453"/>
      <c r="DN1835" s="1453"/>
      <c r="DO1835" s="1453"/>
      <c r="DP1835" s="1453"/>
      <c r="DQ1835" s="1453"/>
      <c r="DR1835" s="1453"/>
      <c r="DS1835" s="1453"/>
      <c r="DT1835" s="1453"/>
    </row>
    <row r="1836" spans="1:124" s="1543" customFormat="1" ht="21.9" customHeight="1" x14ac:dyDescent="0.3">
      <c r="A1836" s="1453"/>
      <c r="B1836" s="1453"/>
      <c r="C1836" s="1514"/>
      <c r="D1836" s="1514"/>
      <c r="E1836" s="1514"/>
      <c r="F1836" s="1848"/>
      <c r="G1836" s="1930"/>
      <c r="H1836" s="1516"/>
      <c r="I1836" s="1537"/>
      <c r="J1836" s="1537"/>
      <c r="K1836" s="1453"/>
      <c r="L1836" s="1453"/>
      <c r="M1836" s="1453"/>
      <c r="N1836" s="1514"/>
      <c r="O1836" s="1453"/>
      <c r="P1836" s="1453"/>
      <c r="Q1836" s="1453"/>
      <c r="R1836" s="1453"/>
      <c r="S1836" s="1453"/>
      <c r="T1836" s="1452"/>
      <c r="U1836"/>
      <c r="V1836"/>
      <c r="W1836" s="1453"/>
      <c r="X1836" s="1453"/>
      <c r="Y1836" s="1453"/>
      <c r="Z1836" s="1453"/>
      <c r="AA1836" s="1453"/>
      <c r="AB1836" s="1453"/>
      <c r="AC1836" s="1453"/>
      <c r="AD1836" s="1453"/>
      <c r="AE1836" s="1453"/>
      <c r="AF1836" s="1453"/>
      <c r="AG1836" s="1453"/>
      <c r="AH1836" s="1453"/>
      <c r="AI1836" s="1453"/>
      <c r="AJ1836" s="1453"/>
      <c r="AK1836" s="1453"/>
      <c r="AL1836" s="1453"/>
      <c r="AM1836" s="1453"/>
      <c r="AN1836" s="1453"/>
      <c r="AO1836" s="1453"/>
      <c r="AP1836" s="1453"/>
      <c r="AQ1836" s="1453"/>
      <c r="AR1836" s="1454"/>
      <c r="AS1836" s="1453"/>
      <c r="AT1836" s="1453"/>
      <c r="AU1836" s="1453"/>
      <c r="AV1836" s="1453"/>
      <c r="AW1836" s="1453"/>
      <c r="AX1836" s="1453"/>
      <c r="AY1836" s="1453"/>
      <c r="AZ1836" s="1453"/>
      <c r="BA1836" s="1453"/>
      <c r="BB1836" s="1453"/>
      <c r="BC1836" s="1453"/>
      <c r="BD1836" s="1453"/>
      <c r="BE1836" s="1453"/>
      <c r="BF1836" s="1453"/>
      <c r="BG1836" s="1453"/>
      <c r="BH1836" s="1453"/>
      <c r="BI1836" s="1453"/>
      <c r="BJ1836" s="1453"/>
      <c r="BK1836" s="1453"/>
      <c r="BL1836" s="1453"/>
      <c r="BM1836" s="1453"/>
      <c r="BN1836" s="1453"/>
      <c r="BO1836" s="1453"/>
      <c r="BP1836" s="1453"/>
      <c r="BQ1836" s="1453"/>
      <c r="BR1836" s="1453"/>
      <c r="BS1836" s="1453"/>
      <c r="BT1836" s="1453"/>
      <c r="BU1836" s="1453"/>
      <c r="BV1836" s="1453"/>
      <c r="BW1836" s="1453"/>
      <c r="BX1836" s="1453"/>
      <c r="BY1836" s="1453"/>
      <c r="BZ1836" s="1453"/>
      <c r="CA1836" s="1453"/>
      <c r="CB1836" s="1453"/>
      <c r="CC1836" s="1453"/>
      <c r="CD1836" s="1453"/>
      <c r="CE1836" s="1453"/>
      <c r="CF1836" s="1453"/>
      <c r="CG1836" s="1453"/>
      <c r="CH1836" s="1453"/>
      <c r="CI1836" s="1453"/>
      <c r="CJ1836" s="1453"/>
      <c r="CK1836" s="1453"/>
      <c r="CL1836" s="1453"/>
      <c r="CM1836" s="1453"/>
      <c r="CN1836" s="1453"/>
      <c r="CO1836" s="1453"/>
      <c r="CP1836" s="1453"/>
      <c r="CQ1836" s="1453"/>
      <c r="CR1836" s="1453"/>
      <c r="CS1836" s="1453"/>
      <c r="CT1836" s="1453"/>
      <c r="CU1836" s="1453"/>
      <c r="CV1836" s="1453"/>
      <c r="CW1836" s="1453"/>
      <c r="CX1836" s="1453"/>
      <c r="CY1836" s="1453"/>
      <c r="CZ1836" s="1453"/>
      <c r="DA1836" s="1453"/>
      <c r="DB1836" s="1453"/>
      <c r="DC1836" s="1453"/>
      <c r="DD1836" s="1453"/>
      <c r="DE1836" s="1453"/>
      <c r="DF1836" s="1453"/>
      <c r="DG1836" s="1453"/>
      <c r="DH1836" s="1453"/>
      <c r="DI1836" s="1453"/>
      <c r="DJ1836" s="1453"/>
      <c r="DK1836" s="1453"/>
      <c r="DL1836" s="1453"/>
      <c r="DM1836" s="1453"/>
      <c r="DN1836" s="1453"/>
      <c r="DO1836" s="1453"/>
      <c r="DP1836" s="1453"/>
      <c r="DQ1836" s="1453"/>
      <c r="DR1836" s="1453"/>
      <c r="DS1836" s="1453"/>
      <c r="DT1836" s="1453"/>
    </row>
    <row r="1837" spans="1:124" s="1543" customFormat="1" ht="21.9" customHeight="1" x14ac:dyDescent="0.3">
      <c r="A1837" s="1453"/>
      <c r="B1837" s="1453"/>
      <c r="C1837" s="1514"/>
      <c r="D1837" s="1514"/>
      <c r="E1837" s="1514"/>
      <c r="F1837" s="1848"/>
      <c r="G1837" s="1930"/>
      <c r="H1837" s="1516"/>
      <c r="I1837" s="1537"/>
      <c r="J1837" s="1537"/>
      <c r="K1837" s="1453"/>
      <c r="L1837" s="1453"/>
      <c r="M1837" s="1453"/>
      <c r="N1837" s="1514"/>
      <c r="O1837" s="1453"/>
      <c r="P1837" s="1453"/>
      <c r="Q1837" s="1453"/>
      <c r="R1837" s="1453"/>
      <c r="S1837" s="1453"/>
      <c r="T1837" s="1452"/>
      <c r="U1837"/>
      <c r="V1837"/>
      <c r="W1837" s="1453"/>
      <c r="X1837" s="1453"/>
      <c r="Y1837" s="1453"/>
      <c r="Z1837" s="1453"/>
      <c r="AA1837" s="1453"/>
      <c r="AB1837" s="1453"/>
      <c r="AC1837" s="1453"/>
      <c r="AD1837" s="1453"/>
      <c r="AE1837" s="1453"/>
      <c r="AF1837" s="1453"/>
      <c r="AG1837" s="1453"/>
      <c r="AH1837" s="1453"/>
      <c r="AI1837" s="1453"/>
      <c r="AJ1837" s="1453"/>
      <c r="AK1837" s="1453"/>
      <c r="AL1837" s="1453"/>
      <c r="AM1837" s="1453"/>
      <c r="AN1837" s="1453"/>
      <c r="AO1837" s="1453"/>
      <c r="AP1837" s="1453"/>
      <c r="AQ1837" s="1453"/>
      <c r="AR1837" s="1454"/>
      <c r="AS1837" s="1453"/>
      <c r="AT1837" s="1453"/>
      <c r="AU1837" s="1453"/>
      <c r="AV1837" s="1453"/>
      <c r="AW1837" s="1453"/>
      <c r="AX1837" s="1453"/>
      <c r="AY1837" s="1453"/>
      <c r="AZ1837" s="1453"/>
      <c r="BA1837" s="1453"/>
      <c r="BB1837" s="1453"/>
      <c r="BC1837" s="1453"/>
      <c r="BD1837" s="1453"/>
      <c r="BE1837" s="1453"/>
      <c r="BF1837" s="1453"/>
      <c r="BG1837" s="1453"/>
      <c r="BH1837" s="1453"/>
      <c r="BI1837" s="1453"/>
      <c r="BJ1837" s="1453"/>
      <c r="BK1837" s="1453"/>
      <c r="BL1837" s="1453"/>
      <c r="BM1837" s="1453"/>
      <c r="BN1837" s="1453"/>
      <c r="BO1837" s="1453"/>
      <c r="BP1837" s="1453"/>
      <c r="BQ1837" s="1453"/>
      <c r="BR1837" s="1453"/>
      <c r="BS1837" s="1453"/>
      <c r="BT1837" s="1453"/>
      <c r="BU1837" s="1453"/>
      <c r="BV1837" s="1453"/>
      <c r="BW1837" s="1453"/>
      <c r="BX1837" s="1453"/>
      <c r="BY1837" s="1453"/>
      <c r="BZ1837" s="1453"/>
      <c r="CA1837" s="1453"/>
      <c r="CB1837" s="1453"/>
      <c r="CC1837" s="1453"/>
      <c r="CD1837" s="1453"/>
      <c r="CE1837" s="1453"/>
      <c r="CF1837" s="1453"/>
      <c r="CG1837" s="1453"/>
      <c r="CH1837" s="1453"/>
      <c r="CI1837" s="1453"/>
      <c r="CJ1837" s="1453"/>
      <c r="CK1837" s="1453"/>
      <c r="CL1837" s="1453"/>
      <c r="CM1837" s="1453"/>
      <c r="CN1837" s="1453"/>
      <c r="CO1837" s="1453"/>
      <c r="CP1837" s="1453"/>
      <c r="CQ1837" s="1453"/>
      <c r="CR1837" s="1453"/>
      <c r="CS1837" s="1453"/>
      <c r="CT1837" s="1453"/>
      <c r="CU1837" s="1453"/>
      <c r="CV1837" s="1453"/>
      <c r="CW1837" s="1453"/>
      <c r="CX1837" s="1453"/>
      <c r="CY1837" s="1453"/>
      <c r="CZ1837" s="1453"/>
      <c r="DA1837" s="1453"/>
      <c r="DB1837" s="1453"/>
      <c r="DC1837" s="1453"/>
      <c r="DD1837" s="1453"/>
      <c r="DE1837" s="1453"/>
      <c r="DF1837" s="1453"/>
      <c r="DG1837" s="1453"/>
      <c r="DH1837" s="1453"/>
      <c r="DI1837" s="1453"/>
      <c r="DJ1837" s="1453"/>
      <c r="DK1837" s="1453"/>
      <c r="DL1837" s="1453"/>
      <c r="DM1837" s="1453"/>
      <c r="DN1837" s="1453"/>
      <c r="DO1837" s="1453"/>
      <c r="DP1837" s="1453"/>
      <c r="DQ1837" s="1453"/>
      <c r="DR1837" s="1453"/>
      <c r="DS1837" s="1453"/>
      <c r="DT1837" s="1453"/>
    </row>
    <row r="1838" spans="1:124" s="1543" customFormat="1" ht="21.9" customHeight="1" x14ac:dyDescent="0.3">
      <c r="A1838" s="1453"/>
      <c r="B1838" s="1453"/>
      <c r="C1838" s="1514"/>
      <c r="D1838" s="1514"/>
      <c r="E1838" s="1514"/>
      <c r="F1838" s="1848"/>
      <c r="G1838" s="1930"/>
      <c r="H1838" s="1516"/>
      <c r="I1838" s="1537"/>
      <c r="J1838" s="1537"/>
      <c r="K1838" s="1453"/>
      <c r="L1838" s="1453"/>
      <c r="M1838" s="1453"/>
      <c r="N1838" s="1514"/>
      <c r="O1838" s="1453"/>
      <c r="P1838" s="1453"/>
      <c r="Q1838" s="1453"/>
      <c r="R1838" s="1453"/>
      <c r="S1838" s="1453"/>
      <c r="T1838" s="1452"/>
      <c r="U1838"/>
      <c r="V1838"/>
      <c r="W1838" s="1453"/>
      <c r="X1838" s="1453"/>
      <c r="Y1838" s="1453"/>
      <c r="Z1838" s="1453"/>
      <c r="AA1838" s="1453"/>
      <c r="AB1838" s="1453"/>
      <c r="AC1838" s="1453"/>
      <c r="AD1838" s="1453"/>
      <c r="AE1838" s="1453"/>
      <c r="AF1838" s="1453"/>
      <c r="AG1838" s="1453"/>
      <c r="AH1838" s="1453"/>
      <c r="AI1838" s="1453"/>
      <c r="AJ1838" s="1453"/>
      <c r="AK1838" s="1453"/>
      <c r="AL1838" s="1453"/>
      <c r="AM1838" s="1453"/>
      <c r="AN1838" s="1453"/>
      <c r="AO1838" s="1453"/>
      <c r="AP1838" s="1453"/>
      <c r="AQ1838" s="1453"/>
      <c r="AR1838" s="1454"/>
      <c r="AS1838" s="1453"/>
      <c r="AT1838" s="1453"/>
      <c r="AU1838" s="1453"/>
      <c r="AV1838" s="1453"/>
      <c r="AW1838" s="1453"/>
      <c r="AX1838" s="1453"/>
      <c r="AY1838" s="1453"/>
      <c r="AZ1838" s="1453"/>
      <c r="BA1838" s="1453"/>
      <c r="BB1838" s="1453"/>
      <c r="BC1838" s="1453"/>
      <c r="BD1838" s="1453"/>
      <c r="BE1838" s="1453"/>
      <c r="BF1838" s="1453"/>
      <c r="BG1838" s="1453"/>
      <c r="BH1838" s="1453"/>
      <c r="BI1838" s="1453"/>
      <c r="BJ1838" s="1453"/>
      <c r="BK1838" s="1453"/>
      <c r="BL1838" s="1453"/>
      <c r="BM1838" s="1453"/>
      <c r="BN1838" s="1453"/>
      <c r="BO1838" s="1453"/>
      <c r="BP1838" s="1453"/>
      <c r="BQ1838" s="1453"/>
      <c r="BR1838" s="1453"/>
      <c r="BS1838" s="1453"/>
      <c r="BT1838" s="1453"/>
      <c r="BU1838" s="1453"/>
      <c r="BV1838" s="1453"/>
      <c r="BW1838" s="1453"/>
      <c r="BX1838" s="1453"/>
      <c r="BY1838" s="1453"/>
      <c r="BZ1838" s="1453"/>
      <c r="CA1838" s="1453"/>
      <c r="CB1838" s="1453"/>
      <c r="CC1838" s="1453"/>
      <c r="CD1838" s="1453"/>
      <c r="CE1838" s="1453"/>
      <c r="CF1838" s="1453"/>
      <c r="CG1838" s="1453"/>
      <c r="CH1838" s="1453"/>
      <c r="CI1838" s="1453"/>
      <c r="CJ1838" s="1453"/>
      <c r="CK1838" s="1453"/>
      <c r="CL1838" s="1453"/>
      <c r="CM1838" s="1453"/>
      <c r="CN1838" s="1453"/>
      <c r="CO1838" s="1453"/>
      <c r="CP1838" s="1453"/>
      <c r="CQ1838" s="1453"/>
      <c r="CR1838" s="1453"/>
      <c r="CS1838" s="1453"/>
      <c r="CT1838" s="1453"/>
      <c r="CU1838" s="1453"/>
      <c r="CV1838" s="1453"/>
      <c r="CW1838" s="1453"/>
      <c r="CX1838" s="1453"/>
      <c r="CY1838" s="1453"/>
      <c r="CZ1838" s="1453"/>
      <c r="DA1838" s="1453"/>
      <c r="DB1838" s="1453"/>
      <c r="DC1838" s="1453"/>
      <c r="DD1838" s="1453"/>
      <c r="DE1838" s="1453"/>
      <c r="DF1838" s="1453"/>
      <c r="DG1838" s="1453"/>
      <c r="DH1838" s="1453"/>
      <c r="DI1838" s="1453"/>
      <c r="DJ1838" s="1453"/>
      <c r="DK1838" s="1453"/>
      <c r="DL1838" s="1453"/>
      <c r="DM1838" s="1453"/>
      <c r="DN1838" s="1453"/>
      <c r="DO1838" s="1453"/>
      <c r="DP1838" s="1453"/>
      <c r="DQ1838" s="1453"/>
      <c r="DR1838" s="1453"/>
      <c r="DS1838" s="1453"/>
      <c r="DT1838" s="1453"/>
    </row>
    <row r="1839" spans="1:124" s="1543" customFormat="1" ht="21.9" customHeight="1" x14ac:dyDescent="0.3">
      <c r="A1839" s="1453"/>
      <c r="B1839" s="1453"/>
      <c r="C1839" s="1514"/>
      <c r="D1839" s="1514"/>
      <c r="E1839" s="1514"/>
      <c r="F1839" s="1848"/>
      <c r="G1839" s="1930"/>
      <c r="H1839" s="1516"/>
      <c r="I1839" s="1537"/>
      <c r="J1839" s="1537"/>
      <c r="K1839" s="1453"/>
      <c r="L1839" s="1453"/>
      <c r="M1839" s="1453"/>
      <c r="N1839" s="1514"/>
      <c r="O1839" s="1453"/>
      <c r="P1839" s="1453"/>
      <c r="Q1839" s="1453"/>
      <c r="R1839" s="1453"/>
      <c r="S1839" s="1453"/>
      <c r="T1839" s="1452"/>
      <c r="U1839"/>
      <c r="V1839"/>
      <c r="W1839" s="1453"/>
      <c r="X1839" s="1453"/>
      <c r="Y1839" s="1453"/>
      <c r="Z1839" s="1453"/>
      <c r="AA1839" s="1453"/>
      <c r="AB1839" s="1453"/>
      <c r="AC1839" s="1453"/>
      <c r="AD1839" s="1453"/>
      <c r="AE1839" s="1453"/>
      <c r="AF1839" s="1453"/>
      <c r="AG1839" s="1453"/>
      <c r="AH1839" s="1453"/>
      <c r="AI1839" s="1453"/>
      <c r="AJ1839" s="1453"/>
      <c r="AK1839" s="1453"/>
      <c r="AL1839" s="1453"/>
      <c r="AM1839" s="1453"/>
      <c r="AN1839" s="1453"/>
      <c r="AO1839" s="1453"/>
      <c r="AP1839" s="1453"/>
      <c r="AQ1839" s="1453"/>
      <c r="AR1839" s="1454"/>
      <c r="AS1839" s="1453"/>
      <c r="AT1839" s="1453"/>
      <c r="AU1839" s="1453"/>
      <c r="AV1839" s="1453"/>
      <c r="AW1839" s="1453"/>
      <c r="AX1839" s="1453"/>
      <c r="AY1839" s="1453"/>
      <c r="AZ1839" s="1453"/>
      <c r="BA1839" s="1453"/>
      <c r="BB1839" s="1453"/>
      <c r="BC1839" s="1453"/>
      <c r="BD1839" s="1453"/>
      <c r="BE1839" s="1453"/>
      <c r="BF1839" s="1453"/>
      <c r="BG1839" s="1453"/>
      <c r="BH1839" s="1453"/>
      <c r="BI1839" s="1453"/>
      <c r="BJ1839" s="1453"/>
      <c r="BK1839" s="1453"/>
      <c r="BL1839" s="1453"/>
      <c r="BM1839" s="1453"/>
      <c r="BN1839" s="1453"/>
      <c r="BO1839" s="1453"/>
      <c r="BP1839" s="1453"/>
      <c r="BQ1839" s="1453"/>
      <c r="BR1839" s="1453"/>
      <c r="BS1839" s="1453"/>
      <c r="BT1839" s="1453"/>
      <c r="BU1839" s="1453"/>
      <c r="BV1839" s="1453"/>
      <c r="BW1839" s="1453"/>
      <c r="BX1839" s="1453"/>
      <c r="BY1839" s="1453"/>
      <c r="BZ1839" s="1453"/>
      <c r="CA1839" s="1453"/>
      <c r="CB1839" s="1453"/>
      <c r="CC1839" s="1453"/>
      <c r="CD1839" s="1453"/>
      <c r="CE1839" s="1453"/>
      <c r="CF1839" s="1453"/>
      <c r="CG1839" s="1453"/>
      <c r="CH1839" s="1453"/>
      <c r="CI1839" s="1453"/>
      <c r="CJ1839" s="1453"/>
      <c r="CK1839" s="1453"/>
      <c r="CL1839" s="1453"/>
      <c r="CM1839" s="1453"/>
      <c r="CN1839" s="1453"/>
      <c r="CO1839" s="1453"/>
      <c r="CP1839" s="1453"/>
      <c r="CQ1839" s="1453"/>
      <c r="CR1839" s="1453"/>
      <c r="CS1839" s="1453"/>
      <c r="CT1839" s="1453"/>
      <c r="CU1839" s="1453"/>
      <c r="CV1839" s="1453"/>
      <c r="CW1839" s="1453"/>
      <c r="CX1839" s="1453"/>
      <c r="CY1839" s="1453"/>
      <c r="CZ1839" s="1453"/>
      <c r="DA1839" s="1453"/>
      <c r="DB1839" s="1453"/>
      <c r="DC1839" s="1453"/>
      <c r="DD1839" s="1453"/>
      <c r="DE1839" s="1453"/>
      <c r="DF1839" s="1453"/>
      <c r="DG1839" s="1453"/>
      <c r="DH1839" s="1453"/>
      <c r="DI1839" s="1453"/>
      <c r="DJ1839" s="1453"/>
      <c r="DK1839" s="1453"/>
      <c r="DL1839" s="1453"/>
      <c r="DM1839" s="1453"/>
      <c r="DN1839" s="1453"/>
      <c r="DO1839" s="1453"/>
      <c r="DP1839" s="1453"/>
      <c r="DQ1839" s="1453"/>
      <c r="DR1839" s="1453"/>
      <c r="DS1839" s="1453"/>
      <c r="DT1839" s="1453"/>
    </row>
    <row r="1840" spans="1:124" s="1543" customFormat="1" ht="21.9" customHeight="1" x14ac:dyDescent="0.3">
      <c r="A1840" s="1453"/>
      <c r="B1840" s="1453"/>
      <c r="C1840" s="1514"/>
      <c r="D1840" s="1514"/>
      <c r="E1840" s="1514"/>
      <c r="F1840" s="1848"/>
      <c r="G1840" s="1930"/>
      <c r="H1840" s="1516"/>
      <c r="I1840" s="1537"/>
      <c r="J1840" s="1537"/>
      <c r="K1840" s="1453"/>
      <c r="L1840" s="1453"/>
      <c r="M1840" s="1453"/>
      <c r="N1840" s="1514"/>
      <c r="O1840" s="1453"/>
      <c r="P1840" s="1453"/>
      <c r="Q1840" s="1453"/>
      <c r="R1840" s="1453"/>
      <c r="S1840" s="1453"/>
      <c r="T1840" s="1452"/>
      <c r="U1840"/>
      <c r="V1840"/>
      <c r="W1840" s="1453"/>
      <c r="X1840" s="1453"/>
      <c r="Y1840" s="1453"/>
      <c r="Z1840" s="1453"/>
      <c r="AA1840" s="1453"/>
      <c r="AB1840" s="1453"/>
      <c r="AC1840" s="1453"/>
      <c r="AD1840" s="1453"/>
      <c r="AE1840" s="1453"/>
      <c r="AF1840" s="1453"/>
      <c r="AG1840" s="1453"/>
      <c r="AH1840" s="1453"/>
      <c r="AI1840" s="1453"/>
      <c r="AJ1840" s="1453"/>
      <c r="AK1840" s="1453"/>
      <c r="AL1840" s="1453"/>
      <c r="AM1840" s="1453"/>
      <c r="AN1840" s="1453"/>
      <c r="AO1840" s="1453"/>
      <c r="AP1840" s="1453"/>
      <c r="AQ1840" s="1453"/>
      <c r="AR1840" s="1454"/>
      <c r="AS1840" s="1453"/>
      <c r="AT1840" s="1453"/>
      <c r="AU1840" s="1453"/>
      <c r="AV1840" s="1453"/>
      <c r="AW1840" s="1453"/>
      <c r="AX1840" s="1453"/>
      <c r="AY1840" s="1453"/>
      <c r="AZ1840" s="1453"/>
      <c r="BA1840" s="1453"/>
      <c r="BB1840" s="1453"/>
      <c r="BC1840" s="1453"/>
      <c r="BD1840" s="1453"/>
      <c r="BE1840" s="1453"/>
      <c r="BF1840" s="1453"/>
      <c r="BG1840" s="1453"/>
      <c r="BH1840" s="1453"/>
      <c r="BI1840" s="1453"/>
      <c r="BJ1840" s="1453"/>
      <c r="BK1840" s="1453"/>
      <c r="BL1840" s="1453"/>
      <c r="BM1840" s="1453"/>
      <c r="BN1840" s="1453"/>
      <c r="BO1840" s="1453"/>
      <c r="BP1840" s="1453"/>
      <c r="BQ1840" s="1453"/>
      <c r="BR1840" s="1453"/>
      <c r="BS1840" s="1453"/>
      <c r="BT1840" s="1453"/>
      <c r="BU1840" s="1453"/>
      <c r="BV1840" s="1453"/>
      <c r="BW1840" s="1453"/>
      <c r="BX1840" s="1453"/>
      <c r="BY1840" s="1453"/>
      <c r="BZ1840" s="1453"/>
      <c r="CA1840" s="1453"/>
      <c r="CB1840" s="1453"/>
      <c r="CC1840" s="1453"/>
      <c r="CD1840" s="1453"/>
      <c r="CE1840" s="1453"/>
      <c r="CF1840" s="1453"/>
      <c r="CG1840" s="1453"/>
      <c r="CH1840" s="1453"/>
      <c r="CI1840" s="1453"/>
      <c r="CJ1840" s="1453"/>
      <c r="CK1840" s="1453"/>
      <c r="CL1840" s="1453"/>
      <c r="CM1840" s="1453"/>
      <c r="CN1840" s="1453"/>
      <c r="CO1840" s="1453"/>
      <c r="CP1840" s="1453"/>
      <c r="CQ1840" s="1453"/>
      <c r="CR1840" s="1453"/>
      <c r="CS1840" s="1453"/>
      <c r="CT1840" s="1453"/>
      <c r="CU1840" s="1453"/>
      <c r="CV1840" s="1453"/>
      <c r="CW1840" s="1453"/>
      <c r="CX1840" s="1453"/>
      <c r="CY1840" s="1453"/>
      <c r="CZ1840" s="1453"/>
      <c r="DA1840" s="1453"/>
      <c r="DB1840" s="1453"/>
      <c r="DC1840" s="1453"/>
      <c r="DD1840" s="1453"/>
      <c r="DE1840" s="1453"/>
      <c r="DF1840" s="1453"/>
      <c r="DG1840" s="1453"/>
      <c r="DH1840" s="1453"/>
      <c r="DI1840" s="1453"/>
      <c r="DJ1840" s="1453"/>
      <c r="DK1840" s="1453"/>
      <c r="DL1840" s="1453"/>
      <c r="DM1840" s="1453"/>
      <c r="DN1840" s="1453"/>
      <c r="DO1840" s="1453"/>
      <c r="DP1840" s="1453"/>
      <c r="DQ1840" s="1453"/>
      <c r="DR1840" s="1453"/>
      <c r="DS1840" s="1453"/>
      <c r="DT1840" s="1453"/>
    </row>
    <row r="1841" spans="1:124" s="1543" customFormat="1" ht="21.9" customHeight="1" x14ac:dyDescent="0.3">
      <c r="A1841" s="1453"/>
      <c r="B1841" s="1453"/>
      <c r="C1841" s="1514"/>
      <c r="D1841" s="1514"/>
      <c r="E1841" s="1514"/>
      <c r="F1841" s="1848"/>
      <c r="G1841" s="1930"/>
      <c r="H1841" s="1516"/>
      <c r="I1841" s="1537"/>
      <c r="J1841" s="1537"/>
      <c r="K1841" s="1453"/>
      <c r="L1841" s="1453"/>
      <c r="M1841" s="1453"/>
      <c r="N1841" s="1514"/>
      <c r="O1841" s="1453"/>
      <c r="P1841" s="1453"/>
      <c r="Q1841" s="1453"/>
      <c r="R1841" s="1453"/>
      <c r="S1841" s="1453"/>
      <c r="T1841" s="1452"/>
      <c r="U1841"/>
      <c r="V1841"/>
      <c r="W1841" s="1453"/>
      <c r="X1841" s="1453"/>
      <c r="Y1841" s="1453"/>
      <c r="Z1841" s="1453"/>
      <c r="AA1841" s="1453"/>
      <c r="AB1841" s="1453"/>
      <c r="AC1841" s="1453"/>
      <c r="AD1841" s="1453"/>
      <c r="AE1841" s="1453"/>
      <c r="AF1841" s="1453"/>
      <c r="AG1841" s="1453"/>
      <c r="AH1841" s="1453"/>
      <c r="AI1841" s="1453"/>
      <c r="AJ1841" s="1453"/>
      <c r="AK1841" s="1453"/>
      <c r="AL1841" s="1453"/>
      <c r="AM1841" s="1453"/>
      <c r="AN1841" s="1453"/>
      <c r="AO1841" s="1453"/>
      <c r="AP1841" s="1453"/>
      <c r="AQ1841" s="1453"/>
      <c r="AR1841" s="1454"/>
      <c r="AS1841" s="1453"/>
      <c r="AT1841" s="1453"/>
      <c r="AU1841" s="1453"/>
      <c r="AV1841" s="1453"/>
      <c r="AW1841" s="1453"/>
      <c r="AX1841" s="1453"/>
      <c r="AY1841" s="1453"/>
      <c r="AZ1841" s="1453"/>
      <c r="BA1841" s="1453"/>
      <c r="BB1841" s="1453"/>
      <c r="BC1841" s="1453"/>
      <c r="BD1841" s="1453"/>
      <c r="BE1841" s="1453"/>
      <c r="BF1841" s="1453"/>
      <c r="BG1841" s="1453"/>
      <c r="BH1841" s="1453"/>
      <c r="BI1841" s="1453"/>
      <c r="BJ1841" s="1453"/>
      <c r="BK1841" s="1453"/>
      <c r="BL1841" s="1453"/>
      <c r="BM1841" s="1453"/>
      <c r="BN1841" s="1453"/>
      <c r="BO1841" s="1453"/>
      <c r="BP1841" s="1453"/>
      <c r="BQ1841" s="1453"/>
      <c r="BR1841" s="1453"/>
      <c r="BS1841" s="1453"/>
      <c r="BT1841" s="1453"/>
      <c r="BU1841" s="1453"/>
      <c r="BV1841" s="1453"/>
      <c r="BW1841" s="1453"/>
      <c r="BX1841" s="1453"/>
      <c r="BY1841" s="1453"/>
      <c r="BZ1841" s="1453"/>
      <c r="CA1841" s="1453"/>
      <c r="CB1841" s="1453"/>
      <c r="CC1841" s="1453"/>
      <c r="CD1841" s="1453"/>
      <c r="CE1841" s="1453"/>
      <c r="CF1841" s="1453"/>
      <c r="CG1841" s="1453"/>
      <c r="CH1841" s="1453"/>
      <c r="CI1841" s="1453"/>
      <c r="CJ1841" s="1453"/>
      <c r="CK1841" s="1453"/>
      <c r="CL1841" s="1453"/>
      <c r="CM1841" s="1453"/>
      <c r="CN1841" s="1453"/>
      <c r="CO1841" s="1453"/>
      <c r="CP1841" s="1453"/>
      <c r="CQ1841" s="1453"/>
      <c r="CR1841" s="1453"/>
      <c r="CS1841" s="1453"/>
      <c r="CT1841" s="1453"/>
      <c r="CU1841" s="1453"/>
      <c r="CV1841" s="1453"/>
      <c r="CW1841" s="1453"/>
      <c r="CX1841" s="1453"/>
      <c r="CY1841" s="1453"/>
      <c r="CZ1841" s="1453"/>
      <c r="DA1841" s="1453"/>
      <c r="DB1841" s="1453"/>
      <c r="DC1841" s="1453"/>
      <c r="DD1841" s="1453"/>
      <c r="DE1841" s="1453"/>
      <c r="DF1841" s="1453"/>
      <c r="DG1841" s="1453"/>
      <c r="DH1841" s="1453"/>
      <c r="DI1841" s="1453"/>
      <c r="DJ1841" s="1453"/>
      <c r="DK1841" s="1453"/>
      <c r="DL1841" s="1453"/>
      <c r="DM1841" s="1453"/>
      <c r="DN1841" s="1453"/>
      <c r="DO1841" s="1453"/>
      <c r="DP1841" s="1453"/>
      <c r="DQ1841" s="1453"/>
      <c r="DR1841" s="1453"/>
      <c r="DS1841" s="1453"/>
      <c r="DT1841" s="1453"/>
    </row>
    <row r="1842" spans="1:124" s="1543" customFormat="1" ht="21.9" customHeight="1" x14ac:dyDescent="0.3">
      <c r="A1842" s="1453"/>
      <c r="B1842" s="1453"/>
      <c r="C1842" s="1514"/>
      <c r="D1842" s="1514"/>
      <c r="E1842" s="1514"/>
      <c r="F1842" s="1848"/>
      <c r="G1842" s="1930"/>
      <c r="H1842" s="1516"/>
      <c r="I1842" s="1537"/>
      <c r="J1842" s="1537"/>
      <c r="K1842" s="1453"/>
      <c r="L1842" s="1453"/>
      <c r="M1842" s="1453"/>
      <c r="N1842" s="1514"/>
      <c r="O1842" s="1453"/>
      <c r="P1842" s="1453"/>
      <c r="Q1842" s="1453"/>
      <c r="R1842" s="1453"/>
      <c r="S1842" s="1453"/>
      <c r="T1842" s="1452"/>
      <c r="U1842"/>
      <c r="V1842"/>
      <c r="W1842" s="1453"/>
      <c r="X1842" s="1453"/>
      <c r="Y1842" s="1453"/>
      <c r="Z1842" s="1453"/>
      <c r="AA1842" s="1453"/>
      <c r="AB1842" s="1453"/>
      <c r="AC1842" s="1453"/>
      <c r="AD1842" s="1453"/>
      <c r="AE1842" s="1453"/>
      <c r="AF1842" s="1453"/>
      <c r="AG1842" s="1453"/>
      <c r="AH1842" s="1453"/>
      <c r="AI1842" s="1453"/>
      <c r="AJ1842" s="1453"/>
      <c r="AK1842" s="1453"/>
      <c r="AL1842" s="1453"/>
      <c r="AM1842" s="1453"/>
      <c r="AN1842" s="1453"/>
      <c r="AO1842" s="1453"/>
      <c r="AP1842" s="1453"/>
      <c r="AQ1842" s="1453"/>
      <c r="AR1842" s="1454"/>
      <c r="AS1842" s="1453"/>
      <c r="AT1842" s="1453"/>
      <c r="AU1842" s="1453"/>
      <c r="AV1842" s="1453"/>
      <c r="AW1842" s="1453"/>
      <c r="AX1842" s="1453"/>
      <c r="AY1842" s="1453"/>
      <c r="AZ1842" s="1453"/>
      <c r="BA1842" s="1453"/>
      <c r="BB1842" s="1453"/>
      <c r="BC1842" s="1453"/>
      <c r="BD1842" s="1453"/>
      <c r="BE1842" s="1453"/>
      <c r="BF1842" s="1453"/>
      <c r="BG1842" s="1453"/>
      <c r="BH1842" s="1453"/>
      <c r="BI1842" s="1453"/>
      <c r="BJ1842" s="1453"/>
      <c r="BK1842" s="1453"/>
      <c r="BL1842" s="1453"/>
      <c r="BM1842" s="1453"/>
      <c r="BN1842" s="1453"/>
      <c r="BO1842" s="1453"/>
      <c r="BP1842" s="1453"/>
      <c r="BQ1842" s="1453"/>
      <c r="BR1842" s="1453"/>
      <c r="BS1842" s="1453"/>
      <c r="BT1842" s="1453"/>
      <c r="BU1842" s="1453"/>
      <c r="BV1842" s="1453"/>
      <c r="BW1842" s="1453"/>
      <c r="BX1842" s="1453"/>
      <c r="BY1842" s="1453"/>
      <c r="BZ1842" s="1453"/>
      <c r="CA1842" s="1453"/>
      <c r="CB1842" s="1453"/>
      <c r="CC1842" s="1453"/>
      <c r="CD1842" s="1453"/>
      <c r="CE1842" s="1453"/>
      <c r="CF1842" s="1453"/>
      <c r="CG1842" s="1453"/>
      <c r="CH1842" s="1453"/>
      <c r="CI1842" s="1453"/>
      <c r="CJ1842" s="1453"/>
      <c r="CK1842" s="1453"/>
      <c r="CL1842" s="1453"/>
      <c r="CM1842" s="1453"/>
      <c r="CN1842" s="1453"/>
      <c r="CO1842" s="1453"/>
      <c r="CP1842" s="1453"/>
      <c r="CQ1842" s="1453"/>
      <c r="CR1842" s="1453"/>
      <c r="CS1842" s="1453"/>
      <c r="CT1842" s="1453"/>
      <c r="CU1842" s="1453"/>
      <c r="CV1842" s="1453"/>
      <c r="CW1842" s="1453"/>
      <c r="CX1842" s="1453"/>
      <c r="CY1842" s="1453"/>
      <c r="CZ1842" s="1453"/>
      <c r="DA1842" s="1453"/>
      <c r="DB1842" s="1453"/>
      <c r="DC1842" s="1453"/>
      <c r="DD1842" s="1453"/>
      <c r="DE1842" s="1453"/>
      <c r="DF1842" s="1453"/>
      <c r="DG1842" s="1453"/>
      <c r="DH1842" s="1453"/>
      <c r="DI1842" s="1453"/>
      <c r="DJ1842" s="1453"/>
      <c r="DK1842" s="1453"/>
      <c r="DL1842" s="1453"/>
      <c r="DM1842" s="1453"/>
      <c r="DN1842" s="1453"/>
      <c r="DO1842" s="1453"/>
      <c r="DP1842" s="1453"/>
      <c r="DQ1842" s="1453"/>
      <c r="DR1842" s="1453"/>
      <c r="DS1842" s="1453"/>
      <c r="DT1842" s="1453"/>
    </row>
    <row r="1843" spans="1:124" s="1543" customFormat="1" ht="21.9" customHeight="1" x14ac:dyDescent="0.3">
      <c r="A1843" s="1453"/>
      <c r="B1843" s="1453"/>
      <c r="C1843" s="1514"/>
      <c r="D1843" s="1514"/>
      <c r="E1843" s="1514"/>
      <c r="F1843" s="1848"/>
      <c r="G1843" s="1930"/>
      <c r="H1843" s="1516"/>
      <c r="I1843" s="1537"/>
      <c r="J1843" s="1537"/>
      <c r="K1843" s="1453"/>
      <c r="L1843" s="1453"/>
      <c r="M1843" s="1453"/>
      <c r="N1843" s="1514"/>
      <c r="O1843" s="1453"/>
      <c r="P1843" s="1453"/>
      <c r="Q1843" s="1453"/>
      <c r="R1843" s="1453"/>
      <c r="S1843" s="1453"/>
      <c r="T1843" s="1452"/>
      <c r="U1843"/>
      <c r="V1843"/>
      <c r="W1843" s="1453"/>
      <c r="X1843" s="1453"/>
      <c r="Y1843" s="1453"/>
      <c r="Z1843" s="1453"/>
      <c r="AA1843" s="1453"/>
      <c r="AB1843" s="1453"/>
      <c r="AC1843" s="1453"/>
      <c r="AD1843" s="1453"/>
      <c r="AE1843" s="1453"/>
      <c r="AF1843" s="1453"/>
      <c r="AG1843" s="1453"/>
      <c r="AH1843" s="1453"/>
      <c r="AI1843" s="1453"/>
      <c r="AJ1843" s="1453"/>
      <c r="AK1843" s="1453"/>
      <c r="AL1843" s="1453"/>
      <c r="AM1843" s="1453"/>
      <c r="AN1843" s="1453"/>
      <c r="AO1843" s="1453"/>
      <c r="AP1843" s="1453"/>
      <c r="AQ1843" s="1453"/>
      <c r="AR1843" s="1454"/>
      <c r="AS1843" s="1453"/>
      <c r="AT1843" s="1453"/>
      <c r="AU1843" s="1453"/>
      <c r="AV1843" s="1453"/>
      <c r="AW1843" s="1453"/>
      <c r="AX1843" s="1453"/>
      <c r="AY1843" s="1453"/>
      <c r="AZ1843" s="1453"/>
      <c r="BA1843" s="1453"/>
      <c r="BB1843" s="1453"/>
      <c r="BC1843" s="1453"/>
      <c r="BD1843" s="1453"/>
      <c r="BE1843" s="1453"/>
      <c r="BF1843" s="1453"/>
      <c r="BG1843" s="1453"/>
      <c r="BH1843" s="1453"/>
      <c r="BI1843" s="1453"/>
      <c r="BJ1843" s="1453"/>
      <c r="BK1843" s="1453"/>
      <c r="BL1843" s="1453"/>
      <c r="BM1843" s="1453"/>
      <c r="BN1843" s="1453"/>
      <c r="BO1843" s="1453"/>
      <c r="BP1843" s="1453"/>
      <c r="BQ1843" s="1453"/>
      <c r="BR1843" s="1453"/>
      <c r="BS1843" s="1453"/>
      <c r="BT1843" s="1453"/>
      <c r="BU1843" s="1453"/>
      <c r="BV1843" s="1453"/>
      <c r="BW1843" s="1453"/>
      <c r="BX1843" s="1453"/>
      <c r="BY1843" s="1453"/>
      <c r="BZ1843" s="1453"/>
      <c r="CA1843" s="1453"/>
      <c r="CB1843" s="1453"/>
      <c r="CC1843" s="1453"/>
      <c r="CD1843" s="1453"/>
      <c r="CE1843" s="1453"/>
      <c r="CF1843" s="1453"/>
      <c r="CG1843" s="1453"/>
      <c r="CH1843" s="1453"/>
      <c r="CI1843" s="1453"/>
      <c r="CJ1843" s="1453"/>
      <c r="CK1843" s="1453"/>
      <c r="CL1843" s="1453"/>
      <c r="CM1843" s="1453"/>
      <c r="CN1843" s="1453"/>
      <c r="CO1843" s="1453"/>
      <c r="CP1843" s="1453"/>
      <c r="CQ1843" s="1453"/>
      <c r="CR1843" s="1453"/>
      <c r="CS1843" s="1453"/>
      <c r="CT1843" s="1453"/>
      <c r="CU1843" s="1453"/>
      <c r="CV1843" s="1453"/>
      <c r="CW1843" s="1453"/>
      <c r="CX1843" s="1453"/>
      <c r="CY1843" s="1453"/>
      <c r="CZ1843" s="1453"/>
      <c r="DA1843" s="1453"/>
      <c r="DB1843" s="1453"/>
      <c r="DC1843" s="1453"/>
      <c r="DD1843" s="1453"/>
      <c r="DE1843" s="1453"/>
      <c r="DF1843" s="1453"/>
      <c r="DG1843" s="1453"/>
      <c r="DH1843" s="1453"/>
      <c r="DI1843" s="1453"/>
      <c r="DJ1843" s="1453"/>
      <c r="DK1843" s="1453"/>
      <c r="DL1843" s="1453"/>
      <c r="DM1843" s="1453"/>
      <c r="DN1843" s="1453"/>
      <c r="DO1843" s="1453"/>
      <c r="DP1843" s="1453"/>
      <c r="DQ1843" s="1453"/>
      <c r="DR1843" s="1453"/>
      <c r="DS1843" s="1453"/>
      <c r="DT1843" s="1453"/>
    </row>
    <row r="1844" spans="1:124" s="1543" customFormat="1" ht="21.9" customHeight="1" x14ac:dyDescent="0.3">
      <c r="A1844" s="1453"/>
      <c r="B1844" s="1453"/>
      <c r="C1844" s="1514"/>
      <c r="D1844" s="1514"/>
      <c r="E1844" s="1514"/>
      <c r="F1844" s="1848"/>
      <c r="G1844" s="1930"/>
      <c r="H1844" s="1516"/>
      <c r="I1844" s="1537"/>
      <c r="J1844" s="1537"/>
      <c r="K1844" s="1453"/>
      <c r="L1844" s="1453"/>
      <c r="M1844" s="1453"/>
      <c r="N1844" s="1514"/>
      <c r="O1844" s="1453"/>
      <c r="P1844" s="1453"/>
      <c r="Q1844" s="1453"/>
      <c r="R1844" s="1453"/>
      <c r="S1844" s="1453"/>
      <c r="T1844" s="1452"/>
      <c r="U1844"/>
      <c r="V1844"/>
      <c r="W1844" s="1453"/>
      <c r="X1844" s="1453"/>
      <c r="Y1844" s="1453"/>
      <c r="Z1844" s="1453"/>
      <c r="AA1844" s="1453"/>
      <c r="AB1844" s="1453"/>
      <c r="AC1844" s="1453"/>
      <c r="AD1844" s="1453"/>
      <c r="AE1844" s="1453"/>
      <c r="AF1844" s="1453"/>
      <c r="AG1844" s="1453"/>
      <c r="AH1844" s="1453"/>
      <c r="AI1844" s="1453"/>
      <c r="AJ1844" s="1453"/>
      <c r="AK1844" s="1453"/>
      <c r="AL1844" s="1453"/>
      <c r="AM1844" s="1453"/>
      <c r="AN1844" s="1453"/>
      <c r="AO1844" s="1453"/>
      <c r="AP1844" s="1453"/>
      <c r="AQ1844" s="1453"/>
      <c r="AR1844" s="1454"/>
      <c r="AS1844" s="1453"/>
      <c r="AT1844" s="1453"/>
      <c r="AU1844" s="1453"/>
      <c r="AV1844" s="1453"/>
      <c r="AW1844" s="1453"/>
      <c r="AX1844" s="1453"/>
      <c r="AY1844" s="1453"/>
      <c r="AZ1844" s="1453"/>
      <c r="BA1844" s="1453"/>
      <c r="BB1844" s="1453"/>
      <c r="BC1844" s="1453"/>
      <c r="BD1844" s="1453"/>
      <c r="BE1844" s="1453"/>
      <c r="BF1844" s="1453"/>
      <c r="BG1844" s="1453"/>
      <c r="BH1844" s="1453"/>
      <c r="BI1844" s="1453"/>
      <c r="BJ1844" s="1453"/>
      <c r="BK1844" s="1453"/>
      <c r="BL1844" s="1453"/>
      <c r="BM1844" s="1453"/>
      <c r="BN1844" s="1453"/>
      <c r="BO1844" s="1453"/>
      <c r="BP1844" s="1453"/>
      <c r="BQ1844" s="1453"/>
      <c r="BR1844" s="1453"/>
      <c r="BS1844" s="1453"/>
      <c r="BT1844" s="1453"/>
      <c r="BU1844" s="1453"/>
      <c r="BV1844" s="1453"/>
      <c r="BW1844" s="1453"/>
      <c r="BX1844" s="1453"/>
      <c r="BY1844" s="1453"/>
      <c r="BZ1844" s="1453"/>
      <c r="CA1844" s="1453"/>
      <c r="CB1844" s="1453"/>
      <c r="CC1844" s="1453"/>
      <c r="CD1844" s="1453"/>
      <c r="CE1844" s="1453"/>
      <c r="CF1844" s="1453"/>
      <c r="CG1844" s="1453"/>
      <c r="CH1844" s="1453"/>
      <c r="CI1844" s="1453"/>
      <c r="CJ1844" s="1453"/>
      <c r="CK1844" s="1453"/>
      <c r="CL1844" s="1453"/>
      <c r="CM1844" s="1453"/>
      <c r="CN1844" s="1453"/>
      <c r="CO1844" s="1453"/>
      <c r="CP1844" s="1453"/>
      <c r="CQ1844" s="1453"/>
      <c r="CR1844" s="1453"/>
      <c r="CS1844" s="1453"/>
      <c r="CT1844" s="1453"/>
      <c r="CU1844" s="1453"/>
      <c r="CV1844" s="1453"/>
      <c r="CW1844" s="1453"/>
      <c r="CX1844" s="1453"/>
      <c r="CY1844" s="1453"/>
      <c r="CZ1844" s="1453"/>
      <c r="DA1844" s="1453"/>
      <c r="DB1844" s="1453"/>
      <c r="DC1844" s="1453"/>
      <c r="DD1844" s="1453"/>
      <c r="DE1844" s="1453"/>
      <c r="DF1844" s="1453"/>
      <c r="DG1844" s="1453"/>
      <c r="DH1844" s="1453"/>
      <c r="DI1844" s="1453"/>
      <c r="DJ1844" s="1453"/>
      <c r="DK1844" s="1453"/>
      <c r="DL1844" s="1453"/>
      <c r="DM1844" s="1453"/>
      <c r="DN1844" s="1453"/>
      <c r="DO1844" s="1453"/>
      <c r="DP1844" s="1453"/>
      <c r="DQ1844" s="1453"/>
      <c r="DR1844" s="1453"/>
      <c r="DS1844" s="1453"/>
      <c r="DT1844" s="1453"/>
    </row>
    <row r="1845" spans="1:124" s="1543" customFormat="1" ht="21.9" customHeight="1" x14ac:dyDescent="0.3">
      <c r="A1845" s="1453"/>
      <c r="B1845" s="1453"/>
      <c r="C1845" s="1514"/>
      <c r="D1845" s="1514"/>
      <c r="E1845" s="1514"/>
      <c r="F1845" s="1848"/>
      <c r="G1845" s="1930"/>
      <c r="H1845" s="1516"/>
      <c r="I1845" s="1537"/>
      <c r="J1845" s="1537"/>
      <c r="K1845" s="1453"/>
      <c r="L1845" s="1453"/>
      <c r="M1845" s="1453"/>
      <c r="N1845" s="1514"/>
      <c r="O1845" s="1453"/>
      <c r="P1845" s="1453"/>
      <c r="Q1845" s="1453"/>
      <c r="R1845" s="1453"/>
      <c r="S1845" s="1453"/>
      <c r="T1845" s="1452"/>
      <c r="U1845"/>
      <c r="V1845"/>
      <c r="W1845" s="1453"/>
      <c r="X1845" s="1453"/>
      <c r="Y1845" s="1453"/>
      <c r="Z1845" s="1453"/>
      <c r="AA1845" s="1453"/>
      <c r="AB1845" s="1453"/>
      <c r="AC1845" s="1453"/>
      <c r="AD1845" s="1453"/>
      <c r="AE1845" s="1453"/>
      <c r="AF1845" s="1453"/>
      <c r="AG1845" s="1453"/>
      <c r="AH1845" s="1453"/>
      <c r="AI1845" s="1453"/>
      <c r="AJ1845" s="1453"/>
      <c r="AK1845" s="1453"/>
      <c r="AL1845" s="1453"/>
      <c r="AM1845" s="1453"/>
      <c r="AN1845" s="1453"/>
      <c r="AO1845" s="1453"/>
      <c r="AP1845" s="1453"/>
      <c r="AQ1845" s="1453"/>
      <c r="AR1845" s="1454"/>
      <c r="AS1845" s="1453"/>
      <c r="AT1845" s="1453"/>
      <c r="AU1845" s="1453"/>
      <c r="AV1845" s="1453"/>
      <c r="AW1845" s="1453"/>
      <c r="AX1845" s="1453"/>
      <c r="AY1845" s="1453"/>
      <c r="AZ1845" s="1453"/>
      <c r="BA1845" s="1453"/>
      <c r="BB1845" s="1453"/>
      <c r="BC1845" s="1453"/>
      <c r="BD1845" s="1453"/>
      <c r="BE1845" s="1453"/>
      <c r="BF1845" s="1453"/>
      <c r="BG1845" s="1453"/>
      <c r="BH1845" s="1453"/>
      <c r="BI1845" s="1453"/>
      <c r="BJ1845" s="1453"/>
      <c r="BK1845" s="1453"/>
      <c r="BL1845" s="1453"/>
      <c r="BM1845" s="1453"/>
      <c r="BN1845" s="1453"/>
      <c r="BO1845" s="1453"/>
      <c r="BP1845" s="1453"/>
      <c r="BQ1845" s="1453"/>
      <c r="BR1845" s="1453"/>
      <c r="BS1845" s="1453"/>
      <c r="BT1845" s="1453"/>
      <c r="BU1845" s="1453"/>
      <c r="BV1845" s="1453"/>
      <c r="BW1845" s="1453"/>
      <c r="BX1845" s="1453"/>
      <c r="BY1845" s="1453"/>
      <c r="BZ1845" s="1453"/>
      <c r="CA1845" s="1453"/>
      <c r="CB1845" s="1453"/>
      <c r="CC1845" s="1453"/>
      <c r="CD1845" s="1453"/>
      <c r="CE1845" s="1453"/>
      <c r="CF1845" s="1453"/>
      <c r="CG1845" s="1453"/>
      <c r="CH1845" s="1453"/>
      <c r="CI1845" s="1453"/>
      <c r="CJ1845" s="1453"/>
      <c r="CK1845" s="1453"/>
      <c r="CL1845" s="1453"/>
      <c r="CM1845" s="1453"/>
      <c r="CN1845" s="1453"/>
      <c r="CO1845" s="1453"/>
      <c r="CP1845" s="1453"/>
      <c r="CQ1845" s="1453"/>
      <c r="CR1845" s="1453"/>
      <c r="CS1845" s="1453"/>
      <c r="CT1845" s="1453"/>
      <c r="CU1845" s="1453"/>
      <c r="CV1845" s="1453"/>
      <c r="CW1845" s="1453"/>
      <c r="CX1845" s="1453"/>
      <c r="CY1845" s="1453"/>
      <c r="CZ1845" s="1453"/>
      <c r="DA1845" s="1453"/>
      <c r="DB1845" s="1453"/>
      <c r="DC1845" s="1453"/>
      <c r="DD1845" s="1453"/>
      <c r="DE1845" s="1453"/>
      <c r="DF1845" s="1453"/>
      <c r="DG1845" s="1453"/>
      <c r="DH1845" s="1453"/>
      <c r="DI1845" s="1453"/>
      <c r="DJ1845" s="1453"/>
      <c r="DK1845" s="1453"/>
      <c r="DL1845" s="1453"/>
      <c r="DM1845" s="1453"/>
      <c r="DN1845" s="1453"/>
      <c r="DO1845" s="1453"/>
      <c r="DP1845" s="1453"/>
      <c r="DQ1845" s="1453"/>
      <c r="DR1845" s="1453"/>
      <c r="DS1845" s="1453"/>
      <c r="DT1845" s="1453"/>
    </row>
    <row r="1846" spans="1:124" s="1543" customFormat="1" ht="21.9" customHeight="1" x14ac:dyDescent="0.3">
      <c r="A1846" s="1453"/>
      <c r="B1846" s="1453"/>
      <c r="C1846" s="1514"/>
      <c r="D1846" s="1514"/>
      <c r="E1846" s="1514"/>
      <c r="F1846" s="1848"/>
      <c r="G1846" s="1930"/>
      <c r="H1846" s="1516"/>
      <c r="I1846" s="1537"/>
      <c r="J1846" s="1537"/>
      <c r="K1846" s="1453"/>
      <c r="L1846" s="1453"/>
      <c r="M1846" s="1453"/>
      <c r="N1846" s="1514"/>
      <c r="O1846" s="1453"/>
      <c r="P1846" s="1453"/>
      <c r="Q1846" s="1453"/>
      <c r="R1846" s="1453"/>
      <c r="S1846" s="1453"/>
      <c r="T1846" s="1452"/>
      <c r="U1846"/>
      <c r="V1846"/>
      <c r="W1846" s="1453"/>
      <c r="X1846" s="1453"/>
      <c r="Y1846" s="1453"/>
      <c r="Z1846" s="1453"/>
      <c r="AA1846" s="1453"/>
      <c r="AB1846" s="1453"/>
      <c r="AC1846" s="1453"/>
      <c r="AD1846" s="1453"/>
      <c r="AE1846" s="1453"/>
      <c r="AF1846" s="1453"/>
      <c r="AG1846" s="1453"/>
      <c r="AH1846" s="1453"/>
      <c r="AI1846" s="1453"/>
      <c r="AJ1846" s="1453"/>
      <c r="AK1846" s="1453"/>
      <c r="AL1846" s="1453"/>
      <c r="AM1846" s="1453"/>
      <c r="AN1846" s="1453"/>
      <c r="AO1846" s="1453"/>
      <c r="AP1846" s="1453"/>
      <c r="AQ1846" s="1453"/>
      <c r="AR1846" s="1454"/>
      <c r="AS1846" s="1453"/>
      <c r="AT1846" s="1453"/>
      <c r="AU1846" s="1453"/>
      <c r="AV1846" s="1453"/>
      <c r="AW1846" s="1453"/>
      <c r="AX1846" s="1453"/>
      <c r="AY1846" s="1453"/>
      <c r="AZ1846" s="1453"/>
      <c r="BA1846" s="1453"/>
      <c r="BB1846" s="1453"/>
      <c r="BC1846" s="1453"/>
      <c r="BD1846" s="1453"/>
      <c r="BE1846" s="1453"/>
      <c r="BF1846" s="1453"/>
      <c r="BG1846" s="1453"/>
      <c r="BH1846" s="1453"/>
      <c r="BI1846" s="1453"/>
      <c r="BJ1846" s="1453"/>
      <c r="BK1846" s="1453"/>
      <c r="BL1846" s="1453"/>
      <c r="BM1846" s="1453"/>
      <c r="BN1846" s="1453"/>
      <c r="BO1846" s="1453"/>
      <c r="BP1846" s="1453"/>
      <c r="BQ1846" s="1453"/>
      <c r="BR1846" s="1453"/>
      <c r="BS1846" s="1453"/>
      <c r="BT1846" s="1453"/>
      <c r="BU1846" s="1453"/>
      <c r="BV1846" s="1453"/>
      <c r="BW1846" s="1453"/>
      <c r="BX1846" s="1453"/>
      <c r="BY1846" s="1453"/>
      <c r="BZ1846" s="1453"/>
      <c r="CA1846" s="1453"/>
      <c r="CB1846" s="1453"/>
      <c r="CC1846" s="1453"/>
      <c r="CD1846" s="1453"/>
      <c r="CE1846" s="1453"/>
      <c r="CF1846" s="1453"/>
      <c r="CG1846" s="1453"/>
      <c r="CH1846" s="1453"/>
      <c r="CI1846" s="1453"/>
      <c r="CJ1846" s="1453"/>
      <c r="CK1846" s="1453"/>
      <c r="CL1846" s="1453"/>
      <c r="CM1846" s="1453"/>
      <c r="CN1846" s="1453"/>
      <c r="CO1846" s="1453"/>
      <c r="CP1846" s="1453"/>
      <c r="CQ1846" s="1453"/>
      <c r="CR1846" s="1453"/>
      <c r="CS1846" s="1453"/>
      <c r="CT1846" s="1453"/>
      <c r="CU1846" s="1453"/>
      <c r="CV1846" s="1453"/>
      <c r="CW1846" s="1453"/>
      <c r="CX1846" s="1453"/>
      <c r="CY1846" s="1453"/>
      <c r="CZ1846" s="1453"/>
      <c r="DA1846" s="1453"/>
      <c r="DB1846" s="1453"/>
      <c r="DC1846" s="1453"/>
      <c r="DD1846" s="1453"/>
      <c r="DE1846" s="1453"/>
      <c r="DF1846" s="1453"/>
      <c r="DG1846" s="1453"/>
      <c r="DH1846" s="1453"/>
      <c r="DI1846" s="1453"/>
      <c r="DJ1846" s="1453"/>
      <c r="DK1846" s="1453"/>
      <c r="DL1846" s="1453"/>
      <c r="DM1846" s="1453"/>
      <c r="DN1846" s="1453"/>
      <c r="DO1846" s="1453"/>
      <c r="DP1846" s="1453"/>
      <c r="DQ1846" s="1453"/>
      <c r="DR1846" s="1453"/>
      <c r="DS1846" s="1453"/>
      <c r="DT1846" s="1453"/>
    </row>
    <row r="1847" spans="1:124" s="1543" customFormat="1" ht="21.9" customHeight="1" x14ac:dyDescent="0.3">
      <c r="A1847" s="1453"/>
      <c r="B1847" s="1453"/>
      <c r="C1847" s="1514"/>
      <c r="D1847" s="1514"/>
      <c r="E1847" s="1514"/>
      <c r="F1847" s="1848"/>
      <c r="G1847" s="1930"/>
      <c r="H1847" s="1516"/>
      <c r="I1847" s="1537"/>
      <c r="J1847" s="1537"/>
      <c r="K1847" s="1453"/>
      <c r="L1847" s="1453"/>
      <c r="M1847" s="1453"/>
      <c r="N1847" s="1514"/>
      <c r="O1847" s="1453"/>
      <c r="P1847" s="1453"/>
      <c r="Q1847" s="1453"/>
      <c r="R1847" s="1453"/>
      <c r="S1847" s="1453"/>
      <c r="T1847" s="1452"/>
      <c r="U1847"/>
      <c r="V1847"/>
      <c r="W1847" s="1453"/>
      <c r="X1847" s="1453"/>
      <c r="Y1847" s="1453"/>
      <c r="Z1847" s="1453"/>
      <c r="AA1847" s="1453"/>
      <c r="AB1847" s="1453"/>
      <c r="AC1847" s="1453"/>
      <c r="AD1847" s="1453"/>
      <c r="AE1847" s="1453"/>
      <c r="AF1847" s="1453"/>
      <c r="AG1847" s="1453"/>
      <c r="AH1847" s="1453"/>
      <c r="AI1847" s="1453"/>
      <c r="AJ1847" s="1453"/>
      <c r="AK1847" s="1453"/>
      <c r="AL1847" s="1453"/>
      <c r="AM1847" s="1453"/>
      <c r="AN1847" s="1453"/>
      <c r="AO1847" s="1453"/>
      <c r="AP1847" s="1453"/>
      <c r="AQ1847" s="1453"/>
      <c r="AR1847" s="1454"/>
      <c r="AS1847" s="1453"/>
      <c r="AT1847" s="1453"/>
      <c r="AU1847" s="1453"/>
      <c r="AV1847" s="1453"/>
      <c r="AW1847" s="1453"/>
      <c r="AX1847" s="1453"/>
      <c r="AY1847" s="1453"/>
      <c r="AZ1847" s="1453"/>
      <c r="BA1847" s="1453"/>
      <c r="BB1847" s="1453"/>
      <c r="BC1847" s="1453"/>
      <c r="BD1847" s="1453"/>
      <c r="BE1847" s="1453"/>
      <c r="BF1847" s="1453"/>
      <c r="BG1847" s="1453"/>
      <c r="BH1847" s="1453"/>
      <c r="BI1847" s="1453"/>
      <c r="BJ1847" s="1453"/>
      <c r="BK1847" s="1453"/>
      <c r="BL1847" s="1453"/>
      <c r="BM1847" s="1453"/>
      <c r="BN1847" s="1453"/>
      <c r="BO1847" s="1453"/>
      <c r="BP1847" s="1453"/>
      <c r="BQ1847" s="1453"/>
      <c r="BR1847" s="1453"/>
      <c r="BS1847" s="1453"/>
      <c r="BT1847" s="1453"/>
      <c r="BU1847" s="1453"/>
      <c r="BV1847" s="1453"/>
      <c r="BW1847" s="1453"/>
      <c r="BX1847" s="1453"/>
      <c r="BY1847" s="1453"/>
      <c r="BZ1847" s="1453"/>
      <c r="CA1847" s="1453"/>
      <c r="CB1847" s="1453"/>
      <c r="CC1847" s="1453"/>
      <c r="CD1847" s="1453"/>
      <c r="CE1847" s="1453"/>
      <c r="CF1847" s="1453"/>
      <c r="CG1847" s="1453"/>
      <c r="CH1847" s="1453"/>
      <c r="CI1847" s="1453"/>
      <c r="CJ1847" s="1453"/>
      <c r="CK1847" s="1453"/>
      <c r="CL1847" s="1453"/>
      <c r="CM1847" s="1453"/>
      <c r="CN1847" s="1453"/>
      <c r="CO1847" s="1453"/>
      <c r="CP1847" s="1453"/>
      <c r="CQ1847" s="1453"/>
      <c r="CR1847" s="1453"/>
      <c r="CS1847" s="1453"/>
      <c r="CT1847" s="1453"/>
      <c r="CU1847" s="1453"/>
      <c r="CV1847" s="1453"/>
      <c r="CW1847" s="1453"/>
      <c r="CX1847" s="1453"/>
      <c r="CY1847" s="1453"/>
      <c r="CZ1847" s="1453"/>
      <c r="DA1847" s="1453"/>
      <c r="DB1847" s="1453"/>
      <c r="DC1847" s="1453"/>
      <c r="DD1847" s="1453"/>
      <c r="DE1847" s="1453"/>
      <c r="DF1847" s="1453"/>
      <c r="DG1847" s="1453"/>
      <c r="DH1847" s="1453"/>
      <c r="DI1847" s="1453"/>
      <c r="DJ1847" s="1453"/>
      <c r="DK1847" s="1453"/>
      <c r="DL1847" s="1453"/>
      <c r="DM1847" s="1453"/>
      <c r="DN1847" s="1453"/>
      <c r="DO1847" s="1453"/>
      <c r="DP1847" s="1453"/>
      <c r="DQ1847" s="1453"/>
      <c r="DR1847" s="1453"/>
      <c r="DS1847" s="1453"/>
      <c r="DT1847" s="1453"/>
    </row>
    <row r="1848" spans="1:124" s="1543" customFormat="1" ht="21.9" customHeight="1" x14ac:dyDescent="0.3">
      <c r="A1848" s="1453"/>
      <c r="B1848" s="1453"/>
      <c r="C1848" s="1514"/>
      <c r="D1848" s="1514"/>
      <c r="E1848" s="1514"/>
      <c r="F1848" s="1848"/>
      <c r="G1848" s="1930"/>
      <c r="H1848" s="1516"/>
      <c r="I1848" s="1537"/>
      <c r="J1848" s="1537"/>
      <c r="K1848" s="1453"/>
      <c r="L1848" s="1453"/>
      <c r="M1848" s="1453"/>
      <c r="N1848" s="1514"/>
      <c r="O1848" s="1453"/>
      <c r="P1848" s="1453"/>
      <c r="Q1848" s="1453"/>
      <c r="R1848" s="1453"/>
      <c r="S1848" s="1453"/>
      <c r="T1848" s="1452"/>
      <c r="U1848"/>
      <c r="V1848"/>
      <c r="W1848" s="1453"/>
      <c r="X1848" s="1453"/>
      <c r="Y1848" s="1453"/>
      <c r="Z1848" s="1453"/>
      <c r="AA1848" s="1453"/>
      <c r="AB1848" s="1453"/>
      <c r="AC1848" s="1453"/>
      <c r="AD1848" s="1453"/>
      <c r="AE1848" s="1453"/>
      <c r="AF1848" s="1453"/>
      <c r="AG1848" s="1453"/>
      <c r="AH1848" s="1453"/>
      <c r="AI1848" s="1453"/>
      <c r="AJ1848" s="1453"/>
      <c r="AK1848" s="1453"/>
      <c r="AL1848" s="1453"/>
      <c r="AM1848" s="1453"/>
      <c r="AN1848" s="1453"/>
      <c r="AO1848" s="1453"/>
      <c r="AP1848" s="1453"/>
      <c r="AQ1848" s="1453"/>
      <c r="AR1848" s="1454"/>
      <c r="AS1848" s="1453"/>
      <c r="AT1848" s="1453"/>
      <c r="AU1848" s="1453"/>
      <c r="AV1848" s="1453"/>
      <c r="AW1848" s="1453"/>
      <c r="AX1848" s="1453"/>
      <c r="AY1848" s="1453"/>
      <c r="AZ1848" s="1453"/>
      <c r="BA1848" s="1453"/>
      <c r="BB1848" s="1453"/>
      <c r="BC1848" s="1453"/>
      <c r="BD1848" s="1453"/>
      <c r="BE1848" s="1453"/>
      <c r="BF1848" s="1453"/>
      <c r="BG1848" s="1453"/>
      <c r="BH1848" s="1453"/>
      <c r="BI1848" s="1453"/>
      <c r="BJ1848" s="1453"/>
      <c r="BK1848" s="1453"/>
      <c r="BL1848" s="1453"/>
      <c r="BM1848" s="1453"/>
      <c r="BN1848" s="1453"/>
      <c r="BO1848" s="1453"/>
      <c r="BP1848" s="1453"/>
      <c r="BQ1848" s="1453"/>
      <c r="BR1848" s="1453"/>
      <c r="BS1848" s="1453"/>
      <c r="BT1848" s="1453"/>
      <c r="BU1848" s="1453"/>
      <c r="BV1848" s="1453"/>
      <c r="BW1848" s="1453"/>
      <c r="BX1848" s="1453"/>
      <c r="BY1848" s="1453"/>
      <c r="BZ1848" s="1453"/>
      <c r="CA1848" s="1453"/>
      <c r="CB1848" s="1453"/>
      <c r="CC1848" s="1453"/>
      <c r="CD1848" s="1453"/>
      <c r="CE1848" s="1453"/>
      <c r="CF1848" s="1453"/>
      <c r="CG1848" s="1453"/>
      <c r="CH1848" s="1453"/>
      <c r="CI1848" s="1453"/>
      <c r="CJ1848" s="1453"/>
      <c r="CK1848" s="1453"/>
      <c r="CL1848" s="1453"/>
      <c r="CM1848" s="1453"/>
      <c r="CN1848" s="1453"/>
      <c r="CO1848" s="1453"/>
      <c r="CP1848" s="1453"/>
      <c r="CQ1848" s="1453"/>
      <c r="CR1848" s="1453"/>
      <c r="CS1848" s="1453"/>
      <c r="CT1848" s="1453"/>
      <c r="CU1848" s="1453"/>
      <c r="CV1848" s="1453"/>
      <c r="CW1848" s="1453"/>
      <c r="CX1848" s="1453"/>
      <c r="CY1848" s="1453"/>
      <c r="CZ1848" s="1453"/>
      <c r="DA1848" s="1453"/>
      <c r="DB1848" s="1453"/>
      <c r="DC1848" s="1453"/>
      <c r="DD1848" s="1453"/>
      <c r="DE1848" s="1453"/>
      <c r="DF1848" s="1453"/>
      <c r="DG1848" s="1453"/>
      <c r="DH1848" s="1453"/>
      <c r="DI1848" s="1453"/>
      <c r="DJ1848" s="1453"/>
      <c r="DK1848" s="1453"/>
      <c r="DL1848" s="1453"/>
      <c r="DM1848" s="1453"/>
      <c r="DN1848" s="1453"/>
      <c r="DO1848" s="1453"/>
      <c r="DP1848" s="1453"/>
      <c r="DQ1848" s="1453"/>
      <c r="DR1848" s="1453"/>
      <c r="DS1848" s="1453"/>
      <c r="DT1848" s="1453"/>
    </row>
    <row r="1849" spans="1:124" s="1543" customFormat="1" ht="21.9" customHeight="1" x14ac:dyDescent="0.3">
      <c r="A1849" s="1453"/>
      <c r="B1849" s="1453"/>
      <c r="C1849" s="1514"/>
      <c r="D1849" s="1514"/>
      <c r="E1849" s="1514"/>
      <c r="F1849" s="1848"/>
      <c r="G1849" s="1930"/>
      <c r="H1849" s="1516"/>
      <c r="I1849" s="1537"/>
      <c r="J1849" s="1537"/>
      <c r="K1849" s="1453"/>
      <c r="L1849" s="1453"/>
      <c r="M1849" s="1453"/>
      <c r="N1849" s="1514"/>
      <c r="O1849" s="1453"/>
      <c r="P1849" s="1453"/>
      <c r="Q1849" s="1453"/>
      <c r="R1849" s="1453"/>
      <c r="S1849" s="1453"/>
      <c r="T1849" s="1452"/>
      <c r="U1849"/>
      <c r="V1849"/>
      <c r="W1849" s="1453"/>
      <c r="X1849" s="1453"/>
      <c r="Y1849" s="1453"/>
      <c r="Z1849" s="1453"/>
      <c r="AA1849" s="1453"/>
      <c r="AB1849" s="1453"/>
      <c r="AC1849" s="1453"/>
      <c r="AD1849" s="1453"/>
      <c r="AE1849" s="1453"/>
      <c r="AF1849" s="1453"/>
      <c r="AG1849" s="1453"/>
      <c r="AH1849" s="1453"/>
      <c r="AI1849" s="1453"/>
      <c r="AJ1849" s="1453"/>
      <c r="AK1849" s="1453"/>
      <c r="AL1849" s="1453"/>
      <c r="AM1849" s="1453"/>
      <c r="AN1849" s="1453"/>
      <c r="AO1849" s="1453"/>
      <c r="AP1849" s="1453"/>
      <c r="AQ1849" s="1453"/>
      <c r="AR1849" s="1454"/>
      <c r="AS1849" s="1453"/>
      <c r="AT1849" s="1453"/>
      <c r="AU1849" s="1453"/>
      <c r="AV1849" s="1453"/>
      <c r="AW1849" s="1453"/>
      <c r="AX1849" s="1453"/>
      <c r="AY1849" s="1453"/>
      <c r="AZ1849" s="1453"/>
      <c r="BA1849" s="1453"/>
      <c r="BB1849" s="1453"/>
      <c r="BC1849" s="1453"/>
      <c r="BD1849" s="1453"/>
      <c r="BE1849" s="1453"/>
      <c r="BF1849" s="1453"/>
      <c r="BG1849" s="1453"/>
      <c r="BH1849" s="1453"/>
      <c r="BI1849" s="1453"/>
      <c r="BJ1849" s="1453"/>
      <c r="BK1849" s="1453"/>
      <c r="BL1849" s="1453"/>
      <c r="BM1849" s="1453"/>
      <c r="BN1849" s="1453"/>
      <c r="BO1849" s="1453"/>
      <c r="BP1849" s="1453"/>
      <c r="BQ1849" s="1453"/>
      <c r="BR1849" s="1453"/>
      <c r="BS1849" s="1453"/>
      <c r="BT1849" s="1453"/>
      <c r="BU1849" s="1453"/>
      <c r="BV1849" s="1453"/>
      <c r="BW1849" s="1453"/>
      <c r="BX1849" s="1453"/>
      <c r="BY1849" s="1453"/>
      <c r="BZ1849" s="1453"/>
      <c r="CA1849" s="1453"/>
      <c r="CB1849" s="1453"/>
      <c r="CC1849" s="1453"/>
      <c r="CD1849" s="1453"/>
      <c r="CE1849" s="1453"/>
      <c r="CF1849" s="1453"/>
      <c r="CG1849" s="1453"/>
      <c r="CH1849" s="1453"/>
      <c r="CI1849" s="1453"/>
      <c r="CJ1849" s="1453"/>
      <c r="CK1849" s="1453"/>
      <c r="CL1849" s="1453"/>
      <c r="CM1849" s="1453"/>
      <c r="CN1849" s="1453"/>
      <c r="CO1849" s="1453"/>
      <c r="CP1849" s="1453"/>
      <c r="CQ1849" s="1453"/>
      <c r="CR1849" s="1453"/>
      <c r="CS1849" s="1453"/>
      <c r="CT1849" s="1453"/>
      <c r="CU1849" s="1453"/>
      <c r="CV1849" s="1453"/>
      <c r="CW1849" s="1453"/>
      <c r="CX1849" s="1453"/>
      <c r="CY1849" s="1453"/>
      <c r="CZ1849" s="1453"/>
      <c r="DA1849" s="1453"/>
      <c r="DB1849" s="1453"/>
      <c r="DC1849" s="1453"/>
      <c r="DD1849" s="1453"/>
      <c r="DE1849" s="1453"/>
      <c r="DF1849" s="1453"/>
      <c r="DG1849" s="1453"/>
      <c r="DH1849" s="1453"/>
      <c r="DI1849" s="1453"/>
      <c r="DJ1849" s="1453"/>
      <c r="DK1849" s="1453"/>
      <c r="DL1849" s="1453"/>
      <c r="DM1849" s="1453"/>
      <c r="DN1849" s="1453"/>
      <c r="DO1849" s="1453"/>
      <c r="DP1849" s="1453"/>
      <c r="DQ1849" s="1453"/>
      <c r="DR1849" s="1453"/>
      <c r="DS1849" s="1453"/>
      <c r="DT1849" s="1453"/>
    </row>
    <row r="1850" spans="1:124" s="1543" customFormat="1" ht="21.9" customHeight="1" x14ac:dyDescent="0.3">
      <c r="A1850" s="1453"/>
      <c r="B1850" s="1453"/>
      <c r="C1850" s="1514"/>
      <c r="D1850" s="1514"/>
      <c r="E1850" s="1514"/>
      <c r="F1850" s="1848"/>
      <c r="G1850" s="1930"/>
      <c r="H1850" s="1516"/>
      <c r="I1850" s="1537"/>
      <c r="J1850" s="1537"/>
      <c r="K1850" s="1453"/>
      <c r="L1850" s="1453"/>
      <c r="M1850" s="1453"/>
      <c r="N1850" s="1514"/>
      <c r="O1850" s="1453"/>
      <c r="P1850" s="1453"/>
      <c r="Q1850" s="1453"/>
      <c r="R1850" s="1453"/>
      <c r="S1850" s="1453"/>
      <c r="T1850" s="1452"/>
      <c r="U1850"/>
      <c r="V1850"/>
      <c r="W1850" s="1453"/>
      <c r="X1850" s="1453"/>
      <c r="Y1850" s="1453"/>
      <c r="Z1850" s="1453"/>
      <c r="AA1850" s="1453"/>
      <c r="AB1850" s="1453"/>
      <c r="AC1850" s="1453"/>
      <c r="AD1850" s="1453"/>
      <c r="AE1850" s="1453"/>
      <c r="AF1850" s="1453"/>
      <c r="AG1850" s="1453"/>
      <c r="AH1850" s="1453"/>
      <c r="AI1850" s="1453"/>
      <c r="AJ1850" s="1453"/>
      <c r="AK1850" s="1453"/>
      <c r="AL1850" s="1453"/>
      <c r="AM1850" s="1453"/>
      <c r="AN1850" s="1453"/>
      <c r="AO1850" s="1453"/>
      <c r="AP1850" s="1453"/>
      <c r="AQ1850" s="1453"/>
      <c r="AR1850" s="1454"/>
      <c r="AS1850" s="1453"/>
      <c r="AT1850" s="1453"/>
      <c r="AU1850" s="1453"/>
      <c r="AV1850" s="1453"/>
      <c r="AW1850" s="1453"/>
      <c r="AX1850" s="1453"/>
      <c r="AY1850" s="1453"/>
      <c r="AZ1850" s="1453"/>
      <c r="BA1850" s="1453"/>
      <c r="BB1850" s="1453"/>
      <c r="BC1850" s="1453"/>
      <c r="BD1850" s="1453"/>
      <c r="BE1850" s="1453"/>
      <c r="BF1850" s="1453"/>
      <c r="BG1850" s="1453"/>
      <c r="BH1850" s="1453"/>
      <c r="BI1850" s="1453"/>
      <c r="BJ1850" s="1453"/>
      <c r="BK1850" s="1453"/>
      <c r="BL1850" s="1453"/>
      <c r="BM1850" s="1453"/>
      <c r="BN1850" s="1453"/>
      <c r="BO1850" s="1453"/>
      <c r="BP1850" s="1453"/>
      <c r="BQ1850" s="1453"/>
      <c r="BR1850" s="1453"/>
      <c r="BS1850" s="1453"/>
      <c r="BT1850" s="1453"/>
      <c r="BU1850" s="1453"/>
      <c r="BV1850" s="1453"/>
      <c r="BW1850" s="1453"/>
      <c r="BX1850" s="1453"/>
      <c r="BY1850" s="1453"/>
      <c r="BZ1850" s="1453"/>
      <c r="CA1850" s="1453"/>
      <c r="CB1850" s="1453"/>
      <c r="CC1850" s="1453"/>
      <c r="CD1850" s="1453"/>
      <c r="CE1850" s="1453"/>
      <c r="CF1850" s="1453"/>
      <c r="CG1850" s="1453"/>
      <c r="CH1850" s="1453"/>
      <c r="CI1850" s="1453"/>
      <c r="CJ1850" s="1453"/>
      <c r="CK1850" s="1453"/>
      <c r="CL1850" s="1453"/>
      <c r="CM1850" s="1453"/>
      <c r="CN1850" s="1453"/>
      <c r="CO1850" s="1453"/>
      <c r="CP1850" s="1453"/>
      <c r="CQ1850" s="1453"/>
      <c r="CR1850" s="1453"/>
      <c r="CS1850" s="1453"/>
      <c r="CT1850" s="1453"/>
      <c r="CU1850" s="1453"/>
      <c r="CV1850" s="1453"/>
      <c r="CW1850" s="1453"/>
      <c r="CX1850" s="1453"/>
      <c r="CY1850" s="1453"/>
      <c r="CZ1850" s="1453"/>
      <c r="DA1850" s="1453"/>
      <c r="DB1850" s="1453"/>
      <c r="DC1850" s="1453"/>
      <c r="DD1850" s="1453"/>
      <c r="DE1850" s="1453"/>
      <c r="DF1850" s="1453"/>
      <c r="DG1850" s="1453"/>
      <c r="DH1850" s="1453"/>
      <c r="DI1850" s="1453"/>
      <c r="DJ1850" s="1453"/>
      <c r="DK1850" s="1453"/>
      <c r="DL1850" s="1453"/>
      <c r="DM1850" s="1453"/>
      <c r="DN1850" s="1453"/>
      <c r="DO1850" s="1453"/>
      <c r="DP1850" s="1453"/>
      <c r="DQ1850" s="1453"/>
      <c r="DR1850" s="1453"/>
      <c r="DS1850" s="1453"/>
      <c r="DT1850" s="1453"/>
    </row>
    <row r="1851" spans="1:124" s="1543" customFormat="1" ht="21.9" customHeight="1" x14ac:dyDescent="0.3">
      <c r="A1851" s="1453"/>
      <c r="B1851" s="1453"/>
      <c r="C1851" s="1514"/>
      <c r="D1851" s="1514"/>
      <c r="E1851" s="1514"/>
      <c r="F1851" s="1848"/>
      <c r="G1851" s="1930"/>
      <c r="H1851" s="1516"/>
      <c r="I1851" s="1537"/>
      <c r="J1851" s="1537"/>
      <c r="K1851" s="1453"/>
      <c r="L1851" s="1453"/>
      <c r="M1851" s="1453"/>
      <c r="N1851" s="1514"/>
      <c r="O1851" s="1453"/>
      <c r="P1851" s="1453"/>
      <c r="Q1851" s="1453"/>
      <c r="R1851" s="1453"/>
      <c r="S1851" s="1453"/>
      <c r="T1851" s="1452"/>
      <c r="U1851"/>
      <c r="V1851"/>
      <c r="W1851" s="1453"/>
      <c r="X1851" s="1453"/>
      <c r="Y1851" s="1453"/>
      <c r="Z1851" s="1453"/>
      <c r="AA1851" s="1453"/>
      <c r="AB1851" s="1453"/>
      <c r="AC1851" s="1453"/>
      <c r="AD1851" s="1453"/>
      <c r="AE1851" s="1453"/>
      <c r="AF1851" s="1453"/>
      <c r="AG1851" s="1453"/>
      <c r="AH1851" s="1453"/>
      <c r="AI1851" s="1453"/>
      <c r="AJ1851" s="1453"/>
      <c r="AK1851" s="1453"/>
      <c r="AL1851" s="1453"/>
      <c r="AM1851" s="1453"/>
      <c r="AN1851" s="1453"/>
      <c r="AO1851" s="1453"/>
      <c r="AP1851" s="1453"/>
      <c r="AQ1851" s="1453"/>
      <c r="AR1851" s="1454"/>
      <c r="AS1851" s="1453"/>
      <c r="AT1851" s="1453"/>
      <c r="AU1851" s="1453"/>
      <c r="AV1851" s="1453"/>
      <c r="AW1851" s="1453"/>
      <c r="AX1851" s="1453"/>
      <c r="AY1851" s="1453"/>
      <c r="AZ1851" s="1453"/>
      <c r="BA1851" s="1453"/>
      <c r="BB1851" s="1453"/>
      <c r="BC1851" s="1453"/>
      <c r="BD1851" s="1453"/>
      <c r="BE1851" s="1453"/>
      <c r="BF1851" s="1453"/>
      <c r="BG1851" s="1453"/>
      <c r="BH1851" s="1453"/>
      <c r="BI1851" s="1453"/>
      <c r="BJ1851" s="1453"/>
      <c r="BK1851" s="1453"/>
      <c r="BL1851" s="1453"/>
      <c r="BM1851" s="1453"/>
      <c r="BN1851" s="1453"/>
      <c r="BO1851" s="1453"/>
      <c r="BP1851" s="1453"/>
      <c r="BQ1851" s="1453"/>
      <c r="BR1851" s="1453"/>
      <c r="BS1851" s="1453"/>
      <c r="BT1851" s="1453"/>
      <c r="BU1851" s="1453"/>
      <c r="BV1851" s="1453"/>
      <c r="BW1851" s="1453"/>
      <c r="BX1851" s="1453"/>
      <c r="BY1851" s="1453"/>
      <c r="BZ1851" s="1453"/>
      <c r="CA1851" s="1453"/>
      <c r="CB1851" s="1453"/>
      <c r="CC1851" s="1453"/>
      <c r="CD1851" s="1453"/>
      <c r="CE1851" s="1453"/>
      <c r="CF1851" s="1453"/>
      <c r="CG1851" s="1453"/>
      <c r="CH1851" s="1453"/>
      <c r="CI1851" s="1453"/>
      <c r="CJ1851" s="1453"/>
      <c r="CK1851" s="1453"/>
      <c r="CL1851" s="1453"/>
      <c r="CM1851" s="1453"/>
      <c r="CN1851" s="1453"/>
      <c r="CO1851" s="1453"/>
      <c r="CP1851" s="1453"/>
      <c r="CQ1851" s="1453"/>
      <c r="CR1851" s="1453"/>
      <c r="CS1851" s="1453"/>
      <c r="CT1851" s="1453"/>
      <c r="CU1851" s="1453"/>
      <c r="CV1851" s="1453"/>
      <c r="CW1851" s="1453"/>
      <c r="CX1851" s="1453"/>
      <c r="CY1851" s="1453"/>
      <c r="CZ1851" s="1453"/>
      <c r="DA1851" s="1453"/>
      <c r="DB1851" s="1453"/>
      <c r="DC1851" s="1453"/>
      <c r="DD1851" s="1453"/>
      <c r="DE1851" s="1453"/>
      <c r="DF1851" s="1453"/>
      <c r="DG1851" s="1453"/>
      <c r="DH1851" s="1453"/>
      <c r="DI1851" s="1453"/>
      <c r="DJ1851" s="1453"/>
      <c r="DK1851" s="1453"/>
      <c r="DL1851" s="1453"/>
      <c r="DM1851" s="1453"/>
      <c r="DN1851" s="1453"/>
      <c r="DO1851" s="1453"/>
      <c r="DP1851" s="1453"/>
      <c r="DQ1851" s="1453"/>
      <c r="DR1851" s="1453"/>
      <c r="DS1851" s="1453"/>
      <c r="DT1851" s="1453"/>
    </row>
    <row r="1852" spans="1:124" s="1543" customFormat="1" ht="21.9" customHeight="1" x14ac:dyDescent="0.3">
      <c r="A1852" s="1453"/>
      <c r="B1852" s="1453"/>
      <c r="C1852" s="1514"/>
      <c r="D1852" s="1514"/>
      <c r="E1852" s="1514"/>
      <c r="F1852" s="1848"/>
      <c r="G1852" s="1930"/>
      <c r="H1852" s="1516"/>
      <c r="I1852" s="1537"/>
      <c r="J1852" s="1537"/>
      <c r="K1852" s="1453"/>
      <c r="L1852" s="1453"/>
      <c r="M1852" s="1453"/>
      <c r="N1852" s="1514"/>
      <c r="O1852" s="1453"/>
      <c r="P1852" s="1453"/>
      <c r="Q1852" s="1453"/>
      <c r="R1852" s="1453"/>
      <c r="S1852" s="1453"/>
      <c r="T1852" s="1452"/>
      <c r="U1852"/>
      <c r="V1852"/>
      <c r="W1852" s="1453"/>
      <c r="X1852" s="1453"/>
      <c r="Y1852" s="1453"/>
      <c r="Z1852" s="1453"/>
      <c r="AA1852" s="1453"/>
      <c r="AB1852" s="1453"/>
      <c r="AC1852" s="1453"/>
      <c r="AD1852" s="1453"/>
      <c r="AE1852" s="1453"/>
      <c r="AF1852" s="1453"/>
      <c r="AG1852" s="1453"/>
      <c r="AH1852" s="1453"/>
      <c r="AI1852" s="1453"/>
      <c r="AJ1852" s="1453"/>
      <c r="AK1852" s="1453"/>
      <c r="AL1852" s="1453"/>
      <c r="AM1852" s="1453"/>
      <c r="AN1852" s="1453"/>
      <c r="AO1852" s="1453"/>
      <c r="AP1852" s="1453"/>
      <c r="AQ1852" s="1453"/>
      <c r="AR1852" s="1454"/>
      <c r="AS1852" s="1453"/>
      <c r="AT1852" s="1453"/>
      <c r="AU1852" s="1453"/>
      <c r="AV1852" s="1453"/>
      <c r="AW1852" s="1453"/>
      <c r="AX1852" s="1453"/>
      <c r="AY1852" s="1453"/>
      <c r="AZ1852" s="1453"/>
      <c r="BA1852" s="1453"/>
      <c r="BB1852" s="1453"/>
      <c r="BC1852" s="1453"/>
      <c r="BD1852" s="1453"/>
      <c r="BE1852" s="1453"/>
      <c r="BF1852" s="1453"/>
      <c r="BG1852" s="1453"/>
      <c r="BH1852" s="1453"/>
      <c r="BI1852" s="1453"/>
      <c r="BJ1852" s="1453"/>
      <c r="BK1852" s="1453"/>
      <c r="BL1852" s="1453"/>
      <c r="BM1852" s="1453"/>
      <c r="BN1852" s="1453"/>
      <c r="BO1852" s="1453"/>
      <c r="BP1852" s="1453"/>
      <c r="BQ1852" s="1453"/>
      <c r="BR1852" s="1453"/>
      <c r="BS1852" s="1453"/>
      <c r="BT1852" s="1453"/>
      <c r="BU1852" s="1453"/>
      <c r="BV1852" s="1453"/>
      <c r="BW1852" s="1453"/>
      <c r="BX1852" s="1453"/>
      <c r="BY1852" s="1453"/>
      <c r="BZ1852" s="1453"/>
      <c r="CA1852" s="1453"/>
      <c r="CB1852" s="1453"/>
      <c r="CC1852" s="1453"/>
      <c r="CD1852" s="1453"/>
      <c r="CE1852" s="1453"/>
      <c r="CF1852" s="1453"/>
      <c r="CG1852" s="1453"/>
      <c r="CH1852" s="1453"/>
      <c r="CI1852" s="1453"/>
      <c r="CJ1852" s="1453"/>
      <c r="CK1852" s="1453"/>
      <c r="CL1852" s="1453"/>
      <c r="CM1852" s="1453"/>
      <c r="CN1852" s="1453"/>
      <c r="CO1852" s="1453"/>
      <c r="CP1852" s="1453"/>
      <c r="CQ1852" s="1453"/>
      <c r="CR1852" s="1453"/>
      <c r="CS1852" s="1453"/>
      <c r="CT1852" s="1453"/>
      <c r="CU1852" s="1453"/>
      <c r="CV1852" s="1453"/>
      <c r="CW1852" s="1453"/>
      <c r="CX1852" s="1453"/>
      <c r="CY1852" s="1453"/>
      <c r="CZ1852" s="1453"/>
      <c r="DA1852" s="1453"/>
      <c r="DB1852" s="1453"/>
      <c r="DC1852" s="1453"/>
      <c r="DD1852" s="1453"/>
      <c r="DE1852" s="1453"/>
      <c r="DF1852" s="1453"/>
      <c r="DG1852" s="1453"/>
      <c r="DH1852" s="1453"/>
      <c r="DI1852" s="1453"/>
      <c r="DJ1852" s="1453"/>
      <c r="DK1852" s="1453"/>
      <c r="DL1852" s="1453"/>
      <c r="DM1852" s="1453"/>
      <c r="DN1852" s="1453"/>
      <c r="DO1852" s="1453"/>
      <c r="DP1852" s="1453"/>
      <c r="DQ1852" s="1453"/>
      <c r="DR1852" s="1453"/>
      <c r="DS1852" s="1453"/>
      <c r="DT1852" s="1453"/>
    </row>
    <row r="1853" spans="1:124" s="1543" customFormat="1" ht="21.9" customHeight="1" x14ac:dyDescent="0.3">
      <c r="A1853" s="1453"/>
      <c r="B1853" s="1453"/>
      <c r="C1853" s="1514"/>
      <c r="D1853" s="1514"/>
      <c r="E1853" s="1514"/>
      <c r="F1853" s="1848"/>
      <c r="G1853" s="1930"/>
      <c r="H1853" s="1516"/>
      <c r="I1853" s="1537"/>
      <c r="J1853" s="1537"/>
      <c r="K1853" s="1453"/>
      <c r="L1853" s="1453"/>
      <c r="M1853" s="1453"/>
      <c r="N1853" s="1514"/>
      <c r="O1853" s="1453"/>
      <c r="P1853" s="1453"/>
      <c r="Q1853" s="1453"/>
      <c r="R1853" s="1453"/>
      <c r="S1853" s="1453"/>
      <c r="T1853" s="1452"/>
      <c r="U1853"/>
      <c r="V1853"/>
      <c r="W1853" s="1453"/>
      <c r="X1853" s="1453"/>
      <c r="Y1853" s="1453"/>
      <c r="Z1853" s="1453"/>
      <c r="AA1853" s="1453"/>
      <c r="AB1853" s="1453"/>
      <c r="AC1853" s="1453"/>
      <c r="AD1853" s="1453"/>
      <c r="AE1853" s="1453"/>
      <c r="AF1853" s="1453"/>
      <c r="AG1853" s="1453"/>
      <c r="AH1853" s="1453"/>
      <c r="AI1853" s="1453"/>
      <c r="AJ1853" s="1453"/>
      <c r="AK1853" s="1453"/>
      <c r="AL1853" s="1453"/>
      <c r="AM1853" s="1453"/>
      <c r="AN1853" s="1453"/>
      <c r="AO1853" s="1453"/>
      <c r="AP1853" s="1453"/>
      <c r="AQ1853" s="1453"/>
      <c r="AR1853" s="1454"/>
      <c r="AS1853" s="1453"/>
      <c r="AT1853" s="1453"/>
      <c r="AU1853" s="1453"/>
      <c r="AV1853" s="1453"/>
      <c r="AW1853" s="1453"/>
      <c r="AX1853" s="1453"/>
      <c r="AY1853" s="1453"/>
      <c r="AZ1853" s="1453"/>
      <c r="BA1853" s="1453"/>
      <c r="BB1853" s="1453"/>
      <c r="BC1853" s="1453"/>
      <c r="BD1853" s="1453"/>
      <c r="BE1853" s="1453"/>
      <c r="BF1853" s="1453"/>
      <c r="BG1853" s="1453"/>
      <c r="BH1853" s="1453"/>
      <c r="BI1853" s="1453"/>
      <c r="BJ1853" s="1453"/>
      <c r="BK1853" s="1453"/>
      <c r="BL1853" s="1453"/>
      <c r="BM1853" s="1453"/>
      <c r="BN1853" s="1453"/>
      <c r="BO1853" s="1453"/>
      <c r="BP1853" s="1453"/>
      <c r="BQ1853" s="1453"/>
      <c r="BR1853" s="1453"/>
      <c r="BS1853" s="1453"/>
      <c r="BT1853" s="1453"/>
      <c r="BU1853" s="1453"/>
      <c r="BV1853" s="1453"/>
      <c r="BW1853" s="1453"/>
      <c r="BX1853" s="1453"/>
      <c r="BY1853" s="1453"/>
      <c r="BZ1853" s="1453"/>
      <c r="CA1853" s="1453"/>
      <c r="CB1853" s="1453"/>
      <c r="CC1853" s="1453"/>
      <c r="CD1853" s="1453"/>
      <c r="CE1853" s="1453"/>
      <c r="CF1853" s="1453"/>
      <c r="CG1853" s="1453"/>
      <c r="CH1853" s="1453"/>
      <c r="CI1853" s="1453"/>
      <c r="CJ1853" s="1453"/>
      <c r="CK1853" s="1453"/>
      <c r="CL1853" s="1453"/>
      <c r="CM1853" s="1453"/>
      <c r="CN1853" s="1453"/>
      <c r="CO1853" s="1453"/>
      <c r="CP1853" s="1453"/>
      <c r="CQ1853" s="1453"/>
      <c r="CR1853" s="1453"/>
      <c r="CS1853" s="1453"/>
      <c r="CT1853" s="1453"/>
      <c r="CU1853" s="1453"/>
      <c r="CV1853" s="1453"/>
      <c r="CW1853" s="1453"/>
      <c r="CX1853" s="1453"/>
      <c r="CY1853" s="1453"/>
      <c r="CZ1853" s="1453"/>
      <c r="DA1853" s="1453"/>
      <c r="DB1853" s="1453"/>
      <c r="DC1853" s="1453"/>
      <c r="DD1853" s="1453"/>
      <c r="DE1853" s="1453"/>
      <c r="DF1853" s="1453"/>
      <c r="DG1853" s="1453"/>
      <c r="DH1853" s="1453"/>
      <c r="DI1853" s="1453"/>
      <c r="DJ1853" s="1453"/>
      <c r="DK1853" s="1453"/>
      <c r="DL1853" s="1453"/>
      <c r="DM1853" s="1453"/>
      <c r="DN1853" s="1453"/>
      <c r="DO1853" s="1453"/>
      <c r="DP1853" s="1453"/>
      <c r="DQ1853" s="1453"/>
      <c r="DR1853" s="1453"/>
      <c r="DS1853" s="1453"/>
      <c r="DT1853" s="1453"/>
    </row>
    <row r="1854" spans="1:124" s="1543" customFormat="1" ht="21.9" customHeight="1" x14ac:dyDescent="0.3">
      <c r="A1854" s="1453"/>
      <c r="B1854" s="1453"/>
      <c r="C1854" s="1514"/>
      <c r="D1854" s="1514"/>
      <c r="E1854" s="1514"/>
      <c r="F1854" s="1848"/>
      <c r="G1854" s="1930"/>
      <c r="H1854" s="1516"/>
      <c r="I1854" s="1537"/>
      <c r="J1854" s="1537"/>
      <c r="K1854" s="1453"/>
      <c r="L1854" s="1453"/>
      <c r="M1854" s="1453"/>
      <c r="N1854" s="1514"/>
      <c r="O1854" s="1453"/>
      <c r="P1854" s="1453"/>
      <c r="Q1854" s="1453"/>
      <c r="R1854" s="1453"/>
      <c r="S1854" s="1453"/>
      <c r="T1854" s="1452"/>
      <c r="U1854"/>
      <c r="V1854"/>
      <c r="W1854" s="1453"/>
      <c r="X1854" s="1453"/>
      <c r="Y1854" s="1453"/>
      <c r="Z1854" s="1453"/>
      <c r="AA1854" s="1453"/>
      <c r="AB1854" s="1453"/>
      <c r="AC1854" s="1453"/>
      <c r="AD1854" s="1453"/>
      <c r="AE1854" s="1453"/>
      <c r="AF1854" s="1453"/>
      <c r="AG1854" s="1453"/>
      <c r="AH1854" s="1453"/>
      <c r="AI1854" s="1453"/>
      <c r="AJ1854" s="1453"/>
      <c r="AK1854" s="1453"/>
      <c r="AL1854" s="1453"/>
      <c r="AM1854" s="1453"/>
      <c r="AN1854" s="1453"/>
      <c r="AO1854" s="1453"/>
      <c r="AP1854" s="1453"/>
      <c r="AQ1854" s="1453"/>
      <c r="AR1854" s="1454"/>
      <c r="AS1854" s="1453"/>
      <c r="AT1854" s="1453"/>
      <c r="AU1854" s="1453"/>
      <c r="AV1854" s="1453"/>
      <c r="AW1854" s="1453"/>
      <c r="AX1854" s="1453"/>
      <c r="AY1854" s="1453"/>
      <c r="AZ1854" s="1453"/>
      <c r="BA1854" s="1453"/>
      <c r="BB1854" s="1453"/>
      <c r="BC1854" s="1453"/>
      <c r="BD1854" s="1453"/>
      <c r="BE1854" s="1453"/>
      <c r="BF1854" s="1453"/>
      <c r="BG1854" s="1453"/>
      <c r="BH1854" s="1453"/>
      <c r="BI1854" s="1453"/>
      <c r="BJ1854" s="1453"/>
      <c r="BK1854" s="1453"/>
      <c r="BL1854" s="1453"/>
      <c r="BM1854" s="1453"/>
      <c r="BN1854" s="1453"/>
      <c r="BO1854" s="1453"/>
      <c r="BP1854" s="1453"/>
      <c r="BQ1854" s="1453"/>
      <c r="BR1854" s="1453"/>
      <c r="BS1854" s="1453"/>
      <c r="BT1854" s="1453"/>
      <c r="BU1854" s="1453"/>
      <c r="BV1854" s="1453"/>
      <c r="BW1854" s="1453"/>
      <c r="BX1854" s="1453"/>
      <c r="BY1854" s="1453"/>
      <c r="BZ1854" s="1453"/>
      <c r="CA1854" s="1453"/>
      <c r="CB1854" s="1453"/>
      <c r="CC1854" s="1453"/>
      <c r="CD1854" s="1453"/>
      <c r="CE1854" s="1453"/>
      <c r="CF1854" s="1453"/>
      <c r="CG1854" s="1453"/>
      <c r="CH1854" s="1453"/>
      <c r="CI1854" s="1453"/>
      <c r="CJ1854" s="1453"/>
      <c r="CK1854" s="1453"/>
      <c r="CL1854" s="1453"/>
      <c r="CM1854" s="1453"/>
      <c r="CN1854" s="1453"/>
      <c r="CO1854" s="1453"/>
      <c r="CP1854" s="1453"/>
      <c r="CQ1854" s="1453"/>
      <c r="CR1854" s="1453"/>
      <c r="CS1854" s="1453"/>
      <c r="CT1854" s="1453"/>
      <c r="CU1854" s="1453"/>
      <c r="CV1854" s="1453"/>
      <c r="CW1854" s="1453"/>
      <c r="CX1854" s="1453"/>
      <c r="CY1854" s="1453"/>
      <c r="CZ1854" s="1453"/>
      <c r="DA1854" s="1453"/>
      <c r="DB1854" s="1453"/>
      <c r="DC1854" s="1453"/>
      <c r="DD1854" s="1453"/>
      <c r="DE1854" s="1453"/>
      <c r="DF1854" s="1453"/>
      <c r="DG1854" s="1453"/>
      <c r="DH1854" s="1453"/>
      <c r="DI1854" s="1453"/>
      <c r="DJ1854" s="1453"/>
      <c r="DK1854" s="1453"/>
      <c r="DL1854" s="1453"/>
      <c r="DM1854" s="1453"/>
      <c r="DN1854" s="1453"/>
      <c r="DO1854" s="1453"/>
      <c r="DP1854" s="1453"/>
      <c r="DQ1854" s="1453"/>
      <c r="DR1854" s="1453"/>
      <c r="DS1854" s="1453"/>
      <c r="DT1854" s="1453"/>
    </row>
    <row r="1855" spans="1:124" s="1543" customFormat="1" ht="21.9" customHeight="1" x14ac:dyDescent="0.3">
      <c r="A1855" s="1453"/>
      <c r="B1855" s="1453"/>
      <c r="C1855" s="1514"/>
      <c r="D1855" s="1514"/>
      <c r="E1855" s="1514"/>
      <c r="F1855" s="1848"/>
      <c r="G1855" s="1930"/>
      <c r="H1855" s="1516"/>
      <c r="I1855" s="1537"/>
      <c r="J1855" s="1537"/>
      <c r="K1855" s="1453"/>
      <c r="L1855" s="1453"/>
      <c r="M1855" s="1453"/>
      <c r="N1855" s="1514"/>
      <c r="O1855" s="1453"/>
      <c r="P1855" s="1453"/>
      <c r="Q1855" s="1453"/>
      <c r="R1855" s="1453"/>
      <c r="S1855" s="1453"/>
      <c r="T1855" s="1452"/>
      <c r="U1855"/>
      <c r="V1855"/>
      <c r="W1855" s="1453"/>
      <c r="X1855" s="1453"/>
      <c r="Y1855" s="1453"/>
      <c r="Z1855" s="1453"/>
      <c r="AA1855" s="1453"/>
      <c r="AB1855" s="1453"/>
      <c r="AC1855" s="1453"/>
      <c r="AD1855" s="1453"/>
      <c r="AE1855" s="1453"/>
      <c r="AF1855" s="1453"/>
      <c r="AG1855" s="1453"/>
      <c r="AH1855" s="1453"/>
      <c r="AI1855" s="1453"/>
      <c r="AJ1855" s="1453"/>
      <c r="AK1855" s="1453"/>
      <c r="AL1855" s="1453"/>
      <c r="AM1855" s="1453"/>
      <c r="AN1855" s="1453"/>
      <c r="AO1855" s="1453"/>
      <c r="AP1855" s="1453"/>
      <c r="AQ1855" s="1453"/>
      <c r="AR1855" s="1454"/>
      <c r="AS1855" s="1453"/>
      <c r="AT1855" s="1453"/>
      <c r="AU1855" s="1453"/>
      <c r="AV1855" s="1453"/>
      <c r="AW1855" s="1453"/>
      <c r="AX1855" s="1453"/>
      <c r="AY1855" s="1453"/>
      <c r="AZ1855" s="1453"/>
      <c r="BA1855" s="1453"/>
      <c r="BB1855" s="1453"/>
      <c r="BC1855" s="1453"/>
      <c r="BD1855" s="1453"/>
      <c r="BE1855" s="1453"/>
      <c r="BF1855" s="1453"/>
      <c r="BG1855" s="1453"/>
      <c r="BH1855" s="1453"/>
      <c r="BI1855" s="1453"/>
      <c r="BJ1855" s="1453"/>
      <c r="BK1855" s="1453"/>
      <c r="BL1855" s="1453"/>
      <c r="BM1855" s="1453"/>
      <c r="BN1855" s="1453"/>
      <c r="BO1855" s="1453"/>
      <c r="BP1855" s="1453"/>
      <c r="BQ1855" s="1453"/>
      <c r="BR1855" s="1453"/>
      <c r="BS1855" s="1453"/>
      <c r="BT1855" s="1453"/>
      <c r="BU1855" s="1453"/>
      <c r="BV1855" s="1453"/>
      <c r="BW1855" s="1453"/>
      <c r="BX1855" s="1453"/>
      <c r="BY1855" s="1453"/>
      <c r="BZ1855" s="1453"/>
      <c r="CA1855" s="1453"/>
      <c r="CB1855" s="1453"/>
      <c r="CC1855" s="1453"/>
      <c r="CD1855" s="1453"/>
      <c r="CE1855" s="1453"/>
      <c r="CF1855" s="1453"/>
      <c r="CG1855" s="1453"/>
      <c r="CH1855" s="1453"/>
      <c r="CI1855" s="1453"/>
      <c r="CJ1855" s="1453"/>
      <c r="CK1855" s="1453"/>
      <c r="CL1855" s="1453"/>
      <c r="CM1855" s="1453"/>
      <c r="CN1855" s="1453"/>
      <c r="CO1855" s="1453"/>
      <c r="CP1855" s="1453"/>
      <c r="CQ1855" s="1453"/>
      <c r="CR1855" s="1453"/>
      <c r="CS1855" s="1453"/>
      <c r="CT1855" s="1453"/>
      <c r="CU1855" s="1453"/>
      <c r="CV1855" s="1453"/>
      <c r="CW1855" s="1453"/>
      <c r="CX1855" s="1453"/>
      <c r="CY1855" s="1453"/>
      <c r="CZ1855" s="1453"/>
      <c r="DA1855" s="1453"/>
      <c r="DB1855" s="1453"/>
      <c r="DC1855" s="1453"/>
      <c r="DD1855" s="1453"/>
      <c r="DE1855" s="1453"/>
      <c r="DF1855" s="1453"/>
      <c r="DG1855" s="1453"/>
      <c r="DH1855" s="1453"/>
      <c r="DI1855" s="1453"/>
      <c r="DJ1855" s="1453"/>
      <c r="DK1855" s="1453"/>
      <c r="DL1855" s="1453"/>
      <c r="DM1855" s="1453"/>
      <c r="DN1855" s="1453"/>
      <c r="DO1855" s="1453"/>
      <c r="DP1855" s="1453"/>
      <c r="DQ1855" s="1453"/>
      <c r="DR1855" s="1453"/>
      <c r="DS1855" s="1453"/>
      <c r="DT1855" s="1453"/>
    </row>
    <row r="1856" spans="1:124" s="1543" customFormat="1" ht="21.9" customHeight="1" x14ac:dyDescent="0.3">
      <c r="A1856" s="1453"/>
      <c r="B1856" s="1453"/>
      <c r="C1856" s="1514"/>
      <c r="D1856" s="1514"/>
      <c r="E1856" s="1514"/>
      <c r="F1856" s="1848"/>
      <c r="G1856" s="1930"/>
      <c r="H1856" s="1516"/>
      <c r="I1856" s="1537"/>
      <c r="J1856" s="1537"/>
      <c r="K1856" s="1453"/>
      <c r="L1856" s="1453"/>
      <c r="M1856" s="1453"/>
      <c r="N1856" s="1514"/>
      <c r="O1856" s="1453"/>
      <c r="P1856" s="1453"/>
      <c r="Q1856" s="1453"/>
      <c r="R1856" s="1453"/>
      <c r="S1856" s="1453"/>
      <c r="T1856" s="1452"/>
      <c r="U1856"/>
      <c r="V1856"/>
      <c r="W1856" s="1453"/>
      <c r="X1856" s="1453"/>
      <c r="Y1856" s="1453"/>
      <c r="Z1856" s="1453"/>
      <c r="AA1856" s="1453"/>
      <c r="AB1856" s="1453"/>
      <c r="AC1856" s="1453"/>
      <c r="AD1856" s="1453"/>
      <c r="AE1856" s="1453"/>
      <c r="AF1856" s="1453"/>
      <c r="AG1856" s="1453"/>
      <c r="AH1856" s="1453"/>
      <c r="AI1856" s="1453"/>
      <c r="AJ1856" s="1453"/>
      <c r="AK1856" s="1453"/>
      <c r="AL1856" s="1453"/>
      <c r="AM1856" s="1453"/>
      <c r="AN1856" s="1453"/>
      <c r="AO1856" s="1453"/>
      <c r="AP1856" s="1453"/>
      <c r="AQ1856" s="1453"/>
      <c r="AR1856" s="1454"/>
      <c r="AS1856" s="1453"/>
      <c r="AT1856" s="1453"/>
      <c r="AU1856" s="1453"/>
      <c r="AV1856" s="1453"/>
      <c r="AW1856" s="1453"/>
      <c r="AX1856" s="1453"/>
      <c r="AY1856" s="1453"/>
      <c r="AZ1856" s="1453"/>
      <c r="BA1856" s="1453"/>
      <c r="BB1856" s="1453"/>
      <c r="BC1856" s="1453"/>
      <c r="BD1856" s="1453"/>
      <c r="BE1856" s="1453"/>
      <c r="BF1856" s="1453"/>
      <c r="BG1856" s="1453"/>
      <c r="BH1856" s="1453"/>
      <c r="BI1856" s="1453"/>
      <c r="BJ1856" s="1453"/>
      <c r="BK1856" s="1453"/>
      <c r="BL1856" s="1453"/>
      <c r="BM1856" s="1453"/>
      <c r="BN1856" s="1453"/>
      <c r="BO1856" s="1453"/>
      <c r="BP1856" s="1453"/>
      <c r="BQ1856" s="1453"/>
      <c r="BR1856" s="1453"/>
      <c r="BS1856" s="1453"/>
      <c r="BT1856" s="1453"/>
      <c r="BU1856" s="1453"/>
      <c r="BV1856" s="1453"/>
      <c r="BW1856" s="1453"/>
      <c r="BX1856" s="1453"/>
      <c r="BY1856" s="1453"/>
      <c r="BZ1856" s="1453"/>
      <c r="CA1856" s="1453"/>
      <c r="CB1856" s="1453"/>
      <c r="CC1856" s="1453"/>
      <c r="CD1856" s="1453"/>
      <c r="CE1856" s="1453"/>
      <c r="CF1856" s="1453"/>
      <c r="CG1856" s="1453"/>
      <c r="CH1856" s="1453"/>
      <c r="CI1856" s="1453"/>
      <c r="CJ1856" s="1453"/>
      <c r="CK1856" s="1453"/>
      <c r="CL1856" s="1453"/>
      <c r="CM1856" s="1453"/>
      <c r="CN1856" s="1453"/>
      <c r="CO1856" s="1453"/>
      <c r="CP1856" s="1453"/>
      <c r="CQ1856" s="1453"/>
      <c r="CR1856" s="1453"/>
      <c r="CS1856" s="1453"/>
      <c r="CT1856" s="1453"/>
      <c r="CU1856" s="1453"/>
      <c r="CV1856" s="1453"/>
      <c r="CW1856" s="1453"/>
      <c r="CX1856" s="1453"/>
      <c r="CY1856" s="1453"/>
      <c r="CZ1856" s="1453"/>
      <c r="DA1856" s="1453"/>
      <c r="DB1856" s="1453"/>
      <c r="DC1856" s="1453"/>
      <c r="DD1856" s="1453"/>
      <c r="DE1856" s="1453"/>
      <c r="DF1856" s="1453"/>
      <c r="DG1856" s="1453"/>
      <c r="DH1856" s="1453"/>
      <c r="DI1856" s="1453"/>
      <c r="DJ1856" s="1453"/>
      <c r="DK1856" s="1453"/>
      <c r="DL1856" s="1453"/>
      <c r="DM1856" s="1453"/>
      <c r="DN1856" s="1453"/>
      <c r="DO1856" s="1453"/>
      <c r="DP1856" s="1453"/>
      <c r="DQ1856" s="1453"/>
      <c r="DR1856" s="1453"/>
      <c r="DS1856" s="1453"/>
      <c r="DT1856" s="1453"/>
    </row>
    <row r="1857" spans="1:124" s="1543" customFormat="1" ht="21.9" customHeight="1" x14ac:dyDescent="0.3">
      <c r="A1857" s="1453"/>
      <c r="B1857" s="1453"/>
      <c r="C1857" s="1514"/>
      <c r="D1857" s="1514"/>
      <c r="E1857" s="1514"/>
      <c r="F1857" s="1848"/>
      <c r="G1857" s="1930"/>
      <c r="H1857" s="1516"/>
      <c r="I1857" s="1537"/>
      <c r="J1857" s="1537"/>
      <c r="K1857" s="1453"/>
      <c r="L1857" s="1453"/>
      <c r="M1857" s="1453"/>
      <c r="N1857" s="1514"/>
      <c r="O1857" s="1453"/>
      <c r="P1857" s="1453"/>
      <c r="Q1857" s="1453"/>
      <c r="R1857" s="1453"/>
      <c r="S1857" s="1453"/>
      <c r="T1857" s="1452"/>
      <c r="U1857"/>
      <c r="V1857"/>
      <c r="W1857" s="1453"/>
      <c r="X1857" s="1453"/>
      <c r="Y1857" s="1453"/>
      <c r="Z1857" s="1453"/>
      <c r="AA1857" s="1453"/>
      <c r="AB1857" s="1453"/>
      <c r="AC1857" s="1453"/>
      <c r="AD1857" s="1453"/>
      <c r="AE1857" s="1453"/>
      <c r="AF1857" s="1453"/>
      <c r="AG1857" s="1453"/>
      <c r="AH1857" s="1453"/>
      <c r="AI1857" s="1453"/>
      <c r="AJ1857" s="1453"/>
      <c r="AK1857" s="1453"/>
      <c r="AL1857" s="1453"/>
      <c r="AM1857" s="1453"/>
      <c r="AN1857" s="1453"/>
      <c r="AO1857" s="1453"/>
      <c r="AP1857" s="1453"/>
      <c r="AQ1857" s="1453"/>
      <c r="AR1857" s="1454"/>
      <c r="AS1857" s="1453"/>
      <c r="AT1857" s="1453"/>
      <c r="AU1857" s="1453"/>
      <c r="AV1857" s="1453"/>
      <c r="AW1857" s="1453"/>
      <c r="AX1857" s="1453"/>
      <c r="AY1857" s="1453"/>
      <c r="AZ1857" s="1453"/>
      <c r="BA1857" s="1453"/>
      <c r="BB1857" s="1453"/>
      <c r="BC1857" s="1453"/>
      <c r="BD1857" s="1453"/>
      <c r="BE1857" s="1453"/>
      <c r="BF1857" s="1453"/>
      <c r="BG1857" s="1453"/>
      <c r="BH1857" s="1453"/>
      <c r="BI1857" s="1453"/>
      <c r="BJ1857" s="1453"/>
      <c r="BK1857" s="1453"/>
      <c r="BL1857" s="1453"/>
      <c r="BM1857" s="1453"/>
      <c r="BN1857" s="1453"/>
      <c r="BO1857" s="1453"/>
      <c r="BP1857" s="1453"/>
      <c r="BQ1857" s="1453"/>
      <c r="BR1857" s="1453"/>
      <c r="BS1857" s="1453"/>
      <c r="BT1857" s="1453"/>
      <c r="BU1857" s="1453"/>
      <c r="BV1857" s="1453"/>
      <c r="BW1857" s="1453"/>
      <c r="BX1857" s="1453"/>
      <c r="BY1857" s="1453"/>
      <c r="BZ1857" s="1453"/>
      <c r="CA1857" s="1453"/>
      <c r="CB1857" s="1453"/>
      <c r="CC1857" s="1453"/>
      <c r="CD1857" s="1453"/>
      <c r="CE1857" s="1453"/>
      <c r="CF1857" s="1453"/>
      <c r="CG1857" s="1453"/>
      <c r="CH1857" s="1453"/>
      <c r="CI1857" s="1453"/>
      <c r="CJ1857" s="1453"/>
      <c r="CK1857" s="1453"/>
      <c r="CL1857" s="1453"/>
      <c r="CM1857" s="1453"/>
      <c r="CN1857" s="1453"/>
      <c r="CO1857" s="1453"/>
      <c r="CP1857" s="1453"/>
      <c r="CQ1857" s="1453"/>
      <c r="CR1857" s="1453"/>
      <c r="CS1857" s="1453"/>
      <c r="CT1857" s="1453"/>
      <c r="CU1857" s="1453"/>
      <c r="CV1857" s="1453"/>
      <c r="CW1857" s="1453"/>
      <c r="CX1857" s="1453"/>
      <c r="CY1857" s="1453"/>
      <c r="CZ1857" s="1453"/>
      <c r="DA1857" s="1453"/>
      <c r="DB1857" s="1453"/>
      <c r="DC1857" s="1453"/>
      <c r="DD1857" s="1453"/>
      <c r="DE1857" s="1453"/>
      <c r="DF1857" s="1453"/>
      <c r="DG1857" s="1453"/>
      <c r="DH1857" s="1453"/>
      <c r="DI1857" s="1453"/>
      <c r="DJ1857" s="1453"/>
      <c r="DK1857" s="1453"/>
      <c r="DL1857" s="1453"/>
      <c r="DM1857" s="1453"/>
      <c r="DN1857" s="1453"/>
      <c r="DO1857" s="1453"/>
      <c r="DP1857" s="1453"/>
      <c r="DQ1857" s="1453"/>
      <c r="DR1857" s="1453"/>
      <c r="DS1857" s="1453"/>
      <c r="DT1857" s="1453"/>
    </row>
    <row r="1858" spans="1:124" s="1543" customFormat="1" ht="21.9" customHeight="1" x14ac:dyDescent="0.3">
      <c r="A1858" s="1453"/>
      <c r="B1858" s="1453"/>
      <c r="C1858" s="1514"/>
      <c r="D1858" s="1514"/>
      <c r="E1858" s="1514"/>
      <c r="F1858" s="1848"/>
      <c r="G1858" s="1930"/>
      <c r="H1858" s="1516"/>
      <c r="I1858" s="1537"/>
      <c r="J1858" s="1537"/>
      <c r="K1858" s="1453"/>
      <c r="L1858" s="1453"/>
      <c r="M1858" s="1453"/>
      <c r="N1858" s="1514"/>
      <c r="O1858" s="1453"/>
      <c r="P1858" s="1453"/>
      <c r="Q1858" s="1453"/>
      <c r="R1858" s="1453"/>
      <c r="S1858" s="1453"/>
      <c r="T1858" s="1452"/>
      <c r="U1858"/>
      <c r="V1858"/>
      <c r="W1858" s="1453"/>
      <c r="X1858" s="1453"/>
      <c r="Y1858" s="1453"/>
      <c r="Z1858" s="1453"/>
      <c r="AA1858" s="1453"/>
      <c r="AB1858" s="1453"/>
      <c r="AC1858" s="1453"/>
      <c r="AD1858" s="1453"/>
      <c r="AE1858" s="1453"/>
      <c r="AF1858" s="1453"/>
      <c r="AG1858" s="1453"/>
      <c r="AH1858" s="1453"/>
      <c r="AI1858" s="1453"/>
      <c r="AJ1858" s="1453"/>
      <c r="AK1858" s="1453"/>
      <c r="AL1858" s="1453"/>
      <c r="AM1858" s="1453"/>
      <c r="AN1858" s="1453"/>
      <c r="AO1858" s="1453"/>
      <c r="AP1858" s="1453"/>
      <c r="AQ1858" s="1453"/>
      <c r="AR1858" s="1454"/>
      <c r="AS1858" s="1453"/>
      <c r="AT1858" s="1453"/>
      <c r="AU1858" s="1453"/>
      <c r="AV1858" s="1453"/>
      <c r="AW1858" s="1453"/>
      <c r="AX1858" s="1453"/>
      <c r="AY1858" s="1453"/>
      <c r="AZ1858" s="1453"/>
      <c r="BA1858" s="1453"/>
      <c r="BB1858" s="1453"/>
      <c r="BC1858" s="1453"/>
      <c r="BD1858" s="1453"/>
      <c r="BE1858" s="1453"/>
      <c r="BF1858" s="1453"/>
      <c r="BG1858" s="1453"/>
      <c r="BH1858" s="1453"/>
      <c r="BI1858" s="1453"/>
      <c r="BJ1858" s="1453"/>
      <c r="BK1858" s="1453"/>
      <c r="BL1858" s="1453"/>
      <c r="BM1858" s="1453"/>
      <c r="BN1858" s="1453"/>
      <c r="BO1858" s="1453"/>
      <c r="BP1858" s="1453"/>
      <c r="BQ1858" s="1453"/>
      <c r="BR1858" s="1453"/>
      <c r="BS1858" s="1453"/>
      <c r="BT1858" s="1453"/>
      <c r="BU1858" s="1453"/>
      <c r="BV1858" s="1453"/>
      <c r="BW1858" s="1453"/>
      <c r="BX1858" s="1453"/>
      <c r="BY1858" s="1453"/>
      <c r="BZ1858" s="1453"/>
      <c r="CA1858" s="1453"/>
      <c r="CB1858" s="1453"/>
      <c r="CC1858" s="1453"/>
      <c r="CD1858" s="1453"/>
      <c r="CE1858" s="1453"/>
      <c r="CF1858" s="1453"/>
      <c r="CG1858" s="1453"/>
      <c r="CH1858" s="1453"/>
      <c r="CI1858" s="1453"/>
      <c r="CJ1858" s="1453"/>
      <c r="CK1858" s="1453"/>
      <c r="CL1858" s="1453"/>
      <c r="CM1858" s="1453"/>
      <c r="CN1858" s="1453"/>
      <c r="CO1858" s="1453"/>
      <c r="CP1858" s="1453"/>
      <c r="CQ1858" s="1453"/>
      <c r="CR1858" s="1453"/>
      <c r="CS1858" s="1453"/>
      <c r="CT1858" s="1453"/>
      <c r="CU1858" s="1453"/>
      <c r="CV1858" s="1453"/>
      <c r="CW1858" s="1453"/>
      <c r="CX1858" s="1453"/>
      <c r="CY1858" s="1453"/>
      <c r="CZ1858" s="1453"/>
      <c r="DA1858" s="1453"/>
      <c r="DB1858" s="1453"/>
      <c r="DC1858" s="1453"/>
      <c r="DD1858" s="1453"/>
      <c r="DE1858" s="1453"/>
      <c r="DF1858" s="1453"/>
      <c r="DG1858" s="1453"/>
      <c r="DH1858" s="1453"/>
      <c r="DI1858" s="1453"/>
      <c r="DJ1858" s="1453"/>
      <c r="DK1858" s="1453"/>
      <c r="DL1858" s="1453"/>
      <c r="DM1858" s="1453"/>
      <c r="DN1858" s="1453"/>
      <c r="DO1858" s="1453"/>
      <c r="DP1858" s="1453"/>
      <c r="DQ1858" s="1453"/>
      <c r="DR1858" s="1453"/>
      <c r="DS1858" s="1453"/>
      <c r="DT1858" s="1453"/>
    </row>
    <row r="1859" spans="1:124" s="1543" customFormat="1" ht="21.9" customHeight="1" x14ac:dyDescent="0.3">
      <c r="A1859" s="1453"/>
      <c r="B1859" s="1453"/>
      <c r="C1859" s="1514"/>
      <c r="D1859" s="1514"/>
      <c r="E1859" s="1514"/>
      <c r="F1859" s="1848"/>
      <c r="G1859" s="1930"/>
      <c r="H1859" s="1516"/>
      <c r="I1859" s="1537"/>
      <c r="J1859" s="1537"/>
      <c r="K1859" s="1453"/>
      <c r="L1859" s="1453"/>
      <c r="M1859" s="1453"/>
      <c r="N1859" s="1514"/>
      <c r="O1859" s="1453"/>
      <c r="P1859" s="1453"/>
      <c r="Q1859" s="1453"/>
      <c r="R1859" s="1453"/>
      <c r="S1859" s="1453"/>
      <c r="T1859" s="1452"/>
      <c r="U1859"/>
      <c r="V1859"/>
      <c r="W1859" s="1453"/>
      <c r="X1859" s="1453"/>
      <c r="Y1859" s="1453"/>
      <c r="Z1859" s="1453"/>
      <c r="AA1859" s="1453"/>
      <c r="AB1859" s="1453"/>
      <c r="AC1859" s="1453"/>
      <c r="AD1859" s="1453"/>
      <c r="AE1859" s="1453"/>
      <c r="AF1859" s="1453"/>
      <c r="AG1859" s="1453"/>
      <c r="AH1859" s="1453"/>
      <c r="AI1859" s="1453"/>
      <c r="AJ1859" s="1453"/>
      <c r="AK1859" s="1453"/>
      <c r="AL1859" s="1453"/>
      <c r="AM1859" s="1453"/>
      <c r="AN1859" s="1453"/>
      <c r="AO1859" s="1453"/>
      <c r="AP1859" s="1453"/>
      <c r="AQ1859" s="1453"/>
      <c r="AR1859" s="1454"/>
      <c r="AS1859" s="1453"/>
      <c r="AT1859" s="1453"/>
      <c r="AU1859" s="1453"/>
      <c r="AV1859" s="1453"/>
      <c r="AW1859" s="1453"/>
      <c r="AX1859" s="1453"/>
      <c r="AY1859" s="1453"/>
      <c r="AZ1859" s="1453"/>
      <c r="BA1859" s="1453"/>
      <c r="BB1859" s="1453"/>
      <c r="BC1859" s="1453"/>
      <c r="BD1859" s="1453"/>
      <c r="BE1859" s="1453"/>
      <c r="BF1859" s="1453"/>
      <c r="BG1859" s="1453"/>
      <c r="BH1859" s="1453"/>
      <c r="BI1859" s="1453"/>
      <c r="BJ1859" s="1453"/>
      <c r="BK1859" s="1453"/>
      <c r="BL1859" s="1453"/>
      <c r="BM1859" s="1453"/>
      <c r="BN1859" s="1453"/>
      <c r="BO1859" s="1453"/>
      <c r="BP1859" s="1453"/>
      <c r="BQ1859" s="1453"/>
      <c r="BR1859" s="1453"/>
      <c r="BS1859" s="1453"/>
      <c r="BT1859" s="1453"/>
      <c r="BU1859" s="1453"/>
      <c r="BV1859" s="1453"/>
      <c r="BW1859" s="1453"/>
      <c r="BX1859" s="1453"/>
      <c r="BY1859" s="1453"/>
      <c r="BZ1859" s="1453"/>
      <c r="CA1859" s="1453"/>
      <c r="CB1859" s="1453"/>
      <c r="CC1859" s="1453"/>
      <c r="CD1859" s="1453"/>
      <c r="CE1859" s="1453"/>
      <c r="CF1859" s="1453"/>
      <c r="CG1859" s="1453"/>
      <c r="CH1859" s="1453"/>
      <c r="CI1859" s="1453"/>
      <c r="CJ1859" s="1453"/>
      <c r="CK1859" s="1453"/>
      <c r="CL1859" s="1453"/>
      <c r="CM1859" s="1453"/>
      <c r="CN1859" s="1453"/>
      <c r="CO1859" s="1453"/>
      <c r="CP1859" s="1453"/>
      <c r="CQ1859" s="1453"/>
      <c r="CR1859" s="1453"/>
      <c r="CS1859" s="1453"/>
      <c r="CT1859" s="1453"/>
      <c r="CU1859" s="1453"/>
      <c r="CV1859" s="1453"/>
      <c r="CW1859" s="1453"/>
      <c r="CX1859" s="1453"/>
      <c r="CY1859" s="1453"/>
      <c r="CZ1859" s="1453"/>
      <c r="DA1859" s="1453"/>
      <c r="DB1859" s="1453"/>
      <c r="DC1859" s="1453"/>
      <c r="DD1859" s="1453"/>
      <c r="DE1859" s="1453"/>
      <c r="DF1859" s="1453"/>
      <c r="DG1859" s="1453"/>
      <c r="DH1859" s="1453"/>
      <c r="DI1859" s="1453"/>
      <c r="DJ1859" s="1453"/>
      <c r="DK1859" s="1453"/>
      <c r="DL1859" s="1453"/>
      <c r="DM1859" s="1453"/>
      <c r="DN1859" s="1453"/>
      <c r="DO1859" s="1453"/>
      <c r="DP1859" s="1453"/>
      <c r="DQ1859" s="1453"/>
      <c r="DR1859" s="1453"/>
      <c r="DS1859" s="1453"/>
      <c r="DT1859" s="1453"/>
    </row>
    <row r="1860" spans="1:124" s="1543" customFormat="1" ht="21.9" customHeight="1" x14ac:dyDescent="0.3">
      <c r="A1860" s="1453"/>
      <c r="B1860" s="1453"/>
      <c r="C1860" s="1514"/>
      <c r="D1860" s="1514"/>
      <c r="E1860" s="1514"/>
      <c r="F1860" s="1848"/>
      <c r="G1860" s="1930"/>
      <c r="H1860" s="1516"/>
      <c r="I1860" s="1537"/>
      <c r="J1860" s="1537"/>
      <c r="K1860" s="1453"/>
      <c r="L1860" s="1453"/>
      <c r="M1860" s="1453"/>
      <c r="N1860" s="1514"/>
      <c r="O1860" s="1453"/>
      <c r="P1860" s="1453"/>
      <c r="Q1860" s="1453"/>
      <c r="R1860" s="1453"/>
      <c r="S1860" s="1453"/>
      <c r="T1860" s="1452"/>
      <c r="U1860"/>
      <c r="V1860"/>
      <c r="W1860" s="1453"/>
      <c r="X1860" s="1453"/>
      <c r="Y1860" s="1453"/>
      <c r="Z1860" s="1453"/>
      <c r="AA1860" s="1453"/>
      <c r="AB1860" s="1453"/>
      <c r="AC1860" s="1453"/>
      <c r="AD1860" s="1453"/>
      <c r="AE1860" s="1453"/>
      <c r="AF1860" s="1453"/>
      <c r="AG1860" s="1453"/>
      <c r="AH1860" s="1453"/>
      <c r="AI1860" s="1453"/>
      <c r="AJ1860" s="1453"/>
      <c r="AK1860" s="1453"/>
      <c r="AL1860" s="1453"/>
      <c r="AM1860" s="1453"/>
      <c r="AN1860" s="1453"/>
      <c r="AO1860" s="1453"/>
      <c r="AP1860" s="1453"/>
      <c r="AQ1860" s="1453"/>
      <c r="AR1860" s="1454"/>
      <c r="AS1860" s="1453"/>
      <c r="AT1860" s="1453"/>
      <c r="AU1860" s="1453"/>
      <c r="AV1860" s="1453"/>
      <c r="AW1860" s="1453"/>
      <c r="AX1860" s="1453"/>
      <c r="AY1860" s="1453"/>
      <c r="AZ1860" s="1453"/>
      <c r="BA1860" s="1453"/>
      <c r="BB1860" s="1453"/>
      <c r="BC1860" s="1453"/>
      <c r="BD1860" s="1453"/>
      <c r="BE1860" s="1453"/>
      <c r="BF1860" s="1453"/>
      <c r="BG1860" s="1453"/>
      <c r="BH1860" s="1453"/>
      <c r="BI1860" s="1453"/>
      <c r="BJ1860" s="1453"/>
      <c r="BK1860" s="1453"/>
      <c r="BL1860" s="1453"/>
      <c r="BM1860" s="1453"/>
      <c r="BN1860" s="1453"/>
      <c r="BO1860" s="1453"/>
      <c r="BP1860" s="1453"/>
      <c r="BQ1860" s="1453"/>
      <c r="BR1860" s="1453"/>
      <c r="BS1860" s="1453"/>
      <c r="BT1860" s="1453"/>
      <c r="BU1860" s="1453"/>
      <c r="BV1860" s="1453"/>
      <c r="BW1860" s="1453"/>
      <c r="BX1860" s="1453"/>
      <c r="BY1860" s="1453"/>
      <c r="BZ1860" s="1453"/>
      <c r="CA1860" s="1453"/>
      <c r="CB1860" s="1453"/>
      <c r="CC1860" s="1453"/>
      <c r="CD1860" s="1453"/>
      <c r="CE1860" s="1453"/>
      <c r="CF1860" s="1453"/>
      <c r="CG1860" s="1453"/>
      <c r="CH1860" s="1453"/>
      <c r="CI1860" s="1453"/>
      <c r="CJ1860" s="1453"/>
      <c r="CK1860" s="1453"/>
      <c r="CL1860" s="1453"/>
      <c r="CM1860" s="1453"/>
      <c r="CN1860" s="1453"/>
      <c r="CO1860" s="1453"/>
      <c r="CP1860" s="1453"/>
      <c r="CQ1860" s="1453"/>
      <c r="CR1860" s="1453"/>
      <c r="CS1860" s="1453"/>
      <c r="CT1860" s="1453"/>
      <c r="CU1860" s="1453"/>
      <c r="CV1860" s="1453"/>
      <c r="CW1860" s="1453"/>
      <c r="CX1860" s="1453"/>
      <c r="CY1860" s="1453"/>
      <c r="CZ1860" s="1453"/>
      <c r="DA1860" s="1453"/>
      <c r="DB1860" s="1453"/>
      <c r="DC1860" s="1453"/>
      <c r="DD1860" s="1453"/>
      <c r="DE1860" s="1453"/>
      <c r="DF1860" s="1453"/>
      <c r="DG1860" s="1453"/>
      <c r="DH1860" s="1453"/>
      <c r="DI1860" s="1453"/>
      <c r="DJ1860" s="1453"/>
      <c r="DK1860" s="1453"/>
      <c r="DL1860" s="1453"/>
      <c r="DM1860" s="1453"/>
      <c r="DN1860" s="1453"/>
      <c r="DO1860" s="1453"/>
      <c r="DP1860" s="1453"/>
      <c r="DQ1860" s="1453"/>
      <c r="DR1860" s="1453"/>
      <c r="DS1860" s="1453"/>
      <c r="DT1860" s="1453"/>
    </row>
    <row r="1861" spans="1:124" s="1543" customFormat="1" ht="21.9" customHeight="1" x14ac:dyDescent="0.3">
      <c r="A1861" s="1453"/>
      <c r="B1861" s="1453"/>
      <c r="C1861" s="1514"/>
      <c r="D1861" s="1514"/>
      <c r="E1861" s="1514"/>
      <c r="F1861" s="1848"/>
      <c r="G1861" s="1930"/>
      <c r="H1861" s="1516"/>
      <c r="I1861" s="1537"/>
      <c r="J1861" s="1537"/>
      <c r="K1861" s="1453"/>
      <c r="L1861" s="1453"/>
      <c r="M1861" s="1453"/>
      <c r="N1861" s="1514"/>
      <c r="O1861" s="1453"/>
      <c r="P1861" s="1453"/>
      <c r="Q1861" s="1453"/>
      <c r="R1861" s="1453"/>
      <c r="S1861" s="1453"/>
      <c r="T1861" s="1452"/>
      <c r="U1861"/>
      <c r="V1861"/>
      <c r="W1861" s="1453"/>
      <c r="X1861" s="1453"/>
      <c r="Y1861" s="1453"/>
      <c r="Z1861" s="1453"/>
      <c r="AA1861" s="1453"/>
      <c r="AB1861" s="1453"/>
      <c r="AC1861" s="1453"/>
      <c r="AD1861" s="1453"/>
      <c r="AE1861" s="1453"/>
      <c r="AF1861" s="1453"/>
      <c r="AG1861" s="1453"/>
      <c r="AH1861" s="1453"/>
      <c r="AI1861" s="1453"/>
      <c r="AJ1861" s="1453"/>
      <c r="AK1861" s="1453"/>
      <c r="AL1861" s="1453"/>
      <c r="AM1861" s="1453"/>
      <c r="AN1861" s="1453"/>
      <c r="AO1861" s="1453"/>
      <c r="AP1861" s="1453"/>
      <c r="AQ1861" s="1453"/>
      <c r="AR1861" s="1454"/>
      <c r="AS1861" s="1453"/>
      <c r="AT1861" s="1453"/>
      <c r="AU1861" s="1453"/>
      <c r="AV1861" s="1453"/>
      <c r="AW1861" s="1453"/>
      <c r="AX1861" s="1453"/>
      <c r="AY1861" s="1453"/>
      <c r="AZ1861" s="1453"/>
      <c r="BA1861" s="1453"/>
      <c r="BB1861" s="1453"/>
      <c r="BC1861" s="1453"/>
      <c r="BD1861" s="1453"/>
      <c r="BE1861" s="1453"/>
      <c r="BF1861" s="1453"/>
      <c r="BG1861" s="1453"/>
      <c r="BH1861" s="1453"/>
      <c r="BI1861" s="1453"/>
      <c r="BJ1861" s="1453"/>
      <c r="BK1861" s="1453"/>
      <c r="BL1861" s="1453"/>
      <c r="BM1861" s="1453"/>
      <c r="BN1861" s="1453"/>
      <c r="BO1861" s="1453"/>
      <c r="BP1861" s="1453"/>
      <c r="BQ1861" s="1453"/>
      <c r="BR1861" s="1453"/>
      <c r="BS1861" s="1453"/>
      <c r="BT1861" s="1453"/>
      <c r="BU1861" s="1453"/>
      <c r="BV1861" s="1453"/>
      <c r="BW1861" s="1453"/>
      <c r="BX1861" s="1453"/>
      <c r="BY1861" s="1453"/>
      <c r="BZ1861" s="1453"/>
      <c r="CA1861" s="1453"/>
      <c r="CB1861" s="1453"/>
      <c r="CC1861" s="1453"/>
      <c r="CD1861" s="1453"/>
      <c r="CE1861" s="1453"/>
      <c r="CF1861" s="1453"/>
      <c r="CG1861" s="1453"/>
      <c r="CH1861" s="1453"/>
      <c r="CI1861" s="1453"/>
      <c r="CJ1861" s="1453"/>
      <c r="CK1861" s="1453"/>
      <c r="CL1861" s="1453"/>
      <c r="CM1861" s="1453"/>
      <c r="CN1861" s="1453"/>
      <c r="CO1861" s="1453"/>
      <c r="CP1861" s="1453"/>
      <c r="CQ1861" s="1453"/>
      <c r="CR1861" s="1453"/>
      <c r="CS1861" s="1453"/>
      <c r="CT1861" s="1453"/>
      <c r="CU1861" s="1453"/>
      <c r="CV1861" s="1453"/>
      <c r="CW1861" s="1453"/>
      <c r="CX1861" s="1453"/>
      <c r="CY1861" s="1453"/>
      <c r="CZ1861" s="1453"/>
      <c r="DA1861" s="1453"/>
      <c r="DB1861" s="1453"/>
      <c r="DC1861" s="1453"/>
      <c r="DD1861" s="1453"/>
      <c r="DE1861" s="1453"/>
      <c r="DF1861" s="1453"/>
      <c r="DG1861" s="1453"/>
      <c r="DH1861" s="1453"/>
      <c r="DI1861" s="1453"/>
      <c r="DJ1861" s="1453"/>
      <c r="DK1861" s="1453"/>
      <c r="DL1861" s="1453"/>
      <c r="DM1861" s="1453"/>
      <c r="DN1861" s="1453"/>
      <c r="DO1861" s="1453"/>
      <c r="DP1861" s="1453"/>
      <c r="DQ1861" s="1453"/>
      <c r="DR1861" s="1453"/>
      <c r="DS1861" s="1453"/>
      <c r="DT1861" s="1453"/>
    </row>
    <row r="1862" spans="1:124" s="1543" customFormat="1" ht="21.9" customHeight="1" x14ac:dyDescent="0.3">
      <c r="A1862" s="1453"/>
      <c r="B1862" s="1453"/>
      <c r="C1862" s="1514"/>
      <c r="D1862" s="1514"/>
      <c r="E1862" s="1514"/>
      <c r="F1862" s="1848"/>
      <c r="G1862" s="1930"/>
      <c r="H1862" s="1516"/>
      <c r="I1862" s="1537"/>
      <c r="J1862" s="1537"/>
      <c r="K1862" s="1453"/>
      <c r="L1862" s="1453"/>
      <c r="M1862" s="1453"/>
      <c r="N1862" s="1514"/>
      <c r="O1862" s="1453"/>
      <c r="P1862" s="1453"/>
      <c r="Q1862" s="1453"/>
      <c r="R1862" s="1453"/>
      <c r="S1862" s="1453"/>
      <c r="T1862" s="1452"/>
      <c r="U1862"/>
      <c r="V1862"/>
      <c r="W1862" s="1453"/>
      <c r="X1862" s="1453"/>
      <c r="Y1862" s="1453"/>
      <c r="Z1862" s="1453"/>
      <c r="AA1862" s="1453"/>
      <c r="AB1862" s="1453"/>
      <c r="AC1862" s="1453"/>
      <c r="AD1862" s="1453"/>
      <c r="AE1862" s="1453"/>
      <c r="AF1862" s="1453"/>
      <c r="AG1862" s="1453"/>
      <c r="AH1862" s="1453"/>
      <c r="AI1862" s="1453"/>
      <c r="AJ1862" s="1453"/>
      <c r="AK1862" s="1453"/>
      <c r="AL1862" s="1453"/>
      <c r="AM1862" s="1453"/>
      <c r="AN1862" s="1453"/>
      <c r="AO1862" s="1453"/>
      <c r="AP1862" s="1453"/>
      <c r="AQ1862" s="1453"/>
      <c r="AR1862" s="1454"/>
      <c r="AS1862" s="1453"/>
      <c r="AT1862" s="1453"/>
      <c r="AU1862" s="1453"/>
      <c r="AV1862" s="1453"/>
      <c r="AW1862" s="1453"/>
      <c r="AX1862" s="1453"/>
      <c r="AY1862" s="1453"/>
      <c r="AZ1862" s="1453"/>
      <c r="BA1862" s="1453"/>
      <c r="BB1862" s="1453"/>
      <c r="BC1862" s="1453"/>
      <c r="BD1862" s="1453"/>
      <c r="BE1862" s="1453"/>
      <c r="BF1862" s="1453"/>
      <c r="BG1862" s="1453"/>
      <c r="BH1862" s="1453"/>
      <c r="BI1862" s="1453"/>
      <c r="BJ1862" s="1453"/>
      <c r="BK1862" s="1453"/>
      <c r="BL1862" s="1453"/>
      <c r="BM1862" s="1453"/>
      <c r="BN1862" s="1453"/>
      <c r="BO1862" s="1453"/>
      <c r="BP1862" s="1453"/>
      <c r="BQ1862" s="1453"/>
      <c r="BR1862" s="1453"/>
      <c r="BS1862" s="1453"/>
      <c r="BT1862" s="1453"/>
      <c r="BU1862" s="1453"/>
      <c r="BV1862" s="1453"/>
      <c r="BW1862" s="1453"/>
      <c r="BX1862" s="1453"/>
      <c r="BY1862" s="1453"/>
      <c r="BZ1862" s="1453"/>
      <c r="CA1862" s="1453"/>
      <c r="CB1862" s="1453"/>
      <c r="CC1862" s="1453"/>
      <c r="CD1862" s="1453"/>
      <c r="CE1862" s="1453"/>
      <c r="CF1862" s="1453"/>
      <c r="CG1862" s="1453"/>
      <c r="CH1862" s="1453"/>
      <c r="CI1862" s="1453"/>
      <c r="CJ1862" s="1453"/>
      <c r="CK1862" s="1453"/>
      <c r="CL1862" s="1453"/>
      <c r="CM1862" s="1453"/>
      <c r="CN1862" s="1453"/>
      <c r="CO1862" s="1453"/>
      <c r="CP1862" s="1453"/>
      <c r="CQ1862" s="1453"/>
      <c r="CR1862" s="1453"/>
      <c r="CS1862" s="1453"/>
      <c r="CT1862" s="1453"/>
      <c r="CU1862" s="1453"/>
      <c r="CV1862" s="1453"/>
      <c r="CW1862" s="1453"/>
      <c r="CX1862" s="1453"/>
      <c r="CY1862" s="1453"/>
      <c r="CZ1862" s="1453"/>
      <c r="DA1862" s="1453"/>
      <c r="DB1862" s="1453"/>
      <c r="DC1862" s="1453"/>
      <c r="DD1862" s="1453"/>
      <c r="DE1862" s="1453"/>
      <c r="DF1862" s="1453"/>
      <c r="DG1862" s="1453"/>
      <c r="DH1862" s="1453"/>
      <c r="DI1862" s="1453"/>
      <c r="DJ1862" s="1453"/>
      <c r="DK1862" s="1453"/>
      <c r="DL1862" s="1453"/>
      <c r="DM1862" s="1453"/>
      <c r="DN1862" s="1453"/>
      <c r="DO1862" s="1453"/>
      <c r="DP1862" s="1453"/>
      <c r="DQ1862" s="1453"/>
      <c r="DR1862" s="1453"/>
      <c r="DS1862" s="1453"/>
      <c r="DT1862" s="1453"/>
    </row>
    <row r="1863" spans="1:124" s="1543" customFormat="1" ht="21.9" customHeight="1" x14ac:dyDescent="0.3">
      <c r="A1863" s="1453"/>
      <c r="B1863" s="1453"/>
      <c r="C1863" s="1514"/>
      <c r="D1863" s="1514"/>
      <c r="E1863" s="1514"/>
      <c r="F1863" s="1848"/>
      <c r="G1863" s="1930"/>
      <c r="H1863" s="1516"/>
      <c r="I1863" s="1537"/>
      <c r="J1863" s="1537"/>
      <c r="K1863" s="1453"/>
      <c r="L1863" s="1453"/>
      <c r="M1863" s="1453"/>
      <c r="N1863" s="1514"/>
      <c r="O1863" s="1453"/>
      <c r="P1863" s="1453"/>
      <c r="Q1863" s="1453"/>
      <c r="R1863" s="1453"/>
      <c r="S1863" s="1453"/>
      <c r="T1863" s="1452"/>
      <c r="U1863"/>
      <c r="V1863"/>
      <c r="W1863" s="1453"/>
      <c r="X1863" s="1453"/>
      <c r="Y1863" s="1453"/>
      <c r="Z1863" s="1453"/>
      <c r="AA1863" s="1453"/>
      <c r="AB1863" s="1453"/>
      <c r="AC1863" s="1453"/>
      <c r="AD1863" s="1453"/>
      <c r="AE1863" s="1453"/>
      <c r="AF1863" s="1453"/>
      <c r="AG1863" s="1453"/>
      <c r="AH1863" s="1453"/>
      <c r="AI1863" s="1453"/>
      <c r="AJ1863" s="1453"/>
      <c r="AK1863" s="1453"/>
      <c r="AL1863" s="1453"/>
      <c r="AM1863" s="1453"/>
      <c r="AN1863" s="1453"/>
      <c r="AO1863" s="1453"/>
      <c r="AP1863" s="1453"/>
      <c r="AQ1863" s="1453"/>
      <c r="AR1863" s="1454"/>
      <c r="AS1863" s="1453"/>
      <c r="AT1863" s="1453"/>
      <c r="AU1863" s="1453"/>
      <c r="AV1863" s="1453"/>
      <c r="AW1863" s="1453"/>
      <c r="AX1863" s="1453"/>
      <c r="AY1863" s="1453"/>
      <c r="AZ1863" s="1453"/>
      <c r="BA1863" s="1453"/>
      <c r="BB1863" s="1453"/>
      <c r="BC1863" s="1453"/>
      <c r="BD1863" s="1453"/>
      <c r="BE1863" s="1453"/>
      <c r="BF1863" s="1453"/>
      <c r="BG1863" s="1453"/>
      <c r="BH1863" s="1453"/>
      <c r="BI1863" s="1453"/>
      <c r="BJ1863" s="1453"/>
      <c r="BK1863" s="1453"/>
      <c r="BL1863" s="1453"/>
      <c r="BM1863" s="1453"/>
      <c r="BN1863" s="1453"/>
      <c r="BO1863" s="1453"/>
      <c r="BP1863" s="1453"/>
      <c r="BQ1863" s="1453"/>
      <c r="BR1863" s="1453"/>
      <c r="BS1863" s="1453"/>
      <c r="BT1863" s="1453"/>
      <c r="BU1863" s="1453"/>
      <c r="BV1863" s="1453"/>
      <c r="BW1863" s="1453"/>
      <c r="BX1863" s="1453"/>
      <c r="BY1863" s="1453"/>
      <c r="BZ1863" s="1453"/>
      <c r="CA1863" s="1453"/>
      <c r="CB1863" s="1453"/>
      <c r="CC1863" s="1453"/>
      <c r="CD1863" s="1453"/>
      <c r="CE1863" s="1453"/>
      <c r="CF1863" s="1453"/>
      <c r="CG1863" s="1453"/>
      <c r="CH1863" s="1453"/>
      <c r="CI1863" s="1453"/>
      <c r="CJ1863" s="1453"/>
      <c r="CK1863" s="1453"/>
      <c r="CL1863" s="1453"/>
      <c r="CM1863" s="1453"/>
      <c r="CN1863" s="1453"/>
      <c r="CO1863" s="1453"/>
      <c r="CP1863" s="1453"/>
      <c r="CQ1863" s="1453"/>
      <c r="CR1863" s="1453"/>
      <c r="CS1863" s="1453"/>
      <c r="CT1863" s="1453"/>
      <c r="CU1863" s="1453"/>
      <c r="CV1863" s="1453"/>
      <c r="CW1863" s="1453"/>
      <c r="CX1863" s="1453"/>
      <c r="CY1863" s="1453"/>
      <c r="CZ1863" s="1453"/>
      <c r="DA1863" s="1453"/>
      <c r="DB1863" s="1453"/>
      <c r="DC1863" s="1453"/>
      <c r="DD1863" s="1453"/>
      <c r="DE1863" s="1453"/>
      <c r="DF1863" s="1453"/>
      <c r="DG1863" s="1453"/>
      <c r="DH1863" s="1453"/>
      <c r="DI1863" s="1453"/>
      <c r="DJ1863" s="1453"/>
      <c r="DK1863" s="1453"/>
      <c r="DL1863" s="1453"/>
      <c r="DM1863" s="1453"/>
      <c r="DN1863" s="1453"/>
      <c r="DO1863" s="1453"/>
      <c r="DP1863" s="1453"/>
      <c r="DQ1863" s="1453"/>
      <c r="DR1863" s="1453"/>
      <c r="DS1863" s="1453"/>
      <c r="DT1863" s="1453"/>
    </row>
    <row r="1864" spans="1:124" s="1543" customFormat="1" ht="21.9" customHeight="1" x14ac:dyDescent="0.3">
      <c r="A1864" s="1453"/>
      <c r="B1864" s="1453"/>
      <c r="C1864" s="1514"/>
      <c r="D1864" s="1514"/>
      <c r="E1864" s="1514"/>
      <c r="F1864" s="1848"/>
      <c r="G1864" s="1930"/>
      <c r="H1864" s="1516"/>
      <c r="I1864" s="1537"/>
      <c r="J1864" s="1537"/>
      <c r="K1864" s="1453"/>
      <c r="L1864" s="1453"/>
      <c r="M1864" s="1453"/>
      <c r="N1864" s="1514"/>
      <c r="O1864" s="1453"/>
      <c r="P1864" s="1453"/>
      <c r="Q1864" s="1453"/>
      <c r="R1864" s="1453"/>
      <c r="S1864" s="1453"/>
      <c r="T1864" s="1452"/>
      <c r="U1864"/>
      <c r="V1864"/>
      <c r="W1864" s="1453"/>
      <c r="X1864" s="1453"/>
      <c r="Y1864" s="1453"/>
      <c r="Z1864" s="1453"/>
      <c r="AA1864" s="1453"/>
      <c r="AB1864" s="1453"/>
      <c r="AC1864" s="1453"/>
      <c r="AD1864" s="1453"/>
      <c r="AE1864" s="1453"/>
      <c r="AF1864" s="1453"/>
      <c r="AG1864" s="1453"/>
      <c r="AH1864" s="1453"/>
      <c r="AI1864" s="1453"/>
      <c r="AJ1864" s="1453"/>
      <c r="AK1864" s="1453"/>
      <c r="AL1864" s="1453"/>
      <c r="AM1864" s="1453"/>
      <c r="AN1864" s="1453"/>
      <c r="AO1864" s="1453"/>
      <c r="AP1864" s="1453"/>
      <c r="AQ1864" s="1453"/>
      <c r="AR1864" s="1454"/>
      <c r="AS1864" s="1453"/>
      <c r="AT1864" s="1453"/>
      <c r="AU1864" s="1453"/>
      <c r="AV1864" s="1453"/>
      <c r="AW1864" s="1453"/>
      <c r="AX1864" s="1453"/>
      <c r="AY1864" s="1453"/>
      <c r="AZ1864" s="1453"/>
      <c r="BA1864" s="1453"/>
      <c r="BB1864" s="1453"/>
      <c r="BC1864" s="1453"/>
      <c r="BD1864" s="1453"/>
      <c r="BE1864" s="1453"/>
      <c r="BF1864" s="1453"/>
      <c r="BG1864" s="1453"/>
      <c r="BH1864" s="1453"/>
      <c r="BI1864" s="1453"/>
      <c r="BJ1864" s="1453"/>
      <c r="BK1864" s="1453"/>
      <c r="BL1864" s="1453"/>
      <c r="BM1864" s="1453"/>
      <c r="BN1864" s="1453"/>
      <c r="BO1864" s="1453"/>
      <c r="BP1864" s="1453"/>
      <c r="BQ1864" s="1453"/>
      <c r="BR1864" s="1453"/>
      <c r="BS1864" s="1453"/>
      <c r="BT1864" s="1453"/>
      <c r="BU1864" s="1453"/>
      <c r="BV1864" s="1453"/>
      <c r="BW1864" s="1453"/>
      <c r="BX1864" s="1453"/>
      <c r="BY1864" s="1453"/>
      <c r="BZ1864" s="1453"/>
      <c r="CA1864" s="1453"/>
      <c r="CB1864" s="1453"/>
      <c r="CC1864" s="1453"/>
      <c r="CD1864" s="1453"/>
      <c r="CE1864" s="1453"/>
      <c r="CF1864" s="1453"/>
      <c r="CG1864" s="1453"/>
      <c r="CH1864" s="1453"/>
      <c r="CI1864" s="1453"/>
      <c r="CJ1864" s="1453"/>
      <c r="CK1864" s="1453"/>
      <c r="CL1864" s="1453"/>
      <c r="CM1864" s="1453"/>
      <c r="CN1864" s="1453"/>
      <c r="CO1864" s="1453"/>
      <c r="CP1864" s="1453"/>
      <c r="CQ1864" s="1453"/>
      <c r="CR1864" s="1453"/>
      <c r="CS1864" s="1453"/>
      <c r="CT1864" s="1453"/>
      <c r="CU1864" s="1453"/>
      <c r="CV1864" s="1453"/>
      <c r="CW1864" s="1453"/>
      <c r="CX1864" s="1453"/>
      <c r="CY1864" s="1453"/>
      <c r="CZ1864" s="1453"/>
      <c r="DA1864" s="1453"/>
      <c r="DB1864" s="1453"/>
      <c r="DC1864" s="1453"/>
      <c r="DD1864" s="1453"/>
      <c r="DE1864" s="1453"/>
      <c r="DF1864" s="1453"/>
      <c r="DG1864" s="1453"/>
      <c r="DH1864" s="1453"/>
      <c r="DI1864" s="1453"/>
      <c r="DJ1864" s="1453"/>
      <c r="DK1864" s="1453"/>
      <c r="DL1864" s="1453"/>
      <c r="DM1864" s="1453"/>
      <c r="DN1864" s="1453"/>
      <c r="DO1864" s="1453"/>
      <c r="DP1864" s="1453"/>
      <c r="DQ1864" s="1453"/>
      <c r="DR1864" s="1453"/>
      <c r="DS1864" s="1453"/>
      <c r="DT1864" s="1453"/>
    </row>
    <row r="1865" spans="1:124" s="1543" customFormat="1" ht="21.9" customHeight="1" x14ac:dyDescent="0.3">
      <c r="A1865" s="1453"/>
      <c r="B1865" s="1453"/>
      <c r="C1865" s="1514"/>
      <c r="D1865" s="1514"/>
      <c r="E1865" s="1514"/>
      <c r="F1865" s="1848"/>
      <c r="G1865" s="1930"/>
      <c r="H1865" s="1516"/>
      <c r="I1865" s="1537"/>
      <c r="J1865" s="1537"/>
      <c r="K1865" s="1453"/>
      <c r="L1865" s="1453"/>
      <c r="M1865" s="1453"/>
      <c r="N1865" s="1514"/>
      <c r="O1865" s="1453"/>
      <c r="P1865" s="1453"/>
      <c r="Q1865" s="1453"/>
      <c r="R1865" s="1453"/>
      <c r="S1865" s="1453"/>
      <c r="T1865" s="1452"/>
      <c r="U1865"/>
      <c r="V1865"/>
      <c r="W1865" s="1453"/>
      <c r="X1865" s="1453"/>
      <c r="Y1865" s="1453"/>
      <c r="Z1865" s="1453"/>
      <c r="AA1865" s="1453"/>
      <c r="AB1865" s="1453"/>
      <c r="AC1865" s="1453"/>
      <c r="AD1865" s="1453"/>
      <c r="AE1865" s="1453"/>
      <c r="AF1865" s="1453"/>
      <c r="AG1865" s="1453"/>
      <c r="AH1865" s="1453"/>
      <c r="AI1865" s="1453"/>
      <c r="AJ1865" s="1453"/>
      <c r="AK1865" s="1453"/>
      <c r="AL1865" s="1453"/>
      <c r="AM1865" s="1453"/>
      <c r="AN1865" s="1453"/>
      <c r="AO1865" s="1453"/>
      <c r="AP1865" s="1453"/>
      <c r="AQ1865" s="1453"/>
      <c r="AR1865" s="1454"/>
      <c r="AS1865" s="1453"/>
      <c r="AT1865" s="1453"/>
      <c r="AU1865" s="1453"/>
      <c r="AV1865" s="1453"/>
      <c r="AW1865" s="1453"/>
      <c r="AX1865" s="1453"/>
      <c r="AY1865" s="1453"/>
      <c r="AZ1865" s="1453"/>
      <c r="BA1865" s="1453"/>
      <c r="BB1865" s="1453"/>
      <c r="BC1865" s="1453"/>
      <c r="BD1865" s="1453"/>
      <c r="BE1865" s="1453"/>
      <c r="BF1865" s="1453"/>
      <c r="BG1865" s="1453"/>
      <c r="BH1865" s="1453"/>
      <c r="BI1865" s="1453"/>
      <c r="BJ1865" s="1453"/>
      <c r="BK1865" s="1453"/>
      <c r="BL1865" s="1453"/>
      <c r="BM1865" s="1453"/>
      <c r="BN1865" s="1453"/>
      <c r="BO1865" s="1453"/>
      <c r="BP1865" s="1453"/>
      <c r="BQ1865" s="1453"/>
      <c r="BR1865" s="1453"/>
      <c r="BS1865" s="1453"/>
      <c r="BT1865" s="1453"/>
      <c r="BU1865" s="1453"/>
      <c r="BV1865" s="1453"/>
      <c r="BW1865" s="1453"/>
      <c r="BX1865" s="1453"/>
      <c r="BY1865" s="1453"/>
      <c r="BZ1865" s="1453"/>
      <c r="CA1865" s="1453"/>
      <c r="CB1865" s="1453"/>
      <c r="CC1865" s="1453"/>
      <c r="CD1865" s="1453"/>
      <c r="CE1865" s="1453"/>
      <c r="CF1865" s="1453"/>
      <c r="CG1865" s="1453"/>
      <c r="CH1865" s="1453"/>
      <c r="CI1865" s="1453"/>
      <c r="CJ1865" s="1453"/>
      <c r="CK1865" s="1453"/>
      <c r="CL1865" s="1453"/>
      <c r="CM1865" s="1453"/>
      <c r="CN1865" s="1453"/>
      <c r="CO1865" s="1453"/>
      <c r="CP1865" s="1453"/>
      <c r="CQ1865" s="1453"/>
      <c r="CR1865" s="1453"/>
      <c r="CS1865" s="1453"/>
      <c r="CT1865" s="1453"/>
      <c r="CU1865" s="1453"/>
      <c r="CV1865" s="1453"/>
      <c r="CW1865" s="1453"/>
      <c r="CX1865" s="1453"/>
      <c r="CY1865" s="1453"/>
      <c r="CZ1865" s="1453"/>
      <c r="DA1865" s="1453"/>
      <c r="DB1865" s="1453"/>
      <c r="DC1865" s="1453"/>
      <c r="DD1865" s="1453"/>
      <c r="DE1865" s="1453"/>
      <c r="DF1865" s="1453"/>
      <c r="DG1865" s="1453"/>
      <c r="DH1865" s="1453"/>
      <c r="DI1865" s="1453"/>
      <c r="DJ1865" s="1453"/>
      <c r="DK1865" s="1453"/>
      <c r="DL1865" s="1453"/>
      <c r="DM1865" s="1453"/>
      <c r="DN1865" s="1453"/>
      <c r="DO1865" s="1453"/>
      <c r="DP1865" s="1453"/>
      <c r="DQ1865" s="1453"/>
      <c r="DR1865" s="1453"/>
      <c r="DS1865" s="1453"/>
      <c r="DT1865" s="1453"/>
    </row>
    <row r="1866" spans="1:124" s="1543" customFormat="1" ht="21.9" customHeight="1" x14ac:dyDescent="0.3">
      <c r="A1866" s="1453"/>
      <c r="B1866" s="1453"/>
      <c r="C1866" s="1514"/>
      <c r="D1866" s="1514"/>
      <c r="E1866" s="1514"/>
      <c r="F1866" s="1848"/>
      <c r="G1866" s="1930"/>
      <c r="H1866" s="1516"/>
      <c r="I1866" s="1537"/>
      <c r="J1866" s="1537"/>
      <c r="K1866" s="1453"/>
      <c r="L1866" s="1453"/>
      <c r="M1866" s="1453"/>
      <c r="N1866" s="1514"/>
      <c r="O1866" s="1453"/>
      <c r="P1866" s="1453"/>
      <c r="Q1866" s="1453"/>
      <c r="R1866" s="1453"/>
      <c r="S1866" s="1453"/>
      <c r="T1866" s="1452"/>
      <c r="U1866"/>
      <c r="V1866"/>
      <c r="W1866" s="1453"/>
      <c r="X1866" s="1453"/>
      <c r="Y1866" s="1453"/>
      <c r="Z1866" s="1453"/>
      <c r="AA1866" s="1453"/>
      <c r="AB1866" s="1453"/>
      <c r="AC1866" s="1453"/>
      <c r="AD1866" s="1453"/>
      <c r="AE1866" s="1453"/>
      <c r="AF1866" s="1453"/>
      <c r="AG1866" s="1453"/>
      <c r="AH1866" s="1453"/>
      <c r="AI1866" s="1453"/>
      <c r="AJ1866" s="1453"/>
      <c r="AK1866" s="1453"/>
      <c r="AL1866" s="1453"/>
      <c r="AM1866" s="1453"/>
      <c r="AN1866" s="1453"/>
      <c r="AO1866" s="1453"/>
      <c r="AP1866" s="1453"/>
      <c r="AQ1866" s="1453"/>
      <c r="AR1866" s="1454"/>
      <c r="AS1866" s="1453"/>
      <c r="AT1866" s="1453"/>
      <c r="AU1866" s="1453"/>
      <c r="AV1866" s="1453"/>
      <c r="AW1866" s="1453"/>
      <c r="AX1866" s="1453"/>
      <c r="AY1866" s="1453"/>
      <c r="AZ1866" s="1453"/>
      <c r="BA1866" s="1453"/>
      <c r="BB1866" s="1453"/>
      <c r="BC1866" s="1453"/>
      <c r="BD1866" s="1453"/>
      <c r="BE1866" s="1453"/>
      <c r="BF1866" s="1453"/>
      <c r="BG1866" s="1453"/>
      <c r="BH1866" s="1453"/>
      <c r="BI1866" s="1453"/>
      <c r="BJ1866" s="1453"/>
      <c r="BK1866" s="1453"/>
      <c r="BL1866" s="1453"/>
      <c r="BM1866" s="1453"/>
      <c r="BN1866" s="1453"/>
      <c r="BO1866" s="1453"/>
      <c r="BP1866" s="1453"/>
      <c r="BQ1866" s="1453"/>
      <c r="BR1866" s="1453"/>
      <c r="BS1866" s="1453"/>
      <c r="BT1866" s="1453"/>
      <c r="BU1866" s="1453"/>
      <c r="BV1866" s="1453"/>
      <c r="BW1866" s="1453"/>
      <c r="BX1866" s="1453"/>
      <c r="BY1866" s="1453"/>
      <c r="BZ1866" s="1453"/>
      <c r="CA1866" s="1453"/>
      <c r="CB1866" s="1453"/>
      <c r="CC1866" s="1453"/>
      <c r="CD1866" s="1453"/>
      <c r="CE1866" s="1453"/>
      <c r="CF1866" s="1453"/>
      <c r="CG1866" s="1453"/>
      <c r="CH1866" s="1453"/>
      <c r="CI1866" s="1453"/>
      <c r="CJ1866" s="1453"/>
      <c r="CK1866" s="1453"/>
      <c r="CL1866" s="1453"/>
      <c r="CM1866" s="1453"/>
      <c r="CN1866" s="1453"/>
      <c r="CO1866" s="1453"/>
      <c r="CP1866" s="1453"/>
      <c r="CQ1866" s="1453"/>
      <c r="CR1866" s="1453"/>
      <c r="CS1866" s="1453"/>
      <c r="CT1866" s="1453"/>
      <c r="CU1866" s="1453"/>
      <c r="CV1866" s="1453"/>
      <c r="CW1866" s="1453"/>
      <c r="CX1866" s="1453"/>
      <c r="CY1866" s="1453"/>
      <c r="CZ1866" s="1453"/>
      <c r="DA1866" s="1453"/>
      <c r="DB1866" s="1453"/>
      <c r="DC1866" s="1453"/>
      <c r="DD1866" s="1453"/>
      <c r="DE1866" s="1453"/>
      <c r="DF1866" s="1453"/>
      <c r="DG1866" s="1453"/>
      <c r="DH1866" s="1453"/>
      <c r="DI1866" s="1453"/>
      <c r="DJ1866" s="1453"/>
      <c r="DK1866" s="1453"/>
      <c r="DL1866" s="1453"/>
      <c r="DM1866" s="1453"/>
      <c r="DN1866" s="1453"/>
      <c r="DO1866" s="1453"/>
      <c r="DP1866" s="1453"/>
      <c r="DQ1866" s="1453"/>
      <c r="DR1866" s="1453"/>
      <c r="DS1866" s="1453"/>
      <c r="DT1866" s="1453"/>
    </row>
    <row r="1867" spans="1:124" s="1543" customFormat="1" ht="21.9" customHeight="1" x14ac:dyDescent="0.3">
      <c r="A1867" s="1453"/>
      <c r="B1867" s="1453"/>
      <c r="C1867" s="1514"/>
      <c r="D1867" s="1514"/>
      <c r="E1867" s="1514"/>
      <c r="F1867" s="1848"/>
      <c r="G1867" s="1930"/>
      <c r="H1867" s="1516"/>
      <c r="I1867" s="1537"/>
      <c r="J1867" s="1537"/>
      <c r="K1867" s="1453"/>
      <c r="L1867" s="1453"/>
      <c r="M1867" s="1453"/>
      <c r="N1867" s="1514"/>
      <c r="O1867" s="1453"/>
      <c r="P1867" s="1453"/>
      <c r="Q1867" s="1453"/>
      <c r="R1867" s="1453"/>
      <c r="S1867" s="1453"/>
      <c r="T1867" s="1452"/>
      <c r="U1867"/>
      <c r="V1867"/>
      <c r="W1867" s="1453"/>
      <c r="X1867" s="1453"/>
      <c r="Y1867" s="1453"/>
      <c r="Z1867" s="1453"/>
      <c r="AA1867" s="1453"/>
      <c r="AB1867" s="1453"/>
      <c r="AC1867" s="1453"/>
      <c r="AD1867" s="1453"/>
      <c r="AE1867" s="1453"/>
      <c r="AF1867" s="1453"/>
      <c r="AG1867" s="1453"/>
      <c r="AH1867" s="1453"/>
      <c r="AI1867" s="1453"/>
      <c r="AJ1867" s="1453"/>
      <c r="AK1867" s="1453"/>
      <c r="AL1867" s="1453"/>
      <c r="AM1867" s="1453"/>
      <c r="AN1867" s="1453"/>
      <c r="AO1867" s="1453"/>
      <c r="AP1867" s="1453"/>
      <c r="AQ1867" s="1453"/>
      <c r="AR1867" s="1454"/>
      <c r="AS1867" s="1453"/>
      <c r="AT1867" s="1453"/>
      <c r="AU1867" s="1453"/>
      <c r="AV1867" s="1453"/>
      <c r="AW1867" s="1453"/>
      <c r="AX1867" s="1453"/>
      <c r="AY1867" s="1453"/>
      <c r="AZ1867" s="1453"/>
      <c r="BA1867" s="1453"/>
      <c r="BB1867" s="1453"/>
      <c r="BC1867" s="1453"/>
      <c r="BD1867" s="1453"/>
      <c r="BE1867" s="1453"/>
      <c r="BF1867" s="1453"/>
      <c r="BG1867" s="1453"/>
      <c r="BH1867" s="1453"/>
      <c r="BI1867" s="1453"/>
      <c r="BJ1867" s="1453"/>
      <c r="BK1867" s="1453"/>
      <c r="BL1867" s="1453"/>
      <c r="BM1867" s="1453"/>
      <c r="BN1867" s="1453"/>
      <c r="BO1867" s="1453"/>
      <c r="BP1867" s="1453"/>
      <c r="BQ1867" s="1453"/>
      <c r="BR1867" s="1453"/>
      <c r="BS1867" s="1453"/>
      <c r="BT1867" s="1453"/>
      <c r="BU1867" s="1453"/>
      <c r="BV1867" s="1453"/>
      <c r="BW1867" s="1453"/>
      <c r="BX1867" s="1453"/>
      <c r="BY1867" s="1453"/>
      <c r="BZ1867" s="1453"/>
      <c r="CA1867" s="1453"/>
      <c r="CB1867" s="1453"/>
      <c r="CC1867" s="1453"/>
      <c r="CD1867" s="1453"/>
      <c r="CE1867" s="1453"/>
      <c r="CF1867" s="1453"/>
      <c r="CG1867" s="1453"/>
      <c r="CH1867" s="1453"/>
      <c r="CI1867" s="1453"/>
      <c r="CJ1867" s="1453"/>
      <c r="CK1867" s="1453"/>
      <c r="CL1867" s="1453"/>
      <c r="CM1867" s="1453"/>
      <c r="CN1867" s="1453"/>
      <c r="CO1867" s="1453"/>
      <c r="CP1867" s="1453"/>
      <c r="CQ1867" s="1453"/>
      <c r="CR1867" s="1453"/>
      <c r="CS1867" s="1453"/>
      <c r="CT1867" s="1453"/>
      <c r="CU1867" s="1453"/>
      <c r="CV1867" s="1453"/>
      <c r="CW1867" s="1453"/>
      <c r="CX1867" s="1453"/>
      <c r="CY1867" s="1453"/>
      <c r="CZ1867" s="1453"/>
      <c r="DA1867" s="1453"/>
      <c r="DB1867" s="1453"/>
      <c r="DC1867" s="1453"/>
      <c r="DD1867" s="1453"/>
      <c r="DE1867" s="1453"/>
      <c r="DF1867" s="1453"/>
      <c r="DG1867" s="1453"/>
      <c r="DH1867" s="1453"/>
      <c r="DI1867" s="1453"/>
      <c r="DJ1867" s="1453"/>
      <c r="DK1867" s="1453"/>
      <c r="DL1867" s="1453"/>
      <c r="DM1867" s="1453"/>
      <c r="DN1867" s="1453"/>
      <c r="DO1867" s="1453"/>
      <c r="DP1867" s="1453"/>
      <c r="DQ1867" s="1453"/>
      <c r="DR1867" s="1453"/>
      <c r="DS1867" s="1453"/>
      <c r="DT1867" s="1453"/>
    </row>
    <row r="1868" spans="1:124" s="1543" customFormat="1" ht="21.9" customHeight="1" x14ac:dyDescent="0.3">
      <c r="A1868" s="1453"/>
      <c r="B1868" s="1453"/>
      <c r="C1868" s="1514"/>
      <c r="D1868" s="1514"/>
      <c r="E1868" s="1514"/>
      <c r="F1868" s="1848"/>
      <c r="G1868" s="1930"/>
      <c r="H1868" s="1516"/>
      <c r="I1868" s="1537"/>
      <c r="J1868" s="1537"/>
      <c r="K1868" s="1453"/>
      <c r="L1868" s="1453"/>
      <c r="M1868" s="1453"/>
      <c r="N1868" s="1514"/>
      <c r="O1868" s="1453"/>
      <c r="P1868" s="1453"/>
      <c r="Q1868" s="1453"/>
      <c r="R1868" s="1453"/>
      <c r="S1868" s="1453"/>
      <c r="T1868" s="1452"/>
      <c r="U1868"/>
      <c r="V1868"/>
      <c r="W1868" s="1453"/>
      <c r="X1868" s="1453"/>
      <c r="Y1868" s="1453"/>
      <c r="Z1868" s="1453"/>
      <c r="AA1868" s="1453"/>
      <c r="AB1868" s="1453"/>
      <c r="AC1868" s="1453"/>
      <c r="AD1868" s="1453"/>
      <c r="AE1868" s="1453"/>
      <c r="AF1868" s="1453"/>
      <c r="AG1868" s="1453"/>
      <c r="AH1868" s="1453"/>
      <c r="AI1868" s="1453"/>
      <c r="AJ1868" s="1453"/>
      <c r="AK1868" s="1453"/>
      <c r="AL1868" s="1453"/>
      <c r="AM1868" s="1453"/>
      <c r="AN1868" s="1453"/>
      <c r="AO1868" s="1453"/>
      <c r="AP1868" s="1453"/>
      <c r="AQ1868" s="1453"/>
      <c r="AR1868" s="1454"/>
      <c r="AS1868" s="1453"/>
      <c r="AT1868" s="1453"/>
      <c r="AU1868" s="1453"/>
      <c r="AV1868" s="1453"/>
      <c r="AW1868" s="1453"/>
      <c r="AX1868" s="1453"/>
      <c r="AY1868" s="1453"/>
      <c r="AZ1868" s="1453"/>
      <c r="BA1868" s="1453"/>
      <c r="BB1868" s="1453"/>
      <c r="BC1868" s="1453"/>
      <c r="BD1868" s="1453"/>
      <c r="BE1868" s="1453"/>
      <c r="BF1868" s="1453"/>
      <c r="BG1868" s="1453"/>
      <c r="BH1868" s="1453"/>
      <c r="BI1868" s="1453"/>
      <c r="BJ1868" s="1453"/>
      <c r="BK1868" s="1453"/>
      <c r="BL1868" s="1453"/>
      <c r="BM1868" s="1453"/>
      <c r="BN1868" s="1453"/>
      <c r="BO1868" s="1453"/>
      <c r="BP1868" s="1453"/>
      <c r="BQ1868" s="1453"/>
      <c r="BR1868" s="1453"/>
      <c r="BS1868" s="1453"/>
      <c r="BT1868" s="1453"/>
      <c r="BU1868" s="1453"/>
      <c r="BV1868" s="1453"/>
      <c r="BW1868" s="1453"/>
      <c r="BX1868" s="1453"/>
      <c r="BY1868" s="1453"/>
      <c r="BZ1868" s="1453"/>
      <c r="CA1868" s="1453"/>
      <c r="CB1868" s="1453"/>
      <c r="CC1868" s="1453"/>
      <c r="CD1868" s="1453"/>
      <c r="CE1868" s="1453"/>
      <c r="CF1868" s="1453"/>
      <c r="CG1868" s="1453"/>
      <c r="CH1868" s="1453"/>
      <c r="CI1868" s="1453"/>
      <c r="CJ1868" s="1453"/>
      <c r="CK1868" s="1453"/>
      <c r="CL1868" s="1453"/>
      <c r="CM1868" s="1453"/>
      <c r="CN1868" s="1453"/>
      <c r="CO1868" s="1453"/>
      <c r="CP1868" s="1453"/>
      <c r="CQ1868" s="1453"/>
      <c r="CR1868" s="1453"/>
      <c r="CS1868" s="1453"/>
      <c r="CT1868" s="1453"/>
      <c r="CU1868" s="1453"/>
      <c r="CV1868" s="1453"/>
      <c r="CW1868" s="1453"/>
      <c r="CX1868" s="1453"/>
      <c r="CY1868" s="1453"/>
      <c r="CZ1868" s="1453"/>
      <c r="DA1868" s="1453"/>
      <c r="DB1868" s="1453"/>
      <c r="DC1868" s="1453"/>
      <c r="DD1868" s="1453"/>
      <c r="DE1868" s="1453"/>
      <c r="DF1868" s="1453"/>
      <c r="DG1868" s="1453"/>
      <c r="DH1868" s="1453"/>
      <c r="DI1868" s="1453"/>
      <c r="DJ1868" s="1453"/>
      <c r="DK1868" s="1453"/>
      <c r="DL1868" s="1453"/>
      <c r="DM1868" s="1453"/>
      <c r="DN1868" s="1453"/>
      <c r="DO1868" s="1453"/>
      <c r="DP1868" s="1453"/>
      <c r="DQ1868" s="1453"/>
      <c r="DR1868" s="1453"/>
      <c r="DS1868" s="1453"/>
      <c r="DT1868" s="1453"/>
    </row>
    <row r="1869" spans="1:124" s="1543" customFormat="1" ht="21.9" customHeight="1" x14ac:dyDescent="0.3">
      <c r="A1869" s="1453"/>
      <c r="B1869" s="1453"/>
      <c r="C1869" s="1514"/>
      <c r="D1869" s="1514"/>
      <c r="E1869" s="1514"/>
      <c r="F1869" s="1848"/>
      <c r="G1869" s="1930"/>
      <c r="H1869" s="1516"/>
      <c r="I1869" s="1537"/>
      <c r="J1869" s="1537"/>
      <c r="K1869" s="1453"/>
      <c r="L1869" s="1453"/>
      <c r="M1869" s="1453"/>
      <c r="N1869" s="1514"/>
      <c r="O1869" s="1453"/>
      <c r="P1869" s="1453"/>
      <c r="Q1869" s="1453"/>
      <c r="R1869" s="1453"/>
      <c r="S1869" s="1453"/>
      <c r="T1869" s="1452"/>
      <c r="U1869"/>
      <c r="V1869"/>
      <c r="W1869" s="1453"/>
      <c r="X1869" s="1453"/>
      <c r="Y1869" s="1453"/>
      <c r="Z1869" s="1453"/>
      <c r="AA1869" s="1453"/>
      <c r="AB1869" s="1453"/>
      <c r="AC1869" s="1453"/>
      <c r="AD1869" s="1453"/>
      <c r="AE1869" s="1453"/>
      <c r="AF1869" s="1453"/>
      <c r="AG1869" s="1453"/>
      <c r="AH1869" s="1453"/>
      <c r="AI1869" s="1453"/>
      <c r="AJ1869" s="1453"/>
      <c r="AK1869" s="1453"/>
      <c r="AL1869" s="1453"/>
      <c r="AM1869" s="1453"/>
      <c r="AN1869" s="1453"/>
      <c r="AO1869" s="1453"/>
      <c r="AP1869" s="1453"/>
      <c r="AQ1869" s="1453"/>
      <c r="AR1869" s="1454"/>
      <c r="AS1869" s="1453"/>
      <c r="AT1869" s="1453"/>
      <c r="AU1869" s="1453"/>
      <c r="AV1869" s="1453"/>
      <c r="AW1869" s="1453"/>
      <c r="AX1869" s="1453"/>
      <c r="AY1869" s="1453"/>
      <c r="AZ1869" s="1453"/>
      <c r="BA1869" s="1453"/>
      <c r="BB1869" s="1453"/>
      <c r="BC1869" s="1453"/>
      <c r="BD1869" s="1453"/>
      <c r="BE1869" s="1453"/>
      <c r="BF1869" s="1453"/>
      <c r="BG1869" s="1453"/>
      <c r="BH1869" s="1453"/>
      <c r="BI1869" s="1453"/>
      <c r="BJ1869" s="1453"/>
      <c r="BK1869" s="1453"/>
      <c r="BL1869" s="1453"/>
      <c r="BM1869" s="1453"/>
      <c r="BN1869" s="1453"/>
      <c r="BO1869" s="1453"/>
      <c r="BP1869" s="1453"/>
      <c r="BQ1869" s="1453"/>
      <c r="BR1869" s="1453"/>
      <c r="BS1869" s="1453"/>
      <c r="BT1869" s="1453"/>
      <c r="BU1869" s="1453"/>
      <c r="BV1869" s="1453"/>
      <c r="BW1869" s="1453"/>
      <c r="BX1869" s="1453"/>
      <c r="BY1869" s="1453"/>
      <c r="BZ1869" s="1453"/>
      <c r="CA1869" s="1453"/>
      <c r="CB1869" s="1453"/>
      <c r="CC1869" s="1453"/>
      <c r="CD1869" s="1453"/>
      <c r="CE1869" s="1453"/>
      <c r="CF1869" s="1453"/>
      <c r="CG1869" s="1453"/>
      <c r="CH1869" s="1453"/>
      <c r="CI1869" s="1453"/>
      <c r="CJ1869" s="1453"/>
      <c r="CK1869" s="1453"/>
      <c r="CL1869" s="1453"/>
      <c r="CM1869" s="1453"/>
      <c r="CN1869" s="1453"/>
      <c r="CO1869" s="1453"/>
      <c r="CP1869" s="1453"/>
      <c r="CQ1869" s="1453"/>
      <c r="CR1869" s="1453"/>
      <c r="CS1869" s="1453"/>
      <c r="CT1869" s="1453"/>
      <c r="CU1869" s="1453"/>
      <c r="CV1869" s="1453"/>
      <c r="CW1869" s="1453"/>
      <c r="CX1869" s="1453"/>
      <c r="CY1869" s="1453"/>
      <c r="CZ1869" s="1453"/>
      <c r="DA1869" s="1453"/>
      <c r="DB1869" s="1453"/>
      <c r="DC1869" s="1453"/>
      <c r="DD1869" s="1453"/>
      <c r="DE1869" s="1453"/>
      <c r="DF1869" s="1453"/>
      <c r="DG1869" s="1453"/>
      <c r="DH1869" s="1453"/>
      <c r="DI1869" s="1453"/>
      <c r="DJ1869" s="1453"/>
      <c r="DK1869" s="1453"/>
      <c r="DL1869" s="1453"/>
      <c r="DM1869" s="1453"/>
      <c r="DN1869" s="1453"/>
      <c r="DO1869" s="1453"/>
      <c r="DP1869" s="1453"/>
      <c r="DQ1869" s="1453"/>
      <c r="DR1869" s="1453"/>
      <c r="DS1869" s="1453"/>
      <c r="DT1869" s="1453"/>
    </row>
    <row r="1870" spans="1:124" s="1543" customFormat="1" ht="21.9" customHeight="1" x14ac:dyDescent="0.3">
      <c r="A1870" s="1453"/>
      <c r="B1870" s="1453"/>
      <c r="C1870" s="1514"/>
      <c r="D1870" s="1514"/>
      <c r="E1870" s="1514"/>
      <c r="F1870" s="1848"/>
      <c r="G1870" s="1930"/>
      <c r="H1870" s="1516"/>
      <c r="I1870" s="1537"/>
      <c r="J1870" s="1537"/>
      <c r="K1870" s="1453"/>
      <c r="L1870" s="1453"/>
      <c r="M1870" s="1453"/>
      <c r="N1870" s="1514"/>
      <c r="O1870" s="1453"/>
      <c r="P1870" s="1453"/>
      <c r="Q1870" s="1453"/>
      <c r="R1870" s="1453"/>
      <c r="S1870" s="1453"/>
      <c r="T1870" s="1452"/>
      <c r="U1870"/>
      <c r="V1870"/>
      <c r="W1870" s="1453"/>
      <c r="X1870" s="1453"/>
      <c r="Y1870" s="1453"/>
      <c r="Z1870" s="1453"/>
      <c r="AA1870" s="1453"/>
      <c r="AB1870" s="1453"/>
      <c r="AC1870" s="1453"/>
      <c r="AD1870" s="1453"/>
      <c r="AE1870" s="1453"/>
      <c r="AF1870" s="1453"/>
      <c r="AG1870" s="1453"/>
      <c r="AH1870" s="1453"/>
      <c r="AI1870" s="1453"/>
      <c r="AJ1870" s="1453"/>
      <c r="AK1870" s="1453"/>
      <c r="AL1870" s="1453"/>
      <c r="AM1870" s="1453"/>
      <c r="AN1870" s="1453"/>
      <c r="AO1870" s="1453"/>
      <c r="AP1870" s="1453"/>
      <c r="AQ1870" s="1453"/>
      <c r="AR1870" s="1454"/>
      <c r="AS1870" s="1453"/>
      <c r="AT1870" s="1453"/>
      <c r="AU1870" s="1453"/>
      <c r="AV1870" s="1453"/>
      <c r="AW1870" s="1453"/>
      <c r="AX1870" s="1453"/>
      <c r="AY1870" s="1453"/>
      <c r="AZ1870" s="1453"/>
      <c r="BA1870" s="1453"/>
      <c r="BB1870" s="1453"/>
      <c r="BC1870" s="1453"/>
      <c r="BD1870" s="1453"/>
      <c r="BE1870" s="1453"/>
      <c r="BF1870" s="1453"/>
      <c r="BG1870" s="1453"/>
      <c r="BH1870" s="1453"/>
      <c r="BI1870" s="1453"/>
      <c r="BJ1870" s="1453"/>
      <c r="BK1870" s="1453"/>
      <c r="BL1870" s="1453"/>
      <c r="BM1870" s="1453"/>
      <c r="BN1870" s="1453"/>
      <c r="BO1870" s="1453"/>
      <c r="BP1870" s="1453"/>
      <c r="BQ1870" s="1453"/>
      <c r="BR1870" s="1453"/>
      <c r="BS1870" s="1453"/>
      <c r="BT1870" s="1453"/>
      <c r="BU1870" s="1453"/>
      <c r="BV1870" s="1453"/>
      <c r="BW1870" s="1453"/>
      <c r="BX1870" s="1453"/>
      <c r="BY1870" s="1453"/>
      <c r="BZ1870" s="1453"/>
      <c r="CA1870" s="1453"/>
      <c r="CB1870" s="1453"/>
      <c r="CC1870" s="1453"/>
      <c r="CD1870" s="1453"/>
      <c r="CE1870" s="1453"/>
      <c r="CF1870" s="1453"/>
      <c r="CG1870" s="1453"/>
      <c r="CH1870" s="1453"/>
      <c r="CI1870" s="1453"/>
      <c r="CJ1870" s="1453"/>
      <c r="CK1870" s="1453"/>
      <c r="CL1870" s="1453"/>
      <c r="CM1870" s="1453"/>
      <c r="CN1870" s="1453"/>
      <c r="CO1870" s="1453"/>
      <c r="CP1870" s="1453"/>
      <c r="CQ1870" s="1453"/>
      <c r="CR1870" s="1453"/>
      <c r="CS1870" s="1453"/>
      <c r="CT1870" s="1453"/>
      <c r="CU1870" s="1453"/>
      <c r="CV1870" s="1453"/>
      <c r="CW1870" s="1453"/>
      <c r="CX1870" s="1453"/>
      <c r="CY1870" s="1453"/>
      <c r="CZ1870" s="1453"/>
      <c r="DA1870" s="1453"/>
      <c r="DB1870" s="1453"/>
      <c r="DC1870" s="1453"/>
      <c r="DD1870" s="1453"/>
      <c r="DE1870" s="1453"/>
      <c r="DF1870" s="1453"/>
      <c r="DG1870" s="1453"/>
      <c r="DH1870" s="1453"/>
      <c r="DI1870" s="1453"/>
      <c r="DJ1870" s="1453"/>
      <c r="DK1870" s="1453"/>
      <c r="DL1870" s="1453"/>
      <c r="DM1870" s="1453"/>
      <c r="DN1870" s="1453"/>
      <c r="DO1870" s="1453"/>
      <c r="DP1870" s="1453"/>
      <c r="DQ1870" s="1453"/>
      <c r="DR1870" s="1453"/>
      <c r="DS1870" s="1453"/>
      <c r="DT1870" s="1453"/>
    </row>
    <row r="1871" spans="1:124" s="1543" customFormat="1" ht="21.9" customHeight="1" x14ac:dyDescent="0.3">
      <c r="A1871" s="1453"/>
      <c r="B1871" s="1453"/>
      <c r="C1871" s="1514"/>
      <c r="D1871" s="1514"/>
      <c r="E1871" s="1514"/>
      <c r="F1871" s="1848"/>
      <c r="G1871" s="1930"/>
      <c r="H1871" s="1516"/>
      <c r="I1871" s="1537"/>
      <c r="J1871" s="1537"/>
      <c r="K1871" s="1453"/>
      <c r="L1871" s="1453"/>
      <c r="M1871" s="1453"/>
      <c r="N1871" s="1514"/>
      <c r="O1871" s="1453"/>
      <c r="P1871" s="1453"/>
      <c r="Q1871" s="1453"/>
      <c r="R1871" s="1453"/>
      <c r="S1871" s="1453"/>
      <c r="T1871" s="1452"/>
      <c r="U1871"/>
      <c r="V1871"/>
      <c r="W1871" s="1453"/>
      <c r="X1871" s="1453"/>
      <c r="Y1871" s="1453"/>
      <c r="Z1871" s="1453"/>
      <c r="AA1871" s="1453"/>
      <c r="AB1871" s="1453"/>
      <c r="AC1871" s="1453"/>
      <c r="AD1871" s="1453"/>
      <c r="AE1871" s="1453"/>
      <c r="AF1871" s="1453"/>
      <c r="AG1871" s="1453"/>
      <c r="AH1871" s="1453"/>
      <c r="AI1871" s="1453"/>
      <c r="AJ1871" s="1453"/>
      <c r="AK1871" s="1453"/>
      <c r="AL1871" s="1453"/>
      <c r="AM1871" s="1453"/>
      <c r="AN1871" s="1453"/>
      <c r="AO1871" s="1453"/>
      <c r="AP1871" s="1453"/>
      <c r="AQ1871" s="1453"/>
      <c r="AR1871" s="1454"/>
      <c r="AS1871" s="1453"/>
      <c r="AT1871" s="1453"/>
      <c r="AU1871" s="1453"/>
      <c r="AV1871" s="1453"/>
      <c r="AW1871" s="1453"/>
      <c r="AX1871" s="1453"/>
      <c r="AY1871" s="1453"/>
      <c r="AZ1871" s="1453"/>
      <c r="BA1871" s="1453"/>
      <c r="BB1871" s="1453"/>
      <c r="BC1871" s="1453"/>
      <c r="BD1871" s="1453"/>
      <c r="BE1871" s="1453"/>
      <c r="BF1871" s="1453"/>
      <c r="BG1871" s="1453"/>
      <c r="BH1871" s="1453"/>
      <c r="BI1871" s="1453"/>
      <c r="BJ1871" s="1453"/>
      <c r="BK1871" s="1453"/>
      <c r="BL1871" s="1453"/>
      <c r="BM1871" s="1453"/>
      <c r="BN1871" s="1453"/>
      <c r="BO1871" s="1453"/>
      <c r="BP1871" s="1453"/>
      <c r="BQ1871" s="1453"/>
      <c r="BR1871" s="1453"/>
      <c r="BS1871" s="1453"/>
      <c r="BT1871" s="1453"/>
      <c r="BU1871" s="1453"/>
      <c r="BV1871" s="1453"/>
      <c r="BW1871" s="1453"/>
      <c r="BX1871" s="1453"/>
      <c r="BY1871" s="1453"/>
      <c r="BZ1871" s="1453"/>
      <c r="CA1871" s="1453"/>
      <c r="CB1871" s="1453"/>
      <c r="CC1871" s="1453"/>
      <c r="CD1871" s="1453"/>
      <c r="CE1871" s="1453"/>
      <c r="CF1871" s="1453"/>
      <c r="CG1871" s="1453"/>
      <c r="CH1871" s="1453"/>
      <c r="CI1871" s="1453"/>
      <c r="CJ1871" s="1453"/>
      <c r="CK1871" s="1453"/>
      <c r="CL1871" s="1453"/>
      <c r="CM1871" s="1453"/>
      <c r="CN1871" s="1453"/>
      <c r="CO1871" s="1453"/>
      <c r="CP1871" s="1453"/>
      <c r="CQ1871" s="1453"/>
      <c r="CR1871" s="1453"/>
      <c r="CS1871" s="1453"/>
      <c r="CT1871" s="1453"/>
      <c r="CU1871" s="1453"/>
      <c r="CV1871" s="1453"/>
      <c r="CW1871" s="1453"/>
      <c r="CX1871" s="1453"/>
      <c r="CY1871" s="1453"/>
      <c r="CZ1871" s="1453"/>
      <c r="DA1871" s="1453"/>
      <c r="DB1871" s="1453"/>
      <c r="DC1871" s="1453"/>
      <c r="DD1871" s="1453"/>
      <c r="DE1871" s="1453"/>
      <c r="DF1871" s="1453"/>
      <c r="DG1871" s="1453"/>
      <c r="DH1871" s="1453"/>
      <c r="DI1871" s="1453"/>
      <c r="DJ1871" s="1453"/>
      <c r="DK1871" s="1453"/>
      <c r="DL1871" s="1453"/>
      <c r="DM1871" s="1453"/>
      <c r="DN1871" s="1453"/>
      <c r="DO1871" s="1453"/>
      <c r="DP1871" s="1453"/>
      <c r="DQ1871" s="1453"/>
      <c r="DR1871" s="1453"/>
      <c r="DS1871" s="1453"/>
      <c r="DT1871" s="1453"/>
    </row>
    <row r="1872" spans="1:124" s="1543" customFormat="1" ht="21.9" customHeight="1" x14ac:dyDescent="0.3">
      <c r="A1872" s="1453"/>
      <c r="B1872" s="1453"/>
      <c r="C1872" s="1514"/>
      <c r="D1872" s="1514"/>
      <c r="E1872" s="1514"/>
      <c r="F1872" s="1848"/>
      <c r="G1872" s="1930"/>
      <c r="H1872" s="1516"/>
      <c r="I1872" s="1537"/>
      <c r="J1872" s="1537"/>
      <c r="K1872" s="1453"/>
      <c r="L1872" s="1453"/>
      <c r="M1872" s="1453"/>
      <c r="N1872" s="1514"/>
      <c r="O1872" s="1453"/>
      <c r="P1872" s="1453"/>
      <c r="Q1872" s="1453"/>
      <c r="R1872" s="1453"/>
      <c r="S1872" s="1453"/>
      <c r="T1872" s="1452"/>
      <c r="U1872"/>
      <c r="V1872"/>
      <c r="W1872" s="1453"/>
      <c r="X1872" s="1453"/>
      <c r="Y1872" s="1453"/>
      <c r="Z1872" s="1453"/>
      <c r="AA1872" s="1453"/>
      <c r="AB1872" s="1453"/>
      <c r="AC1872" s="1453"/>
      <c r="AD1872" s="1453"/>
      <c r="AE1872" s="1453"/>
      <c r="AF1872" s="1453"/>
      <c r="AG1872" s="1453"/>
      <c r="AH1872" s="1453"/>
      <c r="AI1872" s="1453"/>
      <c r="AJ1872" s="1453"/>
      <c r="AK1872" s="1453"/>
      <c r="AL1872" s="1453"/>
      <c r="AM1872" s="1453"/>
      <c r="AN1872" s="1453"/>
      <c r="AO1872" s="1453"/>
      <c r="AP1872" s="1453"/>
      <c r="AQ1872" s="1453"/>
      <c r="AR1872" s="1454"/>
      <c r="AS1872" s="1453"/>
      <c r="AT1872" s="1453"/>
      <c r="AU1872" s="1453"/>
      <c r="AV1872" s="1453"/>
      <c r="AW1872" s="1453"/>
      <c r="AX1872" s="1453"/>
      <c r="AY1872" s="1453"/>
      <c r="AZ1872" s="1453"/>
      <c r="BA1872" s="1453"/>
      <c r="BB1872" s="1453"/>
      <c r="BC1872" s="1453"/>
      <c r="BD1872" s="1453"/>
      <c r="BE1872" s="1453"/>
      <c r="BF1872" s="1453"/>
      <c r="BG1872" s="1453"/>
      <c r="BH1872" s="1453"/>
      <c r="BI1872" s="1453"/>
      <c r="BJ1872" s="1453"/>
      <c r="BK1872" s="1453"/>
      <c r="BL1872" s="1453"/>
      <c r="BM1872" s="1453"/>
      <c r="BN1872" s="1453"/>
      <c r="BO1872" s="1453"/>
      <c r="BP1872" s="1453"/>
      <c r="BQ1872" s="1453"/>
      <c r="BR1872" s="1453"/>
      <c r="BS1872" s="1453"/>
      <c r="BT1872" s="1453"/>
      <c r="BU1872" s="1453"/>
      <c r="BV1872" s="1453"/>
      <c r="BW1872" s="1453"/>
      <c r="BX1872" s="1453"/>
      <c r="BY1872" s="1453"/>
      <c r="BZ1872" s="1453"/>
      <c r="CA1872" s="1453"/>
      <c r="CB1872" s="1453"/>
      <c r="CC1872" s="1453"/>
      <c r="CD1872" s="1453"/>
      <c r="CE1872" s="1453"/>
      <c r="CF1872" s="1453"/>
      <c r="CG1872" s="1453"/>
      <c r="CH1872" s="1453"/>
      <c r="CI1872" s="1453"/>
      <c r="CJ1872" s="1453"/>
      <c r="CK1872" s="1453"/>
      <c r="CL1872" s="1453"/>
      <c r="CM1872" s="1453"/>
      <c r="CN1872" s="1453"/>
      <c r="CO1872" s="1453"/>
      <c r="CP1872" s="1453"/>
      <c r="CQ1872" s="1453"/>
      <c r="CR1872" s="1453"/>
      <c r="CS1872" s="1453"/>
      <c r="CT1872" s="1453"/>
      <c r="CU1872" s="1453"/>
      <c r="CV1872" s="1453"/>
      <c r="CW1872" s="1453"/>
      <c r="CX1872" s="1453"/>
      <c r="CY1872" s="1453"/>
      <c r="CZ1872" s="1453"/>
      <c r="DA1872" s="1453"/>
      <c r="DB1872" s="1453"/>
      <c r="DC1872" s="1453"/>
      <c r="DD1872" s="1453"/>
      <c r="DE1872" s="1453"/>
      <c r="DF1872" s="1453"/>
      <c r="DG1872" s="1453"/>
      <c r="DH1872" s="1453"/>
      <c r="DI1872" s="1453"/>
      <c r="DJ1872" s="1453"/>
      <c r="DK1872" s="1453"/>
      <c r="DL1872" s="1453"/>
      <c r="DM1872" s="1453"/>
      <c r="DN1872" s="1453"/>
      <c r="DO1872" s="1453"/>
      <c r="DP1872" s="1453"/>
      <c r="DQ1872" s="1453"/>
      <c r="DR1872" s="1453"/>
      <c r="DS1872" s="1453"/>
      <c r="DT1872" s="1453"/>
    </row>
    <row r="1873" spans="1:124" s="1543" customFormat="1" ht="21.9" customHeight="1" x14ac:dyDescent="0.3">
      <c r="A1873" s="1453"/>
      <c r="B1873" s="1453"/>
      <c r="C1873" s="1514"/>
      <c r="D1873" s="1514"/>
      <c r="E1873" s="1514"/>
      <c r="F1873" s="1848"/>
      <c r="G1873" s="1930"/>
      <c r="H1873" s="1516"/>
      <c r="I1873" s="1537"/>
      <c r="J1873" s="1537"/>
      <c r="K1873" s="1453"/>
      <c r="L1873" s="1453"/>
      <c r="M1873" s="1453"/>
      <c r="N1873" s="1514"/>
      <c r="O1873" s="1453"/>
      <c r="P1873" s="1453"/>
      <c r="Q1873" s="1453"/>
      <c r="R1873" s="1453"/>
      <c r="S1873" s="1453"/>
      <c r="T1873" s="1452"/>
      <c r="U1873"/>
      <c r="V1873"/>
      <c r="W1873" s="1453"/>
      <c r="X1873" s="1453"/>
      <c r="Y1873" s="1453"/>
      <c r="Z1873" s="1453"/>
      <c r="AA1873" s="1453"/>
      <c r="AB1873" s="1453"/>
      <c r="AC1873" s="1453"/>
      <c r="AD1873" s="1453"/>
      <c r="AE1873" s="1453"/>
      <c r="AF1873" s="1453"/>
      <c r="AG1873" s="1453"/>
      <c r="AH1873" s="1453"/>
      <c r="AI1873" s="1453"/>
      <c r="AJ1873" s="1453"/>
      <c r="AK1873" s="1453"/>
      <c r="AL1873" s="1453"/>
      <c r="AM1873" s="1453"/>
      <c r="AN1873" s="1453"/>
      <c r="AO1873" s="1453"/>
      <c r="AP1873" s="1453"/>
      <c r="AQ1873" s="1453"/>
      <c r="AR1873" s="1454"/>
      <c r="AS1873" s="1453"/>
      <c r="AT1873" s="1453"/>
      <c r="AU1873" s="1453"/>
      <c r="AV1873" s="1453"/>
      <c r="AW1873" s="1453"/>
      <c r="AX1873" s="1453"/>
      <c r="AY1873" s="1453"/>
      <c r="AZ1873" s="1453"/>
      <c r="BA1873" s="1453"/>
      <c r="BB1873" s="1453"/>
      <c r="BC1873" s="1453"/>
      <c r="BD1873" s="1453"/>
      <c r="BE1873" s="1453"/>
      <c r="BF1873" s="1453"/>
      <c r="BG1873" s="1453"/>
      <c r="BH1873" s="1453"/>
      <c r="BI1873" s="1453"/>
      <c r="BJ1873" s="1453"/>
      <c r="BK1873" s="1453"/>
      <c r="BL1873" s="1453"/>
      <c r="BM1873" s="1453"/>
      <c r="BN1873" s="1453"/>
      <c r="BO1873" s="1453"/>
      <c r="BP1873" s="1453"/>
      <c r="BQ1873" s="1453"/>
      <c r="BR1873" s="1453"/>
      <c r="BS1873" s="1453"/>
      <c r="BT1873" s="1453"/>
      <c r="BU1873" s="1453"/>
      <c r="BV1873" s="1453"/>
      <c r="BW1873" s="1453"/>
      <c r="BX1873" s="1453"/>
      <c r="BY1873" s="1453"/>
      <c r="BZ1873" s="1453"/>
      <c r="CA1873" s="1453"/>
      <c r="CB1873" s="1453"/>
      <c r="CC1873" s="1453"/>
      <c r="CD1873" s="1453"/>
      <c r="CE1873" s="1453"/>
      <c r="CF1873" s="1453"/>
      <c r="CG1873" s="1453"/>
      <c r="CH1873" s="1453"/>
      <c r="CI1873" s="1453"/>
      <c r="CJ1873" s="1453"/>
      <c r="CK1873" s="1453"/>
      <c r="CL1873" s="1453"/>
      <c r="CM1873" s="1453"/>
      <c r="CN1873" s="1453"/>
      <c r="CO1873" s="1453"/>
      <c r="CP1873" s="1453"/>
      <c r="CQ1873" s="1453"/>
      <c r="CR1873" s="1453"/>
      <c r="CS1873" s="1453"/>
      <c r="CT1873" s="1453"/>
      <c r="CU1873" s="1453"/>
      <c r="CV1873" s="1453"/>
      <c r="CW1873" s="1453"/>
      <c r="CX1873" s="1453"/>
      <c r="CY1873" s="1453"/>
      <c r="CZ1873" s="1453"/>
      <c r="DA1873" s="1453"/>
      <c r="DB1873" s="1453"/>
      <c r="DC1873" s="1453"/>
      <c r="DD1873" s="1453"/>
      <c r="DE1873" s="1453"/>
      <c r="DF1873" s="1453"/>
      <c r="DG1873" s="1453"/>
      <c r="DH1873" s="1453"/>
      <c r="DI1873" s="1453"/>
      <c r="DJ1873" s="1453"/>
      <c r="DK1873" s="1453"/>
      <c r="DL1873" s="1453"/>
      <c r="DM1873" s="1453"/>
      <c r="DN1873" s="1453"/>
      <c r="DO1873" s="1453"/>
      <c r="DP1873" s="1453"/>
      <c r="DQ1873" s="1453"/>
      <c r="DR1873" s="1453"/>
      <c r="DS1873" s="1453"/>
      <c r="DT1873" s="1453"/>
    </row>
    <row r="1874" spans="1:124" s="1543" customFormat="1" ht="21.9" customHeight="1" x14ac:dyDescent="0.3">
      <c r="A1874" s="1453"/>
      <c r="B1874" s="1453"/>
      <c r="C1874" s="1514"/>
      <c r="D1874" s="1514"/>
      <c r="E1874" s="1514"/>
      <c r="F1874" s="1848"/>
      <c r="G1874" s="1930"/>
      <c r="H1874" s="1516"/>
      <c r="I1874" s="1537"/>
      <c r="J1874" s="1537"/>
      <c r="K1874" s="1453"/>
      <c r="L1874" s="1453"/>
      <c r="M1874" s="1453"/>
      <c r="N1874" s="1514"/>
      <c r="O1874" s="1453"/>
      <c r="P1874" s="1453"/>
      <c r="Q1874" s="1453"/>
      <c r="R1874" s="1453"/>
      <c r="S1874" s="1453"/>
      <c r="T1874" s="1452"/>
      <c r="U1874"/>
      <c r="V1874"/>
      <c r="W1874" s="1453"/>
      <c r="X1874" s="1453"/>
      <c r="Y1874" s="1453"/>
      <c r="Z1874" s="1453"/>
      <c r="AA1874" s="1453"/>
      <c r="AB1874" s="1453"/>
      <c r="AC1874" s="1453"/>
      <c r="AD1874" s="1453"/>
      <c r="AE1874" s="1453"/>
      <c r="AF1874" s="1453"/>
      <c r="AG1874" s="1453"/>
      <c r="AH1874" s="1453"/>
      <c r="AI1874" s="1453"/>
      <c r="AJ1874" s="1453"/>
      <c r="AK1874" s="1453"/>
      <c r="AL1874" s="1453"/>
      <c r="AM1874" s="1453"/>
      <c r="AN1874" s="1453"/>
      <c r="AO1874" s="1453"/>
      <c r="AP1874" s="1453"/>
      <c r="AQ1874" s="1453"/>
      <c r="AR1874" s="1454"/>
      <c r="AS1874" s="1453"/>
      <c r="AT1874" s="1453"/>
      <c r="AU1874" s="1453"/>
      <c r="AV1874" s="1453"/>
      <c r="AW1874" s="1453"/>
      <c r="AX1874" s="1453"/>
      <c r="AY1874" s="1453"/>
      <c r="AZ1874" s="1453"/>
      <c r="BA1874" s="1453"/>
      <c r="BB1874" s="1453"/>
      <c r="BC1874" s="1453"/>
      <c r="BD1874" s="1453"/>
      <c r="BE1874" s="1453"/>
      <c r="BF1874" s="1453"/>
      <c r="BG1874" s="1453"/>
      <c r="BH1874" s="1453"/>
      <c r="BI1874" s="1453"/>
      <c r="BJ1874" s="1453"/>
      <c r="BK1874" s="1453"/>
      <c r="BL1874" s="1453"/>
      <c r="BM1874" s="1453"/>
      <c r="BN1874" s="1453"/>
      <c r="BO1874" s="1453"/>
      <c r="BP1874" s="1453"/>
      <c r="BQ1874" s="1453"/>
      <c r="BR1874" s="1453"/>
      <c r="BS1874" s="1453"/>
      <c r="BT1874" s="1453"/>
      <c r="BU1874" s="1453"/>
      <c r="BV1874" s="1453"/>
      <c r="BW1874" s="1453"/>
      <c r="BX1874" s="1453"/>
      <c r="BY1874" s="1453"/>
      <c r="BZ1874" s="1453"/>
      <c r="CA1874" s="1453"/>
      <c r="CB1874" s="1453"/>
      <c r="CC1874" s="1453"/>
      <c r="CD1874" s="1453"/>
      <c r="CE1874" s="1453"/>
      <c r="CF1874" s="1453"/>
      <c r="CG1874" s="1453"/>
      <c r="CH1874" s="1453"/>
      <c r="CI1874" s="1453"/>
      <c r="CJ1874" s="1453"/>
      <c r="CK1874" s="1453"/>
      <c r="CL1874" s="1453"/>
      <c r="CM1874" s="1453"/>
      <c r="CN1874" s="1453"/>
      <c r="CO1874" s="1453"/>
      <c r="CP1874" s="1453"/>
      <c r="CQ1874" s="1453"/>
      <c r="CR1874" s="1453"/>
      <c r="CS1874" s="1453"/>
      <c r="CT1874" s="1453"/>
      <c r="CU1874" s="1453"/>
      <c r="CV1874" s="1453"/>
      <c r="CW1874" s="1453"/>
      <c r="CX1874" s="1453"/>
      <c r="CY1874" s="1453"/>
      <c r="CZ1874" s="1453"/>
      <c r="DA1874" s="1453"/>
      <c r="DB1874" s="1453"/>
      <c r="DC1874" s="1453"/>
      <c r="DD1874" s="1453"/>
      <c r="DE1874" s="1453"/>
      <c r="DF1874" s="1453"/>
      <c r="DG1874" s="1453"/>
      <c r="DH1874" s="1453"/>
      <c r="DI1874" s="1453"/>
      <c r="DJ1874" s="1453"/>
      <c r="DK1874" s="1453"/>
      <c r="DL1874" s="1453"/>
      <c r="DM1874" s="1453"/>
      <c r="DN1874" s="1453"/>
      <c r="DO1874" s="1453"/>
      <c r="DP1874" s="1453"/>
      <c r="DQ1874" s="1453"/>
      <c r="DR1874" s="1453"/>
      <c r="DS1874" s="1453"/>
      <c r="DT1874" s="1453"/>
    </row>
    <row r="1875" spans="1:124" s="1543" customFormat="1" ht="21.9" customHeight="1" x14ac:dyDescent="0.3">
      <c r="A1875" s="1453"/>
      <c r="B1875" s="1453"/>
      <c r="C1875" s="1514"/>
      <c r="D1875" s="1514"/>
      <c r="E1875" s="1514"/>
      <c r="F1875" s="1848"/>
      <c r="G1875" s="1930"/>
      <c r="H1875" s="1516"/>
      <c r="I1875" s="1537"/>
      <c r="J1875" s="1537"/>
      <c r="K1875" s="1453"/>
      <c r="L1875" s="1453"/>
      <c r="M1875" s="1453"/>
      <c r="N1875" s="1514"/>
      <c r="O1875" s="1453"/>
      <c r="P1875" s="1453"/>
      <c r="Q1875" s="1453"/>
      <c r="R1875" s="1453"/>
      <c r="S1875" s="1453"/>
      <c r="T1875" s="1452"/>
      <c r="U1875"/>
      <c r="V1875"/>
      <c r="W1875" s="1453"/>
      <c r="X1875" s="1453"/>
      <c r="Y1875" s="1453"/>
      <c r="Z1875" s="1453"/>
      <c r="AA1875" s="1453"/>
      <c r="AB1875" s="1453"/>
      <c r="AC1875" s="1453"/>
      <c r="AD1875" s="1453"/>
      <c r="AE1875" s="1453"/>
      <c r="AF1875" s="1453"/>
      <c r="AG1875" s="1453"/>
      <c r="AH1875" s="1453"/>
      <c r="AI1875" s="1453"/>
      <c r="AJ1875" s="1453"/>
      <c r="AK1875" s="1453"/>
      <c r="AL1875" s="1453"/>
      <c r="AM1875" s="1453"/>
      <c r="AN1875" s="1453"/>
      <c r="AO1875" s="1453"/>
      <c r="AP1875" s="1453"/>
      <c r="AQ1875" s="1453"/>
      <c r="AR1875" s="1454"/>
      <c r="AS1875" s="1453"/>
      <c r="AT1875" s="1453"/>
      <c r="AU1875" s="1453"/>
      <c r="AV1875" s="1453"/>
      <c r="AW1875" s="1453"/>
      <c r="AX1875" s="1453"/>
      <c r="AY1875" s="1453"/>
      <c r="AZ1875" s="1453"/>
      <c r="BA1875" s="1453"/>
      <c r="BB1875" s="1453"/>
      <c r="BC1875" s="1453"/>
      <c r="BD1875" s="1453"/>
      <c r="BE1875" s="1453"/>
      <c r="BF1875" s="1453"/>
      <c r="BG1875" s="1453"/>
      <c r="BH1875" s="1453"/>
      <c r="BI1875" s="1453"/>
      <c r="BJ1875" s="1453"/>
      <c r="BK1875" s="1453"/>
      <c r="BL1875" s="1453"/>
      <c r="BM1875" s="1453"/>
      <c r="BN1875" s="1453"/>
      <c r="BO1875" s="1453"/>
      <c r="BP1875" s="1453"/>
      <c r="BQ1875" s="1453"/>
      <c r="BR1875" s="1453"/>
      <c r="BS1875" s="1453"/>
      <c r="BT1875" s="1453"/>
      <c r="BU1875" s="1453"/>
      <c r="BV1875" s="1453"/>
      <c r="BW1875" s="1453"/>
      <c r="BX1875" s="1453"/>
      <c r="BY1875" s="1453"/>
      <c r="BZ1875" s="1453"/>
      <c r="CA1875" s="1453"/>
      <c r="CB1875" s="1453"/>
      <c r="CC1875" s="1453"/>
      <c r="CD1875" s="1453"/>
      <c r="CE1875" s="1453"/>
      <c r="CF1875" s="1453"/>
      <c r="CG1875" s="1453"/>
      <c r="CH1875" s="1453"/>
      <c r="CI1875" s="1453"/>
      <c r="CJ1875" s="1453"/>
      <c r="CK1875" s="1453"/>
      <c r="CL1875" s="1453"/>
      <c r="CM1875" s="1453"/>
      <c r="CN1875" s="1453"/>
      <c r="CO1875" s="1453"/>
      <c r="CP1875" s="1453"/>
      <c r="CQ1875" s="1453"/>
      <c r="CR1875" s="1453"/>
      <c r="CS1875" s="1453"/>
      <c r="CT1875" s="1453"/>
      <c r="CU1875" s="1453"/>
      <c r="CV1875" s="1453"/>
      <c r="CW1875" s="1453"/>
      <c r="CX1875" s="1453"/>
      <c r="CY1875" s="1453"/>
      <c r="CZ1875" s="1453"/>
      <c r="DA1875" s="1453"/>
      <c r="DB1875" s="1453"/>
      <c r="DC1875" s="1453"/>
      <c r="DD1875" s="1453"/>
      <c r="DE1875" s="1453"/>
      <c r="DF1875" s="1453"/>
      <c r="DG1875" s="1453"/>
      <c r="DH1875" s="1453"/>
      <c r="DI1875" s="1453"/>
      <c r="DJ1875" s="1453"/>
      <c r="DK1875" s="1453"/>
      <c r="DL1875" s="1453"/>
      <c r="DM1875" s="1453"/>
      <c r="DN1875" s="1453"/>
      <c r="DO1875" s="1453"/>
      <c r="DP1875" s="1453"/>
      <c r="DQ1875" s="1453"/>
      <c r="DR1875" s="1453"/>
      <c r="DS1875" s="1453"/>
      <c r="DT1875" s="1453"/>
    </row>
    <row r="1876" spans="1:124" s="1543" customFormat="1" ht="21.9" customHeight="1" x14ac:dyDescent="0.3">
      <c r="A1876" s="1453"/>
      <c r="B1876" s="1453"/>
      <c r="C1876" s="1514"/>
      <c r="D1876" s="1514"/>
      <c r="E1876" s="1514"/>
      <c r="F1876" s="1848"/>
      <c r="G1876" s="1930"/>
      <c r="H1876" s="1516"/>
      <c r="I1876" s="1537"/>
      <c r="J1876" s="1537"/>
      <c r="K1876" s="1453"/>
      <c r="L1876" s="1453"/>
      <c r="M1876" s="1453"/>
      <c r="N1876" s="1514"/>
      <c r="O1876" s="1453"/>
      <c r="P1876" s="1453"/>
      <c r="Q1876" s="1453"/>
      <c r="R1876" s="1453"/>
      <c r="S1876" s="1453"/>
      <c r="T1876" s="1452"/>
      <c r="U1876"/>
      <c r="V1876"/>
      <c r="W1876" s="1453"/>
      <c r="X1876" s="1453"/>
      <c r="Y1876" s="1453"/>
      <c r="Z1876" s="1453"/>
      <c r="AA1876" s="1453"/>
      <c r="AB1876" s="1453"/>
      <c r="AC1876" s="1453"/>
      <c r="AD1876" s="1453"/>
      <c r="AE1876" s="1453"/>
      <c r="AF1876" s="1453"/>
      <c r="AG1876" s="1453"/>
      <c r="AH1876" s="1453"/>
      <c r="AI1876" s="1453"/>
      <c r="AJ1876" s="1453"/>
      <c r="AK1876" s="1453"/>
      <c r="AL1876" s="1453"/>
      <c r="AM1876" s="1453"/>
      <c r="AN1876" s="1453"/>
      <c r="AO1876" s="1453"/>
      <c r="AP1876" s="1453"/>
      <c r="AQ1876" s="1453"/>
      <c r="AR1876" s="1454"/>
      <c r="AS1876" s="1453"/>
      <c r="AT1876" s="1453"/>
      <c r="AU1876" s="1453"/>
      <c r="AV1876" s="1453"/>
      <c r="AW1876" s="1453"/>
      <c r="AX1876" s="1453"/>
      <c r="AY1876" s="1453"/>
      <c r="AZ1876" s="1453"/>
      <c r="BA1876" s="1453"/>
      <c r="BB1876" s="1453"/>
      <c r="BC1876" s="1453"/>
      <c r="BD1876" s="1453"/>
      <c r="BE1876" s="1453"/>
      <c r="BF1876" s="1453"/>
      <c r="BG1876" s="1453"/>
      <c r="BH1876" s="1453"/>
      <c r="BI1876" s="1453"/>
      <c r="BJ1876" s="1453"/>
      <c r="BK1876" s="1453"/>
      <c r="BL1876" s="1453"/>
      <c r="BM1876" s="1453"/>
      <c r="BN1876" s="1453"/>
      <c r="BO1876" s="1453"/>
      <c r="BP1876" s="1453"/>
      <c r="BQ1876" s="1453"/>
      <c r="BR1876" s="1453"/>
      <c r="BS1876" s="1453"/>
      <c r="BT1876" s="1453"/>
      <c r="BU1876" s="1453"/>
      <c r="BV1876" s="1453"/>
      <c r="BW1876" s="1453"/>
      <c r="BX1876" s="1453"/>
      <c r="BY1876" s="1453"/>
      <c r="BZ1876" s="1453"/>
      <c r="CA1876" s="1453"/>
      <c r="CB1876" s="1453"/>
      <c r="CC1876" s="1453"/>
      <c r="CD1876" s="1453"/>
      <c r="CE1876" s="1453"/>
      <c r="CF1876" s="1453"/>
      <c r="CG1876" s="1453"/>
      <c r="CH1876" s="1453"/>
      <c r="CI1876" s="1453"/>
      <c r="CJ1876" s="1453"/>
      <c r="CK1876" s="1453"/>
      <c r="CL1876" s="1453"/>
      <c r="CM1876" s="1453"/>
      <c r="CN1876" s="1453"/>
      <c r="CO1876" s="1453"/>
      <c r="CP1876" s="1453"/>
      <c r="CQ1876" s="1453"/>
      <c r="CR1876" s="1453"/>
      <c r="CS1876" s="1453"/>
      <c r="CT1876" s="1453"/>
      <c r="CU1876" s="1453"/>
      <c r="CV1876" s="1453"/>
      <c r="CW1876" s="1453"/>
      <c r="CX1876" s="1453"/>
      <c r="CY1876" s="1453"/>
      <c r="CZ1876" s="1453"/>
      <c r="DA1876" s="1453"/>
      <c r="DB1876" s="1453"/>
      <c r="DC1876" s="1453"/>
      <c r="DD1876" s="1453"/>
      <c r="DE1876" s="1453"/>
      <c r="DF1876" s="1453"/>
      <c r="DG1876" s="1453"/>
      <c r="DH1876" s="1453"/>
      <c r="DI1876" s="1453"/>
      <c r="DJ1876" s="1453"/>
      <c r="DK1876" s="1453"/>
      <c r="DL1876" s="1453"/>
      <c r="DM1876" s="1453"/>
      <c r="DN1876" s="1453"/>
      <c r="DO1876" s="1453"/>
      <c r="DP1876" s="1453"/>
      <c r="DQ1876" s="1453"/>
      <c r="DR1876" s="1453"/>
      <c r="DS1876" s="1453"/>
      <c r="DT1876" s="1453"/>
    </row>
    <row r="1877" spans="1:124" s="1543" customFormat="1" ht="21.9" customHeight="1" x14ac:dyDescent="0.3">
      <c r="A1877" s="1453"/>
      <c r="B1877" s="1453"/>
      <c r="C1877" s="1514"/>
      <c r="D1877" s="1514"/>
      <c r="E1877" s="1514"/>
      <c r="F1877" s="1848"/>
      <c r="G1877" s="1930"/>
      <c r="H1877" s="1516"/>
      <c r="I1877" s="1537"/>
      <c r="J1877" s="1537"/>
      <c r="K1877" s="1453"/>
      <c r="L1877" s="1453"/>
      <c r="M1877" s="1453"/>
      <c r="N1877" s="1514"/>
      <c r="O1877" s="1453"/>
      <c r="P1877" s="1453"/>
      <c r="Q1877" s="1453"/>
      <c r="R1877" s="1453"/>
      <c r="S1877" s="1453"/>
      <c r="T1877" s="1452"/>
      <c r="U1877"/>
      <c r="V1877"/>
      <c r="W1877" s="1453"/>
      <c r="X1877" s="1453"/>
      <c r="Y1877" s="1453"/>
      <c r="Z1877" s="1453"/>
      <c r="AA1877" s="1453"/>
      <c r="AB1877" s="1453"/>
      <c r="AC1877" s="1453"/>
      <c r="AD1877" s="1453"/>
      <c r="AE1877" s="1453"/>
      <c r="AF1877" s="1453"/>
      <c r="AG1877" s="1453"/>
      <c r="AH1877" s="1453"/>
      <c r="AI1877" s="1453"/>
      <c r="AJ1877" s="1453"/>
      <c r="AK1877" s="1453"/>
      <c r="AL1877" s="1453"/>
      <c r="AM1877" s="1453"/>
      <c r="AN1877" s="1453"/>
      <c r="AO1877" s="1453"/>
      <c r="AP1877" s="1453"/>
      <c r="AQ1877" s="1453"/>
      <c r="AR1877" s="1454"/>
      <c r="AS1877" s="1453"/>
      <c r="AT1877" s="1453"/>
      <c r="AU1877" s="1453"/>
      <c r="AV1877" s="1453"/>
      <c r="AW1877" s="1453"/>
      <c r="AX1877" s="1453"/>
      <c r="AY1877" s="1453"/>
      <c r="AZ1877" s="1453"/>
      <c r="BA1877" s="1453"/>
      <c r="BB1877" s="1453"/>
      <c r="BC1877" s="1453"/>
      <c r="BD1877" s="1453"/>
      <c r="BE1877" s="1453"/>
      <c r="BF1877" s="1453"/>
      <c r="BG1877" s="1453"/>
      <c r="BH1877" s="1453"/>
      <c r="BI1877" s="1453"/>
      <c r="BJ1877" s="1453"/>
      <c r="BK1877" s="1453"/>
      <c r="BL1877" s="1453"/>
      <c r="BM1877" s="1453"/>
      <c r="BN1877" s="1453"/>
      <c r="BO1877" s="1453"/>
      <c r="BP1877" s="1453"/>
      <c r="BQ1877" s="1453"/>
      <c r="BR1877" s="1453"/>
      <c r="BS1877" s="1453"/>
      <c r="BT1877" s="1453"/>
      <c r="BU1877" s="1453"/>
      <c r="BV1877" s="1453"/>
      <c r="BW1877" s="1453"/>
      <c r="BX1877" s="1453"/>
      <c r="BY1877" s="1453"/>
      <c r="BZ1877" s="1453"/>
      <c r="CA1877" s="1453"/>
      <c r="CB1877" s="1453"/>
      <c r="CC1877" s="1453"/>
      <c r="CD1877" s="1453"/>
      <c r="CE1877" s="1453"/>
      <c r="CF1877" s="1453"/>
      <c r="CG1877" s="1453"/>
      <c r="CH1877" s="1453"/>
      <c r="CI1877" s="1453"/>
      <c r="CJ1877" s="1453"/>
      <c r="CK1877" s="1453"/>
      <c r="CL1877" s="1453"/>
      <c r="CM1877" s="1453"/>
      <c r="CN1877" s="1453"/>
      <c r="CO1877" s="1453"/>
      <c r="CP1877" s="1453"/>
      <c r="CQ1877" s="1453"/>
      <c r="CR1877" s="1453"/>
      <c r="CS1877" s="1453"/>
      <c r="CT1877" s="1453"/>
      <c r="CU1877" s="1453"/>
      <c r="CV1877" s="1453"/>
      <c r="CW1877" s="1453"/>
      <c r="CX1877" s="1453"/>
      <c r="CY1877" s="1453"/>
      <c r="CZ1877" s="1453"/>
      <c r="DA1877" s="1453"/>
      <c r="DB1877" s="1453"/>
      <c r="DC1877" s="1453"/>
      <c r="DD1877" s="1453"/>
      <c r="DE1877" s="1453"/>
      <c r="DF1877" s="1453"/>
      <c r="DG1877" s="1453"/>
      <c r="DH1877" s="1453"/>
      <c r="DI1877" s="1453"/>
      <c r="DJ1877" s="1453"/>
      <c r="DK1877" s="1453"/>
      <c r="DL1877" s="1453"/>
      <c r="DM1877" s="1453"/>
      <c r="DN1877" s="1453"/>
      <c r="DO1877" s="1453"/>
      <c r="DP1877" s="1453"/>
      <c r="DQ1877" s="1453"/>
      <c r="DR1877" s="1453"/>
      <c r="DS1877" s="1453"/>
      <c r="DT1877" s="1453"/>
    </row>
    <row r="1878" spans="1:124" s="1543" customFormat="1" ht="21.9" customHeight="1" x14ac:dyDescent="0.3">
      <c r="A1878" s="1453"/>
      <c r="B1878" s="1453"/>
      <c r="C1878" s="1514"/>
      <c r="D1878" s="1514"/>
      <c r="E1878" s="1514"/>
      <c r="F1878" s="1848"/>
      <c r="G1878" s="1930"/>
      <c r="H1878" s="1516"/>
      <c r="I1878" s="1537"/>
      <c r="J1878" s="1537"/>
      <c r="K1878" s="1453"/>
      <c r="L1878" s="1453"/>
      <c r="M1878" s="1453"/>
      <c r="N1878" s="1514"/>
      <c r="O1878" s="1453"/>
      <c r="P1878" s="1453"/>
      <c r="Q1878" s="1453"/>
      <c r="R1878" s="1453"/>
      <c r="S1878" s="1453"/>
      <c r="T1878" s="1452"/>
      <c r="U1878"/>
      <c r="V1878"/>
      <c r="W1878" s="1453"/>
      <c r="X1878" s="1453"/>
      <c r="Y1878" s="1453"/>
      <c r="Z1878" s="1453"/>
      <c r="AA1878" s="1453"/>
      <c r="AB1878" s="1453"/>
      <c r="AC1878" s="1453"/>
      <c r="AD1878" s="1453"/>
      <c r="AE1878" s="1453"/>
      <c r="AF1878" s="1453"/>
      <c r="AG1878" s="1453"/>
      <c r="AH1878" s="1453"/>
      <c r="AI1878" s="1453"/>
      <c r="AJ1878" s="1453"/>
      <c r="AK1878" s="1453"/>
      <c r="AL1878" s="1453"/>
      <c r="AM1878" s="1453"/>
      <c r="AN1878" s="1453"/>
      <c r="AO1878" s="1453"/>
      <c r="AP1878" s="1453"/>
      <c r="AQ1878" s="1453"/>
      <c r="AR1878" s="1454"/>
      <c r="AS1878" s="1453"/>
      <c r="AT1878" s="1453"/>
      <c r="AU1878" s="1453"/>
      <c r="AV1878" s="1453"/>
      <c r="AW1878" s="1453"/>
      <c r="AX1878" s="1453"/>
      <c r="AY1878" s="1453"/>
      <c r="AZ1878" s="1453"/>
      <c r="BA1878" s="1453"/>
      <c r="BB1878" s="1453"/>
      <c r="BC1878" s="1453"/>
      <c r="BD1878" s="1453"/>
      <c r="BE1878" s="1453"/>
      <c r="BF1878" s="1453"/>
      <c r="BG1878" s="1453"/>
      <c r="BH1878" s="1453"/>
      <c r="BI1878" s="1453"/>
      <c r="BJ1878" s="1453"/>
      <c r="BK1878" s="1453"/>
      <c r="BL1878" s="1453"/>
      <c r="BM1878" s="1453"/>
      <c r="BN1878" s="1453"/>
      <c r="BO1878" s="1453"/>
      <c r="BP1878" s="1453"/>
      <c r="BQ1878" s="1453"/>
      <c r="BR1878" s="1453"/>
      <c r="BS1878" s="1453"/>
      <c r="BT1878" s="1453"/>
      <c r="BU1878" s="1453"/>
      <c r="BV1878" s="1453"/>
      <c r="BW1878" s="1453"/>
      <c r="BX1878" s="1453"/>
      <c r="BY1878" s="1453"/>
      <c r="BZ1878" s="1453"/>
      <c r="CA1878" s="1453"/>
      <c r="CB1878" s="1453"/>
      <c r="CC1878" s="1453"/>
      <c r="CD1878" s="1453"/>
      <c r="CE1878" s="1453"/>
      <c r="CF1878" s="1453"/>
      <c r="CG1878" s="1453"/>
      <c r="CH1878" s="1453"/>
      <c r="CI1878" s="1453"/>
      <c r="CJ1878" s="1453"/>
      <c r="CK1878" s="1453"/>
      <c r="CL1878" s="1453"/>
      <c r="CM1878" s="1453"/>
      <c r="CN1878" s="1453"/>
      <c r="CO1878" s="1453"/>
      <c r="CP1878" s="1453"/>
      <c r="CQ1878" s="1453"/>
      <c r="CR1878" s="1453"/>
      <c r="CS1878" s="1453"/>
      <c r="CT1878" s="1453"/>
      <c r="CU1878" s="1453"/>
      <c r="CV1878" s="1453"/>
      <c r="CW1878" s="1453"/>
      <c r="CX1878" s="1453"/>
      <c r="CY1878" s="1453"/>
      <c r="CZ1878" s="1453"/>
      <c r="DA1878" s="1453"/>
      <c r="DB1878" s="1453"/>
      <c r="DC1878" s="1453"/>
      <c r="DD1878" s="1453"/>
      <c r="DE1878" s="1453"/>
      <c r="DF1878" s="1453"/>
      <c r="DG1878" s="1453"/>
      <c r="DH1878" s="1453"/>
      <c r="DI1878" s="1453"/>
      <c r="DJ1878" s="1453"/>
      <c r="DK1878" s="1453"/>
      <c r="DL1878" s="1453"/>
      <c r="DM1878" s="1453"/>
      <c r="DN1878" s="1453"/>
      <c r="DO1878" s="1453"/>
      <c r="DP1878" s="1453"/>
      <c r="DQ1878" s="1453"/>
      <c r="DR1878" s="1453"/>
      <c r="DS1878" s="1453"/>
      <c r="DT1878" s="1453"/>
    </row>
    <row r="1879" spans="1:124" s="1543" customFormat="1" ht="21.9" customHeight="1" x14ac:dyDescent="0.3">
      <c r="A1879" s="1453"/>
      <c r="B1879" s="1453"/>
      <c r="C1879" s="1514"/>
      <c r="D1879" s="1514"/>
      <c r="E1879" s="1514"/>
      <c r="F1879" s="1848"/>
      <c r="G1879" s="1930"/>
      <c r="H1879" s="1516"/>
      <c r="I1879" s="1537"/>
      <c r="J1879" s="1537"/>
      <c r="K1879" s="1453"/>
      <c r="L1879" s="1453"/>
      <c r="M1879" s="1453"/>
      <c r="N1879" s="1514"/>
      <c r="O1879" s="1453"/>
      <c r="P1879" s="1453"/>
      <c r="Q1879" s="1453"/>
      <c r="R1879" s="1453"/>
      <c r="S1879" s="1453"/>
      <c r="T1879" s="1452"/>
      <c r="U1879"/>
      <c r="V1879"/>
      <c r="W1879" s="1453"/>
      <c r="X1879" s="1453"/>
      <c r="Y1879" s="1453"/>
      <c r="Z1879" s="1453"/>
      <c r="AA1879" s="1453"/>
      <c r="AB1879" s="1453"/>
      <c r="AC1879" s="1453"/>
      <c r="AD1879" s="1453"/>
      <c r="AE1879" s="1453"/>
      <c r="AF1879" s="1453"/>
      <c r="AG1879" s="1453"/>
      <c r="AH1879" s="1453"/>
      <c r="AI1879" s="1453"/>
      <c r="AJ1879" s="1453"/>
      <c r="AK1879" s="1453"/>
      <c r="AL1879" s="1453"/>
      <c r="AM1879" s="1453"/>
      <c r="AN1879" s="1453"/>
      <c r="AO1879" s="1453"/>
      <c r="AP1879" s="1453"/>
      <c r="AQ1879" s="1453"/>
      <c r="AR1879" s="1454"/>
      <c r="AS1879" s="1453"/>
      <c r="AT1879" s="1453"/>
      <c r="AU1879" s="1453"/>
      <c r="AV1879" s="1453"/>
      <c r="AW1879" s="1453"/>
      <c r="AX1879" s="1453"/>
      <c r="AY1879" s="1453"/>
      <c r="AZ1879" s="1453"/>
      <c r="BA1879" s="1453"/>
      <c r="BB1879" s="1453"/>
      <c r="BC1879" s="1453"/>
      <c r="BD1879" s="1453"/>
      <c r="BE1879" s="1453"/>
      <c r="BF1879" s="1453"/>
      <c r="BG1879" s="1453"/>
      <c r="BH1879" s="1453"/>
      <c r="BI1879" s="1453"/>
      <c r="BJ1879" s="1453"/>
      <c r="BK1879" s="1453"/>
      <c r="BL1879" s="1453"/>
      <c r="BM1879" s="1453"/>
      <c r="BN1879" s="1453"/>
      <c r="BO1879" s="1453"/>
      <c r="BP1879" s="1453"/>
      <c r="BQ1879" s="1453"/>
      <c r="BR1879" s="1453"/>
      <c r="BS1879" s="1453"/>
      <c r="BT1879" s="1453"/>
      <c r="BU1879" s="1453"/>
      <c r="BV1879" s="1453"/>
      <c r="BW1879" s="1453"/>
      <c r="BX1879" s="1453"/>
      <c r="BY1879" s="1453"/>
      <c r="BZ1879" s="1453"/>
      <c r="CA1879" s="1453"/>
      <c r="CB1879" s="1453"/>
      <c r="CC1879" s="1453"/>
      <c r="CD1879" s="1453"/>
      <c r="CE1879" s="1453"/>
      <c r="CF1879" s="1453"/>
      <c r="CG1879" s="1453"/>
      <c r="CH1879" s="1453"/>
      <c r="CI1879" s="1453"/>
      <c r="CJ1879" s="1453"/>
      <c r="CK1879" s="1453"/>
      <c r="CL1879" s="1453"/>
      <c r="CM1879" s="1453"/>
      <c r="CN1879" s="1453"/>
      <c r="CO1879" s="1453"/>
      <c r="CP1879" s="1453"/>
      <c r="CQ1879" s="1453"/>
      <c r="CR1879" s="1453"/>
      <c r="CS1879" s="1453"/>
      <c r="CT1879" s="1453"/>
      <c r="CU1879" s="1453"/>
      <c r="CV1879" s="1453"/>
      <c r="CW1879" s="1453"/>
      <c r="CX1879" s="1453"/>
      <c r="CY1879" s="1453"/>
      <c r="CZ1879" s="1453"/>
      <c r="DA1879" s="1453"/>
      <c r="DB1879" s="1453"/>
      <c r="DC1879" s="1453"/>
      <c r="DD1879" s="1453"/>
      <c r="DE1879" s="1453"/>
      <c r="DF1879" s="1453"/>
      <c r="DG1879" s="1453"/>
      <c r="DH1879" s="1453"/>
      <c r="DI1879" s="1453"/>
      <c r="DJ1879" s="1453"/>
      <c r="DK1879" s="1453"/>
      <c r="DL1879" s="1453"/>
      <c r="DM1879" s="1453"/>
      <c r="DN1879" s="1453"/>
      <c r="DO1879" s="1453"/>
      <c r="DP1879" s="1453"/>
      <c r="DQ1879" s="1453"/>
      <c r="DR1879" s="1453"/>
      <c r="DS1879" s="1453"/>
      <c r="DT1879" s="1453"/>
    </row>
    <row r="1880" spans="1:124" s="1543" customFormat="1" ht="21.9" customHeight="1" x14ac:dyDescent="0.3">
      <c r="A1880" s="1453"/>
      <c r="B1880" s="1453"/>
      <c r="C1880" s="1514"/>
      <c r="D1880" s="1514"/>
      <c r="E1880" s="1514"/>
      <c r="F1880" s="1848"/>
      <c r="G1880" s="1930"/>
      <c r="H1880" s="1516"/>
      <c r="I1880" s="1537"/>
      <c r="J1880" s="1537"/>
      <c r="K1880" s="1453"/>
      <c r="L1880" s="1453"/>
      <c r="M1880" s="1453"/>
      <c r="N1880" s="1514"/>
      <c r="O1880" s="1453"/>
      <c r="P1880" s="1453"/>
      <c r="Q1880" s="1453"/>
      <c r="R1880" s="1453"/>
      <c r="S1880" s="1453"/>
      <c r="T1880" s="1452"/>
      <c r="U1880"/>
      <c r="V1880"/>
      <c r="W1880" s="1453"/>
      <c r="X1880" s="1453"/>
      <c r="Y1880" s="1453"/>
      <c r="Z1880" s="1453"/>
      <c r="AA1880" s="1453"/>
      <c r="AB1880" s="1453"/>
      <c r="AC1880" s="1453"/>
      <c r="AD1880" s="1453"/>
      <c r="AE1880" s="1453"/>
      <c r="AF1880" s="1453"/>
      <c r="AG1880" s="1453"/>
      <c r="AH1880" s="1453"/>
      <c r="AI1880" s="1453"/>
      <c r="AJ1880" s="1453"/>
      <c r="AK1880" s="1453"/>
      <c r="AL1880" s="1453"/>
      <c r="AM1880" s="1453"/>
      <c r="AN1880" s="1453"/>
      <c r="AO1880" s="1453"/>
      <c r="AP1880" s="1453"/>
      <c r="AQ1880" s="1453"/>
      <c r="AR1880" s="1454"/>
      <c r="AS1880" s="1453"/>
      <c r="AT1880" s="1453"/>
      <c r="AU1880" s="1453"/>
      <c r="AV1880" s="1453"/>
      <c r="AW1880" s="1453"/>
      <c r="AX1880" s="1453"/>
      <c r="AY1880" s="1453"/>
      <c r="AZ1880" s="1453"/>
      <c r="BA1880" s="1453"/>
      <c r="BB1880" s="1453"/>
      <c r="BC1880" s="1453"/>
      <c r="BD1880" s="1453"/>
      <c r="BE1880" s="1453"/>
      <c r="BF1880" s="1453"/>
      <c r="BG1880" s="1453"/>
      <c r="BH1880" s="1453"/>
      <c r="BI1880" s="1453"/>
      <c r="BJ1880" s="1453"/>
      <c r="BK1880" s="1453"/>
      <c r="BL1880" s="1453"/>
      <c r="BM1880" s="1453"/>
      <c r="BN1880" s="1453"/>
      <c r="BO1880" s="1453"/>
      <c r="BP1880" s="1453"/>
      <c r="BQ1880" s="1453"/>
      <c r="BR1880" s="1453"/>
      <c r="BS1880" s="1453"/>
      <c r="BT1880" s="1453"/>
      <c r="BU1880" s="1453"/>
      <c r="BV1880" s="1453"/>
      <c r="BW1880" s="1453"/>
      <c r="BX1880" s="1453"/>
      <c r="BY1880" s="1453"/>
      <c r="BZ1880" s="1453"/>
      <c r="CA1880" s="1453"/>
      <c r="CB1880" s="1453"/>
      <c r="CC1880" s="1453"/>
      <c r="CD1880" s="1453"/>
      <c r="CE1880" s="1453"/>
      <c r="CF1880" s="1453"/>
      <c r="CG1880" s="1453"/>
      <c r="CH1880" s="1453"/>
      <c r="CI1880" s="1453"/>
      <c r="CJ1880" s="1453"/>
      <c r="CK1880" s="1453"/>
      <c r="CL1880" s="1453"/>
      <c r="CM1880" s="1453"/>
      <c r="CN1880" s="1453"/>
      <c r="CO1880" s="1453"/>
      <c r="CP1880" s="1453"/>
      <c r="CQ1880" s="1453"/>
      <c r="CR1880" s="1453"/>
      <c r="CS1880" s="1453"/>
      <c r="CT1880" s="1453"/>
      <c r="CU1880" s="1453"/>
      <c r="CV1880" s="1453"/>
      <c r="CW1880" s="1453"/>
      <c r="CX1880" s="1453"/>
      <c r="CY1880" s="1453"/>
      <c r="CZ1880" s="1453"/>
      <c r="DA1880" s="1453"/>
      <c r="DB1880" s="1453"/>
      <c r="DC1880" s="1453"/>
      <c r="DD1880" s="1453"/>
      <c r="DE1880" s="1453"/>
      <c r="DF1880" s="1453"/>
      <c r="DG1880" s="1453"/>
      <c r="DH1880" s="1453"/>
      <c r="DI1880" s="1453"/>
      <c r="DJ1880" s="1453"/>
      <c r="DK1880" s="1453"/>
      <c r="DL1880" s="1453"/>
      <c r="DM1880" s="1453"/>
      <c r="DN1880" s="1453"/>
      <c r="DO1880" s="1453"/>
      <c r="DP1880" s="1453"/>
      <c r="DQ1880" s="1453"/>
      <c r="DR1880" s="1453"/>
      <c r="DS1880" s="1453"/>
      <c r="DT1880" s="1453"/>
    </row>
    <row r="1881" spans="1:124" s="1543" customFormat="1" ht="21.9" customHeight="1" x14ac:dyDescent="0.3">
      <c r="A1881" s="1453"/>
      <c r="B1881" s="1453"/>
      <c r="C1881" s="1514"/>
      <c r="D1881" s="1514"/>
      <c r="E1881" s="1514"/>
      <c r="F1881" s="1848"/>
      <c r="G1881" s="1930"/>
      <c r="H1881" s="1516"/>
      <c r="I1881" s="1537"/>
      <c r="J1881" s="1537"/>
      <c r="K1881" s="1453"/>
      <c r="L1881" s="1453"/>
      <c r="M1881" s="1453"/>
      <c r="N1881" s="1514"/>
      <c r="O1881" s="1453"/>
      <c r="P1881" s="1453"/>
      <c r="Q1881" s="1453"/>
      <c r="R1881" s="1453"/>
      <c r="S1881" s="1453"/>
      <c r="T1881" s="1452"/>
      <c r="U1881"/>
      <c r="V1881"/>
      <c r="W1881" s="1453"/>
      <c r="X1881" s="1453"/>
      <c r="Y1881" s="1453"/>
      <c r="Z1881" s="1453"/>
      <c r="AA1881" s="1453"/>
      <c r="AB1881" s="1453"/>
      <c r="AC1881" s="1453"/>
      <c r="AD1881" s="1453"/>
      <c r="AE1881" s="1453"/>
      <c r="AF1881" s="1453"/>
      <c r="AG1881" s="1453"/>
      <c r="AH1881" s="1453"/>
      <c r="AI1881" s="1453"/>
      <c r="AJ1881" s="1453"/>
      <c r="AK1881" s="1453"/>
      <c r="AL1881" s="1453"/>
      <c r="AM1881" s="1453"/>
      <c r="AN1881" s="1453"/>
      <c r="AO1881" s="1453"/>
      <c r="AP1881" s="1453"/>
      <c r="AQ1881" s="1453"/>
      <c r="AR1881" s="1454"/>
      <c r="AS1881" s="1453"/>
      <c r="AT1881" s="1453"/>
      <c r="AU1881" s="1453"/>
      <c r="AV1881" s="1453"/>
      <c r="AW1881" s="1453"/>
      <c r="AX1881" s="1453"/>
      <c r="AY1881" s="1453"/>
      <c r="AZ1881" s="1453"/>
      <c r="BA1881" s="1453"/>
      <c r="BB1881" s="1453"/>
      <c r="BC1881" s="1453"/>
      <c r="BD1881" s="1453"/>
      <c r="BE1881" s="1453"/>
      <c r="BF1881" s="1453"/>
      <c r="BG1881" s="1453"/>
      <c r="BH1881" s="1453"/>
      <c r="BI1881" s="1453"/>
      <c r="BJ1881" s="1453"/>
      <c r="BK1881" s="1453"/>
      <c r="BL1881" s="1453"/>
      <c r="BM1881" s="1453"/>
      <c r="BN1881" s="1453"/>
      <c r="BO1881" s="1453"/>
      <c r="BP1881" s="1453"/>
      <c r="BQ1881" s="1453"/>
      <c r="BR1881" s="1453"/>
      <c r="BS1881" s="1453"/>
      <c r="BT1881" s="1453"/>
      <c r="BU1881" s="1453"/>
      <c r="BV1881" s="1453"/>
      <c r="BW1881" s="1453"/>
      <c r="BX1881" s="1453"/>
      <c r="BY1881" s="1453"/>
      <c r="BZ1881" s="1453"/>
      <c r="CA1881" s="1453"/>
      <c r="CB1881" s="1453"/>
      <c r="CC1881" s="1453"/>
      <c r="CD1881" s="1453"/>
      <c r="CE1881" s="1453"/>
      <c r="CF1881" s="1453"/>
      <c r="CG1881" s="1453"/>
      <c r="CH1881" s="1453"/>
      <c r="CI1881" s="1453"/>
      <c r="CJ1881" s="1453"/>
      <c r="CK1881" s="1453"/>
      <c r="CL1881" s="1453"/>
      <c r="CM1881" s="1453"/>
      <c r="CN1881" s="1453"/>
      <c r="CO1881" s="1453"/>
      <c r="CP1881" s="1453"/>
      <c r="CQ1881" s="1453"/>
      <c r="CR1881" s="1453"/>
      <c r="CS1881" s="1453"/>
      <c r="CT1881" s="1453"/>
      <c r="CU1881" s="1453"/>
      <c r="CV1881" s="1453"/>
      <c r="CW1881" s="1453"/>
      <c r="CX1881" s="1453"/>
      <c r="CY1881" s="1453"/>
      <c r="CZ1881" s="1453"/>
      <c r="DA1881" s="1453"/>
      <c r="DB1881" s="1453"/>
      <c r="DC1881" s="1453"/>
      <c r="DD1881" s="1453"/>
      <c r="DE1881" s="1453"/>
      <c r="DF1881" s="1453"/>
      <c r="DG1881" s="1453"/>
      <c r="DH1881" s="1453"/>
      <c r="DI1881" s="1453"/>
      <c r="DJ1881" s="1453"/>
      <c r="DK1881" s="1453"/>
      <c r="DL1881" s="1453"/>
      <c r="DM1881" s="1453"/>
      <c r="DN1881" s="1453"/>
      <c r="DO1881" s="1453"/>
      <c r="DP1881" s="1453"/>
      <c r="DQ1881" s="1453"/>
      <c r="DR1881" s="1453"/>
      <c r="DS1881" s="1453"/>
      <c r="DT1881" s="1453"/>
    </row>
  </sheetData>
  <sheetProtection formatCells="0" formatColumns="0" formatRows="0" insertColumns="0" insertRows="0" insertHyperlinks="0" deleteColumns="0" deleteRows="0" sort="0" autoFilter="0" pivotTables="0"/>
  <autoFilter ref="K1:AH44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C1:H3"/>
    <mergeCell ref="L1:T3"/>
    <mergeCell ref="W1:AH3"/>
    <mergeCell ref="AM1:AV3"/>
    <mergeCell ref="C244:D244"/>
    <mergeCell ref="C245:D245"/>
    <mergeCell ref="D222:D223"/>
    <mergeCell ref="H222:H223"/>
    <mergeCell ref="D225:D226"/>
    <mergeCell ref="D229:D230"/>
    <mergeCell ref="D232:D234"/>
    <mergeCell ref="C243:D243"/>
    <mergeCell ref="D213:D214"/>
    <mergeCell ref="H213:H214"/>
    <mergeCell ref="D215:D217"/>
    <mergeCell ref="H215:H217"/>
    <mergeCell ref="D220:D221"/>
    <mergeCell ref="H220:H221"/>
    <mergeCell ref="C206:C207"/>
    <mergeCell ref="D206:D207"/>
    <mergeCell ref="D208:D210"/>
    <mergeCell ref="H208:H210"/>
    <mergeCell ref="D211:D212"/>
    <mergeCell ref="H211:H212"/>
    <mergeCell ref="C200:C204"/>
    <mergeCell ref="D200:D204"/>
    <mergeCell ref="H200:H204"/>
    <mergeCell ref="C198:C199"/>
    <mergeCell ref="D198:D199"/>
    <mergeCell ref="H198:H199"/>
    <mergeCell ref="D195:D197"/>
    <mergeCell ref="C196:C197"/>
    <mergeCell ref="H196:H197"/>
    <mergeCell ref="C190:C191"/>
    <mergeCell ref="D190:D191"/>
    <mergeCell ref="H190:H191"/>
    <mergeCell ref="D192:D194"/>
    <mergeCell ref="H192:H194"/>
    <mergeCell ref="C193:C194"/>
    <mergeCell ref="D186:D187"/>
    <mergeCell ref="F186:F187"/>
    <mergeCell ref="H186:H187"/>
    <mergeCell ref="C188:C189"/>
    <mergeCell ref="D188:D189"/>
    <mergeCell ref="H188:H189"/>
    <mergeCell ref="D182:D183"/>
    <mergeCell ref="D184:D185"/>
    <mergeCell ref="H184:H185"/>
    <mergeCell ref="C175:C177"/>
    <mergeCell ref="D175:D177"/>
    <mergeCell ref="H175:H177"/>
    <mergeCell ref="C178:C181"/>
    <mergeCell ref="D178:D180"/>
    <mergeCell ref="H178:H181"/>
    <mergeCell ref="C172:C174"/>
    <mergeCell ref="D172:D174"/>
    <mergeCell ref="H172:H174"/>
    <mergeCell ref="C170:C171"/>
    <mergeCell ref="D170:D171"/>
    <mergeCell ref="H170:H171"/>
    <mergeCell ref="D165:D166"/>
    <mergeCell ref="H165:H166"/>
    <mergeCell ref="C167:C169"/>
    <mergeCell ref="D167:D169"/>
    <mergeCell ref="H167:H169"/>
    <mergeCell ref="C159:C164"/>
    <mergeCell ref="D159:D164"/>
    <mergeCell ref="H159:H164"/>
    <mergeCell ref="C155:C158"/>
    <mergeCell ref="D155:D158"/>
    <mergeCell ref="H155:H158"/>
    <mergeCell ref="C152:C154"/>
    <mergeCell ref="D152:D154"/>
    <mergeCell ref="H152:H154"/>
    <mergeCell ref="C145:C151"/>
    <mergeCell ref="D145:D151"/>
    <mergeCell ref="H145:H151"/>
    <mergeCell ref="D121:D122"/>
    <mergeCell ref="D123:D124"/>
    <mergeCell ref="C141:C144"/>
    <mergeCell ref="D141:D144"/>
    <mergeCell ref="H141:H144"/>
    <mergeCell ref="D105:D106"/>
    <mergeCell ref="D107:D108"/>
    <mergeCell ref="D109:D110"/>
    <mergeCell ref="D112:D114"/>
    <mergeCell ref="D115:D117"/>
    <mergeCell ref="D119:D120"/>
    <mergeCell ref="D92:D95"/>
    <mergeCell ref="D96:D97"/>
    <mergeCell ref="D98:D101"/>
    <mergeCell ref="H98:H101"/>
    <mergeCell ref="D102:D104"/>
    <mergeCell ref="H103:H104"/>
    <mergeCell ref="D88:D89"/>
    <mergeCell ref="H88:H89"/>
    <mergeCell ref="D90:D91"/>
    <mergeCell ref="E90:E91"/>
    <mergeCell ref="H90:H91"/>
    <mergeCell ref="D81:D83"/>
    <mergeCell ref="H81:H83"/>
    <mergeCell ref="D84:D87"/>
    <mergeCell ref="H84:H87"/>
    <mergeCell ref="D74:D76"/>
    <mergeCell ref="H74:H76"/>
    <mergeCell ref="D77:D80"/>
    <mergeCell ref="H77:H80"/>
    <mergeCell ref="D65:D69"/>
    <mergeCell ref="H66:H69"/>
    <mergeCell ref="H70:H72"/>
    <mergeCell ref="D70:D72"/>
    <mergeCell ref="D62:D64"/>
    <mergeCell ref="H62:H64"/>
    <mergeCell ref="C60:C61"/>
    <mergeCell ref="D60:D61"/>
    <mergeCell ref="H60:H61"/>
    <mergeCell ref="C57:C59"/>
    <mergeCell ref="D57:D59"/>
    <mergeCell ref="H57:H59"/>
    <mergeCell ref="D53:D56"/>
    <mergeCell ref="H53:H56"/>
    <mergeCell ref="C54:C56"/>
    <mergeCell ref="P50:Q50"/>
    <mergeCell ref="AA50:AE50"/>
    <mergeCell ref="D51:D52"/>
    <mergeCell ref="L48:P48"/>
    <mergeCell ref="AA48:AE48"/>
    <mergeCell ref="L49:P49"/>
    <mergeCell ref="AA49:AE49"/>
    <mergeCell ref="AA46:AE46"/>
    <mergeCell ref="L47:P47"/>
    <mergeCell ref="AA47:AE47"/>
    <mergeCell ref="AC32:AC33"/>
    <mergeCell ref="AD42:AD43"/>
    <mergeCell ref="C43:C47"/>
    <mergeCell ref="D43:D47"/>
    <mergeCell ref="H43:H47"/>
    <mergeCell ref="AA40:AA41"/>
    <mergeCell ref="AB40:AB41"/>
    <mergeCell ref="AC40:AC41"/>
    <mergeCell ref="AD40:AD41"/>
    <mergeCell ref="N42:N43"/>
    <mergeCell ref="O42:O43"/>
    <mergeCell ref="AA42:AA43"/>
    <mergeCell ref="AB42:AB43"/>
    <mergeCell ref="AC42:AC43"/>
    <mergeCell ref="C40:C42"/>
    <mergeCell ref="D40:D42"/>
    <mergeCell ref="H40:H42"/>
    <mergeCell ref="N40:N41"/>
    <mergeCell ref="O40:O41"/>
    <mergeCell ref="D33:D36"/>
    <mergeCell ref="H33:H36"/>
    <mergeCell ref="C32:C34"/>
    <mergeCell ref="L32:L43"/>
    <mergeCell ref="M32:M43"/>
    <mergeCell ref="N32:N33"/>
    <mergeCell ref="O32:O33"/>
    <mergeCell ref="W32:W43"/>
    <mergeCell ref="D37:D39"/>
    <mergeCell ref="H37:H39"/>
    <mergeCell ref="N38:N39"/>
    <mergeCell ref="O38:O39"/>
    <mergeCell ref="C35:C36"/>
    <mergeCell ref="N36:N37"/>
    <mergeCell ref="O36:O37"/>
    <mergeCell ref="C37:C38"/>
    <mergeCell ref="N34:N35"/>
    <mergeCell ref="O34:O35"/>
    <mergeCell ref="X32:X43"/>
    <mergeCell ref="Y32:Y43"/>
    <mergeCell ref="N28:N29"/>
    <mergeCell ref="O28:O29"/>
    <mergeCell ref="AA28:AA29"/>
    <mergeCell ref="AB28:AB29"/>
    <mergeCell ref="AC28:AC29"/>
    <mergeCell ref="AD28:AD29"/>
    <mergeCell ref="AD32:AD33"/>
    <mergeCell ref="AA38:AA39"/>
    <mergeCell ref="AB38:AB39"/>
    <mergeCell ref="AC38:AC39"/>
    <mergeCell ref="AD38:AD39"/>
    <mergeCell ref="AD34:AD35"/>
    <mergeCell ref="AA36:AA37"/>
    <mergeCell ref="AB36:AB37"/>
    <mergeCell ref="AC36:AC37"/>
    <mergeCell ref="AD36:AD37"/>
    <mergeCell ref="AA34:AA35"/>
    <mergeCell ref="AB34:AB35"/>
    <mergeCell ref="AC34:AC35"/>
    <mergeCell ref="Z32:Z43"/>
    <mergeCell ref="AA32:AA33"/>
    <mergeCell ref="AB32:AB33"/>
    <mergeCell ref="AD26:AD27"/>
    <mergeCell ref="C27:C31"/>
    <mergeCell ref="D27:D31"/>
    <mergeCell ref="H27:H31"/>
    <mergeCell ref="N24:N25"/>
    <mergeCell ref="O24:O25"/>
    <mergeCell ref="AA24:AA25"/>
    <mergeCell ref="AB24:AB25"/>
    <mergeCell ref="AC24:AC25"/>
    <mergeCell ref="AD24:AD25"/>
    <mergeCell ref="N26:N27"/>
    <mergeCell ref="O26:O27"/>
    <mergeCell ref="N30:N31"/>
    <mergeCell ref="O30:O31"/>
    <mergeCell ref="AA30:AA31"/>
    <mergeCell ref="AB30:AB31"/>
    <mergeCell ref="AC30:AC31"/>
    <mergeCell ref="AD30:AD31"/>
    <mergeCell ref="D23:D26"/>
    <mergeCell ref="H23:H26"/>
    <mergeCell ref="AA26:AA27"/>
    <mergeCell ref="AB26:AB27"/>
    <mergeCell ref="AC26:AC27"/>
    <mergeCell ref="N22:N23"/>
    <mergeCell ref="AC22:AC23"/>
    <mergeCell ref="L20:L31"/>
    <mergeCell ref="M20:M31"/>
    <mergeCell ref="N20:N21"/>
    <mergeCell ref="O20:O21"/>
    <mergeCell ref="W20:W31"/>
    <mergeCell ref="X20:X31"/>
    <mergeCell ref="Y20:Y31"/>
    <mergeCell ref="Z20:Z31"/>
    <mergeCell ref="AA20:AA21"/>
    <mergeCell ref="AB20:AB21"/>
    <mergeCell ref="AC20:AC21"/>
    <mergeCell ref="AD20:AD21"/>
    <mergeCell ref="C14:C17"/>
    <mergeCell ref="D14:D17"/>
    <mergeCell ref="H14:H17"/>
    <mergeCell ref="O18:O19"/>
    <mergeCell ref="AA18:AA19"/>
    <mergeCell ref="AB18:AB19"/>
    <mergeCell ref="AC18:AC19"/>
    <mergeCell ref="AD18:AD19"/>
    <mergeCell ref="C19:C22"/>
    <mergeCell ref="D19:D22"/>
    <mergeCell ref="H19:H22"/>
    <mergeCell ref="N16:N17"/>
    <mergeCell ref="O16:O17"/>
    <mergeCell ref="AA16:AA17"/>
    <mergeCell ref="AB16:AB17"/>
    <mergeCell ref="AC16:AC17"/>
    <mergeCell ref="AD16:AD17"/>
    <mergeCell ref="N18:N19"/>
    <mergeCell ref="AD22:AD23"/>
    <mergeCell ref="C23:C26"/>
    <mergeCell ref="O22:O23"/>
    <mergeCell ref="AA22:AA23"/>
    <mergeCell ref="AB22:AB23"/>
    <mergeCell ref="AC10:AC11"/>
    <mergeCell ref="AD10:AD11"/>
    <mergeCell ref="C7:C10"/>
    <mergeCell ref="D7:D10"/>
    <mergeCell ref="H7:H10"/>
    <mergeCell ref="AA14:AA15"/>
    <mergeCell ref="AB14:AB15"/>
    <mergeCell ref="AC14:AC15"/>
    <mergeCell ref="AD14:AD15"/>
    <mergeCell ref="N14:N15"/>
    <mergeCell ref="O14:O15"/>
    <mergeCell ref="C11:C13"/>
    <mergeCell ref="D11:D13"/>
    <mergeCell ref="H11:H13"/>
    <mergeCell ref="N10:N11"/>
    <mergeCell ref="O10:O11"/>
    <mergeCell ref="AA10:AA11"/>
    <mergeCell ref="AB10:AB11"/>
    <mergeCell ref="D4:F4"/>
    <mergeCell ref="W4:AH4"/>
    <mergeCell ref="L5:T5"/>
    <mergeCell ref="AR5:AV5"/>
    <mergeCell ref="AB8:AB9"/>
    <mergeCell ref="AC8:AC9"/>
    <mergeCell ref="AD8:AD9"/>
    <mergeCell ref="AS8:AU8"/>
    <mergeCell ref="AM7:AP7"/>
    <mergeCell ref="L8:L19"/>
    <mergeCell ref="M8:M19"/>
    <mergeCell ref="N8:N9"/>
    <mergeCell ref="O8:O9"/>
    <mergeCell ref="W8:W19"/>
    <mergeCell ref="X8:X19"/>
    <mergeCell ref="Y8:Y19"/>
    <mergeCell ref="Z8:Z19"/>
    <mergeCell ref="AA8:AA9"/>
    <mergeCell ref="N12:N13"/>
    <mergeCell ref="O12:O13"/>
    <mergeCell ref="AA12:AA13"/>
    <mergeCell ref="AB12:AB13"/>
    <mergeCell ref="AC12:AC13"/>
    <mergeCell ref="AD12:AD13"/>
  </mergeCells>
  <printOptions horizontalCentered="1"/>
  <pageMargins left="0.25" right="0.25" top="0.25" bottom="0.25" header="0" footer="0"/>
  <pageSetup paperSize="9" scale="53" orientation="portrait" blackAndWhite="1" r:id="rId1"/>
  <headerFooter alignWithMargins="0"/>
  <colBreaks count="1" manualBreakCount="1">
    <brk id="37" min="3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>
    <tabColor rgb="FF92D050"/>
  </sheetPr>
  <dimension ref="C1:AX1412"/>
  <sheetViews>
    <sheetView zoomScale="80" zoomScaleNormal="80" workbookViewId="0">
      <selection activeCell="N31" sqref="N31"/>
    </sheetView>
  </sheetViews>
  <sheetFormatPr defaultColWidth="8.5546875" defaultRowHeight="21.9" customHeight="1" x14ac:dyDescent="0.3"/>
  <cols>
    <col min="1" max="2" width="8.5546875" style="1453"/>
    <col min="3" max="4" width="17.44140625" style="1453" customWidth="1"/>
    <col min="5" max="5" width="16" style="1453" customWidth="1"/>
    <col min="6" max="6" width="12.44140625" style="1453" customWidth="1"/>
    <col min="7" max="7" width="20.44140625" style="1452" customWidth="1"/>
    <col min="8" max="8" width="17" style="1453" customWidth="1"/>
    <col min="9" max="16384" width="8.5546875" style="1453"/>
  </cols>
  <sheetData>
    <row r="1" spans="3:9" ht="21.9" customHeight="1" x14ac:dyDescent="0.25">
      <c r="C1" s="3531" t="s">
        <v>4880</v>
      </c>
      <c r="D1" s="3531"/>
      <c r="E1" s="3531"/>
      <c r="F1" s="3531"/>
      <c r="G1" s="3532"/>
    </row>
    <row r="2" spans="3:9" ht="21.9" customHeight="1" x14ac:dyDescent="0.25">
      <c r="C2" s="3534"/>
      <c r="D2" s="3534"/>
      <c r="E2" s="3534"/>
      <c r="F2" s="3534"/>
      <c r="G2" s="3535"/>
    </row>
    <row r="3" spans="3:9" ht="21.9" customHeight="1" thickBot="1" x14ac:dyDescent="0.3">
      <c r="C3" s="3537"/>
      <c r="D3" s="3537"/>
      <c r="E3" s="3537"/>
      <c r="F3" s="3537"/>
      <c r="G3" s="3538"/>
    </row>
    <row r="4" spans="3:9" ht="33" customHeight="1" x14ac:dyDescent="0.25">
      <c r="C4" s="1455" t="s">
        <v>41</v>
      </c>
      <c r="D4" s="1456" t="s">
        <v>4882</v>
      </c>
      <c r="E4" s="1456" t="s">
        <v>4881</v>
      </c>
      <c r="F4" s="1462" t="s">
        <v>320</v>
      </c>
      <c r="G4" s="1851" t="s">
        <v>4364</v>
      </c>
    </row>
    <row r="5" spans="3:9" ht="21.9" customHeight="1" x14ac:dyDescent="0.25">
      <c r="C5" s="1463" t="s">
        <v>100</v>
      </c>
      <c r="D5" s="1472">
        <v>33326427.912103213</v>
      </c>
      <c r="E5" s="1471">
        <f>Summary!Q8</f>
        <v>34065933.750493824</v>
      </c>
      <c r="F5" s="1471">
        <f>E5-D5</f>
        <v>739505.83839061111</v>
      </c>
      <c r="G5" s="1503">
        <f>F5/E5*100</f>
        <v>2.1708074811831368</v>
      </c>
      <c r="H5" s="1453">
        <v>34031890.184783347</v>
      </c>
      <c r="I5" s="1473">
        <f>E5-H5</f>
        <v>34043.565710477531</v>
      </c>
    </row>
    <row r="6" spans="3:9" ht="21.9" customHeight="1" x14ac:dyDescent="0.25">
      <c r="C6" s="1463" t="s">
        <v>103</v>
      </c>
      <c r="D6" s="1472">
        <v>26542949.847689323</v>
      </c>
      <c r="E6" s="1471">
        <f>Summary!Q9</f>
        <v>27053236.342225377</v>
      </c>
      <c r="F6" s="1471">
        <f t="shared" ref="F6:F41" si="0">E6-D6</f>
        <v>510286.49453605339</v>
      </c>
      <c r="G6" s="1503">
        <f t="shared" ref="G6:G40" si="1">F6/E6*100</f>
        <v>1.8862308674677319</v>
      </c>
      <c r="H6" s="1453">
        <v>28375284.901634965</v>
      </c>
      <c r="I6" s="1473">
        <f t="shared" ref="I6:I41" si="2">E6-H6</f>
        <v>-1322048.5594095886</v>
      </c>
    </row>
    <row r="7" spans="3:9" ht="21.9" customHeight="1" x14ac:dyDescent="0.25">
      <c r="C7" s="1463" t="s">
        <v>104</v>
      </c>
      <c r="D7" s="1472">
        <v>20914248.216045685</v>
      </c>
      <c r="E7" s="1471">
        <f>Summary!Q10</f>
        <v>20829444.651140355</v>
      </c>
      <c r="F7" s="1471">
        <f t="shared" si="0"/>
        <v>-84803.564905330539</v>
      </c>
      <c r="G7" s="1503">
        <f t="shared" si="1"/>
        <v>-0.40713310568598277</v>
      </c>
      <c r="H7" s="1453">
        <v>21329436.205600664</v>
      </c>
      <c r="I7" s="1473">
        <f t="shared" si="2"/>
        <v>-499991.55446030945</v>
      </c>
    </row>
    <row r="8" spans="3:9" ht="21.9" customHeight="1" x14ac:dyDescent="0.25">
      <c r="C8" s="1463" t="s">
        <v>83</v>
      </c>
      <c r="D8" s="1472">
        <v>16885238.337322619</v>
      </c>
      <c r="E8" s="1471">
        <f>Summary!Q11</f>
        <v>16549505.930382105</v>
      </c>
      <c r="F8" s="1471">
        <f t="shared" si="0"/>
        <v>-335732.40694051422</v>
      </c>
      <c r="G8" s="1503">
        <f t="shared" si="1"/>
        <v>-2.0286551656153438</v>
      </c>
      <c r="H8" s="1453">
        <v>16918091.067331951</v>
      </c>
      <c r="I8" s="1473">
        <f t="shared" si="2"/>
        <v>-368585.13694984652</v>
      </c>
    </row>
    <row r="9" spans="3:9" ht="21.9" customHeight="1" x14ac:dyDescent="0.25">
      <c r="C9" s="1603" t="s">
        <v>353</v>
      </c>
      <c r="D9" s="1859">
        <v>23263785.237123899</v>
      </c>
      <c r="E9" s="1634">
        <f>Summary!Q12</f>
        <v>23310707.977775041</v>
      </c>
      <c r="F9" s="1471">
        <f t="shared" si="0"/>
        <v>46922.740651141852</v>
      </c>
      <c r="G9" s="1503">
        <f t="shared" si="1"/>
        <v>0.20129264497620175</v>
      </c>
      <c r="H9" s="1453">
        <v>23421031.543333288</v>
      </c>
      <c r="I9" s="1473">
        <f t="shared" si="2"/>
        <v>-110323.56555824727</v>
      </c>
    </row>
    <row r="10" spans="3:9" ht="21.9" customHeight="1" x14ac:dyDescent="0.25">
      <c r="C10" s="1463" t="s">
        <v>4381</v>
      </c>
      <c r="D10" s="1472">
        <v>25060986.342323717</v>
      </c>
      <c r="E10" s="1471">
        <f>Summary!Q13</f>
        <v>24957769.32788717</v>
      </c>
      <c r="F10" s="1471">
        <f t="shared" si="0"/>
        <v>-103217.01443654671</v>
      </c>
      <c r="G10" s="1503">
        <f t="shared" si="1"/>
        <v>-0.41356666567638589</v>
      </c>
      <c r="H10" s="1453">
        <v>25550090.743373085</v>
      </c>
      <c r="I10" s="1473">
        <f t="shared" si="2"/>
        <v>-592321.4154859148</v>
      </c>
    </row>
    <row r="11" spans="3:9" ht="21.9" customHeight="1" x14ac:dyDescent="0.25">
      <c r="C11" s="1463" t="s">
        <v>44</v>
      </c>
      <c r="D11" s="1472">
        <v>24559325.770097215</v>
      </c>
      <c r="E11" s="1471">
        <f>Summary!Q14</f>
        <v>24286961.277853929</v>
      </c>
      <c r="F11" s="1471">
        <f t="shared" si="0"/>
        <v>-272364.49224328622</v>
      </c>
      <c r="G11" s="1503">
        <f t="shared" si="1"/>
        <v>-1.1214432679630526</v>
      </c>
      <c r="H11" s="1453">
        <v>24788375.006763235</v>
      </c>
      <c r="I11" s="1473">
        <f t="shared" si="2"/>
        <v>-501413.72890930623</v>
      </c>
    </row>
    <row r="12" spans="3:9" ht="21.9" customHeight="1" x14ac:dyDescent="0.25">
      <c r="C12" s="1463" t="s">
        <v>4385</v>
      </c>
      <c r="D12" s="1472">
        <v>28755390.490101423</v>
      </c>
      <c r="E12" s="1471">
        <f>Summary!Q15</f>
        <v>29006040.998151615</v>
      </c>
      <c r="F12" s="1471">
        <f t="shared" si="0"/>
        <v>250650.50805019215</v>
      </c>
      <c r="G12" s="1503">
        <f t="shared" si="1"/>
        <v>0.86413208912641559</v>
      </c>
      <c r="H12" s="1453">
        <v>29481491.976582076</v>
      </c>
      <c r="I12" s="1473">
        <f t="shared" si="2"/>
        <v>-475450.97843046114</v>
      </c>
    </row>
    <row r="13" spans="3:9" ht="21.9" customHeight="1" x14ac:dyDescent="0.25">
      <c r="C13" s="1463" t="s">
        <v>42</v>
      </c>
      <c r="D13" s="1472">
        <v>19894403.135745078</v>
      </c>
      <c r="E13" s="1471">
        <f>Summary!Q16</f>
        <v>20469030.30087525</v>
      </c>
      <c r="F13" s="1471">
        <f t="shared" si="0"/>
        <v>574627.16513017192</v>
      </c>
      <c r="G13" s="1503">
        <f t="shared" si="1"/>
        <v>2.8073003785899964</v>
      </c>
      <c r="H13" s="1453">
        <v>20094312.83802256</v>
      </c>
      <c r="I13" s="1473">
        <f t="shared" si="2"/>
        <v>374717.46285269037</v>
      </c>
    </row>
    <row r="14" spans="3:9" ht="21.9" customHeight="1" x14ac:dyDescent="0.25">
      <c r="C14" s="1463" t="s">
        <v>4380</v>
      </c>
      <c r="D14" s="1472">
        <v>36106922.296087898</v>
      </c>
      <c r="E14" s="1471">
        <f>Summary!Q17</f>
        <v>35761176.623863295</v>
      </c>
      <c r="F14" s="1471">
        <f t="shared" si="0"/>
        <v>-345745.67222460359</v>
      </c>
      <c r="G14" s="1503">
        <f t="shared" si="1"/>
        <v>-0.96681850225780563</v>
      </c>
      <c r="H14" s="1453">
        <v>36086512.937421493</v>
      </c>
      <c r="I14" s="1473">
        <f t="shared" si="2"/>
        <v>-325336.31355819851</v>
      </c>
    </row>
    <row r="15" spans="3:9" ht="21.9" customHeight="1" x14ac:dyDescent="0.25">
      <c r="C15" s="1603" t="s">
        <v>106</v>
      </c>
      <c r="D15" s="1859">
        <v>18256801.263405263</v>
      </c>
      <c r="E15" s="1471">
        <f>Summary!Q18</f>
        <v>18862155.403123219</v>
      </c>
      <c r="F15" s="1471">
        <f t="shared" si="0"/>
        <v>605354.13971795514</v>
      </c>
      <c r="G15" s="1503">
        <f t="shared" si="1"/>
        <v>3.209358245546635</v>
      </c>
      <c r="H15" s="1453">
        <v>19659362.757565476</v>
      </c>
      <c r="I15" s="1473">
        <f t="shared" si="2"/>
        <v>-797207.35444225743</v>
      </c>
    </row>
    <row r="16" spans="3:9" ht="21.9" customHeight="1" x14ac:dyDescent="0.25">
      <c r="C16" s="1603" t="s">
        <v>113</v>
      </c>
      <c r="D16" s="1859">
        <v>33991693.031839825</v>
      </c>
      <c r="E16" s="1471">
        <f>Summary!Q19</f>
        <v>34087257.547035448</v>
      </c>
      <c r="F16" s="1471">
        <f t="shared" si="0"/>
        <v>95564.51519562304</v>
      </c>
      <c r="G16" s="1503">
        <f t="shared" si="1"/>
        <v>0.28035260702260351</v>
      </c>
      <c r="H16" s="1453">
        <v>33945911.568910703</v>
      </c>
      <c r="I16" s="1473">
        <f t="shared" si="2"/>
        <v>141345.97812474519</v>
      </c>
    </row>
    <row r="17" spans="3:9" ht="21.9" customHeight="1" x14ac:dyDescent="0.25">
      <c r="C17" s="1463" t="s">
        <v>3638</v>
      </c>
      <c r="D17" s="1472">
        <v>35248383.117304616</v>
      </c>
      <c r="E17" s="1471">
        <f>Summary!Q20</f>
        <v>37849772.837709174</v>
      </c>
      <c r="F17" s="1471">
        <f t="shared" si="0"/>
        <v>2601389.7204045579</v>
      </c>
      <c r="G17" s="1503">
        <f t="shared" si="1"/>
        <v>6.872933508897658</v>
      </c>
      <c r="H17" s="1453">
        <v>32545410.124586888</v>
      </c>
      <c r="I17" s="1473">
        <f t="shared" si="2"/>
        <v>5304362.7131222859</v>
      </c>
    </row>
    <row r="18" spans="3:9" ht="21.9" customHeight="1" x14ac:dyDescent="0.25">
      <c r="C18" s="1463" t="s">
        <v>43</v>
      </c>
      <c r="D18" s="1472">
        <v>40610208.519961134</v>
      </c>
      <c r="E18" s="1471">
        <f>Summary!Q21</f>
        <v>43539351.454620644</v>
      </c>
      <c r="F18" s="1471">
        <f t="shared" si="0"/>
        <v>2929142.9346595109</v>
      </c>
      <c r="G18" s="1852">
        <f t="shared" si="1"/>
        <v>6.7275759440570475</v>
      </c>
      <c r="H18" s="1453">
        <v>38848556.690706924</v>
      </c>
      <c r="I18" s="1473">
        <f t="shared" si="2"/>
        <v>4690794.7639137208</v>
      </c>
    </row>
    <row r="19" spans="3:9" ht="21.9" customHeight="1" x14ac:dyDescent="0.25">
      <c r="C19" s="1463" t="s">
        <v>105</v>
      </c>
      <c r="D19" s="1472">
        <v>28248495.43086677</v>
      </c>
      <c r="E19" s="1471">
        <f>Summary!Q22</f>
        <v>29668920.440876585</v>
      </c>
      <c r="F19" s="1471">
        <f t="shared" si="0"/>
        <v>1420425.0100098141</v>
      </c>
      <c r="G19" s="1852">
        <f t="shared" si="1"/>
        <v>4.7875857594495166</v>
      </c>
      <c r="H19" s="1453">
        <v>29132056.378287852</v>
      </c>
      <c r="I19" s="1473">
        <f t="shared" si="2"/>
        <v>536864.06258873269</v>
      </c>
    </row>
    <row r="20" spans="3:9" ht="21.9" customHeight="1" x14ac:dyDescent="0.25">
      <c r="C20" s="1463" t="s">
        <v>2910</v>
      </c>
      <c r="D20" s="1472">
        <v>19358621.169190865</v>
      </c>
      <c r="E20" s="1471">
        <f>Summary!Q23</f>
        <v>18314637.974293068</v>
      </c>
      <c r="F20" s="1471">
        <f t="shared" si="0"/>
        <v>-1043983.194897797</v>
      </c>
      <c r="G20" s="1852">
        <f t="shared" si="1"/>
        <v>-5.7002666193192599</v>
      </c>
      <c r="H20" s="1453">
        <v>19542983.008691564</v>
      </c>
      <c r="I20" s="1473">
        <f t="shared" si="2"/>
        <v>-1228345.0343984962</v>
      </c>
    </row>
    <row r="21" spans="3:9" ht="21.9" customHeight="1" x14ac:dyDescent="0.25">
      <c r="C21" s="1463" t="s">
        <v>90</v>
      </c>
      <c r="D21" s="1472">
        <v>14802303.816072097</v>
      </c>
      <c r="E21" s="1471">
        <f>Summary!Q24</f>
        <v>14965275.109848022</v>
      </c>
      <c r="F21" s="1471">
        <f t="shared" si="0"/>
        <v>162971.29377592541</v>
      </c>
      <c r="G21" s="1852">
        <f t="shared" si="1"/>
        <v>1.088996310322961</v>
      </c>
      <c r="H21" s="1453">
        <v>15301078.259012142</v>
      </c>
      <c r="I21" s="1473">
        <f t="shared" si="2"/>
        <v>-335803.14916411974</v>
      </c>
    </row>
    <row r="22" spans="3:9" ht="21.9" customHeight="1" x14ac:dyDescent="0.25">
      <c r="C22" s="1463" t="s">
        <v>4404</v>
      </c>
      <c r="D22" s="1472">
        <v>26067833.101457693</v>
      </c>
      <c r="E22" s="1471">
        <f>Summary!Q25</f>
        <v>25695577.737818126</v>
      </c>
      <c r="F22" s="1471">
        <f t="shared" si="0"/>
        <v>-372255.36363956705</v>
      </c>
      <c r="G22" s="1852">
        <f t="shared" si="1"/>
        <v>-1.4487137336931353</v>
      </c>
      <c r="H22" s="1453">
        <v>26579332.757324368</v>
      </c>
      <c r="I22" s="1473">
        <f t="shared" si="2"/>
        <v>-883755.01950624213</v>
      </c>
    </row>
    <row r="23" spans="3:9" ht="21.9" customHeight="1" x14ac:dyDescent="0.25">
      <c r="C23" s="1463" t="s">
        <v>82</v>
      </c>
      <c r="D23" s="1472">
        <v>23157371.089595072</v>
      </c>
      <c r="E23" s="1471">
        <f>Summary!Q26</f>
        <v>22692835.424144454</v>
      </c>
      <c r="F23" s="1471">
        <f t="shared" si="0"/>
        <v>-464535.66545061767</v>
      </c>
      <c r="G23" s="1852">
        <f t="shared" si="1"/>
        <v>-2.0470587159697398</v>
      </c>
      <c r="H23" s="1453">
        <v>22930447.219803803</v>
      </c>
      <c r="I23" s="1473">
        <f t="shared" si="2"/>
        <v>-237611.79565934837</v>
      </c>
    </row>
    <row r="24" spans="3:9" ht="21.9" customHeight="1" x14ac:dyDescent="0.25">
      <c r="C24" s="1463" t="s">
        <v>4411</v>
      </c>
      <c r="D24" s="1472">
        <v>19531394.450013306</v>
      </c>
      <c r="E24" s="1471">
        <f>Summary!Q27</f>
        <v>19981049.639864687</v>
      </c>
      <c r="F24" s="1471">
        <f t="shared" si="0"/>
        <v>449655.18985138088</v>
      </c>
      <c r="G24" s="1852">
        <f t="shared" si="1"/>
        <v>2.2504082515978676</v>
      </c>
      <c r="H24" s="1453">
        <v>20216338.784262508</v>
      </c>
      <c r="I24" s="1473">
        <f t="shared" si="2"/>
        <v>-235289.14439782128</v>
      </c>
    </row>
    <row r="25" spans="3:9" ht="21.9" customHeight="1" x14ac:dyDescent="0.25">
      <c r="C25" s="1463" t="s">
        <v>87</v>
      </c>
      <c r="D25" s="1472">
        <v>17151582.818763599</v>
      </c>
      <c r="E25" s="1471">
        <f>Summary!Q28</f>
        <v>17978655.325784288</v>
      </c>
      <c r="F25" s="1471">
        <f t="shared" si="0"/>
        <v>827072.50702068955</v>
      </c>
      <c r="G25" s="1852">
        <f t="shared" si="1"/>
        <v>4.600302369858186</v>
      </c>
      <c r="H25" s="1453">
        <v>16797076.405059017</v>
      </c>
      <c r="I25" s="1473">
        <f t="shared" si="2"/>
        <v>1181578.9207252711</v>
      </c>
    </row>
    <row r="26" spans="3:9" ht="21.9" customHeight="1" x14ac:dyDescent="0.25">
      <c r="C26" s="1463" t="s">
        <v>4414</v>
      </c>
      <c r="D26" s="1472">
        <v>20320381.206867408</v>
      </c>
      <c r="E26" s="1471">
        <f>Summary!Q29</f>
        <v>20428168.253246922</v>
      </c>
      <c r="F26" s="1471">
        <f t="shared" si="0"/>
        <v>107787.04637951404</v>
      </c>
      <c r="G26" s="1503">
        <f t="shared" si="1"/>
        <v>0.52763931177423118</v>
      </c>
      <c r="H26" s="1453">
        <v>18936614.120911997</v>
      </c>
      <c r="I26" s="1473">
        <f t="shared" si="2"/>
        <v>1491554.1323349252</v>
      </c>
    </row>
    <row r="27" spans="3:9" ht="21.9" customHeight="1" x14ac:dyDescent="0.25">
      <c r="C27" s="1603" t="s">
        <v>91</v>
      </c>
      <c r="D27" s="1859">
        <v>14687870.992145546</v>
      </c>
      <c r="E27" s="1471">
        <f>Summary!Q30</f>
        <v>15412155.615539143</v>
      </c>
      <c r="F27" s="1471">
        <f t="shared" si="0"/>
        <v>724284.62339359708</v>
      </c>
      <c r="G27" s="1503">
        <f t="shared" si="1"/>
        <v>4.6994375184178958</v>
      </c>
      <c r="H27" s="1453">
        <v>15837103.804797633</v>
      </c>
      <c r="I27" s="1473">
        <f t="shared" si="2"/>
        <v>-424948.18925848976</v>
      </c>
    </row>
    <row r="28" spans="3:9" ht="21.9" customHeight="1" x14ac:dyDescent="0.25">
      <c r="C28" s="1603" t="s">
        <v>4417</v>
      </c>
      <c r="D28" s="1859">
        <v>15102409.281658562</v>
      </c>
      <c r="E28" s="1634">
        <f>Summary!Q31</f>
        <v>15232677.90358774</v>
      </c>
      <c r="F28" s="1471">
        <f t="shared" si="0"/>
        <v>130268.62192917801</v>
      </c>
      <c r="G28" s="1503">
        <f t="shared" si="1"/>
        <v>0.85519186287327698</v>
      </c>
      <c r="H28" s="1453">
        <v>15168311.680610452</v>
      </c>
      <c r="I28" s="1473">
        <f t="shared" si="2"/>
        <v>64366.222977288067</v>
      </c>
    </row>
    <row r="29" spans="3:9" ht="21.9" customHeight="1" x14ac:dyDescent="0.25">
      <c r="C29" s="1463" t="s">
        <v>85</v>
      </c>
      <c r="D29" s="1472">
        <v>37908086.675485283</v>
      </c>
      <c r="E29" s="1471">
        <f>Summary!Q32</f>
        <v>41030120.992748514</v>
      </c>
      <c r="F29" s="1471">
        <f t="shared" si="0"/>
        <v>3122034.3172632307</v>
      </c>
      <c r="G29" s="1503">
        <f t="shared" si="1"/>
        <v>7.6091277376808266</v>
      </c>
      <c r="H29" s="1453">
        <v>38787299.894195363</v>
      </c>
      <c r="I29" s="1473">
        <f t="shared" si="2"/>
        <v>2242821.0985531509</v>
      </c>
    </row>
    <row r="30" spans="3:9" ht="21.9" customHeight="1" x14ac:dyDescent="0.25">
      <c r="C30" s="1463" t="s">
        <v>92</v>
      </c>
      <c r="D30" s="1472">
        <v>20926873.063265059</v>
      </c>
      <c r="E30" s="1471">
        <f>Summary!Q33</f>
        <v>21380256.212506011</v>
      </c>
      <c r="F30" s="1471">
        <f t="shared" si="0"/>
        <v>453383.14924095199</v>
      </c>
      <c r="G30" s="1852">
        <f t="shared" si="1"/>
        <v>2.1205692987708602</v>
      </c>
      <c r="H30" s="1453">
        <v>21298139.082044754</v>
      </c>
      <c r="I30" s="1473">
        <f t="shared" si="2"/>
        <v>82117.130461256951</v>
      </c>
    </row>
    <row r="31" spans="3:9" ht="21.9" customHeight="1" x14ac:dyDescent="0.25">
      <c r="C31" s="1463" t="s">
        <v>94</v>
      </c>
      <c r="D31" s="1472">
        <v>70614491.347885817</v>
      </c>
      <c r="E31" s="1471">
        <f>Summary!Q34</f>
        <v>73920113.827667668</v>
      </c>
      <c r="F31" s="1471">
        <f t="shared" si="0"/>
        <v>3305622.4797818512</v>
      </c>
      <c r="G31" s="1852">
        <f t="shared" si="1"/>
        <v>4.4718849966713456</v>
      </c>
      <c r="H31" s="1453">
        <v>65449426.765849799</v>
      </c>
      <c r="I31" s="1473">
        <f t="shared" si="2"/>
        <v>8470687.0618178695</v>
      </c>
    </row>
    <row r="32" spans="3:9" ht="21.9" customHeight="1" x14ac:dyDescent="0.25">
      <c r="C32" s="1463" t="s">
        <v>110</v>
      </c>
      <c r="D32" s="1472">
        <v>23789745.400051329</v>
      </c>
      <c r="E32" s="1471">
        <f>Summary!Q35</f>
        <v>23926416.214164298</v>
      </c>
      <c r="F32" s="1471">
        <f t="shared" si="0"/>
        <v>136670.81411296874</v>
      </c>
      <c r="G32" s="1852">
        <f t="shared" si="1"/>
        <v>0.57121305961425362</v>
      </c>
      <c r="H32" s="1453">
        <v>24044863.449919339</v>
      </c>
      <c r="I32" s="1473">
        <f t="shared" si="2"/>
        <v>-118447.23575504124</v>
      </c>
    </row>
    <row r="33" spans="3:50" ht="21.9" customHeight="1" x14ac:dyDescent="0.25">
      <c r="C33" s="1463" t="s">
        <v>86</v>
      </c>
      <c r="D33" s="1472">
        <v>16221258.137256674</v>
      </c>
      <c r="E33" s="1471">
        <f>Summary!Q36</f>
        <v>16483181.551376974</v>
      </c>
      <c r="F33" s="1471">
        <f t="shared" si="0"/>
        <v>261923.41412029974</v>
      </c>
      <c r="G33" s="1852">
        <f t="shared" si="1"/>
        <v>1.589034333595744</v>
      </c>
      <c r="H33" s="1453">
        <v>16101783.076555584</v>
      </c>
      <c r="I33" s="1473">
        <f t="shared" si="2"/>
        <v>381398.47482139058</v>
      </c>
    </row>
    <row r="34" spans="3:50" ht="21.9" customHeight="1" x14ac:dyDescent="0.25">
      <c r="C34" s="1463" t="s">
        <v>93</v>
      </c>
      <c r="D34" s="1472">
        <v>29718071.161506385</v>
      </c>
      <c r="E34" s="1471">
        <f>Summary!Q37</f>
        <v>30258121.285526767</v>
      </c>
      <c r="F34" s="1471">
        <f t="shared" si="0"/>
        <v>540050.12402038276</v>
      </c>
      <c r="G34" s="1852">
        <f t="shared" si="1"/>
        <v>1.7848104940960181</v>
      </c>
      <c r="H34" s="1453">
        <v>30052481.210045081</v>
      </c>
      <c r="I34" s="1473">
        <f t="shared" si="2"/>
        <v>205640.07548168674</v>
      </c>
    </row>
    <row r="35" spans="3:50" ht="21.9" customHeight="1" x14ac:dyDescent="0.25">
      <c r="C35" s="1463" t="s">
        <v>4429</v>
      </c>
      <c r="D35" s="1472">
        <v>30810293.957926847</v>
      </c>
      <c r="E35" s="1471">
        <f>Summary!Q38</f>
        <v>33520928.763590448</v>
      </c>
      <c r="F35" s="1471">
        <f t="shared" si="0"/>
        <v>2710634.8056636006</v>
      </c>
      <c r="G35" s="1852">
        <f t="shared" si="1"/>
        <v>8.086395292864978</v>
      </c>
      <c r="H35" s="1453">
        <v>30519764.200164288</v>
      </c>
      <c r="I35" s="1473">
        <f t="shared" si="2"/>
        <v>3001164.5634261593</v>
      </c>
    </row>
    <row r="36" spans="3:50" ht="21.9" customHeight="1" x14ac:dyDescent="0.25">
      <c r="C36" s="1463" t="s">
        <v>4432</v>
      </c>
      <c r="D36" s="1472">
        <v>31744596.433410324</v>
      </c>
      <c r="E36" s="1471">
        <f>Summary!Q39</f>
        <v>33438361.286235504</v>
      </c>
      <c r="F36" s="1471">
        <f t="shared" si="0"/>
        <v>1693764.8528251797</v>
      </c>
      <c r="G36" s="1852">
        <f t="shared" si="1"/>
        <v>5.0653345070543203</v>
      </c>
      <c r="H36" s="1453">
        <v>31800817.885489453</v>
      </c>
      <c r="I36" s="1473">
        <f t="shared" si="2"/>
        <v>1637543.4007460512</v>
      </c>
    </row>
    <row r="37" spans="3:50" ht="21.9" customHeight="1" x14ac:dyDescent="0.25">
      <c r="C37" s="1463" t="s">
        <v>4435</v>
      </c>
      <c r="D37" s="1472">
        <v>24103097.71684454</v>
      </c>
      <c r="E37" s="1471">
        <f>Summary!Q40</f>
        <v>24793669.999844626</v>
      </c>
      <c r="F37" s="1471">
        <f t="shared" si="0"/>
        <v>690572.2830000855</v>
      </c>
      <c r="G37" s="1852">
        <f t="shared" si="1"/>
        <v>2.7852765766601442</v>
      </c>
      <c r="H37" s="1453">
        <v>24683428.305256885</v>
      </c>
      <c r="I37" s="1473">
        <f t="shared" si="2"/>
        <v>110241.69458774105</v>
      </c>
    </row>
    <row r="38" spans="3:50" ht="21.9" customHeight="1" x14ac:dyDescent="0.25">
      <c r="C38" s="1463" t="s">
        <v>4437</v>
      </c>
      <c r="D38" s="1472">
        <v>51252886.27333381</v>
      </c>
      <c r="E38" s="1471">
        <f>Summary!Q41</f>
        <v>51140534.255307101</v>
      </c>
      <c r="F38" s="1471">
        <f t="shared" si="0"/>
        <v>-112352.01802670956</v>
      </c>
      <c r="G38" s="1503">
        <f t="shared" si="1"/>
        <v>-0.21969269516391537</v>
      </c>
      <c r="H38" s="1453">
        <v>51179003.446067721</v>
      </c>
      <c r="I38" s="1473">
        <f t="shared" si="2"/>
        <v>-38469.190760619938</v>
      </c>
    </row>
    <row r="39" spans="3:50" ht="21.9" customHeight="1" x14ac:dyDescent="0.25">
      <c r="C39" s="1506" t="s">
        <v>2602</v>
      </c>
      <c r="D39" s="1472">
        <v>33019604.844161354</v>
      </c>
      <c r="E39" s="1471">
        <f>Summary!Q42</f>
        <v>34919255.784189031</v>
      </c>
      <c r="F39" s="1471">
        <f t="shared" si="0"/>
        <v>1899650.9400276765</v>
      </c>
      <c r="G39" s="1503">
        <f t="shared" si="1"/>
        <v>5.4401243593736979</v>
      </c>
      <c r="H39" s="1453">
        <v>33464369.219687529</v>
      </c>
      <c r="I39" s="1473">
        <f t="shared" si="2"/>
        <v>1454886.5645015016</v>
      </c>
    </row>
    <row r="40" spans="3:50" ht="21.9" customHeight="1" x14ac:dyDescent="0.25">
      <c r="C40" s="1463" t="s">
        <v>4441</v>
      </c>
      <c r="D40" s="1472">
        <v>63181001.753192931</v>
      </c>
      <c r="E40" s="1471">
        <f>Summary!Q43</f>
        <v>66619301.595474869</v>
      </c>
      <c r="F40" s="1471">
        <f t="shared" si="0"/>
        <v>3438299.8422819376</v>
      </c>
      <c r="G40" s="1503">
        <f t="shared" si="1"/>
        <v>5.16111661326015</v>
      </c>
      <c r="H40" s="1453">
        <v>65632174.004514158</v>
      </c>
      <c r="I40" s="1473">
        <f t="shared" si="2"/>
        <v>987127.59096071124</v>
      </c>
    </row>
    <row r="41" spans="3:50" ht="21.9" customHeight="1" x14ac:dyDescent="0.25">
      <c r="C41" s="1508" t="s">
        <v>696</v>
      </c>
      <c r="D41" s="1472">
        <v>1015135033.6381023</v>
      </c>
      <c r="E41" s="1472">
        <f>Summary!Q44</f>
        <v>1042428559.6167712</v>
      </c>
      <c r="F41" s="1471">
        <f t="shared" si="0"/>
        <v>27293525.978668928</v>
      </c>
      <c r="G41" s="1503">
        <f>F41/E41*100</f>
        <v>2.6182634509460163</v>
      </c>
      <c r="H41" s="1453">
        <v>1018530651.505168</v>
      </c>
      <c r="I41" s="1473">
        <f t="shared" si="2"/>
        <v>23897908.11160326</v>
      </c>
    </row>
    <row r="42" spans="3:50" s="1543" customFormat="1" ht="21.9" customHeight="1" x14ac:dyDescent="0.3">
      <c r="C42" s="1453"/>
      <c r="D42" s="1453"/>
      <c r="E42" s="1453"/>
      <c r="F42" s="1453"/>
      <c r="G42" s="1452"/>
      <c r="H42" s="1453"/>
      <c r="I42" s="1453"/>
      <c r="J42" s="1453"/>
      <c r="K42" s="1453"/>
      <c r="L42" s="1453"/>
      <c r="M42" s="1453"/>
      <c r="N42" s="1453"/>
      <c r="O42" s="1453"/>
      <c r="P42" s="1453"/>
      <c r="Q42" s="1453"/>
      <c r="R42" s="1453"/>
      <c r="S42" s="1453"/>
      <c r="T42" s="1453"/>
      <c r="U42" s="1453"/>
      <c r="V42" s="1453"/>
      <c r="W42" s="1453"/>
      <c r="X42" s="1453"/>
      <c r="Y42" s="1453"/>
      <c r="Z42" s="1453"/>
      <c r="AA42" s="1453"/>
      <c r="AB42" s="1453"/>
      <c r="AC42" s="1453"/>
      <c r="AD42" s="1453"/>
      <c r="AE42" s="1453"/>
      <c r="AF42" s="1453"/>
      <c r="AG42" s="1453"/>
      <c r="AH42" s="1453"/>
      <c r="AI42" s="1453"/>
      <c r="AJ42" s="1453"/>
      <c r="AK42" s="1453"/>
      <c r="AL42" s="1453"/>
      <c r="AM42" s="1453"/>
      <c r="AN42" s="1453"/>
      <c r="AO42" s="1453"/>
      <c r="AP42" s="1453"/>
      <c r="AQ42" s="1453"/>
      <c r="AR42" s="1453"/>
      <c r="AS42" s="1453"/>
      <c r="AT42" s="1453"/>
      <c r="AU42" s="1453"/>
      <c r="AV42" s="1453"/>
      <c r="AW42" s="1453"/>
      <c r="AX42" s="1453"/>
    </row>
    <row r="43" spans="3:50" s="1543" customFormat="1" ht="21.9" customHeight="1" x14ac:dyDescent="0.3">
      <c r="C43" s="1453"/>
      <c r="D43" s="1453"/>
      <c r="E43" s="1453"/>
      <c r="F43" s="1453"/>
      <c r="G43" s="1452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</row>
    <row r="44" spans="3:50" s="1543" customFormat="1" ht="21.9" customHeight="1" x14ac:dyDescent="0.3">
      <c r="C44" s="1453"/>
      <c r="D44" s="1453"/>
      <c r="E44" s="1453"/>
      <c r="F44" s="1453"/>
      <c r="G44" s="1452"/>
      <c r="H44" s="1453"/>
      <c r="I44" s="1453"/>
      <c r="J44" s="1453"/>
      <c r="K44" s="1453"/>
      <c r="L44" s="1453"/>
      <c r="M44" s="1453"/>
      <c r="N44" s="1453"/>
      <c r="O44" s="1453"/>
      <c r="P44" s="1453"/>
      <c r="Q44" s="1453"/>
      <c r="R44" s="1453"/>
      <c r="S44" s="1453"/>
      <c r="T44" s="1453"/>
      <c r="U44" s="1453"/>
      <c r="V44" s="1453"/>
      <c r="W44" s="1453"/>
      <c r="X44" s="1453"/>
      <c r="Y44" s="1453"/>
      <c r="Z44" s="1453"/>
      <c r="AA44" s="1453"/>
      <c r="AB44" s="1453"/>
      <c r="AC44" s="1453"/>
      <c r="AD44" s="1453"/>
      <c r="AE44" s="1453"/>
      <c r="AF44" s="1453"/>
      <c r="AG44" s="1453"/>
      <c r="AH44" s="1453"/>
      <c r="AI44" s="1453"/>
      <c r="AJ44" s="1453"/>
      <c r="AK44" s="1453"/>
      <c r="AL44" s="1453"/>
      <c r="AM44" s="1453"/>
      <c r="AN44" s="1453"/>
      <c r="AO44" s="1453"/>
      <c r="AP44" s="1453"/>
      <c r="AQ44" s="1453"/>
      <c r="AR44" s="1453"/>
      <c r="AS44" s="1453"/>
      <c r="AT44" s="1453"/>
      <c r="AU44" s="1453"/>
      <c r="AV44" s="1453"/>
      <c r="AW44" s="1453"/>
      <c r="AX44" s="1453"/>
    </row>
    <row r="45" spans="3:50" s="1543" customFormat="1" ht="21.9" customHeight="1" x14ac:dyDescent="0.3">
      <c r="C45" s="1453"/>
      <c r="D45" s="1453"/>
      <c r="E45" s="1453"/>
      <c r="F45" s="1453"/>
      <c r="G45" s="1452"/>
      <c r="H45" s="1453"/>
      <c r="I45" s="1453"/>
      <c r="J45" s="1453"/>
      <c r="K45" s="1453"/>
      <c r="L45" s="1453"/>
      <c r="M45" s="1453"/>
      <c r="N45" s="1453"/>
      <c r="O45" s="1453"/>
      <c r="P45" s="1453"/>
      <c r="Q45" s="1453"/>
      <c r="R45" s="1453"/>
      <c r="S45" s="1453"/>
      <c r="T45" s="1453"/>
      <c r="U45" s="1453"/>
      <c r="V45" s="1453"/>
      <c r="W45" s="1453"/>
      <c r="X45" s="1453"/>
      <c r="Y45" s="1453"/>
      <c r="Z45" s="1453"/>
      <c r="AA45" s="1453"/>
      <c r="AB45" s="1453"/>
      <c r="AC45" s="1453"/>
      <c r="AD45" s="1453"/>
      <c r="AE45" s="1453"/>
      <c r="AF45" s="1453"/>
      <c r="AG45" s="1453"/>
      <c r="AH45" s="1453"/>
      <c r="AI45" s="1453"/>
      <c r="AJ45" s="1453"/>
      <c r="AK45" s="1453"/>
      <c r="AL45" s="1453"/>
      <c r="AM45" s="1453"/>
      <c r="AN45" s="1453"/>
      <c r="AO45" s="1453"/>
      <c r="AP45" s="1453"/>
      <c r="AQ45" s="1453"/>
      <c r="AR45" s="1453"/>
      <c r="AS45" s="1453"/>
      <c r="AT45" s="1453"/>
      <c r="AU45" s="1453"/>
      <c r="AV45" s="1453"/>
      <c r="AW45" s="1453"/>
      <c r="AX45" s="1453"/>
    </row>
    <row r="46" spans="3:50" s="1543" customFormat="1" ht="21.9" customHeight="1" x14ac:dyDescent="0.3">
      <c r="C46" s="1453"/>
      <c r="D46" s="1453"/>
      <c r="E46" s="1453"/>
      <c r="F46" s="1453"/>
      <c r="G46" s="1452"/>
      <c r="H46" s="1453"/>
      <c r="I46" s="1453"/>
      <c r="J46" s="1453"/>
      <c r="K46" s="1453"/>
      <c r="L46" s="1453"/>
      <c r="M46" s="1453"/>
      <c r="N46" s="1453"/>
      <c r="O46" s="1453"/>
      <c r="P46" s="1453"/>
      <c r="Q46" s="1453"/>
      <c r="R46" s="1453"/>
      <c r="S46" s="1453"/>
      <c r="T46" s="1453"/>
      <c r="U46" s="1453"/>
      <c r="V46" s="1453"/>
      <c r="W46" s="1453"/>
      <c r="X46" s="1453"/>
      <c r="Y46" s="1453"/>
      <c r="Z46" s="1453"/>
      <c r="AA46" s="1453"/>
      <c r="AB46" s="1453"/>
      <c r="AC46" s="1453"/>
      <c r="AD46" s="1453"/>
      <c r="AE46" s="1453"/>
      <c r="AF46" s="1453"/>
      <c r="AG46" s="1453"/>
      <c r="AH46" s="1453"/>
      <c r="AI46" s="1453"/>
      <c r="AJ46" s="1453"/>
      <c r="AK46" s="1453"/>
      <c r="AL46" s="1453"/>
      <c r="AM46" s="1453"/>
      <c r="AN46" s="1453"/>
      <c r="AO46" s="1453"/>
      <c r="AP46" s="1453"/>
      <c r="AQ46" s="1453"/>
      <c r="AR46" s="1453"/>
      <c r="AS46" s="1453"/>
      <c r="AT46" s="1453"/>
      <c r="AU46" s="1453"/>
      <c r="AV46" s="1453"/>
      <c r="AW46" s="1453"/>
      <c r="AX46" s="1453"/>
    </row>
    <row r="47" spans="3:50" s="1543" customFormat="1" ht="21.9" customHeight="1" x14ac:dyDescent="0.3">
      <c r="C47" s="1453"/>
      <c r="D47" s="1453"/>
      <c r="E47" s="1453"/>
      <c r="F47" s="1453"/>
      <c r="G47" s="1452"/>
      <c r="H47" s="1453"/>
      <c r="I47" s="1453"/>
      <c r="J47" s="1453"/>
      <c r="K47" s="1453"/>
      <c r="L47" s="1453"/>
      <c r="M47" s="1453"/>
      <c r="N47" s="1453"/>
      <c r="O47" s="1453"/>
      <c r="P47" s="1453"/>
      <c r="Q47" s="1453"/>
      <c r="R47" s="1453"/>
      <c r="S47" s="1453"/>
      <c r="T47" s="1453"/>
      <c r="U47" s="1453"/>
      <c r="V47" s="1453"/>
      <c r="W47" s="1453"/>
      <c r="X47" s="1453"/>
      <c r="Y47" s="1453"/>
      <c r="Z47" s="1453"/>
      <c r="AA47" s="1453"/>
      <c r="AB47" s="1453"/>
      <c r="AC47" s="1453"/>
      <c r="AD47" s="1453"/>
      <c r="AE47" s="1453"/>
      <c r="AF47" s="1453"/>
      <c r="AG47" s="1453"/>
      <c r="AH47" s="1453"/>
      <c r="AI47" s="1453"/>
      <c r="AJ47" s="1453"/>
      <c r="AK47" s="1453"/>
      <c r="AL47" s="1453"/>
      <c r="AM47" s="1453"/>
      <c r="AN47" s="1453"/>
      <c r="AO47" s="1453"/>
      <c r="AP47" s="1453"/>
      <c r="AQ47" s="1453"/>
      <c r="AR47" s="1453"/>
      <c r="AS47" s="1453"/>
      <c r="AT47" s="1453"/>
      <c r="AU47" s="1453"/>
      <c r="AV47" s="1453"/>
      <c r="AW47" s="1453"/>
      <c r="AX47" s="1453"/>
    </row>
    <row r="48" spans="3:50" s="1543" customFormat="1" ht="21.9" customHeight="1" x14ac:dyDescent="0.3">
      <c r="C48" s="1453"/>
      <c r="D48" s="1453"/>
      <c r="E48" s="1453"/>
      <c r="F48" s="1453"/>
      <c r="G48" s="1452"/>
      <c r="H48" s="1453"/>
      <c r="I48" s="1453"/>
      <c r="J48" s="1453"/>
      <c r="K48" s="1453"/>
      <c r="L48" s="1453"/>
      <c r="M48" s="1453"/>
      <c r="N48" s="1453"/>
      <c r="O48" s="1453"/>
      <c r="P48" s="1453"/>
      <c r="Q48" s="1453"/>
      <c r="R48" s="1453"/>
      <c r="S48" s="1453"/>
      <c r="T48" s="1453"/>
      <c r="U48" s="1453"/>
      <c r="V48" s="1453"/>
      <c r="W48" s="1453"/>
      <c r="X48" s="1453"/>
      <c r="Y48" s="1453"/>
      <c r="Z48" s="1453"/>
      <c r="AA48" s="1453"/>
      <c r="AB48" s="1453"/>
      <c r="AC48" s="1453"/>
      <c r="AD48" s="1453"/>
      <c r="AE48" s="1453"/>
      <c r="AF48" s="1453"/>
      <c r="AG48" s="1453"/>
      <c r="AH48" s="1453"/>
      <c r="AI48" s="1453"/>
      <c r="AJ48" s="1453"/>
      <c r="AK48" s="1453"/>
      <c r="AL48" s="1453"/>
      <c r="AM48" s="1453"/>
      <c r="AN48" s="1453"/>
      <c r="AO48" s="1453"/>
      <c r="AP48" s="1453"/>
      <c r="AQ48" s="1453"/>
      <c r="AR48" s="1453"/>
      <c r="AS48" s="1453"/>
      <c r="AT48" s="1453"/>
      <c r="AU48" s="1453"/>
      <c r="AV48" s="1453"/>
      <c r="AW48" s="1453"/>
      <c r="AX48" s="1453"/>
    </row>
    <row r="49" spans="3:50" s="1543" customFormat="1" ht="21.9" customHeight="1" x14ac:dyDescent="0.3">
      <c r="C49" s="1453"/>
      <c r="D49" s="1453"/>
      <c r="E49" s="1453"/>
      <c r="F49" s="1453"/>
      <c r="G49" s="1452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</row>
    <row r="50" spans="3:50" s="1543" customFormat="1" ht="21.9" customHeight="1" x14ac:dyDescent="0.3">
      <c r="C50" s="1453"/>
      <c r="D50" s="1453"/>
      <c r="E50" s="1453"/>
      <c r="F50" s="1453"/>
      <c r="G50" s="1452"/>
      <c r="H50" s="1453"/>
      <c r="I50" s="1453"/>
      <c r="J50" s="1453"/>
      <c r="K50" s="1453"/>
      <c r="L50" s="1453"/>
      <c r="M50" s="1453"/>
      <c r="N50" s="1453"/>
      <c r="O50" s="1453"/>
      <c r="P50" s="1453"/>
      <c r="Q50" s="1453"/>
      <c r="R50" s="1453"/>
      <c r="S50" s="1453"/>
      <c r="T50" s="1453"/>
      <c r="U50" s="1453"/>
      <c r="V50" s="1453"/>
      <c r="W50" s="1453"/>
      <c r="X50" s="1453"/>
      <c r="Y50" s="1453"/>
      <c r="Z50" s="1453"/>
      <c r="AA50" s="1453"/>
      <c r="AB50" s="1453"/>
      <c r="AC50" s="1453"/>
      <c r="AD50" s="1453"/>
      <c r="AE50" s="1453"/>
      <c r="AF50" s="1453"/>
      <c r="AG50" s="1453"/>
      <c r="AH50" s="1453"/>
      <c r="AI50" s="1453"/>
      <c r="AJ50" s="1453"/>
      <c r="AK50" s="1453"/>
      <c r="AL50" s="1453"/>
      <c r="AM50" s="1453"/>
      <c r="AN50" s="1453"/>
      <c r="AO50" s="1453"/>
      <c r="AP50" s="1453"/>
      <c r="AQ50" s="1453"/>
      <c r="AR50" s="1453"/>
      <c r="AS50" s="1453"/>
      <c r="AT50" s="1453"/>
      <c r="AU50" s="1453"/>
      <c r="AV50" s="1453"/>
      <c r="AW50" s="1453"/>
      <c r="AX50" s="1453"/>
    </row>
    <row r="51" spans="3:50" s="1543" customFormat="1" ht="21.9" customHeight="1" x14ac:dyDescent="0.3">
      <c r="C51" s="1453"/>
      <c r="D51" s="1453"/>
      <c r="E51" s="1453"/>
      <c r="F51" s="1453"/>
      <c r="G51" s="1452"/>
      <c r="H51" s="1453"/>
      <c r="I51" s="1453"/>
      <c r="J51" s="1453"/>
      <c r="K51" s="1453"/>
      <c r="L51" s="1453"/>
      <c r="M51" s="1453"/>
      <c r="N51" s="1453"/>
      <c r="O51" s="1453"/>
      <c r="P51" s="1453"/>
      <c r="Q51" s="1453"/>
      <c r="R51" s="1453"/>
      <c r="S51" s="1453"/>
      <c r="T51" s="1453"/>
      <c r="U51" s="1453"/>
      <c r="V51" s="1453"/>
      <c r="W51" s="1453"/>
      <c r="X51" s="1453"/>
      <c r="Y51" s="1453"/>
      <c r="Z51" s="1453"/>
      <c r="AA51" s="1453"/>
      <c r="AB51" s="1453"/>
      <c r="AC51" s="1453"/>
      <c r="AD51" s="1453"/>
      <c r="AE51" s="1453"/>
      <c r="AF51" s="1453"/>
      <c r="AG51" s="1453"/>
      <c r="AH51" s="1453"/>
      <c r="AI51" s="1453"/>
      <c r="AJ51" s="1453"/>
      <c r="AK51" s="1453"/>
      <c r="AL51" s="1453"/>
      <c r="AM51" s="1453"/>
      <c r="AN51" s="1453"/>
      <c r="AO51" s="1453"/>
      <c r="AP51" s="1453"/>
      <c r="AQ51" s="1453"/>
      <c r="AR51" s="1453"/>
      <c r="AS51" s="1453"/>
      <c r="AT51" s="1453"/>
      <c r="AU51" s="1453"/>
      <c r="AV51" s="1453"/>
      <c r="AW51" s="1453"/>
      <c r="AX51" s="1453"/>
    </row>
    <row r="52" spans="3:50" s="1543" customFormat="1" ht="21.9" customHeight="1" x14ac:dyDescent="0.3">
      <c r="C52" s="1453"/>
      <c r="D52" s="1453"/>
      <c r="E52" s="1453"/>
      <c r="F52" s="1453"/>
      <c r="G52" s="1452"/>
      <c r="H52" s="1453"/>
      <c r="I52" s="1453"/>
      <c r="J52" s="1453"/>
      <c r="K52" s="1453"/>
      <c r="L52" s="1453"/>
      <c r="M52" s="1453"/>
      <c r="N52" s="1453"/>
      <c r="O52" s="1453"/>
      <c r="P52" s="1453"/>
      <c r="Q52" s="1453"/>
      <c r="R52" s="1453"/>
      <c r="S52" s="1453"/>
      <c r="T52" s="1453"/>
      <c r="U52" s="1453"/>
      <c r="V52" s="1453"/>
      <c r="W52" s="1453"/>
      <c r="X52" s="1453"/>
      <c r="Y52" s="1453"/>
      <c r="Z52" s="1453"/>
      <c r="AA52" s="1453"/>
      <c r="AB52" s="1453"/>
      <c r="AC52" s="1453"/>
      <c r="AD52" s="1453"/>
      <c r="AE52" s="1453"/>
      <c r="AF52" s="1453"/>
      <c r="AG52" s="1453"/>
      <c r="AH52" s="1453"/>
      <c r="AI52" s="1453"/>
      <c r="AJ52" s="1453"/>
      <c r="AK52" s="1453"/>
      <c r="AL52" s="1453"/>
      <c r="AM52" s="1453"/>
      <c r="AN52" s="1453"/>
      <c r="AO52" s="1453"/>
      <c r="AP52" s="1453"/>
      <c r="AQ52" s="1453"/>
      <c r="AR52" s="1453"/>
      <c r="AS52" s="1453"/>
      <c r="AT52" s="1453"/>
      <c r="AU52" s="1453"/>
      <c r="AV52" s="1453"/>
      <c r="AW52" s="1453"/>
      <c r="AX52" s="1453"/>
    </row>
    <row r="53" spans="3:50" s="1543" customFormat="1" ht="21.9" customHeight="1" x14ac:dyDescent="0.3">
      <c r="C53" s="1453"/>
      <c r="D53" s="1453"/>
      <c r="E53" s="1453"/>
      <c r="F53" s="1453"/>
      <c r="G53" s="1452"/>
      <c r="H53" s="1453"/>
      <c r="I53" s="1453"/>
      <c r="J53" s="1453"/>
      <c r="K53" s="1453"/>
      <c r="L53" s="1453"/>
      <c r="M53" s="1453"/>
      <c r="N53" s="1453"/>
      <c r="O53" s="1453"/>
      <c r="P53" s="1453"/>
      <c r="Q53" s="1453"/>
      <c r="R53" s="1453"/>
      <c r="S53" s="1453"/>
      <c r="T53" s="1453"/>
      <c r="U53" s="1453"/>
      <c r="V53" s="1453"/>
      <c r="W53" s="1453"/>
      <c r="X53" s="1453"/>
      <c r="Y53" s="1453"/>
      <c r="Z53" s="1453"/>
      <c r="AA53" s="1453"/>
      <c r="AB53" s="1453"/>
      <c r="AC53" s="1453"/>
      <c r="AD53" s="1453"/>
      <c r="AE53" s="1453"/>
      <c r="AF53" s="1453"/>
      <c r="AG53" s="1453"/>
      <c r="AH53" s="1453"/>
      <c r="AI53" s="1453"/>
      <c r="AJ53" s="1453"/>
      <c r="AK53" s="1453"/>
      <c r="AL53" s="1453"/>
      <c r="AM53" s="1453"/>
      <c r="AN53" s="1453"/>
      <c r="AO53" s="1453"/>
      <c r="AP53" s="1453"/>
      <c r="AQ53" s="1453"/>
      <c r="AR53" s="1453"/>
      <c r="AS53" s="1453"/>
      <c r="AT53" s="1453"/>
      <c r="AU53" s="1453"/>
      <c r="AV53" s="1453"/>
      <c r="AW53" s="1453"/>
      <c r="AX53" s="1453"/>
    </row>
    <row r="54" spans="3:50" s="1543" customFormat="1" ht="21.9" customHeight="1" x14ac:dyDescent="0.3">
      <c r="C54" s="1453"/>
      <c r="D54" s="1453"/>
      <c r="E54" s="1453"/>
      <c r="F54" s="1453"/>
      <c r="G54" s="1452"/>
      <c r="H54" s="1453"/>
      <c r="I54" s="1453"/>
      <c r="J54" s="1453"/>
      <c r="K54" s="1453"/>
      <c r="L54" s="1453"/>
      <c r="M54" s="1453"/>
      <c r="N54" s="1453"/>
      <c r="O54" s="1453"/>
      <c r="P54" s="1453"/>
      <c r="Q54" s="1453"/>
      <c r="R54" s="1453"/>
      <c r="S54" s="1453"/>
      <c r="T54" s="1453"/>
      <c r="U54" s="1453"/>
      <c r="V54" s="1453"/>
      <c r="W54" s="1453"/>
      <c r="X54" s="1453"/>
      <c r="Y54" s="1453"/>
      <c r="Z54" s="1453"/>
      <c r="AA54" s="1453"/>
      <c r="AB54" s="1453"/>
      <c r="AC54" s="1453"/>
      <c r="AD54" s="1453"/>
      <c r="AE54" s="1453"/>
      <c r="AF54" s="1453"/>
      <c r="AG54" s="1453"/>
      <c r="AH54" s="1453"/>
      <c r="AI54" s="1453"/>
      <c r="AJ54" s="1453"/>
      <c r="AK54" s="1453"/>
      <c r="AL54" s="1453"/>
      <c r="AM54" s="1453"/>
      <c r="AN54" s="1453"/>
      <c r="AO54" s="1453"/>
      <c r="AP54" s="1453"/>
      <c r="AQ54" s="1453"/>
      <c r="AR54" s="1453"/>
      <c r="AS54" s="1453"/>
      <c r="AT54" s="1453"/>
      <c r="AU54" s="1453"/>
      <c r="AV54" s="1453"/>
      <c r="AW54" s="1453"/>
      <c r="AX54" s="1453"/>
    </row>
    <row r="55" spans="3:50" s="1543" customFormat="1" ht="21.9" customHeight="1" x14ac:dyDescent="0.3">
      <c r="C55" s="1453"/>
      <c r="D55" s="1453"/>
      <c r="E55" s="1453"/>
      <c r="F55" s="1453"/>
      <c r="G55" s="1452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</row>
    <row r="56" spans="3:50" s="1543" customFormat="1" ht="21.9" customHeight="1" x14ac:dyDescent="0.3">
      <c r="C56" s="1453"/>
      <c r="D56" s="1453"/>
      <c r="E56" s="1453"/>
      <c r="F56" s="1453"/>
      <c r="G56" s="1452"/>
      <c r="H56" s="1453"/>
      <c r="I56" s="1453"/>
      <c r="J56" s="1453"/>
      <c r="K56" s="1453"/>
      <c r="L56" s="1453"/>
      <c r="M56" s="1453"/>
      <c r="N56" s="1453"/>
      <c r="O56" s="1453"/>
      <c r="P56" s="1453"/>
      <c r="Q56" s="1453"/>
      <c r="R56" s="1453"/>
      <c r="S56" s="1453"/>
      <c r="T56" s="1453"/>
      <c r="U56" s="1453"/>
      <c r="V56" s="1453"/>
      <c r="W56" s="1453"/>
      <c r="X56" s="1453"/>
      <c r="Y56" s="1453"/>
      <c r="Z56" s="1453"/>
      <c r="AA56" s="1453"/>
      <c r="AB56" s="1453"/>
      <c r="AC56" s="1453"/>
      <c r="AD56" s="1453"/>
      <c r="AE56" s="1453"/>
      <c r="AF56" s="1453"/>
      <c r="AG56" s="1453"/>
      <c r="AH56" s="1453"/>
      <c r="AI56" s="1453"/>
      <c r="AJ56" s="1453"/>
      <c r="AK56" s="1453"/>
      <c r="AL56" s="1453"/>
      <c r="AM56" s="1453"/>
      <c r="AN56" s="1453"/>
      <c r="AO56" s="1453"/>
      <c r="AP56" s="1453"/>
      <c r="AQ56" s="1453"/>
      <c r="AR56" s="1453"/>
      <c r="AS56" s="1453"/>
      <c r="AT56" s="1453"/>
      <c r="AU56" s="1453"/>
      <c r="AV56" s="1453"/>
      <c r="AW56" s="1453"/>
      <c r="AX56" s="1453"/>
    </row>
    <row r="57" spans="3:50" s="1543" customFormat="1" ht="21.9" customHeight="1" x14ac:dyDescent="0.3">
      <c r="C57" s="1453"/>
      <c r="D57" s="1453"/>
      <c r="E57" s="1453"/>
      <c r="F57" s="1453"/>
      <c r="G57" s="1452"/>
      <c r="H57" s="1453"/>
      <c r="I57" s="1453"/>
      <c r="J57" s="1453"/>
      <c r="K57" s="1453"/>
      <c r="L57" s="1453"/>
      <c r="M57" s="1453"/>
      <c r="N57" s="1453"/>
      <c r="O57" s="1453"/>
      <c r="P57" s="1453"/>
      <c r="Q57" s="1453"/>
      <c r="R57" s="1453"/>
      <c r="S57" s="1453"/>
      <c r="T57" s="1453"/>
      <c r="U57" s="1453"/>
      <c r="V57" s="1453"/>
      <c r="W57" s="1453"/>
      <c r="X57" s="1453"/>
      <c r="Y57" s="1453"/>
      <c r="Z57" s="1453"/>
      <c r="AA57" s="1453"/>
      <c r="AB57" s="1453"/>
      <c r="AC57" s="1453"/>
      <c r="AD57" s="1453"/>
      <c r="AE57" s="1453"/>
      <c r="AF57" s="1453"/>
      <c r="AG57" s="1453"/>
      <c r="AH57" s="1453"/>
      <c r="AI57" s="1453"/>
      <c r="AJ57" s="1453"/>
      <c r="AK57" s="1453"/>
      <c r="AL57" s="1453"/>
      <c r="AM57" s="1453"/>
      <c r="AN57" s="1453"/>
      <c r="AO57" s="1453"/>
      <c r="AP57" s="1453"/>
      <c r="AQ57" s="1453"/>
      <c r="AR57" s="1453"/>
      <c r="AS57" s="1453"/>
      <c r="AT57" s="1453"/>
      <c r="AU57" s="1453"/>
      <c r="AV57" s="1453"/>
      <c r="AW57" s="1453"/>
      <c r="AX57" s="1453"/>
    </row>
    <row r="58" spans="3:50" s="1543" customFormat="1" ht="21.9" customHeight="1" x14ac:dyDescent="0.3">
      <c r="C58" s="1453"/>
      <c r="D58" s="1453"/>
      <c r="E58" s="1453"/>
      <c r="F58" s="1453"/>
      <c r="G58" s="1452"/>
      <c r="H58" s="1453"/>
      <c r="I58" s="1453"/>
      <c r="J58" s="1453"/>
      <c r="K58" s="1453"/>
      <c r="L58" s="1453"/>
      <c r="M58" s="1453"/>
      <c r="N58" s="1453"/>
      <c r="O58" s="1453"/>
      <c r="P58" s="1453"/>
      <c r="Q58" s="1453"/>
      <c r="R58" s="1453"/>
      <c r="S58" s="1453"/>
      <c r="T58" s="1453"/>
      <c r="U58" s="1453"/>
      <c r="V58" s="1453"/>
      <c r="W58" s="1453"/>
      <c r="X58" s="1453"/>
      <c r="Y58" s="1453"/>
      <c r="Z58" s="1453"/>
      <c r="AA58" s="1453"/>
      <c r="AB58" s="1453"/>
      <c r="AC58" s="1453"/>
      <c r="AD58" s="1453"/>
      <c r="AE58" s="1453"/>
      <c r="AF58" s="1453"/>
      <c r="AG58" s="1453"/>
      <c r="AH58" s="1453"/>
      <c r="AI58" s="1453"/>
      <c r="AJ58" s="1453"/>
      <c r="AK58" s="1453"/>
      <c r="AL58" s="1453"/>
      <c r="AM58" s="1453"/>
      <c r="AN58" s="1453"/>
      <c r="AO58" s="1453"/>
      <c r="AP58" s="1453"/>
      <c r="AQ58" s="1453"/>
      <c r="AR58" s="1453"/>
      <c r="AS58" s="1453"/>
      <c r="AT58" s="1453"/>
      <c r="AU58" s="1453"/>
      <c r="AV58" s="1453"/>
      <c r="AW58" s="1453"/>
      <c r="AX58" s="1453"/>
    </row>
    <row r="59" spans="3:50" s="1543" customFormat="1" ht="21.9" customHeight="1" x14ac:dyDescent="0.3">
      <c r="C59" s="1453"/>
      <c r="D59" s="1453"/>
      <c r="E59" s="1453"/>
      <c r="F59" s="1453"/>
      <c r="G59" s="1452"/>
      <c r="H59" s="1453"/>
      <c r="I59" s="1453"/>
      <c r="J59" s="1453"/>
      <c r="K59" s="1453"/>
      <c r="L59" s="1453"/>
      <c r="M59" s="1453"/>
      <c r="N59" s="1453"/>
      <c r="O59" s="1453"/>
      <c r="P59" s="1453"/>
      <c r="Q59" s="1453"/>
      <c r="R59" s="1453"/>
      <c r="S59" s="1453"/>
      <c r="T59" s="1453"/>
      <c r="U59" s="1453"/>
      <c r="V59" s="1453"/>
      <c r="W59" s="1453"/>
      <c r="X59" s="1453"/>
      <c r="Y59" s="1453"/>
      <c r="Z59" s="1453"/>
      <c r="AA59" s="1453"/>
      <c r="AB59" s="1453"/>
      <c r="AC59" s="1453"/>
      <c r="AD59" s="1453"/>
      <c r="AE59" s="1453"/>
      <c r="AF59" s="1453"/>
      <c r="AG59" s="1453"/>
      <c r="AH59" s="1453"/>
      <c r="AI59" s="1453"/>
      <c r="AJ59" s="1453"/>
      <c r="AK59" s="1453"/>
      <c r="AL59" s="1453"/>
      <c r="AM59" s="1453"/>
      <c r="AN59" s="1453"/>
      <c r="AO59" s="1453"/>
      <c r="AP59" s="1453"/>
      <c r="AQ59" s="1453"/>
      <c r="AR59" s="1453"/>
      <c r="AS59" s="1453"/>
      <c r="AT59" s="1453"/>
      <c r="AU59" s="1453"/>
      <c r="AV59" s="1453"/>
      <c r="AW59" s="1453"/>
      <c r="AX59" s="1453"/>
    </row>
    <row r="60" spans="3:50" s="1543" customFormat="1" ht="21.9" customHeight="1" x14ac:dyDescent="0.3">
      <c r="C60" s="1453"/>
      <c r="D60" s="1453"/>
      <c r="E60" s="1453"/>
      <c r="F60" s="1453"/>
      <c r="G60" s="1452"/>
      <c r="H60" s="1453"/>
      <c r="I60" s="1453"/>
      <c r="J60" s="1453"/>
      <c r="K60" s="1453"/>
      <c r="L60" s="1453"/>
      <c r="M60" s="1453"/>
      <c r="N60" s="1453"/>
      <c r="O60" s="1453"/>
      <c r="P60" s="1453"/>
      <c r="Q60" s="1453"/>
      <c r="R60" s="1453"/>
      <c r="S60" s="1453"/>
      <c r="T60" s="1453"/>
      <c r="U60" s="1453"/>
      <c r="V60" s="1453"/>
      <c r="W60" s="1453"/>
      <c r="X60" s="1453"/>
      <c r="Y60" s="1453"/>
      <c r="Z60" s="1453"/>
      <c r="AA60" s="1453"/>
      <c r="AB60" s="1453"/>
      <c r="AC60" s="1453"/>
      <c r="AD60" s="1453"/>
      <c r="AE60" s="1453"/>
      <c r="AF60" s="1453"/>
      <c r="AG60" s="1453"/>
      <c r="AH60" s="1453"/>
      <c r="AI60" s="1453"/>
      <c r="AJ60" s="1453"/>
      <c r="AK60" s="1453"/>
      <c r="AL60" s="1453"/>
      <c r="AM60" s="1453"/>
      <c r="AN60" s="1453"/>
      <c r="AO60" s="1453"/>
      <c r="AP60" s="1453"/>
      <c r="AQ60" s="1453"/>
      <c r="AR60" s="1453"/>
      <c r="AS60" s="1453"/>
      <c r="AT60" s="1453"/>
      <c r="AU60" s="1453"/>
      <c r="AV60" s="1453"/>
      <c r="AW60" s="1453"/>
      <c r="AX60" s="1453"/>
    </row>
    <row r="61" spans="3:50" s="1543" customFormat="1" ht="21.9" customHeight="1" x14ac:dyDescent="0.3">
      <c r="C61" s="1453"/>
      <c r="D61" s="1453"/>
      <c r="E61" s="1453"/>
      <c r="F61" s="1453"/>
      <c r="G61" s="1452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</row>
    <row r="62" spans="3:50" s="1543" customFormat="1" ht="21.9" customHeight="1" x14ac:dyDescent="0.3">
      <c r="C62" s="1453"/>
      <c r="D62" s="1453"/>
      <c r="E62" s="1453"/>
      <c r="F62" s="1453"/>
      <c r="G62" s="1452"/>
      <c r="H62" s="1453"/>
      <c r="I62" s="1453"/>
      <c r="J62" s="1453"/>
      <c r="K62" s="1453"/>
      <c r="L62" s="1453"/>
      <c r="M62" s="1453"/>
      <c r="N62" s="1453"/>
      <c r="O62" s="1453"/>
      <c r="P62" s="1453"/>
      <c r="Q62" s="1453"/>
      <c r="R62" s="1453"/>
      <c r="S62" s="1453"/>
      <c r="T62" s="1453"/>
      <c r="U62" s="1453"/>
      <c r="V62" s="1453"/>
      <c r="W62" s="1453"/>
      <c r="X62" s="1453"/>
      <c r="Y62" s="1453"/>
      <c r="Z62" s="1453"/>
      <c r="AA62" s="1453"/>
      <c r="AB62" s="1453"/>
      <c r="AC62" s="1453"/>
      <c r="AD62" s="1453"/>
      <c r="AE62" s="1453"/>
      <c r="AF62" s="1453"/>
      <c r="AG62" s="1453"/>
      <c r="AH62" s="1453"/>
      <c r="AI62" s="1453"/>
      <c r="AJ62" s="1453"/>
      <c r="AK62" s="1453"/>
      <c r="AL62" s="1453"/>
      <c r="AM62" s="1453"/>
      <c r="AN62" s="1453"/>
      <c r="AO62" s="1453"/>
      <c r="AP62" s="1453"/>
      <c r="AQ62" s="1453"/>
      <c r="AR62" s="1453"/>
      <c r="AS62" s="1453"/>
      <c r="AT62" s="1453"/>
      <c r="AU62" s="1453"/>
      <c r="AV62" s="1453"/>
      <c r="AW62" s="1453"/>
      <c r="AX62" s="1453"/>
    </row>
    <row r="63" spans="3:50" s="1543" customFormat="1" ht="21.9" customHeight="1" x14ac:dyDescent="0.3">
      <c r="C63" s="1453"/>
      <c r="D63" s="1453"/>
      <c r="E63" s="1453"/>
      <c r="F63" s="1453"/>
      <c r="G63" s="1452"/>
      <c r="H63" s="1453"/>
      <c r="I63" s="1453"/>
      <c r="J63" s="1453"/>
      <c r="K63" s="1453"/>
      <c r="L63" s="1453"/>
      <c r="M63" s="1453"/>
      <c r="N63" s="1453"/>
      <c r="O63" s="1453"/>
      <c r="P63" s="1453"/>
      <c r="Q63" s="1453"/>
      <c r="R63" s="1453"/>
      <c r="S63" s="1453"/>
      <c r="T63" s="1453"/>
      <c r="U63" s="1453"/>
      <c r="V63" s="1453"/>
      <c r="W63" s="1453"/>
      <c r="X63" s="1453"/>
      <c r="Y63" s="1453"/>
      <c r="Z63" s="1453"/>
      <c r="AA63" s="1453"/>
      <c r="AB63" s="1453"/>
      <c r="AC63" s="1453"/>
      <c r="AD63" s="1453"/>
      <c r="AE63" s="1453"/>
      <c r="AF63" s="1453"/>
      <c r="AG63" s="1453"/>
      <c r="AH63" s="1453"/>
      <c r="AI63" s="1453"/>
      <c r="AJ63" s="1453"/>
      <c r="AK63" s="1453"/>
      <c r="AL63" s="1453"/>
      <c r="AM63" s="1453"/>
      <c r="AN63" s="1453"/>
      <c r="AO63" s="1453"/>
      <c r="AP63" s="1453"/>
      <c r="AQ63" s="1453"/>
      <c r="AR63" s="1453"/>
      <c r="AS63" s="1453"/>
      <c r="AT63" s="1453"/>
      <c r="AU63" s="1453"/>
      <c r="AV63" s="1453"/>
      <c r="AW63" s="1453"/>
      <c r="AX63" s="1453"/>
    </row>
    <row r="64" spans="3:50" s="1543" customFormat="1" ht="21.9" customHeight="1" x14ac:dyDescent="0.3">
      <c r="C64" s="1453"/>
      <c r="D64" s="1453"/>
      <c r="E64" s="1453"/>
      <c r="F64" s="1453"/>
      <c r="G64" s="1452"/>
      <c r="H64" s="1453"/>
      <c r="I64" s="1453"/>
      <c r="J64" s="1453"/>
      <c r="K64" s="1453"/>
      <c r="L64" s="1453"/>
      <c r="M64" s="1453"/>
      <c r="N64" s="1453"/>
      <c r="O64" s="1453"/>
      <c r="P64" s="1453"/>
      <c r="Q64" s="1453"/>
      <c r="R64" s="1453"/>
      <c r="S64" s="1453"/>
      <c r="T64" s="1453"/>
      <c r="U64" s="1453"/>
      <c r="V64" s="1453"/>
      <c r="W64" s="1453"/>
      <c r="X64" s="1453"/>
      <c r="Y64" s="1453"/>
      <c r="Z64" s="1453"/>
      <c r="AA64" s="1453"/>
      <c r="AB64" s="1453"/>
      <c r="AC64" s="1453"/>
      <c r="AD64" s="1453"/>
      <c r="AE64" s="1453"/>
      <c r="AF64" s="1453"/>
      <c r="AG64" s="1453"/>
      <c r="AH64" s="1453"/>
      <c r="AI64" s="1453"/>
      <c r="AJ64" s="1453"/>
      <c r="AK64" s="1453"/>
      <c r="AL64" s="1453"/>
      <c r="AM64" s="1453"/>
      <c r="AN64" s="1453"/>
      <c r="AO64" s="1453"/>
      <c r="AP64" s="1453"/>
      <c r="AQ64" s="1453"/>
      <c r="AR64" s="1453"/>
      <c r="AS64" s="1453"/>
      <c r="AT64" s="1453"/>
      <c r="AU64" s="1453"/>
      <c r="AV64" s="1453"/>
      <c r="AW64" s="1453"/>
      <c r="AX64" s="1453"/>
    </row>
    <row r="65" spans="3:50" s="1543" customFormat="1" ht="21.9" customHeight="1" x14ac:dyDescent="0.3">
      <c r="C65" s="1453"/>
      <c r="D65" s="1453"/>
      <c r="E65" s="1453"/>
      <c r="F65" s="1453"/>
      <c r="G65" s="1452"/>
      <c r="H65" s="1453"/>
      <c r="I65" s="1453"/>
      <c r="J65" s="1453"/>
      <c r="K65" s="1453"/>
      <c r="L65" s="1453"/>
      <c r="M65" s="1453"/>
      <c r="N65" s="1453"/>
      <c r="O65" s="1453"/>
      <c r="P65" s="1453"/>
      <c r="Q65" s="1453"/>
      <c r="R65" s="1453"/>
      <c r="S65" s="1453"/>
      <c r="T65" s="1453"/>
      <c r="U65" s="1453"/>
      <c r="V65" s="1453"/>
      <c r="W65" s="1453"/>
      <c r="X65" s="1453"/>
      <c r="Y65" s="1453"/>
      <c r="Z65" s="1453"/>
      <c r="AA65" s="1453"/>
      <c r="AB65" s="1453"/>
      <c r="AC65" s="1453"/>
      <c r="AD65" s="1453"/>
      <c r="AE65" s="1453"/>
      <c r="AF65" s="1453"/>
      <c r="AG65" s="1453"/>
      <c r="AH65" s="1453"/>
      <c r="AI65" s="1453"/>
      <c r="AJ65" s="1453"/>
      <c r="AK65" s="1453"/>
      <c r="AL65" s="1453"/>
      <c r="AM65" s="1453"/>
      <c r="AN65" s="1453"/>
      <c r="AO65" s="1453"/>
      <c r="AP65" s="1453"/>
      <c r="AQ65" s="1453"/>
      <c r="AR65" s="1453"/>
      <c r="AS65" s="1453"/>
      <c r="AT65" s="1453"/>
      <c r="AU65" s="1453"/>
      <c r="AV65" s="1453"/>
      <c r="AW65" s="1453"/>
      <c r="AX65" s="1453"/>
    </row>
    <row r="66" spans="3:50" s="1543" customFormat="1" ht="21.9" customHeight="1" x14ac:dyDescent="0.3">
      <c r="C66" s="1453"/>
      <c r="D66" s="1453"/>
      <c r="E66" s="1453"/>
      <c r="F66" s="1453"/>
      <c r="G66" s="1452"/>
      <c r="H66" s="1453"/>
      <c r="I66" s="1453"/>
      <c r="J66" s="1453"/>
      <c r="K66" s="1453"/>
      <c r="L66" s="1453"/>
      <c r="M66" s="1453"/>
      <c r="N66" s="1453"/>
      <c r="O66" s="1453"/>
      <c r="P66" s="1453"/>
      <c r="Q66" s="1453"/>
      <c r="R66" s="1453"/>
      <c r="S66" s="1453"/>
      <c r="T66" s="1453"/>
      <c r="U66" s="1453"/>
      <c r="V66" s="1453"/>
      <c r="W66" s="1453"/>
      <c r="X66" s="1453"/>
      <c r="Y66" s="1453"/>
      <c r="Z66" s="1453"/>
      <c r="AA66" s="1453"/>
      <c r="AB66" s="1453"/>
      <c r="AC66" s="1453"/>
      <c r="AD66" s="1453"/>
      <c r="AE66" s="1453"/>
      <c r="AF66" s="1453"/>
      <c r="AG66" s="1453"/>
      <c r="AH66" s="1453"/>
      <c r="AI66" s="1453"/>
      <c r="AJ66" s="1453"/>
      <c r="AK66" s="1453"/>
      <c r="AL66" s="1453"/>
      <c r="AM66" s="1453"/>
      <c r="AN66" s="1453"/>
      <c r="AO66" s="1453"/>
      <c r="AP66" s="1453"/>
      <c r="AQ66" s="1453"/>
      <c r="AR66" s="1453"/>
      <c r="AS66" s="1453"/>
      <c r="AT66" s="1453"/>
      <c r="AU66" s="1453"/>
      <c r="AV66" s="1453"/>
      <c r="AW66" s="1453"/>
      <c r="AX66" s="1453"/>
    </row>
    <row r="67" spans="3:50" s="1543" customFormat="1" ht="21.9" customHeight="1" x14ac:dyDescent="0.3">
      <c r="C67" s="1453"/>
      <c r="D67" s="1453"/>
      <c r="E67" s="1453"/>
      <c r="F67" s="1453"/>
      <c r="G67" s="1452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</row>
    <row r="68" spans="3:50" s="1543" customFormat="1" ht="21.9" customHeight="1" x14ac:dyDescent="0.3">
      <c r="C68" s="1453"/>
      <c r="D68" s="1453"/>
      <c r="E68" s="1453"/>
      <c r="F68" s="1453"/>
      <c r="G68" s="1452"/>
      <c r="H68" s="1453"/>
      <c r="I68" s="1453"/>
      <c r="J68" s="1453"/>
      <c r="K68" s="1453"/>
      <c r="L68" s="1453"/>
      <c r="M68" s="1453"/>
      <c r="N68" s="1453"/>
      <c r="O68" s="1453"/>
      <c r="P68" s="1453"/>
      <c r="Q68" s="1453"/>
      <c r="R68" s="1453"/>
      <c r="S68" s="1453"/>
      <c r="T68" s="1453"/>
      <c r="U68" s="1453"/>
      <c r="V68" s="1453"/>
      <c r="W68" s="1453"/>
      <c r="X68" s="1453"/>
      <c r="Y68" s="1453"/>
      <c r="Z68" s="1453"/>
      <c r="AA68" s="1453"/>
      <c r="AB68" s="1453"/>
      <c r="AC68" s="1453"/>
      <c r="AD68" s="1453"/>
      <c r="AE68" s="1453"/>
      <c r="AF68" s="1453"/>
      <c r="AG68" s="1453"/>
      <c r="AH68" s="1453"/>
      <c r="AI68" s="1453"/>
      <c r="AJ68" s="1453"/>
      <c r="AK68" s="1453"/>
      <c r="AL68" s="1453"/>
      <c r="AM68" s="1453"/>
      <c r="AN68" s="1453"/>
      <c r="AO68" s="1453"/>
      <c r="AP68" s="1453"/>
      <c r="AQ68" s="1453"/>
      <c r="AR68" s="1453"/>
      <c r="AS68" s="1453"/>
      <c r="AT68" s="1453"/>
      <c r="AU68" s="1453"/>
      <c r="AV68" s="1453"/>
      <c r="AW68" s="1453"/>
      <c r="AX68" s="1453"/>
    </row>
    <row r="69" spans="3:50" s="1543" customFormat="1" ht="21.9" customHeight="1" x14ac:dyDescent="0.3">
      <c r="C69" s="1453"/>
      <c r="D69" s="1453"/>
      <c r="E69" s="1453"/>
      <c r="F69" s="1453"/>
      <c r="G69" s="1452"/>
      <c r="H69" s="1453"/>
      <c r="I69" s="1453"/>
      <c r="J69" s="1453"/>
      <c r="K69" s="1453"/>
      <c r="L69" s="1453"/>
      <c r="M69" s="1453"/>
      <c r="N69" s="1453"/>
      <c r="O69" s="1453"/>
      <c r="P69" s="1453"/>
      <c r="Q69" s="1453"/>
      <c r="R69" s="1453"/>
      <c r="S69" s="1453"/>
      <c r="T69" s="1453"/>
      <c r="U69" s="1453"/>
      <c r="V69" s="1453"/>
      <c r="W69" s="1453"/>
      <c r="X69" s="1453"/>
      <c r="Y69" s="1453"/>
      <c r="Z69" s="1453"/>
      <c r="AA69" s="1453"/>
      <c r="AB69" s="1453"/>
      <c r="AC69" s="1453"/>
      <c r="AD69" s="1453"/>
      <c r="AE69" s="1453"/>
      <c r="AF69" s="1453"/>
      <c r="AG69" s="1453"/>
      <c r="AH69" s="1453"/>
      <c r="AI69" s="1453"/>
      <c r="AJ69" s="1453"/>
      <c r="AK69" s="1453"/>
      <c r="AL69" s="1453"/>
      <c r="AM69" s="1453"/>
      <c r="AN69" s="1453"/>
      <c r="AO69" s="1453"/>
      <c r="AP69" s="1453"/>
      <c r="AQ69" s="1453"/>
      <c r="AR69" s="1453"/>
      <c r="AS69" s="1453"/>
      <c r="AT69" s="1453"/>
      <c r="AU69" s="1453"/>
      <c r="AV69" s="1453"/>
      <c r="AW69" s="1453"/>
      <c r="AX69" s="1453"/>
    </row>
    <row r="70" spans="3:50" s="1543" customFormat="1" ht="21.9" customHeight="1" x14ac:dyDescent="0.3">
      <c r="C70" s="1453"/>
      <c r="D70" s="1453"/>
      <c r="E70" s="1453"/>
      <c r="F70" s="1453"/>
      <c r="G70" s="1452"/>
      <c r="H70" s="1453"/>
      <c r="I70" s="1453"/>
      <c r="J70" s="1453"/>
      <c r="K70" s="1453"/>
      <c r="L70" s="1453"/>
      <c r="M70" s="1453"/>
      <c r="N70" s="1453"/>
      <c r="O70" s="1453"/>
      <c r="P70" s="1453"/>
      <c r="Q70" s="1453"/>
      <c r="R70" s="1453"/>
      <c r="S70" s="1453"/>
      <c r="T70" s="1453"/>
      <c r="U70" s="1453"/>
      <c r="V70" s="1453"/>
      <c r="W70" s="1453"/>
      <c r="X70" s="1453"/>
      <c r="Y70" s="1453"/>
      <c r="Z70" s="1453"/>
      <c r="AA70" s="1453"/>
      <c r="AB70" s="1453"/>
      <c r="AC70" s="1453"/>
      <c r="AD70" s="1453"/>
      <c r="AE70" s="1453"/>
      <c r="AF70" s="1453"/>
      <c r="AG70" s="1453"/>
      <c r="AH70" s="1453"/>
      <c r="AI70" s="1453"/>
      <c r="AJ70" s="1453"/>
      <c r="AK70" s="1453"/>
      <c r="AL70" s="1453"/>
      <c r="AM70" s="1453"/>
      <c r="AN70" s="1453"/>
      <c r="AO70" s="1453"/>
      <c r="AP70" s="1453"/>
      <c r="AQ70" s="1453"/>
      <c r="AR70" s="1453"/>
      <c r="AS70" s="1453"/>
      <c r="AT70" s="1453"/>
      <c r="AU70" s="1453"/>
      <c r="AV70" s="1453"/>
      <c r="AW70" s="1453"/>
      <c r="AX70" s="1453"/>
    </row>
    <row r="71" spans="3:50" s="1543" customFormat="1" ht="21.9" customHeight="1" x14ac:dyDescent="0.3">
      <c r="C71" s="1453"/>
      <c r="D71" s="1453"/>
      <c r="E71" s="1453"/>
      <c r="F71" s="1453"/>
      <c r="G71" s="1452"/>
      <c r="H71" s="1453"/>
      <c r="I71" s="1453"/>
      <c r="J71" s="1453"/>
      <c r="K71" s="1453"/>
      <c r="L71" s="1453"/>
      <c r="M71" s="1453"/>
      <c r="N71" s="1453"/>
      <c r="O71" s="1453"/>
      <c r="P71" s="1453"/>
      <c r="Q71" s="1453"/>
      <c r="R71" s="1453"/>
      <c r="S71" s="1453"/>
      <c r="T71" s="1453"/>
      <c r="U71" s="1453"/>
      <c r="V71" s="1453"/>
      <c r="W71" s="1453"/>
      <c r="X71" s="1453"/>
      <c r="Y71" s="1453"/>
      <c r="Z71" s="1453"/>
      <c r="AA71" s="1453"/>
      <c r="AB71" s="1453"/>
      <c r="AC71" s="1453"/>
      <c r="AD71" s="1453"/>
      <c r="AE71" s="1453"/>
      <c r="AF71" s="1453"/>
      <c r="AG71" s="1453"/>
      <c r="AH71" s="1453"/>
      <c r="AI71" s="1453"/>
      <c r="AJ71" s="1453"/>
      <c r="AK71" s="1453"/>
      <c r="AL71" s="1453"/>
      <c r="AM71" s="1453"/>
      <c r="AN71" s="1453"/>
      <c r="AO71" s="1453"/>
      <c r="AP71" s="1453"/>
      <c r="AQ71" s="1453"/>
      <c r="AR71" s="1453"/>
      <c r="AS71" s="1453"/>
      <c r="AT71" s="1453"/>
      <c r="AU71" s="1453"/>
      <c r="AV71" s="1453"/>
      <c r="AW71" s="1453"/>
      <c r="AX71" s="1453"/>
    </row>
    <row r="72" spans="3:50" s="1543" customFormat="1" ht="21.9" customHeight="1" x14ac:dyDescent="0.3">
      <c r="C72" s="1453"/>
      <c r="D72" s="1453"/>
      <c r="E72" s="1453"/>
      <c r="F72" s="1453"/>
      <c r="G72" s="1452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</row>
    <row r="73" spans="3:50" s="1543" customFormat="1" ht="21.9" customHeight="1" x14ac:dyDescent="0.3">
      <c r="C73" s="1453"/>
      <c r="D73" s="1453"/>
      <c r="E73" s="1453"/>
      <c r="F73" s="1453"/>
      <c r="G73" s="1452"/>
      <c r="H73" s="1453"/>
      <c r="I73" s="1453"/>
      <c r="J73" s="1453"/>
      <c r="K73" s="1453"/>
      <c r="L73" s="1453"/>
      <c r="M73" s="1453"/>
      <c r="N73" s="1453"/>
      <c r="O73" s="1453"/>
      <c r="P73" s="1453"/>
      <c r="Q73" s="1453"/>
      <c r="R73" s="1453"/>
      <c r="S73" s="1453"/>
      <c r="T73" s="1453"/>
      <c r="U73" s="1453"/>
      <c r="V73" s="1453"/>
      <c r="W73" s="1453"/>
      <c r="X73" s="1453"/>
      <c r="Y73" s="1453"/>
      <c r="Z73" s="1453"/>
      <c r="AA73" s="1453"/>
      <c r="AB73" s="1453"/>
      <c r="AC73" s="1453"/>
      <c r="AD73" s="1453"/>
      <c r="AE73" s="1453"/>
      <c r="AF73" s="1453"/>
      <c r="AG73" s="1453"/>
      <c r="AH73" s="1453"/>
      <c r="AI73" s="1453"/>
      <c r="AJ73" s="1453"/>
      <c r="AK73" s="1453"/>
      <c r="AL73" s="1453"/>
      <c r="AM73" s="1453"/>
      <c r="AN73" s="1453"/>
      <c r="AO73" s="1453"/>
      <c r="AP73" s="1453"/>
      <c r="AQ73" s="1453"/>
      <c r="AR73" s="1453"/>
      <c r="AS73" s="1453"/>
      <c r="AT73" s="1453"/>
      <c r="AU73" s="1453"/>
      <c r="AV73" s="1453"/>
      <c r="AW73" s="1453"/>
      <c r="AX73" s="1453"/>
    </row>
    <row r="74" spans="3:50" s="1543" customFormat="1" ht="21.9" customHeight="1" x14ac:dyDescent="0.3">
      <c r="C74" s="1453"/>
      <c r="D74" s="1453"/>
      <c r="E74" s="1453"/>
      <c r="F74" s="1453"/>
      <c r="G74" s="1452"/>
      <c r="H74" s="1453"/>
      <c r="I74" s="1453"/>
      <c r="J74" s="1453"/>
      <c r="K74" s="1453"/>
      <c r="L74" s="1453"/>
      <c r="M74" s="1453"/>
      <c r="N74" s="1453"/>
      <c r="O74" s="1453"/>
      <c r="P74" s="1453"/>
      <c r="Q74" s="1453"/>
      <c r="R74" s="1453"/>
      <c r="S74" s="1453"/>
      <c r="T74" s="1453"/>
      <c r="U74" s="1453"/>
      <c r="V74" s="1453"/>
      <c r="W74" s="1453"/>
      <c r="X74" s="1453"/>
      <c r="Y74" s="1453"/>
      <c r="Z74" s="1453"/>
      <c r="AA74" s="1453"/>
      <c r="AB74" s="1453"/>
      <c r="AC74" s="1453"/>
      <c r="AD74" s="1453"/>
      <c r="AE74" s="1453"/>
      <c r="AF74" s="1453"/>
      <c r="AG74" s="1453"/>
      <c r="AH74" s="1453"/>
      <c r="AI74" s="1453"/>
      <c r="AJ74" s="1453"/>
      <c r="AK74" s="1453"/>
      <c r="AL74" s="1453"/>
      <c r="AM74" s="1453"/>
      <c r="AN74" s="1453"/>
      <c r="AO74" s="1453"/>
      <c r="AP74" s="1453"/>
      <c r="AQ74" s="1453"/>
      <c r="AR74" s="1453"/>
      <c r="AS74" s="1453"/>
      <c r="AT74" s="1453"/>
      <c r="AU74" s="1453"/>
      <c r="AV74" s="1453"/>
      <c r="AW74" s="1453"/>
      <c r="AX74" s="1453"/>
    </row>
    <row r="75" spans="3:50" s="1543" customFormat="1" ht="21.9" customHeight="1" x14ac:dyDescent="0.3">
      <c r="C75" s="1453"/>
      <c r="D75" s="1453"/>
      <c r="E75" s="1453"/>
      <c r="F75" s="1453"/>
      <c r="G75" s="1452"/>
      <c r="H75" s="1453"/>
      <c r="I75" s="1453"/>
      <c r="J75" s="1453"/>
      <c r="K75" s="1453"/>
      <c r="L75" s="1453"/>
      <c r="M75" s="1453"/>
      <c r="N75" s="1453"/>
      <c r="O75" s="1453"/>
      <c r="P75" s="1453"/>
      <c r="Q75" s="1453"/>
      <c r="R75" s="1453"/>
      <c r="S75" s="1453"/>
      <c r="T75" s="1453"/>
      <c r="U75" s="1453"/>
      <c r="V75" s="1453"/>
      <c r="W75" s="1453"/>
      <c r="X75" s="1453"/>
      <c r="Y75" s="1453"/>
      <c r="Z75" s="1453"/>
      <c r="AA75" s="1453"/>
      <c r="AB75" s="1453"/>
      <c r="AC75" s="1453"/>
      <c r="AD75" s="1453"/>
      <c r="AE75" s="1453"/>
      <c r="AF75" s="1453"/>
      <c r="AG75" s="1453"/>
      <c r="AH75" s="1453"/>
      <c r="AI75" s="1453"/>
      <c r="AJ75" s="1453"/>
      <c r="AK75" s="1453"/>
      <c r="AL75" s="1453"/>
      <c r="AM75" s="1453"/>
      <c r="AN75" s="1453"/>
      <c r="AO75" s="1453"/>
      <c r="AP75" s="1453"/>
      <c r="AQ75" s="1453"/>
      <c r="AR75" s="1453"/>
      <c r="AS75" s="1453"/>
      <c r="AT75" s="1453"/>
      <c r="AU75" s="1453"/>
      <c r="AV75" s="1453"/>
      <c r="AW75" s="1453"/>
      <c r="AX75" s="1453"/>
    </row>
    <row r="76" spans="3:50" s="1543" customFormat="1" ht="21.9" customHeight="1" x14ac:dyDescent="0.3">
      <c r="C76" s="1453"/>
      <c r="D76" s="1453"/>
      <c r="E76" s="1453"/>
      <c r="F76" s="1453"/>
      <c r="G76" s="1452"/>
      <c r="H76" s="1453"/>
      <c r="I76" s="1453"/>
      <c r="J76" s="1453"/>
      <c r="K76" s="1453"/>
      <c r="L76" s="1453"/>
      <c r="M76" s="1453"/>
      <c r="N76" s="1453"/>
      <c r="O76" s="1453"/>
      <c r="P76" s="1453"/>
      <c r="Q76" s="1453"/>
      <c r="R76" s="1453"/>
      <c r="S76" s="1453"/>
      <c r="T76" s="1453"/>
      <c r="U76" s="1453"/>
      <c r="V76" s="1453"/>
      <c r="W76" s="1453"/>
      <c r="X76" s="1453"/>
      <c r="Y76" s="1453"/>
      <c r="Z76" s="1453"/>
      <c r="AA76" s="1453"/>
      <c r="AB76" s="1453"/>
      <c r="AC76" s="1453"/>
      <c r="AD76" s="1453"/>
      <c r="AE76" s="1453"/>
      <c r="AF76" s="1453"/>
      <c r="AG76" s="1453"/>
      <c r="AH76" s="1453"/>
      <c r="AI76" s="1453"/>
      <c r="AJ76" s="1453"/>
      <c r="AK76" s="1453"/>
      <c r="AL76" s="1453"/>
      <c r="AM76" s="1453"/>
      <c r="AN76" s="1453"/>
      <c r="AO76" s="1453"/>
      <c r="AP76" s="1453"/>
      <c r="AQ76" s="1453"/>
      <c r="AR76" s="1453"/>
      <c r="AS76" s="1453"/>
      <c r="AT76" s="1453"/>
      <c r="AU76" s="1453"/>
      <c r="AV76" s="1453"/>
      <c r="AW76" s="1453"/>
      <c r="AX76" s="1453"/>
    </row>
    <row r="77" spans="3:50" s="1543" customFormat="1" ht="21.9" customHeight="1" x14ac:dyDescent="0.3">
      <c r="C77" s="1453"/>
      <c r="D77" s="1453"/>
      <c r="E77" s="1453"/>
      <c r="F77" s="1453"/>
      <c r="G77" s="1452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</row>
    <row r="78" spans="3:50" s="1543" customFormat="1" ht="21.9" customHeight="1" x14ac:dyDescent="0.3">
      <c r="C78" s="1453"/>
      <c r="D78" s="1453"/>
      <c r="E78" s="1453"/>
      <c r="F78" s="1453"/>
      <c r="G78" s="1452"/>
      <c r="H78" s="1453"/>
      <c r="I78" s="1453"/>
      <c r="J78" s="1453"/>
      <c r="K78" s="1453"/>
      <c r="L78" s="1453"/>
      <c r="M78" s="1453"/>
      <c r="N78" s="1453"/>
      <c r="O78" s="1453"/>
      <c r="P78" s="1453"/>
      <c r="Q78" s="1453"/>
      <c r="R78" s="1453"/>
      <c r="S78" s="1453"/>
      <c r="T78" s="1453"/>
      <c r="U78" s="1453"/>
      <c r="V78" s="1453"/>
      <c r="W78" s="1453"/>
      <c r="X78" s="1453"/>
      <c r="Y78" s="1453"/>
      <c r="Z78" s="1453"/>
      <c r="AA78" s="1453"/>
      <c r="AB78" s="1453"/>
      <c r="AC78" s="1453"/>
      <c r="AD78" s="1453"/>
      <c r="AE78" s="1453"/>
      <c r="AF78" s="1453"/>
      <c r="AG78" s="1453"/>
      <c r="AH78" s="1453"/>
      <c r="AI78" s="1453"/>
      <c r="AJ78" s="1453"/>
      <c r="AK78" s="1453"/>
      <c r="AL78" s="1453"/>
      <c r="AM78" s="1453"/>
      <c r="AN78" s="1453"/>
      <c r="AO78" s="1453"/>
      <c r="AP78" s="1453"/>
      <c r="AQ78" s="1453"/>
      <c r="AR78" s="1453"/>
      <c r="AS78" s="1453"/>
      <c r="AT78" s="1453"/>
      <c r="AU78" s="1453"/>
      <c r="AV78" s="1453"/>
      <c r="AW78" s="1453"/>
      <c r="AX78" s="1453"/>
    </row>
    <row r="79" spans="3:50" s="1543" customFormat="1" ht="21.9" customHeight="1" x14ac:dyDescent="0.3">
      <c r="C79" s="1453"/>
      <c r="D79" s="1453"/>
      <c r="E79" s="1453"/>
      <c r="F79" s="1453"/>
      <c r="G79" s="1452"/>
      <c r="H79" s="1453"/>
      <c r="I79" s="1453"/>
      <c r="J79" s="1453"/>
      <c r="K79" s="1453"/>
      <c r="L79" s="1453"/>
      <c r="M79" s="1453"/>
      <c r="N79" s="1453"/>
      <c r="O79" s="1453"/>
      <c r="P79" s="1453"/>
      <c r="Q79" s="1453"/>
      <c r="R79" s="1453"/>
      <c r="S79" s="1453"/>
      <c r="T79" s="1453"/>
      <c r="U79" s="1453"/>
      <c r="V79" s="1453"/>
      <c r="W79" s="1453"/>
      <c r="X79" s="1453"/>
      <c r="Y79" s="1453"/>
      <c r="Z79" s="1453"/>
      <c r="AA79" s="1453"/>
      <c r="AB79" s="1453"/>
      <c r="AC79" s="1453"/>
      <c r="AD79" s="1453"/>
      <c r="AE79" s="1453"/>
      <c r="AF79" s="1453"/>
      <c r="AG79" s="1453"/>
      <c r="AH79" s="1453"/>
      <c r="AI79" s="1453"/>
      <c r="AJ79" s="1453"/>
      <c r="AK79" s="1453"/>
      <c r="AL79" s="1453"/>
      <c r="AM79" s="1453"/>
      <c r="AN79" s="1453"/>
      <c r="AO79" s="1453"/>
      <c r="AP79" s="1453"/>
      <c r="AQ79" s="1453"/>
      <c r="AR79" s="1453"/>
      <c r="AS79" s="1453"/>
      <c r="AT79" s="1453"/>
      <c r="AU79" s="1453"/>
      <c r="AV79" s="1453"/>
      <c r="AW79" s="1453"/>
      <c r="AX79" s="1453"/>
    </row>
    <row r="80" spans="3:50" s="1543" customFormat="1" ht="21.9" customHeight="1" x14ac:dyDescent="0.3">
      <c r="C80" s="1453"/>
      <c r="D80" s="1453"/>
      <c r="E80" s="1453"/>
      <c r="F80" s="1453"/>
      <c r="G80" s="1452"/>
      <c r="H80" s="1453"/>
      <c r="I80" s="1453"/>
      <c r="J80" s="1453"/>
      <c r="K80" s="1453"/>
      <c r="L80" s="1453"/>
      <c r="M80" s="1453"/>
      <c r="N80" s="1453"/>
      <c r="O80" s="1453"/>
      <c r="P80" s="1453"/>
      <c r="Q80" s="1453"/>
      <c r="R80" s="1453"/>
      <c r="S80" s="1453"/>
      <c r="T80" s="1453"/>
      <c r="U80" s="1453"/>
      <c r="V80" s="1453"/>
      <c r="W80" s="1453"/>
      <c r="X80" s="1453"/>
      <c r="Y80" s="1453"/>
      <c r="Z80" s="1453"/>
      <c r="AA80" s="1453"/>
      <c r="AB80" s="1453"/>
      <c r="AC80" s="1453"/>
      <c r="AD80" s="1453"/>
      <c r="AE80" s="1453"/>
      <c r="AF80" s="1453"/>
      <c r="AG80" s="1453"/>
      <c r="AH80" s="1453"/>
      <c r="AI80" s="1453"/>
      <c r="AJ80" s="1453"/>
      <c r="AK80" s="1453"/>
      <c r="AL80" s="1453"/>
      <c r="AM80" s="1453"/>
      <c r="AN80" s="1453"/>
      <c r="AO80" s="1453"/>
      <c r="AP80" s="1453"/>
      <c r="AQ80" s="1453"/>
      <c r="AR80" s="1453"/>
      <c r="AS80" s="1453"/>
      <c r="AT80" s="1453"/>
      <c r="AU80" s="1453"/>
      <c r="AV80" s="1453"/>
      <c r="AW80" s="1453"/>
      <c r="AX80" s="1453"/>
    </row>
    <row r="81" spans="3:50" s="1543" customFormat="1" ht="21.9" customHeight="1" x14ac:dyDescent="0.3">
      <c r="C81" s="1453"/>
      <c r="D81" s="1453"/>
      <c r="E81" s="1453"/>
      <c r="F81" s="1453"/>
      <c r="G81" s="1452"/>
      <c r="H81" s="1453"/>
      <c r="I81" s="1453"/>
      <c r="J81" s="1453"/>
      <c r="K81" s="1453"/>
      <c r="L81" s="1453"/>
      <c r="M81" s="1453"/>
      <c r="N81" s="1453"/>
      <c r="O81" s="1453"/>
      <c r="P81" s="1453"/>
      <c r="Q81" s="1453"/>
      <c r="R81" s="1453"/>
      <c r="S81" s="1453"/>
      <c r="T81" s="1453"/>
      <c r="U81" s="1453"/>
      <c r="V81" s="1453"/>
      <c r="W81" s="1453"/>
      <c r="X81" s="1453"/>
      <c r="Y81" s="1453"/>
      <c r="Z81" s="1453"/>
      <c r="AA81" s="1453"/>
      <c r="AB81" s="1453"/>
      <c r="AC81" s="1453"/>
      <c r="AD81" s="1453"/>
      <c r="AE81" s="1453"/>
      <c r="AF81" s="1453"/>
      <c r="AG81" s="1453"/>
      <c r="AH81" s="1453"/>
      <c r="AI81" s="1453"/>
      <c r="AJ81" s="1453"/>
      <c r="AK81" s="1453"/>
      <c r="AL81" s="1453"/>
      <c r="AM81" s="1453"/>
      <c r="AN81" s="1453"/>
      <c r="AO81" s="1453"/>
      <c r="AP81" s="1453"/>
      <c r="AQ81" s="1453"/>
      <c r="AR81" s="1453"/>
      <c r="AS81" s="1453"/>
      <c r="AT81" s="1453"/>
      <c r="AU81" s="1453"/>
      <c r="AV81" s="1453"/>
      <c r="AW81" s="1453"/>
      <c r="AX81" s="1453"/>
    </row>
    <row r="82" spans="3:50" s="1543" customFormat="1" ht="21.9" customHeight="1" x14ac:dyDescent="0.3">
      <c r="C82" s="1453"/>
      <c r="D82" s="1453"/>
      <c r="E82" s="1453"/>
      <c r="F82" s="1453"/>
      <c r="G82" s="1452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</row>
    <row r="83" spans="3:50" s="1543" customFormat="1" ht="21.9" customHeight="1" x14ac:dyDescent="0.3">
      <c r="C83" s="1453"/>
      <c r="D83" s="1453"/>
      <c r="E83" s="1453"/>
      <c r="F83" s="1453"/>
      <c r="G83" s="1452"/>
      <c r="H83" s="1453"/>
      <c r="I83" s="1453"/>
      <c r="J83" s="1453"/>
      <c r="K83" s="1453"/>
      <c r="L83" s="1453"/>
      <c r="M83" s="1453"/>
      <c r="N83" s="1453"/>
      <c r="O83" s="1453"/>
      <c r="P83" s="1453"/>
      <c r="Q83" s="1453"/>
      <c r="R83" s="1453"/>
      <c r="S83" s="1453"/>
      <c r="T83" s="1453"/>
      <c r="U83" s="1453"/>
      <c r="V83" s="1453"/>
      <c r="W83" s="1453"/>
      <c r="X83" s="1453"/>
      <c r="Y83" s="1453"/>
      <c r="Z83" s="1453"/>
      <c r="AA83" s="1453"/>
      <c r="AB83" s="1453"/>
      <c r="AC83" s="1453"/>
      <c r="AD83" s="1453"/>
      <c r="AE83" s="1453"/>
      <c r="AF83" s="1453"/>
      <c r="AG83" s="1453"/>
      <c r="AH83" s="1453"/>
      <c r="AI83" s="1453"/>
      <c r="AJ83" s="1453"/>
      <c r="AK83" s="1453"/>
      <c r="AL83" s="1453"/>
      <c r="AM83" s="1453"/>
      <c r="AN83" s="1453"/>
      <c r="AO83" s="1453"/>
      <c r="AP83" s="1453"/>
      <c r="AQ83" s="1453"/>
      <c r="AR83" s="1453"/>
      <c r="AS83" s="1453"/>
      <c r="AT83" s="1453"/>
      <c r="AU83" s="1453"/>
      <c r="AV83" s="1453"/>
      <c r="AW83" s="1453"/>
      <c r="AX83" s="1453"/>
    </row>
    <row r="84" spans="3:50" s="1543" customFormat="1" ht="21.9" customHeight="1" x14ac:dyDescent="0.3">
      <c r="C84" s="1453"/>
      <c r="D84" s="1453"/>
      <c r="E84" s="1453"/>
      <c r="F84" s="1453"/>
      <c r="G84" s="1452"/>
      <c r="H84" s="1453"/>
      <c r="I84" s="1453"/>
      <c r="J84" s="1453"/>
      <c r="K84" s="1453"/>
      <c r="L84" s="1453"/>
      <c r="M84" s="1453"/>
      <c r="N84" s="1453"/>
      <c r="O84" s="1453"/>
      <c r="P84" s="1453"/>
      <c r="Q84" s="1453"/>
      <c r="R84" s="1453"/>
      <c r="S84" s="1453"/>
      <c r="T84" s="1453"/>
      <c r="U84" s="1453"/>
      <c r="V84" s="1453"/>
      <c r="W84" s="1453"/>
      <c r="X84" s="1453"/>
      <c r="Y84" s="1453"/>
      <c r="Z84" s="1453"/>
      <c r="AA84" s="1453"/>
      <c r="AB84" s="1453"/>
      <c r="AC84" s="1453"/>
      <c r="AD84" s="1453"/>
      <c r="AE84" s="1453"/>
      <c r="AF84" s="1453"/>
      <c r="AG84" s="1453"/>
      <c r="AH84" s="1453"/>
      <c r="AI84" s="1453"/>
      <c r="AJ84" s="1453"/>
      <c r="AK84" s="1453"/>
      <c r="AL84" s="1453"/>
      <c r="AM84" s="1453"/>
      <c r="AN84" s="1453"/>
      <c r="AO84" s="1453"/>
      <c r="AP84" s="1453"/>
      <c r="AQ84" s="1453"/>
      <c r="AR84" s="1453"/>
      <c r="AS84" s="1453"/>
      <c r="AT84" s="1453"/>
      <c r="AU84" s="1453"/>
      <c r="AV84" s="1453"/>
      <c r="AW84" s="1453"/>
      <c r="AX84" s="1453"/>
    </row>
    <row r="85" spans="3:50" s="1543" customFormat="1" ht="21.9" customHeight="1" x14ac:dyDescent="0.3">
      <c r="C85" s="1453"/>
      <c r="D85" s="1453"/>
      <c r="E85" s="1453"/>
      <c r="F85" s="1453"/>
      <c r="G85" s="1452"/>
      <c r="H85" s="1453"/>
      <c r="I85" s="1453"/>
      <c r="J85" s="1453"/>
      <c r="K85" s="1453"/>
      <c r="L85" s="1453"/>
      <c r="M85" s="1453"/>
      <c r="N85" s="1453"/>
      <c r="O85" s="1453"/>
      <c r="P85" s="1453"/>
      <c r="Q85" s="1453"/>
      <c r="R85" s="1453"/>
      <c r="S85" s="1453"/>
      <c r="T85" s="1453"/>
      <c r="U85" s="1453"/>
      <c r="V85" s="1453"/>
      <c r="W85" s="1453"/>
      <c r="X85" s="1453"/>
      <c r="Y85" s="1453"/>
      <c r="Z85" s="1453"/>
      <c r="AA85" s="1453"/>
      <c r="AB85" s="1453"/>
      <c r="AC85" s="1453"/>
      <c r="AD85" s="1453"/>
      <c r="AE85" s="1453"/>
      <c r="AF85" s="1453"/>
      <c r="AG85" s="1453"/>
      <c r="AH85" s="1453"/>
      <c r="AI85" s="1453"/>
      <c r="AJ85" s="1453"/>
      <c r="AK85" s="1453"/>
      <c r="AL85" s="1453"/>
      <c r="AM85" s="1453"/>
      <c r="AN85" s="1453"/>
      <c r="AO85" s="1453"/>
      <c r="AP85" s="1453"/>
      <c r="AQ85" s="1453"/>
      <c r="AR85" s="1453"/>
      <c r="AS85" s="1453"/>
      <c r="AT85" s="1453"/>
      <c r="AU85" s="1453"/>
      <c r="AV85" s="1453"/>
      <c r="AW85" s="1453"/>
      <c r="AX85" s="1453"/>
    </row>
    <row r="86" spans="3:50" s="1543" customFormat="1" ht="21.9" customHeight="1" x14ac:dyDescent="0.3">
      <c r="C86" s="1453"/>
      <c r="D86" s="1453"/>
      <c r="E86" s="1453"/>
      <c r="F86" s="1453"/>
      <c r="G86" s="1452"/>
      <c r="H86" s="1453"/>
      <c r="I86" s="1453"/>
      <c r="J86" s="1453"/>
      <c r="K86" s="1453"/>
      <c r="L86" s="1453"/>
      <c r="M86" s="1453"/>
      <c r="N86" s="1453"/>
      <c r="O86" s="1453"/>
      <c r="P86" s="1453"/>
      <c r="Q86" s="1453"/>
      <c r="R86" s="1453"/>
      <c r="S86" s="1453"/>
      <c r="T86" s="1453"/>
      <c r="U86" s="1453"/>
      <c r="V86" s="1453"/>
      <c r="W86" s="1453"/>
      <c r="X86" s="1453"/>
      <c r="Y86" s="1453"/>
      <c r="Z86" s="1453"/>
      <c r="AA86" s="1453"/>
      <c r="AB86" s="1453"/>
      <c r="AC86" s="1453"/>
      <c r="AD86" s="1453"/>
      <c r="AE86" s="1453"/>
      <c r="AF86" s="1453"/>
      <c r="AG86" s="1453"/>
      <c r="AH86" s="1453"/>
      <c r="AI86" s="1453"/>
      <c r="AJ86" s="1453"/>
      <c r="AK86" s="1453"/>
      <c r="AL86" s="1453"/>
      <c r="AM86" s="1453"/>
      <c r="AN86" s="1453"/>
      <c r="AO86" s="1453"/>
      <c r="AP86" s="1453"/>
      <c r="AQ86" s="1453"/>
      <c r="AR86" s="1453"/>
      <c r="AS86" s="1453"/>
      <c r="AT86" s="1453"/>
      <c r="AU86" s="1453"/>
      <c r="AV86" s="1453"/>
      <c r="AW86" s="1453"/>
      <c r="AX86" s="1453"/>
    </row>
    <row r="87" spans="3:50" s="1543" customFormat="1" ht="21.9" customHeight="1" x14ac:dyDescent="0.3">
      <c r="C87" s="1453"/>
      <c r="D87" s="1453"/>
      <c r="E87" s="1453"/>
      <c r="F87" s="1453"/>
      <c r="G87" s="1452"/>
      <c r="H87" s="1453"/>
      <c r="I87" s="1453"/>
      <c r="J87" s="1453"/>
      <c r="K87" s="1453"/>
      <c r="L87" s="1453"/>
      <c r="M87" s="1453"/>
      <c r="N87" s="1453"/>
      <c r="O87" s="1453"/>
      <c r="P87" s="1453"/>
      <c r="Q87" s="1453"/>
      <c r="R87" s="1453"/>
      <c r="S87" s="1453"/>
      <c r="T87" s="1453"/>
      <c r="U87" s="1453"/>
      <c r="V87" s="1453"/>
      <c r="W87" s="1453"/>
      <c r="X87" s="1453"/>
      <c r="Y87" s="1453"/>
      <c r="Z87" s="1453"/>
      <c r="AA87" s="1453"/>
      <c r="AB87" s="1453"/>
      <c r="AC87" s="1453"/>
      <c r="AD87" s="1453"/>
      <c r="AE87" s="1453"/>
      <c r="AF87" s="1453"/>
      <c r="AG87" s="1453"/>
      <c r="AH87" s="1453"/>
      <c r="AI87" s="1453"/>
      <c r="AJ87" s="1453"/>
      <c r="AK87" s="1453"/>
      <c r="AL87" s="1453"/>
      <c r="AM87" s="1453"/>
      <c r="AN87" s="1453"/>
      <c r="AO87" s="1453"/>
      <c r="AP87" s="1453"/>
      <c r="AQ87" s="1453"/>
      <c r="AR87" s="1453"/>
      <c r="AS87" s="1453"/>
      <c r="AT87" s="1453"/>
      <c r="AU87" s="1453"/>
      <c r="AV87" s="1453"/>
      <c r="AW87" s="1453"/>
      <c r="AX87" s="1453"/>
    </row>
    <row r="88" spans="3:50" s="1543" customFormat="1" ht="21.9" customHeight="1" x14ac:dyDescent="0.3">
      <c r="C88" s="1453"/>
      <c r="D88" s="1453"/>
      <c r="E88" s="1453"/>
      <c r="F88" s="1453"/>
      <c r="G88" s="1452"/>
      <c r="H88" s="1453"/>
      <c r="I88" s="1453"/>
      <c r="J88" s="1453"/>
      <c r="K88" s="1453"/>
      <c r="L88" s="1453"/>
      <c r="M88" s="1453"/>
      <c r="N88" s="1453"/>
      <c r="O88" s="1453"/>
      <c r="P88" s="1453"/>
      <c r="Q88" s="1453"/>
      <c r="R88" s="1453"/>
      <c r="S88" s="1453"/>
      <c r="T88" s="1453"/>
      <c r="U88" s="1453"/>
      <c r="V88" s="1453"/>
      <c r="W88" s="1453"/>
      <c r="X88" s="1453"/>
      <c r="Y88" s="1453"/>
      <c r="Z88" s="1453"/>
      <c r="AA88" s="1453"/>
      <c r="AB88" s="1453"/>
      <c r="AC88" s="1453"/>
      <c r="AD88" s="1453"/>
      <c r="AE88" s="1453"/>
      <c r="AF88" s="1453"/>
      <c r="AG88" s="1453"/>
      <c r="AH88" s="1453"/>
      <c r="AI88" s="1453"/>
      <c r="AJ88" s="1453"/>
      <c r="AK88" s="1453"/>
      <c r="AL88" s="1453"/>
      <c r="AM88" s="1453"/>
      <c r="AN88" s="1453"/>
      <c r="AO88" s="1453"/>
      <c r="AP88" s="1453"/>
      <c r="AQ88" s="1453"/>
      <c r="AR88" s="1453"/>
      <c r="AS88" s="1453"/>
      <c r="AT88" s="1453"/>
      <c r="AU88" s="1453"/>
      <c r="AV88" s="1453"/>
      <c r="AW88" s="1453"/>
      <c r="AX88" s="1453"/>
    </row>
    <row r="89" spans="3:50" s="1543" customFormat="1" ht="21.9" customHeight="1" x14ac:dyDescent="0.3">
      <c r="C89" s="1453"/>
      <c r="D89" s="1453"/>
      <c r="E89" s="1453"/>
      <c r="F89" s="1453"/>
      <c r="G89" s="1452"/>
      <c r="H89" s="1453"/>
      <c r="I89" s="1453"/>
      <c r="J89" s="1453"/>
      <c r="K89" s="1453"/>
      <c r="L89" s="1453"/>
      <c r="M89" s="1453"/>
      <c r="N89" s="1453"/>
      <c r="O89" s="1453"/>
      <c r="P89" s="1453"/>
      <c r="Q89" s="1453"/>
      <c r="R89" s="1453"/>
      <c r="S89" s="1453"/>
      <c r="T89" s="1453"/>
      <c r="U89" s="1453"/>
      <c r="V89" s="1453"/>
      <c r="W89" s="1453"/>
      <c r="X89" s="1453"/>
      <c r="Y89" s="1453"/>
      <c r="Z89" s="1453"/>
      <c r="AA89" s="1453"/>
      <c r="AB89" s="1453"/>
      <c r="AC89" s="1453"/>
      <c r="AD89" s="1453"/>
      <c r="AE89" s="1453"/>
      <c r="AF89" s="1453"/>
      <c r="AG89" s="1453"/>
      <c r="AH89" s="1453"/>
      <c r="AI89" s="1453"/>
      <c r="AJ89" s="1453"/>
      <c r="AK89" s="1453"/>
      <c r="AL89" s="1453"/>
      <c r="AM89" s="1453"/>
      <c r="AN89" s="1453"/>
      <c r="AO89" s="1453"/>
      <c r="AP89" s="1453"/>
      <c r="AQ89" s="1453"/>
      <c r="AR89" s="1453"/>
      <c r="AS89" s="1453"/>
      <c r="AT89" s="1453"/>
      <c r="AU89" s="1453"/>
      <c r="AV89" s="1453"/>
      <c r="AW89" s="1453"/>
      <c r="AX89" s="1453"/>
    </row>
    <row r="90" spans="3:50" s="1543" customFormat="1" ht="21.9" customHeight="1" x14ac:dyDescent="0.3">
      <c r="C90" s="1453"/>
      <c r="D90" s="1453"/>
      <c r="E90" s="1453"/>
      <c r="F90" s="1453"/>
      <c r="G90" s="1452"/>
      <c r="H90" s="1453"/>
      <c r="I90" s="1453"/>
      <c r="J90" s="1453"/>
      <c r="K90" s="1453"/>
      <c r="L90" s="1453"/>
      <c r="M90" s="1453"/>
      <c r="N90" s="1453"/>
      <c r="O90" s="1453"/>
      <c r="P90" s="1453"/>
      <c r="Q90" s="1453"/>
      <c r="R90" s="1453"/>
      <c r="S90" s="1453"/>
      <c r="T90" s="1453"/>
      <c r="U90" s="1453"/>
      <c r="V90" s="1453"/>
      <c r="W90" s="1453"/>
      <c r="X90" s="1453"/>
      <c r="Y90" s="1453"/>
      <c r="Z90" s="1453"/>
      <c r="AA90" s="1453"/>
      <c r="AB90" s="1453"/>
      <c r="AC90" s="1453"/>
      <c r="AD90" s="1453"/>
      <c r="AE90" s="1453"/>
      <c r="AF90" s="1453"/>
      <c r="AG90" s="1453"/>
      <c r="AH90" s="1453"/>
      <c r="AI90" s="1453"/>
      <c r="AJ90" s="1453"/>
      <c r="AK90" s="1453"/>
      <c r="AL90" s="1453"/>
      <c r="AM90" s="1453"/>
      <c r="AN90" s="1453"/>
      <c r="AO90" s="1453"/>
      <c r="AP90" s="1453"/>
      <c r="AQ90" s="1453"/>
      <c r="AR90" s="1453"/>
      <c r="AS90" s="1453"/>
      <c r="AT90" s="1453"/>
      <c r="AU90" s="1453"/>
      <c r="AV90" s="1453"/>
      <c r="AW90" s="1453"/>
      <c r="AX90" s="1453"/>
    </row>
    <row r="91" spans="3:50" s="1543" customFormat="1" ht="21.9" customHeight="1" x14ac:dyDescent="0.3">
      <c r="C91" s="1453"/>
      <c r="D91" s="1453"/>
      <c r="E91" s="1453"/>
      <c r="F91" s="1453"/>
      <c r="G91" s="1452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</row>
    <row r="92" spans="3:50" s="1543" customFormat="1" ht="21.9" customHeight="1" x14ac:dyDescent="0.3">
      <c r="C92" s="1453"/>
      <c r="D92" s="1453"/>
      <c r="E92" s="1453"/>
      <c r="F92" s="1453"/>
      <c r="G92" s="1452"/>
      <c r="H92" s="1453"/>
      <c r="I92" s="1453"/>
      <c r="J92" s="1453"/>
      <c r="K92" s="1453"/>
      <c r="L92" s="1453"/>
      <c r="M92" s="1453"/>
      <c r="N92" s="1453"/>
      <c r="O92" s="1453"/>
      <c r="P92" s="1453"/>
      <c r="Q92" s="1453"/>
      <c r="R92" s="1453"/>
      <c r="S92" s="1453"/>
      <c r="T92" s="1453"/>
      <c r="U92" s="1453"/>
      <c r="V92" s="1453"/>
      <c r="W92" s="1453"/>
      <c r="X92" s="1453"/>
      <c r="Y92" s="1453"/>
      <c r="Z92" s="1453"/>
      <c r="AA92" s="1453"/>
      <c r="AB92" s="1453"/>
      <c r="AC92" s="1453"/>
      <c r="AD92" s="1453"/>
      <c r="AE92" s="1453"/>
      <c r="AF92" s="1453"/>
      <c r="AG92" s="1453"/>
      <c r="AH92" s="1453"/>
      <c r="AI92" s="1453"/>
      <c r="AJ92" s="1453"/>
      <c r="AK92" s="1453"/>
      <c r="AL92" s="1453"/>
      <c r="AM92" s="1453"/>
      <c r="AN92" s="1453"/>
      <c r="AO92" s="1453"/>
      <c r="AP92" s="1453"/>
      <c r="AQ92" s="1453"/>
      <c r="AR92" s="1453"/>
      <c r="AS92" s="1453"/>
      <c r="AT92" s="1453"/>
      <c r="AU92" s="1453"/>
      <c r="AV92" s="1453"/>
      <c r="AW92" s="1453"/>
      <c r="AX92" s="1453"/>
    </row>
    <row r="93" spans="3:50" s="1543" customFormat="1" ht="21.9" customHeight="1" x14ac:dyDescent="0.3">
      <c r="C93" s="1453"/>
      <c r="D93" s="1453"/>
      <c r="E93" s="1453"/>
      <c r="F93" s="1453"/>
      <c r="G93" s="1452"/>
      <c r="H93" s="1453"/>
      <c r="I93" s="1453"/>
      <c r="J93" s="1453"/>
      <c r="K93" s="1453"/>
      <c r="L93" s="1453"/>
      <c r="M93" s="1453"/>
      <c r="N93" s="1453"/>
      <c r="O93" s="1453"/>
      <c r="P93" s="1453"/>
      <c r="Q93" s="1453"/>
      <c r="R93" s="1453"/>
      <c r="S93" s="1453"/>
      <c r="T93" s="1453"/>
      <c r="U93" s="1453"/>
      <c r="V93" s="1453"/>
      <c r="W93" s="1453"/>
      <c r="X93" s="1453"/>
      <c r="Y93" s="1453"/>
      <c r="Z93" s="1453"/>
      <c r="AA93" s="1453"/>
      <c r="AB93" s="1453"/>
      <c r="AC93" s="1453"/>
      <c r="AD93" s="1453"/>
      <c r="AE93" s="1453"/>
      <c r="AF93" s="1453"/>
      <c r="AG93" s="1453"/>
      <c r="AH93" s="1453"/>
      <c r="AI93" s="1453"/>
      <c r="AJ93" s="1453"/>
      <c r="AK93" s="1453"/>
      <c r="AL93" s="1453"/>
      <c r="AM93" s="1453"/>
      <c r="AN93" s="1453"/>
      <c r="AO93" s="1453"/>
      <c r="AP93" s="1453"/>
      <c r="AQ93" s="1453"/>
      <c r="AR93" s="1453"/>
      <c r="AS93" s="1453"/>
      <c r="AT93" s="1453"/>
      <c r="AU93" s="1453"/>
      <c r="AV93" s="1453"/>
      <c r="AW93" s="1453"/>
      <c r="AX93" s="1453"/>
    </row>
    <row r="94" spans="3:50" s="1543" customFormat="1" ht="21.9" customHeight="1" x14ac:dyDescent="0.3">
      <c r="C94" s="1453"/>
      <c r="D94" s="1453"/>
      <c r="E94" s="1453"/>
      <c r="F94" s="1453"/>
      <c r="G94" s="1452"/>
      <c r="H94" s="1453"/>
      <c r="I94" s="1453"/>
      <c r="J94" s="1453"/>
      <c r="K94" s="1453"/>
      <c r="L94" s="1453"/>
      <c r="M94" s="1453"/>
      <c r="N94" s="1453"/>
      <c r="O94" s="1453"/>
      <c r="P94" s="1453"/>
      <c r="Q94" s="1453"/>
      <c r="R94" s="1453"/>
      <c r="S94" s="1453"/>
      <c r="T94" s="1453"/>
      <c r="U94" s="1453"/>
      <c r="V94" s="1453"/>
      <c r="W94" s="1453"/>
      <c r="X94" s="1453"/>
      <c r="Y94" s="1453"/>
      <c r="Z94" s="1453"/>
      <c r="AA94" s="1453"/>
      <c r="AB94" s="1453"/>
      <c r="AC94" s="1453"/>
      <c r="AD94" s="1453"/>
      <c r="AE94" s="1453"/>
      <c r="AF94" s="1453"/>
      <c r="AG94" s="1453"/>
      <c r="AH94" s="1453"/>
      <c r="AI94" s="1453"/>
      <c r="AJ94" s="1453"/>
      <c r="AK94" s="1453"/>
      <c r="AL94" s="1453"/>
      <c r="AM94" s="1453"/>
      <c r="AN94" s="1453"/>
      <c r="AO94" s="1453"/>
      <c r="AP94" s="1453"/>
      <c r="AQ94" s="1453"/>
      <c r="AR94" s="1453"/>
      <c r="AS94" s="1453"/>
      <c r="AT94" s="1453"/>
      <c r="AU94" s="1453"/>
      <c r="AV94" s="1453"/>
      <c r="AW94" s="1453"/>
      <c r="AX94" s="1453"/>
    </row>
    <row r="95" spans="3:50" s="1543" customFormat="1" ht="21.9" customHeight="1" x14ac:dyDescent="0.3">
      <c r="C95" s="1453"/>
      <c r="D95" s="1453"/>
      <c r="E95" s="1453"/>
      <c r="F95" s="1453"/>
      <c r="G95" s="1452"/>
      <c r="H95" s="1453"/>
      <c r="I95" s="1453"/>
      <c r="J95" s="1453"/>
      <c r="K95" s="1453"/>
      <c r="L95" s="1453"/>
      <c r="M95" s="1453"/>
      <c r="N95" s="1453"/>
      <c r="O95" s="1453"/>
      <c r="P95" s="1453"/>
      <c r="Q95" s="1453"/>
      <c r="R95" s="1453"/>
      <c r="S95" s="1453"/>
      <c r="T95" s="1453"/>
      <c r="U95" s="1453"/>
      <c r="V95" s="1453"/>
      <c r="W95" s="1453"/>
      <c r="X95" s="1453"/>
      <c r="Y95" s="1453"/>
      <c r="Z95" s="1453"/>
      <c r="AA95" s="1453"/>
      <c r="AB95" s="1453"/>
      <c r="AC95" s="1453"/>
      <c r="AD95" s="1453"/>
      <c r="AE95" s="1453"/>
      <c r="AF95" s="1453"/>
      <c r="AG95" s="1453"/>
      <c r="AH95" s="1453"/>
      <c r="AI95" s="1453"/>
      <c r="AJ95" s="1453"/>
      <c r="AK95" s="1453"/>
      <c r="AL95" s="1453"/>
      <c r="AM95" s="1453"/>
      <c r="AN95" s="1453"/>
      <c r="AO95" s="1453"/>
      <c r="AP95" s="1453"/>
      <c r="AQ95" s="1453"/>
      <c r="AR95" s="1453"/>
      <c r="AS95" s="1453"/>
      <c r="AT95" s="1453"/>
      <c r="AU95" s="1453"/>
      <c r="AV95" s="1453"/>
      <c r="AW95" s="1453"/>
      <c r="AX95" s="1453"/>
    </row>
    <row r="96" spans="3:50" s="1543" customFormat="1" ht="21.9" customHeight="1" x14ac:dyDescent="0.3">
      <c r="C96" s="1453"/>
      <c r="D96" s="1453"/>
      <c r="E96" s="1453"/>
      <c r="F96" s="1453"/>
      <c r="G96" s="1452"/>
      <c r="H96" s="1453"/>
      <c r="I96" s="1453"/>
      <c r="J96" s="1453"/>
      <c r="K96" s="1453"/>
      <c r="L96" s="1453"/>
      <c r="M96" s="1453"/>
      <c r="N96" s="1453"/>
      <c r="O96" s="1453"/>
      <c r="P96" s="1453"/>
      <c r="Q96" s="1453"/>
      <c r="R96" s="1453"/>
      <c r="S96" s="1453"/>
      <c r="T96" s="1453"/>
      <c r="U96" s="1453"/>
      <c r="V96" s="1453"/>
      <c r="W96" s="1453"/>
      <c r="X96" s="1453"/>
      <c r="Y96" s="1453"/>
      <c r="Z96" s="1453"/>
      <c r="AA96" s="1453"/>
      <c r="AB96" s="1453"/>
      <c r="AC96" s="1453"/>
      <c r="AD96" s="1453"/>
      <c r="AE96" s="1453"/>
      <c r="AF96" s="1453"/>
      <c r="AG96" s="1453"/>
      <c r="AH96" s="1453"/>
      <c r="AI96" s="1453"/>
      <c r="AJ96" s="1453"/>
      <c r="AK96" s="1453"/>
      <c r="AL96" s="1453"/>
      <c r="AM96" s="1453"/>
      <c r="AN96" s="1453"/>
      <c r="AO96" s="1453"/>
      <c r="AP96" s="1453"/>
      <c r="AQ96" s="1453"/>
      <c r="AR96" s="1453"/>
      <c r="AS96" s="1453"/>
      <c r="AT96" s="1453"/>
      <c r="AU96" s="1453"/>
      <c r="AV96" s="1453"/>
      <c r="AW96" s="1453"/>
      <c r="AX96" s="1453"/>
    </row>
    <row r="97" spans="3:50" s="1543" customFormat="1" ht="21.9" customHeight="1" x14ac:dyDescent="0.3">
      <c r="C97" s="1453"/>
      <c r="D97" s="1453"/>
      <c r="E97" s="1453"/>
      <c r="F97" s="1453"/>
      <c r="G97" s="1452"/>
      <c r="H97" s="1453"/>
      <c r="I97" s="1453"/>
      <c r="J97" s="1453"/>
      <c r="K97" s="1453"/>
      <c r="L97" s="1453"/>
      <c r="M97" s="1453"/>
      <c r="N97" s="1453"/>
      <c r="O97" s="1453"/>
      <c r="P97" s="1453"/>
      <c r="Q97" s="1453"/>
      <c r="R97" s="1453"/>
      <c r="S97" s="1453"/>
      <c r="T97" s="1453"/>
      <c r="U97" s="1453"/>
      <c r="V97" s="1453"/>
      <c r="W97" s="1453"/>
      <c r="X97" s="1453"/>
      <c r="Y97" s="1453"/>
      <c r="Z97" s="1453"/>
      <c r="AA97" s="1453"/>
      <c r="AB97" s="1453"/>
      <c r="AC97" s="1453"/>
      <c r="AD97" s="1453"/>
      <c r="AE97" s="1453"/>
      <c r="AF97" s="1453"/>
      <c r="AG97" s="1453"/>
      <c r="AH97" s="1453"/>
      <c r="AI97" s="1453"/>
      <c r="AJ97" s="1453"/>
      <c r="AK97" s="1453"/>
      <c r="AL97" s="1453"/>
      <c r="AM97" s="1453"/>
      <c r="AN97" s="1453"/>
      <c r="AO97" s="1453"/>
      <c r="AP97" s="1453"/>
      <c r="AQ97" s="1453"/>
      <c r="AR97" s="1453"/>
      <c r="AS97" s="1453"/>
      <c r="AT97" s="1453"/>
      <c r="AU97" s="1453"/>
      <c r="AV97" s="1453"/>
      <c r="AW97" s="1453"/>
      <c r="AX97" s="1453"/>
    </row>
    <row r="98" spans="3:50" s="1543" customFormat="1" ht="21.9" customHeight="1" x14ac:dyDescent="0.3">
      <c r="C98" s="1453"/>
      <c r="D98" s="1453"/>
      <c r="E98" s="1453"/>
      <c r="F98" s="1453"/>
      <c r="G98" s="1452"/>
      <c r="H98" s="1453"/>
      <c r="I98" s="1453"/>
      <c r="J98" s="1453"/>
      <c r="K98" s="1453"/>
      <c r="L98" s="1453"/>
      <c r="M98" s="1453"/>
      <c r="N98" s="1453"/>
      <c r="O98" s="1453"/>
      <c r="P98" s="1453"/>
      <c r="Q98" s="1453"/>
      <c r="R98" s="1453"/>
      <c r="S98" s="1453"/>
      <c r="T98" s="1453"/>
      <c r="U98" s="1453"/>
      <c r="V98" s="1453"/>
      <c r="W98" s="1453"/>
      <c r="X98" s="1453"/>
      <c r="Y98" s="1453"/>
      <c r="Z98" s="1453"/>
      <c r="AA98" s="1453"/>
      <c r="AB98" s="1453"/>
      <c r="AC98" s="1453"/>
      <c r="AD98" s="1453"/>
      <c r="AE98" s="1453"/>
      <c r="AF98" s="1453"/>
      <c r="AG98" s="1453"/>
      <c r="AH98" s="1453"/>
      <c r="AI98" s="1453"/>
      <c r="AJ98" s="1453"/>
      <c r="AK98" s="1453"/>
      <c r="AL98" s="1453"/>
      <c r="AM98" s="1453"/>
      <c r="AN98" s="1453"/>
      <c r="AO98" s="1453"/>
      <c r="AP98" s="1453"/>
      <c r="AQ98" s="1453"/>
      <c r="AR98" s="1453"/>
      <c r="AS98" s="1453"/>
      <c r="AT98" s="1453"/>
      <c r="AU98" s="1453"/>
      <c r="AV98" s="1453"/>
      <c r="AW98" s="1453"/>
      <c r="AX98" s="1453"/>
    </row>
    <row r="99" spans="3:50" s="1543" customFormat="1" ht="21.9" customHeight="1" x14ac:dyDescent="0.3">
      <c r="C99" s="1453"/>
      <c r="D99" s="1453"/>
      <c r="E99" s="1453"/>
      <c r="F99" s="1453"/>
      <c r="G99" s="1452"/>
      <c r="H99" s="1453"/>
      <c r="I99" s="1453"/>
      <c r="J99" s="1453"/>
      <c r="K99" s="1453"/>
      <c r="L99" s="1453"/>
      <c r="M99" s="1453"/>
      <c r="N99" s="1453"/>
      <c r="O99" s="1453"/>
      <c r="P99" s="1453"/>
      <c r="Q99" s="1453"/>
      <c r="R99" s="1453"/>
      <c r="S99" s="1453"/>
      <c r="T99" s="1453"/>
      <c r="U99" s="1453"/>
      <c r="V99" s="1453"/>
      <c r="W99" s="1453"/>
      <c r="X99" s="1453"/>
      <c r="Y99" s="1453"/>
      <c r="Z99" s="1453"/>
      <c r="AA99" s="1453"/>
      <c r="AB99" s="1453"/>
      <c r="AC99" s="1453"/>
      <c r="AD99" s="1453"/>
      <c r="AE99" s="1453"/>
      <c r="AF99" s="1453"/>
      <c r="AG99" s="1453"/>
      <c r="AH99" s="1453"/>
      <c r="AI99" s="1453"/>
      <c r="AJ99" s="1453"/>
      <c r="AK99" s="1453"/>
      <c r="AL99" s="1453"/>
      <c r="AM99" s="1453"/>
      <c r="AN99" s="1453"/>
      <c r="AO99" s="1453"/>
      <c r="AP99" s="1453"/>
      <c r="AQ99" s="1453"/>
      <c r="AR99" s="1453"/>
      <c r="AS99" s="1453"/>
      <c r="AT99" s="1453"/>
      <c r="AU99" s="1453"/>
      <c r="AV99" s="1453"/>
      <c r="AW99" s="1453"/>
      <c r="AX99" s="1453"/>
    </row>
    <row r="100" spans="3:50" s="1543" customFormat="1" ht="21.9" customHeight="1" x14ac:dyDescent="0.3">
      <c r="C100" s="1453"/>
      <c r="D100" s="1453"/>
      <c r="E100" s="1453"/>
      <c r="F100" s="1453"/>
      <c r="G100" s="1452"/>
      <c r="H100" s="1453"/>
      <c r="I100" s="1453"/>
      <c r="J100" s="1453"/>
      <c r="K100" s="1453"/>
      <c r="L100" s="1453"/>
      <c r="M100" s="1453"/>
      <c r="N100" s="1453"/>
      <c r="O100" s="1453"/>
      <c r="P100" s="1453"/>
      <c r="Q100" s="1453"/>
      <c r="R100" s="1453"/>
      <c r="S100" s="1453"/>
      <c r="T100" s="1453"/>
      <c r="U100" s="1453"/>
      <c r="V100" s="1453"/>
      <c r="W100" s="1453"/>
      <c r="X100" s="1453"/>
      <c r="Y100" s="1453"/>
      <c r="Z100" s="1453"/>
      <c r="AA100" s="1453"/>
      <c r="AB100" s="1453"/>
      <c r="AC100" s="1453"/>
      <c r="AD100" s="1453"/>
      <c r="AE100" s="1453"/>
      <c r="AF100" s="1453"/>
      <c r="AG100" s="1453"/>
      <c r="AH100" s="1453"/>
      <c r="AI100" s="1453"/>
      <c r="AJ100" s="1453"/>
      <c r="AK100" s="1453"/>
      <c r="AL100" s="1453"/>
      <c r="AM100" s="1453"/>
      <c r="AN100" s="1453"/>
      <c r="AO100" s="1453"/>
      <c r="AP100" s="1453"/>
      <c r="AQ100" s="1453"/>
      <c r="AR100" s="1453"/>
      <c r="AS100" s="1453"/>
      <c r="AT100" s="1453"/>
      <c r="AU100" s="1453"/>
      <c r="AV100" s="1453"/>
      <c r="AW100" s="1453"/>
      <c r="AX100" s="1453"/>
    </row>
    <row r="101" spans="3:50" s="1543" customFormat="1" ht="21.9" customHeight="1" x14ac:dyDescent="0.3">
      <c r="C101" s="1453"/>
      <c r="D101" s="1453"/>
      <c r="E101" s="1453"/>
      <c r="F101" s="1453"/>
      <c r="G101" s="1452"/>
      <c r="H101" s="1453"/>
      <c r="I101" s="1453"/>
      <c r="J101" s="1453"/>
      <c r="K101" s="1453"/>
      <c r="L101" s="1453"/>
      <c r="M101" s="1453"/>
      <c r="N101" s="1453"/>
      <c r="O101" s="1453"/>
      <c r="P101" s="1453"/>
      <c r="Q101" s="1453"/>
      <c r="R101" s="1453"/>
      <c r="S101" s="1453"/>
      <c r="T101" s="1453"/>
      <c r="U101" s="1453"/>
      <c r="V101" s="1453"/>
      <c r="W101" s="1453"/>
      <c r="X101" s="1453"/>
      <c r="Y101" s="1453"/>
      <c r="Z101" s="1453"/>
      <c r="AA101" s="1453"/>
      <c r="AB101" s="1453"/>
      <c r="AC101" s="1453"/>
      <c r="AD101" s="1453"/>
      <c r="AE101" s="1453"/>
      <c r="AF101" s="1453"/>
      <c r="AG101" s="1453"/>
      <c r="AH101" s="1453"/>
      <c r="AI101" s="1453"/>
      <c r="AJ101" s="1453"/>
      <c r="AK101" s="1453"/>
      <c r="AL101" s="1453"/>
      <c r="AM101" s="1453"/>
      <c r="AN101" s="1453"/>
      <c r="AO101" s="1453"/>
      <c r="AP101" s="1453"/>
      <c r="AQ101" s="1453"/>
      <c r="AR101" s="1453"/>
      <c r="AS101" s="1453"/>
      <c r="AT101" s="1453"/>
      <c r="AU101" s="1453"/>
      <c r="AV101" s="1453"/>
      <c r="AW101" s="1453"/>
      <c r="AX101" s="1453"/>
    </row>
    <row r="102" spans="3:50" s="1543" customFormat="1" ht="21.9" customHeight="1" x14ac:dyDescent="0.3">
      <c r="C102" s="1453"/>
      <c r="D102" s="1453"/>
      <c r="E102" s="1453"/>
      <c r="F102" s="1453"/>
      <c r="G102" s="1452"/>
      <c r="H102" s="1453"/>
      <c r="I102" s="1453"/>
      <c r="J102" s="1453"/>
      <c r="K102" s="1453"/>
      <c r="L102" s="1453"/>
      <c r="M102" s="1453"/>
      <c r="N102" s="1453"/>
      <c r="O102" s="1453"/>
      <c r="P102" s="1453"/>
      <c r="Q102" s="1453"/>
      <c r="R102" s="1453"/>
      <c r="S102" s="1453"/>
      <c r="T102" s="1453"/>
      <c r="U102" s="1453"/>
      <c r="V102" s="1453"/>
      <c r="W102" s="1453"/>
      <c r="X102" s="1453"/>
      <c r="Y102" s="1453"/>
      <c r="Z102" s="1453"/>
      <c r="AA102" s="1453"/>
      <c r="AB102" s="1453"/>
      <c r="AC102" s="1453"/>
      <c r="AD102" s="1453"/>
      <c r="AE102" s="1453"/>
      <c r="AF102" s="1453"/>
      <c r="AG102" s="1453"/>
      <c r="AH102" s="1453"/>
      <c r="AI102" s="1453"/>
      <c r="AJ102" s="1453"/>
      <c r="AK102" s="1453"/>
      <c r="AL102" s="1453"/>
      <c r="AM102" s="1453"/>
      <c r="AN102" s="1453"/>
      <c r="AO102" s="1453"/>
      <c r="AP102" s="1453"/>
      <c r="AQ102" s="1453"/>
      <c r="AR102" s="1453"/>
      <c r="AS102" s="1453"/>
      <c r="AT102" s="1453"/>
      <c r="AU102" s="1453"/>
      <c r="AV102" s="1453"/>
      <c r="AW102" s="1453"/>
      <c r="AX102" s="1453"/>
    </row>
    <row r="103" spans="3:50" s="1543" customFormat="1" ht="21.9" customHeight="1" x14ac:dyDescent="0.3">
      <c r="C103" s="1453"/>
      <c r="D103" s="1453"/>
      <c r="E103" s="1453"/>
      <c r="F103" s="1453"/>
      <c r="G103" s="1452"/>
      <c r="H103" s="1453"/>
      <c r="I103" s="1453"/>
      <c r="J103" s="1453"/>
      <c r="K103" s="1453"/>
      <c r="L103" s="1453"/>
      <c r="M103" s="1453"/>
      <c r="N103" s="1453"/>
      <c r="O103" s="1453"/>
      <c r="P103" s="1453"/>
      <c r="Q103" s="1453"/>
      <c r="R103" s="1453"/>
      <c r="S103" s="1453"/>
      <c r="T103" s="1453"/>
      <c r="U103" s="1453"/>
      <c r="V103" s="1453"/>
      <c r="W103" s="1453"/>
      <c r="X103" s="1453"/>
      <c r="Y103" s="1453"/>
      <c r="Z103" s="1453"/>
      <c r="AA103" s="1453"/>
      <c r="AB103" s="1453"/>
      <c r="AC103" s="1453"/>
      <c r="AD103" s="1453"/>
      <c r="AE103" s="1453"/>
      <c r="AF103" s="1453"/>
      <c r="AG103" s="1453"/>
      <c r="AH103" s="1453"/>
      <c r="AI103" s="1453"/>
      <c r="AJ103" s="1453"/>
      <c r="AK103" s="1453"/>
      <c r="AL103" s="1453"/>
      <c r="AM103" s="1453"/>
      <c r="AN103" s="1453"/>
      <c r="AO103" s="1453"/>
      <c r="AP103" s="1453"/>
      <c r="AQ103" s="1453"/>
      <c r="AR103" s="1453"/>
      <c r="AS103" s="1453"/>
      <c r="AT103" s="1453"/>
      <c r="AU103" s="1453"/>
      <c r="AV103" s="1453"/>
      <c r="AW103" s="1453"/>
      <c r="AX103" s="1453"/>
    </row>
    <row r="104" spans="3:50" s="1543" customFormat="1" ht="21.9" customHeight="1" x14ac:dyDescent="0.3">
      <c r="C104" s="1453"/>
      <c r="D104" s="1453"/>
      <c r="E104" s="1453"/>
      <c r="F104" s="1453"/>
      <c r="G104" s="1452"/>
      <c r="H104" s="1453"/>
      <c r="I104" s="1453"/>
      <c r="J104" s="1453"/>
      <c r="K104" s="1453"/>
      <c r="L104" s="1453"/>
      <c r="M104" s="1453"/>
      <c r="N104" s="1453"/>
      <c r="O104" s="1453"/>
      <c r="P104" s="1453"/>
      <c r="Q104" s="1453"/>
      <c r="R104" s="1453"/>
      <c r="S104" s="1453"/>
      <c r="T104" s="1453"/>
      <c r="U104" s="1453"/>
      <c r="V104" s="1453"/>
      <c r="W104" s="1453"/>
      <c r="X104" s="1453"/>
      <c r="Y104" s="1453"/>
      <c r="Z104" s="1453"/>
      <c r="AA104" s="1453"/>
      <c r="AB104" s="1453"/>
      <c r="AC104" s="1453"/>
      <c r="AD104" s="1453"/>
      <c r="AE104" s="1453"/>
      <c r="AF104" s="1453"/>
      <c r="AG104" s="1453"/>
      <c r="AH104" s="1453"/>
      <c r="AI104" s="1453"/>
      <c r="AJ104" s="1453"/>
      <c r="AK104" s="1453"/>
      <c r="AL104" s="1453"/>
      <c r="AM104" s="1453"/>
      <c r="AN104" s="1453"/>
      <c r="AO104" s="1453"/>
      <c r="AP104" s="1453"/>
      <c r="AQ104" s="1453"/>
      <c r="AR104" s="1453"/>
      <c r="AS104" s="1453"/>
      <c r="AT104" s="1453"/>
      <c r="AU104" s="1453"/>
      <c r="AV104" s="1453"/>
      <c r="AW104" s="1453"/>
      <c r="AX104" s="1453"/>
    </row>
    <row r="105" spans="3:50" s="1543" customFormat="1" ht="21.9" customHeight="1" x14ac:dyDescent="0.3">
      <c r="C105" s="1453"/>
      <c r="D105" s="1453"/>
      <c r="E105" s="1453"/>
      <c r="F105" s="1453"/>
      <c r="G105" s="1452"/>
      <c r="H105" s="1453"/>
      <c r="I105" s="1453"/>
      <c r="J105" s="1453"/>
      <c r="K105" s="1453"/>
      <c r="L105" s="1453"/>
      <c r="M105" s="1453"/>
      <c r="N105" s="1453"/>
      <c r="O105" s="1453"/>
      <c r="P105" s="1453"/>
      <c r="Q105" s="1453"/>
      <c r="R105" s="1453"/>
      <c r="S105" s="1453"/>
      <c r="T105" s="1453"/>
      <c r="U105" s="1453"/>
      <c r="V105" s="1453"/>
      <c r="W105" s="1453"/>
      <c r="X105" s="1453"/>
      <c r="Y105" s="1453"/>
      <c r="Z105" s="1453"/>
      <c r="AA105" s="1453"/>
      <c r="AB105" s="1453"/>
      <c r="AC105" s="1453"/>
      <c r="AD105" s="1453"/>
      <c r="AE105" s="1453"/>
      <c r="AF105" s="1453"/>
      <c r="AG105" s="1453"/>
      <c r="AH105" s="1453"/>
      <c r="AI105" s="1453"/>
      <c r="AJ105" s="1453"/>
      <c r="AK105" s="1453"/>
      <c r="AL105" s="1453"/>
      <c r="AM105" s="1453"/>
      <c r="AN105" s="1453"/>
      <c r="AO105" s="1453"/>
      <c r="AP105" s="1453"/>
      <c r="AQ105" s="1453"/>
      <c r="AR105" s="1453"/>
      <c r="AS105" s="1453"/>
      <c r="AT105" s="1453"/>
      <c r="AU105" s="1453"/>
      <c r="AV105" s="1453"/>
      <c r="AW105" s="1453"/>
      <c r="AX105" s="1453"/>
    </row>
    <row r="106" spans="3:50" s="1543" customFormat="1" ht="21.9" customHeight="1" x14ac:dyDescent="0.3">
      <c r="C106" s="1453"/>
      <c r="D106" s="1453"/>
      <c r="E106" s="1453"/>
      <c r="F106" s="1453"/>
      <c r="G106" s="1452"/>
      <c r="H106" s="1453"/>
      <c r="I106" s="1453"/>
      <c r="J106" s="1453"/>
      <c r="K106" s="1453"/>
      <c r="L106" s="1453"/>
      <c r="M106" s="1453"/>
      <c r="N106" s="1453"/>
      <c r="O106" s="1453"/>
      <c r="P106" s="1453"/>
      <c r="Q106" s="1453"/>
      <c r="R106" s="1453"/>
      <c r="S106" s="1453"/>
      <c r="T106" s="1453"/>
      <c r="U106" s="1453"/>
      <c r="V106" s="1453"/>
      <c r="W106" s="1453"/>
      <c r="X106" s="1453"/>
      <c r="Y106" s="1453"/>
      <c r="Z106" s="1453"/>
      <c r="AA106" s="1453"/>
      <c r="AB106" s="1453"/>
      <c r="AC106" s="1453"/>
      <c r="AD106" s="1453"/>
      <c r="AE106" s="1453"/>
      <c r="AF106" s="1453"/>
      <c r="AG106" s="1453"/>
      <c r="AH106" s="1453"/>
      <c r="AI106" s="1453"/>
      <c r="AJ106" s="1453"/>
      <c r="AK106" s="1453"/>
      <c r="AL106" s="1453"/>
      <c r="AM106" s="1453"/>
      <c r="AN106" s="1453"/>
      <c r="AO106" s="1453"/>
      <c r="AP106" s="1453"/>
      <c r="AQ106" s="1453"/>
      <c r="AR106" s="1453"/>
      <c r="AS106" s="1453"/>
      <c r="AT106" s="1453"/>
      <c r="AU106" s="1453"/>
      <c r="AV106" s="1453"/>
      <c r="AW106" s="1453"/>
      <c r="AX106" s="1453"/>
    </row>
    <row r="107" spans="3:50" s="1543" customFormat="1" ht="21.9" customHeight="1" x14ac:dyDescent="0.3">
      <c r="C107" s="1453"/>
      <c r="D107" s="1453"/>
      <c r="E107" s="1453"/>
      <c r="F107" s="1453"/>
      <c r="G107" s="1452"/>
      <c r="H107" s="1453"/>
      <c r="I107" s="1453"/>
      <c r="J107" s="1453"/>
      <c r="K107" s="1453"/>
      <c r="L107" s="1453"/>
      <c r="M107" s="1453"/>
      <c r="N107" s="1453"/>
      <c r="O107" s="1453"/>
      <c r="P107" s="1453"/>
      <c r="Q107" s="1453"/>
      <c r="R107" s="1453"/>
      <c r="S107" s="1453"/>
      <c r="T107" s="1453"/>
      <c r="U107" s="1453"/>
      <c r="V107" s="1453"/>
      <c r="W107" s="1453"/>
      <c r="X107" s="1453"/>
      <c r="Y107" s="1453"/>
      <c r="Z107" s="1453"/>
      <c r="AA107" s="1453"/>
      <c r="AB107" s="1453"/>
      <c r="AC107" s="1453"/>
      <c r="AD107" s="1453"/>
      <c r="AE107" s="1453"/>
      <c r="AF107" s="1453"/>
      <c r="AG107" s="1453"/>
      <c r="AH107" s="1453"/>
      <c r="AI107" s="1453"/>
      <c r="AJ107" s="1453"/>
      <c r="AK107" s="1453"/>
      <c r="AL107" s="1453"/>
      <c r="AM107" s="1453"/>
      <c r="AN107" s="1453"/>
      <c r="AO107" s="1453"/>
      <c r="AP107" s="1453"/>
      <c r="AQ107" s="1453"/>
      <c r="AR107" s="1453"/>
      <c r="AS107" s="1453"/>
      <c r="AT107" s="1453"/>
      <c r="AU107" s="1453"/>
      <c r="AV107" s="1453"/>
      <c r="AW107" s="1453"/>
      <c r="AX107" s="1453"/>
    </row>
    <row r="108" spans="3:50" s="1543" customFormat="1" ht="21.9" customHeight="1" x14ac:dyDescent="0.3">
      <c r="C108" s="1453"/>
      <c r="D108" s="1453"/>
      <c r="E108" s="1453"/>
      <c r="F108" s="1453"/>
      <c r="G108" s="1452"/>
      <c r="H108" s="1453"/>
      <c r="I108" s="1453"/>
      <c r="J108" s="1453"/>
      <c r="K108" s="1453"/>
      <c r="L108" s="1453"/>
      <c r="M108" s="1453"/>
      <c r="N108" s="1453"/>
      <c r="O108" s="1453"/>
      <c r="P108" s="1453"/>
      <c r="Q108" s="1453"/>
      <c r="R108" s="1453"/>
      <c r="S108" s="1453"/>
      <c r="T108" s="1453"/>
      <c r="U108" s="1453"/>
      <c r="V108" s="1453"/>
      <c r="W108" s="1453"/>
      <c r="X108" s="1453"/>
      <c r="Y108" s="1453"/>
      <c r="Z108" s="1453"/>
      <c r="AA108" s="1453"/>
      <c r="AB108" s="1453"/>
      <c r="AC108" s="1453"/>
      <c r="AD108" s="1453"/>
      <c r="AE108" s="1453"/>
      <c r="AF108" s="1453"/>
      <c r="AG108" s="1453"/>
      <c r="AH108" s="1453"/>
      <c r="AI108" s="1453"/>
      <c r="AJ108" s="1453"/>
      <c r="AK108" s="1453"/>
      <c r="AL108" s="1453"/>
      <c r="AM108" s="1453"/>
      <c r="AN108" s="1453"/>
      <c r="AO108" s="1453"/>
      <c r="AP108" s="1453"/>
      <c r="AQ108" s="1453"/>
      <c r="AR108" s="1453"/>
      <c r="AS108" s="1453"/>
      <c r="AT108" s="1453"/>
      <c r="AU108" s="1453"/>
      <c r="AV108" s="1453"/>
      <c r="AW108" s="1453"/>
      <c r="AX108" s="1453"/>
    </row>
    <row r="109" spans="3:50" s="1543" customFormat="1" ht="21.9" customHeight="1" x14ac:dyDescent="0.3">
      <c r="C109" s="1453"/>
      <c r="D109" s="1453"/>
      <c r="E109" s="1453"/>
      <c r="F109" s="1453"/>
      <c r="G109" s="1452"/>
      <c r="H109" s="1453"/>
      <c r="I109" s="1453"/>
      <c r="J109" s="1453"/>
      <c r="K109" s="1453"/>
      <c r="L109" s="1453"/>
      <c r="M109" s="1453"/>
      <c r="N109" s="1453"/>
      <c r="O109" s="1453"/>
      <c r="P109" s="1453"/>
      <c r="Q109" s="1453"/>
      <c r="R109" s="1453"/>
      <c r="S109" s="1453"/>
      <c r="T109" s="1453"/>
      <c r="U109" s="1453"/>
      <c r="V109" s="1453"/>
      <c r="W109" s="1453"/>
      <c r="X109" s="1453"/>
      <c r="Y109" s="1453"/>
      <c r="Z109" s="1453"/>
      <c r="AA109" s="1453"/>
      <c r="AB109" s="1453"/>
      <c r="AC109" s="1453"/>
      <c r="AD109" s="1453"/>
      <c r="AE109" s="1453"/>
      <c r="AF109" s="1453"/>
      <c r="AG109" s="1453"/>
      <c r="AH109" s="1453"/>
      <c r="AI109" s="1453"/>
      <c r="AJ109" s="1453"/>
      <c r="AK109" s="1453"/>
      <c r="AL109" s="1453"/>
      <c r="AM109" s="1453"/>
      <c r="AN109" s="1453"/>
      <c r="AO109" s="1453"/>
      <c r="AP109" s="1453"/>
      <c r="AQ109" s="1453"/>
      <c r="AR109" s="1453"/>
      <c r="AS109" s="1453"/>
      <c r="AT109" s="1453"/>
      <c r="AU109" s="1453"/>
      <c r="AV109" s="1453"/>
      <c r="AW109" s="1453"/>
      <c r="AX109" s="1453"/>
    </row>
    <row r="110" spans="3:50" s="1543" customFormat="1" ht="21.9" customHeight="1" x14ac:dyDescent="0.3">
      <c r="C110" s="1453"/>
      <c r="D110" s="1453"/>
      <c r="E110" s="1453"/>
      <c r="F110" s="1453"/>
      <c r="G110" s="1452"/>
      <c r="H110" s="1453"/>
      <c r="I110" s="1453"/>
      <c r="J110" s="1453"/>
      <c r="K110" s="1453"/>
      <c r="L110" s="1453"/>
      <c r="M110" s="1453"/>
      <c r="N110" s="1453"/>
      <c r="O110" s="1453"/>
      <c r="P110" s="1453"/>
      <c r="Q110" s="1453"/>
      <c r="R110" s="1453"/>
      <c r="S110" s="1453"/>
      <c r="T110" s="1453"/>
      <c r="U110" s="1453"/>
      <c r="V110" s="1453"/>
      <c r="W110" s="1453"/>
      <c r="X110" s="1453"/>
      <c r="Y110" s="1453"/>
      <c r="Z110" s="1453"/>
      <c r="AA110" s="1453"/>
      <c r="AB110" s="1453"/>
      <c r="AC110" s="1453"/>
      <c r="AD110" s="1453"/>
      <c r="AE110" s="1453"/>
      <c r="AF110" s="1453"/>
      <c r="AG110" s="1453"/>
      <c r="AH110" s="1453"/>
      <c r="AI110" s="1453"/>
      <c r="AJ110" s="1453"/>
      <c r="AK110" s="1453"/>
      <c r="AL110" s="1453"/>
      <c r="AM110" s="1453"/>
      <c r="AN110" s="1453"/>
      <c r="AO110" s="1453"/>
      <c r="AP110" s="1453"/>
      <c r="AQ110" s="1453"/>
      <c r="AR110" s="1453"/>
      <c r="AS110" s="1453"/>
      <c r="AT110" s="1453"/>
      <c r="AU110" s="1453"/>
      <c r="AV110" s="1453"/>
      <c r="AW110" s="1453"/>
      <c r="AX110" s="1453"/>
    </row>
    <row r="111" spans="3:50" s="1543" customFormat="1" ht="21.9" customHeight="1" x14ac:dyDescent="0.3">
      <c r="C111" s="1453"/>
      <c r="D111" s="1453"/>
      <c r="E111" s="1453"/>
      <c r="F111" s="1453"/>
      <c r="G111" s="1452"/>
      <c r="H111" s="1453"/>
      <c r="I111" s="1453"/>
      <c r="J111" s="1453"/>
      <c r="K111" s="1453"/>
      <c r="L111" s="1453"/>
      <c r="M111" s="1453"/>
      <c r="N111" s="1453"/>
      <c r="O111" s="1453"/>
      <c r="P111" s="1453"/>
      <c r="Q111" s="1453"/>
      <c r="R111" s="1453"/>
      <c r="S111" s="1453"/>
      <c r="T111" s="1453"/>
      <c r="U111" s="1453"/>
      <c r="V111" s="1453"/>
      <c r="W111" s="1453"/>
      <c r="X111" s="1453"/>
      <c r="Y111" s="1453"/>
      <c r="Z111" s="1453"/>
      <c r="AA111" s="1453"/>
      <c r="AB111" s="1453"/>
      <c r="AC111" s="1453"/>
      <c r="AD111" s="1453"/>
      <c r="AE111" s="1453"/>
      <c r="AF111" s="1453"/>
      <c r="AG111" s="1453"/>
      <c r="AH111" s="1453"/>
      <c r="AI111" s="1453"/>
      <c r="AJ111" s="1453"/>
      <c r="AK111" s="1453"/>
      <c r="AL111" s="1453"/>
      <c r="AM111" s="1453"/>
      <c r="AN111" s="1453"/>
      <c r="AO111" s="1453"/>
      <c r="AP111" s="1453"/>
      <c r="AQ111" s="1453"/>
      <c r="AR111" s="1453"/>
      <c r="AS111" s="1453"/>
      <c r="AT111" s="1453"/>
      <c r="AU111" s="1453"/>
      <c r="AV111" s="1453"/>
      <c r="AW111" s="1453"/>
      <c r="AX111" s="1453"/>
    </row>
    <row r="112" spans="3:50" s="1543" customFormat="1" ht="21.9" customHeight="1" x14ac:dyDescent="0.3">
      <c r="C112" s="1453"/>
      <c r="D112" s="1453"/>
      <c r="E112" s="1453"/>
      <c r="F112" s="1453"/>
      <c r="G112" s="1452"/>
      <c r="H112" s="1453"/>
      <c r="I112" s="1453"/>
      <c r="J112" s="1453"/>
      <c r="K112" s="1453"/>
      <c r="L112" s="1453"/>
      <c r="M112" s="1453"/>
      <c r="N112" s="1453"/>
      <c r="O112" s="1453"/>
      <c r="P112" s="1453"/>
      <c r="Q112" s="1453"/>
      <c r="R112" s="1453"/>
      <c r="S112" s="1453"/>
      <c r="T112" s="1453"/>
      <c r="U112" s="1453"/>
      <c r="V112" s="1453"/>
      <c r="W112" s="1453"/>
      <c r="X112" s="1453"/>
      <c r="Y112" s="1453"/>
      <c r="Z112" s="1453"/>
      <c r="AA112" s="1453"/>
      <c r="AB112" s="1453"/>
      <c r="AC112" s="1453"/>
      <c r="AD112" s="1453"/>
      <c r="AE112" s="1453"/>
      <c r="AF112" s="1453"/>
      <c r="AG112" s="1453"/>
      <c r="AH112" s="1453"/>
      <c r="AI112" s="1453"/>
      <c r="AJ112" s="1453"/>
      <c r="AK112" s="1453"/>
      <c r="AL112" s="1453"/>
      <c r="AM112" s="1453"/>
      <c r="AN112" s="1453"/>
      <c r="AO112" s="1453"/>
      <c r="AP112" s="1453"/>
      <c r="AQ112" s="1453"/>
      <c r="AR112" s="1453"/>
      <c r="AS112" s="1453"/>
      <c r="AT112" s="1453"/>
      <c r="AU112" s="1453"/>
      <c r="AV112" s="1453"/>
      <c r="AW112" s="1453"/>
      <c r="AX112" s="1453"/>
    </row>
    <row r="113" spans="3:50" s="1543" customFormat="1" ht="21.9" customHeight="1" x14ac:dyDescent="0.3">
      <c r="C113" s="1453"/>
      <c r="D113" s="1453"/>
      <c r="E113" s="1453"/>
      <c r="F113" s="1453"/>
      <c r="G113" s="1452"/>
      <c r="H113" s="1453"/>
      <c r="I113" s="1453"/>
      <c r="J113" s="1453"/>
      <c r="K113" s="1453"/>
      <c r="L113" s="1453"/>
      <c r="M113" s="1453"/>
      <c r="N113" s="1453"/>
      <c r="O113" s="1453"/>
      <c r="P113" s="1453"/>
      <c r="Q113" s="1453"/>
      <c r="R113" s="1453"/>
      <c r="S113" s="1453"/>
      <c r="T113" s="1453"/>
      <c r="U113" s="1453"/>
      <c r="V113" s="1453"/>
      <c r="W113" s="1453"/>
      <c r="X113" s="1453"/>
      <c r="Y113" s="1453"/>
      <c r="Z113" s="1453"/>
      <c r="AA113" s="1453"/>
      <c r="AB113" s="1453"/>
      <c r="AC113" s="1453"/>
      <c r="AD113" s="1453"/>
      <c r="AE113" s="1453"/>
      <c r="AF113" s="1453"/>
      <c r="AG113" s="1453"/>
      <c r="AH113" s="1453"/>
      <c r="AI113" s="1453"/>
      <c r="AJ113" s="1453"/>
      <c r="AK113" s="1453"/>
      <c r="AL113" s="1453"/>
      <c r="AM113" s="1453"/>
      <c r="AN113" s="1453"/>
      <c r="AO113" s="1453"/>
      <c r="AP113" s="1453"/>
      <c r="AQ113" s="1453"/>
      <c r="AR113" s="1453"/>
      <c r="AS113" s="1453"/>
      <c r="AT113" s="1453"/>
      <c r="AU113" s="1453"/>
      <c r="AV113" s="1453"/>
      <c r="AW113" s="1453"/>
      <c r="AX113" s="1453"/>
    </row>
    <row r="114" spans="3:50" s="1543" customFormat="1" ht="21.9" customHeight="1" x14ac:dyDescent="0.3">
      <c r="C114" s="1453"/>
      <c r="D114" s="1453"/>
      <c r="E114" s="1453"/>
      <c r="F114" s="1453"/>
      <c r="G114" s="1452"/>
      <c r="H114" s="1453"/>
      <c r="I114" s="1453"/>
      <c r="J114" s="1453"/>
      <c r="K114" s="1453"/>
      <c r="L114" s="1453"/>
      <c r="M114" s="1453"/>
      <c r="N114" s="1453"/>
      <c r="O114" s="1453"/>
      <c r="P114" s="1453"/>
      <c r="Q114" s="1453"/>
      <c r="R114" s="1453"/>
      <c r="S114" s="1453"/>
      <c r="T114" s="1453"/>
      <c r="U114" s="1453"/>
      <c r="V114" s="1453"/>
      <c r="W114" s="1453"/>
      <c r="X114" s="1453"/>
      <c r="Y114" s="1453"/>
      <c r="Z114" s="1453"/>
      <c r="AA114" s="1453"/>
      <c r="AB114" s="1453"/>
      <c r="AC114" s="1453"/>
      <c r="AD114" s="1453"/>
      <c r="AE114" s="1453"/>
      <c r="AF114" s="1453"/>
      <c r="AG114" s="1453"/>
      <c r="AH114" s="1453"/>
      <c r="AI114" s="1453"/>
      <c r="AJ114" s="1453"/>
      <c r="AK114" s="1453"/>
      <c r="AL114" s="1453"/>
      <c r="AM114" s="1453"/>
      <c r="AN114" s="1453"/>
      <c r="AO114" s="1453"/>
      <c r="AP114" s="1453"/>
      <c r="AQ114" s="1453"/>
      <c r="AR114" s="1453"/>
      <c r="AS114" s="1453"/>
      <c r="AT114" s="1453"/>
      <c r="AU114" s="1453"/>
      <c r="AV114" s="1453"/>
      <c r="AW114" s="1453"/>
      <c r="AX114" s="1453"/>
    </row>
    <row r="115" spans="3:50" s="1543" customFormat="1" ht="21.9" customHeight="1" x14ac:dyDescent="0.3">
      <c r="C115" s="1453"/>
      <c r="D115" s="1453"/>
      <c r="E115" s="1453"/>
      <c r="F115" s="1453"/>
      <c r="G115" s="1452"/>
      <c r="H115" s="1453"/>
      <c r="I115" s="1453"/>
      <c r="J115" s="1453"/>
      <c r="K115" s="1453"/>
      <c r="L115" s="1453"/>
      <c r="M115" s="1453"/>
      <c r="N115" s="1453"/>
      <c r="O115" s="1453"/>
      <c r="P115" s="1453"/>
      <c r="Q115" s="1453"/>
      <c r="R115" s="1453"/>
      <c r="S115" s="1453"/>
      <c r="T115" s="1453"/>
      <c r="U115" s="1453"/>
      <c r="V115" s="1453"/>
      <c r="W115" s="1453"/>
      <c r="X115" s="1453"/>
      <c r="Y115" s="1453"/>
      <c r="Z115" s="1453"/>
      <c r="AA115" s="1453"/>
      <c r="AB115" s="1453"/>
      <c r="AC115" s="1453"/>
      <c r="AD115" s="1453"/>
      <c r="AE115" s="1453"/>
      <c r="AF115" s="1453"/>
      <c r="AG115" s="1453"/>
      <c r="AH115" s="1453"/>
      <c r="AI115" s="1453"/>
      <c r="AJ115" s="1453"/>
      <c r="AK115" s="1453"/>
      <c r="AL115" s="1453"/>
      <c r="AM115" s="1453"/>
      <c r="AN115" s="1453"/>
      <c r="AO115" s="1453"/>
      <c r="AP115" s="1453"/>
      <c r="AQ115" s="1453"/>
      <c r="AR115" s="1453"/>
      <c r="AS115" s="1453"/>
      <c r="AT115" s="1453"/>
      <c r="AU115" s="1453"/>
      <c r="AV115" s="1453"/>
      <c r="AW115" s="1453"/>
      <c r="AX115" s="1453"/>
    </row>
    <row r="116" spans="3:50" s="1543" customFormat="1" ht="21.9" customHeight="1" x14ac:dyDescent="0.3">
      <c r="C116" s="1453"/>
      <c r="D116" s="1453"/>
      <c r="E116" s="1453"/>
      <c r="F116" s="1453"/>
      <c r="G116" s="1452"/>
      <c r="H116" s="1453"/>
      <c r="I116" s="1453"/>
      <c r="J116" s="1453"/>
      <c r="K116" s="1453"/>
      <c r="L116" s="1453"/>
      <c r="M116" s="1453"/>
      <c r="N116" s="1453"/>
      <c r="O116" s="1453"/>
      <c r="P116" s="1453"/>
      <c r="Q116" s="1453"/>
      <c r="R116" s="1453"/>
      <c r="S116" s="1453"/>
      <c r="T116" s="1453"/>
      <c r="U116" s="1453"/>
      <c r="V116" s="1453"/>
      <c r="W116" s="1453"/>
      <c r="X116" s="1453"/>
      <c r="Y116" s="1453"/>
      <c r="Z116" s="1453"/>
      <c r="AA116" s="1453"/>
      <c r="AB116" s="1453"/>
      <c r="AC116" s="1453"/>
      <c r="AD116" s="1453"/>
      <c r="AE116" s="1453"/>
      <c r="AF116" s="1453"/>
      <c r="AG116" s="1453"/>
      <c r="AH116" s="1453"/>
      <c r="AI116" s="1453"/>
      <c r="AJ116" s="1453"/>
      <c r="AK116" s="1453"/>
      <c r="AL116" s="1453"/>
      <c r="AM116" s="1453"/>
      <c r="AN116" s="1453"/>
      <c r="AO116" s="1453"/>
      <c r="AP116" s="1453"/>
      <c r="AQ116" s="1453"/>
      <c r="AR116" s="1453"/>
      <c r="AS116" s="1453"/>
      <c r="AT116" s="1453"/>
      <c r="AU116" s="1453"/>
      <c r="AV116" s="1453"/>
      <c r="AW116" s="1453"/>
      <c r="AX116" s="1453"/>
    </row>
    <row r="117" spans="3:50" s="1543" customFormat="1" ht="21.9" customHeight="1" x14ac:dyDescent="0.3">
      <c r="C117" s="1453"/>
      <c r="D117" s="1453"/>
      <c r="E117" s="1453"/>
      <c r="F117" s="1453"/>
      <c r="G117" s="1452"/>
      <c r="H117" s="1453"/>
      <c r="I117" s="1453"/>
      <c r="J117" s="1453"/>
      <c r="K117" s="1453"/>
      <c r="L117" s="1453"/>
      <c r="M117" s="1453"/>
      <c r="N117" s="1453"/>
      <c r="O117" s="1453"/>
      <c r="P117" s="1453"/>
      <c r="Q117" s="1453"/>
      <c r="R117" s="1453"/>
      <c r="S117" s="1453"/>
      <c r="T117" s="1453"/>
      <c r="U117" s="1453"/>
      <c r="V117" s="1453"/>
      <c r="W117" s="1453"/>
      <c r="X117" s="1453"/>
      <c r="Y117" s="1453"/>
      <c r="Z117" s="1453"/>
      <c r="AA117" s="1453"/>
      <c r="AB117" s="1453"/>
      <c r="AC117" s="1453"/>
      <c r="AD117" s="1453"/>
      <c r="AE117" s="1453"/>
      <c r="AF117" s="1453"/>
      <c r="AG117" s="1453"/>
      <c r="AH117" s="1453"/>
      <c r="AI117" s="1453"/>
      <c r="AJ117" s="1453"/>
      <c r="AK117" s="1453"/>
      <c r="AL117" s="1453"/>
      <c r="AM117" s="1453"/>
      <c r="AN117" s="1453"/>
      <c r="AO117" s="1453"/>
      <c r="AP117" s="1453"/>
      <c r="AQ117" s="1453"/>
      <c r="AR117" s="1453"/>
      <c r="AS117" s="1453"/>
      <c r="AT117" s="1453"/>
      <c r="AU117" s="1453"/>
      <c r="AV117" s="1453"/>
      <c r="AW117" s="1453"/>
      <c r="AX117" s="1453"/>
    </row>
    <row r="118" spans="3:50" s="1543" customFormat="1" ht="21.9" customHeight="1" x14ac:dyDescent="0.3">
      <c r="C118" s="1453"/>
      <c r="D118" s="1453"/>
      <c r="E118" s="1453"/>
      <c r="F118" s="1453"/>
      <c r="G118" s="1452"/>
      <c r="H118" s="1453"/>
      <c r="I118" s="1453"/>
      <c r="J118" s="1453"/>
      <c r="K118" s="1453"/>
      <c r="L118" s="1453"/>
      <c r="M118" s="1453"/>
      <c r="N118" s="1453"/>
      <c r="O118" s="1453"/>
      <c r="P118" s="1453"/>
      <c r="Q118" s="1453"/>
      <c r="R118" s="1453"/>
      <c r="S118" s="1453"/>
      <c r="T118" s="1453"/>
      <c r="U118" s="1453"/>
      <c r="V118" s="1453"/>
      <c r="W118" s="1453"/>
      <c r="X118" s="1453"/>
      <c r="Y118" s="1453"/>
      <c r="Z118" s="1453"/>
      <c r="AA118" s="1453"/>
      <c r="AB118" s="1453"/>
      <c r="AC118" s="1453"/>
      <c r="AD118" s="1453"/>
      <c r="AE118" s="1453"/>
      <c r="AF118" s="1453"/>
      <c r="AG118" s="1453"/>
      <c r="AH118" s="1453"/>
      <c r="AI118" s="1453"/>
      <c r="AJ118" s="1453"/>
      <c r="AK118" s="1453"/>
      <c r="AL118" s="1453"/>
      <c r="AM118" s="1453"/>
      <c r="AN118" s="1453"/>
      <c r="AO118" s="1453"/>
      <c r="AP118" s="1453"/>
      <c r="AQ118" s="1453"/>
      <c r="AR118" s="1453"/>
      <c r="AS118" s="1453"/>
      <c r="AT118" s="1453"/>
      <c r="AU118" s="1453"/>
      <c r="AV118" s="1453"/>
      <c r="AW118" s="1453"/>
      <c r="AX118" s="1453"/>
    </row>
    <row r="119" spans="3:50" s="1543" customFormat="1" ht="21.9" customHeight="1" x14ac:dyDescent="0.3">
      <c r="C119" s="1453"/>
      <c r="D119" s="1453"/>
      <c r="E119" s="1453"/>
      <c r="F119" s="1453"/>
      <c r="G119" s="1452"/>
      <c r="H119" s="1453"/>
      <c r="I119" s="1453"/>
      <c r="J119" s="1453"/>
      <c r="K119" s="1453"/>
      <c r="L119" s="1453"/>
      <c r="M119" s="1453"/>
      <c r="N119" s="1453"/>
      <c r="O119" s="1453"/>
      <c r="P119" s="1453"/>
      <c r="Q119" s="1453"/>
      <c r="R119" s="1453"/>
      <c r="S119" s="1453"/>
      <c r="T119" s="1453"/>
      <c r="U119" s="1453"/>
      <c r="V119" s="1453"/>
      <c r="W119" s="1453"/>
      <c r="X119" s="1453"/>
      <c r="Y119" s="1453"/>
      <c r="Z119" s="1453"/>
      <c r="AA119" s="1453"/>
      <c r="AB119" s="1453"/>
      <c r="AC119" s="1453"/>
      <c r="AD119" s="1453"/>
      <c r="AE119" s="1453"/>
      <c r="AF119" s="1453"/>
      <c r="AG119" s="1453"/>
      <c r="AH119" s="1453"/>
      <c r="AI119" s="1453"/>
      <c r="AJ119" s="1453"/>
      <c r="AK119" s="1453"/>
      <c r="AL119" s="1453"/>
      <c r="AM119" s="1453"/>
      <c r="AN119" s="1453"/>
      <c r="AO119" s="1453"/>
      <c r="AP119" s="1453"/>
      <c r="AQ119" s="1453"/>
      <c r="AR119" s="1453"/>
      <c r="AS119" s="1453"/>
      <c r="AT119" s="1453"/>
      <c r="AU119" s="1453"/>
      <c r="AV119" s="1453"/>
      <c r="AW119" s="1453"/>
      <c r="AX119" s="1453"/>
    </row>
    <row r="120" spans="3:50" s="1543" customFormat="1" ht="21.9" customHeight="1" x14ac:dyDescent="0.3">
      <c r="C120" s="1453"/>
      <c r="D120" s="1453"/>
      <c r="E120" s="1453"/>
      <c r="F120" s="1453"/>
      <c r="G120" s="1452"/>
      <c r="H120" s="1453"/>
      <c r="I120" s="1453"/>
      <c r="J120" s="1453"/>
      <c r="K120" s="1453"/>
      <c r="L120" s="1453"/>
      <c r="M120" s="1453"/>
      <c r="N120" s="1453"/>
      <c r="O120" s="1453"/>
      <c r="P120" s="1453"/>
      <c r="Q120" s="1453"/>
      <c r="R120" s="1453"/>
      <c r="S120" s="1453"/>
      <c r="T120" s="1453"/>
      <c r="U120" s="1453"/>
      <c r="V120" s="1453"/>
      <c r="W120" s="1453"/>
      <c r="X120" s="1453"/>
      <c r="Y120" s="1453"/>
      <c r="Z120" s="1453"/>
      <c r="AA120" s="1453"/>
      <c r="AB120" s="1453"/>
      <c r="AC120" s="1453"/>
      <c r="AD120" s="1453"/>
      <c r="AE120" s="1453"/>
      <c r="AF120" s="1453"/>
      <c r="AG120" s="1453"/>
      <c r="AH120" s="1453"/>
      <c r="AI120" s="1453"/>
      <c r="AJ120" s="1453"/>
      <c r="AK120" s="1453"/>
      <c r="AL120" s="1453"/>
      <c r="AM120" s="1453"/>
      <c r="AN120" s="1453"/>
      <c r="AO120" s="1453"/>
      <c r="AP120" s="1453"/>
      <c r="AQ120" s="1453"/>
      <c r="AR120" s="1453"/>
      <c r="AS120" s="1453"/>
      <c r="AT120" s="1453"/>
      <c r="AU120" s="1453"/>
      <c r="AV120" s="1453"/>
      <c r="AW120" s="1453"/>
      <c r="AX120" s="1453"/>
    </row>
    <row r="121" spans="3:50" s="1543" customFormat="1" ht="21.9" customHeight="1" x14ac:dyDescent="0.3">
      <c r="C121" s="1453"/>
      <c r="D121" s="1453"/>
      <c r="E121" s="1453"/>
      <c r="F121" s="1453"/>
      <c r="G121" s="1452"/>
      <c r="H121" s="1453"/>
      <c r="I121" s="1453"/>
      <c r="J121" s="1453"/>
      <c r="K121" s="1453"/>
      <c r="L121" s="1453"/>
      <c r="M121" s="1453"/>
      <c r="N121" s="1453"/>
      <c r="O121" s="1453"/>
      <c r="P121" s="1453"/>
      <c r="Q121" s="1453"/>
      <c r="R121" s="1453"/>
      <c r="S121" s="1453"/>
      <c r="T121" s="1453"/>
      <c r="U121" s="1453"/>
      <c r="V121" s="1453"/>
      <c r="W121" s="1453"/>
      <c r="X121" s="1453"/>
      <c r="Y121" s="1453"/>
      <c r="Z121" s="1453"/>
      <c r="AA121" s="1453"/>
      <c r="AB121" s="1453"/>
      <c r="AC121" s="1453"/>
      <c r="AD121" s="1453"/>
      <c r="AE121" s="1453"/>
      <c r="AF121" s="1453"/>
      <c r="AG121" s="1453"/>
      <c r="AH121" s="1453"/>
      <c r="AI121" s="1453"/>
      <c r="AJ121" s="1453"/>
      <c r="AK121" s="1453"/>
      <c r="AL121" s="1453"/>
      <c r="AM121" s="1453"/>
      <c r="AN121" s="1453"/>
      <c r="AO121" s="1453"/>
      <c r="AP121" s="1453"/>
      <c r="AQ121" s="1453"/>
      <c r="AR121" s="1453"/>
      <c r="AS121" s="1453"/>
      <c r="AT121" s="1453"/>
      <c r="AU121" s="1453"/>
      <c r="AV121" s="1453"/>
      <c r="AW121" s="1453"/>
      <c r="AX121" s="1453"/>
    </row>
    <row r="122" spans="3:50" s="1543" customFormat="1" ht="21.9" customHeight="1" x14ac:dyDescent="0.3">
      <c r="C122" s="1453"/>
      <c r="D122" s="1453"/>
      <c r="E122" s="1453"/>
      <c r="F122" s="1453"/>
      <c r="G122" s="1452"/>
      <c r="H122" s="1453"/>
      <c r="I122" s="1453"/>
      <c r="J122" s="1453"/>
      <c r="K122" s="1453"/>
      <c r="L122" s="1453"/>
      <c r="M122" s="1453"/>
      <c r="N122" s="1453"/>
      <c r="O122" s="1453"/>
      <c r="P122" s="1453"/>
      <c r="Q122" s="1453"/>
      <c r="R122" s="1453"/>
      <c r="S122" s="1453"/>
      <c r="T122" s="1453"/>
      <c r="U122" s="1453"/>
      <c r="V122" s="1453"/>
      <c r="W122" s="1453"/>
      <c r="X122" s="1453"/>
      <c r="Y122" s="1453"/>
      <c r="Z122" s="1453"/>
      <c r="AA122" s="1453"/>
      <c r="AB122" s="1453"/>
      <c r="AC122" s="1453"/>
      <c r="AD122" s="1453"/>
      <c r="AE122" s="1453"/>
      <c r="AF122" s="1453"/>
      <c r="AG122" s="1453"/>
      <c r="AH122" s="1453"/>
      <c r="AI122" s="1453"/>
      <c r="AJ122" s="1453"/>
      <c r="AK122" s="1453"/>
      <c r="AL122" s="1453"/>
      <c r="AM122" s="1453"/>
      <c r="AN122" s="1453"/>
      <c r="AO122" s="1453"/>
      <c r="AP122" s="1453"/>
      <c r="AQ122" s="1453"/>
      <c r="AR122" s="1453"/>
      <c r="AS122" s="1453"/>
      <c r="AT122" s="1453"/>
      <c r="AU122" s="1453"/>
      <c r="AV122" s="1453"/>
      <c r="AW122" s="1453"/>
      <c r="AX122" s="1453"/>
    </row>
    <row r="123" spans="3:50" s="1543" customFormat="1" ht="21.9" customHeight="1" x14ac:dyDescent="0.3">
      <c r="C123" s="1453"/>
      <c r="D123" s="1453"/>
      <c r="E123" s="1453"/>
      <c r="F123" s="1453"/>
      <c r="G123" s="1452"/>
      <c r="H123" s="1453"/>
      <c r="I123" s="1453"/>
      <c r="J123" s="1453"/>
      <c r="K123" s="1453"/>
      <c r="L123" s="1453"/>
      <c r="M123" s="1453"/>
      <c r="N123" s="1453"/>
      <c r="O123" s="1453"/>
      <c r="P123" s="1453"/>
      <c r="Q123" s="1453"/>
      <c r="R123" s="1453"/>
      <c r="S123" s="1453"/>
      <c r="T123" s="1453"/>
      <c r="U123" s="1453"/>
      <c r="V123" s="1453"/>
      <c r="W123" s="1453"/>
      <c r="X123" s="1453"/>
      <c r="Y123" s="1453"/>
      <c r="Z123" s="1453"/>
      <c r="AA123" s="1453"/>
      <c r="AB123" s="1453"/>
      <c r="AC123" s="1453"/>
      <c r="AD123" s="1453"/>
      <c r="AE123" s="1453"/>
      <c r="AF123" s="1453"/>
      <c r="AG123" s="1453"/>
      <c r="AH123" s="1453"/>
      <c r="AI123" s="1453"/>
      <c r="AJ123" s="1453"/>
      <c r="AK123" s="1453"/>
      <c r="AL123" s="1453"/>
      <c r="AM123" s="1453"/>
      <c r="AN123" s="1453"/>
      <c r="AO123" s="1453"/>
      <c r="AP123" s="1453"/>
      <c r="AQ123" s="1453"/>
      <c r="AR123" s="1453"/>
      <c r="AS123" s="1453"/>
      <c r="AT123" s="1453"/>
      <c r="AU123" s="1453"/>
      <c r="AV123" s="1453"/>
      <c r="AW123" s="1453"/>
      <c r="AX123" s="1453"/>
    </row>
    <row r="124" spans="3:50" s="1543" customFormat="1" ht="21.9" customHeight="1" x14ac:dyDescent="0.3">
      <c r="C124" s="1453"/>
      <c r="D124" s="1453"/>
      <c r="E124" s="1453"/>
      <c r="F124" s="1453"/>
      <c r="G124" s="1452"/>
      <c r="H124" s="1453"/>
      <c r="I124" s="1453"/>
      <c r="J124" s="1453"/>
      <c r="K124" s="1453"/>
      <c r="L124" s="1453"/>
      <c r="M124" s="1453"/>
      <c r="N124" s="1453"/>
      <c r="O124" s="1453"/>
      <c r="P124" s="1453"/>
      <c r="Q124" s="1453"/>
      <c r="R124" s="1453"/>
      <c r="S124" s="1453"/>
      <c r="T124" s="1453"/>
      <c r="U124" s="1453"/>
      <c r="V124" s="1453"/>
      <c r="W124" s="1453"/>
      <c r="X124" s="1453"/>
      <c r="Y124" s="1453"/>
      <c r="Z124" s="1453"/>
      <c r="AA124" s="1453"/>
      <c r="AB124" s="1453"/>
      <c r="AC124" s="1453"/>
      <c r="AD124" s="1453"/>
      <c r="AE124" s="1453"/>
      <c r="AF124" s="1453"/>
      <c r="AG124" s="1453"/>
      <c r="AH124" s="1453"/>
      <c r="AI124" s="1453"/>
      <c r="AJ124" s="1453"/>
      <c r="AK124" s="1453"/>
      <c r="AL124" s="1453"/>
      <c r="AM124" s="1453"/>
      <c r="AN124" s="1453"/>
      <c r="AO124" s="1453"/>
      <c r="AP124" s="1453"/>
      <c r="AQ124" s="1453"/>
      <c r="AR124" s="1453"/>
      <c r="AS124" s="1453"/>
      <c r="AT124" s="1453"/>
      <c r="AU124" s="1453"/>
      <c r="AV124" s="1453"/>
      <c r="AW124" s="1453"/>
      <c r="AX124" s="1453"/>
    </row>
    <row r="125" spans="3:50" s="1543" customFormat="1" ht="21.9" customHeight="1" x14ac:dyDescent="0.3">
      <c r="C125" s="1453"/>
      <c r="D125" s="1453"/>
      <c r="E125" s="1453"/>
      <c r="F125" s="1453"/>
      <c r="G125" s="1452"/>
      <c r="H125" s="1453"/>
      <c r="I125" s="1453"/>
      <c r="J125" s="1453"/>
      <c r="K125" s="1453"/>
      <c r="L125" s="1453"/>
      <c r="M125" s="1453"/>
      <c r="N125" s="1453"/>
      <c r="O125" s="1453"/>
      <c r="P125" s="1453"/>
      <c r="Q125" s="1453"/>
      <c r="R125" s="1453"/>
      <c r="S125" s="1453"/>
      <c r="T125" s="1453"/>
      <c r="U125" s="1453"/>
      <c r="V125" s="1453"/>
      <c r="W125" s="1453"/>
      <c r="X125" s="1453"/>
      <c r="Y125" s="1453"/>
      <c r="Z125" s="1453"/>
      <c r="AA125" s="1453"/>
      <c r="AB125" s="1453"/>
      <c r="AC125" s="1453"/>
      <c r="AD125" s="1453"/>
      <c r="AE125" s="1453"/>
      <c r="AF125" s="1453"/>
      <c r="AG125" s="1453"/>
      <c r="AH125" s="1453"/>
      <c r="AI125" s="1453"/>
      <c r="AJ125" s="1453"/>
      <c r="AK125" s="1453"/>
      <c r="AL125" s="1453"/>
      <c r="AM125" s="1453"/>
      <c r="AN125" s="1453"/>
      <c r="AO125" s="1453"/>
      <c r="AP125" s="1453"/>
      <c r="AQ125" s="1453"/>
      <c r="AR125" s="1453"/>
      <c r="AS125" s="1453"/>
      <c r="AT125" s="1453"/>
      <c r="AU125" s="1453"/>
      <c r="AV125" s="1453"/>
      <c r="AW125" s="1453"/>
      <c r="AX125" s="1453"/>
    </row>
    <row r="126" spans="3:50" s="1543" customFormat="1" ht="21.9" customHeight="1" x14ac:dyDescent="0.3">
      <c r="C126" s="1453"/>
      <c r="D126" s="1453"/>
      <c r="E126" s="1453"/>
      <c r="F126" s="1453"/>
      <c r="G126" s="1452"/>
      <c r="H126" s="1453"/>
      <c r="I126" s="1453"/>
      <c r="J126" s="1453"/>
      <c r="K126" s="1453"/>
      <c r="L126" s="1453"/>
      <c r="M126" s="1453"/>
      <c r="N126" s="1453"/>
      <c r="O126" s="1453"/>
      <c r="P126" s="1453"/>
      <c r="Q126" s="1453"/>
      <c r="R126" s="1453"/>
      <c r="S126" s="1453"/>
      <c r="T126" s="1453"/>
      <c r="U126" s="1453"/>
      <c r="V126" s="1453"/>
      <c r="W126" s="1453"/>
      <c r="X126" s="1453"/>
      <c r="Y126" s="1453"/>
      <c r="Z126" s="1453"/>
      <c r="AA126" s="1453"/>
      <c r="AB126" s="1453"/>
      <c r="AC126" s="1453"/>
      <c r="AD126" s="1453"/>
      <c r="AE126" s="1453"/>
      <c r="AF126" s="1453"/>
      <c r="AG126" s="1453"/>
      <c r="AH126" s="1453"/>
      <c r="AI126" s="1453"/>
      <c r="AJ126" s="1453"/>
      <c r="AK126" s="1453"/>
      <c r="AL126" s="1453"/>
      <c r="AM126" s="1453"/>
      <c r="AN126" s="1453"/>
      <c r="AO126" s="1453"/>
      <c r="AP126" s="1453"/>
      <c r="AQ126" s="1453"/>
      <c r="AR126" s="1453"/>
      <c r="AS126" s="1453"/>
      <c r="AT126" s="1453"/>
      <c r="AU126" s="1453"/>
      <c r="AV126" s="1453"/>
      <c r="AW126" s="1453"/>
      <c r="AX126" s="1453"/>
    </row>
    <row r="127" spans="3:50" s="1543" customFormat="1" ht="21.9" customHeight="1" x14ac:dyDescent="0.3">
      <c r="C127" s="1453"/>
      <c r="D127" s="1453"/>
      <c r="E127" s="1453"/>
      <c r="F127" s="1453"/>
      <c r="G127" s="1452"/>
      <c r="H127" s="1453"/>
      <c r="I127" s="1453"/>
      <c r="J127" s="1453"/>
      <c r="K127" s="1453"/>
      <c r="L127" s="1453"/>
      <c r="M127" s="1453"/>
      <c r="N127" s="1453"/>
      <c r="O127" s="1453"/>
      <c r="P127" s="1453"/>
      <c r="Q127" s="1453"/>
      <c r="R127" s="1453"/>
      <c r="S127" s="1453"/>
      <c r="T127" s="1453"/>
      <c r="U127" s="1453"/>
      <c r="V127" s="1453"/>
      <c r="W127" s="1453"/>
      <c r="X127" s="1453"/>
      <c r="Y127" s="1453"/>
      <c r="Z127" s="1453"/>
      <c r="AA127" s="1453"/>
      <c r="AB127" s="1453"/>
      <c r="AC127" s="1453"/>
      <c r="AD127" s="1453"/>
      <c r="AE127" s="1453"/>
      <c r="AF127" s="1453"/>
      <c r="AG127" s="1453"/>
      <c r="AH127" s="1453"/>
      <c r="AI127" s="1453"/>
      <c r="AJ127" s="1453"/>
      <c r="AK127" s="1453"/>
      <c r="AL127" s="1453"/>
      <c r="AM127" s="1453"/>
      <c r="AN127" s="1453"/>
      <c r="AO127" s="1453"/>
      <c r="AP127" s="1453"/>
      <c r="AQ127" s="1453"/>
      <c r="AR127" s="1453"/>
      <c r="AS127" s="1453"/>
      <c r="AT127" s="1453"/>
      <c r="AU127" s="1453"/>
      <c r="AV127" s="1453"/>
      <c r="AW127" s="1453"/>
      <c r="AX127" s="1453"/>
    </row>
    <row r="128" spans="3:50" s="1543" customFormat="1" ht="21.9" customHeight="1" x14ac:dyDescent="0.3">
      <c r="C128" s="1453"/>
      <c r="D128" s="1453"/>
      <c r="E128" s="1453"/>
      <c r="F128" s="1453"/>
      <c r="G128" s="1452"/>
      <c r="H128" s="1453"/>
      <c r="I128" s="1453"/>
      <c r="J128" s="1453"/>
      <c r="K128" s="1453"/>
      <c r="L128" s="1453"/>
      <c r="M128" s="1453"/>
      <c r="N128" s="1453"/>
      <c r="O128" s="1453"/>
      <c r="P128" s="1453"/>
      <c r="Q128" s="1453"/>
      <c r="R128" s="1453"/>
      <c r="S128" s="1453"/>
      <c r="T128" s="1453"/>
      <c r="U128" s="1453"/>
      <c r="V128" s="1453"/>
      <c r="W128" s="1453"/>
      <c r="X128" s="1453"/>
      <c r="Y128" s="1453"/>
      <c r="Z128" s="1453"/>
      <c r="AA128" s="1453"/>
      <c r="AB128" s="1453"/>
      <c r="AC128" s="1453"/>
      <c r="AD128" s="1453"/>
      <c r="AE128" s="1453"/>
      <c r="AF128" s="1453"/>
      <c r="AG128" s="1453"/>
      <c r="AH128" s="1453"/>
      <c r="AI128" s="1453"/>
      <c r="AJ128" s="1453"/>
      <c r="AK128" s="1453"/>
      <c r="AL128" s="1453"/>
      <c r="AM128" s="1453"/>
      <c r="AN128" s="1453"/>
      <c r="AO128" s="1453"/>
      <c r="AP128" s="1453"/>
      <c r="AQ128" s="1453"/>
      <c r="AR128" s="1453"/>
      <c r="AS128" s="1453"/>
      <c r="AT128" s="1453"/>
      <c r="AU128" s="1453"/>
      <c r="AV128" s="1453"/>
      <c r="AW128" s="1453"/>
      <c r="AX128" s="1453"/>
    </row>
    <row r="129" spans="3:50" s="1543" customFormat="1" ht="21.9" customHeight="1" x14ac:dyDescent="0.3">
      <c r="C129" s="1453"/>
      <c r="D129" s="1453"/>
      <c r="E129" s="1453"/>
      <c r="F129" s="1453"/>
      <c r="G129" s="1452"/>
      <c r="H129" s="1453"/>
      <c r="I129" s="1453"/>
      <c r="J129" s="1453"/>
      <c r="K129" s="1453"/>
      <c r="L129" s="1453"/>
      <c r="M129" s="1453"/>
      <c r="N129" s="1453"/>
      <c r="O129" s="1453"/>
      <c r="P129" s="1453"/>
      <c r="Q129" s="1453"/>
      <c r="R129" s="1453"/>
      <c r="S129" s="1453"/>
      <c r="T129" s="1453"/>
      <c r="U129" s="1453"/>
      <c r="V129" s="1453"/>
      <c r="W129" s="1453"/>
      <c r="X129" s="1453"/>
      <c r="Y129" s="1453"/>
      <c r="Z129" s="1453"/>
      <c r="AA129" s="1453"/>
      <c r="AB129" s="1453"/>
      <c r="AC129" s="1453"/>
      <c r="AD129" s="1453"/>
      <c r="AE129" s="1453"/>
      <c r="AF129" s="1453"/>
      <c r="AG129" s="1453"/>
      <c r="AH129" s="1453"/>
      <c r="AI129" s="1453"/>
      <c r="AJ129" s="1453"/>
      <c r="AK129" s="1453"/>
      <c r="AL129" s="1453"/>
      <c r="AM129" s="1453"/>
      <c r="AN129" s="1453"/>
      <c r="AO129" s="1453"/>
      <c r="AP129" s="1453"/>
      <c r="AQ129" s="1453"/>
      <c r="AR129" s="1453"/>
      <c r="AS129" s="1453"/>
      <c r="AT129" s="1453"/>
      <c r="AU129" s="1453"/>
      <c r="AV129" s="1453"/>
      <c r="AW129" s="1453"/>
      <c r="AX129" s="1453"/>
    </row>
    <row r="130" spans="3:50" s="1543" customFormat="1" ht="21.9" customHeight="1" x14ac:dyDescent="0.3">
      <c r="C130" s="1453"/>
      <c r="D130" s="1453"/>
      <c r="E130" s="1453"/>
      <c r="F130" s="1453"/>
      <c r="G130" s="1452"/>
      <c r="H130" s="1453"/>
      <c r="I130" s="1453"/>
      <c r="J130" s="1453"/>
      <c r="K130" s="1453"/>
      <c r="L130" s="1453"/>
      <c r="M130" s="1453"/>
      <c r="N130" s="1453"/>
      <c r="O130" s="1453"/>
      <c r="P130" s="1453"/>
      <c r="Q130" s="1453"/>
      <c r="R130" s="1453"/>
      <c r="S130" s="1453"/>
      <c r="T130" s="1453"/>
      <c r="U130" s="1453"/>
      <c r="V130" s="1453"/>
      <c r="W130" s="1453"/>
      <c r="X130" s="1453"/>
      <c r="Y130" s="1453"/>
      <c r="Z130" s="1453"/>
      <c r="AA130" s="1453"/>
      <c r="AB130" s="1453"/>
      <c r="AC130" s="1453"/>
      <c r="AD130" s="1453"/>
      <c r="AE130" s="1453"/>
      <c r="AF130" s="1453"/>
      <c r="AG130" s="1453"/>
      <c r="AH130" s="1453"/>
      <c r="AI130" s="1453"/>
      <c r="AJ130" s="1453"/>
      <c r="AK130" s="1453"/>
      <c r="AL130" s="1453"/>
      <c r="AM130" s="1453"/>
      <c r="AN130" s="1453"/>
      <c r="AO130" s="1453"/>
      <c r="AP130" s="1453"/>
      <c r="AQ130" s="1453"/>
      <c r="AR130" s="1453"/>
      <c r="AS130" s="1453"/>
      <c r="AT130" s="1453"/>
      <c r="AU130" s="1453"/>
      <c r="AV130" s="1453"/>
      <c r="AW130" s="1453"/>
      <c r="AX130" s="1453"/>
    </row>
    <row r="131" spans="3:50" s="1543" customFormat="1" ht="21.9" customHeight="1" x14ac:dyDescent="0.3">
      <c r="C131" s="1453"/>
      <c r="D131" s="1453"/>
      <c r="E131" s="1453"/>
      <c r="F131" s="1453"/>
      <c r="G131" s="1452"/>
      <c r="H131" s="1453"/>
      <c r="I131" s="1453"/>
      <c r="J131" s="1453"/>
      <c r="K131" s="1453"/>
      <c r="L131" s="1453"/>
      <c r="M131" s="1453"/>
      <c r="N131" s="1453"/>
      <c r="O131" s="1453"/>
      <c r="P131" s="1453"/>
      <c r="Q131" s="1453"/>
      <c r="R131" s="1453"/>
      <c r="S131" s="1453"/>
      <c r="T131" s="1453"/>
      <c r="U131" s="1453"/>
      <c r="V131" s="1453"/>
      <c r="W131" s="1453"/>
      <c r="X131" s="1453"/>
      <c r="Y131" s="1453"/>
      <c r="Z131" s="1453"/>
      <c r="AA131" s="1453"/>
      <c r="AB131" s="1453"/>
      <c r="AC131" s="1453"/>
      <c r="AD131" s="1453"/>
      <c r="AE131" s="1453"/>
      <c r="AF131" s="1453"/>
      <c r="AG131" s="1453"/>
      <c r="AH131" s="1453"/>
      <c r="AI131" s="1453"/>
      <c r="AJ131" s="1453"/>
      <c r="AK131" s="1453"/>
      <c r="AL131" s="1453"/>
      <c r="AM131" s="1453"/>
      <c r="AN131" s="1453"/>
      <c r="AO131" s="1453"/>
      <c r="AP131" s="1453"/>
      <c r="AQ131" s="1453"/>
      <c r="AR131" s="1453"/>
      <c r="AS131" s="1453"/>
      <c r="AT131" s="1453"/>
      <c r="AU131" s="1453"/>
      <c r="AV131" s="1453"/>
      <c r="AW131" s="1453"/>
      <c r="AX131" s="1453"/>
    </row>
    <row r="132" spans="3:50" s="1543" customFormat="1" ht="21.9" customHeight="1" x14ac:dyDescent="0.3">
      <c r="C132" s="1453"/>
      <c r="D132" s="1453"/>
      <c r="E132" s="1453"/>
      <c r="F132" s="1453"/>
      <c r="G132" s="1452"/>
      <c r="H132" s="1453"/>
      <c r="I132" s="1453"/>
      <c r="J132" s="1453"/>
      <c r="K132" s="1453"/>
      <c r="L132" s="1453"/>
      <c r="M132" s="1453"/>
      <c r="N132" s="1453"/>
      <c r="O132" s="1453"/>
      <c r="P132" s="1453"/>
      <c r="Q132" s="1453"/>
      <c r="R132" s="1453"/>
      <c r="S132" s="1453"/>
      <c r="T132" s="1453"/>
      <c r="U132" s="1453"/>
      <c r="V132" s="1453"/>
      <c r="W132" s="1453"/>
      <c r="X132" s="1453"/>
      <c r="Y132" s="1453"/>
      <c r="Z132" s="1453"/>
      <c r="AA132" s="1453"/>
      <c r="AB132" s="1453"/>
      <c r="AC132" s="1453"/>
      <c r="AD132" s="1453"/>
      <c r="AE132" s="1453"/>
      <c r="AF132" s="1453"/>
      <c r="AG132" s="1453"/>
      <c r="AH132" s="1453"/>
      <c r="AI132" s="1453"/>
      <c r="AJ132" s="1453"/>
      <c r="AK132" s="1453"/>
      <c r="AL132" s="1453"/>
      <c r="AM132" s="1453"/>
      <c r="AN132" s="1453"/>
      <c r="AO132" s="1453"/>
      <c r="AP132" s="1453"/>
      <c r="AQ132" s="1453"/>
      <c r="AR132" s="1453"/>
      <c r="AS132" s="1453"/>
      <c r="AT132" s="1453"/>
      <c r="AU132" s="1453"/>
      <c r="AV132" s="1453"/>
      <c r="AW132" s="1453"/>
      <c r="AX132" s="1453"/>
    </row>
    <row r="133" spans="3:50" s="1543" customFormat="1" ht="21.9" customHeight="1" x14ac:dyDescent="0.3">
      <c r="C133" s="1453"/>
      <c r="D133" s="1453"/>
      <c r="E133" s="1453"/>
      <c r="F133" s="1453"/>
      <c r="G133" s="1452"/>
      <c r="H133" s="1453"/>
      <c r="I133" s="1453"/>
      <c r="J133" s="1453"/>
      <c r="K133" s="1453"/>
      <c r="L133" s="1453"/>
      <c r="M133" s="1453"/>
      <c r="N133" s="1453"/>
      <c r="O133" s="1453"/>
      <c r="P133" s="1453"/>
      <c r="Q133" s="1453"/>
      <c r="R133" s="1453"/>
      <c r="S133" s="1453"/>
      <c r="T133" s="1453"/>
      <c r="U133" s="1453"/>
      <c r="V133" s="1453"/>
      <c r="W133" s="1453"/>
      <c r="X133" s="1453"/>
      <c r="Y133" s="1453"/>
      <c r="Z133" s="1453"/>
      <c r="AA133" s="1453"/>
      <c r="AB133" s="1453"/>
      <c r="AC133" s="1453"/>
      <c r="AD133" s="1453"/>
      <c r="AE133" s="1453"/>
      <c r="AF133" s="1453"/>
      <c r="AG133" s="1453"/>
      <c r="AH133" s="1453"/>
      <c r="AI133" s="1453"/>
      <c r="AJ133" s="1453"/>
      <c r="AK133" s="1453"/>
      <c r="AL133" s="1453"/>
      <c r="AM133" s="1453"/>
      <c r="AN133" s="1453"/>
      <c r="AO133" s="1453"/>
      <c r="AP133" s="1453"/>
      <c r="AQ133" s="1453"/>
      <c r="AR133" s="1453"/>
      <c r="AS133" s="1453"/>
      <c r="AT133" s="1453"/>
      <c r="AU133" s="1453"/>
      <c r="AV133" s="1453"/>
      <c r="AW133" s="1453"/>
      <c r="AX133" s="1453"/>
    </row>
    <row r="134" spans="3:50" s="1543" customFormat="1" ht="21.9" customHeight="1" x14ac:dyDescent="0.3">
      <c r="C134" s="1453"/>
      <c r="D134" s="1453"/>
      <c r="E134" s="1453"/>
      <c r="F134" s="1453"/>
      <c r="G134" s="1452"/>
      <c r="H134" s="1453"/>
      <c r="I134" s="1453"/>
      <c r="J134" s="1453"/>
      <c r="K134" s="1453"/>
      <c r="L134" s="1453"/>
      <c r="M134" s="1453"/>
      <c r="N134" s="1453"/>
      <c r="O134" s="1453"/>
      <c r="P134" s="1453"/>
      <c r="Q134" s="1453"/>
      <c r="R134" s="1453"/>
      <c r="S134" s="1453"/>
      <c r="T134" s="1453"/>
      <c r="U134" s="1453"/>
      <c r="V134" s="1453"/>
      <c r="W134" s="1453"/>
      <c r="X134" s="1453"/>
      <c r="Y134" s="1453"/>
      <c r="Z134" s="1453"/>
      <c r="AA134" s="1453"/>
      <c r="AB134" s="1453"/>
      <c r="AC134" s="1453"/>
      <c r="AD134" s="1453"/>
      <c r="AE134" s="1453"/>
      <c r="AF134" s="1453"/>
      <c r="AG134" s="1453"/>
      <c r="AH134" s="1453"/>
      <c r="AI134" s="1453"/>
      <c r="AJ134" s="1453"/>
      <c r="AK134" s="1453"/>
      <c r="AL134" s="1453"/>
      <c r="AM134" s="1453"/>
      <c r="AN134" s="1453"/>
      <c r="AO134" s="1453"/>
      <c r="AP134" s="1453"/>
      <c r="AQ134" s="1453"/>
      <c r="AR134" s="1453"/>
      <c r="AS134" s="1453"/>
      <c r="AT134" s="1453"/>
      <c r="AU134" s="1453"/>
      <c r="AV134" s="1453"/>
      <c r="AW134" s="1453"/>
      <c r="AX134" s="1453"/>
    </row>
    <row r="135" spans="3:50" s="1543" customFormat="1" ht="21.9" customHeight="1" x14ac:dyDescent="0.3">
      <c r="C135" s="1453"/>
      <c r="D135" s="1453"/>
      <c r="E135" s="1453"/>
      <c r="F135" s="1453"/>
      <c r="G135" s="1452"/>
      <c r="H135" s="1453"/>
      <c r="I135" s="1453"/>
      <c r="J135" s="1453"/>
      <c r="K135" s="1453"/>
      <c r="L135" s="1453"/>
      <c r="M135" s="1453"/>
      <c r="N135" s="1453"/>
      <c r="O135" s="1453"/>
      <c r="P135" s="1453"/>
      <c r="Q135" s="1453"/>
      <c r="R135" s="1453"/>
      <c r="S135" s="1453"/>
      <c r="T135" s="1453"/>
      <c r="U135" s="1453"/>
      <c r="V135" s="1453"/>
      <c r="W135" s="1453"/>
      <c r="X135" s="1453"/>
      <c r="Y135" s="1453"/>
      <c r="Z135" s="1453"/>
      <c r="AA135" s="1453"/>
      <c r="AB135" s="1453"/>
      <c r="AC135" s="1453"/>
      <c r="AD135" s="1453"/>
      <c r="AE135" s="1453"/>
      <c r="AF135" s="1453"/>
      <c r="AG135" s="1453"/>
      <c r="AH135" s="1453"/>
      <c r="AI135" s="1453"/>
      <c r="AJ135" s="1453"/>
      <c r="AK135" s="1453"/>
      <c r="AL135" s="1453"/>
      <c r="AM135" s="1453"/>
      <c r="AN135" s="1453"/>
      <c r="AO135" s="1453"/>
      <c r="AP135" s="1453"/>
      <c r="AQ135" s="1453"/>
      <c r="AR135" s="1453"/>
      <c r="AS135" s="1453"/>
      <c r="AT135" s="1453"/>
      <c r="AU135" s="1453"/>
      <c r="AV135" s="1453"/>
      <c r="AW135" s="1453"/>
      <c r="AX135" s="1453"/>
    </row>
    <row r="136" spans="3:50" s="1543" customFormat="1" ht="21.9" customHeight="1" x14ac:dyDescent="0.3">
      <c r="C136" s="1453"/>
      <c r="D136" s="1453"/>
      <c r="E136" s="1453"/>
      <c r="F136" s="1453"/>
      <c r="G136" s="1452"/>
      <c r="H136" s="1453"/>
      <c r="I136" s="1453"/>
      <c r="J136" s="1453"/>
      <c r="K136" s="1453"/>
      <c r="L136" s="1453"/>
      <c r="M136" s="1453"/>
      <c r="N136" s="1453"/>
      <c r="O136" s="1453"/>
      <c r="P136" s="1453"/>
      <c r="Q136" s="1453"/>
      <c r="R136" s="1453"/>
      <c r="S136" s="1453"/>
      <c r="T136" s="1453"/>
      <c r="U136" s="1453"/>
      <c r="V136" s="1453"/>
      <c r="W136" s="1453"/>
      <c r="X136" s="1453"/>
      <c r="Y136" s="1453"/>
      <c r="Z136" s="1453"/>
      <c r="AA136" s="1453"/>
      <c r="AB136" s="1453"/>
      <c r="AC136" s="1453"/>
      <c r="AD136" s="1453"/>
      <c r="AE136" s="1453"/>
      <c r="AF136" s="1453"/>
      <c r="AG136" s="1453"/>
      <c r="AH136" s="1453"/>
      <c r="AI136" s="1453"/>
      <c r="AJ136" s="1453"/>
      <c r="AK136" s="1453"/>
      <c r="AL136" s="1453"/>
      <c r="AM136" s="1453"/>
      <c r="AN136" s="1453"/>
      <c r="AO136" s="1453"/>
      <c r="AP136" s="1453"/>
      <c r="AQ136" s="1453"/>
      <c r="AR136" s="1453"/>
      <c r="AS136" s="1453"/>
      <c r="AT136" s="1453"/>
      <c r="AU136" s="1453"/>
      <c r="AV136" s="1453"/>
      <c r="AW136" s="1453"/>
      <c r="AX136" s="1453"/>
    </row>
    <row r="137" spans="3:50" s="1543" customFormat="1" ht="21.9" customHeight="1" x14ac:dyDescent="0.3">
      <c r="C137" s="1453"/>
      <c r="D137" s="1453"/>
      <c r="E137" s="1453"/>
      <c r="F137" s="1453"/>
      <c r="G137" s="1452"/>
      <c r="H137" s="1453"/>
      <c r="I137" s="1453"/>
      <c r="J137" s="1453"/>
      <c r="K137" s="1453"/>
      <c r="L137" s="1453"/>
      <c r="M137" s="1453"/>
      <c r="N137" s="1453"/>
      <c r="O137" s="1453"/>
      <c r="P137" s="1453"/>
      <c r="Q137" s="1453"/>
      <c r="R137" s="1453"/>
      <c r="S137" s="1453"/>
      <c r="T137" s="1453"/>
      <c r="U137" s="1453"/>
      <c r="V137" s="1453"/>
      <c r="W137" s="1453"/>
      <c r="X137" s="1453"/>
      <c r="Y137" s="1453"/>
      <c r="Z137" s="1453"/>
      <c r="AA137" s="1453"/>
      <c r="AB137" s="1453"/>
      <c r="AC137" s="1453"/>
      <c r="AD137" s="1453"/>
      <c r="AE137" s="1453"/>
      <c r="AF137" s="1453"/>
      <c r="AG137" s="1453"/>
      <c r="AH137" s="1453"/>
      <c r="AI137" s="1453"/>
      <c r="AJ137" s="1453"/>
      <c r="AK137" s="1453"/>
      <c r="AL137" s="1453"/>
      <c r="AM137" s="1453"/>
      <c r="AN137" s="1453"/>
      <c r="AO137" s="1453"/>
      <c r="AP137" s="1453"/>
      <c r="AQ137" s="1453"/>
      <c r="AR137" s="1453"/>
      <c r="AS137" s="1453"/>
      <c r="AT137" s="1453"/>
      <c r="AU137" s="1453"/>
      <c r="AV137" s="1453"/>
      <c r="AW137" s="1453"/>
      <c r="AX137" s="1453"/>
    </row>
    <row r="138" spans="3:50" s="1543" customFormat="1" ht="21.9" customHeight="1" x14ac:dyDescent="0.3">
      <c r="C138" s="1453"/>
      <c r="D138" s="1453"/>
      <c r="E138" s="1453"/>
      <c r="F138" s="1453"/>
      <c r="G138" s="1452"/>
      <c r="H138" s="1453"/>
      <c r="I138" s="1453"/>
      <c r="J138" s="1453"/>
      <c r="K138" s="1453"/>
      <c r="L138" s="1453"/>
      <c r="M138" s="1453"/>
      <c r="N138" s="1453"/>
      <c r="O138" s="1453"/>
      <c r="P138" s="1453"/>
      <c r="Q138" s="1453"/>
      <c r="R138" s="1453"/>
      <c r="S138" s="1453"/>
      <c r="T138" s="1453"/>
      <c r="U138" s="1453"/>
      <c r="V138" s="1453"/>
      <c r="W138" s="1453"/>
      <c r="X138" s="1453"/>
      <c r="Y138" s="1453"/>
      <c r="Z138" s="1453"/>
      <c r="AA138" s="1453"/>
      <c r="AB138" s="1453"/>
      <c r="AC138" s="1453"/>
      <c r="AD138" s="1453"/>
      <c r="AE138" s="1453"/>
      <c r="AF138" s="1453"/>
      <c r="AG138" s="1453"/>
      <c r="AH138" s="1453"/>
      <c r="AI138" s="1453"/>
      <c r="AJ138" s="1453"/>
      <c r="AK138" s="1453"/>
      <c r="AL138" s="1453"/>
      <c r="AM138" s="1453"/>
      <c r="AN138" s="1453"/>
      <c r="AO138" s="1453"/>
      <c r="AP138" s="1453"/>
      <c r="AQ138" s="1453"/>
      <c r="AR138" s="1453"/>
      <c r="AS138" s="1453"/>
      <c r="AT138" s="1453"/>
      <c r="AU138" s="1453"/>
      <c r="AV138" s="1453"/>
      <c r="AW138" s="1453"/>
      <c r="AX138" s="1453"/>
    </row>
    <row r="139" spans="3:50" s="1543" customFormat="1" ht="21.9" customHeight="1" x14ac:dyDescent="0.3">
      <c r="C139" s="1453"/>
      <c r="D139" s="1453"/>
      <c r="E139" s="1453"/>
      <c r="F139" s="1453"/>
      <c r="G139" s="1452"/>
      <c r="H139" s="1453"/>
      <c r="I139" s="1453"/>
      <c r="J139" s="1453"/>
      <c r="K139" s="1453"/>
      <c r="L139" s="1453"/>
      <c r="M139" s="1453"/>
      <c r="N139" s="1453"/>
      <c r="O139" s="1453"/>
      <c r="P139" s="1453"/>
      <c r="Q139" s="1453"/>
      <c r="R139" s="1453"/>
      <c r="S139" s="1453"/>
      <c r="T139" s="1453"/>
      <c r="U139" s="1453"/>
      <c r="V139" s="1453"/>
      <c r="W139" s="1453"/>
      <c r="X139" s="1453"/>
      <c r="Y139" s="1453"/>
      <c r="Z139" s="1453"/>
      <c r="AA139" s="1453"/>
      <c r="AB139" s="1453"/>
      <c r="AC139" s="1453"/>
      <c r="AD139" s="1453"/>
      <c r="AE139" s="1453"/>
      <c r="AF139" s="1453"/>
      <c r="AG139" s="1453"/>
      <c r="AH139" s="1453"/>
      <c r="AI139" s="1453"/>
      <c r="AJ139" s="1453"/>
      <c r="AK139" s="1453"/>
      <c r="AL139" s="1453"/>
      <c r="AM139" s="1453"/>
      <c r="AN139" s="1453"/>
      <c r="AO139" s="1453"/>
      <c r="AP139" s="1453"/>
      <c r="AQ139" s="1453"/>
      <c r="AR139" s="1453"/>
      <c r="AS139" s="1453"/>
      <c r="AT139" s="1453"/>
      <c r="AU139" s="1453"/>
      <c r="AV139" s="1453"/>
      <c r="AW139" s="1453"/>
      <c r="AX139" s="1453"/>
    </row>
    <row r="140" spans="3:50" s="1543" customFormat="1" ht="21.9" customHeight="1" x14ac:dyDescent="0.3">
      <c r="C140" s="1453"/>
      <c r="D140" s="1453"/>
      <c r="E140" s="1453"/>
      <c r="F140" s="1453"/>
      <c r="G140" s="1452"/>
      <c r="H140" s="1453"/>
      <c r="I140" s="1453"/>
      <c r="J140" s="1453"/>
      <c r="K140" s="1453"/>
      <c r="L140" s="1453"/>
      <c r="M140" s="1453"/>
      <c r="N140" s="1453"/>
      <c r="O140" s="1453"/>
      <c r="P140" s="1453"/>
      <c r="Q140" s="1453"/>
      <c r="R140" s="1453"/>
      <c r="S140" s="1453"/>
      <c r="T140" s="1453"/>
      <c r="U140" s="1453"/>
      <c r="V140" s="1453"/>
      <c r="W140" s="1453"/>
      <c r="X140" s="1453"/>
      <c r="Y140" s="1453"/>
      <c r="Z140" s="1453"/>
      <c r="AA140" s="1453"/>
      <c r="AB140" s="1453"/>
      <c r="AC140" s="1453"/>
      <c r="AD140" s="1453"/>
      <c r="AE140" s="1453"/>
      <c r="AF140" s="1453"/>
      <c r="AG140" s="1453"/>
      <c r="AH140" s="1453"/>
      <c r="AI140" s="1453"/>
      <c r="AJ140" s="1453"/>
      <c r="AK140" s="1453"/>
      <c r="AL140" s="1453"/>
      <c r="AM140" s="1453"/>
      <c r="AN140" s="1453"/>
      <c r="AO140" s="1453"/>
      <c r="AP140" s="1453"/>
      <c r="AQ140" s="1453"/>
      <c r="AR140" s="1453"/>
      <c r="AS140" s="1453"/>
      <c r="AT140" s="1453"/>
      <c r="AU140" s="1453"/>
      <c r="AV140" s="1453"/>
      <c r="AW140" s="1453"/>
      <c r="AX140" s="1453"/>
    </row>
    <row r="141" spans="3:50" s="1543" customFormat="1" ht="21.9" customHeight="1" x14ac:dyDescent="0.3">
      <c r="C141" s="1453"/>
      <c r="D141" s="1453"/>
      <c r="E141" s="1453"/>
      <c r="F141" s="1453"/>
      <c r="G141" s="1452"/>
      <c r="H141" s="1453"/>
      <c r="I141" s="1453"/>
      <c r="J141" s="1453"/>
      <c r="K141" s="1453"/>
      <c r="L141" s="1453"/>
      <c r="M141" s="1453"/>
      <c r="N141" s="1453"/>
      <c r="O141" s="1453"/>
      <c r="P141" s="1453"/>
      <c r="Q141" s="1453"/>
      <c r="R141" s="1453"/>
      <c r="S141" s="1453"/>
      <c r="T141" s="1453"/>
      <c r="U141" s="1453"/>
      <c r="V141" s="1453"/>
      <c r="W141" s="1453"/>
      <c r="X141" s="1453"/>
      <c r="Y141" s="1453"/>
      <c r="Z141" s="1453"/>
      <c r="AA141" s="1453"/>
      <c r="AB141" s="1453"/>
      <c r="AC141" s="1453"/>
      <c r="AD141" s="1453"/>
      <c r="AE141" s="1453"/>
      <c r="AF141" s="1453"/>
      <c r="AG141" s="1453"/>
      <c r="AH141" s="1453"/>
      <c r="AI141" s="1453"/>
      <c r="AJ141" s="1453"/>
      <c r="AK141" s="1453"/>
      <c r="AL141" s="1453"/>
      <c r="AM141" s="1453"/>
      <c r="AN141" s="1453"/>
      <c r="AO141" s="1453"/>
      <c r="AP141" s="1453"/>
      <c r="AQ141" s="1453"/>
      <c r="AR141" s="1453"/>
      <c r="AS141" s="1453"/>
      <c r="AT141" s="1453"/>
      <c r="AU141" s="1453"/>
      <c r="AV141" s="1453"/>
      <c r="AW141" s="1453"/>
      <c r="AX141" s="1453"/>
    </row>
    <row r="142" spans="3:50" s="1543" customFormat="1" ht="21.9" customHeight="1" x14ac:dyDescent="0.3">
      <c r="C142" s="1453"/>
      <c r="D142" s="1453"/>
      <c r="E142" s="1453"/>
      <c r="F142" s="1453"/>
      <c r="G142" s="1452"/>
      <c r="H142" s="1453"/>
      <c r="I142" s="1453"/>
      <c r="J142" s="1453"/>
      <c r="K142" s="1453"/>
      <c r="L142" s="1453"/>
      <c r="M142" s="1453"/>
      <c r="N142" s="1453"/>
      <c r="O142" s="1453"/>
      <c r="P142" s="1453"/>
      <c r="Q142" s="1453"/>
      <c r="R142" s="1453"/>
      <c r="S142" s="1453"/>
      <c r="T142" s="1453"/>
      <c r="U142" s="1453"/>
      <c r="V142" s="1453"/>
      <c r="W142" s="1453"/>
      <c r="X142" s="1453"/>
      <c r="Y142" s="1453"/>
      <c r="Z142" s="1453"/>
      <c r="AA142" s="1453"/>
      <c r="AB142" s="1453"/>
      <c r="AC142" s="1453"/>
      <c r="AD142" s="1453"/>
      <c r="AE142" s="1453"/>
      <c r="AF142" s="1453"/>
      <c r="AG142" s="1453"/>
      <c r="AH142" s="1453"/>
      <c r="AI142" s="1453"/>
      <c r="AJ142" s="1453"/>
      <c r="AK142" s="1453"/>
      <c r="AL142" s="1453"/>
      <c r="AM142" s="1453"/>
      <c r="AN142" s="1453"/>
      <c r="AO142" s="1453"/>
      <c r="AP142" s="1453"/>
      <c r="AQ142" s="1453"/>
      <c r="AR142" s="1453"/>
      <c r="AS142" s="1453"/>
      <c r="AT142" s="1453"/>
      <c r="AU142" s="1453"/>
      <c r="AV142" s="1453"/>
      <c r="AW142" s="1453"/>
      <c r="AX142" s="1453"/>
    </row>
    <row r="143" spans="3:50" s="1543" customFormat="1" ht="21.9" customHeight="1" x14ac:dyDescent="0.3">
      <c r="C143" s="1453"/>
      <c r="D143" s="1453"/>
      <c r="E143" s="1453"/>
      <c r="F143" s="1453"/>
      <c r="G143" s="1452"/>
      <c r="H143" s="1453"/>
      <c r="I143" s="1453"/>
      <c r="J143" s="1453"/>
      <c r="K143" s="1453"/>
      <c r="L143" s="1453"/>
      <c r="M143" s="1453"/>
      <c r="N143" s="1453"/>
      <c r="O143" s="1453"/>
      <c r="P143" s="1453"/>
      <c r="Q143" s="1453"/>
      <c r="R143" s="1453"/>
      <c r="S143" s="1453"/>
      <c r="T143" s="1453"/>
      <c r="U143" s="1453"/>
      <c r="V143" s="1453"/>
      <c r="W143" s="1453"/>
      <c r="X143" s="1453"/>
      <c r="Y143" s="1453"/>
      <c r="Z143" s="1453"/>
      <c r="AA143" s="1453"/>
      <c r="AB143" s="1453"/>
      <c r="AC143" s="1453"/>
      <c r="AD143" s="1453"/>
      <c r="AE143" s="1453"/>
      <c r="AF143" s="1453"/>
      <c r="AG143" s="1453"/>
      <c r="AH143" s="1453"/>
      <c r="AI143" s="1453"/>
      <c r="AJ143" s="1453"/>
      <c r="AK143" s="1453"/>
      <c r="AL143" s="1453"/>
      <c r="AM143" s="1453"/>
      <c r="AN143" s="1453"/>
      <c r="AO143" s="1453"/>
      <c r="AP143" s="1453"/>
      <c r="AQ143" s="1453"/>
      <c r="AR143" s="1453"/>
      <c r="AS143" s="1453"/>
      <c r="AT143" s="1453"/>
      <c r="AU143" s="1453"/>
      <c r="AV143" s="1453"/>
      <c r="AW143" s="1453"/>
      <c r="AX143" s="1453"/>
    </row>
    <row r="144" spans="3:50" s="1543" customFormat="1" ht="21.9" customHeight="1" x14ac:dyDescent="0.3">
      <c r="C144" s="1453"/>
      <c r="D144" s="1453"/>
      <c r="E144" s="1453"/>
      <c r="F144" s="1453"/>
      <c r="G144" s="1452"/>
      <c r="H144" s="1453"/>
      <c r="I144" s="1453"/>
      <c r="J144" s="1453"/>
      <c r="K144" s="1453"/>
      <c r="L144" s="1453"/>
      <c r="M144" s="1453"/>
      <c r="N144" s="1453"/>
      <c r="O144" s="1453"/>
      <c r="P144" s="1453"/>
      <c r="Q144" s="1453"/>
      <c r="R144" s="1453"/>
      <c r="S144" s="1453"/>
      <c r="T144" s="1453"/>
      <c r="U144" s="1453"/>
      <c r="V144" s="1453"/>
      <c r="W144" s="1453"/>
      <c r="X144" s="1453"/>
      <c r="Y144" s="1453"/>
      <c r="Z144" s="1453"/>
      <c r="AA144" s="1453"/>
      <c r="AB144" s="1453"/>
      <c r="AC144" s="1453"/>
      <c r="AD144" s="1453"/>
      <c r="AE144" s="1453"/>
      <c r="AF144" s="1453"/>
      <c r="AG144" s="1453"/>
      <c r="AH144" s="1453"/>
      <c r="AI144" s="1453"/>
      <c r="AJ144" s="1453"/>
      <c r="AK144" s="1453"/>
      <c r="AL144" s="1453"/>
      <c r="AM144" s="1453"/>
      <c r="AN144" s="1453"/>
      <c r="AO144" s="1453"/>
      <c r="AP144" s="1453"/>
      <c r="AQ144" s="1453"/>
      <c r="AR144" s="1453"/>
      <c r="AS144" s="1453"/>
      <c r="AT144" s="1453"/>
      <c r="AU144" s="1453"/>
      <c r="AV144" s="1453"/>
      <c r="AW144" s="1453"/>
      <c r="AX144" s="1453"/>
    </row>
    <row r="145" spans="3:50" s="1543" customFormat="1" ht="21.9" customHeight="1" x14ac:dyDescent="0.3">
      <c r="C145" s="1453"/>
      <c r="D145" s="1453"/>
      <c r="E145" s="1453"/>
      <c r="F145" s="1453"/>
      <c r="G145" s="1452"/>
      <c r="H145" s="1453"/>
      <c r="I145" s="1453"/>
      <c r="J145" s="1453"/>
      <c r="K145" s="1453"/>
      <c r="L145" s="1453"/>
      <c r="M145" s="1453"/>
      <c r="N145" s="1453"/>
      <c r="O145" s="1453"/>
      <c r="P145" s="1453"/>
      <c r="Q145" s="1453"/>
      <c r="R145" s="1453"/>
      <c r="S145" s="1453"/>
      <c r="T145" s="1453"/>
      <c r="U145" s="1453"/>
      <c r="V145" s="1453"/>
      <c r="W145" s="1453"/>
      <c r="X145" s="1453"/>
      <c r="Y145" s="1453"/>
      <c r="Z145" s="1453"/>
      <c r="AA145" s="1453"/>
      <c r="AB145" s="1453"/>
      <c r="AC145" s="1453"/>
      <c r="AD145" s="1453"/>
      <c r="AE145" s="1453"/>
      <c r="AF145" s="1453"/>
      <c r="AG145" s="1453"/>
      <c r="AH145" s="1453"/>
      <c r="AI145" s="1453"/>
      <c r="AJ145" s="1453"/>
      <c r="AK145" s="1453"/>
      <c r="AL145" s="1453"/>
      <c r="AM145" s="1453"/>
      <c r="AN145" s="1453"/>
      <c r="AO145" s="1453"/>
      <c r="AP145" s="1453"/>
      <c r="AQ145" s="1453"/>
      <c r="AR145" s="1453"/>
      <c r="AS145" s="1453"/>
      <c r="AT145" s="1453"/>
      <c r="AU145" s="1453"/>
      <c r="AV145" s="1453"/>
      <c r="AW145" s="1453"/>
      <c r="AX145" s="1453"/>
    </row>
    <row r="146" spans="3:50" s="1543" customFormat="1" ht="21.9" customHeight="1" x14ac:dyDescent="0.3">
      <c r="C146" s="1453"/>
      <c r="D146" s="1453"/>
      <c r="E146" s="1453"/>
      <c r="F146" s="1453"/>
      <c r="G146" s="1452"/>
      <c r="H146" s="1453"/>
      <c r="I146" s="1453"/>
      <c r="J146" s="1453"/>
      <c r="K146" s="1453"/>
      <c r="L146" s="1453"/>
      <c r="M146" s="1453"/>
      <c r="N146" s="1453"/>
      <c r="O146" s="1453"/>
      <c r="P146" s="1453"/>
      <c r="Q146" s="1453"/>
      <c r="R146" s="1453"/>
      <c r="S146" s="1453"/>
      <c r="T146" s="1453"/>
      <c r="U146" s="1453"/>
      <c r="V146" s="1453"/>
      <c r="W146" s="1453"/>
      <c r="X146" s="1453"/>
      <c r="Y146" s="1453"/>
      <c r="Z146" s="1453"/>
      <c r="AA146" s="1453"/>
      <c r="AB146" s="1453"/>
      <c r="AC146" s="1453"/>
      <c r="AD146" s="1453"/>
      <c r="AE146" s="1453"/>
      <c r="AF146" s="1453"/>
      <c r="AG146" s="1453"/>
      <c r="AH146" s="1453"/>
      <c r="AI146" s="1453"/>
      <c r="AJ146" s="1453"/>
      <c r="AK146" s="1453"/>
      <c r="AL146" s="1453"/>
      <c r="AM146" s="1453"/>
      <c r="AN146" s="1453"/>
      <c r="AO146" s="1453"/>
      <c r="AP146" s="1453"/>
      <c r="AQ146" s="1453"/>
      <c r="AR146" s="1453"/>
      <c r="AS146" s="1453"/>
      <c r="AT146" s="1453"/>
      <c r="AU146" s="1453"/>
      <c r="AV146" s="1453"/>
      <c r="AW146" s="1453"/>
      <c r="AX146" s="1453"/>
    </row>
    <row r="147" spans="3:50" s="1543" customFormat="1" ht="21.9" customHeight="1" x14ac:dyDescent="0.3">
      <c r="C147" s="1453"/>
      <c r="D147" s="1453"/>
      <c r="E147" s="1453"/>
      <c r="F147" s="1453"/>
      <c r="G147" s="1452"/>
      <c r="H147" s="1453"/>
      <c r="I147" s="1453"/>
      <c r="J147" s="1453"/>
      <c r="K147" s="1453"/>
      <c r="L147" s="1453"/>
      <c r="M147" s="1453"/>
      <c r="N147" s="1453"/>
      <c r="O147" s="1453"/>
      <c r="P147" s="1453"/>
      <c r="Q147" s="1453"/>
      <c r="R147" s="1453"/>
      <c r="S147" s="1453"/>
      <c r="T147" s="1453"/>
      <c r="U147" s="1453"/>
      <c r="V147" s="1453"/>
      <c r="W147" s="1453"/>
      <c r="X147" s="1453"/>
      <c r="Y147" s="1453"/>
      <c r="Z147" s="1453"/>
      <c r="AA147" s="1453"/>
      <c r="AB147" s="1453"/>
      <c r="AC147" s="1453"/>
      <c r="AD147" s="1453"/>
      <c r="AE147" s="1453"/>
      <c r="AF147" s="1453"/>
      <c r="AG147" s="1453"/>
      <c r="AH147" s="1453"/>
      <c r="AI147" s="1453"/>
      <c r="AJ147" s="1453"/>
      <c r="AK147" s="1453"/>
      <c r="AL147" s="1453"/>
      <c r="AM147" s="1453"/>
      <c r="AN147" s="1453"/>
      <c r="AO147" s="1453"/>
      <c r="AP147" s="1453"/>
      <c r="AQ147" s="1453"/>
      <c r="AR147" s="1453"/>
      <c r="AS147" s="1453"/>
      <c r="AT147" s="1453"/>
      <c r="AU147" s="1453"/>
      <c r="AV147" s="1453"/>
      <c r="AW147" s="1453"/>
      <c r="AX147" s="1453"/>
    </row>
    <row r="148" spans="3:50" s="1543" customFormat="1" ht="21.9" customHeight="1" x14ac:dyDescent="0.3">
      <c r="C148" s="1453"/>
      <c r="D148" s="1453"/>
      <c r="E148" s="1453"/>
      <c r="F148" s="1453"/>
      <c r="G148" s="1452"/>
      <c r="H148" s="1453"/>
      <c r="I148" s="1453"/>
      <c r="J148" s="1453"/>
      <c r="K148" s="1453"/>
      <c r="L148" s="1453"/>
      <c r="M148" s="1453"/>
      <c r="N148" s="1453"/>
      <c r="O148" s="1453"/>
      <c r="P148" s="1453"/>
      <c r="Q148" s="1453"/>
      <c r="R148" s="1453"/>
      <c r="S148" s="1453"/>
      <c r="T148" s="1453"/>
      <c r="U148" s="1453"/>
      <c r="V148" s="1453"/>
      <c r="W148" s="1453"/>
      <c r="X148" s="1453"/>
      <c r="Y148" s="1453"/>
      <c r="Z148" s="1453"/>
      <c r="AA148" s="1453"/>
      <c r="AB148" s="1453"/>
      <c r="AC148" s="1453"/>
      <c r="AD148" s="1453"/>
      <c r="AE148" s="1453"/>
      <c r="AF148" s="1453"/>
      <c r="AG148" s="1453"/>
      <c r="AH148" s="1453"/>
      <c r="AI148" s="1453"/>
      <c r="AJ148" s="1453"/>
      <c r="AK148" s="1453"/>
      <c r="AL148" s="1453"/>
      <c r="AM148" s="1453"/>
      <c r="AN148" s="1453"/>
      <c r="AO148" s="1453"/>
      <c r="AP148" s="1453"/>
      <c r="AQ148" s="1453"/>
      <c r="AR148" s="1453"/>
      <c r="AS148" s="1453"/>
      <c r="AT148" s="1453"/>
      <c r="AU148" s="1453"/>
      <c r="AV148" s="1453"/>
      <c r="AW148" s="1453"/>
      <c r="AX148" s="1453"/>
    </row>
    <row r="149" spans="3:50" s="1543" customFormat="1" ht="21.9" customHeight="1" x14ac:dyDescent="0.3">
      <c r="C149" s="1453"/>
      <c r="D149" s="1453"/>
      <c r="E149" s="1453"/>
      <c r="F149" s="1453"/>
      <c r="G149" s="1452"/>
      <c r="H149" s="1453"/>
      <c r="I149" s="1453"/>
      <c r="J149" s="1453"/>
      <c r="K149" s="1453"/>
      <c r="L149" s="1453"/>
      <c r="M149" s="1453"/>
      <c r="N149" s="1453"/>
      <c r="O149" s="1453"/>
      <c r="P149" s="1453"/>
      <c r="Q149" s="1453"/>
      <c r="R149" s="1453"/>
      <c r="S149" s="1453"/>
      <c r="T149" s="1453"/>
      <c r="U149" s="1453"/>
      <c r="V149" s="1453"/>
      <c r="W149" s="1453"/>
      <c r="X149" s="1453"/>
      <c r="Y149" s="1453"/>
      <c r="Z149" s="1453"/>
      <c r="AA149" s="1453"/>
      <c r="AB149" s="1453"/>
      <c r="AC149" s="1453"/>
      <c r="AD149" s="1453"/>
      <c r="AE149" s="1453"/>
      <c r="AF149" s="1453"/>
      <c r="AG149" s="1453"/>
      <c r="AH149" s="1453"/>
      <c r="AI149" s="1453"/>
      <c r="AJ149" s="1453"/>
      <c r="AK149" s="1453"/>
      <c r="AL149" s="1453"/>
      <c r="AM149" s="1453"/>
      <c r="AN149" s="1453"/>
      <c r="AO149" s="1453"/>
      <c r="AP149" s="1453"/>
      <c r="AQ149" s="1453"/>
      <c r="AR149" s="1453"/>
      <c r="AS149" s="1453"/>
      <c r="AT149" s="1453"/>
      <c r="AU149" s="1453"/>
      <c r="AV149" s="1453"/>
      <c r="AW149" s="1453"/>
      <c r="AX149" s="1453"/>
    </row>
    <row r="150" spans="3:50" s="1543" customFormat="1" ht="21.9" customHeight="1" x14ac:dyDescent="0.3">
      <c r="C150" s="1453"/>
      <c r="D150" s="1453"/>
      <c r="E150" s="1453"/>
      <c r="F150" s="1453"/>
      <c r="G150" s="1452"/>
      <c r="H150" s="1453"/>
      <c r="I150" s="1453"/>
      <c r="J150" s="1453"/>
      <c r="K150" s="1453"/>
      <c r="L150" s="1453"/>
      <c r="M150" s="1453"/>
      <c r="N150" s="1453"/>
      <c r="O150" s="1453"/>
      <c r="P150" s="1453"/>
      <c r="Q150" s="1453"/>
      <c r="R150" s="1453"/>
      <c r="S150" s="1453"/>
      <c r="T150" s="1453"/>
      <c r="U150" s="1453"/>
      <c r="V150" s="1453"/>
      <c r="W150" s="1453"/>
      <c r="X150" s="1453"/>
      <c r="Y150" s="1453"/>
      <c r="Z150" s="1453"/>
      <c r="AA150" s="1453"/>
      <c r="AB150" s="1453"/>
      <c r="AC150" s="1453"/>
      <c r="AD150" s="1453"/>
      <c r="AE150" s="1453"/>
      <c r="AF150" s="1453"/>
      <c r="AG150" s="1453"/>
      <c r="AH150" s="1453"/>
      <c r="AI150" s="1453"/>
      <c r="AJ150" s="1453"/>
      <c r="AK150" s="1453"/>
      <c r="AL150" s="1453"/>
      <c r="AM150" s="1453"/>
      <c r="AN150" s="1453"/>
      <c r="AO150" s="1453"/>
      <c r="AP150" s="1453"/>
      <c r="AQ150" s="1453"/>
      <c r="AR150" s="1453"/>
      <c r="AS150" s="1453"/>
      <c r="AT150" s="1453"/>
      <c r="AU150" s="1453"/>
      <c r="AV150" s="1453"/>
      <c r="AW150" s="1453"/>
      <c r="AX150" s="1453"/>
    </row>
    <row r="151" spans="3:50" s="1543" customFormat="1" ht="21.9" customHeight="1" x14ac:dyDescent="0.3">
      <c r="C151" s="1453"/>
      <c r="D151" s="1453"/>
      <c r="E151" s="1453"/>
      <c r="F151" s="1453"/>
      <c r="G151" s="1452"/>
      <c r="H151" s="1453"/>
      <c r="I151" s="1453"/>
      <c r="J151" s="1453"/>
      <c r="K151" s="1453"/>
      <c r="L151" s="1453"/>
      <c r="M151" s="1453"/>
      <c r="N151" s="1453"/>
      <c r="O151" s="1453"/>
      <c r="P151" s="1453"/>
      <c r="Q151" s="1453"/>
      <c r="R151" s="1453"/>
      <c r="S151" s="1453"/>
      <c r="T151" s="1453"/>
      <c r="U151" s="1453"/>
      <c r="V151" s="1453"/>
      <c r="W151" s="1453"/>
      <c r="X151" s="1453"/>
      <c r="Y151" s="1453"/>
      <c r="Z151" s="1453"/>
      <c r="AA151" s="1453"/>
      <c r="AB151" s="1453"/>
      <c r="AC151" s="1453"/>
      <c r="AD151" s="1453"/>
      <c r="AE151" s="1453"/>
      <c r="AF151" s="1453"/>
      <c r="AG151" s="1453"/>
      <c r="AH151" s="1453"/>
      <c r="AI151" s="1453"/>
      <c r="AJ151" s="1453"/>
      <c r="AK151" s="1453"/>
      <c r="AL151" s="1453"/>
      <c r="AM151" s="1453"/>
      <c r="AN151" s="1453"/>
      <c r="AO151" s="1453"/>
      <c r="AP151" s="1453"/>
      <c r="AQ151" s="1453"/>
      <c r="AR151" s="1453"/>
      <c r="AS151" s="1453"/>
      <c r="AT151" s="1453"/>
      <c r="AU151" s="1453"/>
      <c r="AV151" s="1453"/>
      <c r="AW151" s="1453"/>
      <c r="AX151" s="1453"/>
    </row>
    <row r="152" spans="3:50" s="1543" customFormat="1" ht="21.9" customHeight="1" x14ac:dyDescent="0.3">
      <c r="C152" s="1453"/>
      <c r="D152" s="1453"/>
      <c r="E152" s="1453"/>
      <c r="F152" s="1453"/>
      <c r="G152" s="1452"/>
      <c r="H152" s="1453"/>
      <c r="I152" s="1453"/>
      <c r="J152" s="1453"/>
      <c r="K152" s="1453"/>
      <c r="L152" s="1453"/>
      <c r="M152" s="1453"/>
      <c r="N152" s="1453"/>
      <c r="O152" s="1453"/>
      <c r="P152" s="1453"/>
      <c r="Q152" s="1453"/>
      <c r="R152" s="1453"/>
      <c r="S152" s="1453"/>
      <c r="T152" s="1453"/>
      <c r="U152" s="1453"/>
      <c r="V152" s="1453"/>
      <c r="W152" s="1453"/>
      <c r="X152" s="1453"/>
      <c r="Y152" s="1453"/>
      <c r="Z152" s="1453"/>
      <c r="AA152" s="1453"/>
      <c r="AB152" s="1453"/>
      <c r="AC152" s="1453"/>
      <c r="AD152" s="1453"/>
      <c r="AE152" s="1453"/>
      <c r="AF152" s="1453"/>
      <c r="AG152" s="1453"/>
      <c r="AH152" s="1453"/>
      <c r="AI152" s="1453"/>
      <c r="AJ152" s="1453"/>
      <c r="AK152" s="1453"/>
      <c r="AL152" s="1453"/>
      <c r="AM152" s="1453"/>
      <c r="AN152" s="1453"/>
      <c r="AO152" s="1453"/>
      <c r="AP152" s="1453"/>
      <c r="AQ152" s="1453"/>
      <c r="AR152" s="1453"/>
      <c r="AS152" s="1453"/>
      <c r="AT152" s="1453"/>
      <c r="AU152" s="1453"/>
      <c r="AV152" s="1453"/>
      <c r="AW152" s="1453"/>
      <c r="AX152" s="1453"/>
    </row>
    <row r="153" spans="3:50" s="1543" customFormat="1" ht="21.9" customHeight="1" x14ac:dyDescent="0.3">
      <c r="C153" s="1453"/>
      <c r="D153" s="1453"/>
      <c r="E153" s="1453"/>
      <c r="F153" s="1453"/>
      <c r="G153" s="1452"/>
      <c r="H153" s="1453"/>
      <c r="I153" s="1453"/>
      <c r="J153" s="1453"/>
      <c r="K153" s="1453"/>
      <c r="L153" s="1453"/>
      <c r="M153" s="1453"/>
      <c r="N153" s="1453"/>
      <c r="O153" s="1453"/>
      <c r="P153" s="1453"/>
      <c r="Q153" s="1453"/>
      <c r="R153" s="1453"/>
      <c r="S153" s="1453"/>
      <c r="T153" s="1453"/>
      <c r="U153" s="1453"/>
      <c r="V153" s="1453"/>
      <c r="W153" s="1453"/>
      <c r="X153" s="1453"/>
      <c r="Y153" s="1453"/>
      <c r="Z153" s="1453"/>
      <c r="AA153" s="1453"/>
      <c r="AB153" s="1453"/>
      <c r="AC153" s="1453"/>
      <c r="AD153" s="1453"/>
      <c r="AE153" s="1453"/>
      <c r="AF153" s="1453"/>
      <c r="AG153" s="1453"/>
      <c r="AH153" s="1453"/>
      <c r="AI153" s="1453"/>
      <c r="AJ153" s="1453"/>
      <c r="AK153" s="1453"/>
      <c r="AL153" s="1453"/>
      <c r="AM153" s="1453"/>
      <c r="AN153" s="1453"/>
      <c r="AO153" s="1453"/>
      <c r="AP153" s="1453"/>
      <c r="AQ153" s="1453"/>
      <c r="AR153" s="1453"/>
      <c r="AS153" s="1453"/>
      <c r="AT153" s="1453"/>
      <c r="AU153" s="1453"/>
      <c r="AV153" s="1453"/>
      <c r="AW153" s="1453"/>
      <c r="AX153" s="1453"/>
    </row>
    <row r="154" spans="3:50" s="1543" customFormat="1" ht="21.9" customHeight="1" x14ac:dyDescent="0.3">
      <c r="C154" s="1453"/>
      <c r="D154" s="1453"/>
      <c r="E154" s="1453"/>
      <c r="F154" s="1453"/>
      <c r="G154" s="1452"/>
      <c r="H154" s="1453"/>
      <c r="I154" s="1453"/>
      <c r="J154" s="1453"/>
      <c r="K154" s="1453"/>
      <c r="L154" s="1453"/>
      <c r="M154" s="1453"/>
      <c r="N154" s="1453"/>
      <c r="O154" s="1453"/>
      <c r="P154" s="1453"/>
      <c r="Q154" s="1453"/>
      <c r="R154" s="1453"/>
      <c r="S154" s="1453"/>
      <c r="T154" s="1453"/>
      <c r="U154" s="1453"/>
      <c r="V154" s="1453"/>
      <c r="W154" s="1453"/>
      <c r="X154" s="1453"/>
      <c r="Y154" s="1453"/>
      <c r="Z154" s="1453"/>
      <c r="AA154" s="1453"/>
      <c r="AB154" s="1453"/>
      <c r="AC154" s="1453"/>
      <c r="AD154" s="1453"/>
      <c r="AE154" s="1453"/>
      <c r="AF154" s="1453"/>
      <c r="AG154" s="1453"/>
      <c r="AH154" s="1453"/>
      <c r="AI154" s="1453"/>
      <c r="AJ154" s="1453"/>
      <c r="AK154" s="1453"/>
      <c r="AL154" s="1453"/>
      <c r="AM154" s="1453"/>
      <c r="AN154" s="1453"/>
      <c r="AO154" s="1453"/>
      <c r="AP154" s="1453"/>
      <c r="AQ154" s="1453"/>
      <c r="AR154" s="1453"/>
      <c r="AS154" s="1453"/>
      <c r="AT154" s="1453"/>
      <c r="AU154" s="1453"/>
      <c r="AV154" s="1453"/>
      <c r="AW154" s="1453"/>
      <c r="AX154" s="1453"/>
    </row>
    <row r="155" spans="3:50" s="1543" customFormat="1" ht="21.9" customHeight="1" x14ac:dyDescent="0.3">
      <c r="C155" s="1453"/>
      <c r="D155" s="1453"/>
      <c r="E155" s="1453"/>
      <c r="F155" s="1453"/>
      <c r="G155" s="1452"/>
      <c r="H155" s="1453"/>
      <c r="I155" s="1453"/>
      <c r="J155" s="1453"/>
      <c r="K155" s="1453"/>
      <c r="L155" s="1453"/>
      <c r="M155" s="1453"/>
      <c r="N155" s="1453"/>
      <c r="O155" s="1453"/>
      <c r="P155" s="1453"/>
      <c r="Q155" s="1453"/>
      <c r="R155" s="1453"/>
      <c r="S155" s="1453"/>
      <c r="T155" s="1453"/>
      <c r="U155" s="1453"/>
      <c r="V155" s="1453"/>
      <c r="W155" s="1453"/>
      <c r="X155" s="1453"/>
      <c r="Y155" s="1453"/>
      <c r="Z155" s="1453"/>
      <c r="AA155" s="1453"/>
      <c r="AB155" s="1453"/>
      <c r="AC155" s="1453"/>
      <c r="AD155" s="1453"/>
      <c r="AE155" s="1453"/>
      <c r="AF155" s="1453"/>
      <c r="AG155" s="1453"/>
      <c r="AH155" s="1453"/>
      <c r="AI155" s="1453"/>
      <c r="AJ155" s="1453"/>
      <c r="AK155" s="1453"/>
      <c r="AL155" s="1453"/>
      <c r="AM155" s="1453"/>
      <c r="AN155" s="1453"/>
      <c r="AO155" s="1453"/>
      <c r="AP155" s="1453"/>
      <c r="AQ155" s="1453"/>
      <c r="AR155" s="1453"/>
      <c r="AS155" s="1453"/>
      <c r="AT155" s="1453"/>
      <c r="AU155" s="1453"/>
      <c r="AV155" s="1453"/>
      <c r="AW155" s="1453"/>
      <c r="AX155" s="1453"/>
    </row>
    <row r="156" spans="3:50" s="1543" customFormat="1" ht="21.9" customHeight="1" x14ac:dyDescent="0.3">
      <c r="C156" s="1453"/>
      <c r="D156" s="1453"/>
      <c r="E156" s="1453"/>
      <c r="F156" s="1453"/>
      <c r="G156" s="1452"/>
      <c r="H156" s="1453"/>
      <c r="I156" s="1453"/>
      <c r="J156" s="1453"/>
      <c r="K156" s="1453"/>
      <c r="L156" s="1453"/>
      <c r="M156" s="1453"/>
      <c r="N156" s="1453"/>
      <c r="O156" s="1453"/>
      <c r="P156" s="1453"/>
      <c r="Q156" s="1453"/>
      <c r="R156" s="1453"/>
      <c r="S156" s="1453"/>
      <c r="T156" s="1453"/>
      <c r="U156" s="1453"/>
      <c r="V156" s="1453"/>
      <c r="W156" s="1453"/>
      <c r="X156" s="1453"/>
      <c r="Y156" s="1453"/>
      <c r="Z156" s="1453"/>
      <c r="AA156" s="1453"/>
      <c r="AB156" s="1453"/>
      <c r="AC156" s="1453"/>
      <c r="AD156" s="1453"/>
      <c r="AE156" s="1453"/>
      <c r="AF156" s="1453"/>
      <c r="AG156" s="1453"/>
      <c r="AH156" s="1453"/>
      <c r="AI156" s="1453"/>
      <c r="AJ156" s="1453"/>
      <c r="AK156" s="1453"/>
      <c r="AL156" s="1453"/>
      <c r="AM156" s="1453"/>
      <c r="AN156" s="1453"/>
      <c r="AO156" s="1453"/>
      <c r="AP156" s="1453"/>
      <c r="AQ156" s="1453"/>
      <c r="AR156" s="1453"/>
      <c r="AS156" s="1453"/>
      <c r="AT156" s="1453"/>
      <c r="AU156" s="1453"/>
      <c r="AV156" s="1453"/>
      <c r="AW156" s="1453"/>
      <c r="AX156" s="1453"/>
    </row>
    <row r="157" spans="3:50" s="1543" customFormat="1" ht="21.9" customHeight="1" x14ac:dyDescent="0.3">
      <c r="C157" s="1453"/>
      <c r="D157" s="1453"/>
      <c r="E157" s="1453"/>
      <c r="F157" s="1453"/>
      <c r="G157" s="1452"/>
      <c r="H157" s="1453"/>
      <c r="I157" s="1453"/>
      <c r="J157" s="1453"/>
      <c r="K157" s="1453"/>
      <c r="L157" s="1453"/>
      <c r="M157" s="1453"/>
      <c r="N157" s="1453"/>
      <c r="O157" s="1453"/>
      <c r="P157" s="1453"/>
      <c r="Q157" s="1453"/>
      <c r="R157" s="1453"/>
      <c r="S157" s="1453"/>
      <c r="T157" s="1453"/>
      <c r="U157" s="1453"/>
      <c r="V157" s="1453"/>
      <c r="W157" s="1453"/>
      <c r="X157" s="1453"/>
      <c r="Y157" s="1453"/>
      <c r="Z157" s="1453"/>
      <c r="AA157" s="1453"/>
      <c r="AB157" s="1453"/>
      <c r="AC157" s="1453"/>
      <c r="AD157" s="1453"/>
      <c r="AE157" s="1453"/>
      <c r="AF157" s="1453"/>
      <c r="AG157" s="1453"/>
      <c r="AH157" s="1453"/>
      <c r="AI157" s="1453"/>
      <c r="AJ157" s="1453"/>
      <c r="AK157" s="1453"/>
      <c r="AL157" s="1453"/>
      <c r="AM157" s="1453"/>
      <c r="AN157" s="1453"/>
      <c r="AO157" s="1453"/>
      <c r="AP157" s="1453"/>
      <c r="AQ157" s="1453"/>
      <c r="AR157" s="1453"/>
      <c r="AS157" s="1453"/>
      <c r="AT157" s="1453"/>
      <c r="AU157" s="1453"/>
      <c r="AV157" s="1453"/>
      <c r="AW157" s="1453"/>
      <c r="AX157" s="1453"/>
    </row>
    <row r="158" spans="3:50" s="1543" customFormat="1" ht="21.9" customHeight="1" x14ac:dyDescent="0.3">
      <c r="C158" s="1453"/>
      <c r="D158" s="1453"/>
      <c r="E158" s="1453"/>
      <c r="F158" s="1453"/>
      <c r="G158" s="1452"/>
      <c r="H158" s="1453"/>
      <c r="I158" s="1453"/>
      <c r="J158" s="1453"/>
      <c r="K158" s="1453"/>
      <c r="L158" s="1453"/>
      <c r="M158" s="1453"/>
      <c r="N158" s="1453"/>
      <c r="O158" s="1453"/>
      <c r="P158" s="1453"/>
      <c r="Q158" s="1453"/>
      <c r="R158" s="1453"/>
      <c r="S158" s="1453"/>
      <c r="T158" s="1453"/>
      <c r="U158" s="1453"/>
      <c r="V158" s="1453"/>
      <c r="W158" s="1453"/>
      <c r="X158" s="1453"/>
      <c r="Y158" s="1453"/>
      <c r="Z158" s="1453"/>
      <c r="AA158" s="1453"/>
      <c r="AB158" s="1453"/>
      <c r="AC158" s="1453"/>
      <c r="AD158" s="1453"/>
      <c r="AE158" s="1453"/>
      <c r="AF158" s="1453"/>
      <c r="AG158" s="1453"/>
      <c r="AH158" s="1453"/>
      <c r="AI158" s="1453"/>
      <c r="AJ158" s="1453"/>
      <c r="AK158" s="1453"/>
      <c r="AL158" s="1453"/>
      <c r="AM158" s="1453"/>
      <c r="AN158" s="1453"/>
      <c r="AO158" s="1453"/>
      <c r="AP158" s="1453"/>
      <c r="AQ158" s="1453"/>
      <c r="AR158" s="1453"/>
      <c r="AS158" s="1453"/>
      <c r="AT158" s="1453"/>
      <c r="AU158" s="1453"/>
      <c r="AV158" s="1453"/>
      <c r="AW158" s="1453"/>
      <c r="AX158" s="1453"/>
    </row>
    <row r="159" spans="3:50" s="1543" customFormat="1" ht="21.9" customHeight="1" x14ac:dyDescent="0.3">
      <c r="C159" s="1453"/>
      <c r="D159" s="1453"/>
      <c r="E159" s="1453"/>
      <c r="F159" s="1453"/>
      <c r="G159" s="1452"/>
      <c r="H159" s="1453"/>
      <c r="I159" s="1453"/>
      <c r="J159" s="1453"/>
      <c r="K159" s="1453"/>
      <c r="L159" s="1453"/>
      <c r="M159" s="1453"/>
      <c r="N159" s="1453"/>
      <c r="O159" s="1453"/>
      <c r="P159" s="1453"/>
      <c r="Q159" s="1453"/>
      <c r="R159" s="1453"/>
      <c r="S159" s="1453"/>
      <c r="T159" s="1453"/>
      <c r="U159" s="1453"/>
      <c r="V159" s="1453"/>
      <c r="W159" s="1453"/>
      <c r="X159" s="1453"/>
      <c r="Y159" s="1453"/>
      <c r="Z159" s="1453"/>
      <c r="AA159" s="1453"/>
      <c r="AB159" s="1453"/>
      <c r="AC159" s="1453"/>
      <c r="AD159" s="1453"/>
      <c r="AE159" s="1453"/>
      <c r="AF159" s="1453"/>
      <c r="AG159" s="1453"/>
      <c r="AH159" s="1453"/>
      <c r="AI159" s="1453"/>
      <c r="AJ159" s="1453"/>
      <c r="AK159" s="1453"/>
      <c r="AL159" s="1453"/>
      <c r="AM159" s="1453"/>
      <c r="AN159" s="1453"/>
      <c r="AO159" s="1453"/>
      <c r="AP159" s="1453"/>
      <c r="AQ159" s="1453"/>
      <c r="AR159" s="1453"/>
      <c r="AS159" s="1453"/>
      <c r="AT159" s="1453"/>
      <c r="AU159" s="1453"/>
      <c r="AV159" s="1453"/>
      <c r="AW159" s="1453"/>
      <c r="AX159" s="1453"/>
    </row>
    <row r="160" spans="3:50" s="1543" customFormat="1" ht="21.9" customHeight="1" x14ac:dyDescent="0.3">
      <c r="C160" s="1453"/>
      <c r="D160" s="1453"/>
      <c r="E160" s="1453"/>
      <c r="F160" s="1453"/>
      <c r="G160" s="1452"/>
      <c r="H160" s="1453"/>
      <c r="I160" s="1453"/>
      <c r="J160" s="1453"/>
      <c r="K160" s="1453"/>
      <c r="L160" s="1453"/>
      <c r="M160" s="1453"/>
      <c r="N160" s="1453"/>
      <c r="O160" s="1453"/>
      <c r="P160" s="1453"/>
      <c r="Q160" s="1453"/>
      <c r="R160" s="1453"/>
      <c r="S160" s="1453"/>
      <c r="T160" s="1453"/>
      <c r="U160" s="1453"/>
      <c r="V160" s="1453"/>
      <c r="W160" s="1453"/>
      <c r="X160" s="1453"/>
      <c r="Y160" s="1453"/>
      <c r="Z160" s="1453"/>
      <c r="AA160" s="1453"/>
      <c r="AB160" s="1453"/>
      <c r="AC160" s="1453"/>
      <c r="AD160" s="1453"/>
      <c r="AE160" s="1453"/>
      <c r="AF160" s="1453"/>
      <c r="AG160" s="1453"/>
      <c r="AH160" s="1453"/>
      <c r="AI160" s="1453"/>
      <c r="AJ160" s="1453"/>
      <c r="AK160" s="1453"/>
      <c r="AL160" s="1453"/>
      <c r="AM160" s="1453"/>
      <c r="AN160" s="1453"/>
      <c r="AO160" s="1453"/>
      <c r="AP160" s="1453"/>
      <c r="AQ160" s="1453"/>
      <c r="AR160" s="1453"/>
      <c r="AS160" s="1453"/>
      <c r="AT160" s="1453"/>
      <c r="AU160" s="1453"/>
      <c r="AV160" s="1453"/>
      <c r="AW160" s="1453"/>
      <c r="AX160" s="1453"/>
    </row>
    <row r="161" spans="3:50" s="1543" customFormat="1" ht="21.9" customHeight="1" x14ac:dyDescent="0.3">
      <c r="C161" s="1453"/>
      <c r="D161" s="1453"/>
      <c r="E161" s="1453"/>
      <c r="F161" s="1453"/>
      <c r="G161" s="1452"/>
      <c r="H161" s="1453"/>
      <c r="I161" s="1453"/>
      <c r="J161" s="1453"/>
      <c r="K161" s="1453"/>
      <c r="L161" s="1453"/>
      <c r="M161" s="1453"/>
      <c r="N161" s="1453"/>
      <c r="O161" s="1453"/>
      <c r="P161" s="1453"/>
      <c r="Q161" s="1453"/>
      <c r="R161" s="1453"/>
      <c r="S161" s="1453"/>
      <c r="T161" s="1453"/>
      <c r="U161" s="1453"/>
      <c r="V161" s="1453"/>
      <c r="W161" s="1453"/>
      <c r="X161" s="1453"/>
      <c r="Y161" s="1453"/>
      <c r="Z161" s="1453"/>
      <c r="AA161" s="1453"/>
      <c r="AB161" s="1453"/>
      <c r="AC161" s="1453"/>
      <c r="AD161" s="1453"/>
      <c r="AE161" s="1453"/>
      <c r="AF161" s="1453"/>
      <c r="AG161" s="1453"/>
      <c r="AH161" s="1453"/>
      <c r="AI161" s="1453"/>
      <c r="AJ161" s="1453"/>
      <c r="AK161" s="1453"/>
      <c r="AL161" s="1453"/>
      <c r="AM161" s="1453"/>
      <c r="AN161" s="1453"/>
      <c r="AO161" s="1453"/>
      <c r="AP161" s="1453"/>
      <c r="AQ161" s="1453"/>
      <c r="AR161" s="1453"/>
      <c r="AS161" s="1453"/>
      <c r="AT161" s="1453"/>
      <c r="AU161" s="1453"/>
      <c r="AV161" s="1453"/>
      <c r="AW161" s="1453"/>
      <c r="AX161" s="1453"/>
    </row>
    <row r="162" spans="3:50" s="1543" customFormat="1" ht="21.9" customHeight="1" x14ac:dyDescent="0.3">
      <c r="C162" s="1453"/>
      <c r="D162" s="1453"/>
      <c r="E162" s="1453"/>
      <c r="F162" s="1453"/>
      <c r="G162" s="1452"/>
      <c r="H162" s="1453"/>
      <c r="I162" s="1453"/>
      <c r="J162" s="1453"/>
      <c r="K162" s="1453"/>
      <c r="L162" s="1453"/>
      <c r="M162" s="1453"/>
      <c r="N162" s="1453"/>
      <c r="O162" s="1453"/>
      <c r="P162" s="1453"/>
      <c r="Q162" s="1453"/>
      <c r="R162" s="1453"/>
      <c r="S162" s="1453"/>
      <c r="T162" s="1453"/>
      <c r="U162" s="1453"/>
      <c r="V162" s="1453"/>
      <c r="W162" s="1453"/>
      <c r="X162" s="1453"/>
      <c r="Y162" s="1453"/>
      <c r="Z162" s="1453"/>
      <c r="AA162" s="1453"/>
      <c r="AB162" s="1453"/>
      <c r="AC162" s="1453"/>
      <c r="AD162" s="1453"/>
      <c r="AE162" s="1453"/>
      <c r="AF162" s="1453"/>
      <c r="AG162" s="1453"/>
      <c r="AH162" s="1453"/>
      <c r="AI162" s="1453"/>
      <c r="AJ162" s="1453"/>
      <c r="AK162" s="1453"/>
      <c r="AL162" s="1453"/>
      <c r="AM162" s="1453"/>
      <c r="AN162" s="1453"/>
      <c r="AO162" s="1453"/>
      <c r="AP162" s="1453"/>
      <c r="AQ162" s="1453"/>
      <c r="AR162" s="1453"/>
      <c r="AS162" s="1453"/>
      <c r="AT162" s="1453"/>
      <c r="AU162" s="1453"/>
      <c r="AV162" s="1453"/>
      <c r="AW162" s="1453"/>
      <c r="AX162" s="1453"/>
    </row>
    <row r="163" spans="3:50" s="1543" customFormat="1" ht="21.9" customHeight="1" x14ac:dyDescent="0.3">
      <c r="C163" s="1453"/>
      <c r="D163" s="1453"/>
      <c r="E163" s="1453"/>
      <c r="F163" s="1453"/>
      <c r="G163" s="1452"/>
      <c r="H163" s="1453"/>
      <c r="I163" s="1453"/>
      <c r="J163" s="1453"/>
      <c r="K163" s="1453"/>
      <c r="L163" s="1453"/>
      <c r="M163" s="1453"/>
      <c r="N163" s="1453"/>
      <c r="O163" s="1453"/>
      <c r="P163" s="1453"/>
      <c r="Q163" s="1453"/>
      <c r="R163" s="1453"/>
      <c r="S163" s="1453"/>
      <c r="T163" s="1453"/>
      <c r="U163" s="1453"/>
      <c r="V163" s="1453"/>
      <c r="W163" s="1453"/>
      <c r="X163" s="1453"/>
      <c r="Y163" s="1453"/>
      <c r="Z163" s="1453"/>
      <c r="AA163" s="1453"/>
      <c r="AB163" s="1453"/>
      <c r="AC163" s="1453"/>
      <c r="AD163" s="1453"/>
      <c r="AE163" s="1453"/>
      <c r="AF163" s="1453"/>
      <c r="AG163" s="1453"/>
      <c r="AH163" s="1453"/>
      <c r="AI163" s="1453"/>
      <c r="AJ163" s="1453"/>
      <c r="AK163" s="1453"/>
      <c r="AL163" s="1453"/>
      <c r="AM163" s="1453"/>
      <c r="AN163" s="1453"/>
      <c r="AO163" s="1453"/>
      <c r="AP163" s="1453"/>
      <c r="AQ163" s="1453"/>
      <c r="AR163" s="1453"/>
      <c r="AS163" s="1453"/>
      <c r="AT163" s="1453"/>
      <c r="AU163" s="1453"/>
      <c r="AV163" s="1453"/>
      <c r="AW163" s="1453"/>
      <c r="AX163" s="1453"/>
    </row>
    <row r="164" spans="3:50" s="1543" customFormat="1" ht="21.9" customHeight="1" x14ac:dyDescent="0.3">
      <c r="C164" s="1453"/>
      <c r="D164" s="1453"/>
      <c r="E164" s="1453"/>
      <c r="F164" s="1453"/>
      <c r="G164" s="1452"/>
      <c r="H164" s="1453"/>
      <c r="I164" s="1453"/>
      <c r="J164" s="1453"/>
      <c r="K164" s="1453"/>
      <c r="L164" s="1453"/>
      <c r="M164" s="1453"/>
      <c r="N164" s="1453"/>
      <c r="O164" s="1453"/>
      <c r="P164" s="1453"/>
      <c r="Q164" s="1453"/>
      <c r="R164" s="1453"/>
      <c r="S164" s="1453"/>
      <c r="T164" s="1453"/>
      <c r="U164" s="1453"/>
      <c r="V164" s="1453"/>
      <c r="W164" s="1453"/>
      <c r="X164" s="1453"/>
      <c r="Y164" s="1453"/>
      <c r="Z164" s="1453"/>
      <c r="AA164" s="1453"/>
      <c r="AB164" s="1453"/>
      <c r="AC164" s="1453"/>
      <c r="AD164" s="1453"/>
      <c r="AE164" s="1453"/>
      <c r="AF164" s="1453"/>
      <c r="AG164" s="1453"/>
      <c r="AH164" s="1453"/>
      <c r="AI164" s="1453"/>
      <c r="AJ164" s="1453"/>
      <c r="AK164" s="1453"/>
      <c r="AL164" s="1453"/>
      <c r="AM164" s="1453"/>
      <c r="AN164" s="1453"/>
      <c r="AO164" s="1453"/>
      <c r="AP164" s="1453"/>
      <c r="AQ164" s="1453"/>
      <c r="AR164" s="1453"/>
      <c r="AS164" s="1453"/>
      <c r="AT164" s="1453"/>
      <c r="AU164" s="1453"/>
      <c r="AV164" s="1453"/>
      <c r="AW164" s="1453"/>
      <c r="AX164" s="1453"/>
    </row>
    <row r="165" spans="3:50" s="1543" customFormat="1" ht="21.9" customHeight="1" x14ac:dyDescent="0.3">
      <c r="C165" s="1453"/>
      <c r="D165" s="1453"/>
      <c r="E165" s="1453"/>
      <c r="F165" s="1453"/>
      <c r="G165" s="1452"/>
      <c r="H165" s="1453"/>
      <c r="I165" s="1453"/>
      <c r="J165" s="1453"/>
      <c r="K165" s="1453"/>
      <c r="L165" s="1453"/>
      <c r="M165" s="1453"/>
      <c r="N165" s="1453"/>
      <c r="O165" s="1453"/>
      <c r="P165" s="1453"/>
      <c r="Q165" s="1453"/>
      <c r="R165" s="1453"/>
      <c r="S165" s="1453"/>
      <c r="T165" s="1453"/>
      <c r="U165" s="1453"/>
      <c r="V165" s="1453"/>
      <c r="W165" s="1453"/>
      <c r="X165" s="1453"/>
      <c r="Y165" s="1453"/>
      <c r="Z165" s="1453"/>
      <c r="AA165" s="1453"/>
      <c r="AB165" s="1453"/>
      <c r="AC165" s="1453"/>
      <c r="AD165" s="1453"/>
      <c r="AE165" s="1453"/>
      <c r="AF165" s="1453"/>
      <c r="AG165" s="1453"/>
      <c r="AH165" s="1453"/>
      <c r="AI165" s="1453"/>
      <c r="AJ165" s="1453"/>
      <c r="AK165" s="1453"/>
      <c r="AL165" s="1453"/>
      <c r="AM165" s="1453"/>
      <c r="AN165" s="1453"/>
      <c r="AO165" s="1453"/>
      <c r="AP165" s="1453"/>
      <c r="AQ165" s="1453"/>
      <c r="AR165" s="1453"/>
      <c r="AS165" s="1453"/>
      <c r="AT165" s="1453"/>
      <c r="AU165" s="1453"/>
      <c r="AV165" s="1453"/>
      <c r="AW165" s="1453"/>
      <c r="AX165" s="1453"/>
    </row>
    <row r="166" spans="3:50" s="1543" customFormat="1" ht="21.9" customHeight="1" x14ac:dyDescent="0.3">
      <c r="C166" s="1453"/>
      <c r="D166" s="1453"/>
      <c r="E166" s="1453"/>
      <c r="F166" s="1453"/>
      <c r="G166" s="1452"/>
      <c r="H166" s="1453"/>
      <c r="I166" s="1453"/>
      <c r="J166" s="1453"/>
      <c r="K166" s="1453"/>
      <c r="L166" s="1453"/>
      <c r="M166" s="1453"/>
      <c r="N166" s="1453"/>
      <c r="O166" s="1453"/>
      <c r="P166" s="1453"/>
      <c r="Q166" s="1453"/>
      <c r="R166" s="1453"/>
      <c r="S166" s="1453"/>
      <c r="T166" s="1453"/>
      <c r="U166" s="1453"/>
      <c r="V166" s="1453"/>
      <c r="W166" s="1453"/>
      <c r="X166" s="1453"/>
      <c r="Y166" s="1453"/>
      <c r="Z166" s="1453"/>
      <c r="AA166" s="1453"/>
      <c r="AB166" s="1453"/>
      <c r="AC166" s="1453"/>
      <c r="AD166" s="1453"/>
      <c r="AE166" s="1453"/>
      <c r="AF166" s="1453"/>
      <c r="AG166" s="1453"/>
      <c r="AH166" s="1453"/>
      <c r="AI166" s="1453"/>
      <c r="AJ166" s="1453"/>
      <c r="AK166" s="1453"/>
      <c r="AL166" s="1453"/>
      <c r="AM166" s="1453"/>
      <c r="AN166" s="1453"/>
      <c r="AO166" s="1453"/>
      <c r="AP166" s="1453"/>
      <c r="AQ166" s="1453"/>
      <c r="AR166" s="1453"/>
      <c r="AS166" s="1453"/>
      <c r="AT166" s="1453"/>
      <c r="AU166" s="1453"/>
      <c r="AV166" s="1453"/>
      <c r="AW166" s="1453"/>
      <c r="AX166" s="1453"/>
    </row>
    <row r="167" spans="3:50" s="1543" customFormat="1" ht="21.9" customHeight="1" x14ac:dyDescent="0.3">
      <c r="C167" s="1453"/>
      <c r="D167" s="1453"/>
      <c r="E167" s="1453"/>
      <c r="F167" s="1453"/>
      <c r="G167" s="1452"/>
      <c r="H167" s="1453"/>
      <c r="I167" s="1453"/>
      <c r="J167" s="1453"/>
      <c r="K167" s="1453"/>
      <c r="L167" s="1453"/>
      <c r="M167" s="1453"/>
      <c r="N167" s="1453"/>
      <c r="O167" s="1453"/>
      <c r="P167" s="1453"/>
      <c r="Q167" s="1453"/>
      <c r="R167" s="1453"/>
      <c r="S167" s="1453"/>
      <c r="T167" s="1453"/>
      <c r="U167" s="1453"/>
      <c r="V167" s="1453"/>
      <c r="W167" s="1453"/>
      <c r="X167" s="1453"/>
      <c r="Y167" s="1453"/>
      <c r="Z167" s="1453"/>
      <c r="AA167" s="1453"/>
      <c r="AB167" s="1453"/>
      <c r="AC167" s="1453"/>
      <c r="AD167" s="1453"/>
      <c r="AE167" s="1453"/>
      <c r="AF167" s="1453"/>
      <c r="AG167" s="1453"/>
      <c r="AH167" s="1453"/>
      <c r="AI167" s="1453"/>
      <c r="AJ167" s="1453"/>
      <c r="AK167" s="1453"/>
      <c r="AL167" s="1453"/>
      <c r="AM167" s="1453"/>
      <c r="AN167" s="1453"/>
      <c r="AO167" s="1453"/>
      <c r="AP167" s="1453"/>
      <c r="AQ167" s="1453"/>
      <c r="AR167" s="1453"/>
      <c r="AS167" s="1453"/>
      <c r="AT167" s="1453"/>
      <c r="AU167" s="1453"/>
      <c r="AV167" s="1453"/>
      <c r="AW167" s="1453"/>
      <c r="AX167" s="1453"/>
    </row>
    <row r="168" spans="3:50" s="1543" customFormat="1" ht="21.9" customHeight="1" x14ac:dyDescent="0.3">
      <c r="C168" s="1453"/>
      <c r="D168" s="1453"/>
      <c r="E168" s="1453"/>
      <c r="F168" s="1453"/>
      <c r="G168" s="1452"/>
      <c r="H168" s="1453"/>
      <c r="I168" s="1453"/>
      <c r="J168" s="1453"/>
      <c r="K168" s="1453"/>
      <c r="L168" s="1453"/>
      <c r="M168" s="1453"/>
      <c r="N168" s="1453"/>
      <c r="O168" s="1453"/>
      <c r="P168" s="1453"/>
      <c r="Q168" s="1453"/>
      <c r="R168" s="1453"/>
      <c r="S168" s="1453"/>
      <c r="T168" s="1453"/>
      <c r="U168" s="1453"/>
      <c r="V168" s="1453"/>
      <c r="W168" s="1453"/>
      <c r="X168" s="1453"/>
      <c r="Y168" s="1453"/>
      <c r="Z168" s="1453"/>
      <c r="AA168" s="1453"/>
      <c r="AB168" s="1453"/>
      <c r="AC168" s="1453"/>
      <c r="AD168" s="1453"/>
      <c r="AE168" s="1453"/>
      <c r="AF168" s="1453"/>
      <c r="AG168" s="1453"/>
      <c r="AH168" s="1453"/>
      <c r="AI168" s="1453"/>
      <c r="AJ168" s="1453"/>
      <c r="AK168" s="1453"/>
      <c r="AL168" s="1453"/>
      <c r="AM168" s="1453"/>
      <c r="AN168" s="1453"/>
      <c r="AO168" s="1453"/>
      <c r="AP168" s="1453"/>
      <c r="AQ168" s="1453"/>
      <c r="AR168" s="1453"/>
      <c r="AS168" s="1453"/>
      <c r="AT168" s="1453"/>
      <c r="AU168" s="1453"/>
      <c r="AV168" s="1453"/>
      <c r="AW168" s="1453"/>
      <c r="AX168" s="1453"/>
    </row>
    <row r="169" spans="3:50" s="1543" customFormat="1" ht="21.9" customHeight="1" x14ac:dyDescent="0.3">
      <c r="C169" s="1453"/>
      <c r="D169" s="1453"/>
      <c r="E169" s="1453"/>
      <c r="F169" s="1453"/>
      <c r="G169" s="1452"/>
      <c r="H169" s="1453"/>
      <c r="I169" s="1453"/>
      <c r="J169" s="1453"/>
      <c r="K169" s="1453"/>
      <c r="L169" s="1453"/>
      <c r="M169" s="1453"/>
      <c r="N169" s="1453"/>
      <c r="O169" s="1453"/>
      <c r="P169" s="1453"/>
      <c r="Q169" s="1453"/>
      <c r="R169" s="1453"/>
      <c r="S169" s="1453"/>
      <c r="T169" s="1453"/>
      <c r="U169" s="1453"/>
      <c r="V169" s="1453"/>
      <c r="W169" s="1453"/>
      <c r="X169" s="1453"/>
      <c r="Y169" s="1453"/>
      <c r="Z169" s="1453"/>
      <c r="AA169" s="1453"/>
      <c r="AB169" s="1453"/>
      <c r="AC169" s="1453"/>
      <c r="AD169" s="1453"/>
      <c r="AE169" s="1453"/>
      <c r="AF169" s="1453"/>
      <c r="AG169" s="1453"/>
      <c r="AH169" s="1453"/>
      <c r="AI169" s="1453"/>
      <c r="AJ169" s="1453"/>
      <c r="AK169" s="1453"/>
      <c r="AL169" s="1453"/>
      <c r="AM169" s="1453"/>
      <c r="AN169" s="1453"/>
      <c r="AO169" s="1453"/>
      <c r="AP169" s="1453"/>
      <c r="AQ169" s="1453"/>
      <c r="AR169" s="1453"/>
      <c r="AS169" s="1453"/>
      <c r="AT169" s="1453"/>
      <c r="AU169" s="1453"/>
      <c r="AV169" s="1453"/>
      <c r="AW169" s="1453"/>
      <c r="AX169" s="1453"/>
    </row>
    <row r="170" spans="3:50" s="1543" customFormat="1" ht="21.9" customHeight="1" x14ac:dyDescent="0.3">
      <c r="C170" s="1453"/>
      <c r="D170" s="1453"/>
      <c r="E170" s="1453"/>
      <c r="F170" s="1453"/>
      <c r="G170" s="1452"/>
      <c r="H170" s="1453"/>
      <c r="I170" s="1453"/>
      <c r="J170" s="1453"/>
      <c r="K170" s="1453"/>
      <c r="L170" s="1453"/>
      <c r="M170" s="1453"/>
      <c r="N170" s="1453"/>
      <c r="O170" s="1453"/>
      <c r="P170" s="1453"/>
      <c r="Q170" s="1453"/>
      <c r="R170" s="1453"/>
      <c r="S170" s="1453"/>
      <c r="T170" s="1453"/>
      <c r="U170" s="1453"/>
      <c r="V170" s="1453"/>
      <c r="W170" s="1453"/>
      <c r="X170" s="1453"/>
      <c r="Y170" s="1453"/>
      <c r="Z170" s="1453"/>
      <c r="AA170" s="1453"/>
      <c r="AB170" s="1453"/>
      <c r="AC170" s="1453"/>
      <c r="AD170" s="1453"/>
      <c r="AE170" s="1453"/>
      <c r="AF170" s="1453"/>
      <c r="AG170" s="1453"/>
      <c r="AH170" s="1453"/>
      <c r="AI170" s="1453"/>
      <c r="AJ170" s="1453"/>
      <c r="AK170" s="1453"/>
      <c r="AL170" s="1453"/>
      <c r="AM170" s="1453"/>
      <c r="AN170" s="1453"/>
      <c r="AO170" s="1453"/>
      <c r="AP170" s="1453"/>
      <c r="AQ170" s="1453"/>
      <c r="AR170" s="1453"/>
      <c r="AS170" s="1453"/>
      <c r="AT170" s="1453"/>
      <c r="AU170" s="1453"/>
      <c r="AV170" s="1453"/>
      <c r="AW170" s="1453"/>
      <c r="AX170" s="1453"/>
    </row>
    <row r="171" spans="3:50" s="1543" customFormat="1" ht="21.9" customHeight="1" x14ac:dyDescent="0.3">
      <c r="C171" s="1453"/>
      <c r="D171" s="1453"/>
      <c r="E171" s="1453"/>
      <c r="F171" s="1453"/>
      <c r="G171" s="1452"/>
      <c r="H171" s="1453"/>
      <c r="I171" s="1453"/>
      <c r="J171" s="1453"/>
      <c r="K171" s="1453"/>
      <c r="L171" s="1453"/>
      <c r="M171" s="1453"/>
      <c r="N171" s="1453"/>
      <c r="O171" s="1453"/>
      <c r="P171" s="1453"/>
      <c r="Q171" s="1453"/>
      <c r="R171" s="1453"/>
      <c r="S171" s="1453"/>
      <c r="T171" s="1453"/>
      <c r="U171" s="1453"/>
      <c r="V171" s="1453"/>
      <c r="W171" s="1453"/>
      <c r="X171" s="1453"/>
      <c r="Y171" s="1453"/>
      <c r="Z171" s="1453"/>
      <c r="AA171" s="1453"/>
      <c r="AB171" s="1453"/>
      <c r="AC171" s="1453"/>
      <c r="AD171" s="1453"/>
      <c r="AE171" s="1453"/>
      <c r="AF171" s="1453"/>
      <c r="AG171" s="1453"/>
      <c r="AH171" s="1453"/>
      <c r="AI171" s="1453"/>
      <c r="AJ171" s="1453"/>
      <c r="AK171" s="1453"/>
      <c r="AL171" s="1453"/>
      <c r="AM171" s="1453"/>
      <c r="AN171" s="1453"/>
      <c r="AO171" s="1453"/>
      <c r="AP171" s="1453"/>
      <c r="AQ171" s="1453"/>
      <c r="AR171" s="1453"/>
      <c r="AS171" s="1453"/>
      <c r="AT171" s="1453"/>
      <c r="AU171" s="1453"/>
      <c r="AV171" s="1453"/>
      <c r="AW171" s="1453"/>
      <c r="AX171" s="1453"/>
    </row>
    <row r="172" spans="3:50" s="1543" customFormat="1" ht="21.9" customHeight="1" x14ac:dyDescent="0.3">
      <c r="C172" s="1453"/>
      <c r="D172" s="1453"/>
      <c r="E172" s="1453"/>
      <c r="F172" s="1453"/>
      <c r="G172" s="1452"/>
      <c r="H172" s="1453"/>
      <c r="I172" s="1453"/>
      <c r="J172" s="1453"/>
      <c r="K172" s="1453"/>
      <c r="L172" s="1453"/>
      <c r="M172" s="1453"/>
      <c r="N172" s="1453"/>
      <c r="O172" s="1453"/>
      <c r="P172" s="1453"/>
      <c r="Q172" s="1453"/>
      <c r="R172" s="1453"/>
      <c r="S172" s="1453"/>
      <c r="T172" s="1453"/>
      <c r="U172" s="1453"/>
      <c r="V172" s="1453"/>
      <c r="W172" s="1453"/>
      <c r="X172" s="1453"/>
      <c r="Y172" s="1453"/>
      <c r="Z172" s="1453"/>
      <c r="AA172" s="1453"/>
      <c r="AB172" s="1453"/>
      <c r="AC172" s="1453"/>
      <c r="AD172" s="1453"/>
      <c r="AE172" s="1453"/>
      <c r="AF172" s="1453"/>
      <c r="AG172" s="1453"/>
      <c r="AH172" s="1453"/>
      <c r="AI172" s="1453"/>
      <c r="AJ172" s="1453"/>
      <c r="AK172" s="1453"/>
      <c r="AL172" s="1453"/>
      <c r="AM172" s="1453"/>
      <c r="AN172" s="1453"/>
      <c r="AO172" s="1453"/>
      <c r="AP172" s="1453"/>
      <c r="AQ172" s="1453"/>
      <c r="AR172" s="1453"/>
      <c r="AS172" s="1453"/>
      <c r="AT172" s="1453"/>
      <c r="AU172" s="1453"/>
      <c r="AV172" s="1453"/>
      <c r="AW172" s="1453"/>
      <c r="AX172" s="1453"/>
    </row>
    <row r="173" spans="3:50" s="1543" customFormat="1" ht="21.9" customHeight="1" x14ac:dyDescent="0.3">
      <c r="C173" s="1453"/>
      <c r="D173" s="1453"/>
      <c r="E173" s="1453"/>
      <c r="F173" s="1453"/>
      <c r="G173" s="1452"/>
      <c r="H173" s="1453"/>
      <c r="I173" s="1453"/>
      <c r="J173" s="1453"/>
      <c r="K173" s="1453"/>
      <c r="L173" s="1453"/>
      <c r="M173" s="1453"/>
      <c r="N173" s="1453"/>
      <c r="O173" s="1453"/>
      <c r="P173" s="1453"/>
      <c r="Q173" s="1453"/>
      <c r="R173" s="1453"/>
      <c r="S173" s="1453"/>
      <c r="T173" s="1453"/>
      <c r="U173" s="1453"/>
      <c r="V173" s="1453"/>
      <c r="W173" s="1453"/>
      <c r="X173" s="1453"/>
      <c r="Y173" s="1453"/>
      <c r="Z173" s="1453"/>
      <c r="AA173" s="1453"/>
      <c r="AB173" s="1453"/>
      <c r="AC173" s="1453"/>
      <c r="AD173" s="1453"/>
      <c r="AE173" s="1453"/>
      <c r="AF173" s="1453"/>
      <c r="AG173" s="1453"/>
      <c r="AH173" s="1453"/>
      <c r="AI173" s="1453"/>
      <c r="AJ173" s="1453"/>
      <c r="AK173" s="1453"/>
      <c r="AL173" s="1453"/>
      <c r="AM173" s="1453"/>
      <c r="AN173" s="1453"/>
      <c r="AO173" s="1453"/>
      <c r="AP173" s="1453"/>
      <c r="AQ173" s="1453"/>
      <c r="AR173" s="1453"/>
      <c r="AS173" s="1453"/>
      <c r="AT173" s="1453"/>
      <c r="AU173" s="1453"/>
      <c r="AV173" s="1453"/>
      <c r="AW173" s="1453"/>
      <c r="AX173" s="1453"/>
    </row>
    <row r="174" spans="3:50" s="1543" customFormat="1" ht="21.9" customHeight="1" x14ac:dyDescent="0.3">
      <c r="C174" s="1453"/>
      <c r="D174" s="1453"/>
      <c r="E174" s="1453"/>
      <c r="F174" s="1453"/>
      <c r="G174" s="1452"/>
      <c r="H174" s="1453"/>
      <c r="I174" s="1453"/>
      <c r="J174" s="1453"/>
      <c r="K174" s="1453"/>
      <c r="L174" s="1453"/>
      <c r="M174" s="1453"/>
      <c r="N174" s="1453"/>
      <c r="O174" s="1453"/>
      <c r="P174" s="1453"/>
      <c r="Q174" s="1453"/>
      <c r="R174" s="1453"/>
      <c r="S174" s="1453"/>
      <c r="T174" s="1453"/>
      <c r="U174" s="1453"/>
      <c r="V174" s="1453"/>
      <c r="W174" s="1453"/>
      <c r="X174" s="1453"/>
      <c r="Y174" s="1453"/>
      <c r="Z174" s="1453"/>
      <c r="AA174" s="1453"/>
      <c r="AB174" s="1453"/>
      <c r="AC174" s="1453"/>
      <c r="AD174" s="1453"/>
      <c r="AE174" s="1453"/>
      <c r="AF174" s="1453"/>
      <c r="AG174" s="1453"/>
      <c r="AH174" s="1453"/>
      <c r="AI174" s="1453"/>
      <c r="AJ174" s="1453"/>
      <c r="AK174" s="1453"/>
      <c r="AL174" s="1453"/>
      <c r="AM174" s="1453"/>
      <c r="AN174" s="1453"/>
      <c r="AO174" s="1453"/>
      <c r="AP174" s="1453"/>
      <c r="AQ174" s="1453"/>
      <c r="AR174" s="1453"/>
      <c r="AS174" s="1453"/>
      <c r="AT174" s="1453"/>
      <c r="AU174" s="1453"/>
      <c r="AV174" s="1453"/>
      <c r="AW174" s="1453"/>
      <c r="AX174" s="1453"/>
    </row>
    <row r="175" spans="3:50" s="1543" customFormat="1" ht="21.9" customHeight="1" x14ac:dyDescent="0.3">
      <c r="C175" s="1453"/>
      <c r="D175" s="1453"/>
      <c r="E175" s="1453"/>
      <c r="F175" s="1453"/>
      <c r="G175" s="1452"/>
      <c r="H175" s="1453"/>
      <c r="I175" s="1453"/>
      <c r="J175" s="1453"/>
      <c r="K175" s="1453"/>
      <c r="L175" s="1453"/>
      <c r="M175" s="1453"/>
      <c r="N175" s="1453"/>
      <c r="O175" s="1453"/>
      <c r="P175" s="1453"/>
      <c r="Q175" s="1453"/>
      <c r="R175" s="1453"/>
      <c r="S175" s="1453"/>
      <c r="T175" s="1453"/>
      <c r="U175" s="1453"/>
      <c r="V175" s="1453"/>
      <c r="W175" s="1453"/>
      <c r="X175" s="1453"/>
      <c r="Y175" s="1453"/>
      <c r="Z175" s="1453"/>
      <c r="AA175" s="1453"/>
      <c r="AB175" s="1453"/>
      <c r="AC175" s="1453"/>
      <c r="AD175" s="1453"/>
      <c r="AE175" s="1453"/>
      <c r="AF175" s="1453"/>
      <c r="AG175" s="1453"/>
      <c r="AH175" s="1453"/>
      <c r="AI175" s="1453"/>
      <c r="AJ175" s="1453"/>
      <c r="AK175" s="1453"/>
      <c r="AL175" s="1453"/>
      <c r="AM175" s="1453"/>
      <c r="AN175" s="1453"/>
      <c r="AO175" s="1453"/>
      <c r="AP175" s="1453"/>
      <c r="AQ175" s="1453"/>
      <c r="AR175" s="1453"/>
      <c r="AS175" s="1453"/>
      <c r="AT175" s="1453"/>
      <c r="AU175" s="1453"/>
      <c r="AV175" s="1453"/>
      <c r="AW175" s="1453"/>
      <c r="AX175" s="1453"/>
    </row>
    <row r="176" spans="3:50" s="1543" customFormat="1" ht="21.9" customHeight="1" x14ac:dyDescent="0.3">
      <c r="C176" s="1453"/>
      <c r="D176" s="1453"/>
      <c r="E176" s="1453"/>
      <c r="F176" s="1453"/>
      <c r="G176" s="1452"/>
      <c r="H176" s="1453"/>
      <c r="I176" s="1453"/>
      <c r="J176" s="1453"/>
      <c r="K176" s="1453"/>
      <c r="L176" s="1453"/>
      <c r="M176" s="1453"/>
      <c r="N176" s="1453"/>
      <c r="O176" s="1453"/>
      <c r="P176" s="1453"/>
      <c r="Q176" s="1453"/>
      <c r="R176" s="1453"/>
      <c r="S176" s="1453"/>
      <c r="T176" s="1453"/>
      <c r="U176" s="1453"/>
      <c r="V176" s="1453"/>
      <c r="W176" s="1453"/>
      <c r="X176" s="1453"/>
      <c r="Y176" s="1453"/>
      <c r="Z176" s="1453"/>
      <c r="AA176" s="1453"/>
      <c r="AB176" s="1453"/>
      <c r="AC176" s="1453"/>
      <c r="AD176" s="1453"/>
      <c r="AE176" s="1453"/>
      <c r="AF176" s="1453"/>
      <c r="AG176" s="1453"/>
      <c r="AH176" s="1453"/>
      <c r="AI176" s="1453"/>
      <c r="AJ176" s="1453"/>
      <c r="AK176" s="1453"/>
      <c r="AL176" s="1453"/>
      <c r="AM176" s="1453"/>
      <c r="AN176" s="1453"/>
      <c r="AO176" s="1453"/>
      <c r="AP176" s="1453"/>
      <c r="AQ176" s="1453"/>
      <c r="AR176" s="1453"/>
      <c r="AS176" s="1453"/>
      <c r="AT176" s="1453"/>
      <c r="AU176" s="1453"/>
      <c r="AV176" s="1453"/>
      <c r="AW176" s="1453"/>
      <c r="AX176" s="1453"/>
    </row>
    <row r="177" spans="3:50" s="1543" customFormat="1" ht="21.9" customHeight="1" x14ac:dyDescent="0.3">
      <c r="C177" s="1453"/>
      <c r="D177" s="1453"/>
      <c r="E177" s="1453"/>
      <c r="F177" s="1453"/>
      <c r="G177" s="1452"/>
      <c r="H177" s="1453"/>
      <c r="I177" s="1453"/>
      <c r="J177" s="1453"/>
      <c r="K177" s="1453"/>
      <c r="L177" s="1453"/>
      <c r="M177" s="1453"/>
      <c r="N177" s="1453"/>
      <c r="O177" s="1453"/>
      <c r="P177" s="1453"/>
      <c r="Q177" s="1453"/>
      <c r="R177" s="1453"/>
      <c r="S177" s="1453"/>
      <c r="T177" s="1453"/>
      <c r="U177" s="1453"/>
      <c r="V177" s="1453"/>
      <c r="W177" s="1453"/>
      <c r="X177" s="1453"/>
      <c r="Y177" s="1453"/>
      <c r="Z177" s="1453"/>
      <c r="AA177" s="1453"/>
      <c r="AB177" s="1453"/>
      <c r="AC177" s="1453"/>
      <c r="AD177" s="1453"/>
      <c r="AE177" s="1453"/>
      <c r="AF177" s="1453"/>
      <c r="AG177" s="1453"/>
      <c r="AH177" s="1453"/>
      <c r="AI177" s="1453"/>
      <c r="AJ177" s="1453"/>
      <c r="AK177" s="1453"/>
      <c r="AL177" s="1453"/>
      <c r="AM177" s="1453"/>
      <c r="AN177" s="1453"/>
      <c r="AO177" s="1453"/>
      <c r="AP177" s="1453"/>
      <c r="AQ177" s="1453"/>
      <c r="AR177" s="1453"/>
      <c r="AS177" s="1453"/>
      <c r="AT177" s="1453"/>
      <c r="AU177" s="1453"/>
      <c r="AV177" s="1453"/>
      <c r="AW177" s="1453"/>
      <c r="AX177" s="1453"/>
    </row>
    <row r="178" spans="3:50" s="1543" customFormat="1" ht="21.9" customHeight="1" x14ac:dyDescent="0.3">
      <c r="C178" s="1453"/>
      <c r="D178" s="1453"/>
      <c r="E178" s="1453"/>
      <c r="F178" s="1453"/>
      <c r="G178" s="1452"/>
      <c r="H178" s="1453"/>
      <c r="I178" s="1453"/>
      <c r="J178" s="1453"/>
      <c r="K178" s="1453"/>
      <c r="L178" s="1453"/>
      <c r="M178" s="1453"/>
      <c r="N178" s="1453"/>
      <c r="O178" s="1453"/>
      <c r="P178" s="1453"/>
      <c r="Q178" s="1453"/>
      <c r="R178" s="1453"/>
      <c r="S178" s="1453"/>
      <c r="T178" s="1453"/>
      <c r="U178" s="1453"/>
      <c r="V178" s="1453"/>
      <c r="W178" s="1453"/>
      <c r="X178" s="1453"/>
      <c r="Y178" s="1453"/>
      <c r="Z178" s="1453"/>
      <c r="AA178" s="1453"/>
      <c r="AB178" s="1453"/>
      <c r="AC178" s="1453"/>
      <c r="AD178" s="1453"/>
      <c r="AE178" s="1453"/>
      <c r="AF178" s="1453"/>
      <c r="AG178" s="1453"/>
      <c r="AH178" s="1453"/>
      <c r="AI178" s="1453"/>
      <c r="AJ178" s="1453"/>
      <c r="AK178" s="1453"/>
      <c r="AL178" s="1453"/>
      <c r="AM178" s="1453"/>
      <c r="AN178" s="1453"/>
      <c r="AO178" s="1453"/>
      <c r="AP178" s="1453"/>
      <c r="AQ178" s="1453"/>
      <c r="AR178" s="1453"/>
      <c r="AS178" s="1453"/>
      <c r="AT178" s="1453"/>
      <c r="AU178" s="1453"/>
      <c r="AV178" s="1453"/>
      <c r="AW178" s="1453"/>
      <c r="AX178" s="1453"/>
    </row>
    <row r="179" spans="3:50" s="1543" customFormat="1" ht="21.9" customHeight="1" x14ac:dyDescent="0.3">
      <c r="C179" s="1453"/>
      <c r="D179" s="1453"/>
      <c r="E179" s="1453"/>
      <c r="F179" s="1453"/>
      <c r="G179" s="1452"/>
      <c r="H179" s="1453"/>
      <c r="I179" s="1453"/>
      <c r="J179" s="1453"/>
      <c r="K179" s="1453"/>
      <c r="L179" s="1453"/>
      <c r="M179" s="1453"/>
      <c r="N179" s="1453"/>
      <c r="O179" s="1453"/>
      <c r="P179" s="1453"/>
      <c r="Q179" s="1453"/>
      <c r="R179" s="1453"/>
      <c r="S179" s="1453"/>
      <c r="T179" s="1453"/>
      <c r="U179" s="1453"/>
      <c r="V179" s="1453"/>
      <c r="W179" s="1453"/>
      <c r="X179" s="1453"/>
      <c r="Y179" s="1453"/>
      <c r="Z179" s="1453"/>
      <c r="AA179" s="1453"/>
      <c r="AB179" s="1453"/>
      <c r="AC179" s="1453"/>
      <c r="AD179" s="1453"/>
      <c r="AE179" s="1453"/>
      <c r="AF179" s="1453"/>
      <c r="AG179" s="1453"/>
      <c r="AH179" s="1453"/>
      <c r="AI179" s="1453"/>
      <c r="AJ179" s="1453"/>
      <c r="AK179" s="1453"/>
      <c r="AL179" s="1453"/>
      <c r="AM179" s="1453"/>
      <c r="AN179" s="1453"/>
      <c r="AO179" s="1453"/>
      <c r="AP179" s="1453"/>
      <c r="AQ179" s="1453"/>
      <c r="AR179" s="1453"/>
      <c r="AS179" s="1453"/>
      <c r="AT179" s="1453"/>
      <c r="AU179" s="1453"/>
      <c r="AV179" s="1453"/>
      <c r="AW179" s="1453"/>
      <c r="AX179" s="1453"/>
    </row>
    <row r="180" spans="3:50" s="1543" customFormat="1" ht="21.9" customHeight="1" x14ac:dyDescent="0.3">
      <c r="C180" s="1453"/>
      <c r="D180" s="1453"/>
      <c r="E180" s="1453"/>
      <c r="F180" s="1453"/>
      <c r="G180" s="1452"/>
      <c r="H180" s="1453"/>
      <c r="I180" s="1453"/>
      <c r="J180" s="1453"/>
      <c r="K180" s="1453"/>
      <c r="L180" s="1453"/>
      <c r="M180" s="1453"/>
      <c r="N180" s="1453"/>
      <c r="O180" s="1453"/>
      <c r="P180" s="1453"/>
      <c r="Q180" s="1453"/>
      <c r="R180" s="1453"/>
      <c r="S180" s="1453"/>
      <c r="T180" s="1453"/>
      <c r="U180" s="1453"/>
      <c r="V180" s="1453"/>
      <c r="W180" s="1453"/>
      <c r="X180" s="1453"/>
      <c r="Y180" s="1453"/>
      <c r="Z180" s="1453"/>
      <c r="AA180" s="1453"/>
      <c r="AB180" s="1453"/>
      <c r="AC180" s="1453"/>
      <c r="AD180" s="1453"/>
      <c r="AE180" s="1453"/>
      <c r="AF180" s="1453"/>
      <c r="AG180" s="1453"/>
      <c r="AH180" s="1453"/>
      <c r="AI180" s="1453"/>
      <c r="AJ180" s="1453"/>
      <c r="AK180" s="1453"/>
      <c r="AL180" s="1453"/>
      <c r="AM180" s="1453"/>
      <c r="AN180" s="1453"/>
      <c r="AO180" s="1453"/>
      <c r="AP180" s="1453"/>
      <c r="AQ180" s="1453"/>
      <c r="AR180" s="1453"/>
      <c r="AS180" s="1453"/>
      <c r="AT180" s="1453"/>
      <c r="AU180" s="1453"/>
      <c r="AV180" s="1453"/>
      <c r="AW180" s="1453"/>
      <c r="AX180" s="1453"/>
    </row>
    <row r="181" spans="3:50" s="1543" customFormat="1" ht="21.9" customHeight="1" x14ac:dyDescent="0.3">
      <c r="C181" s="1453"/>
      <c r="D181" s="1453"/>
      <c r="E181" s="1453"/>
      <c r="F181" s="1453"/>
      <c r="G181" s="1452"/>
      <c r="H181" s="1453"/>
      <c r="I181" s="1453"/>
      <c r="J181" s="1453"/>
      <c r="K181" s="1453"/>
      <c r="L181" s="1453"/>
      <c r="M181" s="1453"/>
      <c r="N181" s="1453"/>
      <c r="O181" s="1453"/>
      <c r="P181" s="1453"/>
      <c r="Q181" s="1453"/>
      <c r="R181" s="1453"/>
      <c r="S181" s="1453"/>
      <c r="T181" s="1453"/>
      <c r="U181" s="1453"/>
      <c r="V181" s="1453"/>
      <c r="W181" s="1453"/>
      <c r="X181" s="1453"/>
      <c r="Y181" s="1453"/>
      <c r="Z181" s="1453"/>
      <c r="AA181" s="1453"/>
      <c r="AB181" s="1453"/>
      <c r="AC181" s="1453"/>
      <c r="AD181" s="1453"/>
      <c r="AE181" s="1453"/>
      <c r="AF181" s="1453"/>
      <c r="AG181" s="1453"/>
      <c r="AH181" s="1453"/>
      <c r="AI181" s="1453"/>
      <c r="AJ181" s="1453"/>
      <c r="AK181" s="1453"/>
      <c r="AL181" s="1453"/>
      <c r="AM181" s="1453"/>
      <c r="AN181" s="1453"/>
      <c r="AO181" s="1453"/>
      <c r="AP181" s="1453"/>
      <c r="AQ181" s="1453"/>
      <c r="AR181" s="1453"/>
      <c r="AS181" s="1453"/>
      <c r="AT181" s="1453"/>
      <c r="AU181" s="1453"/>
      <c r="AV181" s="1453"/>
      <c r="AW181" s="1453"/>
      <c r="AX181" s="1453"/>
    </row>
    <row r="182" spans="3:50" s="1543" customFormat="1" ht="21.9" customHeight="1" x14ac:dyDescent="0.3">
      <c r="C182" s="1453"/>
      <c r="D182" s="1453"/>
      <c r="E182" s="1453"/>
      <c r="F182" s="1453"/>
      <c r="G182" s="1452"/>
      <c r="H182" s="1453"/>
      <c r="I182" s="1453"/>
      <c r="J182" s="1453"/>
      <c r="K182" s="1453"/>
      <c r="L182" s="1453"/>
      <c r="M182" s="1453"/>
      <c r="N182" s="1453"/>
      <c r="O182" s="1453"/>
      <c r="P182" s="1453"/>
      <c r="Q182" s="1453"/>
      <c r="R182" s="1453"/>
      <c r="S182" s="1453"/>
      <c r="T182" s="1453"/>
      <c r="U182" s="1453"/>
      <c r="V182" s="1453"/>
      <c r="W182" s="1453"/>
      <c r="X182" s="1453"/>
      <c r="Y182" s="1453"/>
      <c r="Z182" s="1453"/>
      <c r="AA182" s="1453"/>
      <c r="AB182" s="1453"/>
      <c r="AC182" s="1453"/>
      <c r="AD182" s="1453"/>
      <c r="AE182" s="1453"/>
      <c r="AF182" s="1453"/>
      <c r="AG182" s="1453"/>
      <c r="AH182" s="1453"/>
      <c r="AI182" s="1453"/>
      <c r="AJ182" s="1453"/>
      <c r="AK182" s="1453"/>
      <c r="AL182" s="1453"/>
      <c r="AM182" s="1453"/>
      <c r="AN182" s="1453"/>
      <c r="AO182" s="1453"/>
      <c r="AP182" s="1453"/>
      <c r="AQ182" s="1453"/>
      <c r="AR182" s="1453"/>
      <c r="AS182" s="1453"/>
      <c r="AT182" s="1453"/>
      <c r="AU182" s="1453"/>
      <c r="AV182" s="1453"/>
      <c r="AW182" s="1453"/>
      <c r="AX182" s="1453"/>
    </row>
    <row r="183" spans="3:50" s="1543" customFormat="1" ht="21.9" customHeight="1" x14ac:dyDescent="0.3">
      <c r="C183" s="1453"/>
      <c r="D183" s="1453"/>
      <c r="E183" s="1453"/>
      <c r="F183" s="1453"/>
      <c r="G183" s="1452"/>
      <c r="H183" s="1453"/>
      <c r="I183" s="1453"/>
      <c r="J183" s="1453"/>
      <c r="K183" s="1453"/>
      <c r="L183" s="1453"/>
      <c r="M183" s="1453"/>
      <c r="N183" s="1453"/>
      <c r="O183" s="1453"/>
      <c r="P183" s="1453"/>
      <c r="Q183" s="1453"/>
      <c r="R183" s="1453"/>
      <c r="S183" s="1453"/>
      <c r="T183" s="1453"/>
      <c r="U183" s="1453"/>
      <c r="V183" s="1453"/>
      <c r="W183" s="1453"/>
      <c r="X183" s="1453"/>
      <c r="Y183" s="1453"/>
      <c r="Z183" s="1453"/>
      <c r="AA183" s="1453"/>
      <c r="AB183" s="1453"/>
      <c r="AC183" s="1453"/>
      <c r="AD183" s="1453"/>
      <c r="AE183" s="1453"/>
      <c r="AF183" s="1453"/>
      <c r="AG183" s="1453"/>
      <c r="AH183" s="1453"/>
      <c r="AI183" s="1453"/>
      <c r="AJ183" s="1453"/>
      <c r="AK183" s="1453"/>
      <c r="AL183" s="1453"/>
      <c r="AM183" s="1453"/>
      <c r="AN183" s="1453"/>
      <c r="AO183" s="1453"/>
      <c r="AP183" s="1453"/>
      <c r="AQ183" s="1453"/>
      <c r="AR183" s="1453"/>
      <c r="AS183" s="1453"/>
      <c r="AT183" s="1453"/>
      <c r="AU183" s="1453"/>
      <c r="AV183" s="1453"/>
      <c r="AW183" s="1453"/>
      <c r="AX183" s="1453"/>
    </row>
    <row r="184" spans="3:50" s="1543" customFormat="1" ht="21.9" customHeight="1" x14ac:dyDescent="0.3">
      <c r="C184" s="1453"/>
      <c r="D184" s="1453"/>
      <c r="E184" s="1453"/>
      <c r="F184" s="1453"/>
      <c r="G184" s="1452"/>
      <c r="H184" s="1453"/>
      <c r="I184" s="1453"/>
      <c r="J184" s="1453"/>
      <c r="K184" s="1453"/>
      <c r="L184" s="1453"/>
      <c r="M184" s="1453"/>
      <c r="N184" s="1453"/>
      <c r="O184" s="1453"/>
      <c r="P184" s="1453"/>
      <c r="Q184" s="1453"/>
      <c r="R184" s="1453"/>
      <c r="S184" s="1453"/>
      <c r="T184" s="1453"/>
      <c r="U184" s="1453"/>
      <c r="V184" s="1453"/>
      <c r="W184" s="1453"/>
      <c r="X184" s="1453"/>
      <c r="Y184" s="1453"/>
      <c r="Z184" s="1453"/>
      <c r="AA184" s="1453"/>
      <c r="AB184" s="1453"/>
      <c r="AC184" s="1453"/>
      <c r="AD184" s="1453"/>
      <c r="AE184" s="1453"/>
      <c r="AF184" s="1453"/>
      <c r="AG184" s="1453"/>
      <c r="AH184" s="1453"/>
      <c r="AI184" s="1453"/>
      <c r="AJ184" s="1453"/>
      <c r="AK184" s="1453"/>
      <c r="AL184" s="1453"/>
      <c r="AM184" s="1453"/>
      <c r="AN184" s="1453"/>
      <c r="AO184" s="1453"/>
      <c r="AP184" s="1453"/>
      <c r="AQ184" s="1453"/>
      <c r="AR184" s="1453"/>
      <c r="AS184" s="1453"/>
      <c r="AT184" s="1453"/>
      <c r="AU184" s="1453"/>
      <c r="AV184" s="1453"/>
      <c r="AW184" s="1453"/>
      <c r="AX184" s="1453"/>
    </row>
    <row r="185" spans="3:50" s="1543" customFormat="1" ht="21.9" customHeight="1" x14ac:dyDescent="0.3">
      <c r="C185" s="1453"/>
      <c r="D185" s="1453"/>
      <c r="E185" s="1453"/>
      <c r="F185" s="1453"/>
      <c r="G185" s="1452"/>
      <c r="H185" s="1453"/>
      <c r="I185" s="1453"/>
      <c r="J185" s="1453"/>
      <c r="K185" s="1453"/>
      <c r="L185" s="1453"/>
      <c r="M185" s="1453"/>
      <c r="N185" s="1453"/>
      <c r="O185" s="1453"/>
      <c r="P185" s="1453"/>
      <c r="Q185" s="1453"/>
      <c r="R185" s="1453"/>
      <c r="S185" s="1453"/>
      <c r="T185" s="1453"/>
      <c r="U185" s="1453"/>
      <c r="V185" s="1453"/>
      <c r="W185" s="1453"/>
      <c r="X185" s="1453"/>
      <c r="Y185" s="1453"/>
      <c r="Z185" s="1453"/>
      <c r="AA185" s="1453"/>
      <c r="AB185" s="1453"/>
      <c r="AC185" s="1453"/>
      <c r="AD185" s="1453"/>
      <c r="AE185" s="1453"/>
      <c r="AF185" s="1453"/>
      <c r="AG185" s="1453"/>
      <c r="AH185" s="1453"/>
      <c r="AI185" s="1453"/>
      <c r="AJ185" s="1453"/>
      <c r="AK185" s="1453"/>
      <c r="AL185" s="1453"/>
      <c r="AM185" s="1453"/>
      <c r="AN185" s="1453"/>
      <c r="AO185" s="1453"/>
      <c r="AP185" s="1453"/>
      <c r="AQ185" s="1453"/>
      <c r="AR185" s="1453"/>
      <c r="AS185" s="1453"/>
      <c r="AT185" s="1453"/>
      <c r="AU185" s="1453"/>
      <c r="AV185" s="1453"/>
      <c r="AW185" s="1453"/>
      <c r="AX185" s="1453"/>
    </row>
    <row r="186" spans="3:50" s="1543" customFormat="1" ht="21.9" customHeight="1" x14ac:dyDescent="0.3">
      <c r="C186" s="1453"/>
      <c r="D186" s="1453"/>
      <c r="E186" s="1453"/>
      <c r="F186" s="1453"/>
      <c r="G186" s="1452"/>
      <c r="H186" s="1453"/>
      <c r="I186" s="1453"/>
      <c r="J186" s="1453"/>
      <c r="K186" s="1453"/>
      <c r="L186" s="1453"/>
      <c r="M186" s="1453"/>
      <c r="N186" s="1453"/>
      <c r="O186" s="1453"/>
      <c r="P186" s="1453"/>
      <c r="Q186" s="1453"/>
      <c r="R186" s="1453"/>
      <c r="S186" s="1453"/>
      <c r="T186" s="1453"/>
      <c r="U186" s="1453"/>
      <c r="V186" s="1453"/>
      <c r="W186" s="1453"/>
      <c r="X186" s="1453"/>
      <c r="Y186" s="1453"/>
      <c r="Z186" s="1453"/>
      <c r="AA186" s="1453"/>
      <c r="AB186" s="1453"/>
      <c r="AC186" s="1453"/>
      <c r="AD186" s="1453"/>
      <c r="AE186" s="1453"/>
      <c r="AF186" s="1453"/>
      <c r="AG186" s="1453"/>
      <c r="AH186" s="1453"/>
      <c r="AI186" s="1453"/>
      <c r="AJ186" s="1453"/>
      <c r="AK186" s="1453"/>
      <c r="AL186" s="1453"/>
      <c r="AM186" s="1453"/>
      <c r="AN186" s="1453"/>
      <c r="AO186" s="1453"/>
      <c r="AP186" s="1453"/>
      <c r="AQ186" s="1453"/>
      <c r="AR186" s="1453"/>
      <c r="AS186" s="1453"/>
      <c r="AT186" s="1453"/>
      <c r="AU186" s="1453"/>
      <c r="AV186" s="1453"/>
      <c r="AW186" s="1453"/>
      <c r="AX186" s="1453"/>
    </row>
    <row r="187" spans="3:50" s="1543" customFormat="1" ht="21.9" customHeight="1" x14ac:dyDescent="0.3">
      <c r="C187" s="1453"/>
      <c r="D187" s="1453"/>
      <c r="E187" s="1453"/>
      <c r="F187" s="1453"/>
      <c r="G187" s="1452"/>
      <c r="H187" s="1453"/>
      <c r="I187" s="1453"/>
      <c r="J187" s="1453"/>
      <c r="K187" s="1453"/>
      <c r="L187" s="1453"/>
      <c r="M187" s="1453"/>
      <c r="N187" s="1453"/>
      <c r="O187" s="1453"/>
      <c r="P187" s="1453"/>
      <c r="Q187" s="1453"/>
      <c r="R187" s="1453"/>
      <c r="S187" s="1453"/>
      <c r="T187" s="1453"/>
      <c r="U187" s="1453"/>
      <c r="V187" s="1453"/>
      <c r="W187" s="1453"/>
      <c r="X187" s="1453"/>
      <c r="Y187" s="1453"/>
      <c r="Z187" s="1453"/>
      <c r="AA187" s="1453"/>
      <c r="AB187" s="1453"/>
      <c r="AC187" s="1453"/>
      <c r="AD187" s="1453"/>
      <c r="AE187" s="1453"/>
      <c r="AF187" s="1453"/>
      <c r="AG187" s="1453"/>
      <c r="AH187" s="1453"/>
      <c r="AI187" s="1453"/>
      <c r="AJ187" s="1453"/>
      <c r="AK187" s="1453"/>
      <c r="AL187" s="1453"/>
      <c r="AM187" s="1453"/>
      <c r="AN187" s="1453"/>
      <c r="AO187" s="1453"/>
      <c r="AP187" s="1453"/>
      <c r="AQ187" s="1453"/>
      <c r="AR187" s="1453"/>
      <c r="AS187" s="1453"/>
      <c r="AT187" s="1453"/>
      <c r="AU187" s="1453"/>
      <c r="AV187" s="1453"/>
      <c r="AW187" s="1453"/>
      <c r="AX187" s="1453"/>
    </row>
    <row r="188" spans="3:50" s="1543" customFormat="1" ht="21.9" customHeight="1" x14ac:dyDescent="0.3">
      <c r="C188" s="1453"/>
      <c r="D188" s="1453"/>
      <c r="E188" s="1453"/>
      <c r="F188" s="1453"/>
      <c r="G188" s="1452"/>
      <c r="H188" s="1453"/>
      <c r="I188" s="1453"/>
      <c r="J188" s="1453"/>
      <c r="K188" s="1453"/>
      <c r="L188" s="1453"/>
      <c r="M188" s="1453"/>
      <c r="N188" s="1453"/>
      <c r="O188" s="1453"/>
      <c r="P188" s="1453"/>
      <c r="Q188" s="1453"/>
      <c r="R188" s="1453"/>
      <c r="S188" s="1453"/>
      <c r="T188" s="1453"/>
      <c r="U188" s="1453"/>
      <c r="V188" s="1453"/>
      <c r="W188" s="1453"/>
      <c r="X188" s="1453"/>
      <c r="Y188" s="1453"/>
      <c r="Z188" s="1453"/>
      <c r="AA188" s="1453"/>
      <c r="AB188" s="1453"/>
      <c r="AC188" s="1453"/>
      <c r="AD188" s="1453"/>
      <c r="AE188" s="1453"/>
      <c r="AF188" s="1453"/>
      <c r="AG188" s="1453"/>
      <c r="AH188" s="1453"/>
      <c r="AI188" s="1453"/>
      <c r="AJ188" s="1453"/>
      <c r="AK188" s="1453"/>
      <c r="AL188" s="1453"/>
      <c r="AM188" s="1453"/>
      <c r="AN188" s="1453"/>
      <c r="AO188" s="1453"/>
      <c r="AP188" s="1453"/>
      <c r="AQ188" s="1453"/>
      <c r="AR188" s="1453"/>
      <c r="AS188" s="1453"/>
      <c r="AT188" s="1453"/>
      <c r="AU188" s="1453"/>
      <c r="AV188" s="1453"/>
      <c r="AW188" s="1453"/>
      <c r="AX188" s="1453"/>
    </row>
    <row r="189" spans="3:50" s="1543" customFormat="1" ht="21.9" customHeight="1" x14ac:dyDescent="0.3">
      <c r="C189" s="1453"/>
      <c r="D189" s="1453"/>
      <c r="E189" s="1453"/>
      <c r="F189" s="1453"/>
      <c r="G189" s="1452"/>
      <c r="H189" s="1453"/>
      <c r="I189" s="1453"/>
      <c r="J189" s="1453"/>
      <c r="K189" s="1453"/>
      <c r="L189" s="1453"/>
      <c r="M189" s="1453"/>
      <c r="N189" s="1453"/>
      <c r="O189" s="1453"/>
      <c r="P189" s="1453"/>
      <c r="Q189" s="1453"/>
      <c r="R189" s="1453"/>
      <c r="S189" s="1453"/>
      <c r="T189" s="1453"/>
      <c r="U189" s="1453"/>
      <c r="V189" s="1453"/>
      <c r="W189" s="1453"/>
      <c r="X189" s="1453"/>
      <c r="Y189" s="1453"/>
      <c r="Z189" s="1453"/>
      <c r="AA189" s="1453"/>
      <c r="AB189" s="1453"/>
      <c r="AC189" s="1453"/>
      <c r="AD189" s="1453"/>
      <c r="AE189" s="1453"/>
      <c r="AF189" s="1453"/>
      <c r="AG189" s="1453"/>
      <c r="AH189" s="1453"/>
      <c r="AI189" s="1453"/>
      <c r="AJ189" s="1453"/>
      <c r="AK189" s="1453"/>
      <c r="AL189" s="1453"/>
      <c r="AM189" s="1453"/>
      <c r="AN189" s="1453"/>
      <c r="AO189" s="1453"/>
      <c r="AP189" s="1453"/>
      <c r="AQ189" s="1453"/>
      <c r="AR189" s="1453"/>
      <c r="AS189" s="1453"/>
      <c r="AT189" s="1453"/>
      <c r="AU189" s="1453"/>
      <c r="AV189" s="1453"/>
      <c r="AW189" s="1453"/>
      <c r="AX189" s="1453"/>
    </row>
    <row r="190" spans="3:50" s="1543" customFormat="1" ht="21.9" customHeight="1" x14ac:dyDescent="0.3">
      <c r="C190" s="1453"/>
      <c r="D190" s="1453"/>
      <c r="E190" s="1453"/>
      <c r="F190" s="1453"/>
      <c r="G190" s="1452"/>
      <c r="H190" s="1453"/>
      <c r="I190" s="1453"/>
      <c r="J190" s="1453"/>
      <c r="K190" s="1453"/>
      <c r="L190" s="1453"/>
      <c r="M190" s="1453"/>
      <c r="N190" s="1453"/>
      <c r="O190" s="1453"/>
      <c r="P190" s="1453"/>
      <c r="Q190" s="1453"/>
      <c r="R190" s="1453"/>
      <c r="S190" s="1453"/>
      <c r="T190" s="1453"/>
      <c r="U190" s="1453"/>
      <c r="V190" s="1453"/>
      <c r="W190" s="1453"/>
      <c r="X190" s="1453"/>
      <c r="Y190" s="1453"/>
      <c r="Z190" s="1453"/>
      <c r="AA190" s="1453"/>
      <c r="AB190" s="1453"/>
      <c r="AC190" s="1453"/>
      <c r="AD190" s="1453"/>
      <c r="AE190" s="1453"/>
      <c r="AF190" s="1453"/>
      <c r="AG190" s="1453"/>
      <c r="AH190" s="1453"/>
      <c r="AI190" s="1453"/>
      <c r="AJ190" s="1453"/>
      <c r="AK190" s="1453"/>
      <c r="AL190" s="1453"/>
      <c r="AM190" s="1453"/>
      <c r="AN190" s="1453"/>
      <c r="AO190" s="1453"/>
      <c r="AP190" s="1453"/>
      <c r="AQ190" s="1453"/>
      <c r="AR190" s="1453"/>
      <c r="AS190" s="1453"/>
      <c r="AT190" s="1453"/>
      <c r="AU190" s="1453"/>
      <c r="AV190" s="1453"/>
      <c r="AW190" s="1453"/>
      <c r="AX190" s="1453"/>
    </row>
    <row r="191" spans="3:50" s="1543" customFormat="1" ht="21.9" customHeight="1" x14ac:dyDescent="0.3">
      <c r="C191" s="1453"/>
      <c r="D191" s="1453"/>
      <c r="E191" s="1453"/>
      <c r="F191" s="1453"/>
      <c r="G191" s="1452"/>
      <c r="H191" s="1453"/>
      <c r="I191" s="1453"/>
      <c r="J191" s="1453"/>
      <c r="K191" s="1453"/>
      <c r="L191" s="1453"/>
      <c r="M191" s="1453"/>
      <c r="N191" s="1453"/>
      <c r="O191" s="1453"/>
      <c r="P191" s="1453"/>
      <c r="Q191" s="1453"/>
      <c r="R191" s="1453"/>
      <c r="S191" s="1453"/>
      <c r="T191" s="1453"/>
      <c r="U191" s="1453"/>
      <c r="V191" s="1453"/>
      <c r="W191" s="1453"/>
      <c r="X191" s="1453"/>
      <c r="Y191" s="1453"/>
      <c r="Z191" s="1453"/>
      <c r="AA191" s="1453"/>
      <c r="AB191" s="1453"/>
      <c r="AC191" s="1453"/>
      <c r="AD191" s="1453"/>
      <c r="AE191" s="1453"/>
      <c r="AF191" s="1453"/>
      <c r="AG191" s="1453"/>
      <c r="AH191" s="1453"/>
      <c r="AI191" s="1453"/>
      <c r="AJ191" s="1453"/>
      <c r="AK191" s="1453"/>
      <c r="AL191" s="1453"/>
      <c r="AM191" s="1453"/>
      <c r="AN191" s="1453"/>
      <c r="AO191" s="1453"/>
      <c r="AP191" s="1453"/>
      <c r="AQ191" s="1453"/>
      <c r="AR191" s="1453"/>
      <c r="AS191" s="1453"/>
      <c r="AT191" s="1453"/>
      <c r="AU191" s="1453"/>
      <c r="AV191" s="1453"/>
      <c r="AW191" s="1453"/>
      <c r="AX191" s="1453"/>
    </row>
    <row r="192" spans="3:50" s="1543" customFormat="1" ht="21.9" customHeight="1" x14ac:dyDescent="0.3">
      <c r="C192" s="1453"/>
      <c r="D192" s="1453"/>
      <c r="E192" s="1453"/>
      <c r="F192" s="1453"/>
      <c r="G192" s="1452"/>
      <c r="H192" s="1453"/>
      <c r="I192" s="1453"/>
      <c r="J192" s="1453"/>
      <c r="K192" s="1453"/>
      <c r="L192" s="1453"/>
      <c r="M192" s="1453"/>
      <c r="N192" s="1453"/>
      <c r="O192" s="1453"/>
      <c r="P192" s="1453"/>
      <c r="Q192" s="1453"/>
      <c r="R192" s="1453"/>
      <c r="S192" s="1453"/>
      <c r="T192" s="1453"/>
      <c r="U192" s="1453"/>
      <c r="V192" s="1453"/>
      <c r="W192" s="1453"/>
      <c r="X192" s="1453"/>
      <c r="Y192" s="1453"/>
      <c r="Z192" s="1453"/>
      <c r="AA192" s="1453"/>
      <c r="AB192" s="1453"/>
      <c r="AC192" s="1453"/>
      <c r="AD192" s="1453"/>
      <c r="AE192" s="1453"/>
      <c r="AF192" s="1453"/>
      <c r="AG192" s="1453"/>
      <c r="AH192" s="1453"/>
      <c r="AI192" s="1453"/>
      <c r="AJ192" s="1453"/>
      <c r="AK192" s="1453"/>
      <c r="AL192" s="1453"/>
      <c r="AM192" s="1453"/>
      <c r="AN192" s="1453"/>
      <c r="AO192" s="1453"/>
      <c r="AP192" s="1453"/>
      <c r="AQ192" s="1453"/>
      <c r="AR192" s="1453"/>
      <c r="AS192" s="1453"/>
      <c r="AT192" s="1453"/>
      <c r="AU192" s="1453"/>
      <c r="AV192" s="1453"/>
      <c r="AW192" s="1453"/>
      <c r="AX192" s="1453"/>
    </row>
    <row r="193" spans="3:50" s="1543" customFormat="1" ht="21.9" customHeight="1" x14ac:dyDescent="0.3">
      <c r="C193" s="1453"/>
      <c r="D193" s="1453"/>
      <c r="E193" s="1453"/>
      <c r="F193" s="1453"/>
      <c r="G193" s="1452"/>
      <c r="H193" s="1453"/>
      <c r="I193" s="1453"/>
      <c r="J193" s="1453"/>
      <c r="K193" s="1453"/>
      <c r="L193" s="1453"/>
      <c r="M193" s="1453"/>
      <c r="N193" s="1453"/>
      <c r="O193" s="1453"/>
      <c r="P193" s="1453"/>
      <c r="Q193" s="1453"/>
      <c r="R193" s="1453"/>
      <c r="S193" s="1453"/>
      <c r="T193" s="1453"/>
      <c r="U193" s="1453"/>
      <c r="V193" s="1453"/>
      <c r="W193" s="1453"/>
      <c r="X193" s="1453"/>
      <c r="Y193" s="1453"/>
      <c r="Z193" s="1453"/>
      <c r="AA193" s="1453"/>
      <c r="AB193" s="1453"/>
      <c r="AC193" s="1453"/>
      <c r="AD193" s="1453"/>
      <c r="AE193" s="1453"/>
      <c r="AF193" s="1453"/>
      <c r="AG193" s="1453"/>
      <c r="AH193" s="1453"/>
      <c r="AI193" s="1453"/>
      <c r="AJ193" s="1453"/>
      <c r="AK193" s="1453"/>
      <c r="AL193" s="1453"/>
      <c r="AM193" s="1453"/>
      <c r="AN193" s="1453"/>
      <c r="AO193" s="1453"/>
      <c r="AP193" s="1453"/>
      <c r="AQ193" s="1453"/>
      <c r="AR193" s="1453"/>
      <c r="AS193" s="1453"/>
      <c r="AT193" s="1453"/>
      <c r="AU193" s="1453"/>
      <c r="AV193" s="1453"/>
      <c r="AW193" s="1453"/>
      <c r="AX193" s="1453"/>
    </row>
    <row r="194" spans="3:50" s="1543" customFormat="1" ht="21.9" customHeight="1" x14ac:dyDescent="0.3">
      <c r="C194" s="1453"/>
      <c r="D194" s="1453"/>
      <c r="E194" s="1453"/>
      <c r="F194" s="1453"/>
      <c r="G194" s="1452"/>
      <c r="H194" s="1453"/>
      <c r="I194" s="1453"/>
      <c r="J194" s="1453"/>
      <c r="K194" s="1453"/>
      <c r="L194" s="1453"/>
      <c r="M194" s="1453"/>
      <c r="N194" s="1453"/>
      <c r="O194" s="1453"/>
      <c r="P194" s="1453"/>
      <c r="Q194" s="1453"/>
      <c r="R194" s="1453"/>
      <c r="S194" s="1453"/>
      <c r="T194" s="1453"/>
      <c r="U194" s="1453"/>
      <c r="V194" s="1453"/>
      <c r="W194" s="1453"/>
      <c r="X194" s="1453"/>
      <c r="Y194" s="1453"/>
      <c r="Z194" s="1453"/>
      <c r="AA194" s="1453"/>
      <c r="AB194" s="1453"/>
      <c r="AC194" s="1453"/>
      <c r="AD194" s="1453"/>
      <c r="AE194" s="1453"/>
      <c r="AF194" s="1453"/>
      <c r="AG194" s="1453"/>
      <c r="AH194" s="1453"/>
      <c r="AI194" s="1453"/>
      <c r="AJ194" s="1453"/>
      <c r="AK194" s="1453"/>
      <c r="AL194" s="1453"/>
      <c r="AM194" s="1453"/>
      <c r="AN194" s="1453"/>
      <c r="AO194" s="1453"/>
      <c r="AP194" s="1453"/>
      <c r="AQ194" s="1453"/>
      <c r="AR194" s="1453"/>
      <c r="AS194" s="1453"/>
      <c r="AT194" s="1453"/>
      <c r="AU194" s="1453"/>
      <c r="AV194" s="1453"/>
      <c r="AW194" s="1453"/>
      <c r="AX194" s="1453"/>
    </row>
    <row r="195" spans="3:50" s="1543" customFormat="1" ht="21.9" customHeight="1" x14ac:dyDescent="0.3">
      <c r="C195" s="1453"/>
      <c r="D195" s="1453"/>
      <c r="E195" s="1453"/>
      <c r="F195" s="1453"/>
      <c r="G195" s="1452"/>
      <c r="H195" s="1453"/>
      <c r="I195" s="1453"/>
      <c r="J195" s="1453"/>
      <c r="K195" s="1453"/>
      <c r="L195" s="1453"/>
      <c r="M195" s="1453"/>
      <c r="N195" s="1453"/>
      <c r="O195" s="1453"/>
      <c r="P195" s="1453"/>
      <c r="Q195" s="1453"/>
      <c r="R195" s="1453"/>
      <c r="S195" s="1453"/>
      <c r="T195" s="1453"/>
      <c r="U195" s="1453"/>
      <c r="V195" s="1453"/>
      <c r="W195" s="1453"/>
      <c r="X195" s="1453"/>
      <c r="Y195" s="1453"/>
      <c r="Z195" s="1453"/>
      <c r="AA195" s="1453"/>
      <c r="AB195" s="1453"/>
      <c r="AC195" s="1453"/>
      <c r="AD195" s="1453"/>
      <c r="AE195" s="1453"/>
      <c r="AF195" s="1453"/>
      <c r="AG195" s="1453"/>
      <c r="AH195" s="1453"/>
      <c r="AI195" s="1453"/>
      <c r="AJ195" s="1453"/>
      <c r="AK195" s="1453"/>
      <c r="AL195" s="1453"/>
      <c r="AM195" s="1453"/>
      <c r="AN195" s="1453"/>
      <c r="AO195" s="1453"/>
      <c r="AP195" s="1453"/>
      <c r="AQ195" s="1453"/>
      <c r="AR195" s="1453"/>
      <c r="AS195" s="1453"/>
      <c r="AT195" s="1453"/>
      <c r="AU195" s="1453"/>
      <c r="AV195" s="1453"/>
      <c r="AW195" s="1453"/>
      <c r="AX195" s="1453"/>
    </row>
    <row r="196" spans="3:50" s="1543" customFormat="1" ht="21.9" customHeight="1" x14ac:dyDescent="0.3">
      <c r="C196" s="1453"/>
      <c r="D196" s="1453"/>
      <c r="E196" s="1453"/>
      <c r="F196" s="1453"/>
      <c r="G196" s="1452"/>
      <c r="H196" s="1453"/>
      <c r="I196" s="1453"/>
      <c r="J196" s="1453"/>
      <c r="K196" s="1453"/>
      <c r="L196" s="1453"/>
      <c r="M196" s="1453"/>
      <c r="N196" s="1453"/>
      <c r="O196" s="1453"/>
      <c r="P196" s="1453"/>
      <c r="Q196" s="1453"/>
      <c r="R196" s="1453"/>
      <c r="S196" s="1453"/>
      <c r="T196" s="1453"/>
      <c r="U196" s="1453"/>
      <c r="V196" s="1453"/>
      <c r="W196" s="1453"/>
      <c r="X196" s="1453"/>
      <c r="Y196" s="1453"/>
      <c r="Z196" s="1453"/>
      <c r="AA196" s="1453"/>
      <c r="AB196" s="1453"/>
      <c r="AC196" s="1453"/>
      <c r="AD196" s="1453"/>
      <c r="AE196" s="1453"/>
      <c r="AF196" s="1453"/>
      <c r="AG196" s="1453"/>
      <c r="AH196" s="1453"/>
      <c r="AI196" s="1453"/>
      <c r="AJ196" s="1453"/>
      <c r="AK196" s="1453"/>
      <c r="AL196" s="1453"/>
      <c r="AM196" s="1453"/>
      <c r="AN196" s="1453"/>
      <c r="AO196" s="1453"/>
      <c r="AP196" s="1453"/>
      <c r="AQ196" s="1453"/>
      <c r="AR196" s="1453"/>
      <c r="AS196" s="1453"/>
      <c r="AT196" s="1453"/>
      <c r="AU196" s="1453"/>
      <c r="AV196" s="1453"/>
      <c r="AW196" s="1453"/>
      <c r="AX196" s="1453"/>
    </row>
    <row r="197" spans="3:50" s="1543" customFormat="1" ht="21.9" customHeight="1" x14ac:dyDescent="0.3">
      <c r="C197" s="1453"/>
      <c r="D197" s="1453"/>
      <c r="E197" s="1453"/>
      <c r="F197" s="1453"/>
      <c r="G197" s="1452"/>
      <c r="H197" s="1453"/>
      <c r="I197" s="1453"/>
      <c r="J197" s="1453"/>
      <c r="K197" s="1453"/>
      <c r="L197" s="1453"/>
      <c r="M197" s="1453"/>
      <c r="N197" s="1453"/>
      <c r="O197" s="1453"/>
      <c r="P197" s="1453"/>
      <c r="Q197" s="1453"/>
      <c r="R197" s="1453"/>
      <c r="S197" s="1453"/>
      <c r="T197" s="1453"/>
      <c r="U197" s="1453"/>
      <c r="V197" s="1453"/>
      <c r="W197" s="1453"/>
      <c r="X197" s="1453"/>
      <c r="Y197" s="1453"/>
      <c r="Z197" s="1453"/>
      <c r="AA197" s="1453"/>
      <c r="AB197" s="1453"/>
      <c r="AC197" s="1453"/>
      <c r="AD197" s="1453"/>
      <c r="AE197" s="1453"/>
      <c r="AF197" s="1453"/>
      <c r="AG197" s="1453"/>
      <c r="AH197" s="1453"/>
      <c r="AI197" s="1453"/>
      <c r="AJ197" s="1453"/>
      <c r="AK197" s="1453"/>
      <c r="AL197" s="1453"/>
      <c r="AM197" s="1453"/>
      <c r="AN197" s="1453"/>
      <c r="AO197" s="1453"/>
      <c r="AP197" s="1453"/>
      <c r="AQ197" s="1453"/>
      <c r="AR197" s="1453"/>
      <c r="AS197" s="1453"/>
      <c r="AT197" s="1453"/>
      <c r="AU197" s="1453"/>
      <c r="AV197" s="1453"/>
      <c r="AW197" s="1453"/>
      <c r="AX197" s="1453"/>
    </row>
    <row r="198" spans="3:50" s="1543" customFormat="1" ht="21.9" customHeight="1" x14ac:dyDescent="0.3">
      <c r="C198" s="1453"/>
      <c r="D198" s="1453"/>
      <c r="E198" s="1453"/>
      <c r="F198" s="1453"/>
      <c r="G198" s="1452"/>
      <c r="H198" s="1453"/>
      <c r="I198" s="1453"/>
      <c r="J198" s="1453"/>
      <c r="K198" s="1453"/>
      <c r="L198" s="1453"/>
      <c r="M198" s="1453"/>
      <c r="N198" s="1453"/>
      <c r="O198" s="1453"/>
      <c r="P198" s="1453"/>
      <c r="Q198" s="1453"/>
      <c r="R198" s="1453"/>
      <c r="S198" s="1453"/>
      <c r="T198" s="1453"/>
      <c r="U198" s="1453"/>
      <c r="V198" s="1453"/>
      <c r="W198" s="1453"/>
      <c r="X198" s="1453"/>
      <c r="Y198" s="1453"/>
      <c r="Z198" s="1453"/>
      <c r="AA198" s="1453"/>
      <c r="AB198" s="1453"/>
      <c r="AC198" s="1453"/>
      <c r="AD198" s="1453"/>
      <c r="AE198" s="1453"/>
      <c r="AF198" s="1453"/>
      <c r="AG198" s="1453"/>
      <c r="AH198" s="1453"/>
      <c r="AI198" s="1453"/>
      <c r="AJ198" s="1453"/>
      <c r="AK198" s="1453"/>
      <c r="AL198" s="1453"/>
      <c r="AM198" s="1453"/>
      <c r="AN198" s="1453"/>
      <c r="AO198" s="1453"/>
      <c r="AP198" s="1453"/>
      <c r="AQ198" s="1453"/>
      <c r="AR198" s="1453"/>
      <c r="AS198" s="1453"/>
      <c r="AT198" s="1453"/>
      <c r="AU198" s="1453"/>
      <c r="AV198" s="1453"/>
      <c r="AW198" s="1453"/>
      <c r="AX198" s="1453"/>
    </row>
    <row r="199" spans="3:50" s="1543" customFormat="1" ht="21.9" customHeight="1" x14ac:dyDescent="0.3">
      <c r="C199" s="1453"/>
      <c r="D199" s="1453"/>
      <c r="E199" s="1453"/>
      <c r="F199" s="1453"/>
      <c r="G199" s="1452"/>
      <c r="H199" s="1453"/>
      <c r="I199" s="1453"/>
      <c r="J199" s="1453"/>
      <c r="K199" s="1453"/>
      <c r="L199" s="1453"/>
      <c r="M199" s="1453"/>
      <c r="N199" s="1453"/>
      <c r="O199" s="1453"/>
      <c r="P199" s="1453"/>
      <c r="Q199" s="1453"/>
      <c r="R199" s="1453"/>
      <c r="S199" s="1453"/>
      <c r="T199" s="1453"/>
      <c r="U199" s="1453"/>
      <c r="V199" s="1453"/>
      <c r="W199" s="1453"/>
      <c r="X199" s="1453"/>
      <c r="Y199" s="1453"/>
      <c r="Z199" s="1453"/>
      <c r="AA199" s="1453"/>
      <c r="AB199" s="1453"/>
      <c r="AC199" s="1453"/>
      <c r="AD199" s="1453"/>
      <c r="AE199" s="1453"/>
      <c r="AF199" s="1453"/>
      <c r="AG199" s="1453"/>
      <c r="AH199" s="1453"/>
      <c r="AI199" s="1453"/>
      <c r="AJ199" s="1453"/>
      <c r="AK199" s="1453"/>
      <c r="AL199" s="1453"/>
      <c r="AM199" s="1453"/>
      <c r="AN199" s="1453"/>
      <c r="AO199" s="1453"/>
      <c r="AP199" s="1453"/>
      <c r="AQ199" s="1453"/>
      <c r="AR199" s="1453"/>
      <c r="AS199" s="1453"/>
      <c r="AT199" s="1453"/>
      <c r="AU199" s="1453"/>
      <c r="AV199" s="1453"/>
      <c r="AW199" s="1453"/>
      <c r="AX199" s="1453"/>
    </row>
    <row r="200" spans="3:50" s="1543" customFormat="1" ht="21.9" customHeight="1" x14ac:dyDescent="0.3">
      <c r="C200" s="1453"/>
      <c r="D200" s="1453"/>
      <c r="E200" s="1453"/>
      <c r="F200" s="1453"/>
      <c r="G200" s="1452"/>
      <c r="H200" s="1453"/>
      <c r="I200" s="1453"/>
      <c r="J200" s="1453"/>
      <c r="K200" s="1453"/>
      <c r="L200" s="1453"/>
      <c r="M200" s="1453"/>
      <c r="N200" s="1453"/>
      <c r="O200" s="1453"/>
      <c r="P200" s="1453"/>
      <c r="Q200" s="1453"/>
      <c r="R200" s="1453"/>
      <c r="S200" s="1453"/>
      <c r="T200" s="1453"/>
      <c r="U200" s="1453"/>
      <c r="V200" s="1453"/>
      <c r="W200" s="1453"/>
      <c r="X200" s="1453"/>
      <c r="Y200" s="1453"/>
      <c r="Z200" s="1453"/>
      <c r="AA200" s="1453"/>
      <c r="AB200" s="1453"/>
      <c r="AC200" s="1453"/>
      <c r="AD200" s="1453"/>
      <c r="AE200" s="1453"/>
      <c r="AF200" s="1453"/>
      <c r="AG200" s="1453"/>
      <c r="AH200" s="1453"/>
      <c r="AI200" s="1453"/>
      <c r="AJ200" s="1453"/>
      <c r="AK200" s="1453"/>
      <c r="AL200" s="1453"/>
      <c r="AM200" s="1453"/>
      <c r="AN200" s="1453"/>
      <c r="AO200" s="1453"/>
      <c r="AP200" s="1453"/>
      <c r="AQ200" s="1453"/>
      <c r="AR200" s="1453"/>
      <c r="AS200" s="1453"/>
      <c r="AT200" s="1453"/>
      <c r="AU200" s="1453"/>
      <c r="AV200" s="1453"/>
      <c r="AW200" s="1453"/>
      <c r="AX200" s="1453"/>
    </row>
    <row r="201" spans="3:50" s="1543" customFormat="1" ht="21.9" customHeight="1" x14ac:dyDescent="0.3">
      <c r="C201" s="1453"/>
      <c r="D201" s="1453"/>
      <c r="E201" s="1453"/>
      <c r="F201" s="1453"/>
      <c r="G201" s="1452"/>
      <c r="H201" s="1453"/>
      <c r="I201" s="1453"/>
      <c r="J201" s="1453"/>
      <c r="K201" s="1453"/>
      <c r="L201" s="1453"/>
      <c r="M201" s="1453"/>
      <c r="N201" s="1453"/>
      <c r="O201" s="1453"/>
      <c r="P201" s="1453"/>
      <c r="Q201" s="1453"/>
      <c r="R201" s="1453"/>
      <c r="S201" s="1453"/>
      <c r="T201" s="1453"/>
      <c r="U201" s="1453"/>
      <c r="V201" s="1453"/>
      <c r="W201" s="1453"/>
      <c r="X201" s="1453"/>
      <c r="Y201" s="1453"/>
      <c r="Z201" s="1453"/>
      <c r="AA201" s="1453"/>
      <c r="AB201" s="1453"/>
      <c r="AC201" s="1453"/>
      <c r="AD201" s="1453"/>
      <c r="AE201" s="1453"/>
      <c r="AF201" s="1453"/>
      <c r="AG201" s="1453"/>
      <c r="AH201" s="1453"/>
      <c r="AI201" s="1453"/>
      <c r="AJ201" s="1453"/>
      <c r="AK201" s="1453"/>
      <c r="AL201" s="1453"/>
      <c r="AM201" s="1453"/>
      <c r="AN201" s="1453"/>
      <c r="AO201" s="1453"/>
      <c r="AP201" s="1453"/>
      <c r="AQ201" s="1453"/>
      <c r="AR201" s="1453"/>
      <c r="AS201" s="1453"/>
      <c r="AT201" s="1453"/>
      <c r="AU201" s="1453"/>
      <c r="AV201" s="1453"/>
      <c r="AW201" s="1453"/>
      <c r="AX201" s="1453"/>
    </row>
    <row r="202" spans="3:50" s="1543" customFormat="1" ht="21.9" customHeight="1" x14ac:dyDescent="0.3">
      <c r="C202" s="1453"/>
      <c r="D202" s="1453"/>
      <c r="E202" s="1453"/>
      <c r="F202" s="1453"/>
      <c r="G202" s="1452"/>
      <c r="H202" s="1453"/>
      <c r="I202" s="1453"/>
      <c r="J202" s="1453"/>
      <c r="K202" s="1453"/>
      <c r="L202" s="1453"/>
      <c r="M202" s="1453"/>
      <c r="N202" s="1453"/>
      <c r="O202" s="1453"/>
      <c r="P202" s="1453"/>
      <c r="Q202" s="1453"/>
      <c r="R202" s="1453"/>
      <c r="S202" s="1453"/>
      <c r="T202" s="1453"/>
      <c r="U202" s="1453"/>
      <c r="V202" s="1453"/>
      <c r="W202" s="1453"/>
      <c r="X202" s="1453"/>
      <c r="Y202" s="1453"/>
      <c r="Z202" s="1453"/>
      <c r="AA202" s="1453"/>
      <c r="AB202" s="1453"/>
      <c r="AC202" s="1453"/>
      <c r="AD202" s="1453"/>
      <c r="AE202" s="1453"/>
      <c r="AF202" s="1453"/>
      <c r="AG202" s="1453"/>
      <c r="AH202" s="1453"/>
      <c r="AI202" s="1453"/>
      <c r="AJ202" s="1453"/>
      <c r="AK202" s="1453"/>
      <c r="AL202" s="1453"/>
      <c r="AM202" s="1453"/>
      <c r="AN202" s="1453"/>
      <c r="AO202" s="1453"/>
      <c r="AP202" s="1453"/>
      <c r="AQ202" s="1453"/>
      <c r="AR202" s="1453"/>
      <c r="AS202" s="1453"/>
      <c r="AT202" s="1453"/>
      <c r="AU202" s="1453"/>
      <c r="AV202" s="1453"/>
      <c r="AW202" s="1453"/>
      <c r="AX202" s="1453"/>
    </row>
    <row r="203" spans="3:50" s="1543" customFormat="1" ht="21.9" customHeight="1" x14ac:dyDescent="0.3">
      <c r="C203" s="1453"/>
      <c r="D203" s="1453"/>
      <c r="E203" s="1453"/>
      <c r="F203" s="1453"/>
      <c r="G203" s="1452"/>
      <c r="H203" s="1453"/>
      <c r="I203" s="1453"/>
      <c r="J203" s="1453"/>
      <c r="K203" s="1453"/>
      <c r="L203" s="1453"/>
      <c r="M203" s="1453"/>
      <c r="N203" s="1453"/>
      <c r="O203" s="1453"/>
      <c r="P203" s="1453"/>
      <c r="Q203" s="1453"/>
      <c r="R203" s="1453"/>
      <c r="S203" s="1453"/>
      <c r="T203" s="1453"/>
      <c r="U203" s="1453"/>
      <c r="V203" s="1453"/>
      <c r="W203" s="1453"/>
      <c r="X203" s="1453"/>
      <c r="Y203" s="1453"/>
      <c r="Z203" s="1453"/>
      <c r="AA203" s="1453"/>
      <c r="AB203" s="1453"/>
      <c r="AC203" s="1453"/>
      <c r="AD203" s="1453"/>
      <c r="AE203" s="1453"/>
      <c r="AF203" s="1453"/>
      <c r="AG203" s="1453"/>
      <c r="AH203" s="1453"/>
      <c r="AI203" s="1453"/>
      <c r="AJ203" s="1453"/>
      <c r="AK203" s="1453"/>
      <c r="AL203" s="1453"/>
      <c r="AM203" s="1453"/>
      <c r="AN203" s="1453"/>
      <c r="AO203" s="1453"/>
      <c r="AP203" s="1453"/>
      <c r="AQ203" s="1453"/>
      <c r="AR203" s="1453"/>
      <c r="AS203" s="1453"/>
      <c r="AT203" s="1453"/>
      <c r="AU203" s="1453"/>
      <c r="AV203" s="1453"/>
      <c r="AW203" s="1453"/>
      <c r="AX203" s="1453"/>
    </row>
    <row r="204" spans="3:50" s="1543" customFormat="1" ht="21.9" customHeight="1" x14ac:dyDescent="0.3">
      <c r="C204" s="1453"/>
      <c r="D204" s="1453"/>
      <c r="E204" s="1453"/>
      <c r="F204" s="1453"/>
      <c r="G204" s="1452"/>
      <c r="H204" s="1453"/>
      <c r="I204" s="1453"/>
      <c r="J204" s="1453"/>
      <c r="K204" s="1453"/>
      <c r="L204" s="1453"/>
      <c r="M204" s="1453"/>
      <c r="N204" s="1453"/>
      <c r="O204" s="1453"/>
      <c r="P204" s="1453"/>
      <c r="Q204" s="1453"/>
      <c r="R204" s="1453"/>
      <c r="S204" s="1453"/>
      <c r="T204" s="1453"/>
      <c r="U204" s="1453"/>
      <c r="V204" s="1453"/>
      <c r="W204" s="1453"/>
      <c r="X204" s="1453"/>
      <c r="Y204" s="1453"/>
      <c r="Z204" s="1453"/>
      <c r="AA204" s="1453"/>
      <c r="AB204" s="1453"/>
      <c r="AC204" s="1453"/>
      <c r="AD204" s="1453"/>
      <c r="AE204" s="1453"/>
      <c r="AF204" s="1453"/>
      <c r="AG204" s="1453"/>
      <c r="AH204" s="1453"/>
      <c r="AI204" s="1453"/>
      <c r="AJ204" s="1453"/>
      <c r="AK204" s="1453"/>
      <c r="AL204" s="1453"/>
      <c r="AM204" s="1453"/>
      <c r="AN204" s="1453"/>
      <c r="AO204" s="1453"/>
      <c r="AP204" s="1453"/>
      <c r="AQ204" s="1453"/>
      <c r="AR204" s="1453"/>
      <c r="AS204" s="1453"/>
      <c r="AT204" s="1453"/>
      <c r="AU204" s="1453"/>
      <c r="AV204" s="1453"/>
      <c r="AW204" s="1453"/>
      <c r="AX204" s="1453"/>
    </row>
    <row r="205" spans="3:50" s="1543" customFormat="1" ht="21.9" customHeight="1" x14ac:dyDescent="0.3">
      <c r="C205" s="1453"/>
      <c r="D205" s="1453"/>
      <c r="E205" s="1453"/>
      <c r="F205" s="1453"/>
      <c r="G205" s="1452"/>
      <c r="H205" s="1453"/>
      <c r="I205" s="1453"/>
      <c r="J205" s="1453"/>
      <c r="K205" s="1453"/>
      <c r="L205" s="1453"/>
      <c r="M205" s="1453"/>
      <c r="N205" s="1453"/>
      <c r="O205" s="1453"/>
      <c r="P205" s="1453"/>
      <c r="Q205" s="1453"/>
      <c r="R205" s="1453"/>
      <c r="S205" s="1453"/>
      <c r="T205" s="1453"/>
      <c r="U205" s="1453"/>
      <c r="V205" s="1453"/>
      <c r="W205" s="1453"/>
      <c r="X205" s="1453"/>
      <c r="Y205" s="1453"/>
      <c r="Z205" s="1453"/>
      <c r="AA205" s="1453"/>
      <c r="AB205" s="1453"/>
      <c r="AC205" s="1453"/>
      <c r="AD205" s="1453"/>
      <c r="AE205" s="1453"/>
      <c r="AF205" s="1453"/>
      <c r="AG205" s="1453"/>
      <c r="AH205" s="1453"/>
      <c r="AI205" s="1453"/>
      <c r="AJ205" s="1453"/>
      <c r="AK205" s="1453"/>
      <c r="AL205" s="1453"/>
      <c r="AM205" s="1453"/>
      <c r="AN205" s="1453"/>
      <c r="AO205" s="1453"/>
      <c r="AP205" s="1453"/>
      <c r="AQ205" s="1453"/>
      <c r="AR205" s="1453"/>
      <c r="AS205" s="1453"/>
      <c r="AT205" s="1453"/>
      <c r="AU205" s="1453"/>
      <c r="AV205" s="1453"/>
      <c r="AW205" s="1453"/>
      <c r="AX205" s="1453"/>
    </row>
    <row r="206" spans="3:50" s="1543" customFormat="1" ht="21.9" customHeight="1" x14ac:dyDescent="0.3">
      <c r="C206" s="1453"/>
      <c r="D206" s="1453"/>
      <c r="E206" s="1453"/>
      <c r="F206" s="1453"/>
      <c r="G206" s="1452"/>
      <c r="H206" s="1453"/>
      <c r="I206" s="1453"/>
      <c r="J206" s="1453"/>
      <c r="K206" s="1453"/>
      <c r="L206" s="1453"/>
      <c r="M206" s="1453"/>
      <c r="N206" s="1453"/>
      <c r="O206" s="1453"/>
      <c r="P206" s="1453"/>
      <c r="Q206" s="1453"/>
      <c r="R206" s="1453"/>
      <c r="S206" s="1453"/>
      <c r="T206" s="1453"/>
      <c r="U206" s="1453"/>
      <c r="V206" s="1453"/>
      <c r="W206" s="1453"/>
      <c r="X206" s="1453"/>
      <c r="Y206" s="1453"/>
      <c r="Z206" s="1453"/>
      <c r="AA206" s="1453"/>
      <c r="AB206" s="1453"/>
      <c r="AC206" s="1453"/>
      <c r="AD206" s="1453"/>
      <c r="AE206" s="1453"/>
      <c r="AF206" s="1453"/>
      <c r="AG206" s="1453"/>
      <c r="AH206" s="1453"/>
      <c r="AI206" s="1453"/>
      <c r="AJ206" s="1453"/>
      <c r="AK206" s="1453"/>
      <c r="AL206" s="1453"/>
      <c r="AM206" s="1453"/>
      <c r="AN206" s="1453"/>
      <c r="AO206" s="1453"/>
      <c r="AP206" s="1453"/>
      <c r="AQ206" s="1453"/>
      <c r="AR206" s="1453"/>
      <c r="AS206" s="1453"/>
      <c r="AT206" s="1453"/>
      <c r="AU206" s="1453"/>
      <c r="AV206" s="1453"/>
      <c r="AW206" s="1453"/>
      <c r="AX206" s="1453"/>
    </row>
    <row r="207" spans="3:50" s="1543" customFormat="1" ht="21.9" customHeight="1" x14ac:dyDescent="0.3">
      <c r="C207" s="1453"/>
      <c r="D207" s="1453"/>
      <c r="E207" s="1453"/>
      <c r="F207" s="1453"/>
      <c r="G207" s="1452"/>
      <c r="H207" s="1453"/>
      <c r="I207" s="1453"/>
      <c r="J207" s="1453"/>
      <c r="K207" s="1453"/>
      <c r="L207" s="1453"/>
      <c r="M207" s="1453"/>
      <c r="N207" s="1453"/>
      <c r="O207" s="1453"/>
      <c r="P207" s="1453"/>
      <c r="Q207" s="1453"/>
      <c r="R207" s="1453"/>
      <c r="S207" s="1453"/>
      <c r="T207" s="1453"/>
      <c r="U207" s="1453"/>
      <c r="V207" s="1453"/>
      <c r="W207" s="1453"/>
      <c r="X207" s="1453"/>
      <c r="Y207" s="1453"/>
      <c r="Z207" s="1453"/>
      <c r="AA207" s="1453"/>
      <c r="AB207" s="1453"/>
      <c r="AC207" s="1453"/>
      <c r="AD207" s="1453"/>
      <c r="AE207" s="1453"/>
      <c r="AF207" s="1453"/>
      <c r="AG207" s="1453"/>
      <c r="AH207" s="1453"/>
      <c r="AI207" s="1453"/>
      <c r="AJ207" s="1453"/>
      <c r="AK207" s="1453"/>
      <c r="AL207" s="1453"/>
      <c r="AM207" s="1453"/>
      <c r="AN207" s="1453"/>
      <c r="AO207" s="1453"/>
      <c r="AP207" s="1453"/>
      <c r="AQ207" s="1453"/>
      <c r="AR207" s="1453"/>
      <c r="AS207" s="1453"/>
      <c r="AT207" s="1453"/>
      <c r="AU207" s="1453"/>
      <c r="AV207" s="1453"/>
      <c r="AW207" s="1453"/>
      <c r="AX207" s="1453"/>
    </row>
    <row r="208" spans="3:50" s="1543" customFormat="1" ht="21.9" customHeight="1" x14ac:dyDescent="0.3">
      <c r="C208" s="1453"/>
      <c r="D208" s="1453"/>
      <c r="E208" s="1453"/>
      <c r="F208" s="1453"/>
      <c r="G208" s="1452"/>
      <c r="H208" s="1453"/>
      <c r="I208" s="1453"/>
      <c r="J208" s="1453"/>
      <c r="K208" s="1453"/>
      <c r="L208" s="1453"/>
      <c r="M208" s="1453"/>
      <c r="N208" s="1453"/>
      <c r="O208" s="1453"/>
      <c r="P208" s="1453"/>
      <c r="Q208" s="1453"/>
      <c r="R208" s="1453"/>
      <c r="S208" s="1453"/>
      <c r="T208" s="1453"/>
      <c r="U208" s="1453"/>
      <c r="V208" s="1453"/>
      <c r="W208" s="1453"/>
      <c r="X208" s="1453"/>
      <c r="Y208" s="1453"/>
      <c r="Z208" s="1453"/>
      <c r="AA208" s="1453"/>
      <c r="AB208" s="1453"/>
      <c r="AC208" s="1453"/>
      <c r="AD208" s="1453"/>
      <c r="AE208" s="1453"/>
      <c r="AF208" s="1453"/>
      <c r="AG208" s="1453"/>
      <c r="AH208" s="1453"/>
      <c r="AI208" s="1453"/>
      <c r="AJ208" s="1453"/>
      <c r="AK208" s="1453"/>
      <c r="AL208" s="1453"/>
      <c r="AM208" s="1453"/>
      <c r="AN208" s="1453"/>
      <c r="AO208" s="1453"/>
      <c r="AP208" s="1453"/>
      <c r="AQ208" s="1453"/>
      <c r="AR208" s="1453"/>
      <c r="AS208" s="1453"/>
      <c r="AT208" s="1453"/>
      <c r="AU208" s="1453"/>
      <c r="AV208" s="1453"/>
      <c r="AW208" s="1453"/>
      <c r="AX208" s="1453"/>
    </row>
    <row r="209" spans="3:50" s="1543" customFormat="1" ht="21.9" customHeight="1" x14ac:dyDescent="0.3">
      <c r="C209" s="1453"/>
      <c r="D209" s="1453"/>
      <c r="E209" s="1453"/>
      <c r="F209" s="1453"/>
      <c r="G209" s="1452"/>
      <c r="H209" s="1453"/>
      <c r="I209" s="1453"/>
      <c r="J209" s="1453"/>
      <c r="K209" s="1453"/>
      <c r="L209" s="1453"/>
      <c r="M209" s="1453"/>
      <c r="N209" s="1453"/>
      <c r="O209" s="1453"/>
      <c r="P209" s="1453"/>
      <c r="Q209" s="1453"/>
      <c r="R209" s="1453"/>
      <c r="S209" s="1453"/>
      <c r="T209" s="1453"/>
      <c r="U209" s="1453"/>
      <c r="V209" s="1453"/>
      <c r="W209" s="1453"/>
      <c r="X209" s="1453"/>
      <c r="Y209" s="1453"/>
      <c r="Z209" s="1453"/>
      <c r="AA209" s="1453"/>
      <c r="AB209" s="1453"/>
      <c r="AC209" s="1453"/>
      <c r="AD209" s="1453"/>
      <c r="AE209" s="1453"/>
      <c r="AF209" s="1453"/>
      <c r="AG209" s="1453"/>
      <c r="AH209" s="1453"/>
      <c r="AI209" s="1453"/>
      <c r="AJ209" s="1453"/>
      <c r="AK209" s="1453"/>
      <c r="AL209" s="1453"/>
      <c r="AM209" s="1453"/>
      <c r="AN209" s="1453"/>
      <c r="AO209" s="1453"/>
      <c r="AP209" s="1453"/>
      <c r="AQ209" s="1453"/>
      <c r="AR209" s="1453"/>
      <c r="AS209" s="1453"/>
      <c r="AT209" s="1453"/>
      <c r="AU209" s="1453"/>
      <c r="AV209" s="1453"/>
      <c r="AW209" s="1453"/>
      <c r="AX209" s="1453"/>
    </row>
    <row r="210" spans="3:50" s="1543" customFormat="1" ht="21.9" customHeight="1" x14ac:dyDescent="0.3">
      <c r="C210" s="1453"/>
      <c r="D210" s="1453"/>
      <c r="E210" s="1453"/>
      <c r="F210" s="1453"/>
      <c r="G210" s="1452"/>
      <c r="H210" s="1453"/>
      <c r="I210" s="1453"/>
      <c r="J210" s="1453"/>
      <c r="K210" s="1453"/>
      <c r="L210" s="1453"/>
      <c r="M210" s="1453"/>
      <c r="N210" s="1453"/>
      <c r="O210" s="1453"/>
      <c r="P210" s="1453"/>
      <c r="Q210" s="1453"/>
      <c r="R210" s="1453"/>
      <c r="S210" s="1453"/>
      <c r="T210" s="1453"/>
      <c r="U210" s="1453"/>
      <c r="V210" s="1453"/>
      <c r="W210" s="1453"/>
      <c r="X210" s="1453"/>
      <c r="Y210" s="1453"/>
      <c r="Z210" s="1453"/>
      <c r="AA210" s="1453"/>
      <c r="AB210" s="1453"/>
      <c r="AC210" s="1453"/>
      <c r="AD210" s="1453"/>
      <c r="AE210" s="1453"/>
      <c r="AF210" s="1453"/>
      <c r="AG210" s="1453"/>
      <c r="AH210" s="1453"/>
      <c r="AI210" s="1453"/>
      <c r="AJ210" s="1453"/>
      <c r="AK210" s="1453"/>
      <c r="AL210" s="1453"/>
      <c r="AM210" s="1453"/>
      <c r="AN210" s="1453"/>
      <c r="AO210" s="1453"/>
      <c r="AP210" s="1453"/>
      <c r="AQ210" s="1453"/>
      <c r="AR210" s="1453"/>
      <c r="AS210" s="1453"/>
      <c r="AT210" s="1453"/>
      <c r="AU210" s="1453"/>
      <c r="AV210" s="1453"/>
      <c r="AW210" s="1453"/>
      <c r="AX210" s="1453"/>
    </row>
    <row r="211" spans="3:50" s="1543" customFormat="1" ht="21.9" customHeight="1" x14ac:dyDescent="0.3">
      <c r="C211" s="1453"/>
      <c r="D211" s="1453"/>
      <c r="E211" s="1453"/>
      <c r="F211" s="1453"/>
      <c r="G211" s="1452"/>
      <c r="H211" s="1453"/>
      <c r="I211" s="1453"/>
      <c r="J211" s="1453"/>
      <c r="K211" s="1453"/>
      <c r="L211" s="1453"/>
      <c r="M211" s="1453"/>
      <c r="N211" s="1453"/>
      <c r="O211" s="1453"/>
      <c r="P211" s="1453"/>
      <c r="Q211" s="1453"/>
      <c r="R211" s="1453"/>
      <c r="S211" s="1453"/>
      <c r="T211" s="1453"/>
      <c r="U211" s="1453"/>
      <c r="V211" s="1453"/>
      <c r="W211" s="1453"/>
      <c r="X211" s="1453"/>
      <c r="Y211" s="1453"/>
      <c r="Z211" s="1453"/>
      <c r="AA211" s="1453"/>
      <c r="AB211" s="1453"/>
      <c r="AC211" s="1453"/>
      <c r="AD211" s="1453"/>
      <c r="AE211" s="1453"/>
      <c r="AF211" s="1453"/>
      <c r="AG211" s="1453"/>
      <c r="AH211" s="1453"/>
      <c r="AI211" s="1453"/>
      <c r="AJ211" s="1453"/>
      <c r="AK211" s="1453"/>
      <c r="AL211" s="1453"/>
      <c r="AM211" s="1453"/>
      <c r="AN211" s="1453"/>
      <c r="AO211" s="1453"/>
      <c r="AP211" s="1453"/>
      <c r="AQ211" s="1453"/>
      <c r="AR211" s="1453"/>
      <c r="AS211" s="1453"/>
      <c r="AT211" s="1453"/>
      <c r="AU211" s="1453"/>
      <c r="AV211" s="1453"/>
      <c r="AW211" s="1453"/>
      <c r="AX211" s="1453"/>
    </row>
    <row r="212" spans="3:50" s="1543" customFormat="1" ht="21.9" customHeight="1" x14ac:dyDescent="0.3">
      <c r="C212" s="1453"/>
      <c r="D212" s="1453"/>
      <c r="E212" s="1453"/>
      <c r="F212" s="1453"/>
      <c r="G212" s="1452"/>
      <c r="H212" s="1453"/>
      <c r="I212" s="1453"/>
      <c r="J212" s="1453"/>
      <c r="K212" s="1453"/>
      <c r="L212" s="1453"/>
      <c r="M212" s="1453"/>
      <c r="N212" s="1453"/>
      <c r="O212" s="1453"/>
      <c r="P212" s="1453"/>
      <c r="Q212" s="1453"/>
      <c r="R212" s="1453"/>
      <c r="S212" s="1453"/>
      <c r="T212" s="1453"/>
      <c r="U212" s="1453"/>
      <c r="V212" s="1453"/>
      <c r="W212" s="1453"/>
      <c r="X212" s="1453"/>
      <c r="Y212" s="1453"/>
      <c r="Z212" s="1453"/>
      <c r="AA212" s="1453"/>
      <c r="AB212" s="1453"/>
      <c r="AC212" s="1453"/>
      <c r="AD212" s="1453"/>
      <c r="AE212" s="1453"/>
      <c r="AF212" s="1453"/>
      <c r="AG212" s="1453"/>
      <c r="AH212" s="1453"/>
      <c r="AI212" s="1453"/>
      <c r="AJ212" s="1453"/>
      <c r="AK212" s="1453"/>
      <c r="AL212" s="1453"/>
      <c r="AM212" s="1453"/>
      <c r="AN212" s="1453"/>
      <c r="AO212" s="1453"/>
      <c r="AP212" s="1453"/>
      <c r="AQ212" s="1453"/>
      <c r="AR212" s="1453"/>
      <c r="AS212" s="1453"/>
      <c r="AT212" s="1453"/>
      <c r="AU212" s="1453"/>
      <c r="AV212" s="1453"/>
      <c r="AW212" s="1453"/>
      <c r="AX212" s="1453"/>
    </row>
    <row r="213" spans="3:50" s="1543" customFormat="1" ht="21.9" customHeight="1" x14ac:dyDescent="0.3">
      <c r="C213" s="1453"/>
      <c r="D213" s="1453"/>
      <c r="E213" s="1453"/>
      <c r="F213" s="1453"/>
      <c r="G213" s="1452"/>
      <c r="H213" s="1453"/>
      <c r="I213" s="1453"/>
      <c r="J213" s="1453"/>
      <c r="K213" s="1453"/>
      <c r="L213" s="1453"/>
      <c r="M213" s="1453"/>
      <c r="N213" s="1453"/>
      <c r="O213" s="1453"/>
      <c r="P213" s="1453"/>
      <c r="Q213" s="1453"/>
      <c r="R213" s="1453"/>
      <c r="S213" s="1453"/>
      <c r="T213" s="1453"/>
      <c r="U213" s="1453"/>
      <c r="V213" s="1453"/>
      <c r="W213" s="1453"/>
      <c r="X213" s="1453"/>
      <c r="Y213" s="1453"/>
      <c r="Z213" s="1453"/>
      <c r="AA213" s="1453"/>
      <c r="AB213" s="1453"/>
      <c r="AC213" s="1453"/>
      <c r="AD213" s="1453"/>
      <c r="AE213" s="1453"/>
      <c r="AF213" s="1453"/>
      <c r="AG213" s="1453"/>
      <c r="AH213" s="1453"/>
      <c r="AI213" s="1453"/>
      <c r="AJ213" s="1453"/>
      <c r="AK213" s="1453"/>
      <c r="AL213" s="1453"/>
      <c r="AM213" s="1453"/>
      <c r="AN213" s="1453"/>
      <c r="AO213" s="1453"/>
      <c r="AP213" s="1453"/>
      <c r="AQ213" s="1453"/>
      <c r="AR213" s="1453"/>
      <c r="AS213" s="1453"/>
      <c r="AT213" s="1453"/>
      <c r="AU213" s="1453"/>
      <c r="AV213" s="1453"/>
      <c r="AW213" s="1453"/>
      <c r="AX213" s="1453"/>
    </row>
    <row r="214" spans="3:50" s="1543" customFormat="1" ht="21.9" customHeight="1" x14ac:dyDescent="0.3">
      <c r="C214" s="1453"/>
      <c r="D214" s="1453"/>
      <c r="E214" s="1453"/>
      <c r="F214" s="1453"/>
      <c r="G214" s="1452"/>
      <c r="H214" s="1453"/>
      <c r="I214" s="1453"/>
      <c r="J214" s="1453"/>
      <c r="K214" s="1453"/>
      <c r="L214" s="1453"/>
      <c r="M214" s="1453"/>
      <c r="N214" s="1453"/>
      <c r="O214" s="1453"/>
      <c r="P214" s="1453"/>
      <c r="Q214" s="1453"/>
      <c r="R214" s="1453"/>
      <c r="S214" s="1453"/>
      <c r="T214" s="1453"/>
      <c r="U214" s="1453"/>
      <c r="V214" s="1453"/>
      <c r="W214" s="1453"/>
      <c r="X214" s="1453"/>
      <c r="Y214" s="1453"/>
      <c r="Z214" s="1453"/>
      <c r="AA214" s="1453"/>
      <c r="AB214" s="1453"/>
      <c r="AC214" s="1453"/>
      <c r="AD214" s="1453"/>
      <c r="AE214" s="1453"/>
      <c r="AF214" s="1453"/>
      <c r="AG214" s="1453"/>
      <c r="AH214" s="1453"/>
      <c r="AI214" s="1453"/>
      <c r="AJ214" s="1453"/>
      <c r="AK214" s="1453"/>
      <c r="AL214" s="1453"/>
      <c r="AM214" s="1453"/>
      <c r="AN214" s="1453"/>
      <c r="AO214" s="1453"/>
      <c r="AP214" s="1453"/>
      <c r="AQ214" s="1453"/>
      <c r="AR214" s="1453"/>
      <c r="AS214" s="1453"/>
      <c r="AT214" s="1453"/>
      <c r="AU214" s="1453"/>
      <c r="AV214" s="1453"/>
      <c r="AW214" s="1453"/>
      <c r="AX214" s="1453"/>
    </row>
    <row r="215" spans="3:50" s="1543" customFormat="1" ht="21.9" customHeight="1" x14ac:dyDescent="0.3">
      <c r="C215" s="1453"/>
      <c r="D215" s="1453"/>
      <c r="E215" s="1453"/>
      <c r="F215" s="1453"/>
      <c r="G215" s="1452"/>
      <c r="H215" s="1453"/>
      <c r="I215" s="1453"/>
      <c r="J215" s="1453"/>
      <c r="K215" s="1453"/>
      <c r="L215" s="1453"/>
      <c r="M215" s="1453"/>
      <c r="N215" s="1453"/>
      <c r="O215" s="1453"/>
      <c r="P215" s="1453"/>
      <c r="Q215" s="1453"/>
      <c r="R215" s="1453"/>
      <c r="S215" s="1453"/>
      <c r="T215" s="1453"/>
      <c r="U215" s="1453"/>
      <c r="V215" s="1453"/>
      <c r="W215" s="1453"/>
      <c r="X215" s="1453"/>
      <c r="Y215" s="1453"/>
      <c r="Z215" s="1453"/>
      <c r="AA215" s="1453"/>
      <c r="AB215" s="1453"/>
      <c r="AC215" s="1453"/>
      <c r="AD215" s="1453"/>
      <c r="AE215" s="1453"/>
      <c r="AF215" s="1453"/>
      <c r="AG215" s="1453"/>
      <c r="AH215" s="1453"/>
      <c r="AI215" s="1453"/>
      <c r="AJ215" s="1453"/>
      <c r="AK215" s="1453"/>
      <c r="AL215" s="1453"/>
      <c r="AM215" s="1453"/>
      <c r="AN215" s="1453"/>
      <c r="AO215" s="1453"/>
      <c r="AP215" s="1453"/>
      <c r="AQ215" s="1453"/>
      <c r="AR215" s="1453"/>
      <c r="AS215" s="1453"/>
      <c r="AT215" s="1453"/>
      <c r="AU215" s="1453"/>
      <c r="AV215" s="1453"/>
      <c r="AW215" s="1453"/>
      <c r="AX215" s="1453"/>
    </row>
    <row r="216" spans="3:50" s="1543" customFormat="1" ht="21.9" customHeight="1" x14ac:dyDescent="0.3">
      <c r="C216" s="1453"/>
      <c r="D216" s="1453"/>
      <c r="E216" s="1453"/>
      <c r="F216" s="1453"/>
      <c r="G216" s="1452"/>
      <c r="H216" s="1453"/>
      <c r="I216" s="1453"/>
      <c r="J216" s="1453"/>
      <c r="K216" s="1453"/>
      <c r="L216" s="1453"/>
      <c r="M216" s="1453"/>
      <c r="N216" s="1453"/>
      <c r="O216" s="1453"/>
      <c r="P216" s="1453"/>
      <c r="Q216" s="1453"/>
      <c r="R216" s="1453"/>
      <c r="S216" s="1453"/>
      <c r="T216" s="1453"/>
      <c r="U216" s="1453"/>
      <c r="V216" s="1453"/>
      <c r="W216" s="1453"/>
      <c r="X216" s="1453"/>
      <c r="Y216" s="1453"/>
      <c r="Z216" s="1453"/>
      <c r="AA216" s="1453"/>
      <c r="AB216" s="1453"/>
      <c r="AC216" s="1453"/>
      <c r="AD216" s="1453"/>
      <c r="AE216" s="1453"/>
      <c r="AF216" s="1453"/>
      <c r="AG216" s="1453"/>
      <c r="AH216" s="1453"/>
      <c r="AI216" s="1453"/>
      <c r="AJ216" s="1453"/>
      <c r="AK216" s="1453"/>
      <c r="AL216" s="1453"/>
      <c r="AM216" s="1453"/>
      <c r="AN216" s="1453"/>
      <c r="AO216" s="1453"/>
      <c r="AP216" s="1453"/>
      <c r="AQ216" s="1453"/>
      <c r="AR216" s="1453"/>
      <c r="AS216" s="1453"/>
      <c r="AT216" s="1453"/>
      <c r="AU216" s="1453"/>
      <c r="AV216" s="1453"/>
      <c r="AW216" s="1453"/>
      <c r="AX216" s="1453"/>
    </row>
    <row r="217" spans="3:50" s="1543" customFormat="1" ht="21.9" customHeight="1" x14ac:dyDescent="0.3">
      <c r="C217" s="1453"/>
      <c r="D217" s="1453"/>
      <c r="E217" s="1453"/>
      <c r="F217" s="1453"/>
      <c r="G217" s="1452"/>
      <c r="H217" s="1453"/>
      <c r="I217" s="1453"/>
      <c r="J217" s="1453"/>
      <c r="K217" s="1453"/>
      <c r="L217" s="1453"/>
      <c r="M217" s="1453"/>
      <c r="N217" s="1453"/>
      <c r="O217" s="1453"/>
      <c r="P217" s="1453"/>
      <c r="Q217" s="1453"/>
      <c r="R217" s="1453"/>
      <c r="S217" s="1453"/>
      <c r="T217" s="1453"/>
      <c r="U217" s="1453"/>
      <c r="V217" s="1453"/>
      <c r="W217" s="1453"/>
      <c r="X217" s="1453"/>
      <c r="Y217" s="1453"/>
      <c r="Z217" s="1453"/>
      <c r="AA217" s="1453"/>
      <c r="AB217" s="1453"/>
      <c r="AC217" s="1453"/>
      <c r="AD217" s="1453"/>
      <c r="AE217" s="1453"/>
      <c r="AF217" s="1453"/>
      <c r="AG217" s="1453"/>
      <c r="AH217" s="1453"/>
      <c r="AI217" s="1453"/>
      <c r="AJ217" s="1453"/>
      <c r="AK217" s="1453"/>
      <c r="AL217" s="1453"/>
      <c r="AM217" s="1453"/>
      <c r="AN217" s="1453"/>
      <c r="AO217" s="1453"/>
      <c r="AP217" s="1453"/>
      <c r="AQ217" s="1453"/>
      <c r="AR217" s="1453"/>
      <c r="AS217" s="1453"/>
      <c r="AT217" s="1453"/>
      <c r="AU217" s="1453"/>
      <c r="AV217" s="1453"/>
      <c r="AW217" s="1453"/>
      <c r="AX217" s="1453"/>
    </row>
    <row r="218" spans="3:50" s="1543" customFormat="1" ht="21.9" customHeight="1" x14ac:dyDescent="0.3">
      <c r="C218" s="1453"/>
      <c r="D218" s="1453"/>
      <c r="E218" s="1453"/>
      <c r="F218" s="1453"/>
      <c r="G218" s="1452"/>
      <c r="H218" s="1453"/>
      <c r="I218" s="1453"/>
      <c r="J218" s="1453"/>
      <c r="K218" s="1453"/>
      <c r="L218" s="1453"/>
      <c r="M218" s="1453"/>
      <c r="N218" s="1453"/>
      <c r="O218" s="1453"/>
      <c r="P218" s="1453"/>
      <c r="Q218" s="1453"/>
      <c r="R218" s="1453"/>
      <c r="S218" s="1453"/>
      <c r="T218" s="1453"/>
      <c r="U218" s="1453"/>
      <c r="V218" s="1453"/>
      <c r="W218" s="1453"/>
      <c r="X218" s="1453"/>
      <c r="Y218" s="1453"/>
      <c r="Z218" s="1453"/>
      <c r="AA218" s="1453"/>
      <c r="AB218" s="1453"/>
      <c r="AC218" s="1453"/>
      <c r="AD218" s="1453"/>
      <c r="AE218" s="1453"/>
      <c r="AF218" s="1453"/>
      <c r="AG218" s="1453"/>
      <c r="AH218" s="1453"/>
      <c r="AI218" s="1453"/>
      <c r="AJ218" s="1453"/>
      <c r="AK218" s="1453"/>
      <c r="AL218" s="1453"/>
      <c r="AM218" s="1453"/>
      <c r="AN218" s="1453"/>
      <c r="AO218" s="1453"/>
      <c r="AP218" s="1453"/>
      <c r="AQ218" s="1453"/>
      <c r="AR218" s="1453"/>
      <c r="AS218" s="1453"/>
      <c r="AT218" s="1453"/>
      <c r="AU218" s="1453"/>
      <c r="AV218" s="1453"/>
      <c r="AW218" s="1453"/>
      <c r="AX218" s="1453"/>
    </row>
    <row r="219" spans="3:50" s="1543" customFormat="1" ht="21.9" customHeight="1" x14ac:dyDescent="0.3">
      <c r="C219" s="1453"/>
      <c r="D219" s="1453"/>
      <c r="E219" s="1453"/>
      <c r="F219" s="1453"/>
      <c r="G219" s="1452"/>
      <c r="H219" s="1453"/>
      <c r="I219" s="1453"/>
      <c r="J219" s="1453"/>
      <c r="K219" s="1453"/>
      <c r="L219" s="1453"/>
      <c r="M219" s="1453"/>
      <c r="N219" s="1453"/>
      <c r="O219" s="1453"/>
      <c r="P219" s="1453"/>
      <c r="Q219" s="1453"/>
      <c r="R219" s="1453"/>
      <c r="S219" s="1453"/>
      <c r="T219" s="1453"/>
      <c r="U219" s="1453"/>
      <c r="V219" s="1453"/>
      <c r="W219" s="1453"/>
      <c r="X219" s="1453"/>
      <c r="Y219" s="1453"/>
      <c r="Z219" s="1453"/>
      <c r="AA219" s="1453"/>
      <c r="AB219" s="1453"/>
      <c r="AC219" s="1453"/>
      <c r="AD219" s="1453"/>
      <c r="AE219" s="1453"/>
      <c r="AF219" s="1453"/>
      <c r="AG219" s="1453"/>
      <c r="AH219" s="1453"/>
      <c r="AI219" s="1453"/>
      <c r="AJ219" s="1453"/>
      <c r="AK219" s="1453"/>
      <c r="AL219" s="1453"/>
      <c r="AM219" s="1453"/>
      <c r="AN219" s="1453"/>
      <c r="AO219" s="1453"/>
      <c r="AP219" s="1453"/>
      <c r="AQ219" s="1453"/>
      <c r="AR219" s="1453"/>
      <c r="AS219" s="1453"/>
      <c r="AT219" s="1453"/>
      <c r="AU219" s="1453"/>
      <c r="AV219" s="1453"/>
      <c r="AW219" s="1453"/>
      <c r="AX219" s="1453"/>
    </row>
    <row r="220" spans="3:50" s="1543" customFormat="1" ht="21.9" customHeight="1" x14ac:dyDescent="0.3">
      <c r="C220" s="1453"/>
      <c r="D220" s="1453"/>
      <c r="E220" s="1453"/>
      <c r="F220" s="1453"/>
      <c r="G220" s="1452"/>
      <c r="H220" s="1453"/>
      <c r="I220" s="1453"/>
      <c r="J220" s="1453"/>
      <c r="K220" s="1453"/>
      <c r="L220" s="1453"/>
      <c r="M220" s="1453"/>
      <c r="N220" s="1453"/>
      <c r="O220" s="1453"/>
      <c r="P220" s="1453"/>
      <c r="Q220" s="1453"/>
      <c r="R220" s="1453"/>
      <c r="S220" s="1453"/>
      <c r="T220" s="1453"/>
      <c r="U220" s="1453"/>
      <c r="V220" s="1453"/>
      <c r="W220" s="1453"/>
      <c r="X220" s="1453"/>
      <c r="Y220" s="1453"/>
      <c r="Z220" s="1453"/>
      <c r="AA220" s="1453"/>
      <c r="AB220" s="1453"/>
      <c r="AC220" s="1453"/>
      <c r="AD220" s="1453"/>
      <c r="AE220" s="1453"/>
      <c r="AF220" s="1453"/>
      <c r="AG220" s="1453"/>
      <c r="AH220" s="1453"/>
      <c r="AI220" s="1453"/>
      <c r="AJ220" s="1453"/>
      <c r="AK220" s="1453"/>
      <c r="AL220" s="1453"/>
      <c r="AM220" s="1453"/>
      <c r="AN220" s="1453"/>
      <c r="AO220" s="1453"/>
      <c r="AP220" s="1453"/>
      <c r="AQ220" s="1453"/>
      <c r="AR220" s="1453"/>
      <c r="AS220" s="1453"/>
      <c r="AT220" s="1453"/>
      <c r="AU220" s="1453"/>
      <c r="AV220" s="1453"/>
      <c r="AW220" s="1453"/>
      <c r="AX220" s="1453"/>
    </row>
    <row r="221" spans="3:50" s="1543" customFormat="1" ht="21.9" customHeight="1" x14ac:dyDescent="0.3">
      <c r="C221" s="1453"/>
      <c r="D221" s="1453"/>
      <c r="E221" s="1453"/>
      <c r="F221" s="1453"/>
      <c r="G221" s="1452"/>
      <c r="H221" s="1453"/>
      <c r="I221" s="1453"/>
      <c r="J221" s="1453"/>
      <c r="K221" s="1453"/>
      <c r="L221" s="1453"/>
      <c r="M221" s="1453"/>
      <c r="N221" s="1453"/>
      <c r="O221" s="1453"/>
      <c r="P221" s="1453"/>
      <c r="Q221" s="1453"/>
      <c r="R221" s="1453"/>
      <c r="S221" s="1453"/>
      <c r="T221" s="1453"/>
      <c r="U221" s="1453"/>
      <c r="V221" s="1453"/>
      <c r="W221" s="1453"/>
      <c r="X221" s="1453"/>
      <c r="Y221" s="1453"/>
      <c r="Z221" s="1453"/>
      <c r="AA221" s="1453"/>
      <c r="AB221" s="1453"/>
      <c r="AC221" s="1453"/>
      <c r="AD221" s="1453"/>
      <c r="AE221" s="1453"/>
      <c r="AF221" s="1453"/>
      <c r="AG221" s="1453"/>
      <c r="AH221" s="1453"/>
      <c r="AI221" s="1453"/>
      <c r="AJ221" s="1453"/>
      <c r="AK221" s="1453"/>
      <c r="AL221" s="1453"/>
      <c r="AM221" s="1453"/>
      <c r="AN221" s="1453"/>
      <c r="AO221" s="1453"/>
      <c r="AP221" s="1453"/>
      <c r="AQ221" s="1453"/>
      <c r="AR221" s="1453"/>
      <c r="AS221" s="1453"/>
      <c r="AT221" s="1453"/>
      <c r="AU221" s="1453"/>
      <c r="AV221" s="1453"/>
      <c r="AW221" s="1453"/>
      <c r="AX221" s="1453"/>
    </row>
    <row r="222" spans="3:50" s="1543" customFormat="1" ht="21.9" customHeight="1" x14ac:dyDescent="0.3">
      <c r="C222" s="1453"/>
      <c r="D222" s="1453"/>
      <c r="E222" s="1453"/>
      <c r="F222" s="1453"/>
      <c r="G222" s="1452"/>
      <c r="H222" s="1453"/>
      <c r="I222" s="1453"/>
      <c r="J222" s="1453"/>
      <c r="K222" s="1453"/>
      <c r="L222" s="1453"/>
      <c r="M222" s="1453"/>
      <c r="N222" s="1453"/>
      <c r="O222" s="1453"/>
      <c r="P222" s="1453"/>
      <c r="Q222" s="1453"/>
      <c r="R222" s="1453"/>
      <c r="S222" s="1453"/>
      <c r="T222" s="1453"/>
      <c r="U222" s="1453"/>
      <c r="V222" s="1453"/>
      <c r="W222" s="1453"/>
      <c r="X222" s="1453"/>
      <c r="Y222" s="1453"/>
      <c r="Z222" s="1453"/>
      <c r="AA222" s="1453"/>
      <c r="AB222" s="1453"/>
      <c r="AC222" s="1453"/>
      <c r="AD222" s="1453"/>
      <c r="AE222" s="1453"/>
      <c r="AF222" s="1453"/>
      <c r="AG222" s="1453"/>
      <c r="AH222" s="1453"/>
      <c r="AI222" s="1453"/>
      <c r="AJ222" s="1453"/>
      <c r="AK222" s="1453"/>
      <c r="AL222" s="1453"/>
      <c r="AM222" s="1453"/>
      <c r="AN222" s="1453"/>
      <c r="AO222" s="1453"/>
      <c r="AP222" s="1453"/>
      <c r="AQ222" s="1453"/>
      <c r="AR222" s="1453"/>
      <c r="AS222" s="1453"/>
      <c r="AT222" s="1453"/>
      <c r="AU222" s="1453"/>
      <c r="AV222" s="1453"/>
      <c r="AW222" s="1453"/>
      <c r="AX222" s="1453"/>
    </row>
    <row r="223" spans="3:50" s="1543" customFormat="1" ht="21.9" customHeight="1" x14ac:dyDescent="0.3">
      <c r="C223" s="1453"/>
      <c r="D223" s="1453"/>
      <c r="E223" s="1453"/>
      <c r="F223" s="1453"/>
      <c r="G223" s="1452"/>
      <c r="H223" s="1453"/>
      <c r="I223" s="1453"/>
      <c r="J223" s="1453"/>
      <c r="K223" s="1453"/>
      <c r="L223" s="1453"/>
      <c r="M223" s="1453"/>
      <c r="N223" s="1453"/>
      <c r="O223" s="1453"/>
      <c r="P223" s="1453"/>
      <c r="Q223" s="1453"/>
      <c r="R223" s="1453"/>
      <c r="S223" s="1453"/>
      <c r="T223" s="1453"/>
      <c r="U223" s="1453"/>
      <c r="V223" s="1453"/>
      <c r="W223" s="1453"/>
      <c r="X223" s="1453"/>
      <c r="Y223" s="1453"/>
      <c r="Z223" s="1453"/>
      <c r="AA223" s="1453"/>
      <c r="AB223" s="1453"/>
      <c r="AC223" s="1453"/>
      <c r="AD223" s="1453"/>
      <c r="AE223" s="1453"/>
      <c r="AF223" s="1453"/>
      <c r="AG223" s="1453"/>
      <c r="AH223" s="1453"/>
      <c r="AI223" s="1453"/>
      <c r="AJ223" s="1453"/>
      <c r="AK223" s="1453"/>
      <c r="AL223" s="1453"/>
      <c r="AM223" s="1453"/>
      <c r="AN223" s="1453"/>
      <c r="AO223" s="1453"/>
      <c r="AP223" s="1453"/>
      <c r="AQ223" s="1453"/>
      <c r="AR223" s="1453"/>
      <c r="AS223" s="1453"/>
      <c r="AT223" s="1453"/>
      <c r="AU223" s="1453"/>
      <c r="AV223" s="1453"/>
      <c r="AW223" s="1453"/>
      <c r="AX223" s="1453"/>
    </row>
    <row r="224" spans="3:50" s="1543" customFormat="1" ht="21.9" customHeight="1" x14ac:dyDescent="0.3">
      <c r="C224" s="1453"/>
      <c r="D224" s="1453"/>
      <c r="E224" s="1453"/>
      <c r="F224" s="1453"/>
      <c r="G224" s="1452"/>
      <c r="H224" s="1453"/>
      <c r="I224" s="1453"/>
      <c r="J224" s="1453"/>
      <c r="K224" s="1453"/>
      <c r="L224" s="1453"/>
      <c r="M224" s="1453"/>
      <c r="N224" s="1453"/>
      <c r="O224" s="1453"/>
      <c r="P224" s="1453"/>
      <c r="Q224" s="1453"/>
      <c r="R224" s="1453"/>
      <c r="S224" s="1453"/>
      <c r="T224" s="1453"/>
      <c r="U224" s="1453"/>
      <c r="V224" s="1453"/>
      <c r="W224" s="1453"/>
      <c r="X224" s="1453"/>
      <c r="Y224" s="1453"/>
      <c r="Z224" s="1453"/>
      <c r="AA224" s="1453"/>
      <c r="AB224" s="1453"/>
      <c r="AC224" s="1453"/>
      <c r="AD224" s="1453"/>
      <c r="AE224" s="1453"/>
      <c r="AF224" s="1453"/>
      <c r="AG224" s="1453"/>
      <c r="AH224" s="1453"/>
      <c r="AI224" s="1453"/>
      <c r="AJ224" s="1453"/>
      <c r="AK224" s="1453"/>
      <c r="AL224" s="1453"/>
      <c r="AM224" s="1453"/>
      <c r="AN224" s="1453"/>
      <c r="AO224" s="1453"/>
      <c r="AP224" s="1453"/>
      <c r="AQ224" s="1453"/>
      <c r="AR224" s="1453"/>
      <c r="AS224" s="1453"/>
      <c r="AT224" s="1453"/>
      <c r="AU224" s="1453"/>
      <c r="AV224" s="1453"/>
      <c r="AW224" s="1453"/>
      <c r="AX224" s="1453"/>
    </row>
    <row r="225" spans="3:50" s="1543" customFormat="1" ht="21.9" customHeight="1" x14ac:dyDescent="0.3">
      <c r="C225" s="1453"/>
      <c r="D225" s="1453"/>
      <c r="E225" s="1453"/>
      <c r="F225" s="1453"/>
      <c r="G225" s="1452"/>
      <c r="H225" s="1453"/>
      <c r="I225" s="1453"/>
      <c r="J225" s="1453"/>
      <c r="K225" s="1453"/>
      <c r="L225" s="1453"/>
      <c r="M225" s="1453"/>
      <c r="N225" s="1453"/>
      <c r="O225" s="1453"/>
      <c r="P225" s="1453"/>
      <c r="Q225" s="1453"/>
      <c r="R225" s="1453"/>
      <c r="S225" s="1453"/>
      <c r="T225" s="1453"/>
      <c r="U225" s="1453"/>
      <c r="V225" s="1453"/>
      <c r="W225" s="1453"/>
      <c r="X225" s="1453"/>
      <c r="Y225" s="1453"/>
      <c r="Z225" s="1453"/>
      <c r="AA225" s="1453"/>
      <c r="AB225" s="1453"/>
      <c r="AC225" s="1453"/>
      <c r="AD225" s="1453"/>
      <c r="AE225" s="1453"/>
      <c r="AF225" s="1453"/>
      <c r="AG225" s="1453"/>
      <c r="AH225" s="1453"/>
      <c r="AI225" s="1453"/>
      <c r="AJ225" s="1453"/>
      <c r="AK225" s="1453"/>
      <c r="AL225" s="1453"/>
      <c r="AM225" s="1453"/>
      <c r="AN225" s="1453"/>
      <c r="AO225" s="1453"/>
      <c r="AP225" s="1453"/>
      <c r="AQ225" s="1453"/>
      <c r="AR225" s="1453"/>
      <c r="AS225" s="1453"/>
      <c r="AT225" s="1453"/>
      <c r="AU225" s="1453"/>
      <c r="AV225" s="1453"/>
      <c r="AW225" s="1453"/>
      <c r="AX225" s="1453"/>
    </row>
    <row r="226" spans="3:50" s="1543" customFormat="1" ht="21.9" customHeight="1" x14ac:dyDescent="0.3">
      <c r="C226" s="1453"/>
      <c r="D226" s="1453"/>
      <c r="E226" s="1453"/>
      <c r="F226" s="1453"/>
      <c r="G226" s="1452"/>
      <c r="H226" s="1453"/>
      <c r="I226" s="1453"/>
      <c r="J226" s="1453"/>
      <c r="K226" s="1453"/>
      <c r="L226" s="1453"/>
      <c r="M226" s="1453"/>
      <c r="N226" s="1453"/>
      <c r="O226" s="1453"/>
      <c r="P226" s="1453"/>
      <c r="Q226" s="1453"/>
      <c r="R226" s="1453"/>
      <c r="S226" s="1453"/>
      <c r="T226" s="1453"/>
      <c r="U226" s="1453"/>
      <c r="V226" s="1453"/>
      <c r="W226" s="1453"/>
      <c r="X226" s="1453"/>
      <c r="Y226" s="1453"/>
      <c r="Z226" s="1453"/>
      <c r="AA226" s="1453"/>
      <c r="AB226" s="1453"/>
      <c r="AC226" s="1453"/>
      <c r="AD226" s="1453"/>
      <c r="AE226" s="1453"/>
      <c r="AF226" s="1453"/>
      <c r="AG226" s="1453"/>
      <c r="AH226" s="1453"/>
      <c r="AI226" s="1453"/>
      <c r="AJ226" s="1453"/>
      <c r="AK226" s="1453"/>
      <c r="AL226" s="1453"/>
      <c r="AM226" s="1453"/>
      <c r="AN226" s="1453"/>
      <c r="AO226" s="1453"/>
      <c r="AP226" s="1453"/>
      <c r="AQ226" s="1453"/>
      <c r="AR226" s="1453"/>
      <c r="AS226" s="1453"/>
      <c r="AT226" s="1453"/>
      <c r="AU226" s="1453"/>
      <c r="AV226" s="1453"/>
      <c r="AW226" s="1453"/>
      <c r="AX226" s="1453"/>
    </row>
    <row r="227" spans="3:50" s="1543" customFormat="1" ht="21.9" customHeight="1" x14ac:dyDescent="0.3">
      <c r="C227" s="1453"/>
      <c r="D227" s="1453"/>
      <c r="E227" s="1453"/>
      <c r="F227" s="1453"/>
      <c r="G227" s="1452"/>
      <c r="H227" s="1453"/>
      <c r="I227" s="1453"/>
      <c r="J227" s="1453"/>
      <c r="K227" s="1453"/>
      <c r="L227" s="1453"/>
      <c r="M227" s="1453"/>
      <c r="N227" s="1453"/>
      <c r="O227" s="1453"/>
      <c r="P227" s="1453"/>
      <c r="Q227" s="1453"/>
      <c r="R227" s="1453"/>
      <c r="S227" s="1453"/>
      <c r="T227" s="1453"/>
      <c r="U227" s="1453"/>
      <c r="V227" s="1453"/>
      <c r="W227" s="1453"/>
      <c r="X227" s="1453"/>
      <c r="Y227" s="1453"/>
      <c r="Z227" s="1453"/>
      <c r="AA227" s="1453"/>
      <c r="AB227" s="1453"/>
      <c r="AC227" s="1453"/>
      <c r="AD227" s="1453"/>
      <c r="AE227" s="1453"/>
      <c r="AF227" s="1453"/>
      <c r="AG227" s="1453"/>
      <c r="AH227" s="1453"/>
      <c r="AI227" s="1453"/>
      <c r="AJ227" s="1453"/>
      <c r="AK227" s="1453"/>
      <c r="AL227" s="1453"/>
      <c r="AM227" s="1453"/>
      <c r="AN227" s="1453"/>
      <c r="AO227" s="1453"/>
      <c r="AP227" s="1453"/>
      <c r="AQ227" s="1453"/>
      <c r="AR227" s="1453"/>
      <c r="AS227" s="1453"/>
      <c r="AT227" s="1453"/>
      <c r="AU227" s="1453"/>
      <c r="AV227" s="1453"/>
      <c r="AW227" s="1453"/>
      <c r="AX227" s="1453"/>
    </row>
    <row r="228" spans="3:50" s="1543" customFormat="1" ht="21.9" customHeight="1" x14ac:dyDescent="0.3">
      <c r="C228" s="1453"/>
      <c r="D228" s="1453"/>
      <c r="E228" s="1453"/>
      <c r="F228" s="1453"/>
      <c r="G228" s="1452"/>
      <c r="H228" s="1453"/>
      <c r="I228" s="1453"/>
      <c r="J228" s="1453"/>
      <c r="K228" s="1453"/>
      <c r="L228" s="1453"/>
      <c r="M228" s="1453"/>
      <c r="N228" s="1453"/>
      <c r="O228" s="1453"/>
      <c r="P228" s="1453"/>
      <c r="Q228" s="1453"/>
      <c r="R228" s="1453"/>
      <c r="S228" s="1453"/>
      <c r="T228" s="1453"/>
      <c r="U228" s="1453"/>
      <c r="V228" s="1453"/>
      <c r="W228" s="1453"/>
      <c r="X228" s="1453"/>
      <c r="Y228" s="1453"/>
      <c r="Z228" s="1453"/>
      <c r="AA228" s="1453"/>
      <c r="AB228" s="1453"/>
      <c r="AC228" s="1453"/>
      <c r="AD228" s="1453"/>
      <c r="AE228" s="1453"/>
      <c r="AF228" s="1453"/>
      <c r="AG228" s="1453"/>
      <c r="AH228" s="1453"/>
      <c r="AI228" s="1453"/>
      <c r="AJ228" s="1453"/>
      <c r="AK228" s="1453"/>
      <c r="AL228" s="1453"/>
      <c r="AM228" s="1453"/>
      <c r="AN228" s="1453"/>
      <c r="AO228" s="1453"/>
      <c r="AP228" s="1453"/>
      <c r="AQ228" s="1453"/>
      <c r="AR228" s="1453"/>
      <c r="AS228" s="1453"/>
      <c r="AT228" s="1453"/>
      <c r="AU228" s="1453"/>
      <c r="AV228" s="1453"/>
      <c r="AW228" s="1453"/>
      <c r="AX228" s="1453"/>
    </row>
    <row r="229" spans="3:50" s="1543" customFormat="1" ht="21.9" customHeight="1" x14ac:dyDescent="0.3">
      <c r="C229" s="1453"/>
      <c r="D229" s="1453"/>
      <c r="E229" s="1453"/>
      <c r="F229" s="1453"/>
      <c r="G229" s="1452"/>
      <c r="H229" s="1453"/>
      <c r="I229" s="1453"/>
      <c r="J229" s="1453"/>
      <c r="K229" s="1453"/>
      <c r="L229" s="1453"/>
      <c r="M229" s="1453"/>
      <c r="N229" s="1453"/>
      <c r="O229" s="1453"/>
      <c r="P229" s="1453"/>
      <c r="Q229" s="1453"/>
      <c r="R229" s="1453"/>
      <c r="S229" s="1453"/>
      <c r="T229" s="1453"/>
      <c r="U229" s="1453"/>
      <c r="V229" s="1453"/>
      <c r="W229" s="1453"/>
      <c r="X229" s="1453"/>
      <c r="Y229" s="1453"/>
      <c r="Z229" s="1453"/>
      <c r="AA229" s="1453"/>
      <c r="AB229" s="1453"/>
      <c r="AC229" s="1453"/>
      <c r="AD229" s="1453"/>
      <c r="AE229" s="1453"/>
      <c r="AF229" s="1453"/>
      <c r="AG229" s="1453"/>
      <c r="AH229" s="1453"/>
      <c r="AI229" s="1453"/>
      <c r="AJ229" s="1453"/>
      <c r="AK229" s="1453"/>
      <c r="AL229" s="1453"/>
      <c r="AM229" s="1453"/>
      <c r="AN229" s="1453"/>
      <c r="AO229" s="1453"/>
      <c r="AP229" s="1453"/>
      <c r="AQ229" s="1453"/>
      <c r="AR229" s="1453"/>
      <c r="AS229" s="1453"/>
      <c r="AT229" s="1453"/>
      <c r="AU229" s="1453"/>
      <c r="AV229" s="1453"/>
      <c r="AW229" s="1453"/>
      <c r="AX229" s="1453"/>
    </row>
    <row r="230" spans="3:50" s="1543" customFormat="1" ht="21.9" customHeight="1" x14ac:dyDescent="0.3">
      <c r="C230" s="1453"/>
      <c r="D230" s="1453"/>
      <c r="E230" s="1453"/>
      <c r="F230" s="1453"/>
      <c r="G230" s="1452"/>
      <c r="H230" s="1453"/>
      <c r="I230" s="1453"/>
      <c r="J230" s="1453"/>
      <c r="K230" s="1453"/>
      <c r="L230" s="1453"/>
      <c r="M230" s="1453"/>
      <c r="N230" s="1453"/>
      <c r="O230" s="1453"/>
      <c r="P230" s="1453"/>
      <c r="Q230" s="1453"/>
      <c r="R230" s="1453"/>
      <c r="S230" s="1453"/>
      <c r="T230" s="1453"/>
      <c r="U230" s="1453"/>
      <c r="V230" s="1453"/>
      <c r="W230" s="1453"/>
      <c r="X230" s="1453"/>
      <c r="Y230" s="1453"/>
      <c r="Z230" s="1453"/>
      <c r="AA230" s="1453"/>
      <c r="AB230" s="1453"/>
      <c r="AC230" s="1453"/>
      <c r="AD230" s="1453"/>
      <c r="AE230" s="1453"/>
      <c r="AF230" s="1453"/>
      <c r="AG230" s="1453"/>
      <c r="AH230" s="1453"/>
      <c r="AI230" s="1453"/>
      <c r="AJ230" s="1453"/>
      <c r="AK230" s="1453"/>
      <c r="AL230" s="1453"/>
      <c r="AM230" s="1453"/>
      <c r="AN230" s="1453"/>
      <c r="AO230" s="1453"/>
      <c r="AP230" s="1453"/>
      <c r="AQ230" s="1453"/>
      <c r="AR230" s="1453"/>
      <c r="AS230" s="1453"/>
      <c r="AT230" s="1453"/>
      <c r="AU230" s="1453"/>
      <c r="AV230" s="1453"/>
      <c r="AW230" s="1453"/>
      <c r="AX230" s="1453"/>
    </row>
    <row r="231" spans="3:50" s="1543" customFormat="1" ht="21.9" customHeight="1" x14ac:dyDescent="0.3">
      <c r="C231" s="1453"/>
      <c r="D231" s="1453"/>
      <c r="E231" s="1453"/>
      <c r="F231" s="1453"/>
      <c r="G231" s="1452"/>
      <c r="H231" s="1453"/>
      <c r="I231" s="1453"/>
      <c r="J231" s="1453"/>
      <c r="K231" s="1453"/>
      <c r="L231" s="1453"/>
      <c r="M231" s="1453"/>
      <c r="N231" s="1453"/>
      <c r="O231" s="1453"/>
      <c r="P231" s="1453"/>
      <c r="Q231" s="1453"/>
      <c r="R231" s="1453"/>
      <c r="S231" s="1453"/>
      <c r="T231" s="1453"/>
      <c r="U231" s="1453"/>
      <c r="V231" s="1453"/>
      <c r="W231" s="1453"/>
      <c r="X231" s="1453"/>
      <c r="Y231" s="1453"/>
      <c r="Z231" s="1453"/>
      <c r="AA231" s="1453"/>
      <c r="AB231" s="1453"/>
      <c r="AC231" s="1453"/>
      <c r="AD231" s="1453"/>
      <c r="AE231" s="1453"/>
      <c r="AF231" s="1453"/>
      <c r="AG231" s="1453"/>
      <c r="AH231" s="1453"/>
      <c r="AI231" s="1453"/>
      <c r="AJ231" s="1453"/>
      <c r="AK231" s="1453"/>
      <c r="AL231" s="1453"/>
      <c r="AM231" s="1453"/>
      <c r="AN231" s="1453"/>
      <c r="AO231" s="1453"/>
      <c r="AP231" s="1453"/>
      <c r="AQ231" s="1453"/>
      <c r="AR231" s="1453"/>
      <c r="AS231" s="1453"/>
      <c r="AT231" s="1453"/>
      <c r="AU231" s="1453"/>
      <c r="AV231" s="1453"/>
      <c r="AW231" s="1453"/>
      <c r="AX231" s="1453"/>
    </row>
    <row r="232" spans="3:50" s="1543" customFormat="1" ht="21.9" customHeight="1" x14ac:dyDescent="0.3">
      <c r="C232" s="1453"/>
      <c r="D232" s="1453"/>
      <c r="E232" s="1453"/>
      <c r="F232" s="1453"/>
      <c r="G232" s="1452"/>
      <c r="H232" s="1453"/>
      <c r="I232" s="1453"/>
      <c r="J232" s="1453"/>
      <c r="K232" s="1453"/>
      <c r="L232" s="1453"/>
      <c r="M232" s="1453"/>
      <c r="N232" s="1453"/>
      <c r="O232" s="1453"/>
      <c r="P232" s="1453"/>
      <c r="Q232" s="1453"/>
      <c r="R232" s="1453"/>
      <c r="S232" s="1453"/>
      <c r="T232" s="1453"/>
      <c r="U232" s="1453"/>
      <c r="V232" s="1453"/>
      <c r="W232" s="1453"/>
      <c r="X232" s="1453"/>
      <c r="Y232" s="1453"/>
      <c r="Z232" s="1453"/>
      <c r="AA232" s="1453"/>
      <c r="AB232" s="1453"/>
      <c r="AC232" s="1453"/>
      <c r="AD232" s="1453"/>
      <c r="AE232" s="1453"/>
      <c r="AF232" s="1453"/>
      <c r="AG232" s="1453"/>
      <c r="AH232" s="1453"/>
      <c r="AI232" s="1453"/>
      <c r="AJ232" s="1453"/>
      <c r="AK232" s="1453"/>
      <c r="AL232" s="1453"/>
      <c r="AM232" s="1453"/>
      <c r="AN232" s="1453"/>
      <c r="AO232" s="1453"/>
      <c r="AP232" s="1453"/>
      <c r="AQ232" s="1453"/>
      <c r="AR232" s="1453"/>
      <c r="AS232" s="1453"/>
      <c r="AT232" s="1453"/>
      <c r="AU232" s="1453"/>
      <c r="AV232" s="1453"/>
      <c r="AW232" s="1453"/>
      <c r="AX232" s="1453"/>
    </row>
    <row r="233" spans="3:50" s="1543" customFormat="1" ht="21.9" customHeight="1" x14ac:dyDescent="0.3">
      <c r="C233" s="1453"/>
      <c r="D233" s="1453"/>
      <c r="E233" s="1453"/>
      <c r="F233" s="1453"/>
      <c r="G233" s="1452"/>
      <c r="H233" s="1453"/>
      <c r="I233" s="1453"/>
      <c r="J233" s="1453"/>
      <c r="K233" s="1453"/>
      <c r="L233" s="1453"/>
      <c r="M233" s="1453"/>
      <c r="N233" s="1453"/>
      <c r="O233" s="1453"/>
      <c r="P233" s="1453"/>
      <c r="Q233" s="1453"/>
      <c r="R233" s="1453"/>
      <c r="S233" s="1453"/>
      <c r="T233" s="1453"/>
      <c r="U233" s="1453"/>
      <c r="V233" s="1453"/>
      <c r="W233" s="1453"/>
      <c r="X233" s="1453"/>
      <c r="Y233" s="1453"/>
      <c r="Z233" s="1453"/>
      <c r="AA233" s="1453"/>
      <c r="AB233" s="1453"/>
      <c r="AC233" s="1453"/>
      <c r="AD233" s="1453"/>
      <c r="AE233" s="1453"/>
      <c r="AF233" s="1453"/>
      <c r="AG233" s="1453"/>
      <c r="AH233" s="1453"/>
      <c r="AI233" s="1453"/>
      <c r="AJ233" s="1453"/>
      <c r="AK233" s="1453"/>
      <c r="AL233" s="1453"/>
      <c r="AM233" s="1453"/>
      <c r="AN233" s="1453"/>
      <c r="AO233" s="1453"/>
      <c r="AP233" s="1453"/>
      <c r="AQ233" s="1453"/>
      <c r="AR233" s="1453"/>
      <c r="AS233" s="1453"/>
      <c r="AT233" s="1453"/>
      <c r="AU233" s="1453"/>
      <c r="AV233" s="1453"/>
      <c r="AW233" s="1453"/>
      <c r="AX233" s="1453"/>
    </row>
    <row r="234" spans="3:50" s="1543" customFormat="1" ht="21.9" customHeight="1" x14ac:dyDescent="0.3">
      <c r="C234" s="1453"/>
      <c r="D234" s="1453"/>
      <c r="E234" s="1453"/>
      <c r="F234" s="1453"/>
      <c r="G234" s="1452"/>
      <c r="H234" s="1453"/>
      <c r="I234" s="1453"/>
      <c r="J234" s="1453"/>
      <c r="K234" s="1453"/>
      <c r="L234" s="1453"/>
      <c r="M234" s="1453"/>
      <c r="N234" s="1453"/>
      <c r="O234" s="1453"/>
      <c r="P234" s="1453"/>
      <c r="Q234" s="1453"/>
      <c r="R234" s="1453"/>
      <c r="S234" s="1453"/>
      <c r="T234" s="1453"/>
      <c r="U234" s="1453"/>
      <c r="V234" s="1453"/>
      <c r="W234" s="1453"/>
      <c r="X234" s="1453"/>
      <c r="Y234" s="1453"/>
      <c r="Z234" s="1453"/>
      <c r="AA234" s="1453"/>
      <c r="AB234" s="1453"/>
      <c r="AC234" s="1453"/>
      <c r="AD234" s="1453"/>
      <c r="AE234" s="1453"/>
      <c r="AF234" s="1453"/>
      <c r="AG234" s="1453"/>
      <c r="AH234" s="1453"/>
      <c r="AI234" s="1453"/>
      <c r="AJ234" s="1453"/>
      <c r="AK234" s="1453"/>
      <c r="AL234" s="1453"/>
      <c r="AM234" s="1453"/>
      <c r="AN234" s="1453"/>
      <c r="AO234" s="1453"/>
      <c r="AP234" s="1453"/>
      <c r="AQ234" s="1453"/>
      <c r="AR234" s="1453"/>
      <c r="AS234" s="1453"/>
      <c r="AT234" s="1453"/>
      <c r="AU234" s="1453"/>
      <c r="AV234" s="1453"/>
      <c r="AW234" s="1453"/>
      <c r="AX234" s="1453"/>
    </row>
    <row r="235" spans="3:50" s="1543" customFormat="1" ht="21.9" customHeight="1" x14ac:dyDescent="0.3">
      <c r="C235" s="1453"/>
      <c r="D235" s="1453"/>
      <c r="E235" s="1453"/>
      <c r="F235" s="1453"/>
      <c r="G235" s="1452"/>
      <c r="H235" s="1453"/>
      <c r="I235" s="1453"/>
      <c r="J235" s="1453"/>
      <c r="K235" s="1453"/>
      <c r="L235" s="1453"/>
      <c r="M235" s="1453"/>
      <c r="N235" s="1453"/>
      <c r="O235" s="1453"/>
      <c r="P235" s="1453"/>
      <c r="Q235" s="1453"/>
      <c r="R235" s="1453"/>
      <c r="S235" s="1453"/>
      <c r="T235" s="1453"/>
      <c r="U235" s="1453"/>
      <c r="V235" s="1453"/>
      <c r="W235" s="1453"/>
      <c r="X235" s="1453"/>
      <c r="Y235" s="1453"/>
      <c r="Z235" s="1453"/>
      <c r="AA235" s="1453"/>
      <c r="AB235" s="1453"/>
      <c r="AC235" s="1453"/>
      <c r="AD235" s="1453"/>
      <c r="AE235" s="1453"/>
      <c r="AF235" s="1453"/>
      <c r="AG235" s="1453"/>
      <c r="AH235" s="1453"/>
      <c r="AI235" s="1453"/>
      <c r="AJ235" s="1453"/>
      <c r="AK235" s="1453"/>
      <c r="AL235" s="1453"/>
      <c r="AM235" s="1453"/>
      <c r="AN235" s="1453"/>
      <c r="AO235" s="1453"/>
      <c r="AP235" s="1453"/>
      <c r="AQ235" s="1453"/>
      <c r="AR235" s="1453"/>
      <c r="AS235" s="1453"/>
      <c r="AT235" s="1453"/>
      <c r="AU235" s="1453"/>
      <c r="AV235" s="1453"/>
      <c r="AW235" s="1453"/>
      <c r="AX235" s="1453"/>
    </row>
    <row r="236" spans="3:50" s="1543" customFormat="1" ht="21.9" customHeight="1" x14ac:dyDescent="0.3">
      <c r="C236" s="1453"/>
      <c r="D236" s="1453"/>
      <c r="E236" s="1453"/>
      <c r="F236" s="1453"/>
      <c r="G236" s="1452"/>
      <c r="H236" s="1453"/>
      <c r="I236" s="1453"/>
      <c r="J236" s="1453"/>
      <c r="K236" s="1453"/>
      <c r="L236" s="1453"/>
      <c r="M236" s="1453"/>
      <c r="N236" s="1453"/>
      <c r="O236" s="1453"/>
      <c r="P236" s="1453"/>
      <c r="Q236" s="1453"/>
      <c r="R236" s="1453"/>
      <c r="S236" s="1453"/>
      <c r="T236" s="1453"/>
      <c r="U236" s="1453"/>
      <c r="V236" s="1453"/>
      <c r="W236" s="1453"/>
      <c r="X236" s="1453"/>
      <c r="Y236" s="1453"/>
      <c r="Z236" s="1453"/>
      <c r="AA236" s="1453"/>
      <c r="AB236" s="1453"/>
      <c r="AC236" s="1453"/>
      <c r="AD236" s="1453"/>
      <c r="AE236" s="1453"/>
      <c r="AF236" s="1453"/>
      <c r="AG236" s="1453"/>
      <c r="AH236" s="1453"/>
      <c r="AI236" s="1453"/>
      <c r="AJ236" s="1453"/>
      <c r="AK236" s="1453"/>
      <c r="AL236" s="1453"/>
      <c r="AM236" s="1453"/>
      <c r="AN236" s="1453"/>
      <c r="AO236" s="1453"/>
      <c r="AP236" s="1453"/>
      <c r="AQ236" s="1453"/>
      <c r="AR236" s="1453"/>
      <c r="AS236" s="1453"/>
      <c r="AT236" s="1453"/>
      <c r="AU236" s="1453"/>
      <c r="AV236" s="1453"/>
      <c r="AW236" s="1453"/>
      <c r="AX236" s="1453"/>
    </row>
    <row r="237" spans="3:50" s="1543" customFormat="1" ht="21.9" customHeight="1" x14ac:dyDescent="0.3">
      <c r="C237" s="1453"/>
      <c r="D237" s="1453"/>
      <c r="E237" s="1453"/>
      <c r="F237" s="1453"/>
      <c r="G237" s="1452"/>
      <c r="H237" s="1453"/>
      <c r="I237" s="1453"/>
      <c r="J237" s="1453"/>
      <c r="K237" s="1453"/>
      <c r="L237" s="1453"/>
      <c r="M237" s="1453"/>
      <c r="N237" s="1453"/>
      <c r="O237" s="1453"/>
      <c r="P237" s="1453"/>
      <c r="Q237" s="1453"/>
      <c r="R237" s="1453"/>
      <c r="S237" s="1453"/>
      <c r="T237" s="1453"/>
      <c r="U237" s="1453"/>
      <c r="V237" s="1453"/>
      <c r="W237" s="1453"/>
      <c r="X237" s="1453"/>
      <c r="Y237" s="1453"/>
      <c r="Z237" s="1453"/>
      <c r="AA237" s="1453"/>
      <c r="AB237" s="1453"/>
      <c r="AC237" s="1453"/>
      <c r="AD237" s="1453"/>
      <c r="AE237" s="1453"/>
      <c r="AF237" s="1453"/>
      <c r="AG237" s="1453"/>
      <c r="AH237" s="1453"/>
      <c r="AI237" s="1453"/>
      <c r="AJ237" s="1453"/>
      <c r="AK237" s="1453"/>
      <c r="AL237" s="1453"/>
      <c r="AM237" s="1453"/>
      <c r="AN237" s="1453"/>
      <c r="AO237" s="1453"/>
      <c r="AP237" s="1453"/>
      <c r="AQ237" s="1453"/>
      <c r="AR237" s="1453"/>
      <c r="AS237" s="1453"/>
      <c r="AT237" s="1453"/>
      <c r="AU237" s="1453"/>
      <c r="AV237" s="1453"/>
      <c r="AW237" s="1453"/>
      <c r="AX237" s="1453"/>
    </row>
    <row r="238" spans="3:50" s="1543" customFormat="1" ht="21.9" customHeight="1" x14ac:dyDescent="0.3">
      <c r="C238" s="1453"/>
      <c r="D238" s="1453"/>
      <c r="E238" s="1453"/>
      <c r="F238" s="1453"/>
      <c r="G238" s="1452"/>
      <c r="H238" s="1453"/>
      <c r="I238" s="1453"/>
      <c r="J238" s="1453"/>
      <c r="K238" s="1453"/>
      <c r="L238" s="1453"/>
      <c r="M238" s="1453"/>
      <c r="N238" s="1453"/>
      <c r="O238" s="1453"/>
      <c r="P238" s="1453"/>
      <c r="Q238" s="1453"/>
      <c r="R238" s="1453"/>
      <c r="S238" s="1453"/>
      <c r="T238" s="1453"/>
      <c r="U238" s="1453"/>
      <c r="V238" s="1453"/>
      <c r="W238" s="1453"/>
      <c r="X238" s="1453"/>
      <c r="Y238" s="1453"/>
      <c r="Z238" s="1453"/>
      <c r="AA238" s="1453"/>
      <c r="AB238" s="1453"/>
      <c r="AC238" s="1453"/>
      <c r="AD238" s="1453"/>
      <c r="AE238" s="1453"/>
      <c r="AF238" s="1453"/>
      <c r="AG238" s="1453"/>
      <c r="AH238" s="1453"/>
      <c r="AI238" s="1453"/>
      <c r="AJ238" s="1453"/>
      <c r="AK238" s="1453"/>
      <c r="AL238" s="1453"/>
      <c r="AM238" s="1453"/>
      <c r="AN238" s="1453"/>
      <c r="AO238" s="1453"/>
      <c r="AP238" s="1453"/>
      <c r="AQ238" s="1453"/>
      <c r="AR238" s="1453"/>
      <c r="AS238" s="1453"/>
      <c r="AT238" s="1453"/>
      <c r="AU238" s="1453"/>
      <c r="AV238" s="1453"/>
      <c r="AW238" s="1453"/>
      <c r="AX238" s="1453"/>
    </row>
    <row r="239" spans="3:50" s="1543" customFormat="1" ht="21.9" customHeight="1" x14ac:dyDescent="0.3">
      <c r="C239" s="1453"/>
      <c r="D239" s="1453"/>
      <c r="E239" s="1453"/>
      <c r="F239" s="1453"/>
      <c r="G239" s="1452"/>
      <c r="H239" s="1453"/>
      <c r="I239" s="1453"/>
      <c r="J239" s="1453"/>
      <c r="K239" s="1453"/>
      <c r="L239" s="1453"/>
      <c r="M239" s="1453"/>
      <c r="N239" s="1453"/>
      <c r="O239" s="1453"/>
      <c r="P239" s="1453"/>
      <c r="Q239" s="1453"/>
      <c r="R239" s="1453"/>
      <c r="S239" s="1453"/>
      <c r="T239" s="1453"/>
      <c r="U239" s="1453"/>
      <c r="V239" s="1453"/>
      <c r="W239" s="1453"/>
      <c r="X239" s="1453"/>
      <c r="Y239" s="1453"/>
      <c r="Z239" s="1453"/>
      <c r="AA239" s="1453"/>
      <c r="AB239" s="1453"/>
      <c r="AC239" s="1453"/>
      <c r="AD239" s="1453"/>
      <c r="AE239" s="1453"/>
      <c r="AF239" s="1453"/>
      <c r="AG239" s="1453"/>
      <c r="AH239" s="1453"/>
      <c r="AI239" s="1453"/>
      <c r="AJ239" s="1453"/>
      <c r="AK239" s="1453"/>
      <c r="AL239" s="1453"/>
      <c r="AM239" s="1453"/>
      <c r="AN239" s="1453"/>
      <c r="AO239" s="1453"/>
      <c r="AP239" s="1453"/>
      <c r="AQ239" s="1453"/>
      <c r="AR239" s="1453"/>
      <c r="AS239" s="1453"/>
      <c r="AT239" s="1453"/>
      <c r="AU239" s="1453"/>
      <c r="AV239" s="1453"/>
      <c r="AW239" s="1453"/>
      <c r="AX239" s="1453"/>
    </row>
    <row r="240" spans="3:50" s="1543" customFormat="1" ht="21.9" customHeight="1" x14ac:dyDescent="0.3">
      <c r="C240" s="1453"/>
      <c r="D240" s="1453"/>
      <c r="E240" s="1453"/>
      <c r="F240" s="1453"/>
      <c r="G240" s="1452"/>
      <c r="H240" s="1453"/>
      <c r="I240" s="1453"/>
      <c r="J240" s="1453"/>
      <c r="K240" s="1453"/>
      <c r="L240" s="1453"/>
      <c r="M240" s="1453"/>
      <c r="N240" s="1453"/>
      <c r="O240" s="1453"/>
      <c r="P240" s="1453"/>
      <c r="Q240" s="1453"/>
      <c r="R240" s="1453"/>
      <c r="S240" s="1453"/>
      <c r="T240" s="1453"/>
      <c r="U240" s="1453"/>
      <c r="V240" s="1453"/>
      <c r="W240" s="1453"/>
      <c r="X240" s="1453"/>
      <c r="Y240" s="1453"/>
      <c r="Z240" s="1453"/>
      <c r="AA240" s="1453"/>
      <c r="AB240" s="1453"/>
      <c r="AC240" s="1453"/>
      <c r="AD240" s="1453"/>
      <c r="AE240" s="1453"/>
      <c r="AF240" s="1453"/>
      <c r="AG240" s="1453"/>
      <c r="AH240" s="1453"/>
      <c r="AI240" s="1453"/>
      <c r="AJ240" s="1453"/>
      <c r="AK240" s="1453"/>
      <c r="AL240" s="1453"/>
      <c r="AM240" s="1453"/>
      <c r="AN240" s="1453"/>
      <c r="AO240" s="1453"/>
      <c r="AP240" s="1453"/>
      <c r="AQ240" s="1453"/>
      <c r="AR240" s="1453"/>
      <c r="AS240" s="1453"/>
      <c r="AT240" s="1453"/>
      <c r="AU240" s="1453"/>
      <c r="AV240" s="1453"/>
      <c r="AW240" s="1453"/>
      <c r="AX240" s="1453"/>
    </row>
    <row r="241" spans="3:50" s="1543" customFormat="1" ht="21.9" customHeight="1" x14ac:dyDescent="0.3">
      <c r="C241" s="1453"/>
      <c r="D241" s="1453"/>
      <c r="E241" s="1453"/>
      <c r="F241" s="1453"/>
      <c r="G241" s="1452"/>
      <c r="H241" s="1453"/>
      <c r="I241" s="1453"/>
      <c r="J241" s="1453"/>
      <c r="K241" s="1453"/>
      <c r="L241" s="1453"/>
      <c r="M241" s="1453"/>
      <c r="N241" s="1453"/>
      <c r="O241" s="1453"/>
      <c r="P241" s="1453"/>
      <c r="Q241" s="1453"/>
      <c r="R241" s="1453"/>
      <c r="S241" s="1453"/>
      <c r="T241" s="1453"/>
      <c r="U241" s="1453"/>
      <c r="V241" s="1453"/>
      <c r="W241" s="1453"/>
      <c r="X241" s="1453"/>
      <c r="Y241" s="1453"/>
      <c r="Z241" s="1453"/>
      <c r="AA241" s="1453"/>
      <c r="AB241" s="1453"/>
      <c r="AC241" s="1453"/>
      <c r="AD241" s="1453"/>
      <c r="AE241" s="1453"/>
      <c r="AF241" s="1453"/>
      <c r="AG241" s="1453"/>
      <c r="AH241" s="1453"/>
      <c r="AI241" s="1453"/>
      <c r="AJ241" s="1453"/>
      <c r="AK241" s="1453"/>
      <c r="AL241" s="1453"/>
      <c r="AM241" s="1453"/>
      <c r="AN241" s="1453"/>
      <c r="AO241" s="1453"/>
      <c r="AP241" s="1453"/>
      <c r="AQ241" s="1453"/>
      <c r="AR241" s="1453"/>
      <c r="AS241" s="1453"/>
      <c r="AT241" s="1453"/>
      <c r="AU241" s="1453"/>
      <c r="AV241" s="1453"/>
      <c r="AW241" s="1453"/>
      <c r="AX241" s="1453"/>
    </row>
    <row r="242" spans="3:50" s="1543" customFormat="1" ht="21.9" customHeight="1" x14ac:dyDescent="0.3">
      <c r="C242" s="1453"/>
      <c r="D242" s="1453"/>
      <c r="E242" s="1453"/>
      <c r="F242" s="1453"/>
      <c r="G242" s="1452"/>
      <c r="H242" s="1453"/>
      <c r="I242" s="1453"/>
      <c r="J242" s="1453"/>
      <c r="K242" s="1453"/>
      <c r="L242" s="1453"/>
      <c r="M242" s="1453"/>
      <c r="N242" s="1453"/>
      <c r="O242" s="1453"/>
      <c r="P242" s="1453"/>
      <c r="Q242" s="1453"/>
      <c r="R242" s="1453"/>
      <c r="S242" s="1453"/>
      <c r="T242" s="1453"/>
      <c r="U242" s="1453"/>
      <c r="V242" s="1453"/>
      <c r="W242" s="1453"/>
      <c r="X242" s="1453"/>
      <c r="Y242" s="1453"/>
      <c r="Z242" s="1453"/>
      <c r="AA242" s="1453"/>
      <c r="AB242" s="1453"/>
      <c r="AC242" s="1453"/>
      <c r="AD242" s="1453"/>
      <c r="AE242" s="1453"/>
      <c r="AF242" s="1453"/>
      <c r="AG242" s="1453"/>
      <c r="AH242" s="1453"/>
      <c r="AI242" s="1453"/>
      <c r="AJ242" s="1453"/>
      <c r="AK242" s="1453"/>
      <c r="AL242" s="1453"/>
      <c r="AM242" s="1453"/>
      <c r="AN242" s="1453"/>
      <c r="AO242" s="1453"/>
      <c r="AP242" s="1453"/>
      <c r="AQ242" s="1453"/>
      <c r="AR242" s="1453"/>
      <c r="AS242" s="1453"/>
      <c r="AT242" s="1453"/>
      <c r="AU242" s="1453"/>
      <c r="AV242" s="1453"/>
      <c r="AW242" s="1453"/>
      <c r="AX242" s="1453"/>
    </row>
    <row r="243" spans="3:50" s="1543" customFormat="1" ht="21.9" customHeight="1" x14ac:dyDescent="0.3">
      <c r="C243" s="1453"/>
      <c r="D243" s="1453"/>
      <c r="E243" s="1453"/>
      <c r="F243" s="1453"/>
      <c r="G243" s="1452"/>
      <c r="H243" s="1453"/>
      <c r="I243" s="1453"/>
      <c r="J243" s="1453"/>
      <c r="K243" s="1453"/>
      <c r="L243" s="1453"/>
      <c r="M243" s="1453"/>
      <c r="N243" s="1453"/>
      <c r="O243" s="1453"/>
      <c r="P243" s="1453"/>
      <c r="Q243" s="1453"/>
      <c r="R243" s="1453"/>
      <c r="S243" s="1453"/>
      <c r="T243" s="1453"/>
      <c r="U243" s="1453"/>
      <c r="V243" s="1453"/>
      <c r="W243" s="1453"/>
      <c r="X243" s="1453"/>
      <c r="Y243" s="1453"/>
      <c r="Z243" s="1453"/>
      <c r="AA243" s="1453"/>
      <c r="AB243" s="1453"/>
      <c r="AC243" s="1453"/>
      <c r="AD243" s="1453"/>
      <c r="AE243" s="1453"/>
      <c r="AF243" s="1453"/>
      <c r="AG243" s="1453"/>
      <c r="AH243" s="1453"/>
      <c r="AI243" s="1453"/>
      <c r="AJ243" s="1453"/>
      <c r="AK243" s="1453"/>
      <c r="AL243" s="1453"/>
      <c r="AM243" s="1453"/>
      <c r="AN243" s="1453"/>
      <c r="AO243" s="1453"/>
      <c r="AP243" s="1453"/>
      <c r="AQ243" s="1453"/>
      <c r="AR243" s="1453"/>
      <c r="AS243" s="1453"/>
      <c r="AT243" s="1453"/>
      <c r="AU243" s="1453"/>
      <c r="AV243" s="1453"/>
      <c r="AW243" s="1453"/>
      <c r="AX243" s="1453"/>
    </row>
    <row r="244" spans="3:50" s="1543" customFormat="1" ht="21.9" customHeight="1" x14ac:dyDescent="0.3">
      <c r="C244" s="1453"/>
      <c r="D244" s="1453"/>
      <c r="E244" s="1453"/>
      <c r="F244" s="1453"/>
      <c r="G244" s="1452"/>
      <c r="H244" s="1453"/>
      <c r="I244" s="1453"/>
      <c r="J244" s="1453"/>
      <c r="K244" s="1453"/>
      <c r="L244" s="1453"/>
      <c r="M244" s="1453"/>
      <c r="N244" s="1453"/>
      <c r="O244" s="1453"/>
      <c r="P244" s="1453"/>
      <c r="Q244" s="1453"/>
      <c r="R244" s="1453"/>
      <c r="S244" s="1453"/>
      <c r="T244" s="1453"/>
      <c r="U244" s="1453"/>
      <c r="V244" s="1453"/>
      <c r="W244" s="1453"/>
      <c r="X244" s="1453"/>
      <c r="Y244" s="1453"/>
      <c r="Z244" s="1453"/>
      <c r="AA244" s="1453"/>
      <c r="AB244" s="1453"/>
      <c r="AC244" s="1453"/>
      <c r="AD244" s="1453"/>
      <c r="AE244" s="1453"/>
      <c r="AF244" s="1453"/>
      <c r="AG244" s="1453"/>
      <c r="AH244" s="1453"/>
      <c r="AI244" s="1453"/>
      <c r="AJ244" s="1453"/>
      <c r="AK244" s="1453"/>
      <c r="AL244" s="1453"/>
      <c r="AM244" s="1453"/>
      <c r="AN244" s="1453"/>
      <c r="AO244" s="1453"/>
      <c r="AP244" s="1453"/>
      <c r="AQ244" s="1453"/>
      <c r="AR244" s="1453"/>
      <c r="AS244" s="1453"/>
      <c r="AT244" s="1453"/>
      <c r="AU244" s="1453"/>
      <c r="AV244" s="1453"/>
      <c r="AW244" s="1453"/>
      <c r="AX244" s="1453"/>
    </row>
    <row r="245" spans="3:50" s="1543" customFormat="1" ht="21.9" customHeight="1" x14ac:dyDescent="0.3">
      <c r="C245" s="1453"/>
      <c r="D245" s="1453"/>
      <c r="E245" s="1453"/>
      <c r="F245" s="1453"/>
      <c r="G245" s="1452"/>
      <c r="H245" s="1453"/>
      <c r="I245" s="1453"/>
      <c r="J245" s="1453"/>
      <c r="K245" s="1453"/>
      <c r="L245" s="1453"/>
      <c r="M245" s="1453"/>
      <c r="N245" s="1453"/>
      <c r="O245" s="1453"/>
      <c r="P245" s="1453"/>
      <c r="Q245" s="1453"/>
      <c r="R245" s="1453"/>
      <c r="S245" s="1453"/>
      <c r="T245" s="1453"/>
      <c r="U245" s="1453"/>
      <c r="V245" s="1453"/>
      <c r="W245" s="1453"/>
      <c r="X245" s="1453"/>
      <c r="Y245" s="1453"/>
      <c r="Z245" s="1453"/>
      <c r="AA245" s="1453"/>
      <c r="AB245" s="1453"/>
      <c r="AC245" s="1453"/>
      <c r="AD245" s="1453"/>
      <c r="AE245" s="1453"/>
      <c r="AF245" s="1453"/>
      <c r="AG245" s="1453"/>
      <c r="AH245" s="1453"/>
      <c r="AI245" s="1453"/>
      <c r="AJ245" s="1453"/>
      <c r="AK245" s="1453"/>
      <c r="AL245" s="1453"/>
      <c r="AM245" s="1453"/>
      <c r="AN245" s="1453"/>
      <c r="AO245" s="1453"/>
      <c r="AP245" s="1453"/>
      <c r="AQ245" s="1453"/>
      <c r="AR245" s="1453"/>
      <c r="AS245" s="1453"/>
      <c r="AT245" s="1453"/>
      <c r="AU245" s="1453"/>
      <c r="AV245" s="1453"/>
      <c r="AW245" s="1453"/>
      <c r="AX245" s="1453"/>
    </row>
    <row r="246" spans="3:50" s="1543" customFormat="1" ht="21.9" customHeight="1" x14ac:dyDescent="0.3">
      <c r="C246" s="1453"/>
      <c r="D246" s="1453"/>
      <c r="E246" s="1453"/>
      <c r="F246" s="1453"/>
      <c r="G246" s="1452"/>
      <c r="H246" s="1453"/>
      <c r="I246" s="1453"/>
      <c r="J246" s="1453"/>
      <c r="K246" s="1453"/>
      <c r="L246" s="1453"/>
      <c r="M246" s="1453"/>
      <c r="N246" s="1453"/>
      <c r="O246" s="1453"/>
      <c r="P246" s="1453"/>
      <c r="Q246" s="1453"/>
      <c r="R246" s="1453"/>
      <c r="S246" s="1453"/>
      <c r="T246" s="1453"/>
      <c r="U246" s="1453"/>
      <c r="V246" s="1453"/>
      <c r="W246" s="1453"/>
      <c r="X246" s="1453"/>
      <c r="Y246" s="1453"/>
      <c r="Z246" s="1453"/>
      <c r="AA246" s="1453"/>
      <c r="AB246" s="1453"/>
      <c r="AC246" s="1453"/>
      <c r="AD246" s="1453"/>
      <c r="AE246" s="1453"/>
      <c r="AF246" s="1453"/>
      <c r="AG246" s="1453"/>
      <c r="AH246" s="1453"/>
      <c r="AI246" s="1453"/>
      <c r="AJ246" s="1453"/>
      <c r="AK246" s="1453"/>
      <c r="AL246" s="1453"/>
      <c r="AM246" s="1453"/>
      <c r="AN246" s="1453"/>
      <c r="AO246" s="1453"/>
      <c r="AP246" s="1453"/>
      <c r="AQ246" s="1453"/>
      <c r="AR246" s="1453"/>
      <c r="AS246" s="1453"/>
      <c r="AT246" s="1453"/>
      <c r="AU246" s="1453"/>
      <c r="AV246" s="1453"/>
      <c r="AW246" s="1453"/>
      <c r="AX246" s="1453"/>
    </row>
    <row r="247" spans="3:50" s="1543" customFormat="1" ht="21.9" customHeight="1" x14ac:dyDescent="0.3">
      <c r="C247" s="1453"/>
      <c r="D247" s="1453"/>
      <c r="E247" s="1453"/>
      <c r="F247" s="1453"/>
      <c r="G247" s="1452"/>
      <c r="H247" s="1453"/>
      <c r="I247" s="1453"/>
      <c r="J247" s="1453"/>
      <c r="K247" s="1453"/>
      <c r="L247" s="1453"/>
      <c r="M247" s="1453"/>
      <c r="N247" s="1453"/>
      <c r="O247" s="1453"/>
      <c r="P247" s="1453"/>
      <c r="Q247" s="1453"/>
      <c r="R247" s="1453"/>
      <c r="S247" s="1453"/>
      <c r="T247" s="1453"/>
      <c r="U247" s="1453"/>
      <c r="V247" s="1453"/>
      <c r="W247" s="1453"/>
      <c r="X247" s="1453"/>
      <c r="Y247" s="1453"/>
      <c r="Z247" s="1453"/>
      <c r="AA247" s="1453"/>
      <c r="AB247" s="1453"/>
      <c r="AC247" s="1453"/>
      <c r="AD247" s="1453"/>
      <c r="AE247" s="1453"/>
      <c r="AF247" s="1453"/>
      <c r="AG247" s="1453"/>
      <c r="AH247" s="1453"/>
      <c r="AI247" s="1453"/>
      <c r="AJ247" s="1453"/>
      <c r="AK247" s="1453"/>
      <c r="AL247" s="1453"/>
      <c r="AM247" s="1453"/>
      <c r="AN247" s="1453"/>
      <c r="AO247" s="1453"/>
      <c r="AP247" s="1453"/>
      <c r="AQ247" s="1453"/>
      <c r="AR247" s="1453"/>
      <c r="AS247" s="1453"/>
      <c r="AT247" s="1453"/>
      <c r="AU247" s="1453"/>
      <c r="AV247" s="1453"/>
      <c r="AW247" s="1453"/>
      <c r="AX247" s="1453"/>
    </row>
    <row r="248" spans="3:50" s="1543" customFormat="1" ht="21.9" customHeight="1" x14ac:dyDescent="0.3">
      <c r="C248" s="1453"/>
      <c r="D248" s="1453"/>
      <c r="E248" s="1453"/>
      <c r="F248" s="1453"/>
      <c r="G248" s="1452"/>
      <c r="H248" s="1453"/>
      <c r="I248" s="1453"/>
      <c r="J248" s="1453"/>
      <c r="K248" s="1453"/>
      <c r="L248" s="1453"/>
      <c r="M248" s="1453"/>
      <c r="N248" s="1453"/>
      <c r="O248" s="1453"/>
      <c r="P248" s="1453"/>
      <c r="Q248" s="1453"/>
      <c r="R248" s="1453"/>
      <c r="S248" s="1453"/>
      <c r="T248" s="1453"/>
      <c r="U248" s="1453"/>
      <c r="V248" s="1453"/>
      <c r="W248" s="1453"/>
      <c r="X248" s="1453"/>
      <c r="Y248" s="1453"/>
      <c r="Z248" s="1453"/>
      <c r="AA248" s="1453"/>
      <c r="AB248" s="1453"/>
      <c r="AC248" s="1453"/>
      <c r="AD248" s="1453"/>
      <c r="AE248" s="1453"/>
      <c r="AF248" s="1453"/>
      <c r="AG248" s="1453"/>
      <c r="AH248" s="1453"/>
      <c r="AI248" s="1453"/>
      <c r="AJ248" s="1453"/>
      <c r="AK248" s="1453"/>
      <c r="AL248" s="1453"/>
      <c r="AM248" s="1453"/>
      <c r="AN248" s="1453"/>
      <c r="AO248" s="1453"/>
      <c r="AP248" s="1453"/>
      <c r="AQ248" s="1453"/>
      <c r="AR248" s="1453"/>
      <c r="AS248" s="1453"/>
      <c r="AT248" s="1453"/>
      <c r="AU248" s="1453"/>
      <c r="AV248" s="1453"/>
      <c r="AW248" s="1453"/>
      <c r="AX248" s="1453"/>
    </row>
    <row r="249" spans="3:50" s="1543" customFormat="1" ht="21.9" customHeight="1" x14ac:dyDescent="0.3">
      <c r="C249" s="1453"/>
      <c r="D249" s="1453"/>
      <c r="E249" s="1453"/>
      <c r="F249" s="1453"/>
      <c r="G249" s="1452"/>
      <c r="H249" s="1453"/>
      <c r="I249" s="1453"/>
      <c r="J249" s="1453"/>
      <c r="K249" s="1453"/>
      <c r="L249" s="1453"/>
      <c r="M249" s="1453"/>
      <c r="N249" s="1453"/>
      <c r="O249" s="1453"/>
      <c r="P249" s="1453"/>
      <c r="Q249" s="1453"/>
      <c r="R249" s="1453"/>
      <c r="S249" s="1453"/>
      <c r="T249" s="1453"/>
      <c r="U249" s="1453"/>
      <c r="V249" s="1453"/>
      <c r="W249" s="1453"/>
      <c r="X249" s="1453"/>
      <c r="Y249" s="1453"/>
      <c r="Z249" s="1453"/>
      <c r="AA249" s="1453"/>
      <c r="AB249" s="1453"/>
      <c r="AC249" s="1453"/>
      <c r="AD249" s="1453"/>
      <c r="AE249" s="1453"/>
      <c r="AF249" s="1453"/>
      <c r="AG249" s="1453"/>
      <c r="AH249" s="1453"/>
      <c r="AI249" s="1453"/>
      <c r="AJ249" s="1453"/>
      <c r="AK249" s="1453"/>
      <c r="AL249" s="1453"/>
      <c r="AM249" s="1453"/>
      <c r="AN249" s="1453"/>
      <c r="AO249" s="1453"/>
      <c r="AP249" s="1453"/>
      <c r="AQ249" s="1453"/>
      <c r="AR249" s="1453"/>
      <c r="AS249" s="1453"/>
      <c r="AT249" s="1453"/>
      <c r="AU249" s="1453"/>
      <c r="AV249" s="1453"/>
      <c r="AW249" s="1453"/>
      <c r="AX249" s="1453"/>
    </row>
    <row r="250" spans="3:50" s="1543" customFormat="1" ht="21.9" customHeight="1" x14ac:dyDescent="0.3">
      <c r="C250" s="1453"/>
      <c r="D250" s="1453"/>
      <c r="E250" s="1453"/>
      <c r="F250" s="1453"/>
      <c r="G250" s="1452"/>
      <c r="H250" s="1453"/>
      <c r="I250" s="1453"/>
      <c r="J250" s="1453"/>
      <c r="K250" s="1453"/>
      <c r="L250" s="1453"/>
      <c r="M250" s="1453"/>
      <c r="N250" s="1453"/>
      <c r="O250" s="1453"/>
      <c r="P250" s="1453"/>
      <c r="Q250" s="1453"/>
      <c r="R250" s="1453"/>
      <c r="S250" s="1453"/>
      <c r="T250" s="1453"/>
      <c r="U250" s="1453"/>
      <c r="V250" s="1453"/>
      <c r="W250" s="1453"/>
      <c r="X250" s="1453"/>
      <c r="Y250" s="1453"/>
      <c r="Z250" s="1453"/>
      <c r="AA250" s="1453"/>
      <c r="AB250" s="1453"/>
      <c r="AC250" s="1453"/>
      <c r="AD250" s="1453"/>
      <c r="AE250" s="1453"/>
      <c r="AF250" s="1453"/>
      <c r="AG250" s="1453"/>
      <c r="AH250" s="1453"/>
      <c r="AI250" s="1453"/>
      <c r="AJ250" s="1453"/>
      <c r="AK250" s="1453"/>
      <c r="AL250" s="1453"/>
      <c r="AM250" s="1453"/>
      <c r="AN250" s="1453"/>
      <c r="AO250" s="1453"/>
      <c r="AP250" s="1453"/>
      <c r="AQ250" s="1453"/>
      <c r="AR250" s="1453"/>
      <c r="AS250" s="1453"/>
      <c r="AT250" s="1453"/>
      <c r="AU250" s="1453"/>
      <c r="AV250" s="1453"/>
      <c r="AW250" s="1453"/>
      <c r="AX250" s="1453"/>
    </row>
    <row r="251" spans="3:50" s="1543" customFormat="1" ht="21.9" customHeight="1" x14ac:dyDescent="0.3">
      <c r="C251" s="1453"/>
      <c r="D251" s="1453"/>
      <c r="E251" s="1453"/>
      <c r="F251" s="1453"/>
      <c r="G251" s="1452"/>
      <c r="H251" s="1453"/>
      <c r="I251" s="1453"/>
      <c r="J251" s="1453"/>
      <c r="K251" s="1453"/>
      <c r="L251" s="1453"/>
      <c r="M251" s="1453"/>
      <c r="N251" s="1453"/>
      <c r="O251" s="1453"/>
      <c r="P251" s="1453"/>
      <c r="Q251" s="1453"/>
      <c r="R251" s="1453"/>
      <c r="S251" s="1453"/>
      <c r="T251" s="1453"/>
      <c r="U251" s="1453"/>
      <c r="V251" s="1453"/>
      <c r="W251" s="1453"/>
      <c r="X251" s="1453"/>
      <c r="Y251" s="1453"/>
      <c r="Z251" s="1453"/>
      <c r="AA251" s="1453"/>
      <c r="AB251" s="1453"/>
      <c r="AC251" s="1453"/>
      <c r="AD251" s="1453"/>
      <c r="AE251" s="1453"/>
      <c r="AF251" s="1453"/>
      <c r="AG251" s="1453"/>
      <c r="AH251" s="1453"/>
      <c r="AI251" s="1453"/>
      <c r="AJ251" s="1453"/>
      <c r="AK251" s="1453"/>
      <c r="AL251" s="1453"/>
      <c r="AM251" s="1453"/>
      <c r="AN251" s="1453"/>
      <c r="AO251" s="1453"/>
      <c r="AP251" s="1453"/>
      <c r="AQ251" s="1453"/>
      <c r="AR251" s="1453"/>
      <c r="AS251" s="1453"/>
      <c r="AT251" s="1453"/>
      <c r="AU251" s="1453"/>
      <c r="AV251" s="1453"/>
      <c r="AW251" s="1453"/>
      <c r="AX251" s="1453"/>
    </row>
    <row r="252" spans="3:50" s="1543" customFormat="1" ht="21.9" customHeight="1" x14ac:dyDescent="0.3">
      <c r="C252" s="1453"/>
      <c r="D252" s="1453"/>
      <c r="E252" s="1453"/>
      <c r="F252" s="1453"/>
      <c r="G252" s="1452"/>
      <c r="H252" s="1453"/>
      <c r="I252" s="1453"/>
      <c r="J252" s="1453"/>
      <c r="K252" s="1453"/>
      <c r="L252" s="1453"/>
      <c r="M252" s="1453"/>
      <c r="N252" s="1453"/>
      <c r="O252" s="1453"/>
      <c r="P252" s="1453"/>
      <c r="Q252" s="1453"/>
      <c r="R252" s="1453"/>
      <c r="S252" s="1453"/>
      <c r="T252" s="1453"/>
      <c r="U252" s="1453"/>
      <c r="V252" s="1453"/>
      <c r="W252" s="1453"/>
      <c r="X252" s="1453"/>
      <c r="Y252" s="1453"/>
      <c r="Z252" s="1453"/>
      <c r="AA252" s="1453"/>
      <c r="AB252" s="1453"/>
      <c r="AC252" s="1453"/>
      <c r="AD252" s="1453"/>
      <c r="AE252" s="1453"/>
      <c r="AF252" s="1453"/>
      <c r="AG252" s="1453"/>
      <c r="AH252" s="1453"/>
      <c r="AI252" s="1453"/>
      <c r="AJ252" s="1453"/>
      <c r="AK252" s="1453"/>
      <c r="AL252" s="1453"/>
      <c r="AM252" s="1453"/>
      <c r="AN252" s="1453"/>
      <c r="AO252" s="1453"/>
      <c r="AP252" s="1453"/>
      <c r="AQ252" s="1453"/>
      <c r="AR252" s="1453"/>
      <c r="AS252" s="1453"/>
      <c r="AT252" s="1453"/>
      <c r="AU252" s="1453"/>
      <c r="AV252" s="1453"/>
      <c r="AW252" s="1453"/>
      <c r="AX252" s="1453"/>
    </row>
    <row r="253" spans="3:50" s="1543" customFormat="1" ht="21.9" customHeight="1" x14ac:dyDescent="0.3">
      <c r="C253" s="1453"/>
      <c r="D253" s="1453"/>
      <c r="E253" s="1453"/>
      <c r="F253" s="1453"/>
      <c r="G253" s="1452"/>
      <c r="H253" s="1453"/>
      <c r="I253" s="1453"/>
      <c r="J253" s="1453"/>
      <c r="K253" s="1453"/>
      <c r="L253" s="1453"/>
      <c r="M253" s="1453"/>
      <c r="N253" s="1453"/>
      <c r="O253" s="1453"/>
      <c r="P253" s="1453"/>
      <c r="Q253" s="1453"/>
      <c r="R253" s="1453"/>
      <c r="S253" s="1453"/>
      <c r="T253" s="1453"/>
      <c r="U253" s="1453"/>
      <c r="V253" s="1453"/>
      <c r="W253" s="1453"/>
      <c r="X253" s="1453"/>
      <c r="Y253" s="1453"/>
      <c r="Z253" s="1453"/>
      <c r="AA253" s="1453"/>
      <c r="AB253" s="1453"/>
      <c r="AC253" s="1453"/>
      <c r="AD253" s="1453"/>
      <c r="AE253" s="1453"/>
      <c r="AF253" s="1453"/>
      <c r="AG253" s="1453"/>
      <c r="AH253" s="1453"/>
      <c r="AI253" s="1453"/>
      <c r="AJ253" s="1453"/>
      <c r="AK253" s="1453"/>
      <c r="AL253" s="1453"/>
      <c r="AM253" s="1453"/>
      <c r="AN253" s="1453"/>
      <c r="AO253" s="1453"/>
      <c r="AP253" s="1453"/>
      <c r="AQ253" s="1453"/>
      <c r="AR253" s="1453"/>
      <c r="AS253" s="1453"/>
      <c r="AT253" s="1453"/>
      <c r="AU253" s="1453"/>
      <c r="AV253" s="1453"/>
      <c r="AW253" s="1453"/>
      <c r="AX253" s="1453"/>
    </row>
    <row r="254" spans="3:50" s="1543" customFormat="1" ht="21.9" customHeight="1" x14ac:dyDescent="0.3">
      <c r="C254" s="1453"/>
      <c r="D254" s="1453"/>
      <c r="E254" s="1453"/>
      <c r="F254" s="1453"/>
      <c r="G254" s="1452"/>
      <c r="H254" s="1453"/>
      <c r="I254" s="1453"/>
      <c r="J254" s="1453"/>
      <c r="K254" s="1453"/>
      <c r="L254" s="1453"/>
      <c r="M254" s="1453"/>
      <c r="N254" s="1453"/>
      <c r="O254" s="1453"/>
      <c r="P254" s="1453"/>
      <c r="Q254" s="1453"/>
      <c r="R254" s="1453"/>
      <c r="S254" s="1453"/>
      <c r="T254" s="1453"/>
      <c r="U254" s="1453"/>
      <c r="V254" s="1453"/>
      <c r="W254" s="1453"/>
      <c r="X254" s="1453"/>
      <c r="Y254" s="1453"/>
      <c r="Z254" s="1453"/>
      <c r="AA254" s="1453"/>
      <c r="AB254" s="1453"/>
      <c r="AC254" s="1453"/>
      <c r="AD254" s="1453"/>
      <c r="AE254" s="1453"/>
      <c r="AF254" s="1453"/>
      <c r="AG254" s="1453"/>
      <c r="AH254" s="1453"/>
      <c r="AI254" s="1453"/>
      <c r="AJ254" s="1453"/>
      <c r="AK254" s="1453"/>
      <c r="AL254" s="1453"/>
      <c r="AM254" s="1453"/>
      <c r="AN254" s="1453"/>
      <c r="AO254" s="1453"/>
      <c r="AP254" s="1453"/>
      <c r="AQ254" s="1453"/>
      <c r="AR254" s="1453"/>
      <c r="AS254" s="1453"/>
      <c r="AT254" s="1453"/>
      <c r="AU254" s="1453"/>
      <c r="AV254" s="1453"/>
      <c r="AW254" s="1453"/>
      <c r="AX254" s="1453"/>
    </row>
    <row r="255" spans="3:50" s="1543" customFormat="1" ht="21.9" customHeight="1" x14ac:dyDescent="0.3">
      <c r="C255" s="1453"/>
      <c r="D255" s="1453"/>
      <c r="E255" s="1453"/>
      <c r="F255" s="1453"/>
      <c r="G255" s="1452"/>
      <c r="H255" s="1453"/>
      <c r="I255" s="1453"/>
      <c r="J255" s="1453"/>
      <c r="K255" s="1453"/>
      <c r="L255" s="1453"/>
      <c r="M255" s="1453"/>
      <c r="N255" s="1453"/>
      <c r="O255" s="1453"/>
      <c r="P255" s="1453"/>
      <c r="Q255" s="1453"/>
      <c r="R255" s="1453"/>
      <c r="S255" s="1453"/>
      <c r="T255" s="1453"/>
      <c r="U255" s="1453"/>
      <c r="V255" s="1453"/>
      <c r="W255" s="1453"/>
      <c r="X255" s="1453"/>
      <c r="Y255" s="1453"/>
      <c r="Z255" s="1453"/>
      <c r="AA255" s="1453"/>
      <c r="AB255" s="1453"/>
      <c r="AC255" s="1453"/>
      <c r="AD255" s="1453"/>
      <c r="AE255" s="1453"/>
      <c r="AF255" s="1453"/>
      <c r="AG255" s="1453"/>
      <c r="AH255" s="1453"/>
      <c r="AI255" s="1453"/>
      <c r="AJ255" s="1453"/>
      <c r="AK255" s="1453"/>
      <c r="AL255" s="1453"/>
      <c r="AM255" s="1453"/>
      <c r="AN255" s="1453"/>
      <c r="AO255" s="1453"/>
      <c r="AP255" s="1453"/>
      <c r="AQ255" s="1453"/>
      <c r="AR255" s="1453"/>
      <c r="AS255" s="1453"/>
      <c r="AT255" s="1453"/>
      <c r="AU255" s="1453"/>
      <c r="AV255" s="1453"/>
      <c r="AW255" s="1453"/>
      <c r="AX255" s="1453"/>
    </row>
    <row r="256" spans="3:50" s="1543" customFormat="1" ht="21.9" customHeight="1" x14ac:dyDescent="0.3">
      <c r="C256" s="1453"/>
      <c r="D256" s="1453"/>
      <c r="E256" s="1453"/>
      <c r="F256" s="1453"/>
      <c r="G256" s="1452"/>
      <c r="H256" s="1453"/>
      <c r="I256" s="1453"/>
      <c r="J256" s="1453"/>
      <c r="K256" s="1453"/>
      <c r="L256" s="1453"/>
      <c r="M256" s="1453"/>
      <c r="N256" s="1453"/>
      <c r="O256" s="1453"/>
      <c r="P256" s="1453"/>
      <c r="Q256" s="1453"/>
      <c r="R256" s="1453"/>
      <c r="S256" s="1453"/>
      <c r="T256" s="1453"/>
      <c r="U256" s="1453"/>
      <c r="V256" s="1453"/>
      <c r="W256" s="1453"/>
      <c r="X256" s="1453"/>
      <c r="Y256" s="1453"/>
      <c r="Z256" s="1453"/>
      <c r="AA256" s="1453"/>
      <c r="AB256" s="1453"/>
      <c r="AC256" s="1453"/>
      <c r="AD256" s="1453"/>
      <c r="AE256" s="1453"/>
      <c r="AF256" s="1453"/>
      <c r="AG256" s="1453"/>
      <c r="AH256" s="1453"/>
      <c r="AI256" s="1453"/>
      <c r="AJ256" s="1453"/>
      <c r="AK256" s="1453"/>
      <c r="AL256" s="1453"/>
      <c r="AM256" s="1453"/>
      <c r="AN256" s="1453"/>
      <c r="AO256" s="1453"/>
      <c r="AP256" s="1453"/>
      <c r="AQ256" s="1453"/>
      <c r="AR256" s="1453"/>
      <c r="AS256" s="1453"/>
      <c r="AT256" s="1453"/>
      <c r="AU256" s="1453"/>
      <c r="AV256" s="1453"/>
      <c r="AW256" s="1453"/>
      <c r="AX256" s="1453"/>
    </row>
    <row r="257" spans="3:50" s="1543" customFormat="1" ht="21.9" customHeight="1" x14ac:dyDescent="0.3">
      <c r="C257" s="1453"/>
      <c r="D257" s="1453"/>
      <c r="E257" s="1453"/>
      <c r="F257" s="1453"/>
      <c r="G257" s="1452"/>
      <c r="H257" s="1453"/>
      <c r="I257" s="1453"/>
      <c r="J257" s="1453"/>
      <c r="K257" s="1453"/>
      <c r="L257" s="1453"/>
      <c r="M257" s="1453"/>
      <c r="N257" s="1453"/>
      <c r="O257" s="1453"/>
      <c r="P257" s="1453"/>
      <c r="Q257" s="1453"/>
      <c r="R257" s="1453"/>
      <c r="S257" s="1453"/>
      <c r="T257" s="1453"/>
      <c r="U257" s="1453"/>
      <c r="V257" s="1453"/>
      <c r="W257" s="1453"/>
      <c r="X257" s="1453"/>
      <c r="Y257" s="1453"/>
      <c r="Z257" s="1453"/>
      <c r="AA257" s="1453"/>
      <c r="AB257" s="1453"/>
      <c r="AC257" s="1453"/>
      <c r="AD257" s="1453"/>
      <c r="AE257" s="1453"/>
      <c r="AF257" s="1453"/>
      <c r="AG257" s="1453"/>
      <c r="AH257" s="1453"/>
      <c r="AI257" s="1453"/>
      <c r="AJ257" s="1453"/>
      <c r="AK257" s="1453"/>
      <c r="AL257" s="1453"/>
      <c r="AM257" s="1453"/>
      <c r="AN257" s="1453"/>
      <c r="AO257" s="1453"/>
      <c r="AP257" s="1453"/>
      <c r="AQ257" s="1453"/>
      <c r="AR257" s="1453"/>
      <c r="AS257" s="1453"/>
      <c r="AT257" s="1453"/>
      <c r="AU257" s="1453"/>
      <c r="AV257" s="1453"/>
      <c r="AW257" s="1453"/>
      <c r="AX257" s="1453"/>
    </row>
    <row r="258" spans="3:50" s="1543" customFormat="1" ht="21.9" customHeight="1" x14ac:dyDescent="0.3">
      <c r="C258" s="1453"/>
      <c r="D258" s="1453"/>
      <c r="E258" s="1453"/>
      <c r="F258" s="1453"/>
      <c r="G258" s="1452"/>
      <c r="H258" s="1453"/>
      <c r="I258" s="1453"/>
      <c r="J258" s="1453"/>
      <c r="K258" s="1453"/>
      <c r="L258" s="1453"/>
      <c r="M258" s="1453"/>
      <c r="N258" s="1453"/>
      <c r="O258" s="1453"/>
      <c r="P258" s="1453"/>
      <c r="Q258" s="1453"/>
      <c r="R258" s="1453"/>
      <c r="S258" s="1453"/>
      <c r="T258" s="1453"/>
      <c r="U258" s="1453"/>
      <c r="V258" s="1453"/>
      <c r="W258" s="1453"/>
      <c r="X258" s="1453"/>
      <c r="Y258" s="1453"/>
      <c r="Z258" s="1453"/>
      <c r="AA258" s="1453"/>
      <c r="AB258" s="1453"/>
      <c r="AC258" s="1453"/>
      <c r="AD258" s="1453"/>
      <c r="AE258" s="1453"/>
      <c r="AF258" s="1453"/>
      <c r="AG258" s="1453"/>
      <c r="AH258" s="1453"/>
      <c r="AI258" s="1453"/>
      <c r="AJ258" s="1453"/>
      <c r="AK258" s="1453"/>
      <c r="AL258" s="1453"/>
      <c r="AM258" s="1453"/>
      <c r="AN258" s="1453"/>
      <c r="AO258" s="1453"/>
      <c r="AP258" s="1453"/>
      <c r="AQ258" s="1453"/>
      <c r="AR258" s="1453"/>
      <c r="AS258" s="1453"/>
      <c r="AT258" s="1453"/>
      <c r="AU258" s="1453"/>
      <c r="AV258" s="1453"/>
      <c r="AW258" s="1453"/>
      <c r="AX258" s="1453"/>
    </row>
    <row r="259" spans="3:50" s="1543" customFormat="1" ht="21.9" customHeight="1" x14ac:dyDescent="0.3">
      <c r="C259" s="1453"/>
      <c r="D259" s="1453"/>
      <c r="E259" s="1453"/>
      <c r="F259" s="1453"/>
      <c r="G259" s="1452"/>
      <c r="H259" s="1453"/>
      <c r="I259" s="1453"/>
      <c r="J259" s="1453"/>
      <c r="K259" s="1453"/>
      <c r="L259" s="1453"/>
      <c r="M259" s="1453"/>
      <c r="N259" s="1453"/>
      <c r="O259" s="1453"/>
      <c r="P259" s="1453"/>
      <c r="Q259" s="1453"/>
      <c r="R259" s="1453"/>
      <c r="S259" s="1453"/>
      <c r="T259" s="1453"/>
      <c r="U259" s="1453"/>
      <c r="V259" s="1453"/>
      <c r="W259" s="1453"/>
      <c r="X259" s="1453"/>
      <c r="Y259" s="1453"/>
      <c r="Z259" s="1453"/>
      <c r="AA259" s="1453"/>
      <c r="AB259" s="1453"/>
      <c r="AC259" s="1453"/>
      <c r="AD259" s="1453"/>
      <c r="AE259" s="1453"/>
      <c r="AF259" s="1453"/>
      <c r="AG259" s="1453"/>
      <c r="AH259" s="1453"/>
      <c r="AI259" s="1453"/>
      <c r="AJ259" s="1453"/>
      <c r="AK259" s="1453"/>
      <c r="AL259" s="1453"/>
      <c r="AM259" s="1453"/>
      <c r="AN259" s="1453"/>
      <c r="AO259" s="1453"/>
      <c r="AP259" s="1453"/>
      <c r="AQ259" s="1453"/>
      <c r="AR259" s="1453"/>
      <c r="AS259" s="1453"/>
      <c r="AT259" s="1453"/>
      <c r="AU259" s="1453"/>
      <c r="AV259" s="1453"/>
      <c r="AW259" s="1453"/>
      <c r="AX259" s="1453"/>
    </row>
    <row r="260" spans="3:50" s="1543" customFormat="1" ht="21.9" customHeight="1" x14ac:dyDescent="0.3">
      <c r="C260" s="1453"/>
      <c r="D260" s="1453"/>
      <c r="E260" s="1453"/>
      <c r="F260" s="1453"/>
      <c r="G260" s="1452"/>
      <c r="H260" s="1453"/>
      <c r="I260" s="1453"/>
      <c r="J260" s="1453"/>
      <c r="K260" s="1453"/>
      <c r="L260" s="1453"/>
      <c r="M260" s="1453"/>
      <c r="N260" s="1453"/>
      <c r="O260" s="1453"/>
      <c r="P260" s="1453"/>
      <c r="Q260" s="1453"/>
      <c r="R260" s="1453"/>
      <c r="S260" s="1453"/>
      <c r="T260" s="1453"/>
      <c r="U260" s="1453"/>
      <c r="V260" s="1453"/>
      <c r="W260" s="1453"/>
      <c r="X260" s="1453"/>
      <c r="Y260" s="1453"/>
      <c r="Z260" s="1453"/>
      <c r="AA260" s="1453"/>
      <c r="AB260" s="1453"/>
      <c r="AC260" s="1453"/>
      <c r="AD260" s="1453"/>
      <c r="AE260" s="1453"/>
      <c r="AF260" s="1453"/>
      <c r="AG260" s="1453"/>
      <c r="AH260" s="1453"/>
      <c r="AI260" s="1453"/>
      <c r="AJ260" s="1453"/>
      <c r="AK260" s="1453"/>
      <c r="AL260" s="1453"/>
      <c r="AM260" s="1453"/>
      <c r="AN260" s="1453"/>
      <c r="AO260" s="1453"/>
      <c r="AP260" s="1453"/>
      <c r="AQ260" s="1453"/>
      <c r="AR260" s="1453"/>
      <c r="AS260" s="1453"/>
      <c r="AT260" s="1453"/>
      <c r="AU260" s="1453"/>
      <c r="AV260" s="1453"/>
      <c r="AW260" s="1453"/>
      <c r="AX260" s="1453"/>
    </row>
    <row r="261" spans="3:50" s="1543" customFormat="1" ht="21.9" customHeight="1" x14ac:dyDescent="0.3">
      <c r="C261" s="1453"/>
      <c r="D261" s="1453"/>
      <c r="E261" s="1453"/>
      <c r="F261" s="1453"/>
      <c r="G261" s="1452"/>
      <c r="H261" s="1453"/>
      <c r="I261" s="1453"/>
      <c r="J261" s="1453"/>
      <c r="K261" s="1453"/>
      <c r="L261" s="1453"/>
      <c r="M261" s="1453"/>
      <c r="N261" s="1453"/>
      <c r="O261" s="1453"/>
      <c r="P261" s="1453"/>
      <c r="Q261" s="1453"/>
      <c r="R261" s="1453"/>
      <c r="S261" s="1453"/>
      <c r="T261" s="1453"/>
      <c r="U261" s="1453"/>
      <c r="V261" s="1453"/>
      <c r="W261" s="1453"/>
      <c r="X261" s="1453"/>
      <c r="Y261" s="1453"/>
      <c r="Z261" s="1453"/>
      <c r="AA261" s="1453"/>
      <c r="AB261" s="1453"/>
      <c r="AC261" s="1453"/>
      <c r="AD261" s="1453"/>
      <c r="AE261" s="1453"/>
      <c r="AF261" s="1453"/>
      <c r="AG261" s="1453"/>
      <c r="AH261" s="1453"/>
      <c r="AI261" s="1453"/>
      <c r="AJ261" s="1453"/>
      <c r="AK261" s="1453"/>
      <c r="AL261" s="1453"/>
      <c r="AM261" s="1453"/>
      <c r="AN261" s="1453"/>
      <c r="AO261" s="1453"/>
      <c r="AP261" s="1453"/>
      <c r="AQ261" s="1453"/>
      <c r="AR261" s="1453"/>
      <c r="AS261" s="1453"/>
      <c r="AT261" s="1453"/>
      <c r="AU261" s="1453"/>
      <c r="AV261" s="1453"/>
      <c r="AW261" s="1453"/>
      <c r="AX261" s="1453"/>
    </row>
    <row r="262" spans="3:50" s="1543" customFormat="1" ht="21.9" customHeight="1" x14ac:dyDescent="0.3">
      <c r="C262" s="1453"/>
      <c r="D262" s="1453"/>
      <c r="E262" s="1453"/>
      <c r="F262" s="1453"/>
      <c r="G262" s="1452"/>
      <c r="H262" s="1453"/>
      <c r="I262" s="1453"/>
      <c r="J262" s="1453"/>
      <c r="K262" s="1453"/>
      <c r="L262" s="1453"/>
      <c r="M262" s="1453"/>
      <c r="N262" s="1453"/>
      <c r="O262" s="1453"/>
      <c r="P262" s="1453"/>
      <c r="Q262" s="1453"/>
      <c r="R262" s="1453"/>
      <c r="S262" s="1453"/>
      <c r="T262" s="1453"/>
      <c r="U262" s="1453"/>
      <c r="V262" s="1453"/>
      <c r="W262" s="1453"/>
      <c r="X262" s="1453"/>
      <c r="Y262" s="1453"/>
      <c r="Z262" s="1453"/>
      <c r="AA262" s="1453"/>
      <c r="AB262" s="1453"/>
      <c r="AC262" s="1453"/>
      <c r="AD262" s="1453"/>
      <c r="AE262" s="1453"/>
      <c r="AF262" s="1453"/>
      <c r="AG262" s="1453"/>
      <c r="AH262" s="1453"/>
      <c r="AI262" s="1453"/>
      <c r="AJ262" s="1453"/>
      <c r="AK262" s="1453"/>
      <c r="AL262" s="1453"/>
      <c r="AM262" s="1453"/>
      <c r="AN262" s="1453"/>
      <c r="AO262" s="1453"/>
      <c r="AP262" s="1453"/>
      <c r="AQ262" s="1453"/>
      <c r="AR262" s="1453"/>
      <c r="AS262" s="1453"/>
      <c r="AT262" s="1453"/>
      <c r="AU262" s="1453"/>
      <c r="AV262" s="1453"/>
      <c r="AW262" s="1453"/>
      <c r="AX262" s="1453"/>
    </row>
    <row r="263" spans="3:50" s="1543" customFormat="1" ht="21.9" customHeight="1" x14ac:dyDescent="0.3">
      <c r="C263" s="1453"/>
      <c r="D263" s="1453"/>
      <c r="E263" s="1453"/>
      <c r="F263" s="1453"/>
      <c r="G263" s="1452"/>
      <c r="H263" s="1453"/>
      <c r="I263" s="1453"/>
      <c r="J263" s="1453"/>
      <c r="K263" s="1453"/>
      <c r="L263" s="1453"/>
      <c r="M263" s="1453"/>
      <c r="N263" s="1453"/>
      <c r="O263" s="1453"/>
      <c r="P263" s="1453"/>
      <c r="Q263" s="1453"/>
      <c r="R263" s="1453"/>
      <c r="S263" s="1453"/>
      <c r="T263" s="1453"/>
      <c r="U263" s="1453"/>
      <c r="V263" s="1453"/>
      <c r="W263" s="1453"/>
      <c r="X263" s="1453"/>
      <c r="Y263" s="1453"/>
      <c r="Z263" s="1453"/>
      <c r="AA263" s="1453"/>
      <c r="AB263" s="1453"/>
      <c r="AC263" s="1453"/>
      <c r="AD263" s="1453"/>
      <c r="AE263" s="1453"/>
      <c r="AF263" s="1453"/>
      <c r="AG263" s="1453"/>
      <c r="AH263" s="1453"/>
      <c r="AI263" s="1453"/>
      <c r="AJ263" s="1453"/>
      <c r="AK263" s="1453"/>
      <c r="AL263" s="1453"/>
      <c r="AM263" s="1453"/>
      <c r="AN263" s="1453"/>
      <c r="AO263" s="1453"/>
      <c r="AP263" s="1453"/>
      <c r="AQ263" s="1453"/>
      <c r="AR263" s="1453"/>
      <c r="AS263" s="1453"/>
      <c r="AT263" s="1453"/>
      <c r="AU263" s="1453"/>
      <c r="AV263" s="1453"/>
      <c r="AW263" s="1453"/>
      <c r="AX263" s="1453"/>
    </row>
    <row r="264" spans="3:50" s="1543" customFormat="1" ht="21.9" customHeight="1" x14ac:dyDescent="0.3">
      <c r="C264" s="1453"/>
      <c r="D264" s="1453"/>
      <c r="E264" s="1453"/>
      <c r="F264" s="1453"/>
      <c r="G264" s="1452"/>
      <c r="H264" s="1453"/>
      <c r="I264" s="1453"/>
      <c r="J264" s="1453"/>
      <c r="K264" s="1453"/>
      <c r="L264" s="1453"/>
      <c r="M264" s="1453"/>
      <c r="N264" s="1453"/>
      <c r="O264" s="1453"/>
      <c r="P264" s="1453"/>
      <c r="Q264" s="1453"/>
      <c r="R264" s="1453"/>
      <c r="S264" s="1453"/>
      <c r="T264" s="1453"/>
      <c r="U264" s="1453"/>
      <c r="V264" s="1453"/>
      <c r="W264" s="1453"/>
      <c r="X264" s="1453"/>
      <c r="Y264" s="1453"/>
      <c r="Z264" s="1453"/>
      <c r="AA264" s="1453"/>
      <c r="AB264" s="1453"/>
      <c r="AC264" s="1453"/>
      <c r="AD264" s="1453"/>
      <c r="AE264" s="1453"/>
      <c r="AF264" s="1453"/>
      <c r="AG264" s="1453"/>
      <c r="AH264" s="1453"/>
      <c r="AI264" s="1453"/>
      <c r="AJ264" s="1453"/>
      <c r="AK264" s="1453"/>
      <c r="AL264" s="1453"/>
      <c r="AM264" s="1453"/>
      <c r="AN264" s="1453"/>
      <c r="AO264" s="1453"/>
      <c r="AP264" s="1453"/>
      <c r="AQ264" s="1453"/>
      <c r="AR264" s="1453"/>
      <c r="AS264" s="1453"/>
      <c r="AT264" s="1453"/>
      <c r="AU264" s="1453"/>
      <c r="AV264" s="1453"/>
      <c r="AW264" s="1453"/>
      <c r="AX264" s="1453"/>
    </row>
    <row r="265" spans="3:50" s="1543" customFormat="1" ht="21.9" customHeight="1" x14ac:dyDescent="0.3">
      <c r="C265" s="1453"/>
      <c r="D265" s="1453"/>
      <c r="E265" s="1453"/>
      <c r="F265" s="1453"/>
      <c r="G265" s="1452"/>
      <c r="H265" s="1453"/>
      <c r="I265" s="1453"/>
      <c r="J265" s="1453"/>
      <c r="K265" s="1453"/>
      <c r="L265" s="1453"/>
      <c r="M265" s="1453"/>
      <c r="N265" s="1453"/>
      <c r="O265" s="1453"/>
      <c r="P265" s="1453"/>
      <c r="Q265" s="1453"/>
      <c r="R265" s="1453"/>
      <c r="S265" s="1453"/>
      <c r="T265" s="1453"/>
      <c r="U265" s="1453"/>
      <c r="V265" s="1453"/>
      <c r="W265" s="1453"/>
      <c r="X265" s="1453"/>
      <c r="Y265" s="1453"/>
      <c r="Z265" s="1453"/>
      <c r="AA265" s="1453"/>
      <c r="AB265" s="1453"/>
      <c r="AC265" s="1453"/>
      <c r="AD265" s="1453"/>
      <c r="AE265" s="1453"/>
      <c r="AF265" s="1453"/>
      <c r="AG265" s="1453"/>
      <c r="AH265" s="1453"/>
      <c r="AI265" s="1453"/>
      <c r="AJ265" s="1453"/>
      <c r="AK265" s="1453"/>
      <c r="AL265" s="1453"/>
      <c r="AM265" s="1453"/>
      <c r="AN265" s="1453"/>
      <c r="AO265" s="1453"/>
      <c r="AP265" s="1453"/>
      <c r="AQ265" s="1453"/>
      <c r="AR265" s="1453"/>
      <c r="AS265" s="1453"/>
      <c r="AT265" s="1453"/>
      <c r="AU265" s="1453"/>
      <c r="AV265" s="1453"/>
      <c r="AW265" s="1453"/>
      <c r="AX265" s="1453"/>
    </row>
    <row r="266" spans="3:50" s="1543" customFormat="1" ht="21.9" customHeight="1" x14ac:dyDescent="0.3">
      <c r="C266" s="1453"/>
      <c r="D266" s="1453"/>
      <c r="E266" s="1453"/>
      <c r="F266" s="1453"/>
      <c r="G266" s="1452"/>
      <c r="H266" s="1453"/>
      <c r="I266" s="1453"/>
      <c r="J266" s="1453"/>
      <c r="K266" s="1453"/>
      <c r="L266" s="1453"/>
      <c r="M266" s="1453"/>
      <c r="N266" s="1453"/>
      <c r="O266" s="1453"/>
      <c r="P266" s="1453"/>
      <c r="Q266" s="1453"/>
      <c r="R266" s="1453"/>
      <c r="S266" s="1453"/>
      <c r="T266" s="1453"/>
      <c r="U266" s="1453"/>
      <c r="V266" s="1453"/>
      <c r="W266" s="1453"/>
      <c r="X266" s="1453"/>
      <c r="Y266" s="1453"/>
      <c r="Z266" s="1453"/>
      <c r="AA266" s="1453"/>
      <c r="AB266" s="1453"/>
      <c r="AC266" s="1453"/>
      <c r="AD266" s="1453"/>
      <c r="AE266" s="1453"/>
      <c r="AF266" s="1453"/>
      <c r="AG266" s="1453"/>
      <c r="AH266" s="1453"/>
      <c r="AI266" s="1453"/>
      <c r="AJ266" s="1453"/>
      <c r="AK266" s="1453"/>
      <c r="AL266" s="1453"/>
      <c r="AM266" s="1453"/>
      <c r="AN266" s="1453"/>
      <c r="AO266" s="1453"/>
      <c r="AP266" s="1453"/>
      <c r="AQ266" s="1453"/>
      <c r="AR266" s="1453"/>
      <c r="AS266" s="1453"/>
      <c r="AT266" s="1453"/>
      <c r="AU266" s="1453"/>
      <c r="AV266" s="1453"/>
      <c r="AW266" s="1453"/>
      <c r="AX266" s="1453"/>
    </row>
    <row r="267" spans="3:50" s="1543" customFormat="1" ht="21.9" customHeight="1" x14ac:dyDescent="0.3">
      <c r="C267" s="1453"/>
      <c r="D267" s="1453"/>
      <c r="E267" s="1453"/>
      <c r="F267" s="1453"/>
      <c r="G267" s="1452"/>
      <c r="H267" s="1453"/>
      <c r="I267" s="1453"/>
      <c r="J267" s="1453"/>
      <c r="K267" s="1453"/>
      <c r="L267" s="1453"/>
      <c r="M267" s="1453"/>
      <c r="N267" s="1453"/>
      <c r="O267" s="1453"/>
      <c r="P267" s="1453"/>
      <c r="Q267" s="1453"/>
      <c r="R267" s="1453"/>
      <c r="S267" s="1453"/>
      <c r="T267" s="1453"/>
      <c r="U267" s="1453"/>
      <c r="V267" s="1453"/>
      <c r="W267" s="1453"/>
      <c r="X267" s="1453"/>
      <c r="Y267" s="1453"/>
      <c r="Z267" s="1453"/>
      <c r="AA267" s="1453"/>
      <c r="AB267" s="1453"/>
      <c r="AC267" s="1453"/>
      <c r="AD267" s="1453"/>
      <c r="AE267" s="1453"/>
      <c r="AF267" s="1453"/>
      <c r="AG267" s="1453"/>
      <c r="AH267" s="1453"/>
      <c r="AI267" s="1453"/>
      <c r="AJ267" s="1453"/>
      <c r="AK267" s="1453"/>
      <c r="AL267" s="1453"/>
      <c r="AM267" s="1453"/>
      <c r="AN267" s="1453"/>
      <c r="AO267" s="1453"/>
      <c r="AP267" s="1453"/>
      <c r="AQ267" s="1453"/>
      <c r="AR267" s="1453"/>
      <c r="AS267" s="1453"/>
      <c r="AT267" s="1453"/>
      <c r="AU267" s="1453"/>
      <c r="AV267" s="1453"/>
      <c r="AW267" s="1453"/>
      <c r="AX267" s="1453"/>
    </row>
    <row r="268" spans="3:50" s="1543" customFormat="1" ht="21.9" customHeight="1" x14ac:dyDescent="0.3">
      <c r="C268" s="1453"/>
      <c r="D268" s="1453"/>
      <c r="E268" s="1453"/>
      <c r="F268" s="1453"/>
      <c r="G268" s="1452"/>
      <c r="H268" s="1453"/>
      <c r="I268" s="1453"/>
      <c r="J268" s="1453"/>
      <c r="K268" s="1453"/>
      <c r="L268" s="1453"/>
      <c r="M268" s="1453"/>
      <c r="N268" s="1453"/>
      <c r="O268" s="1453"/>
      <c r="P268" s="1453"/>
      <c r="Q268" s="1453"/>
      <c r="R268" s="1453"/>
      <c r="S268" s="1453"/>
      <c r="T268" s="1453"/>
      <c r="U268" s="1453"/>
      <c r="V268" s="1453"/>
      <c r="W268" s="1453"/>
      <c r="X268" s="1453"/>
      <c r="Y268" s="1453"/>
      <c r="Z268" s="1453"/>
      <c r="AA268" s="1453"/>
      <c r="AB268" s="1453"/>
      <c r="AC268" s="1453"/>
      <c r="AD268" s="1453"/>
      <c r="AE268" s="1453"/>
      <c r="AF268" s="1453"/>
      <c r="AG268" s="1453"/>
      <c r="AH268" s="1453"/>
      <c r="AI268" s="1453"/>
      <c r="AJ268" s="1453"/>
      <c r="AK268" s="1453"/>
      <c r="AL268" s="1453"/>
      <c r="AM268" s="1453"/>
      <c r="AN268" s="1453"/>
      <c r="AO268" s="1453"/>
      <c r="AP268" s="1453"/>
      <c r="AQ268" s="1453"/>
      <c r="AR268" s="1453"/>
      <c r="AS268" s="1453"/>
      <c r="AT268" s="1453"/>
      <c r="AU268" s="1453"/>
      <c r="AV268" s="1453"/>
      <c r="AW268" s="1453"/>
      <c r="AX268" s="1453"/>
    </row>
    <row r="269" spans="3:50" s="1543" customFormat="1" ht="21.9" customHeight="1" x14ac:dyDescent="0.3">
      <c r="C269" s="1453"/>
      <c r="D269" s="1453"/>
      <c r="E269" s="1453"/>
      <c r="F269" s="1453"/>
      <c r="G269" s="1452"/>
      <c r="H269" s="1453"/>
      <c r="I269" s="1453"/>
      <c r="J269" s="1453"/>
      <c r="K269" s="1453"/>
      <c r="L269" s="1453"/>
      <c r="M269" s="1453"/>
      <c r="N269" s="1453"/>
      <c r="O269" s="1453"/>
      <c r="P269" s="1453"/>
      <c r="Q269" s="1453"/>
      <c r="R269" s="1453"/>
      <c r="S269" s="1453"/>
      <c r="T269" s="1453"/>
      <c r="U269" s="1453"/>
      <c r="V269" s="1453"/>
      <c r="W269" s="1453"/>
      <c r="X269" s="1453"/>
      <c r="Y269" s="1453"/>
      <c r="Z269" s="1453"/>
      <c r="AA269" s="1453"/>
      <c r="AB269" s="1453"/>
      <c r="AC269" s="1453"/>
      <c r="AD269" s="1453"/>
      <c r="AE269" s="1453"/>
      <c r="AF269" s="1453"/>
      <c r="AG269" s="1453"/>
      <c r="AH269" s="1453"/>
      <c r="AI269" s="1453"/>
      <c r="AJ269" s="1453"/>
      <c r="AK269" s="1453"/>
      <c r="AL269" s="1453"/>
      <c r="AM269" s="1453"/>
      <c r="AN269" s="1453"/>
      <c r="AO269" s="1453"/>
      <c r="AP269" s="1453"/>
      <c r="AQ269" s="1453"/>
      <c r="AR269" s="1453"/>
      <c r="AS269" s="1453"/>
      <c r="AT269" s="1453"/>
      <c r="AU269" s="1453"/>
      <c r="AV269" s="1453"/>
      <c r="AW269" s="1453"/>
      <c r="AX269" s="1453"/>
    </row>
    <row r="270" spans="3:50" s="1543" customFormat="1" ht="21.9" customHeight="1" x14ac:dyDescent="0.3">
      <c r="C270" s="1453"/>
      <c r="D270" s="1453"/>
      <c r="E270" s="1453"/>
      <c r="F270" s="1453"/>
      <c r="G270" s="1452"/>
      <c r="H270" s="1453"/>
      <c r="I270" s="1453"/>
      <c r="J270" s="1453"/>
      <c r="K270" s="1453"/>
      <c r="L270" s="1453"/>
      <c r="M270" s="1453"/>
      <c r="N270" s="1453"/>
      <c r="O270" s="1453"/>
      <c r="P270" s="1453"/>
      <c r="Q270" s="1453"/>
      <c r="R270" s="1453"/>
      <c r="S270" s="1453"/>
      <c r="T270" s="1453"/>
      <c r="U270" s="1453"/>
      <c r="V270" s="1453"/>
      <c r="W270" s="1453"/>
      <c r="X270" s="1453"/>
      <c r="Y270" s="1453"/>
      <c r="Z270" s="1453"/>
      <c r="AA270" s="1453"/>
      <c r="AB270" s="1453"/>
      <c r="AC270" s="1453"/>
      <c r="AD270" s="1453"/>
      <c r="AE270" s="1453"/>
      <c r="AF270" s="1453"/>
      <c r="AG270" s="1453"/>
      <c r="AH270" s="1453"/>
      <c r="AI270" s="1453"/>
      <c r="AJ270" s="1453"/>
      <c r="AK270" s="1453"/>
      <c r="AL270" s="1453"/>
      <c r="AM270" s="1453"/>
      <c r="AN270" s="1453"/>
      <c r="AO270" s="1453"/>
      <c r="AP270" s="1453"/>
      <c r="AQ270" s="1453"/>
      <c r="AR270" s="1453"/>
      <c r="AS270" s="1453"/>
      <c r="AT270" s="1453"/>
      <c r="AU270" s="1453"/>
      <c r="AV270" s="1453"/>
      <c r="AW270" s="1453"/>
      <c r="AX270" s="1453"/>
    </row>
    <row r="271" spans="3:50" s="1543" customFormat="1" ht="21.9" customHeight="1" x14ac:dyDescent="0.3">
      <c r="C271" s="1453"/>
      <c r="D271" s="1453"/>
      <c r="E271" s="1453"/>
      <c r="F271" s="1453"/>
      <c r="G271" s="1452"/>
      <c r="H271" s="1453"/>
      <c r="I271" s="1453"/>
      <c r="J271" s="1453"/>
      <c r="K271" s="1453"/>
      <c r="L271" s="1453"/>
      <c r="M271" s="1453"/>
      <c r="N271" s="1453"/>
      <c r="O271" s="1453"/>
      <c r="P271" s="1453"/>
      <c r="Q271" s="1453"/>
      <c r="R271" s="1453"/>
      <c r="S271" s="1453"/>
      <c r="T271" s="1453"/>
      <c r="U271" s="1453"/>
      <c r="V271" s="1453"/>
      <c r="W271" s="1453"/>
      <c r="X271" s="1453"/>
      <c r="Y271" s="1453"/>
      <c r="Z271" s="1453"/>
      <c r="AA271" s="1453"/>
      <c r="AB271" s="1453"/>
      <c r="AC271" s="1453"/>
      <c r="AD271" s="1453"/>
      <c r="AE271" s="1453"/>
      <c r="AF271" s="1453"/>
      <c r="AG271" s="1453"/>
      <c r="AH271" s="1453"/>
      <c r="AI271" s="1453"/>
      <c r="AJ271" s="1453"/>
      <c r="AK271" s="1453"/>
      <c r="AL271" s="1453"/>
      <c r="AM271" s="1453"/>
      <c r="AN271" s="1453"/>
      <c r="AO271" s="1453"/>
      <c r="AP271" s="1453"/>
      <c r="AQ271" s="1453"/>
      <c r="AR271" s="1453"/>
      <c r="AS271" s="1453"/>
      <c r="AT271" s="1453"/>
      <c r="AU271" s="1453"/>
      <c r="AV271" s="1453"/>
      <c r="AW271" s="1453"/>
      <c r="AX271" s="1453"/>
    </row>
    <row r="272" spans="3:50" s="1543" customFormat="1" ht="21.9" customHeight="1" x14ac:dyDescent="0.3">
      <c r="C272" s="1453"/>
      <c r="D272" s="1453"/>
      <c r="E272" s="1453"/>
      <c r="F272" s="1453"/>
      <c r="G272" s="1452"/>
      <c r="H272" s="1453"/>
      <c r="I272" s="1453"/>
      <c r="J272" s="1453"/>
      <c r="K272" s="1453"/>
      <c r="L272" s="1453"/>
      <c r="M272" s="1453"/>
      <c r="N272" s="1453"/>
      <c r="O272" s="1453"/>
      <c r="P272" s="1453"/>
      <c r="Q272" s="1453"/>
      <c r="R272" s="1453"/>
      <c r="S272" s="1453"/>
      <c r="T272" s="1453"/>
      <c r="U272" s="1453"/>
      <c r="V272" s="1453"/>
      <c r="W272" s="1453"/>
      <c r="X272" s="1453"/>
      <c r="Y272" s="1453"/>
      <c r="Z272" s="1453"/>
      <c r="AA272" s="1453"/>
      <c r="AB272" s="1453"/>
      <c r="AC272" s="1453"/>
      <c r="AD272" s="1453"/>
      <c r="AE272" s="1453"/>
      <c r="AF272" s="1453"/>
      <c r="AG272" s="1453"/>
      <c r="AH272" s="1453"/>
      <c r="AI272" s="1453"/>
      <c r="AJ272" s="1453"/>
      <c r="AK272" s="1453"/>
      <c r="AL272" s="1453"/>
      <c r="AM272" s="1453"/>
      <c r="AN272" s="1453"/>
      <c r="AO272" s="1453"/>
      <c r="AP272" s="1453"/>
      <c r="AQ272" s="1453"/>
      <c r="AR272" s="1453"/>
      <c r="AS272" s="1453"/>
      <c r="AT272" s="1453"/>
      <c r="AU272" s="1453"/>
      <c r="AV272" s="1453"/>
      <c r="AW272" s="1453"/>
      <c r="AX272" s="1453"/>
    </row>
    <row r="273" spans="3:50" s="1543" customFormat="1" ht="21.9" customHeight="1" x14ac:dyDescent="0.3">
      <c r="C273" s="1453"/>
      <c r="D273" s="1453"/>
      <c r="E273" s="1453"/>
      <c r="F273" s="1453"/>
      <c r="G273" s="1452"/>
      <c r="H273" s="1453"/>
      <c r="I273" s="1453"/>
      <c r="J273" s="1453"/>
      <c r="K273" s="1453"/>
      <c r="L273" s="1453"/>
      <c r="M273" s="1453"/>
      <c r="N273" s="1453"/>
      <c r="O273" s="1453"/>
      <c r="P273" s="1453"/>
      <c r="Q273" s="1453"/>
      <c r="R273" s="1453"/>
      <c r="S273" s="1453"/>
      <c r="T273" s="1453"/>
      <c r="U273" s="1453"/>
      <c r="V273" s="1453"/>
      <c r="W273" s="1453"/>
      <c r="X273" s="1453"/>
      <c r="Y273" s="1453"/>
      <c r="Z273" s="1453"/>
      <c r="AA273" s="1453"/>
      <c r="AB273" s="1453"/>
      <c r="AC273" s="1453"/>
      <c r="AD273" s="1453"/>
      <c r="AE273" s="1453"/>
      <c r="AF273" s="1453"/>
      <c r="AG273" s="1453"/>
      <c r="AH273" s="1453"/>
      <c r="AI273" s="1453"/>
      <c r="AJ273" s="1453"/>
      <c r="AK273" s="1453"/>
      <c r="AL273" s="1453"/>
      <c r="AM273" s="1453"/>
      <c r="AN273" s="1453"/>
      <c r="AO273" s="1453"/>
      <c r="AP273" s="1453"/>
      <c r="AQ273" s="1453"/>
      <c r="AR273" s="1453"/>
      <c r="AS273" s="1453"/>
      <c r="AT273" s="1453"/>
      <c r="AU273" s="1453"/>
      <c r="AV273" s="1453"/>
      <c r="AW273" s="1453"/>
      <c r="AX273" s="1453"/>
    </row>
    <row r="274" spans="3:50" s="1543" customFormat="1" ht="21.9" customHeight="1" x14ac:dyDescent="0.3">
      <c r="C274" s="1453"/>
      <c r="D274" s="1453"/>
      <c r="E274" s="1453"/>
      <c r="F274" s="1453"/>
      <c r="G274" s="1452"/>
      <c r="H274" s="1453"/>
      <c r="I274" s="1453"/>
      <c r="J274" s="1453"/>
      <c r="K274" s="1453"/>
      <c r="L274" s="1453"/>
      <c r="M274" s="1453"/>
      <c r="N274" s="1453"/>
      <c r="O274" s="1453"/>
      <c r="P274" s="1453"/>
      <c r="Q274" s="1453"/>
      <c r="R274" s="1453"/>
      <c r="S274" s="1453"/>
      <c r="T274" s="1453"/>
      <c r="U274" s="1453"/>
      <c r="V274" s="1453"/>
      <c r="W274" s="1453"/>
      <c r="X274" s="1453"/>
      <c r="Y274" s="1453"/>
      <c r="Z274" s="1453"/>
      <c r="AA274" s="1453"/>
      <c r="AB274" s="1453"/>
      <c r="AC274" s="1453"/>
      <c r="AD274" s="1453"/>
      <c r="AE274" s="1453"/>
      <c r="AF274" s="1453"/>
      <c r="AG274" s="1453"/>
      <c r="AH274" s="1453"/>
      <c r="AI274" s="1453"/>
      <c r="AJ274" s="1453"/>
      <c r="AK274" s="1453"/>
      <c r="AL274" s="1453"/>
      <c r="AM274" s="1453"/>
      <c r="AN274" s="1453"/>
      <c r="AO274" s="1453"/>
      <c r="AP274" s="1453"/>
      <c r="AQ274" s="1453"/>
      <c r="AR274" s="1453"/>
      <c r="AS274" s="1453"/>
      <c r="AT274" s="1453"/>
      <c r="AU274" s="1453"/>
      <c r="AV274" s="1453"/>
      <c r="AW274" s="1453"/>
      <c r="AX274" s="1453"/>
    </row>
    <row r="275" spans="3:50" s="1543" customFormat="1" ht="21.9" customHeight="1" x14ac:dyDescent="0.3">
      <c r="C275" s="1453"/>
      <c r="D275" s="1453"/>
      <c r="E275" s="1453"/>
      <c r="F275" s="1453"/>
      <c r="G275" s="1452"/>
      <c r="H275" s="1453"/>
      <c r="I275" s="1453"/>
      <c r="J275" s="1453"/>
      <c r="K275" s="1453"/>
      <c r="L275" s="1453"/>
      <c r="M275" s="1453"/>
      <c r="N275" s="1453"/>
      <c r="O275" s="1453"/>
      <c r="P275" s="1453"/>
      <c r="Q275" s="1453"/>
      <c r="R275" s="1453"/>
      <c r="S275" s="1453"/>
      <c r="T275" s="1453"/>
      <c r="U275" s="1453"/>
      <c r="V275" s="1453"/>
      <c r="W275" s="1453"/>
      <c r="X275" s="1453"/>
      <c r="Y275" s="1453"/>
      <c r="Z275" s="1453"/>
      <c r="AA275" s="1453"/>
      <c r="AB275" s="1453"/>
      <c r="AC275" s="1453"/>
      <c r="AD275" s="1453"/>
      <c r="AE275" s="1453"/>
      <c r="AF275" s="1453"/>
      <c r="AG275" s="1453"/>
      <c r="AH275" s="1453"/>
      <c r="AI275" s="1453"/>
      <c r="AJ275" s="1453"/>
      <c r="AK275" s="1453"/>
      <c r="AL275" s="1453"/>
      <c r="AM275" s="1453"/>
      <c r="AN275" s="1453"/>
      <c r="AO275" s="1453"/>
      <c r="AP275" s="1453"/>
      <c r="AQ275" s="1453"/>
      <c r="AR275" s="1453"/>
      <c r="AS275" s="1453"/>
      <c r="AT275" s="1453"/>
      <c r="AU275" s="1453"/>
      <c r="AV275" s="1453"/>
      <c r="AW275" s="1453"/>
      <c r="AX275" s="1453"/>
    </row>
    <row r="276" spans="3:50" s="1543" customFormat="1" ht="21.9" customHeight="1" x14ac:dyDescent="0.3">
      <c r="C276" s="1453"/>
      <c r="D276" s="1453"/>
      <c r="E276" s="1453"/>
      <c r="F276" s="1453"/>
      <c r="G276" s="1452"/>
      <c r="H276" s="1453"/>
      <c r="I276" s="1453"/>
      <c r="J276" s="1453"/>
      <c r="K276" s="1453"/>
      <c r="L276" s="1453"/>
      <c r="M276" s="1453"/>
      <c r="N276" s="1453"/>
      <c r="O276" s="1453"/>
      <c r="P276" s="1453"/>
      <c r="Q276" s="1453"/>
      <c r="R276" s="1453"/>
      <c r="S276" s="1453"/>
      <c r="T276" s="1453"/>
      <c r="U276" s="1453"/>
      <c r="V276" s="1453"/>
      <c r="W276" s="1453"/>
      <c r="X276" s="1453"/>
      <c r="Y276" s="1453"/>
      <c r="Z276" s="1453"/>
      <c r="AA276" s="1453"/>
      <c r="AB276" s="1453"/>
      <c r="AC276" s="1453"/>
      <c r="AD276" s="1453"/>
      <c r="AE276" s="1453"/>
      <c r="AF276" s="1453"/>
      <c r="AG276" s="1453"/>
      <c r="AH276" s="1453"/>
      <c r="AI276" s="1453"/>
      <c r="AJ276" s="1453"/>
      <c r="AK276" s="1453"/>
      <c r="AL276" s="1453"/>
      <c r="AM276" s="1453"/>
      <c r="AN276" s="1453"/>
      <c r="AO276" s="1453"/>
      <c r="AP276" s="1453"/>
      <c r="AQ276" s="1453"/>
      <c r="AR276" s="1453"/>
      <c r="AS276" s="1453"/>
      <c r="AT276" s="1453"/>
      <c r="AU276" s="1453"/>
      <c r="AV276" s="1453"/>
      <c r="AW276" s="1453"/>
      <c r="AX276" s="1453"/>
    </row>
    <row r="277" spans="3:50" s="1543" customFormat="1" ht="21.9" customHeight="1" x14ac:dyDescent="0.3">
      <c r="C277" s="1453"/>
      <c r="D277" s="1453"/>
      <c r="E277" s="1453"/>
      <c r="F277" s="1453"/>
      <c r="G277" s="1452"/>
      <c r="H277" s="1453"/>
      <c r="I277" s="1453"/>
      <c r="J277" s="1453"/>
      <c r="K277" s="1453"/>
      <c r="L277" s="1453"/>
      <c r="M277" s="1453"/>
      <c r="N277" s="1453"/>
      <c r="O277" s="1453"/>
      <c r="P277" s="1453"/>
      <c r="Q277" s="1453"/>
      <c r="R277" s="1453"/>
      <c r="S277" s="1453"/>
      <c r="T277" s="1453"/>
      <c r="U277" s="1453"/>
      <c r="V277" s="1453"/>
      <c r="W277" s="1453"/>
      <c r="X277" s="1453"/>
      <c r="Y277" s="1453"/>
      <c r="Z277" s="1453"/>
      <c r="AA277" s="1453"/>
      <c r="AB277" s="1453"/>
      <c r="AC277" s="1453"/>
      <c r="AD277" s="1453"/>
      <c r="AE277" s="1453"/>
      <c r="AF277" s="1453"/>
      <c r="AG277" s="1453"/>
      <c r="AH277" s="1453"/>
      <c r="AI277" s="1453"/>
      <c r="AJ277" s="1453"/>
      <c r="AK277" s="1453"/>
      <c r="AL277" s="1453"/>
      <c r="AM277" s="1453"/>
      <c r="AN277" s="1453"/>
      <c r="AO277" s="1453"/>
      <c r="AP277" s="1453"/>
      <c r="AQ277" s="1453"/>
      <c r="AR277" s="1453"/>
      <c r="AS277" s="1453"/>
      <c r="AT277" s="1453"/>
      <c r="AU277" s="1453"/>
      <c r="AV277" s="1453"/>
      <c r="AW277" s="1453"/>
      <c r="AX277" s="1453"/>
    </row>
    <row r="278" spans="3:50" s="1543" customFormat="1" ht="21.9" customHeight="1" x14ac:dyDescent="0.3">
      <c r="C278" s="1453"/>
      <c r="D278" s="1453"/>
      <c r="E278" s="1453"/>
      <c r="F278" s="1453"/>
      <c r="G278" s="1452"/>
      <c r="H278" s="1453"/>
      <c r="I278" s="1453"/>
      <c r="J278" s="1453"/>
      <c r="K278" s="1453"/>
      <c r="L278" s="1453"/>
      <c r="M278" s="1453"/>
      <c r="N278" s="1453"/>
      <c r="O278" s="1453"/>
      <c r="P278" s="1453"/>
      <c r="Q278" s="1453"/>
      <c r="R278" s="1453"/>
      <c r="S278" s="1453"/>
      <c r="T278" s="1453"/>
      <c r="U278" s="1453"/>
      <c r="V278" s="1453"/>
      <c r="W278" s="1453"/>
      <c r="X278" s="1453"/>
      <c r="Y278" s="1453"/>
      <c r="Z278" s="1453"/>
      <c r="AA278" s="1453"/>
      <c r="AB278" s="1453"/>
      <c r="AC278" s="1453"/>
      <c r="AD278" s="1453"/>
      <c r="AE278" s="1453"/>
      <c r="AF278" s="1453"/>
      <c r="AG278" s="1453"/>
      <c r="AH278" s="1453"/>
      <c r="AI278" s="1453"/>
      <c r="AJ278" s="1453"/>
      <c r="AK278" s="1453"/>
      <c r="AL278" s="1453"/>
      <c r="AM278" s="1453"/>
      <c r="AN278" s="1453"/>
      <c r="AO278" s="1453"/>
      <c r="AP278" s="1453"/>
      <c r="AQ278" s="1453"/>
      <c r="AR278" s="1453"/>
      <c r="AS278" s="1453"/>
      <c r="AT278" s="1453"/>
      <c r="AU278" s="1453"/>
      <c r="AV278" s="1453"/>
      <c r="AW278" s="1453"/>
      <c r="AX278" s="1453"/>
    </row>
    <row r="279" spans="3:50" s="1543" customFormat="1" ht="21.9" customHeight="1" x14ac:dyDescent="0.3">
      <c r="C279" s="1453"/>
      <c r="D279" s="1453"/>
      <c r="E279" s="1453"/>
      <c r="F279" s="1453"/>
      <c r="G279" s="1452"/>
      <c r="H279" s="1453"/>
      <c r="I279" s="1453"/>
      <c r="J279" s="1453"/>
      <c r="K279" s="1453"/>
      <c r="L279" s="1453"/>
      <c r="M279" s="1453"/>
      <c r="N279" s="1453"/>
      <c r="O279" s="1453"/>
      <c r="P279" s="1453"/>
      <c r="Q279" s="1453"/>
      <c r="R279" s="1453"/>
      <c r="S279" s="1453"/>
      <c r="T279" s="1453"/>
      <c r="U279" s="1453"/>
      <c r="V279" s="1453"/>
      <c r="W279" s="1453"/>
      <c r="X279" s="1453"/>
      <c r="Y279" s="1453"/>
      <c r="Z279" s="1453"/>
      <c r="AA279" s="1453"/>
      <c r="AB279" s="1453"/>
      <c r="AC279" s="1453"/>
      <c r="AD279" s="1453"/>
      <c r="AE279" s="1453"/>
      <c r="AF279" s="1453"/>
      <c r="AG279" s="1453"/>
      <c r="AH279" s="1453"/>
      <c r="AI279" s="1453"/>
      <c r="AJ279" s="1453"/>
      <c r="AK279" s="1453"/>
      <c r="AL279" s="1453"/>
      <c r="AM279" s="1453"/>
      <c r="AN279" s="1453"/>
      <c r="AO279" s="1453"/>
      <c r="AP279" s="1453"/>
      <c r="AQ279" s="1453"/>
      <c r="AR279" s="1453"/>
      <c r="AS279" s="1453"/>
      <c r="AT279" s="1453"/>
      <c r="AU279" s="1453"/>
      <c r="AV279" s="1453"/>
      <c r="AW279" s="1453"/>
      <c r="AX279" s="1453"/>
    </row>
    <row r="280" spans="3:50" s="1543" customFormat="1" ht="21.9" customHeight="1" x14ac:dyDescent="0.3">
      <c r="C280" s="1453"/>
      <c r="D280" s="1453"/>
      <c r="E280" s="1453"/>
      <c r="F280" s="1453"/>
      <c r="G280" s="1452"/>
      <c r="H280" s="1453"/>
      <c r="I280" s="1453"/>
      <c r="J280" s="1453"/>
      <c r="K280" s="1453"/>
      <c r="L280" s="1453"/>
      <c r="M280" s="1453"/>
      <c r="N280" s="1453"/>
      <c r="O280" s="1453"/>
      <c r="P280" s="1453"/>
      <c r="Q280" s="1453"/>
      <c r="R280" s="1453"/>
      <c r="S280" s="1453"/>
      <c r="T280" s="1453"/>
      <c r="U280" s="1453"/>
      <c r="V280" s="1453"/>
      <c r="W280" s="1453"/>
      <c r="X280" s="1453"/>
      <c r="Y280" s="1453"/>
      <c r="Z280" s="1453"/>
      <c r="AA280" s="1453"/>
      <c r="AB280" s="1453"/>
      <c r="AC280" s="1453"/>
      <c r="AD280" s="1453"/>
      <c r="AE280" s="1453"/>
      <c r="AF280" s="1453"/>
      <c r="AG280" s="1453"/>
      <c r="AH280" s="1453"/>
      <c r="AI280" s="1453"/>
      <c r="AJ280" s="1453"/>
      <c r="AK280" s="1453"/>
      <c r="AL280" s="1453"/>
      <c r="AM280" s="1453"/>
      <c r="AN280" s="1453"/>
      <c r="AO280" s="1453"/>
      <c r="AP280" s="1453"/>
      <c r="AQ280" s="1453"/>
      <c r="AR280" s="1453"/>
      <c r="AS280" s="1453"/>
      <c r="AT280" s="1453"/>
      <c r="AU280" s="1453"/>
      <c r="AV280" s="1453"/>
      <c r="AW280" s="1453"/>
      <c r="AX280" s="1453"/>
    </row>
    <row r="281" spans="3:50" s="1543" customFormat="1" ht="21.9" customHeight="1" x14ac:dyDescent="0.3">
      <c r="C281" s="1453"/>
      <c r="D281" s="1453"/>
      <c r="E281" s="1453"/>
      <c r="F281" s="1453"/>
      <c r="G281" s="1452"/>
      <c r="H281" s="1453"/>
      <c r="I281" s="1453"/>
      <c r="J281" s="1453"/>
      <c r="K281" s="1453"/>
      <c r="L281" s="1453"/>
      <c r="M281" s="1453"/>
      <c r="N281" s="1453"/>
      <c r="O281" s="1453"/>
      <c r="P281" s="1453"/>
      <c r="Q281" s="1453"/>
      <c r="R281" s="1453"/>
      <c r="S281" s="1453"/>
      <c r="T281" s="1453"/>
      <c r="U281" s="1453"/>
      <c r="V281" s="1453"/>
      <c r="W281" s="1453"/>
      <c r="X281" s="1453"/>
      <c r="Y281" s="1453"/>
      <c r="Z281" s="1453"/>
      <c r="AA281" s="1453"/>
      <c r="AB281" s="1453"/>
      <c r="AC281" s="1453"/>
      <c r="AD281" s="1453"/>
      <c r="AE281" s="1453"/>
      <c r="AF281" s="1453"/>
      <c r="AG281" s="1453"/>
      <c r="AH281" s="1453"/>
      <c r="AI281" s="1453"/>
      <c r="AJ281" s="1453"/>
      <c r="AK281" s="1453"/>
      <c r="AL281" s="1453"/>
      <c r="AM281" s="1453"/>
      <c r="AN281" s="1453"/>
      <c r="AO281" s="1453"/>
      <c r="AP281" s="1453"/>
      <c r="AQ281" s="1453"/>
      <c r="AR281" s="1453"/>
      <c r="AS281" s="1453"/>
      <c r="AT281" s="1453"/>
      <c r="AU281" s="1453"/>
      <c r="AV281" s="1453"/>
      <c r="AW281" s="1453"/>
      <c r="AX281" s="1453"/>
    </row>
    <row r="282" spans="3:50" s="1543" customFormat="1" ht="21.9" customHeight="1" x14ac:dyDescent="0.3">
      <c r="C282" s="1453"/>
      <c r="D282" s="1453"/>
      <c r="E282" s="1453"/>
      <c r="F282" s="1453"/>
      <c r="G282" s="1452"/>
      <c r="H282" s="1453"/>
      <c r="I282" s="1453"/>
      <c r="J282" s="1453"/>
      <c r="K282" s="1453"/>
      <c r="L282" s="1453"/>
      <c r="M282" s="1453"/>
      <c r="N282" s="1453"/>
      <c r="O282" s="1453"/>
      <c r="P282" s="1453"/>
      <c r="Q282" s="1453"/>
      <c r="R282" s="1453"/>
      <c r="S282" s="1453"/>
      <c r="T282" s="1453"/>
      <c r="U282" s="1453"/>
      <c r="V282" s="1453"/>
      <c r="W282" s="1453"/>
      <c r="X282" s="1453"/>
      <c r="Y282" s="1453"/>
      <c r="Z282" s="1453"/>
      <c r="AA282" s="1453"/>
      <c r="AB282" s="1453"/>
      <c r="AC282" s="1453"/>
      <c r="AD282" s="1453"/>
      <c r="AE282" s="1453"/>
      <c r="AF282" s="1453"/>
      <c r="AG282" s="1453"/>
      <c r="AH282" s="1453"/>
      <c r="AI282" s="1453"/>
      <c r="AJ282" s="1453"/>
      <c r="AK282" s="1453"/>
      <c r="AL282" s="1453"/>
      <c r="AM282" s="1453"/>
      <c r="AN282" s="1453"/>
      <c r="AO282" s="1453"/>
      <c r="AP282" s="1453"/>
      <c r="AQ282" s="1453"/>
      <c r="AR282" s="1453"/>
      <c r="AS282" s="1453"/>
      <c r="AT282" s="1453"/>
      <c r="AU282" s="1453"/>
      <c r="AV282" s="1453"/>
      <c r="AW282" s="1453"/>
      <c r="AX282" s="1453"/>
    </row>
    <row r="283" spans="3:50" s="1543" customFormat="1" ht="21.9" customHeight="1" x14ac:dyDescent="0.3">
      <c r="C283" s="1453"/>
      <c r="D283" s="1453"/>
      <c r="E283" s="1453"/>
      <c r="F283" s="1453"/>
      <c r="G283" s="1452"/>
      <c r="H283" s="1453"/>
      <c r="I283" s="1453"/>
      <c r="J283" s="1453"/>
      <c r="K283" s="1453"/>
      <c r="L283" s="1453"/>
      <c r="M283" s="1453"/>
      <c r="N283" s="1453"/>
      <c r="O283" s="1453"/>
      <c r="P283" s="1453"/>
      <c r="Q283" s="1453"/>
      <c r="R283" s="1453"/>
      <c r="S283" s="1453"/>
      <c r="T283" s="1453"/>
      <c r="U283" s="1453"/>
      <c r="V283" s="1453"/>
      <c r="W283" s="1453"/>
      <c r="X283" s="1453"/>
      <c r="Y283" s="1453"/>
      <c r="Z283" s="1453"/>
      <c r="AA283" s="1453"/>
      <c r="AB283" s="1453"/>
      <c r="AC283" s="1453"/>
      <c r="AD283" s="1453"/>
      <c r="AE283" s="1453"/>
      <c r="AF283" s="1453"/>
      <c r="AG283" s="1453"/>
      <c r="AH283" s="1453"/>
      <c r="AI283" s="1453"/>
      <c r="AJ283" s="1453"/>
      <c r="AK283" s="1453"/>
      <c r="AL283" s="1453"/>
      <c r="AM283" s="1453"/>
      <c r="AN283" s="1453"/>
      <c r="AO283" s="1453"/>
      <c r="AP283" s="1453"/>
      <c r="AQ283" s="1453"/>
      <c r="AR283" s="1453"/>
      <c r="AS283" s="1453"/>
      <c r="AT283" s="1453"/>
      <c r="AU283" s="1453"/>
      <c r="AV283" s="1453"/>
      <c r="AW283" s="1453"/>
      <c r="AX283" s="1453"/>
    </row>
    <row r="284" spans="3:50" s="1543" customFormat="1" ht="21.9" customHeight="1" x14ac:dyDescent="0.3">
      <c r="C284" s="1453"/>
      <c r="D284" s="1453"/>
      <c r="E284" s="1453"/>
      <c r="F284" s="1453"/>
      <c r="G284" s="1452"/>
      <c r="H284" s="1453"/>
      <c r="I284" s="1453"/>
      <c r="J284" s="1453"/>
      <c r="K284" s="1453"/>
      <c r="L284" s="1453"/>
      <c r="M284" s="1453"/>
      <c r="N284" s="1453"/>
      <c r="O284" s="1453"/>
      <c r="P284" s="1453"/>
      <c r="Q284" s="1453"/>
      <c r="R284" s="1453"/>
      <c r="S284" s="1453"/>
      <c r="T284" s="1453"/>
      <c r="U284" s="1453"/>
      <c r="V284" s="1453"/>
      <c r="W284" s="1453"/>
      <c r="X284" s="1453"/>
      <c r="Y284" s="1453"/>
      <c r="Z284" s="1453"/>
      <c r="AA284" s="1453"/>
      <c r="AB284" s="1453"/>
      <c r="AC284" s="1453"/>
      <c r="AD284" s="1453"/>
      <c r="AE284" s="1453"/>
      <c r="AF284" s="1453"/>
      <c r="AG284" s="1453"/>
      <c r="AH284" s="1453"/>
      <c r="AI284" s="1453"/>
      <c r="AJ284" s="1453"/>
      <c r="AK284" s="1453"/>
      <c r="AL284" s="1453"/>
      <c r="AM284" s="1453"/>
      <c r="AN284" s="1453"/>
      <c r="AO284" s="1453"/>
      <c r="AP284" s="1453"/>
      <c r="AQ284" s="1453"/>
      <c r="AR284" s="1453"/>
      <c r="AS284" s="1453"/>
      <c r="AT284" s="1453"/>
      <c r="AU284" s="1453"/>
      <c r="AV284" s="1453"/>
      <c r="AW284" s="1453"/>
      <c r="AX284" s="1453"/>
    </row>
    <row r="285" spans="3:50" s="1543" customFormat="1" ht="21.9" customHeight="1" x14ac:dyDescent="0.3">
      <c r="C285" s="1453"/>
      <c r="D285" s="1453"/>
      <c r="E285" s="1453"/>
      <c r="F285" s="1453"/>
      <c r="G285" s="1452"/>
      <c r="H285" s="1453"/>
      <c r="I285" s="1453"/>
      <c r="J285" s="1453"/>
      <c r="K285" s="1453"/>
      <c r="L285" s="1453"/>
      <c r="M285" s="1453"/>
      <c r="N285" s="1453"/>
      <c r="O285" s="1453"/>
      <c r="P285" s="1453"/>
      <c r="Q285" s="1453"/>
      <c r="R285" s="1453"/>
      <c r="S285" s="1453"/>
      <c r="T285" s="1453"/>
      <c r="U285" s="1453"/>
      <c r="V285" s="1453"/>
      <c r="W285" s="1453"/>
      <c r="X285" s="1453"/>
      <c r="Y285" s="1453"/>
      <c r="Z285" s="1453"/>
      <c r="AA285" s="1453"/>
      <c r="AB285" s="1453"/>
      <c r="AC285" s="1453"/>
      <c r="AD285" s="1453"/>
      <c r="AE285" s="1453"/>
      <c r="AF285" s="1453"/>
      <c r="AG285" s="1453"/>
      <c r="AH285" s="1453"/>
      <c r="AI285" s="1453"/>
      <c r="AJ285" s="1453"/>
      <c r="AK285" s="1453"/>
      <c r="AL285" s="1453"/>
      <c r="AM285" s="1453"/>
      <c r="AN285" s="1453"/>
      <c r="AO285" s="1453"/>
      <c r="AP285" s="1453"/>
      <c r="AQ285" s="1453"/>
      <c r="AR285" s="1453"/>
      <c r="AS285" s="1453"/>
      <c r="AT285" s="1453"/>
      <c r="AU285" s="1453"/>
      <c r="AV285" s="1453"/>
      <c r="AW285" s="1453"/>
      <c r="AX285" s="1453"/>
    </row>
    <row r="286" spans="3:50" s="1543" customFormat="1" ht="21.9" customHeight="1" x14ac:dyDescent="0.3">
      <c r="C286" s="1453"/>
      <c r="D286" s="1453"/>
      <c r="E286" s="1453"/>
      <c r="F286" s="1453"/>
      <c r="G286" s="1452"/>
      <c r="H286" s="1453"/>
      <c r="I286" s="1453"/>
      <c r="J286" s="1453"/>
      <c r="K286" s="1453"/>
      <c r="L286" s="1453"/>
      <c r="M286" s="1453"/>
      <c r="N286" s="1453"/>
      <c r="O286" s="1453"/>
      <c r="P286" s="1453"/>
      <c r="Q286" s="1453"/>
      <c r="R286" s="1453"/>
      <c r="S286" s="1453"/>
      <c r="T286" s="1453"/>
      <c r="U286" s="1453"/>
      <c r="V286" s="1453"/>
      <c r="W286" s="1453"/>
      <c r="X286" s="1453"/>
      <c r="Y286" s="1453"/>
      <c r="Z286" s="1453"/>
      <c r="AA286" s="1453"/>
      <c r="AB286" s="1453"/>
      <c r="AC286" s="1453"/>
      <c r="AD286" s="1453"/>
      <c r="AE286" s="1453"/>
      <c r="AF286" s="1453"/>
      <c r="AG286" s="1453"/>
      <c r="AH286" s="1453"/>
      <c r="AI286" s="1453"/>
      <c r="AJ286" s="1453"/>
      <c r="AK286" s="1453"/>
      <c r="AL286" s="1453"/>
      <c r="AM286" s="1453"/>
      <c r="AN286" s="1453"/>
      <c r="AO286" s="1453"/>
      <c r="AP286" s="1453"/>
      <c r="AQ286" s="1453"/>
      <c r="AR286" s="1453"/>
      <c r="AS286" s="1453"/>
      <c r="AT286" s="1453"/>
      <c r="AU286" s="1453"/>
      <c r="AV286" s="1453"/>
      <c r="AW286" s="1453"/>
      <c r="AX286" s="1453"/>
    </row>
    <row r="287" spans="3:50" s="1543" customFormat="1" ht="21.9" customHeight="1" x14ac:dyDescent="0.3">
      <c r="C287" s="1453"/>
      <c r="D287" s="1453"/>
      <c r="E287" s="1453"/>
      <c r="F287" s="1453"/>
      <c r="G287" s="1452"/>
      <c r="H287" s="1453"/>
      <c r="I287" s="1453"/>
      <c r="J287" s="1453"/>
      <c r="K287" s="1453"/>
      <c r="L287" s="1453"/>
      <c r="M287" s="1453"/>
      <c r="N287" s="1453"/>
      <c r="O287" s="1453"/>
      <c r="P287" s="1453"/>
      <c r="Q287" s="1453"/>
      <c r="R287" s="1453"/>
      <c r="S287" s="1453"/>
      <c r="T287" s="1453"/>
      <c r="U287" s="1453"/>
      <c r="V287" s="1453"/>
      <c r="W287" s="1453"/>
      <c r="X287" s="1453"/>
      <c r="Y287" s="1453"/>
      <c r="Z287" s="1453"/>
      <c r="AA287" s="1453"/>
      <c r="AB287" s="1453"/>
      <c r="AC287" s="1453"/>
      <c r="AD287" s="1453"/>
      <c r="AE287" s="1453"/>
      <c r="AF287" s="1453"/>
      <c r="AG287" s="1453"/>
      <c r="AH287" s="1453"/>
      <c r="AI287" s="1453"/>
      <c r="AJ287" s="1453"/>
      <c r="AK287" s="1453"/>
      <c r="AL287" s="1453"/>
      <c r="AM287" s="1453"/>
      <c r="AN287" s="1453"/>
      <c r="AO287" s="1453"/>
      <c r="AP287" s="1453"/>
      <c r="AQ287" s="1453"/>
      <c r="AR287" s="1453"/>
      <c r="AS287" s="1453"/>
      <c r="AT287" s="1453"/>
      <c r="AU287" s="1453"/>
      <c r="AV287" s="1453"/>
      <c r="AW287" s="1453"/>
      <c r="AX287" s="1453"/>
    </row>
    <row r="288" spans="3:50" s="1543" customFormat="1" ht="21.9" customHeight="1" x14ac:dyDescent="0.3">
      <c r="C288" s="1453"/>
      <c r="D288" s="1453"/>
      <c r="E288" s="1453"/>
      <c r="F288" s="1453"/>
      <c r="G288" s="1452"/>
      <c r="H288" s="1453"/>
      <c r="I288" s="1453"/>
      <c r="J288" s="1453"/>
      <c r="K288" s="1453"/>
      <c r="L288" s="1453"/>
      <c r="M288" s="1453"/>
      <c r="N288" s="1453"/>
      <c r="O288" s="1453"/>
      <c r="P288" s="1453"/>
      <c r="Q288" s="1453"/>
      <c r="R288" s="1453"/>
      <c r="S288" s="1453"/>
      <c r="T288" s="1453"/>
      <c r="U288" s="1453"/>
      <c r="V288" s="1453"/>
      <c r="W288" s="1453"/>
      <c r="X288" s="1453"/>
      <c r="Y288" s="1453"/>
      <c r="Z288" s="1453"/>
      <c r="AA288" s="1453"/>
      <c r="AB288" s="1453"/>
      <c r="AC288" s="1453"/>
      <c r="AD288" s="1453"/>
      <c r="AE288" s="1453"/>
      <c r="AF288" s="1453"/>
      <c r="AG288" s="1453"/>
      <c r="AH288" s="1453"/>
      <c r="AI288" s="1453"/>
      <c r="AJ288" s="1453"/>
      <c r="AK288" s="1453"/>
      <c r="AL288" s="1453"/>
      <c r="AM288" s="1453"/>
      <c r="AN288" s="1453"/>
      <c r="AO288" s="1453"/>
      <c r="AP288" s="1453"/>
      <c r="AQ288" s="1453"/>
      <c r="AR288" s="1453"/>
      <c r="AS288" s="1453"/>
      <c r="AT288" s="1453"/>
      <c r="AU288" s="1453"/>
      <c r="AV288" s="1453"/>
      <c r="AW288" s="1453"/>
      <c r="AX288" s="1453"/>
    </row>
    <row r="289" spans="3:50" s="1543" customFormat="1" ht="21.9" customHeight="1" x14ac:dyDescent="0.3">
      <c r="C289" s="1453"/>
      <c r="D289" s="1453"/>
      <c r="E289" s="1453"/>
      <c r="F289" s="1453"/>
      <c r="G289" s="1452"/>
      <c r="H289" s="1453"/>
      <c r="I289" s="1453"/>
      <c r="J289" s="1453"/>
      <c r="K289" s="1453"/>
      <c r="L289" s="1453"/>
      <c r="M289" s="1453"/>
      <c r="N289" s="1453"/>
      <c r="O289" s="1453"/>
      <c r="P289" s="1453"/>
      <c r="Q289" s="1453"/>
      <c r="R289" s="1453"/>
      <c r="S289" s="1453"/>
      <c r="T289" s="1453"/>
      <c r="U289" s="1453"/>
      <c r="V289" s="1453"/>
      <c r="W289" s="1453"/>
      <c r="X289" s="1453"/>
      <c r="Y289" s="1453"/>
      <c r="Z289" s="1453"/>
      <c r="AA289" s="1453"/>
      <c r="AB289" s="1453"/>
      <c r="AC289" s="1453"/>
      <c r="AD289" s="1453"/>
      <c r="AE289" s="1453"/>
      <c r="AF289" s="1453"/>
      <c r="AG289" s="1453"/>
      <c r="AH289" s="1453"/>
      <c r="AI289" s="1453"/>
      <c r="AJ289" s="1453"/>
      <c r="AK289" s="1453"/>
      <c r="AL289" s="1453"/>
      <c r="AM289" s="1453"/>
      <c r="AN289" s="1453"/>
      <c r="AO289" s="1453"/>
      <c r="AP289" s="1453"/>
      <c r="AQ289" s="1453"/>
      <c r="AR289" s="1453"/>
      <c r="AS289" s="1453"/>
      <c r="AT289" s="1453"/>
      <c r="AU289" s="1453"/>
      <c r="AV289" s="1453"/>
      <c r="AW289" s="1453"/>
      <c r="AX289" s="1453"/>
    </row>
    <row r="290" spans="3:50" s="1543" customFormat="1" ht="21.9" customHeight="1" x14ac:dyDescent="0.3">
      <c r="C290" s="1453"/>
      <c r="D290" s="1453"/>
      <c r="E290" s="1453"/>
      <c r="F290" s="1453"/>
      <c r="G290" s="1452"/>
      <c r="H290" s="1453"/>
      <c r="I290" s="1453"/>
      <c r="J290" s="1453"/>
      <c r="K290" s="1453"/>
      <c r="L290" s="1453"/>
      <c r="M290" s="1453"/>
      <c r="N290" s="1453"/>
      <c r="O290" s="1453"/>
      <c r="P290" s="1453"/>
      <c r="Q290" s="1453"/>
      <c r="R290" s="1453"/>
      <c r="S290" s="1453"/>
      <c r="T290" s="1453"/>
      <c r="U290" s="1453"/>
      <c r="V290" s="1453"/>
      <c r="W290" s="1453"/>
      <c r="X290" s="1453"/>
      <c r="Y290" s="1453"/>
      <c r="Z290" s="1453"/>
      <c r="AA290" s="1453"/>
      <c r="AB290" s="1453"/>
      <c r="AC290" s="1453"/>
      <c r="AD290" s="1453"/>
      <c r="AE290" s="1453"/>
      <c r="AF290" s="1453"/>
      <c r="AG290" s="1453"/>
      <c r="AH290" s="1453"/>
      <c r="AI290" s="1453"/>
      <c r="AJ290" s="1453"/>
      <c r="AK290" s="1453"/>
      <c r="AL290" s="1453"/>
      <c r="AM290" s="1453"/>
      <c r="AN290" s="1453"/>
      <c r="AO290" s="1453"/>
      <c r="AP290" s="1453"/>
      <c r="AQ290" s="1453"/>
      <c r="AR290" s="1453"/>
      <c r="AS290" s="1453"/>
      <c r="AT290" s="1453"/>
      <c r="AU290" s="1453"/>
      <c r="AV290" s="1453"/>
      <c r="AW290" s="1453"/>
      <c r="AX290" s="1453"/>
    </row>
    <row r="291" spans="3:50" s="1543" customFormat="1" ht="21.9" customHeight="1" x14ac:dyDescent="0.3">
      <c r="C291" s="1453"/>
      <c r="D291" s="1453"/>
      <c r="E291" s="1453"/>
      <c r="F291" s="1453"/>
      <c r="G291" s="1452"/>
      <c r="H291" s="1453"/>
      <c r="I291" s="1453"/>
      <c r="J291" s="1453"/>
      <c r="K291" s="1453"/>
      <c r="L291" s="1453"/>
      <c r="M291" s="1453"/>
      <c r="N291" s="1453"/>
      <c r="O291" s="1453"/>
      <c r="P291" s="1453"/>
      <c r="Q291" s="1453"/>
      <c r="R291" s="1453"/>
      <c r="S291" s="1453"/>
      <c r="T291" s="1453"/>
      <c r="U291" s="1453"/>
      <c r="V291" s="1453"/>
      <c r="W291" s="1453"/>
      <c r="X291" s="1453"/>
      <c r="Y291" s="1453"/>
      <c r="Z291" s="1453"/>
      <c r="AA291" s="1453"/>
      <c r="AB291" s="1453"/>
      <c r="AC291" s="1453"/>
      <c r="AD291" s="1453"/>
      <c r="AE291" s="1453"/>
      <c r="AF291" s="1453"/>
      <c r="AG291" s="1453"/>
      <c r="AH291" s="1453"/>
      <c r="AI291" s="1453"/>
      <c r="AJ291" s="1453"/>
      <c r="AK291" s="1453"/>
      <c r="AL291" s="1453"/>
      <c r="AM291" s="1453"/>
      <c r="AN291" s="1453"/>
      <c r="AO291" s="1453"/>
      <c r="AP291" s="1453"/>
      <c r="AQ291" s="1453"/>
      <c r="AR291" s="1453"/>
      <c r="AS291" s="1453"/>
      <c r="AT291" s="1453"/>
      <c r="AU291" s="1453"/>
      <c r="AV291" s="1453"/>
      <c r="AW291" s="1453"/>
      <c r="AX291" s="1453"/>
    </row>
    <row r="292" spans="3:50" s="1543" customFormat="1" ht="21.9" customHeight="1" x14ac:dyDescent="0.3">
      <c r="C292" s="1453"/>
      <c r="D292" s="1453"/>
      <c r="E292" s="1453"/>
      <c r="F292" s="1453"/>
      <c r="G292" s="1452"/>
      <c r="H292" s="1453"/>
      <c r="I292" s="1453"/>
      <c r="J292" s="1453"/>
      <c r="K292" s="1453"/>
      <c r="L292" s="1453"/>
      <c r="M292" s="1453"/>
      <c r="N292" s="1453"/>
      <c r="O292" s="1453"/>
      <c r="P292" s="1453"/>
      <c r="Q292" s="1453"/>
      <c r="R292" s="1453"/>
      <c r="S292" s="1453"/>
      <c r="T292" s="1453"/>
      <c r="U292" s="1453"/>
      <c r="V292" s="1453"/>
      <c r="W292" s="1453"/>
      <c r="X292" s="1453"/>
      <c r="Y292" s="1453"/>
      <c r="Z292" s="1453"/>
      <c r="AA292" s="1453"/>
      <c r="AB292" s="1453"/>
      <c r="AC292" s="1453"/>
      <c r="AD292" s="1453"/>
      <c r="AE292" s="1453"/>
      <c r="AF292" s="1453"/>
      <c r="AG292" s="1453"/>
      <c r="AH292" s="1453"/>
      <c r="AI292" s="1453"/>
      <c r="AJ292" s="1453"/>
      <c r="AK292" s="1453"/>
      <c r="AL292" s="1453"/>
      <c r="AM292" s="1453"/>
      <c r="AN292" s="1453"/>
      <c r="AO292" s="1453"/>
      <c r="AP292" s="1453"/>
      <c r="AQ292" s="1453"/>
      <c r="AR292" s="1453"/>
      <c r="AS292" s="1453"/>
      <c r="AT292" s="1453"/>
      <c r="AU292" s="1453"/>
      <c r="AV292" s="1453"/>
      <c r="AW292" s="1453"/>
      <c r="AX292" s="1453"/>
    </row>
    <row r="293" spans="3:50" s="1543" customFormat="1" ht="21.9" customHeight="1" x14ac:dyDescent="0.3">
      <c r="C293" s="1453"/>
      <c r="D293" s="1453"/>
      <c r="E293" s="1453"/>
      <c r="F293" s="1453"/>
      <c r="G293" s="1452"/>
      <c r="H293" s="1453"/>
      <c r="I293" s="1453"/>
      <c r="J293" s="1453"/>
      <c r="K293" s="1453"/>
      <c r="L293" s="1453"/>
      <c r="M293" s="1453"/>
      <c r="N293" s="1453"/>
      <c r="O293" s="1453"/>
      <c r="P293" s="1453"/>
      <c r="Q293" s="1453"/>
      <c r="R293" s="1453"/>
      <c r="S293" s="1453"/>
      <c r="T293" s="1453"/>
      <c r="U293" s="1453"/>
      <c r="V293" s="1453"/>
      <c r="W293" s="1453"/>
      <c r="X293" s="1453"/>
      <c r="Y293" s="1453"/>
      <c r="Z293" s="1453"/>
      <c r="AA293" s="1453"/>
      <c r="AB293" s="1453"/>
      <c r="AC293" s="1453"/>
      <c r="AD293" s="1453"/>
      <c r="AE293" s="1453"/>
      <c r="AF293" s="1453"/>
      <c r="AG293" s="1453"/>
      <c r="AH293" s="1453"/>
      <c r="AI293" s="1453"/>
      <c r="AJ293" s="1453"/>
      <c r="AK293" s="1453"/>
      <c r="AL293" s="1453"/>
      <c r="AM293" s="1453"/>
      <c r="AN293" s="1453"/>
      <c r="AO293" s="1453"/>
      <c r="AP293" s="1453"/>
      <c r="AQ293" s="1453"/>
      <c r="AR293" s="1453"/>
      <c r="AS293" s="1453"/>
      <c r="AT293" s="1453"/>
      <c r="AU293" s="1453"/>
      <c r="AV293" s="1453"/>
      <c r="AW293" s="1453"/>
      <c r="AX293" s="1453"/>
    </row>
    <row r="294" spans="3:50" s="1543" customFormat="1" ht="21.9" customHeight="1" x14ac:dyDescent="0.3">
      <c r="C294" s="1453"/>
      <c r="D294" s="1453"/>
      <c r="E294" s="1453"/>
      <c r="F294" s="1453"/>
      <c r="G294" s="1452"/>
      <c r="H294" s="1453"/>
      <c r="I294" s="1453"/>
      <c r="J294" s="1453"/>
      <c r="K294" s="1453"/>
      <c r="L294" s="1453"/>
      <c r="M294" s="1453"/>
      <c r="N294" s="1453"/>
      <c r="O294" s="1453"/>
      <c r="P294" s="1453"/>
      <c r="Q294" s="1453"/>
      <c r="R294" s="1453"/>
      <c r="S294" s="1453"/>
      <c r="T294" s="1453"/>
      <c r="U294" s="1453"/>
      <c r="V294" s="1453"/>
      <c r="W294" s="1453"/>
      <c r="X294" s="1453"/>
      <c r="Y294" s="1453"/>
      <c r="Z294" s="1453"/>
      <c r="AA294" s="1453"/>
      <c r="AB294" s="1453"/>
      <c r="AC294" s="1453"/>
      <c r="AD294" s="1453"/>
      <c r="AE294" s="1453"/>
      <c r="AF294" s="1453"/>
      <c r="AG294" s="1453"/>
      <c r="AH294" s="1453"/>
      <c r="AI294" s="1453"/>
      <c r="AJ294" s="1453"/>
      <c r="AK294" s="1453"/>
      <c r="AL294" s="1453"/>
      <c r="AM294" s="1453"/>
      <c r="AN294" s="1453"/>
      <c r="AO294" s="1453"/>
      <c r="AP294" s="1453"/>
      <c r="AQ294" s="1453"/>
      <c r="AR294" s="1453"/>
      <c r="AS294" s="1453"/>
      <c r="AT294" s="1453"/>
      <c r="AU294" s="1453"/>
      <c r="AV294" s="1453"/>
      <c r="AW294" s="1453"/>
      <c r="AX294" s="1453"/>
    </row>
    <row r="295" spans="3:50" s="1543" customFormat="1" ht="21.9" customHeight="1" x14ac:dyDescent="0.3">
      <c r="C295" s="1453"/>
      <c r="D295" s="1453"/>
      <c r="E295" s="1453"/>
      <c r="F295" s="1453"/>
      <c r="G295" s="1452"/>
      <c r="H295" s="1453"/>
      <c r="I295" s="1453"/>
      <c r="J295" s="1453"/>
      <c r="K295" s="1453"/>
      <c r="L295" s="1453"/>
      <c r="M295" s="1453"/>
      <c r="N295" s="1453"/>
      <c r="O295" s="1453"/>
      <c r="P295" s="1453"/>
      <c r="Q295" s="1453"/>
      <c r="R295" s="1453"/>
      <c r="S295" s="1453"/>
      <c r="T295" s="1453"/>
      <c r="U295" s="1453"/>
      <c r="V295" s="1453"/>
      <c r="W295" s="1453"/>
      <c r="X295" s="1453"/>
      <c r="Y295" s="1453"/>
      <c r="Z295" s="1453"/>
      <c r="AA295" s="1453"/>
      <c r="AB295" s="1453"/>
      <c r="AC295" s="1453"/>
      <c r="AD295" s="1453"/>
      <c r="AE295" s="1453"/>
      <c r="AF295" s="1453"/>
      <c r="AG295" s="1453"/>
      <c r="AH295" s="1453"/>
      <c r="AI295" s="1453"/>
      <c r="AJ295" s="1453"/>
      <c r="AK295" s="1453"/>
      <c r="AL295" s="1453"/>
      <c r="AM295" s="1453"/>
      <c r="AN295" s="1453"/>
      <c r="AO295" s="1453"/>
      <c r="AP295" s="1453"/>
      <c r="AQ295" s="1453"/>
      <c r="AR295" s="1453"/>
      <c r="AS295" s="1453"/>
      <c r="AT295" s="1453"/>
      <c r="AU295" s="1453"/>
      <c r="AV295" s="1453"/>
      <c r="AW295" s="1453"/>
      <c r="AX295" s="1453"/>
    </row>
    <row r="296" spans="3:50" s="1543" customFormat="1" ht="21.9" customHeight="1" x14ac:dyDescent="0.3">
      <c r="C296" s="1453"/>
      <c r="D296" s="1453"/>
      <c r="E296" s="1453"/>
      <c r="F296" s="1453"/>
      <c r="G296" s="1452"/>
      <c r="H296" s="1453"/>
      <c r="I296" s="1453"/>
      <c r="J296" s="1453"/>
      <c r="K296" s="1453"/>
      <c r="L296" s="1453"/>
      <c r="M296" s="1453"/>
      <c r="N296" s="1453"/>
      <c r="O296" s="1453"/>
      <c r="P296" s="1453"/>
      <c r="Q296" s="1453"/>
      <c r="R296" s="1453"/>
      <c r="S296" s="1453"/>
      <c r="T296" s="1453"/>
      <c r="U296" s="1453"/>
      <c r="V296" s="1453"/>
      <c r="W296" s="1453"/>
      <c r="X296" s="1453"/>
      <c r="Y296" s="1453"/>
      <c r="Z296" s="1453"/>
      <c r="AA296" s="1453"/>
      <c r="AB296" s="1453"/>
      <c r="AC296" s="1453"/>
      <c r="AD296" s="1453"/>
      <c r="AE296" s="1453"/>
      <c r="AF296" s="1453"/>
      <c r="AG296" s="1453"/>
      <c r="AH296" s="1453"/>
      <c r="AI296" s="1453"/>
      <c r="AJ296" s="1453"/>
      <c r="AK296" s="1453"/>
      <c r="AL296" s="1453"/>
      <c r="AM296" s="1453"/>
      <c r="AN296" s="1453"/>
      <c r="AO296" s="1453"/>
      <c r="AP296" s="1453"/>
      <c r="AQ296" s="1453"/>
      <c r="AR296" s="1453"/>
      <c r="AS296" s="1453"/>
      <c r="AT296" s="1453"/>
      <c r="AU296" s="1453"/>
      <c r="AV296" s="1453"/>
      <c r="AW296" s="1453"/>
      <c r="AX296" s="1453"/>
    </row>
    <row r="297" spans="3:50" s="1543" customFormat="1" ht="21.9" customHeight="1" x14ac:dyDescent="0.3">
      <c r="C297" s="1453"/>
      <c r="D297" s="1453"/>
      <c r="E297" s="1453"/>
      <c r="F297" s="1453"/>
      <c r="G297" s="1452"/>
      <c r="H297" s="1453"/>
      <c r="I297" s="1453"/>
      <c r="J297" s="1453"/>
      <c r="K297" s="1453"/>
      <c r="L297" s="1453"/>
      <c r="M297" s="1453"/>
      <c r="N297" s="1453"/>
      <c r="O297" s="1453"/>
      <c r="P297" s="1453"/>
      <c r="Q297" s="1453"/>
      <c r="R297" s="1453"/>
      <c r="S297" s="1453"/>
      <c r="T297" s="1453"/>
      <c r="U297" s="1453"/>
      <c r="V297" s="1453"/>
      <c r="W297" s="1453"/>
      <c r="X297" s="1453"/>
      <c r="Y297" s="1453"/>
      <c r="Z297" s="1453"/>
      <c r="AA297" s="1453"/>
      <c r="AB297" s="1453"/>
      <c r="AC297" s="1453"/>
      <c r="AD297" s="1453"/>
      <c r="AE297" s="1453"/>
      <c r="AF297" s="1453"/>
      <c r="AG297" s="1453"/>
      <c r="AH297" s="1453"/>
      <c r="AI297" s="1453"/>
      <c r="AJ297" s="1453"/>
      <c r="AK297" s="1453"/>
      <c r="AL297" s="1453"/>
      <c r="AM297" s="1453"/>
      <c r="AN297" s="1453"/>
      <c r="AO297" s="1453"/>
      <c r="AP297" s="1453"/>
      <c r="AQ297" s="1453"/>
      <c r="AR297" s="1453"/>
      <c r="AS297" s="1453"/>
      <c r="AT297" s="1453"/>
      <c r="AU297" s="1453"/>
      <c r="AV297" s="1453"/>
      <c r="AW297" s="1453"/>
      <c r="AX297" s="1453"/>
    </row>
    <row r="298" spans="3:50" s="1543" customFormat="1" ht="21.9" customHeight="1" x14ac:dyDescent="0.3">
      <c r="C298" s="1453"/>
      <c r="D298" s="1453"/>
      <c r="E298" s="1453"/>
      <c r="F298" s="1453"/>
      <c r="G298" s="1452"/>
      <c r="H298" s="1453"/>
      <c r="I298" s="1453"/>
      <c r="J298" s="1453"/>
      <c r="K298" s="1453"/>
      <c r="L298" s="1453"/>
      <c r="M298" s="1453"/>
      <c r="N298" s="1453"/>
      <c r="O298" s="1453"/>
      <c r="P298" s="1453"/>
      <c r="Q298" s="1453"/>
      <c r="R298" s="1453"/>
      <c r="S298" s="1453"/>
      <c r="T298" s="1453"/>
      <c r="U298" s="1453"/>
      <c r="V298" s="1453"/>
      <c r="W298" s="1453"/>
      <c r="X298" s="1453"/>
      <c r="Y298" s="1453"/>
      <c r="Z298" s="1453"/>
      <c r="AA298" s="1453"/>
      <c r="AB298" s="1453"/>
      <c r="AC298" s="1453"/>
      <c r="AD298" s="1453"/>
      <c r="AE298" s="1453"/>
      <c r="AF298" s="1453"/>
      <c r="AG298" s="1453"/>
      <c r="AH298" s="1453"/>
      <c r="AI298" s="1453"/>
      <c r="AJ298" s="1453"/>
      <c r="AK298" s="1453"/>
      <c r="AL298" s="1453"/>
      <c r="AM298" s="1453"/>
      <c r="AN298" s="1453"/>
      <c r="AO298" s="1453"/>
      <c r="AP298" s="1453"/>
      <c r="AQ298" s="1453"/>
      <c r="AR298" s="1453"/>
      <c r="AS298" s="1453"/>
      <c r="AT298" s="1453"/>
      <c r="AU298" s="1453"/>
      <c r="AV298" s="1453"/>
      <c r="AW298" s="1453"/>
      <c r="AX298" s="1453"/>
    </row>
    <row r="299" spans="3:50" s="1543" customFormat="1" ht="21.9" customHeight="1" x14ac:dyDescent="0.3">
      <c r="C299" s="1453"/>
      <c r="D299" s="1453"/>
      <c r="E299" s="1453"/>
      <c r="F299" s="1453"/>
      <c r="G299" s="1452"/>
      <c r="H299" s="1453"/>
      <c r="I299" s="1453"/>
      <c r="J299" s="1453"/>
      <c r="K299" s="1453"/>
      <c r="L299" s="1453"/>
      <c r="M299" s="1453"/>
      <c r="N299" s="1453"/>
      <c r="O299" s="1453"/>
      <c r="P299" s="1453"/>
      <c r="Q299" s="1453"/>
      <c r="R299" s="1453"/>
      <c r="S299" s="1453"/>
      <c r="T299" s="1453"/>
      <c r="U299" s="1453"/>
      <c r="V299" s="1453"/>
      <c r="W299" s="1453"/>
      <c r="X299" s="1453"/>
      <c r="Y299" s="1453"/>
      <c r="Z299" s="1453"/>
      <c r="AA299" s="1453"/>
      <c r="AB299" s="1453"/>
      <c r="AC299" s="1453"/>
      <c r="AD299" s="1453"/>
      <c r="AE299" s="1453"/>
      <c r="AF299" s="1453"/>
      <c r="AG299" s="1453"/>
      <c r="AH299" s="1453"/>
      <c r="AI299" s="1453"/>
      <c r="AJ299" s="1453"/>
      <c r="AK299" s="1453"/>
      <c r="AL299" s="1453"/>
      <c r="AM299" s="1453"/>
      <c r="AN299" s="1453"/>
      <c r="AO299" s="1453"/>
      <c r="AP299" s="1453"/>
      <c r="AQ299" s="1453"/>
      <c r="AR299" s="1453"/>
      <c r="AS299" s="1453"/>
      <c r="AT299" s="1453"/>
      <c r="AU299" s="1453"/>
      <c r="AV299" s="1453"/>
      <c r="AW299" s="1453"/>
      <c r="AX299" s="1453"/>
    </row>
    <row r="300" spans="3:50" s="1543" customFormat="1" ht="21.9" customHeight="1" x14ac:dyDescent="0.3">
      <c r="C300" s="1453"/>
      <c r="D300" s="1453"/>
      <c r="E300" s="1453"/>
      <c r="F300" s="1453"/>
      <c r="G300" s="1452"/>
      <c r="H300" s="1453"/>
      <c r="I300" s="1453"/>
      <c r="J300" s="1453"/>
      <c r="K300" s="1453"/>
      <c r="L300" s="1453"/>
      <c r="M300" s="1453"/>
      <c r="N300" s="1453"/>
      <c r="O300" s="1453"/>
      <c r="P300" s="1453"/>
      <c r="Q300" s="1453"/>
      <c r="R300" s="1453"/>
      <c r="S300" s="1453"/>
      <c r="T300" s="1453"/>
      <c r="U300" s="1453"/>
      <c r="V300" s="1453"/>
      <c r="W300" s="1453"/>
      <c r="X300" s="1453"/>
      <c r="Y300" s="1453"/>
      <c r="Z300" s="1453"/>
      <c r="AA300" s="1453"/>
      <c r="AB300" s="1453"/>
      <c r="AC300" s="1453"/>
      <c r="AD300" s="1453"/>
      <c r="AE300" s="1453"/>
      <c r="AF300" s="1453"/>
      <c r="AG300" s="1453"/>
      <c r="AH300" s="1453"/>
      <c r="AI300" s="1453"/>
      <c r="AJ300" s="1453"/>
      <c r="AK300" s="1453"/>
      <c r="AL300" s="1453"/>
      <c r="AM300" s="1453"/>
      <c r="AN300" s="1453"/>
      <c r="AO300" s="1453"/>
      <c r="AP300" s="1453"/>
      <c r="AQ300" s="1453"/>
      <c r="AR300" s="1453"/>
      <c r="AS300" s="1453"/>
      <c r="AT300" s="1453"/>
      <c r="AU300" s="1453"/>
      <c r="AV300" s="1453"/>
      <c r="AW300" s="1453"/>
      <c r="AX300" s="1453"/>
    </row>
    <row r="301" spans="3:50" s="1543" customFormat="1" ht="21.9" customHeight="1" x14ac:dyDescent="0.3">
      <c r="C301" s="1453"/>
      <c r="D301" s="1453"/>
      <c r="E301" s="1453"/>
      <c r="F301" s="1453"/>
      <c r="G301" s="1452"/>
      <c r="H301" s="1453"/>
      <c r="I301" s="1453"/>
      <c r="J301" s="1453"/>
      <c r="K301" s="1453"/>
      <c r="L301" s="1453"/>
      <c r="M301" s="1453"/>
      <c r="N301" s="1453"/>
      <c r="O301" s="1453"/>
      <c r="P301" s="1453"/>
      <c r="Q301" s="1453"/>
      <c r="R301" s="1453"/>
      <c r="S301" s="1453"/>
      <c r="T301" s="1453"/>
      <c r="U301" s="1453"/>
      <c r="V301" s="1453"/>
      <c r="W301" s="1453"/>
      <c r="X301" s="1453"/>
      <c r="Y301" s="1453"/>
      <c r="Z301" s="1453"/>
      <c r="AA301" s="1453"/>
      <c r="AB301" s="1453"/>
      <c r="AC301" s="1453"/>
      <c r="AD301" s="1453"/>
      <c r="AE301" s="1453"/>
      <c r="AF301" s="1453"/>
      <c r="AG301" s="1453"/>
      <c r="AH301" s="1453"/>
      <c r="AI301" s="1453"/>
      <c r="AJ301" s="1453"/>
      <c r="AK301" s="1453"/>
      <c r="AL301" s="1453"/>
      <c r="AM301" s="1453"/>
      <c r="AN301" s="1453"/>
      <c r="AO301" s="1453"/>
      <c r="AP301" s="1453"/>
      <c r="AQ301" s="1453"/>
      <c r="AR301" s="1453"/>
      <c r="AS301" s="1453"/>
      <c r="AT301" s="1453"/>
      <c r="AU301" s="1453"/>
      <c r="AV301" s="1453"/>
      <c r="AW301" s="1453"/>
      <c r="AX301" s="1453"/>
    </row>
    <row r="302" spans="3:50" s="1543" customFormat="1" ht="21.9" customHeight="1" x14ac:dyDescent="0.3">
      <c r="C302" s="1453"/>
      <c r="D302" s="1453"/>
      <c r="E302" s="1453"/>
      <c r="F302" s="1453"/>
      <c r="G302" s="1452"/>
      <c r="H302" s="1453"/>
      <c r="I302" s="1453"/>
      <c r="J302" s="1453"/>
      <c r="K302" s="1453"/>
      <c r="L302" s="1453"/>
      <c r="M302" s="1453"/>
      <c r="N302" s="1453"/>
      <c r="O302" s="1453"/>
      <c r="P302" s="1453"/>
      <c r="Q302" s="1453"/>
      <c r="R302" s="1453"/>
      <c r="S302" s="1453"/>
      <c r="T302" s="1453"/>
      <c r="U302" s="1453"/>
      <c r="V302" s="1453"/>
      <c r="W302" s="1453"/>
      <c r="X302" s="1453"/>
      <c r="Y302" s="1453"/>
      <c r="Z302" s="1453"/>
      <c r="AA302" s="1453"/>
      <c r="AB302" s="1453"/>
      <c r="AC302" s="1453"/>
      <c r="AD302" s="1453"/>
      <c r="AE302" s="1453"/>
      <c r="AF302" s="1453"/>
      <c r="AG302" s="1453"/>
      <c r="AH302" s="1453"/>
      <c r="AI302" s="1453"/>
      <c r="AJ302" s="1453"/>
      <c r="AK302" s="1453"/>
      <c r="AL302" s="1453"/>
      <c r="AM302" s="1453"/>
      <c r="AN302" s="1453"/>
      <c r="AO302" s="1453"/>
      <c r="AP302" s="1453"/>
      <c r="AQ302" s="1453"/>
      <c r="AR302" s="1453"/>
      <c r="AS302" s="1453"/>
      <c r="AT302" s="1453"/>
      <c r="AU302" s="1453"/>
      <c r="AV302" s="1453"/>
      <c r="AW302" s="1453"/>
      <c r="AX302" s="1453"/>
    </row>
    <row r="303" spans="3:50" s="1543" customFormat="1" ht="21.9" customHeight="1" x14ac:dyDescent="0.3">
      <c r="C303" s="1453"/>
      <c r="D303" s="1453"/>
      <c r="E303" s="1453"/>
      <c r="F303" s="1453"/>
      <c r="G303" s="1452"/>
      <c r="H303" s="1453"/>
      <c r="I303" s="1453"/>
      <c r="J303" s="1453"/>
      <c r="K303" s="1453"/>
      <c r="L303" s="1453"/>
      <c r="M303" s="1453"/>
      <c r="N303" s="1453"/>
      <c r="O303" s="1453"/>
      <c r="P303" s="1453"/>
      <c r="Q303" s="1453"/>
      <c r="R303" s="1453"/>
      <c r="S303" s="1453"/>
      <c r="T303" s="1453"/>
      <c r="U303" s="1453"/>
      <c r="V303" s="1453"/>
      <c r="W303" s="1453"/>
      <c r="X303" s="1453"/>
      <c r="Y303" s="1453"/>
      <c r="Z303" s="1453"/>
      <c r="AA303" s="1453"/>
      <c r="AB303" s="1453"/>
      <c r="AC303" s="1453"/>
      <c r="AD303" s="1453"/>
      <c r="AE303" s="1453"/>
      <c r="AF303" s="1453"/>
      <c r="AG303" s="1453"/>
      <c r="AH303" s="1453"/>
      <c r="AI303" s="1453"/>
      <c r="AJ303" s="1453"/>
      <c r="AK303" s="1453"/>
      <c r="AL303" s="1453"/>
      <c r="AM303" s="1453"/>
      <c r="AN303" s="1453"/>
      <c r="AO303" s="1453"/>
      <c r="AP303" s="1453"/>
      <c r="AQ303" s="1453"/>
      <c r="AR303" s="1453"/>
      <c r="AS303" s="1453"/>
      <c r="AT303" s="1453"/>
      <c r="AU303" s="1453"/>
      <c r="AV303" s="1453"/>
      <c r="AW303" s="1453"/>
      <c r="AX303" s="1453"/>
    </row>
    <row r="304" spans="3:50" s="1543" customFormat="1" ht="21.9" customHeight="1" x14ac:dyDescent="0.3">
      <c r="C304" s="1453"/>
      <c r="D304" s="1453"/>
      <c r="E304" s="1453"/>
      <c r="F304" s="1453"/>
      <c r="G304" s="1452"/>
      <c r="H304" s="1453"/>
      <c r="I304" s="1453"/>
      <c r="J304" s="1453"/>
      <c r="K304" s="1453"/>
      <c r="L304" s="1453"/>
      <c r="M304" s="1453"/>
      <c r="N304" s="1453"/>
      <c r="O304" s="1453"/>
      <c r="P304" s="1453"/>
      <c r="Q304" s="1453"/>
      <c r="R304" s="1453"/>
      <c r="S304" s="1453"/>
      <c r="T304" s="1453"/>
      <c r="U304" s="1453"/>
      <c r="V304" s="1453"/>
      <c r="W304" s="1453"/>
      <c r="X304" s="1453"/>
      <c r="Y304" s="1453"/>
      <c r="Z304" s="1453"/>
      <c r="AA304" s="1453"/>
      <c r="AB304" s="1453"/>
      <c r="AC304" s="1453"/>
      <c r="AD304" s="1453"/>
      <c r="AE304" s="1453"/>
      <c r="AF304" s="1453"/>
      <c r="AG304" s="1453"/>
      <c r="AH304" s="1453"/>
      <c r="AI304" s="1453"/>
      <c r="AJ304" s="1453"/>
      <c r="AK304" s="1453"/>
      <c r="AL304" s="1453"/>
      <c r="AM304" s="1453"/>
      <c r="AN304" s="1453"/>
      <c r="AO304" s="1453"/>
      <c r="AP304" s="1453"/>
      <c r="AQ304" s="1453"/>
      <c r="AR304" s="1453"/>
      <c r="AS304" s="1453"/>
      <c r="AT304" s="1453"/>
      <c r="AU304" s="1453"/>
      <c r="AV304" s="1453"/>
      <c r="AW304" s="1453"/>
      <c r="AX304" s="1453"/>
    </row>
    <row r="305" spans="3:50" s="1543" customFormat="1" ht="21.9" customHeight="1" x14ac:dyDescent="0.3">
      <c r="C305" s="1453"/>
      <c r="D305" s="1453"/>
      <c r="E305" s="1453"/>
      <c r="F305" s="1453"/>
      <c r="G305" s="1452"/>
      <c r="H305" s="1453"/>
      <c r="I305" s="1453"/>
      <c r="J305" s="1453"/>
      <c r="K305" s="1453"/>
      <c r="L305" s="1453"/>
      <c r="M305" s="1453"/>
      <c r="N305" s="1453"/>
      <c r="O305" s="1453"/>
      <c r="P305" s="1453"/>
      <c r="Q305" s="1453"/>
      <c r="R305" s="1453"/>
      <c r="S305" s="1453"/>
      <c r="T305" s="1453"/>
      <c r="U305" s="1453"/>
      <c r="V305" s="1453"/>
      <c r="W305" s="1453"/>
      <c r="X305" s="1453"/>
      <c r="Y305" s="1453"/>
      <c r="Z305" s="1453"/>
      <c r="AA305" s="1453"/>
      <c r="AB305" s="1453"/>
      <c r="AC305" s="1453"/>
      <c r="AD305" s="1453"/>
      <c r="AE305" s="1453"/>
      <c r="AF305" s="1453"/>
      <c r="AG305" s="1453"/>
      <c r="AH305" s="1453"/>
      <c r="AI305" s="1453"/>
      <c r="AJ305" s="1453"/>
      <c r="AK305" s="1453"/>
      <c r="AL305" s="1453"/>
      <c r="AM305" s="1453"/>
      <c r="AN305" s="1453"/>
      <c r="AO305" s="1453"/>
      <c r="AP305" s="1453"/>
      <c r="AQ305" s="1453"/>
      <c r="AR305" s="1453"/>
      <c r="AS305" s="1453"/>
      <c r="AT305" s="1453"/>
      <c r="AU305" s="1453"/>
      <c r="AV305" s="1453"/>
      <c r="AW305" s="1453"/>
      <c r="AX305" s="1453"/>
    </row>
    <row r="306" spans="3:50" s="1543" customFormat="1" ht="21.9" customHeight="1" x14ac:dyDescent="0.3">
      <c r="C306" s="1453"/>
      <c r="D306" s="1453"/>
      <c r="E306" s="1453"/>
      <c r="F306" s="1453"/>
      <c r="G306" s="1452"/>
      <c r="H306" s="1453"/>
      <c r="I306" s="1453"/>
      <c r="J306" s="1453"/>
      <c r="K306" s="1453"/>
      <c r="L306" s="1453"/>
      <c r="M306" s="1453"/>
      <c r="N306" s="1453"/>
      <c r="O306" s="1453"/>
      <c r="P306" s="1453"/>
      <c r="Q306" s="1453"/>
      <c r="R306" s="1453"/>
      <c r="S306" s="1453"/>
      <c r="T306" s="1453"/>
      <c r="U306" s="1453"/>
      <c r="V306" s="1453"/>
      <c r="W306" s="1453"/>
      <c r="X306" s="1453"/>
      <c r="Y306" s="1453"/>
      <c r="Z306" s="1453"/>
      <c r="AA306" s="1453"/>
      <c r="AB306" s="1453"/>
      <c r="AC306" s="1453"/>
      <c r="AD306" s="1453"/>
      <c r="AE306" s="1453"/>
      <c r="AF306" s="1453"/>
      <c r="AG306" s="1453"/>
      <c r="AH306" s="1453"/>
      <c r="AI306" s="1453"/>
      <c r="AJ306" s="1453"/>
      <c r="AK306" s="1453"/>
      <c r="AL306" s="1453"/>
      <c r="AM306" s="1453"/>
      <c r="AN306" s="1453"/>
      <c r="AO306" s="1453"/>
      <c r="AP306" s="1453"/>
      <c r="AQ306" s="1453"/>
      <c r="AR306" s="1453"/>
      <c r="AS306" s="1453"/>
      <c r="AT306" s="1453"/>
      <c r="AU306" s="1453"/>
      <c r="AV306" s="1453"/>
      <c r="AW306" s="1453"/>
      <c r="AX306" s="1453"/>
    </row>
    <row r="307" spans="3:50" s="1543" customFormat="1" ht="21.9" customHeight="1" x14ac:dyDescent="0.3">
      <c r="C307" s="1453"/>
      <c r="D307" s="1453"/>
      <c r="E307" s="1453"/>
      <c r="F307" s="1453"/>
      <c r="G307" s="1452"/>
      <c r="H307" s="1453"/>
      <c r="I307" s="1453"/>
      <c r="J307" s="1453"/>
      <c r="K307" s="1453"/>
      <c r="L307" s="1453"/>
      <c r="M307" s="1453"/>
      <c r="N307" s="1453"/>
      <c r="O307" s="1453"/>
      <c r="P307" s="1453"/>
      <c r="Q307" s="1453"/>
      <c r="R307" s="1453"/>
      <c r="S307" s="1453"/>
      <c r="T307" s="1453"/>
      <c r="U307" s="1453"/>
      <c r="V307" s="1453"/>
      <c r="W307" s="1453"/>
      <c r="X307" s="1453"/>
      <c r="Y307" s="1453"/>
      <c r="Z307" s="1453"/>
      <c r="AA307" s="1453"/>
      <c r="AB307" s="1453"/>
      <c r="AC307" s="1453"/>
      <c r="AD307" s="1453"/>
      <c r="AE307" s="1453"/>
      <c r="AF307" s="1453"/>
      <c r="AG307" s="1453"/>
      <c r="AH307" s="1453"/>
      <c r="AI307" s="1453"/>
      <c r="AJ307" s="1453"/>
      <c r="AK307" s="1453"/>
      <c r="AL307" s="1453"/>
      <c r="AM307" s="1453"/>
      <c r="AN307" s="1453"/>
      <c r="AO307" s="1453"/>
      <c r="AP307" s="1453"/>
      <c r="AQ307" s="1453"/>
      <c r="AR307" s="1453"/>
      <c r="AS307" s="1453"/>
      <c r="AT307" s="1453"/>
      <c r="AU307" s="1453"/>
      <c r="AV307" s="1453"/>
      <c r="AW307" s="1453"/>
      <c r="AX307" s="1453"/>
    </row>
    <row r="308" spans="3:50" s="1543" customFormat="1" ht="21.9" customHeight="1" x14ac:dyDescent="0.3">
      <c r="C308" s="1453"/>
      <c r="D308" s="1453"/>
      <c r="E308" s="1453"/>
      <c r="F308" s="1453"/>
      <c r="G308" s="1452"/>
      <c r="H308" s="1453"/>
      <c r="I308" s="1453"/>
      <c r="J308" s="1453"/>
      <c r="K308" s="1453"/>
      <c r="L308" s="1453"/>
      <c r="M308" s="1453"/>
      <c r="N308" s="1453"/>
      <c r="O308" s="1453"/>
      <c r="P308" s="1453"/>
      <c r="Q308" s="1453"/>
      <c r="R308" s="1453"/>
      <c r="S308" s="1453"/>
      <c r="T308" s="1453"/>
      <c r="U308" s="1453"/>
      <c r="V308" s="1453"/>
      <c r="W308" s="1453"/>
      <c r="X308" s="1453"/>
      <c r="Y308" s="1453"/>
      <c r="Z308" s="1453"/>
      <c r="AA308" s="1453"/>
      <c r="AB308" s="1453"/>
      <c r="AC308" s="1453"/>
      <c r="AD308" s="1453"/>
      <c r="AE308" s="1453"/>
      <c r="AF308" s="1453"/>
      <c r="AG308" s="1453"/>
      <c r="AH308" s="1453"/>
      <c r="AI308" s="1453"/>
      <c r="AJ308" s="1453"/>
      <c r="AK308" s="1453"/>
      <c r="AL308" s="1453"/>
      <c r="AM308" s="1453"/>
      <c r="AN308" s="1453"/>
      <c r="AO308" s="1453"/>
      <c r="AP308" s="1453"/>
      <c r="AQ308" s="1453"/>
      <c r="AR308" s="1453"/>
      <c r="AS308" s="1453"/>
      <c r="AT308" s="1453"/>
      <c r="AU308" s="1453"/>
      <c r="AV308" s="1453"/>
      <c r="AW308" s="1453"/>
      <c r="AX308" s="1453"/>
    </row>
    <row r="309" spans="3:50" s="1543" customFormat="1" ht="21.9" customHeight="1" x14ac:dyDescent="0.3">
      <c r="C309" s="1453"/>
      <c r="D309" s="1453"/>
      <c r="E309" s="1453"/>
      <c r="F309" s="1453"/>
      <c r="G309" s="1452"/>
      <c r="H309" s="1453"/>
      <c r="I309" s="1453"/>
      <c r="J309" s="1453"/>
      <c r="K309" s="1453"/>
      <c r="L309" s="1453"/>
      <c r="M309" s="1453"/>
      <c r="N309" s="1453"/>
      <c r="O309" s="1453"/>
      <c r="P309" s="1453"/>
      <c r="Q309" s="1453"/>
      <c r="R309" s="1453"/>
      <c r="S309" s="1453"/>
      <c r="T309" s="1453"/>
      <c r="U309" s="1453"/>
      <c r="V309" s="1453"/>
      <c r="W309" s="1453"/>
      <c r="X309" s="1453"/>
      <c r="Y309" s="1453"/>
      <c r="Z309" s="1453"/>
      <c r="AA309" s="1453"/>
      <c r="AB309" s="1453"/>
      <c r="AC309" s="1453"/>
      <c r="AD309" s="1453"/>
      <c r="AE309" s="1453"/>
      <c r="AF309" s="1453"/>
      <c r="AG309" s="1453"/>
      <c r="AH309" s="1453"/>
      <c r="AI309" s="1453"/>
      <c r="AJ309" s="1453"/>
      <c r="AK309" s="1453"/>
      <c r="AL309" s="1453"/>
      <c r="AM309" s="1453"/>
      <c r="AN309" s="1453"/>
      <c r="AO309" s="1453"/>
      <c r="AP309" s="1453"/>
      <c r="AQ309" s="1453"/>
      <c r="AR309" s="1453"/>
      <c r="AS309" s="1453"/>
      <c r="AT309" s="1453"/>
      <c r="AU309" s="1453"/>
      <c r="AV309" s="1453"/>
      <c r="AW309" s="1453"/>
      <c r="AX309" s="1453"/>
    </row>
    <row r="310" spans="3:50" s="1543" customFormat="1" ht="21.9" customHeight="1" x14ac:dyDescent="0.3">
      <c r="C310" s="1453"/>
      <c r="D310" s="1453"/>
      <c r="E310" s="1453"/>
      <c r="F310" s="1453"/>
      <c r="G310" s="1452"/>
      <c r="H310" s="1453"/>
      <c r="I310" s="1453"/>
      <c r="J310" s="1453"/>
      <c r="K310" s="1453"/>
      <c r="L310" s="1453"/>
      <c r="M310" s="1453"/>
      <c r="N310" s="1453"/>
      <c r="O310" s="1453"/>
      <c r="P310" s="1453"/>
      <c r="Q310" s="1453"/>
      <c r="R310" s="1453"/>
      <c r="S310" s="1453"/>
      <c r="T310" s="1453"/>
      <c r="U310" s="1453"/>
      <c r="V310" s="1453"/>
      <c r="W310" s="1453"/>
      <c r="X310" s="1453"/>
      <c r="Y310" s="1453"/>
      <c r="Z310" s="1453"/>
      <c r="AA310" s="1453"/>
      <c r="AB310" s="1453"/>
      <c r="AC310" s="1453"/>
      <c r="AD310" s="1453"/>
      <c r="AE310" s="1453"/>
      <c r="AF310" s="1453"/>
      <c r="AG310" s="1453"/>
      <c r="AH310" s="1453"/>
      <c r="AI310" s="1453"/>
      <c r="AJ310" s="1453"/>
      <c r="AK310" s="1453"/>
      <c r="AL310" s="1453"/>
      <c r="AM310" s="1453"/>
      <c r="AN310" s="1453"/>
      <c r="AO310" s="1453"/>
      <c r="AP310" s="1453"/>
      <c r="AQ310" s="1453"/>
      <c r="AR310" s="1453"/>
      <c r="AS310" s="1453"/>
      <c r="AT310" s="1453"/>
      <c r="AU310" s="1453"/>
      <c r="AV310" s="1453"/>
      <c r="AW310" s="1453"/>
      <c r="AX310" s="1453"/>
    </row>
    <row r="311" spans="3:50" s="1543" customFormat="1" ht="21.9" customHeight="1" x14ac:dyDescent="0.3">
      <c r="C311" s="1453"/>
      <c r="D311" s="1453"/>
      <c r="E311" s="1453"/>
      <c r="F311" s="1453"/>
      <c r="G311" s="1452"/>
      <c r="H311" s="1453"/>
      <c r="I311" s="1453"/>
      <c r="J311" s="1453"/>
      <c r="K311" s="1453"/>
      <c r="L311" s="1453"/>
      <c r="M311" s="1453"/>
      <c r="N311" s="1453"/>
      <c r="O311" s="1453"/>
      <c r="P311" s="1453"/>
      <c r="Q311" s="1453"/>
      <c r="R311" s="1453"/>
      <c r="S311" s="1453"/>
      <c r="T311" s="1453"/>
      <c r="U311" s="1453"/>
      <c r="V311" s="1453"/>
      <c r="W311" s="1453"/>
      <c r="X311" s="1453"/>
      <c r="Y311" s="1453"/>
      <c r="Z311" s="1453"/>
      <c r="AA311" s="1453"/>
      <c r="AB311" s="1453"/>
      <c r="AC311" s="1453"/>
      <c r="AD311" s="1453"/>
      <c r="AE311" s="1453"/>
      <c r="AF311" s="1453"/>
      <c r="AG311" s="1453"/>
      <c r="AH311" s="1453"/>
      <c r="AI311" s="1453"/>
      <c r="AJ311" s="1453"/>
      <c r="AK311" s="1453"/>
      <c r="AL311" s="1453"/>
      <c r="AM311" s="1453"/>
      <c r="AN311" s="1453"/>
      <c r="AO311" s="1453"/>
      <c r="AP311" s="1453"/>
      <c r="AQ311" s="1453"/>
      <c r="AR311" s="1453"/>
      <c r="AS311" s="1453"/>
      <c r="AT311" s="1453"/>
      <c r="AU311" s="1453"/>
      <c r="AV311" s="1453"/>
      <c r="AW311" s="1453"/>
      <c r="AX311" s="1453"/>
    </row>
    <row r="312" spans="3:50" s="1543" customFormat="1" ht="21.9" customHeight="1" x14ac:dyDescent="0.3">
      <c r="C312" s="1453"/>
      <c r="D312" s="1453"/>
      <c r="E312" s="1453"/>
      <c r="F312" s="1453"/>
      <c r="G312" s="1452"/>
      <c r="H312" s="1453"/>
      <c r="I312" s="1453"/>
      <c r="J312" s="1453"/>
      <c r="K312" s="1453"/>
      <c r="L312" s="1453"/>
      <c r="M312" s="1453"/>
      <c r="N312" s="1453"/>
      <c r="O312" s="1453"/>
      <c r="P312" s="1453"/>
      <c r="Q312" s="1453"/>
      <c r="R312" s="1453"/>
      <c r="S312" s="1453"/>
      <c r="T312" s="1453"/>
      <c r="U312" s="1453"/>
      <c r="V312" s="1453"/>
      <c r="W312" s="1453"/>
      <c r="X312" s="1453"/>
      <c r="Y312" s="1453"/>
      <c r="Z312" s="1453"/>
      <c r="AA312" s="1453"/>
      <c r="AB312" s="1453"/>
      <c r="AC312" s="1453"/>
      <c r="AD312" s="1453"/>
      <c r="AE312" s="1453"/>
      <c r="AF312" s="1453"/>
      <c r="AG312" s="1453"/>
      <c r="AH312" s="1453"/>
      <c r="AI312" s="1453"/>
      <c r="AJ312" s="1453"/>
      <c r="AK312" s="1453"/>
      <c r="AL312" s="1453"/>
      <c r="AM312" s="1453"/>
      <c r="AN312" s="1453"/>
      <c r="AO312" s="1453"/>
      <c r="AP312" s="1453"/>
      <c r="AQ312" s="1453"/>
      <c r="AR312" s="1453"/>
      <c r="AS312" s="1453"/>
      <c r="AT312" s="1453"/>
      <c r="AU312" s="1453"/>
      <c r="AV312" s="1453"/>
      <c r="AW312" s="1453"/>
      <c r="AX312" s="1453"/>
    </row>
    <row r="313" spans="3:50" s="1543" customFormat="1" ht="21.9" customHeight="1" x14ac:dyDescent="0.3">
      <c r="C313" s="1453"/>
      <c r="D313" s="1453"/>
      <c r="E313" s="1453"/>
      <c r="F313" s="1453"/>
      <c r="G313" s="1452"/>
      <c r="H313" s="1453"/>
      <c r="I313" s="1453"/>
      <c r="J313" s="1453"/>
      <c r="K313" s="1453"/>
      <c r="L313" s="1453"/>
      <c r="M313" s="1453"/>
      <c r="N313" s="1453"/>
      <c r="O313" s="1453"/>
      <c r="P313" s="1453"/>
      <c r="Q313" s="1453"/>
      <c r="R313" s="1453"/>
      <c r="S313" s="1453"/>
      <c r="T313" s="1453"/>
      <c r="U313" s="1453"/>
      <c r="V313" s="1453"/>
      <c r="W313" s="1453"/>
      <c r="X313" s="1453"/>
      <c r="Y313" s="1453"/>
      <c r="Z313" s="1453"/>
      <c r="AA313" s="1453"/>
      <c r="AB313" s="1453"/>
      <c r="AC313" s="1453"/>
      <c r="AD313" s="1453"/>
      <c r="AE313" s="1453"/>
      <c r="AF313" s="1453"/>
      <c r="AG313" s="1453"/>
      <c r="AH313" s="1453"/>
      <c r="AI313" s="1453"/>
      <c r="AJ313" s="1453"/>
      <c r="AK313" s="1453"/>
      <c r="AL313" s="1453"/>
      <c r="AM313" s="1453"/>
      <c r="AN313" s="1453"/>
      <c r="AO313" s="1453"/>
      <c r="AP313" s="1453"/>
      <c r="AQ313" s="1453"/>
      <c r="AR313" s="1453"/>
      <c r="AS313" s="1453"/>
      <c r="AT313" s="1453"/>
      <c r="AU313" s="1453"/>
      <c r="AV313" s="1453"/>
      <c r="AW313" s="1453"/>
      <c r="AX313" s="1453"/>
    </row>
    <row r="314" spans="3:50" s="1543" customFormat="1" ht="21.9" customHeight="1" x14ac:dyDescent="0.3">
      <c r="C314" s="1453"/>
      <c r="D314" s="1453"/>
      <c r="E314" s="1453"/>
      <c r="F314" s="1453"/>
      <c r="G314" s="1452"/>
      <c r="H314" s="1453"/>
      <c r="I314" s="1453"/>
      <c r="J314" s="1453"/>
      <c r="K314" s="1453"/>
      <c r="L314" s="1453"/>
      <c r="M314" s="1453"/>
      <c r="N314" s="1453"/>
      <c r="O314" s="1453"/>
      <c r="P314" s="1453"/>
      <c r="Q314" s="1453"/>
      <c r="R314" s="1453"/>
      <c r="S314" s="1453"/>
      <c r="T314" s="1453"/>
      <c r="U314" s="1453"/>
      <c r="V314" s="1453"/>
      <c r="W314" s="1453"/>
      <c r="X314" s="1453"/>
      <c r="Y314" s="1453"/>
      <c r="Z314" s="1453"/>
      <c r="AA314" s="1453"/>
      <c r="AB314" s="1453"/>
      <c r="AC314" s="1453"/>
      <c r="AD314" s="1453"/>
      <c r="AE314" s="1453"/>
      <c r="AF314" s="1453"/>
      <c r="AG314" s="1453"/>
      <c r="AH314" s="1453"/>
      <c r="AI314" s="1453"/>
      <c r="AJ314" s="1453"/>
      <c r="AK314" s="1453"/>
      <c r="AL314" s="1453"/>
      <c r="AM314" s="1453"/>
      <c r="AN314" s="1453"/>
      <c r="AO314" s="1453"/>
      <c r="AP314" s="1453"/>
      <c r="AQ314" s="1453"/>
      <c r="AR314" s="1453"/>
      <c r="AS314" s="1453"/>
      <c r="AT314" s="1453"/>
      <c r="AU314" s="1453"/>
      <c r="AV314" s="1453"/>
      <c r="AW314" s="1453"/>
      <c r="AX314" s="1453"/>
    </row>
    <row r="315" spans="3:50" s="1543" customFormat="1" ht="21.9" customHeight="1" x14ac:dyDescent="0.3">
      <c r="C315" s="1453"/>
      <c r="D315" s="1453"/>
      <c r="E315" s="1453"/>
      <c r="F315" s="1453"/>
      <c r="G315" s="1452"/>
      <c r="H315" s="1453"/>
      <c r="I315" s="1453"/>
      <c r="J315" s="1453"/>
      <c r="K315" s="1453"/>
      <c r="L315" s="1453"/>
      <c r="M315" s="1453"/>
      <c r="N315" s="1453"/>
      <c r="O315" s="1453"/>
      <c r="P315" s="1453"/>
      <c r="Q315" s="1453"/>
      <c r="R315" s="1453"/>
      <c r="S315" s="1453"/>
      <c r="T315" s="1453"/>
      <c r="U315" s="1453"/>
      <c r="V315" s="1453"/>
      <c r="W315" s="1453"/>
      <c r="X315" s="1453"/>
      <c r="Y315" s="1453"/>
      <c r="Z315" s="1453"/>
      <c r="AA315" s="1453"/>
      <c r="AB315" s="1453"/>
      <c r="AC315" s="1453"/>
      <c r="AD315" s="1453"/>
      <c r="AE315" s="1453"/>
      <c r="AF315" s="1453"/>
      <c r="AG315" s="1453"/>
      <c r="AH315" s="1453"/>
      <c r="AI315" s="1453"/>
      <c r="AJ315" s="1453"/>
      <c r="AK315" s="1453"/>
      <c r="AL315" s="1453"/>
      <c r="AM315" s="1453"/>
      <c r="AN315" s="1453"/>
      <c r="AO315" s="1453"/>
      <c r="AP315" s="1453"/>
      <c r="AQ315" s="1453"/>
      <c r="AR315" s="1453"/>
      <c r="AS315" s="1453"/>
      <c r="AT315" s="1453"/>
      <c r="AU315" s="1453"/>
      <c r="AV315" s="1453"/>
      <c r="AW315" s="1453"/>
      <c r="AX315" s="1453"/>
    </row>
    <row r="316" spans="3:50" s="1543" customFormat="1" ht="21.9" customHeight="1" x14ac:dyDescent="0.3">
      <c r="C316" s="1453"/>
      <c r="D316" s="1453"/>
      <c r="E316" s="1453"/>
      <c r="F316" s="1453"/>
      <c r="G316" s="1452"/>
      <c r="H316" s="1453"/>
      <c r="I316" s="1453"/>
      <c r="J316" s="1453"/>
      <c r="K316" s="1453"/>
      <c r="L316" s="1453"/>
      <c r="M316" s="1453"/>
      <c r="N316" s="1453"/>
      <c r="O316" s="1453"/>
      <c r="P316" s="1453"/>
      <c r="Q316" s="1453"/>
      <c r="R316" s="1453"/>
      <c r="S316" s="1453"/>
      <c r="T316" s="1453"/>
      <c r="U316" s="1453"/>
      <c r="V316" s="1453"/>
      <c r="W316" s="1453"/>
      <c r="X316" s="1453"/>
      <c r="Y316" s="1453"/>
      <c r="Z316" s="1453"/>
      <c r="AA316" s="1453"/>
      <c r="AB316" s="1453"/>
      <c r="AC316" s="1453"/>
      <c r="AD316" s="1453"/>
      <c r="AE316" s="1453"/>
      <c r="AF316" s="1453"/>
      <c r="AG316" s="1453"/>
      <c r="AH316" s="1453"/>
      <c r="AI316" s="1453"/>
      <c r="AJ316" s="1453"/>
      <c r="AK316" s="1453"/>
      <c r="AL316" s="1453"/>
      <c r="AM316" s="1453"/>
      <c r="AN316" s="1453"/>
      <c r="AO316" s="1453"/>
      <c r="AP316" s="1453"/>
      <c r="AQ316" s="1453"/>
      <c r="AR316" s="1453"/>
      <c r="AS316" s="1453"/>
      <c r="AT316" s="1453"/>
      <c r="AU316" s="1453"/>
      <c r="AV316" s="1453"/>
      <c r="AW316" s="1453"/>
      <c r="AX316" s="1453"/>
    </row>
    <row r="317" spans="3:50" s="1543" customFormat="1" ht="21.9" customHeight="1" x14ac:dyDescent="0.3">
      <c r="C317" s="1453"/>
      <c r="D317" s="1453"/>
      <c r="E317" s="1453"/>
      <c r="F317" s="1453"/>
      <c r="G317" s="1452"/>
      <c r="H317" s="1453"/>
      <c r="I317" s="1453"/>
      <c r="J317" s="1453"/>
      <c r="K317" s="1453"/>
      <c r="L317" s="1453"/>
      <c r="M317" s="1453"/>
      <c r="N317" s="1453"/>
      <c r="O317" s="1453"/>
      <c r="P317" s="1453"/>
      <c r="Q317" s="1453"/>
      <c r="R317" s="1453"/>
      <c r="S317" s="1453"/>
      <c r="T317" s="1453"/>
      <c r="U317" s="1453"/>
      <c r="V317" s="1453"/>
      <c r="W317" s="1453"/>
      <c r="X317" s="1453"/>
      <c r="Y317" s="1453"/>
      <c r="Z317" s="1453"/>
      <c r="AA317" s="1453"/>
      <c r="AB317" s="1453"/>
      <c r="AC317" s="1453"/>
      <c r="AD317" s="1453"/>
      <c r="AE317" s="1453"/>
      <c r="AF317" s="1453"/>
      <c r="AG317" s="1453"/>
      <c r="AH317" s="1453"/>
      <c r="AI317" s="1453"/>
      <c r="AJ317" s="1453"/>
      <c r="AK317" s="1453"/>
      <c r="AL317" s="1453"/>
      <c r="AM317" s="1453"/>
      <c r="AN317" s="1453"/>
      <c r="AO317" s="1453"/>
      <c r="AP317" s="1453"/>
      <c r="AQ317" s="1453"/>
      <c r="AR317" s="1453"/>
      <c r="AS317" s="1453"/>
      <c r="AT317" s="1453"/>
      <c r="AU317" s="1453"/>
      <c r="AV317" s="1453"/>
      <c r="AW317" s="1453"/>
      <c r="AX317" s="1453"/>
    </row>
    <row r="318" spans="3:50" s="1543" customFormat="1" ht="21.9" customHeight="1" x14ac:dyDescent="0.3">
      <c r="C318" s="1453"/>
      <c r="D318" s="1453"/>
      <c r="E318" s="1453"/>
      <c r="F318" s="1453"/>
      <c r="G318" s="1452"/>
      <c r="H318" s="1453"/>
      <c r="I318" s="1453"/>
      <c r="J318" s="1453"/>
      <c r="K318" s="1453"/>
      <c r="L318" s="1453"/>
      <c r="M318" s="1453"/>
      <c r="N318" s="1453"/>
      <c r="O318" s="1453"/>
      <c r="P318" s="1453"/>
      <c r="Q318" s="1453"/>
      <c r="R318" s="1453"/>
      <c r="S318" s="1453"/>
      <c r="T318" s="1453"/>
      <c r="U318" s="1453"/>
      <c r="V318" s="1453"/>
      <c r="W318" s="1453"/>
      <c r="X318" s="1453"/>
      <c r="Y318" s="1453"/>
      <c r="Z318" s="1453"/>
      <c r="AA318" s="1453"/>
      <c r="AB318" s="1453"/>
      <c r="AC318" s="1453"/>
      <c r="AD318" s="1453"/>
      <c r="AE318" s="1453"/>
      <c r="AF318" s="1453"/>
      <c r="AG318" s="1453"/>
      <c r="AH318" s="1453"/>
      <c r="AI318" s="1453"/>
      <c r="AJ318" s="1453"/>
      <c r="AK318" s="1453"/>
      <c r="AL318" s="1453"/>
      <c r="AM318" s="1453"/>
      <c r="AN318" s="1453"/>
      <c r="AO318" s="1453"/>
      <c r="AP318" s="1453"/>
      <c r="AQ318" s="1453"/>
      <c r="AR318" s="1453"/>
      <c r="AS318" s="1453"/>
      <c r="AT318" s="1453"/>
      <c r="AU318" s="1453"/>
      <c r="AV318" s="1453"/>
      <c r="AW318" s="1453"/>
      <c r="AX318" s="1453"/>
    </row>
    <row r="319" spans="3:50" s="1543" customFormat="1" ht="21.9" customHeight="1" x14ac:dyDescent="0.3">
      <c r="C319" s="1453"/>
      <c r="D319" s="1453"/>
      <c r="E319" s="1453"/>
      <c r="F319" s="1453"/>
      <c r="G319" s="1452"/>
      <c r="H319" s="1453"/>
      <c r="I319" s="1453"/>
      <c r="J319" s="1453"/>
      <c r="K319" s="1453"/>
      <c r="L319" s="1453"/>
      <c r="M319" s="1453"/>
      <c r="N319" s="1453"/>
      <c r="O319" s="1453"/>
      <c r="P319" s="1453"/>
      <c r="Q319" s="1453"/>
      <c r="R319" s="1453"/>
      <c r="S319" s="1453"/>
      <c r="T319" s="1453"/>
      <c r="U319" s="1453"/>
      <c r="V319" s="1453"/>
      <c r="W319" s="1453"/>
      <c r="X319" s="1453"/>
      <c r="Y319" s="1453"/>
      <c r="Z319" s="1453"/>
      <c r="AA319" s="1453"/>
      <c r="AB319" s="1453"/>
      <c r="AC319" s="1453"/>
      <c r="AD319" s="1453"/>
      <c r="AE319" s="1453"/>
      <c r="AF319" s="1453"/>
      <c r="AG319" s="1453"/>
      <c r="AH319" s="1453"/>
      <c r="AI319" s="1453"/>
      <c r="AJ319" s="1453"/>
      <c r="AK319" s="1453"/>
      <c r="AL319" s="1453"/>
      <c r="AM319" s="1453"/>
      <c r="AN319" s="1453"/>
      <c r="AO319" s="1453"/>
      <c r="AP319" s="1453"/>
      <c r="AQ319" s="1453"/>
      <c r="AR319" s="1453"/>
      <c r="AS319" s="1453"/>
      <c r="AT319" s="1453"/>
      <c r="AU319" s="1453"/>
      <c r="AV319" s="1453"/>
      <c r="AW319" s="1453"/>
      <c r="AX319" s="1453"/>
    </row>
    <row r="320" spans="3:50" s="1543" customFormat="1" ht="21.9" customHeight="1" x14ac:dyDescent="0.3">
      <c r="C320" s="1453"/>
      <c r="D320" s="1453"/>
      <c r="E320" s="1453"/>
      <c r="F320" s="1453"/>
      <c r="G320" s="1452"/>
      <c r="H320" s="1453"/>
      <c r="I320" s="1453"/>
      <c r="J320" s="1453"/>
      <c r="K320" s="1453"/>
      <c r="L320" s="1453"/>
      <c r="M320" s="1453"/>
      <c r="N320" s="1453"/>
      <c r="O320" s="1453"/>
      <c r="P320" s="1453"/>
      <c r="Q320" s="1453"/>
      <c r="R320" s="1453"/>
      <c r="S320" s="1453"/>
      <c r="T320" s="1453"/>
      <c r="U320" s="1453"/>
      <c r="V320" s="1453"/>
      <c r="W320" s="1453"/>
      <c r="X320" s="1453"/>
      <c r="Y320" s="1453"/>
      <c r="Z320" s="1453"/>
      <c r="AA320" s="1453"/>
      <c r="AB320" s="1453"/>
      <c r="AC320" s="1453"/>
      <c r="AD320" s="1453"/>
      <c r="AE320" s="1453"/>
      <c r="AF320" s="1453"/>
      <c r="AG320" s="1453"/>
      <c r="AH320" s="1453"/>
      <c r="AI320" s="1453"/>
      <c r="AJ320" s="1453"/>
      <c r="AK320" s="1453"/>
      <c r="AL320" s="1453"/>
      <c r="AM320" s="1453"/>
      <c r="AN320" s="1453"/>
      <c r="AO320" s="1453"/>
      <c r="AP320" s="1453"/>
      <c r="AQ320" s="1453"/>
      <c r="AR320" s="1453"/>
      <c r="AS320" s="1453"/>
      <c r="AT320" s="1453"/>
      <c r="AU320" s="1453"/>
      <c r="AV320" s="1453"/>
      <c r="AW320" s="1453"/>
      <c r="AX320" s="1453"/>
    </row>
    <row r="321" spans="3:50" s="1543" customFormat="1" ht="21.9" customHeight="1" x14ac:dyDescent="0.3">
      <c r="C321" s="1453"/>
      <c r="D321" s="1453"/>
      <c r="E321" s="1453"/>
      <c r="F321" s="1453"/>
      <c r="G321" s="1452"/>
      <c r="H321" s="1453"/>
      <c r="I321" s="1453"/>
      <c r="J321" s="1453"/>
      <c r="K321" s="1453"/>
      <c r="L321" s="1453"/>
      <c r="M321" s="1453"/>
      <c r="N321" s="1453"/>
      <c r="O321" s="1453"/>
      <c r="P321" s="1453"/>
      <c r="Q321" s="1453"/>
      <c r="R321" s="1453"/>
      <c r="S321" s="1453"/>
      <c r="T321" s="1453"/>
      <c r="U321" s="1453"/>
      <c r="V321" s="1453"/>
      <c r="W321" s="1453"/>
      <c r="X321" s="1453"/>
      <c r="Y321" s="1453"/>
      <c r="Z321" s="1453"/>
      <c r="AA321" s="1453"/>
      <c r="AB321" s="1453"/>
      <c r="AC321" s="1453"/>
      <c r="AD321" s="1453"/>
      <c r="AE321" s="1453"/>
      <c r="AF321" s="1453"/>
      <c r="AG321" s="1453"/>
      <c r="AH321" s="1453"/>
      <c r="AI321" s="1453"/>
      <c r="AJ321" s="1453"/>
      <c r="AK321" s="1453"/>
      <c r="AL321" s="1453"/>
      <c r="AM321" s="1453"/>
      <c r="AN321" s="1453"/>
      <c r="AO321" s="1453"/>
      <c r="AP321" s="1453"/>
      <c r="AQ321" s="1453"/>
      <c r="AR321" s="1453"/>
      <c r="AS321" s="1453"/>
      <c r="AT321" s="1453"/>
      <c r="AU321" s="1453"/>
      <c r="AV321" s="1453"/>
      <c r="AW321" s="1453"/>
      <c r="AX321" s="1453"/>
    </row>
    <row r="322" spans="3:50" s="1543" customFormat="1" ht="21.9" customHeight="1" x14ac:dyDescent="0.3">
      <c r="C322" s="1453"/>
      <c r="D322" s="1453"/>
      <c r="E322" s="1453"/>
      <c r="F322" s="1453"/>
      <c r="G322" s="1452"/>
      <c r="H322" s="1453"/>
      <c r="I322" s="1453"/>
      <c r="J322" s="1453"/>
      <c r="K322" s="1453"/>
      <c r="L322" s="1453"/>
      <c r="M322" s="1453"/>
      <c r="N322" s="1453"/>
      <c r="O322" s="1453"/>
      <c r="P322" s="1453"/>
      <c r="Q322" s="1453"/>
      <c r="R322" s="1453"/>
      <c r="S322" s="1453"/>
      <c r="T322" s="1453"/>
      <c r="U322" s="1453"/>
      <c r="V322" s="1453"/>
      <c r="W322" s="1453"/>
      <c r="X322" s="1453"/>
      <c r="Y322" s="1453"/>
      <c r="Z322" s="1453"/>
      <c r="AA322" s="1453"/>
      <c r="AB322" s="1453"/>
      <c r="AC322" s="1453"/>
      <c r="AD322" s="1453"/>
      <c r="AE322" s="1453"/>
      <c r="AF322" s="1453"/>
      <c r="AG322" s="1453"/>
      <c r="AH322" s="1453"/>
      <c r="AI322" s="1453"/>
      <c r="AJ322" s="1453"/>
      <c r="AK322" s="1453"/>
      <c r="AL322" s="1453"/>
      <c r="AM322" s="1453"/>
      <c r="AN322" s="1453"/>
      <c r="AO322" s="1453"/>
      <c r="AP322" s="1453"/>
      <c r="AQ322" s="1453"/>
      <c r="AR322" s="1453"/>
      <c r="AS322" s="1453"/>
      <c r="AT322" s="1453"/>
      <c r="AU322" s="1453"/>
      <c r="AV322" s="1453"/>
      <c r="AW322" s="1453"/>
      <c r="AX322" s="1453"/>
    </row>
    <row r="323" spans="3:50" s="1543" customFormat="1" ht="21.9" customHeight="1" x14ac:dyDescent="0.3">
      <c r="C323" s="1453"/>
      <c r="D323" s="1453"/>
      <c r="E323" s="1453"/>
      <c r="F323" s="1453"/>
      <c r="G323" s="1452"/>
      <c r="H323" s="1453"/>
      <c r="I323" s="1453"/>
      <c r="J323" s="1453"/>
      <c r="K323" s="1453"/>
      <c r="L323" s="1453"/>
      <c r="M323" s="1453"/>
      <c r="N323" s="1453"/>
      <c r="O323" s="1453"/>
      <c r="P323" s="1453"/>
      <c r="Q323" s="1453"/>
      <c r="R323" s="1453"/>
      <c r="S323" s="1453"/>
      <c r="T323" s="1453"/>
      <c r="U323" s="1453"/>
      <c r="V323" s="1453"/>
      <c r="W323" s="1453"/>
      <c r="X323" s="1453"/>
      <c r="Y323" s="1453"/>
      <c r="Z323" s="1453"/>
      <c r="AA323" s="1453"/>
      <c r="AB323" s="1453"/>
      <c r="AC323" s="1453"/>
      <c r="AD323" s="1453"/>
      <c r="AE323" s="1453"/>
      <c r="AF323" s="1453"/>
      <c r="AG323" s="1453"/>
      <c r="AH323" s="1453"/>
      <c r="AI323" s="1453"/>
      <c r="AJ323" s="1453"/>
      <c r="AK323" s="1453"/>
      <c r="AL323" s="1453"/>
      <c r="AM323" s="1453"/>
      <c r="AN323" s="1453"/>
      <c r="AO323" s="1453"/>
      <c r="AP323" s="1453"/>
      <c r="AQ323" s="1453"/>
      <c r="AR323" s="1453"/>
      <c r="AS323" s="1453"/>
      <c r="AT323" s="1453"/>
      <c r="AU323" s="1453"/>
      <c r="AV323" s="1453"/>
      <c r="AW323" s="1453"/>
      <c r="AX323" s="1453"/>
    </row>
    <row r="324" spans="3:50" s="1543" customFormat="1" ht="21.9" customHeight="1" x14ac:dyDescent="0.3">
      <c r="C324" s="1453"/>
      <c r="D324" s="1453"/>
      <c r="E324" s="1453"/>
      <c r="F324" s="1453"/>
      <c r="G324" s="1452"/>
      <c r="H324" s="1453"/>
      <c r="I324" s="1453"/>
      <c r="J324" s="1453"/>
      <c r="K324" s="1453"/>
      <c r="L324" s="1453"/>
      <c r="M324" s="1453"/>
      <c r="N324" s="1453"/>
      <c r="O324" s="1453"/>
      <c r="P324" s="1453"/>
      <c r="Q324" s="1453"/>
      <c r="R324" s="1453"/>
      <c r="S324" s="1453"/>
      <c r="T324" s="1453"/>
      <c r="U324" s="1453"/>
      <c r="V324" s="1453"/>
      <c r="W324" s="1453"/>
      <c r="X324" s="1453"/>
      <c r="Y324" s="1453"/>
      <c r="Z324" s="1453"/>
      <c r="AA324" s="1453"/>
      <c r="AB324" s="1453"/>
      <c r="AC324" s="1453"/>
      <c r="AD324" s="1453"/>
      <c r="AE324" s="1453"/>
      <c r="AF324" s="1453"/>
      <c r="AG324" s="1453"/>
      <c r="AH324" s="1453"/>
      <c r="AI324" s="1453"/>
      <c r="AJ324" s="1453"/>
      <c r="AK324" s="1453"/>
      <c r="AL324" s="1453"/>
      <c r="AM324" s="1453"/>
      <c r="AN324" s="1453"/>
      <c r="AO324" s="1453"/>
      <c r="AP324" s="1453"/>
      <c r="AQ324" s="1453"/>
      <c r="AR324" s="1453"/>
      <c r="AS324" s="1453"/>
      <c r="AT324" s="1453"/>
      <c r="AU324" s="1453"/>
      <c r="AV324" s="1453"/>
      <c r="AW324" s="1453"/>
      <c r="AX324" s="1453"/>
    </row>
    <row r="325" spans="3:50" s="1543" customFormat="1" ht="21.9" customHeight="1" x14ac:dyDescent="0.3">
      <c r="C325" s="1453"/>
      <c r="D325" s="1453"/>
      <c r="E325" s="1453"/>
      <c r="F325" s="1453"/>
      <c r="G325" s="1452"/>
      <c r="H325" s="1453"/>
      <c r="I325" s="1453"/>
      <c r="J325" s="1453"/>
      <c r="K325" s="1453"/>
      <c r="L325" s="1453"/>
      <c r="M325" s="1453"/>
      <c r="N325" s="1453"/>
      <c r="O325" s="1453"/>
      <c r="P325" s="1453"/>
      <c r="Q325" s="1453"/>
      <c r="R325" s="1453"/>
      <c r="S325" s="1453"/>
      <c r="T325" s="1453"/>
      <c r="U325" s="1453"/>
      <c r="V325" s="1453"/>
      <c r="W325" s="1453"/>
      <c r="X325" s="1453"/>
      <c r="Y325" s="1453"/>
      <c r="Z325" s="1453"/>
      <c r="AA325" s="1453"/>
      <c r="AB325" s="1453"/>
      <c r="AC325" s="1453"/>
      <c r="AD325" s="1453"/>
      <c r="AE325" s="1453"/>
      <c r="AF325" s="1453"/>
      <c r="AG325" s="1453"/>
      <c r="AH325" s="1453"/>
      <c r="AI325" s="1453"/>
      <c r="AJ325" s="1453"/>
      <c r="AK325" s="1453"/>
      <c r="AL325" s="1453"/>
      <c r="AM325" s="1453"/>
      <c r="AN325" s="1453"/>
      <c r="AO325" s="1453"/>
      <c r="AP325" s="1453"/>
      <c r="AQ325" s="1453"/>
      <c r="AR325" s="1453"/>
      <c r="AS325" s="1453"/>
      <c r="AT325" s="1453"/>
      <c r="AU325" s="1453"/>
      <c r="AV325" s="1453"/>
      <c r="AW325" s="1453"/>
      <c r="AX325" s="1453"/>
    </row>
    <row r="326" spans="3:50" s="1543" customFormat="1" ht="21.9" customHeight="1" x14ac:dyDescent="0.3">
      <c r="C326" s="1453"/>
      <c r="D326" s="1453"/>
      <c r="E326" s="1453"/>
      <c r="F326" s="1453"/>
      <c r="G326" s="1452"/>
      <c r="H326" s="1453"/>
      <c r="I326" s="1453"/>
      <c r="J326" s="1453"/>
      <c r="K326" s="1453"/>
      <c r="L326" s="1453"/>
      <c r="M326" s="1453"/>
      <c r="N326" s="1453"/>
      <c r="O326" s="1453"/>
      <c r="P326" s="1453"/>
      <c r="Q326" s="1453"/>
      <c r="R326" s="1453"/>
      <c r="S326" s="1453"/>
      <c r="T326" s="1453"/>
      <c r="U326" s="1453"/>
      <c r="V326" s="1453"/>
      <c r="W326" s="1453"/>
      <c r="X326" s="1453"/>
      <c r="Y326" s="1453"/>
      <c r="Z326" s="1453"/>
      <c r="AA326" s="1453"/>
      <c r="AB326" s="1453"/>
      <c r="AC326" s="1453"/>
      <c r="AD326" s="1453"/>
      <c r="AE326" s="1453"/>
      <c r="AF326" s="1453"/>
      <c r="AG326" s="1453"/>
      <c r="AH326" s="1453"/>
      <c r="AI326" s="1453"/>
      <c r="AJ326" s="1453"/>
      <c r="AK326" s="1453"/>
      <c r="AL326" s="1453"/>
      <c r="AM326" s="1453"/>
      <c r="AN326" s="1453"/>
      <c r="AO326" s="1453"/>
      <c r="AP326" s="1453"/>
      <c r="AQ326" s="1453"/>
      <c r="AR326" s="1453"/>
      <c r="AS326" s="1453"/>
      <c r="AT326" s="1453"/>
      <c r="AU326" s="1453"/>
      <c r="AV326" s="1453"/>
      <c r="AW326" s="1453"/>
      <c r="AX326" s="1453"/>
    </row>
    <row r="327" spans="3:50" s="1543" customFormat="1" ht="21.9" customHeight="1" x14ac:dyDescent="0.3">
      <c r="C327" s="1453"/>
      <c r="D327" s="1453"/>
      <c r="E327" s="1453"/>
      <c r="F327" s="1453"/>
      <c r="G327" s="1452"/>
      <c r="H327" s="1453"/>
      <c r="I327" s="1453"/>
      <c r="J327" s="1453"/>
      <c r="K327" s="1453"/>
      <c r="L327" s="1453"/>
      <c r="M327" s="1453"/>
      <c r="N327" s="1453"/>
      <c r="O327" s="1453"/>
      <c r="P327" s="1453"/>
      <c r="Q327" s="1453"/>
      <c r="R327" s="1453"/>
      <c r="S327" s="1453"/>
      <c r="T327" s="1453"/>
      <c r="U327" s="1453"/>
      <c r="V327" s="1453"/>
      <c r="W327" s="1453"/>
      <c r="X327" s="1453"/>
      <c r="Y327" s="1453"/>
      <c r="Z327" s="1453"/>
      <c r="AA327" s="1453"/>
      <c r="AB327" s="1453"/>
      <c r="AC327" s="1453"/>
      <c r="AD327" s="1453"/>
      <c r="AE327" s="1453"/>
      <c r="AF327" s="1453"/>
      <c r="AG327" s="1453"/>
      <c r="AH327" s="1453"/>
      <c r="AI327" s="1453"/>
      <c r="AJ327" s="1453"/>
      <c r="AK327" s="1453"/>
      <c r="AL327" s="1453"/>
      <c r="AM327" s="1453"/>
      <c r="AN327" s="1453"/>
      <c r="AO327" s="1453"/>
      <c r="AP327" s="1453"/>
      <c r="AQ327" s="1453"/>
      <c r="AR327" s="1453"/>
      <c r="AS327" s="1453"/>
      <c r="AT327" s="1453"/>
      <c r="AU327" s="1453"/>
      <c r="AV327" s="1453"/>
      <c r="AW327" s="1453"/>
      <c r="AX327" s="1453"/>
    </row>
    <row r="328" spans="3:50" s="1543" customFormat="1" ht="21.9" customHeight="1" x14ac:dyDescent="0.3">
      <c r="C328" s="1453"/>
      <c r="D328" s="1453"/>
      <c r="E328" s="1453"/>
      <c r="F328" s="1453"/>
      <c r="G328" s="1452"/>
      <c r="H328" s="1453"/>
      <c r="I328" s="1453"/>
      <c r="J328" s="1453"/>
      <c r="K328" s="1453"/>
      <c r="L328" s="1453"/>
      <c r="M328" s="1453"/>
      <c r="N328" s="1453"/>
      <c r="O328" s="1453"/>
      <c r="P328" s="1453"/>
      <c r="Q328" s="1453"/>
      <c r="R328" s="1453"/>
      <c r="S328" s="1453"/>
      <c r="T328" s="1453"/>
      <c r="U328" s="1453"/>
      <c r="V328" s="1453"/>
      <c r="W328" s="1453"/>
      <c r="X328" s="1453"/>
      <c r="Y328" s="1453"/>
      <c r="Z328" s="1453"/>
      <c r="AA328" s="1453"/>
      <c r="AB328" s="1453"/>
      <c r="AC328" s="1453"/>
      <c r="AD328" s="1453"/>
      <c r="AE328" s="1453"/>
      <c r="AF328" s="1453"/>
      <c r="AG328" s="1453"/>
      <c r="AH328" s="1453"/>
      <c r="AI328" s="1453"/>
      <c r="AJ328" s="1453"/>
      <c r="AK328" s="1453"/>
      <c r="AL328" s="1453"/>
      <c r="AM328" s="1453"/>
      <c r="AN328" s="1453"/>
      <c r="AO328" s="1453"/>
      <c r="AP328" s="1453"/>
      <c r="AQ328" s="1453"/>
      <c r="AR328" s="1453"/>
      <c r="AS328" s="1453"/>
      <c r="AT328" s="1453"/>
      <c r="AU328" s="1453"/>
      <c r="AV328" s="1453"/>
      <c r="AW328" s="1453"/>
      <c r="AX328" s="1453"/>
    </row>
    <row r="329" spans="3:50" s="1543" customFormat="1" ht="21.9" customHeight="1" x14ac:dyDescent="0.3">
      <c r="C329" s="1453"/>
      <c r="D329" s="1453"/>
      <c r="E329" s="1453"/>
      <c r="F329" s="1453"/>
      <c r="G329" s="1452"/>
      <c r="H329" s="1453"/>
      <c r="I329" s="1453"/>
      <c r="J329" s="1453"/>
      <c r="K329" s="1453"/>
      <c r="L329" s="1453"/>
      <c r="M329" s="1453"/>
      <c r="N329" s="1453"/>
      <c r="O329" s="1453"/>
      <c r="P329" s="1453"/>
      <c r="Q329" s="1453"/>
      <c r="R329" s="1453"/>
      <c r="S329" s="1453"/>
      <c r="T329" s="1453"/>
      <c r="U329" s="1453"/>
      <c r="V329" s="1453"/>
      <c r="W329" s="1453"/>
      <c r="X329" s="1453"/>
      <c r="Y329" s="1453"/>
      <c r="Z329" s="1453"/>
      <c r="AA329" s="1453"/>
      <c r="AB329" s="1453"/>
      <c r="AC329" s="1453"/>
      <c r="AD329" s="1453"/>
      <c r="AE329" s="1453"/>
      <c r="AF329" s="1453"/>
      <c r="AG329" s="1453"/>
      <c r="AH329" s="1453"/>
      <c r="AI329" s="1453"/>
      <c r="AJ329" s="1453"/>
      <c r="AK329" s="1453"/>
      <c r="AL329" s="1453"/>
      <c r="AM329" s="1453"/>
      <c r="AN329" s="1453"/>
      <c r="AO329" s="1453"/>
      <c r="AP329" s="1453"/>
      <c r="AQ329" s="1453"/>
      <c r="AR329" s="1453"/>
      <c r="AS329" s="1453"/>
      <c r="AT329" s="1453"/>
      <c r="AU329" s="1453"/>
      <c r="AV329" s="1453"/>
      <c r="AW329" s="1453"/>
      <c r="AX329" s="1453"/>
    </row>
    <row r="330" spans="3:50" s="1543" customFormat="1" ht="21.9" customHeight="1" x14ac:dyDescent="0.3">
      <c r="C330" s="1453"/>
      <c r="D330" s="1453"/>
      <c r="E330" s="1453"/>
      <c r="F330" s="1453"/>
      <c r="G330" s="1452"/>
      <c r="H330" s="1453"/>
      <c r="I330" s="1453"/>
      <c r="J330" s="1453"/>
      <c r="K330" s="1453"/>
      <c r="L330" s="1453"/>
      <c r="M330" s="1453"/>
      <c r="N330" s="1453"/>
      <c r="O330" s="1453"/>
      <c r="P330" s="1453"/>
      <c r="Q330" s="1453"/>
      <c r="R330" s="1453"/>
      <c r="S330" s="1453"/>
      <c r="T330" s="1453"/>
      <c r="U330" s="1453"/>
      <c r="V330" s="1453"/>
      <c r="W330" s="1453"/>
      <c r="X330" s="1453"/>
      <c r="Y330" s="1453"/>
      <c r="Z330" s="1453"/>
      <c r="AA330" s="1453"/>
      <c r="AB330" s="1453"/>
      <c r="AC330" s="1453"/>
      <c r="AD330" s="1453"/>
      <c r="AE330" s="1453"/>
      <c r="AF330" s="1453"/>
      <c r="AG330" s="1453"/>
      <c r="AH330" s="1453"/>
      <c r="AI330" s="1453"/>
      <c r="AJ330" s="1453"/>
      <c r="AK330" s="1453"/>
      <c r="AL330" s="1453"/>
      <c r="AM330" s="1453"/>
      <c r="AN330" s="1453"/>
      <c r="AO330" s="1453"/>
      <c r="AP330" s="1453"/>
      <c r="AQ330" s="1453"/>
      <c r="AR330" s="1453"/>
      <c r="AS330" s="1453"/>
      <c r="AT330" s="1453"/>
      <c r="AU330" s="1453"/>
      <c r="AV330" s="1453"/>
      <c r="AW330" s="1453"/>
      <c r="AX330" s="1453"/>
    </row>
    <row r="331" spans="3:50" s="1543" customFormat="1" ht="21.9" customHeight="1" x14ac:dyDescent="0.3">
      <c r="C331" s="1453"/>
      <c r="D331" s="1453"/>
      <c r="E331" s="1453"/>
      <c r="F331" s="1453"/>
      <c r="G331" s="1452"/>
      <c r="H331" s="1453"/>
      <c r="I331" s="1453"/>
      <c r="J331" s="1453"/>
      <c r="K331" s="1453"/>
      <c r="L331" s="1453"/>
      <c r="M331" s="1453"/>
      <c r="N331" s="1453"/>
      <c r="O331" s="1453"/>
      <c r="P331" s="1453"/>
      <c r="Q331" s="1453"/>
      <c r="R331" s="1453"/>
      <c r="S331" s="1453"/>
      <c r="T331" s="1453"/>
      <c r="U331" s="1453"/>
      <c r="V331" s="1453"/>
      <c r="W331" s="1453"/>
      <c r="X331" s="1453"/>
      <c r="Y331" s="1453"/>
      <c r="Z331" s="1453"/>
      <c r="AA331" s="1453"/>
      <c r="AB331" s="1453"/>
      <c r="AC331" s="1453"/>
      <c r="AD331" s="1453"/>
      <c r="AE331" s="1453"/>
      <c r="AF331" s="1453"/>
      <c r="AG331" s="1453"/>
      <c r="AH331" s="1453"/>
      <c r="AI331" s="1453"/>
      <c r="AJ331" s="1453"/>
      <c r="AK331" s="1453"/>
      <c r="AL331" s="1453"/>
      <c r="AM331" s="1453"/>
      <c r="AN331" s="1453"/>
      <c r="AO331" s="1453"/>
      <c r="AP331" s="1453"/>
      <c r="AQ331" s="1453"/>
      <c r="AR331" s="1453"/>
      <c r="AS331" s="1453"/>
      <c r="AT331" s="1453"/>
      <c r="AU331" s="1453"/>
      <c r="AV331" s="1453"/>
      <c r="AW331" s="1453"/>
      <c r="AX331" s="1453"/>
    </row>
    <row r="332" spans="3:50" s="1543" customFormat="1" ht="21.9" customHeight="1" x14ac:dyDescent="0.3">
      <c r="C332" s="1453"/>
      <c r="D332" s="1453"/>
      <c r="E332" s="1453"/>
      <c r="F332" s="1453"/>
      <c r="G332" s="1452"/>
      <c r="H332" s="1453"/>
      <c r="I332" s="1453"/>
      <c r="J332" s="1453"/>
      <c r="K332" s="1453"/>
      <c r="L332" s="1453"/>
      <c r="M332" s="1453"/>
      <c r="N332" s="1453"/>
      <c r="O332" s="1453"/>
      <c r="P332" s="1453"/>
      <c r="Q332" s="1453"/>
      <c r="R332" s="1453"/>
      <c r="S332" s="1453"/>
      <c r="T332" s="1453"/>
      <c r="U332" s="1453"/>
      <c r="V332" s="1453"/>
      <c r="W332" s="1453"/>
      <c r="X332" s="1453"/>
      <c r="Y332" s="1453"/>
      <c r="Z332" s="1453"/>
      <c r="AA332" s="1453"/>
      <c r="AB332" s="1453"/>
      <c r="AC332" s="1453"/>
      <c r="AD332" s="1453"/>
      <c r="AE332" s="1453"/>
      <c r="AF332" s="1453"/>
      <c r="AG332" s="1453"/>
      <c r="AH332" s="1453"/>
      <c r="AI332" s="1453"/>
      <c r="AJ332" s="1453"/>
      <c r="AK332" s="1453"/>
      <c r="AL332" s="1453"/>
      <c r="AM332" s="1453"/>
      <c r="AN332" s="1453"/>
      <c r="AO332" s="1453"/>
      <c r="AP332" s="1453"/>
      <c r="AQ332" s="1453"/>
      <c r="AR332" s="1453"/>
      <c r="AS332" s="1453"/>
      <c r="AT332" s="1453"/>
      <c r="AU332" s="1453"/>
      <c r="AV332" s="1453"/>
      <c r="AW332" s="1453"/>
      <c r="AX332" s="1453"/>
    </row>
    <row r="333" spans="3:50" s="1543" customFormat="1" ht="21.9" customHeight="1" x14ac:dyDescent="0.3">
      <c r="C333" s="1453"/>
      <c r="D333" s="1453"/>
      <c r="E333" s="1453"/>
      <c r="F333" s="1453"/>
      <c r="G333" s="1452"/>
      <c r="H333" s="1453"/>
      <c r="I333" s="1453"/>
      <c r="J333" s="1453"/>
      <c r="K333" s="1453"/>
      <c r="L333" s="1453"/>
      <c r="M333" s="1453"/>
      <c r="N333" s="1453"/>
      <c r="O333" s="1453"/>
      <c r="P333" s="1453"/>
      <c r="Q333" s="1453"/>
      <c r="R333" s="1453"/>
      <c r="S333" s="1453"/>
      <c r="T333" s="1453"/>
      <c r="U333" s="1453"/>
      <c r="V333" s="1453"/>
      <c r="W333" s="1453"/>
      <c r="X333" s="1453"/>
      <c r="Y333" s="1453"/>
      <c r="Z333" s="1453"/>
      <c r="AA333" s="1453"/>
      <c r="AB333" s="1453"/>
      <c r="AC333" s="1453"/>
      <c r="AD333" s="1453"/>
      <c r="AE333" s="1453"/>
      <c r="AF333" s="1453"/>
      <c r="AG333" s="1453"/>
      <c r="AH333" s="1453"/>
      <c r="AI333" s="1453"/>
      <c r="AJ333" s="1453"/>
      <c r="AK333" s="1453"/>
      <c r="AL333" s="1453"/>
      <c r="AM333" s="1453"/>
      <c r="AN333" s="1453"/>
      <c r="AO333" s="1453"/>
      <c r="AP333" s="1453"/>
      <c r="AQ333" s="1453"/>
      <c r="AR333" s="1453"/>
      <c r="AS333" s="1453"/>
      <c r="AT333" s="1453"/>
      <c r="AU333" s="1453"/>
      <c r="AV333" s="1453"/>
      <c r="AW333" s="1453"/>
      <c r="AX333" s="1453"/>
    </row>
    <row r="334" spans="3:50" s="1543" customFormat="1" ht="21.9" customHeight="1" x14ac:dyDescent="0.3">
      <c r="C334" s="1453"/>
      <c r="D334" s="1453"/>
      <c r="E334" s="1453"/>
      <c r="F334" s="1453"/>
      <c r="G334" s="1452"/>
      <c r="H334" s="1453"/>
      <c r="I334" s="1453"/>
      <c r="J334" s="1453"/>
      <c r="K334" s="1453"/>
      <c r="L334" s="1453"/>
      <c r="M334" s="1453"/>
      <c r="N334" s="1453"/>
      <c r="O334" s="1453"/>
      <c r="P334" s="1453"/>
      <c r="Q334" s="1453"/>
      <c r="R334" s="1453"/>
      <c r="S334" s="1453"/>
      <c r="T334" s="1453"/>
      <c r="U334" s="1453"/>
      <c r="V334" s="1453"/>
      <c r="W334" s="1453"/>
      <c r="X334" s="1453"/>
      <c r="Y334" s="1453"/>
      <c r="Z334" s="1453"/>
      <c r="AA334" s="1453"/>
      <c r="AB334" s="1453"/>
      <c r="AC334" s="1453"/>
      <c r="AD334" s="1453"/>
      <c r="AE334" s="1453"/>
      <c r="AF334" s="1453"/>
      <c r="AG334" s="1453"/>
      <c r="AH334" s="1453"/>
      <c r="AI334" s="1453"/>
      <c r="AJ334" s="1453"/>
      <c r="AK334" s="1453"/>
      <c r="AL334" s="1453"/>
      <c r="AM334" s="1453"/>
      <c r="AN334" s="1453"/>
      <c r="AO334" s="1453"/>
      <c r="AP334" s="1453"/>
      <c r="AQ334" s="1453"/>
      <c r="AR334" s="1453"/>
      <c r="AS334" s="1453"/>
      <c r="AT334" s="1453"/>
      <c r="AU334" s="1453"/>
      <c r="AV334" s="1453"/>
      <c r="AW334" s="1453"/>
      <c r="AX334" s="1453"/>
    </row>
    <row r="335" spans="3:50" s="1543" customFormat="1" ht="21.9" customHeight="1" x14ac:dyDescent="0.3">
      <c r="C335" s="1453"/>
      <c r="D335" s="1453"/>
      <c r="E335" s="1453"/>
      <c r="F335" s="1453"/>
      <c r="G335" s="1452"/>
      <c r="H335" s="1453"/>
      <c r="I335" s="1453"/>
      <c r="J335" s="1453"/>
      <c r="K335" s="1453"/>
      <c r="L335" s="1453"/>
      <c r="M335" s="1453"/>
      <c r="N335" s="1453"/>
      <c r="O335" s="1453"/>
      <c r="P335" s="1453"/>
      <c r="Q335" s="1453"/>
      <c r="R335" s="1453"/>
      <c r="S335" s="1453"/>
      <c r="T335" s="1453"/>
      <c r="U335" s="1453"/>
      <c r="V335" s="1453"/>
      <c r="W335" s="1453"/>
      <c r="X335" s="1453"/>
      <c r="Y335" s="1453"/>
      <c r="Z335" s="1453"/>
      <c r="AA335" s="1453"/>
      <c r="AB335" s="1453"/>
      <c r="AC335" s="1453"/>
      <c r="AD335" s="1453"/>
      <c r="AE335" s="1453"/>
      <c r="AF335" s="1453"/>
      <c r="AG335" s="1453"/>
      <c r="AH335" s="1453"/>
      <c r="AI335" s="1453"/>
      <c r="AJ335" s="1453"/>
      <c r="AK335" s="1453"/>
      <c r="AL335" s="1453"/>
      <c r="AM335" s="1453"/>
      <c r="AN335" s="1453"/>
      <c r="AO335" s="1453"/>
      <c r="AP335" s="1453"/>
      <c r="AQ335" s="1453"/>
      <c r="AR335" s="1453"/>
      <c r="AS335" s="1453"/>
      <c r="AT335" s="1453"/>
      <c r="AU335" s="1453"/>
      <c r="AV335" s="1453"/>
      <c r="AW335" s="1453"/>
      <c r="AX335" s="1453"/>
    </row>
    <row r="336" spans="3:50" s="1543" customFormat="1" ht="21.9" customHeight="1" x14ac:dyDescent="0.3">
      <c r="C336" s="1453"/>
      <c r="D336" s="1453"/>
      <c r="E336" s="1453"/>
      <c r="F336" s="1453"/>
      <c r="G336" s="1452"/>
      <c r="H336" s="1453"/>
      <c r="I336" s="1453"/>
      <c r="J336" s="1453"/>
      <c r="K336" s="1453"/>
      <c r="L336" s="1453"/>
      <c r="M336" s="1453"/>
      <c r="N336" s="1453"/>
      <c r="O336" s="1453"/>
      <c r="P336" s="1453"/>
      <c r="Q336" s="1453"/>
      <c r="R336" s="1453"/>
      <c r="S336" s="1453"/>
      <c r="T336" s="1453"/>
      <c r="U336" s="1453"/>
      <c r="V336" s="1453"/>
      <c r="W336" s="1453"/>
      <c r="X336" s="1453"/>
      <c r="Y336" s="1453"/>
      <c r="Z336" s="1453"/>
      <c r="AA336" s="1453"/>
      <c r="AB336" s="1453"/>
      <c r="AC336" s="1453"/>
      <c r="AD336" s="1453"/>
      <c r="AE336" s="1453"/>
      <c r="AF336" s="1453"/>
      <c r="AG336" s="1453"/>
      <c r="AH336" s="1453"/>
      <c r="AI336" s="1453"/>
      <c r="AJ336" s="1453"/>
      <c r="AK336" s="1453"/>
      <c r="AL336" s="1453"/>
      <c r="AM336" s="1453"/>
      <c r="AN336" s="1453"/>
      <c r="AO336" s="1453"/>
      <c r="AP336" s="1453"/>
      <c r="AQ336" s="1453"/>
      <c r="AR336" s="1453"/>
      <c r="AS336" s="1453"/>
      <c r="AT336" s="1453"/>
      <c r="AU336" s="1453"/>
      <c r="AV336" s="1453"/>
      <c r="AW336" s="1453"/>
      <c r="AX336" s="1453"/>
    </row>
    <row r="337" spans="3:50" s="1543" customFormat="1" ht="21.9" customHeight="1" x14ac:dyDescent="0.3">
      <c r="C337" s="1453"/>
      <c r="D337" s="1453"/>
      <c r="E337" s="1453"/>
      <c r="F337" s="1453"/>
      <c r="G337" s="1452"/>
      <c r="H337" s="1453"/>
      <c r="I337" s="1453"/>
      <c r="J337" s="1453"/>
      <c r="K337" s="1453"/>
      <c r="L337" s="1453"/>
      <c r="M337" s="1453"/>
      <c r="N337" s="1453"/>
      <c r="O337" s="1453"/>
      <c r="P337" s="1453"/>
      <c r="Q337" s="1453"/>
      <c r="R337" s="1453"/>
      <c r="S337" s="1453"/>
      <c r="T337" s="1453"/>
      <c r="U337" s="1453"/>
      <c r="V337" s="1453"/>
      <c r="W337" s="1453"/>
      <c r="X337" s="1453"/>
      <c r="Y337" s="1453"/>
      <c r="Z337" s="1453"/>
      <c r="AA337" s="1453"/>
      <c r="AB337" s="1453"/>
      <c r="AC337" s="1453"/>
      <c r="AD337" s="1453"/>
      <c r="AE337" s="1453"/>
      <c r="AF337" s="1453"/>
      <c r="AG337" s="1453"/>
      <c r="AH337" s="1453"/>
      <c r="AI337" s="1453"/>
      <c r="AJ337" s="1453"/>
      <c r="AK337" s="1453"/>
      <c r="AL337" s="1453"/>
      <c r="AM337" s="1453"/>
      <c r="AN337" s="1453"/>
      <c r="AO337" s="1453"/>
      <c r="AP337" s="1453"/>
      <c r="AQ337" s="1453"/>
      <c r="AR337" s="1453"/>
      <c r="AS337" s="1453"/>
      <c r="AT337" s="1453"/>
      <c r="AU337" s="1453"/>
      <c r="AV337" s="1453"/>
      <c r="AW337" s="1453"/>
      <c r="AX337" s="1453"/>
    </row>
    <row r="338" spans="3:50" s="1543" customFormat="1" ht="21.9" customHeight="1" x14ac:dyDescent="0.3">
      <c r="C338" s="1453"/>
      <c r="D338" s="1453"/>
      <c r="E338" s="1453"/>
      <c r="F338" s="1453"/>
      <c r="G338" s="1452"/>
      <c r="H338" s="1453"/>
      <c r="I338" s="1453"/>
      <c r="J338" s="1453"/>
      <c r="K338" s="1453"/>
      <c r="L338" s="1453"/>
      <c r="M338" s="1453"/>
      <c r="N338" s="1453"/>
      <c r="O338" s="1453"/>
      <c r="P338" s="1453"/>
      <c r="Q338" s="1453"/>
      <c r="R338" s="1453"/>
      <c r="S338" s="1453"/>
      <c r="T338" s="1453"/>
      <c r="U338" s="1453"/>
      <c r="V338" s="1453"/>
      <c r="W338" s="1453"/>
      <c r="X338" s="1453"/>
      <c r="Y338" s="1453"/>
      <c r="Z338" s="1453"/>
      <c r="AA338" s="1453"/>
      <c r="AB338" s="1453"/>
      <c r="AC338" s="1453"/>
      <c r="AD338" s="1453"/>
      <c r="AE338" s="1453"/>
      <c r="AF338" s="1453"/>
      <c r="AG338" s="1453"/>
      <c r="AH338" s="1453"/>
      <c r="AI338" s="1453"/>
      <c r="AJ338" s="1453"/>
      <c r="AK338" s="1453"/>
      <c r="AL338" s="1453"/>
      <c r="AM338" s="1453"/>
      <c r="AN338" s="1453"/>
      <c r="AO338" s="1453"/>
      <c r="AP338" s="1453"/>
      <c r="AQ338" s="1453"/>
      <c r="AR338" s="1453"/>
      <c r="AS338" s="1453"/>
      <c r="AT338" s="1453"/>
      <c r="AU338" s="1453"/>
      <c r="AV338" s="1453"/>
      <c r="AW338" s="1453"/>
      <c r="AX338" s="1453"/>
    </row>
    <row r="339" spans="3:50" s="1543" customFormat="1" ht="21.9" customHeight="1" x14ac:dyDescent="0.3">
      <c r="C339" s="1453"/>
      <c r="D339" s="1453"/>
      <c r="E339" s="1453"/>
      <c r="F339" s="1453"/>
      <c r="G339" s="1452"/>
      <c r="H339" s="1453"/>
      <c r="I339" s="1453"/>
      <c r="J339" s="1453"/>
      <c r="K339" s="1453"/>
      <c r="L339" s="1453"/>
      <c r="M339" s="1453"/>
      <c r="N339" s="1453"/>
      <c r="O339" s="1453"/>
      <c r="P339" s="1453"/>
      <c r="Q339" s="1453"/>
      <c r="R339" s="1453"/>
      <c r="S339" s="1453"/>
      <c r="T339" s="1453"/>
      <c r="U339" s="1453"/>
      <c r="V339" s="1453"/>
      <c r="W339" s="1453"/>
      <c r="X339" s="1453"/>
      <c r="Y339" s="1453"/>
      <c r="Z339" s="1453"/>
      <c r="AA339" s="1453"/>
      <c r="AB339" s="1453"/>
      <c r="AC339" s="1453"/>
      <c r="AD339" s="1453"/>
      <c r="AE339" s="1453"/>
      <c r="AF339" s="1453"/>
      <c r="AG339" s="1453"/>
      <c r="AH339" s="1453"/>
      <c r="AI339" s="1453"/>
      <c r="AJ339" s="1453"/>
      <c r="AK339" s="1453"/>
      <c r="AL339" s="1453"/>
      <c r="AM339" s="1453"/>
      <c r="AN339" s="1453"/>
      <c r="AO339" s="1453"/>
      <c r="AP339" s="1453"/>
      <c r="AQ339" s="1453"/>
      <c r="AR339" s="1453"/>
      <c r="AS339" s="1453"/>
      <c r="AT339" s="1453"/>
      <c r="AU339" s="1453"/>
      <c r="AV339" s="1453"/>
      <c r="AW339" s="1453"/>
      <c r="AX339" s="1453"/>
    </row>
    <row r="340" spans="3:50" s="1543" customFormat="1" ht="21.9" customHeight="1" x14ac:dyDescent="0.3">
      <c r="C340" s="1453"/>
      <c r="D340" s="1453"/>
      <c r="E340" s="1453"/>
      <c r="F340" s="1453"/>
      <c r="G340" s="1452"/>
      <c r="H340" s="1453"/>
      <c r="I340" s="1453"/>
      <c r="J340" s="1453"/>
      <c r="K340" s="1453"/>
      <c r="L340" s="1453"/>
      <c r="M340" s="1453"/>
      <c r="N340" s="1453"/>
      <c r="O340" s="1453"/>
      <c r="P340" s="1453"/>
      <c r="Q340" s="1453"/>
      <c r="R340" s="1453"/>
      <c r="S340" s="1453"/>
      <c r="T340" s="1453"/>
      <c r="U340" s="1453"/>
      <c r="V340" s="1453"/>
      <c r="W340" s="1453"/>
      <c r="X340" s="1453"/>
      <c r="Y340" s="1453"/>
      <c r="Z340" s="1453"/>
      <c r="AA340" s="1453"/>
      <c r="AB340" s="1453"/>
      <c r="AC340" s="1453"/>
      <c r="AD340" s="1453"/>
      <c r="AE340" s="1453"/>
      <c r="AF340" s="1453"/>
      <c r="AG340" s="1453"/>
      <c r="AH340" s="1453"/>
      <c r="AI340" s="1453"/>
      <c r="AJ340" s="1453"/>
      <c r="AK340" s="1453"/>
      <c r="AL340" s="1453"/>
      <c r="AM340" s="1453"/>
      <c r="AN340" s="1453"/>
      <c r="AO340" s="1453"/>
      <c r="AP340" s="1453"/>
      <c r="AQ340" s="1453"/>
      <c r="AR340" s="1453"/>
      <c r="AS340" s="1453"/>
      <c r="AT340" s="1453"/>
      <c r="AU340" s="1453"/>
      <c r="AV340" s="1453"/>
      <c r="AW340" s="1453"/>
      <c r="AX340" s="1453"/>
    </row>
    <row r="341" spans="3:50" s="1543" customFormat="1" ht="21.9" customHeight="1" x14ac:dyDescent="0.3">
      <c r="C341" s="1453"/>
      <c r="D341" s="1453"/>
      <c r="E341" s="1453"/>
      <c r="F341" s="1453"/>
      <c r="G341" s="1452"/>
      <c r="H341" s="1453"/>
      <c r="I341" s="1453"/>
      <c r="J341" s="1453"/>
      <c r="K341" s="1453"/>
      <c r="L341" s="1453"/>
      <c r="M341" s="1453"/>
      <c r="N341" s="1453"/>
      <c r="O341" s="1453"/>
      <c r="P341" s="1453"/>
      <c r="Q341" s="1453"/>
      <c r="R341" s="1453"/>
      <c r="S341" s="1453"/>
      <c r="T341" s="1453"/>
      <c r="U341" s="1453"/>
      <c r="V341" s="1453"/>
      <c r="W341" s="1453"/>
      <c r="X341" s="1453"/>
      <c r="Y341" s="1453"/>
      <c r="Z341" s="1453"/>
      <c r="AA341" s="1453"/>
      <c r="AB341" s="1453"/>
      <c r="AC341" s="1453"/>
      <c r="AD341" s="1453"/>
      <c r="AE341" s="1453"/>
      <c r="AF341" s="1453"/>
      <c r="AG341" s="1453"/>
      <c r="AH341" s="1453"/>
      <c r="AI341" s="1453"/>
      <c r="AJ341" s="1453"/>
      <c r="AK341" s="1453"/>
      <c r="AL341" s="1453"/>
      <c r="AM341" s="1453"/>
      <c r="AN341" s="1453"/>
      <c r="AO341" s="1453"/>
      <c r="AP341" s="1453"/>
      <c r="AQ341" s="1453"/>
      <c r="AR341" s="1453"/>
      <c r="AS341" s="1453"/>
      <c r="AT341" s="1453"/>
      <c r="AU341" s="1453"/>
      <c r="AV341" s="1453"/>
      <c r="AW341" s="1453"/>
      <c r="AX341" s="1453"/>
    </row>
    <row r="342" spans="3:50" s="1543" customFormat="1" ht="21.9" customHeight="1" x14ac:dyDescent="0.3">
      <c r="C342" s="1453"/>
      <c r="D342" s="1453"/>
      <c r="E342" s="1453"/>
      <c r="F342" s="1453"/>
      <c r="G342" s="1452"/>
      <c r="H342" s="1453"/>
      <c r="I342" s="1453"/>
      <c r="J342" s="1453"/>
      <c r="K342" s="1453"/>
      <c r="L342" s="1453"/>
      <c r="M342" s="1453"/>
      <c r="N342" s="1453"/>
      <c r="O342" s="1453"/>
      <c r="P342" s="1453"/>
      <c r="Q342" s="1453"/>
      <c r="R342" s="1453"/>
      <c r="S342" s="1453"/>
      <c r="T342" s="1453"/>
      <c r="U342" s="1453"/>
      <c r="V342" s="1453"/>
      <c r="W342" s="1453"/>
      <c r="X342" s="1453"/>
      <c r="Y342" s="1453"/>
      <c r="Z342" s="1453"/>
      <c r="AA342" s="1453"/>
      <c r="AB342" s="1453"/>
      <c r="AC342" s="1453"/>
      <c r="AD342" s="1453"/>
      <c r="AE342" s="1453"/>
      <c r="AF342" s="1453"/>
      <c r="AG342" s="1453"/>
      <c r="AH342" s="1453"/>
      <c r="AI342" s="1453"/>
      <c r="AJ342" s="1453"/>
      <c r="AK342" s="1453"/>
      <c r="AL342" s="1453"/>
      <c r="AM342" s="1453"/>
      <c r="AN342" s="1453"/>
      <c r="AO342" s="1453"/>
      <c r="AP342" s="1453"/>
      <c r="AQ342" s="1453"/>
      <c r="AR342" s="1453"/>
      <c r="AS342" s="1453"/>
      <c r="AT342" s="1453"/>
      <c r="AU342" s="1453"/>
      <c r="AV342" s="1453"/>
      <c r="AW342" s="1453"/>
      <c r="AX342" s="1453"/>
    </row>
    <row r="343" spans="3:50" s="1543" customFormat="1" ht="21.9" customHeight="1" x14ac:dyDescent="0.3">
      <c r="C343" s="1453"/>
      <c r="D343" s="1453"/>
      <c r="E343" s="1453"/>
      <c r="F343" s="1453"/>
      <c r="G343" s="1452"/>
      <c r="H343" s="1453"/>
      <c r="I343" s="1453"/>
      <c r="J343" s="1453"/>
      <c r="K343" s="1453"/>
      <c r="L343" s="1453"/>
      <c r="M343" s="1453"/>
      <c r="N343" s="1453"/>
      <c r="O343" s="1453"/>
      <c r="P343" s="1453"/>
      <c r="Q343" s="1453"/>
      <c r="R343" s="1453"/>
      <c r="S343" s="1453"/>
      <c r="T343" s="1453"/>
      <c r="U343" s="1453"/>
      <c r="V343" s="1453"/>
      <c r="W343" s="1453"/>
      <c r="X343" s="1453"/>
      <c r="Y343" s="1453"/>
      <c r="Z343" s="1453"/>
      <c r="AA343" s="1453"/>
      <c r="AB343" s="1453"/>
      <c r="AC343" s="1453"/>
      <c r="AD343" s="1453"/>
      <c r="AE343" s="1453"/>
      <c r="AF343" s="1453"/>
      <c r="AG343" s="1453"/>
      <c r="AH343" s="1453"/>
      <c r="AI343" s="1453"/>
      <c r="AJ343" s="1453"/>
      <c r="AK343" s="1453"/>
      <c r="AL343" s="1453"/>
      <c r="AM343" s="1453"/>
      <c r="AN343" s="1453"/>
      <c r="AO343" s="1453"/>
      <c r="AP343" s="1453"/>
      <c r="AQ343" s="1453"/>
      <c r="AR343" s="1453"/>
      <c r="AS343" s="1453"/>
      <c r="AT343" s="1453"/>
      <c r="AU343" s="1453"/>
      <c r="AV343" s="1453"/>
      <c r="AW343" s="1453"/>
      <c r="AX343" s="1453"/>
    </row>
    <row r="344" spans="3:50" s="1543" customFormat="1" ht="21.9" customHeight="1" x14ac:dyDescent="0.3">
      <c r="C344" s="1453"/>
      <c r="D344" s="1453"/>
      <c r="E344" s="1453"/>
      <c r="F344" s="1453"/>
      <c r="G344" s="1452"/>
      <c r="H344" s="1453"/>
      <c r="I344" s="1453"/>
      <c r="J344" s="1453"/>
      <c r="K344" s="1453"/>
      <c r="L344" s="1453"/>
      <c r="M344" s="1453"/>
      <c r="N344" s="1453"/>
      <c r="O344" s="1453"/>
      <c r="P344" s="1453"/>
      <c r="Q344" s="1453"/>
      <c r="R344" s="1453"/>
      <c r="S344" s="1453"/>
      <c r="T344" s="1453"/>
      <c r="U344" s="1453"/>
      <c r="V344" s="1453"/>
      <c r="W344" s="1453"/>
      <c r="X344" s="1453"/>
      <c r="Y344" s="1453"/>
      <c r="Z344" s="1453"/>
      <c r="AA344" s="1453"/>
      <c r="AB344" s="1453"/>
      <c r="AC344" s="1453"/>
      <c r="AD344" s="1453"/>
      <c r="AE344" s="1453"/>
      <c r="AF344" s="1453"/>
      <c r="AG344" s="1453"/>
      <c r="AH344" s="1453"/>
      <c r="AI344" s="1453"/>
      <c r="AJ344" s="1453"/>
      <c r="AK344" s="1453"/>
      <c r="AL344" s="1453"/>
      <c r="AM344" s="1453"/>
      <c r="AN344" s="1453"/>
      <c r="AO344" s="1453"/>
      <c r="AP344" s="1453"/>
      <c r="AQ344" s="1453"/>
      <c r="AR344" s="1453"/>
      <c r="AS344" s="1453"/>
      <c r="AT344" s="1453"/>
      <c r="AU344" s="1453"/>
      <c r="AV344" s="1453"/>
      <c r="AW344" s="1453"/>
      <c r="AX344" s="1453"/>
    </row>
    <row r="345" spans="3:50" s="1543" customFormat="1" ht="21.9" customHeight="1" x14ac:dyDescent="0.3">
      <c r="C345" s="1453"/>
      <c r="D345" s="1453"/>
      <c r="E345" s="1453"/>
      <c r="F345" s="1453"/>
      <c r="G345" s="1452"/>
      <c r="H345" s="1453"/>
      <c r="I345" s="1453"/>
      <c r="J345" s="1453"/>
      <c r="K345" s="1453"/>
      <c r="L345" s="1453"/>
      <c r="M345" s="1453"/>
      <c r="N345" s="1453"/>
      <c r="O345" s="1453"/>
      <c r="P345" s="1453"/>
      <c r="Q345" s="1453"/>
      <c r="R345" s="1453"/>
      <c r="S345" s="1453"/>
      <c r="T345" s="1453"/>
      <c r="U345" s="1453"/>
      <c r="V345" s="1453"/>
      <c r="W345" s="1453"/>
      <c r="X345" s="1453"/>
      <c r="Y345" s="1453"/>
      <c r="Z345" s="1453"/>
      <c r="AA345" s="1453"/>
      <c r="AB345" s="1453"/>
      <c r="AC345" s="1453"/>
      <c r="AD345" s="1453"/>
      <c r="AE345" s="1453"/>
      <c r="AF345" s="1453"/>
      <c r="AG345" s="1453"/>
      <c r="AH345" s="1453"/>
      <c r="AI345" s="1453"/>
      <c r="AJ345" s="1453"/>
      <c r="AK345" s="1453"/>
      <c r="AL345" s="1453"/>
      <c r="AM345" s="1453"/>
      <c r="AN345" s="1453"/>
      <c r="AO345" s="1453"/>
      <c r="AP345" s="1453"/>
      <c r="AQ345" s="1453"/>
      <c r="AR345" s="1453"/>
      <c r="AS345" s="1453"/>
      <c r="AT345" s="1453"/>
      <c r="AU345" s="1453"/>
      <c r="AV345" s="1453"/>
      <c r="AW345" s="1453"/>
      <c r="AX345" s="1453"/>
    </row>
    <row r="346" spans="3:50" s="1543" customFormat="1" ht="21.9" customHeight="1" x14ac:dyDescent="0.3">
      <c r="C346" s="1453"/>
      <c r="D346" s="1453"/>
      <c r="E346" s="1453"/>
      <c r="F346" s="1453"/>
      <c r="G346" s="1452"/>
      <c r="H346" s="1453"/>
      <c r="I346" s="1453"/>
      <c r="J346" s="1453"/>
      <c r="K346" s="1453"/>
      <c r="L346" s="1453"/>
      <c r="M346" s="1453"/>
      <c r="N346" s="1453"/>
      <c r="O346" s="1453"/>
      <c r="P346" s="1453"/>
      <c r="Q346" s="1453"/>
      <c r="R346" s="1453"/>
      <c r="S346" s="1453"/>
      <c r="T346" s="1453"/>
      <c r="U346" s="1453"/>
      <c r="V346" s="1453"/>
      <c r="W346" s="1453"/>
      <c r="X346" s="1453"/>
      <c r="Y346" s="1453"/>
      <c r="Z346" s="1453"/>
      <c r="AA346" s="1453"/>
      <c r="AB346" s="1453"/>
      <c r="AC346" s="1453"/>
      <c r="AD346" s="1453"/>
      <c r="AE346" s="1453"/>
      <c r="AF346" s="1453"/>
      <c r="AG346" s="1453"/>
      <c r="AH346" s="1453"/>
      <c r="AI346" s="1453"/>
      <c r="AJ346" s="1453"/>
      <c r="AK346" s="1453"/>
      <c r="AL346" s="1453"/>
      <c r="AM346" s="1453"/>
      <c r="AN346" s="1453"/>
      <c r="AO346" s="1453"/>
      <c r="AP346" s="1453"/>
      <c r="AQ346" s="1453"/>
      <c r="AR346" s="1453"/>
      <c r="AS346" s="1453"/>
      <c r="AT346" s="1453"/>
      <c r="AU346" s="1453"/>
      <c r="AV346" s="1453"/>
      <c r="AW346" s="1453"/>
      <c r="AX346" s="1453"/>
    </row>
    <row r="347" spans="3:50" s="1543" customFormat="1" ht="21.9" customHeight="1" x14ac:dyDescent="0.3">
      <c r="C347" s="1453"/>
      <c r="D347" s="1453"/>
      <c r="E347" s="1453"/>
      <c r="F347" s="1453"/>
      <c r="G347" s="1452"/>
      <c r="H347" s="1453"/>
      <c r="I347" s="1453"/>
      <c r="J347" s="1453"/>
      <c r="K347" s="1453"/>
      <c r="L347" s="1453"/>
      <c r="M347" s="1453"/>
      <c r="N347" s="1453"/>
      <c r="O347" s="1453"/>
      <c r="P347" s="1453"/>
      <c r="Q347" s="1453"/>
      <c r="R347" s="1453"/>
      <c r="S347" s="1453"/>
      <c r="T347" s="1453"/>
      <c r="U347" s="1453"/>
      <c r="V347" s="1453"/>
      <c r="W347" s="1453"/>
      <c r="X347" s="1453"/>
      <c r="Y347" s="1453"/>
      <c r="Z347" s="1453"/>
      <c r="AA347" s="1453"/>
      <c r="AB347" s="1453"/>
      <c r="AC347" s="1453"/>
      <c r="AD347" s="1453"/>
      <c r="AE347" s="1453"/>
      <c r="AF347" s="1453"/>
      <c r="AG347" s="1453"/>
      <c r="AH347" s="1453"/>
      <c r="AI347" s="1453"/>
      <c r="AJ347" s="1453"/>
      <c r="AK347" s="1453"/>
      <c r="AL347" s="1453"/>
      <c r="AM347" s="1453"/>
      <c r="AN347" s="1453"/>
      <c r="AO347" s="1453"/>
      <c r="AP347" s="1453"/>
      <c r="AQ347" s="1453"/>
      <c r="AR347" s="1453"/>
      <c r="AS347" s="1453"/>
      <c r="AT347" s="1453"/>
      <c r="AU347" s="1453"/>
      <c r="AV347" s="1453"/>
      <c r="AW347" s="1453"/>
      <c r="AX347" s="1453"/>
    </row>
    <row r="348" spans="3:50" s="1543" customFormat="1" ht="21.9" customHeight="1" x14ac:dyDescent="0.3">
      <c r="C348" s="1453"/>
      <c r="D348" s="1453"/>
      <c r="E348" s="1453"/>
      <c r="F348" s="1453"/>
      <c r="G348" s="1452"/>
      <c r="H348" s="1453"/>
      <c r="I348" s="1453"/>
      <c r="J348" s="1453"/>
      <c r="K348" s="1453"/>
      <c r="L348" s="1453"/>
      <c r="M348" s="1453"/>
      <c r="N348" s="1453"/>
      <c r="O348" s="1453"/>
      <c r="P348" s="1453"/>
      <c r="Q348" s="1453"/>
      <c r="R348" s="1453"/>
      <c r="S348" s="1453"/>
      <c r="T348" s="1453"/>
      <c r="U348" s="1453"/>
      <c r="V348" s="1453"/>
      <c r="W348" s="1453"/>
      <c r="X348" s="1453"/>
      <c r="Y348" s="1453"/>
      <c r="Z348" s="1453"/>
      <c r="AA348" s="1453"/>
      <c r="AB348" s="1453"/>
      <c r="AC348" s="1453"/>
      <c r="AD348" s="1453"/>
      <c r="AE348" s="1453"/>
      <c r="AF348" s="1453"/>
      <c r="AG348" s="1453"/>
      <c r="AH348" s="1453"/>
      <c r="AI348" s="1453"/>
      <c r="AJ348" s="1453"/>
      <c r="AK348" s="1453"/>
      <c r="AL348" s="1453"/>
      <c r="AM348" s="1453"/>
      <c r="AN348" s="1453"/>
      <c r="AO348" s="1453"/>
      <c r="AP348" s="1453"/>
      <c r="AQ348" s="1453"/>
      <c r="AR348" s="1453"/>
      <c r="AS348" s="1453"/>
      <c r="AT348" s="1453"/>
      <c r="AU348" s="1453"/>
      <c r="AV348" s="1453"/>
      <c r="AW348" s="1453"/>
      <c r="AX348" s="1453"/>
    </row>
    <row r="349" spans="3:50" s="1543" customFormat="1" ht="21.9" customHeight="1" x14ac:dyDescent="0.3">
      <c r="C349" s="1453"/>
      <c r="D349" s="1453"/>
      <c r="E349" s="1453"/>
      <c r="F349" s="1453"/>
      <c r="G349" s="1452"/>
      <c r="H349" s="1453"/>
      <c r="I349" s="1453"/>
      <c r="J349" s="1453"/>
      <c r="K349" s="1453"/>
      <c r="L349" s="1453"/>
      <c r="M349" s="1453"/>
      <c r="N349" s="1453"/>
      <c r="O349" s="1453"/>
      <c r="P349" s="1453"/>
      <c r="Q349" s="1453"/>
      <c r="R349" s="1453"/>
      <c r="S349" s="1453"/>
      <c r="T349" s="1453"/>
      <c r="U349" s="1453"/>
      <c r="V349" s="1453"/>
      <c r="W349" s="1453"/>
      <c r="X349" s="1453"/>
      <c r="Y349" s="1453"/>
      <c r="Z349" s="1453"/>
      <c r="AA349" s="1453"/>
      <c r="AB349" s="1453"/>
      <c r="AC349" s="1453"/>
      <c r="AD349" s="1453"/>
      <c r="AE349" s="1453"/>
      <c r="AF349" s="1453"/>
      <c r="AG349" s="1453"/>
      <c r="AH349" s="1453"/>
      <c r="AI349" s="1453"/>
      <c r="AJ349" s="1453"/>
      <c r="AK349" s="1453"/>
      <c r="AL349" s="1453"/>
      <c r="AM349" s="1453"/>
      <c r="AN349" s="1453"/>
      <c r="AO349" s="1453"/>
      <c r="AP349" s="1453"/>
      <c r="AQ349" s="1453"/>
      <c r="AR349" s="1453"/>
      <c r="AS349" s="1453"/>
      <c r="AT349" s="1453"/>
      <c r="AU349" s="1453"/>
      <c r="AV349" s="1453"/>
      <c r="AW349" s="1453"/>
      <c r="AX349" s="1453"/>
    </row>
    <row r="350" spans="3:50" s="1543" customFormat="1" ht="21.9" customHeight="1" x14ac:dyDescent="0.3">
      <c r="C350" s="1453"/>
      <c r="D350" s="1453"/>
      <c r="E350" s="1453"/>
      <c r="F350" s="1453"/>
      <c r="G350" s="1452"/>
      <c r="H350" s="1453"/>
      <c r="I350" s="1453"/>
      <c r="J350" s="1453"/>
      <c r="K350" s="1453"/>
      <c r="L350" s="1453"/>
      <c r="M350" s="1453"/>
      <c r="N350" s="1453"/>
      <c r="O350" s="1453"/>
      <c r="P350" s="1453"/>
      <c r="Q350" s="1453"/>
      <c r="R350" s="1453"/>
      <c r="S350" s="1453"/>
      <c r="T350" s="1453"/>
      <c r="U350" s="1453"/>
      <c r="V350" s="1453"/>
      <c r="W350" s="1453"/>
      <c r="X350" s="1453"/>
      <c r="Y350" s="1453"/>
      <c r="Z350" s="1453"/>
      <c r="AA350" s="1453"/>
      <c r="AB350" s="1453"/>
      <c r="AC350" s="1453"/>
      <c r="AD350" s="1453"/>
      <c r="AE350" s="1453"/>
      <c r="AF350" s="1453"/>
      <c r="AG350" s="1453"/>
      <c r="AH350" s="1453"/>
      <c r="AI350" s="1453"/>
      <c r="AJ350" s="1453"/>
      <c r="AK350" s="1453"/>
      <c r="AL350" s="1453"/>
      <c r="AM350" s="1453"/>
      <c r="AN350" s="1453"/>
      <c r="AO350" s="1453"/>
      <c r="AP350" s="1453"/>
      <c r="AQ350" s="1453"/>
      <c r="AR350" s="1453"/>
      <c r="AS350" s="1453"/>
      <c r="AT350" s="1453"/>
      <c r="AU350" s="1453"/>
      <c r="AV350" s="1453"/>
      <c r="AW350" s="1453"/>
      <c r="AX350" s="1453"/>
    </row>
    <row r="351" spans="3:50" s="1543" customFormat="1" ht="21.9" customHeight="1" x14ac:dyDescent="0.3">
      <c r="C351" s="1453"/>
      <c r="D351" s="1453"/>
      <c r="E351" s="1453"/>
      <c r="F351" s="1453"/>
      <c r="G351" s="1452"/>
      <c r="H351" s="1453"/>
      <c r="I351" s="1453"/>
      <c r="J351" s="1453"/>
      <c r="K351" s="1453"/>
      <c r="L351" s="1453"/>
      <c r="M351" s="1453"/>
      <c r="N351" s="1453"/>
      <c r="O351" s="1453"/>
      <c r="P351" s="1453"/>
      <c r="Q351" s="1453"/>
      <c r="R351" s="1453"/>
      <c r="S351" s="1453"/>
      <c r="T351" s="1453"/>
      <c r="U351" s="1453"/>
      <c r="V351" s="1453"/>
      <c r="W351" s="1453"/>
      <c r="X351" s="1453"/>
      <c r="Y351" s="1453"/>
      <c r="Z351" s="1453"/>
      <c r="AA351" s="1453"/>
      <c r="AB351" s="1453"/>
      <c r="AC351" s="1453"/>
      <c r="AD351" s="1453"/>
      <c r="AE351" s="1453"/>
      <c r="AF351" s="1453"/>
      <c r="AG351" s="1453"/>
      <c r="AH351" s="1453"/>
      <c r="AI351" s="1453"/>
      <c r="AJ351" s="1453"/>
      <c r="AK351" s="1453"/>
      <c r="AL351" s="1453"/>
      <c r="AM351" s="1453"/>
      <c r="AN351" s="1453"/>
      <c r="AO351" s="1453"/>
      <c r="AP351" s="1453"/>
      <c r="AQ351" s="1453"/>
      <c r="AR351" s="1453"/>
      <c r="AS351" s="1453"/>
      <c r="AT351" s="1453"/>
      <c r="AU351" s="1453"/>
      <c r="AV351" s="1453"/>
      <c r="AW351" s="1453"/>
      <c r="AX351" s="1453"/>
    </row>
    <row r="352" spans="3:50" s="1543" customFormat="1" ht="21.9" customHeight="1" x14ac:dyDescent="0.3">
      <c r="C352" s="1453"/>
      <c r="D352" s="1453"/>
      <c r="E352" s="1453"/>
      <c r="F352" s="1453"/>
      <c r="G352" s="1452"/>
      <c r="H352" s="1453"/>
      <c r="I352" s="1453"/>
      <c r="J352" s="1453"/>
      <c r="K352" s="1453"/>
      <c r="L352" s="1453"/>
      <c r="M352" s="1453"/>
      <c r="N352" s="1453"/>
      <c r="O352" s="1453"/>
      <c r="P352" s="1453"/>
      <c r="Q352" s="1453"/>
      <c r="R352" s="1453"/>
      <c r="S352" s="1453"/>
      <c r="T352" s="1453"/>
      <c r="U352" s="1453"/>
      <c r="V352" s="1453"/>
      <c r="W352" s="1453"/>
      <c r="X352" s="1453"/>
      <c r="Y352" s="1453"/>
      <c r="Z352" s="1453"/>
      <c r="AA352" s="1453"/>
      <c r="AB352" s="1453"/>
      <c r="AC352" s="1453"/>
      <c r="AD352" s="1453"/>
      <c r="AE352" s="1453"/>
      <c r="AF352" s="1453"/>
      <c r="AG352" s="1453"/>
      <c r="AH352" s="1453"/>
      <c r="AI352" s="1453"/>
      <c r="AJ352" s="1453"/>
      <c r="AK352" s="1453"/>
      <c r="AL352" s="1453"/>
      <c r="AM352" s="1453"/>
      <c r="AN352" s="1453"/>
      <c r="AO352" s="1453"/>
      <c r="AP352" s="1453"/>
      <c r="AQ352" s="1453"/>
      <c r="AR352" s="1453"/>
      <c r="AS352" s="1453"/>
      <c r="AT352" s="1453"/>
      <c r="AU352" s="1453"/>
      <c r="AV352" s="1453"/>
      <c r="AW352" s="1453"/>
      <c r="AX352" s="1453"/>
    </row>
    <row r="353" spans="3:50" s="1543" customFormat="1" ht="21.9" customHeight="1" x14ac:dyDescent="0.3">
      <c r="C353" s="1453"/>
      <c r="D353" s="1453"/>
      <c r="E353" s="1453"/>
      <c r="F353" s="1453"/>
      <c r="G353" s="1452"/>
      <c r="H353" s="1453"/>
      <c r="I353" s="1453"/>
      <c r="J353" s="1453"/>
      <c r="K353" s="1453"/>
      <c r="L353" s="1453"/>
      <c r="M353" s="1453"/>
      <c r="N353" s="1453"/>
      <c r="O353" s="1453"/>
      <c r="P353" s="1453"/>
      <c r="Q353" s="1453"/>
      <c r="R353" s="1453"/>
      <c r="S353" s="1453"/>
      <c r="T353" s="1453"/>
      <c r="U353" s="1453"/>
      <c r="V353" s="1453"/>
      <c r="W353" s="1453"/>
      <c r="X353" s="1453"/>
      <c r="Y353" s="1453"/>
      <c r="Z353" s="1453"/>
      <c r="AA353" s="1453"/>
      <c r="AB353" s="1453"/>
      <c r="AC353" s="1453"/>
      <c r="AD353" s="1453"/>
      <c r="AE353" s="1453"/>
      <c r="AF353" s="1453"/>
      <c r="AG353" s="1453"/>
      <c r="AH353" s="1453"/>
      <c r="AI353" s="1453"/>
      <c r="AJ353" s="1453"/>
      <c r="AK353" s="1453"/>
      <c r="AL353" s="1453"/>
      <c r="AM353" s="1453"/>
      <c r="AN353" s="1453"/>
      <c r="AO353" s="1453"/>
      <c r="AP353" s="1453"/>
      <c r="AQ353" s="1453"/>
      <c r="AR353" s="1453"/>
      <c r="AS353" s="1453"/>
      <c r="AT353" s="1453"/>
      <c r="AU353" s="1453"/>
      <c r="AV353" s="1453"/>
      <c r="AW353" s="1453"/>
      <c r="AX353" s="1453"/>
    </row>
    <row r="354" spans="3:50" s="1543" customFormat="1" ht="21.9" customHeight="1" x14ac:dyDescent="0.3">
      <c r="C354" s="1453"/>
      <c r="D354" s="1453"/>
      <c r="E354" s="1453"/>
      <c r="F354" s="1453"/>
      <c r="G354" s="1452"/>
      <c r="H354" s="1453"/>
      <c r="I354" s="1453"/>
      <c r="J354" s="1453"/>
      <c r="K354" s="1453"/>
      <c r="L354" s="1453"/>
      <c r="M354" s="1453"/>
      <c r="N354" s="1453"/>
      <c r="O354" s="1453"/>
      <c r="P354" s="1453"/>
      <c r="Q354" s="1453"/>
      <c r="R354" s="1453"/>
      <c r="S354" s="1453"/>
      <c r="T354" s="1453"/>
      <c r="U354" s="1453"/>
      <c r="V354" s="1453"/>
      <c r="W354" s="1453"/>
      <c r="X354" s="1453"/>
      <c r="Y354" s="1453"/>
      <c r="Z354" s="1453"/>
      <c r="AA354" s="1453"/>
      <c r="AB354" s="1453"/>
      <c r="AC354" s="1453"/>
      <c r="AD354" s="1453"/>
      <c r="AE354" s="1453"/>
      <c r="AF354" s="1453"/>
      <c r="AG354" s="1453"/>
      <c r="AH354" s="1453"/>
      <c r="AI354" s="1453"/>
      <c r="AJ354" s="1453"/>
      <c r="AK354" s="1453"/>
      <c r="AL354" s="1453"/>
      <c r="AM354" s="1453"/>
      <c r="AN354" s="1453"/>
      <c r="AO354" s="1453"/>
      <c r="AP354" s="1453"/>
      <c r="AQ354" s="1453"/>
      <c r="AR354" s="1453"/>
      <c r="AS354" s="1453"/>
      <c r="AT354" s="1453"/>
      <c r="AU354" s="1453"/>
      <c r="AV354" s="1453"/>
      <c r="AW354" s="1453"/>
      <c r="AX354" s="1453"/>
    </row>
    <row r="355" spans="3:50" s="1543" customFormat="1" ht="21.9" customHeight="1" x14ac:dyDescent="0.3">
      <c r="C355" s="1453"/>
      <c r="D355" s="1453"/>
      <c r="E355" s="1453"/>
      <c r="F355" s="1453"/>
      <c r="G355" s="1452"/>
      <c r="H355" s="1453"/>
      <c r="I355" s="1453"/>
      <c r="J355" s="1453"/>
      <c r="K355" s="1453"/>
      <c r="L355" s="1453"/>
      <c r="M355" s="1453"/>
      <c r="N355" s="1453"/>
      <c r="O355" s="1453"/>
      <c r="P355" s="1453"/>
      <c r="Q355" s="1453"/>
      <c r="R355" s="1453"/>
      <c r="S355" s="1453"/>
      <c r="T355" s="1453"/>
      <c r="U355" s="1453"/>
      <c r="V355" s="1453"/>
      <c r="W355" s="1453"/>
      <c r="X355" s="1453"/>
      <c r="Y355" s="1453"/>
      <c r="Z355" s="1453"/>
      <c r="AA355" s="1453"/>
      <c r="AB355" s="1453"/>
      <c r="AC355" s="1453"/>
      <c r="AD355" s="1453"/>
      <c r="AE355" s="1453"/>
      <c r="AF355" s="1453"/>
      <c r="AG355" s="1453"/>
      <c r="AH355" s="1453"/>
      <c r="AI355" s="1453"/>
      <c r="AJ355" s="1453"/>
      <c r="AK355" s="1453"/>
      <c r="AL355" s="1453"/>
      <c r="AM355" s="1453"/>
      <c r="AN355" s="1453"/>
      <c r="AO355" s="1453"/>
      <c r="AP355" s="1453"/>
      <c r="AQ355" s="1453"/>
      <c r="AR355" s="1453"/>
      <c r="AS355" s="1453"/>
      <c r="AT355" s="1453"/>
      <c r="AU355" s="1453"/>
      <c r="AV355" s="1453"/>
      <c r="AW355" s="1453"/>
      <c r="AX355" s="1453"/>
    </row>
    <row r="356" spans="3:50" s="1543" customFormat="1" ht="21.9" customHeight="1" x14ac:dyDescent="0.3">
      <c r="C356" s="1453"/>
      <c r="D356" s="1453"/>
      <c r="E356" s="1453"/>
      <c r="F356" s="1453"/>
      <c r="G356" s="1452"/>
      <c r="H356" s="1453"/>
      <c r="I356" s="1453"/>
      <c r="J356" s="1453"/>
      <c r="K356" s="1453"/>
      <c r="L356" s="1453"/>
      <c r="M356" s="1453"/>
      <c r="N356" s="1453"/>
      <c r="O356" s="1453"/>
      <c r="P356" s="1453"/>
      <c r="Q356" s="1453"/>
      <c r="R356" s="1453"/>
      <c r="S356" s="1453"/>
      <c r="T356" s="1453"/>
      <c r="U356" s="1453"/>
      <c r="V356" s="1453"/>
      <c r="W356" s="1453"/>
      <c r="X356" s="1453"/>
      <c r="Y356" s="1453"/>
      <c r="Z356" s="1453"/>
      <c r="AA356" s="1453"/>
      <c r="AB356" s="1453"/>
      <c r="AC356" s="1453"/>
      <c r="AD356" s="1453"/>
      <c r="AE356" s="1453"/>
      <c r="AF356" s="1453"/>
      <c r="AG356" s="1453"/>
      <c r="AH356" s="1453"/>
      <c r="AI356" s="1453"/>
      <c r="AJ356" s="1453"/>
      <c r="AK356" s="1453"/>
      <c r="AL356" s="1453"/>
      <c r="AM356" s="1453"/>
      <c r="AN356" s="1453"/>
      <c r="AO356" s="1453"/>
      <c r="AP356" s="1453"/>
      <c r="AQ356" s="1453"/>
      <c r="AR356" s="1453"/>
      <c r="AS356" s="1453"/>
      <c r="AT356" s="1453"/>
      <c r="AU356" s="1453"/>
      <c r="AV356" s="1453"/>
      <c r="AW356" s="1453"/>
      <c r="AX356" s="1453"/>
    </row>
    <row r="357" spans="3:50" s="1543" customFormat="1" ht="21.9" customHeight="1" x14ac:dyDescent="0.3">
      <c r="C357" s="1453"/>
      <c r="D357" s="1453"/>
      <c r="E357" s="1453"/>
      <c r="F357" s="1453"/>
      <c r="G357" s="1452"/>
      <c r="H357" s="1453"/>
      <c r="I357" s="1453"/>
      <c r="J357" s="1453"/>
      <c r="K357" s="1453"/>
      <c r="L357" s="1453"/>
      <c r="M357" s="1453"/>
      <c r="N357" s="1453"/>
      <c r="O357" s="1453"/>
      <c r="P357" s="1453"/>
      <c r="Q357" s="1453"/>
      <c r="R357" s="1453"/>
      <c r="S357" s="1453"/>
      <c r="T357" s="1453"/>
      <c r="U357" s="1453"/>
      <c r="V357" s="1453"/>
      <c r="W357" s="1453"/>
      <c r="X357" s="1453"/>
      <c r="Y357" s="1453"/>
      <c r="Z357" s="1453"/>
      <c r="AA357" s="1453"/>
      <c r="AB357" s="1453"/>
      <c r="AC357" s="1453"/>
      <c r="AD357" s="1453"/>
      <c r="AE357" s="1453"/>
      <c r="AF357" s="1453"/>
      <c r="AG357" s="1453"/>
      <c r="AH357" s="1453"/>
      <c r="AI357" s="1453"/>
      <c r="AJ357" s="1453"/>
      <c r="AK357" s="1453"/>
      <c r="AL357" s="1453"/>
      <c r="AM357" s="1453"/>
      <c r="AN357" s="1453"/>
      <c r="AO357" s="1453"/>
      <c r="AP357" s="1453"/>
      <c r="AQ357" s="1453"/>
      <c r="AR357" s="1453"/>
      <c r="AS357" s="1453"/>
      <c r="AT357" s="1453"/>
      <c r="AU357" s="1453"/>
      <c r="AV357" s="1453"/>
      <c r="AW357" s="1453"/>
      <c r="AX357" s="1453"/>
    </row>
    <row r="358" spans="3:50" s="1543" customFormat="1" ht="21.9" customHeight="1" x14ac:dyDescent="0.3">
      <c r="C358" s="1453"/>
      <c r="D358" s="1453"/>
      <c r="E358" s="1453"/>
      <c r="F358" s="1453"/>
      <c r="G358" s="1452"/>
      <c r="H358" s="1453"/>
      <c r="I358" s="1453"/>
      <c r="J358" s="1453"/>
      <c r="K358" s="1453"/>
      <c r="L358" s="1453"/>
      <c r="M358" s="1453"/>
      <c r="N358" s="1453"/>
      <c r="O358" s="1453"/>
      <c r="P358" s="1453"/>
      <c r="Q358" s="1453"/>
      <c r="R358" s="1453"/>
      <c r="S358" s="1453"/>
      <c r="T358" s="1453"/>
      <c r="U358" s="1453"/>
      <c r="V358" s="1453"/>
      <c r="W358" s="1453"/>
      <c r="X358" s="1453"/>
      <c r="Y358" s="1453"/>
      <c r="Z358" s="1453"/>
      <c r="AA358" s="1453"/>
      <c r="AB358" s="1453"/>
      <c r="AC358" s="1453"/>
      <c r="AD358" s="1453"/>
      <c r="AE358" s="1453"/>
      <c r="AF358" s="1453"/>
      <c r="AG358" s="1453"/>
      <c r="AH358" s="1453"/>
      <c r="AI358" s="1453"/>
      <c r="AJ358" s="1453"/>
      <c r="AK358" s="1453"/>
      <c r="AL358" s="1453"/>
      <c r="AM358" s="1453"/>
      <c r="AN358" s="1453"/>
      <c r="AO358" s="1453"/>
      <c r="AP358" s="1453"/>
      <c r="AQ358" s="1453"/>
      <c r="AR358" s="1453"/>
      <c r="AS358" s="1453"/>
      <c r="AT358" s="1453"/>
      <c r="AU358" s="1453"/>
      <c r="AV358" s="1453"/>
      <c r="AW358" s="1453"/>
      <c r="AX358" s="1453"/>
    </row>
    <row r="359" spans="3:50" s="1543" customFormat="1" ht="21.9" customHeight="1" x14ac:dyDescent="0.3">
      <c r="C359" s="1453"/>
      <c r="D359" s="1453"/>
      <c r="E359" s="1453"/>
      <c r="F359" s="1453"/>
      <c r="G359" s="1452"/>
      <c r="H359" s="1453"/>
      <c r="I359" s="1453"/>
      <c r="J359" s="1453"/>
      <c r="K359" s="1453"/>
      <c r="L359" s="1453"/>
      <c r="M359" s="1453"/>
      <c r="N359" s="1453"/>
      <c r="O359" s="1453"/>
      <c r="P359" s="1453"/>
      <c r="Q359" s="1453"/>
      <c r="R359" s="1453"/>
      <c r="S359" s="1453"/>
      <c r="T359" s="1453"/>
      <c r="U359" s="1453"/>
      <c r="V359" s="1453"/>
      <c r="W359" s="1453"/>
      <c r="X359" s="1453"/>
      <c r="Y359" s="1453"/>
      <c r="Z359" s="1453"/>
      <c r="AA359" s="1453"/>
      <c r="AB359" s="1453"/>
      <c r="AC359" s="1453"/>
      <c r="AD359" s="1453"/>
      <c r="AE359" s="1453"/>
      <c r="AF359" s="1453"/>
      <c r="AG359" s="1453"/>
      <c r="AH359" s="1453"/>
      <c r="AI359" s="1453"/>
      <c r="AJ359" s="1453"/>
      <c r="AK359" s="1453"/>
      <c r="AL359" s="1453"/>
      <c r="AM359" s="1453"/>
      <c r="AN359" s="1453"/>
      <c r="AO359" s="1453"/>
      <c r="AP359" s="1453"/>
      <c r="AQ359" s="1453"/>
      <c r="AR359" s="1453"/>
      <c r="AS359" s="1453"/>
      <c r="AT359" s="1453"/>
      <c r="AU359" s="1453"/>
      <c r="AV359" s="1453"/>
      <c r="AW359" s="1453"/>
      <c r="AX359" s="1453"/>
    </row>
    <row r="360" spans="3:50" s="1543" customFormat="1" ht="21.9" customHeight="1" x14ac:dyDescent="0.3">
      <c r="C360" s="1453"/>
      <c r="D360" s="1453"/>
      <c r="E360" s="1453"/>
      <c r="F360" s="1453"/>
      <c r="G360" s="1452"/>
      <c r="H360" s="1453"/>
      <c r="I360" s="1453"/>
      <c r="J360" s="1453"/>
      <c r="K360" s="1453"/>
      <c r="L360" s="1453"/>
      <c r="M360" s="1453"/>
      <c r="N360" s="1453"/>
      <c r="O360" s="1453"/>
      <c r="P360" s="1453"/>
      <c r="Q360" s="1453"/>
      <c r="R360" s="1453"/>
      <c r="S360" s="1453"/>
      <c r="T360" s="1453"/>
      <c r="U360" s="1453"/>
      <c r="V360" s="1453"/>
      <c r="W360" s="1453"/>
      <c r="X360" s="1453"/>
      <c r="Y360" s="1453"/>
      <c r="Z360" s="1453"/>
      <c r="AA360" s="1453"/>
      <c r="AB360" s="1453"/>
      <c r="AC360" s="1453"/>
      <c r="AD360" s="1453"/>
      <c r="AE360" s="1453"/>
      <c r="AF360" s="1453"/>
      <c r="AG360" s="1453"/>
      <c r="AH360" s="1453"/>
      <c r="AI360" s="1453"/>
      <c r="AJ360" s="1453"/>
      <c r="AK360" s="1453"/>
      <c r="AL360" s="1453"/>
      <c r="AM360" s="1453"/>
      <c r="AN360" s="1453"/>
      <c r="AO360" s="1453"/>
      <c r="AP360" s="1453"/>
      <c r="AQ360" s="1453"/>
      <c r="AR360" s="1453"/>
      <c r="AS360" s="1453"/>
      <c r="AT360" s="1453"/>
      <c r="AU360" s="1453"/>
      <c r="AV360" s="1453"/>
      <c r="AW360" s="1453"/>
      <c r="AX360" s="1453"/>
    </row>
    <row r="361" spans="3:50" s="1543" customFormat="1" ht="21.9" customHeight="1" x14ac:dyDescent="0.3">
      <c r="C361" s="1453"/>
      <c r="D361" s="1453"/>
      <c r="E361" s="1453"/>
      <c r="F361" s="1453"/>
      <c r="G361" s="1452"/>
      <c r="H361" s="1453"/>
      <c r="I361" s="1453"/>
      <c r="J361" s="1453"/>
      <c r="K361" s="1453"/>
      <c r="L361" s="1453"/>
      <c r="M361" s="1453"/>
      <c r="N361" s="1453"/>
      <c r="O361" s="1453"/>
      <c r="P361" s="1453"/>
      <c r="Q361" s="1453"/>
      <c r="R361" s="1453"/>
      <c r="S361" s="1453"/>
      <c r="T361" s="1453"/>
      <c r="U361" s="1453"/>
      <c r="V361" s="1453"/>
      <c r="W361" s="1453"/>
      <c r="X361" s="1453"/>
      <c r="Y361" s="1453"/>
      <c r="Z361" s="1453"/>
      <c r="AA361" s="1453"/>
      <c r="AB361" s="1453"/>
      <c r="AC361" s="1453"/>
      <c r="AD361" s="1453"/>
      <c r="AE361" s="1453"/>
      <c r="AF361" s="1453"/>
      <c r="AG361" s="1453"/>
      <c r="AH361" s="1453"/>
      <c r="AI361" s="1453"/>
      <c r="AJ361" s="1453"/>
      <c r="AK361" s="1453"/>
      <c r="AL361" s="1453"/>
      <c r="AM361" s="1453"/>
      <c r="AN361" s="1453"/>
      <c r="AO361" s="1453"/>
      <c r="AP361" s="1453"/>
      <c r="AQ361" s="1453"/>
      <c r="AR361" s="1453"/>
      <c r="AS361" s="1453"/>
      <c r="AT361" s="1453"/>
      <c r="AU361" s="1453"/>
      <c r="AV361" s="1453"/>
      <c r="AW361" s="1453"/>
      <c r="AX361" s="1453"/>
    </row>
    <row r="362" spans="3:50" s="1543" customFormat="1" ht="21.9" customHeight="1" x14ac:dyDescent="0.3">
      <c r="C362" s="1453"/>
      <c r="D362" s="1453"/>
      <c r="E362" s="1453"/>
      <c r="F362" s="1453"/>
      <c r="G362" s="1452"/>
      <c r="H362" s="1453"/>
      <c r="I362" s="1453"/>
      <c r="J362" s="1453"/>
      <c r="K362" s="1453"/>
      <c r="L362" s="1453"/>
      <c r="M362" s="1453"/>
      <c r="N362" s="1453"/>
      <c r="O362" s="1453"/>
      <c r="P362" s="1453"/>
      <c r="Q362" s="1453"/>
      <c r="R362" s="1453"/>
      <c r="S362" s="1453"/>
      <c r="T362" s="1453"/>
      <c r="U362" s="1453"/>
      <c r="V362" s="1453"/>
      <c r="W362" s="1453"/>
      <c r="X362" s="1453"/>
      <c r="Y362" s="1453"/>
      <c r="Z362" s="1453"/>
      <c r="AA362" s="1453"/>
      <c r="AB362" s="1453"/>
      <c r="AC362" s="1453"/>
      <c r="AD362" s="1453"/>
      <c r="AE362" s="1453"/>
      <c r="AF362" s="1453"/>
      <c r="AG362" s="1453"/>
      <c r="AH362" s="1453"/>
      <c r="AI362" s="1453"/>
      <c r="AJ362" s="1453"/>
      <c r="AK362" s="1453"/>
      <c r="AL362" s="1453"/>
      <c r="AM362" s="1453"/>
      <c r="AN362" s="1453"/>
      <c r="AO362" s="1453"/>
      <c r="AP362" s="1453"/>
      <c r="AQ362" s="1453"/>
      <c r="AR362" s="1453"/>
      <c r="AS362" s="1453"/>
      <c r="AT362" s="1453"/>
      <c r="AU362" s="1453"/>
      <c r="AV362" s="1453"/>
      <c r="AW362" s="1453"/>
      <c r="AX362" s="1453"/>
    </row>
    <row r="363" spans="3:50" s="1543" customFormat="1" ht="21.9" customHeight="1" x14ac:dyDescent="0.3">
      <c r="C363" s="1453"/>
      <c r="D363" s="1453"/>
      <c r="E363" s="1453"/>
      <c r="F363" s="1453"/>
      <c r="G363" s="1452"/>
      <c r="H363" s="1453"/>
      <c r="I363" s="1453"/>
      <c r="J363" s="1453"/>
      <c r="K363" s="1453"/>
      <c r="L363" s="1453"/>
      <c r="M363" s="1453"/>
      <c r="N363" s="1453"/>
      <c r="O363" s="1453"/>
      <c r="P363" s="1453"/>
      <c r="Q363" s="1453"/>
      <c r="R363" s="1453"/>
      <c r="S363" s="1453"/>
      <c r="T363" s="1453"/>
      <c r="U363" s="1453"/>
      <c r="V363" s="1453"/>
      <c r="W363" s="1453"/>
      <c r="X363" s="1453"/>
      <c r="Y363" s="1453"/>
      <c r="Z363" s="1453"/>
      <c r="AA363" s="1453"/>
      <c r="AB363" s="1453"/>
      <c r="AC363" s="1453"/>
      <c r="AD363" s="1453"/>
      <c r="AE363" s="1453"/>
      <c r="AF363" s="1453"/>
      <c r="AG363" s="1453"/>
      <c r="AH363" s="1453"/>
      <c r="AI363" s="1453"/>
      <c r="AJ363" s="1453"/>
      <c r="AK363" s="1453"/>
      <c r="AL363" s="1453"/>
      <c r="AM363" s="1453"/>
      <c r="AN363" s="1453"/>
      <c r="AO363" s="1453"/>
      <c r="AP363" s="1453"/>
      <c r="AQ363" s="1453"/>
      <c r="AR363" s="1453"/>
      <c r="AS363" s="1453"/>
      <c r="AT363" s="1453"/>
      <c r="AU363" s="1453"/>
      <c r="AV363" s="1453"/>
      <c r="AW363" s="1453"/>
      <c r="AX363" s="1453"/>
    </row>
    <row r="364" spans="3:50" s="1543" customFormat="1" ht="21.9" customHeight="1" x14ac:dyDescent="0.3">
      <c r="C364" s="1453"/>
      <c r="D364" s="1453"/>
      <c r="E364" s="1453"/>
      <c r="F364" s="1453"/>
      <c r="G364" s="1452"/>
      <c r="H364" s="1453"/>
      <c r="I364" s="1453"/>
      <c r="J364" s="1453"/>
      <c r="K364" s="1453"/>
      <c r="L364" s="1453"/>
      <c r="M364" s="1453"/>
      <c r="N364" s="1453"/>
      <c r="O364" s="1453"/>
      <c r="P364" s="1453"/>
      <c r="Q364" s="1453"/>
      <c r="R364" s="1453"/>
      <c r="S364" s="1453"/>
      <c r="T364" s="1453"/>
      <c r="U364" s="1453"/>
      <c r="V364" s="1453"/>
      <c r="W364" s="1453"/>
      <c r="X364" s="1453"/>
      <c r="Y364" s="1453"/>
      <c r="Z364" s="1453"/>
      <c r="AA364" s="1453"/>
      <c r="AB364" s="1453"/>
      <c r="AC364" s="1453"/>
      <c r="AD364" s="1453"/>
      <c r="AE364" s="1453"/>
      <c r="AF364" s="1453"/>
      <c r="AG364" s="1453"/>
      <c r="AH364" s="1453"/>
      <c r="AI364" s="1453"/>
      <c r="AJ364" s="1453"/>
      <c r="AK364" s="1453"/>
      <c r="AL364" s="1453"/>
      <c r="AM364" s="1453"/>
      <c r="AN364" s="1453"/>
      <c r="AO364" s="1453"/>
      <c r="AP364" s="1453"/>
      <c r="AQ364" s="1453"/>
      <c r="AR364" s="1453"/>
      <c r="AS364" s="1453"/>
      <c r="AT364" s="1453"/>
      <c r="AU364" s="1453"/>
      <c r="AV364" s="1453"/>
      <c r="AW364" s="1453"/>
      <c r="AX364" s="1453"/>
    </row>
    <row r="365" spans="3:50" s="1543" customFormat="1" ht="21.9" customHeight="1" x14ac:dyDescent="0.3">
      <c r="C365" s="1453"/>
      <c r="D365" s="1453"/>
      <c r="E365" s="1453"/>
      <c r="F365" s="1453"/>
      <c r="G365" s="1452"/>
      <c r="H365" s="1453"/>
      <c r="I365" s="1453"/>
      <c r="J365" s="1453"/>
      <c r="K365" s="1453"/>
      <c r="L365" s="1453"/>
      <c r="M365" s="1453"/>
      <c r="N365" s="1453"/>
      <c r="O365" s="1453"/>
      <c r="P365" s="1453"/>
      <c r="Q365" s="1453"/>
      <c r="R365" s="1453"/>
      <c r="S365" s="1453"/>
      <c r="T365" s="1453"/>
      <c r="U365" s="1453"/>
      <c r="V365" s="1453"/>
      <c r="W365" s="1453"/>
      <c r="X365" s="1453"/>
      <c r="Y365" s="1453"/>
      <c r="Z365" s="1453"/>
      <c r="AA365" s="1453"/>
      <c r="AB365" s="1453"/>
      <c r="AC365" s="1453"/>
      <c r="AD365" s="1453"/>
      <c r="AE365" s="1453"/>
      <c r="AF365" s="1453"/>
      <c r="AG365" s="1453"/>
      <c r="AH365" s="1453"/>
      <c r="AI365" s="1453"/>
      <c r="AJ365" s="1453"/>
      <c r="AK365" s="1453"/>
      <c r="AL365" s="1453"/>
      <c r="AM365" s="1453"/>
      <c r="AN365" s="1453"/>
      <c r="AO365" s="1453"/>
      <c r="AP365" s="1453"/>
      <c r="AQ365" s="1453"/>
      <c r="AR365" s="1453"/>
      <c r="AS365" s="1453"/>
      <c r="AT365" s="1453"/>
      <c r="AU365" s="1453"/>
      <c r="AV365" s="1453"/>
      <c r="AW365" s="1453"/>
      <c r="AX365" s="1453"/>
    </row>
    <row r="366" spans="3:50" s="1543" customFormat="1" ht="21.9" customHeight="1" x14ac:dyDescent="0.3">
      <c r="C366" s="1453"/>
      <c r="D366" s="1453"/>
      <c r="E366" s="1453"/>
      <c r="F366" s="1453"/>
      <c r="G366" s="1452"/>
      <c r="H366" s="1453"/>
      <c r="I366" s="1453"/>
      <c r="J366" s="1453"/>
      <c r="K366" s="1453"/>
      <c r="L366" s="1453"/>
      <c r="M366" s="1453"/>
      <c r="N366" s="1453"/>
      <c r="O366" s="1453"/>
      <c r="P366" s="1453"/>
      <c r="Q366" s="1453"/>
      <c r="R366" s="1453"/>
      <c r="S366" s="1453"/>
      <c r="T366" s="1453"/>
      <c r="U366" s="1453"/>
      <c r="V366" s="1453"/>
      <c r="W366" s="1453"/>
      <c r="X366" s="1453"/>
      <c r="Y366" s="1453"/>
      <c r="Z366" s="1453"/>
      <c r="AA366" s="1453"/>
      <c r="AB366" s="1453"/>
      <c r="AC366" s="1453"/>
      <c r="AD366" s="1453"/>
      <c r="AE366" s="1453"/>
      <c r="AF366" s="1453"/>
      <c r="AG366" s="1453"/>
      <c r="AH366" s="1453"/>
      <c r="AI366" s="1453"/>
      <c r="AJ366" s="1453"/>
      <c r="AK366" s="1453"/>
      <c r="AL366" s="1453"/>
      <c r="AM366" s="1453"/>
      <c r="AN366" s="1453"/>
      <c r="AO366" s="1453"/>
      <c r="AP366" s="1453"/>
      <c r="AQ366" s="1453"/>
      <c r="AR366" s="1453"/>
      <c r="AS366" s="1453"/>
      <c r="AT366" s="1453"/>
      <c r="AU366" s="1453"/>
      <c r="AV366" s="1453"/>
      <c r="AW366" s="1453"/>
      <c r="AX366" s="1453"/>
    </row>
    <row r="367" spans="3:50" s="1543" customFormat="1" ht="21.9" customHeight="1" x14ac:dyDescent="0.3">
      <c r="C367" s="1453"/>
      <c r="D367" s="1453"/>
      <c r="E367" s="1453"/>
      <c r="F367" s="1453"/>
      <c r="G367" s="1452"/>
      <c r="H367" s="1453"/>
      <c r="I367" s="1453"/>
      <c r="J367" s="1453"/>
      <c r="K367" s="1453"/>
      <c r="L367" s="1453"/>
      <c r="M367" s="1453"/>
      <c r="N367" s="1453"/>
      <c r="O367" s="1453"/>
      <c r="P367" s="1453"/>
      <c r="Q367" s="1453"/>
      <c r="R367" s="1453"/>
      <c r="S367" s="1453"/>
      <c r="T367" s="1453"/>
      <c r="U367" s="1453"/>
      <c r="V367" s="1453"/>
      <c r="W367" s="1453"/>
      <c r="X367" s="1453"/>
      <c r="Y367" s="1453"/>
      <c r="Z367" s="1453"/>
      <c r="AA367" s="1453"/>
      <c r="AB367" s="1453"/>
      <c r="AC367" s="1453"/>
      <c r="AD367" s="1453"/>
      <c r="AE367" s="1453"/>
      <c r="AF367" s="1453"/>
      <c r="AG367" s="1453"/>
      <c r="AH367" s="1453"/>
      <c r="AI367" s="1453"/>
      <c r="AJ367" s="1453"/>
      <c r="AK367" s="1453"/>
      <c r="AL367" s="1453"/>
      <c r="AM367" s="1453"/>
      <c r="AN367" s="1453"/>
      <c r="AO367" s="1453"/>
      <c r="AP367" s="1453"/>
      <c r="AQ367" s="1453"/>
      <c r="AR367" s="1453"/>
      <c r="AS367" s="1453"/>
      <c r="AT367" s="1453"/>
      <c r="AU367" s="1453"/>
      <c r="AV367" s="1453"/>
      <c r="AW367" s="1453"/>
      <c r="AX367" s="1453"/>
    </row>
    <row r="368" spans="3:50" s="1543" customFormat="1" ht="21.9" customHeight="1" x14ac:dyDescent="0.3">
      <c r="C368" s="1453"/>
      <c r="D368" s="1453"/>
      <c r="E368" s="1453"/>
      <c r="F368" s="1453"/>
      <c r="G368" s="1452"/>
      <c r="H368" s="1453"/>
      <c r="I368" s="1453"/>
      <c r="J368" s="1453"/>
      <c r="K368" s="1453"/>
      <c r="L368" s="1453"/>
      <c r="M368" s="1453"/>
      <c r="N368" s="1453"/>
      <c r="O368" s="1453"/>
      <c r="P368" s="1453"/>
      <c r="Q368" s="1453"/>
      <c r="R368" s="1453"/>
      <c r="S368" s="1453"/>
      <c r="T368" s="1453"/>
      <c r="U368" s="1453"/>
      <c r="V368" s="1453"/>
      <c r="W368" s="1453"/>
      <c r="X368" s="1453"/>
      <c r="Y368" s="1453"/>
      <c r="Z368" s="1453"/>
      <c r="AA368" s="1453"/>
      <c r="AB368" s="1453"/>
      <c r="AC368" s="1453"/>
      <c r="AD368" s="1453"/>
      <c r="AE368" s="1453"/>
      <c r="AF368" s="1453"/>
      <c r="AG368" s="1453"/>
      <c r="AH368" s="1453"/>
      <c r="AI368" s="1453"/>
      <c r="AJ368" s="1453"/>
      <c r="AK368" s="1453"/>
      <c r="AL368" s="1453"/>
      <c r="AM368" s="1453"/>
      <c r="AN368" s="1453"/>
      <c r="AO368" s="1453"/>
      <c r="AP368" s="1453"/>
      <c r="AQ368" s="1453"/>
      <c r="AR368" s="1453"/>
      <c r="AS368" s="1453"/>
      <c r="AT368" s="1453"/>
      <c r="AU368" s="1453"/>
      <c r="AV368" s="1453"/>
      <c r="AW368" s="1453"/>
      <c r="AX368" s="1453"/>
    </row>
    <row r="369" spans="3:50" s="1543" customFormat="1" ht="21.9" customHeight="1" x14ac:dyDescent="0.3">
      <c r="C369" s="1453"/>
      <c r="D369" s="1453"/>
      <c r="E369" s="1453"/>
      <c r="F369" s="1453"/>
      <c r="G369" s="1452"/>
      <c r="H369" s="1453"/>
      <c r="I369" s="1453"/>
      <c r="J369" s="1453"/>
      <c r="K369" s="1453"/>
      <c r="L369" s="1453"/>
      <c r="M369" s="1453"/>
      <c r="N369" s="1453"/>
      <c r="O369" s="1453"/>
      <c r="P369" s="1453"/>
      <c r="Q369" s="1453"/>
      <c r="R369" s="1453"/>
      <c r="S369" s="1453"/>
      <c r="T369" s="1453"/>
      <c r="U369" s="1453"/>
      <c r="V369" s="1453"/>
      <c r="W369" s="1453"/>
      <c r="X369" s="1453"/>
      <c r="Y369" s="1453"/>
      <c r="Z369" s="1453"/>
      <c r="AA369" s="1453"/>
      <c r="AB369" s="1453"/>
      <c r="AC369" s="1453"/>
      <c r="AD369" s="1453"/>
      <c r="AE369" s="1453"/>
      <c r="AF369" s="1453"/>
      <c r="AG369" s="1453"/>
      <c r="AH369" s="1453"/>
      <c r="AI369" s="1453"/>
      <c r="AJ369" s="1453"/>
      <c r="AK369" s="1453"/>
      <c r="AL369" s="1453"/>
      <c r="AM369" s="1453"/>
      <c r="AN369" s="1453"/>
      <c r="AO369" s="1453"/>
      <c r="AP369" s="1453"/>
      <c r="AQ369" s="1453"/>
      <c r="AR369" s="1453"/>
      <c r="AS369" s="1453"/>
      <c r="AT369" s="1453"/>
      <c r="AU369" s="1453"/>
      <c r="AV369" s="1453"/>
      <c r="AW369" s="1453"/>
      <c r="AX369" s="1453"/>
    </row>
    <row r="370" spans="3:50" s="1543" customFormat="1" ht="21.9" customHeight="1" x14ac:dyDescent="0.3">
      <c r="C370" s="1453"/>
      <c r="D370" s="1453"/>
      <c r="E370" s="1453"/>
      <c r="F370" s="1453"/>
      <c r="G370" s="1452"/>
      <c r="H370" s="1453"/>
      <c r="I370" s="1453"/>
      <c r="J370" s="1453"/>
      <c r="K370" s="1453"/>
      <c r="L370" s="1453"/>
      <c r="M370" s="1453"/>
      <c r="N370" s="1453"/>
      <c r="O370" s="1453"/>
      <c r="P370" s="1453"/>
      <c r="Q370" s="1453"/>
      <c r="R370" s="1453"/>
      <c r="S370" s="1453"/>
      <c r="T370" s="1453"/>
      <c r="U370" s="1453"/>
      <c r="V370" s="1453"/>
      <c r="W370" s="1453"/>
      <c r="X370" s="1453"/>
      <c r="Y370" s="1453"/>
      <c r="Z370" s="1453"/>
      <c r="AA370" s="1453"/>
      <c r="AB370" s="1453"/>
      <c r="AC370" s="1453"/>
      <c r="AD370" s="1453"/>
      <c r="AE370" s="1453"/>
      <c r="AF370" s="1453"/>
      <c r="AG370" s="1453"/>
      <c r="AH370" s="1453"/>
      <c r="AI370" s="1453"/>
      <c r="AJ370" s="1453"/>
      <c r="AK370" s="1453"/>
      <c r="AL370" s="1453"/>
      <c r="AM370" s="1453"/>
      <c r="AN370" s="1453"/>
      <c r="AO370" s="1453"/>
      <c r="AP370" s="1453"/>
      <c r="AQ370" s="1453"/>
      <c r="AR370" s="1453"/>
      <c r="AS370" s="1453"/>
      <c r="AT370" s="1453"/>
      <c r="AU370" s="1453"/>
      <c r="AV370" s="1453"/>
      <c r="AW370" s="1453"/>
      <c r="AX370" s="1453"/>
    </row>
    <row r="371" spans="3:50" s="1543" customFormat="1" ht="21.9" customHeight="1" x14ac:dyDescent="0.3">
      <c r="C371" s="1453"/>
      <c r="D371" s="1453"/>
      <c r="E371" s="1453"/>
      <c r="F371" s="1453"/>
      <c r="G371" s="1452"/>
      <c r="H371" s="1453"/>
      <c r="I371" s="1453"/>
      <c r="J371" s="1453"/>
      <c r="K371" s="1453"/>
      <c r="L371" s="1453"/>
      <c r="M371" s="1453"/>
      <c r="N371" s="1453"/>
      <c r="O371" s="1453"/>
      <c r="P371" s="1453"/>
      <c r="Q371" s="1453"/>
      <c r="R371" s="1453"/>
      <c r="S371" s="1453"/>
      <c r="T371" s="1453"/>
      <c r="U371" s="1453"/>
      <c r="V371" s="1453"/>
      <c r="W371" s="1453"/>
      <c r="X371" s="1453"/>
      <c r="Y371" s="1453"/>
      <c r="Z371" s="1453"/>
      <c r="AA371" s="1453"/>
      <c r="AB371" s="1453"/>
      <c r="AC371" s="1453"/>
      <c r="AD371" s="1453"/>
      <c r="AE371" s="1453"/>
      <c r="AF371" s="1453"/>
      <c r="AG371" s="1453"/>
      <c r="AH371" s="1453"/>
      <c r="AI371" s="1453"/>
      <c r="AJ371" s="1453"/>
      <c r="AK371" s="1453"/>
      <c r="AL371" s="1453"/>
      <c r="AM371" s="1453"/>
      <c r="AN371" s="1453"/>
      <c r="AO371" s="1453"/>
      <c r="AP371" s="1453"/>
      <c r="AQ371" s="1453"/>
      <c r="AR371" s="1453"/>
      <c r="AS371" s="1453"/>
      <c r="AT371" s="1453"/>
      <c r="AU371" s="1453"/>
      <c r="AV371" s="1453"/>
      <c r="AW371" s="1453"/>
      <c r="AX371" s="1453"/>
    </row>
    <row r="372" spans="3:50" s="1543" customFormat="1" ht="21.9" customHeight="1" x14ac:dyDescent="0.3">
      <c r="C372" s="1453"/>
      <c r="D372" s="1453"/>
      <c r="E372" s="1453"/>
      <c r="F372" s="1453"/>
      <c r="G372" s="1452"/>
      <c r="H372" s="1453"/>
      <c r="I372" s="1453"/>
      <c r="J372" s="1453"/>
      <c r="K372" s="1453"/>
      <c r="L372" s="1453"/>
      <c r="M372" s="1453"/>
      <c r="N372" s="1453"/>
      <c r="O372" s="1453"/>
      <c r="P372" s="1453"/>
      <c r="Q372" s="1453"/>
      <c r="R372" s="1453"/>
      <c r="S372" s="1453"/>
      <c r="T372" s="1453"/>
      <c r="U372" s="1453"/>
      <c r="V372" s="1453"/>
      <c r="W372" s="1453"/>
      <c r="X372" s="1453"/>
      <c r="Y372" s="1453"/>
      <c r="Z372" s="1453"/>
      <c r="AA372" s="1453"/>
      <c r="AB372" s="1453"/>
      <c r="AC372" s="1453"/>
      <c r="AD372" s="1453"/>
      <c r="AE372" s="1453"/>
      <c r="AF372" s="1453"/>
      <c r="AG372" s="1453"/>
      <c r="AH372" s="1453"/>
      <c r="AI372" s="1453"/>
      <c r="AJ372" s="1453"/>
      <c r="AK372" s="1453"/>
      <c r="AL372" s="1453"/>
      <c r="AM372" s="1453"/>
      <c r="AN372" s="1453"/>
      <c r="AO372" s="1453"/>
      <c r="AP372" s="1453"/>
      <c r="AQ372" s="1453"/>
      <c r="AR372" s="1453"/>
      <c r="AS372" s="1453"/>
      <c r="AT372" s="1453"/>
      <c r="AU372" s="1453"/>
      <c r="AV372" s="1453"/>
      <c r="AW372" s="1453"/>
      <c r="AX372" s="1453"/>
    </row>
    <row r="373" spans="3:50" s="1543" customFormat="1" ht="21.9" customHeight="1" x14ac:dyDescent="0.3">
      <c r="C373" s="1453"/>
      <c r="D373" s="1453"/>
      <c r="E373" s="1453"/>
      <c r="F373" s="1453"/>
      <c r="G373" s="1452"/>
      <c r="H373" s="1453"/>
      <c r="I373" s="1453"/>
      <c r="J373" s="1453"/>
      <c r="K373" s="1453"/>
      <c r="L373" s="1453"/>
      <c r="M373" s="1453"/>
      <c r="N373" s="1453"/>
      <c r="O373" s="1453"/>
      <c r="P373" s="1453"/>
      <c r="Q373" s="1453"/>
      <c r="R373" s="1453"/>
      <c r="S373" s="1453"/>
      <c r="T373" s="1453"/>
      <c r="U373" s="1453"/>
      <c r="V373" s="1453"/>
      <c r="W373" s="1453"/>
      <c r="X373" s="1453"/>
      <c r="Y373" s="1453"/>
      <c r="Z373" s="1453"/>
      <c r="AA373" s="1453"/>
      <c r="AB373" s="1453"/>
      <c r="AC373" s="1453"/>
      <c r="AD373" s="1453"/>
      <c r="AE373" s="1453"/>
      <c r="AF373" s="1453"/>
      <c r="AG373" s="1453"/>
      <c r="AH373" s="1453"/>
      <c r="AI373" s="1453"/>
      <c r="AJ373" s="1453"/>
      <c r="AK373" s="1453"/>
      <c r="AL373" s="1453"/>
      <c r="AM373" s="1453"/>
      <c r="AN373" s="1453"/>
      <c r="AO373" s="1453"/>
      <c r="AP373" s="1453"/>
      <c r="AQ373" s="1453"/>
      <c r="AR373" s="1453"/>
      <c r="AS373" s="1453"/>
      <c r="AT373" s="1453"/>
      <c r="AU373" s="1453"/>
      <c r="AV373" s="1453"/>
      <c r="AW373" s="1453"/>
      <c r="AX373" s="1453"/>
    </row>
    <row r="374" spans="3:50" s="1543" customFormat="1" ht="21.9" customHeight="1" x14ac:dyDescent="0.3">
      <c r="C374" s="1453"/>
      <c r="D374" s="1453"/>
      <c r="E374" s="1453"/>
      <c r="F374" s="1453"/>
      <c r="G374" s="1452"/>
      <c r="H374" s="1453"/>
      <c r="I374" s="1453"/>
      <c r="J374" s="1453"/>
      <c r="K374" s="1453"/>
      <c r="L374" s="1453"/>
      <c r="M374" s="1453"/>
      <c r="N374" s="1453"/>
      <c r="O374" s="1453"/>
      <c r="P374" s="1453"/>
      <c r="Q374" s="1453"/>
      <c r="R374" s="1453"/>
      <c r="S374" s="1453"/>
      <c r="T374" s="1453"/>
      <c r="U374" s="1453"/>
      <c r="V374" s="1453"/>
      <c r="W374" s="1453"/>
      <c r="X374" s="1453"/>
      <c r="Y374" s="1453"/>
      <c r="Z374" s="1453"/>
      <c r="AA374" s="1453"/>
      <c r="AB374" s="1453"/>
      <c r="AC374" s="1453"/>
      <c r="AD374" s="1453"/>
      <c r="AE374" s="1453"/>
      <c r="AF374" s="1453"/>
      <c r="AG374" s="1453"/>
      <c r="AH374" s="1453"/>
      <c r="AI374" s="1453"/>
      <c r="AJ374" s="1453"/>
      <c r="AK374" s="1453"/>
      <c r="AL374" s="1453"/>
      <c r="AM374" s="1453"/>
      <c r="AN374" s="1453"/>
      <c r="AO374" s="1453"/>
      <c r="AP374" s="1453"/>
      <c r="AQ374" s="1453"/>
      <c r="AR374" s="1453"/>
      <c r="AS374" s="1453"/>
      <c r="AT374" s="1453"/>
      <c r="AU374" s="1453"/>
      <c r="AV374" s="1453"/>
      <c r="AW374" s="1453"/>
      <c r="AX374" s="1453"/>
    </row>
    <row r="375" spans="3:50" s="1543" customFormat="1" ht="21.9" customHeight="1" x14ac:dyDescent="0.3">
      <c r="C375" s="1453"/>
      <c r="D375" s="1453"/>
      <c r="E375" s="1453"/>
      <c r="F375" s="1453"/>
      <c r="G375" s="1452"/>
      <c r="H375" s="1453"/>
      <c r="I375" s="1453"/>
      <c r="J375" s="1453"/>
      <c r="K375" s="1453"/>
      <c r="L375" s="1453"/>
      <c r="M375" s="1453"/>
      <c r="N375" s="1453"/>
      <c r="O375" s="1453"/>
      <c r="P375" s="1453"/>
      <c r="Q375" s="1453"/>
      <c r="R375" s="1453"/>
      <c r="S375" s="1453"/>
      <c r="T375" s="1453"/>
      <c r="U375" s="1453"/>
      <c r="V375" s="1453"/>
      <c r="W375" s="1453"/>
      <c r="X375" s="1453"/>
      <c r="Y375" s="1453"/>
      <c r="Z375" s="1453"/>
      <c r="AA375" s="1453"/>
      <c r="AB375" s="1453"/>
      <c r="AC375" s="1453"/>
      <c r="AD375" s="1453"/>
      <c r="AE375" s="1453"/>
      <c r="AF375" s="1453"/>
      <c r="AG375" s="1453"/>
      <c r="AH375" s="1453"/>
      <c r="AI375" s="1453"/>
      <c r="AJ375" s="1453"/>
      <c r="AK375" s="1453"/>
      <c r="AL375" s="1453"/>
      <c r="AM375" s="1453"/>
      <c r="AN375" s="1453"/>
      <c r="AO375" s="1453"/>
      <c r="AP375" s="1453"/>
      <c r="AQ375" s="1453"/>
      <c r="AR375" s="1453"/>
      <c r="AS375" s="1453"/>
      <c r="AT375" s="1453"/>
      <c r="AU375" s="1453"/>
      <c r="AV375" s="1453"/>
      <c r="AW375" s="1453"/>
      <c r="AX375" s="1453"/>
    </row>
    <row r="376" spans="3:50" s="1543" customFormat="1" ht="21.9" customHeight="1" x14ac:dyDescent="0.3">
      <c r="C376" s="1453"/>
      <c r="D376" s="1453"/>
      <c r="E376" s="1453"/>
      <c r="F376" s="1453"/>
      <c r="G376" s="1452"/>
      <c r="H376" s="1453"/>
      <c r="I376" s="1453"/>
      <c r="J376" s="1453"/>
      <c r="K376" s="1453"/>
      <c r="L376" s="1453"/>
      <c r="M376" s="1453"/>
      <c r="N376" s="1453"/>
      <c r="O376" s="1453"/>
      <c r="P376" s="1453"/>
      <c r="Q376" s="1453"/>
      <c r="R376" s="1453"/>
      <c r="S376" s="1453"/>
      <c r="T376" s="1453"/>
      <c r="U376" s="1453"/>
      <c r="V376" s="1453"/>
      <c r="W376" s="1453"/>
      <c r="X376" s="1453"/>
      <c r="Y376" s="1453"/>
      <c r="Z376" s="1453"/>
      <c r="AA376" s="1453"/>
      <c r="AB376" s="1453"/>
      <c r="AC376" s="1453"/>
      <c r="AD376" s="1453"/>
      <c r="AE376" s="1453"/>
      <c r="AF376" s="1453"/>
      <c r="AG376" s="1453"/>
      <c r="AH376" s="1453"/>
      <c r="AI376" s="1453"/>
      <c r="AJ376" s="1453"/>
      <c r="AK376" s="1453"/>
      <c r="AL376" s="1453"/>
      <c r="AM376" s="1453"/>
      <c r="AN376" s="1453"/>
      <c r="AO376" s="1453"/>
      <c r="AP376" s="1453"/>
      <c r="AQ376" s="1453"/>
      <c r="AR376" s="1453"/>
      <c r="AS376" s="1453"/>
      <c r="AT376" s="1453"/>
      <c r="AU376" s="1453"/>
      <c r="AV376" s="1453"/>
      <c r="AW376" s="1453"/>
      <c r="AX376" s="1453"/>
    </row>
    <row r="377" spans="3:50" s="1543" customFormat="1" ht="21.9" customHeight="1" x14ac:dyDescent="0.3">
      <c r="C377" s="1453"/>
      <c r="D377" s="1453"/>
      <c r="E377" s="1453"/>
      <c r="F377" s="1453"/>
      <c r="G377" s="1452"/>
      <c r="H377" s="1453"/>
      <c r="I377" s="1453"/>
      <c r="J377" s="1453"/>
      <c r="K377" s="1453"/>
      <c r="L377" s="1453"/>
      <c r="M377" s="1453"/>
      <c r="N377" s="1453"/>
      <c r="O377" s="1453"/>
      <c r="P377" s="1453"/>
      <c r="Q377" s="1453"/>
      <c r="R377" s="1453"/>
      <c r="S377" s="1453"/>
      <c r="T377" s="1453"/>
      <c r="U377" s="1453"/>
      <c r="V377" s="1453"/>
      <c r="W377" s="1453"/>
      <c r="X377" s="1453"/>
      <c r="Y377" s="1453"/>
      <c r="Z377" s="1453"/>
      <c r="AA377" s="1453"/>
      <c r="AB377" s="1453"/>
      <c r="AC377" s="1453"/>
      <c r="AD377" s="1453"/>
      <c r="AE377" s="1453"/>
      <c r="AF377" s="1453"/>
      <c r="AG377" s="1453"/>
      <c r="AH377" s="1453"/>
      <c r="AI377" s="1453"/>
      <c r="AJ377" s="1453"/>
      <c r="AK377" s="1453"/>
      <c r="AL377" s="1453"/>
      <c r="AM377" s="1453"/>
      <c r="AN377" s="1453"/>
      <c r="AO377" s="1453"/>
      <c r="AP377" s="1453"/>
      <c r="AQ377" s="1453"/>
      <c r="AR377" s="1453"/>
      <c r="AS377" s="1453"/>
      <c r="AT377" s="1453"/>
      <c r="AU377" s="1453"/>
      <c r="AV377" s="1453"/>
      <c r="AW377" s="1453"/>
      <c r="AX377" s="1453"/>
    </row>
    <row r="378" spans="3:50" s="1543" customFormat="1" ht="21.9" customHeight="1" x14ac:dyDescent="0.3">
      <c r="C378" s="1453"/>
      <c r="D378" s="1453"/>
      <c r="E378" s="1453"/>
      <c r="F378" s="1453"/>
      <c r="G378" s="1452"/>
      <c r="H378" s="1453"/>
      <c r="I378" s="1453"/>
      <c r="J378" s="1453"/>
      <c r="K378" s="1453"/>
      <c r="L378" s="1453"/>
      <c r="M378" s="1453"/>
      <c r="N378" s="1453"/>
      <c r="O378" s="1453"/>
      <c r="P378" s="1453"/>
      <c r="Q378" s="1453"/>
      <c r="R378" s="1453"/>
      <c r="S378" s="1453"/>
      <c r="T378" s="1453"/>
      <c r="U378" s="1453"/>
      <c r="V378" s="1453"/>
      <c r="W378" s="1453"/>
      <c r="X378" s="1453"/>
      <c r="Y378" s="1453"/>
      <c r="Z378" s="1453"/>
      <c r="AA378" s="1453"/>
      <c r="AB378" s="1453"/>
      <c r="AC378" s="1453"/>
      <c r="AD378" s="1453"/>
      <c r="AE378" s="1453"/>
      <c r="AF378" s="1453"/>
      <c r="AG378" s="1453"/>
      <c r="AH378" s="1453"/>
      <c r="AI378" s="1453"/>
      <c r="AJ378" s="1453"/>
      <c r="AK378" s="1453"/>
      <c r="AL378" s="1453"/>
      <c r="AM378" s="1453"/>
      <c r="AN378" s="1453"/>
      <c r="AO378" s="1453"/>
      <c r="AP378" s="1453"/>
      <c r="AQ378" s="1453"/>
      <c r="AR378" s="1453"/>
      <c r="AS378" s="1453"/>
      <c r="AT378" s="1453"/>
      <c r="AU378" s="1453"/>
      <c r="AV378" s="1453"/>
      <c r="AW378" s="1453"/>
      <c r="AX378" s="1453"/>
    </row>
    <row r="379" spans="3:50" s="1543" customFormat="1" ht="21.9" customHeight="1" x14ac:dyDescent="0.3">
      <c r="C379" s="1453"/>
      <c r="D379" s="1453"/>
      <c r="E379" s="1453"/>
      <c r="F379" s="1453"/>
      <c r="G379" s="1452"/>
      <c r="H379" s="1453"/>
      <c r="I379" s="1453"/>
      <c r="J379" s="1453"/>
      <c r="K379" s="1453"/>
      <c r="L379" s="1453"/>
      <c r="M379" s="1453"/>
      <c r="N379" s="1453"/>
      <c r="O379" s="1453"/>
      <c r="P379" s="1453"/>
      <c r="Q379" s="1453"/>
      <c r="R379" s="1453"/>
      <c r="S379" s="1453"/>
      <c r="T379" s="1453"/>
      <c r="U379" s="1453"/>
      <c r="V379" s="1453"/>
      <c r="W379" s="1453"/>
      <c r="X379" s="1453"/>
      <c r="Y379" s="1453"/>
      <c r="Z379" s="1453"/>
      <c r="AA379" s="1453"/>
      <c r="AB379" s="1453"/>
      <c r="AC379" s="1453"/>
      <c r="AD379" s="1453"/>
      <c r="AE379" s="1453"/>
      <c r="AF379" s="1453"/>
      <c r="AG379" s="1453"/>
      <c r="AH379" s="1453"/>
      <c r="AI379" s="1453"/>
      <c r="AJ379" s="1453"/>
      <c r="AK379" s="1453"/>
      <c r="AL379" s="1453"/>
      <c r="AM379" s="1453"/>
      <c r="AN379" s="1453"/>
      <c r="AO379" s="1453"/>
      <c r="AP379" s="1453"/>
      <c r="AQ379" s="1453"/>
      <c r="AR379" s="1453"/>
      <c r="AS379" s="1453"/>
      <c r="AT379" s="1453"/>
      <c r="AU379" s="1453"/>
      <c r="AV379" s="1453"/>
      <c r="AW379" s="1453"/>
      <c r="AX379" s="1453"/>
    </row>
    <row r="380" spans="3:50" s="1543" customFormat="1" ht="21.9" customHeight="1" x14ac:dyDescent="0.3">
      <c r="C380" s="1453"/>
      <c r="D380" s="1453"/>
      <c r="E380" s="1453"/>
      <c r="F380" s="1453"/>
      <c r="G380" s="1452"/>
      <c r="H380" s="1453"/>
      <c r="I380" s="1453"/>
      <c r="J380" s="1453"/>
      <c r="K380" s="1453"/>
      <c r="L380" s="1453"/>
      <c r="M380" s="1453"/>
      <c r="N380" s="1453"/>
      <c r="O380" s="1453"/>
      <c r="P380" s="1453"/>
      <c r="Q380" s="1453"/>
      <c r="R380" s="1453"/>
      <c r="S380" s="1453"/>
      <c r="T380" s="1453"/>
      <c r="U380" s="1453"/>
      <c r="V380" s="1453"/>
      <c r="W380" s="1453"/>
      <c r="X380" s="1453"/>
      <c r="Y380" s="1453"/>
      <c r="Z380" s="1453"/>
      <c r="AA380" s="1453"/>
      <c r="AB380" s="1453"/>
      <c r="AC380" s="1453"/>
      <c r="AD380" s="1453"/>
      <c r="AE380" s="1453"/>
      <c r="AF380" s="1453"/>
      <c r="AG380" s="1453"/>
      <c r="AH380" s="1453"/>
      <c r="AI380" s="1453"/>
      <c r="AJ380" s="1453"/>
      <c r="AK380" s="1453"/>
      <c r="AL380" s="1453"/>
      <c r="AM380" s="1453"/>
      <c r="AN380" s="1453"/>
      <c r="AO380" s="1453"/>
      <c r="AP380" s="1453"/>
      <c r="AQ380" s="1453"/>
      <c r="AR380" s="1453"/>
      <c r="AS380" s="1453"/>
      <c r="AT380" s="1453"/>
      <c r="AU380" s="1453"/>
      <c r="AV380" s="1453"/>
      <c r="AW380" s="1453"/>
      <c r="AX380" s="1453"/>
    </row>
    <row r="381" spans="3:50" s="1543" customFormat="1" ht="21.9" customHeight="1" x14ac:dyDescent="0.3">
      <c r="C381" s="1453"/>
      <c r="D381" s="1453"/>
      <c r="E381" s="1453"/>
      <c r="F381" s="1453"/>
      <c r="G381" s="1452"/>
      <c r="H381" s="1453"/>
      <c r="I381" s="1453"/>
      <c r="J381" s="1453"/>
      <c r="K381" s="1453"/>
      <c r="L381" s="1453"/>
      <c r="M381" s="1453"/>
      <c r="N381" s="1453"/>
      <c r="O381" s="1453"/>
      <c r="P381" s="1453"/>
      <c r="Q381" s="1453"/>
      <c r="R381" s="1453"/>
      <c r="S381" s="1453"/>
      <c r="T381" s="1453"/>
      <c r="U381" s="1453"/>
      <c r="V381" s="1453"/>
      <c r="W381" s="1453"/>
      <c r="X381" s="1453"/>
      <c r="Y381" s="1453"/>
      <c r="Z381" s="1453"/>
      <c r="AA381" s="1453"/>
      <c r="AB381" s="1453"/>
      <c r="AC381" s="1453"/>
      <c r="AD381" s="1453"/>
      <c r="AE381" s="1453"/>
      <c r="AF381" s="1453"/>
      <c r="AG381" s="1453"/>
      <c r="AH381" s="1453"/>
      <c r="AI381" s="1453"/>
      <c r="AJ381" s="1453"/>
      <c r="AK381" s="1453"/>
      <c r="AL381" s="1453"/>
      <c r="AM381" s="1453"/>
      <c r="AN381" s="1453"/>
      <c r="AO381" s="1453"/>
      <c r="AP381" s="1453"/>
      <c r="AQ381" s="1453"/>
      <c r="AR381" s="1453"/>
      <c r="AS381" s="1453"/>
      <c r="AT381" s="1453"/>
      <c r="AU381" s="1453"/>
      <c r="AV381" s="1453"/>
      <c r="AW381" s="1453"/>
      <c r="AX381" s="1453"/>
    </row>
    <row r="382" spans="3:50" s="1543" customFormat="1" ht="21.9" customHeight="1" x14ac:dyDescent="0.3">
      <c r="C382" s="1453"/>
      <c r="D382" s="1453"/>
      <c r="E382" s="1453"/>
      <c r="F382" s="1453"/>
      <c r="G382" s="1452"/>
      <c r="H382" s="1453"/>
      <c r="I382" s="1453"/>
      <c r="J382" s="1453"/>
      <c r="K382" s="1453"/>
      <c r="L382" s="1453"/>
      <c r="M382" s="1453"/>
      <c r="N382" s="1453"/>
      <c r="O382" s="1453"/>
      <c r="P382" s="1453"/>
      <c r="Q382" s="1453"/>
      <c r="R382" s="1453"/>
      <c r="S382" s="1453"/>
      <c r="T382" s="1453"/>
      <c r="U382" s="1453"/>
      <c r="V382" s="1453"/>
      <c r="W382" s="1453"/>
      <c r="X382" s="1453"/>
      <c r="Y382" s="1453"/>
      <c r="Z382" s="1453"/>
      <c r="AA382" s="1453"/>
      <c r="AB382" s="1453"/>
      <c r="AC382" s="1453"/>
      <c r="AD382" s="1453"/>
      <c r="AE382" s="1453"/>
      <c r="AF382" s="1453"/>
      <c r="AG382" s="1453"/>
      <c r="AH382" s="1453"/>
      <c r="AI382" s="1453"/>
      <c r="AJ382" s="1453"/>
      <c r="AK382" s="1453"/>
      <c r="AL382" s="1453"/>
      <c r="AM382" s="1453"/>
      <c r="AN382" s="1453"/>
      <c r="AO382" s="1453"/>
      <c r="AP382" s="1453"/>
      <c r="AQ382" s="1453"/>
      <c r="AR382" s="1453"/>
      <c r="AS382" s="1453"/>
      <c r="AT382" s="1453"/>
      <c r="AU382" s="1453"/>
      <c r="AV382" s="1453"/>
      <c r="AW382" s="1453"/>
      <c r="AX382" s="1453"/>
    </row>
    <row r="383" spans="3:50" s="1543" customFormat="1" ht="21.9" customHeight="1" x14ac:dyDescent="0.3">
      <c r="C383" s="1453"/>
      <c r="D383" s="1453"/>
      <c r="E383" s="1453"/>
      <c r="F383" s="1453"/>
      <c r="G383" s="1452"/>
      <c r="H383" s="1453"/>
      <c r="I383" s="1453"/>
      <c r="J383" s="1453"/>
      <c r="K383" s="1453"/>
      <c r="L383" s="1453"/>
      <c r="M383" s="1453"/>
      <c r="N383" s="1453"/>
      <c r="O383" s="1453"/>
      <c r="P383" s="1453"/>
      <c r="Q383" s="1453"/>
      <c r="R383" s="1453"/>
      <c r="S383" s="1453"/>
      <c r="T383" s="1453"/>
      <c r="U383" s="1453"/>
      <c r="V383" s="1453"/>
      <c r="W383" s="1453"/>
      <c r="X383" s="1453"/>
      <c r="Y383" s="1453"/>
      <c r="Z383" s="1453"/>
      <c r="AA383" s="1453"/>
      <c r="AB383" s="1453"/>
      <c r="AC383" s="1453"/>
      <c r="AD383" s="1453"/>
      <c r="AE383" s="1453"/>
      <c r="AF383" s="1453"/>
      <c r="AG383" s="1453"/>
      <c r="AH383" s="1453"/>
      <c r="AI383" s="1453"/>
      <c r="AJ383" s="1453"/>
      <c r="AK383" s="1453"/>
      <c r="AL383" s="1453"/>
      <c r="AM383" s="1453"/>
      <c r="AN383" s="1453"/>
      <c r="AO383" s="1453"/>
      <c r="AP383" s="1453"/>
      <c r="AQ383" s="1453"/>
      <c r="AR383" s="1453"/>
      <c r="AS383" s="1453"/>
      <c r="AT383" s="1453"/>
      <c r="AU383" s="1453"/>
      <c r="AV383" s="1453"/>
      <c r="AW383" s="1453"/>
      <c r="AX383" s="1453"/>
    </row>
    <row r="384" spans="3:50" s="1543" customFormat="1" ht="21.9" customHeight="1" x14ac:dyDescent="0.3">
      <c r="C384" s="1453"/>
      <c r="D384" s="1453"/>
      <c r="E384" s="1453"/>
      <c r="F384" s="1453"/>
      <c r="G384" s="1452"/>
      <c r="H384" s="1453"/>
      <c r="I384" s="1453"/>
      <c r="J384" s="1453"/>
      <c r="K384" s="1453"/>
      <c r="L384" s="1453"/>
      <c r="M384" s="1453"/>
      <c r="N384" s="1453"/>
      <c r="O384" s="1453"/>
      <c r="P384" s="1453"/>
      <c r="Q384" s="1453"/>
      <c r="R384" s="1453"/>
      <c r="S384" s="1453"/>
      <c r="T384" s="1453"/>
      <c r="U384" s="1453"/>
      <c r="V384" s="1453"/>
      <c r="W384" s="1453"/>
      <c r="X384" s="1453"/>
      <c r="Y384" s="1453"/>
      <c r="Z384" s="1453"/>
      <c r="AA384" s="1453"/>
      <c r="AB384" s="1453"/>
      <c r="AC384" s="1453"/>
      <c r="AD384" s="1453"/>
      <c r="AE384" s="1453"/>
      <c r="AF384" s="1453"/>
      <c r="AG384" s="1453"/>
      <c r="AH384" s="1453"/>
      <c r="AI384" s="1453"/>
      <c r="AJ384" s="1453"/>
      <c r="AK384" s="1453"/>
      <c r="AL384" s="1453"/>
      <c r="AM384" s="1453"/>
      <c r="AN384" s="1453"/>
      <c r="AO384" s="1453"/>
      <c r="AP384" s="1453"/>
      <c r="AQ384" s="1453"/>
      <c r="AR384" s="1453"/>
      <c r="AS384" s="1453"/>
      <c r="AT384" s="1453"/>
      <c r="AU384" s="1453"/>
      <c r="AV384" s="1453"/>
      <c r="AW384" s="1453"/>
      <c r="AX384" s="1453"/>
    </row>
    <row r="385" spans="3:50" s="1543" customFormat="1" ht="21.9" customHeight="1" x14ac:dyDescent="0.3">
      <c r="C385" s="1453"/>
      <c r="D385" s="1453"/>
      <c r="E385" s="1453"/>
      <c r="F385" s="1453"/>
      <c r="G385" s="1452"/>
      <c r="H385" s="1453"/>
      <c r="I385" s="1453"/>
      <c r="J385" s="1453"/>
      <c r="K385" s="1453"/>
      <c r="L385" s="1453"/>
      <c r="M385" s="1453"/>
      <c r="N385" s="1453"/>
      <c r="O385" s="1453"/>
      <c r="P385" s="1453"/>
      <c r="Q385" s="1453"/>
      <c r="R385" s="1453"/>
      <c r="S385" s="1453"/>
      <c r="T385" s="1453"/>
      <c r="U385" s="1453"/>
      <c r="V385" s="1453"/>
      <c r="W385" s="1453"/>
      <c r="X385" s="1453"/>
      <c r="Y385" s="1453"/>
      <c r="Z385" s="1453"/>
      <c r="AA385" s="1453"/>
      <c r="AB385" s="1453"/>
      <c r="AC385" s="1453"/>
      <c r="AD385" s="1453"/>
      <c r="AE385" s="1453"/>
      <c r="AF385" s="1453"/>
      <c r="AG385" s="1453"/>
      <c r="AH385" s="1453"/>
      <c r="AI385" s="1453"/>
      <c r="AJ385" s="1453"/>
      <c r="AK385" s="1453"/>
      <c r="AL385" s="1453"/>
      <c r="AM385" s="1453"/>
      <c r="AN385" s="1453"/>
      <c r="AO385" s="1453"/>
      <c r="AP385" s="1453"/>
      <c r="AQ385" s="1453"/>
      <c r="AR385" s="1453"/>
      <c r="AS385" s="1453"/>
      <c r="AT385" s="1453"/>
      <c r="AU385" s="1453"/>
      <c r="AV385" s="1453"/>
      <c r="AW385" s="1453"/>
      <c r="AX385" s="1453"/>
    </row>
    <row r="386" spans="3:50" s="1543" customFormat="1" ht="21.9" customHeight="1" x14ac:dyDescent="0.3">
      <c r="C386" s="1453"/>
      <c r="D386" s="1453"/>
      <c r="E386" s="1453"/>
      <c r="F386" s="1453"/>
      <c r="G386" s="1452"/>
      <c r="H386" s="1453"/>
      <c r="I386" s="1453"/>
      <c r="J386" s="1453"/>
      <c r="K386" s="1453"/>
      <c r="L386" s="1453"/>
      <c r="M386" s="1453"/>
      <c r="N386" s="1453"/>
      <c r="O386" s="1453"/>
      <c r="P386" s="1453"/>
      <c r="Q386" s="1453"/>
      <c r="R386" s="1453"/>
      <c r="S386" s="1453"/>
      <c r="T386" s="1453"/>
      <c r="U386" s="1453"/>
      <c r="V386" s="1453"/>
      <c r="W386" s="1453"/>
      <c r="X386" s="1453"/>
      <c r="Y386" s="1453"/>
      <c r="Z386" s="1453"/>
      <c r="AA386" s="1453"/>
      <c r="AB386" s="1453"/>
      <c r="AC386" s="1453"/>
      <c r="AD386" s="1453"/>
      <c r="AE386" s="1453"/>
      <c r="AF386" s="1453"/>
      <c r="AG386" s="1453"/>
      <c r="AH386" s="1453"/>
      <c r="AI386" s="1453"/>
      <c r="AJ386" s="1453"/>
      <c r="AK386" s="1453"/>
      <c r="AL386" s="1453"/>
      <c r="AM386" s="1453"/>
      <c r="AN386" s="1453"/>
      <c r="AO386" s="1453"/>
      <c r="AP386" s="1453"/>
      <c r="AQ386" s="1453"/>
      <c r="AR386" s="1453"/>
      <c r="AS386" s="1453"/>
      <c r="AT386" s="1453"/>
      <c r="AU386" s="1453"/>
      <c r="AV386" s="1453"/>
      <c r="AW386" s="1453"/>
      <c r="AX386" s="1453"/>
    </row>
    <row r="387" spans="3:50" s="1543" customFormat="1" ht="21.9" customHeight="1" x14ac:dyDescent="0.3">
      <c r="C387" s="1453"/>
      <c r="D387" s="1453"/>
      <c r="E387" s="1453"/>
      <c r="F387" s="1453"/>
      <c r="G387" s="1452"/>
      <c r="H387" s="1453"/>
      <c r="I387" s="1453"/>
      <c r="J387" s="1453"/>
      <c r="K387" s="1453"/>
      <c r="L387" s="1453"/>
      <c r="M387" s="1453"/>
      <c r="N387" s="1453"/>
      <c r="O387" s="1453"/>
      <c r="P387" s="1453"/>
      <c r="Q387" s="1453"/>
      <c r="R387" s="1453"/>
      <c r="S387" s="1453"/>
      <c r="T387" s="1453"/>
      <c r="U387" s="1453"/>
      <c r="V387" s="1453"/>
      <c r="W387" s="1453"/>
      <c r="X387" s="1453"/>
      <c r="Y387" s="1453"/>
      <c r="Z387" s="1453"/>
      <c r="AA387" s="1453"/>
      <c r="AB387" s="1453"/>
      <c r="AC387" s="1453"/>
      <c r="AD387" s="1453"/>
      <c r="AE387" s="1453"/>
      <c r="AF387" s="1453"/>
      <c r="AG387" s="1453"/>
      <c r="AH387" s="1453"/>
      <c r="AI387" s="1453"/>
      <c r="AJ387" s="1453"/>
      <c r="AK387" s="1453"/>
      <c r="AL387" s="1453"/>
      <c r="AM387" s="1453"/>
      <c r="AN387" s="1453"/>
      <c r="AO387" s="1453"/>
      <c r="AP387" s="1453"/>
      <c r="AQ387" s="1453"/>
      <c r="AR387" s="1453"/>
      <c r="AS387" s="1453"/>
      <c r="AT387" s="1453"/>
      <c r="AU387" s="1453"/>
      <c r="AV387" s="1453"/>
      <c r="AW387" s="1453"/>
      <c r="AX387" s="1453"/>
    </row>
    <row r="388" spans="3:50" s="1543" customFormat="1" ht="21.9" customHeight="1" x14ac:dyDescent="0.3">
      <c r="C388" s="1453"/>
      <c r="D388" s="1453"/>
      <c r="E388" s="1453"/>
      <c r="F388" s="1453"/>
      <c r="G388" s="1452"/>
      <c r="H388" s="1453"/>
      <c r="I388" s="1453"/>
      <c r="J388" s="1453"/>
      <c r="K388" s="1453"/>
      <c r="L388" s="1453"/>
      <c r="M388" s="1453"/>
      <c r="N388" s="1453"/>
      <c r="O388" s="1453"/>
      <c r="P388" s="1453"/>
      <c r="Q388" s="1453"/>
      <c r="R388" s="1453"/>
      <c r="S388" s="1453"/>
      <c r="T388" s="1453"/>
      <c r="U388" s="1453"/>
      <c r="V388" s="1453"/>
      <c r="W388" s="1453"/>
      <c r="X388" s="1453"/>
      <c r="Y388" s="1453"/>
      <c r="Z388" s="1453"/>
      <c r="AA388" s="1453"/>
      <c r="AB388" s="1453"/>
      <c r="AC388" s="1453"/>
      <c r="AD388" s="1453"/>
      <c r="AE388" s="1453"/>
      <c r="AF388" s="1453"/>
      <c r="AG388" s="1453"/>
      <c r="AH388" s="1453"/>
      <c r="AI388" s="1453"/>
      <c r="AJ388" s="1453"/>
      <c r="AK388" s="1453"/>
      <c r="AL388" s="1453"/>
      <c r="AM388" s="1453"/>
      <c r="AN388" s="1453"/>
      <c r="AO388" s="1453"/>
      <c r="AP388" s="1453"/>
      <c r="AQ388" s="1453"/>
      <c r="AR388" s="1453"/>
      <c r="AS388" s="1453"/>
      <c r="AT388" s="1453"/>
      <c r="AU388" s="1453"/>
      <c r="AV388" s="1453"/>
      <c r="AW388" s="1453"/>
      <c r="AX388" s="1453"/>
    </row>
    <row r="389" spans="3:50" s="1543" customFormat="1" ht="21.9" customHeight="1" x14ac:dyDescent="0.3">
      <c r="C389" s="1453"/>
      <c r="D389" s="1453"/>
      <c r="E389" s="1453"/>
      <c r="F389" s="1453"/>
      <c r="G389" s="1452"/>
      <c r="H389" s="1453"/>
      <c r="I389" s="1453"/>
      <c r="J389" s="1453"/>
      <c r="K389" s="1453"/>
      <c r="L389" s="1453"/>
      <c r="M389" s="1453"/>
      <c r="N389" s="1453"/>
      <c r="O389" s="1453"/>
      <c r="P389" s="1453"/>
      <c r="Q389" s="1453"/>
      <c r="R389" s="1453"/>
      <c r="S389" s="1453"/>
      <c r="T389" s="1453"/>
      <c r="U389" s="1453"/>
      <c r="V389" s="1453"/>
      <c r="W389" s="1453"/>
      <c r="X389" s="1453"/>
      <c r="Y389" s="1453"/>
      <c r="Z389" s="1453"/>
      <c r="AA389" s="1453"/>
      <c r="AB389" s="1453"/>
      <c r="AC389" s="1453"/>
      <c r="AD389" s="1453"/>
      <c r="AE389" s="1453"/>
      <c r="AF389" s="1453"/>
      <c r="AG389" s="1453"/>
      <c r="AH389" s="1453"/>
      <c r="AI389" s="1453"/>
      <c r="AJ389" s="1453"/>
      <c r="AK389" s="1453"/>
      <c r="AL389" s="1453"/>
      <c r="AM389" s="1453"/>
      <c r="AN389" s="1453"/>
      <c r="AO389" s="1453"/>
      <c r="AP389" s="1453"/>
      <c r="AQ389" s="1453"/>
      <c r="AR389" s="1453"/>
      <c r="AS389" s="1453"/>
      <c r="AT389" s="1453"/>
      <c r="AU389" s="1453"/>
      <c r="AV389" s="1453"/>
      <c r="AW389" s="1453"/>
      <c r="AX389" s="1453"/>
    </row>
    <row r="390" spans="3:50" s="1543" customFormat="1" ht="21.9" customHeight="1" x14ac:dyDescent="0.3">
      <c r="C390" s="1453"/>
      <c r="D390" s="1453"/>
      <c r="E390" s="1453"/>
      <c r="F390" s="1453"/>
      <c r="G390" s="1452"/>
      <c r="H390" s="1453"/>
      <c r="I390" s="1453"/>
      <c r="J390" s="1453"/>
      <c r="K390" s="1453"/>
      <c r="L390" s="1453"/>
      <c r="M390" s="1453"/>
      <c r="N390" s="1453"/>
      <c r="O390" s="1453"/>
      <c r="P390" s="1453"/>
      <c r="Q390" s="1453"/>
      <c r="R390" s="1453"/>
      <c r="S390" s="1453"/>
      <c r="T390" s="1453"/>
      <c r="U390" s="1453"/>
      <c r="V390" s="1453"/>
      <c r="W390" s="1453"/>
      <c r="X390" s="1453"/>
      <c r="Y390" s="1453"/>
      <c r="Z390" s="1453"/>
      <c r="AA390" s="1453"/>
      <c r="AB390" s="1453"/>
      <c r="AC390" s="1453"/>
      <c r="AD390" s="1453"/>
      <c r="AE390" s="1453"/>
      <c r="AF390" s="1453"/>
      <c r="AG390" s="1453"/>
      <c r="AH390" s="1453"/>
      <c r="AI390" s="1453"/>
      <c r="AJ390" s="1453"/>
      <c r="AK390" s="1453"/>
      <c r="AL390" s="1453"/>
      <c r="AM390" s="1453"/>
      <c r="AN390" s="1453"/>
      <c r="AO390" s="1453"/>
      <c r="AP390" s="1453"/>
      <c r="AQ390" s="1453"/>
      <c r="AR390" s="1453"/>
      <c r="AS390" s="1453"/>
      <c r="AT390" s="1453"/>
      <c r="AU390" s="1453"/>
      <c r="AV390" s="1453"/>
      <c r="AW390" s="1453"/>
      <c r="AX390" s="1453"/>
    </row>
    <row r="391" spans="3:50" s="1543" customFormat="1" ht="21.9" customHeight="1" x14ac:dyDescent="0.3">
      <c r="C391" s="1453"/>
      <c r="D391" s="1453"/>
      <c r="E391" s="1453"/>
      <c r="F391" s="1453"/>
      <c r="G391" s="1452"/>
      <c r="H391" s="1453"/>
      <c r="I391" s="1453"/>
      <c r="J391" s="1453"/>
      <c r="K391" s="1453"/>
      <c r="L391" s="1453"/>
      <c r="M391" s="1453"/>
      <c r="N391" s="1453"/>
      <c r="O391" s="1453"/>
      <c r="P391" s="1453"/>
      <c r="Q391" s="1453"/>
      <c r="R391" s="1453"/>
      <c r="S391" s="1453"/>
      <c r="T391" s="1453"/>
      <c r="U391" s="1453"/>
      <c r="V391" s="1453"/>
      <c r="W391" s="1453"/>
      <c r="X391" s="1453"/>
      <c r="Y391" s="1453"/>
      <c r="Z391" s="1453"/>
      <c r="AA391" s="1453"/>
      <c r="AB391" s="1453"/>
      <c r="AC391" s="1453"/>
      <c r="AD391" s="1453"/>
      <c r="AE391" s="1453"/>
      <c r="AF391" s="1453"/>
      <c r="AG391" s="1453"/>
      <c r="AH391" s="1453"/>
      <c r="AI391" s="1453"/>
      <c r="AJ391" s="1453"/>
      <c r="AK391" s="1453"/>
      <c r="AL391" s="1453"/>
      <c r="AM391" s="1453"/>
      <c r="AN391" s="1453"/>
      <c r="AO391" s="1453"/>
      <c r="AP391" s="1453"/>
      <c r="AQ391" s="1453"/>
      <c r="AR391" s="1453"/>
      <c r="AS391" s="1453"/>
      <c r="AT391" s="1453"/>
      <c r="AU391" s="1453"/>
      <c r="AV391" s="1453"/>
      <c r="AW391" s="1453"/>
      <c r="AX391" s="1453"/>
    </row>
    <row r="392" spans="3:50" s="1543" customFormat="1" ht="21.9" customHeight="1" x14ac:dyDescent="0.3">
      <c r="C392" s="1453"/>
      <c r="D392" s="1453"/>
      <c r="E392" s="1453"/>
      <c r="F392" s="1453"/>
      <c r="G392" s="1452"/>
      <c r="H392" s="1453"/>
      <c r="I392" s="1453"/>
      <c r="J392" s="1453"/>
      <c r="K392" s="1453"/>
      <c r="L392" s="1453"/>
      <c r="M392" s="1453"/>
      <c r="N392" s="1453"/>
      <c r="O392" s="1453"/>
      <c r="P392" s="1453"/>
      <c r="Q392" s="1453"/>
      <c r="R392" s="1453"/>
      <c r="S392" s="1453"/>
      <c r="T392" s="1453"/>
      <c r="U392" s="1453"/>
      <c r="V392" s="1453"/>
      <c r="W392" s="1453"/>
      <c r="X392" s="1453"/>
      <c r="Y392" s="1453"/>
      <c r="Z392" s="1453"/>
      <c r="AA392" s="1453"/>
      <c r="AB392" s="1453"/>
      <c r="AC392" s="1453"/>
      <c r="AD392" s="1453"/>
      <c r="AE392" s="1453"/>
      <c r="AF392" s="1453"/>
      <c r="AG392" s="1453"/>
      <c r="AH392" s="1453"/>
      <c r="AI392" s="1453"/>
      <c r="AJ392" s="1453"/>
      <c r="AK392" s="1453"/>
      <c r="AL392" s="1453"/>
      <c r="AM392" s="1453"/>
      <c r="AN392" s="1453"/>
      <c r="AO392" s="1453"/>
      <c r="AP392" s="1453"/>
      <c r="AQ392" s="1453"/>
      <c r="AR392" s="1453"/>
      <c r="AS392" s="1453"/>
      <c r="AT392" s="1453"/>
      <c r="AU392" s="1453"/>
      <c r="AV392" s="1453"/>
      <c r="AW392" s="1453"/>
      <c r="AX392" s="1453"/>
    </row>
    <row r="393" spans="3:50" s="1543" customFormat="1" ht="21.9" customHeight="1" x14ac:dyDescent="0.3">
      <c r="C393" s="1453"/>
      <c r="D393" s="1453"/>
      <c r="E393" s="1453"/>
      <c r="F393" s="1453"/>
      <c r="G393" s="1452"/>
      <c r="H393" s="1453"/>
      <c r="I393" s="1453"/>
      <c r="J393" s="1453"/>
      <c r="K393" s="1453"/>
      <c r="L393" s="1453"/>
      <c r="M393" s="1453"/>
      <c r="N393" s="1453"/>
      <c r="O393" s="1453"/>
      <c r="P393" s="1453"/>
      <c r="Q393" s="1453"/>
      <c r="R393" s="1453"/>
      <c r="S393" s="1453"/>
      <c r="T393" s="1453"/>
      <c r="U393" s="1453"/>
      <c r="V393" s="1453"/>
      <c r="W393" s="1453"/>
      <c r="X393" s="1453"/>
      <c r="Y393" s="1453"/>
      <c r="Z393" s="1453"/>
      <c r="AA393" s="1453"/>
      <c r="AB393" s="1453"/>
      <c r="AC393" s="1453"/>
      <c r="AD393" s="1453"/>
      <c r="AE393" s="1453"/>
      <c r="AF393" s="1453"/>
      <c r="AG393" s="1453"/>
      <c r="AH393" s="1453"/>
      <c r="AI393" s="1453"/>
      <c r="AJ393" s="1453"/>
      <c r="AK393" s="1453"/>
      <c r="AL393" s="1453"/>
      <c r="AM393" s="1453"/>
      <c r="AN393" s="1453"/>
      <c r="AO393" s="1453"/>
      <c r="AP393" s="1453"/>
      <c r="AQ393" s="1453"/>
      <c r="AR393" s="1453"/>
      <c r="AS393" s="1453"/>
      <c r="AT393" s="1453"/>
      <c r="AU393" s="1453"/>
      <c r="AV393" s="1453"/>
      <c r="AW393" s="1453"/>
      <c r="AX393" s="1453"/>
    </row>
    <row r="394" spans="3:50" s="1543" customFormat="1" ht="21.9" customHeight="1" x14ac:dyDescent="0.3">
      <c r="C394" s="1453"/>
      <c r="D394" s="1453"/>
      <c r="E394" s="1453"/>
      <c r="F394" s="1453"/>
      <c r="G394" s="1452"/>
      <c r="H394" s="1453"/>
      <c r="I394" s="1453"/>
      <c r="J394" s="1453"/>
      <c r="K394" s="1453"/>
      <c r="L394" s="1453"/>
      <c r="M394" s="1453"/>
      <c r="N394" s="1453"/>
      <c r="O394" s="1453"/>
      <c r="P394" s="1453"/>
      <c r="Q394" s="1453"/>
      <c r="R394" s="1453"/>
      <c r="S394" s="1453"/>
      <c r="T394" s="1453"/>
      <c r="U394" s="1453"/>
      <c r="V394" s="1453"/>
      <c r="W394" s="1453"/>
      <c r="X394" s="1453"/>
      <c r="Y394" s="1453"/>
      <c r="Z394" s="1453"/>
      <c r="AA394" s="1453"/>
      <c r="AB394" s="1453"/>
      <c r="AC394" s="1453"/>
      <c r="AD394" s="1453"/>
      <c r="AE394" s="1453"/>
      <c r="AF394" s="1453"/>
      <c r="AG394" s="1453"/>
      <c r="AH394" s="1453"/>
      <c r="AI394" s="1453"/>
      <c r="AJ394" s="1453"/>
      <c r="AK394" s="1453"/>
      <c r="AL394" s="1453"/>
      <c r="AM394" s="1453"/>
      <c r="AN394" s="1453"/>
      <c r="AO394" s="1453"/>
      <c r="AP394" s="1453"/>
      <c r="AQ394" s="1453"/>
      <c r="AR394" s="1453"/>
      <c r="AS394" s="1453"/>
      <c r="AT394" s="1453"/>
      <c r="AU394" s="1453"/>
      <c r="AV394" s="1453"/>
      <c r="AW394" s="1453"/>
      <c r="AX394" s="1453"/>
    </row>
    <row r="395" spans="3:50" s="1543" customFormat="1" ht="21.9" customHeight="1" x14ac:dyDescent="0.3">
      <c r="C395" s="1453"/>
      <c r="D395" s="1453"/>
      <c r="E395" s="1453"/>
      <c r="F395" s="1453"/>
      <c r="G395" s="1452"/>
      <c r="H395" s="1453"/>
      <c r="I395" s="1453"/>
      <c r="J395" s="1453"/>
      <c r="K395" s="1453"/>
      <c r="L395" s="1453"/>
      <c r="M395" s="1453"/>
      <c r="N395" s="1453"/>
      <c r="O395" s="1453"/>
      <c r="P395" s="1453"/>
      <c r="Q395" s="1453"/>
      <c r="R395" s="1453"/>
      <c r="S395" s="1453"/>
      <c r="T395" s="1453"/>
      <c r="U395" s="1453"/>
      <c r="V395" s="1453"/>
      <c r="W395" s="1453"/>
      <c r="X395" s="1453"/>
      <c r="Y395" s="1453"/>
      <c r="Z395" s="1453"/>
      <c r="AA395" s="1453"/>
      <c r="AB395" s="1453"/>
      <c r="AC395" s="1453"/>
      <c r="AD395" s="1453"/>
      <c r="AE395" s="1453"/>
      <c r="AF395" s="1453"/>
      <c r="AG395" s="1453"/>
      <c r="AH395" s="1453"/>
      <c r="AI395" s="1453"/>
      <c r="AJ395" s="1453"/>
      <c r="AK395" s="1453"/>
      <c r="AL395" s="1453"/>
      <c r="AM395" s="1453"/>
      <c r="AN395" s="1453"/>
      <c r="AO395" s="1453"/>
      <c r="AP395" s="1453"/>
      <c r="AQ395" s="1453"/>
      <c r="AR395" s="1453"/>
      <c r="AS395" s="1453"/>
      <c r="AT395" s="1453"/>
      <c r="AU395" s="1453"/>
      <c r="AV395" s="1453"/>
      <c r="AW395" s="1453"/>
      <c r="AX395" s="1453"/>
    </row>
    <row r="396" spans="3:50" s="1543" customFormat="1" ht="21.9" customHeight="1" x14ac:dyDescent="0.3">
      <c r="C396" s="1453"/>
      <c r="D396" s="1453"/>
      <c r="E396" s="1453"/>
      <c r="F396" s="1453"/>
      <c r="G396" s="1452"/>
      <c r="H396" s="1453"/>
      <c r="I396" s="1453"/>
      <c r="J396" s="1453"/>
      <c r="K396" s="1453"/>
      <c r="L396" s="1453"/>
      <c r="M396" s="1453"/>
      <c r="N396" s="1453"/>
      <c r="O396" s="1453"/>
      <c r="P396" s="1453"/>
      <c r="Q396" s="1453"/>
      <c r="R396" s="1453"/>
      <c r="S396" s="1453"/>
      <c r="T396" s="1453"/>
      <c r="U396" s="1453"/>
      <c r="V396" s="1453"/>
      <c r="W396" s="1453"/>
      <c r="X396" s="1453"/>
      <c r="Y396" s="1453"/>
      <c r="Z396" s="1453"/>
      <c r="AA396" s="1453"/>
      <c r="AB396" s="1453"/>
      <c r="AC396" s="1453"/>
      <c r="AD396" s="1453"/>
      <c r="AE396" s="1453"/>
      <c r="AF396" s="1453"/>
      <c r="AG396" s="1453"/>
      <c r="AH396" s="1453"/>
      <c r="AI396" s="1453"/>
      <c r="AJ396" s="1453"/>
      <c r="AK396" s="1453"/>
      <c r="AL396" s="1453"/>
      <c r="AM396" s="1453"/>
      <c r="AN396" s="1453"/>
      <c r="AO396" s="1453"/>
      <c r="AP396" s="1453"/>
      <c r="AQ396" s="1453"/>
      <c r="AR396" s="1453"/>
      <c r="AS396" s="1453"/>
      <c r="AT396" s="1453"/>
      <c r="AU396" s="1453"/>
      <c r="AV396" s="1453"/>
      <c r="AW396" s="1453"/>
      <c r="AX396" s="1453"/>
    </row>
    <row r="397" spans="3:50" s="1543" customFormat="1" ht="21.9" customHeight="1" x14ac:dyDescent="0.3">
      <c r="C397" s="1453"/>
      <c r="D397" s="1453"/>
      <c r="E397" s="1453"/>
      <c r="F397" s="1453"/>
      <c r="G397" s="1452"/>
      <c r="H397" s="1453"/>
      <c r="I397" s="1453"/>
      <c r="J397" s="1453"/>
      <c r="K397" s="1453"/>
      <c r="L397" s="1453"/>
      <c r="M397" s="1453"/>
      <c r="N397" s="1453"/>
      <c r="O397" s="1453"/>
      <c r="P397" s="1453"/>
      <c r="Q397" s="1453"/>
      <c r="R397" s="1453"/>
      <c r="S397" s="1453"/>
      <c r="T397" s="1453"/>
      <c r="U397" s="1453"/>
      <c r="V397" s="1453"/>
      <c r="W397" s="1453"/>
      <c r="X397" s="1453"/>
      <c r="Y397" s="1453"/>
      <c r="Z397" s="1453"/>
      <c r="AA397" s="1453"/>
      <c r="AB397" s="1453"/>
      <c r="AC397" s="1453"/>
      <c r="AD397" s="1453"/>
      <c r="AE397" s="1453"/>
      <c r="AF397" s="1453"/>
      <c r="AG397" s="1453"/>
      <c r="AH397" s="1453"/>
      <c r="AI397" s="1453"/>
      <c r="AJ397" s="1453"/>
      <c r="AK397" s="1453"/>
      <c r="AL397" s="1453"/>
      <c r="AM397" s="1453"/>
      <c r="AN397" s="1453"/>
      <c r="AO397" s="1453"/>
      <c r="AP397" s="1453"/>
      <c r="AQ397" s="1453"/>
      <c r="AR397" s="1453"/>
      <c r="AS397" s="1453"/>
      <c r="AT397" s="1453"/>
      <c r="AU397" s="1453"/>
      <c r="AV397" s="1453"/>
      <c r="AW397" s="1453"/>
      <c r="AX397" s="1453"/>
    </row>
    <row r="398" spans="3:50" s="1543" customFormat="1" ht="21.9" customHeight="1" x14ac:dyDescent="0.3">
      <c r="C398" s="1453"/>
      <c r="D398" s="1453"/>
      <c r="E398" s="1453"/>
      <c r="F398" s="1453"/>
      <c r="G398" s="1452"/>
      <c r="H398" s="1453"/>
      <c r="I398" s="1453"/>
      <c r="J398" s="1453"/>
      <c r="K398" s="1453"/>
      <c r="L398" s="1453"/>
      <c r="M398" s="1453"/>
      <c r="N398" s="1453"/>
      <c r="O398" s="1453"/>
      <c r="P398" s="1453"/>
      <c r="Q398" s="1453"/>
      <c r="R398" s="1453"/>
      <c r="S398" s="1453"/>
      <c r="T398" s="1453"/>
      <c r="U398" s="1453"/>
      <c r="V398" s="1453"/>
      <c r="W398" s="1453"/>
      <c r="X398" s="1453"/>
      <c r="Y398" s="1453"/>
      <c r="Z398" s="1453"/>
      <c r="AA398" s="1453"/>
      <c r="AB398" s="1453"/>
      <c r="AC398" s="1453"/>
      <c r="AD398" s="1453"/>
      <c r="AE398" s="1453"/>
      <c r="AF398" s="1453"/>
      <c r="AG398" s="1453"/>
      <c r="AH398" s="1453"/>
      <c r="AI398" s="1453"/>
      <c r="AJ398" s="1453"/>
      <c r="AK398" s="1453"/>
      <c r="AL398" s="1453"/>
      <c r="AM398" s="1453"/>
      <c r="AN398" s="1453"/>
      <c r="AO398" s="1453"/>
      <c r="AP398" s="1453"/>
      <c r="AQ398" s="1453"/>
      <c r="AR398" s="1453"/>
      <c r="AS398" s="1453"/>
      <c r="AT398" s="1453"/>
      <c r="AU398" s="1453"/>
      <c r="AV398" s="1453"/>
      <c r="AW398" s="1453"/>
      <c r="AX398" s="1453"/>
    </row>
    <row r="399" spans="3:50" s="1543" customFormat="1" ht="21.9" customHeight="1" x14ac:dyDescent="0.3">
      <c r="C399" s="1453"/>
      <c r="D399" s="1453"/>
      <c r="E399" s="1453"/>
      <c r="F399" s="1453"/>
      <c r="G399" s="1452"/>
      <c r="H399" s="1453"/>
      <c r="I399" s="1453"/>
      <c r="J399" s="1453"/>
      <c r="K399" s="1453"/>
      <c r="L399" s="1453"/>
      <c r="M399" s="1453"/>
      <c r="N399" s="1453"/>
      <c r="O399" s="1453"/>
      <c r="P399" s="1453"/>
      <c r="Q399" s="1453"/>
      <c r="R399" s="1453"/>
      <c r="S399" s="1453"/>
      <c r="T399" s="1453"/>
      <c r="U399" s="1453"/>
      <c r="V399" s="1453"/>
      <c r="W399" s="1453"/>
      <c r="X399" s="1453"/>
      <c r="Y399" s="1453"/>
      <c r="Z399" s="1453"/>
      <c r="AA399" s="1453"/>
      <c r="AB399" s="1453"/>
      <c r="AC399" s="1453"/>
      <c r="AD399" s="1453"/>
      <c r="AE399" s="1453"/>
      <c r="AF399" s="1453"/>
      <c r="AG399" s="1453"/>
      <c r="AH399" s="1453"/>
      <c r="AI399" s="1453"/>
      <c r="AJ399" s="1453"/>
      <c r="AK399" s="1453"/>
      <c r="AL399" s="1453"/>
      <c r="AM399" s="1453"/>
      <c r="AN399" s="1453"/>
      <c r="AO399" s="1453"/>
      <c r="AP399" s="1453"/>
      <c r="AQ399" s="1453"/>
      <c r="AR399" s="1453"/>
      <c r="AS399" s="1453"/>
      <c r="AT399" s="1453"/>
      <c r="AU399" s="1453"/>
      <c r="AV399" s="1453"/>
      <c r="AW399" s="1453"/>
      <c r="AX399" s="1453"/>
    </row>
    <row r="400" spans="3:50" s="1543" customFormat="1" ht="21.9" customHeight="1" x14ac:dyDescent="0.3">
      <c r="C400" s="1453"/>
      <c r="D400" s="1453"/>
      <c r="E400" s="1453"/>
      <c r="F400" s="1453"/>
      <c r="G400" s="1452"/>
      <c r="H400" s="1453"/>
      <c r="I400" s="1453"/>
      <c r="J400" s="1453"/>
      <c r="K400" s="1453"/>
      <c r="L400" s="1453"/>
      <c r="M400" s="1453"/>
      <c r="N400" s="1453"/>
      <c r="O400" s="1453"/>
      <c r="P400" s="1453"/>
      <c r="Q400" s="1453"/>
      <c r="R400" s="1453"/>
      <c r="S400" s="1453"/>
      <c r="T400" s="1453"/>
      <c r="U400" s="1453"/>
      <c r="V400" s="1453"/>
      <c r="W400" s="1453"/>
      <c r="X400" s="1453"/>
      <c r="Y400" s="1453"/>
      <c r="Z400" s="1453"/>
      <c r="AA400" s="1453"/>
      <c r="AB400" s="1453"/>
      <c r="AC400" s="1453"/>
      <c r="AD400" s="1453"/>
      <c r="AE400" s="1453"/>
      <c r="AF400" s="1453"/>
      <c r="AG400" s="1453"/>
      <c r="AH400" s="1453"/>
      <c r="AI400" s="1453"/>
      <c r="AJ400" s="1453"/>
      <c r="AK400" s="1453"/>
      <c r="AL400" s="1453"/>
      <c r="AM400" s="1453"/>
      <c r="AN400" s="1453"/>
      <c r="AO400" s="1453"/>
      <c r="AP400" s="1453"/>
      <c r="AQ400" s="1453"/>
      <c r="AR400" s="1453"/>
      <c r="AS400" s="1453"/>
      <c r="AT400" s="1453"/>
      <c r="AU400" s="1453"/>
      <c r="AV400" s="1453"/>
      <c r="AW400" s="1453"/>
      <c r="AX400" s="1453"/>
    </row>
    <row r="401" spans="3:50" s="1543" customFormat="1" ht="21.9" customHeight="1" x14ac:dyDescent="0.3">
      <c r="C401" s="1453"/>
      <c r="D401" s="1453"/>
      <c r="E401" s="1453"/>
      <c r="F401" s="1453"/>
      <c r="G401" s="1452"/>
      <c r="H401" s="1453"/>
      <c r="I401" s="1453"/>
      <c r="J401" s="1453"/>
      <c r="K401" s="1453"/>
      <c r="L401" s="1453"/>
      <c r="M401" s="1453"/>
      <c r="N401" s="1453"/>
      <c r="O401" s="1453"/>
      <c r="P401" s="1453"/>
      <c r="Q401" s="1453"/>
      <c r="R401" s="1453"/>
      <c r="S401" s="1453"/>
      <c r="T401" s="1453"/>
      <c r="U401" s="1453"/>
      <c r="V401" s="1453"/>
      <c r="W401" s="1453"/>
      <c r="X401" s="1453"/>
      <c r="Y401" s="1453"/>
      <c r="Z401" s="1453"/>
      <c r="AA401" s="1453"/>
      <c r="AB401" s="1453"/>
      <c r="AC401" s="1453"/>
      <c r="AD401" s="1453"/>
      <c r="AE401" s="1453"/>
      <c r="AF401" s="1453"/>
      <c r="AG401" s="1453"/>
      <c r="AH401" s="1453"/>
      <c r="AI401" s="1453"/>
      <c r="AJ401" s="1453"/>
      <c r="AK401" s="1453"/>
      <c r="AL401" s="1453"/>
      <c r="AM401" s="1453"/>
      <c r="AN401" s="1453"/>
      <c r="AO401" s="1453"/>
      <c r="AP401" s="1453"/>
      <c r="AQ401" s="1453"/>
      <c r="AR401" s="1453"/>
      <c r="AS401" s="1453"/>
      <c r="AT401" s="1453"/>
      <c r="AU401" s="1453"/>
      <c r="AV401" s="1453"/>
      <c r="AW401" s="1453"/>
      <c r="AX401" s="1453"/>
    </row>
    <row r="402" spans="3:50" s="1543" customFormat="1" ht="21.9" customHeight="1" x14ac:dyDescent="0.3">
      <c r="C402" s="1453"/>
      <c r="D402" s="1453"/>
      <c r="E402" s="1453"/>
      <c r="F402" s="1453"/>
      <c r="G402" s="1452"/>
      <c r="H402" s="1453"/>
      <c r="I402" s="1453"/>
      <c r="J402" s="1453"/>
      <c r="K402" s="1453"/>
      <c r="L402" s="1453"/>
      <c r="M402" s="1453"/>
      <c r="N402" s="1453"/>
      <c r="O402" s="1453"/>
      <c r="P402" s="1453"/>
      <c r="Q402" s="1453"/>
      <c r="R402" s="1453"/>
      <c r="S402" s="1453"/>
      <c r="T402" s="1453"/>
      <c r="U402" s="1453"/>
      <c r="V402" s="1453"/>
      <c r="W402" s="1453"/>
      <c r="X402" s="1453"/>
      <c r="Y402" s="1453"/>
      <c r="Z402" s="1453"/>
      <c r="AA402" s="1453"/>
      <c r="AB402" s="1453"/>
      <c r="AC402" s="1453"/>
      <c r="AD402" s="1453"/>
      <c r="AE402" s="1453"/>
      <c r="AF402" s="1453"/>
      <c r="AG402" s="1453"/>
      <c r="AH402" s="1453"/>
      <c r="AI402" s="1453"/>
      <c r="AJ402" s="1453"/>
      <c r="AK402" s="1453"/>
      <c r="AL402" s="1453"/>
      <c r="AM402" s="1453"/>
      <c r="AN402" s="1453"/>
      <c r="AO402" s="1453"/>
      <c r="AP402" s="1453"/>
      <c r="AQ402" s="1453"/>
      <c r="AR402" s="1453"/>
      <c r="AS402" s="1453"/>
      <c r="AT402" s="1453"/>
      <c r="AU402" s="1453"/>
      <c r="AV402" s="1453"/>
      <c r="AW402" s="1453"/>
      <c r="AX402" s="1453"/>
    </row>
    <row r="403" spans="3:50" s="1543" customFormat="1" ht="21.9" customHeight="1" x14ac:dyDescent="0.3">
      <c r="C403" s="1453"/>
      <c r="D403" s="1453"/>
      <c r="E403" s="1453"/>
      <c r="F403" s="1453"/>
      <c r="G403" s="1452"/>
      <c r="H403" s="1453"/>
      <c r="I403" s="1453"/>
      <c r="J403" s="1453"/>
      <c r="K403" s="1453"/>
      <c r="L403" s="1453"/>
      <c r="M403" s="1453"/>
      <c r="N403" s="1453"/>
      <c r="O403" s="1453"/>
      <c r="P403" s="1453"/>
      <c r="Q403" s="1453"/>
      <c r="R403" s="1453"/>
      <c r="S403" s="1453"/>
      <c r="T403" s="1453"/>
      <c r="U403" s="1453"/>
      <c r="V403" s="1453"/>
      <c r="W403" s="1453"/>
      <c r="X403" s="1453"/>
      <c r="Y403" s="1453"/>
      <c r="Z403" s="1453"/>
      <c r="AA403" s="1453"/>
      <c r="AB403" s="1453"/>
      <c r="AC403" s="1453"/>
      <c r="AD403" s="1453"/>
      <c r="AE403" s="1453"/>
      <c r="AF403" s="1453"/>
      <c r="AG403" s="1453"/>
      <c r="AH403" s="1453"/>
      <c r="AI403" s="1453"/>
      <c r="AJ403" s="1453"/>
      <c r="AK403" s="1453"/>
      <c r="AL403" s="1453"/>
      <c r="AM403" s="1453"/>
      <c r="AN403" s="1453"/>
      <c r="AO403" s="1453"/>
      <c r="AP403" s="1453"/>
      <c r="AQ403" s="1453"/>
      <c r="AR403" s="1453"/>
      <c r="AS403" s="1453"/>
      <c r="AT403" s="1453"/>
      <c r="AU403" s="1453"/>
      <c r="AV403" s="1453"/>
      <c r="AW403" s="1453"/>
      <c r="AX403" s="1453"/>
    </row>
    <row r="404" spans="3:50" s="1543" customFormat="1" ht="21.9" customHeight="1" x14ac:dyDescent="0.3">
      <c r="C404" s="1453"/>
      <c r="D404" s="1453"/>
      <c r="E404" s="1453"/>
      <c r="F404" s="1453"/>
      <c r="G404" s="1452"/>
      <c r="H404" s="1453"/>
      <c r="I404" s="1453"/>
      <c r="J404" s="1453"/>
      <c r="K404" s="1453"/>
      <c r="L404" s="1453"/>
      <c r="M404" s="1453"/>
      <c r="N404" s="1453"/>
      <c r="O404" s="1453"/>
      <c r="P404" s="1453"/>
      <c r="Q404" s="1453"/>
      <c r="R404" s="1453"/>
      <c r="S404" s="1453"/>
      <c r="T404" s="1453"/>
      <c r="U404" s="1453"/>
      <c r="V404" s="1453"/>
      <c r="W404" s="1453"/>
      <c r="X404" s="1453"/>
      <c r="Y404" s="1453"/>
      <c r="Z404" s="1453"/>
      <c r="AA404" s="1453"/>
      <c r="AB404" s="1453"/>
      <c r="AC404" s="1453"/>
      <c r="AD404" s="1453"/>
      <c r="AE404" s="1453"/>
      <c r="AF404" s="1453"/>
      <c r="AG404" s="1453"/>
      <c r="AH404" s="1453"/>
      <c r="AI404" s="1453"/>
      <c r="AJ404" s="1453"/>
      <c r="AK404" s="1453"/>
      <c r="AL404" s="1453"/>
      <c r="AM404" s="1453"/>
      <c r="AN404" s="1453"/>
      <c r="AO404" s="1453"/>
      <c r="AP404" s="1453"/>
      <c r="AQ404" s="1453"/>
      <c r="AR404" s="1453"/>
      <c r="AS404" s="1453"/>
      <c r="AT404" s="1453"/>
      <c r="AU404" s="1453"/>
      <c r="AV404" s="1453"/>
      <c r="AW404" s="1453"/>
      <c r="AX404" s="1453"/>
    </row>
    <row r="405" spans="3:50" s="1543" customFormat="1" ht="21.9" customHeight="1" x14ac:dyDescent="0.3">
      <c r="C405" s="1453"/>
      <c r="D405" s="1453"/>
      <c r="E405" s="1453"/>
      <c r="F405" s="1453"/>
      <c r="G405" s="1452"/>
      <c r="H405" s="1453"/>
      <c r="I405" s="1453"/>
      <c r="J405" s="1453"/>
      <c r="K405" s="1453"/>
      <c r="L405" s="1453"/>
      <c r="M405" s="1453"/>
      <c r="N405" s="1453"/>
      <c r="O405" s="1453"/>
      <c r="P405" s="1453"/>
      <c r="Q405" s="1453"/>
      <c r="R405" s="1453"/>
      <c r="S405" s="1453"/>
      <c r="T405" s="1453"/>
      <c r="U405" s="1453"/>
      <c r="V405" s="1453"/>
      <c r="W405" s="1453"/>
      <c r="X405" s="1453"/>
      <c r="Y405" s="1453"/>
      <c r="Z405" s="1453"/>
      <c r="AA405" s="1453"/>
      <c r="AB405" s="1453"/>
      <c r="AC405" s="1453"/>
      <c r="AD405" s="1453"/>
      <c r="AE405" s="1453"/>
      <c r="AF405" s="1453"/>
      <c r="AG405" s="1453"/>
      <c r="AH405" s="1453"/>
      <c r="AI405" s="1453"/>
      <c r="AJ405" s="1453"/>
      <c r="AK405" s="1453"/>
      <c r="AL405" s="1453"/>
      <c r="AM405" s="1453"/>
      <c r="AN405" s="1453"/>
      <c r="AO405" s="1453"/>
      <c r="AP405" s="1453"/>
      <c r="AQ405" s="1453"/>
      <c r="AR405" s="1453"/>
      <c r="AS405" s="1453"/>
      <c r="AT405" s="1453"/>
      <c r="AU405" s="1453"/>
      <c r="AV405" s="1453"/>
      <c r="AW405" s="1453"/>
      <c r="AX405" s="1453"/>
    </row>
    <row r="406" spans="3:50" s="1543" customFormat="1" ht="21.9" customHeight="1" x14ac:dyDescent="0.3">
      <c r="C406" s="1453"/>
      <c r="D406" s="1453"/>
      <c r="E406" s="1453"/>
      <c r="F406" s="1453"/>
      <c r="G406" s="1452"/>
      <c r="H406" s="1453"/>
      <c r="I406" s="1453"/>
      <c r="J406" s="1453"/>
      <c r="K406" s="1453"/>
      <c r="L406" s="1453"/>
      <c r="M406" s="1453"/>
      <c r="N406" s="1453"/>
      <c r="O406" s="1453"/>
      <c r="P406" s="1453"/>
      <c r="Q406" s="1453"/>
      <c r="R406" s="1453"/>
      <c r="S406" s="1453"/>
      <c r="T406" s="1453"/>
      <c r="U406" s="1453"/>
      <c r="V406" s="1453"/>
      <c r="W406" s="1453"/>
      <c r="X406" s="1453"/>
      <c r="Y406" s="1453"/>
      <c r="Z406" s="1453"/>
      <c r="AA406" s="1453"/>
      <c r="AB406" s="1453"/>
      <c r="AC406" s="1453"/>
      <c r="AD406" s="1453"/>
      <c r="AE406" s="1453"/>
      <c r="AF406" s="1453"/>
      <c r="AG406" s="1453"/>
      <c r="AH406" s="1453"/>
      <c r="AI406" s="1453"/>
      <c r="AJ406" s="1453"/>
      <c r="AK406" s="1453"/>
      <c r="AL406" s="1453"/>
      <c r="AM406" s="1453"/>
      <c r="AN406" s="1453"/>
      <c r="AO406" s="1453"/>
      <c r="AP406" s="1453"/>
      <c r="AQ406" s="1453"/>
      <c r="AR406" s="1453"/>
      <c r="AS406" s="1453"/>
      <c r="AT406" s="1453"/>
      <c r="AU406" s="1453"/>
      <c r="AV406" s="1453"/>
      <c r="AW406" s="1453"/>
      <c r="AX406" s="1453"/>
    </row>
    <row r="407" spans="3:50" s="1543" customFormat="1" ht="21.9" customHeight="1" x14ac:dyDescent="0.3">
      <c r="C407" s="1453"/>
      <c r="D407" s="1453"/>
      <c r="E407" s="1453"/>
      <c r="F407" s="1453"/>
      <c r="G407" s="1452"/>
      <c r="H407" s="1453"/>
      <c r="I407" s="1453"/>
      <c r="J407" s="1453"/>
      <c r="K407" s="1453"/>
      <c r="L407" s="1453"/>
      <c r="M407" s="1453"/>
      <c r="N407" s="1453"/>
      <c r="O407" s="1453"/>
      <c r="P407" s="1453"/>
      <c r="Q407" s="1453"/>
      <c r="R407" s="1453"/>
      <c r="S407" s="1453"/>
      <c r="T407" s="1453"/>
      <c r="U407" s="1453"/>
      <c r="V407" s="1453"/>
      <c r="W407" s="1453"/>
      <c r="X407" s="1453"/>
      <c r="Y407" s="1453"/>
      <c r="Z407" s="1453"/>
      <c r="AA407" s="1453"/>
      <c r="AB407" s="1453"/>
      <c r="AC407" s="1453"/>
      <c r="AD407" s="1453"/>
      <c r="AE407" s="1453"/>
      <c r="AF407" s="1453"/>
      <c r="AG407" s="1453"/>
      <c r="AH407" s="1453"/>
      <c r="AI407" s="1453"/>
      <c r="AJ407" s="1453"/>
      <c r="AK407" s="1453"/>
      <c r="AL407" s="1453"/>
      <c r="AM407" s="1453"/>
      <c r="AN407" s="1453"/>
      <c r="AO407" s="1453"/>
      <c r="AP407" s="1453"/>
      <c r="AQ407" s="1453"/>
      <c r="AR407" s="1453"/>
      <c r="AS407" s="1453"/>
      <c r="AT407" s="1453"/>
      <c r="AU407" s="1453"/>
      <c r="AV407" s="1453"/>
      <c r="AW407" s="1453"/>
      <c r="AX407" s="1453"/>
    </row>
    <row r="408" spans="3:50" s="1543" customFormat="1" ht="21.9" customHeight="1" x14ac:dyDescent="0.3">
      <c r="C408" s="1453"/>
      <c r="D408" s="1453"/>
      <c r="E408" s="1453"/>
      <c r="F408" s="1453"/>
      <c r="G408" s="1452"/>
      <c r="H408" s="1453"/>
      <c r="I408" s="1453"/>
      <c r="J408" s="1453"/>
      <c r="K408" s="1453"/>
      <c r="L408" s="1453"/>
      <c r="M408" s="1453"/>
      <c r="N408" s="1453"/>
      <c r="O408" s="1453"/>
      <c r="P408" s="1453"/>
      <c r="Q408" s="1453"/>
      <c r="R408" s="1453"/>
      <c r="S408" s="1453"/>
      <c r="T408" s="1453"/>
      <c r="U408" s="1453"/>
      <c r="V408" s="1453"/>
      <c r="W408" s="1453"/>
      <c r="X408" s="1453"/>
      <c r="Y408" s="1453"/>
      <c r="Z408" s="1453"/>
      <c r="AA408" s="1453"/>
      <c r="AB408" s="1453"/>
      <c r="AC408" s="1453"/>
      <c r="AD408" s="1453"/>
      <c r="AE408" s="1453"/>
      <c r="AF408" s="1453"/>
      <c r="AG408" s="1453"/>
      <c r="AH408" s="1453"/>
      <c r="AI408" s="1453"/>
      <c r="AJ408" s="1453"/>
      <c r="AK408" s="1453"/>
      <c r="AL408" s="1453"/>
      <c r="AM408" s="1453"/>
      <c r="AN408" s="1453"/>
      <c r="AO408" s="1453"/>
      <c r="AP408" s="1453"/>
      <c r="AQ408" s="1453"/>
      <c r="AR408" s="1453"/>
      <c r="AS408" s="1453"/>
      <c r="AT408" s="1453"/>
      <c r="AU408" s="1453"/>
      <c r="AV408" s="1453"/>
      <c r="AW408" s="1453"/>
      <c r="AX408" s="1453"/>
    </row>
    <row r="409" spans="3:50" s="1543" customFormat="1" ht="21.9" customHeight="1" x14ac:dyDescent="0.3">
      <c r="C409" s="1453"/>
      <c r="D409" s="1453"/>
      <c r="E409" s="1453"/>
      <c r="F409" s="1453"/>
      <c r="G409" s="1452"/>
      <c r="H409" s="1453"/>
      <c r="I409" s="1453"/>
      <c r="J409" s="1453"/>
      <c r="K409" s="1453"/>
      <c r="L409" s="1453"/>
      <c r="M409" s="1453"/>
      <c r="N409" s="1453"/>
      <c r="O409" s="1453"/>
      <c r="P409" s="1453"/>
      <c r="Q409" s="1453"/>
      <c r="R409" s="1453"/>
      <c r="S409" s="1453"/>
      <c r="T409" s="1453"/>
      <c r="U409" s="1453"/>
      <c r="V409" s="1453"/>
      <c r="W409" s="1453"/>
      <c r="X409" s="1453"/>
      <c r="Y409" s="1453"/>
      <c r="Z409" s="1453"/>
      <c r="AA409" s="1453"/>
      <c r="AB409" s="1453"/>
      <c r="AC409" s="1453"/>
      <c r="AD409" s="1453"/>
      <c r="AE409" s="1453"/>
      <c r="AF409" s="1453"/>
      <c r="AG409" s="1453"/>
      <c r="AH409" s="1453"/>
      <c r="AI409" s="1453"/>
      <c r="AJ409" s="1453"/>
      <c r="AK409" s="1453"/>
      <c r="AL409" s="1453"/>
      <c r="AM409" s="1453"/>
      <c r="AN409" s="1453"/>
      <c r="AO409" s="1453"/>
      <c r="AP409" s="1453"/>
      <c r="AQ409" s="1453"/>
      <c r="AR409" s="1453"/>
      <c r="AS409" s="1453"/>
      <c r="AT409" s="1453"/>
      <c r="AU409" s="1453"/>
      <c r="AV409" s="1453"/>
      <c r="AW409" s="1453"/>
      <c r="AX409" s="1453"/>
    </row>
    <row r="410" spans="3:50" s="1543" customFormat="1" ht="21.9" customHeight="1" x14ac:dyDescent="0.3">
      <c r="C410" s="1453"/>
      <c r="D410" s="1453"/>
      <c r="E410" s="1453"/>
      <c r="F410" s="1453"/>
      <c r="G410" s="1452"/>
      <c r="H410" s="1453"/>
      <c r="I410" s="1453"/>
      <c r="J410" s="1453"/>
      <c r="K410" s="1453"/>
      <c r="L410" s="1453"/>
      <c r="M410" s="1453"/>
      <c r="N410" s="1453"/>
      <c r="O410" s="1453"/>
      <c r="P410" s="1453"/>
      <c r="Q410" s="1453"/>
      <c r="R410" s="1453"/>
      <c r="S410" s="1453"/>
      <c r="T410" s="1453"/>
      <c r="U410" s="1453"/>
      <c r="V410" s="1453"/>
      <c r="W410" s="1453"/>
      <c r="X410" s="1453"/>
      <c r="Y410" s="1453"/>
      <c r="Z410" s="1453"/>
      <c r="AA410" s="1453"/>
      <c r="AB410" s="1453"/>
      <c r="AC410" s="1453"/>
      <c r="AD410" s="1453"/>
      <c r="AE410" s="1453"/>
      <c r="AF410" s="1453"/>
      <c r="AG410" s="1453"/>
      <c r="AH410" s="1453"/>
      <c r="AI410" s="1453"/>
      <c r="AJ410" s="1453"/>
      <c r="AK410" s="1453"/>
      <c r="AL410" s="1453"/>
      <c r="AM410" s="1453"/>
      <c r="AN410" s="1453"/>
      <c r="AO410" s="1453"/>
      <c r="AP410" s="1453"/>
      <c r="AQ410" s="1453"/>
      <c r="AR410" s="1453"/>
      <c r="AS410" s="1453"/>
      <c r="AT410" s="1453"/>
      <c r="AU410" s="1453"/>
      <c r="AV410" s="1453"/>
      <c r="AW410" s="1453"/>
      <c r="AX410" s="1453"/>
    </row>
    <row r="411" spans="3:50" s="1543" customFormat="1" ht="21.9" customHeight="1" x14ac:dyDescent="0.3">
      <c r="C411" s="1453"/>
      <c r="D411" s="1453"/>
      <c r="E411" s="1453"/>
      <c r="F411" s="1453"/>
      <c r="G411" s="1452"/>
      <c r="H411" s="1453"/>
      <c r="I411" s="1453"/>
      <c r="J411" s="1453"/>
      <c r="K411" s="1453"/>
      <c r="L411" s="1453"/>
      <c r="M411" s="1453"/>
      <c r="N411" s="1453"/>
      <c r="O411" s="1453"/>
      <c r="P411" s="1453"/>
      <c r="Q411" s="1453"/>
      <c r="R411" s="1453"/>
      <c r="S411" s="1453"/>
      <c r="T411" s="1453"/>
      <c r="U411" s="1453"/>
      <c r="V411" s="1453"/>
      <c r="W411" s="1453"/>
      <c r="X411" s="1453"/>
      <c r="Y411" s="1453"/>
      <c r="Z411" s="1453"/>
      <c r="AA411" s="1453"/>
      <c r="AB411" s="1453"/>
      <c r="AC411" s="1453"/>
      <c r="AD411" s="1453"/>
      <c r="AE411" s="1453"/>
      <c r="AF411" s="1453"/>
      <c r="AG411" s="1453"/>
      <c r="AH411" s="1453"/>
      <c r="AI411" s="1453"/>
      <c r="AJ411" s="1453"/>
      <c r="AK411" s="1453"/>
      <c r="AL411" s="1453"/>
      <c r="AM411" s="1453"/>
      <c r="AN411" s="1453"/>
      <c r="AO411" s="1453"/>
      <c r="AP411" s="1453"/>
      <c r="AQ411" s="1453"/>
      <c r="AR411" s="1453"/>
      <c r="AS411" s="1453"/>
      <c r="AT411" s="1453"/>
      <c r="AU411" s="1453"/>
      <c r="AV411" s="1453"/>
      <c r="AW411" s="1453"/>
      <c r="AX411" s="1453"/>
    </row>
    <row r="412" spans="3:50" s="1543" customFormat="1" ht="21.9" customHeight="1" x14ac:dyDescent="0.3">
      <c r="C412" s="1453"/>
      <c r="D412" s="1453"/>
      <c r="E412" s="1453"/>
      <c r="F412" s="1453"/>
      <c r="G412" s="1452"/>
      <c r="H412" s="1453"/>
      <c r="I412" s="1453"/>
      <c r="J412" s="1453"/>
      <c r="K412" s="1453"/>
      <c r="L412" s="1453"/>
      <c r="M412" s="1453"/>
      <c r="N412" s="1453"/>
      <c r="O412" s="1453"/>
      <c r="P412" s="1453"/>
      <c r="Q412" s="1453"/>
      <c r="R412" s="1453"/>
      <c r="S412" s="1453"/>
      <c r="T412" s="1453"/>
      <c r="U412" s="1453"/>
      <c r="V412" s="1453"/>
      <c r="W412" s="1453"/>
      <c r="X412" s="1453"/>
      <c r="Y412" s="1453"/>
      <c r="Z412" s="1453"/>
      <c r="AA412" s="1453"/>
      <c r="AB412" s="1453"/>
      <c r="AC412" s="1453"/>
      <c r="AD412" s="1453"/>
      <c r="AE412" s="1453"/>
      <c r="AF412" s="1453"/>
      <c r="AG412" s="1453"/>
      <c r="AH412" s="1453"/>
      <c r="AI412" s="1453"/>
      <c r="AJ412" s="1453"/>
      <c r="AK412" s="1453"/>
      <c r="AL412" s="1453"/>
      <c r="AM412" s="1453"/>
      <c r="AN412" s="1453"/>
      <c r="AO412" s="1453"/>
      <c r="AP412" s="1453"/>
      <c r="AQ412" s="1453"/>
      <c r="AR412" s="1453"/>
      <c r="AS412" s="1453"/>
      <c r="AT412" s="1453"/>
      <c r="AU412" s="1453"/>
      <c r="AV412" s="1453"/>
      <c r="AW412" s="1453"/>
      <c r="AX412" s="1453"/>
    </row>
    <row r="413" spans="3:50" s="1543" customFormat="1" ht="21.9" customHeight="1" x14ac:dyDescent="0.3">
      <c r="C413" s="1453"/>
      <c r="D413" s="1453"/>
      <c r="E413" s="1453"/>
      <c r="F413" s="1453"/>
      <c r="G413" s="1452"/>
      <c r="H413" s="1453"/>
      <c r="I413" s="1453"/>
      <c r="J413" s="1453"/>
      <c r="K413" s="1453"/>
      <c r="L413" s="1453"/>
      <c r="M413" s="1453"/>
      <c r="N413" s="1453"/>
      <c r="O413" s="1453"/>
      <c r="P413" s="1453"/>
      <c r="Q413" s="1453"/>
      <c r="R413" s="1453"/>
      <c r="S413" s="1453"/>
      <c r="T413" s="1453"/>
      <c r="U413" s="1453"/>
      <c r="V413" s="1453"/>
      <c r="W413" s="1453"/>
      <c r="X413" s="1453"/>
      <c r="Y413" s="1453"/>
      <c r="Z413" s="1453"/>
      <c r="AA413" s="1453"/>
      <c r="AB413" s="1453"/>
      <c r="AC413" s="1453"/>
      <c r="AD413" s="1453"/>
      <c r="AE413" s="1453"/>
      <c r="AF413" s="1453"/>
      <c r="AG413" s="1453"/>
      <c r="AH413" s="1453"/>
      <c r="AI413" s="1453"/>
      <c r="AJ413" s="1453"/>
      <c r="AK413" s="1453"/>
      <c r="AL413" s="1453"/>
      <c r="AM413" s="1453"/>
      <c r="AN413" s="1453"/>
      <c r="AO413" s="1453"/>
      <c r="AP413" s="1453"/>
      <c r="AQ413" s="1453"/>
      <c r="AR413" s="1453"/>
      <c r="AS413" s="1453"/>
      <c r="AT413" s="1453"/>
      <c r="AU413" s="1453"/>
      <c r="AV413" s="1453"/>
      <c r="AW413" s="1453"/>
      <c r="AX413" s="1453"/>
    </row>
    <row r="414" spans="3:50" s="1543" customFormat="1" ht="21.9" customHeight="1" x14ac:dyDescent="0.3">
      <c r="C414" s="1453"/>
      <c r="D414" s="1453"/>
      <c r="E414" s="1453"/>
      <c r="F414" s="1453"/>
      <c r="G414" s="1452"/>
      <c r="H414" s="1453"/>
      <c r="I414" s="1453"/>
      <c r="J414" s="1453"/>
      <c r="K414" s="1453"/>
      <c r="L414" s="1453"/>
      <c r="M414" s="1453"/>
      <c r="N414" s="1453"/>
      <c r="O414" s="1453"/>
      <c r="P414" s="1453"/>
      <c r="Q414" s="1453"/>
      <c r="R414" s="1453"/>
      <c r="S414" s="1453"/>
      <c r="T414" s="1453"/>
      <c r="U414" s="1453"/>
      <c r="V414" s="1453"/>
      <c r="W414" s="1453"/>
      <c r="X414" s="1453"/>
      <c r="Y414" s="1453"/>
      <c r="Z414" s="1453"/>
      <c r="AA414" s="1453"/>
      <c r="AB414" s="1453"/>
      <c r="AC414" s="1453"/>
      <c r="AD414" s="1453"/>
      <c r="AE414" s="1453"/>
      <c r="AF414" s="1453"/>
      <c r="AG414" s="1453"/>
      <c r="AH414" s="1453"/>
      <c r="AI414" s="1453"/>
      <c r="AJ414" s="1453"/>
      <c r="AK414" s="1453"/>
      <c r="AL414" s="1453"/>
      <c r="AM414" s="1453"/>
      <c r="AN414" s="1453"/>
      <c r="AO414" s="1453"/>
      <c r="AP414" s="1453"/>
      <c r="AQ414" s="1453"/>
      <c r="AR414" s="1453"/>
      <c r="AS414" s="1453"/>
      <c r="AT414" s="1453"/>
      <c r="AU414" s="1453"/>
      <c r="AV414" s="1453"/>
      <c r="AW414" s="1453"/>
      <c r="AX414" s="1453"/>
    </row>
    <row r="415" spans="3:50" s="1543" customFormat="1" ht="21.9" customHeight="1" x14ac:dyDescent="0.3">
      <c r="C415" s="1453"/>
      <c r="D415" s="1453"/>
      <c r="E415" s="1453"/>
      <c r="F415" s="1453"/>
      <c r="G415" s="1452"/>
      <c r="H415" s="1453"/>
      <c r="I415" s="1453"/>
      <c r="J415" s="1453"/>
      <c r="K415" s="1453"/>
      <c r="L415" s="1453"/>
      <c r="M415" s="1453"/>
      <c r="N415" s="1453"/>
      <c r="O415" s="1453"/>
      <c r="P415" s="1453"/>
      <c r="Q415" s="1453"/>
      <c r="R415" s="1453"/>
      <c r="S415" s="1453"/>
      <c r="T415" s="1453"/>
      <c r="U415" s="1453"/>
      <c r="V415" s="1453"/>
      <c r="W415" s="1453"/>
      <c r="X415" s="1453"/>
      <c r="Y415" s="1453"/>
      <c r="Z415" s="1453"/>
      <c r="AA415" s="1453"/>
      <c r="AB415" s="1453"/>
      <c r="AC415" s="1453"/>
      <c r="AD415" s="1453"/>
      <c r="AE415" s="1453"/>
      <c r="AF415" s="1453"/>
      <c r="AG415" s="1453"/>
      <c r="AH415" s="1453"/>
      <c r="AI415" s="1453"/>
      <c r="AJ415" s="1453"/>
      <c r="AK415" s="1453"/>
      <c r="AL415" s="1453"/>
      <c r="AM415" s="1453"/>
      <c r="AN415" s="1453"/>
      <c r="AO415" s="1453"/>
      <c r="AP415" s="1453"/>
      <c r="AQ415" s="1453"/>
      <c r="AR415" s="1453"/>
      <c r="AS415" s="1453"/>
      <c r="AT415" s="1453"/>
      <c r="AU415" s="1453"/>
      <c r="AV415" s="1453"/>
      <c r="AW415" s="1453"/>
      <c r="AX415" s="1453"/>
    </row>
    <row r="416" spans="3:50" s="1543" customFormat="1" ht="21.9" customHeight="1" x14ac:dyDescent="0.3">
      <c r="C416" s="1453"/>
      <c r="D416" s="1453"/>
      <c r="E416" s="1453"/>
      <c r="F416" s="1453"/>
      <c r="G416" s="1452"/>
      <c r="H416" s="1453"/>
      <c r="I416" s="1453"/>
      <c r="J416" s="1453"/>
      <c r="K416" s="1453"/>
      <c r="L416" s="1453"/>
      <c r="M416" s="1453"/>
      <c r="N416" s="1453"/>
      <c r="O416" s="1453"/>
      <c r="P416" s="1453"/>
      <c r="Q416" s="1453"/>
      <c r="R416" s="1453"/>
      <c r="S416" s="1453"/>
      <c r="T416" s="1453"/>
      <c r="U416" s="1453"/>
      <c r="V416" s="1453"/>
      <c r="W416" s="1453"/>
      <c r="X416" s="1453"/>
      <c r="Y416" s="1453"/>
      <c r="Z416" s="1453"/>
      <c r="AA416" s="1453"/>
      <c r="AB416" s="1453"/>
      <c r="AC416" s="1453"/>
      <c r="AD416" s="1453"/>
      <c r="AE416" s="1453"/>
      <c r="AF416" s="1453"/>
      <c r="AG416" s="1453"/>
      <c r="AH416" s="1453"/>
      <c r="AI416" s="1453"/>
      <c r="AJ416" s="1453"/>
      <c r="AK416" s="1453"/>
      <c r="AL416" s="1453"/>
      <c r="AM416" s="1453"/>
      <c r="AN416" s="1453"/>
      <c r="AO416" s="1453"/>
      <c r="AP416" s="1453"/>
      <c r="AQ416" s="1453"/>
      <c r="AR416" s="1453"/>
      <c r="AS416" s="1453"/>
      <c r="AT416" s="1453"/>
      <c r="AU416" s="1453"/>
      <c r="AV416" s="1453"/>
      <c r="AW416" s="1453"/>
      <c r="AX416" s="1453"/>
    </row>
    <row r="417" spans="3:50" s="1543" customFormat="1" ht="21.9" customHeight="1" x14ac:dyDescent="0.3">
      <c r="C417" s="1453"/>
      <c r="D417" s="1453"/>
      <c r="E417" s="1453"/>
      <c r="F417" s="1453"/>
      <c r="G417" s="1452"/>
      <c r="H417" s="1453"/>
      <c r="I417" s="1453"/>
      <c r="J417" s="1453"/>
      <c r="K417" s="1453"/>
      <c r="L417" s="1453"/>
      <c r="M417" s="1453"/>
      <c r="N417" s="1453"/>
      <c r="O417" s="1453"/>
      <c r="P417" s="1453"/>
      <c r="Q417" s="1453"/>
      <c r="R417" s="1453"/>
      <c r="S417" s="1453"/>
      <c r="T417" s="1453"/>
      <c r="U417" s="1453"/>
      <c r="V417" s="1453"/>
      <c r="W417" s="1453"/>
      <c r="X417" s="1453"/>
      <c r="Y417" s="1453"/>
      <c r="Z417" s="1453"/>
      <c r="AA417" s="1453"/>
      <c r="AB417" s="1453"/>
      <c r="AC417" s="1453"/>
      <c r="AD417" s="1453"/>
      <c r="AE417" s="1453"/>
      <c r="AF417" s="1453"/>
      <c r="AG417" s="1453"/>
      <c r="AH417" s="1453"/>
      <c r="AI417" s="1453"/>
      <c r="AJ417" s="1453"/>
      <c r="AK417" s="1453"/>
      <c r="AL417" s="1453"/>
      <c r="AM417" s="1453"/>
      <c r="AN417" s="1453"/>
      <c r="AO417" s="1453"/>
      <c r="AP417" s="1453"/>
      <c r="AQ417" s="1453"/>
      <c r="AR417" s="1453"/>
      <c r="AS417" s="1453"/>
      <c r="AT417" s="1453"/>
      <c r="AU417" s="1453"/>
      <c r="AV417" s="1453"/>
      <c r="AW417" s="1453"/>
      <c r="AX417" s="1453"/>
    </row>
    <row r="418" spans="3:50" s="1543" customFormat="1" ht="21.9" customHeight="1" x14ac:dyDescent="0.3">
      <c r="C418" s="1453"/>
      <c r="D418" s="1453"/>
      <c r="E418" s="1453"/>
      <c r="F418" s="1453"/>
      <c r="G418" s="1452"/>
      <c r="H418" s="1453"/>
      <c r="I418" s="1453"/>
      <c r="J418" s="1453"/>
      <c r="K418" s="1453"/>
      <c r="L418" s="1453"/>
      <c r="M418" s="1453"/>
      <c r="N418" s="1453"/>
      <c r="O418" s="1453"/>
      <c r="P418" s="1453"/>
      <c r="Q418" s="1453"/>
      <c r="R418" s="1453"/>
      <c r="S418" s="1453"/>
      <c r="T418" s="1453"/>
      <c r="U418" s="1453"/>
      <c r="V418" s="1453"/>
      <c r="W418" s="1453"/>
      <c r="X418" s="1453"/>
      <c r="Y418" s="1453"/>
      <c r="Z418" s="1453"/>
      <c r="AA418" s="1453"/>
      <c r="AB418" s="1453"/>
      <c r="AC418" s="1453"/>
      <c r="AD418" s="1453"/>
      <c r="AE418" s="1453"/>
      <c r="AF418" s="1453"/>
      <c r="AG418" s="1453"/>
      <c r="AH418" s="1453"/>
      <c r="AI418" s="1453"/>
      <c r="AJ418" s="1453"/>
      <c r="AK418" s="1453"/>
      <c r="AL418" s="1453"/>
      <c r="AM418" s="1453"/>
      <c r="AN418" s="1453"/>
      <c r="AO418" s="1453"/>
      <c r="AP418" s="1453"/>
      <c r="AQ418" s="1453"/>
      <c r="AR418" s="1453"/>
      <c r="AS418" s="1453"/>
      <c r="AT418" s="1453"/>
      <c r="AU418" s="1453"/>
      <c r="AV418" s="1453"/>
      <c r="AW418" s="1453"/>
      <c r="AX418" s="1453"/>
    </row>
    <row r="419" spans="3:50" s="1543" customFormat="1" ht="21.9" customHeight="1" x14ac:dyDescent="0.3">
      <c r="C419" s="1453"/>
      <c r="D419" s="1453"/>
      <c r="E419" s="1453"/>
      <c r="F419" s="1453"/>
      <c r="G419" s="1452"/>
      <c r="H419" s="1453"/>
      <c r="I419" s="1453"/>
      <c r="J419" s="1453"/>
      <c r="K419" s="1453"/>
      <c r="L419" s="1453"/>
      <c r="M419" s="1453"/>
      <c r="N419" s="1453"/>
      <c r="O419" s="1453"/>
      <c r="P419" s="1453"/>
      <c r="Q419" s="1453"/>
      <c r="R419" s="1453"/>
      <c r="S419" s="1453"/>
      <c r="T419" s="1453"/>
      <c r="U419" s="1453"/>
      <c r="V419" s="1453"/>
      <c r="W419" s="1453"/>
      <c r="X419" s="1453"/>
      <c r="Y419" s="1453"/>
      <c r="Z419" s="1453"/>
      <c r="AA419" s="1453"/>
      <c r="AB419" s="1453"/>
      <c r="AC419" s="1453"/>
      <c r="AD419" s="1453"/>
      <c r="AE419" s="1453"/>
      <c r="AF419" s="1453"/>
      <c r="AG419" s="1453"/>
      <c r="AH419" s="1453"/>
      <c r="AI419" s="1453"/>
      <c r="AJ419" s="1453"/>
      <c r="AK419" s="1453"/>
      <c r="AL419" s="1453"/>
      <c r="AM419" s="1453"/>
      <c r="AN419" s="1453"/>
      <c r="AO419" s="1453"/>
      <c r="AP419" s="1453"/>
      <c r="AQ419" s="1453"/>
      <c r="AR419" s="1453"/>
      <c r="AS419" s="1453"/>
      <c r="AT419" s="1453"/>
      <c r="AU419" s="1453"/>
      <c r="AV419" s="1453"/>
      <c r="AW419" s="1453"/>
      <c r="AX419" s="1453"/>
    </row>
    <row r="420" spans="3:50" s="1543" customFormat="1" ht="21.9" customHeight="1" x14ac:dyDescent="0.3">
      <c r="C420" s="1453"/>
      <c r="D420" s="1453"/>
      <c r="E420" s="1453"/>
      <c r="F420" s="1453"/>
      <c r="G420" s="1452"/>
      <c r="H420" s="1453"/>
      <c r="I420" s="1453"/>
      <c r="J420" s="1453"/>
      <c r="K420" s="1453"/>
      <c r="L420" s="1453"/>
      <c r="M420" s="1453"/>
      <c r="N420" s="1453"/>
      <c r="O420" s="1453"/>
      <c r="P420" s="1453"/>
      <c r="Q420" s="1453"/>
      <c r="R420" s="1453"/>
      <c r="S420" s="1453"/>
      <c r="T420" s="1453"/>
      <c r="U420" s="1453"/>
      <c r="V420" s="1453"/>
      <c r="W420" s="1453"/>
      <c r="X420" s="1453"/>
      <c r="Y420" s="1453"/>
      <c r="Z420" s="1453"/>
      <c r="AA420" s="1453"/>
      <c r="AB420" s="1453"/>
      <c r="AC420" s="1453"/>
      <c r="AD420" s="1453"/>
      <c r="AE420" s="1453"/>
      <c r="AF420" s="1453"/>
      <c r="AG420" s="1453"/>
      <c r="AH420" s="1453"/>
      <c r="AI420" s="1453"/>
      <c r="AJ420" s="1453"/>
      <c r="AK420" s="1453"/>
      <c r="AL420" s="1453"/>
      <c r="AM420" s="1453"/>
      <c r="AN420" s="1453"/>
      <c r="AO420" s="1453"/>
      <c r="AP420" s="1453"/>
      <c r="AQ420" s="1453"/>
      <c r="AR420" s="1453"/>
      <c r="AS420" s="1453"/>
      <c r="AT420" s="1453"/>
      <c r="AU420" s="1453"/>
      <c r="AV420" s="1453"/>
      <c r="AW420" s="1453"/>
      <c r="AX420" s="1453"/>
    </row>
    <row r="421" spans="3:50" s="1543" customFormat="1" ht="21.9" customHeight="1" x14ac:dyDescent="0.3">
      <c r="C421" s="1453"/>
      <c r="D421" s="1453"/>
      <c r="E421" s="1453"/>
      <c r="F421" s="1453"/>
      <c r="G421" s="1452"/>
      <c r="H421" s="1453"/>
      <c r="I421" s="1453"/>
      <c r="J421" s="1453"/>
      <c r="K421" s="1453"/>
      <c r="L421" s="1453"/>
      <c r="M421" s="1453"/>
      <c r="N421" s="1453"/>
      <c r="O421" s="1453"/>
      <c r="P421" s="1453"/>
      <c r="Q421" s="1453"/>
      <c r="R421" s="1453"/>
      <c r="S421" s="1453"/>
      <c r="T421" s="1453"/>
      <c r="U421" s="1453"/>
      <c r="V421" s="1453"/>
      <c r="W421" s="1453"/>
      <c r="X421" s="1453"/>
      <c r="Y421" s="1453"/>
      <c r="Z421" s="1453"/>
      <c r="AA421" s="1453"/>
      <c r="AB421" s="1453"/>
      <c r="AC421" s="1453"/>
      <c r="AD421" s="1453"/>
      <c r="AE421" s="1453"/>
      <c r="AF421" s="1453"/>
      <c r="AG421" s="1453"/>
      <c r="AH421" s="1453"/>
      <c r="AI421" s="1453"/>
      <c r="AJ421" s="1453"/>
      <c r="AK421" s="1453"/>
      <c r="AL421" s="1453"/>
      <c r="AM421" s="1453"/>
      <c r="AN421" s="1453"/>
      <c r="AO421" s="1453"/>
      <c r="AP421" s="1453"/>
      <c r="AQ421" s="1453"/>
      <c r="AR421" s="1453"/>
      <c r="AS421" s="1453"/>
      <c r="AT421" s="1453"/>
      <c r="AU421" s="1453"/>
      <c r="AV421" s="1453"/>
      <c r="AW421" s="1453"/>
      <c r="AX421" s="1453"/>
    </row>
    <row r="422" spans="3:50" s="1543" customFormat="1" ht="21.9" customHeight="1" x14ac:dyDescent="0.3">
      <c r="C422" s="1453"/>
      <c r="D422" s="1453"/>
      <c r="E422" s="1453"/>
      <c r="F422" s="1453"/>
      <c r="G422" s="1452"/>
      <c r="H422" s="1453"/>
      <c r="I422" s="1453"/>
      <c r="J422" s="1453"/>
      <c r="K422" s="1453"/>
      <c r="L422" s="1453"/>
      <c r="M422" s="1453"/>
      <c r="N422" s="1453"/>
      <c r="O422" s="1453"/>
      <c r="P422" s="1453"/>
      <c r="Q422" s="1453"/>
      <c r="R422" s="1453"/>
      <c r="S422" s="1453"/>
      <c r="T422" s="1453"/>
      <c r="U422" s="1453"/>
      <c r="V422" s="1453"/>
      <c r="W422" s="1453"/>
      <c r="X422" s="1453"/>
      <c r="Y422" s="1453"/>
      <c r="Z422" s="1453"/>
      <c r="AA422" s="1453"/>
      <c r="AB422" s="1453"/>
      <c r="AC422" s="1453"/>
      <c r="AD422" s="1453"/>
      <c r="AE422" s="1453"/>
      <c r="AF422" s="1453"/>
      <c r="AG422" s="1453"/>
      <c r="AH422" s="1453"/>
      <c r="AI422" s="1453"/>
      <c r="AJ422" s="1453"/>
      <c r="AK422" s="1453"/>
      <c r="AL422" s="1453"/>
      <c r="AM422" s="1453"/>
      <c r="AN422" s="1453"/>
      <c r="AO422" s="1453"/>
      <c r="AP422" s="1453"/>
      <c r="AQ422" s="1453"/>
      <c r="AR422" s="1453"/>
      <c r="AS422" s="1453"/>
      <c r="AT422" s="1453"/>
      <c r="AU422" s="1453"/>
      <c r="AV422" s="1453"/>
      <c r="AW422" s="1453"/>
      <c r="AX422" s="1453"/>
    </row>
    <row r="423" spans="3:50" s="1543" customFormat="1" ht="21.9" customHeight="1" x14ac:dyDescent="0.3">
      <c r="C423" s="1453"/>
      <c r="D423" s="1453"/>
      <c r="E423" s="1453"/>
      <c r="F423" s="1453"/>
      <c r="G423" s="1452"/>
      <c r="H423" s="1453"/>
      <c r="I423" s="1453"/>
      <c r="J423" s="1453"/>
      <c r="K423" s="1453"/>
      <c r="L423" s="1453"/>
      <c r="M423" s="1453"/>
      <c r="N423" s="1453"/>
      <c r="O423" s="1453"/>
      <c r="P423" s="1453"/>
      <c r="Q423" s="1453"/>
      <c r="R423" s="1453"/>
      <c r="S423" s="1453"/>
      <c r="T423" s="1453"/>
      <c r="U423" s="1453"/>
      <c r="V423" s="1453"/>
      <c r="W423" s="1453"/>
      <c r="X423" s="1453"/>
      <c r="Y423" s="1453"/>
      <c r="Z423" s="1453"/>
      <c r="AA423" s="1453"/>
      <c r="AB423" s="1453"/>
      <c r="AC423" s="1453"/>
      <c r="AD423" s="1453"/>
      <c r="AE423" s="1453"/>
      <c r="AF423" s="1453"/>
      <c r="AG423" s="1453"/>
      <c r="AH423" s="1453"/>
      <c r="AI423" s="1453"/>
      <c r="AJ423" s="1453"/>
      <c r="AK423" s="1453"/>
      <c r="AL423" s="1453"/>
      <c r="AM423" s="1453"/>
      <c r="AN423" s="1453"/>
      <c r="AO423" s="1453"/>
      <c r="AP423" s="1453"/>
      <c r="AQ423" s="1453"/>
      <c r="AR423" s="1453"/>
      <c r="AS423" s="1453"/>
      <c r="AT423" s="1453"/>
      <c r="AU423" s="1453"/>
      <c r="AV423" s="1453"/>
      <c r="AW423" s="1453"/>
      <c r="AX423" s="1453"/>
    </row>
    <row r="424" spans="3:50" s="1543" customFormat="1" ht="21.9" customHeight="1" x14ac:dyDescent="0.3">
      <c r="C424" s="1453"/>
      <c r="D424" s="1453"/>
      <c r="E424" s="1453"/>
      <c r="F424" s="1453"/>
      <c r="G424" s="1452"/>
      <c r="H424" s="1453"/>
      <c r="I424" s="1453"/>
      <c r="J424" s="1453"/>
      <c r="K424" s="1453"/>
      <c r="L424" s="1453"/>
      <c r="M424" s="1453"/>
      <c r="N424" s="1453"/>
      <c r="O424" s="1453"/>
      <c r="P424" s="1453"/>
      <c r="Q424" s="1453"/>
      <c r="R424" s="1453"/>
      <c r="S424" s="1453"/>
      <c r="T424" s="1453"/>
      <c r="U424" s="1453"/>
      <c r="V424" s="1453"/>
      <c r="W424" s="1453"/>
      <c r="X424" s="1453"/>
      <c r="Y424" s="1453"/>
      <c r="Z424" s="1453"/>
      <c r="AA424" s="1453"/>
      <c r="AB424" s="1453"/>
      <c r="AC424" s="1453"/>
      <c r="AD424" s="1453"/>
      <c r="AE424" s="1453"/>
      <c r="AF424" s="1453"/>
      <c r="AG424" s="1453"/>
      <c r="AH424" s="1453"/>
      <c r="AI424" s="1453"/>
      <c r="AJ424" s="1453"/>
      <c r="AK424" s="1453"/>
      <c r="AL424" s="1453"/>
      <c r="AM424" s="1453"/>
      <c r="AN424" s="1453"/>
      <c r="AO424" s="1453"/>
      <c r="AP424" s="1453"/>
      <c r="AQ424" s="1453"/>
      <c r="AR424" s="1453"/>
      <c r="AS424" s="1453"/>
      <c r="AT424" s="1453"/>
      <c r="AU424" s="1453"/>
      <c r="AV424" s="1453"/>
      <c r="AW424" s="1453"/>
      <c r="AX424" s="1453"/>
    </row>
    <row r="425" spans="3:50" s="1543" customFormat="1" ht="21.9" customHeight="1" x14ac:dyDescent="0.3">
      <c r="C425" s="1453"/>
      <c r="D425" s="1453"/>
      <c r="E425" s="1453"/>
      <c r="F425" s="1453"/>
      <c r="G425" s="1452"/>
      <c r="H425" s="1453"/>
      <c r="I425" s="1453"/>
      <c r="J425" s="1453"/>
      <c r="K425" s="1453"/>
      <c r="L425" s="1453"/>
      <c r="M425" s="1453"/>
      <c r="N425" s="1453"/>
      <c r="O425" s="1453"/>
      <c r="P425" s="1453"/>
      <c r="Q425" s="1453"/>
      <c r="R425" s="1453"/>
      <c r="S425" s="1453"/>
      <c r="T425" s="1453"/>
      <c r="U425" s="1453"/>
      <c r="V425" s="1453"/>
      <c r="W425" s="1453"/>
      <c r="X425" s="1453"/>
      <c r="Y425" s="1453"/>
      <c r="Z425" s="1453"/>
      <c r="AA425" s="1453"/>
      <c r="AB425" s="1453"/>
      <c r="AC425" s="1453"/>
      <c r="AD425" s="1453"/>
      <c r="AE425" s="1453"/>
      <c r="AF425" s="1453"/>
      <c r="AG425" s="1453"/>
      <c r="AH425" s="1453"/>
      <c r="AI425" s="1453"/>
      <c r="AJ425" s="1453"/>
      <c r="AK425" s="1453"/>
      <c r="AL425" s="1453"/>
      <c r="AM425" s="1453"/>
      <c r="AN425" s="1453"/>
      <c r="AO425" s="1453"/>
      <c r="AP425" s="1453"/>
      <c r="AQ425" s="1453"/>
      <c r="AR425" s="1453"/>
      <c r="AS425" s="1453"/>
      <c r="AT425" s="1453"/>
      <c r="AU425" s="1453"/>
      <c r="AV425" s="1453"/>
      <c r="AW425" s="1453"/>
      <c r="AX425" s="1453"/>
    </row>
    <row r="426" spans="3:50" s="1543" customFormat="1" ht="21.9" customHeight="1" x14ac:dyDescent="0.3">
      <c r="C426" s="1453"/>
      <c r="D426" s="1453"/>
      <c r="E426" s="1453"/>
      <c r="F426" s="1453"/>
      <c r="G426" s="1452"/>
      <c r="H426" s="1453"/>
      <c r="I426" s="1453"/>
      <c r="J426" s="1453"/>
      <c r="K426" s="1453"/>
      <c r="L426" s="1453"/>
      <c r="M426" s="1453"/>
      <c r="N426" s="1453"/>
      <c r="O426" s="1453"/>
      <c r="P426" s="1453"/>
      <c r="Q426" s="1453"/>
      <c r="R426" s="1453"/>
      <c r="S426" s="1453"/>
      <c r="T426" s="1453"/>
      <c r="U426" s="1453"/>
      <c r="V426" s="1453"/>
      <c r="W426" s="1453"/>
      <c r="X426" s="1453"/>
      <c r="Y426" s="1453"/>
      <c r="Z426" s="1453"/>
      <c r="AA426" s="1453"/>
      <c r="AB426" s="1453"/>
      <c r="AC426" s="1453"/>
      <c r="AD426" s="1453"/>
      <c r="AE426" s="1453"/>
      <c r="AF426" s="1453"/>
      <c r="AG426" s="1453"/>
      <c r="AH426" s="1453"/>
      <c r="AI426" s="1453"/>
      <c r="AJ426" s="1453"/>
      <c r="AK426" s="1453"/>
      <c r="AL426" s="1453"/>
      <c r="AM426" s="1453"/>
      <c r="AN426" s="1453"/>
      <c r="AO426" s="1453"/>
      <c r="AP426" s="1453"/>
      <c r="AQ426" s="1453"/>
      <c r="AR426" s="1453"/>
      <c r="AS426" s="1453"/>
      <c r="AT426" s="1453"/>
      <c r="AU426" s="1453"/>
      <c r="AV426" s="1453"/>
      <c r="AW426" s="1453"/>
      <c r="AX426" s="1453"/>
    </row>
    <row r="427" spans="3:50" s="1543" customFormat="1" ht="21.9" customHeight="1" x14ac:dyDescent="0.3">
      <c r="C427" s="1453"/>
      <c r="D427" s="1453"/>
      <c r="E427" s="1453"/>
      <c r="F427" s="1453"/>
      <c r="G427" s="1452"/>
      <c r="H427" s="1453"/>
      <c r="I427" s="1453"/>
      <c r="J427" s="1453"/>
      <c r="K427" s="1453"/>
      <c r="L427" s="1453"/>
      <c r="M427" s="1453"/>
      <c r="N427" s="1453"/>
      <c r="O427" s="1453"/>
      <c r="P427" s="1453"/>
      <c r="Q427" s="1453"/>
      <c r="R427" s="1453"/>
      <c r="S427" s="1453"/>
      <c r="T427" s="1453"/>
      <c r="U427" s="1453"/>
      <c r="V427" s="1453"/>
      <c r="W427" s="1453"/>
      <c r="X427" s="1453"/>
      <c r="Y427" s="1453"/>
      <c r="Z427" s="1453"/>
      <c r="AA427" s="1453"/>
      <c r="AB427" s="1453"/>
      <c r="AC427" s="1453"/>
      <c r="AD427" s="1453"/>
      <c r="AE427" s="1453"/>
      <c r="AF427" s="1453"/>
      <c r="AG427" s="1453"/>
      <c r="AH427" s="1453"/>
      <c r="AI427" s="1453"/>
      <c r="AJ427" s="1453"/>
      <c r="AK427" s="1453"/>
      <c r="AL427" s="1453"/>
      <c r="AM427" s="1453"/>
      <c r="AN427" s="1453"/>
      <c r="AO427" s="1453"/>
      <c r="AP427" s="1453"/>
      <c r="AQ427" s="1453"/>
      <c r="AR427" s="1453"/>
      <c r="AS427" s="1453"/>
      <c r="AT427" s="1453"/>
      <c r="AU427" s="1453"/>
      <c r="AV427" s="1453"/>
      <c r="AW427" s="1453"/>
      <c r="AX427" s="1453"/>
    </row>
    <row r="428" spans="3:50" s="1543" customFormat="1" ht="21.9" customHeight="1" x14ac:dyDescent="0.3">
      <c r="C428" s="1453"/>
      <c r="D428" s="1453"/>
      <c r="E428" s="1453"/>
      <c r="F428" s="1453"/>
      <c r="G428" s="1452"/>
      <c r="H428" s="1453"/>
      <c r="I428" s="1453"/>
      <c r="J428" s="1453"/>
      <c r="K428" s="1453"/>
      <c r="L428" s="1453"/>
      <c r="M428" s="1453"/>
      <c r="N428" s="1453"/>
      <c r="O428" s="1453"/>
      <c r="P428" s="1453"/>
      <c r="Q428" s="1453"/>
      <c r="R428" s="1453"/>
      <c r="S428" s="1453"/>
      <c r="T428" s="1453"/>
      <c r="U428" s="1453"/>
      <c r="V428" s="1453"/>
      <c r="W428" s="1453"/>
      <c r="X428" s="1453"/>
      <c r="Y428" s="1453"/>
      <c r="Z428" s="1453"/>
      <c r="AA428" s="1453"/>
      <c r="AB428" s="1453"/>
      <c r="AC428" s="1453"/>
      <c r="AD428" s="1453"/>
      <c r="AE428" s="1453"/>
      <c r="AF428" s="1453"/>
      <c r="AG428" s="1453"/>
      <c r="AH428" s="1453"/>
      <c r="AI428" s="1453"/>
      <c r="AJ428" s="1453"/>
      <c r="AK428" s="1453"/>
      <c r="AL428" s="1453"/>
      <c r="AM428" s="1453"/>
      <c r="AN428" s="1453"/>
      <c r="AO428" s="1453"/>
      <c r="AP428" s="1453"/>
      <c r="AQ428" s="1453"/>
      <c r="AR428" s="1453"/>
      <c r="AS428" s="1453"/>
      <c r="AT428" s="1453"/>
      <c r="AU428" s="1453"/>
      <c r="AV428" s="1453"/>
      <c r="AW428" s="1453"/>
      <c r="AX428" s="1453"/>
    </row>
    <row r="429" spans="3:50" s="1543" customFormat="1" ht="21.9" customHeight="1" x14ac:dyDescent="0.3">
      <c r="C429" s="1453"/>
      <c r="D429" s="1453"/>
      <c r="E429" s="1453"/>
      <c r="F429" s="1453"/>
      <c r="G429" s="1452"/>
      <c r="H429" s="1453"/>
      <c r="I429" s="1453"/>
      <c r="J429" s="1453"/>
      <c r="K429" s="1453"/>
      <c r="L429" s="1453"/>
      <c r="M429" s="1453"/>
      <c r="N429" s="1453"/>
      <c r="O429" s="1453"/>
      <c r="P429" s="1453"/>
      <c r="Q429" s="1453"/>
      <c r="R429" s="1453"/>
      <c r="S429" s="1453"/>
      <c r="T429" s="1453"/>
      <c r="U429" s="1453"/>
      <c r="V429" s="1453"/>
      <c r="W429" s="1453"/>
      <c r="X429" s="1453"/>
      <c r="Y429" s="1453"/>
      <c r="Z429" s="1453"/>
      <c r="AA429" s="1453"/>
      <c r="AB429" s="1453"/>
      <c r="AC429" s="1453"/>
      <c r="AD429" s="1453"/>
      <c r="AE429" s="1453"/>
      <c r="AF429" s="1453"/>
      <c r="AG429" s="1453"/>
      <c r="AH429" s="1453"/>
      <c r="AI429" s="1453"/>
      <c r="AJ429" s="1453"/>
      <c r="AK429" s="1453"/>
      <c r="AL429" s="1453"/>
      <c r="AM429" s="1453"/>
      <c r="AN429" s="1453"/>
      <c r="AO429" s="1453"/>
      <c r="AP429" s="1453"/>
      <c r="AQ429" s="1453"/>
      <c r="AR429" s="1453"/>
      <c r="AS429" s="1453"/>
      <c r="AT429" s="1453"/>
      <c r="AU429" s="1453"/>
      <c r="AV429" s="1453"/>
      <c r="AW429" s="1453"/>
      <c r="AX429" s="1453"/>
    </row>
    <row r="430" spans="3:50" s="1543" customFormat="1" ht="21.9" customHeight="1" x14ac:dyDescent="0.3">
      <c r="C430" s="1453"/>
      <c r="D430" s="1453"/>
      <c r="E430" s="1453"/>
      <c r="F430" s="1453"/>
      <c r="G430" s="1452"/>
      <c r="H430" s="1453"/>
      <c r="I430" s="1453"/>
      <c r="J430" s="1453"/>
      <c r="K430" s="1453"/>
      <c r="L430" s="1453"/>
      <c r="M430" s="1453"/>
      <c r="N430" s="1453"/>
      <c r="O430" s="1453"/>
      <c r="P430" s="1453"/>
      <c r="Q430" s="1453"/>
      <c r="R430" s="1453"/>
      <c r="S430" s="1453"/>
      <c r="T430" s="1453"/>
      <c r="U430" s="1453"/>
      <c r="V430" s="1453"/>
      <c r="W430" s="1453"/>
      <c r="X430" s="1453"/>
      <c r="Y430" s="1453"/>
      <c r="Z430" s="1453"/>
      <c r="AA430" s="1453"/>
      <c r="AB430" s="1453"/>
      <c r="AC430" s="1453"/>
      <c r="AD430" s="1453"/>
      <c r="AE430" s="1453"/>
      <c r="AF430" s="1453"/>
      <c r="AG430" s="1453"/>
      <c r="AH430" s="1453"/>
      <c r="AI430" s="1453"/>
      <c r="AJ430" s="1453"/>
      <c r="AK430" s="1453"/>
      <c r="AL430" s="1453"/>
      <c r="AM430" s="1453"/>
      <c r="AN430" s="1453"/>
      <c r="AO430" s="1453"/>
      <c r="AP430" s="1453"/>
      <c r="AQ430" s="1453"/>
      <c r="AR430" s="1453"/>
      <c r="AS430" s="1453"/>
      <c r="AT430" s="1453"/>
      <c r="AU430" s="1453"/>
      <c r="AV430" s="1453"/>
      <c r="AW430" s="1453"/>
      <c r="AX430" s="1453"/>
    </row>
    <row r="431" spans="3:50" s="1543" customFormat="1" ht="21.9" customHeight="1" x14ac:dyDescent="0.3">
      <c r="C431" s="1453"/>
      <c r="D431" s="1453"/>
      <c r="E431" s="1453"/>
      <c r="F431" s="1453"/>
      <c r="G431" s="1452"/>
      <c r="H431" s="1453"/>
      <c r="I431" s="1453"/>
      <c r="J431" s="1453"/>
      <c r="K431" s="1453"/>
      <c r="L431" s="1453"/>
      <c r="M431" s="1453"/>
      <c r="N431" s="1453"/>
      <c r="O431" s="1453"/>
      <c r="P431" s="1453"/>
      <c r="Q431" s="1453"/>
      <c r="R431" s="1453"/>
      <c r="S431" s="1453"/>
      <c r="T431" s="1453"/>
      <c r="U431" s="1453"/>
      <c r="V431" s="1453"/>
      <c r="W431" s="1453"/>
      <c r="X431" s="1453"/>
      <c r="Y431" s="1453"/>
      <c r="Z431" s="1453"/>
      <c r="AA431" s="1453"/>
      <c r="AB431" s="1453"/>
      <c r="AC431" s="1453"/>
      <c r="AD431" s="1453"/>
      <c r="AE431" s="1453"/>
      <c r="AF431" s="1453"/>
      <c r="AG431" s="1453"/>
      <c r="AH431" s="1453"/>
      <c r="AI431" s="1453"/>
      <c r="AJ431" s="1453"/>
      <c r="AK431" s="1453"/>
      <c r="AL431" s="1453"/>
      <c r="AM431" s="1453"/>
      <c r="AN431" s="1453"/>
      <c r="AO431" s="1453"/>
      <c r="AP431" s="1453"/>
      <c r="AQ431" s="1453"/>
      <c r="AR431" s="1453"/>
      <c r="AS431" s="1453"/>
      <c r="AT431" s="1453"/>
      <c r="AU431" s="1453"/>
      <c r="AV431" s="1453"/>
      <c r="AW431" s="1453"/>
      <c r="AX431" s="1453"/>
    </row>
    <row r="432" spans="3:50" s="1543" customFormat="1" ht="21.9" customHeight="1" x14ac:dyDescent="0.3">
      <c r="C432" s="1453"/>
      <c r="D432" s="1453"/>
      <c r="E432" s="1453"/>
      <c r="F432" s="1453"/>
      <c r="G432" s="1452"/>
      <c r="H432" s="1453"/>
      <c r="I432" s="1453"/>
      <c r="J432" s="1453"/>
      <c r="K432" s="1453"/>
      <c r="L432" s="1453"/>
      <c r="M432" s="1453"/>
      <c r="N432" s="1453"/>
      <c r="O432" s="1453"/>
      <c r="P432" s="1453"/>
      <c r="Q432" s="1453"/>
      <c r="R432" s="1453"/>
      <c r="S432" s="1453"/>
      <c r="T432" s="1453"/>
      <c r="U432" s="1453"/>
      <c r="V432" s="1453"/>
      <c r="W432" s="1453"/>
      <c r="X432" s="1453"/>
      <c r="Y432" s="1453"/>
      <c r="Z432" s="1453"/>
      <c r="AA432" s="1453"/>
      <c r="AB432" s="1453"/>
      <c r="AC432" s="1453"/>
      <c r="AD432" s="1453"/>
      <c r="AE432" s="1453"/>
      <c r="AF432" s="1453"/>
      <c r="AG432" s="1453"/>
      <c r="AH432" s="1453"/>
      <c r="AI432" s="1453"/>
      <c r="AJ432" s="1453"/>
      <c r="AK432" s="1453"/>
      <c r="AL432" s="1453"/>
      <c r="AM432" s="1453"/>
      <c r="AN432" s="1453"/>
      <c r="AO432" s="1453"/>
      <c r="AP432" s="1453"/>
      <c r="AQ432" s="1453"/>
      <c r="AR432" s="1453"/>
      <c r="AS432" s="1453"/>
      <c r="AT432" s="1453"/>
      <c r="AU432" s="1453"/>
      <c r="AV432" s="1453"/>
      <c r="AW432" s="1453"/>
      <c r="AX432" s="1453"/>
    </row>
    <row r="433" spans="3:50" s="1543" customFormat="1" ht="21.9" customHeight="1" x14ac:dyDescent="0.3">
      <c r="C433" s="1453"/>
      <c r="D433" s="1453"/>
      <c r="E433" s="1453"/>
      <c r="F433" s="1453"/>
      <c r="G433" s="1452"/>
      <c r="H433" s="1453"/>
      <c r="I433" s="1453"/>
      <c r="J433" s="1453"/>
      <c r="K433" s="1453"/>
      <c r="L433" s="1453"/>
      <c r="M433" s="1453"/>
      <c r="N433" s="1453"/>
      <c r="O433" s="1453"/>
      <c r="P433" s="1453"/>
      <c r="Q433" s="1453"/>
      <c r="R433" s="1453"/>
      <c r="S433" s="1453"/>
      <c r="T433" s="1453"/>
      <c r="U433" s="1453"/>
      <c r="V433" s="1453"/>
      <c r="W433" s="1453"/>
      <c r="X433" s="1453"/>
      <c r="Y433" s="1453"/>
      <c r="Z433" s="1453"/>
      <c r="AA433" s="1453"/>
      <c r="AB433" s="1453"/>
      <c r="AC433" s="1453"/>
      <c r="AD433" s="1453"/>
      <c r="AE433" s="1453"/>
      <c r="AF433" s="1453"/>
      <c r="AG433" s="1453"/>
      <c r="AH433" s="1453"/>
      <c r="AI433" s="1453"/>
      <c r="AJ433" s="1453"/>
      <c r="AK433" s="1453"/>
      <c r="AL433" s="1453"/>
      <c r="AM433" s="1453"/>
      <c r="AN433" s="1453"/>
      <c r="AO433" s="1453"/>
      <c r="AP433" s="1453"/>
      <c r="AQ433" s="1453"/>
      <c r="AR433" s="1453"/>
      <c r="AS433" s="1453"/>
      <c r="AT433" s="1453"/>
      <c r="AU433" s="1453"/>
      <c r="AV433" s="1453"/>
      <c r="AW433" s="1453"/>
      <c r="AX433" s="1453"/>
    </row>
    <row r="434" spans="3:50" s="1543" customFormat="1" ht="21.9" customHeight="1" x14ac:dyDescent="0.3">
      <c r="C434" s="1453"/>
      <c r="D434" s="1453"/>
      <c r="E434" s="1453"/>
      <c r="F434" s="1453"/>
      <c r="G434" s="1452"/>
      <c r="H434" s="1453"/>
      <c r="I434" s="1453"/>
      <c r="J434" s="1453"/>
      <c r="K434" s="1453"/>
      <c r="L434" s="1453"/>
      <c r="M434" s="1453"/>
      <c r="N434" s="1453"/>
      <c r="O434" s="1453"/>
      <c r="P434" s="1453"/>
      <c r="Q434" s="1453"/>
      <c r="R434" s="1453"/>
      <c r="S434" s="1453"/>
      <c r="T434" s="1453"/>
      <c r="U434" s="1453"/>
      <c r="V434" s="1453"/>
      <c r="W434" s="1453"/>
      <c r="X434" s="1453"/>
      <c r="Y434" s="1453"/>
      <c r="Z434" s="1453"/>
      <c r="AA434" s="1453"/>
      <c r="AB434" s="1453"/>
      <c r="AC434" s="1453"/>
      <c r="AD434" s="1453"/>
      <c r="AE434" s="1453"/>
      <c r="AF434" s="1453"/>
      <c r="AG434" s="1453"/>
      <c r="AH434" s="1453"/>
      <c r="AI434" s="1453"/>
      <c r="AJ434" s="1453"/>
      <c r="AK434" s="1453"/>
      <c r="AL434" s="1453"/>
      <c r="AM434" s="1453"/>
      <c r="AN434" s="1453"/>
      <c r="AO434" s="1453"/>
      <c r="AP434" s="1453"/>
      <c r="AQ434" s="1453"/>
      <c r="AR434" s="1453"/>
      <c r="AS434" s="1453"/>
      <c r="AT434" s="1453"/>
      <c r="AU434" s="1453"/>
      <c r="AV434" s="1453"/>
      <c r="AW434" s="1453"/>
      <c r="AX434" s="1453"/>
    </row>
    <row r="435" spans="3:50" s="1543" customFormat="1" ht="21.9" customHeight="1" x14ac:dyDescent="0.3">
      <c r="C435" s="1453"/>
      <c r="D435" s="1453"/>
      <c r="E435" s="1453"/>
      <c r="F435" s="1453"/>
      <c r="G435" s="1452"/>
      <c r="H435" s="1453"/>
      <c r="I435" s="1453"/>
      <c r="J435" s="1453"/>
      <c r="K435" s="1453"/>
      <c r="L435" s="1453"/>
      <c r="M435" s="1453"/>
      <c r="N435" s="1453"/>
      <c r="O435" s="1453"/>
      <c r="P435" s="1453"/>
      <c r="Q435" s="1453"/>
      <c r="R435" s="1453"/>
      <c r="S435" s="1453"/>
      <c r="T435" s="1453"/>
      <c r="U435" s="1453"/>
      <c r="V435" s="1453"/>
      <c r="W435" s="1453"/>
      <c r="X435" s="1453"/>
      <c r="Y435" s="1453"/>
      <c r="Z435" s="1453"/>
      <c r="AA435" s="1453"/>
      <c r="AB435" s="1453"/>
      <c r="AC435" s="1453"/>
      <c r="AD435" s="1453"/>
      <c r="AE435" s="1453"/>
      <c r="AF435" s="1453"/>
      <c r="AG435" s="1453"/>
      <c r="AH435" s="1453"/>
      <c r="AI435" s="1453"/>
      <c r="AJ435" s="1453"/>
      <c r="AK435" s="1453"/>
      <c r="AL435" s="1453"/>
      <c r="AM435" s="1453"/>
      <c r="AN435" s="1453"/>
      <c r="AO435" s="1453"/>
      <c r="AP435" s="1453"/>
      <c r="AQ435" s="1453"/>
      <c r="AR435" s="1453"/>
      <c r="AS435" s="1453"/>
      <c r="AT435" s="1453"/>
      <c r="AU435" s="1453"/>
      <c r="AV435" s="1453"/>
      <c r="AW435" s="1453"/>
      <c r="AX435" s="1453"/>
    </row>
    <row r="436" spans="3:50" s="1543" customFormat="1" ht="21.9" customHeight="1" x14ac:dyDescent="0.3">
      <c r="C436" s="1453"/>
      <c r="D436" s="1453"/>
      <c r="E436" s="1453"/>
      <c r="F436" s="1453"/>
      <c r="G436" s="1452"/>
      <c r="H436" s="1453"/>
      <c r="I436" s="1453"/>
      <c r="J436" s="1453"/>
      <c r="K436" s="1453"/>
      <c r="L436" s="1453"/>
      <c r="M436" s="1453"/>
      <c r="N436" s="1453"/>
      <c r="O436" s="1453"/>
      <c r="P436" s="1453"/>
      <c r="Q436" s="1453"/>
      <c r="R436" s="1453"/>
      <c r="S436" s="1453"/>
      <c r="T436" s="1453"/>
      <c r="U436" s="1453"/>
      <c r="V436" s="1453"/>
      <c r="W436" s="1453"/>
      <c r="X436" s="1453"/>
      <c r="Y436" s="1453"/>
      <c r="Z436" s="1453"/>
      <c r="AA436" s="1453"/>
      <c r="AB436" s="1453"/>
      <c r="AC436" s="1453"/>
      <c r="AD436" s="1453"/>
      <c r="AE436" s="1453"/>
      <c r="AF436" s="1453"/>
      <c r="AG436" s="1453"/>
      <c r="AH436" s="1453"/>
      <c r="AI436" s="1453"/>
      <c r="AJ436" s="1453"/>
      <c r="AK436" s="1453"/>
      <c r="AL436" s="1453"/>
      <c r="AM436" s="1453"/>
      <c r="AN436" s="1453"/>
      <c r="AO436" s="1453"/>
      <c r="AP436" s="1453"/>
      <c r="AQ436" s="1453"/>
      <c r="AR436" s="1453"/>
      <c r="AS436" s="1453"/>
      <c r="AT436" s="1453"/>
      <c r="AU436" s="1453"/>
      <c r="AV436" s="1453"/>
      <c r="AW436" s="1453"/>
      <c r="AX436" s="1453"/>
    </row>
    <row r="437" spans="3:50" s="1543" customFormat="1" ht="21.9" customHeight="1" x14ac:dyDescent="0.3">
      <c r="C437" s="1453"/>
      <c r="D437" s="1453"/>
      <c r="E437" s="1453"/>
      <c r="F437" s="1453"/>
      <c r="G437" s="1452"/>
      <c r="H437" s="1453"/>
      <c r="I437" s="1453"/>
      <c r="J437" s="1453"/>
      <c r="K437" s="1453"/>
      <c r="L437" s="1453"/>
      <c r="M437" s="1453"/>
      <c r="N437" s="1453"/>
      <c r="O437" s="1453"/>
      <c r="P437" s="1453"/>
      <c r="Q437" s="1453"/>
      <c r="R437" s="1453"/>
      <c r="S437" s="1453"/>
      <c r="T437" s="1453"/>
      <c r="U437" s="1453"/>
      <c r="V437" s="1453"/>
      <c r="W437" s="1453"/>
      <c r="X437" s="1453"/>
      <c r="Y437" s="1453"/>
      <c r="Z437" s="1453"/>
      <c r="AA437" s="1453"/>
      <c r="AB437" s="1453"/>
      <c r="AC437" s="1453"/>
      <c r="AD437" s="1453"/>
      <c r="AE437" s="1453"/>
      <c r="AF437" s="1453"/>
      <c r="AG437" s="1453"/>
      <c r="AH437" s="1453"/>
      <c r="AI437" s="1453"/>
      <c r="AJ437" s="1453"/>
      <c r="AK437" s="1453"/>
      <c r="AL437" s="1453"/>
      <c r="AM437" s="1453"/>
      <c r="AN437" s="1453"/>
      <c r="AO437" s="1453"/>
      <c r="AP437" s="1453"/>
      <c r="AQ437" s="1453"/>
      <c r="AR437" s="1453"/>
      <c r="AS437" s="1453"/>
      <c r="AT437" s="1453"/>
      <c r="AU437" s="1453"/>
      <c r="AV437" s="1453"/>
      <c r="AW437" s="1453"/>
      <c r="AX437" s="1453"/>
    </row>
    <row r="438" spans="3:50" s="1543" customFormat="1" ht="21.9" customHeight="1" x14ac:dyDescent="0.3">
      <c r="C438" s="1453"/>
      <c r="D438" s="1453"/>
      <c r="E438" s="1453"/>
      <c r="F438" s="1453"/>
      <c r="G438" s="1452"/>
      <c r="H438" s="1453"/>
      <c r="I438" s="1453"/>
      <c r="J438" s="1453"/>
      <c r="K438" s="1453"/>
      <c r="L438" s="1453"/>
      <c r="M438" s="1453"/>
      <c r="N438" s="1453"/>
      <c r="O438" s="1453"/>
      <c r="P438" s="1453"/>
      <c r="Q438" s="1453"/>
      <c r="R438" s="1453"/>
      <c r="S438" s="1453"/>
      <c r="T438" s="1453"/>
      <c r="U438" s="1453"/>
      <c r="V438" s="1453"/>
      <c r="W438" s="1453"/>
      <c r="X438" s="1453"/>
      <c r="Y438" s="1453"/>
      <c r="Z438" s="1453"/>
      <c r="AA438" s="1453"/>
      <c r="AB438" s="1453"/>
      <c r="AC438" s="1453"/>
      <c r="AD438" s="1453"/>
      <c r="AE438" s="1453"/>
      <c r="AF438" s="1453"/>
      <c r="AG438" s="1453"/>
      <c r="AH438" s="1453"/>
      <c r="AI438" s="1453"/>
      <c r="AJ438" s="1453"/>
      <c r="AK438" s="1453"/>
      <c r="AL438" s="1453"/>
      <c r="AM438" s="1453"/>
      <c r="AN438" s="1453"/>
      <c r="AO438" s="1453"/>
      <c r="AP438" s="1453"/>
      <c r="AQ438" s="1453"/>
      <c r="AR438" s="1453"/>
      <c r="AS438" s="1453"/>
      <c r="AT438" s="1453"/>
      <c r="AU438" s="1453"/>
      <c r="AV438" s="1453"/>
      <c r="AW438" s="1453"/>
      <c r="AX438" s="1453"/>
    </row>
    <row r="439" spans="3:50" s="1543" customFormat="1" ht="21.9" customHeight="1" x14ac:dyDescent="0.3">
      <c r="C439" s="1453"/>
      <c r="D439" s="1453"/>
      <c r="E439" s="1453"/>
      <c r="F439" s="1453"/>
      <c r="G439" s="1452"/>
      <c r="H439" s="1453"/>
      <c r="I439" s="1453"/>
      <c r="J439" s="1453"/>
      <c r="K439" s="1453"/>
      <c r="L439" s="1453"/>
      <c r="M439" s="1453"/>
      <c r="N439" s="1453"/>
      <c r="O439" s="1453"/>
      <c r="P439" s="1453"/>
      <c r="Q439" s="1453"/>
      <c r="R439" s="1453"/>
      <c r="S439" s="1453"/>
      <c r="T439" s="1453"/>
      <c r="U439" s="1453"/>
      <c r="V439" s="1453"/>
      <c r="W439" s="1453"/>
      <c r="X439" s="1453"/>
      <c r="Y439" s="1453"/>
      <c r="Z439" s="1453"/>
      <c r="AA439" s="1453"/>
      <c r="AB439" s="1453"/>
      <c r="AC439" s="1453"/>
      <c r="AD439" s="1453"/>
      <c r="AE439" s="1453"/>
      <c r="AF439" s="1453"/>
      <c r="AG439" s="1453"/>
      <c r="AH439" s="1453"/>
      <c r="AI439" s="1453"/>
      <c r="AJ439" s="1453"/>
      <c r="AK439" s="1453"/>
      <c r="AL439" s="1453"/>
      <c r="AM439" s="1453"/>
      <c r="AN439" s="1453"/>
      <c r="AO439" s="1453"/>
      <c r="AP439" s="1453"/>
      <c r="AQ439" s="1453"/>
      <c r="AR439" s="1453"/>
      <c r="AS439" s="1453"/>
      <c r="AT439" s="1453"/>
      <c r="AU439" s="1453"/>
      <c r="AV439" s="1453"/>
      <c r="AW439" s="1453"/>
      <c r="AX439" s="1453"/>
    </row>
    <row r="440" spans="3:50" s="1543" customFormat="1" ht="21.9" customHeight="1" x14ac:dyDescent="0.3">
      <c r="C440" s="1453"/>
      <c r="D440" s="1453"/>
      <c r="E440" s="1453"/>
      <c r="F440" s="1453"/>
      <c r="G440" s="1452"/>
      <c r="H440" s="1453"/>
      <c r="I440" s="1453"/>
      <c r="J440" s="1453"/>
      <c r="K440" s="1453"/>
      <c r="L440" s="1453"/>
      <c r="M440" s="1453"/>
      <c r="N440" s="1453"/>
      <c r="O440" s="1453"/>
      <c r="P440" s="1453"/>
      <c r="Q440" s="1453"/>
      <c r="R440" s="1453"/>
      <c r="S440" s="1453"/>
      <c r="T440" s="1453"/>
      <c r="U440" s="1453"/>
      <c r="V440" s="1453"/>
      <c r="W440" s="1453"/>
      <c r="X440" s="1453"/>
      <c r="Y440" s="1453"/>
      <c r="Z440" s="1453"/>
      <c r="AA440" s="1453"/>
      <c r="AB440" s="1453"/>
      <c r="AC440" s="1453"/>
      <c r="AD440" s="1453"/>
      <c r="AE440" s="1453"/>
      <c r="AF440" s="1453"/>
      <c r="AG440" s="1453"/>
      <c r="AH440" s="1453"/>
      <c r="AI440" s="1453"/>
      <c r="AJ440" s="1453"/>
      <c r="AK440" s="1453"/>
      <c r="AL440" s="1453"/>
      <c r="AM440" s="1453"/>
      <c r="AN440" s="1453"/>
      <c r="AO440" s="1453"/>
      <c r="AP440" s="1453"/>
      <c r="AQ440" s="1453"/>
      <c r="AR440" s="1453"/>
      <c r="AS440" s="1453"/>
      <c r="AT440" s="1453"/>
      <c r="AU440" s="1453"/>
      <c r="AV440" s="1453"/>
      <c r="AW440" s="1453"/>
      <c r="AX440" s="1453"/>
    </row>
    <row r="441" spans="3:50" s="1543" customFormat="1" ht="21.9" customHeight="1" x14ac:dyDescent="0.3">
      <c r="C441" s="1453"/>
      <c r="D441" s="1453"/>
      <c r="E441" s="1453"/>
      <c r="F441" s="1453"/>
      <c r="G441" s="1452"/>
      <c r="H441" s="1453"/>
      <c r="I441" s="1453"/>
      <c r="J441" s="1453"/>
      <c r="K441" s="1453"/>
      <c r="L441" s="1453"/>
      <c r="M441" s="1453"/>
      <c r="N441" s="1453"/>
      <c r="O441" s="1453"/>
      <c r="P441" s="1453"/>
      <c r="Q441" s="1453"/>
      <c r="R441" s="1453"/>
      <c r="S441" s="1453"/>
      <c r="T441" s="1453"/>
      <c r="U441" s="1453"/>
      <c r="V441" s="1453"/>
      <c r="W441" s="1453"/>
      <c r="X441" s="1453"/>
      <c r="Y441" s="1453"/>
      <c r="Z441" s="1453"/>
      <c r="AA441" s="1453"/>
      <c r="AB441" s="1453"/>
      <c r="AC441" s="1453"/>
      <c r="AD441" s="1453"/>
      <c r="AE441" s="1453"/>
      <c r="AF441" s="1453"/>
      <c r="AG441" s="1453"/>
      <c r="AH441" s="1453"/>
      <c r="AI441" s="1453"/>
      <c r="AJ441" s="1453"/>
      <c r="AK441" s="1453"/>
      <c r="AL441" s="1453"/>
      <c r="AM441" s="1453"/>
      <c r="AN441" s="1453"/>
      <c r="AO441" s="1453"/>
      <c r="AP441" s="1453"/>
      <c r="AQ441" s="1453"/>
      <c r="AR441" s="1453"/>
      <c r="AS441" s="1453"/>
      <c r="AT441" s="1453"/>
      <c r="AU441" s="1453"/>
      <c r="AV441" s="1453"/>
      <c r="AW441" s="1453"/>
      <c r="AX441" s="1453"/>
    </row>
    <row r="442" spans="3:50" s="1543" customFormat="1" ht="21.9" customHeight="1" x14ac:dyDescent="0.3">
      <c r="C442" s="1453"/>
      <c r="D442" s="1453"/>
      <c r="E442" s="1453"/>
      <c r="F442" s="1453"/>
      <c r="G442" s="1452"/>
      <c r="H442" s="1453"/>
      <c r="I442" s="1453"/>
      <c r="J442" s="1453"/>
      <c r="K442" s="1453"/>
      <c r="L442" s="1453"/>
      <c r="M442" s="1453"/>
      <c r="N442" s="1453"/>
      <c r="O442" s="1453"/>
      <c r="P442" s="1453"/>
      <c r="Q442" s="1453"/>
      <c r="R442" s="1453"/>
      <c r="S442" s="1453"/>
      <c r="T442" s="1453"/>
      <c r="U442" s="1453"/>
      <c r="V442" s="1453"/>
      <c r="W442" s="1453"/>
      <c r="X442" s="1453"/>
      <c r="Y442" s="1453"/>
      <c r="Z442" s="1453"/>
      <c r="AA442" s="1453"/>
      <c r="AB442" s="1453"/>
      <c r="AC442" s="1453"/>
      <c r="AD442" s="1453"/>
      <c r="AE442" s="1453"/>
      <c r="AF442" s="1453"/>
      <c r="AG442" s="1453"/>
      <c r="AH442" s="1453"/>
      <c r="AI442" s="1453"/>
      <c r="AJ442" s="1453"/>
      <c r="AK442" s="1453"/>
      <c r="AL442" s="1453"/>
      <c r="AM442" s="1453"/>
      <c r="AN442" s="1453"/>
      <c r="AO442" s="1453"/>
      <c r="AP442" s="1453"/>
      <c r="AQ442" s="1453"/>
      <c r="AR442" s="1453"/>
      <c r="AS442" s="1453"/>
      <c r="AT442" s="1453"/>
      <c r="AU442" s="1453"/>
      <c r="AV442" s="1453"/>
      <c r="AW442" s="1453"/>
      <c r="AX442" s="1453"/>
    </row>
    <row r="443" spans="3:50" s="1543" customFormat="1" ht="21.9" customHeight="1" x14ac:dyDescent="0.3">
      <c r="C443" s="1453"/>
      <c r="D443" s="1453"/>
      <c r="E443" s="1453"/>
      <c r="F443" s="1453"/>
      <c r="G443" s="1452"/>
      <c r="H443" s="1453"/>
      <c r="I443" s="1453"/>
      <c r="J443" s="1453"/>
      <c r="K443" s="1453"/>
      <c r="L443" s="1453"/>
      <c r="M443" s="1453"/>
      <c r="N443" s="1453"/>
      <c r="O443" s="1453"/>
      <c r="P443" s="1453"/>
      <c r="Q443" s="1453"/>
      <c r="R443" s="1453"/>
      <c r="S443" s="1453"/>
      <c r="T443" s="1453"/>
      <c r="U443" s="1453"/>
      <c r="V443" s="1453"/>
      <c r="W443" s="1453"/>
      <c r="X443" s="1453"/>
      <c r="Y443" s="1453"/>
      <c r="Z443" s="1453"/>
      <c r="AA443" s="1453"/>
      <c r="AB443" s="1453"/>
      <c r="AC443" s="1453"/>
      <c r="AD443" s="1453"/>
      <c r="AE443" s="1453"/>
      <c r="AF443" s="1453"/>
      <c r="AG443" s="1453"/>
      <c r="AH443" s="1453"/>
      <c r="AI443" s="1453"/>
      <c r="AJ443" s="1453"/>
      <c r="AK443" s="1453"/>
      <c r="AL443" s="1453"/>
      <c r="AM443" s="1453"/>
      <c r="AN443" s="1453"/>
      <c r="AO443" s="1453"/>
      <c r="AP443" s="1453"/>
      <c r="AQ443" s="1453"/>
      <c r="AR443" s="1453"/>
      <c r="AS443" s="1453"/>
      <c r="AT443" s="1453"/>
      <c r="AU443" s="1453"/>
      <c r="AV443" s="1453"/>
      <c r="AW443" s="1453"/>
      <c r="AX443" s="1453"/>
    </row>
    <row r="444" spans="3:50" s="1543" customFormat="1" ht="21.9" customHeight="1" x14ac:dyDescent="0.3">
      <c r="C444" s="1453"/>
      <c r="D444" s="1453"/>
      <c r="E444" s="1453"/>
      <c r="F444" s="1453"/>
      <c r="G444" s="1452"/>
      <c r="H444" s="1453"/>
      <c r="I444" s="1453"/>
      <c r="J444" s="1453"/>
      <c r="K444" s="1453"/>
      <c r="L444" s="1453"/>
      <c r="M444" s="1453"/>
      <c r="N444" s="1453"/>
      <c r="O444" s="1453"/>
      <c r="P444" s="1453"/>
      <c r="Q444" s="1453"/>
      <c r="R444" s="1453"/>
      <c r="S444" s="1453"/>
      <c r="T444" s="1453"/>
      <c r="U444" s="1453"/>
      <c r="V444" s="1453"/>
      <c r="W444" s="1453"/>
      <c r="X444" s="1453"/>
      <c r="Y444" s="1453"/>
      <c r="Z444" s="1453"/>
      <c r="AA444" s="1453"/>
      <c r="AB444" s="1453"/>
      <c r="AC444" s="1453"/>
      <c r="AD444" s="1453"/>
      <c r="AE444" s="1453"/>
      <c r="AF444" s="1453"/>
      <c r="AG444" s="1453"/>
      <c r="AH444" s="1453"/>
      <c r="AI444" s="1453"/>
      <c r="AJ444" s="1453"/>
      <c r="AK444" s="1453"/>
      <c r="AL444" s="1453"/>
      <c r="AM444" s="1453"/>
      <c r="AN444" s="1453"/>
      <c r="AO444" s="1453"/>
      <c r="AP444" s="1453"/>
      <c r="AQ444" s="1453"/>
      <c r="AR444" s="1453"/>
      <c r="AS444" s="1453"/>
      <c r="AT444" s="1453"/>
      <c r="AU444" s="1453"/>
      <c r="AV444" s="1453"/>
      <c r="AW444" s="1453"/>
      <c r="AX444" s="1453"/>
    </row>
    <row r="445" spans="3:50" s="1543" customFormat="1" ht="21.9" customHeight="1" x14ac:dyDescent="0.3">
      <c r="C445" s="1453"/>
      <c r="D445" s="1453"/>
      <c r="E445" s="1453"/>
      <c r="F445" s="1453"/>
      <c r="G445" s="1452"/>
      <c r="H445" s="1453"/>
      <c r="I445" s="1453"/>
      <c r="J445" s="1453"/>
      <c r="K445" s="1453"/>
      <c r="L445" s="1453"/>
      <c r="M445" s="1453"/>
      <c r="N445" s="1453"/>
      <c r="O445" s="1453"/>
      <c r="P445" s="1453"/>
      <c r="Q445" s="1453"/>
      <c r="R445" s="1453"/>
      <c r="S445" s="1453"/>
      <c r="T445" s="1453"/>
      <c r="U445" s="1453"/>
      <c r="V445" s="1453"/>
      <c r="W445" s="1453"/>
      <c r="X445" s="1453"/>
      <c r="Y445" s="1453"/>
      <c r="Z445" s="1453"/>
      <c r="AA445" s="1453"/>
      <c r="AB445" s="1453"/>
      <c r="AC445" s="1453"/>
      <c r="AD445" s="1453"/>
      <c r="AE445" s="1453"/>
      <c r="AF445" s="1453"/>
      <c r="AG445" s="1453"/>
      <c r="AH445" s="1453"/>
      <c r="AI445" s="1453"/>
      <c r="AJ445" s="1453"/>
      <c r="AK445" s="1453"/>
      <c r="AL445" s="1453"/>
      <c r="AM445" s="1453"/>
      <c r="AN445" s="1453"/>
      <c r="AO445" s="1453"/>
      <c r="AP445" s="1453"/>
      <c r="AQ445" s="1453"/>
      <c r="AR445" s="1453"/>
      <c r="AS445" s="1453"/>
      <c r="AT445" s="1453"/>
      <c r="AU445" s="1453"/>
      <c r="AV445" s="1453"/>
      <c r="AW445" s="1453"/>
      <c r="AX445" s="1453"/>
    </row>
    <row r="446" spans="3:50" s="1543" customFormat="1" ht="21.9" customHeight="1" x14ac:dyDescent="0.3">
      <c r="C446" s="1453"/>
      <c r="D446" s="1453"/>
      <c r="E446" s="1453"/>
      <c r="F446" s="1453"/>
      <c r="G446" s="1452"/>
      <c r="H446" s="1453"/>
      <c r="I446" s="1453"/>
      <c r="J446" s="1453"/>
      <c r="K446" s="1453"/>
      <c r="L446" s="1453"/>
      <c r="M446" s="1453"/>
      <c r="N446" s="1453"/>
      <c r="O446" s="1453"/>
      <c r="P446" s="1453"/>
      <c r="Q446" s="1453"/>
      <c r="R446" s="1453"/>
      <c r="S446" s="1453"/>
      <c r="T446" s="1453"/>
      <c r="U446" s="1453"/>
      <c r="V446" s="1453"/>
      <c r="W446" s="1453"/>
      <c r="X446" s="1453"/>
      <c r="Y446" s="1453"/>
      <c r="Z446" s="1453"/>
      <c r="AA446" s="1453"/>
      <c r="AB446" s="1453"/>
      <c r="AC446" s="1453"/>
      <c r="AD446" s="1453"/>
      <c r="AE446" s="1453"/>
      <c r="AF446" s="1453"/>
      <c r="AG446" s="1453"/>
      <c r="AH446" s="1453"/>
      <c r="AI446" s="1453"/>
      <c r="AJ446" s="1453"/>
      <c r="AK446" s="1453"/>
      <c r="AL446" s="1453"/>
      <c r="AM446" s="1453"/>
      <c r="AN446" s="1453"/>
      <c r="AO446" s="1453"/>
      <c r="AP446" s="1453"/>
      <c r="AQ446" s="1453"/>
      <c r="AR446" s="1453"/>
      <c r="AS446" s="1453"/>
      <c r="AT446" s="1453"/>
      <c r="AU446" s="1453"/>
      <c r="AV446" s="1453"/>
      <c r="AW446" s="1453"/>
      <c r="AX446" s="1453"/>
    </row>
    <row r="447" spans="3:50" s="1543" customFormat="1" ht="21.9" customHeight="1" x14ac:dyDescent="0.3">
      <c r="C447" s="1453"/>
      <c r="D447" s="1453"/>
      <c r="E447" s="1453"/>
      <c r="F447" s="1453"/>
      <c r="G447" s="1452"/>
      <c r="H447" s="1453"/>
      <c r="I447" s="1453"/>
      <c r="J447" s="1453"/>
      <c r="K447" s="1453"/>
      <c r="L447" s="1453"/>
      <c r="M447" s="1453"/>
      <c r="N447" s="1453"/>
      <c r="O447" s="1453"/>
      <c r="P447" s="1453"/>
      <c r="Q447" s="1453"/>
      <c r="R447" s="1453"/>
      <c r="S447" s="1453"/>
      <c r="T447" s="1453"/>
      <c r="U447" s="1453"/>
      <c r="V447" s="1453"/>
      <c r="W447" s="1453"/>
      <c r="X447" s="1453"/>
      <c r="Y447" s="1453"/>
      <c r="Z447" s="1453"/>
      <c r="AA447" s="1453"/>
      <c r="AB447" s="1453"/>
      <c r="AC447" s="1453"/>
      <c r="AD447" s="1453"/>
      <c r="AE447" s="1453"/>
      <c r="AF447" s="1453"/>
      <c r="AG447" s="1453"/>
      <c r="AH447" s="1453"/>
      <c r="AI447" s="1453"/>
      <c r="AJ447" s="1453"/>
      <c r="AK447" s="1453"/>
      <c r="AL447" s="1453"/>
      <c r="AM447" s="1453"/>
      <c r="AN447" s="1453"/>
      <c r="AO447" s="1453"/>
      <c r="AP447" s="1453"/>
      <c r="AQ447" s="1453"/>
      <c r="AR447" s="1453"/>
      <c r="AS447" s="1453"/>
      <c r="AT447" s="1453"/>
      <c r="AU447" s="1453"/>
      <c r="AV447" s="1453"/>
      <c r="AW447" s="1453"/>
      <c r="AX447" s="1453"/>
    </row>
    <row r="448" spans="3:50" s="1543" customFormat="1" ht="21.9" customHeight="1" x14ac:dyDescent="0.3">
      <c r="C448" s="1453"/>
      <c r="D448" s="1453"/>
      <c r="E448" s="1453"/>
      <c r="F448" s="1453"/>
      <c r="G448" s="1452"/>
      <c r="H448" s="1453"/>
      <c r="I448" s="1453"/>
      <c r="J448" s="1453"/>
      <c r="K448" s="1453"/>
      <c r="L448" s="1453"/>
      <c r="M448" s="1453"/>
      <c r="N448" s="1453"/>
      <c r="O448" s="1453"/>
      <c r="P448" s="1453"/>
      <c r="Q448" s="1453"/>
      <c r="R448" s="1453"/>
      <c r="S448" s="1453"/>
      <c r="T448" s="1453"/>
      <c r="U448" s="1453"/>
      <c r="V448" s="1453"/>
      <c r="W448" s="1453"/>
      <c r="X448" s="1453"/>
      <c r="Y448" s="1453"/>
      <c r="Z448" s="1453"/>
      <c r="AA448" s="1453"/>
      <c r="AB448" s="1453"/>
      <c r="AC448" s="1453"/>
      <c r="AD448" s="1453"/>
      <c r="AE448" s="1453"/>
      <c r="AF448" s="1453"/>
      <c r="AG448" s="1453"/>
      <c r="AH448" s="1453"/>
      <c r="AI448" s="1453"/>
      <c r="AJ448" s="1453"/>
      <c r="AK448" s="1453"/>
      <c r="AL448" s="1453"/>
      <c r="AM448" s="1453"/>
      <c r="AN448" s="1453"/>
      <c r="AO448" s="1453"/>
      <c r="AP448" s="1453"/>
      <c r="AQ448" s="1453"/>
      <c r="AR448" s="1453"/>
      <c r="AS448" s="1453"/>
      <c r="AT448" s="1453"/>
      <c r="AU448" s="1453"/>
      <c r="AV448" s="1453"/>
      <c r="AW448" s="1453"/>
      <c r="AX448" s="1453"/>
    </row>
    <row r="449" spans="3:50" s="1543" customFormat="1" ht="21.9" customHeight="1" x14ac:dyDescent="0.3">
      <c r="C449" s="1453"/>
      <c r="D449" s="1453"/>
      <c r="E449" s="1453"/>
      <c r="F449" s="1453"/>
      <c r="G449" s="1452"/>
      <c r="H449" s="1453"/>
      <c r="I449" s="1453"/>
      <c r="J449" s="1453"/>
      <c r="K449" s="1453"/>
      <c r="L449" s="1453"/>
      <c r="M449" s="1453"/>
      <c r="N449" s="1453"/>
      <c r="O449" s="1453"/>
      <c r="P449" s="1453"/>
      <c r="Q449" s="1453"/>
      <c r="R449" s="1453"/>
      <c r="S449" s="1453"/>
      <c r="T449" s="1453"/>
      <c r="U449" s="1453"/>
      <c r="V449" s="1453"/>
      <c r="W449" s="1453"/>
      <c r="X449" s="1453"/>
      <c r="Y449" s="1453"/>
      <c r="Z449" s="1453"/>
      <c r="AA449" s="1453"/>
      <c r="AB449" s="1453"/>
      <c r="AC449" s="1453"/>
      <c r="AD449" s="1453"/>
      <c r="AE449" s="1453"/>
      <c r="AF449" s="1453"/>
      <c r="AG449" s="1453"/>
      <c r="AH449" s="1453"/>
      <c r="AI449" s="1453"/>
      <c r="AJ449" s="1453"/>
      <c r="AK449" s="1453"/>
      <c r="AL449" s="1453"/>
      <c r="AM449" s="1453"/>
      <c r="AN449" s="1453"/>
      <c r="AO449" s="1453"/>
      <c r="AP449" s="1453"/>
      <c r="AQ449" s="1453"/>
      <c r="AR449" s="1453"/>
      <c r="AS449" s="1453"/>
      <c r="AT449" s="1453"/>
      <c r="AU449" s="1453"/>
      <c r="AV449" s="1453"/>
      <c r="AW449" s="1453"/>
      <c r="AX449" s="1453"/>
    </row>
    <row r="450" spans="3:50" s="1543" customFormat="1" ht="21.9" customHeight="1" x14ac:dyDescent="0.3">
      <c r="C450" s="1453"/>
      <c r="D450" s="1453"/>
      <c r="E450" s="1453"/>
      <c r="F450" s="1453"/>
      <c r="G450" s="1452"/>
      <c r="H450" s="1453"/>
      <c r="I450" s="1453"/>
      <c r="J450" s="1453"/>
      <c r="K450" s="1453"/>
      <c r="L450" s="1453"/>
      <c r="M450" s="1453"/>
      <c r="N450" s="1453"/>
      <c r="O450" s="1453"/>
      <c r="P450" s="1453"/>
      <c r="Q450" s="1453"/>
      <c r="R450" s="1453"/>
      <c r="S450" s="1453"/>
      <c r="T450" s="1453"/>
      <c r="U450" s="1453"/>
      <c r="V450" s="1453"/>
      <c r="W450" s="1453"/>
      <c r="X450" s="1453"/>
      <c r="Y450" s="1453"/>
      <c r="Z450" s="1453"/>
      <c r="AA450" s="1453"/>
      <c r="AB450" s="1453"/>
      <c r="AC450" s="1453"/>
      <c r="AD450" s="1453"/>
      <c r="AE450" s="1453"/>
      <c r="AF450" s="1453"/>
      <c r="AG450" s="1453"/>
      <c r="AH450" s="1453"/>
      <c r="AI450" s="1453"/>
      <c r="AJ450" s="1453"/>
      <c r="AK450" s="1453"/>
      <c r="AL450" s="1453"/>
      <c r="AM450" s="1453"/>
      <c r="AN450" s="1453"/>
      <c r="AO450" s="1453"/>
      <c r="AP450" s="1453"/>
      <c r="AQ450" s="1453"/>
      <c r="AR450" s="1453"/>
      <c r="AS450" s="1453"/>
      <c r="AT450" s="1453"/>
      <c r="AU450" s="1453"/>
      <c r="AV450" s="1453"/>
      <c r="AW450" s="1453"/>
      <c r="AX450" s="1453"/>
    </row>
    <row r="451" spans="3:50" s="1543" customFormat="1" ht="21.9" customHeight="1" x14ac:dyDescent="0.3">
      <c r="C451" s="1453"/>
      <c r="D451" s="1453"/>
      <c r="E451" s="1453"/>
      <c r="F451" s="1453"/>
      <c r="G451" s="1452"/>
      <c r="H451" s="1453"/>
      <c r="I451" s="1453"/>
      <c r="J451" s="1453"/>
      <c r="K451" s="1453"/>
      <c r="L451" s="1453"/>
      <c r="M451" s="1453"/>
      <c r="N451" s="1453"/>
      <c r="O451" s="1453"/>
      <c r="P451" s="1453"/>
      <c r="Q451" s="1453"/>
      <c r="R451" s="1453"/>
      <c r="S451" s="1453"/>
      <c r="T451" s="1453"/>
      <c r="U451" s="1453"/>
      <c r="V451" s="1453"/>
      <c r="W451" s="1453"/>
      <c r="X451" s="1453"/>
      <c r="Y451" s="1453"/>
      <c r="Z451" s="1453"/>
      <c r="AA451" s="1453"/>
      <c r="AB451" s="1453"/>
      <c r="AC451" s="1453"/>
      <c r="AD451" s="1453"/>
      <c r="AE451" s="1453"/>
      <c r="AF451" s="1453"/>
      <c r="AG451" s="1453"/>
      <c r="AH451" s="1453"/>
      <c r="AI451" s="1453"/>
      <c r="AJ451" s="1453"/>
      <c r="AK451" s="1453"/>
      <c r="AL451" s="1453"/>
      <c r="AM451" s="1453"/>
      <c r="AN451" s="1453"/>
      <c r="AO451" s="1453"/>
      <c r="AP451" s="1453"/>
      <c r="AQ451" s="1453"/>
      <c r="AR451" s="1453"/>
      <c r="AS451" s="1453"/>
      <c r="AT451" s="1453"/>
      <c r="AU451" s="1453"/>
      <c r="AV451" s="1453"/>
      <c r="AW451" s="1453"/>
      <c r="AX451" s="1453"/>
    </row>
    <row r="452" spans="3:50" s="1543" customFormat="1" ht="21.9" customHeight="1" x14ac:dyDescent="0.3">
      <c r="C452" s="1453"/>
      <c r="D452" s="1453"/>
      <c r="E452" s="1453"/>
      <c r="F452" s="1453"/>
      <c r="G452" s="1452"/>
      <c r="H452" s="1453"/>
      <c r="I452" s="1453"/>
      <c r="J452" s="1453"/>
      <c r="K452" s="1453"/>
      <c r="L452" s="1453"/>
      <c r="M452" s="1453"/>
      <c r="N452" s="1453"/>
      <c r="O452" s="1453"/>
      <c r="P452" s="1453"/>
      <c r="Q452" s="1453"/>
      <c r="R452" s="1453"/>
      <c r="S452" s="1453"/>
      <c r="T452" s="1453"/>
      <c r="U452" s="1453"/>
      <c r="V452" s="1453"/>
      <c r="W452" s="1453"/>
      <c r="X452" s="1453"/>
      <c r="Y452" s="1453"/>
      <c r="Z452" s="1453"/>
      <c r="AA452" s="1453"/>
      <c r="AB452" s="1453"/>
      <c r="AC452" s="1453"/>
      <c r="AD452" s="1453"/>
      <c r="AE452" s="1453"/>
      <c r="AF452" s="1453"/>
      <c r="AG452" s="1453"/>
      <c r="AH452" s="1453"/>
      <c r="AI452" s="1453"/>
      <c r="AJ452" s="1453"/>
      <c r="AK452" s="1453"/>
      <c r="AL452" s="1453"/>
      <c r="AM452" s="1453"/>
      <c r="AN452" s="1453"/>
      <c r="AO452" s="1453"/>
      <c r="AP452" s="1453"/>
      <c r="AQ452" s="1453"/>
      <c r="AR452" s="1453"/>
      <c r="AS452" s="1453"/>
      <c r="AT452" s="1453"/>
      <c r="AU452" s="1453"/>
      <c r="AV452" s="1453"/>
      <c r="AW452" s="1453"/>
      <c r="AX452" s="1453"/>
    </row>
    <row r="453" spans="3:50" s="1543" customFormat="1" ht="21.9" customHeight="1" x14ac:dyDescent="0.3">
      <c r="C453" s="1453"/>
      <c r="D453" s="1453"/>
      <c r="E453" s="1453"/>
      <c r="F453" s="1453"/>
      <c r="G453" s="1452"/>
      <c r="H453" s="1453"/>
      <c r="I453" s="1453"/>
      <c r="J453" s="1453"/>
      <c r="K453" s="1453"/>
      <c r="L453" s="1453"/>
      <c r="M453" s="1453"/>
      <c r="N453" s="1453"/>
      <c r="O453" s="1453"/>
      <c r="P453" s="1453"/>
      <c r="Q453" s="1453"/>
      <c r="R453" s="1453"/>
      <c r="S453" s="1453"/>
      <c r="T453" s="1453"/>
      <c r="U453" s="1453"/>
      <c r="V453" s="1453"/>
      <c r="W453" s="1453"/>
      <c r="X453" s="1453"/>
      <c r="Y453" s="1453"/>
      <c r="Z453" s="1453"/>
      <c r="AA453" s="1453"/>
      <c r="AB453" s="1453"/>
      <c r="AC453" s="1453"/>
      <c r="AD453" s="1453"/>
      <c r="AE453" s="1453"/>
      <c r="AF453" s="1453"/>
      <c r="AG453" s="1453"/>
      <c r="AH453" s="1453"/>
      <c r="AI453" s="1453"/>
      <c r="AJ453" s="1453"/>
      <c r="AK453" s="1453"/>
      <c r="AL453" s="1453"/>
      <c r="AM453" s="1453"/>
      <c r="AN453" s="1453"/>
      <c r="AO453" s="1453"/>
      <c r="AP453" s="1453"/>
      <c r="AQ453" s="1453"/>
      <c r="AR453" s="1453"/>
      <c r="AS453" s="1453"/>
      <c r="AT453" s="1453"/>
      <c r="AU453" s="1453"/>
      <c r="AV453" s="1453"/>
      <c r="AW453" s="1453"/>
      <c r="AX453" s="1453"/>
    </row>
    <row r="454" spans="3:50" s="1543" customFormat="1" ht="21.9" customHeight="1" x14ac:dyDescent="0.3">
      <c r="C454" s="1453"/>
      <c r="D454" s="1453"/>
      <c r="E454" s="1453"/>
      <c r="F454" s="1453"/>
      <c r="G454" s="1452"/>
      <c r="H454" s="1453"/>
      <c r="I454" s="1453"/>
      <c r="J454" s="1453"/>
      <c r="K454" s="1453"/>
      <c r="L454" s="1453"/>
      <c r="M454" s="1453"/>
      <c r="N454" s="1453"/>
      <c r="O454" s="1453"/>
      <c r="P454" s="1453"/>
      <c r="Q454" s="1453"/>
      <c r="R454" s="1453"/>
      <c r="S454" s="1453"/>
      <c r="T454" s="1453"/>
      <c r="U454" s="1453"/>
      <c r="V454" s="1453"/>
      <c r="W454" s="1453"/>
      <c r="X454" s="1453"/>
      <c r="Y454" s="1453"/>
      <c r="Z454" s="1453"/>
      <c r="AA454" s="1453"/>
      <c r="AB454" s="1453"/>
      <c r="AC454" s="1453"/>
      <c r="AD454" s="1453"/>
      <c r="AE454" s="1453"/>
      <c r="AF454" s="1453"/>
      <c r="AG454" s="1453"/>
      <c r="AH454" s="1453"/>
      <c r="AI454" s="1453"/>
      <c r="AJ454" s="1453"/>
      <c r="AK454" s="1453"/>
      <c r="AL454" s="1453"/>
      <c r="AM454" s="1453"/>
      <c r="AN454" s="1453"/>
      <c r="AO454" s="1453"/>
      <c r="AP454" s="1453"/>
      <c r="AQ454" s="1453"/>
      <c r="AR454" s="1453"/>
      <c r="AS454" s="1453"/>
      <c r="AT454" s="1453"/>
      <c r="AU454" s="1453"/>
      <c r="AV454" s="1453"/>
      <c r="AW454" s="1453"/>
      <c r="AX454" s="1453"/>
    </row>
    <row r="455" spans="3:50" s="1543" customFormat="1" ht="21.9" customHeight="1" x14ac:dyDescent="0.3">
      <c r="C455" s="1453"/>
      <c r="D455" s="1453"/>
      <c r="E455" s="1453"/>
      <c r="F455" s="1453"/>
      <c r="G455" s="1452"/>
      <c r="H455" s="1453"/>
      <c r="I455" s="1453"/>
      <c r="J455" s="1453"/>
      <c r="K455" s="1453"/>
      <c r="L455" s="1453"/>
      <c r="M455" s="1453"/>
      <c r="N455" s="1453"/>
      <c r="O455" s="1453"/>
      <c r="P455" s="1453"/>
      <c r="Q455" s="1453"/>
      <c r="R455" s="1453"/>
      <c r="S455" s="1453"/>
      <c r="T455" s="1453"/>
      <c r="U455" s="1453"/>
      <c r="V455" s="1453"/>
      <c r="W455" s="1453"/>
      <c r="X455" s="1453"/>
      <c r="Y455" s="1453"/>
      <c r="Z455" s="1453"/>
      <c r="AA455" s="1453"/>
      <c r="AB455" s="1453"/>
      <c r="AC455" s="1453"/>
      <c r="AD455" s="1453"/>
      <c r="AE455" s="1453"/>
      <c r="AF455" s="1453"/>
      <c r="AG455" s="1453"/>
      <c r="AH455" s="1453"/>
      <c r="AI455" s="1453"/>
      <c r="AJ455" s="1453"/>
      <c r="AK455" s="1453"/>
      <c r="AL455" s="1453"/>
      <c r="AM455" s="1453"/>
      <c r="AN455" s="1453"/>
      <c r="AO455" s="1453"/>
      <c r="AP455" s="1453"/>
      <c r="AQ455" s="1453"/>
      <c r="AR455" s="1453"/>
      <c r="AS455" s="1453"/>
      <c r="AT455" s="1453"/>
      <c r="AU455" s="1453"/>
      <c r="AV455" s="1453"/>
      <c r="AW455" s="1453"/>
      <c r="AX455" s="1453"/>
    </row>
    <row r="456" spans="3:50" s="1543" customFormat="1" ht="21.9" customHeight="1" x14ac:dyDescent="0.3">
      <c r="C456" s="1453"/>
      <c r="D456" s="1453"/>
      <c r="E456" s="1453"/>
      <c r="F456" s="1453"/>
      <c r="G456" s="1452"/>
      <c r="H456" s="1453"/>
      <c r="I456" s="1453"/>
      <c r="J456" s="1453"/>
      <c r="K456" s="1453"/>
      <c r="L456" s="1453"/>
      <c r="M456" s="1453"/>
      <c r="N456" s="1453"/>
      <c r="O456" s="1453"/>
      <c r="P456" s="1453"/>
      <c r="Q456" s="1453"/>
      <c r="R456" s="1453"/>
      <c r="S456" s="1453"/>
      <c r="T456" s="1453"/>
      <c r="U456" s="1453"/>
      <c r="V456" s="1453"/>
      <c r="W456" s="1453"/>
      <c r="X456" s="1453"/>
      <c r="Y456" s="1453"/>
      <c r="Z456" s="1453"/>
      <c r="AA456" s="1453"/>
      <c r="AB456" s="1453"/>
      <c r="AC456" s="1453"/>
      <c r="AD456" s="1453"/>
      <c r="AE456" s="1453"/>
      <c r="AF456" s="1453"/>
      <c r="AG456" s="1453"/>
      <c r="AH456" s="1453"/>
      <c r="AI456" s="1453"/>
      <c r="AJ456" s="1453"/>
      <c r="AK456" s="1453"/>
      <c r="AL456" s="1453"/>
      <c r="AM456" s="1453"/>
      <c r="AN456" s="1453"/>
      <c r="AO456" s="1453"/>
      <c r="AP456" s="1453"/>
      <c r="AQ456" s="1453"/>
      <c r="AR456" s="1453"/>
      <c r="AS456" s="1453"/>
      <c r="AT456" s="1453"/>
      <c r="AU456" s="1453"/>
      <c r="AV456" s="1453"/>
      <c r="AW456" s="1453"/>
      <c r="AX456" s="1453"/>
    </row>
    <row r="457" spans="3:50" s="1543" customFormat="1" ht="21.9" customHeight="1" x14ac:dyDescent="0.3">
      <c r="C457" s="1453"/>
      <c r="D457" s="1453"/>
      <c r="E457" s="1453"/>
      <c r="F457" s="1453"/>
      <c r="G457" s="1452"/>
      <c r="H457" s="1453"/>
      <c r="I457" s="1453"/>
      <c r="J457" s="1453"/>
      <c r="K457" s="1453"/>
      <c r="L457" s="1453"/>
      <c r="M457" s="1453"/>
      <c r="N457" s="1453"/>
      <c r="O457" s="1453"/>
      <c r="P457" s="1453"/>
      <c r="Q457" s="1453"/>
      <c r="R457" s="1453"/>
      <c r="S457" s="1453"/>
      <c r="T457" s="1453"/>
      <c r="U457" s="1453"/>
      <c r="V457" s="1453"/>
      <c r="W457" s="1453"/>
      <c r="X457" s="1453"/>
      <c r="Y457" s="1453"/>
      <c r="Z457" s="1453"/>
      <c r="AA457" s="1453"/>
      <c r="AB457" s="1453"/>
      <c r="AC457" s="1453"/>
      <c r="AD457" s="1453"/>
      <c r="AE457" s="1453"/>
      <c r="AF457" s="1453"/>
      <c r="AG457" s="1453"/>
      <c r="AH457" s="1453"/>
      <c r="AI457" s="1453"/>
      <c r="AJ457" s="1453"/>
      <c r="AK457" s="1453"/>
      <c r="AL457" s="1453"/>
      <c r="AM457" s="1453"/>
      <c r="AN457" s="1453"/>
      <c r="AO457" s="1453"/>
      <c r="AP457" s="1453"/>
      <c r="AQ457" s="1453"/>
      <c r="AR457" s="1453"/>
      <c r="AS457" s="1453"/>
      <c r="AT457" s="1453"/>
      <c r="AU457" s="1453"/>
      <c r="AV457" s="1453"/>
      <c r="AW457" s="1453"/>
      <c r="AX457" s="1453"/>
    </row>
    <row r="458" spans="3:50" s="1543" customFormat="1" ht="21.9" customHeight="1" x14ac:dyDescent="0.3">
      <c r="C458" s="1453"/>
      <c r="D458" s="1453"/>
      <c r="E458" s="1453"/>
      <c r="F458" s="1453"/>
      <c r="G458" s="1452"/>
      <c r="H458" s="1453"/>
      <c r="I458" s="1453"/>
      <c r="J458" s="1453"/>
      <c r="K458" s="1453"/>
      <c r="L458" s="1453"/>
      <c r="M458" s="1453"/>
      <c r="N458" s="1453"/>
      <c r="O458" s="1453"/>
      <c r="P458" s="1453"/>
      <c r="Q458" s="1453"/>
      <c r="R458" s="1453"/>
      <c r="S458" s="1453"/>
      <c r="T458" s="1453"/>
      <c r="U458" s="1453"/>
      <c r="V458" s="1453"/>
      <c r="W458" s="1453"/>
      <c r="X458" s="1453"/>
      <c r="Y458" s="1453"/>
      <c r="Z458" s="1453"/>
      <c r="AA458" s="1453"/>
      <c r="AB458" s="1453"/>
      <c r="AC458" s="1453"/>
      <c r="AD458" s="1453"/>
      <c r="AE458" s="1453"/>
      <c r="AF458" s="1453"/>
      <c r="AG458" s="1453"/>
      <c r="AH458" s="1453"/>
      <c r="AI458" s="1453"/>
      <c r="AJ458" s="1453"/>
      <c r="AK458" s="1453"/>
      <c r="AL458" s="1453"/>
      <c r="AM458" s="1453"/>
      <c r="AN458" s="1453"/>
      <c r="AO458" s="1453"/>
      <c r="AP458" s="1453"/>
      <c r="AQ458" s="1453"/>
      <c r="AR458" s="1453"/>
      <c r="AS458" s="1453"/>
      <c r="AT458" s="1453"/>
      <c r="AU458" s="1453"/>
      <c r="AV458" s="1453"/>
      <c r="AW458" s="1453"/>
      <c r="AX458" s="1453"/>
    </row>
    <row r="459" spans="3:50" s="1543" customFormat="1" ht="21.9" customHeight="1" x14ac:dyDescent="0.3">
      <c r="C459" s="1453"/>
      <c r="D459" s="1453"/>
      <c r="E459" s="1453"/>
      <c r="F459" s="1453"/>
      <c r="G459" s="1452"/>
      <c r="H459" s="1453"/>
      <c r="I459" s="1453"/>
      <c r="J459" s="1453"/>
      <c r="K459" s="1453"/>
      <c r="L459" s="1453"/>
      <c r="M459" s="1453"/>
      <c r="N459" s="1453"/>
      <c r="O459" s="1453"/>
      <c r="P459" s="1453"/>
      <c r="Q459" s="1453"/>
      <c r="R459" s="1453"/>
      <c r="S459" s="1453"/>
      <c r="T459" s="1453"/>
      <c r="U459" s="1453"/>
      <c r="V459" s="1453"/>
      <c r="W459" s="1453"/>
      <c r="X459" s="1453"/>
      <c r="Y459" s="1453"/>
      <c r="Z459" s="1453"/>
      <c r="AA459" s="1453"/>
      <c r="AB459" s="1453"/>
      <c r="AC459" s="1453"/>
      <c r="AD459" s="1453"/>
      <c r="AE459" s="1453"/>
      <c r="AF459" s="1453"/>
      <c r="AG459" s="1453"/>
      <c r="AH459" s="1453"/>
      <c r="AI459" s="1453"/>
      <c r="AJ459" s="1453"/>
      <c r="AK459" s="1453"/>
      <c r="AL459" s="1453"/>
      <c r="AM459" s="1453"/>
      <c r="AN459" s="1453"/>
      <c r="AO459" s="1453"/>
      <c r="AP459" s="1453"/>
      <c r="AQ459" s="1453"/>
      <c r="AR459" s="1453"/>
      <c r="AS459" s="1453"/>
      <c r="AT459" s="1453"/>
      <c r="AU459" s="1453"/>
      <c r="AV459" s="1453"/>
      <c r="AW459" s="1453"/>
      <c r="AX459" s="1453"/>
    </row>
    <row r="460" spans="3:50" s="1543" customFormat="1" ht="21.9" customHeight="1" x14ac:dyDescent="0.3">
      <c r="C460" s="1453"/>
      <c r="D460" s="1453"/>
      <c r="E460" s="1453"/>
      <c r="F460" s="1453"/>
      <c r="G460" s="1452"/>
      <c r="H460" s="1453"/>
      <c r="I460" s="1453"/>
      <c r="J460" s="1453"/>
      <c r="K460" s="1453"/>
      <c r="L460" s="1453"/>
      <c r="M460" s="1453"/>
      <c r="N460" s="1453"/>
      <c r="O460" s="1453"/>
      <c r="P460" s="1453"/>
      <c r="Q460" s="1453"/>
      <c r="R460" s="1453"/>
      <c r="S460" s="1453"/>
      <c r="T460" s="1453"/>
      <c r="U460" s="1453"/>
      <c r="V460" s="1453"/>
      <c r="W460" s="1453"/>
      <c r="X460" s="1453"/>
      <c r="Y460" s="1453"/>
      <c r="Z460" s="1453"/>
      <c r="AA460" s="1453"/>
      <c r="AB460" s="1453"/>
      <c r="AC460" s="1453"/>
      <c r="AD460" s="1453"/>
      <c r="AE460" s="1453"/>
      <c r="AF460" s="1453"/>
      <c r="AG460" s="1453"/>
      <c r="AH460" s="1453"/>
      <c r="AI460" s="1453"/>
      <c r="AJ460" s="1453"/>
      <c r="AK460" s="1453"/>
      <c r="AL460" s="1453"/>
      <c r="AM460" s="1453"/>
      <c r="AN460" s="1453"/>
      <c r="AO460" s="1453"/>
      <c r="AP460" s="1453"/>
      <c r="AQ460" s="1453"/>
      <c r="AR460" s="1453"/>
      <c r="AS460" s="1453"/>
      <c r="AT460" s="1453"/>
      <c r="AU460" s="1453"/>
      <c r="AV460" s="1453"/>
      <c r="AW460" s="1453"/>
      <c r="AX460" s="1453"/>
    </row>
    <row r="461" spans="3:50" s="1543" customFormat="1" ht="21.9" customHeight="1" x14ac:dyDescent="0.3">
      <c r="C461" s="1453"/>
      <c r="D461" s="1453"/>
      <c r="E461" s="1453"/>
      <c r="F461" s="1453"/>
      <c r="G461" s="1452"/>
      <c r="H461" s="1453"/>
      <c r="I461" s="1453"/>
      <c r="J461" s="1453"/>
      <c r="K461" s="1453"/>
      <c r="L461" s="1453"/>
      <c r="M461" s="1453"/>
      <c r="N461" s="1453"/>
      <c r="O461" s="1453"/>
      <c r="P461" s="1453"/>
      <c r="Q461" s="1453"/>
      <c r="R461" s="1453"/>
      <c r="S461" s="1453"/>
      <c r="T461" s="1453"/>
      <c r="U461" s="1453"/>
      <c r="V461" s="1453"/>
      <c r="W461" s="1453"/>
      <c r="X461" s="1453"/>
      <c r="Y461" s="1453"/>
      <c r="Z461" s="1453"/>
      <c r="AA461" s="1453"/>
      <c r="AB461" s="1453"/>
      <c r="AC461" s="1453"/>
      <c r="AD461" s="1453"/>
      <c r="AE461" s="1453"/>
      <c r="AF461" s="1453"/>
      <c r="AG461" s="1453"/>
      <c r="AH461" s="1453"/>
      <c r="AI461" s="1453"/>
      <c r="AJ461" s="1453"/>
      <c r="AK461" s="1453"/>
      <c r="AL461" s="1453"/>
      <c r="AM461" s="1453"/>
      <c r="AN461" s="1453"/>
      <c r="AO461" s="1453"/>
      <c r="AP461" s="1453"/>
      <c r="AQ461" s="1453"/>
      <c r="AR461" s="1453"/>
      <c r="AS461" s="1453"/>
      <c r="AT461" s="1453"/>
      <c r="AU461" s="1453"/>
      <c r="AV461" s="1453"/>
      <c r="AW461" s="1453"/>
      <c r="AX461" s="1453"/>
    </row>
    <row r="462" spans="3:50" s="1543" customFormat="1" ht="21.9" customHeight="1" x14ac:dyDescent="0.3">
      <c r="C462" s="1453"/>
      <c r="D462" s="1453"/>
      <c r="E462" s="1453"/>
      <c r="F462" s="1453"/>
      <c r="G462" s="1452"/>
      <c r="H462" s="1453"/>
      <c r="I462" s="1453"/>
      <c r="J462" s="1453"/>
      <c r="K462" s="1453"/>
      <c r="L462" s="1453"/>
      <c r="M462" s="1453"/>
      <c r="N462" s="1453"/>
      <c r="O462" s="1453"/>
      <c r="P462" s="1453"/>
      <c r="Q462" s="1453"/>
      <c r="R462" s="1453"/>
      <c r="S462" s="1453"/>
      <c r="T462" s="1453"/>
      <c r="U462" s="1453"/>
      <c r="V462" s="1453"/>
      <c r="W462" s="1453"/>
      <c r="X462" s="1453"/>
      <c r="Y462" s="1453"/>
      <c r="Z462" s="1453"/>
      <c r="AA462" s="1453"/>
      <c r="AB462" s="1453"/>
      <c r="AC462" s="1453"/>
      <c r="AD462" s="1453"/>
      <c r="AE462" s="1453"/>
      <c r="AF462" s="1453"/>
      <c r="AG462" s="1453"/>
      <c r="AH462" s="1453"/>
      <c r="AI462" s="1453"/>
      <c r="AJ462" s="1453"/>
      <c r="AK462" s="1453"/>
      <c r="AL462" s="1453"/>
      <c r="AM462" s="1453"/>
      <c r="AN462" s="1453"/>
      <c r="AO462" s="1453"/>
      <c r="AP462" s="1453"/>
      <c r="AQ462" s="1453"/>
      <c r="AR462" s="1453"/>
      <c r="AS462" s="1453"/>
      <c r="AT462" s="1453"/>
      <c r="AU462" s="1453"/>
      <c r="AV462" s="1453"/>
      <c r="AW462" s="1453"/>
      <c r="AX462" s="1453"/>
    </row>
    <row r="463" spans="3:50" s="1543" customFormat="1" ht="21.9" customHeight="1" x14ac:dyDescent="0.3">
      <c r="C463" s="1453"/>
      <c r="D463" s="1453"/>
      <c r="E463" s="1453"/>
      <c r="F463" s="1453"/>
      <c r="G463" s="1452"/>
      <c r="H463" s="1453"/>
      <c r="I463" s="1453"/>
      <c r="J463" s="1453"/>
      <c r="K463" s="1453"/>
      <c r="L463" s="1453"/>
      <c r="M463" s="1453"/>
      <c r="N463" s="1453"/>
      <c r="O463" s="1453"/>
      <c r="P463" s="1453"/>
      <c r="Q463" s="1453"/>
      <c r="R463" s="1453"/>
      <c r="S463" s="1453"/>
      <c r="T463" s="1453"/>
      <c r="U463" s="1453"/>
      <c r="V463" s="1453"/>
      <c r="W463" s="1453"/>
      <c r="X463" s="1453"/>
      <c r="Y463" s="1453"/>
      <c r="Z463" s="1453"/>
      <c r="AA463" s="1453"/>
      <c r="AB463" s="1453"/>
      <c r="AC463" s="1453"/>
      <c r="AD463" s="1453"/>
      <c r="AE463" s="1453"/>
      <c r="AF463" s="1453"/>
      <c r="AG463" s="1453"/>
      <c r="AH463" s="1453"/>
      <c r="AI463" s="1453"/>
      <c r="AJ463" s="1453"/>
      <c r="AK463" s="1453"/>
      <c r="AL463" s="1453"/>
      <c r="AM463" s="1453"/>
      <c r="AN463" s="1453"/>
      <c r="AO463" s="1453"/>
      <c r="AP463" s="1453"/>
      <c r="AQ463" s="1453"/>
      <c r="AR463" s="1453"/>
      <c r="AS463" s="1453"/>
      <c r="AT463" s="1453"/>
      <c r="AU463" s="1453"/>
      <c r="AV463" s="1453"/>
      <c r="AW463" s="1453"/>
      <c r="AX463" s="1453"/>
    </row>
    <row r="464" spans="3:50" s="1543" customFormat="1" ht="21.9" customHeight="1" x14ac:dyDescent="0.3">
      <c r="C464" s="1453"/>
      <c r="D464" s="1453"/>
      <c r="E464" s="1453"/>
      <c r="F464" s="1453"/>
      <c r="G464" s="1452"/>
      <c r="H464" s="1453"/>
      <c r="I464" s="1453"/>
      <c r="J464" s="1453"/>
      <c r="K464" s="1453"/>
      <c r="L464" s="1453"/>
      <c r="M464" s="1453"/>
      <c r="N464" s="1453"/>
      <c r="O464" s="1453"/>
      <c r="P464" s="1453"/>
      <c r="Q464" s="1453"/>
      <c r="R464" s="1453"/>
      <c r="S464" s="1453"/>
      <c r="T464" s="1453"/>
      <c r="U464" s="1453"/>
      <c r="V464" s="1453"/>
      <c r="W464" s="1453"/>
      <c r="X464" s="1453"/>
      <c r="Y464" s="1453"/>
      <c r="Z464" s="1453"/>
      <c r="AA464" s="1453"/>
      <c r="AB464" s="1453"/>
      <c r="AC464" s="1453"/>
      <c r="AD464" s="1453"/>
      <c r="AE464" s="1453"/>
      <c r="AF464" s="1453"/>
      <c r="AG464" s="1453"/>
      <c r="AH464" s="1453"/>
      <c r="AI464" s="1453"/>
      <c r="AJ464" s="1453"/>
      <c r="AK464" s="1453"/>
      <c r="AL464" s="1453"/>
      <c r="AM464" s="1453"/>
      <c r="AN464" s="1453"/>
      <c r="AO464" s="1453"/>
      <c r="AP464" s="1453"/>
      <c r="AQ464" s="1453"/>
      <c r="AR464" s="1453"/>
      <c r="AS464" s="1453"/>
      <c r="AT464" s="1453"/>
      <c r="AU464" s="1453"/>
      <c r="AV464" s="1453"/>
      <c r="AW464" s="1453"/>
      <c r="AX464" s="1453"/>
    </row>
    <row r="465" spans="3:50" s="1543" customFormat="1" ht="21.9" customHeight="1" x14ac:dyDescent="0.3">
      <c r="C465" s="1453"/>
      <c r="D465" s="1453"/>
      <c r="E465" s="1453"/>
      <c r="F465" s="1453"/>
      <c r="G465" s="1452"/>
      <c r="H465" s="1453"/>
      <c r="I465" s="1453"/>
      <c r="J465" s="1453"/>
      <c r="K465" s="1453"/>
      <c r="L465" s="1453"/>
      <c r="M465" s="1453"/>
      <c r="N465" s="1453"/>
      <c r="O465" s="1453"/>
      <c r="P465" s="1453"/>
      <c r="Q465" s="1453"/>
      <c r="R465" s="1453"/>
      <c r="S465" s="1453"/>
      <c r="T465" s="1453"/>
      <c r="U465" s="1453"/>
      <c r="V465" s="1453"/>
      <c r="W465" s="1453"/>
      <c r="X465" s="1453"/>
      <c r="Y465" s="1453"/>
      <c r="Z465" s="1453"/>
      <c r="AA465" s="1453"/>
      <c r="AB465" s="1453"/>
      <c r="AC465" s="1453"/>
      <c r="AD465" s="1453"/>
      <c r="AE465" s="1453"/>
      <c r="AF465" s="1453"/>
      <c r="AG465" s="1453"/>
      <c r="AH465" s="1453"/>
      <c r="AI465" s="1453"/>
      <c r="AJ465" s="1453"/>
      <c r="AK465" s="1453"/>
      <c r="AL465" s="1453"/>
      <c r="AM465" s="1453"/>
      <c r="AN465" s="1453"/>
      <c r="AO465" s="1453"/>
      <c r="AP465" s="1453"/>
      <c r="AQ465" s="1453"/>
      <c r="AR465" s="1453"/>
      <c r="AS465" s="1453"/>
      <c r="AT465" s="1453"/>
      <c r="AU465" s="1453"/>
      <c r="AV465" s="1453"/>
      <c r="AW465" s="1453"/>
      <c r="AX465" s="1453"/>
    </row>
    <row r="466" spans="3:50" s="1543" customFormat="1" ht="21.9" customHeight="1" x14ac:dyDescent="0.3">
      <c r="C466" s="1453"/>
      <c r="D466" s="1453"/>
      <c r="E466" s="1453"/>
      <c r="F466" s="1453"/>
      <c r="G466" s="1452"/>
      <c r="H466" s="1453"/>
      <c r="I466" s="1453"/>
      <c r="J466" s="1453"/>
      <c r="K466" s="1453"/>
      <c r="L466" s="1453"/>
      <c r="M466" s="1453"/>
      <c r="N466" s="1453"/>
      <c r="O466" s="1453"/>
      <c r="P466" s="1453"/>
      <c r="Q466" s="1453"/>
      <c r="R466" s="1453"/>
      <c r="S466" s="1453"/>
      <c r="T466" s="1453"/>
      <c r="U466" s="1453"/>
      <c r="V466" s="1453"/>
      <c r="W466" s="1453"/>
      <c r="X466" s="1453"/>
      <c r="Y466" s="1453"/>
      <c r="Z466" s="1453"/>
      <c r="AA466" s="1453"/>
      <c r="AB466" s="1453"/>
      <c r="AC466" s="1453"/>
      <c r="AD466" s="1453"/>
      <c r="AE466" s="1453"/>
      <c r="AF466" s="1453"/>
      <c r="AG466" s="1453"/>
      <c r="AH466" s="1453"/>
      <c r="AI466" s="1453"/>
      <c r="AJ466" s="1453"/>
      <c r="AK466" s="1453"/>
      <c r="AL466" s="1453"/>
      <c r="AM466" s="1453"/>
      <c r="AN466" s="1453"/>
      <c r="AO466" s="1453"/>
      <c r="AP466" s="1453"/>
      <c r="AQ466" s="1453"/>
      <c r="AR466" s="1453"/>
      <c r="AS466" s="1453"/>
      <c r="AT466" s="1453"/>
      <c r="AU466" s="1453"/>
      <c r="AV466" s="1453"/>
      <c r="AW466" s="1453"/>
      <c r="AX466" s="1453"/>
    </row>
    <row r="467" spans="3:50" s="1543" customFormat="1" ht="21.9" customHeight="1" x14ac:dyDescent="0.3">
      <c r="C467" s="1453"/>
      <c r="D467" s="1453"/>
      <c r="E467" s="1453"/>
      <c r="F467" s="1453"/>
      <c r="G467" s="1452"/>
      <c r="H467" s="1453"/>
      <c r="I467" s="1453"/>
      <c r="J467" s="1453"/>
      <c r="K467" s="1453"/>
      <c r="L467" s="1453"/>
      <c r="M467" s="1453"/>
      <c r="N467" s="1453"/>
      <c r="O467" s="1453"/>
      <c r="P467" s="1453"/>
      <c r="Q467" s="1453"/>
      <c r="R467" s="1453"/>
      <c r="S467" s="1453"/>
      <c r="T467" s="1453"/>
      <c r="U467" s="1453"/>
      <c r="V467" s="1453"/>
      <c r="W467" s="1453"/>
      <c r="X467" s="1453"/>
      <c r="Y467" s="1453"/>
      <c r="Z467" s="1453"/>
      <c r="AA467" s="1453"/>
      <c r="AB467" s="1453"/>
      <c r="AC467" s="1453"/>
      <c r="AD467" s="1453"/>
      <c r="AE467" s="1453"/>
      <c r="AF467" s="1453"/>
      <c r="AG467" s="1453"/>
      <c r="AH467" s="1453"/>
      <c r="AI467" s="1453"/>
      <c r="AJ467" s="1453"/>
      <c r="AK467" s="1453"/>
      <c r="AL467" s="1453"/>
      <c r="AM467" s="1453"/>
      <c r="AN467" s="1453"/>
      <c r="AO467" s="1453"/>
      <c r="AP467" s="1453"/>
      <c r="AQ467" s="1453"/>
      <c r="AR467" s="1453"/>
      <c r="AS467" s="1453"/>
      <c r="AT467" s="1453"/>
      <c r="AU467" s="1453"/>
      <c r="AV467" s="1453"/>
      <c r="AW467" s="1453"/>
      <c r="AX467" s="1453"/>
    </row>
    <row r="468" spans="3:50" s="1543" customFormat="1" ht="21.9" customHeight="1" x14ac:dyDescent="0.3">
      <c r="C468" s="1453"/>
      <c r="D468" s="1453"/>
      <c r="E468" s="1453"/>
      <c r="F468" s="1453"/>
      <c r="G468" s="1452"/>
      <c r="H468" s="1453"/>
      <c r="I468" s="1453"/>
      <c r="J468" s="1453"/>
      <c r="K468" s="1453"/>
      <c r="L468" s="1453"/>
      <c r="M468" s="1453"/>
      <c r="N468" s="1453"/>
      <c r="O468" s="1453"/>
      <c r="P468" s="1453"/>
      <c r="Q468" s="1453"/>
      <c r="R468" s="1453"/>
      <c r="S468" s="1453"/>
      <c r="T468" s="1453"/>
      <c r="U468" s="1453"/>
      <c r="V468" s="1453"/>
      <c r="W468" s="1453"/>
      <c r="X468" s="1453"/>
      <c r="Y468" s="1453"/>
      <c r="Z468" s="1453"/>
      <c r="AA468" s="1453"/>
      <c r="AB468" s="1453"/>
      <c r="AC468" s="1453"/>
      <c r="AD468" s="1453"/>
      <c r="AE468" s="1453"/>
      <c r="AF468" s="1453"/>
      <c r="AG468" s="1453"/>
      <c r="AH468" s="1453"/>
      <c r="AI468" s="1453"/>
      <c r="AJ468" s="1453"/>
      <c r="AK468" s="1453"/>
      <c r="AL468" s="1453"/>
      <c r="AM468" s="1453"/>
      <c r="AN468" s="1453"/>
      <c r="AO468" s="1453"/>
      <c r="AP468" s="1453"/>
      <c r="AQ468" s="1453"/>
      <c r="AR468" s="1453"/>
      <c r="AS468" s="1453"/>
      <c r="AT468" s="1453"/>
      <c r="AU468" s="1453"/>
      <c r="AV468" s="1453"/>
      <c r="AW468" s="1453"/>
      <c r="AX468" s="1453"/>
    </row>
    <row r="469" spans="3:50" s="1543" customFormat="1" ht="21.9" customHeight="1" x14ac:dyDescent="0.3">
      <c r="C469" s="1453"/>
      <c r="D469" s="1453"/>
      <c r="E469" s="1453"/>
      <c r="F469" s="1453"/>
      <c r="G469" s="1452"/>
      <c r="H469" s="1453"/>
      <c r="I469" s="1453"/>
      <c r="J469" s="1453"/>
      <c r="K469" s="1453"/>
      <c r="L469" s="1453"/>
      <c r="M469" s="1453"/>
      <c r="N469" s="1453"/>
      <c r="O469" s="1453"/>
      <c r="P469" s="1453"/>
      <c r="Q469" s="1453"/>
      <c r="R469" s="1453"/>
      <c r="S469" s="1453"/>
      <c r="T469" s="1453"/>
      <c r="U469" s="1453"/>
      <c r="V469" s="1453"/>
      <c r="W469" s="1453"/>
      <c r="X469" s="1453"/>
      <c r="Y469" s="1453"/>
      <c r="Z469" s="1453"/>
      <c r="AA469" s="1453"/>
      <c r="AB469" s="1453"/>
      <c r="AC469" s="1453"/>
      <c r="AD469" s="1453"/>
      <c r="AE469" s="1453"/>
      <c r="AF469" s="1453"/>
      <c r="AG469" s="1453"/>
      <c r="AH469" s="1453"/>
      <c r="AI469" s="1453"/>
      <c r="AJ469" s="1453"/>
      <c r="AK469" s="1453"/>
      <c r="AL469" s="1453"/>
      <c r="AM469" s="1453"/>
      <c r="AN469" s="1453"/>
      <c r="AO469" s="1453"/>
      <c r="AP469" s="1453"/>
      <c r="AQ469" s="1453"/>
      <c r="AR469" s="1453"/>
      <c r="AS469" s="1453"/>
      <c r="AT469" s="1453"/>
      <c r="AU469" s="1453"/>
      <c r="AV469" s="1453"/>
      <c r="AW469" s="1453"/>
      <c r="AX469" s="1453"/>
    </row>
    <row r="470" spans="3:50" s="1543" customFormat="1" ht="21.9" customHeight="1" x14ac:dyDescent="0.3">
      <c r="C470" s="1453"/>
      <c r="D470" s="1453"/>
      <c r="E470" s="1453"/>
      <c r="F470" s="1453"/>
      <c r="G470" s="1452"/>
      <c r="H470" s="1453"/>
      <c r="I470" s="1453"/>
      <c r="J470" s="1453"/>
      <c r="K470" s="1453"/>
      <c r="L470" s="1453"/>
      <c r="M470" s="1453"/>
      <c r="N470" s="1453"/>
      <c r="O470" s="1453"/>
      <c r="P470" s="1453"/>
      <c r="Q470" s="1453"/>
      <c r="R470" s="1453"/>
      <c r="S470" s="1453"/>
      <c r="T470" s="1453"/>
      <c r="U470" s="1453"/>
      <c r="V470" s="1453"/>
      <c r="W470" s="1453"/>
      <c r="X470" s="1453"/>
      <c r="Y470" s="1453"/>
      <c r="Z470" s="1453"/>
      <c r="AA470" s="1453"/>
      <c r="AB470" s="1453"/>
      <c r="AC470" s="1453"/>
      <c r="AD470" s="1453"/>
      <c r="AE470" s="1453"/>
      <c r="AF470" s="1453"/>
      <c r="AG470" s="1453"/>
      <c r="AH470" s="1453"/>
      <c r="AI470" s="1453"/>
      <c r="AJ470" s="1453"/>
      <c r="AK470" s="1453"/>
      <c r="AL470" s="1453"/>
      <c r="AM470" s="1453"/>
      <c r="AN470" s="1453"/>
      <c r="AO470" s="1453"/>
      <c r="AP470" s="1453"/>
      <c r="AQ470" s="1453"/>
      <c r="AR470" s="1453"/>
      <c r="AS470" s="1453"/>
      <c r="AT470" s="1453"/>
      <c r="AU470" s="1453"/>
      <c r="AV470" s="1453"/>
      <c r="AW470" s="1453"/>
      <c r="AX470" s="1453"/>
    </row>
    <row r="471" spans="3:50" s="1543" customFormat="1" ht="21.9" customHeight="1" x14ac:dyDescent="0.3">
      <c r="C471" s="1453"/>
      <c r="D471" s="1453"/>
      <c r="E471" s="1453"/>
      <c r="F471" s="1453"/>
      <c r="G471" s="1452"/>
      <c r="H471" s="1453"/>
      <c r="I471" s="1453"/>
      <c r="J471" s="1453"/>
      <c r="K471" s="1453"/>
      <c r="L471" s="1453"/>
      <c r="M471" s="1453"/>
      <c r="N471" s="1453"/>
      <c r="O471" s="1453"/>
      <c r="P471" s="1453"/>
      <c r="Q471" s="1453"/>
      <c r="R471" s="1453"/>
      <c r="S471" s="1453"/>
      <c r="T471" s="1453"/>
      <c r="U471" s="1453"/>
      <c r="V471" s="1453"/>
      <c r="W471" s="1453"/>
      <c r="X471" s="1453"/>
      <c r="Y471" s="1453"/>
      <c r="Z471" s="1453"/>
      <c r="AA471" s="1453"/>
      <c r="AB471" s="1453"/>
      <c r="AC471" s="1453"/>
      <c r="AD471" s="1453"/>
      <c r="AE471" s="1453"/>
      <c r="AF471" s="1453"/>
      <c r="AG471" s="1453"/>
      <c r="AH471" s="1453"/>
      <c r="AI471" s="1453"/>
      <c r="AJ471" s="1453"/>
      <c r="AK471" s="1453"/>
      <c r="AL471" s="1453"/>
      <c r="AM471" s="1453"/>
      <c r="AN471" s="1453"/>
      <c r="AO471" s="1453"/>
      <c r="AP471" s="1453"/>
      <c r="AQ471" s="1453"/>
      <c r="AR471" s="1453"/>
      <c r="AS471" s="1453"/>
      <c r="AT471" s="1453"/>
      <c r="AU471" s="1453"/>
      <c r="AV471" s="1453"/>
      <c r="AW471" s="1453"/>
      <c r="AX471" s="1453"/>
    </row>
    <row r="472" spans="3:50" s="1543" customFormat="1" ht="21.9" customHeight="1" x14ac:dyDescent="0.3">
      <c r="C472" s="1453"/>
      <c r="D472" s="1453"/>
      <c r="E472" s="1453"/>
      <c r="F472" s="1453"/>
      <c r="G472" s="1452"/>
      <c r="H472" s="1453"/>
      <c r="I472" s="1453"/>
      <c r="J472" s="1453"/>
      <c r="K472" s="1453"/>
      <c r="L472" s="1453"/>
      <c r="M472" s="1453"/>
      <c r="N472" s="1453"/>
      <c r="O472" s="1453"/>
      <c r="P472" s="1453"/>
      <c r="Q472" s="1453"/>
      <c r="R472" s="1453"/>
      <c r="S472" s="1453"/>
      <c r="T472" s="1453"/>
      <c r="U472" s="1453"/>
      <c r="V472" s="1453"/>
      <c r="W472" s="1453"/>
      <c r="X472" s="1453"/>
      <c r="Y472" s="1453"/>
      <c r="Z472" s="1453"/>
      <c r="AA472" s="1453"/>
      <c r="AB472" s="1453"/>
      <c r="AC472" s="1453"/>
      <c r="AD472" s="1453"/>
      <c r="AE472" s="1453"/>
      <c r="AF472" s="1453"/>
      <c r="AG472" s="1453"/>
      <c r="AH472" s="1453"/>
      <c r="AI472" s="1453"/>
      <c r="AJ472" s="1453"/>
      <c r="AK472" s="1453"/>
      <c r="AL472" s="1453"/>
      <c r="AM472" s="1453"/>
      <c r="AN472" s="1453"/>
      <c r="AO472" s="1453"/>
      <c r="AP472" s="1453"/>
      <c r="AQ472" s="1453"/>
      <c r="AR472" s="1453"/>
      <c r="AS472" s="1453"/>
      <c r="AT472" s="1453"/>
      <c r="AU472" s="1453"/>
      <c r="AV472" s="1453"/>
      <c r="AW472" s="1453"/>
      <c r="AX472" s="1453"/>
    </row>
    <row r="473" spans="3:50" s="1543" customFormat="1" ht="21.9" customHeight="1" x14ac:dyDescent="0.3">
      <c r="C473" s="1453"/>
      <c r="D473" s="1453"/>
      <c r="E473" s="1453"/>
      <c r="F473" s="1453"/>
      <c r="G473" s="1452"/>
      <c r="H473" s="1453"/>
      <c r="I473" s="1453"/>
      <c r="J473" s="1453"/>
      <c r="K473" s="1453"/>
      <c r="L473" s="1453"/>
      <c r="M473" s="1453"/>
      <c r="N473" s="1453"/>
      <c r="O473" s="1453"/>
      <c r="P473" s="1453"/>
      <c r="Q473" s="1453"/>
      <c r="R473" s="1453"/>
      <c r="S473" s="1453"/>
      <c r="T473" s="1453"/>
      <c r="U473" s="1453"/>
      <c r="V473" s="1453"/>
      <c r="W473" s="1453"/>
      <c r="X473" s="1453"/>
      <c r="Y473" s="1453"/>
      <c r="Z473" s="1453"/>
      <c r="AA473" s="1453"/>
      <c r="AB473" s="1453"/>
      <c r="AC473" s="1453"/>
      <c r="AD473" s="1453"/>
      <c r="AE473" s="1453"/>
      <c r="AF473" s="1453"/>
      <c r="AG473" s="1453"/>
      <c r="AH473" s="1453"/>
      <c r="AI473" s="1453"/>
      <c r="AJ473" s="1453"/>
      <c r="AK473" s="1453"/>
      <c r="AL473" s="1453"/>
      <c r="AM473" s="1453"/>
      <c r="AN473" s="1453"/>
      <c r="AO473" s="1453"/>
      <c r="AP473" s="1453"/>
      <c r="AQ473" s="1453"/>
      <c r="AR473" s="1453"/>
      <c r="AS473" s="1453"/>
      <c r="AT473" s="1453"/>
      <c r="AU473" s="1453"/>
      <c r="AV473" s="1453"/>
      <c r="AW473" s="1453"/>
      <c r="AX473" s="1453"/>
    </row>
    <row r="474" spans="3:50" s="1543" customFormat="1" ht="21.9" customHeight="1" x14ac:dyDescent="0.3">
      <c r="C474" s="1453"/>
      <c r="D474" s="1453"/>
      <c r="E474" s="1453"/>
      <c r="F474" s="1453"/>
      <c r="G474" s="1452"/>
      <c r="H474" s="1453"/>
      <c r="I474" s="1453"/>
      <c r="J474" s="1453"/>
      <c r="K474" s="1453"/>
      <c r="L474" s="1453"/>
      <c r="M474" s="1453"/>
      <c r="N474" s="1453"/>
      <c r="O474" s="1453"/>
      <c r="P474" s="1453"/>
      <c r="Q474" s="1453"/>
      <c r="R474" s="1453"/>
      <c r="S474" s="1453"/>
      <c r="T474" s="1453"/>
      <c r="U474" s="1453"/>
      <c r="V474" s="1453"/>
      <c r="W474" s="1453"/>
      <c r="X474" s="1453"/>
      <c r="Y474" s="1453"/>
      <c r="Z474" s="1453"/>
      <c r="AA474" s="1453"/>
      <c r="AB474" s="1453"/>
      <c r="AC474" s="1453"/>
      <c r="AD474" s="1453"/>
      <c r="AE474" s="1453"/>
      <c r="AF474" s="1453"/>
      <c r="AG474" s="1453"/>
      <c r="AH474" s="1453"/>
      <c r="AI474" s="1453"/>
      <c r="AJ474" s="1453"/>
      <c r="AK474" s="1453"/>
      <c r="AL474" s="1453"/>
      <c r="AM474" s="1453"/>
      <c r="AN474" s="1453"/>
      <c r="AO474" s="1453"/>
      <c r="AP474" s="1453"/>
      <c r="AQ474" s="1453"/>
      <c r="AR474" s="1453"/>
      <c r="AS474" s="1453"/>
      <c r="AT474" s="1453"/>
      <c r="AU474" s="1453"/>
      <c r="AV474" s="1453"/>
      <c r="AW474" s="1453"/>
      <c r="AX474" s="1453"/>
    </row>
    <row r="475" spans="3:50" s="1543" customFormat="1" ht="21.9" customHeight="1" x14ac:dyDescent="0.3">
      <c r="C475" s="1453"/>
      <c r="D475" s="1453"/>
      <c r="E475" s="1453"/>
      <c r="F475" s="1453"/>
      <c r="G475" s="1452"/>
      <c r="H475" s="1453"/>
      <c r="I475" s="1453"/>
      <c r="J475" s="1453"/>
      <c r="K475" s="1453"/>
      <c r="L475" s="1453"/>
      <c r="M475" s="1453"/>
      <c r="N475" s="1453"/>
      <c r="O475" s="1453"/>
      <c r="P475" s="1453"/>
      <c r="Q475" s="1453"/>
      <c r="R475" s="1453"/>
      <c r="S475" s="1453"/>
      <c r="T475" s="1453"/>
      <c r="U475" s="1453"/>
      <c r="V475" s="1453"/>
      <c r="W475" s="1453"/>
      <c r="X475" s="1453"/>
      <c r="Y475" s="1453"/>
      <c r="Z475" s="1453"/>
      <c r="AA475" s="1453"/>
      <c r="AB475" s="1453"/>
      <c r="AC475" s="1453"/>
      <c r="AD475" s="1453"/>
      <c r="AE475" s="1453"/>
      <c r="AF475" s="1453"/>
      <c r="AG475" s="1453"/>
      <c r="AH475" s="1453"/>
      <c r="AI475" s="1453"/>
      <c r="AJ475" s="1453"/>
      <c r="AK475" s="1453"/>
      <c r="AL475" s="1453"/>
      <c r="AM475" s="1453"/>
      <c r="AN475" s="1453"/>
      <c r="AO475" s="1453"/>
      <c r="AP475" s="1453"/>
      <c r="AQ475" s="1453"/>
      <c r="AR475" s="1453"/>
      <c r="AS475" s="1453"/>
      <c r="AT475" s="1453"/>
      <c r="AU475" s="1453"/>
      <c r="AV475" s="1453"/>
      <c r="AW475" s="1453"/>
      <c r="AX475" s="1453"/>
    </row>
    <row r="476" spans="3:50" s="1543" customFormat="1" ht="21.9" customHeight="1" x14ac:dyDescent="0.3">
      <c r="C476" s="1453"/>
      <c r="D476" s="1453"/>
      <c r="E476" s="1453"/>
      <c r="F476" s="1453"/>
      <c r="G476" s="1452"/>
      <c r="H476" s="1453"/>
      <c r="I476" s="1453"/>
      <c r="J476" s="1453"/>
      <c r="K476" s="1453"/>
      <c r="L476" s="1453"/>
      <c r="M476" s="1453"/>
      <c r="N476" s="1453"/>
      <c r="O476" s="1453"/>
      <c r="P476" s="1453"/>
      <c r="Q476" s="1453"/>
      <c r="R476" s="1453"/>
      <c r="S476" s="1453"/>
      <c r="T476" s="1453"/>
      <c r="U476" s="1453"/>
      <c r="V476" s="1453"/>
      <c r="W476" s="1453"/>
      <c r="X476" s="1453"/>
      <c r="Y476" s="1453"/>
      <c r="Z476" s="1453"/>
      <c r="AA476" s="1453"/>
      <c r="AB476" s="1453"/>
      <c r="AC476" s="1453"/>
      <c r="AD476" s="1453"/>
      <c r="AE476" s="1453"/>
      <c r="AF476" s="1453"/>
      <c r="AG476" s="1453"/>
      <c r="AH476" s="1453"/>
      <c r="AI476" s="1453"/>
      <c r="AJ476" s="1453"/>
      <c r="AK476" s="1453"/>
      <c r="AL476" s="1453"/>
      <c r="AM476" s="1453"/>
      <c r="AN476" s="1453"/>
      <c r="AO476" s="1453"/>
      <c r="AP476" s="1453"/>
      <c r="AQ476" s="1453"/>
      <c r="AR476" s="1453"/>
      <c r="AS476" s="1453"/>
      <c r="AT476" s="1453"/>
      <c r="AU476" s="1453"/>
      <c r="AV476" s="1453"/>
      <c r="AW476" s="1453"/>
      <c r="AX476" s="1453"/>
    </row>
    <row r="477" spans="3:50" s="1543" customFormat="1" ht="21.9" customHeight="1" x14ac:dyDescent="0.3">
      <c r="C477" s="1453"/>
      <c r="D477" s="1453"/>
      <c r="E477" s="1453"/>
      <c r="F477" s="1453"/>
      <c r="G477" s="1452"/>
      <c r="H477" s="1453"/>
      <c r="I477" s="1453"/>
      <c r="J477" s="1453"/>
      <c r="K477" s="1453"/>
      <c r="L477" s="1453"/>
      <c r="M477" s="1453"/>
      <c r="N477" s="1453"/>
      <c r="O477" s="1453"/>
      <c r="P477" s="1453"/>
      <c r="Q477" s="1453"/>
      <c r="R477" s="1453"/>
      <c r="S477" s="1453"/>
      <c r="T477" s="1453"/>
      <c r="U477" s="1453"/>
      <c r="V477" s="1453"/>
      <c r="W477" s="1453"/>
      <c r="X477" s="1453"/>
      <c r="Y477" s="1453"/>
      <c r="Z477" s="1453"/>
      <c r="AA477" s="1453"/>
      <c r="AB477" s="1453"/>
      <c r="AC477" s="1453"/>
      <c r="AD477" s="1453"/>
      <c r="AE477" s="1453"/>
      <c r="AF477" s="1453"/>
      <c r="AG477" s="1453"/>
      <c r="AH477" s="1453"/>
      <c r="AI477" s="1453"/>
      <c r="AJ477" s="1453"/>
      <c r="AK477" s="1453"/>
      <c r="AL477" s="1453"/>
      <c r="AM477" s="1453"/>
      <c r="AN477" s="1453"/>
      <c r="AO477" s="1453"/>
      <c r="AP477" s="1453"/>
      <c r="AQ477" s="1453"/>
      <c r="AR477" s="1453"/>
      <c r="AS477" s="1453"/>
      <c r="AT477" s="1453"/>
      <c r="AU477" s="1453"/>
      <c r="AV477" s="1453"/>
      <c r="AW477" s="1453"/>
      <c r="AX477" s="1453"/>
    </row>
    <row r="478" spans="3:50" s="1543" customFormat="1" ht="21.9" customHeight="1" x14ac:dyDescent="0.3">
      <c r="C478" s="1453"/>
      <c r="D478" s="1453"/>
      <c r="E478" s="1453"/>
      <c r="F478" s="1453"/>
      <c r="G478" s="1452"/>
      <c r="H478" s="1453"/>
      <c r="I478" s="1453"/>
      <c r="J478" s="1453"/>
      <c r="K478" s="1453"/>
      <c r="L478" s="1453"/>
      <c r="M478" s="1453"/>
      <c r="N478" s="1453"/>
      <c r="O478" s="1453"/>
      <c r="P478" s="1453"/>
      <c r="Q478" s="1453"/>
      <c r="R478" s="1453"/>
      <c r="S478" s="1453"/>
      <c r="T478" s="1453"/>
      <c r="U478" s="1453"/>
      <c r="V478" s="1453"/>
      <c r="W478" s="1453"/>
      <c r="X478" s="1453"/>
      <c r="Y478" s="1453"/>
      <c r="Z478" s="1453"/>
      <c r="AA478" s="1453"/>
      <c r="AB478" s="1453"/>
      <c r="AC478" s="1453"/>
      <c r="AD478" s="1453"/>
      <c r="AE478" s="1453"/>
      <c r="AF478" s="1453"/>
      <c r="AG478" s="1453"/>
      <c r="AH478" s="1453"/>
      <c r="AI478" s="1453"/>
      <c r="AJ478" s="1453"/>
      <c r="AK478" s="1453"/>
      <c r="AL478" s="1453"/>
      <c r="AM478" s="1453"/>
      <c r="AN478" s="1453"/>
      <c r="AO478" s="1453"/>
      <c r="AP478" s="1453"/>
      <c r="AQ478" s="1453"/>
      <c r="AR478" s="1453"/>
      <c r="AS478" s="1453"/>
      <c r="AT478" s="1453"/>
      <c r="AU478" s="1453"/>
      <c r="AV478" s="1453"/>
      <c r="AW478" s="1453"/>
      <c r="AX478" s="1453"/>
    </row>
    <row r="479" spans="3:50" s="1543" customFormat="1" ht="21.9" customHeight="1" x14ac:dyDescent="0.3">
      <c r="C479" s="1453"/>
      <c r="D479" s="1453"/>
      <c r="E479" s="1453"/>
      <c r="F479" s="1453"/>
      <c r="G479" s="1452"/>
      <c r="H479" s="1453"/>
      <c r="I479" s="1453"/>
      <c r="J479" s="1453"/>
      <c r="K479" s="1453"/>
      <c r="L479" s="1453"/>
      <c r="M479" s="1453"/>
      <c r="N479" s="1453"/>
      <c r="O479" s="1453"/>
      <c r="P479" s="1453"/>
      <c r="Q479" s="1453"/>
      <c r="R479" s="1453"/>
      <c r="S479" s="1453"/>
      <c r="T479" s="1453"/>
      <c r="U479" s="1453"/>
      <c r="V479" s="1453"/>
      <c r="W479" s="1453"/>
      <c r="X479" s="1453"/>
      <c r="Y479" s="1453"/>
      <c r="Z479" s="1453"/>
      <c r="AA479" s="1453"/>
      <c r="AB479" s="1453"/>
      <c r="AC479" s="1453"/>
      <c r="AD479" s="1453"/>
      <c r="AE479" s="1453"/>
      <c r="AF479" s="1453"/>
      <c r="AG479" s="1453"/>
      <c r="AH479" s="1453"/>
      <c r="AI479" s="1453"/>
      <c r="AJ479" s="1453"/>
      <c r="AK479" s="1453"/>
      <c r="AL479" s="1453"/>
      <c r="AM479" s="1453"/>
      <c r="AN479" s="1453"/>
      <c r="AO479" s="1453"/>
      <c r="AP479" s="1453"/>
      <c r="AQ479" s="1453"/>
      <c r="AR479" s="1453"/>
      <c r="AS479" s="1453"/>
      <c r="AT479" s="1453"/>
      <c r="AU479" s="1453"/>
      <c r="AV479" s="1453"/>
      <c r="AW479" s="1453"/>
      <c r="AX479" s="1453"/>
    </row>
    <row r="480" spans="3:50" s="1543" customFormat="1" ht="21.9" customHeight="1" x14ac:dyDescent="0.3">
      <c r="C480" s="1453"/>
      <c r="D480" s="1453"/>
      <c r="E480" s="1453"/>
      <c r="F480" s="1453"/>
      <c r="G480" s="1452"/>
      <c r="H480" s="1453"/>
      <c r="I480" s="1453"/>
      <c r="J480" s="1453"/>
      <c r="K480" s="1453"/>
      <c r="L480" s="1453"/>
      <c r="M480" s="1453"/>
      <c r="N480" s="1453"/>
      <c r="O480" s="1453"/>
      <c r="P480" s="1453"/>
      <c r="Q480" s="1453"/>
      <c r="R480" s="1453"/>
      <c r="S480" s="1453"/>
      <c r="T480" s="1453"/>
      <c r="U480" s="1453"/>
      <c r="V480" s="1453"/>
      <c r="W480" s="1453"/>
      <c r="X480" s="1453"/>
      <c r="Y480" s="1453"/>
      <c r="Z480" s="1453"/>
      <c r="AA480" s="1453"/>
      <c r="AB480" s="1453"/>
      <c r="AC480" s="1453"/>
      <c r="AD480" s="1453"/>
      <c r="AE480" s="1453"/>
      <c r="AF480" s="1453"/>
      <c r="AG480" s="1453"/>
      <c r="AH480" s="1453"/>
      <c r="AI480" s="1453"/>
      <c r="AJ480" s="1453"/>
      <c r="AK480" s="1453"/>
      <c r="AL480" s="1453"/>
      <c r="AM480" s="1453"/>
      <c r="AN480" s="1453"/>
      <c r="AO480" s="1453"/>
      <c r="AP480" s="1453"/>
      <c r="AQ480" s="1453"/>
      <c r="AR480" s="1453"/>
      <c r="AS480" s="1453"/>
      <c r="AT480" s="1453"/>
      <c r="AU480" s="1453"/>
      <c r="AV480" s="1453"/>
      <c r="AW480" s="1453"/>
      <c r="AX480" s="1453"/>
    </row>
    <row r="481" spans="3:50" s="1543" customFormat="1" ht="21.9" customHeight="1" x14ac:dyDescent="0.3">
      <c r="C481" s="1453"/>
      <c r="D481" s="1453"/>
      <c r="E481" s="1453"/>
      <c r="F481" s="1453"/>
      <c r="G481" s="1452"/>
      <c r="H481" s="1453"/>
      <c r="I481" s="1453"/>
      <c r="J481" s="1453"/>
      <c r="K481" s="1453"/>
      <c r="L481" s="1453"/>
      <c r="M481" s="1453"/>
      <c r="N481" s="1453"/>
      <c r="O481" s="1453"/>
      <c r="P481" s="1453"/>
      <c r="Q481" s="1453"/>
      <c r="R481" s="1453"/>
      <c r="S481" s="1453"/>
      <c r="T481" s="1453"/>
      <c r="U481" s="1453"/>
      <c r="V481" s="1453"/>
      <c r="W481" s="1453"/>
      <c r="X481" s="1453"/>
      <c r="Y481" s="1453"/>
      <c r="Z481" s="1453"/>
      <c r="AA481" s="1453"/>
      <c r="AB481" s="1453"/>
      <c r="AC481" s="1453"/>
      <c r="AD481" s="1453"/>
      <c r="AE481" s="1453"/>
      <c r="AF481" s="1453"/>
      <c r="AG481" s="1453"/>
      <c r="AH481" s="1453"/>
      <c r="AI481" s="1453"/>
      <c r="AJ481" s="1453"/>
      <c r="AK481" s="1453"/>
      <c r="AL481" s="1453"/>
      <c r="AM481" s="1453"/>
      <c r="AN481" s="1453"/>
      <c r="AO481" s="1453"/>
      <c r="AP481" s="1453"/>
      <c r="AQ481" s="1453"/>
      <c r="AR481" s="1453"/>
      <c r="AS481" s="1453"/>
      <c r="AT481" s="1453"/>
      <c r="AU481" s="1453"/>
      <c r="AV481" s="1453"/>
      <c r="AW481" s="1453"/>
      <c r="AX481" s="1453"/>
    </row>
    <row r="482" spans="3:50" s="1543" customFormat="1" ht="21.9" customHeight="1" x14ac:dyDescent="0.3">
      <c r="C482" s="1453"/>
      <c r="D482" s="1453"/>
      <c r="E482" s="1453"/>
      <c r="F482" s="1453"/>
      <c r="G482" s="1452"/>
      <c r="H482" s="1453"/>
      <c r="I482" s="1453"/>
      <c r="J482" s="1453"/>
      <c r="K482" s="1453"/>
      <c r="L482" s="1453"/>
      <c r="M482" s="1453"/>
      <c r="N482" s="1453"/>
      <c r="O482" s="1453"/>
      <c r="P482" s="1453"/>
      <c r="Q482" s="1453"/>
      <c r="R482" s="1453"/>
      <c r="S482" s="1453"/>
      <c r="T482" s="1453"/>
      <c r="U482" s="1453"/>
      <c r="V482" s="1453"/>
      <c r="W482" s="1453"/>
      <c r="X482" s="1453"/>
      <c r="Y482" s="1453"/>
      <c r="Z482" s="1453"/>
      <c r="AA482" s="1453"/>
      <c r="AB482" s="1453"/>
      <c r="AC482" s="1453"/>
      <c r="AD482" s="1453"/>
      <c r="AE482" s="1453"/>
      <c r="AF482" s="1453"/>
      <c r="AG482" s="1453"/>
      <c r="AH482" s="1453"/>
      <c r="AI482" s="1453"/>
      <c r="AJ482" s="1453"/>
      <c r="AK482" s="1453"/>
      <c r="AL482" s="1453"/>
      <c r="AM482" s="1453"/>
      <c r="AN482" s="1453"/>
      <c r="AO482" s="1453"/>
      <c r="AP482" s="1453"/>
      <c r="AQ482" s="1453"/>
      <c r="AR482" s="1453"/>
      <c r="AS482" s="1453"/>
      <c r="AT482" s="1453"/>
      <c r="AU482" s="1453"/>
      <c r="AV482" s="1453"/>
      <c r="AW482" s="1453"/>
      <c r="AX482" s="1453"/>
    </row>
    <row r="483" spans="3:50" s="1543" customFormat="1" ht="21.9" customHeight="1" x14ac:dyDescent="0.3">
      <c r="C483" s="1453"/>
      <c r="D483" s="1453"/>
      <c r="E483" s="1453"/>
      <c r="F483" s="1453"/>
      <c r="G483" s="1452"/>
      <c r="H483" s="1453"/>
      <c r="I483" s="1453"/>
      <c r="J483" s="1453"/>
      <c r="K483" s="1453"/>
      <c r="L483" s="1453"/>
      <c r="M483" s="1453"/>
      <c r="N483" s="1453"/>
      <c r="O483" s="1453"/>
      <c r="P483" s="1453"/>
      <c r="Q483" s="1453"/>
      <c r="R483" s="1453"/>
      <c r="S483" s="1453"/>
      <c r="T483" s="1453"/>
      <c r="U483" s="1453"/>
      <c r="V483" s="1453"/>
      <c r="W483" s="1453"/>
      <c r="X483" s="1453"/>
      <c r="Y483" s="1453"/>
      <c r="Z483" s="1453"/>
      <c r="AA483" s="1453"/>
      <c r="AB483" s="1453"/>
      <c r="AC483" s="1453"/>
      <c r="AD483" s="1453"/>
      <c r="AE483" s="1453"/>
      <c r="AF483" s="1453"/>
      <c r="AG483" s="1453"/>
      <c r="AH483" s="1453"/>
      <c r="AI483" s="1453"/>
      <c r="AJ483" s="1453"/>
      <c r="AK483" s="1453"/>
      <c r="AL483" s="1453"/>
      <c r="AM483" s="1453"/>
      <c r="AN483" s="1453"/>
      <c r="AO483" s="1453"/>
      <c r="AP483" s="1453"/>
      <c r="AQ483" s="1453"/>
      <c r="AR483" s="1453"/>
      <c r="AS483" s="1453"/>
      <c r="AT483" s="1453"/>
      <c r="AU483" s="1453"/>
      <c r="AV483" s="1453"/>
      <c r="AW483" s="1453"/>
      <c r="AX483" s="1453"/>
    </row>
    <row r="484" spans="3:50" s="1543" customFormat="1" ht="21.9" customHeight="1" x14ac:dyDescent="0.3">
      <c r="C484" s="1453"/>
      <c r="D484" s="1453"/>
      <c r="E484" s="1453"/>
      <c r="F484" s="1453"/>
      <c r="G484" s="1452"/>
      <c r="H484" s="1453"/>
      <c r="I484" s="1453"/>
      <c r="J484" s="1453"/>
      <c r="K484" s="1453"/>
      <c r="L484" s="1453"/>
      <c r="M484" s="1453"/>
      <c r="N484" s="1453"/>
      <c r="O484" s="1453"/>
      <c r="P484" s="1453"/>
      <c r="Q484" s="1453"/>
      <c r="R484" s="1453"/>
      <c r="S484" s="1453"/>
      <c r="T484" s="1453"/>
      <c r="U484" s="1453"/>
      <c r="V484" s="1453"/>
      <c r="W484" s="1453"/>
      <c r="X484" s="1453"/>
      <c r="Y484" s="1453"/>
      <c r="Z484" s="1453"/>
      <c r="AA484" s="1453"/>
      <c r="AB484" s="1453"/>
      <c r="AC484" s="1453"/>
      <c r="AD484" s="1453"/>
      <c r="AE484" s="1453"/>
      <c r="AF484" s="1453"/>
      <c r="AG484" s="1453"/>
      <c r="AH484" s="1453"/>
      <c r="AI484" s="1453"/>
      <c r="AJ484" s="1453"/>
      <c r="AK484" s="1453"/>
      <c r="AL484" s="1453"/>
      <c r="AM484" s="1453"/>
      <c r="AN484" s="1453"/>
      <c r="AO484" s="1453"/>
      <c r="AP484" s="1453"/>
      <c r="AQ484" s="1453"/>
      <c r="AR484" s="1453"/>
      <c r="AS484" s="1453"/>
      <c r="AT484" s="1453"/>
      <c r="AU484" s="1453"/>
      <c r="AV484" s="1453"/>
      <c r="AW484" s="1453"/>
      <c r="AX484" s="1453"/>
    </row>
    <row r="485" spans="3:50" s="1543" customFormat="1" ht="21.9" customHeight="1" x14ac:dyDescent="0.3">
      <c r="C485" s="1453"/>
      <c r="D485" s="1453"/>
      <c r="E485" s="1453"/>
      <c r="F485" s="1453"/>
      <c r="G485" s="1452"/>
      <c r="H485" s="1453"/>
      <c r="I485" s="1453"/>
      <c r="J485" s="1453"/>
      <c r="K485" s="1453"/>
      <c r="L485" s="1453"/>
      <c r="M485" s="1453"/>
      <c r="N485" s="1453"/>
      <c r="O485" s="1453"/>
      <c r="P485" s="1453"/>
      <c r="Q485" s="1453"/>
      <c r="R485" s="1453"/>
      <c r="S485" s="1453"/>
      <c r="T485" s="1453"/>
      <c r="U485" s="1453"/>
      <c r="V485" s="1453"/>
      <c r="W485" s="1453"/>
      <c r="X485" s="1453"/>
      <c r="Y485" s="1453"/>
      <c r="Z485" s="1453"/>
      <c r="AA485" s="1453"/>
      <c r="AB485" s="1453"/>
      <c r="AC485" s="1453"/>
      <c r="AD485" s="1453"/>
      <c r="AE485" s="1453"/>
      <c r="AF485" s="1453"/>
      <c r="AG485" s="1453"/>
      <c r="AH485" s="1453"/>
      <c r="AI485" s="1453"/>
      <c r="AJ485" s="1453"/>
      <c r="AK485" s="1453"/>
      <c r="AL485" s="1453"/>
      <c r="AM485" s="1453"/>
      <c r="AN485" s="1453"/>
      <c r="AO485" s="1453"/>
      <c r="AP485" s="1453"/>
      <c r="AQ485" s="1453"/>
      <c r="AR485" s="1453"/>
      <c r="AS485" s="1453"/>
      <c r="AT485" s="1453"/>
      <c r="AU485" s="1453"/>
      <c r="AV485" s="1453"/>
      <c r="AW485" s="1453"/>
      <c r="AX485" s="1453"/>
    </row>
    <row r="486" spans="3:50" s="1543" customFormat="1" ht="21.9" customHeight="1" x14ac:dyDescent="0.3">
      <c r="C486" s="1453"/>
      <c r="D486" s="1453"/>
      <c r="E486" s="1453"/>
      <c r="F486" s="1453"/>
      <c r="G486" s="1452"/>
      <c r="H486" s="1453"/>
      <c r="I486" s="1453"/>
      <c r="J486" s="1453"/>
      <c r="K486" s="1453"/>
      <c r="L486" s="1453"/>
      <c r="M486" s="1453"/>
      <c r="N486" s="1453"/>
      <c r="O486" s="1453"/>
      <c r="P486" s="1453"/>
      <c r="Q486" s="1453"/>
      <c r="R486" s="1453"/>
      <c r="S486" s="1453"/>
      <c r="T486" s="1453"/>
      <c r="U486" s="1453"/>
      <c r="V486" s="1453"/>
      <c r="W486" s="1453"/>
      <c r="X486" s="1453"/>
      <c r="Y486" s="1453"/>
      <c r="Z486" s="1453"/>
      <c r="AA486" s="1453"/>
      <c r="AB486" s="1453"/>
      <c r="AC486" s="1453"/>
      <c r="AD486" s="1453"/>
      <c r="AE486" s="1453"/>
      <c r="AF486" s="1453"/>
      <c r="AG486" s="1453"/>
      <c r="AH486" s="1453"/>
      <c r="AI486" s="1453"/>
      <c r="AJ486" s="1453"/>
      <c r="AK486" s="1453"/>
      <c r="AL486" s="1453"/>
      <c r="AM486" s="1453"/>
      <c r="AN486" s="1453"/>
      <c r="AO486" s="1453"/>
      <c r="AP486" s="1453"/>
      <c r="AQ486" s="1453"/>
      <c r="AR486" s="1453"/>
      <c r="AS486" s="1453"/>
      <c r="AT486" s="1453"/>
      <c r="AU486" s="1453"/>
      <c r="AV486" s="1453"/>
      <c r="AW486" s="1453"/>
      <c r="AX486" s="1453"/>
    </row>
    <row r="487" spans="3:50" s="1543" customFormat="1" ht="21.9" customHeight="1" x14ac:dyDescent="0.3">
      <c r="C487" s="1453"/>
      <c r="D487" s="1453"/>
      <c r="E487" s="1453"/>
      <c r="F487" s="1453"/>
      <c r="G487" s="1452"/>
      <c r="H487" s="1453"/>
      <c r="I487" s="1453"/>
      <c r="J487" s="1453"/>
      <c r="K487" s="1453"/>
      <c r="L487" s="1453"/>
      <c r="M487" s="1453"/>
      <c r="N487" s="1453"/>
      <c r="O487" s="1453"/>
      <c r="P487" s="1453"/>
      <c r="Q487" s="1453"/>
      <c r="R487" s="1453"/>
      <c r="S487" s="1453"/>
      <c r="T487" s="1453"/>
      <c r="U487" s="1453"/>
      <c r="V487" s="1453"/>
      <c r="W487" s="1453"/>
      <c r="X487" s="1453"/>
      <c r="Y487" s="1453"/>
      <c r="Z487" s="1453"/>
      <c r="AA487" s="1453"/>
      <c r="AB487" s="1453"/>
      <c r="AC487" s="1453"/>
      <c r="AD487" s="1453"/>
      <c r="AE487" s="1453"/>
      <c r="AF487" s="1453"/>
      <c r="AG487" s="1453"/>
      <c r="AH487" s="1453"/>
      <c r="AI487" s="1453"/>
      <c r="AJ487" s="1453"/>
      <c r="AK487" s="1453"/>
      <c r="AL487" s="1453"/>
      <c r="AM487" s="1453"/>
      <c r="AN487" s="1453"/>
      <c r="AO487" s="1453"/>
      <c r="AP487" s="1453"/>
      <c r="AQ487" s="1453"/>
      <c r="AR487" s="1453"/>
      <c r="AS487" s="1453"/>
      <c r="AT487" s="1453"/>
      <c r="AU487" s="1453"/>
      <c r="AV487" s="1453"/>
      <c r="AW487" s="1453"/>
      <c r="AX487" s="1453"/>
    </row>
    <row r="488" spans="3:50" s="1543" customFormat="1" ht="21.9" customHeight="1" x14ac:dyDescent="0.3">
      <c r="C488" s="1453"/>
      <c r="D488" s="1453"/>
      <c r="E488" s="1453"/>
      <c r="F488" s="1453"/>
      <c r="G488" s="1452"/>
      <c r="H488" s="1453"/>
      <c r="I488" s="1453"/>
      <c r="J488" s="1453"/>
      <c r="K488" s="1453"/>
      <c r="L488" s="1453"/>
      <c r="M488" s="1453"/>
      <c r="N488" s="1453"/>
      <c r="O488" s="1453"/>
      <c r="P488" s="1453"/>
      <c r="Q488" s="1453"/>
      <c r="R488" s="1453"/>
      <c r="S488" s="1453"/>
      <c r="T488" s="1453"/>
      <c r="U488" s="1453"/>
      <c r="V488" s="1453"/>
      <c r="W488" s="1453"/>
      <c r="X488" s="1453"/>
      <c r="Y488" s="1453"/>
      <c r="Z488" s="1453"/>
      <c r="AA488" s="1453"/>
      <c r="AB488" s="1453"/>
      <c r="AC488" s="1453"/>
      <c r="AD488" s="1453"/>
      <c r="AE488" s="1453"/>
      <c r="AF488" s="1453"/>
      <c r="AG488" s="1453"/>
      <c r="AH488" s="1453"/>
      <c r="AI488" s="1453"/>
      <c r="AJ488" s="1453"/>
      <c r="AK488" s="1453"/>
      <c r="AL488" s="1453"/>
      <c r="AM488" s="1453"/>
      <c r="AN488" s="1453"/>
      <c r="AO488" s="1453"/>
      <c r="AP488" s="1453"/>
      <c r="AQ488" s="1453"/>
      <c r="AR488" s="1453"/>
      <c r="AS488" s="1453"/>
      <c r="AT488" s="1453"/>
      <c r="AU488" s="1453"/>
      <c r="AV488" s="1453"/>
      <c r="AW488" s="1453"/>
      <c r="AX488" s="1453"/>
    </row>
    <row r="489" spans="3:50" s="1543" customFormat="1" ht="21.9" customHeight="1" x14ac:dyDescent="0.3">
      <c r="C489" s="1453"/>
      <c r="D489" s="1453"/>
      <c r="E489" s="1453"/>
      <c r="F489" s="1453"/>
      <c r="G489" s="1452"/>
      <c r="H489" s="1453"/>
      <c r="I489" s="1453"/>
      <c r="J489" s="1453"/>
      <c r="K489" s="1453"/>
      <c r="L489" s="1453"/>
      <c r="M489" s="1453"/>
      <c r="N489" s="1453"/>
      <c r="O489" s="1453"/>
      <c r="P489" s="1453"/>
      <c r="Q489" s="1453"/>
      <c r="R489" s="1453"/>
      <c r="S489" s="1453"/>
      <c r="T489" s="1453"/>
      <c r="U489" s="1453"/>
      <c r="V489" s="1453"/>
      <c r="W489" s="1453"/>
      <c r="X489" s="1453"/>
      <c r="Y489" s="1453"/>
      <c r="Z489" s="1453"/>
      <c r="AA489" s="1453"/>
      <c r="AB489" s="1453"/>
      <c r="AC489" s="1453"/>
      <c r="AD489" s="1453"/>
      <c r="AE489" s="1453"/>
      <c r="AF489" s="1453"/>
      <c r="AG489" s="1453"/>
      <c r="AH489" s="1453"/>
      <c r="AI489" s="1453"/>
      <c r="AJ489" s="1453"/>
      <c r="AK489" s="1453"/>
      <c r="AL489" s="1453"/>
      <c r="AM489" s="1453"/>
      <c r="AN489" s="1453"/>
      <c r="AO489" s="1453"/>
      <c r="AP489" s="1453"/>
      <c r="AQ489" s="1453"/>
      <c r="AR489" s="1453"/>
      <c r="AS489" s="1453"/>
      <c r="AT489" s="1453"/>
      <c r="AU489" s="1453"/>
      <c r="AV489" s="1453"/>
      <c r="AW489" s="1453"/>
      <c r="AX489" s="1453"/>
    </row>
    <row r="490" spans="3:50" s="1543" customFormat="1" ht="21.9" customHeight="1" x14ac:dyDescent="0.3">
      <c r="C490" s="1453"/>
      <c r="D490" s="1453"/>
      <c r="E490" s="1453"/>
      <c r="F490" s="1453"/>
      <c r="G490" s="1452"/>
      <c r="H490" s="1453"/>
      <c r="I490" s="1453"/>
      <c r="J490" s="1453"/>
      <c r="K490" s="1453"/>
      <c r="L490" s="1453"/>
      <c r="M490" s="1453"/>
      <c r="N490" s="1453"/>
      <c r="O490" s="1453"/>
      <c r="P490" s="1453"/>
      <c r="Q490" s="1453"/>
      <c r="R490" s="1453"/>
      <c r="S490" s="1453"/>
      <c r="T490" s="1453"/>
      <c r="U490" s="1453"/>
      <c r="V490" s="1453"/>
      <c r="W490" s="1453"/>
      <c r="X490" s="1453"/>
      <c r="Y490" s="1453"/>
      <c r="Z490" s="1453"/>
      <c r="AA490" s="1453"/>
      <c r="AB490" s="1453"/>
      <c r="AC490" s="1453"/>
      <c r="AD490" s="1453"/>
      <c r="AE490" s="1453"/>
      <c r="AF490" s="1453"/>
      <c r="AG490" s="1453"/>
      <c r="AH490" s="1453"/>
      <c r="AI490" s="1453"/>
      <c r="AJ490" s="1453"/>
      <c r="AK490" s="1453"/>
      <c r="AL490" s="1453"/>
      <c r="AM490" s="1453"/>
      <c r="AN490" s="1453"/>
      <c r="AO490" s="1453"/>
      <c r="AP490" s="1453"/>
      <c r="AQ490" s="1453"/>
      <c r="AR490" s="1453"/>
      <c r="AS490" s="1453"/>
      <c r="AT490" s="1453"/>
      <c r="AU490" s="1453"/>
      <c r="AV490" s="1453"/>
      <c r="AW490" s="1453"/>
      <c r="AX490" s="1453"/>
    </row>
    <row r="491" spans="3:50" s="1543" customFormat="1" ht="21.9" customHeight="1" x14ac:dyDescent="0.3">
      <c r="C491" s="1453"/>
      <c r="D491" s="1453"/>
      <c r="E491" s="1453"/>
      <c r="F491" s="1453"/>
      <c r="G491" s="1452"/>
      <c r="H491" s="1453"/>
      <c r="I491" s="1453"/>
      <c r="J491" s="1453"/>
      <c r="K491" s="1453"/>
      <c r="L491" s="1453"/>
      <c r="M491" s="1453"/>
      <c r="N491" s="1453"/>
      <c r="O491" s="1453"/>
      <c r="P491" s="1453"/>
      <c r="Q491" s="1453"/>
      <c r="R491" s="1453"/>
      <c r="S491" s="1453"/>
      <c r="T491" s="1453"/>
      <c r="U491" s="1453"/>
      <c r="V491" s="1453"/>
      <c r="W491" s="1453"/>
      <c r="X491" s="1453"/>
      <c r="Y491" s="1453"/>
      <c r="Z491" s="1453"/>
      <c r="AA491" s="1453"/>
      <c r="AB491" s="1453"/>
      <c r="AC491" s="1453"/>
      <c r="AD491" s="1453"/>
      <c r="AE491" s="1453"/>
      <c r="AF491" s="1453"/>
      <c r="AG491" s="1453"/>
      <c r="AH491" s="1453"/>
      <c r="AI491" s="1453"/>
      <c r="AJ491" s="1453"/>
      <c r="AK491" s="1453"/>
      <c r="AL491" s="1453"/>
      <c r="AM491" s="1453"/>
      <c r="AN491" s="1453"/>
      <c r="AO491" s="1453"/>
      <c r="AP491" s="1453"/>
      <c r="AQ491" s="1453"/>
      <c r="AR491" s="1453"/>
      <c r="AS491" s="1453"/>
      <c r="AT491" s="1453"/>
      <c r="AU491" s="1453"/>
      <c r="AV491" s="1453"/>
      <c r="AW491" s="1453"/>
      <c r="AX491" s="1453"/>
    </row>
    <row r="492" spans="3:50" s="1543" customFormat="1" ht="21.9" customHeight="1" x14ac:dyDescent="0.3">
      <c r="C492" s="1453"/>
      <c r="D492" s="1453"/>
      <c r="E492" s="1453"/>
      <c r="F492" s="1453"/>
      <c r="G492" s="1452"/>
      <c r="H492" s="1453"/>
      <c r="I492" s="1453"/>
      <c r="J492" s="1453"/>
      <c r="K492" s="1453"/>
      <c r="L492" s="1453"/>
      <c r="M492" s="1453"/>
      <c r="N492" s="1453"/>
      <c r="O492" s="1453"/>
      <c r="P492" s="1453"/>
      <c r="Q492" s="1453"/>
      <c r="R492" s="1453"/>
      <c r="S492" s="1453"/>
      <c r="T492" s="1453"/>
      <c r="U492" s="1453"/>
      <c r="V492" s="1453"/>
      <c r="W492" s="1453"/>
      <c r="X492" s="1453"/>
      <c r="Y492" s="1453"/>
      <c r="Z492" s="1453"/>
      <c r="AA492" s="1453"/>
      <c r="AB492" s="1453"/>
      <c r="AC492" s="1453"/>
      <c r="AD492" s="1453"/>
      <c r="AE492" s="1453"/>
      <c r="AF492" s="1453"/>
      <c r="AG492" s="1453"/>
      <c r="AH492" s="1453"/>
      <c r="AI492" s="1453"/>
      <c r="AJ492" s="1453"/>
      <c r="AK492" s="1453"/>
      <c r="AL492" s="1453"/>
      <c r="AM492" s="1453"/>
      <c r="AN492" s="1453"/>
      <c r="AO492" s="1453"/>
      <c r="AP492" s="1453"/>
      <c r="AQ492" s="1453"/>
      <c r="AR492" s="1453"/>
      <c r="AS492" s="1453"/>
      <c r="AT492" s="1453"/>
      <c r="AU492" s="1453"/>
      <c r="AV492" s="1453"/>
      <c r="AW492" s="1453"/>
      <c r="AX492" s="1453"/>
    </row>
    <row r="493" spans="3:50" s="1543" customFormat="1" ht="21.9" customHeight="1" x14ac:dyDescent="0.3">
      <c r="C493" s="1453"/>
      <c r="D493" s="1453"/>
      <c r="E493" s="1453"/>
      <c r="F493" s="1453"/>
      <c r="G493" s="1452"/>
      <c r="H493" s="1453"/>
      <c r="I493" s="1453"/>
      <c r="J493" s="1453"/>
      <c r="K493" s="1453"/>
      <c r="L493" s="1453"/>
      <c r="M493" s="1453"/>
      <c r="N493" s="1453"/>
      <c r="O493" s="1453"/>
      <c r="P493" s="1453"/>
      <c r="Q493" s="1453"/>
      <c r="R493" s="1453"/>
      <c r="S493" s="1453"/>
      <c r="T493" s="1453"/>
      <c r="U493" s="1453"/>
      <c r="V493" s="1453"/>
      <c r="W493" s="1453"/>
      <c r="X493" s="1453"/>
      <c r="Y493" s="1453"/>
      <c r="Z493" s="1453"/>
      <c r="AA493" s="1453"/>
      <c r="AB493" s="1453"/>
      <c r="AC493" s="1453"/>
      <c r="AD493" s="1453"/>
      <c r="AE493" s="1453"/>
      <c r="AF493" s="1453"/>
      <c r="AG493" s="1453"/>
      <c r="AH493" s="1453"/>
      <c r="AI493" s="1453"/>
      <c r="AJ493" s="1453"/>
      <c r="AK493" s="1453"/>
      <c r="AL493" s="1453"/>
      <c r="AM493" s="1453"/>
      <c r="AN493" s="1453"/>
      <c r="AO493" s="1453"/>
      <c r="AP493" s="1453"/>
      <c r="AQ493" s="1453"/>
      <c r="AR493" s="1453"/>
      <c r="AS493" s="1453"/>
      <c r="AT493" s="1453"/>
      <c r="AU493" s="1453"/>
      <c r="AV493" s="1453"/>
      <c r="AW493" s="1453"/>
      <c r="AX493" s="1453"/>
    </row>
    <row r="494" spans="3:50" s="1543" customFormat="1" ht="21.9" customHeight="1" x14ac:dyDescent="0.3">
      <c r="C494" s="1453"/>
      <c r="D494" s="1453"/>
      <c r="E494" s="1453"/>
      <c r="F494" s="1453"/>
      <c r="G494" s="1452"/>
      <c r="H494" s="1453"/>
      <c r="I494" s="1453"/>
      <c r="J494" s="1453"/>
      <c r="K494" s="1453"/>
      <c r="L494" s="1453"/>
      <c r="M494" s="1453"/>
      <c r="N494" s="1453"/>
      <c r="O494" s="1453"/>
      <c r="P494" s="1453"/>
      <c r="Q494" s="1453"/>
      <c r="R494" s="1453"/>
      <c r="S494" s="1453"/>
      <c r="T494" s="1453"/>
      <c r="U494" s="1453"/>
      <c r="V494" s="1453"/>
      <c r="W494" s="1453"/>
      <c r="X494" s="1453"/>
      <c r="Y494" s="1453"/>
      <c r="Z494" s="1453"/>
      <c r="AA494" s="1453"/>
      <c r="AB494" s="1453"/>
      <c r="AC494" s="1453"/>
      <c r="AD494" s="1453"/>
      <c r="AE494" s="1453"/>
      <c r="AF494" s="1453"/>
      <c r="AG494" s="1453"/>
      <c r="AH494" s="1453"/>
      <c r="AI494" s="1453"/>
      <c r="AJ494" s="1453"/>
      <c r="AK494" s="1453"/>
      <c r="AL494" s="1453"/>
      <c r="AM494" s="1453"/>
      <c r="AN494" s="1453"/>
      <c r="AO494" s="1453"/>
      <c r="AP494" s="1453"/>
      <c r="AQ494" s="1453"/>
      <c r="AR494" s="1453"/>
      <c r="AS494" s="1453"/>
      <c r="AT494" s="1453"/>
      <c r="AU494" s="1453"/>
      <c r="AV494" s="1453"/>
      <c r="AW494" s="1453"/>
      <c r="AX494" s="1453"/>
    </row>
    <row r="495" spans="3:50" s="1543" customFormat="1" ht="21.9" customHeight="1" x14ac:dyDescent="0.3">
      <c r="C495" s="1453"/>
      <c r="D495" s="1453"/>
      <c r="E495" s="1453"/>
      <c r="F495" s="1453"/>
      <c r="G495" s="1452"/>
      <c r="H495" s="1453"/>
      <c r="I495" s="1453"/>
      <c r="J495" s="1453"/>
      <c r="K495" s="1453"/>
      <c r="L495" s="1453"/>
      <c r="M495" s="1453"/>
      <c r="N495" s="1453"/>
      <c r="O495" s="1453"/>
      <c r="P495" s="1453"/>
      <c r="Q495" s="1453"/>
      <c r="R495" s="1453"/>
      <c r="S495" s="1453"/>
      <c r="T495" s="1453"/>
      <c r="U495" s="1453"/>
      <c r="V495" s="1453"/>
      <c r="W495" s="1453"/>
      <c r="X495" s="1453"/>
      <c r="Y495" s="1453"/>
      <c r="Z495" s="1453"/>
      <c r="AA495" s="1453"/>
      <c r="AB495" s="1453"/>
      <c r="AC495" s="1453"/>
      <c r="AD495" s="1453"/>
      <c r="AE495" s="1453"/>
      <c r="AF495" s="1453"/>
      <c r="AG495" s="1453"/>
      <c r="AH495" s="1453"/>
      <c r="AI495" s="1453"/>
      <c r="AJ495" s="1453"/>
      <c r="AK495" s="1453"/>
      <c r="AL495" s="1453"/>
      <c r="AM495" s="1453"/>
      <c r="AN495" s="1453"/>
      <c r="AO495" s="1453"/>
      <c r="AP495" s="1453"/>
      <c r="AQ495" s="1453"/>
      <c r="AR495" s="1453"/>
      <c r="AS495" s="1453"/>
      <c r="AT495" s="1453"/>
      <c r="AU495" s="1453"/>
      <c r="AV495" s="1453"/>
      <c r="AW495" s="1453"/>
      <c r="AX495" s="1453"/>
    </row>
    <row r="496" spans="3:50" s="1543" customFormat="1" ht="21.9" customHeight="1" x14ac:dyDescent="0.3">
      <c r="C496" s="1453"/>
      <c r="D496" s="1453"/>
      <c r="E496" s="1453"/>
      <c r="F496" s="1453"/>
      <c r="G496" s="1452"/>
      <c r="H496" s="1453"/>
      <c r="I496" s="1453"/>
      <c r="J496" s="1453"/>
      <c r="K496" s="1453"/>
      <c r="L496" s="1453"/>
      <c r="M496" s="1453"/>
      <c r="N496" s="1453"/>
      <c r="O496" s="1453"/>
      <c r="P496" s="1453"/>
      <c r="Q496" s="1453"/>
      <c r="R496" s="1453"/>
      <c r="S496" s="1453"/>
      <c r="T496" s="1453"/>
      <c r="U496" s="1453"/>
      <c r="V496" s="1453"/>
      <c r="W496" s="1453"/>
      <c r="X496" s="1453"/>
      <c r="Y496" s="1453"/>
      <c r="Z496" s="1453"/>
      <c r="AA496" s="1453"/>
      <c r="AB496" s="1453"/>
      <c r="AC496" s="1453"/>
      <c r="AD496" s="1453"/>
      <c r="AE496" s="1453"/>
      <c r="AF496" s="1453"/>
      <c r="AG496" s="1453"/>
      <c r="AH496" s="1453"/>
      <c r="AI496" s="1453"/>
      <c r="AJ496" s="1453"/>
      <c r="AK496" s="1453"/>
      <c r="AL496" s="1453"/>
      <c r="AM496" s="1453"/>
      <c r="AN496" s="1453"/>
      <c r="AO496" s="1453"/>
      <c r="AP496" s="1453"/>
      <c r="AQ496" s="1453"/>
      <c r="AR496" s="1453"/>
      <c r="AS496" s="1453"/>
      <c r="AT496" s="1453"/>
      <c r="AU496" s="1453"/>
      <c r="AV496" s="1453"/>
      <c r="AW496" s="1453"/>
      <c r="AX496" s="1453"/>
    </row>
    <row r="497" spans="3:50" s="1543" customFormat="1" ht="21.9" customHeight="1" x14ac:dyDescent="0.3">
      <c r="C497" s="1453"/>
      <c r="D497" s="1453"/>
      <c r="E497" s="1453"/>
      <c r="F497" s="1453"/>
      <c r="G497" s="1452"/>
      <c r="H497" s="1453"/>
      <c r="I497" s="1453"/>
      <c r="J497" s="1453"/>
      <c r="K497" s="1453"/>
      <c r="L497" s="1453"/>
      <c r="M497" s="1453"/>
      <c r="N497" s="1453"/>
      <c r="O497" s="1453"/>
      <c r="P497" s="1453"/>
      <c r="Q497" s="1453"/>
      <c r="R497" s="1453"/>
      <c r="S497" s="1453"/>
      <c r="T497" s="1453"/>
      <c r="U497" s="1453"/>
      <c r="V497" s="1453"/>
      <c r="W497" s="1453"/>
      <c r="X497" s="1453"/>
      <c r="Y497" s="1453"/>
      <c r="Z497" s="1453"/>
      <c r="AA497" s="1453"/>
      <c r="AB497" s="1453"/>
      <c r="AC497" s="1453"/>
      <c r="AD497" s="1453"/>
      <c r="AE497" s="1453"/>
      <c r="AF497" s="1453"/>
      <c r="AG497" s="1453"/>
      <c r="AH497" s="1453"/>
      <c r="AI497" s="1453"/>
      <c r="AJ497" s="1453"/>
      <c r="AK497" s="1453"/>
      <c r="AL497" s="1453"/>
      <c r="AM497" s="1453"/>
      <c r="AN497" s="1453"/>
      <c r="AO497" s="1453"/>
      <c r="AP497" s="1453"/>
      <c r="AQ497" s="1453"/>
      <c r="AR497" s="1453"/>
      <c r="AS497" s="1453"/>
      <c r="AT497" s="1453"/>
      <c r="AU497" s="1453"/>
      <c r="AV497" s="1453"/>
      <c r="AW497" s="1453"/>
      <c r="AX497" s="1453"/>
    </row>
    <row r="498" spans="3:50" s="1543" customFormat="1" ht="21.9" customHeight="1" x14ac:dyDescent="0.3">
      <c r="C498" s="1453"/>
      <c r="D498" s="1453"/>
      <c r="E498" s="1453"/>
      <c r="F498" s="1453"/>
      <c r="G498" s="1452"/>
      <c r="H498" s="1453"/>
      <c r="I498" s="1453"/>
      <c r="J498" s="1453"/>
      <c r="K498" s="1453"/>
      <c r="L498" s="1453"/>
      <c r="M498" s="1453"/>
      <c r="N498" s="1453"/>
      <c r="O498" s="1453"/>
      <c r="P498" s="1453"/>
      <c r="Q498" s="1453"/>
      <c r="R498" s="1453"/>
      <c r="S498" s="1453"/>
      <c r="T498" s="1453"/>
      <c r="U498" s="1453"/>
      <c r="V498" s="1453"/>
      <c r="W498" s="1453"/>
      <c r="X498" s="1453"/>
      <c r="Y498" s="1453"/>
      <c r="Z498" s="1453"/>
      <c r="AA498" s="1453"/>
      <c r="AB498" s="1453"/>
      <c r="AC498" s="1453"/>
      <c r="AD498" s="1453"/>
      <c r="AE498" s="1453"/>
      <c r="AF498" s="1453"/>
      <c r="AG498" s="1453"/>
      <c r="AH498" s="1453"/>
      <c r="AI498" s="1453"/>
      <c r="AJ498" s="1453"/>
      <c r="AK498" s="1453"/>
      <c r="AL498" s="1453"/>
      <c r="AM498" s="1453"/>
      <c r="AN498" s="1453"/>
      <c r="AO498" s="1453"/>
      <c r="AP498" s="1453"/>
      <c r="AQ498" s="1453"/>
      <c r="AR498" s="1453"/>
      <c r="AS498" s="1453"/>
      <c r="AT498" s="1453"/>
      <c r="AU498" s="1453"/>
      <c r="AV498" s="1453"/>
      <c r="AW498" s="1453"/>
      <c r="AX498" s="1453"/>
    </row>
    <row r="499" spans="3:50" s="1543" customFormat="1" ht="21.9" customHeight="1" x14ac:dyDescent="0.3">
      <c r="C499" s="1453"/>
      <c r="D499" s="1453"/>
      <c r="E499" s="1453"/>
      <c r="F499" s="1453"/>
      <c r="G499" s="1452"/>
      <c r="H499" s="1453"/>
      <c r="I499" s="1453"/>
      <c r="J499" s="1453"/>
      <c r="K499" s="1453"/>
      <c r="L499" s="1453"/>
      <c r="M499" s="1453"/>
      <c r="N499" s="1453"/>
      <c r="O499" s="1453"/>
      <c r="P499" s="1453"/>
      <c r="Q499" s="1453"/>
      <c r="R499" s="1453"/>
      <c r="S499" s="1453"/>
      <c r="T499" s="1453"/>
      <c r="U499" s="1453"/>
      <c r="V499" s="1453"/>
      <c r="W499" s="1453"/>
      <c r="X499" s="1453"/>
      <c r="Y499" s="1453"/>
      <c r="Z499" s="1453"/>
      <c r="AA499" s="1453"/>
      <c r="AB499" s="1453"/>
      <c r="AC499" s="1453"/>
      <c r="AD499" s="1453"/>
      <c r="AE499" s="1453"/>
      <c r="AF499" s="1453"/>
      <c r="AG499" s="1453"/>
      <c r="AH499" s="1453"/>
      <c r="AI499" s="1453"/>
      <c r="AJ499" s="1453"/>
      <c r="AK499" s="1453"/>
      <c r="AL499" s="1453"/>
      <c r="AM499" s="1453"/>
      <c r="AN499" s="1453"/>
      <c r="AO499" s="1453"/>
      <c r="AP499" s="1453"/>
      <c r="AQ499" s="1453"/>
      <c r="AR499" s="1453"/>
      <c r="AS499" s="1453"/>
      <c r="AT499" s="1453"/>
      <c r="AU499" s="1453"/>
      <c r="AV499" s="1453"/>
      <c r="AW499" s="1453"/>
      <c r="AX499" s="1453"/>
    </row>
    <row r="500" spans="3:50" s="1543" customFormat="1" ht="21.9" customHeight="1" x14ac:dyDescent="0.3">
      <c r="C500" s="1453"/>
      <c r="D500" s="1453"/>
      <c r="E500" s="1453"/>
      <c r="F500" s="1453"/>
      <c r="G500" s="1452"/>
      <c r="H500" s="1453"/>
      <c r="I500" s="1453"/>
      <c r="J500" s="1453"/>
      <c r="K500" s="1453"/>
      <c r="L500" s="1453"/>
      <c r="M500" s="1453"/>
      <c r="N500" s="1453"/>
      <c r="O500" s="1453"/>
      <c r="P500" s="1453"/>
      <c r="Q500" s="1453"/>
      <c r="R500" s="1453"/>
      <c r="S500" s="1453"/>
      <c r="T500" s="1453"/>
      <c r="U500" s="1453"/>
      <c r="V500" s="1453"/>
      <c r="W500" s="1453"/>
      <c r="X500" s="1453"/>
      <c r="Y500" s="1453"/>
      <c r="Z500" s="1453"/>
      <c r="AA500" s="1453"/>
      <c r="AB500" s="1453"/>
      <c r="AC500" s="1453"/>
      <c r="AD500" s="1453"/>
      <c r="AE500" s="1453"/>
      <c r="AF500" s="1453"/>
      <c r="AG500" s="1453"/>
      <c r="AH500" s="1453"/>
      <c r="AI500" s="1453"/>
      <c r="AJ500" s="1453"/>
      <c r="AK500" s="1453"/>
      <c r="AL500" s="1453"/>
      <c r="AM500" s="1453"/>
      <c r="AN500" s="1453"/>
      <c r="AO500" s="1453"/>
      <c r="AP500" s="1453"/>
      <c r="AQ500" s="1453"/>
      <c r="AR500" s="1453"/>
      <c r="AS500" s="1453"/>
      <c r="AT500" s="1453"/>
      <c r="AU500" s="1453"/>
      <c r="AV500" s="1453"/>
      <c r="AW500" s="1453"/>
      <c r="AX500" s="1453"/>
    </row>
    <row r="501" spans="3:50" s="1543" customFormat="1" ht="21.9" customHeight="1" x14ac:dyDescent="0.3">
      <c r="C501" s="1453"/>
      <c r="D501" s="1453"/>
      <c r="E501" s="1453"/>
      <c r="F501" s="1453"/>
      <c r="G501" s="1452"/>
      <c r="H501" s="1453"/>
      <c r="I501" s="1453"/>
      <c r="J501" s="1453"/>
      <c r="K501" s="1453"/>
      <c r="L501" s="1453"/>
      <c r="M501" s="1453"/>
      <c r="N501" s="1453"/>
      <c r="O501" s="1453"/>
      <c r="P501" s="1453"/>
      <c r="Q501" s="1453"/>
      <c r="R501" s="1453"/>
      <c r="S501" s="1453"/>
      <c r="T501" s="1453"/>
      <c r="U501" s="1453"/>
      <c r="V501" s="1453"/>
      <c r="W501" s="1453"/>
      <c r="X501" s="1453"/>
      <c r="Y501" s="1453"/>
      <c r="Z501" s="1453"/>
      <c r="AA501" s="1453"/>
      <c r="AB501" s="1453"/>
      <c r="AC501" s="1453"/>
      <c r="AD501" s="1453"/>
      <c r="AE501" s="1453"/>
      <c r="AF501" s="1453"/>
      <c r="AG501" s="1453"/>
      <c r="AH501" s="1453"/>
      <c r="AI501" s="1453"/>
      <c r="AJ501" s="1453"/>
      <c r="AK501" s="1453"/>
      <c r="AL501" s="1453"/>
      <c r="AM501" s="1453"/>
      <c r="AN501" s="1453"/>
      <c r="AO501" s="1453"/>
      <c r="AP501" s="1453"/>
      <c r="AQ501" s="1453"/>
      <c r="AR501" s="1453"/>
      <c r="AS501" s="1453"/>
      <c r="AT501" s="1453"/>
      <c r="AU501" s="1453"/>
      <c r="AV501" s="1453"/>
      <c r="AW501" s="1453"/>
      <c r="AX501" s="1453"/>
    </row>
    <row r="502" spans="3:50" s="1543" customFormat="1" ht="21.9" customHeight="1" x14ac:dyDescent="0.3">
      <c r="C502" s="1453"/>
      <c r="D502" s="1453"/>
      <c r="E502" s="1453"/>
      <c r="F502" s="1453"/>
      <c r="G502" s="1452"/>
      <c r="H502" s="1453"/>
      <c r="I502" s="1453"/>
      <c r="J502" s="1453"/>
      <c r="K502" s="1453"/>
      <c r="L502" s="1453"/>
      <c r="M502" s="1453"/>
      <c r="N502" s="1453"/>
      <c r="O502" s="1453"/>
      <c r="P502" s="1453"/>
      <c r="Q502" s="1453"/>
      <c r="R502" s="1453"/>
      <c r="S502" s="1453"/>
      <c r="T502" s="1453"/>
      <c r="U502" s="1453"/>
      <c r="V502" s="1453"/>
      <c r="W502" s="1453"/>
      <c r="X502" s="1453"/>
      <c r="Y502" s="1453"/>
      <c r="Z502" s="1453"/>
      <c r="AA502" s="1453"/>
      <c r="AB502" s="1453"/>
      <c r="AC502" s="1453"/>
      <c r="AD502" s="1453"/>
      <c r="AE502" s="1453"/>
      <c r="AF502" s="1453"/>
      <c r="AG502" s="1453"/>
      <c r="AH502" s="1453"/>
      <c r="AI502" s="1453"/>
      <c r="AJ502" s="1453"/>
      <c r="AK502" s="1453"/>
      <c r="AL502" s="1453"/>
      <c r="AM502" s="1453"/>
      <c r="AN502" s="1453"/>
      <c r="AO502" s="1453"/>
      <c r="AP502" s="1453"/>
      <c r="AQ502" s="1453"/>
      <c r="AR502" s="1453"/>
      <c r="AS502" s="1453"/>
      <c r="AT502" s="1453"/>
      <c r="AU502" s="1453"/>
      <c r="AV502" s="1453"/>
      <c r="AW502" s="1453"/>
      <c r="AX502" s="1453"/>
    </row>
    <row r="503" spans="3:50" s="1543" customFormat="1" ht="21.9" customHeight="1" x14ac:dyDescent="0.3">
      <c r="C503" s="1453"/>
      <c r="D503" s="1453"/>
      <c r="E503" s="1453"/>
      <c r="F503" s="1453"/>
      <c r="G503" s="1452"/>
      <c r="H503" s="1453"/>
      <c r="I503" s="1453"/>
      <c r="J503" s="1453"/>
      <c r="K503" s="1453"/>
      <c r="L503" s="1453"/>
      <c r="M503" s="1453"/>
      <c r="N503" s="1453"/>
      <c r="O503" s="1453"/>
      <c r="P503" s="1453"/>
      <c r="Q503" s="1453"/>
      <c r="R503" s="1453"/>
      <c r="S503" s="1453"/>
      <c r="T503" s="1453"/>
      <c r="U503" s="1453"/>
      <c r="V503" s="1453"/>
      <c r="W503" s="1453"/>
      <c r="X503" s="1453"/>
      <c r="Y503" s="1453"/>
      <c r="Z503" s="1453"/>
      <c r="AA503" s="1453"/>
      <c r="AB503" s="1453"/>
      <c r="AC503" s="1453"/>
      <c r="AD503" s="1453"/>
      <c r="AE503" s="1453"/>
      <c r="AF503" s="1453"/>
      <c r="AG503" s="1453"/>
      <c r="AH503" s="1453"/>
      <c r="AI503" s="1453"/>
      <c r="AJ503" s="1453"/>
      <c r="AK503" s="1453"/>
      <c r="AL503" s="1453"/>
      <c r="AM503" s="1453"/>
      <c r="AN503" s="1453"/>
      <c r="AO503" s="1453"/>
      <c r="AP503" s="1453"/>
      <c r="AQ503" s="1453"/>
      <c r="AR503" s="1453"/>
      <c r="AS503" s="1453"/>
      <c r="AT503" s="1453"/>
      <c r="AU503" s="1453"/>
      <c r="AV503" s="1453"/>
      <c r="AW503" s="1453"/>
      <c r="AX503" s="1453"/>
    </row>
    <row r="504" spans="3:50" s="1543" customFormat="1" ht="21.9" customHeight="1" x14ac:dyDescent="0.3">
      <c r="C504" s="1453"/>
      <c r="D504" s="1453"/>
      <c r="E504" s="1453"/>
      <c r="F504" s="1453"/>
      <c r="G504" s="1452"/>
      <c r="H504" s="1453"/>
      <c r="I504" s="1453"/>
      <c r="J504" s="1453"/>
      <c r="K504" s="1453"/>
      <c r="L504" s="1453"/>
      <c r="M504" s="1453"/>
      <c r="N504" s="1453"/>
      <c r="O504" s="1453"/>
      <c r="P504" s="1453"/>
      <c r="Q504" s="1453"/>
      <c r="R504" s="1453"/>
      <c r="S504" s="1453"/>
      <c r="T504" s="1453"/>
      <c r="U504" s="1453"/>
      <c r="V504" s="1453"/>
      <c r="W504" s="1453"/>
      <c r="X504" s="1453"/>
      <c r="Y504" s="1453"/>
      <c r="Z504" s="1453"/>
      <c r="AA504" s="1453"/>
      <c r="AB504" s="1453"/>
      <c r="AC504" s="1453"/>
      <c r="AD504" s="1453"/>
      <c r="AE504" s="1453"/>
      <c r="AF504" s="1453"/>
      <c r="AG504" s="1453"/>
      <c r="AH504" s="1453"/>
      <c r="AI504" s="1453"/>
      <c r="AJ504" s="1453"/>
      <c r="AK504" s="1453"/>
      <c r="AL504" s="1453"/>
      <c r="AM504" s="1453"/>
      <c r="AN504" s="1453"/>
      <c r="AO504" s="1453"/>
      <c r="AP504" s="1453"/>
      <c r="AQ504" s="1453"/>
      <c r="AR504" s="1453"/>
      <c r="AS504" s="1453"/>
      <c r="AT504" s="1453"/>
      <c r="AU504" s="1453"/>
      <c r="AV504" s="1453"/>
      <c r="AW504" s="1453"/>
      <c r="AX504" s="1453"/>
    </row>
    <row r="505" spans="3:50" s="1543" customFormat="1" ht="21.9" customHeight="1" x14ac:dyDescent="0.3">
      <c r="C505" s="1453"/>
      <c r="D505" s="1453"/>
      <c r="E505" s="1453"/>
      <c r="F505" s="1453"/>
      <c r="G505" s="1452"/>
      <c r="H505" s="1453"/>
      <c r="I505" s="1453"/>
      <c r="J505" s="1453"/>
      <c r="K505" s="1453"/>
      <c r="L505" s="1453"/>
      <c r="M505" s="1453"/>
      <c r="N505" s="1453"/>
      <c r="O505" s="1453"/>
      <c r="P505" s="1453"/>
      <c r="Q505" s="1453"/>
      <c r="R505" s="1453"/>
      <c r="S505" s="1453"/>
      <c r="T505" s="1453"/>
      <c r="U505" s="1453"/>
      <c r="V505" s="1453"/>
      <c r="W505" s="1453"/>
      <c r="X505" s="1453"/>
      <c r="Y505" s="1453"/>
      <c r="Z505" s="1453"/>
      <c r="AA505" s="1453"/>
      <c r="AB505" s="1453"/>
      <c r="AC505" s="1453"/>
      <c r="AD505" s="1453"/>
      <c r="AE505" s="1453"/>
      <c r="AF505" s="1453"/>
      <c r="AG505" s="1453"/>
      <c r="AH505" s="1453"/>
      <c r="AI505" s="1453"/>
      <c r="AJ505" s="1453"/>
      <c r="AK505" s="1453"/>
      <c r="AL505" s="1453"/>
      <c r="AM505" s="1453"/>
      <c r="AN505" s="1453"/>
      <c r="AO505" s="1453"/>
      <c r="AP505" s="1453"/>
      <c r="AQ505" s="1453"/>
      <c r="AR505" s="1453"/>
      <c r="AS505" s="1453"/>
      <c r="AT505" s="1453"/>
      <c r="AU505" s="1453"/>
      <c r="AV505" s="1453"/>
      <c r="AW505" s="1453"/>
      <c r="AX505" s="1453"/>
    </row>
    <row r="506" spans="3:50" s="1543" customFormat="1" ht="21.9" customHeight="1" x14ac:dyDescent="0.3">
      <c r="C506" s="1453"/>
      <c r="D506" s="1453"/>
      <c r="E506" s="1453"/>
      <c r="F506" s="1453"/>
      <c r="G506" s="1452"/>
      <c r="H506" s="1453"/>
      <c r="I506" s="1453"/>
      <c r="J506" s="1453"/>
      <c r="K506" s="1453"/>
      <c r="L506" s="1453"/>
      <c r="M506" s="1453"/>
      <c r="N506" s="1453"/>
      <c r="O506" s="1453"/>
      <c r="P506" s="1453"/>
      <c r="Q506" s="1453"/>
      <c r="R506" s="1453"/>
      <c r="S506" s="1453"/>
      <c r="T506" s="1453"/>
      <c r="U506" s="1453"/>
      <c r="V506" s="1453"/>
      <c r="W506" s="1453"/>
      <c r="X506" s="1453"/>
      <c r="Y506" s="1453"/>
      <c r="Z506" s="1453"/>
      <c r="AA506" s="1453"/>
      <c r="AB506" s="1453"/>
      <c r="AC506" s="1453"/>
      <c r="AD506" s="1453"/>
      <c r="AE506" s="1453"/>
      <c r="AF506" s="1453"/>
      <c r="AG506" s="1453"/>
      <c r="AH506" s="1453"/>
      <c r="AI506" s="1453"/>
      <c r="AJ506" s="1453"/>
      <c r="AK506" s="1453"/>
      <c r="AL506" s="1453"/>
      <c r="AM506" s="1453"/>
      <c r="AN506" s="1453"/>
      <c r="AO506" s="1453"/>
      <c r="AP506" s="1453"/>
      <c r="AQ506" s="1453"/>
      <c r="AR506" s="1453"/>
      <c r="AS506" s="1453"/>
      <c r="AT506" s="1453"/>
      <c r="AU506" s="1453"/>
      <c r="AV506" s="1453"/>
      <c r="AW506" s="1453"/>
      <c r="AX506" s="1453"/>
    </row>
    <row r="507" spans="3:50" s="1543" customFormat="1" ht="21.9" customHeight="1" x14ac:dyDescent="0.3">
      <c r="C507" s="1453"/>
      <c r="D507" s="1453"/>
      <c r="E507" s="1453"/>
      <c r="F507" s="1453"/>
      <c r="G507" s="1452"/>
      <c r="H507" s="1453"/>
      <c r="I507" s="1453"/>
      <c r="J507" s="1453"/>
      <c r="K507" s="1453"/>
      <c r="L507" s="1453"/>
      <c r="M507" s="1453"/>
      <c r="N507" s="1453"/>
      <c r="O507" s="1453"/>
      <c r="P507" s="1453"/>
      <c r="Q507" s="1453"/>
      <c r="R507" s="1453"/>
      <c r="S507" s="1453"/>
      <c r="T507" s="1453"/>
      <c r="U507" s="1453"/>
      <c r="V507" s="1453"/>
      <c r="W507" s="1453"/>
      <c r="X507" s="1453"/>
      <c r="Y507" s="1453"/>
      <c r="Z507" s="1453"/>
      <c r="AA507" s="1453"/>
      <c r="AB507" s="1453"/>
      <c r="AC507" s="1453"/>
      <c r="AD507" s="1453"/>
      <c r="AE507" s="1453"/>
      <c r="AF507" s="1453"/>
      <c r="AG507" s="1453"/>
      <c r="AH507" s="1453"/>
      <c r="AI507" s="1453"/>
      <c r="AJ507" s="1453"/>
      <c r="AK507" s="1453"/>
      <c r="AL507" s="1453"/>
      <c r="AM507" s="1453"/>
      <c r="AN507" s="1453"/>
      <c r="AO507" s="1453"/>
      <c r="AP507" s="1453"/>
      <c r="AQ507" s="1453"/>
      <c r="AR507" s="1453"/>
      <c r="AS507" s="1453"/>
      <c r="AT507" s="1453"/>
      <c r="AU507" s="1453"/>
      <c r="AV507" s="1453"/>
      <c r="AW507" s="1453"/>
      <c r="AX507" s="1453"/>
    </row>
    <row r="508" spans="3:50" s="1543" customFormat="1" ht="21.9" customHeight="1" x14ac:dyDescent="0.3">
      <c r="C508" s="1453"/>
      <c r="D508" s="1453"/>
      <c r="E508" s="1453"/>
      <c r="F508" s="1453"/>
      <c r="G508" s="1452"/>
      <c r="H508" s="1453"/>
      <c r="I508" s="1453"/>
      <c r="J508" s="1453"/>
      <c r="K508" s="1453"/>
      <c r="L508" s="1453"/>
      <c r="M508" s="1453"/>
      <c r="N508" s="1453"/>
      <c r="O508" s="1453"/>
      <c r="P508" s="1453"/>
      <c r="Q508" s="1453"/>
      <c r="R508" s="1453"/>
      <c r="S508" s="1453"/>
      <c r="T508" s="1453"/>
      <c r="U508" s="1453"/>
      <c r="V508" s="1453"/>
      <c r="W508" s="1453"/>
      <c r="X508" s="1453"/>
      <c r="Y508" s="1453"/>
      <c r="Z508" s="1453"/>
      <c r="AA508" s="1453"/>
      <c r="AB508" s="1453"/>
      <c r="AC508" s="1453"/>
      <c r="AD508" s="1453"/>
      <c r="AE508" s="1453"/>
      <c r="AF508" s="1453"/>
      <c r="AG508" s="1453"/>
      <c r="AH508" s="1453"/>
      <c r="AI508" s="1453"/>
      <c r="AJ508" s="1453"/>
      <c r="AK508" s="1453"/>
      <c r="AL508" s="1453"/>
      <c r="AM508" s="1453"/>
      <c r="AN508" s="1453"/>
      <c r="AO508" s="1453"/>
      <c r="AP508" s="1453"/>
      <c r="AQ508" s="1453"/>
      <c r="AR508" s="1453"/>
      <c r="AS508" s="1453"/>
      <c r="AT508" s="1453"/>
      <c r="AU508" s="1453"/>
      <c r="AV508" s="1453"/>
      <c r="AW508" s="1453"/>
      <c r="AX508" s="1453"/>
    </row>
    <row r="509" spans="3:50" s="1543" customFormat="1" ht="21.9" customHeight="1" x14ac:dyDescent="0.3">
      <c r="C509" s="1453"/>
      <c r="D509" s="1453"/>
      <c r="E509" s="1453"/>
      <c r="F509" s="1453"/>
      <c r="G509" s="1452"/>
      <c r="H509" s="1453"/>
      <c r="I509" s="1453"/>
      <c r="J509" s="1453"/>
      <c r="K509" s="1453"/>
      <c r="L509" s="1453"/>
      <c r="M509" s="1453"/>
      <c r="N509" s="1453"/>
      <c r="O509" s="1453"/>
      <c r="P509" s="1453"/>
      <c r="Q509" s="1453"/>
      <c r="R509" s="1453"/>
      <c r="S509" s="1453"/>
      <c r="T509" s="1453"/>
      <c r="U509" s="1453"/>
      <c r="V509" s="1453"/>
      <c r="W509" s="1453"/>
      <c r="X509" s="1453"/>
      <c r="Y509" s="1453"/>
      <c r="Z509" s="1453"/>
      <c r="AA509" s="1453"/>
      <c r="AB509" s="1453"/>
      <c r="AC509" s="1453"/>
      <c r="AD509" s="1453"/>
      <c r="AE509" s="1453"/>
      <c r="AF509" s="1453"/>
      <c r="AG509" s="1453"/>
      <c r="AH509" s="1453"/>
      <c r="AI509" s="1453"/>
      <c r="AJ509" s="1453"/>
      <c r="AK509" s="1453"/>
      <c r="AL509" s="1453"/>
      <c r="AM509" s="1453"/>
      <c r="AN509" s="1453"/>
      <c r="AO509" s="1453"/>
      <c r="AP509" s="1453"/>
      <c r="AQ509" s="1453"/>
      <c r="AR509" s="1453"/>
      <c r="AS509" s="1453"/>
      <c r="AT509" s="1453"/>
      <c r="AU509" s="1453"/>
      <c r="AV509" s="1453"/>
      <c r="AW509" s="1453"/>
      <c r="AX509" s="1453"/>
    </row>
    <row r="510" spans="3:50" s="1543" customFormat="1" ht="21.9" customHeight="1" x14ac:dyDescent="0.3">
      <c r="C510" s="1453"/>
      <c r="D510" s="1453"/>
      <c r="E510" s="1453"/>
      <c r="F510" s="1453"/>
      <c r="G510" s="1452"/>
      <c r="H510" s="1453"/>
      <c r="I510" s="1453"/>
      <c r="J510" s="1453"/>
      <c r="K510" s="1453"/>
      <c r="L510" s="1453"/>
      <c r="M510" s="1453"/>
      <c r="N510" s="1453"/>
      <c r="O510" s="1453"/>
      <c r="P510" s="1453"/>
      <c r="Q510" s="1453"/>
      <c r="R510" s="1453"/>
      <c r="S510" s="1453"/>
      <c r="T510" s="1453"/>
      <c r="U510" s="1453"/>
      <c r="V510" s="1453"/>
      <c r="W510" s="1453"/>
      <c r="X510" s="1453"/>
      <c r="Y510" s="1453"/>
      <c r="Z510" s="1453"/>
      <c r="AA510" s="1453"/>
      <c r="AB510" s="1453"/>
      <c r="AC510" s="1453"/>
      <c r="AD510" s="1453"/>
      <c r="AE510" s="1453"/>
      <c r="AF510" s="1453"/>
      <c r="AG510" s="1453"/>
      <c r="AH510" s="1453"/>
      <c r="AI510" s="1453"/>
      <c r="AJ510" s="1453"/>
      <c r="AK510" s="1453"/>
      <c r="AL510" s="1453"/>
      <c r="AM510" s="1453"/>
      <c r="AN510" s="1453"/>
      <c r="AO510" s="1453"/>
      <c r="AP510" s="1453"/>
      <c r="AQ510" s="1453"/>
      <c r="AR510" s="1453"/>
      <c r="AS510" s="1453"/>
      <c r="AT510" s="1453"/>
      <c r="AU510" s="1453"/>
      <c r="AV510" s="1453"/>
      <c r="AW510" s="1453"/>
      <c r="AX510" s="1453"/>
    </row>
    <row r="511" spans="3:50" s="1543" customFormat="1" ht="21.9" customHeight="1" x14ac:dyDescent="0.3">
      <c r="C511" s="1453"/>
      <c r="D511" s="1453"/>
      <c r="E511" s="1453"/>
      <c r="F511" s="1453"/>
      <c r="G511" s="1452"/>
      <c r="H511" s="1453"/>
      <c r="I511" s="1453"/>
      <c r="J511" s="1453"/>
      <c r="K511" s="1453"/>
      <c r="L511" s="1453"/>
      <c r="M511" s="1453"/>
      <c r="N511" s="1453"/>
      <c r="O511" s="1453"/>
      <c r="P511" s="1453"/>
      <c r="Q511" s="1453"/>
      <c r="R511" s="1453"/>
      <c r="S511" s="1453"/>
      <c r="T511" s="1453"/>
      <c r="U511" s="1453"/>
      <c r="V511" s="1453"/>
      <c r="W511" s="1453"/>
      <c r="X511" s="1453"/>
      <c r="Y511" s="1453"/>
      <c r="Z511" s="1453"/>
      <c r="AA511" s="1453"/>
      <c r="AB511" s="1453"/>
      <c r="AC511" s="1453"/>
      <c r="AD511" s="1453"/>
      <c r="AE511" s="1453"/>
      <c r="AF511" s="1453"/>
      <c r="AG511" s="1453"/>
      <c r="AH511" s="1453"/>
      <c r="AI511" s="1453"/>
      <c r="AJ511" s="1453"/>
      <c r="AK511" s="1453"/>
      <c r="AL511" s="1453"/>
      <c r="AM511" s="1453"/>
      <c r="AN511" s="1453"/>
      <c r="AO511" s="1453"/>
      <c r="AP511" s="1453"/>
      <c r="AQ511" s="1453"/>
      <c r="AR511" s="1453"/>
      <c r="AS511" s="1453"/>
      <c r="AT511" s="1453"/>
      <c r="AU511" s="1453"/>
      <c r="AV511" s="1453"/>
      <c r="AW511" s="1453"/>
      <c r="AX511" s="1453"/>
    </row>
    <row r="512" spans="3:50" s="1543" customFormat="1" ht="21.9" customHeight="1" x14ac:dyDescent="0.3">
      <c r="C512" s="1453"/>
      <c r="D512" s="1453"/>
      <c r="E512" s="1453"/>
      <c r="F512" s="1453"/>
      <c r="G512" s="1452"/>
      <c r="H512" s="1453"/>
      <c r="I512" s="1453"/>
      <c r="J512" s="1453"/>
      <c r="K512" s="1453"/>
      <c r="L512" s="1453"/>
      <c r="M512" s="1453"/>
      <c r="N512" s="1453"/>
      <c r="O512" s="1453"/>
      <c r="P512" s="1453"/>
      <c r="Q512" s="1453"/>
      <c r="R512" s="1453"/>
      <c r="S512" s="1453"/>
      <c r="T512" s="1453"/>
      <c r="U512" s="1453"/>
      <c r="V512" s="1453"/>
      <c r="W512" s="1453"/>
      <c r="X512" s="1453"/>
      <c r="Y512" s="1453"/>
      <c r="Z512" s="1453"/>
      <c r="AA512" s="1453"/>
      <c r="AB512" s="1453"/>
      <c r="AC512" s="1453"/>
      <c r="AD512" s="1453"/>
      <c r="AE512" s="1453"/>
      <c r="AF512" s="1453"/>
      <c r="AG512" s="1453"/>
      <c r="AH512" s="1453"/>
      <c r="AI512" s="1453"/>
      <c r="AJ512" s="1453"/>
      <c r="AK512" s="1453"/>
      <c r="AL512" s="1453"/>
      <c r="AM512" s="1453"/>
      <c r="AN512" s="1453"/>
      <c r="AO512" s="1453"/>
      <c r="AP512" s="1453"/>
      <c r="AQ512" s="1453"/>
      <c r="AR512" s="1453"/>
      <c r="AS512" s="1453"/>
      <c r="AT512" s="1453"/>
      <c r="AU512" s="1453"/>
      <c r="AV512" s="1453"/>
      <c r="AW512" s="1453"/>
      <c r="AX512" s="1453"/>
    </row>
    <row r="513" spans="3:50" s="1543" customFormat="1" ht="21.9" customHeight="1" x14ac:dyDescent="0.3">
      <c r="C513" s="1453"/>
      <c r="D513" s="1453"/>
      <c r="E513" s="1453"/>
      <c r="F513" s="1453"/>
      <c r="G513" s="1452"/>
      <c r="H513" s="1453"/>
      <c r="I513" s="1453"/>
      <c r="J513" s="1453"/>
      <c r="K513" s="1453"/>
      <c r="L513" s="1453"/>
      <c r="M513" s="1453"/>
      <c r="N513" s="1453"/>
      <c r="O513" s="1453"/>
      <c r="P513" s="1453"/>
      <c r="Q513" s="1453"/>
      <c r="R513" s="1453"/>
      <c r="S513" s="1453"/>
      <c r="T513" s="1453"/>
      <c r="U513" s="1453"/>
      <c r="V513" s="1453"/>
      <c r="W513" s="1453"/>
      <c r="X513" s="1453"/>
      <c r="Y513" s="1453"/>
      <c r="Z513" s="1453"/>
      <c r="AA513" s="1453"/>
      <c r="AB513" s="1453"/>
      <c r="AC513" s="1453"/>
      <c r="AD513" s="1453"/>
      <c r="AE513" s="1453"/>
      <c r="AF513" s="1453"/>
      <c r="AG513" s="1453"/>
      <c r="AH513" s="1453"/>
      <c r="AI513" s="1453"/>
      <c r="AJ513" s="1453"/>
      <c r="AK513" s="1453"/>
      <c r="AL513" s="1453"/>
      <c r="AM513" s="1453"/>
      <c r="AN513" s="1453"/>
      <c r="AO513" s="1453"/>
      <c r="AP513" s="1453"/>
      <c r="AQ513" s="1453"/>
      <c r="AR513" s="1453"/>
      <c r="AS513" s="1453"/>
      <c r="AT513" s="1453"/>
      <c r="AU513" s="1453"/>
      <c r="AV513" s="1453"/>
      <c r="AW513" s="1453"/>
      <c r="AX513" s="1453"/>
    </row>
    <row r="514" spans="3:50" s="1543" customFormat="1" ht="21.9" customHeight="1" x14ac:dyDescent="0.3">
      <c r="C514" s="1453"/>
      <c r="D514" s="1453"/>
      <c r="E514" s="1453"/>
      <c r="F514" s="1453"/>
      <c r="G514" s="1452"/>
      <c r="H514" s="1453"/>
      <c r="I514" s="1453"/>
      <c r="J514" s="1453"/>
      <c r="K514" s="1453"/>
      <c r="L514" s="1453"/>
      <c r="M514" s="1453"/>
      <c r="N514" s="1453"/>
      <c r="O514" s="1453"/>
      <c r="P514" s="1453"/>
      <c r="Q514" s="1453"/>
      <c r="R514" s="1453"/>
      <c r="S514" s="1453"/>
      <c r="T514" s="1453"/>
      <c r="U514" s="1453"/>
      <c r="V514" s="1453"/>
      <c r="W514" s="1453"/>
      <c r="X514" s="1453"/>
      <c r="Y514" s="1453"/>
      <c r="Z514" s="1453"/>
      <c r="AA514" s="1453"/>
      <c r="AB514" s="1453"/>
      <c r="AC514" s="1453"/>
      <c r="AD514" s="1453"/>
      <c r="AE514" s="1453"/>
      <c r="AF514" s="1453"/>
      <c r="AG514" s="1453"/>
      <c r="AH514" s="1453"/>
      <c r="AI514" s="1453"/>
      <c r="AJ514" s="1453"/>
      <c r="AK514" s="1453"/>
      <c r="AL514" s="1453"/>
      <c r="AM514" s="1453"/>
      <c r="AN514" s="1453"/>
      <c r="AO514" s="1453"/>
      <c r="AP514" s="1453"/>
      <c r="AQ514" s="1453"/>
      <c r="AR514" s="1453"/>
      <c r="AS514" s="1453"/>
      <c r="AT514" s="1453"/>
      <c r="AU514" s="1453"/>
      <c r="AV514" s="1453"/>
      <c r="AW514" s="1453"/>
      <c r="AX514" s="1453"/>
    </row>
    <row r="515" spans="3:50" s="1543" customFormat="1" ht="21.9" customHeight="1" x14ac:dyDescent="0.3">
      <c r="C515" s="1453"/>
      <c r="D515" s="1453"/>
      <c r="E515" s="1453"/>
      <c r="F515" s="1453"/>
      <c r="G515" s="1452"/>
      <c r="H515" s="1453"/>
      <c r="I515" s="1453"/>
      <c r="J515" s="1453"/>
      <c r="K515" s="1453"/>
      <c r="L515" s="1453"/>
      <c r="M515" s="1453"/>
      <c r="N515" s="1453"/>
      <c r="O515" s="1453"/>
      <c r="P515" s="1453"/>
      <c r="Q515" s="1453"/>
      <c r="R515" s="1453"/>
      <c r="S515" s="1453"/>
      <c r="T515" s="1453"/>
      <c r="U515" s="1453"/>
      <c r="V515" s="1453"/>
      <c r="W515" s="1453"/>
      <c r="X515" s="1453"/>
      <c r="Y515" s="1453"/>
      <c r="Z515" s="1453"/>
      <c r="AA515" s="1453"/>
      <c r="AB515" s="1453"/>
      <c r="AC515" s="1453"/>
      <c r="AD515" s="1453"/>
      <c r="AE515" s="1453"/>
      <c r="AF515" s="1453"/>
      <c r="AG515" s="1453"/>
      <c r="AH515" s="1453"/>
      <c r="AI515" s="1453"/>
      <c r="AJ515" s="1453"/>
      <c r="AK515" s="1453"/>
      <c r="AL515" s="1453"/>
      <c r="AM515" s="1453"/>
      <c r="AN515" s="1453"/>
      <c r="AO515" s="1453"/>
      <c r="AP515" s="1453"/>
      <c r="AQ515" s="1453"/>
      <c r="AR515" s="1453"/>
      <c r="AS515" s="1453"/>
      <c r="AT515" s="1453"/>
      <c r="AU515" s="1453"/>
      <c r="AV515" s="1453"/>
      <c r="AW515" s="1453"/>
      <c r="AX515" s="1453"/>
    </row>
    <row r="516" spans="3:50" s="1543" customFormat="1" ht="21.9" customHeight="1" x14ac:dyDescent="0.3">
      <c r="C516" s="1453"/>
      <c r="D516" s="1453"/>
      <c r="E516" s="1453"/>
      <c r="F516" s="1453"/>
      <c r="G516" s="1452"/>
      <c r="H516" s="1453"/>
      <c r="I516" s="1453"/>
      <c r="J516" s="1453"/>
      <c r="K516" s="1453"/>
      <c r="L516" s="1453"/>
      <c r="M516" s="1453"/>
      <c r="N516" s="1453"/>
      <c r="O516" s="1453"/>
      <c r="P516" s="1453"/>
      <c r="Q516" s="1453"/>
      <c r="R516" s="1453"/>
      <c r="S516" s="1453"/>
      <c r="T516" s="1453"/>
      <c r="U516" s="1453"/>
      <c r="V516" s="1453"/>
      <c r="W516" s="1453"/>
      <c r="X516" s="1453"/>
      <c r="Y516" s="1453"/>
      <c r="Z516" s="1453"/>
      <c r="AA516" s="1453"/>
      <c r="AB516" s="1453"/>
      <c r="AC516" s="1453"/>
      <c r="AD516" s="1453"/>
      <c r="AE516" s="1453"/>
      <c r="AF516" s="1453"/>
      <c r="AG516" s="1453"/>
      <c r="AH516" s="1453"/>
      <c r="AI516" s="1453"/>
      <c r="AJ516" s="1453"/>
      <c r="AK516" s="1453"/>
      <c r="AL516" s="1453"/>
      <c r="AM516" s="1453"/>
      <c r="AN516" s="1453"/>
      <c r="AO516" s="1453"/>
      <c r="AP516" s="1453"/>
      <c r="AQ516" s="1453"/>
      <c r="AR516" s="1453"/>
      <c r="AS516" s="1453"/>
      <c r="AT516" s="1453"/>
      <c r="AU516" s="1453"/>
      <c r="AV516" s="1453"/>
      <c r="AW516" s="1453"/>
      <c r="AX516" s="1453"/>
    </row>
    <row r="517" spans="3:50" s="1543" customFormat="1" ht="21.9" customHeight="1" x14ac:dyDescent="0.3">
      <c r="C517" s="1453"/>
      <c r="D517" s="1453"/>
      <c r="E517" s="1453"/>
      <c r="F517" s="1453"/>
      <c r="G517" s="1452"/>
      <c r="H517" s="1453"/>
      <c r="I517" s="1453"/>
      <c r="J517" s="1453"/>
      <c r="K517" s="1453"/>
      <c r="L517" s="1453"/>
      <c r="M517" s="1453"/>
      <c r="N517" s="1453"/>
      <c r="O517" s="1453"/>
      <c r="P517" s="1453"/>
      <c r="Q517" s="1453"/>
      <c r="R517" s="1453"/>
      <c r="S517" s="1453"/>
      <c r="T517" s="1453"/>
      <c r="U517" s="1453"/>
      <c r="V517" s="1453"/>
      <c r="W517" s="1453"/>
      <c r="X517" s="1453"/>
      <c r="Y517" s="1453"/>
      <c r="Z517" s="1453"/>
      <c r="AA517" s="1453"/>
      <c r="AB517" s="1453"/>
      <c r="AC517" s="1453"/>
      <c r="AD517" s="1453"/>
      <c r="AE517" s="1453"/>
      <c r="AF517" s="1453"/>
      <c r="AG517" s="1453"/>
      <c r="AH517" s="1453"/>
      <c r="AI517" s="1453"/>
      <c r="AJ517" s="1453"/>
      <c r="AK517" s="1453"/>
      <c r="AL517" s="1453"/>
      <c r="AM517" s="1453"/>
      <c r="AN517" s="1453"/>
      <c r="AO517" s="1453"/>
      <c r="AP517" s="1453"/>
      <c r="AQ517" s="1453"/>
      <c r="AR517" s="1453"/>
      <c r="AS517" s="1453"/>
      <c r="AT517" s="1453"/>
      <c r="AU517" s="1453"/>
      <c r="AV517" s="1453"/>
      <c r="AW517" s="1453"/>
      <c r="AX517" s="1453"/>
    </row>
    <row r="518" spans="3:50" s="1543" customFormat="1" ht="21.9" customHeight="1" x14ac:dyDescent="0.3">
      <c r="C518" s="1453"/>
      <c r="D518" s="1453"/>
      <c r="E518" s="1453"/>
      <c r="F518" s="1453"/>
      <c r="G518" s="1452"/>
      <c r="H518" s="1453"/>
      <c r="I518" s="1453"/>
      <c r="J518" s="1453"/>
      <c r="K518" s="1453"/>
      <c r="L518" s="1453"/>
      <c r="M518" s="1453"/>
      <c r="N518" s="1453"/>
      <c r="O518" s="1453"/>
      <c r="P518" s="1453"/>
      <c r="Q518" s="1453"/>
      <c r="R518" s="1453"/>
      <c r="S518" s="1453"/>
      <c r="T518" s="1453"/>
      <c r="U518" s="1453"/>
      <c r="V518" s="1453"/>
      <c r="W518" s="1453"/>
      <c r="X518" s="1453"/>
      <c r="Y518" s="1453"/>
      <c r="Z518" s="1453"/>
      <c r="AA518" s="1453"/>
      <c r="AB518" s="1453"/>
      <c r="AC518" s="1453"/>
      <c r="AD518" s="1453"/>
      <c r="AE518" s="1453"/>
      <c r="AF518" s="1453"/>
      <c r="AG518" s="1453"/>
      <c r="AH518" s="1453"/>
      <c r="AI518" s="1453"/>
      <c r="AJ518" s="1453"/>
      <c r="AK518" s="1453"/>
      <c r="AL518" s="1453"/>
      <c r="AM518" s="1453"/>
      <c r="AN518" s="1453"/>
      <c r="AO518" s="1453"/>
      <c r="AP518" s="1453"/>
      <c r="AQ518" s="1453"/>
      <c r="AR518" s="1453"/>
      <c r="AS518" s="1453"/>
      <c r="AT518" s="1453"/>
      <c r="AU518" s="1453"/>
      <c r="AV518" s="1453"/>
      <c r="AW518" s="1453"/>
      <c r="AX518" s="1453"/>
    </row>
    <row r="519" spans="3:50" s="1543" customFormat="1" ht="21.9" customHeight="1" x14ac:dyDescent="0.3">
      <c r="C519" s="1453"/>
      <c r="D519" s="1453"/>
      <c r="E519" s="1453"/>
      <c r="F519" s="1453"/>
      <c r="G519" s="1452"/>
      <c r="H519" s="1453"/>
      <c r="I519" s="1453"/>
      <c r="J519" s="1453"/>
      <c r="K519" s="1453"/>
      <c r="L519" s="1453"/>
      <c r="M519" s="1453"/>
      <c r="N519" s="1453"/>
      <c r="O519" s="1453"/>
      <c r="P519" s="1453"/>
      <c r="Q519" s="1453"/>
      <c r="R519" s="1453"/>
      <c r="S519" s="1453"/>
      <c r="T519" s="1453"/>
      <c r="U519" s="1453"/>
      <c r="V519" s="1453"/>
      <c r="W519" s="1453"/>
      <c r="X519" s="1453"/>
      <c r="Y519" s="1453"/>
      <c r="Z519" s="1453"/>
      <c r="AA519" s="1453"/>
      <c r="AB519" s="1453"/>
      <c r="AC519" s="1453"/>
      <c r="AD519" s="1453"/>
      <c r="AE519" s="1453"/>
      <c r="AF519" s="1453"/>
      <c r="AG519" s="1453"/>
      <c r="AH519" s="1453"/>
      <c r="AI519" s="1453"/>
      <c r="AJ519" s="1453"/>
      <c r="AK519" s="1453"/>
      <c r="AL519" s="1453"/>
      <c r="AM519" s="1453"/>
      <c r="AN519" s="1453"/>
      <c r="AO519" s="1453"/>
      <c r="AP519" s="1453"/>
      <c r="AQ519" s="1453"/>
      <c r="AR519" s="1453"/>
      <c r="AS519" s="1453"/>
      <c r="AT519" s="1453"/>
      <c r="AU519" s="1453"/>
      <c r="AV519" s="1453"/>
      <c r="AW519" s="1453"/>
      <c r="AX519" s="1453"/>
    </row>
    <row r="520" spans="3:50" s="1543" customFormat="1" ht="21.9" customHeight="1" x14ac:dyDescent="0.3">
      <c r="C520" s="1453"/>
      <c r="D520" s="1453"/>
      <c r="E520" s="1453"/>
      <c r="F520" s="1453"/>
      <c r="G520" s="1452"/>
      <c r="H520" s="1453"/>
      <c r="I520" s="1453"/>
      <c r="J520" s="1453"/>
      <c r="K520" s="1453"/>
      <c r="L520" s="1453"/>
      <c r="M520" s="1453"/>
      <c r="N520" s="1453"/>
      <c r="O520" s="1453"/>
      <c r="P520" s="1453"/>
      <c r="Q520" s="1453"/>
      <c r="R520" s="1453"/>
      <c r="S520" s="1453"/>
      <c r="T520" s="1453"/>
      <c r="U520" s="1453"/>
      <c r="V520" s="1453"/>
      <c r="W520" s="1453"/>
      <c r="X520" s="1453"/>
      <c r="Y520" s="1453"/>
      <c r="Z520" s="1453"/>
      <c r="AA520" s="1453"/>
      <c r="AB520" s="1453"/>
      <c r="AC520" s="1453"/>
      <c r="AD520" s="1453"/>
      <c r="AE520" s="1453"/>
      <c r="AF520" s="1453"/>
      <c r="AG520" s="1453"/>
      <c r="AH520" s="1453"/>
      <c r="AI520" s="1453"/>
      <c r="AJ520" s="1453"/>
      <c r="AK520" s="1453"/>
      <c r="AL520" s="1453"/>
      <c r="AM520" s="1453"/>
      <c r="AN520" s="1453"/>
      <c r="AO520" s="1453"/>
      <c r="AP520" s="1453"/>
      <c r="AQ520" s="1453"/>
      <c r="AR520" s="1453"/>
      <c r="AS520" s="1453"/>
      <c r="AT520" s="1453"/>
      <c r="AU520" s="1453"/>
      <c r="AV520" s="1453"/>
      <c r="AW520" s="1453"/>
      <c r="AX520" s="1453"/>
    </row>
    <row r="521" spans="3:50" s="1543" customFormat="1" ht="21.9" customHeight="1" x14ac:dyDescent="0.3">
      <c r="C521" s="1453"/>
      <c r="D521" s="1453"/>
      <c r="E521" s="1453"/>
      <c r="F521" s="1453"/>
      <c r="G521" s="1452"/>
      <c r="H521" s="1453"/>
      <c r="I521" s="1453"/>
      <c r="J521" s="1453"/>
      <c r="K521" s="1453"/>
      <c r="L521" s="1453"/>
      <c r="M521" s="1453"/>
      <c r="N521" s="1453"/>
      <c r="O521" s="1453"/>
      <c r="P521" s="1453"/>
      <c r="Q521" s="1453"/>
      <c r="R521" s="1453"/>
      <c r="S521" s="1453"/>
      <c r="T521" s="1453"/>
      <c r="U521" s="1453"/>
      <c r="V521" s="1453"/>
      <c r="W521" s="1453"/>
      <c r="X521" s="1453"/>
      <c r="Y521" s="1453"/>
      <c r="Z521" s="1453"/>
      <c r="AA521" s="1453"/>
      <c r="AB521" s="1453"/>
      <c r="AC521" s="1453"/>
      <c r="AD521" s="1453"/>
      <c r="AE521" s="1453"/>
      <c r="AF521" s="1453"/>
      <c r="AG521" s="1453"/>
      <c r="AH521" s="1453"/>
      <c r="AI521" s="1453"/>
      <c r="AJ521" s="1453"/>
      <c r="AK521" s="1453"/>
      <c r="AL521" s="1453"/>
      <c r="AM521" s="1453"/>
      <c r="AN521" s="1453"/>
      <c r="AO521" s="1453"/>
      <c r="AP521" s="1453"/>
      <c r="AQ521" s="1453"/>
      <c r="AR521" s="1453"/>
      <c r="AS521" s="1453"/>
      <c r="AT521" s="1453"/>
      <c r="AU521" s="1453"/>
      <c r="AV521" s="1453"/>
      <c r="AW521" s="1453"/>
      <c r="AX521" s="1453"/>
    </row>
    <row r="522" spans="3:50" s="1543" customFormat="1" ht="21.9" customHeight="1" x14ac:dyDescent="0.3">
      <c r="C522" s="1453"/>
      <c r="D522" s="1453"/>
      <c r="E522" s="1453"/>
      <c r="F522" s="1453"/>
      <c r="G522" s="1452"/>
      <c r="H522" s="1453"/>
      <c r="I522" s="1453"/>
      <c r="J522" s="1453"/>
      <c r="K522" s="1453"/>
      <c r="L522" s="1453"/>
      <c r="M522" s="1453"/>
      <c r="N522" s="1453"/>
      <c r="O522" s="1453"/>
      <c r="P522" s="1453"/>
      <c r="Q522" s="1453"/>
      <c r="R522" s="1453"/>
      <c r="S522" s="1453"/>
      <c r="T522" s="1453"/>
      <c r="U522" s="1453"/>
      <c r="V522" s="1453"/>
      <c r="W522" s="1453"/>
      <c r="X522" s="1453"/>
      <c r="Y522" s="1453"/>
      <c r="Z522" s="1453"/>
      <c r="AA522" s="1453"/>
      <c r="AB522" s="1453"/>
      <c r="AC522" s="1453"/>
      <c r="AD522" s="1453"/>
      <c r="AE522" s="1453"/>
      <c r="AF522" s="1453"/>
      <c r="AG522" s="1453"/>
      <c r="AH522" s="1453"/>
      <c r="AI522" s="1453"/>
      <c r="AJ522" s="1453"/>
      <c r="AK522" s="1453"/>
      <c r="AL522" s="1453"/>
      <c r="AM522" s="1453"/>
      <c r="AN522" s="1453"/>
      <c r="AO522" s="1453"/>
      <c r="AP522" s="1453"/>
      <c r="AQ522" s="1453"/>
      <c r="AR522" s="1453"/>
      <c r="AS522" s="1453"/>
      <c r="AT522" s="1453"/>
      <c r="AU522" s="1453"/>
      <c r="AV522" s="1453"/>
      <c r="AW522" s="1453"/>
      <c r="AX522" s="1453"/>
    </row>
    <row r="523" spans="3:50" s="1543" customFormat="1" ht="21.9" customHeight="1" x14ac:dyDescent="0.3">
      <c r="C523" s="1453"/>
      <c r="D523" s="1453"/>
      <c r="E523" s="1453"/>
      <c r="F523" s="1453"/>
      <c r="G523" s="1452"/>
      <c r="H523" s="1453"/>
      <c r="I523" s="1453"/>
      <c r="J523" s="1453"/>
      <c r="K523" s="1453"/>
      <c r="L523" s="1453"/>
      <c r="M523" s="1453"/>
      <c r="N523" s="1453"/>
      <c r="O523" s="1453"/>
      <c r="P523" s="1453"/>
      <c r="Q523" s="1453"/>
      <c r="R523" s="1453"/>
      <c r="S523" s="1453"/>
      <c r="T523" s="1453"/>
      <c r="U523" s="1453"/>
      <c r="V523" s="1453"/>
      <c r="W523" s="1453"/>
      <c r="X523" s="1453"/>
      <c r="Y523" s="1453"/>
      <c r="Z523" s="1453"/>
      <c r="AA523" s="1453"/>
      <c r="AB523" s="1453"/>
      <c r="AC523" s="1453"/>
      <c r="AD523" s="1453"/>
      <c r="AE523" s="1453"/>
      <c r="AF523" s="1453"/>
      <c r="AG523" s="1453"/>
      <c r="AH523" s="1453"/>
      <c r="AI523" s="1453"/>
      <c r="AJ523" s="1453"/>
      <c r="AK523" s="1453"/>
      <c r="AL523" s="1453"/>
      <c r="AM523" s="1453"/>
      <c r="AN523" s="1453"/>
      <c r="AO523" s="1453"/>
      <c r="AP523" s="1453"/>
      <c r="AQ523" s="1453"/>
      <c r="AR523" s="1453"/>
      <c r="AS523" s="1453"/>
      <c r="AT523" s="1453"/>
      <c r="AU523" s="1453"/>
      <c r="AV523" s="1453"/>
      <c r="AW523" s="1453"/>
      <c r="AX523" s="1453"/>
    </row>
    <row r="524" spans="3:50" s="1543" customFormat="1" ht="21.9" customHeight="1" x14ac:dyDescent="0.3">
      <c r="C524" s="1453"/>
      <c r="D524" s="1453"/>
      <c r="E524" s="1453"/>
      <c r="F524" s="1453"/>
      <c r="G524" s="1452"/>
      <c r="H524" s="1453"/>
      <c r="I524" s="1453"/>
      <c r="J524" s="1453"/>
      <c r="K524" s="1453"/>
      <c r="L524" s="1453"/>
      <c r="M524" s="1453"/>
      <c r="N524" s="1453"/>
      <c r="O524" s="1453"/>
      <c r="P524" s="1453"/>
      <c r="Q524" s="1453"/>
      <c r="R524" s="1453"/>
      <c r="S524" s="1453"/>
      <c r="T524" s="1453"/>
      <c r="U524" s="1453"/>
      <c r="V524" s="1453"/>
      <c r="W524" s="1453"/>
      <c r="X524" s="1453"/>
      <c r="Y524" s="1453"/>
      <c r="Z524" s="1453"/>
      <c r="AA524" s="1453"/>
      <c r="AB524" s="1453"/>
      <c r="AC524" s="1453"/>
      <c r="AD524" s="1453"/>
      <c r="AE524" s="1453"/>
      <c r="AF524" s="1453"/>
      <c r="AG524" s="1453"/>
      <c r="AH524" s="1453"/>
      <c r="AI524" s="1453"/>
      <c r="AJ524" s="1453"/>
      <c r="AK524" s="1453"/>
      <c r="AL524" s="1453"/>
      <c r="AM524" s="1453"/>
      <c r="AN524" s="1453"/>
      <c r="AO524" s="1453"/>
      <c r="AP524" s="1453"/>
      <c r="AQ524" s="1453"/>
      <c r="AR524" s="1453"/>
      <c r="AS524" s="1453"/>
      <c r="AT524" s="1453"/>
      <c r="AU524" s="1453"/>
      <c r="AV524" s="1453"/>
      <c r="AW524" s="1453"/>
      <c r="AX524" s="1453"/>
    </row>
    <row r="525" spans="3:50" s="1543" customFormat="1" ht="21.9" customHeight="1" x14ac:dyDescent="0.3">
      <c r="C525" s="1453"/>
      <c r="D525" s="1453"/>
      <c r="E525" s="1453"/>
      <c r="F525" s="1453"/>
      <c r="G525" s="1452"/>
      <c r="H525" s="1453"/>
      <c r="I525" s="1453"/>
      <c r="J525" s="1453"/>
      <c r="K525" s="1453"/>
      <c r="L525" s="1453"/>
      <c r="M525" s="1453"/>
      <c r="N525" s="1453"/>
      <c r="O525" s="1453"/>
      <c r="P525" s="1453"/>
      <c r="Q525" s="1453"/>
      <c r="R525" s="1453"/>
      <c r="S525" s="1453"/>
      <c r="T525" s="1453"/>
      <c r="U525" s="1453"/>
      <c r="V525" s="1453"/>
      <c r="W525" s="1453"/>
      <c r="X525" s="1453"/>
      <c r="Y525" s="1453"/>
      <c r="Z525" s="1453"/>
      <c r="AA525" s="1453"/>
      <c r="AB525" s="1453"/>
      <c r="AC525" s="1453"/>
      <c r="AD525" s="1453"/>
      <c r="AE525" s="1453"/>
      <c r="AF525" s="1453"/>
      <c r="AG525" s="1453"/>
      <c r="AH525" s="1453"/>
      <c r="AI525" s="1453"/>
      <c r="AJ525" s="1453"/>
      <c r="AK525" s="1453"/>
      <c r="AL525" s="1453"/>
      <c r="AM525" s="1453"/>
      <c r="AN525" s="1453"/>
      <c r="AO525" s="1453"/>
      <c r="AP525" s="1453"/>
      <c r="AQ525" s="1453"/>
      <c r="AR525" s="1453"/>
      <c r="AS525" s="1453"/>
      <c r="AT525" s="1453"/>
      <c r="AU525" s="1453"/>
      <c r="AV525" s="1453"/>
      <c r="AW525" s="1453"/>
      <c r="AX525" s="1453"/>
    </row>
    <row r="526" spans="3:50" s="1543" customFormat="1" ht="21.9" customHeight="1" x14ac:dyDescent="0.3">
      <c r="C526" s="1453"/>
      <c r="D526" s="1453"/>
      <c r="E526" s="1453"/>
      <c r="F526" s="1453"/>
      <c r="G526" s="1452"/>
      <c r="H526" s="1453"/>
      <c r="I526" s="1453"/>
      <c r="J526" s="1453"/>
      <c r="K526" s="1453"/>
      <c r="L526" s="1453"/>
      <c r="M526" s="1453"/>
      <c r="N526" s="1453"/>
      <c r="O526" s="1453"/>
      <c r="P526" s="1453"/>
      <c r="Q526" s="1453"/>
      <c r="R526" s="1453"/>
      <c r="S526" s="1453"/>
      <c r="T526" s="1453"/>
      <c r="U526" s="1453"/>
      <c r="V526" s="1453"/>
      <c r="W526" s="1453"/>
      <c r="X526" s="1453"/>
      <c r="Y526" s="1453"/>
      <c r="Z526" s="1453"/>
      <c r="AA526" s="1453"/>
      <c r="AB526" s="1453"/>
      <c r="AC526" s="1453"/>
      <c r="AD526" s="1453"/>
      <c r="AE526" s="1453"/>
      <c r="AF526" s="1453"/>
      <c r="AG526" s="1453"/>
      <c r="AH526" s="1453"/>
      <c r="AI526" s="1453"/>
      <c r="AJ526" s="1453"/>
      <c r="AK526" s="1453"/>
      <c r="AL526" s="1453"/>
      <c r="AM526" s="1453"/>
      <c r="AN526" s="1453"/>
      <c r="AO526" s="1453"/>
      <c r="AP526" s="1453"/>
      <c r="AQ526" s="1453"/>
      <c r="AR526" s="1453"/>
      <c r="AS526" s="1453"/>
      <c r="AT526" s="1453"/>
      <c r="AU526" s="1453"/>
      <c r="AV526" s="1453"/>
      <c r="AW526" s="1453"/>
      <c r="AX526" s="1453"/>
    </row>
    <row r="527" spans="3:50" s="1543" customFormat="1" ht="21.9" customHeight="1" x14ac:dyDescent="0.3">
      <c r="C527" s="1453"/>
      <c r="D527" s="1453"/>
      <c r="E527" s="1453"/>
      <c r="F527" s="1453"/>
      <c r="G527" s="1452"/>
      <c r="H527" s="1453"/>
      <c r="I527" s="1453"/>
      <c r="J527" s="1453"/>
      <c r="K527" s="1453"/>
      <c r="L527" s="1453"/>
      <c r="M527" s="1453"/>
      <c r="N527" s="1453"/>
      <c r="O527" s="1453"/>
      <c r="P527" s="1453"/>
      <c r="Q527" s="1453"/>
      <c r="R527" s="1453"/>
      <c r="S527" s="1453"/>
      <c r="T527" s="1453"/>
      <c r="U527" s="1453"/>
      <c r="V527" s="1453"/>
      <c r="W527" s="1453"/>
      <c r="X527" s="1453"/>
      <c r="Y527" s="1453"/>
      <c r="Z527" s="1453"/>
      <c r="AA527" s="1453"/>
      <c r="AB527" s="1453"/>
      <c r="AC527" s="1453"/>
      <c r="AD527" s="1453"/>
      <c r="AE527" s="1453"/>
      <c r="AF527" s="1453"/>
      <c r="AG527" s="1453"/>
      <c r="AH527" s="1453"/>
      <c r="AI527" s="1453"/>
      <c r="AJ527" s="1453"/>
      <c r="AK527" s="1453"/>
      <c r="AL527" s="1453"/>
      <c r="AM527" s="1453"/>
      <c r="AN527" s="1453"/>
      <c r="AO527" s="1453"/>
      <c r="AP527" s="1453"/>
      <c r="AQ527" s="1453"/>
      <c r="AR527" s="1453"/>
      <c r="AS527" s="1453"/>
      <c r="AT527" s="1453"/>
      <c r="AU527" s="1453"/>
      <c r="AV527" s="1453"/>
      <c r="AW527" s="1453"/>
      <c r="AX527" s="1453"/>
    </row>
    <row r="528" spans="3:50" s="1543" customFormat="1" ht="21.9" customHeight="1" x14ac:dyDescent="0.3">
      <c r="C528" s="1453"/>
      <c r="D528" s="1453"/>
      <c r="E528" s="1453"/>
      <c r="F528" s="1453"/>
      <c r="G528" s="1452"/>
      <c r="H528" s="1453"/>
      <c r="I528" s="1453"/>
      <c r="J528" s="1453"/>
      <c r="K528" s="1453"/>
      <c r="L528" s="1453"/>
      <c r="M528" s="1453"/>
      <c r="N528" s="1453"/>
      <c r="O528" s="1453"/>
      <c r="P528" s="1453"/>
      <c r="Q528" s="1453"/>
      <c r="R528" s="1453"/>
      <c r="S528" s="1453"/>
      <c r="T528" s="1453"/>
      <c r="U528" s="1453"/>
      <c r="V528" s="1453"/>
      <c r="W528" s="1453"/>
      <c r="X528" s="1453"/>
      <c r="Y528" s="1453"/>
      <c r="Z528" s="1453"/>
      <c r="AA528" s="1453"/>
      <c r="AB528" s="1453"/>
      <c r="AC528" s="1453"/>
      <c r="AD528" s="1453"/>
      <c r="AE528" s="1453"/>
      <c r="AF528" s="1453"/>
      <c r="AG528" s="1453"/>
      <c r="AH528" s="1453"/>
      <c r="AI528" s="1453"/>
      <c r="AJ528" s="1453"/>
      <c r="AK528" s="1453"/>
      <c r="AL528" s="1453"/>
      <c r="AM528" s="1453"/>
      <c r="AN528" s="1453"/>
      <c r="AO528" s="1453"/>
      <c r="AP528" s="1453"/>
      <c r="AQ528" s="1453"/>
      <c r="AR528" s="1453"/>
      <c r="AS528" s="1453"/>
      <c r="AT528" s="1453"/>
      <c r="AU528" s="1453"/>
      <c r="AV528" s="1453"/>
      <c r="AW528" s="1453"/>
      <c r="AX528" s="1453"/>
    </row>
    <row r="529" spans="3:50" s="1543" customFormat="1" ht="21.9" customHeight="1" x14ac:dyDescent="0.3">
      <c r="C529" s="1453"/>
      <c r="D529" s="1453"/>
      <c r="E529" s="1453"/>
      <c r="F529" s="1453"/>
      <c r="G529" s="1452"/>
      <c r="H529" s="1453"/>
      <c r="I529" s="1453"/>
      <c r="J529" s="1453"/>
      <c r="K529" s="1453"/>
      <c r="L529" s="1453"/>
      <c r="M529" s="1453"/>
      <c r="N529" s="1453"/>
      <c r="O529" s="1453"/>
      <c r="P529" s="1453"/>
      <c r="Q529" s="1453"/>
      <c r="R529" s="1453"/>
      <c r="S529" s="1453"/>
      <c r="T529" s="1453"/>
      <c r="U529" s="1453"/>
      <c r="V529" s="1453"/>
      <c r="W529" s="1453"/>
      <c r="X529" s="1453"/>
      <c r="Y529" s="1453"/>
      <c r="Z529" s="1453"/>
      <c r="AA529" s="1453"/>
      <c r="AB529" s="1453"/>
      <c r="AC529" s="1453"/>
      <c r="AD529" s="1453"/>
      <c r="AE529" s="1453"/>
      <c r="AF529" s="1453"/>
      <c r="AG529" s="1453"/>
      <c r="AH529" s="1453"/>
      <c r="AI529" s="1453"/>
      <c r="AJ529" s="1453"/>
      <c r="AK529" s="1453"/>
      <c r="AL529" s="1453"/>
      <c r="AM529" s="1453"/>
      <c r="AN529" s="1453"/>
      <c r="AO529" s="1453"/>
      <c r="AP529" s="1453"/>
      <c r="AQ529" s="1453"/>
      <c r="AR529" s="1453"/>
      <c r="AS529" s="1453"/>
      <c r="AT529" s="1453"/>
      <c r="AU529" s="1453"/>
      <c r="AV529" s="1453"/>
      <c r="AW529" s="1453"/>
      <c r="AX529" s="1453"/>
    </row>
    <row r="530" spans="3:50" s="1543" customFormat="1" ht="21.9" customHeight="1" x14ac:dyDescent="0.3">
      <c r="C530" s="1453"/>
      <c r="D530" s="1453"/>
      <c r="E530" s="1453"/>
      <c r="F530" s="1453"/>
      <c r="G530" s="1452"/>
      <c r="H530" s="1453"/>
      <c r="I530" s="1453"/>
      <c r="J530" s="1453"/>
      <c r="K530" s="1453"/>
      <c r="L530" s="1453"/>
      <c r="M530" s="1453"/>
      <c r="N530" s="1453"/>
      <c r="O530" s="1453"/>
      <c r="P530" s="1453"/>
      <c r="Q530" s="1453"/>
      <c r="R530" s="1453"/>
      <c r="S530" s="1453"/>
      <c r="T530" s="1453"/>
      <c r="U530" s="1453"/>
      <c r="V530" s="1453"/>
      <c r="W530" s="1453"/>
      <c r="X530" s="1453"/>
      <c r="Y530" s="1453"/>
      <c r="Z530" s="1453"/>
      <c r="AA530" s="1453"/>
      <c r="AB530" s="1453"/>
      <c r="AC530" s="1453"/>
      <c r="AD530" s="1453"/>
      <c r="AE530" s="1453"/>
      <c r="AF530" s="1453"/>
      <c r="AG530" s="1453"/>
      <c r="AH530" s="1453"/>
      <c r="AI530" s="1453"/>
      <c r="AJ530" s="1453"/>
      <c r="AK530" s="1453"/>
      <c r="AL530" s="1453"/>
      <c r="AM530" s="1453"/>
      <c r="AN530" s="1453"/>
      <c r="AO530" s="1453"/>
      <c r="AP530" s="1453"/>
      <c r="AQ530" s="1453"/>
      <c r="AR530" s="1453"/>
      <c r="AS530" s="1453"/>
      <c r="AT530" s="1453"/>
      <c r="AU530" s="1453"/>
      <c r="AV530" s="1453"/>
      <c r="AW530" s="1453"/>
      <c r="AX530" s="1453"/>
    </row>
    <row r="531" spans="3:50" s="1543" customFormat="1" ht="21.9" customHeight="1" x14ac:dyDescent="0.3">
      <c r="C531" s="1453"/>
      <c r="D531" s="1453"/>
      <c r="E531" s="1453"/>
      <c r="F531" s="1453"/>
      <c r="G531" s="1452"/>
      <c r="H531" s="1453"/>
      <c r="I531" s="1453"/>
      <c r="J531" s="1453"/>
      <c r="K531" s="1453"/>
      <c r="L531" s="1453"/>
      <c r="M531" s="1453"/>
      <c r="N531" s="1453"/>
      <c r="O531" s="1453"/>
      <c r="P531" s="1453"/>
      <c r="Q531" s="1453"/>
      <c r="R531" s="1453"/>
      <c r="S531" s="1453"/>
      <c r="T531" s="1453"/>
      <c r="U531" s="1453"/>
      <c r="V531" s="1453"/>
      <c r="W531" s="1453"/>
      <c r="X531" s="1453"/>
      <c r="Y531" s="1453"/>
      <c r="Z531" s="1453"/>
      <c r="AA531" s="1453"/>
      <c r="AB531" s="1453"/>
      <c r="AC531" s="1453"/>
      <c r="AD531" s="1453"/>
      <c r="AE531" s="1453"/>
      <c r="AF531" s="1453"/>
      <c r="AG531" s="1453"/>
      <c r="AH531" s="1453"/>
      <c r="AI531" s="1453"/>
      <c r="AJ531" s="1453"/>
      <c r="AK531" s="1453"/>
      <c r="AL531" s="1453"/>
      <c r="AM531" s="1453"/>
      <c r="AN531" s="1453"/>
      <c r="AO531" s="1453"/>
      <c r="AP531" s="1453"/>
      <c r="AQ531" s="1453"/>
      <c r="AR531" s="1453"/>
      <c r="AS531" s="1453"/>
      <c r="AT531" s="1453"/>
      <c r="AU531" s="1453"/>
      <c r="AV531" s="1453"/>
      <c r="AW531" s="1453"/>
      <c r="AX531" s="1453"/>
    </row>
    <row r="532" spans="3:50" s="1543" customFormat="1" ht="21.9" customHeight="1" x14ac:dyDescent="0.3">
      <c r="C532" s="1453"/>
      <c r="D532" s="1453"/>
      <c r="E532" s="1453"/>
      <c r="F532" s="1453"/>
      <c r="G532" s="1452"/>
      <c r="H532" s="1453"/>
      <c r="I532" s="1453"/>
      <c r="J532" s="1453"/>
      <c r="K532" s="1453"/>
      <c r="L532" s="1453"/>
      <c r="M532" s="1453"/>
      <c r="N532" s="1453"/>
      <c r="O532" s="1453"/>
      <c r="P532" s="1453"/>
      <c r="Q532" s="1453"/>
      <c r="R532" s="1453"/>
      <c r="S532" s="1453"/>
      <c r="T532" s="1453"/>
      <c r="U532" s="1453"/>
      <c r="V532" s="1453"/>
      <c r="W532" s="1453"/>
      <c r="X532" s="1453"/>
      <c r="Y532" s="1453"/>
      <c r="Z532" s="1453"/>
      <c r="AA532" s="1453"/>
      <c r="AB532" s="1453"/>
      <c r="AC532" s="1453"/>
      <c r="AD532" s="1453"/>
      <c r="AE532" s="1453"/>
      <c r="AF532" s="1453"/>
      <c r="AG532" s="1453"/>
      <c r="AH532" s="1453"/>
      <c r="AI532" s="1453"/>
      <c r="AJ532" s="1453"/>
      <c r="AK532" s="1453"/>
      <c r="AL532" s="1453"/>
      <c r="AM532" s="1453"/>
      <c r="AN532" s="1453"/>
      <c r="AO532" s="1453"/>
      <c r="AP532" s="1453"/>
      <c r="AQ532" s="1453"/>
      <c r="AR532" s="1453"/>
      <c r="AS532" s="1453"/>
      <c r="AT532" s="1453"/>
      <c r="AU532" s="1453"/>
      <c r="AV532" s="1453"/>
      <c r="AW532" s="1453"/>
      <c r="AX532" s="1453"/>
    </row>
    <row r="533" spans="3:50" s="1543" customFormat="1" ht="21.9" customHeight="1" x14ac:dyDescent="0.3">
      <c r="C533" s="1453"/>
      <c r="D533" s="1453"/>
      <c r="E533" s="1453"/>
      <c r="F533" s="1453"/>
      <c r="G533" s="1452"/>
      <c r="H533" s="1453"/>
      <c r="I533" s="1453"/>
      <c r="J533" s="1453"/>
      <c r="K533" s="1453"/>
      <c r="L533" s="1453"/>
      <c r="M533" s="1453"/>
      <c r="N533" s="1453"/>
      <c r="O533" s="1453"/>
      <c r="P533" s="1453"/>
      <c r="Q533" s="1453"/>
      <c r="R533" s="1453"/>
      <c r="S533" s="1453"/>
      <c r="T533" s="1453"/>
      <c r="U533" s="1453"/>
      <c r="V533" s="1453"/>
      <c r="W533" s="1453"/>
      <c r="X533" s="1453"/>
      <c r="Y533" s="1453"/>
      <c r="Z533" s="1453"/>
      <c r="AA533" s="1453"/>
      <c r="AB533" s="1453"/>
      <c r="AC533" s="1453"/>
      <c r="AD533" s="1453"/>
      <c r="AE533" s="1453"/>
      <c r="AF533" s="1453"/>
      <c r="AG533" s="1453"/>
      <c r="AH533" s="1453"/>
      <c r="AI533" s="1453"/>
      <c r="AJ533" s="1453"/>
      <c r="AK533" s="1453"/>
      <c r="AL533" s="1453"/>
      <c r="AM533" s="1453"/>
      <c r="AN533" s="1453"/>
      <c r="AO533" s="1453"/>
      <c r="AP533" s="1453"/>
      <c r="AQ533" s="1453"/>
      <c r="AR533" s="1453"/>
      <c r="AS533" s="1453"/>
      <c r="AT533" s="1453"/>
      <c r="AU533" s="1453"/>
      <c r="AV533" s="1453"/>
      <c r="AW533" s="1453"/>
      <c r="AX533" s="1453"/>
    </row>
    <row r="534" spans="3:50" s="1543" customFormat="1" ht="21.9" customHeight="1" x14ac:dyDescent="0.3">
      <c r="C534" s="1453"/>
      <c r="D534" s="1453"/>
      <c r="E534" s="1453"/>
      <c r="F534" s="1453"/>
      <c r="G534" s="1452"/>
      <c r="H534" s="1453"/>
      <c r="I534" s="1453"/>
      <c r="J534" s="1453"/>
      <c r="K534" s="1453"/>
      <c r="L534" s="1453"/>
      <c r="M534" s="1453"/>
      <c r="N534" s="1453"/>
      <c r="O534" s="1453"/>
      <c r="P534" s="1453"/>
      <c r="Q534" s="1453"/>
      <c r="R534" s="1453"/>
      <c r="S534" s="1453"/>
      <c r="T534" s="1453"/>
      <c r="U534" s="1453"/>
      <c r="V534" s="1453"/>
      <c r="W534" s="1453"/>
      <c r="X534" s="1453"/>
      <c r="Y534" s="1453"/>
      <c r="Z534" s="1453"/>
      <c r="AA534" s="1453"/>
      <c r="AB534" s="1453"/>
      <c r="AC534" s="1453"/>
      <c r="AD534" s="1453"/>
      <c r="AE534" s="1453"/>
      <c r="AF534" s="1453"/>
      <c r="AG534" s="1453"/>
      <c r="AH534" s="1453"/>
      <c r="AI534" s="1453"/>
      <c r="AJ534" s="1453"/>
      <c r="AK534" s="1453"/>
      <c r="AL534" s="1453"/>
      <c r="AM534" s="1453"/>
      <c r="AN534" s="1453"/>
      <c r="AO534" s="1453"/>
      <c r="AP534" s="1453"/>
      <c r="AQ534" s="1453"/>
      <c r="AR534" s="1453"/>
      <c r="AS534" s="1453"/>
      <c r="AT534" s="1453"/>
      <c r="AU534" s="1453"/>
      <c r="AV534" s="1453"/>
      <c r="AW534" s="1453"/>
      <c r="AX534" s="1453"/>
    </row>
    <row r="535" spans="3:50" s="1543" customFormat="1" ht="21.9" customHeight="1" x14ac:dyDescent="0.3">
      <c r="C535" s="1453"/>
      <c r="D535" s="1453"/>
      <c r="E535" s="1453"/>
      <c r="F535" s="1453"/>
      <c r="G535" s="1452"/>
      <c r="H535" s="1453"/>
      <c r="I535" s="1453"/>
      <c r="J535" s="1453"/>
      <c r="K535" s="1453"/>
      <c r="L535" s="1453"/>
      <c r="M535" s="1453"/>
      <c r="N535" s="1453"/>
      <c r="O535" s="1453"/>
      <c r="P535" s="1453"/>
      <c r="Q535" s="1453"/>
      <c r="R535" s="1453"/>
      <c r="S535" s="1453"/>
      <c r="T535" s="1453"/>
      <c r="U535" s="1453"/>
      <c r="V535" s="1453"/>
      <c r="W535" s="1453"/>
      <c r="X535" s="1453"/>
      <c r="Y535" s="1453"/>
      <c r="Z535" s="1453"/>
      <c r="AA535" s="1453"/>
      <c r="AB535" s="1453"/>
      <c r="AC535" s="1453"/>
      <c r="AD535" s="1453"/>
      <c r="AE535" s="1453"/>
      <c r="AF535" s="1453"/>
      <c r="AG535" s="1453"/>
      <c r="AH535" s="1453"/>
      <c r="AI535" s="1453"/>
      <c r="AJ535" s="1453"/>
      <c r="AK535" s="1453"/>
      <c r="AL535" s="1453"/>
      <c r="AM535" s="1453"/>
      <c r="AN535" s="1453"/>
      <c r="AO535" s="1453"/>
      <c r="AP535" s="1453"/>
      <c r="AQ535" s="1453"/>
      <c r="AR535" s="1453"/>
      <c r="AS535" s="1453"/>
      <c r="AT535" s="1453"/>
      <c r="AU535" s="1453"/>
      <c r="AV535" s="1453"/>
      <c r="AW535" s="1453"/>
      <c r="AX535" s="1453"/>
    </row>
    <row r="536" spans="3:50" s="1543" customFormat="1" ht="21.9" customHeight="1" x14ac:dyDescent="0.3">
      <c r="C536" s="1453"/>
      <c r="D536" s="1453"/>
      <c r="E536" s="1453"/>
      <c r="F536" s="1453"/>
      <c r="G536" s="1452"/>
      <c r="H536" s="1453"/>
      <c r="I536" s="1453"/>
      <c r="J536" s="1453"/>
      <c r="K536" s="1453"/>
      <c r="L536" s="1453"/>
      <c r="M536" s="1453"/>
      <c r="N536" s="1453"/>
      <c r="O536" s="1453"/>
      <c r="P536" s="1453"/>
      <c r="Q536" s="1453"/>
      <c r="R536" s="1453"/>
      <c r="S536" s="1453"/>
      <c r="T536" s="1453"/>
      <c r="U536" s="1453"/>
      <c r="V536" s="1453"/>
      <c r="W536" s="1453"/>
      <c r="X536" s="1453"/>
      <c r="Y536" s="1453"/>
      <c r="Z536" s="1453"/>
      <c r="AA536" s="1453"/>
      <c r="AB536" s="1453"/>
      <c r="AC536" s="1453"/>
      <c r="AD536" s="1453"/>
      <c r="AE536" s="1453"/>
      <c r="AF536" s="1453"/>
      <c r="AG536" s="1453"/>
      <c r="AH536" s="1453"/>
      <c r="AI536" s="1453"/>
      <c r="AJ536" s="1453"/>
      <c r="AK536" s="1453"/>
      <c r="AL536" s="1453"/>
      <c r="AM536" s="1453"/>
      <c r="AN536" s="1453"/>
      <c r="AO536" s="1453"/>
      <c r="AP536" s="1453"/>
      <c r="AQ536" s="1453"/>
      <c r="AR536" s="1453"/>
      <c r="AS536" s="1453"/>
      <c r="AT536" s="1453"/>
      <c r="AU536" s="1453"/>
      <c r="AV536" s="1453"/>
      <c r="AW536" s="1453"/>
      <c r="AX536" s="1453"/>
    </row>
    <row r="537" spans="3:50" s="1543" customFormat="1" ht="21.9" customHeight="1" x14ac:dyDescent="0.3">
      <c r="C537" s="1453"/>
      <c r="D537" s="1453"/>
      <c r="E537" s="1453"/>
      <c r="F537" s="1453"/>
      <c r="G537" s="1452"/>
      <c r="H537" s="1453"/>
      <c r="I537" s="1453"/>
      <c r="J537" s="1453"/>
      <c r="K537" s="1453"/>
      <c r="L537" s="1453"/>
      <c r="M537" s="1453"/>
      <c r="N537" s="1453"/>
      <c r="O537" s="1453"/>
      <c r="P537" s="1453"/>
      <c r="Q537" s="1453"/>
      <c r="R537" s="1453"/>
      <c r="S537" s="1453"/>
      <c r="T537" s="1453"/>
      <c r="U537" s="1453"/>
      <c r="V537" s="1453"/>
      <c r="W537" s="1453"/>
      <c r="X537" s="1453"/>
      <c r="Y537" s="1453"/>
      <c r="Z537" s="1453"/>
      <c r="AA537" s="1453"/>
      <c r="AB537" s="1453"/>
      <c r="AC537" s="1453"/>
      <c r="AD537" s="1453"/>
      <c r="AE537" s="1453"/>
      <c r="AF537" s="1453"/>
      <c r="AG537" s="1453"/>
      <c r="AH537" s="1453"/>
      <c r="AI537" s="1453"/>
      <c r="AJ537" s="1453"/>
      <c r="AK537" s="1453"/>
      <c r="AL537" s="1453"/>
      <c r="AM537" s="1453"/>
      <c r="AN537" s="1453"/>
      <c r="AO537" s="1453"/>
      <c r="AP537" s="1453"/>
      <c r="AQ537" s="1453"/>
      <c r="AR537" s="1453"/>
      <c r="AS537" s="1453"/>
      <c r="AT537" s="1453"/>
      <c r="AU537" s="1453"/>
      <c r="AV537" s="1453"/>
      <c r="AW537" s="1453"/>
      <c r="AX537" s="1453"/>
    </row>
    <row r="538" spans="3:50" s="1543" customFormat="1" ht="21.9" customHeight="1" x14ac:dyDescent="0.3">
      <c r="C538" s="1453"/>
      <c r="D538" s="1453"/>
      <c r="E538" s="1453"/>
      <c r="F538" s="1453"/>
      <c r="G538" s="1452"/>
      <c r="H538" s="1453"/>
      <c r="I538" s="1453"/>
      <c r="J538" s="1453"/>
      <c r="K538" s="1453"/>
      <c r="L538" s="1453"/>
      <c r="M538" s="1453"/>
      <c r="N538" s="1453"/>
      <c r="O538" s="1453"/>
      <c r="P538" s="1453"/>
      <c r="Q538" s="1453"/>
      <c r="R538" s="1453"/>
      <c r="S538" s="1453"/>
      <c r="T538" s="1453"/>
      <c r="U538" s="1453"/>
      <c r="V538" s="1453"/>
      <c r="W538" s="1453"/>
      <c r="X538" s="1453"/>
      <c r="Y538" s="1453"/>
      <c r="Z538" s="1453"/>
      <c r="AA538" s="1453"/>
      <c r="AB538" s="1453"/>
      <c r="AC538" s="1453"/>
      <c r="AD538" s="1453"/>
      <c r="AE538" s="1453"/>
      <c r="AF538" s="1453"/>
      <c r="AG538" s="1453"/>
      <c r="AH538" s="1453"/>
      <c r="AI538" s="1453"/>
      <c r="AJ538" s="1453"/>
      <c r="AK538" s="1453"/>
      <c r="AL538" s="1453"/>
      <c r="AM538" s="1453"/>
      <c r="AN538" s="1453"/>
      <c r="AO538" s="1453"/>
      <c r="AP538" s="1453"/>
      <c r="AQ538" s="1453"/>
      <c r="AR538" s="1453"/>
      <c r="AS538" s="1453"/>
      <c r="AT538" s="1453"/>
      <c r="AU538" s="1453"/>
      <c r="AV538" s="1453"/>
      <c r="AW538" s="1453"/>
      <c r="AX538" s="1453"/>
    </row>
    <row r="539" spans="3:50" s="1543" customFormat="1" ht="21.9" customHeight="1" x14ac:dyDescent="0.3">
      <c r="C539" s="1453"/>
      <c r="D539" s="1453"/>
      <c r="E539" s="1453"/>
      <c r="F539" s="1453"/>
      <c r="G539" s="1452"/>
      <c r="H539" s="1453"/>
      <c r="I539" s="1453"/>
      <c r="J539" s="1453"/>
      <c r="K539" s="1453"/>
      <c r="L539" s="1453"/>
      <c r="M539" s="1453"/>
      <c r="N539" s="1453"/>
      <c r="O539" s="1453"/>
      <c r="P539" s="1453"/>
      <c r="Q539" s="1453"/>
      <c r="R539" s="1453"/>
      <c r="S539" s="1453"/>
      <c r="T539" s="1453"/>
      <c r="U539" s="1453"/>
      <c r="V539" s="1453"/>
      <c r="W539" s="1453"/>
      <c r="X539" s="1453"/>
      <c r="Y539" s="1453"/>
      <c r="Z539" s="1453"/>
      <c r="AA539" s="1453"/>
      <c r="AB539" s="1453"/>
      <c r="AC539" s="1453"/>
      <c r="AD539" s="1453"/>
      <c r="AE539" s="1453"/>
      <c r="AF539" s="1453"/>
      <c r="AG539" s="1453"/>
      <c r="AH539" s="1453"/>
      <c r="AI539" s="1453"/>
      <c r="AJ539" s="1453"/>
      <c r="AK539" s="1453"/>
      <c r="AL539" s="1453"/>
      <c r="AM539" s="1453"/>
      <c r="AN539" s="1453"/>
      <c r="AO539" s="1453"/>
      <c r="AP539" s="1453"/>
      <c r="AQ539" s="1453"/>
      <c r="AR539" s="1453"/>
      <c r="AS539" s="1453"/>
      <c r="AT539" s="1453"/>
      <c r="AU539" s="1453"/>
      <c r="AV539" s="1453"/>
      <c r="AW539" s="1453"/>
      <c r="AX539" s="1453"/>
    </row>
    <row r="540" spans="3:50" s="1543" customFormat="1" ht="21.9" customHeight="1" x14ac:dyDescent="0.3">
      <c r="C540" s="1453"/>
      <c r="D540" s="1453"/>
      <c r="E540" s="1453"/>
      <c r="F540" s="1453"/>
      <c r="G540" s="1452"/>
      <c r="H540" s="1453"/>
      <c r="I540" s="1453"/>
      <c r="J540" s="1453"/>
      <c r="K540" s="1453"/>
      <c r="L540" s="1453"/>
      <c r="M540" s="1453"/>
      <c r="N540" s="1453"/>
      <c r="O540" s="1453"/>
      <c r="P540" s="1453"/>
      <c r="Q540" s="1453"/>
      <c r="R540" s="1453"/>
      <c r="S540" s="1453"/>
      <c r="T540" s="1453"/>
      <c r="U540" s="1453"/>
      <c r="V540" s="1453"/>
      <c r="W540" s="1453"/>
      <c r="X540" s="1453"/>
      <c r="Y540" s="1453"/>
      <c r="Z540" s="1453"/>
      <c r="AA540" s="1453"/>
      <c r="AB540" s="1453"/>
      <c r="AC540" s="1453"/>
      <c r="AD540" s="1453"/>
      <c r="AE540" s="1453"/>
      <c r="AF540" s="1453"/>
      <c r="AG540" s="1453"/>
      <c r="AH540" s="1453"/>
      <c r="AI540" s="1453"/>
      <c r="AJ540" s="1453"/>
      <c r="AK540" s="1453"/>
      <c r="AL540" s="1453"/>
      <c r="AM540" s="1453"/>
      <c r="AN540" s="1453"/>
      <c r="AO540" s="1453"/>
      <c r="AP540" s="1453"/>
      <c r="AQ540" s="1453"/>
      <c r="AR540" s="1453"/>
      <c r="AS540" s="1453"/>
      <c r="AT540" s="1453"/>
      <c r="AU540" s="1453"/>
      <c r="AV540" s="1453"/>
      <c r="AW540" s="1453"/>
      <c r="AX540" s="1453"/>
    </row>
    <row r="541" spans="3:50" s="1543" customFormat="1" ht="21.9" customHeight="1" x14ac:dyDescent="0.3">
      <c r="C541" s="1453"/>
      <c r="D541" s="1453"/>
      <c r="E541" s="1453"/>
      <c r="F541" s="1453"/>
      <c r="G541" s="1452"/>
      <c r="H541" s="1453"/>
      <c r="I541" s="1453"/>
      <c r="J541" s="1453"/>
      <c r="K541" s="1453"/>
      <c r="L541" s="1453"/>
      <c r="M541" s="1453"/>
      <c r="N541" s="1453"/>
      <c r="O541" s="1453"/>
      <c r="P541" s="1453"/>
      <c r="Q541" s="1453"/>
      <c r="R541" s="1453"/>
      <c r="S541" s="1453"/>
      <c r="T541" s="1453"/>
      <c r="U541" s="1453"/>
      <c r="V541" s="1453"/>
      <c r="W541" s="1453"/>
      <c r="X541" s="1453"/>
      <c r="Y541" s="1453"/>
      <c r="Z541" s="1453"/>
      <c r="AA541" s="1453"/>
      <c r="AB541" s="1453"/>
      <c r="AC541" s="1453"/>
      <c r="AD541" s="1453"/>
      <c r="AE541" s="1453"/>
      <c r="AF541" s="1453"/>
      <c r="AG541" s="1453"/>
      <c r="AH541" s="1453"/>
      <c r="AI541" s="1453"/>
      <c r="AJ541" s="1453"/>
      <c r="AK541" s="1453"/>
      <c r="AL541" s="1453"/>
      <c r="AM541" s="1453"/>
      <c r="AN541" s="1453"/>
      <c r="AO541" s="1453"/>
      <c r="AP541" s="1453"/>
      <c r="AQ541" s="1453"/>
      <c r="AR541" s="1453"/>
      <c r="AS541" s="1453"/>
      <c r="AT541" s="1453"/>
      <c r="AU541" s="1453"/>
      <c r="AV541" s="1453"/>
      <c r="AW541" s="1453"/>
      <c r="AX541" s="1453"/>
    </row>
    <row r="542" spans="3:50" s="1543" customFormat="1" ht="21.9" customHeight="1" x14ac:dyDescent="0.3">
      <c r="C542" s="1453"/>
      <c r="D542" s="1453"/>
      <c r="E542" s="1453"/>
      <c r="F542" s="1453"/>
      <c r="G542" s="1452"/>
      <c r="H542" s="1453"/>
      <c r="I542" s="1453"/>
      <c r="J542" s="1453"/>
      <c r="K542" s="1453"/>
      <c r="L542" s="1453"/>
      <c r="M542" s="1453"/>
      <c r="N542" s="1453"/>
      <c r="O542" s="1453"/>
      <c r="P542" s="1453"/>
      <c r="Q542" s="1453"/>
      <c r="R542" s="1453"/>
      <c r="S542" s="1453"/>
      <c r="T542" s="1453"/>
      <c r="U542" s="1453"/>
      <c r="V542" s="1453"/>
      <c r="W542" s="1453"/>
      <c r="X542" s="1453"/>
      <c r="Y542" s="1453"/>
      <c r="Z542" s="1453"/>
      <c r="AA542" s="1453"/>
      <c r="AB542" s="1453"/>
      <c r="AC542" s="1453"/>
      <c r="AD542" s="1453"/>
      <c r="AE542" s="1453"/>
      <c r="AF542" s="1453"/>
      <c r="AG542" s="1453"/>
      <c r="AH542" s="1453"/>
      <c r="AI542" s="1453"/>
      <c r="AJ542" s="1453"/>
      <c r="AK542" s="1453"/>
      <c r="AL542" s="1453"/>
      <c r="AM542" s="1453"/>
      <c r="AN542" s="1453"/>
      <c r="AO542" s="1453"/>
      <c r="AP542" s="1453"/>
      <c r="AQ542" s="1453"/>
      <c r="AR542" s="1453"/>
      <c r="AS542" s="1453"/>
      <c r="AT542" s="1453"/>
      <c r="AU542" s="1453"/>
      <c r="AV542" s="1453"/>
      <c r="AW542" s="1453"/>
      <c r="AX542" s="1453"/>
    </row>
    <row r="543" spans="3:50" s="1543" customFormat="1" ht="21.9" customHeight="1" x14ac:dyDescent="0.3">
      <c r="C543" s="1453"/>
      <c r="D543" s="1453"/>
      <c r="E543" s="1453"/>
      <c r="F543" s="1453"/>
      <c r="G543" s="1452"/>
      <c r="H543" s="1453"/>
      <c r="I543" s="1453"/>
      <c r="J543" s="1453"/>
      <c r="K543" s="1453"/>
      <c r="L543" s="1453"/>
      <c r="M543" s="1453"/>
      <c r="N543" s="1453"/>
      <c r="O543" s="1453"/>
      <c r="P543" s="1453"/>
      <c r="Q543" s="1453"/>
      <c r="R543" s="1453"/>
      <c r="S543" s="1453"/>
      <c r="T543" s="1453"/>
      <c r="U543" s="1453"/>
      <c r="V543" s="1453"/>
      <c r="W543" s="1453"/>
      <c r="X543" s="1453"/>
      <c r="Y543" s="1453"/>
      <c r="Z543" s="1453"/>
      <c r="AA543" s="1453"/>
      <c r="AB543" s="1453"/>
      <c r="AC543" s="1453"/>
      <c r="AD543" s="1453"/>
      <c r="AE543" s="1453"/>
      <c r="AF543" s="1453"/>
      <c r="AG543" s="1453"/>
      <c r="AH543" s="1453"/>
      <c r="AI543" s="1453"/>
      <c r="AJ543" s="1453"/>
      <c r="AK543" s="1453"/>
      <c r="AL543" s="1453"/>
      <c r="AM543" s="1453"/>
      <c r="AN543" s="1453"/>
      <c r="AO543" s="1453"/>
      <c r="AP543" s="1453"/>
      <c r="AQ543" s="1453"/>
      <c r="AR543" s="1453"/>
      <c r="AS543" s="1453"/>
      <c r="AT543" s="1453"/>
      <c r="AU543" s="1453"/>
      <c r="AV543" s="1453"/>
      <c r="AW543" s="1453"/>
      <c r="AX543" s="1453"/>
    </row>
    <row r="544" spans="3:50" s="1543" customFormat="1" ht="21.9" customHeight="1" x14ac:dyDescent="0.3">
      <c r="C544" s="1453"/>
      <c r="D544" s="1453"/>
      <c r="E544" s="1453"/>
      <c r="F544" s="1453"/>
      <c r="G544" s="1452"/>
      <c r="H544" s="1453"/>
      <c r="I544" s="1453"/>
      <c r="J544" s="1453"/>
      <c r="K544" s="1453"/>
      <c r="L544" s="1453"/>
      <c r="M544" s="1453"/>
      <c r="N544" s="1453"/>
      <c r="O544" s="1453"/>
      <c r="P544" s="1453"/>
      <c r="Q544" s="1453"/>
      <c r="R544" s="1453"/>
      <c r="S544" s="1453"/>
      <c r="T544" s="1453"/>
      <c r="U544" s="1453"/>
      <c r="V544" s="1453"/>
      <c r="W544" s="1453"/>
      <c r="X544" s="1453"/>
      <c r="Y544" s="1453"/>
      <c r="Z544" s="1453"/>
      <c r="AA544" s="1453"/>
      <c r="AB544" s="1453"/>
      <c r="AC544" s="1453"/>
      <c r="AD544" s="1453"/>
      <c r="AE544" s="1453"/>
      <c r="AF544" s="1453"/>
      <c r="AG544" s="1453"/>
      <c r="AH544" s="1453"/>
      <c r="AI544" s="1453"/>
      <c r="AJ544" s="1453"/>
      <c r="AK544" s="1453"/>
      <c r="AL544" s="1453"/>
      <c r="AM544" s="1453"/>
      <c r="AN544" s="1453"/>
      <c r="AO544" s="1453"/>
      <c r="AP544" s="1453"/>
      <c r="AQ544" s="1453"/>
      <c r="AR544" s="1453"/>
      <c r="AS544" s="1453"/>
      <c r="AT544" s="1453"/>
      <c r="AU544" s="1453"/>
      <c r="AV544" s="1453"/>
      <c r="AW544" s="1453"/>
      <c r="AX544" s="1453"/>
    </row>
    <row r="545" spans="3:50" s="1543" customFormat="1" ht="21.9" customHeight="1" x14ac:dyDescent="0.3">
      <c r="C545" s="1453"/>
      <c r="D545" s="1453"/>
      <c r="E545" s="1453"/>
      <c r="F545" s="1453"/>
      <c r="G545" s="1452"/>
      <c r="H545" s="1453"/>
      <c r="I545" s="1453"/>
      <c r="J545" s="1453"/>
      <c r="K545" s="1453"/>
      <c r="L545" s="1453"/>
      <c r="M545" s="1453"/>
      <c r="N545" s="1453"/>
      <c r="O545" s="1453"/>
      <c r="P545" s="1453"/>
      <c r="Q545" s="1453"/>
      <c r="R545" s="1453"/>
      <c r="S545" s="1453"/>
      <c r="T545" s="1453"/>
      <c r="U545" s="1453"/>
      <c r="V545" s="1453"/>
      <c r="W545" s="1453"/>
      <c r="X545" s="1453"/>
      <c r="Y545" s="1453"/>
      <c r="Z545" s="1453"/>
      <c r="AA545" s="1453"/>
      <c r="AB545" s="1453"/>
      <c r="AC545" s="1453"/>
      <c r="AD545" s="1453"/>
      <c r="AE545" s="1453"/>
      <c r="AF545" s="1453"/>
      <c r="AG545" s="1453"/>
      <c r="AH545" s="1453"/>
      <c r="AI545" s="1453"/>
      <c r="AJ545" s="1453"/>
      <c r="AK545" s="1453"/>
      <c r="AL545" s="1453"/>
      <c r="AM545" s="1453"/>
      <c r="AN545" s="1453"/>
      <c r="AO545" s="1453"/>
      <c r="AP545" s="1453"/>
      <c r="AQ545" s="1453"/>
      <c r="AR545" s="1453"/>
      <c r="AS545" s="1453"/>
      <c r="AT545" s="1453"/>
      <c r="AU545" s="1453"/>
      <c r="AV545" s="1453"/>
      <c r="AW545" s="1453"/>
      <c r="AX545" s="1453"/>
    </row>
    <row r="546" spans="3:50" s="1543" customFormat="1" ht="21.9" customHeight="1" x14ac:dyDescent="0.3">
      <c r="C546" s="1453"/>
      <c r="D546" s="1453"/>
      <c r="E546" s="1453"/>
      <c r="F546" s="1453"/>
      <c r="G546" s="1452"/>
      <c r="H546" s="1453"/>
      <c r="I546" s="1453"/>
      <c r="J546" s="1453"/>
      <c r="K546" s="1453"/>
      <c r="L546" s="1453"/>
      <c r="M546" s="1453"/>
      <c r="N546" s="1453"/>
      <c r="O546" s="1453"/>
      <c r="P546" s="1453"/>
      <c r="Q546" s="1453"/>
      <c r="R546" s="1453"/>
      <c r="S546" s="1453"/>
      <c r="T546" s="1453"/>
      <c r="U546" s="1453"/>
      <c r="V546" s="1453"/>
      <c r="W546" s="1453"/>
      <c r="X546" s="1453"/>
      <c r="Y546" s="1453"/>
      <c r="Z546" s="1453"/>
      <c r="AA546" s="1453"/>
      <c r="AB546" s="1453"/>
      <c r="AC546" s="1453"/>
      <c r="AD546" s="1453"/>
      <c r="AE546" s="1453"/>
      <c r="AF546" s="1453"/>
      <c r="AG546" s="1453"/>
      <c r="AH546" s="1453"/>
      <c r="AI546" s="1453"/>
      <c r="AJ546" s="1453"/>
      <c r="AK546" s="1453"/>
      <c r="AL546" s="1453"/>
      <c r="AM546" s="1453"/>
      <c r="AN546" s="1453"/>
      <c r="AO546" s="1453"/>
      <c r="AP546" s="1453"/>
      <c r="AQ546" s="1453"/>
      <c r="AR546" s="1453"/>
      <c r="AS546" s="1453"/>
      <c r="AT546" s="1453"/>
      <c r="AU546" s="1453"/>
      <c r="AV546" s="1453"/>
      <c r="AW546" s="1453"/>
      <c r="AX546" s="1453"/>
    </row>
    <row r="547" spans="3:50" s="1543" customFormat="1" ht="21.9" customHeight="1" x14ac:dyDescent="0.3">
      <c r="C547" s="1453"/>
      <c r="D547" s="1453"/>
      <c r="E547" s="1453"/>
      <c r="F547" s="1453"/>
      <c r="G547" s="1452"/>
      <c r="H547" s="1453"/>
      <c r="I547" s="1453"/>
      <c r="J547" s="1453"/>
      <c r="K547" s="1453"/>
      <c r="L547" s="1453"/>
      <c r="M547" s="1453"/>
      <c r="N547" s="1453"/>
      <c r="O547" s="1453"/>
      <c r="P547" s="1453"/>
      <c r="Q547" s="1453"/>
      <c r="R547" s="1453"/>
      <c r="S547" s="1453"/>
      <c r="T547" s="1453"/>
      <c r="U547" s="1453"/>
      <c r="V547" s="1453"/>
      <c r="W547" s="1453"/>
      <c r="X547" s="1453"/>
      <c r="Y547" s="1453"/>
      <c r="Z547" s="1453"/>
      <c r="AA547" s="1453"/>
      <c r="AB547" s="1453"/>
      <c r="AC547" s="1453"/>
      <c r="AD547" s="1453"/>
      <c r="AE547" s="1453"/>
      <c r="AF547" s="1453"/>
      <c r="AG547" s="1453"/>
      <c r="AH547" s="1453"/>
      <c r="AI547" s="1453"/>
      <c r="AJ547" s="1453"/>
      <c r="AK547" s="1453"/>
      <c r="AL547" s="1453"/>
      <c r="AM547" s="1453"/>
      <c r="AN547" s="1453"/>
      <c r="AO547" s="1453"/>
      <c r="AP547" s="1453"/>
      <c r="AQ547" s="1453"/>
      <c r="AR547" s="1453"/>
      <c r="AS547" s="1453"/>
      <c r="AT547" s="1453"/>
      <c r="AU547" s="1453"/>
      <c r="AV547" s="1453"/>
      <c r="AW547" s="1453"/>
      <c r="AX547" s="1453"/>
    </row>
    <row r="548" spans="3:50" s="1543" customFormat="1" ht="21.9" customHeight="1" x14ac:dyDescent="0.3">
      <c r="C548" s="1453"/>
      <c r="D548" s="1453"/>
      <c r="E548" s="1453"/>
      <c r="F548" s="1453"/>
      <c r="G548" s="1452"/>
      <c r="H548" s="1453"/>
      <c r="I548" s="1453"/>
      <c r="J548" s="1453"/>
      <c r="K548" s="1453"/>
      <c r="L548" s="1453"/>
      <c r="M548" s="1453"/>
      <c r="N548" s="1453"/>
      <c r="O548" s="1453"/>
      <c r="P548" s="1453"/>
      <c r="Q548" s="1453"/>
      <c r="R548" s="1453"/>
      <c r="S548" s="1453"/>
      <c r="T548" s="1453"/>
      <c r="U548" s="1453"/>
      <c r="V548" s="1453"/>
      <c r="W548" s="1453"/>
      <c r="X548" s="1453"/>
      <c r="Y548" s="1453"/>
      <c r="Z548" s="1453"/>
      <c r="AA548" s="1453"/>
      <c r="AB548" s="1453"/>
      <c r="AC548" s="1453"/>
      <c r="AD548" s="1453"/>
      <c r="AE548" s="1453"/>
      <c r="AF548" s="1453"/>
      <c r="AG548" s="1453"/>
      <c r="AH548" s="1453"/>
      <c r="AI548" s="1453"/>
      <c r="AJ548" s="1453"/>
      <c r="AK548" s="1453"/>
      <c r="AL548" s="1453"/>
      <c r="AM548" s="1453"/>
      <c r="AN548" s="1453"/>
      <c r="AO548" s="1453"/>
      <c r="AP548" s="1453"/>
      <c r="AQ548" s="1453"/>
      <c r="AR548" s="1453"/>
      <c r="AS548" s="1453"/>
      <c r="AT548" s="1453"/>
      <c r="AU548" s="1453"/>
      <c r="AV548" s="1453"/>
      <c r="AW548" s="1453"/>
      <c r="AX548" s="1453"/>
    </row>
    <row r="549" spans="3:50" s="1543" customFormat="1" ht="21.9" customHeight="1" x14ac:dyDescent="0.3">
      <c r="C549" s="1453"/>
      <c r="D549" s="1453"/>
      <c r="E549" s="1453"/>
      <c r="F549" s="1453"/>
      <c r="G549" s="1452"/>
      <c r="H549" s="1453"/>
      <c r="I549" s="1453"/>
      <c r="J549" s="1453"/>
      <c r="K549" s="1453"/>
      <c r="L549" s="1453"/>
      <c r="M549" s="1453"/>
      <c r="N549" s="1453"/>
      <c r="O549" s="1453"/>
      <c r="P549" s="1453"/>
      <c r="Q549" s="1453"/>
      <c r="R549" s="1453"/>
      <c r="S549" s="1453"/>
      <c r="T549" s="1453"/>
      <c r="U549" s="1453"/>
      <c r="V549" s="1453"/>
      <c r="W549" s="1453"/>
      <c r="X549" s="1453"/>
      <c r="Y549" s="1453"/>
      <c r="Z549" s="1453"/>
      <c r="AA549" s="1453"/>
      <c r="AB549" s="1453"/>
      <c r="AC549" s="1453"/>
      <c r="AD549" s="1453"/>
      <c r="AE549" s="1453"/>
      <c r="AF549" s="1453"/>
      <c r="AG549" s="1453"/>
      <c r="AH549" s="1453"/>
      <c r="AI549" s="1453"/>
      <c r="AJ549" s="1453"/>
      <c r="AK549" s="1453"/>
      <c r="AL549" s="1453"/>
      <c r="AM549" s="1453"/>
      <c r="AN549" s="1453"/>
      <c r="AO549" s="1453"/>
      <c r="AP549" s="1453"/>
      <c r="AQ549" s="1453"/>
      <c r="AR549" s="1453"/>
      <c r="AS549" s="1453"/>
      <c r="AT549" s="1453"/>
      <c r="AU549" s="1453"/>
      <c r="AV549" s="1453"/>
      <c r="AW549" s="1453"/>
      <c r="AX549" s="1453"/>
    </row>
    <row r="550" spans="3:50" s="1543" customFormat="1" ht="21.9" customHeight="1" x14ac:dyDescent="0.3">
      <c r="C550" s="1453"/>
      <c r="D550" s="1453"/>
      <c r="E550" s="1453"/>
      <c r="F550" s="1453"/>
      <c r="G550" s="1452"/>
      <c r="H550" s="1453"/>
      <c r="I550" s="1453"/>
      <c r="J550" s="1453"/>
      <c r="K550" s="1453"/>
      <c r="L550" s="1453"/>
      <c r="M550" s="1453"/>
      <c r="N550" s="1453"/>
      <c r="O550" s="1453"/>
      <c r="P550" s="1453"/>
      <c r="Q550" s="1453"/>
      <c r="R550" s="1453"/>
      <c r="S550" s="1453"/>
      <c r="T550" s="1453"/>
      <c r="U550" s="1453"/>
      <c r="V550" s="1453"/>
      <c r="W550" s="1453"/>
      <c r="X550" s="1453"/>
      <c r="Y550" s="1453"/>
      <c r="Z550" s="1453"/>
      <c r="AA550" s="1453"/>
      <c r="AB550" s="1453"/>
      <c r="AC550" s="1453"/>
      <c r="AD550" s="1453"/>
      <c r="AE550" s="1453"/>
      <c r="AF550" s="1453"/>
      <c r="AG550" s="1453"/>
      <c r="AH550" s="1453"/>
      <c r="AI550" s="1453"/>
      <c r="AJ550" s="1453"/>
      <c r="AK550" s="1453"/>
      <c r="AL550" s="1453"/>
      <c r="AM550" s="1453"/>
      <c r="AN550" s="1453"/>
      <c r="AO550" s="1453"/>
      <c r="AP550" s="1453"/>
      <c r="AQ550" s="1453"/>
      <c r="AR550" s="1453"/>
      <c r="AS550" s="1453"/>
      <c r="AT550" s="1453"/>
      <c r="AU550" s="1453"/>
      <c r="AV550" s="1453"/>
      <c r="AW550" s="1453"/>
      <c r="AX550" s="1453"/>
    </row>
    <row r="551" spans="3:50" s="1543" customFormat="1" ht="21.9" customHeight="1" x14ac:dyDescent="0.3">
      <c r="C551" s="1453"/>
      <c r="D551" s="1453"/>
      <c r="E551" s="1453"/>
      <c r="F551" s="1453"/>
      <c r="G551" s="1452"/>
      <c r="H551" s="1453"/>
      <c r="I551" s="1453"/>
      <c r="J551" s="1453"/>
      <c r="K551" s="1453"/>
      <c r="L551" s="1453"/>
      <c r="M551" s="1453"/>
      <c r="N551" s="1453"/>
      <c r="O551" s="1453"/>
      <c r="P551" s="1453"/>
      <c r="Q551" s="1453"/>
      <c r="R551" s="1453"/>
      <c r="S551" s="1453"/>
      <c r="T551" s="1453"/>
      <c r="U551" s="1453"/>
      <c r="V551" s="1453"/>
      <c r="W551" s="1453"/>
      <c r="X551" s="1453"/>
      <c r="Y551" s="1453"/>
      <c r="Z551" s="1453"/>
      <c r="AA551" s="1453"/>
      <c r="AB551" s="1453"/>
      <c r="AC551" s="1453"/>
      <c r="AD551" s="1453"/>
      <c r="AE551" s="1453"/>
      <c r="AF551" s="1453"/>
      <c r="AG551" s="1453"/>
      <c r="AH551" s="1453"/>
      <c r="AI551" s="1453"/>
      <c r="AJ551" s="1453"/>
      <c r="AK551" s="1453"/>
      <c r="AL551" s="1453"/>
      <c r="AM551" s="1453"/>
      <c r="AN551" s="1453"/>
      <c r="AO551" s="1453"/>
      <c r="AP551" s="1453"/>
      <c r="AQ551" s="1453"/>
      <c r="AR551" s="1453"/>
      <c r="AS551" s="1453"/>
      <c r="AT551" s="1453"/>
      <c r="AU551" s="1453"/>
      <c r="AV551" s="1453"/>
      <c r="AW551" s="1453"/>
      <c r="AX551" s="1453"/>
    </row>
    <row r="552" spans="3:50" s="1543" customFormat="1" ht="21.9" customHeight="1" x14ac:dyDescent="0.3">
      <c r="C552" s="1453"/>
      <c r="D552" s="1453"/>
      <c r="E552" s="1453"/>
      <c r="F552" s="1453"/>
      <c r="G552" s="1452"/>
      <c r="H552" s="1453"/>
      <c r="I552" s="1453"/>
      <c r="J552" s="1453"/>
      <c r="K552" s="1453"/>
      <c r="L552" s="1453"/>
      <c r="M552" s="1453"/>
      <c r="N552" s="1453"/>
      <c r="O552" s="1453"/>
      <c r="P552" s="1453"/>
      <c r="Q552" s="1453"/>
      <c r="R552" s="1453"/>
      <c r="S552" s="1453"/>
      <c r="T552" s="1453"/>
      <c r="U552" s="1453"/>
      <c r="V552" s="1453"/>
      <c r="W552" s="1453"/>
      <c r="X552" s="1453"/>
      <c r="Y552" s="1453"/>
      <c r="Z552" s="1453"/>
      <c r="AA552" s="1453"/>
      <c r="AB552" s="1453"/>
      <c r="AC552" s="1453"/>
      <c r="AD552" s="1453"/>
      <c r="AE552" s="1453"/>
      <c r="AF552" s="1453"/>
      <c r="AG552" s="1453"/>
      <c r="AH552" s="1453"/>
      <c r="AI552" s="1453"/>
      <c r="AJ552" s="1453"/>
      <c r="AK552" s="1453"/>
      <c r="AL552" s="1453"/>
      <c r="AM552" s="1453"/>
      <c r="AN552" s="1453"/>
      <c r="AO552" s="1453"/>
      <c r="AP552" s="1453"/>
      <c r="AQ552" s="1453"/>
      <c r="AR552" s="1453"/>
      <c r="AS552" s="1453"/>
      <c r="AT552" s="1453"/>
      <c r="AU552" s="1453"/>
      <c r="AV552" s="1453"/>
      <c r="AW552" s="1453"/>
      <c r="AX552" s="1453"/>
    </row>
    <row r="553" spans="3:50" s="1543" customFormat="1" ht="21.9" customHeight="1" x14ac:dyDescent="0.3">
      <c r="C553" s="1453"/>
      <c r="D553" s="1453"/>
      <c r="E553" s="1453"/>
      <c r="F553" s="1453"/>
      <c r="G553" s="1452"/>
      <c r="H553" s="1453"/>
      <c r="I553" s="1453"/>
      <c r="J553" s="1453"/>
      <c r="K553" s="1453"/>
      <c r="L553" s="1453"/>
      <c r="M553" s="1453"/>
      <c r="N553" s="1453"/>
      <c r="O553" s="1453"/>
      <c r="P553" s="1453"/>
      <c r="Q553" s="1453"/>
      <c r="R553" s="1453"/>
      <c r="S553" s="1453"/>
      <c r="T553" s="1453"/>
      <c r="U553" s="1453"/>
      <c r="V553" s="1453"/>
      <c r="W553" s="1453"/>
      <c r="X553" s="1453"/>
      <c r="Y553" s="1453"/>
      <c r="Z553" s="1453"/>
      <c r="AA553" s="1453"/>
      <c r="AB553" s="1453"/>
      <c r="AC553" s="1453"/>
      <c r="AD553" s="1453"/>
      <c r="AE553" s="1453"/>
      <c r="AF553" s="1453"/>
      <c r="AG553" s="1453"/>
      <c r="AH553" s="1453"/>
      <c r="AI553" s="1453"/>
      <c r="AJ553" s="1453"/>
      <c r="AK553" s="1453"/>
      <c r="AL553" s="1453"/>
      <c r="AM553" s="1453"/>
      <c r="AN553" s="1453"/>
      <c r="AO553" s="1453"/>
      <c r="AP553" s="1453"/>
      <c r="AQ553" s="1453"/>
      <c r="AR553" s="1453"/>
      <c r="AS553" s="1453"/>
      <c r="AT553" s="1453"/>
      <c r="AU553" s="1453"/>
      <c r="AV553" s="1453"/>
      <c r="AW553" s="1453"/>
      <c r="AX553" s="1453"/>
    </row>
    <row r="554" spans="3:50" s="1543" customFormat="1" ht="21.9" customHeight="1" x14ac:dyDescent="0.3">
      <c r="C554" s="1453"/>
      <c r="D554" s="1453"/>
      <c r="E554" s="1453"/>
      <c r="F554" s="1453"/>
      <c r="G554" s="1452"/>
      <c r="H554" s="1453"/>
      <c r="I554" s="1453"/>
      <c r="J554" s="1453"/>
      <c r="K554" s="1453"/>
      <c r="L554" s="1453"/>
      <c r="M554" s="1453"/>
      <c r="N554" s="1453"/>
      <c r="O554" s="1453"/>
      <c r="P554" s="1453"/>
      <c r="Q554" s="1453"/>
      <c r="R554" s="1453"/>
      <c r="S554" s="1453"/>
      <c r="T554" s="1453"/>
      <c r="U554" s="1453"/>
      <c r="V554" s="1453"/>
      <c r="W554" s="1453"/>
      <c r="X554" s="1453"/>
      <c r="Y554" s="1453"/>
      <c r="Z554" s="1453"/>
      <c r="AA554" s="1453"/>
      <c r="AB554" s="1453"/>
      <c r="AC554" s="1453"/>
      <c r="AD554" s="1453"/>
      <c r="AE554" s="1453"/>
      <c r="AF554" s="1453"/>
      <c r="AG554" s="1453"/>
      <c r="AH554" s="1453"/>
      <c r="AI554" s="1453"/>
      <c r="AJ554" s="1453"/>
      <c r="AK554" s="1453"/>
      <c r="AL554" s="1453"/>
      <c r="AM554" s="1453"/>
      <c r="AN554" s="1453"/>
      <c r="AO554" s="1453"/>
      <c r="AP554" s="1453"/>
      <c r="AQ554" s="1453"/>
      <c r="AR554" s="1453"/>
      <c r="AS554" s="1453"/>
      <c r="AT554" s="1453"/>
      <c r="AU554" s="1453"/>
      <c r="AV554" s="1453"/>
      <c r="AW554" s="1453"/>
      <c r="AX554" s="1453"/>
    </row>
    <row r="555" spans="3:50" s="1543" customFormat="1" ht="21.9" customHeight="1" x14ac:dyDescent="0.3">
      <c r="C555" s="1453"/>
      <c r="D555" s="1453"/>
      <c r="E555" s="1453"/>
      <c r="F555" s="1453"/>
      <c r="G555" s="1452"/>
      <c r="H555" s="1453"/>
      <c r="I555" s="1453"/>
      <c r="J555" s="1453"/>
      <c r="K555" s="1453"/>
      <c r="L555" s="1453"/>
      <c r="M555" s="1453"/>
      <c r="N555" s="1453"/>
      <c r="O555" s="1453"/>
      <c r="P555" s="1453"/>
      <c r="Q555" s="1453"/>
      <c r="R555" s="1453"/>
      <c r="S555" s="1453"/>
      <c r="T555" s="1453"/>
      <c r="U555" s="1453"/>
      <c r="V555" s="1453"/>
      <c r="W555" s="1453"/>
      <c r="X555" s="1453"/>
      <c r="Y555" s="1453"/>
      <c r="Z555" s="1453"/>
      <c r="AA555" s="1453"/>
      <c r="AB555" s="1453"/>
      <c r="AC555" s="1453"/>
      <c r="AD555" s="1453"/>
      <c r="AE555" s="1453"/>
      <c r="AF555" s="1453"/>
      <c r="AG555" s="1453"/>
      <c r="AH555" s="1453"/>
      <c r="AI555" s="1453"/>
      <c r="AJ555" s="1453"/>
      <c r="AK555" s="1453"/>
      <c r="AL555" s="1453"/>
      <c r="AM555" s="1453"/>
      <c r="AN555" s="1453"/>
      <c r="AO555" s="1453"/>
      <c r="AP555" s="1453"/>
      <c r="AQ555" s="1453"/>
      <c r="AR555" s="1453"/>
      <c r="AS555" s="1453"/>
      <c r="AT555" s="1453"/>
      <c r="AU555" s="1453"/>
      <c r="AV555" s="1453"/>
      <c r="AW555" s="1453"/>
      <c r="AX555" s="1453"/>
    </row>
    <row r="556" spans="3:50" s="1543" customFormat="1" ht="21.9" customHeight="1" x14ac:dyDescent="0.3">
      <c r="C556" s="1453"/>
      <c r="D556" s="1453"/>
      <c r="E556" s="1453"/>
      <c r="F556" s="1453"/>
      <c r="G556" s="1452"/>
      <c r="H556" s="1453"/>
      <c r="I556" s="1453"/>
      <c r="J556" s="1453"/>
      <c r="K556" s="1453"/>
      <c r="L556" s="1453"/>
      <c r="M556" s="1453"/>
      <c r="N556" s="1453"/>
      <c r="O556" s="1453"/>
      <c r="P556" s="1453"/>
      <c r="Q556" s="1453"/>
      <c r="R556" s="1453"/>
      <c r="S556" s="1453"/>
      <c r="T556" s="1453"/>
      <c r="U556" s="1453"/>
      <c r="V556" s="1453"/>
      <c r="W556" s="1453"/>
      <c r="X556" s="1453"/>
      <c r="Y556" s="1453"/>
      <c r="Z556" s="1453"/>
      <c r="AA556" s="1453"/>
      <c r="AB556" s="1453"/>
      <c r="AC556" s="1453"/>
      <c r="AD556" s="1453"/>
      <c r="AE556" s="1453"/>
      <c r="AF556" s="1453"/>
      <c r="AG556" s="1453"/>
      <c r="AH556" s="1453"/>
      <c r="AI556" s="1453"/>
      <c r="AJ556" s="1453"/>
      <c r="AK556" s="1453"/>
      <c r="AL556" s="1453"/>
      <c r="AM556" s="1453"/>
      <c r="AN556" s="1453"/>
      <c r="AO556" s="1453"/>
      <c r="AP556" s="1453"/>
      <c r="AQ556" s="1453"/>
      <c r="AR556" s="1453"/>
      <c r="AS556" s="1453"/>
      <c r="AT556" s="1453"/>
      <c r="AU556" s="1453"/>
      <c r="AV556" s="1453"/>
      <c r="AW556" s="1453"/>
      <c r="AX556" s="1453"/>
    </row>
    <row r="557" spans="3:50" s="1543" customFormat="1" ht="21.9" customHeight="1" x14ac:dyDescent="0.3">
      <c r="C557" s="1453"/>
      <c r="D557" s="1453"/>
      <c r="E557" s="1453"/>
      <c r="F557" s="1453"/>
      <c r="G557" s="1452"/>
      <c r="H557" s="1453"/>
      <c r="I557" s="1453"/>
      <c r="J557" s="1453"/>
      <c r="K557" s="1453"/>
      <c r="L557" s="1453"/>
      <c r="M557" s="1453"/>
      <c r="N557" s="1453"/>
      <c r="O557" s="1453"/>
      <c r="P557" s="1453"/>
      <c r="Q557" s="1453"/>
      <c r="R557" s="1453"/>
      <c r="S557" s="1453"/>
      <c r="T557" s="1453"/>
      <c r="U557" s="1453"/>
      <c r="V557" s="1453"/>
      <c r="W557" s="1453"/>
      <c r="X557" s="1453"/>
      <c r="Y557" s="1453"/>
      <c r="Z557" s="1453"/>
      <c r="AA557" s="1453"/>
      <c r="AB557" s="1453"/>
      <c r="AC557" s="1453"/>
      <c r="AD557" s="1453"/>
      <c r="AE557" s="1453"/>
      <c r="AF557" s="1453"/>
      <c r="AG557" s="1453"/>
      <c r="AH557" s="1453"/>
      <c r="AI557" s="1453"/>
      <c r="AJ557" s="1453"/>
      <c r="AK557" s="1453"/>
      <c r="AL557" s="1453"/>
      <c r="AM557" s="1453"/>
      <c r="AN557" s="1453"/>
      <c r="AO557" s="1453"/>
      <c r="AP557" s="1453"/>
      <c r="AQ557" s="1453"/>
      <c r="AR557" s="1453"/>
      <c r="AS557" s="1453"/>
      <c r="AT557" s="1453"/>
      <c r="AU557" s="1453"/>
      <c r="AV557" s="1453"/>
      <c r="AW557" s="1453"/>
      <c r="AX557" s="1453"/>
    </row>
    <row r="558" spans="3:50" s="1543" customFormat="1" ht="21.9" customHeight="1" x14ac:dyDescent="0.3">
      <c r="C558" s="1453"/>
      <c r="D558" s="1453"/>
      <c r="E558" s="1453"/>
      <c r="F558" s="1453"/>
      <c r="G558" s="1452"/>
      <c r="H558" s="1453"/>
      <c r="I558" s="1453"/>
      <c r="J558" s="1453"/>
      <c r="K558" s="1453"/>
      <c r="L558" s="1453"/>
      <c r="M558" s="1453"/>
      <c r="N558" s="1453"/>
      <c r="O558" s="1453"/>
      <c r="P558" s="1453"/>
      <c r="Q558" s="1453"/>
      <c r="R558" s="1453"/>
      <c r="S558" s="1453"/>
      <c r="T558" s="1453"/>
      <c r="U558" s="1453"/>
      <c r="V558" s="1453"/>
      <c r="W558" s="1453"/>
      <c r="X558" s="1453"/>
      <c r="Y558" s="1453"/>
      <c r="Z558" s="1453"/>
      <c r="AA558" s="1453"/>
      <c r="AB558" s="1453"/>
      <c r="AC558" s="1453"/>
      <c r="AD558" s="1453"/>
      <c r="AE558" s="1453"/>
      <c r="AF558" s="1453"/>
      <c r="AG558" s="1453"/>
      <c r="AH558" s="1453"/>
      <c r="AI558" s="1453"/>
      <c r="AJ558" s="1453"/>
      <c r="AK558" s="1453"/>
      <c r="AL558" s="1453"/>
      <c r="AM558" s="1453"/>
      <c r="AN558" s="1453"/>
      <c r="AO558" s="1453"/>
      <c r="AP558" s="1453"/>
      <c r="AQ558" s="1453"/>
      <c r="AR558" s="1453"/>
      <c r="AS558" s="1453"/>
      <c r="AT558" s="1453"/>
      <c r="AU558" s="1453"/>
      <c r="AV558" s="1453"/>
      <c r="AW558" s="1453"/>
      <c r="AX558" s="1453"/>
    </row>
    <row r="559" spans="3:50" s="1543" customFormat="1" ht="21.9" customHeight="1" x14ac:dyDescent="0.3">
      <c r="C559" s="1453"/>
      <c r="D559" s="1453"/>
      <c r="E559" s="1453"/>
      <c r="F559" s="1453"/>
      <c r="G559" s="1452"/>
      <c r="H559" s="1453"/>
      <c r="I559" s="1453"/>
      <c r="J559" s="1453"/>
      <c r="K559" s="1453"/>
      <c r="L559" s="1453"/>
      <c r="M559" s="1453"/>
      <c r="N559" s="1453"/>
      <c r="O559" s="1453"/>
      <c r="P559" s="1453"/>
      <c r="Q559" s="1453"/>
      <c r="R559" s="1453"/>
      <c r="S559" s="1453"/>
      <c r="T559" s="1453"/>
      <c r="U559" s="1453"/>
      <c r="V559" s="1453"/>
      <c r="W559" s="1453"/>
      <c r="X559" s="1453"/>
      <c r="Y559" s="1453"/>
      <c r="Z559" s="1453"/>
      <c r="AA559" s="1453"/>
      <c r="AB559" s="1453"/>
      <c r="AC559" s="1453"/>
      <c r="AD559" s="1453"/>
      <c r="AE559" s="1453"/>
      <c r="AF559" s="1453"/>
      <c r="AG559" s="1453"/>
      <c r="AH559" s="1453"/>
      <c r="AI559" s="1453"/>
      <c r="AJ559" s="1453"/>
      <c r="AK559" s="1453"/>
      <c r="AL559" s="1453"/>
      <c r="AM559" s="1453"/>
      <c r="AN559" s="1453"/>
      <c r="AO559" s="1453"/>
      <c r="AP559" s="1453"/>
      <c r="AQ559" s="1453"/>
      <c r="AR559" s="1453"/>
      <c r="AS559" s="1453"/>
      <c r="AT559" s="1453"/>
      <c r="AU559" s="1453"/>
      <c r="AV559" s="1453"/>
      <c r="AW559" s="1453"/>
      <c r="AX559" s="1453"/>
    </row>
    <row r="560" spans="3:50" s="1543" customFormat="1" ht="21.9" customHeight="1" x14ac:dyDescent="0.3">
      <c r="C560" s="1453"/>
      <c r="D560" s="1453"/>
      <c r="E560" s="1453"/>
      <c r="F560" s="1453"/>
      <c r="G560" s="1452"/>
      <c r="H560" s="1453"/>
      <c r="I560" s="1453"/>
      <c r="J560" s="1453"/>
      <c r="K560" s="1453"/>
      <c r="L560" s="1453"/>
      <c r="M560" s="1453"/>
      <c r="N560" s="1453"/>
      <c r="O560" s="1453"/>
      <c r="P560" s="1453"/>
      <c r="Q560" s="1453"/>
      <c r="R560" s="1453"/>
      <c r="S560" s="1453"/>
      <c r="T560" s="1453"/>
      <c r="U560" s="1453"/>
      <c r="V560" s="1453"/>
      <c r="W560" s="1453"/>
      <c r="X560" s="1453"/>
      <c r="Y560" s="1453"/>
      <c r="Z560" s="1453"/>
      <c r="AA560" s="1453"/>
      <c r="AB560" s="1453"/>
      <c r="AC560" s="1453"/>
      <c r="AD560" s="1453"/>
      <c r="AE560" s="1453"/>
      <c r="AF560" s="1453"/>
      <c r="AG560" s="1453"/>
      <c r="AH560" s="1453"/>
      <c r="AI560" s="1453"/>
      <c r="AJ560" s="1453"/>
      <c r="AK560" s="1453"/>
      <c r="AL560" s="1453"/>
      <c r="AM560" s="1453"/>
      <c r="AN560" s="1453"/>
      <c r="AO560" s="1453"/>
      <c r="AP560" s="1453"/>
      <c r="AQ560" s="1453"/>
      <c r="AR560" s="1453"/>
      <c r="AS560" s="1453"/>
      <c r="AT560" s="1453"/>
      <c r="AU560" s="1453"/>
      <c r="AV560" s="1453"/>
      <c r="AW560" s="1453"/>
      <c r="AX560" s="1453"/>
    </row>
    <row r="561" spans="3:50" s="1543" customFormat="1" ht="21.9" customHeight="1" x14ac:dyDescent="0.3">
      <c r="C561" s="1453"/>
      <c r="D561" s="1453"/>
      <c r="E561" s="1453"/>
      <c r="F561" s="1453"/>
      <c r="G561" s="1452"/>
      <c r="H561" s="1453"/>
      <c r="I561" s="1453"/>
      <c r="J561" s="1453"/>
      <c r="K561" s="1453"/>
      <c r="L561" s="1453"/>
      <c r="M561" s="1453"/>
      <c r="N561" s="1453"/>
      <c r="O561" s="1453"/>
      <c r="P561" s="1453"/>
      <c r="Q561" s="1453"/>
      <c r="R561" s="1453"/>
      <c r="S561" s="1453"/>
      <c r="T561" s="1453"/>
      <c r="U561" s="1453"/>
      <c r="V561" s="1453"/>
      <c r="W561" s="1453"/>
      <c r="X561" s="1453"/>
      <c r="Y561" s="1453"/>
      <c r="Z561" s="1453"/>
      <c r="AA561" s="1453"/>
      <c r="AB561" s="1453"/>
      <c r="AC561" s="1453"/>
      <c r="AD561" s="1453"/>
      <c r="AE561" s="1453"/>
      <c r="AF561" s="1453"/>
      <c r="AG561" s="1453"/>
      <c r="AH561" s="1453"/>
      <c r="AI561" s="1453"/>
      <c r="AJ561" s="1453"/>
      <c r="AK561" s="1453"/>
      <c r="AL561" s="1453"/>
      <c r="AM561" s="1453"/>
      <c r="AN561" s="1453"/>
      <c r="AO561" s="1453"/>
      <c r="AP561" s="1453"/>
      <c r="AQ561" s="1453"/>
      <c r="AR561" s="1453"/>
      <c r="AS561" s="1453"/>
      <c r="AT561" s="1453"/>
      <c r="AU561" s="1453"/>
      <c r="AV561" s="1453"/>
      <c r="AW561" s="1453"/>
      <c r="AX561" s="1453"/>
    </row>
    <row r="562" spans="3:50" s="1543" customFormat="1" ht="21.9" customHeight="1" x14ac:dyDescent="0.3">
      <c r="C562" s="1453"/>
      <c r="D562" s="1453"/>
      <c r="E562" s="1453"/>
      <c r="F562" s="1453"/>
      <c r="G562" s="1452"/>
      <c r="H562" s="1453"/>
      <c r="I562" s="1453"/>
      <c r="J562" s="1453"/>
      <c r="K562" s="1453"/>
      <c r="L562" s="1453"/>
      <c r="M562" s="1453"/>
      <c r="N562" s="1453"/>
      <c r="O562" s="1453"/>
      <c r="P562" s="1453"/>
      <c r="Q562" s="1453"/>
      <c r="R562" s="1453"/>
      <c r="S562" s="1453"/>
      <c r="T562" s="1453"/>
      <c r="U562" s="1453"/>
      <c r="V562" s="1453"/>
      <c r="W562" s="1453"/>
      <c r="X562" s="1453"/>
      <c r="Y562" s="1453"/>
      <c r="Z562" s="1453"/>
      <c r="AA562" s="1453"/>
      <c r="AB562" s="1453"/>
      <c r="AC562" s="1453"/>
      <c r="AD562" s="1453"/>
      <c r="AE562" s="1453"/>
      <c r="AF562" s="1453"/>
      <c r="AG562" s="1453"/>
      <c r="AH562" s="1453"/>
      <c r="AI562" s="1453"/>
      <c r="AJ562" s="1453"/>
      <c r="AK562" s="1453"/>
      <c r="AL562" s="1453"/>
      <c r="AM562" s="1453"/>
      <c r="AN562" s="1453"/>
      <c r="AO562" s="1453"/>
      <c r="AP562" s="1453"/>
      <c r="AQ562" s="1453"/>
      <c r="AR562" s="1453"/>
      <c r="AS562" s="1453"/>
      <c r="AT562" s="1453"/>
      <c r="AU562" s="1453"/>
      <c r="AV562" s="1453"/>
      <c r="AW562" s="1453"/>
      <c r="AX562" s="1453"/>
    </row>
    <row r="563" spans="3:50" s="1543" customFormat="1" ht="21.9" customHeight="1" x14ac:dyDescent="0.3">
      <c r="C563" s="1453"/>
      <c r="D563" s="1453"/>
      <c r="E563" s="1453"/>
      <c r="F563" s="1453"/>
      <c r="G563" s="1452"/>
      <c r="H563" s="1453"/>
      <c r="I563" s="1453"/>
      <c r="J563" s="1453"/>
      <c r="K563" s="1453"/>
      <c r="L563" s="1453"/>
      <c r="M563" s="1453"/>
      <c r="N563" s="1453"/>
      <c r="O563" s="1453"/>
      <c r="P563" s="1453"/>
      <c r="Q563" s="1453"/>
      <c r="R563" s="1453"/>
      <c r="S563" s="1453"/>
      <c r="T563" s="1453"/>
      <c r="U563" s="1453"/>
      <c r="V563" s="1453"/>
      <c r="W563" s="1453"/>
      <c r="X563" s="1453"/>
      <c r="Y563" s="1453"/>
      <c r="Z563" s="1453"/>
      <c r="AA563" s="1453"/>
      <c r="AB563" s="1453"/>
      <c r="AC563" s="1453"/>
      <c r="AD563" s="1453"/>
      <c r="AE563" s="1453"/>
      <c r="AF563" s="1453"/>
      <c r="AG563" s="1453"/>
      <c r="AH563" s="1453"/>
      <c r="AI563" s="1453"/>
      <c r="AJ563" s="1453"/>
      <c r="AK563" s="1453"/>
      <c r="AL563" s="1453"/>
      <c r="AM563" s="1453"/>
      <c r="AN563" s="1453"/>
      <c r="AO563" s="1453"/>
      <c r="AP563" s="1453"/>
      <c r="AQ563" s="1453"/>
      <c r="AR563" s="1453"/>
      <c r="AS563" s="1453"/>
      <c r="AT563" s="1453"/>
      <c r="AU563" s="1453"/>
      <c r="AV563" s="1453"/>
      <c r="AW563" s="1453"/>
      <c r="AX563" s="1453"/>
    </row>
    <row r="564" spans="3:50" s="1543" customFormat="1" ht="21.9" customHeight="1" x14ac:dyDescent="0.3">
      <c r="C564" s="1453"/>
      <c r="D564" s="1453"/>
      <c r="E564" s="1453"/>
      <c r="F564" s="1453"/>
      <c r="G564" s="1452"/>
      <c r="H564" s="1453"/>
      <c r="I564" s="1453"/>
      <c r="J564" s="1453"/>
      <c r="K564" s="1453"/>
      <c r="L564" s="1453"/>
      <c r="M564" s="1453"/>
      <c r="N564" s="1453"/>
      <c r="O564" s="1453"/>
      <c r="P564" s="1453"/>
      <c r="Q564" s="1453"/>
      <c r="R564" s="1453"/>
      <c r="S564" s="1453"/>
      <c r="T564" s="1453"/>
      <c r="U564" s="1453"/>
      <c r="V564" s="1453"/>
      <c r="W564" s="1453"/>
      <c r="X564" s="1453"/>
      <c r="Y564" s="1453"/>
      <c r="Z564" s="1453"/>
      <c r="AA564" s="1453"/>
      <c r="AB564" s="1453"/>
      <c r="AC564" s="1453"/>
      <c r="AD564" s="1453"/>
      <c r="AE564" s="1453"/>
      <c r="AF564" s="1453"/>
      <c r="AG564" s="1453"/>
      <c r="AH564" s="1453"/>
      <c r="AI564" s="1453"/>
      <c r="AJ564" s="1453"/>
      <c r="AK564" s="1453"/>
      <c r="AL564" s="1453"/>
      <c r="AM564" s="1453"/>
      <c r="AN564" s="1453"/>
      <c r="AO564" s="1453"/>
      <c r="AP564" s="1453"/>
      <c r="AQ564" s="1453"/>
      <c r="AR564" s="1453"/>
      <c r="AS564" s="1453"/>
      <c r="AT564" s="1453"/>
      <c r="AU564" s="1453"/>
      <c r="AV564" s="1453"/>
      <c r="AW564" s="1453"/>
      <c r="AX564" s="1453"/>
    </row>
    <row r="565" spans="3:50" s="1543" customFormat="1" ht="21.9" customHeight="1" x14ac:dyDescent="0.3">
      <c r="C565" s="1453"/>
      <c r="D565" s="1453"/>
      <c r="E565" s="1453"/>
      <c r="F565" s="1453"/>
      <c r="G565" s="1452"/>
      <c r="H565" s="1453"/>
      <c r="I565" s="1453"/>
      <c r="J565" s="1453"/>
      <c r="K565" s="1453"/>
      <c r="L565" s="1453"/>
      <c r="M565" s="1453"/>
      <c r="N565" s="1453"/>
      <c r="O565" s="1453"/>
      <c r="P565" s="1453"/>
      <c r="Q565" s="1453"/>
      <c r="R565" s="1453"/>
      <c r="S565" s="1453"/>
      <c r="T565" s="1453"/>
      <c r="U565" s="1453"/>
      <c r="V565" s="1453"/>
      <c r="W565" s="1453"/>
      <c r="X565" s="1453"/>
      <c r="Y565" s="1453"/>
      <c r="Z565" s="1453"/>
      <c r="AA565" s="1453"/>
      <c r="AB565" s="1453"/>
      <c r="AC565" s="1453"/>
      <c r="AD565" s="1453"/>
      <c r="AE565" s="1453"/>
      <c r="AF565" s="1453"/>
      <c r="AG565" s="1453"/>
      <c r="AH565" s="1453"/>
      <c r="AI565" s="1453"/>
      <c r="AJ565" s="1453"/>
      <c r="AK565" s="1453"/>
      <c r="AL565" s="1453"/>
      <c r="AM565" s="1453"/>
      <c r="AN565" s="1453"/>
      <c r="AO565" s="1453"/>
      <c r="AP565" s="1453"/>
      <c r="AQ565" s="1453"/>
      <c r="AR565" s="1453"/>
      <c r="AS565" s="1453"/>
      <c r="AT565" s="1453"/>
      <c r="AU565" s="1453"/>
      <c r="AV565" s="1453"/>
      <c r="AW565" s="1453"/>
      <c r="AX565" s="1453"/>
    </row>
    <row r="566" spans="3:50" s="1543" customFormat="1" ht="21.9" customHeight="1" x14ac:dyDescent="0.3">
      <c r="C566" s="1453"/>
      <c r="D566" s="1453"/>
      <c r="E566" s="1453"/>
      <c r="F566" s="1453"/>
      <c r="G566" s="1452"/>
      <c r="H566" s="1453"/>
      <c r="I566" s="1453"/>
      <c r="J566" s="1453"/>
      <c r="K566" s="1453"/>
      <c r="L566" s="1453"/>
      <c r="M566" s="1453"/>
      <c r="N566" s="1453"/>
      <c r="O566" s="1453"/>
      <c r="P566" s="1453"/>
      <c r="Q566" s="1453"/>
      <c r="R566" s="1453"/>
      <c r="S566" s="1453"/>
      <c r="T566" s="1453"/>
      <c r="U566" s="1453"/>
      <c r="V566" s="1453"/>
      <c r="W566" s="1453"/>
      <c r="X566" s="1453"/>
      <c r="Y566" s="1453"/>
      <c r="Z566" s="1453"/>
      <c r="AA566" s="1453"/>
      <c r="AB566" s="1453"/>
      <c r="AC566" s="1453"/>
      <c r="AD566" s="1453"/>
      <c r="AE566" s="1453"/>
      <c r="AF566" s="1453"/>
      <c r="AG566" s="1453"/>
      <c r="AH566" s="1453"/>
      <c r="AI566" s="1453"/>
      <c r="AJ566" s="1453"/>
      <c r="AK566" s="1453"/>
      <c r="AL566" s="1453"/>
      <c r="AM566" s="1453"/>
      <c r="AN566" s="1453"/>
      <c r="AO566" s="1453"/>
      <c r="AP566" s="1453"/>
      <c r="AQ566" s="1453"/>
      <c r="AR566" s="1453"/>
      <c r="AS566" s="1453"/>
      <c r="AT566" s="1453"/>
      <c r="AU566" s="1453"/>
      <c r="AV566" s="1453"/>
      <c r="AW566" s="1453"/>
      <c r="AX566" s="1453"/>
    </row>
    <row r="567" spans="3:50" s="1543" customFormat="1" ht="21.9" customHeight="1" x14ac:dyDescent="0.3">
      <c r="C567" s="1453"/>
      <c r="D567" s="1453"/>
      <c r="E567" s="1453"/>
      <c r="F567" s="1453"/>
      <c r="G567" s="1452"/>
      <c r="H567" s="1453"/>
      <c r="I567" s="1453"/>
      <c r="J567" s="1453"/>
      <c r="K567" s="1453"/>
      <c r="L567" s="1453"/>
      <c r="M567" s="1453"/>
      <c r="N567" s="1453"/>
      <c r="O567" s="1453"/>
      <c r="P567" s="1453"/>
      <c r="Q567" s="1453"/>
      <c r="R567" s="1453"/>
      <c r="S567" s="1453"/>
      <c r="T567" s="1453"/>
      <c r="U567" s="1453"/>
      <c r="V567" s="1453"/>
      <c r="W567" s="1453"/>
      <c r="X567" s="1453"/>
      <c r="Y567" s="1453"/>
      <c r="Z567" s="1453"/>
      <c r="AA567" s="1453"/>
      <c r="AB567" s="1453"/>
      <c r="AC567" s="1453"/>
      <c r="AD567" s="1453"/>
      <c r="AE567" s="1453"/>
      <c r="AF567" s="1453"/>
      <c r="AG567" s="1453"/>
      <c r="AH567" s="1453"/>
      <c r="AI567" s="1453"/>
      <c r="AJ567" s="1453"/>
      <c r="AK567" s="1453"/>
      <c r="AL567" s="1453"/>
      <c r="AM567" s="1453"/>
      <c r="AN567" s="1453"/>
      <c r="AO567" s="1453"/>
      <c r="AP567" s="1453"/>
      <c r="AQ567" s="1453"/>
      <c r="AR567" s="1453"/>
      <c r="AS567" s="1453"/>
      <c r="AT567" s="1453"/>
      <c r="AU567" s="1453"/>
      <c r="AV567" s="1453"/>
      <c r="AW567" s="1453"/>
      <c r="AX567" s="1453"/>
    </row>
    <row r="568" spans="3:50" s="1543" customFormat="1" ht="21.9" customHeight="1" x14ac:dyDescent="0.3">
      <c r="C568" s="1453"/>
      <c r="D568" s="1453"/>
      <c r="E568" s="1453"/>
      <c r="F568" s="1453"/>
      <c r="G568" s="1452"/>
      <c r="H568" s="1453"/>
      <c r="I568" s="1453"/>
      <c r="J568" s="1453"/>
      <c r="K568" s="1453"/>
      <c r="L568" s="1453"/>
      <c r="M568" s="1453"/>
      <c r="N568" s="1453"/>
      <c r="O568" s="1453"/>
      <c r="P568" s="1453"/>
      <c r="Q568" s="1453"/>
      <c r="R568" s="1453"/>
      <c r="S568" s="1453"/>
      <c r="T568" s="1453"/>
      <c r="U568" s="1453"/>
      <c r="V568" s="1453"/>
      <c r="W568" s="1453"/>
      <c r="X568" s="1453"/>
      <c r="Y568" s="1453"/>
      <c r="Z568" s="1453"/>
      <c r="AA568" s="1453"/>
      <c r="AB568" s="1453"/>
      <c r="AC568" s="1453"/>
      <c r="AD568" s="1453"/>
      <c r="AE568" s="1453"/>
      <c r="AF568" s="1453"/>
      <c r="AG568" s="1453"/>
      <c r="AH568" s="1453"/>
      <c r="AI568" s="1453"/>
      <c r="AJ568" s="1453"/>
      <c r="AK568" s="1453"/>
      <c r="AL568" s="1453"/>
      <c r="AM568" s="1453"/>
      <c r="AN568" s="1453"/>
      <c r="AO568" s="1453"/>
      <c r="AP568" s="1453"/>
      <c r="AQ568" s="1453"/>
      <c r="AR568" s="1453"/>
      <c r="AS568" s="1453"/>
      <c r="AT568" s="1453"/>
      <c r="AU568" s="1453"/>
      <c r="AV568" s="1453"/>
      <c r="AW568" s="1453"/>
      <c r="AX568" s="1453"/>
    </row>
    <row r="569" spans="3:50" s="1543" customFormat="1" ht="21.9" customHeight="1" x14ac:dyDescent="0.3">
      <c r="C569" s="1453"/>
      <c r="D569" s="1453"/>
      <c r="E569" s="1453"/>
      <c r="F569" s="1453"/>
      <c r="G569" s="1452"/>
      <c r="H569" s="1453"/>
      <c r="I569" s="1453"/>
      <c r="J569" s="1453"/>
      <c r="K569" s="1453"/>
      <c r="L569" s="1453"/>
      <c r="M569" s="1453"/>
      <c r="N569" s="1453"/>
      <c r="O569" s="1453"/>
      <c r="P569" s="1453"/>
      <c r="Q569" s="1453"/>
      <c r="R569" s="1453"/>
      <c r="S569" s="1453"/>
      <c r="T569" s="1453"/>
      <c r="U569" s="1453"/>
      <c r="V569" s="1453"/>
      <c r="W569" s="1453"/>
      <c r="X569" s="1453"/>
      <c r="Y569" s="1453"/>
      <c r="Z569" s="1453"/>
      <c r="AA569" s="1453"/>
      <c r="AB569" s="1453"/>
      <c r="AC569" s="1453"/>
      <c r="AD569" s="1453"/>
      <c r="AE569" s="1453"/>
      <c r="AF569" s="1453"/>
      <c r="AG569" s="1453"/>
      <c r="AH569" s="1453"/>
      <c r="AI569" s="1453"/>
      <c r="AJ569" s="1453"/>
      <c r="AK569" s="1453"/>
      <c r="AL569" s="1453"/>
      <c r="AM569" s="1453"/>
      <c r="AN569" s="1453"/>
      <c r="AO569" s="1453"/>
      <c r="AP569" s="1453"/>
      <c r="AQ569" s="1453"/>
      <c r="AR569" s="1453"/>
      <c r="AS569" s="1453"/>
      <c r="AT569" s="1453"/>
      <c r="AU569" s="1453"/>
      <c r="AV569" s="1453"/>
      <c r="AW569" s="1453"/>
      <c r="AX569" s="1453"/>
    </row>
    <row r="570" spans="3:50" s="1543" customFormat="1" ht="21.9" customHeight="1" x14ac:dyDescent="0.3">
      <c r="C570" s="1453"/>
      <c r="D570" s="1453"/>
      <c r="E570" s="1453"/>
      <c r="F570" s="1453"/>
      <c r="G570" s="1452"/>
      <c r="H570" s="1453"/>
      <c r="I570" s="1453"/>
      <c r="J570" s="1453"/>
      <c r="K570" s="1453"/>
      <c r="L570" s="1453"/>
      <c r="M570" s="1453"/>
      <c r="N570" s="1453"/>
      <c r="O570" s="1453"/>
      <c r="P570" s="1453"/>
      <c r="Q570" s="1453"/>
      <c r="R570" s="1453"/>
      <c r="S570" s="1453"/>
      <c r="T570" s="1453"/>
      <c r="U570" s="1453"/>
      <c r="V570" s="1453"/>
      <c r="W570" s="1453"/>
      <c r="X570" s="1453"/>
      <c r="Y570" s="1453"/>
      <c r="Z570" s="1453"/>
      <c r="AA570" s="1453"/>
      <c r="AB570" s="1453"/>
      <c r="AC570" s="1453"/>
      <c r="AD570" s="1453"/>
      <c r="AE570" s="1453"/>
      <c r="AF570" s="1453"/>
      <c r="AG570" s="1453"/>
      <c r="AH570" s="1453"/>
      <c r="AI570" s="1453"/>
      <c r="AJ570" s="1453"/>
      <c r="AK570" s="1453"/>
      <c r="AL570" s="1453"/>
      <c r="AM570" s="1453"/>
      <c r="AN570" s="1453"/>
      <c r="AO570" s="1453"/>
      <c r="AP570" s="1453"/>
      <c r="AQ570" s="1453"/>
      <c r="AR570" s="1453"/>
      <c r="AS570" s="1453"/>
      <c r="AT570" s="1453"/>
      <c r="AU570" s="1453"/>
      <c r="AV570" s="1453"/>
      <c r="AW570" s="1453"/>
      <c r="AX570" s="1453"/>
    </row>
    <row r="571" spans="3:50" s="1543" customFormat="1" ht="21.9" customHeight="1" x14ac:dyDescent="0.3">
      <c r="C571" s="1453"/>
      <c r="D571" s="1453"/>
      <c r="E571" s="1453"/>
      <c r="F571" s="1453"/>
      <c r="G571" s="1452"/>
      <c r="H571" s="1453"/>
      <c r="I571" s="1453"/>
      <c r="J571" s="1453"/>
      <c r="K571" s="1453"/>
      <c r="L571" s="1453"/>
      <c r="M571" s="1453"/>
      <c r="N571" s="1453"/>
      <c r="O571" s="1453"/>
      <c r="P571" s="1453"/>
      <c r="Q571" s="1453"/>
      <c r="R571" s="1453"/>
      <c r="S571" s="1453"/>
      <c r="T571" s="1453"/>
      <c r="U571" s="1453"/>
      <c r="V571" s="1453"/>
      <c r="W571" s="1453"/>
      <c r="X571" s="1453"/>
      <c r="Y571" s="1453"/>
      <c r="Z571" s="1453"/>
      <c r="AA571" s="1453"/>
      <c r="AB571" s="1453"/>
      <c r="AC571" s="1453"/>
      <c r="AD571" s="1453"/>
      <c r="AE571" s="1453"/>
      <c r="AF571" s="1453"/>
      <c r="AG571" s="1453"/>
      <c r="AH571" s="1453"/>
      <c r="AI571" s="1453"/>
      <c r="AJ571" s="1453"/>
      <c r="AK571" s="1453"/>
      <c r="AL571" s="1453"/>
      <c r="AM571" s="1453"/>
      <c r="AN571" s="1453"/>
      <c r="AO571" s="1453"/>
      <c r="AP571" s="1453"/>
      <c r="AQ571" s="1453"/>
      <c r="AR571" s="1453"/>
      <c r="AS571" s="1453"/>
      <c r="AT571" s="1453"/>
      <c r="AU571" s="1453"/>
      <c r="AV571" s="1453"/>
      <c r="AW571" s="1453"/>
      <c r="AX571" s="1453"/>
    </row>
    <row r="572" spans="3:50" s="1543" customFormat="1" ht="21.9" customHeight="1" x14ac:dyDescent="0.3">
      <c r="C572" s="1453"/>
      <c r="D572" s="1453"/>
      <c r="E572" s="1453"/>
      <c r="F572" s="1453"/>
      <c r="G572" s="1452"/>
      <c r="H572" s="1453"/>
      <c r="I572" s="1453"/>
      <c r="J572" s="1453"/>
      <c r="K572" s="1453"/>
      <c r="L572" s="1453"/>
      <c r="M572" s="1453"/>
      <c r="N572" s="1453"/>
      <c r="O572" s="1453"/>
      <c r="P572" s="1453"/>
      <c r="Q572" s="1453"/>
      <c r="R572" s="1453"/>
      <c r="S572" s="1453"/>
      <c r="T572" s="1453"/>
      <c r="U572" s="1453"/>
      <c r="V572" s="1453"/>
      <c r="W572" s="1453"/>
      <c r="X572" s="1453"/>
      <c r="Y572" s="1453"/>
      <c r="Z572" s="1453"/>
      <c r="AA572" s="1453"/>
      <c r="AB572" s="1453"/>
      <c r="AC572" s="1453"/>
      <c r="AD572" s="1453"/>
      <c r="AE572" s="1453"/>
      <c r="AF572" s="1453"/>
      <c r="AG572" s="1453"/>
      <c r="AH572" s="1453"/>
      <c r="AI572" s="1453"/>
      <c r="AJ572" s="1453"/>
      <c r="AK572" s="1453"/>
      <c r="AL572" s="1453"/>
      <c r="AM572" s="1453"/>
      <c r="AN572" s="1453"/>
      <c r="AO572" s="1453"/>
      <c r="AP572" s="1453"/>
      <c r="AQ572" s="1453"/>
      <c r="AR572" s="1453"/>
      <c r="AS572" s="1453"/>
      <c r="AT572" s="1453"/>
      <c r="AU572" s="1453"/>
      <c r="AV572" s="1453"/>
      <c r="AW572" s="1453"/>
      <c r="AX572" s="1453"/>
    </row>
    <row r="573" spans="3:50" s="1543" customFormat="1" ht="21.9" customHeight="1" x14ac:dyDescent="0.3">
      <c r="C573" s="1453"/>
      <c r="D573" s="1453"/>
      <c r="E573" s="1453"/>
      <c r="F573" s="1453"/>
      <c r="G573" s="1452"/>
      <c r="H573" s="1453"/>
      <c r="I573" s="1453"/>
      <c r="J573" s="1453"/>
      <c r="K573" s="1453"/>
      <c r="L573" s="1453"/>
      <c r="M573" s="1453"/>
      <c r="N573" s="1453"/>
      <c r="O573" s="1453"/>
      <c r="P573" s="1453"/>
      <c r="Q573" s="1453"/>
      <c r="R573" s="1453"/>
      <c r="S573" s="1453"/>
      <c r="T573" s="1453"/>
      <c r="U573" s="1453"/>
      <c r="V573" s="1453"/>
      <c r="W573" s="1453"/>
      <c r="X573" s="1453"/>
      <c r="Y573" s="1453"/>
      <c r="Z573" s="1453"/>
      <c r="AA573" s="1453"/>
      <c r="AB573" s="1453"/>
      <c r="AC573" s="1453"/>
      <c r="AD573" s="1453"/>
      <c r="AE573" s="1453"/>
      <c r="AF573" s="1453"/>
      <c r="AG573" s="1453"/>
      <c r="AH573" s="1453"/>
      <c r="AI573" s="1453"/>
      <c r="AJ573" s="1453"/>
      <c r="AK573" s="1453"/>
      <c r="AL573" s="1453"/>
      <c r="AM573" s="1453"/>
      <c r="AN573" s="1453"/>
      <c r="AO573" s="1453"/>
      <c r="AP573" s="1453"/>
      <c r="AQ573" s="1453"/>
      <c r="AR573" s="1453"/>
      <c r="AS573" s="1453"/>
      <c r="AT573" s="1453"/>
      <c r="AU573" s="1453"/>
      <c r="AV573" s="1453"/>
      <c r="AW573" s="1453"/>
      <c r="AX573" s="1453"/>
    </row>
    <row r="574" spans="3:50" s="1543" customFormat="1" ht="21.9" customHeight="1" x14ac:dyDescent="0.3">
      <c r="C574" s="1453"/>
      <c r="D574" s="1453"/>
      <c r="E574" s="1453"/>
      <c r="F574" s="1453"/>
      <c r="G574" s="1452"/>
      <c r="H574" s="1453"/>
      <c r="I574" s="1453"/>
      <c r="J574" s="1453"/>
      <c r="K574" s="1453"/>
      <c r="L574" s="1453"/>
      <c r="M574" s="1453"/>
      <c r="N574" s="1453"/>
      <c r="O574" s="1453"/>
      <c r="P574" s="1453"/>
      <c r="Q574" s="1453"/>
      <c r="R574" s="1453"/>
      <c r="S574" s="1453"/>
      <c r="T574" s="1453"/>
      <c r="U574" s="1453"/>
      <c r="V574" s="1453"/>
      <c r="W574" s="1453"/>
      <c r="X574" s="1453"/>
      <c r="Y574" s="1453"/>
      <c r="Z574" s="1453"/>
      <c r="AA574" s="1453"/>
      <c r="AB574" s="1453"/>
      <c r="AC574" s="1453"/>
      <c r="AD574" s="1453"/>
      <c r="AE574" s="1453"/>
      <c r="AF574" s="1453"/>
      <c r="AG574" s="1453"/>
      <c r="AH574" s="1453"/>
      <c r="AI574" s="1453"/>
      <c r="AJ574" s="1453"/>
      <c r="AK574" s="1453"/>
      <c r="AL574" s="1453"/>
      <c r="AM574" s="1453"/>
      <c r="AN574" s="1453"/>
      <c r="AO574" s="1453"/>
      <c r="AP574" s="1453"/>
      <c r="AQ574" s="1453"/>
      <c r="AR574" s="1453"/>
      <c r="AS574" s="1453"/>
      <c r="AT574" s="1453"/>
      <c r="AU574" s="1453"/>
      <c r="AV574" s="1453"/>
      <c r="AW574" s="1453"/>
      <c r="AX574" s="1453"/>
    </row>
    <row r="575" spans="3:50" s="1543" customFormat="1" ht="21.9" customHeight="1" x14ac:dyDescent="0.3">
      <c r="C575" s="1453"/>
      <c r="D575" s="1453"/>
      <c r="E575" s="1453"/>
      <c r="F575" s="1453"/>
      <c r="G575" s="1452"/>
      <c r="H575" s="1453"/>
      <c r="I575" s="1453"/>
      <c r="J575" s="1453"/>
      <c r="K575" s="1453"/>
      <c r="L575" s="1453"/>
      <c r="M575" s="1453"/>
      <c r="N575" s="1453"/>
      <c r="O575" s="1453"/>
      <c r="P575" s="1453"/>
      <c r="Q575" s="1453"/>
      <c r="R575" s="1453"/>
      <c r="S575" s="1453"/>
      <c r="T575" s="1453"/>
      <c r="U575" s="1453"/>
      <c r="V575" s="1453"/>
      <c r="W575" s="1453"/>
      <c r="X575" s="1453"/>
      <c r="Y575" s="1453"/>
      <c r="Z575" s="1453"/>
      <c r="AA575" s="1453"/>
      <c r="AB575" s="1453"/>
      <c r="AC575" s="1453"/>
      <c r="AD575" s="1453"/>
      <c r="AE575" s="1453"/>
      <c r="AF575" s="1453"/>
      <c r="AG575" s="1453"/>
      <c r="AH575" s="1453"/>
      <c r="AI575" s="1453"/>
      <c r="AJ575" s="1453"/>
      <c r="AK575" s="1453"/>
      <c r="AL575" s="1453"/>
      <c r="AM575" s="1453"/>
      <c r="AN575" s="1453"/>
      <c r="AO575" s="1453"/>
      <c r="AP575" s="1453"/>
      <c r="AQ575" s="1453"/>
      <c r="AR575" s="1453"/>
      <c r="AS575" s="1453"/>
      <c r="AT575" s="1453"/>
      <c r="AU575" s="1453"/>
      <c r="AV575" s="1453"/>
      <c r="AW575" s="1453"/>
      <c r="AX575" s="1453"/>
    </row>
    <row r="576" spans="3:50" s="1543" customFormat="1" ht="21.9" customHeight="1" x14ac:dyDescent="0.3">
      <c r="C576" s="1453"/>
      <c r="D576" s="1453"/>
      <c r="E576" s="1453"/>
      <c r="F576" s="1453"/>
      <c r="G576" s="1452"/>
      <c r="H576" s="1453"/>
      <c r="I576" s="1453"/>
      <c r="J576" s="1453"/>
      <c r="K576" s="1453"/>
      <c r="L576" s="1453"/>
      <c r="M576" s="1453"/>
      <c r="N576" s="1453"/>
      <c r="O576" s="1453"/>
      <c r="P576" s="1453"/>
      <c r="Q576" s="1453"/>
      <c r="R576" s="1453"/>
      <c r="S576" s="1453"/>
      <c r="T576" s="1453"/>
      <c r="U576" s="1453"/>
      <c r="V576" s="1453"/>
      <c r="W576" s="1453"/>
      <c r="X576" s="1453"/>
      <c r="Y576" s="1453"/>
      <c r="Z576" s="1453"/>
      <c r="AA576" s="1453"/>
      <c r="AB576" s="1453"/>
      <c r="AC576" s="1453"/>
      <c r="AD576" s="1453"/>
      <c r="AE576" s="1453"/>
      <c r="AF576" s="1453"/>
      <c r="AG576" s="1453"/>
      <c r="AH576" s="1453"/>
      <c r="AI576" s="1453"/>
      <c r="AJ576" s="1453"/>
      <c r="AK576" s="1453"/>
      <c r="AL576" s="1453"/>
      <c r="AM576" s="1453"/>
      <c r="AN576" s="1453"/>
      <c r="AO576" s="1453"/>
      <c r="AP576" s="1453"/>
      <c r="AQ576" s="1453"/>
      <c r="AR576" s="1453"/>
      <c r="AS576" s="1453"/>
      <c r="AT576" s="1453"/>
      <c r="AU576" s="1453"/>
      <c r="AV576" s="1453"/>
      <c r="AW576" s="1453"/>
      <c r="AX576" s="1453"/>
    </row>
    <row r="577" spans="3:50" s="1543" customFormat="1" ht="21.9" customHeight="1" x14ac:dyDescent="0.3">
      <c r="C577" s="1453"/>
      <c r="D577" s="1453"/>
      <c r="E577" s="1453"/>
      <c r="F577" s="1453"/>
      <c r="G577" s="1452"/>
      <c r="H577" s="1453"/>
      <c r="I577" s="1453"/>
      <c r="J577" s="1453"/>
      <c r="K577" s="1453"/>
      <c r="L577" s="1453"/>
      <c r="M577" s="1453"/>
      <c r="N577" s="1453"/>
      <c r="O577" s="1453"/>
      <c r="P577" s="1453"/>
      <c r="Q577" s="1453"/>
      <c r="R577" s="1453"/>
      <c r="S577" s="1453"/>
      <c r="T577" s="1453"/>
      <c r="U577" s="1453"/>
      <c r="V577" s="1453"/>
      <c r="W577" s="1453"/>
      <c r="X577" s="1453"/>
      <c r="Y577" s="1453"/>
      <c r="Z577" s="1453"/>
      <c r="AA577" s="1453"/>
      <c r="AB577" s="1453"/>
      <c r="AC577" s="1453"/>
      <c r="AD577" s="1453"/>
      <c r="AE577" s="1453"/>
      <c r="AF577" s="1453"/>
      <c r="AG577" s="1453"/>
      <c r="AH577" s="1453"/>
      <c r="AI577" s="1453"/>
      <c r="AJ577" s="1453"/>
      <c r="AK577" s="1453"/>
      <c r="AL577" s="1453"/>
      <c r="AM577" s="1453"/>
      <c r="AN577" s="1453"/>
      <c r="AO577" s="1453"/>
      <c r="AP577" s="1453"/>
      <c r="AQ577" s="1453"/>
      <c r="AR577" s="1453"/>
      <c r="AS577" s="1453"/>
      <c r="AT577" s="1453"/>
      <c r="AU577" s="1453"/>
      <c r="AV577" s="1453"/>
      <c r="AW577" s="1453"/>
      <c r="AX577" s="1453"/>
    </row>
    <row r="578" spans="3:50" s="1543" customFormat="1" ht="21.9" customHeight="1" x14ac:dyDescent="0.3">
      <c r="C578" s="1453"/>
      <c r="D578" s="1453"/>
      <c r="E578" s="1453"/>
      <c r="F578" s="1453"/>
      <c r="G578" s="1452"/>
      <c r="H578" s="1453"/>
      <c r="I578" s="1453"/>
      <c r="J578" s="1453"/>
      <c r="K578" s="1453"/>
      <c r="L578" s="1453"/>
      <c r="M578" s="1453"/>
      <c r="N578" s="1453"/>
      <c r="O578" s="1453"/>
      <c r="P578" s="1453"/>
      <c r="Q578" s="1453"/>
      <c r="R578" s="1453"/>
      <c r="S578" s="1453"/>
      <c r="T578" s="1453"/>
      <c r="U578" s="1453"/>
      <c r="V578" s="1453"/>
      <c r="W578" s="1453"/>
      <c r="X578" s="1453"/>
      <c r="Y578" s="1453"/>
      <c r="Z578" s="1453"/>
      <c r="AA578" s="1453"/>
      <c r="AB578" s="1453"/>
      <c r="AC578" s="1453"/>
      <c r="AD578" s="1453"/>
      <c r="AE578" s="1453"/>
      <c r="AF578" s="1453"/>
      <c r="AG578" s="1453"/>
      <c r="AH578" s="1453"/>
      <c r="AI578" s="1453"/>
      <c r="AJ578" s="1453"/>
      <c r="AK578" s="1453"/>
      <c r="AL578" s="1453"/>
      <c r="AM578" s="1453"/>
      <c r="AN578" s="1453"/>
      <c r="AO578" s="1453"/>
      <c r="AP578" s="1453"/>
      <c r="AQ578" s="1453"/>
      <c r="AR578" s="1453"/>
      <c r="AS578" s="1453"/>
      <c r="AT578" s="1453"/>
      <c r="AU578" s="1453"/>
      <c r="AV578" s="1453"/>
      <c r="AW578" s="1453"/>
      <c r="AX578" s="1453"/>
    </row>
    <row r="579" spans="3:50" s="1543" customFormat="1" ht="21.9" customHeight="1" x14ac:dyDescent="0.3">
      <c r="C579" s="1453"/>
      <c r="D579" s="1453"/>
      <c r="E579" s="1453"/>
      <c r="F579" s="1453"/>
      <c r="G579" s="1452"/>
      <c r="H579" s="1453"/>
      <c r="I579" s="1453"/>
      <c r="J579" s="1453"/>
      <c r="K579" s="1453"/>
      <c r="L579" s="1453"/>
      <c r="M579" s="1453"/>
      <c r="N579" s="1453"/>
      <c r="O579" s="1453"/>
      <c r="P579" s="1453"/>
      <c r="Q579" s="1453"/>
      <c r="R579" s="1453"/>
      <c r="S579" s="1453"/>
      <c r="T579" s="1453"/>
      <c r="U579" s="1453"/>
      <c r="V579" s="1453"/>
      <c r="W579" s="1453"/>
      <c r="X579" s="1453"/>
      <c r="Y579" s="1453"/>
      <c r="Z579" s="1453"/>
      <c r="AA579" s="1453"/>
      <c r="AB579" s="1453"/>
      <c r="AC579" s="1453"/>
      <c r="AD579" s="1453"/>
      <c r="AE579" s="1453"/>
      <c r="AF579" s="1453"/>
      <c r="AG579" s="1453"/>
      <c r="AH579" s="1453"/>
      <c r="AI579" s="1453"/>
      <c r="AJ579" s="1453"/>
      <c r="AK579" s="1453"/>
      <c r="AL579" s="1453"/>
      <c r="AM579" s="1453"/>
      <c r="AN579" s="1453"/>
      <c r="AO579" s="1453"/>
      <c r="AP579" s="1453"/>
      <c r="AQ579" s="1453"/>
      <c r="AR579" s="1453"/>
      <c r="AS579" s="1453"/>
      <c r="AT579" s="1453"/>
      <c r="AU579" s="1453"/>
      <c r="AV579" s="1453"/>
      <c r="AW579" s="1453"/>
      <c r="AX579" s="1453"/>
    </row>
    <row r="580" spans="3:50" s="1543" customFormat="1" ht="21.9" customHeight="1" x14ac:dyDescent="0.3">
      <c r="C580" s="1453"/>
      <c r="D580" s="1453"/>
      <c r="E580" s="1453"/>
      <c r="F580" s="1453"/>
      <c r="G580" s="1452"/>
      <c r="H580" s="1453"/>
      <c r="I580" s="1453"/>
      <c r="J580" s="1453"/>
      <c r="K580" s="1453"/>
      <c r="L580" s="1453"/>
      <c r="M580" s="1453"/>
      <c r="N580" s="1453"/>
      <c r="O580" s="1453"/>
      <c r="P580" s="1453"/>
      <c r="Q580" s="1453"/>
      <c r="R580" s="1453"/>
      <c r="S580" s="1453"/>
      <c r="T580" s="1453"/>
      <c r="U580" s="1453"/>
      <c r="V580" s="1453"/>
      <c r="W580" s="1453"/>
      <c r="X580" s="1453"/>
      <c r="Y580" s="1453"/>
      <c r="Z580" s="1453"/>
      <c r="AA580" s="1453"/>
      <c r="AB580" s="1453"/>
      <c r="AC580" s="1453"/>
      <c r="AD580" s="1453"/>
      <c r="AE580" s="1453"/>
      <c r="AF580" s="1453"/>
      <c r="AG580" s="1453"/>
      <c r="AH580" s="1453"/>
      <c r="AI580" s="1453"/>
      <c r="AJ580" s="1453"/>
      <c r="AK580" s="1453"/>
      <c r="AL580" s="1453"/>
      <c r="AM580" s="1453"/>
      <c r="AN580" s="1453"/>
      <c r="AO580" s="1453"/>
      <c r="AP580" s="1453"/>
      <c r="AQ580" s="1453"/>
      <c r="AR580" s="1453"/>
      <c r="AS580" s="1453"/>
      <c r="AT580" s="1453"/>
      <c r="AU580" s="1453"/>
      <c r="AV580" s="1453"/>
      <c r="AW580" s="1453"/>
      <c r="AX580" s="1453"/>
    </row>
    <row r="581" spans="3:50" s="1543" customFormat="1" ht="21.9" customHeight="1" x14ac:dyDescent="0.3">
      <c r="C581" s="1453"/>
      <c r="D581" s="1453"/>
      <c r="E581" s="1453"/>
      <c r="F581" s="1453"/>
      <c r="G581" s="1452"/>
      <c r="H581" s="1453"/>
      <c r="I581" s="1453"/>
      <c r="J581" s="1453"/>
      <c r="K581" s="1453"/>
      <c r="L581" s="1453"/>
      <c r="M581" s="1453"/>
      <c r="N581" s="1453"/>
      <c r="O581" s="1453"/>
      <c r="P581" s="1453"/>
      <c r="Q581" s="1453"/>
      <c r="R581" s="1453"/>
      <c r="S581" s="1453"/>
      <c r="T581" s="1453"/>
      <c r="U581" s="1453"/>
      <c r="V581" s="1453"/>
      <c r="W581" s="1453"/>
      <c r="X581" s="1453"/>
      <c r="Y581" s="1453"/>
      <c r="Z581" s="1453"/>
      <c r="AA581" s="1453"/>
      <c r="AB581" s="1453"/>
      <c r="AC581" s="1453"/>
      <c r="AD581" s="1453"/>
      <c r="AE581" s="1453"/>
      <c r="AF581" s="1453"/>
      <c r="AG581" s="1453"/>
      <c r="AH581" s="1453"/>
      <c r="AI581" s="1453"/>
      <c r="AJ581" s="1453"/>
      <c r="AK581" s="1453"/>
      <c r="AL581" s="1453"/>
      <c r="AM581" s="1453"/>
      <c r="AN581" s="1453"/>
      <c r="AO581" s="1453"/>
      <c r="AP581" s="1453"/>
      <c r="AQ581" s="1453"/>
      <c r="AR581" s="1453"/>
      <c r="AS581" s="1453"/>
      <c r="AT581" s="1453"/>
      <c r="AU581" s="1453"/>
      <c r="AV581" s="1453"/>
      <c r="AW581" s="1453"/>
      <c r="AX581" s="1453"/>
    </row>
    <row r="582" spans="3:50" s="1543" customFormat="1" ht="21.9" customHeight="1" x14ac:dyDescent="0.3">
      <c r="C582" s="1453"/>
      <c r="D582" s="1453"/>
      <c r="E582" s="1453"/>
      <c r="F582" s="1453"/>
      <c r="G582" s="1452"/>
      <c r="H582" s="1453"/>
      <c r="I582" s="1453"/>
      <c r="J582" s="1453"/>
      <c r="K582" s="1453"/>
      <c r="L582" s="1453"/>
      <c r="M582" s="1453"/>
      <c r="N582" s="1453"/>
      <c r="O582" s="1453"/>
      <c r="P582" s="1453"/>
      <c r="Q582" s="1453"/>
      <c r="R582" s="1453"/>
      <c r="S582" s="1453"/>
      <c r="T582" s="1453"/>
      <c r="U582" s="1453"/>
      <c r="V582" s="1453"/>
      <c r="W582" s="1453"/>
      <c r="X582" s="1453"/>
      <c r="Y582" s="1453"/>
      <c r="Z582" s="1453"/>
      <c r="AA582" s="1453"/>
      <c r="AB582" s="1453"/>
      <c r="AC582" s="1453"/>
      <c r="AD582" s="1453"/>
      <c r="AE582" s="1453"/>
      <c r="AF582" s="1453"/>
      <c r="AG582" s="1453"/>
      <c r="AH582" s="1453"/>
      <c r="AI582" s="1453"/>
      <c r="AJ582" s="1453"/>
      <c r="AK582" s="1453"/>
      <c r="AL582" s="1453"/>
      <c r="AM582" s="1453"/>
      <c r="AN582" s="1453"/>
      <c r="AO582" s="1453"/>
      <c r="AP582" s="1453"/>
      <c r="AQ582" s="1453"/>
      <c r="AR582" s="1453"/>
      <c r="AS582" s="1453"/>
      <c r="AT582" s="1453"/>
      <c r="AU582" s="1453"/>
      <c r="AV582" s="1453"/>
      <c r="AW582" s="1453"/>
      <c r="AX582" s="1453"/>
    </row>
    <row r="583" spans="3:50" s="1543" customFormat="1" ht="21.9" customHeight="1" x14ac:dyDescent="0.3">
      <c r="C583" s="1453"/>
      <c r="D583" s="1453"/>
      <c r="E583" s="1453"/>
      <c r="F583" s="1453"/>
      <c r="G583" s="1452"/>
      <c r="H583" s="1453"/>
      <c r="I583" s="1453"/>
      <c r="J583" s="1453"/>
      <c r="K583" s="1453"/>
      <c r="L583" s="1453"/>
      <c r="M583" s="1453"/>
      <c r="N583" s="1453"/>
      <c r="O583" s="1453"/>
      <c r="P583" s="1453"/>
      <c r="Q583" s="1453"/>
      <c r="R583" s="1453"/>
      <c r="S583" s="1453"/>
      <c r="T583" s="1453"/>
      <c r="U583" s="1453"/>
      <c r="V583" s="1453"/>
      <c r="W583" s="1453"/>
      <c r="X583" s="1453"/>
      <c r="Y583" s="1453"/>
      <c r="Z583" s="1453"/>
      <c r="AA583" s="1453"/>
      <c r="AB583" s="1453"/>
      <c r="AC583" s="1453"/>
      <c r="AD583" s="1453"/>
      <c r="AE583" s="1453"/>
      <c r="AF583" s="1453"/>
      <c r="AG583" s="1453"/>
      <c r="AH583" s="1453"/>
      <c r="AI583" s="1453"/>
      <c r="AJ583" s="1453"/>
      <c r="AK583" s="1453"/>
      <c r="AL583" s="1453"/>
      <c r="AM583" s="1453"/>
      <c r="AN583" s="1453"/>
      <c r="AO583" s="1453"/>
      <c r="AP583" s="1453"/>
      <c r="AQ583" s="1453"/>
      <c r="AR583" s="1453"/>
      <c r="AS583" s="1453"/>
      <c r="AT583" s="1453"/>
      <c r="AU583" s="1453"/>
      <c r="AV583" s="1453"/>
      <c r="AW583" s="1453"/>
      <c r="AX583" s="1453"/>
    </row>
    <row r="584" spans="3:50" s="1543" customFormat="1" ht="21.9" customHeight="1" x14ac:dyDescent="0.3">
      <c r="C584" s="1453"/>
      <c r="D584" s="1453"/>
      <c r="E584" s="1453"/>
      <c r="F584" s="1453"/>
      <c r="G584" s="1452"/>
      <c r="H584" s="1453"/>
      <c r="I584" s="1453"/>
      <c r="J584" s="1453"/>
      <c r="K584" s="1453"/>
      <c r="L584" s="1453"/>
      <c r="M584" s="1453"/>
      <c r="N584" s="1453"/>
      <c r="O584" s="1453"/>
      <c r="P584" s="1453"/>
      <c r="Q584" s="1453"/>
      <c r="R584" s="1453"/>
      <c r="S584" s="1453"/>
      <c r="T584" s="1453"/>
      <c r="U584" s="1453"/>
      <c r="V584" s="1453"/>
      <c r="W584" s="1453"/>
      <c r="X584" s="1453"/>
      <c r="Y584" s="1453"/>
      <c r="Z584" s="1453"/>
      <c r="AA584" s="1453"/>
      <c r="AB584" s="1453"/>
      <c r="AC584" s="1453"/>
      <c r="AD584" s="1453"/>
      <c r="AE584" s="1453"/>
      <c r="AF584" s="1453"/>
      <c r="AG584" s="1453"/>
      <c r="AH584" s="1453"/>
      <c r="AI584" s="1453"/>
      <c r="AJ584" s="1453"/>
      <c r="AK584" s="1453"/>
      <c r="AL584" s="1453"/>
      <c r="AM584" s="1453"/>
      <c r="AN584" s="1453"/>
      <c r="AO584" s="1453"/>
      <c r="AP584" s="1453"/>
      <c r="AQ584" s="1453"/>
      <c r="AR584" s="1453"/>
      <c r="AS584" s="1453"/>
      <c r="AT584" s="1453"/>
      <c r="AU584" s="1453"/>
      <c r="AV584" s="1453"/>
      <c r="AW584" s="1453"/>
      <c r="AX584" s="1453"/>
    </row>
    <row r="585" spans="3:50" s="1543" customFormat="1" ht="21.9" customHeight="1" x14ac:dyDescent="0.3">
      <c r="C585" s="1453"/>
      <c r="D585" s="1453"/>
      <c r="E585" s="1453"/>
      <c r="F585" s="1453"/>
      <c r="G585" s="1452"/>
      <c r="H585" s="1453"/>
      <c r="I585" s="1453"/>
      <c r="J585" s="1453"/>
      <c r="K585" s="1453"/>
      <c r="L585" s="1453"/>
      <c r="M585" s="1453"/>
      <c r="N585" s="1453"/>
      <c r="O585" s="1453"/>
      <c r="P585" s="1453"/>
      <c r="Q585" s="1453"/>
      <c r="R585" s="1453"/>
      <c r="S585" s="1453"/>
      <c r="T585" s="1453"/>
      <c r="U585" s="1453"/>
      <c r="V585" s="1453"/>
      <c r="W585" s="1453"/>
      <c r="X585" s="1453"/>
      <c r="Y585" s="1453"/>
      <c r="Z585" s="1453"/>
      <c r="AA585" s="1453"/>
      <c r="AB585" s="1453"/>
      <c r="AC585" s="1453"/>
      <c r="AD585" s="1453"/>
      <c r="AE585" s="1453"/>
      <c r="AF585" s="1453"/>
      <c r="AG585" s="1453"/>
      <c r="AH585" s="1453"/>
      <c r="AI585" s="1453"/>
      <c r="AJ585" s="1453"/>
      <c r="AK585" s="1453"/>
      <c r="AL585" s="1453"/>
      <c r="AM585" s="1453"/>
      <c r="AN585" s="1453"/>
      <c r="AO585" s="1453"/>
      <c r="AP585" s="1453"/>
      <c r="AQ585" s="1453"/>
      <c r="AR585" s="1453"/>
      <c r="AS585" s="1453"/>
      <c r="AT585" s="1453"/>
      <c r="AU585" s="1453"/>
      <c r="AV585" s="1453"/>
      <c r="AW585" s="1453"/>
      <c r="AX585" s="1453"/>
    </row>
    <row r="586" spans="3:50" s="1543" customFormat="1" ht="21.9" customHeight="1" x14ac:dyDescent="0.3">
      <c r="C586" s="1453"/>
      <c r="D586" s="1453"/>
      <c r="E586" s="1453"/>
      <c r="F586" s="1453"/>
      <c r="G586" s="1452"/>
      <c r="H586" s="1453"/>
      <c r="I586" s="1453"/>
      <c r="J586" s="1453"/>
      <c r="K586" s="1453"/>
      <c r="L586" s="1453"/>
      <c r="M586" s="1453"/>
      <c r="N586" s="1453"/>
      <c r="O586" s="1453"/>
      <c r="P586" s="1453"/>
      <c r="Q586" s="1453"/>
      <c r="R586" s="1453"/>
      <c r="S586" s="1453"/>
      <c r="T586" s="1453"/>
      <c r="U586" s="1453"/>
      <c r="V586" s="1453"/>
      <c r="W586" s="1453"/>
      <c r="X586" s="1453"/>
      <c r="Y586" s="1453"/>
      <c r="Z586" s="1453"/>
      <c r="AA586" s="1453"/>
      <c r="AB586" s="1453"/>
      <c r="AC586" s="1453"/>
      <c r="AD586" s="1453"/>
      <c r="AE586" s="1453"/>
      <c r="AF586" s="1453"/>
      <c r="AG586" s="1453"/>
      <c r="AH586" s="1453"/>
      <c r="AI586" s="1453"/>
      <c r="AJ586" s="1453"/>
      <c r="AK586" s="1453"/>
      <c r="AL586" s="1453"/>
      <c r="AM586" s="1453"/>
      <c r="AN586" s="1453"/>
      <c r="AO586" s="1453"/>
      <c r="AP586" s="1453"/>
      <c r="AQ586" s="1453"/>
      <c r="AR586" s="1453"/>
      <c r="AS586" s="1453"/>
      <c r="AT586" s="1453"/>
      <c r="AU586" s="1453"/>
      <c r="AV586" s="1453"/>
      <c r="AW586" s="1453"/>
      <c r="AX586" s="1453"/>
    </row>
    <row r="587" spans="3:50" s="1543" customFormat="1" ht="21.9" customHeight="1" x14ac:dyDescent="0.3">
      <c r="C587" s="1453"/>
      <c r="D587" s="1453"/>
      <c r="E587" s="1453"/>
      <c r="F587" s="1453"/>
      <c r="G587" s="1452"/>
      <c r="H587" s="1453"/>
      <c r="I587" s="1453"/>
      <c r="J587" s="1453"/>
      <c r="K587" s="1453"/>
      <c r="L587" s="1453"/>
      <c r="M587" s="1453"/>
      <c r="N587" s="1453"/>
      <c r="O587" s="1453"/>
      <c r="P587" s="1453"/>
      <c r="Q587" s="1453"/>
      <c r="R587" s="1453"/>
      <c r="S587" s="1453"/>
      <c r="T587" s="1453"/>
      <c r="U587" s="1453"/>
      <c r="V587" s="1453"/>
      <c r="W587" s="1453"/>
      <c r="X587" s="1453"/>
      <c r="Y587" s="1453"/>
      <c r="Z587" s="1453"/>
      <c r="AA587" s="1453"/>
      <c r="AB587" s="1453"/>
      <c r="AC587" s="1453"/>
      <c r="AD587" s="1453"/>
      <c r="AE587" s="1453"/>
      <c r="AF587" s="1453"/>
      <c r="AG587" s="1453"/>
      <c r="AH587" s="1453"/>
      <c r="AI587" s="1453"/>
      <c r="AJ587" s="1453"/>
      <c r="AK587" s="1453"/>
      <c r="AL587" s="1453"/>
      <c r="AM587" s="1453"/>
      <c r="AN587" s="1453"/>
      <c r="AO587" s="1453"/>
      <c r="AP587" s="1453"/>
      <c r="AQ587" s="1453"/>
      <c r="AR587" s="1453"/>
      <c r="AS587" s="1453"/>
      <c r="AT587" s="1453"/>
      <c r="AU587" s="1453"/>
      <c r="AV587" s="1453"/>
      <c r="AW587" s="1453"/>
      <c r="AX587" s="1453"/>
    </row>
    <row r="588" spans="3:50" s="1543" customFormat="1" ht="21.9" customHeight="1" x14ac:dyDescent="0.3">
      <c r="C588" s="1453"/>
      <c r="D588" s="1453"/>
      <c r="E588" s="1453"/>
      <c r="F588" s="1453"/>
      <c r="G588" s="1452"/>
      <c r="H588" s="1453"/>
      <c r="I588" s="1453"/>
      <c r="J588" s="1453"/>
      <c r="K588" s="1453"/>
      <c r="L588" s="1453"/>
      <c r="M588" s="1453"/>
      <c r="N588" s="1453"/>
      <c r="O588" s="1453"/>
      <c r="P588" s="1453"/>
      <c r="Q588" s="1453"/>
      <c r="R588" s="1453"/>
      <c r="S588" s="1453"/>
      <c r="T588" s="1453"/>
      <c r="U588" s="1453"/>
      <c r="V588" s="1453"/>
      <c r="W588" s="1453"/>
      <c r="X588" s="1453"/>
      <c r="Y588" s="1453"/>
      <c r="Z588" s="1453"/>
      <c r="AA588" s="1453"/>
      <c r="AB588" s="1453"/>
      <c r="AC588" s="1453"/>
      <c r="AD588" s="1453"/>
      <c r="AE588" s="1453"/>
      <c r="AF588" s="1453"/>
      <c r="AG588" s="1453"/>
      <c r="AH588" s="1453"/>
      <c r="AI588" s="1453"/>
      <c r="AJ588" s="1453"/>
      <c r="AK588" s="1453"/>
      <c r="AL588" s="1453"/>
      <c r="AM588" s="1453"/>
      <c r="AN588" s="1453"/>
      <c r="AO588" s="1453"/>
      <c r="AP588" s="1453"/>
      <c r="AQ588" s="1453"/>
      <c r="AR588" s="1453"/>
      <c r="AS588" s="1453"/>
      <c r="AT588" s="1453"/>
      <c r="AU588" s="1453"/>
      <c r="AV588" s="1453"/>
      <c r="AW588" s="1453"/>
      <c r="AX588" s="1453"/>
    </row>
    <row r="589" spans="3:50" s="1543" customFormat="1" ht="21.9" customHeight="1" x14ac:dyDescent="0.3">
      <c r="C589" s="1453"/>
      <c r="D589" s="1453"/>
      <c r="E589" s="1453"/>
      <c r="F589" s="1453"/>
      <c r="G589" s="1452"/>
      <c r="H589" s="1453"/>
      <c r="I589" s="1453"/>
      <c r="J589" s="1453"/>
      <c r="K589" s="1453"/>
      <c r="L589" s="1453"/>
      <c r="M589" s="1453"/>
      <c r="N589" s="1453"/>
      <c r="O589" s="1453"/>
      <c r="P589" s="1453"/>
      <c r="Q589" s="1453"/>
      <c r="R589" s="1453"/>
      <c r="S589" s="1453"/>
      <c r="T589" s="1453"/>
      <c r="U589" s="1453"/>
      <c r="V589" s="1453"/>
      <c r="W589" s="1453"/>
      <c r="X589" s="1453"/>
      <c r="Y589" s="1453"/>
      <c r="Z589" s="1453"/>
      <c r="AA589" s="1453"/>
      <c r="AB589" s="1453"/>
      <c r="AC589" s="1453"/>
      <c r="AD589" s="1453"/>
      <c r="AE589" s="1453"/>
      <c r="AF589" s="1453"/>
      <c r="AG589" s="1453"/>
      <c r="AH589" s="1453"/>
      <c r="AI589" s="1453"/>
      <c r="AJ589" s="1453"/>
      <c r="AK589" s="1453"/>
      <c r="AL589" s="1453"/>
      <c r="AM589" s="1453"/>
      <c r="AN589" s="1453"/>
      <c r="AO589" s="1453"/>
      <c r="AP589" s="1453"/>
      <c r="AQ589" s="1453"/>
      <c r="AR589" s="1453"/>
      <c r="AS589" s="1453"/>
      <c r="AT589" s="1453"/>
      <c r="AU589" s="1453"/>
      <c r="AV589" s="1453"/>
      <c r="AW589" s="1453"/>
      <c r="AX589" s="1453"/>
    </row>
    <row r="590" spans="3:50" s="1543" customFormat="1" ht="21.9" customHeight="1" x14ac:dyDescent="0.3">
      <c r="C590" s="1453"/>
      <c r="D590" s="1453"/>
      <c r="E590" s="1453"/>
      <c r="F590" s="1453"/>
      <c r="G590" s="1452"/>
      <c r="H590" s="1453"/>
      <c r="I590" s="1453"/>
      <c r="J590" s="1453"/>
      <c r="K590" s="1453"/>
      <c r="L590" s="1453"/>
      <c r="M590" s="1453"/>
      <c r="N590" s="1453"/>
      <c r="O590" s="1453"/>
      <c r="P590" s="1453"/>
      <c r="Q590" s="1453"/>
      <c r="R590" s="1453"/>
      <c r="S590" s="1453"/>
      <c r="T590" s="1453"/>
      <c r="U590" s="1453"/>
      <c r="V590" s="1453"/>
      <c r="W590" s="1453"/>
      <c r="X590" s="1453"/>
      <c r="Y590" s="1453"/>
      <c r="Z590" s="1453"/>
      <c r="AA590" s="1453"/>
      <c r="AB590" s="1453"/>
      <c r="AC590" s="1453"/>
      <c r="AD590" s="1453"/>
      <c r="AE590" s="1453"/>
      <c r="AF590" s="1453"/>
      <c r="AG590" s="1453"/>
      <c r="AH590" s="1453"/>
      <c r="AI590" s="1453"/>
      <c r="AJ590" s="1453"/>
      <c r="AK590" s="1453"/>
      <c r="AL590" s="1453"/>
      <c r="AM590" s="1453"/>
      <c r="AN590" s="1453"/>
      <c r="AO590" s="1453"/>
      <c r="AP590" s="1453"/>
      <c r="AQ590" s="1453"/>
      <c r="AR590" s="1453"/>
      <c r="AS590" s="1453"/>
      <c r="AT590" s="1453"/>
      <c r="AU590" s="1453"/>
      <c r="AV590" s="1453"/>
      <c r="AW590" s="1453"/>
      <c r="AX590" s="1453"/>
    </row>
    <row r="591" spans="3:50" s="1543" customFormat="1" ht="21.9" customHeight="1" x14ac:dyDescent="0.3">
      <c r="C591" s="1453"/>
      <c r="D591" s="1453"/>
      <c r="E591" s="1453"/>
      <c r="F591" s="1453"/>
      <c r="G591" s="1452"/>
      <c r="H591" s="1453"/>
      <c r="I591" s="1453"/>
      <c r="J591" s="1453"/>
      <c r="K591" s="1453"/>
      <c r="L591" s="1453"/>
      <c r="M591" s="1453"/>
      <c r="N591" s="1453"/>
      <c r="O591" s="1453"/>
      <c r="P591" s="1453"/>
      <c r="Q591" s="1453"/>
      <c r="R591" s="1453"/>
      <c r="S591" s="1453"/>
      <c r="T591" s="1453"/>
      <c r="U591" s="1453"/>
      <c r="V591" s="1453"/>
      <c r="W591" s="1453"/>
      <c r="X591" s="1453"/>
      <c r="Y591" s="1453"/>
      <c r="Z591" s="1453"/>
      <c r="AA591" s="1453"/>
      <c r="AB591" s="1453"/>
      <c r="AC591" s="1453"/>
      <c r="AD591" s="1453"/>
      <c r="AE591" s="1453"/>
      <c r="AF591" s="1453"/>
      <c r="AG591" s="1453"/>
      <c r="AH591" s="1453"/>
      <c r="AI591" s="1453"/>
      <c r="AJ591" s="1453"/>
      <c r="AK591" s="1453"/>
      <c r="AL591" s="1453"/>
      <c r="AM591" s="1453"/>
      <c r="AN591" s="1453"/>
      <c r="AO591" s="1453"/>
      <c r="AP591" s="1453"/>
      <c r="AQ591" s="1453"/>
      <c r="AR591" s="1453"/>
      <c r="AS591" s="1453"/>
      <c r="AT591" s="1453"/>
      <c r="AU591" s="1453"/>
      <c r="AV591" s="1453"/>
      <c r="AW591" s="1453"/>
      <c r="AX591" s="1453"/>
    </row>
    <row r="592" spans="3:50" s="1543" customFormat="1" ht="21.9" customHeight="1" x14ac:dyDescent="0.3">
      <c r="C592" s="1453"/>
      <c r="D592" s="1453"/>
      <c r="E592" s="1453"/>
      <c r="F592" s="1453"/>
      <c r="G592" s="1452"/>
      <c r="H592" s="1453"/>
      <c r="I592" s="1453"/>
      <c r="J592" s="1453"/>
      <c r="K592" s="1453"/>
      <c r="L592" s="1453"/>
      <c r="M592" s="1453"/>
      <c r="N592" s="1453"/>
      <c r="O592" s="1453"/>
      <c r="P592" s="1453"/>
      <c r="Q592" s="1453"/>
      <c r="R592" s="1453"/>
      <c r="S592" s="1453"/>
      <c r="T592" s="1453"/>
      <c r="U592" s="1453"/>
      <c r="V592" s="1453"/>
      <c r="W592" s="1453"/>
      <c r="X592" s="1453"/>
      <c r="Y592" s="1453"/>
      <c r="Z592" s="1453"/>
      <c r="AA592" s="1453"/>
      <c r="AB592" s="1453"/>
      <c r="AC592" s="1453"/>
      <c r="AD592" s="1453"/>
      <c r="AE592" s="1453"/>
      <c r="AF592" s="1453"/>
      <c r="AG592" s="1453"/>
      <c r="AH592" s="1453"/>
      <c r="AI592" s="1453"/>
      <c r="AJ592" s="1453"/>
      <c r="AK592" s="1453"/>
      <c r="AL592" s="1453"/>
      <c r="AM592" s="1453"/>
      <c r="AN592" s="1453"/>
      <c r="AO592" s="1453"/>
      <c r="AP592" s="1453"/>
      <c r="AQ592" s="1453"/>
      <c r="AR592" s="1453"/>
      <c r="AS592" s="1453"/>
      <c r="AT592" s="1453"/>
      <c r="AU592" s="1453"/>
      <c r="AV592" s="1453"/>
      <c r="AW592" s="1453"/>
      <c r="AX592" s="1453"/>
    </row>
    <row r="593" spans="3:50" s="1543" customFormat="1" ht="21.9" customHeight="1" x14ac:dyDescent="0.3">
      <c r="C593" s="1453"/>
      <c r="D593" s="1453"/>
      <c r="E593" s="1453"/>
      <c r="F593" s="1453"/>
      <c r="G593" s="1452"/>
      <c r="H593" s="1453"/>
      <c r="I593" s="1453"/>
      <c r="J593" s="1453"/>
      <c r="K593" s="1453"/>
      <c r="L593" s="1453"/>
      <c r="M593" s="1453"/>
      <c r="N593" s="1453"/>
      <c r="O593" s="1453"/>
      <c r="P593" s="1453"/>
      <c r="Q593" s="1453"/>
      <c r="R593" s="1453"/>
      <c r="S593" s="1453"/>
      <c r="T593" s="1453"/>
      <c r="U593" s="1453"/>
      <c r="V593" s="1453"/>
      <c r="W593" s="1453"/>
      <c r="X593" s="1453"/>
      <c r="Y593" s="1453"/>
      <c r="Z593" s="1453"/>
      <c r="AA593" s="1453"/>
      <c r="AB593" s="1453"/>
      <c r="AC593" s="1453"/>
      <c r="AD593" s="1453"/>
      <c r="AE593" s="1453"/>
      <c r="AF593" s="1453"/>
      <c r="AG593" s="1453"/>
      <c r="AH593" s="1453"/>
      <c r="AI593" s="1453"/>
      <c r="AJ593" s="1453"/>
      <c r="AK593" s="1453"/>
      <c r="AL593" s="1453"/>
      <c r="AM593" s="1453"/>
      <c r="AN593" s="1453"/>
      <c r="AO593" s="1453"/>
      <c r="AP593" s="1453"/>
      <c r="AQ593" s="1453"/>
      <c r="AR593" s="1453"/>
      <c r="AS593" s="1453"/>
      <c r="AT593" s="1453"/>
      <c r="AU593" s="1453"/>
      <c r="AV593" s="1453"/>
      <c r="AW593" s="1453"/>
      <c r="AX593" s="1453"/>
    </row>
    <row r="594" spans="3:50" s="1543" customFormat="1" ht="21.9" customHeight="1" x14ac:dyDescent="0.3">
      <c r="C594" s="1453"/>
      <c r="D594" s="1453"/>
      <c r="E594" s="1453"/>
      <c r="F594" s="1453"/>
      <c r="G594" s="1452"/>
      <c r="H594" s="1453"/>
      <c r="I594" s="1453"/>
      <c r="J594" s="1453"/>
      <c r="K594" s="1453"/>
      <c r="L594" s="1453"/>
      <c r="M594" s="1453"/>
      <c r="N594" s="1453"/>
      <c r="O594" s="1453"/>
      <c r="P594" s="1453"/>
      <c r="Q594" s="1453"/>
      <c r="R594" s="1453"/>
      <c r="S594" s="1453"/>
      <c r="T594" s="1453"/>
      <c r="U594" s="1453"/>
      <c r="V594" s="1453"/>
      <c r="W594" s="1453"/>
      <c r="X594" s="1453"/>
      <c r="Y594" s="1453"/>
      <c r="Z594" s="1453"/>
      <c r="AA594" s="1453"/>
      <c r="AB594" s="1453"/>
      <c r="AC594" s="1453"/>
      <c r="AD594" s="1453"/>
      <c r="AE594" s="1453"/>
      <c r="AF594" s="1453"/>
      <c r="AG594" s="1453"/>
      <c r="AH594" s="1453"/>
      <c r="AI594" s="1453"/>
      <c r="AJ594" s="1453"/>
      <c r="AK594" s="1453"/>
      <c r="AL594" s="1453"/>
      <c r="AM594" s="1453"/>
      <c r="AN594" s="1453"/>
      <c r="AO594" s="1453"/>
      <c r="AP594" s="1453"/>
      <c r="AQ594" s="1453"/>
      <c r="AR594" s="1453"/>
      <c r="AS594" s="1453"/>
      <c r="AT594" s="1453"/>
      <c r="AU594" s="1453"/>
      <c r="AV594" s="1453"/>
      <c r="AW594" s="1453"/>
      <c r="AX594" s="1453"/>
    </row>
    <row r="595" spans="3:50" s="1543" customFormat="1" ht="21.9" customHeight="1" x14ac:dyDescent="0.3">
      <c r="C595" s="1453"/>
      <c r="D595" s="1453"/>
      <c r="E595" s="1453"/>
      <c r="F595" s="1453"/>
      <c r="G595" s="1452"/>
      <c r="H595" s="1453"/>
      <c r="I595" s="1453"/>
      <c r="J595" s="1453"/>
      <c r="K595" s="1453"/>
      <c r="L595" s="1453"/>
      <c r="M595" s="1453"/>
      <c r="N595" s="1453"/>
      <c r="O595" s="1453"/>
      <c r="P595" s="1453"/>
      <c r="Q595" s="1453"/>
      <c r="R595" s="1453"/>
      <c r="S595" s="1453"/>
      <c r="T595" s="1453"/>
      <c r="U595" s="1453"/>
      <c r="V595" s="1453"/>
      <c r="W595" s="1453"/>
      <c r="X595" s="1453"/>
      <c r="Y595" s="1453"/>
      <c r="Z595" s="1453"/>
      <c r="AA595" s="1453"/>
      <c r="AB595" s="1453"/>
      <c r="AC595" s="1453"/>
      <c r="AD595" s="1453"/>
      <c r="AE595" s="1453"/>
      <c r="AF595" s="1453"/>
      <c r="AG595" s="1453"/>
      <c r="AH595" s="1453"/>
      <c r="AI595" s="1453"/>
      <c r="AJ595" s="1453"/>
      <c r="AK595" s="1453"/>
      <c r="AL595" s="1453"/>
      <c r="AM595" s="1453"/>
      <c r="AN595" s="1453"/>
      <c r="AO595" s="1453"/>
      <c r="AP595" s="1453"/>
      <c r="AQ595" s="1453"/>
      <c r="AR595" s="1453"/>
      <c r="AS595" s="1453"/>
      <c r="AT595" s="1453"/>
      <c r="AU595" s="1453"/>
      <c r="AV595" s="1453"/>
      <c r="AW595" s="1453"/>
      <c r="AX595" s="1453"/>
    </row>
    <row r="596" spans="3:50" s="1543" customFormat="1" ht="21.9" customHeight="1" x14ac:dyDescent="0.3">
      <c r="C596" s="1453"/>
      <c r="D596" s="1453"/>
      <c r="E596" s="1453"/>
      <c r="F596" s="1453"/>
      <c r="G596" s="1452"/>
      <c r="H596" s="1453"/>
      <c r="I596" s="1453"/>
      <c r="J596" s="1453"/>
      <c r="K596" s="1453"/>
      <c r="L596" s="1453"/>
      <c r="M596" s="1453"/>
      <c r="N596" s="1453"/>
      <c r="O596" s="1453"/>
      <c r="P596" s="1453"/>
      <c r="Q596" s="1453"/>
      <c r="R596" s="1453"/>
      <c r="S596" s="1453"/>
      <c r="T596" s="1453"/>
      <c r="U596" s="1453"/>
      <c r="V596" s="1453"/>
      <c r="W596" s="1453"/>
      <c r="X596" s="1453"/>
      <c r="Y596" s="1453"/>
      <c r="Z596" s="1453"/>
      <c r="AA596" s="1453"/>
      <c r="AB596" s="1453"/>
      <c r="AC596" s="1453"/>
      <c r="AD596" s="1453"/>
      <c r="AE596" s="1453"/>
      <c r="AF596" s="1453"/>
      <c r="AG596" s="1453"/>
      <c r="AH596" s="1453"/>
      <c r="AI596" s="1453"/>
      <c r="AJ596" s="1453"/>
      <c r="AK596" s="1453"/>
      <c r="AL596" s="1453"/>
      <c r="AM596" s="1453"/>
      <c r="AN596" s="1453"/>
      <c r="AO596" s="1453"/>
      <c r="AP596" s="1453"/>
      <c r="AQ596" s="1453"/>
      <c r="AR596" s="1453"/>
      <c r="AS596" s="1453"/>
      <c r="AT596" s="1453"/>
      <c r="AU596" s="1453"/>
      <c r="AV596" s="1453"/>
      <c r="AW596" s="1453"/>
      <c r="AX596" s="1453"/>
    </row>
    <row r="597" spans="3:50" s="1543" customFormat="1" ht="21.9" customHeight="1" x14ac:dyDescent="0.3">
      <c r="C597" s="1453"/>
      <c r="D597" s="1453"/>
      <c r="E597" s="1453"/>
      <c r="F597" s="1453"/>
      <c r="G597" s="1452"/>
      <c r="H597" s="1453"/>
      <c r="I597" s="1453"/>
      <c r="J597" s="1453"/>
      <c r="K597" s="1453"/>
      <c r="L597" s="1453"/>
      <c r="M597" s="1453"/>
      <c r="N597" s="1453"/>
      <c r="O597" s="1453"/>
      <c r="P597" s="1453"/>
      <c r="Q597" s="1453"/>
      <c r="R597" s="1453"/>
      <c r="S597" s="1453"/>
      <c r="T597" s="1453"/>
      <c r="U597" s="1453"/>
      <c r="V597" s="1453"/>
      <c r="W597" s="1453"/>
      <c r="X597" s="1453"/>
      <c r="Y597" s="1453"/>
      <c r="Z597" s="1453"/>
      <c r="AA597" s="1453"/>
      <c r="AB597" s="1453"/>
      <c r="AC597" s="1453"/>
      <c r="AD597" s="1453"/>
      <c r="AE597" s="1453"/>
      <c r="AF597" s="1453"/>
      <c r="AG597" s="1453"/>
      <c r="AH597" s="1453"/>
      <c r="AI597" s="1453"/>
      <c r="AJ597" s="1453"/>
      <c r="AK597" s="1453"/>
      <c r="AL597" s="1453"/>
      <c r="AM597" s="1453"/>
      <c r="AN597" s="1453"/>
      <c r="AO597" s="1453"/>
      <c r="AP597" s="1453"/>
      <c r="AQ597" s="1453"/>
      <c r="AR597" s="1453"/>
      <c r="AS597" s="1453"/>
      <c r="AT597" s="1453"/>
      <c r="AU597" s="1453"/>
      <c r="AV597" s="1453"/>
      <c r="AW597" s="1453"/>
      <c r="AX597" s="1453"/>
    </row>
    <row r="598" spans="3:50" s="1543" customFormat="1" ht="21.9" customHeight="1" x14ac:dyDescent="0.3">
      <c r="C598" s="1453"/>
      <c r="D598" s="1453"/>
      <c r="E598" s="1453"/>
      <c r="F598" s="1453"/>
      <c r="G598" s="1452"/>
      <c r="H598" s="1453"/>
      <c r="I598" s="1453"/>
      <c r="J598" s="1453"/>
      <c r="K598" s="1453"/>
      <c r="L598" s="1453"/>
      <c r="M598" s="1453"/>
      <c r="N598" s="1453"/>
      <c r="O598" s="1453"/>
      <c r="P598" s="1453"/>
      <c r="Q598" s="1453"/>
      <c r="R598" s="1453"/>
      <c r="S598" s="1453"/>
      <c r="T598" s="1453"/>
      <c r="U598" s="1453"/>
      <c r="V598" s="1453"/>
      <c r="W598" s="1453"/>
      <c r="X598" s="1453"/>
      <c r="Y598" s="1453"/>
      <c r="Z598" s="1453"/>
      <c r="AA598" s="1453"/>
      <c r="AB598" s="1453"/>
      <c r="AC598" s="1453"/>
      <c r="AD598" s="1453"/>
      <c r="AE598" s="1453"/>
      <c r="AF598" s="1453"/>
      <c r="AG598" s="1453"/>
      <c r="AH598" s="1453"/>
      <c r="AI598" s="1453"/>
      <c r="AJ598" s="1453"/>
      <c r="AK598" s="1453"/>
      <c r="AL598" s="1453"/>
      <c r="AM598" s="1453"/>
      <c r="AN598" s="1453"/>
      <c r="AO598" s="1453"/>
      <c r="AP598" s="1453"/>
      <c r="AQ598" s="1453"/>
      <c r="AR598" s="1453"/>
      <c r="AS598" s="1453"/>
      <c r="AT598" s="1453"/>
      <c r="AU598" s="1453"/>
      <c r="AV598" s="1453"/>
      <c r="AW598" s="1453"/>
      <c r="AX598" s="1453"/>
    </row>
    <row r="599" spans="3:50" s="1543" customFormat="1" ht="21.9" customHeight="1" x14ac:dyDescent="0.3">
      <c r="C599" s="1453"/>
      <c r="D599" s="1453"/>
      <c r="E599" s="1453"/>
      <c r="F599" s="1453"/>
      <c r="G599" s="1452"/>
      <c r="H599" s="1453"/>
      <c r="I599" s="1453"/>
      <c r="J599" s="1453"/>
      <c r="K599" s="1453"/>
      <c r="L599" s="1453"/>
      <c r="M599" s="1453"/>
      <c r="N599" s="1453"/>
      <c r="O599" s="1453"/>
      <c r="P599" s="1453"/>
      <c r="Q599" s="1453"/>
      <c r="R599" s="1453"/>
      <c r="S599" s="1453"/>
      <c r="T599" s="1453"/>
      <c r="U599" s="1453"/>
      <c r="V599" s="1453"/>
      <c r="W599" s="1453"/>
      <c r="X599" s="1453"/>
      <c r="Y599" s="1453"/>
      <c r="Z599" s="1453"/>
      <c r="AA599" s="1453"/>
      <c r="AB599" s="1453"/>
      <c r="AC599" s="1453"/>
      <c r="AD599" s="1453"/>
      <c r="AE599" s="1453"/>
      <c r="AF599" s="1453"/>
      <c r="AG599" s="1453"/>
      <c r="AH599" s="1453"/>
      <c r="AI599" s="1453"/>
      <c r="AJ599" s="1453"/>
      <c r="AK599" s="1453"/>
      <c r="AL599" s="1453"/>
      <c r="AM599" s="1453"/>
      <c r="AN599" s="1453"/>
      <c r="AO599" s="1453"/>
      <c r="AP599" s="1453"/>
      <c r="AQ599" s="1453"/>
      <c r="AR599" s="1453"/>
      <c r="AS599" s="1453"/>
      <c r="AT599" s="1453"/>
      <c r="AU599" s="1453"/>
      <c r="AV599" s="1453"/>
      <c r="AW599" s="1453"/>
      <c r="AX599" s="1453"/>
    </row>
    <row r="600" spans="3:50" s="1543" customFormat="1" ht="21.9" customHeight="1" x14ac:dyDescent="0.3">
      <c r="C600" s="1453"/>
      <c r="D600" s="1453"/>
      <c r="E600" s="1453"/>
      <c r="F600" s="1453"/>
      <c r="G600" s="1452"/>
      <c r="H600" s="1453"/>
      <c r="I600" s="1453"/>
      <c r="J600" s="1453"/>
      <c r="K600" s="1453"/>
      <c r="L600" s="1453"/>
      <c r="M600" s="1453"/>
      <c r="N600" s="1453"/>
      <c r="O600" s="1453"/>
      <c r="P600" s="1453"/>
      <c r="Q600" s="1453"/>
      <c r="R600" s="1453"/>
      <c r="S600" s="1453"/>
      <c r="T600" s="1453"/>
      <c r="U600" s="1453"/>
      <c r="V600" s="1453"/>
      <c r="W600" s="1453"/>
      <c r="X600" s="1453"/>
      <c r="Y600" s="1453"/>
      <c r="Z600" s="1453"/>
      <c r="AA600" s="1453"/>
      <c r="AB600" s="1453"/>
      <c r="AC600" s="1453"/>
      <c r="AD600" s="1453"/>
      <c r="AE600" s="1453"/>
      <c r="AF600" s="1453"/>
      <c r="AG600" s="1453"/>
      <c r="AH600" s="1453"/>
      <c r="AI600" s="1453"/>
      <c r="AJ600" s="1453"/>
      <c r="AK600" s="1453"/>
      <c r="AL600" s="1453"/>
      <c r="AM600" s="1453"/>
      <c r="AN600" s="1453"/>
      <c r="AO600" s="1453"/>
      <c r="AP600" s="1453"/>
      <c r="AQ600" s="1453"/>
      <c r="AR600" s="1453"/>
      <c r="AS600" s="1453"/>
      <c r="AT600" s="1453"/>
      <c r="AU600" s="1453"/>
      <c r="AV600" s="1453"/>
      <c r="AW600" s="1453"/>
      <c r="AX600" s="1453"/>
    </row>
    <row r="601" spans="3:50" s="1543" customFormat="1" ht="21.9" customHeight="1" x14ac:dyDescent="0.3">
      <c r="C601" s="1453"/>
      <c r="D601" s="1453"/>
      <c r="E601" s="1453"/>
      <c r="F601" s="1453"/>
      <c r="G601" s="1452"/>
      <c r="H601" s="1453"/>
      <c r="I601" s="1453"/>
      <c r="J601" s="1453"/>
      <c r="K601" s="1453"/>
      <c r="L601" s="1453"/>
      <c r="M601" s="1453"/>
      <c r="N601" s="1453"/>
      <c r="O601" s="1453"/>
      <c r="P601" s="1453"/>
      <c r="Q601" s="1453"/>
      <c r="R601" s="1453"/>
      <c r="S601" s="1453"/>
      <c r="T601" s="1453"/>
      <c r="U601" s="1453"/>
      <c r="V601" s="1453"/>
      <c r="W601" s="1453"/>
      <c r="X601" s="1453"/>
      <c r="Y601" s="1453"/>
      <c r="Z601" s="1453"/>
      <c r="AA601" s="1453"/>
      <c r="AB601" s="1453"/>
      <c r="AC601" s="1453"/>
      <c r="AD601" s="1453"/>
      <c r="AE601" s="1453"/>
      <c r="AF601" s="1453"/>
      <c r="AG601" s="1453"/>
      <c r="AH601" s="1453"/>
      <c r="AI601" s="1453"/>
      <c r="AJ601" s="1453"/>
      <c r="AK601" s="1453"/>
      <c r="AL601" s="1453"/>
      <c r="AM601" s="1453"/>
      <c r="AN601" s="1453"/>
      <c r="AO601" s="1453"/>
      <c r="AP601" s="1453"/>
      <c r="AQ601" s="1453"/>
      <c r="AR601" s="1453"/>
      <c r="AS601" s="1453"/>
      <c r="AT601" s="1453"/>
      <c r="AU601" s="1453"/>
      <c r="AV601" s="1453"/>
      <c r="AW601" s="1453"/>
      <c r="AX601" s="1453"/>
    </row>
    <row r="602" spans="3:50" s="1543" customFormat="1" ht="21.9" customHeight="1" x14ac:dyDescent="0.3">
      <c r="C602" s="1453"/>
      <c r="D602" s="1453"/>
      <c r="E602" s="1453"/>
      <c r="F602" s="1453"/>
      <c r="G602" s="1452"/>
      <c r="H602" s="1453"/>
      <c r="I602" s="1453"/>
      <c r="J602" s="1453"/>
      <c r="K602" s="1453"/>
      <c r="L602" s="1453"/>
      <c r="M602" s="1453"/>
      <c r="N602" s="1453"/>
      <c r="O602" s="1453"/>
      <c r="P602" s="1453"/>
      <c r="Q602" s="1453"/>
      <c r="R602" s="1453"/>
      <c r="S602" s="1453"/>
      <c r="T602" s="1453"/>
      <c r="U602" s="1453"/>
      <c r="V602" s="1453"/>
      <c r="W602" s="1453"/>
      <c r="X602" s="1453"/>
      <c r="Y602" s="1453"/>
      <c r="Z602" s="1453"/>
      <c r="AA602" s="1453"/>
      <c r="AB602" s="1453"/>
      <c r="AC602" s="1453"/>
      <c r="AD602" s="1453"/>
      <c r="AE602" s="1453"/>
      <c r="AF602" s="1453"/>
      <c r="AG602" s="1453"/>
      <c r="AH602" s="1453"/>
      <c r="AI602" s="1453"/>
      <c r="AJ602" s="1453"/>
      <c r="AK602" s="1453"/>
      <c r="AL602" s="1453"/>
      <c r="AM602" s="1453"/>
      <c r="AN602" s="1453"/>
      <c r="AO602" s="1453"/>
      <c r="AP602" s="1453"/>
      <c r="AQ602" s="1453"/>
      <c r="AR602" s="1453"/>
      <c r="AS602" s="1453"/>
      <c r="AT602" s="1453"/>
      <c r="AU602" s="1453"/>
      <c r="AV602" s="1453"/>
      <c r="AW602" s="1453"/>
      <c r="AX602" s="1453"/>
    </row>
    <row r="603" spans="3:50" s="1543" customFormat="1" ht="21.9" customHeight="1" x14ac:dyDescent="0.3">
      <c r="C603" s="1453"/>
      <c r="D603" s="1453"/>
      <c r="E603" s="1453"/>
      <c r="F603" s="1453"/>
      <c r="G603" s="1452"/>
      <c r="H603" s="1453"/>
      <c r="I603" s="1453"/>
      <c r="J603" s="1453"/>
      <c r="K603" s="1453"/>
      <c r="L603" s="1453"/>
      <c r="M603" s="1453"/>
      <c r="N603" s="1453"/>
      <c r="O603" s="1453"/>
      <c r="P603" s="1453"/>
      <c r="Q603" s="1453"/>
      <c r="R603" s="1453"/>
      <c r="S603" s="1453"/>
      <c r="T603" s="1453"/>
      <c r="U603" s="1453"/>
      <c r="V603" s="1453"/>
      <c r="W603" s="1453"/>
      <c r="X603" s="1453"/>
      <c r="Y603" s="1453"/>
      <c r="Z603" s="1453"/>
      <c r="AA603" s="1453"/>
      <c r="AB603" s="1453"/>
      <c r="AC603" s="1453"/>
      <c r="AD603" s="1453"/>
      <c r="AE603" s="1453"/>
      <c r="AF603" s="1453"/>
      <c r="AG603" s="1453"/>
      <c r="AH603" s="1453"/>
      <c r="AI603" s="1453"/>
      <c r="AJ603" s="1453"/>
      <c r="AK603" s="1453"/>
      <c r="AL603" s="1453"/>
      <c r="AM603" s="1453"/>
      <c r="AN603" s="1453"/>
      <c r="AO603" s="1453"/>
      <c r="AP603" s="1453"/>
      <c r="AQ603" s="1453"/>
      <c r="AR603" s="1453"/>
      <c r="AS603" s="1453"/>
      <c r="AT603" s="1453"/>
      <c r="AU603" s="1453"/>
      <c r="AV603" s="1453"/>
      <c r="AW603" s="1453"/>
      <c r="AX603" s="1453"/>
    </row>
    <row r="604" spans="3:50" s="1543" customFormat="1" ht="21.9" customHeight="1" x14ac:dyDescent="0.3">
      <c r="C604" s="1453"/>
      <c r="D604" s="1453"/>
      <c r="E604" s="1453"/>
      <c r="F604" s="1453"/>
      <c r="G604" s="1452"/>
      <c r="H604" s="1453"/>
      <c r="I604" s="1453"/>
      <c r="J604" s="1453"/>
      <c r="K604" s="1453"/>
      <c r="L604" s="1453"/>
      <c r="M604" s="1453"/>
      <c r="N604" s="1453"/>
      <c r="O604" s="1453"/>
      <c r="P604" s="1453"/>
      <c r="Q604" s="1453"/>
      <c r="R604" s="1453"/>
      <c r="S604" s="1453"/>
      <c r="T604" s="1453"/>
      <c r="U604" s="1453"/>
      <c r="V604" s="1453"/>
      <c r="W604" s="1453"/>
      <c r="X604" s="1453"/>
      <c r="Y604" s="1453"/>
      <c r="Z604" s="1453"/>
      <c r="AA604" s="1453"/>
      <c r="AB604" s="1453"/>
      <c r="AC604" s="1453"/>
      <c r="AD604" s="1453"/>
      <c r="AE604" s="1453"/>
      <c r="AF604" s="1453"/>
      <c r="AG604" s="1453"/>
      <c r="AH604" s="1453"/>
      <c r="AI604" s="1453"/>
      <c r="AJ604" s="1453"/>
      <c r="AK604" s="1453"/>
      <c r="AL604" s="1453"/>
      <c r="AM604" s="1453"/>
      <c r="AN604" s="1453"/>
      <c r="AO604" s="1453"/>
      <c r="AP604" s="1453"/>
      <c r="AQ604" s="1453"/>
      <c r="AR604" s="1453"/>
      <c r="AS604" s="1453"/>
      <c r="AT604" s="1453"/>
      <c r="AU604" s="1453"/>
      <c r="AV604" s="1453"/>
      <c r="AW604" s="1453"/>
      <c r="AX604" s="1453"/>
    </row>
    <row r="605" spans="3:50" s="1543" customFormat="1" ht="21.9" customHeight="1" x14ac:dyDescent="0.3">
      <c r="C605" s="1453"/>
      <c r="D605" s="1453"/>
      <c r="E605" s="1453"/>
      <c r="F605" s="1453"/>
      <c r="G605" s="1452"/>
      <c r="H605" s="1453"/>
      <c r="I605" s="1453"/>
      <c r="J605" s="1453"/>
      <c r="K605" s="1453"/>
      <c r="L605" s="1453"/>
      <c r="M605" s="1453"/>
      <c r="N605" s="1453"/>
      <c r="O605" s="1453"/>
      <c r="P605" s="1453"/>
      <c r="Q605" s="1453"/>
      <c r="R605" s="1453"/>
      <c r="S605" s="1453"/>
      <c r="T605" s="1453"/>
      <c r="U605" s="1453"/>
      <c r="V605" s="1453"/>
      <c r="W605" s="1453"/>
      <c r="X605" s="1453"/>
      <c r="Y605" s="1453"/>
      <c r="Z605" s="1453"/>
      <c r="AA605" s="1453"/>
      <c r="AB605" s="1453"/>
      <c r="AC605" s="1453"/>
      <c r="AD605" s="1453"/>
      <c r="AE605" s="1453"/>
      <c r="AF605" s="1453"/>
      <c r="AG605" s="1453"/>
      <c r="AH605" s="1453"/>
      <c r="AI605" s="1453"/>
      <c r="AJ605" s="1453"/>
      <c r="AK605" s="1453"/>
      <c r="AL605" s="1453"/>
      <c r="AM605" s="1453"/>
      <c r="AN605" s="1453"/>
      <c r="AO605" s="1453"/>
      <c r="AP605" s="1453"/>
      <c r="AQ605" s="1453"/>
      <c r="AR605" s="1453"/>
      <c r="AS605" s="1453"/>
      <c r="AT605" s="1453"/>
      <c r="AU605" s="1453"/>
      <c r="AV605" s="1453"/>
      <c r="AW605" s="1453"/>
      <c r="AX605" s="1453"/>
    </row>
    <row r="606" spans="3:50" s="1543" customFormat="1" ht="21.9" customHeight="1" x14ac:dyDescent="0.3">
      <c r="C606" s="1453"/>
      <c r="D606" s="1453"/>
      <c r="E606" s="1453"/>
      <c r="F606" s="1453"/>
      <c r="G606" s="1452"/>
      <c r="H606" s="1453"/>
      <c r="I606" s="1453"/>
      <c r="J606" s="1453"/>
      <c r="K606" s="1453"/>
      <c r="L606" s="1453"/>
      <c r="M606" s="1453"/>
      <c r="N606" s="1453"/>
      <c r="O606" s="1453"/>
      <c r="P606" s="1453"/>
      <c r="Q606" s="1453"/>
      <c r="R606" s="1453"/>
      <c r="S606" s="1453"/>
      <c r="T606" s="1453"/>
      <c r="U606" s="1453"/>
      <c r="V606" s="1453"/>
      <c r="W606" s="1453"/>
      <c r="X606" s="1453"/>
      <c r="Y606" s="1453"/>
      <c r="Z606" s="1453"/>
      <c r="AA606" s="1453"/>
      <c r="AB606" s="1453"/>
      <c r="AC606" s="1453"/>
      <c r="AD606" s="1453"/>
      <c r="AE606" s="1453"/>
      <c r="AF606" s="1453"/>
      <c r="AG606" s="1453"/>
      <c r="AH606" s="1453"/>
      <c r="AI606" s="1453"/>
      <c r="AJ606" s="1453"/>
      <c r="AK606" s="1453"/>
      <c r="AL606" s="1453"/>
      <c r="AM606" s="1453"/>
      <c r="AN606" s="1453"/>
      <c r="AO606" s="1453"/>
      <c r="AP606" s="1453"/>
      <c r="AQ606" s="1453"/>
      <c r="AR606" s="1453"/>
      <c r="AS606" s="1453"/>
      <c r="AT606" s="1453"/>
      <c r="AU606" s="1453"/>
      <c r="AV606" s="1453"/>
      <c r="AW606" s="1453"/>
      <c r="AX606" s="1453"/>
    </row>
    <row r="607" spans="3:50" s="1543" customFormat="1" ht="21.9" customHeight="1" x14ac:dyDescent="0.3">
      <c r="C607" s="1453"/>
      <c r="D607" s="1453"/>
      <c r="E607" s="1453"/>
      <c r="F607" s="1453"/>
      <c r="G607" s="1452"/>
      <c r="H607" s="1453"/>
      <c r="I607" s="1453"/>
      <c r="J607" s="1453"/>
      <c r="K607" s="1453"/>
      <c r="L607" s="1453"/>
      <c r="M607" s="1453"/>
      <c r="N607" s="1453"/>
      <c r="O607" s="1453"/>
      <c r="P607" s="1453"/>
      <c r="Q607" s="1453"/>
      <c r="R607" s="1453"/>
      <c r="S607" s="1453"/>
      <c r="T607" s="1453"/>
      <c r="U607" s="1453"/>
      <c r="V607" s="1453"/>
      <c r="W607" s="1453"/>
      <c r="X607" s="1453"/>
      <c r="Y607" s="1453"/>
      <c r="Z607" s="1453"/>
      <c r="AA607" s="1453"/>
      <c r="AB607" s="1453"/>
      <c r="AC607" s="1453"/>
      <c r="AD607" s="1453"/>
      <c r="AE607" s="1453"/>
      <c r="AF607" s="1453"/>
      <c r="AG607" s="1453"/>
      <c r="AH607" s="1453"/>
      <c r="AI607" s="1453"/>
      <c r="AJ607" s="1453"/>
      <c r="AK607" s="1453"/>
      <c r="AL607" s="1453"/>
      <c r="AM607" s="1453"/>
      <c r="AN607" s="1453"/>
      <c r="AO607" s="1453"/>
      <c r="AP607" s="1453"/>
      <c r="AQ607" s="1453"/>
      <c r="AR607" s="1453"/>
      <c r="AS607" s="1453"/>
      <c r="AT607" s="1453"/>
      <c r="AU607" s="1453"/>
      <c r="AV607" s="1453"/>
      <c r="AW607" s="1453"/>
      <c r="AX607" s="1453"/>
    </row>
    <row r="608" spans="3:50" s="1543" customFormat="1" ht="21.9" customHeight="1" x14ac:dyDescent="0.3">
      <c r="C608" s="1453"/>
      <c r="D608" s="1453"/>
      <c r="E608" s="1453"/>
      <c r="F608" s="1453"/>
      <c r="G608" s="1452"/>
      <c r="H608" s="1453"/>
      <c r="I608" s="1453"/>
      <c r="J608" s="1453"/>
      <c r="K608" s="1453"/>
      <c r="L608" s="1453"/>
      <c r="M608" s="1453"/>
      <c r="N608" s="1453"/>
      <c r="O608" s="1453"/>
      <c r="P608" s="1453"/>
      <c r="Q608" s="1453"/>
      <c r="R608" s="1453"/>
      <c r="S608" s="1453"/>
      <c r="T608" s="1453"/>
      <c r="U608" s="1453"/>
      <c r="V608" s="1453"/>
      <c r="W608" s="1453"/>
      <c r="X608" s="1453"/>
      <c r="Y608" s="1453"/>
      <c r="Z608" s="1453"/>
      <c r="AA608" s="1453"/>
      <c r="AB608" s="1453"/>
      <c r="AC608" s="1453"/>
      <c r="AD608" s="1453"/>
      <c r="AE608" s="1453"/>
      <c r="AF608" s="1453"/>
      <c r="AG608" s="1453"/>
      <c r="AH608" s="1453"/>
      <c r="AI608" s="1453"/>
      <c r="AJ608" s="1453"/>
      <c r="AK608" s="1453"/>
      <c r="AL608" s="1453"/>
      <c r="AM608" s="1453"/>
      <c r="AN608" s="1453"/>
      <c r="AO608" s="1453"/>
      <c r="AP608" s="1453"/>
      <c r="AQ608" s="1453"/>
      <c r="AR608" s="1453"/>
      <c r="AS608" s="1453"/>
      <c r="AT608" s="1453"/>
      <c r="AU608" s="1453"/>
      <c r="AV608" s="1453"/>
      <c r="AW608" s="1453"/>
      <c r="AX608" s="1453"/>
    </row>
    <row r="609" spans="3:50" s="1543" customFormat="1" ht="21.9" customHeight="1" x14ac:dyDescent="0.3">
      <c r="C609" s="1453"/>
      <c r="D609" s="1453"/>
      <c r="E609" s="1453"/>
      <c r="F609" s="1453"/>
      <c r="G609" s="1452"/>
      <c r="H609" s="1453"/>
      <c r="I609" s="1453"/>
      <c r="J609" s="1453"/>
      <c r="K609" s="1453"/>
      <c r="L609" s="1453"/>
      <c r="M609" s="1453"/>
      <c r="N609" s="1453"/>
      <c r="O609" s="1453"/>
      <c r="P609" s="1453"/>
      <c r="Q609" s="1453"/>
      <c r="R609" s="1453"/>
      <c r="S609" s="1453"/>
      <c r="T609" s="1453"/>
      <c r="U609" s="1453"/>
      <c r="V609" s="1453"/>
      <c r="W609" s="1453"/>
      <c r="X609" s="1453"/>
      <c r="Y609" s="1453"/>
      <c r="Z609" s="1453"/>
      <c r="AA609" s="1453"/>
      <c r="AB609" s="1453"/>
      <c r="AC609" s="1453"/>
      <c r="AD609" s="1453"/>
      <c r="AE609" s="1453"/>
      <c r="AF609" s="1453"/>
      <c r="AG609" s="1453"/>
      <c r="AH609" s="1453"/>
      <c r="AI609" s="1453"/>
      <c r="AJ609" s="1453"/>
      <c r="AK609" s="1453"/>
      <c r="AL609" s="1453"/>
      <c r="AM609" s="1453"/>
      <c r="AN609" s="1453"/>
      <c r="AO609" s="1453"/>
      <c r="AP609" s="1453"/>
      <c r="AQ609" s="1453"/>
      <c r="AR609" s="1453"/>
      <c r="AS609" s="1453"/>
      <c r="AT609" s="1453"/>
      <c r="AU609" s="1453"/>
      <c r="AV609" s="1453"/>
      <c r="AW609" s="1453"/>
      <c r="AX609" s="1453"/>
    </row>
    <row r="610" spans="3:50" s="1543" customFormat="1" ht="21.9" customHeight="1" x14ac:dyDescent="0.3">
      <c r="C610" s="1453"/>
      <c r="D610" s="1453"/>
      <c r="E610" s="1453"/>
      <c r="F610" s="1453"/>
      <c r="G610" s="1452"/>
      <c r="H610" s="1453"/>
      <c r="I610" s="1453"/>
      <c r="J610" s="1453"/>
      <c r="K610" s="1453"/>
      <c r="L610" s="1453"/>
      <c r="M610" s="1453"/>
      <c r="N610" s="1453"/>
      <c r="O610" s="1453"/>
      <c r="P610" s="1453"/>
      <c r="Q610" s="1453"/>
      <c r="R610" s="1453"/>
      <c r="S610" s="1453"/>
      <c r="T610" s="1453"/>
      <c r="U610" s="1453"/>
      <c r="V610" s="1453"/>
      <c r="W610" s="1453"/>
      <c r="X610" s="1453"/>
      <c r="Y610" s="1453"/>
      <c r="Z610" s="1453"/>
      <c r="AA610" s="1453"/>
      <c r="AB610" s="1453"/>
      <c r="AC610" s="1453"/>
      <c r="AD610" s="1453"/>
      <c r="AE610" s="1453"/>
      <c r="AF610" s="1453"/>
      <c r="AG610" s="1453"/>
      <c r="AH610" s="1453"/>
      <c r="AI610" s="1453"/>
      <c r="AJ610" s="1453"/>
      <c r="AK610" s="1453"/>
      <c r="AL610" s="1453"/>
      <c r="AM610" s="1453"/>
      <c r="AN610" s="1453"/>
      <c r="AO610" s="1453"/>
      <c r="AP610" s="1453"/>
      <c r="AQ610" s="1453"/>
      <c r="AR610" s="1453"/>
      <c r="AS610" s="1453"/>
      <c r="AT610" s="1453"/>
      <c r="AU610" s="1453"/>
      <c r="AV610" s="1453"/>
      <c r="AW610" s="1453"/>
      <c r="AX610" s="1453"/>
    </row>
    <row r="611" spans="3:50" s="1543" customFormat="1" ht="21.9" customHeight="1" x14ac:dyDescent="0.3">
      <c r="C611" s="1453"/>
      <c r="D611" s="1453"/>
      <c r="E611" s="1453"/>
      <c r="F611" s="1453"/>
      <c r="G611" s="1452"/>
      <c r="H611" s="1453"/>
      <c r="I611" s="1453"/>
      <c r="J611" s="1453"/>
      <c r="K611" s="1453"/>
      <c r="L611" s="1453"/>
      <c r="M611" s="1453"/>
      <c r="N611" s="1453"/>
      <c r="O611" s="1453"/>
      <c r="P611" s="1453"/>
      <c r="Q611" s="1453"/>
      <c r="R611" s="1453"/>
      <c r="S611" s="1453"/>
      <c r="T611" s="1453"/>
      <c r="U611" s="1453"/>
      <c r="V611" s="1453"/>
      <c r="W611" s="1453"/>
      <c r="X611" s="1453"/>
      <c r="Y611" s="1453"/>
      <c r="Z611" s="1453"/>
      <c r="AA611" s="1453"/>
      <c r="AB611" s="1453"/>
      <c r="AC611" s="1453"/>
      <c r="AD611" s="1453"/>
      <c r="AE611" s="1453"/>
      <c r="AF611" s="1453"/>
      <c r="AG611" s="1453"/>
      <c r="AH611" s="1453"/>
      <c r="AI611" s="1453"/>
      <c r="AJ611" s="1453"/>
      <c r="AK611" s="1453"/>
      <c r="AL611" s="1453"/>
      <c r="AM611" s="1453"/>
      <c r="AN611" s="1453"/>
      <c r="AO611" s="1453"/>
      <c r="AP611" s="1453"/>
      <c r="AQ611" s="1453"/>
      <c r="AR611" s="1453"/>
      <c r="AS611" s="1453"/>
      <c r="AT611" s="1453"/>
      <c r="AU611" s="1453"/>
      <c r="AV611" s="1453"/>
      <c r="AW611" s="1453"/>
      <c r="AX611" s="1453"/>
    </row>
    <row r="612" spans="3:50" s="1543" customFormat="1" ht="21.9" customHeight="1" x14ac:dyDescent="0.3">
      <c r="C612" s="1453"/>
      <c r="D612" s="1453"/>
      <c r="E612" s="1453"/>
      <c r="F612" s="1453"/>
      <c r="G612" s="1452"/>
      <c r="H612" s="1453"/>
      <c r="I612" s="1453"/>
      <c r="J612" s="1453"/>
      <c r="K612" s="1453"/>
      <c r="L612" s="1453"/>
      <c r="M612" s="1453"/>
      <c r="N612" s="1453"/>
      <c r="O612" s="1453"/>
      <c r="P612" s="1453"/>
      <c r="Q612" s="1453"/>
      <c r="R612" s="1453"/>
      <c r="S612" s="1453"/>
      <c r="T612" s="1453"/>
      <c r="U612" s="1453"/>
      <c r="V612" s="1453"/>
      <c r="W612" s="1453"/>
      <c r="X612" s="1453"/>
      <c r="Y612" s="1453"/>
      <c r="Z612" s="1453"/>
      <c r="AA612" s="1453"/>
      <c r="AB612" s="1453"/>
      <c r="AC612" s="1453"/>
      <c r="AD612" s="1453"/>
      <c r="AE612" s="1453"/>
      <c r="AF612" s="1453"/>
      <c r="AG612" s="1453"/>
      <c r="AH612" s="1453"/>
      <c r="AI612" s="1453"/>
      <c r="AJ612" s="1453"/>
      <c r="AK612" s="1453"/>
      <c r="AL612" s="1453"/>
      <c r="AM612" s="1453"/>
      <c r="AN612" s="1453"/>
      <c r="AO612" s="1453"/>
      <c r="AP612" s="1453"/>
      <c r="AQ612" s="1453"/>
      <c r="AR612" s="1453"/>
      <c r="AS612" s="1453"/>
      <c r="AT612" s="1453"/>
      <c r="AU612" s="1453"/>
      <c r="AV612" s="1453"/>
      <c r="AW612" s="1453"/>
      <c r="AX612" s="1453"/>
    </row>
    <row r="613" spans="3:50" s="1543" customFormat="1" ht="21.9" customHeight="1" x14ac:dyDescent="0.3">
      <c r="C613" s="1453"/>
      <c r="D613" s="1453"/>
      <c r="E613" s="1453"/>
      <c r="F613" s="1453"/>
      <c r="G613" s="1452"/>
      <c r="H613" s="1453"/>
      <c r="I613" s="1453"/>
      <c r="J613" s="1453"/>
      <c r="K613" s="1453"/>
      <c r="L613" s="1453"/>
      <c r="M613" s="1453"/>
      <c r="N613" s="1453"/>
      <c r="O613" s="1453"/>
      <c r="P613" s="1453"/>
      <c r="Q613" s="1453"/>
      <c r="R613" s="1453"/>
      <c r="S613" s="1453"/>
      <c r="T613" s="1453"/>
      <c r="U613" s="1453"/>
      <c r="V613" s="1453"/>
      <c r="W613" s="1453"/>
      <c r="X613" s="1453"/>
      <c r="Y613" s="1453"/>
      <c r="Z613" s="1453"/>
      <c r="AA613" s="1453"/>
      <c r="AB613" s="1453"/>
      <c r="AC613" s="1453"/>
      <c r="AD613" s="1453"/>
      <c r="AE613" s="1453"/>
      <c r="AF613" s="1453"/>
      <c r="AG613" s="1453"/>
      <c r="AH613" s="1453"/>
      <c r="AI613" s="1453"/>
      <c r="AJ613" s="1453"/>
      <c r="AK613" s="1453"/>
      <c r="AL613" s="1453"/>
      <c r="AM613" s="1453"/>
      <c r="AN613" s="1453"/>
      <c r="AO613" s="1453"/>
      <c r="AP613" s="1453"/>
      <c r="AQ613" s="1453"/>
      <c r="AR613" s="1453"/>
      <c r="AS613" s="1453"/>
      <c r="AT613" s="1453"/>
      <c r="AU613" s="1453"/>
      <c r="AV613" s="1453"/>
      <c r="AW613" s="1453"/>
      <c r="AX613" s="1453"/>
    </row>
    <row r="614" spans="3:50" s="1543" customFormat="1" ht="21.9" customHeight="1" x14ac:dyDescent="0.3">
      <c r="C614" s="1453"/>
      <c r="D614" s="1453"/>
      <c r="E614" s="1453"/>
      <c r="F614" s="1453"/>
      <c r="G614" s="1452"/>
      <c r="H614" s="1453"/>
      <c r="I614" s="1453"/>
      <c r="J614" s="1453"/>
      <c r="K614" s="1453"/>
      <c r="L614" s="1453"/>
      <c r="M614" s="1453"/>
      <c r="N614" s="1453"/>
      <c r="O614" s="1453"/>
      <c r="P614" s="1453"/>
      <c r="Q614" s="1453"/>
      <c r="R614" s="1453"/>
      <c r="S614" s="1453"/>
      <c r="T614" s="1453"/>
      <c r="U614" s="1453"/>
      <c r="V614" s="1453"/>
      <c r="W614" s="1453"/>
      <c r="X614" s="1453"/>
      <c r="Y614" s="1453"/>
      <c r="Z614" s="1453"/>
      <c r="AA614" s="1453"/>
      <c r="AB614" s="1453"/>
      <c r="AC614" s="1453"/>
      <c r="AD614" s="1453"/>
      <c r="AE614" s="1453"/>
      <c r="AF614" s="1453"/>
      <c r="AG614" s="1453"/>
      <c r="AH614" s="1453"/>
      <c r="AI614" s="1453"/>
      <c r="AJ614" s="1453"/>
      <c r="AK614" s="1453"/>
      <c r="AL614" s="1453"/>
      <c r="AM614" s="1453"/>
      <c r="AN614" s="1453"/>
      <c r="AO614" s="1453"/>
      <c r="AP614" s="1453"/>
      <c r="AQ614" s="1453"/>
      <c r="AR614" s="1453"/>
      <c r="AS614" s="1453"/>
      <c r="AT614" s="1453"/>
      <c r="AU614" s="1453"/>
      <c r="AV614" s="1453"/>
      <c r="AW614" s="1453"/>
      <c r="AX614" s="1453"/>
    </row>
    <row r="615" spans="3:50" s="1543" customFormat="1" ht="21.9" customHeight="1" x14ac:dyDescent="0.3">
      <c r="C615" s="1453"/>
      <c r="D615" s="1453"/>
      <c r="E615" s="1453"/>
      <c r="F615" s="1453"/>
      <c r="G615" s="1452"/>
      <c r="H615" s="1453"/>
      <c r="I615" s="1453"/>
      <c r="J615" s="1453"/>
      <c r="K615" s="1453"/>
      <c r="L615" s="1453"/>
      <c r="M615" s="1453"/>
      <c r="N615" s="1453"/>
      <c r="O615" s="1453"/>
      <c r="P615" s="1453"/>
      <c r="Q615" s="1453"/>
      <c r="R615" s="1453"/>
      <c r="S615" s="1453"/>
      <c r="T615" s="1453"/>
      <c r="U615" s="1453"/>
      <c r="V615" s="1453"/>
      <c r="W615" s="1453"/>
      <c r="X615" s="1453"/>
      <c r="Y615" s="1453"/>
      <c r="Z615" s="1453"/>
      <c r="AA615" s="1453"/>
      <c r="AB615" s="1453"/>
      <c r="AC615" s="1453"/>
      <c r="AD615" s="1453"/>
      <c r="AE615" s="1453"/>
      <c r="AF615" s="1453"/>
      <c r="AG615" s="1453"/>
      <c r="AH615" s="1453"/>
      <c r="AI615" s="1453"/>
      <c r="AJ615" s="1453"/>
      <c r="AK615" s="1453"/>
      <c r="AL615" s="1453"/>
      <c r="AM615" s="1453"/>
      <c r="AN615" s="1453"/>
      <c r="AO615" s="1453"/>
      <c r="AP615" s="1453"/>
      <c r="AQ615" s="1453"/>
      <c r="AR615" s="1453"/>
      <c r="AS615" s="1453"/>
      <c r="AT615" s="1453"/>
      <c r="AU615" s="1453"/>
      <c r="AV615" s="1453"/>
      <c r="AW615" s="1453"/>
      <c r="AX615" s="1453"/>
    </row>
    <row r="616" spans="3:50" s="1543" customFormat="1" ht="21.9" customHeight="1" x14ac:dyDescent="0.3">
      <c r="C616" s="1453"/>
      <c r="D616" s="1453"/>
      <c r="E616" s="1453"/>
      <c r="F616" s="1453"/>
      <c r="G616" s="1452"/>
      <c r="H616" s="1453"/>
      <c r="I616" s="1453"/>
      <c r="J616" s="1453"/>
      <c r="K616" s="1453"/>
      <c r="L616" s="1453"/>
      <c r="M616" s="1453"/>
      <c r="N616" s="1453"/>
      <c r="O616" s="1453"/>
      <c r="P616" s="1453"/>
      <c r="Q616" s="1453"/>
      <c r="R616" s="1453"/>
      <c r="S616" s="1453"/>
      <c r="T616" s="1453"/>
      <c r="U616" s="1453"/>
      <c r="V616" s="1453"/>
      <c r="W616" s="1453"/>
      <c r="X616" s="1453"/>
      <c r="Y616" s="1453"/>
      <c r="Z616" s="1453"/>
      <c r="AA616" s="1453"/>
      <c r="AB616" s="1453"/>
      <c r="AC616" s="1453"/>
      <c r="AD616" s="1453"/>
      <c r="AE616" s="1453"/>
      <c r="AF616" s="1453"/>
      <c r="AG616" s="1453"/>
      <c r="AH616" s="1453"/>
      <c r="AI616" s="1453"/>
      <c r="AJ616" s="1453"/>
      <c r="AK616" s="1453"/>
      <c r="AL616" s="1453"/>
      <c r="AM616" s="1453"/>
      <c r="AN616" s="1453"/>
      <c r="AO616" s="1453"/>
      <c r="AP616" s="1453"/>
      <c r="AQ616" s="1453"/>
      <c r="AR616" s="1453"/>
      <c r="AS616" s="1453"/>
      <c r="AT616" s="1453"/>
      <c r="AU616" s="1453"/>
      <c r="AV616" s="1453"/>
      <c r="AW616" s="1453"/>
      <c r="AX616" s="1453"/>
    </row>
    <row r="617" spans="3:50" s="1543" customFormat="1" ht="21.9" customHeight="1" x14ac:dyDescent="0.3">
      <c r="C617" s="1453"/>
      <c r="D617" s="1453"/>
      <c r="E617" s="1453"/>
      <c r="F617" s="1453"/>
      <c r="G617" s="1452"/>
      <c r="H617" s="1453"/>
      <c r="I617" s="1453"/>
      <c r="J617" s="1453"/>
      <c r="K617" s="1453"/>
      <c r="L617" s="1453"/>
      <c r="M617" s="1453"/>
      <c r="N617" s="1453"/>
      <c r="O617" s="1453"/>
      <c r="P617" s="1453"/>
      <c r="Q617" s="1453"/>
      <c r="R617" s="1453"/>
      <c r="S617" s="1453"/>
      <c r="T617" s="1453"/>
      <c r="U617" s="1453"/>
      <c r="V617" s="1453"/>
      <c r="W617" s="1453"/>
      <c r="X617" s="1453"/>
      <c r="Y617" s="1453"/>
      <c r="Z617" s="1453"/>
      <c r="AA617" s="1453"/>
      <c r="AB617" s="1453"/>
      <c r="AC617" s="1453"/>
      <c r="AD617" s="1453"/>
      <c r="AE617" s="1453"/>
      <c r="AF617" s="1453"/>
      <c r="AG617" s="1453"/>
      <c r="AH617" s="1453"/>
      <c r="AI617" s="1453"/>
      <c r="AJ617" s="1453"/>
      <c r="AK617" s="1453"/>
      <c r="AL617" s="1453"/>
      <c r="AM617" s="1453"/>
      <c r="AN617" s="1453"/>
      <c r="AO617" s="1453"/>
      <c r="AP617" s="1453"/>
      <c r="AQ617" s="1453"/>
      <c r="AR617" s="1453"/>
      <c r="AS617" s="1453"/>
      <c r="AT617" s="1453"/>
      <c r="AU617" s="1453"/>
      <c r="AV617" s="1453"/>
      <c r="AW617" s="1453"/>
      <c r="AX617" s="1453"/>
    </row>
    <row r="618" spans="3:50" s="1543" customFormat="1" ht="21.9" customHeight="1" x14ac:dyDescent="0.3">
      <c r="C618" s="1453"/>
      <c r="D618" s="1453"/>
      <c r="E618" s="1453"/>
      <c r="F618" s="1453"/>
      <c r="G618" s="1452"/>
      <c r="H618" s="1453"/>
      <c r="I618" s="1453"/>
      <c r="J618" s="1453"/>
      <c r="K618" s="1453"/>
      <c r="L618" s="1453"/>
      <c r="M618" s="1453"/>
      <c r="N618" s="1453"/>
      <c r="O618" s="1453"/>
      <c r="P618" s="1453"/>
      <c r="Q618" s="1453"/>
      <c r="R618" s="1453"/>
      <c r="S618" s="1453"/>
      <c r="T618" s="1453"/>
      <c r="U618" s="1453"/>
      <c r="V618" s="1453"/>
      <c r="W618" s="1453"/>
      <c r="X618" s="1453"/>
      <c r="Y618" s="1453"/>
      <c r="Z618" s="1453"/>
      <c r="AA618" s="1453"/>
      <c r="AB618" s="1453"/>
      <c r="AC618" s="1453"/>
      <c r="AD618" s="1453"/>
      <c r="AE618" s="1453"/>
      <c r="AF618" s="1453"/>
      <c r="AG618" s="1453"/>
      <c r="AH618" s="1453"/>
      <c r="AI618" s="1453"/>
      <c r="AJ618" s="1453"/>
      <c r="AK618" s="1453"/>
      <c r="AL618" s="1453"/>
      <c r="AM618" s="1453"/>
      <c r="AN618" s="1453"/>
      <c r="AO618" s="1453"/>
      <c r="AP618" s="1453"/>
      <c r="AQ618" s="1453"/>
      <c r="AR618" s="1453"/>
      <c r="AS618" s="1453"/>
      <c r="AT618" s="1453"/>
      <c r="AU618" s="1453"/>
      <c r="AV618" s="1453"/>
      <c r="AW618" s="1453"/>
      <c r="AX618" s="1453"/>
    </row>
    <row r="619" spans="3:50" s="1543" customFormat="1" ht="21.9" customHeight="1" x14ac:dyDescent="0.3">
      <c r="C619" s="1453"/>
      <c r="D619" s="1453"/>
      <c r="E619" s="1453"/>
      <c r="F619" s="1453"/>
      <c r="G619" s="1452"/>
      <c r="H619" s="1453"/>
      <c r="I619" s="1453"/>
      <c r="J619" s="1453"/>
      <c r="K619" s="1453"/>
      <c r="L619" s="1453"/>
      <c r="M619" s="1453"/>
      <c r="N619" s="1453"/>
      <c r="O619" s="1453"/>
      <c r="P619" s="1453"/>
      <c r="Q619" s="1453"/>
      <c r="R619" s="1453"/>
      <c r="S619" s="1453"/>
      <c r="T619" s="1453"/>
      <c r="U619" s="1453"/>
      <c r="V619" s="1453"/>
      <c r="W619" s="1453"/>
      <c r="X619" s="1453"/>
      <c r="Y619" s="1453"/>
      <c r="Z619" s="1453"/>
      <c r="AA619" s="1453"/>
      <c r="AB619" s="1453"/>
      <c r="AC619" s="1453"/>
      <c r="AD619" s="1453"/>
      <c r="AE619" s="1453"/>
      <c r="AF619" s="1453"/>
      <c r="AG619" s="1453"/>
      <c r="AH619" s="1453"/>
      <c r="AI619" s="1453"/>
      <c r="AJ619" s="1453"/>
      <c r="AK619" s="1453"/>
      <c r="AL619" s="1453"/>
      <c r="AM619" s="1453"/>
      <c r="AN619" s="1453"/>
      <c r="AO619" s="1453"/>
      <c r="AP619" s="1453"/>
      <c r="AQ619" s="1453"/>
      <c r="AR619" s="1453"/>
      <c r="AS619" s="1453"/>
      <c r="AT619" s="1453"/>
      <c r="AU619" s="1453"/>
      <c r="AV619" s="1453"/>
      <c r="AW619" s="1453"/>
      <c r="AX619" s="1453"/>
    </row>
    <row r="620" spans="3:50" s="1543" customFormat="1" ht="21.9" customHeight="1" x14ac:dyDescent="0.3">
      <c r="C620" s="1453"/>
      <c r="D620" s="1453"/>
      <c r="E620" s="1453"/>
      <c r="F620" s="1453"/>
      <c r="G620" s="1452"/>
      <c r="H620" s="1453"/>
      <c r="I620" s="1453"/>
      <c r="J620" s="1453"/>
      <c r="K620" s="1453"/>
      <c r="L620" s="1453"/>
      <c r="M620" s="1453"/>
      <c r="N620" s="1453"/>
      <c r="O620" s="1453"/>
      <c r="P620" s="1453"/>
      <c r="Q620" s="1453"/>
      <c r="R620" s="1453"/>
      <c r="S620" s="1453"/>
      <c r="T620" s="1453"/>
      <c r="U620" s="1453"/>
      <c r="V620" s="1453"/>
      <c r="W620" s="1453"/>
      <c r="X620" s="1453"/>
      <c r="Y620" s="1453"/>
      <c r="Z620" s="1453"/>
      <c r="AA620" s="1453"/>
      <c r="AB620" s="1453"/>
      <c r="AC620" s="1453"/>
      <c r="AD620" s="1453"/>
      <c r="AE620" s="1453"/>
      <c r="AF620" s="1453"/>
      <c r="AG620" s="1453"/>
      <c r="AH620" s="1453"/>
      <c r="AI620" s="1453"/>
      <c r="AJ620" s="1453"/>
      <c r="AK620" s="1453"/>
      <c r="AL620" s="1453"/>
      <c r="AM620" s="1453"/>
      <c r="AN620" s="1453"/>
      <c r="AO620" s="1453"/>
      <c r="AP620" s="1453"/>
      <c r="AQ620" s="1453"/>
      <c r="AR620" s="1453"/>
      <c r="AS620" s="1453"/>
      <c r="AT620" s="1453"/>
      <c r="AU620" s="1453"/>
      <c r="AV620" s="1453"/>
      <c r="AW620" s="1453"/>
      <c r="AX620" s="1453"/>
    </row>
    <row r="621" spans="3:50" s="1543" customFormat="1" ht="21.9" customHeight="1" x14ac:dyDescent="0.3">
      <c r="C621" s="1453"/>
      <c r="D621" s="1453"/>
      <c r="E621" s="1453"/>
      <c r="F621" s="1453"/>
      <c r="G621" s="1452"/>
      <c r="H621" s="1453"/>
      <c r="I621" s="1453"/>
      <c r="J621" s="1453"/>
      <c r="K621" s="1453"/>
      <c r="L621" s="1453"/>
      <c r="M621" s="1453"/>
      <c r="N621" s="1453"/>
      <c r="O621" s="1453"/>
      <c r="P621" s="1453"/>
      <c r="Q621" s="1453"/>
      <c r="R621" s="1453"/>
      <c r="S621" s="1453"/>
      <c r="T621" s="1453"/>
      <c r="U621" s="1453"/>
      <c r="V621" s="1453"/>
      <c r="W621" s="1453"/>
      <c r="X621" s="1453"/>
      <c r="Y621" s="1453"/>
      <c r="Z621" s="1453"/>
      <c r="AA621" s="1453"/>
      <c r="AB621" s="1453"/>
      <c r="AC621" s="1453"/>
      <c r="AD621" s="1453"/>
      <c r="AE621" s="1453"/>
      <c r="AF621" s="1453"/>
      <c r="AG621" s="1453"/>
      <c r="AH621" s="1453"/>
      <c r="AI621" s="1453"/>
      <c r="AJ621" s="1453"/>
      <c r="AK621" s="1453"/>
      <c r="AL621" s="1453"/>
      <c r="AM621" s="1453"/>
      <c r="AN621" s="1453"/>
      <c r="AO621" s="1453"/>
      <c r="AP621" s="1453"/>
      <c r="AQ621" s="1453"/>
      <c r="AR621" s="1453"/>
      <c r="AS621" s="1453"/>
      <c r="AT621" s="1453"/>
      <c r="AU621" s="1453"/>
      <c r="AV621" s="1453"/>
      <c r="AW621" s="1453"/>
      <c r="AX621" s="1453"/>
    </row>
    <row r="622" spans="3:50" s="1543" customFormat="1" ht="21.9" customHeight="1" x14ac:dyDescent="0.3">
      <c r="C622" s="1453"/>
      <c r="D622" s="1453"/>
      <c r="E622" s="1453"/>
      <c r="F622" s="1453"/>
      <c r="G622" s="1452"/>
      <c r="H622" s="1453"/>
      <c r="I622" s="1453"/>
      <c r="J622" s="1453"/>
      <c r="K622" s="1453"/>
      <c r="L622" s="1453"/>
      <c r="M622" s="1453"/>
      <c r="N622" s="1453"/>
      <c r="O622" s="1453"/>
      <c r="P622" s="1453"/>
      <c r="Q622" s="1453"/>
      <c r="R622" s="1453"/>
      <c r="S622" s="1453"/>
      <c r="T622" s="1453"/>
      <c r="U622" s="1453"/>
      <c r="V622" s="1453"/>
      <c r="W622" s="1453"/>
      <c r="X622" s="1453"/>
      <c r="Y622" s="1453"/>
      <c r="Z622" s="1453"/>
      <c r="AA622" s="1453"/>
      <c r="AB622" s="1453"/>
      <c r="AC622" s="1453"/>
      <c r="AD622" s="1453"/>
      <c r="AE622" s="1453"/>
      <c r="AF622" s="1453"/>
      <c r="AG622" s="1453"/>
      <c r="AH622" s="1453"/>
      <c r="AI622" s="1453"/>
      <c r="AJ622" s="1453"/>
      <c r="AK622" s="1453"/>
      <c r="AL622" s="1453"/>
      <c r="AM622" s="1453"/>
      <c r="AN622" s="1453"/>
      <c r="AO622" s="1453"/>
      <c r="AP622" s="1453"/>
      <c r="AQ622" s="1453"/>
      <c r="AR622" s="1453"/>
      <c r="AS622" s="1453"/>
      <c r="AT622" s="1453"/>
      <c r="AU622" s="1453"/>
      <c r="AV622" s="1453"/>
      <c r="AW622" s="1453"/>
      <c r="AX622" s="1453"/>
    </row>
    <row r="623" spans="3:50" s="1543" customFormat="1" ht="21.9" customHeight="1" x14ac:dyDescent="0.3">
      <c r="C623" s="1453"/>
      <c r="D623" s="1453"/>
      <c r="E623" s="1453"/>
      <c r="F623" s="1453"/>
      <c r="G623" s="1452"/>
      <c r="H623" s="1453"/>
      <c r="I623" s="1453"/>
      <c r="J623" s="1453"/>
      <c r="K623" s="1453"/>
      <c r="L623" s="1453"/>
      <c r="M623" s="1453"/>
      <c r="N623" s="1453"/>
      <c r="O623" s="1453"/>
      <c r="P623" s="1453"/>
      <c r="Q623" s="1453"/>
      <c r="R623" s="1453"/>
      <c r="S623" s="1453"/>
      <c r="T623" s="1453"/>
      <c r="U623" s="1453"/>
      <c r="V623" s="1453"/>
      <c r="W623" s="1453"/>
      <c r="X623" s="1453"/>
      <c r="Y623" s="1453"/>
      <c r="Z623" s="1453"/>
      <c r="AA623" s="1453"/>
      <c r="AB623" s="1453"/>
      <c r="AC623" s="1453"/>
      <c r="AD623" s="1453"/>
      <c r="AE623" s="1453"/>
      <c r="AF623" s="1453"/>
      <c r="AG623" s="1453"/>
      <c r="AH623" s="1453"/>
      <c r="AI623" s="1453"/>
      <c r="AJ623" s="1453"/>
      <c r="AK623" s="1453"/>
      <c r="AL623" s="1453"/>
      <c r="AM623" s="1453"/>
      <c r="AN623" s="1453"/>
      <c r="AO623" s="1453"/>
      <c r="AP623" s="1453"/>
      <c r="AQ623" s="1453"/>
      <c r="AR623" s="1453"/>
      <c r="AS623" s="1453"/>
      <c r="AT623" s="1453"/>
      <c r="AU623" s="1453"/>
      <c r="AV623" s="1453"/>
      <c r="AW623" s="1453"/>
      <c r="AX623" s="1453"/>
    </row>
    <row r="624" spans="3:50" s="1543" customFormat="1" ht="21.9" customHeight="1" x14ac:dyDescent="0.3">
      <c r="C624" s="1453"/>
      <c r="D624" s="1453"/>
      <c r="E624" s="1453"/>
      <c r="F624" s="1453"/>
      <c r="G624" s="1452"/>
      <c r="H624" s="1453"/>
      <c r="I624" s="1453"/>
      <c r="J624" s="1453"/>
      <c r="K624" s="1453"/>
      <c r="L624" s="1453"/>
      <c r="M624" s="1453"/>
      <c r="N624" s="1453"/>
      <c r="O624" s="1453"/>
      <c r="P624" s="1453"/>
      <c r="Q624" s="1453"/>
      <c r="R624" s="1453"/>
      <c r="S624" s="1453"/>
      <c r="T624" s="1453"/>
      <c r="U624" s="1453"/>
      <c r="V624" s="1453"/>
      <c r="W624" s="1453"/>
      <c r="X624" s="1453"/>
      <c r="Y624" s="1453"/>
      <c r="Z624" s="1453"/>
      <c r="AA624" s="1453"/>
      <c r="AB624" s="1453"/>
      <c r="AC624" s="1453"/>
      <c r="AD624" s="1453"/>
      <c r="AE624" s="1453"/>
      <c r="AF624" s="1453"/>
      <c r="AG624" s="1453"/>
      <c r="AH624" s="1453"/>
      <c r="AI624" s="1453"/>
      <c r="AJ624" s="1453"/>
      <c r="AK624" s="1453"/>
      <c r="AL624" s="1453"/>
      <c r="AM624" s="1453"/>
      <c r="AN624" s="1453"/>
      <c r="AO624" s="1453"/>
      <c r="AP624" s="1453"/>
      <c r="AQ624" s="1453"/>
      <c r="AR624" s="1453"/>
      <c r="AS624" s="1453"/>
      <c r="AT624" s="1453"/>
      <c r="AU624" s="1453"/>
      <c r="AV624" s="1453"/>
      <c r="AW624" s="1453"/>
      <c r="AX624" s="1453"/>
    </row>
    <row r="625" spans="3:50" s="1543" customFormat="1" ht="21.9" customHeight="1" x14ac:dyDescent="0.3">
      <c r="C625" s="1453"/>
      <c r="D625" s="1453"/>
      <c r="E625" s="1453"/>
      <c r="F625" s="1453"/>
      <c r="G625" s="1452"/>
      <c r="H625" s="1453"/>
      <c r="I625" s="1453"/>
      <c r="J625" s="1453"/>
      <c r="K625" s="1453"/>
      <c r="L625" s="1453"/>
      <c r="M625" s="1453"/>
      <c r="N625" s="1453"/>
      <c r="O625" s="1453"/>
      <c r="P625" s="1453"/>
      <c r="Q625" s="1453"/>
      <c r="R625" s="1453"/>
      <c r="S625" s="1453"/>
      <c r="T625" s="1453"/>
      <c r="U625" s="1453"/>
      <c r="V625" s="1453"/>
      <c r="W625" s="1453"/>
      <c r="X625" s="1453"/>
      <c r="Y625" s="1453"/>
      <c r="Z625" s="1453"/>
      <c r="AA625" s="1453"/>
      <c r="AB625" s="1453"/>
      <c r="AC625" s="1453"/>
      <c r="AD625" s="1453"/>
      <c r="AE625" s="1453"/>
      <c r="AF625" s="1453"/>
      <c r="AG625" s="1453"/>
      <c r="AH625" s="1453"/>
      <c r="AI625" s="1453"/>
      <c r="AJ625" s="1453"/>
      <c r="AK625" s="1453"/>
      <c r="AL625" s="1453"/>
      <c r="AM625" s="1453"/>
      <c r="AN625" s="1453"/>
      <c r="AO625" s="1453"/>
      <c r="AP625" s="1453"/>
      <c r="AQ625" s="1453"/>
      <c r="AR625" s="1453"/>
      <c r="AS625" s="1453"/>
      <c r="AT625" s="1453"/>
      <c r="AU625" s="1453"/>
      <c r="AV625" s="1453"/>
      <c r="AW625" s="1453"/>
      <c r="AX625" s="1453"/>
    </row>
    <row r="626" spans="3:50" s="1543" customFormat="1" ht="21.9" customHeight="1" x14ac:dyDescent="0.3">
      <c r="C626" s="1453"/>
      <c r="D626" s="1453"/>
      <c r="E626" s="1453"/>
      <c r="F626" s="1453"/>
      <c r="G626" s="1452"/>
      <c r="H626" s="1453"/>
      <c r="I626" s="1453"/>
      <c r="J626" s="1453"/>
      <c r="K626" s="1453"/>
      <c r="L626" s="1453"/>
      <c r="M626" s="1453"/>
      <c r="N626" s="1453"/>
      <c r="O626" s="1453"/>
      <c r="P626" s="1453"/>
      <c r="Q626" s="1453"/>
      <c r="R626" s="1453"/>
      <c r="S626" s="1453"/>
      <c r="T626" s="1453"/>
      <c r="U626" s="1453"/>
      <c r="V626" s="1453"/>
      <c r="W626" s="1453"/>
      <c r="X626" s="1453"/>
      <c r="Y626" s="1453"/>
      <c r="Z626" s="1453"/>
      <c r="AA626" s="1453"/>
      <c r="AB626" s="1453"/>
      <c r="AC626" s="1453"/>
      <c r="AD626" s="1453"/>
      <c r="AE626" s="1453"/>
      <c r="AF626" s="1453"/>
      <c r="AG626" s="1453"/>
      <c r="AH626" s="1453"/>
      <c r="AI626" s="1453"/>
      <c r="AJ626" s="1453"/>
      <c r="AK626" s="1453"/>
      <c r="AL626" s="1453"/>
      <c r="AM626" s="1453"/>
      <c r="AN626" s="1453"/>
      <c r="AO626" s="1453"/>
      <c r="AP626" s="1453"/>
      <c r="AQ626" s="1453"/>
      <c r="AR626" s="1453"/>
      <c r="AS626" s="1453"/>
      <c r="AT626" s="1453"/>
      <c r="AU626" s="1453"/>
      <c r="AV626" s="1453"/>
      <c r="AW626" s="1453"/>
      <c r="AX626" s="1453"/>
    </row>
    <row r="627" spans="3:50" s="1543" customFormat="1" ht="21.9" customHeight="1" x14ac:dyDescent="0.3">
      <c r="C627" s="1453"/>
      <c r="D627" s="1453"/>
      <c r="E627" s="1453"/>
      <c r="F627" s="1453"/>
      <c r="G627" s="1452"/>
      <c r="H627" s="1453"/>
      <c r="I627" s="1453"/>
      <c r="J627" s="1453"/>
      <c r="K627" s="1453"/>
      <c r="L627" s="1453"/>
      <c r="M627" s="1453"/>
      <c r="N627" s="1453"/>
      <c r="O627" s="1453"/>
      <c r="P627" s="1453"/>
      <c r="Q627" s="1453"/>
      <c r="R627" s="1453"/>
      <c r="S627" s="1453"/>
      <c r="T627" s="1453"/>
      <c r="U627" s="1453"/>
      <c r="V627" s="1453"/>
      <c r="W627" s="1453"/>
      <c r="X627" s="1453"/>
      <c r="Y627" s="1453"/>
      <c r="Z627" s="1453"/>
      <c r="AA627" s="1453"/>
      <c r="AB627" s="1453"/>
      <c r="AC627" s="1453"/>
      <c r="AD627" s="1453"/>
      <c r="AE627" s="1453"/>
      <c r="AF627" s="1453"/>
      <c r="AG627" s="1453"/>
      <c r="AH627" s="1453"/>
      <c r="AI627" s="1453"/>
      <c r="AJ627" s="1453"/>
      <c r="AK627" s="1453"/>
      <c r="AL627" s="1453"/>
      <c r="AM627" s="1453"/>
      <c r="AN627" s="1453"/>
      <c r="AO627" s="1453"/>
      <c r="AP627" s="1453"/>
      <c r="AQ627" s="1453"/>
      <c r="AR627" s="1453"/>
      <c r="AS627" s="1453"/>
      <c r="AT627" s="1453"/>
      <c r="AU627" s="1453"/>
      <c r="AV627" s="1453"/>
      <c r="AW627" s="1453"/>
      <c r="AX627" s="1453"/>
    </row>
    <row r="628" spans="3:50" s="1543" customFormat="1" ht="21.9" customHeight="1" x14ac:dyDescent="0.3">
      <c r="C628" s="1453"/>
      <c r="D628" s="1453"/>
      <c r="E628" s="1453"/>
      <c r="F628" s="1453"/>
      <c r="G628" s="1452"/>
      <c r="H628" s="1453"/>
      <c r="I628" s="1453"/>
      <c r="J628" s="1453"/>
      <c r="K628" s="1453"/>
      <c r="L628" s="1453"/>
      <c r="M628" s="1453"/>
      <c r="N628" s="1453"/>
      <c r="O628" s="1453"/>
      <c r="P628" s="1453"/>
      <c r="Q628" s="1453"/>
      <c r="R628" s="1453"/>
      <c r="S628" s="1453"/>
      <c r="T628" s="1453"/>
      <c r="U628" s="1453"/>
      <c r="V628" s="1453"/>
      <c r="W628" s="1453"/>
      <c r="X628" s="1453"/>
      <c r="Y628" s="1453"/>
      <c r="Z628" s="1453"/>
      <c r="AA628" s="1453"/>
      <c r="AB628" s="1453"/>
      <c r="AC628" s="1453"/>
      <c r="AD628" s="1453"/>
      <c r="AE628" s="1453"/>
      <c r="AF628" s="1453"/>
      <c r="AG628" s="1453"/>
      <c r="AH628" s="1453"/>
      <c r="AI628" s="1453"/>
      <c r="AJ628" s="1453"/>
      <c r="AK628" s="1453"/>
      <c r="AL628" s="1453"/>
      <c r="AM628" s="1453"/>
      <c r="AN628" s="1453"/>
      <c r="AO628" s="1453"/>
      <c r="AP628" s="1453"/>
      <c r="AQ628" s="1453"/>
      <c r="AR628" s="1453"/>
      <c r="AS628" s="1453"/>
      <c r="AT628" s="1453"/>
      <c r="AU628" s="1453"/>
      <c r="AV628" s="1453"/>
      <c r="AW628" s="1453"/>
      <c r="AX628" s="1453"/>
    </row>
    <row r="629" spans="3:50" s="1543" customFormat="1" ht="21.9" customHeight="1" x14ac:dyDescent="0.3">
      <c r="C629" s="1453"/>
      <c r="D629" s="1453"/>
      <c r="E629" s="1453"/>
      <c r="F629" s="1453"/>
      <c r="G629" s="1452"/>
      <c r="H629" s="1453"/>
      <c r="I629" s="1453"/>
      <c r="J629" s="1453"/>
      <c r="K629" s="1453"/>
      <c r="L629" s="1453"/>
      <c r="M629" s="1453"/>
      <c r="N629" s="1453"/>
      <c r="O629" s="1453"/>
      <c r="P629" s="1453"/>
      <c r="Q629" s="1453"/>
      <c r="R629" s="1453"/>
      <c r="S629" s="1453"/>
      <c r="T629" s="1453"/>
      <c r="U629" s="1453"/>
      <c r="V629" s="1453"/>
      <c r="W629" s="1453"/>
      <c r="X629" s="1453"/>
      <c r="Y629" s="1453"/>
      <c r="Z629" s="1453"/>
      <c r="AA629" s="1453"/>
      <c r="AB629" s="1453"/>
      <c r="AC629" s="1453"/>
      <c r="AD629" s="1453"/>
      <c r="AE629" s="1453"/>
      <c r="AF629" s="1453"/>
      <c r="AG629" s="1453"/>
      <c r="AH629" s="1453"/>
      <c r="AI629" s="1453"/>
      <c r="AJ629" s="1453"/>
      <c r="AK629" s="1453"/>
      <c r="AL629" s="1453"/>
      <c r="AM629" s="1453"/>
      <c r="AN629" s="1453"/>
      <c r="AO629" s="1453"/>
      <c r="AP629" s="1453"/>
      <c r="AQ629" s="1453"/>
      <c r="AR629" s="1453"/>
      <c r="AS629" s="1453"/>
      <c r="AT629" s="1453"/>
      <c r="AU629" s="1453"/>
      <c r="AV629" s="1453"/>
      <c r="AW629" s="1453"/>
      <c r="AX629" s="1453"/>
    </row>
    <row r="630" spans="3:50" s="1543" customFormat="1" ht="21.9" customHeight="1" x14ac:dyDescent="0.3">
      <c r="C630" s="1453"/>
      <c r="D630" s="1453"/>
      <c r="E630" s="1453"/>
      <c r="F630" s="1453"/>
      <c r="G630" s="1452"/>
      <c r="H630" s="1453"/>
      <c r="I630" s="1453"/>
      <c r="J630" s="1453"/>
      <c r="K630" s="1453"/>
      <c r="L630" s="1453"/>
      <c r="M630" s="1453"/>
      <c r="N630" s="1453"/>
      <c r="O630" s="1453"/>
      <c r="P630" s="1453"/>
      <c r="Q630" s="1453"/>
      <c r="R630" s="1453"/>
      <c r="S630" s="1453"/>
      <c r="T630" s="1453"/>
      <c r="U630" s="1453"/>
      <c r="V630" s="1453"/>
      <c r="W630" s="1453"/>
      <c r="X630" s="1453"/>
      <c r="Y630" s="1453"/>
      <c r="Z630" s="1453"/>
      <c r="AA630" s="1453"/>
      <c r="AB630" s="1453"/>
      <c r="AC630" s="1453"/>
      <c r="AD630" s="1453"/>
      <c r="AE630" s="1453"/>
      <c r="AF630" s="1453"/>
      <c r="AG630" s="1453"/>
      <c r="AH630" s="1453"/>
      <c r="AI630" s="1453"/>
      <c r="AJ630" s="1453"/>
      <c r="AK630" s="1453"/>
      <c r="AL630" s="1453"/>
      <c r="AM630" s="1453"/>
      <c r="AN630" s="1453"/>
      <c r="AO630" s="1453"/>
      <c r="AP630" s="1453"/>
      <c r="AQ630" s="1453"/>
      <c r="AR630" s="1453"/>
      <c r="AS630" s="1453"/>
      <c r="AT630" s="1453"/>
      <c r="AU630" s="1453"/>
      <c r="AV630" s="1453"/>
      <c r="AW630" s="1453"/>
      <c r="AX630" s="1453"/>
    </row>
    <row r="631" spans="3:50" s="1543" customFormat="1" ht="21.9" customHeight="1" x14ac:dyDescent="0.3">
      <c r="C631" s="1453"/>
      <c r="D631" s="1453"/>
      <c r="E631" s="1453"/>
      <c r="F631" s="1453"/>
      <c r="G631" s="1452"/>
      <c r="H631" s="1453"/>
      <c r="I631" s="1453"/>
      <c r="J631" s="1453"/>
      <c r="K631" s="1453"/>
      <c r="L631" s="1453"/>
      <c r="M631" s="1453"/>
      <c r="N631" s="1453"/>
      <c r="O631" s="1453"/>
      <c r="P631" s="1453"/>
      <c r="Q631" s="1453"/>
      <c r="R631" s="1453"/>
      <c r="S631" s="1453"/>
      <c r="T631" s="1453"/>
      <c r="U631" s="1453"/>
      <c r="V631" s="1453"/>
      <c r="W631" s="1453"/>
      <c r="X631" s="1453"/>
      <c r="Y631" s="1453"/>
      <c r="Z631" s="1453"/>
      <c r="AA631" s="1453"/>
      <c r="AB631" s="1453"/>
      <c r="AC631" s="1453"/>
      <c r="AD631" s="1453"/>
      <c r="AE631" s="1453"/>
      <c r="AF631" s="1453"/>
      <c r="AG631" s="1453"/>
      <c r="AH631" s="1453"/>
      <c r="AI631" s="1453"/>
      <c r="AJ631" s="1453"/>
      <c r="AK631" s="1453"/>
      <c r="AL631" s="1453"/>
      <c r="AM631" s="1453"/>
      <c r="AN631" s="1453"/>
      <c r="AO631" s="1453"/>
      <c r="AP631" s="1453"/>
      <c r="AQ631" s="1453"/>
      <c r="AR631" s="1453"/>
      <c r="AS631" s="1453"/>
      <c r="AT631" s="1453"/>
      <c r="AU631" s="1453"/>
      <c r="AV631" s="1453"/>
      <c r="AW631" s="1453"/>
      <c r="AX631" s="1453"/>
    </row>
    <row r="632" spans="3:50" s="1543" customFormat="1" ht="21.9" customHeight="1" x14ac:dyDescent="0.3">
      <c r="C632" s="1453"/>
      <c r="D632" s="1453"/>
      <c r="E632" s="1453"/>
      <c r="F632" s="1453"/>
      <c r="G632" s="1452"/>
      <c r="H632" s="1453"/>
      <c r="I632" s="1453"/>
      <c r="J632" s="1453"/>
      <c r="K632" s="1453"/>
      <c r="L632" s="1453"/>
      <c r="M632" s="1453"/>
      <c r="N632" s="1453"/>
      <c r="O632" s="1453"/>
      <c r="P632" s="1453"/>
      <c r="Q632" s="1453"/>
      <c r="R632" s="1453"/>
      <c r="S632" s="1453"/>
      <c r="T632" s="1453"/>
      <c r="U632" s="1453"/>
      <c r="V632" s="1453"/>
      <c r="W632" s="1453"/>
      <c r="X632" s="1453"/>
      <c r="Y632" s="1453"/>
      <c r="Z632" s="1453"/>
      <c r="AA632" s="1453"/>
      <c r="AB632" s="1453"/>
      <c r="AC632" s="1453"/>
      <c r="AD632" s="1453"/>
      <c r="AE632" s="1453"/>
      <c r="AF632" s="1453"/>
      <c r="AG632" s="1453"/>
      <c r="AH632" s="1453"/>
      <c r="AI632" s="1453"/>
      <c r="AJ632" s="1453"/>
      <c r="AK632" s="1453"/>
      <c r="AL632" s="1453"/>
      <c r="AM632" s="1453"/>
      <c r="AN632" s="1453"/>
      <c r="AO632" s="1453"/>
      <c r="AP632" s="1453"/>
      <c r="AQ632" s="1453"/>
      <c r="AR632" s="1453"/>
      <c r="AS632" s="1453"/>
      <c r="AT632" s="1453"/>
      <c r="AU632" s="1453"/>
      <c r="AV632" s="1453"/>
      <c r="AW632" s="1453"/>
      <c r="AX632" s="1453"/>
    </row>
    <row r="633" spans="3:50" s="1543" customFormat="1" ht="21.9" customHeight="1" x14ac:dyDescent="0.3">
      <c r="C633" s="1453"/>
      <c r="D633" s="1453"/>
      <c r="E633" s="1453"/>
      <c r="F633" s="1453"/>
      <c r="G633" s="1452"/>
      <c r="H633" s="1453"/>
      <c r="I633" s="1453"/>
      <c r="J633" s="1453"/>
      <c r="K633" s="1453"/>
      <c r="L633" s="1453"/>
      <c r="M633" s="1453"/>
      <c r="N633" s="1453"/>
      <c r="O633" s="1453"/>
      <c r="P633" s="1453"/>
      <c r="Q633" s="1453"/>
      <c r="R633" s="1453"/>
      <c r="S633" s="1453"/>
      <c r="T633" s="1453"/>
      <c r="U633" s="1453"/>
      <c r="V633" s="1453"/>
      <c r="W633" s="1453"/>
      <c r="X633" s="1453"/>
      <c r="Y633" s="1453"/>
      <c r="Z633" s="1453"/>
      <c r="AA633" s="1453"/>
      <c r="AB633" s="1453"/>
      <c r="AC633" s="1453"/>
      <c r="AD633" s="1453"/>
      <c r="AE633" s="1453"/>
      <c r="AF633" s="1453"/>
      <c r="AG633" s="1453"/>
      <c r="AH633" s="1453"/>
      <c r="AI633" s="1453"/>
      <c r="AJ633" s="1453"/>
      <c r="AK633" s="1453"/>
      <c r="AL633" s="1453"/>
      <c r="AM633" s="1453"/>
      <c r="AN633" s="1453"/>
      <c r="AO633" s="1453"/>
      <c r="AP633" s="1453"/>
      <c r="AQ633" s="1453"/>
      <c r="AR633" s="1453"/>
      <c r="AS633" s="1453"/>
      <c r="AT633" s="1453"/>
      <c r="AU633" s="1453"/>
      <c r="AV633" s="1453"/>
      <c r="AW633" s="1453"/>
      <c r="AX633" s="1453"/>
    </row>
    <row r="634" spans="3:50" s="1543" customFormat="1" ht="21.9" customHeight="1" x14ac:dyDescent="0.3">
      <c r="C634" s="1453"/>
      <c r="D634" s="1453"/>
      <c r="E634" s="1453"/>
      <c r="F634" s="1453"/>
      <c r="G634" s="1452"/>
      <c r="H634" s="1453"/>
      <c r="I634" s="1453"/>
      <c r="J634" s="1453"/>
      <c r="K634" s="1453"/>
      <c r="L634" s="1453"/>
      <c r="M634" s="1453"/>
      <c r="N634" s="1453"/>
      <c r="O634" s="1453"/>
      <c r="P634" s="1453"/>
      <c r="Q634" s="1453"/>
      <c r="R634" s="1453"/>
      <c r="S634" s="1453"/>
      <c r="T634" s="1453"/>
      <c r="U634" s="1453"/>
      <c r="V634" s="1453"/>
      <c r="W634" s="1453"/>
      <c r="X634" s="1453"/>
      <c r="Y634" s="1453"/>
      <c r="Z634" s="1453"/>
      <c r="AA634" s="1453"/>
      <c r="AB634" s="1453"/>
      <c r="AC634" s="1453"/>
      <c r="AD634" s="1453"/>
      <c r="AE634" s="1453"/>
      <c r="AF634" s="1453"/>
      <c r="AG634" s="1453"/>
      <c r="AH634" s="1453"/>
      <c r="AI634" s="1453"/>
      <c r="AJ634" s="1453"/>
      <c r="AK634" s="1453"/>
      <c r="AL634" s="1453"/>
      <c r="AM634" s="1453"/>
      <c r="AN634" s="1453"/>
      <c r="AO634" s="1453"/>
      <c r="AP634" s="1453"/>
      <c r="AQ634" s="1453"/>
      <c r="AR634" s="1453"/>
      <c r="AS634" s="1453"/>
      <c r="AT634" s="1453"/>
      <c r="AU634" s="1453"/>
      <c r="AV634" s="1453"/>
      <c r="AW634" s="1453"/>
      <c r="AX634" s="1453"/>
    </row>
    <row r="635" spans="3:50" s="1543" customFormat="1" ht="21.9" customHeight="1" x14ac:dyDescent="0.3">
      <c r="C635" s="1453"/>
      <c r="D635" s="1453"/>
      <c r="E635" s="1453"/>
      <c r="F635" s="1453"/>
      <c r="G635" s="1452"/>
      <c r="H635" s="1453"/>
      <c r="I635" s="1453"/>
      <c r="J635" s="1453"/>
      <c r="K635" s="1453"/>
      <c r="L635" s="1453"/>
      <c r="M635" s="1453"/>
      <c r="N635" s="1453"/>
      <c r="O635" s="1453"/>
      <c r="P635" s="1453"/>
      <c r="Q635" s="1453"/>
      <c r="R635" s="1453"/>
      <c r="S635" s="1453"/>
      <c r="T635" s="1453"/>
      <c r="U635" s="1453"/>
      <c r="V635" s="1453"/>
      <c r="W635" s="1453"/>
      <c r="X635" s="1453"/>
      <c r="Y635" s="1453"/>
      <c r="Z635" s="1453"/>
      <c r="AA635" s="1453"/>
      <c r="AB635" s="1453"/>
      <c r="AC635" s="1453"/>
      <c r="AD635" s="1453"/>
      <c r="AE635" s="1453"/>
      <c r="AF635" s="1453"/>
      <c r="AG635" s="1453"/>
      <c r="AH635" s="1453"/>
      <c r="AI635" s="1453"/>
      <c r="AJ635" s="1453"/>
      <c r="AK635" s="1453"/>
      <c r="AL635" s="1453"/>
      <c r="AM635" s="1453"/>
      <c r="AN635" s="1453"/>
      <c r="AO635" s="1453"/>
      <c r="AP635" s="1453"/>
      <c r="AQ635" s="1453"/>
      <c r="AR635" s="1453"/>
      <c r="AS635" s="1453"/>
      <c r="AT635" s="1453"/>
      <c r="AU635" s="1453"/>
      <c r="AV635" s="1453"/>
      <c r="AW635" s="1453"/>
      <c r="AX635" s="1453"/>
    </row>
    <row r="636" spans="3:50" s="1543" customFormat="1" ht="21.9" customHeight="1" x14ac:dyDescent="0.3">
      <c r="C636" s="1453"/>
      <c r="D636" s="1453"/>
      <c r="E636" s="1453"/>
      <c r="F636" s="1453"/>
      <c r="G636" s="1452"/>
      <c r="H636" s="1453"/>
      <c r="I636" s="1453"/>
      <c r="J636" s="1453"/>
      <c r="K636" s="1453"/>
      <c r="L636" s="1453"/>
      <c r="M636" s="1453"/>
      <c r="N636" s="1453"/>
      <c r="O636" s="1453"/>
      <c r="P636" s="1453"/>
      <c r="Q636" s="1453"/>
      <c r="R636" s="1453"/>
      <c r="S636" s="1453"/>
      <c r="T636" s="1453"/>
      <c r="U636" s="1453"/>
      <c r="V636" s="1453"/>
      <c r="W636" s="1453"/>
      <c r="X636" s="1453"/>
      <c r="Y636" s="1453"/>
      <c r="Z636" s="1453"/>
      <c r="AA636" s="1453"/>
      <c r="AB636" s="1453"/>
      <c r="AC636" s="1453"/>
      <c r="AD636" s="1453"/>
      <c r="AE636" s="1453"/>
      <c r="AF636" s="1453"/>
      <c r="AG636" s="1453"/>
      <c r="AH636" s="1453"/>
      <c r="AI636" s="1453"/>
      <c r="AJ636" s="1453"/>
      <c r="AK636" s="1453"/>
      <c r="AL636" s="1453"/>
      <c r="AM636" s="1453"/>
      <c r="AN636" s="1453"/>
      <c r="AO636" s="1453"/>
      <c r="AP636" s="1453"/>
      <c r="AQ636" s="1453"/>
      <c r="AR636" s="1453"/>
      <c r="AS636" s="1453"/>
      <c r="AT636" s="1453"/>
      <c r="AU636" s="1453"/>
      <c r="AV636" s="1453"/>
      <c r="AW636" s="1453"/>
      <c r="AX636" s="1453"/>
    </row>
    <row r="637" spans="3:50" s="1543" customFormat="1" ht="21.9" customHeight="1" x14ac:dyDescent="0.3">
      <c r="C637" s="1453"/>
      <c r="D637" s="1453"/>
      <c r="E637" s="1453"/>
      <c r="F637" s="1453"/>
      <c r="G637" s="1452"/>
      <c r="H637" s="1453"/>
      <c r="I637" s="1453"/>
      <c r="J637" s="1453"/>
      <c r="K637" s="1453"/>
      <c r="L637" s="1453"/>
      <c r="M637" s="1453"/>
      <c r="N637" s="1453"/>
      <c r="O637" s="1453"/>
      <c r="P637" s="1453"/>
      <c r="Q637" s="1453"/>
      <c r="R637" s="1453"/>
      <c r="S637" s="1453"/>
      <c r="T637" s="1453"/>
      <c r="U637" s="1453"/>
      <c r="V637" s="1453"/>
      <c r="W637" s="1453"/>
      <c r="X637" s="1453"/>
      <c r="Y637" s="1453"/>
      <c r="Z637" s="1453"/>
      <c r="AA637" s="1453"/>
      <c r="AB637" s="1453"/>
      <c r="AC637" s="1453"/>
      <c r="AD637" s="1453"/>
      <c r="AE637" s="1453"/>
      <c r="AF637" s="1453"/>
      <c r="AG637" s="1453"/>
      <c r="AH637" s="1453"/>
      <c r="AI637" s="1453"/>
      <c r="AJ637" s="1453"/>
      <c r="AK637" s="1453"/>
      <c r="AL637" s="1453"/>
      <c r="AM637" s="1453"/>
      <c r="AN637" s="1453"/>
      <c r="AO637" s="1453"/>
      <c r="AP637" s="1453"/>
      <c r="AQ637" s="1453"/>
      <c r="AR637" s="1453"/>
      <c r="AS637" s="1453"/>
      <c r="AT637" s="1453"/>
      <c r="AU637" s="1453"/>
      <c r="AV637" s="1453"/>
      <c r="AW637" s="1453"/>
      <c r="AX637" s="1453"/>
    </row>
    <row r="638" spans="3:50" s="1543" customFormat="1" ht="21.9" customHeight="1" x14ac:dyDescent="0.3">
      <c r="C638" s="1453"/>
      <c r="D638" s="1453"/>
      <c r="E638" s="1453"/>
      <c r="F638" s="1453"/>
      <c r="G638" s="1452"/>
      <c r="H638" s="1453"/>
      <c r="I638" s="1453"/>
      <c r="J638" s="1453"/>
      <c r="K638" s="1453"/>
      <c r="L638" s="1453"/>
      <c r="M638" s="1453"/>
      <c r="N638" s="1453"/>
      <c r="O638" s="1453"/>
      <c r="P638" s="1453"/>
      <c r="Q638" s="1453"/>
      <c r="R638" s="1453"/>
      <c r="S638" s="1453"/>
      <c r="T638" s="1453"/>
      <c r="U638" s="1453"/>
      <c r="V638" s="1453"/>
      <c r="W638" s="1453"/>
      <c r="X638" s="1453"/>
      <c r="Y638" s="1453"/>
      <c r="Z638" s="1453"/>
      <c r="AA638" s="1453"/>
      <c r="AB638" s="1453"/>
      <c r="AC638" s="1453"/>
      <c r="AD638" s="1453"/>
      <c r="AE638" s="1453"/>
      <c r="AF638" s="1453"/>
      <c r="AG638" s="1453"/>
      <c r="AH638" s="1453"/>
      <c r="AI638" s="1453"/>
      <c r="AJ638" s="1453"/>
      <c r="AK638" s="1453"/>
      <c r="AL638" s="1453"/>
      <c r="AM638" s="1453"/>
      <c r="AN638" s="1453"/>
      <c r="AO638" s="1453"/>
      <c r="AP638" s="1453"/>
      <c r="AQ638" s="1453"/>
      <c r="AR638" s="1453"/>
      <c r="AS638" s="1453"/>
      <c r="AT638" s="1453"/>
      <c r="AU638" s="1453"/>
      <c r="AV638" s="1453"/>
      <c r="AW638" s="1453"/>
      <c r="AX638" s="1453"/>
    </row>
    <row r="639" spans="3:50" s="1543" customFormat="1" ht="21.9" customHeight="1" x14ac:dyDescent="0.3">
      <c r="C639" s="1453"/>
      <c r="D639" s="1453"/>
      <c r="E639" s="1453"/>
      <c r="F639" s="1453"/>
      <c r="G639" s="1452"/>
      <c r="H639" s="1453"/>
      <c r="I639" s="1453"/>
      <c r="J639" s="1453"/>
      <c r="K639" s="1453"/>
      <c r="L639" s="1453"/>
      <c r="M639" s="1453"/>
      <c r="N639" s="1453"/>
      <c r="O639" s="1453"/>
      <c r="P639" s="1453"/>
      <c r="Q639" s="1453"/>
      <c r="R639" s="1453"/>
      <c r="S639" s="1453"/>
      <c r="T639" s="1453"/>
      <c r="U639" s="1453"/>
      <c r="V639" s="1453"/>
      <c r="W639" s="1453"/>
      <c r="X639" s="1453"/>
      <c r="Y639" s="1453"/>
      <c r="Z639" s="1453"/>
      <c r="AA639" s="1453"/>
      <c r="AB639" s="1453"/>
      <c r="AC639" s="1453"/>
      <c r="AD639" s="1453"/>
      <c r="AE639" s="1453"/>
      <c r="AF639" s="1453"/>
      <c r="AG639" s="1453"/>
      <c r="AH639" s="1453"/>
      <c r="AI639" s="1453"/>
      <c r="AJ639" s="1453"/>
      <c r="AK639" s="1453"/>
      <c r="AL639" s="1453"/>
      <c r="AM639" s="1453"/>
      <c r="AN639" s="1453"/>
      <c r="AO639" s="1453"/>
      <c r="AP639" s="1453"/>
      <c r="AQ639" s="1453"/>
      <c r="AR639" s="1453"/>
      <c r="AS639" s="1453"/>
      <c r="AT639" s="1453"/>
      <c r="AU639" s="1453"/>
      <c r="AV639" s="1453"/>
      <c r="AW639" s="1453"/>
      <c r="AX639" s="1453"/>
    </row>
    <row r="640" spans="3:50" s="1543" customFormat="1" ht="21.9" customHeight="1" x14ac:dyDescent="0.3">
      <c r="C640" s="1453"/>
      <c r="D640" s="1453"/>
      <c r="E640" s="1453"/>
      <c r="F640" s="1453"/>
      <c r="G640" s="1452"/>
      <c r="H640" s="1453"/>
      <c r="I640" s="1453"/>
      <c r="J640" s="1453"/>
      <c r="K640" s="1453"/>
      <c r="L640" s="1453"/>
      <c r="M640" s="1453"/>
      <c r="N640" s="1453"/>
      <c r="O640" s="1453"/>
      <c r="P640" s="1453"/>
      <c r="Q640" s="1453"/>
      <c r="R640" s="1453"/>
      <c r="S640" s="1453"/>
      <c r="T640" s="1453"/>
      <c r="U640" s="1453"/>
      <c r="V640" s="1453"/>
      <c r="W640" s="1453"/>
      <c r="X640" s="1453"/>
      <c r="Y640" s="1453"/>
      <c r="Z640" s="1453"/>
      <c r="AA640" s="1453"/>
      <c r="AB640" s="1453"/>
      <c r="AC640" s="1453"/>
      <c r="AD640" s="1453"/>
      <c r="AE640" s="1453"/>
      <c r="AF640" s="1453"/>
      <c r="AG640" s="1453"/>
      <c r="AH640" s="1453"/>
      <c r="AI640" s="1453"/>
      <c r="AJ640" s="1453"/>
      <c r="AK640" s="1453"/>
      <c r="AL640" s="1453"/>
      <c r="AM640" s="1453"/>
      <c r="AN640" s="1453"/>
      <c r="AO640" s="1453"/>
      <c r="AP640" s="1453"/>
      <c r="AQ640" s="1453"/>
      <c r="AR640" s="1453"/>
      <c r="AS640" s="1453"/>
      <c r="AT640" s="1453"/>
      <c r="AU640" s="1453"/>
      <c r="AV640" s="1453"/>
      <c r="AW640" s="1453"/>
      <c r="AX640" s="1453"/>
    </row>
    <row r="641" spans="3:50" s="1543" customFormat="1" ht="21.9" customHeight="1" x14ac:dyDescent="0.3">
      <c r="C641" s="1453"/>
      <c r="D641" s="1453"/>
      <c r="E641" s="1453"/>
      <c r="F641" s="1453"/>
      <c r="G641" s="1452"/>
      <c r="H641" s="1453"/>
      <c r="I641" s="1453"/>
      <c r="J641" s="1453"/>
      <c r="K641" s="1453"/>
      <c r="L641" s="1453"/>
      <c r="M641" s="1453"/>
      <c r="N641" s="1453"/>
      <c r="O641" s="1453"/>
      <c r="P641" s="1453"/>
      <c r="Q641" s="1453"/>
      <c r="R641" s="1453"/>
      <c r="S641" s="1453"/>
      <c r="T641" s="1453"/>
      <c r="U641" s="1453"/>
      <c r="V641" s="1453"/>
      <c r="W641" s="1453"/>
      <c r="X641" s="1453"/>
      <c r="Y641" s="1453"/>
      <c r="Z641" s="1453"/>
      <c r="AA641" s="1453"/>
      <c r="AB641" s="1453"/>
      <c r="AC641" s="1453"/>
      <c r="AD641" s="1453"/>
      <c r="AE641" s="1453"/>
      <c r="AF641" s="1453"/>
      <c r="AG641" s="1453"/>
      <c r="AH641" s="1453"/>
      <c r="AI641" s="1453"/>
      <c r="AJ641" s="1453"/>
      <c r="AK641" s="1453"/>
      <c r="AL641" s="1453"/>
      <c r="AM641" s="1453"/>
      <c r="AN641" s="1453"/>
      <c r="AO641" s="1453"/>
      <c r="AP641" s="1453"/>
      <c r="AQ641" s="1453"/>
      <c r="AR641" s="1453"/>
      <c r="AS641" s="1453"/>
      <c r="AT641" s="1453"/>
      <c r="AU641" s="1453"/>
      <c r="AV641" s="1453"/>
      <c r="AW641" s="1453"/>
      <c r="AX641" s="1453"/>
    </row>
    <row r="642" spans="3:50" s="1543" customFormat="1" ht="21.9" customHeight="1" x14ac:dyDescent="0.3">
      <c r="C642" s="1453"/>
      <c r="D642" s="1453"/>
      <c r="E642" s="1453"/>
      <c r="F642" s="1453"/>
      <c r="G642" s="1452"/>
      <c r="H642" s="1453"/>
      <c r="I642" s="1453"/>
      <c r="J642" s="1453"/>
      <c r="K642" s="1453"/>
      <c r="L642" s="1453"/>
      <c r="M642" s="1453"/>
      <c r="N642" s="1453"/>
      <c r="O642" s="1453"/>
      <c r="P642" s="1453"/>
      <c r="Q642" s="1453"/>
      <c r="R642" s="1453"/>
      <c r="S642" s="1453"/>
      <c r="T642" s="1453"/>
      <c r="U642" s="1453"/>
      <c r="V642" s="1453"/>
      <c r="W642" s="1453"/>
      <c r="X642" s="1453"/>
      <c r="Y642" s="1453"/>
      <c r="Z642" s="1453"/>
      <c r="AA642" s="1453"/>
      <c r="AB642" s="1453"/>
      <c r="AC642" s="1453"/>
      <c r="AD642" s="1453"/>
      <c r="AE642" s="1453"/>
      <c r="AF642" s="1453"/>
      <c r="AG642" s="1453"/>
      <c r="AH642" s="1453"/>
      <c r="AI642" s="1453"/>
      <c r="AJ642" s="1453"/>
      <c r="AK642" s="1453"/>
      <c r="AL642" s="1453"/>
      <c r="AM642" s="1453"/>
      <c r="AN642" s="1453"/>
      <c r="AO642" s="1453"/>
      <c r="AP642" s="1453"/>
      <c r="AQ642" s="1453"/>
      <c r="AR642" s="1453"/>
      <c r="AS642" s="1453"/>
      <c r="AT642" s="1453"/>
      <c r="AU642" s="1453"/>
      <c r="AV642" s="1453"/>
      <c r="AW642" s="1453"/>
      <c r="AX642" s="1453"/>
    </row>
    <row r="643" spans="3:50" s="1543" customFormat="1" ht="21.9" customHeight="1" x14ac:dyDescent="0.3">
      <c r="C643" s="1453"/>
      <c r="D643" s="1453"/>
      <c r="E643" s="1453"/>
      <c r="F643" s="1453"/>
      <c r="G643" s="1452"/>
      <c r="H643" s="1453"/>
      <c r="I643" s="1453"/>
      <c r="J643" s="1453"/>
      <c r="K643" s="1453"/>
      <c r="L643" s="1453"/>
      <c r="M643" s="1453"/>
      <c r="N643" s="1453"/>
      <c r="O643" s="1453"/>
      <c r="P643" s="1453"/>
      <c r="Q643" s="1453"/>
      <c r="R643" s="1453"/>
      <c r="S643" s="1453"/>
      <c r="T643" s="1453"/>
      <c r="U643" s="1453"/>
      <c r="V643" s="1453"/>
      <c r="W643" s="1453"/>
      <c r="X643" s="1453"/>
      <c r="Y643" s="1453"/>
      <c r="Z643" s="1453"/>
      <c r="AA643" s="1453"/>
      <c r="AB643" s="1453"/>
      <c r="AC643" s="1453"/>
      <c r="AD643" s="1453"/>
      <c r="AE643" s="1453"/>
      <c r="AF643" s="1453"/>
      <c r="AG643" s="1453"/>
      <c r="AH643" s="1453"/>
      <c r="AI643" s="1453"/>
      <c r="AJ643" s="1453"/>
      <c r="AK643" s="1453"/>
      <c r="AL643" s="1453"/>
      <c r="AM643" s="1453"/>
      <c r="AN643" s="1453"/>
      <c r="AO643" s="1453"/>
      <c r="AP643" s="1453"/>
      <c r="AQ643" s="1453"/>
      <c r="AR643" s="1453"/>
      <c r="AS643" s="1453"/>
      <c r="AT643" s="1453"/>
      <c r="AU643" s="1453"/>
      <c r="AV643" s="1453"/>
      <c r="AW643" s="1453"/>
      <c r="AX643" s="1453"/>
    </row>
    <row r="644" spans="3:50" s="1543" customFormat="1" ht="21.9" customHeight="1" x14ac:dyDescent="0.3">
      <c r="C644" s="1453"/>
      <c r="D644" s="1453"/>
      <c r="E644" s="1453"/>
      <c r="F644" s="1453"/>
      <c r="G644" s="1452"/>
      <c r="H644" s="1453"/>
      <c r="I644" s="1453"/>
      <c r="J644" s="1453"/>
      <c r="K644" s="1453"/>
      <c r="L644" s="1453"/>
      <c r="M644" s="1453"/>
      <c r="N644" s="1453"/>
      <c r="O644" s="1453"/>
      <c r="P644" s="1453"/>
      <c r="Q644" s="1453"/>
      <c r="R644" s="1453"/>
      <c r="S644" s="1453"/>
      <c r="T644" s="1453"/>
      <c r="U644" s="1453"/>
      <c r="V644" s="1453"/>
      <c r="W644" s="1453"/>
      <c r="X644" s="1453"/>
      <c r="Y644" s="1453"/>
      <c r="Z644" s="1453"/>
      <c r="AA644" s="1453"/>
      <c r="AB644" s="1453"/>
      <c r="AC644" s="1453"/>
      <c r="AD644" s="1453"/>
      <c r="AE644" s="1453"/>
      <c r="AF644" s="1453"/>
      <c r="AG644" s="1453"/>
      <c r="AH644" s="1453"/>
      <c r="AI644" s="1453"/>
      <c r="AJ644" s="1453"/>
      <c r="AK644" s="1453"/>
      <c r="AL644" s="1453"/>
      <c r="AM644" s="1453"/>
      <c r="AN644" s="1453"/>
      <c r="AO644" s="1453"/>
      <c r="AP644" s="1453"/>
      <c r="AQ644" s="1453"/>
      <c r="AR644" s="1453"/>
      <c r="AS644" s="1453"/>
      <c r="AT644" s="1453"/>
      <c r="AU644" s="1453"/>
      <c r="AV644" s="1453"/>
      <c r="AW644" s="1453"/>
      <c r="AX644" s="1453"/>
    </row>
    <row r="645" spans="3:50" s="1543" customFormat="1" ht="21.9" customHeight="1" x14ac:dyDescent="0.3">
      <c r="C645" s="1453"/>
      <c r="D645" s="1453"/>
      <c r="E645" s="1453"/>
      <c r="F645" s="1453"/>
      <c r="G645" s="1452"/>
      <c r="H645" s="1453"/>
      <c r="I645" s="1453"/>
      <c r="J645" s="1453"/>
      <c r="K645" s="1453"/>
      <c r="L645" s="1453"/>
      <c r="M645" s="1453"/>
      <c r="N645" s="1453"/>
      <c r="O645" s="1453"/>
      <c r="P645" s="1453"/>
      <c r="Q645" s="1453"/>
      <c r="R645" s="1453"/>
      <c r="S645" s="1453"/>
      <c r="T645" s="1453"/>
      <c r="U645" s="1453"/>
      <c r="V645" s="1453"/>
      <c r="W645" s="1453"/>
      <c r="X645" s="1453"/>
      <c r="Y645" s="1453"/>
      <c r="Z645" s="1453"/>
      <c r="AA645" s="1453"/>
      <c r="AB645" s="1453"/>
      <c r="AC645" s="1453"/>
      <c r="AD645" s="1453"/>
      <c r="AE645" s="1453"/>
      <c r="AF645" s="1453"/>
      <c r="AG645" s="1453"/>
      <c r="AH645" s="1453"/>
      <c r="AI645" s="1453"/>
      <c r="AJ645" s="1453"/>
      <c r="AK645" s="1453"/>
      <c r="AL645" s="1453"/>
      <c r="AM645" s="1453"/>
      <c r="AN645" s="1453"/>
      <c r="AO645" s="1453"/>
      <c r="AP645" s="1453"/>
      <c r="AQ645" s="1453"/>
      <c r="AR645" s="1453"/>
      <c r="AS645" s="1453"/>
      <c r="AT645" s="1453"/>
      <c r="AU645" s="1453"/>
      <c r="AV645" s="1453"/>
      <c r="AW645" s="1453"/>
      <c r="AX645" s="1453"/>
    </row>
    <row r="646" spans="3:50" s="1543" customFormat="1" ht="21.9" customHeight="1" x14ac:dyDescent="0.3">
      <c r="C646" s="1453"/>
      <c r="D646" s="1453"/>
      <c r="E646" s="1453"/>
      <c r="F646" s="1453"/>
      <c r="G646" s="1452"/>
      <c r="H646" s="1453"/>
      <c r="I646" s="1453"/>
      <c r="J646" s="1453"/>
      <c r="K646" s="1453"/>
      <c r="L646" s="1453"/>
      <c r="M646" s="1453"/>
      <c r="N646" s="1453"/>
      <c r="O646" s="1453"/>
      <c r="P646" s="1453"/>
      <c r="Q646" s="1453"/>
      <c r="R646" s="1453"/>
      <c r="S646" s="1453"/>
      <c r="T646" s="1453"/>
      <c r="U646" s="1453"/>
      <c r="V646" s="1453"/>
      <c r="W646" s="1453"/>
      <c r="X646" s="1453"/>
      <c r="Y646" s="1453"/>
      <c r="Z646" s="1453"/>
      <c r="AA646" s="1453"/>
      <c r="AB646" s="1453"/>
      <c r="AC646" s="1453"/>
      <c r="AD646" s="1453"/>
      <c r="AE646" s="1453"/>
      <c r="AF646" s="1453"/>
      <c r="AG646" s="1453"/>
      <c r="AH646" s="1453"/>
      <c r="AI646" s="1453"/>
      <c r="AJ646" s="1453"/>
      <c r="AK646" s="1453"/>
      <c r="AL646" s="1453"/>
      <c r="AM646" s="1453"/>
      <c r="AN646" s="1453"/>
      <c r="AO646" s="1453"/>
      <c r="AP646" s="1453"/>
      <c r="AQ646" s="1453"/>
      <c r="AR646" s="1453"/>
      <c r="AS646" s="1453"/>
      <c r="AT646" s="1453"/>
      <c r="AU646" s="1453"/>
      <c r="AV646" s="1453"/>
      <c r="AW646" s="1453"/>
      <c r="AX646" s="1453"/>
    </row>
    <row r="647" spans="3:50" s="1543" customFormat="1" ht="21.9" customHeight="1" x14ac:dyDescent="0.3">
      <c r="C647" s="1453"/>
      <c r="D647" s="1453"/>
      <c r="E647" s="1453"/>
      <c r="F647" s="1453"/>
      <c r="G647" s="1452"/>
      <c r="H647" s="1453"/>
      <c r="I647" s="1453"/>
      <c r="J647" s="1453"/>
      <c r="K647" s="1453"/>
      <c r="L647" s="1453"/>
      <c r="M647" s="1453"/>
      <c r="N647" s="1453"/>
      <c r="O647" s="1453"/>
      <c r="P647" s="1453"/>
      <c r="Q647" s="1453"/>
      <c r="R647" s="1453"/>
      <c r="S647" s="1453"/>
      <c r="T647" s="1453"/>
      <c r="U647" s="1453"/>
      <c r="V647" s="1453"/>
      <c r="W647" s="1453"/>
      <c r="X647" s="1453"/>
      <c r="Y647" s="1453"/>
      <c r="Z647" s="1453"/>
      <c r="AA647" s="1453"/>
      <c r="AB647" s="1453"/>
      <c r="AC647" s="1453"/>
      <c r="AD647" s="1453"/>
      <c r="AE647" s="1453"/>
      <c r="AF647" s="1453"/>
      <c r="AG647" s="1453"/>
      <c r="AH647" s="1453"/>
      <c r="AI647" s="1453"/>
      <c r="AJ647" s="1453"/>
      <c r="AK647" s="1453"/>
      <c r="AL647" s="1453"/>
      <c r="AM647" s="1453"/>
      <c r="AN647" s="1453"/>
      <c r="AO647" s="1453"/>
      <c r="AP647" s="1453"/>
      <c r="AQ647" s="1453"/>
      <c r="AR647" s="1453"/>
      <c r="AS647" s="1453"/>
      <c r="AT647" s="1453"/>
      <c r="AU647" s="1453"/>
      <c r="AV647" s="1453"/>
      <c r="AW647" s="1453"/>
      <c r="AX647" s="1453"/>
    </row>
    <row r="648" spans="3:50" s="1543" customFormat="1" ht="21.9" customHeight="1" x14ac:dyDescent="0.3">
      <c r="C648" s="1453"/>
      <c r="D648" s="1453"/>
      <c r="E648" s="1453"/>
      <c r="F648" s="1453"/>
      <c r="G648" s="1452"/>
      <c r="H648" s="1453"/>
      <c r="I648" s="1453"/>
      <c r="J648" s="1453"/>
      <c r="K648" s="1453"/>
      <c r="L648" s="1453"/>
      <c r="M648" s="1453"/>
      <c r="N648" s="1453"/>
      <c r="O648" s="1453"/>
      <c r="P648" s="1453"/>
      <c r="Q648" s="1453"/>
      <c r="R648" s="1453"/>
      <c r="S648" s="1453"/>
      <c r="T648" s="1453"/>
      <c r="U648" s="1453"/>
      <c r="V648" s="1453"/>
      <c r="W648" s="1453"/>
      <c r="X648" s="1453"/>
      <c r="Y648" s="1453"/>
      <c r="Z648" s="1453"/>
      <c r="AA648" s="1453"/>
      <c r="AB648" s="1453"/>
      <c r="AC648" s="1453"/>
      <c r="AD648" s="1453"/>
      <c r="AE648" s="1453"/>
      <c r="AF648" s="1453"/>
      <c r="AG648" s="1453"/>
      <c r="AH648" s="1453"/>
      <c r="AI648" s="1453"/>
      <c r="AJ648" s="1453"/>
      <c r="AK648" s="1453"/>
      <c r="AL648" s="1453"/>
      <c r="AM648" s="1453"/>
      <c r="AN648" s="1453"/>
      <c r="AO648" s="1453"/>
      <c r="AP648" s="1453"/>
      <c r="AQ648" s="1453"/>
      <c r="AR648" s="1453"/>
      <c r="AS648" s="1453"/>
      <c r="AT648" s="1453"/>
      <c r="AU648" s="1453"/>
      <c r="AV648" s="1453"/>
      <c r="AW648" s="1453"/>
      <c r="AX648" s="1453"/>
    </row>
    <row r="649" spans="3:50" s="1543" customFormat="1" ht="21.9" customHeight="1" x14ac:dyDescent="0.3">
      <c r="C649" s="1453"/>
      <c r="D649" s="1453"/>
      <c r="E649" s="1453"/>
      <c r="F649" s="1453"/>
      <c r="G649" s="1452"/>
      <c r="H649" s="1453"/>
      <c r="I649" s="1453"/>
      <c r="J649" s="1453"/>
      <c r="K649" s="1453"/>
      <c r="L649" s="1453"/>
      <c r="M649" s="1453"/>
      <c r="N649" s="1453"/>
      <c r="O649" s="1453"/>
      <c r="P649" s="1453"/>
      <c r="Q649" s="1453"/>
      <c r="R649" s="1453"/>
      <c r="S649" s="1453"/>
      <c r="T649" s="1453"/>
      <c r="U649" s="1453"/>
      <c r="V649" s="1453"/>
      <c r="W649" s="1453"/>
      <c r="X649" s="1453"/>
      <c r="Y649" s="1453"/>
      <c r="Z649" s="1453"/>
      <c r="AA649" s="1453"/>
      <c r="AB649" s="1453"/>
      <c r="AC649" s="1453"/>
      <c r="AD649" s="1453"/>
      <c r="AE649" s="1453"/>
      <c r="AF649" s="1453"/>
      <c r="AG649" s="1453"/>
      <c r="AH649" s="1453"/>
      <c r="AI649" s="1453"/>
      <c r="AJ649" s="1453"/>
      <c r="AK649" s="1453"/>
      <c r="AL649" s="1453"/>
      <c r="AM649" s="1453"/>
      <c r="AN649" s="1453"/>
      <c r="AO649" s="1453"/>
      <c r="AP649" s="1453"/>
      <c r="AQ649" s="1453"/>
      <c r="AR649" s="1453"/>
      <c r="AS649" s="1453"/>
      <c r="AT649" s="1453"/>
      <c r="AU649" s="1453"/>
      <c r="AV649" s="1453"/>
      <c r="AW649" s="1453"/>
      <c r="AX649" s="1453"/>
    </row>
    <row r="650" spans="3:50" s="1543" customFormat="1" ht="21.9" customHeight="1" x14ac:dyDescent="0.3">
      <c r="C650" s="1453"/>
      <c r="D650" s="1453"/>
      <c r="E650" s="1453"/>
      <c r="F650" s="1453"/>
      <c r="G650" s="1452"/>
      <c r="H650" s="1453"/>
      <c r="I650" s="1453"/>
      <c r="J650" s="1453"/>
      <c r="K650" s="1453"/>
      <c r="L650" s="1453"/>
      <c r="M650" s="1453"/>
      <c r="N650" s="1453"/>
      <c r="O650" s="1453"/>
      <c r="P650" s="1453"/>
      <c r="Q650" s="1453"/>
      <c r="R650" s="1453"/>
      <c r="S650" s="1453"/>
      <c r="T650" s="1453"/>
      <c r="U650" s="1453"/>
      <c r="V650" s="1453"/>
      <c r="W650" s="1453"/>
      <c r="X650" s="1453"/>
      <c r="Y650" s="1453"/>
      <c r="Z650" s="1453"/>
      <c r="AA650" s="1453"/>
      <c r="AB650" s="1453"/>
      <c r="AC650" s="1453"/>
      <c r="AD650" s="1453"/>
      <c r="AE650" s="1453"/>
      <c r="AF650" s="1453"/>
      <c r="AG650" s="1453"/>
      <c r="AH650" s="1453"/>
      <c r="AI650" s="1453"/>
      <c r="AJ650" s="1453"/>
      <c r="AK650" s="1453"/>
      <c r="AL650" s="1453"/>
      <c r="AM650" s="1453"/>
      <c r="AN650" s="1453"/>
      <c r="AO650" s="1453"/>
      <c r="AP650" s="1453"/>
      <c r="AQ650" s="1453"/>
      <c r="AR650" s="1453"/>
      <c r="AS650" s="1453"/>
      <c r="AT650" s="1453"/>
      <c r="AU650" s="1453"/>
      <c r="AV650" s="1453"/>
      <c r="AW650" s="1453"/>
      <c r="AX650" s="1453"/>
    </row>
    <row r="651" spans="3:50" s="1543" customFormat="1" ht="21.9" customHeight="1" x14ac:dyDescent="0.3">
      <c r="C651" s="1453"/>
      <c r="D651" s="1453"/>
      <c r="E651" s="1453"/>
      <c r="F651" s="1453"/>
      <c r="G651" s="1452"/>
      <c r="H651" s="1453"/>
      <c r="I651" s="1453"/>
      <c r="J651" s="1453"/>
      <c r="K651" s="1453"/>
      <c r="L651" s="1453"/>
      <c r="M651" s="1453"/>
      <c r="N651" s="1453"/>
      <c r="O651" s="1453"/>
      <c r="P651" s="1453"/>
      <c r="Q651" s="1453"/>
      <c r="R651" s="1453"/>
      <c r="S651" s="1453"/>
      <c r="T651" s="1453"/>
      <c r="U651" s="1453"/>
      <c r="V651" s="1453"/>
      <c r="W651" s="1453"/>
      <c r="X651" s="1453"/>
      <c r="Y651" s="1453"/>
      <c r="Z651" s="1453"/>
      <c r="AA651" s="1453"/>
      <c r="AB651" s="1453"/>
      <c r="AC651" s="1453"/>
      <c r="AD651" s="1453"/>
      <c r="AE651" s="1453"/>
      <c r="AF651" s="1453"/>
      <c r="AG651" s="1453"/>
      <c r="AH651" s="1453"/>
      <c r="AI651" s="1453"/>
      <c r="AJ651" s="1453"/>
      <c r="AK651" s="1453"/>
      <c r="AL651" s="1453"/>
      <c r="AM651" s="1453"/>
      <c r="AN651" s="1453"/>
      <c r="AO651" s="1453"/>
      <c r="AP651" s="1453"/>
      <c r="AQ651" s="1453"/>
      <c r="AR651" s="1453"/>
      <c r="AS651" s="1453"/>
      <c r="AT651" s="1453"/>
      <c r="AU651" s="1453"/>
      <c r="AV651" s="1453"/>
      <c r="AW651" s="1453"/>
      <c r="AX651" s="1453"/>
    </row>
    <row r="652" spans="3:50" s="1543" customFormat="1" ht="21.9" customHeight="1" x14ac:dyDescent="0.3">
      <c r="C652" s="1453"/>
      <c r="D652" s="1453"/>
      <c r="E652" s="1453"/>
      <c r="F652" s="1453"/>
      <c r="G652" s="1452"/>
      <c r="H652" s="1453"/>
      <c r="I652" s="1453"/>
      <c r="J652" s="1453"/>
      <c r="K652" s="1453"/>
      <c r="L652" s="1453"/>
      <c r="M652" s="1453"/>
      <c r="N652" s="1453"/>
      <c r="O652" s="1453"/>
      <c r="P652" s="1453"/>
      <c r="Q652" s="1453"/>
      <c r="R652" s="1453"/>
      <c r="S652" s="1453"/>
      <c r="T652" s="1453"/>
      <c r="U652" s="1453"/>
      <c r="V652" s="1453"/>
      <c r="W652" s="1453"/>
      <c r="X652" s="1453"/>
      <c r="Y652" s="1453"/>
      <c r="Z652" s="1453"/>
      <c r="AA652" s="1453"/>
      <c r="AB652" s="1453"/>
      <c r="AC652" s="1453"/>
      <c r="AD652" s="1453"/>
      <c r="AE652" s="1453"/>
      <c r="AF652" s="1453"/>
      <c r="AG652" s="1453"/>
      <c r="AH652" s="1453"/>
      <c r="AI652" s="1453"/>
      <c r="AJ652" s="1453"/>
      <c r="AK652" s="1453"/>
      <c r="AL652" s="1453"/>
      <c r="AM652" s="1453"/>
      <c r="AN652" s="1453"/>
      <c r="AO652" s="1453"/>
      <c r="AP652" s="1453"/>
      <c r="AQ652" s="1453"/>
      <c r="AR652" s="1453"/>
      <c r="AS652" s="1453"/>
      <c r="AT652" s="1453"/>
      <c r="AU652" s="1453"/>
      <c r="AV652" s="1453"/>
      <c r="AW652" s="1453"/>
      <c r="AX652" s="1453"/>
    </row>
    <row r="653" spans="3:50" s="1543" customFormat="1" ht="21.9" customHeight="1" x14ac:dyDescent="0.3">
      <c r="C653" s="1453"/>
      <c r="D653" s="1453"/>
      <c r="E653" s="1453"/>
      <c r="F653" s="1453"/>
      <c r="G653" s="1452"/>
      <c r="H653" s="1453"/>
      <c r="I653" s="1453"/>
      <c r="J653" s="1453"/>
      <c r="K653" s="1453"/>
      <c r="L653" s="1453"/>
      <c r="M653" s="1453"/>
      <c r="N653" s="1453"/>
      <c r="O653" s="1453"/>
      <c r="P653" s="1453"/>
      <c r="Q653" s="1453"/>
      <c r="R653" s="1453"/>
      <c r="S653" s="1453"/>
      <c r="T653" s="1453"/>
      <c r="U653" s="1453"/>
      <c r="V653" s="1453"/>
      <c r="W653" s="1453"/>
      <c r="X653" s="1453"/>
      <c r="Y653" s="1453"/>
      <c r="Z653" s="1453"/>
      <c r="AA653" s="1453"/>
      <c r="AB653" s="1453"/>
      <c r="AC653" s="1453"/>
      <c r="AD653" s="1453"/>
      <c r="AE653" s="1453"/>
      <c r="AF653" s="1453"/>
      <c r="AG653" s="1453"/>
      <c r="AH653" s="1453"/>
      <c r="AI653" s="1453"/>
      <c r="AJ653" s="1453"/>
      <c r="AK653" s="1453"/>
      <c r="AL653" s="1453"/>
      <c r="AM653" s="1453"/>
      <c r="AN653" s="1453"/>
      <c r="AO653" s="1453"/>
      <c r="AP653" s="1453"/>
      <c r="AQ653" s="1453"/>
      <c r="AR653" s="1453"/>
      <c r="AS653" s="1453"/>
      <c r="AT653" s="1453"/>
      <c r="AU653" s="1453"/>
      <c r="AV653" s="1453"/>
      <c r="AW653" s="1453"/>
      <c r="AX653" s="1453"/>
    </row>
    <row r="654" spans="3:50" s="1543" customFormat="1" ht="21.9" customHeight="1" x14ac:dyDescent="0.3">
      <c r="C654" s="1453"/>
      <c r="D654" s="1453"/>
      <c r="E654" s="1453"/>
      <c r="F654" s="1453"/>
      <c r="G654" s="1452"/>
      <c r="H654" s="1453"/>
      <c r="I654" s="1453"/>
      <c r="J654" s="1453"/>
      <c r="K654" s="1453"/>
      <c r="L654" s="1453"/>
      <c r="M654" s="1453"/>
      <c r="N654" s="1453"/>
      <c r="O654" s="1453"/>
      <c r="P654" s="1453"/>
      <c r="Q654" s="1453"/>
      <c r="R654" s="1453"/>
      <c r="S654" s="1453"/>
      <c r="T654" s="1453"/>
      <c r="U654" s="1453"/>
      <c r="V654" s="1453"/>
      <c r="W654" s="1453"/>
      <c r="X654" s="1453"/>
      <c r="Y654" s="1453"/>
      <c r="Z654" s="1453"/>
      <c r="AA654" s="1453"/>
      <c r="AB654" s="1453"/>
      <c r="AC654" s="1453"/>
      <c r="AD654" s="1453"/>
      <c r="AE654" s="1453"/>
      <c r="AF654" s="1453"/>
      <c r="AG654" s="1453"/>
      <c r="AH654" s="1453"/>
      <c r="AI654" s="1453"/>
      <c r="AJ654" s="1453"/>
      <c r="AK654" s="1453"/>
      <c r="AL654" s="1453"/>
      <c r="AM654" s="1453"/>
      <c r="AN654" s="1453"/>
      <c r="AO654" s="1453"/>
      <c r="AP654" s="1453"/>
      <c r="AQ654" s="1453"/>
      <c r="AR654" s="1453"/>
      <c r="AS654" s="1453"/>
      <c r="AT654" s="1453"/>
      <c r="AU654" s="1453"/>
      <c r="AV654" s="1453"/>
      <c r="AW654" s="1453"/>
      <c r="AX654" s="1453"/>
    </row>
    <row r="655" spans="3:50" s="1543" customFormat="1" ht="21.9" customHeight="1" x14ac:dyDescent="0.3">
      <c r="C655" s="1453"/>
      <c r="D655" s="1453"/>
      <c r="E655" s="1453"/>
      <c r="F655" s="1453"/>
      <c r="G655" s="1452"/>
      <c r="H655" s="1453"/>
      <c r="I655" s="1453"/>
      <c r="J655" s="1453"/>
      <c r="K655" s="1453"/>
      <c r="L655" s="1453"/>
      <c r="M655" s="1453"/>
      <c r="N655" s="1453"/>
      <c r="O655" s="1453"/>
      <c r="P655" s="1453"/>
      <c r="Q655" s="1453"/>
      <c r="R655" s="1453"/>
      <c r="S655" s="1453"/>
      <c r="T655" s="1453"/>
      <c r="U655" s="1453"/>
      <c r="V655" s="1453"/>
      <c r="W655" s="1453"/>
      <c r="X655" s="1453"/>
      <c r="Y655" s="1453"/>
      <c r="Z655" s="1453"/>
      <c r="AA655" s="1453"/>
      <c r="AB655" s="1453"/>
      <c r="AC655" s="1453"/>
      <c r="AD655" s="1453"/>
      <c r="AE655" s="1453"/>
      <c r="AF655" s="1453"/>
      <c r="AG655" s="1453"/>
      <c r="AH655" s="1453"/>
      <c r="AI655" s="1453"/>
      <c r="AJ655" s="1453"/>
      <c r="AK655" s="1453"/>
      <c r="AL655" s="1453"/>
      <c r="AM655" s="1453"/>
      <c r="AN655" s="1453"/>
      <c r="AO655" s="1453"/>
      <c r="AP655" s="1453"/>
      <c r="AQ655" s="1453"/>
      <c r="AR655" s="1453"/>
      <c r="AS655" s="1453"/>
      <c r="AT655" s="1453"/>
      <c r="AU655" s="1453"/>
      <c r="AV655" s="1453"/>
      <c r="AW655" s="1453"/>
      <c r="AX655" s="1453"/>
    </row>
    <row r="656" spans="3:50" s="1543" customFormat="1" ht="21.9" customHeight="1" x14ac:dyDescent="0.3">
      <c r="C656" s="1453"/>
      <c r="D656" s="1453"/>
      <c r="E656" s="1453"/>
      <c r="F656" s="1453"/>
      <c r="G656" s="1452"/>
      <c r="H656" s="1453"/>
      <c r="I656" s="1453"/>
      <c r="J656" s="1453"/>
      <c r="K656" s="1453"/>
      <c r="L656" s="1453"/>
      <c r="M656" s="1453"/>
      <c r="N656" s="1453"/>
      <c r="O656" s="1453"/>
      <c r="P656" s="1453"/>
      <c r="Q656" s="1453"/>
      <c r="R656" s="1453"/>
      <c r="S656" s="1453"/>
      <c r="T656" s="1453"/>
      <c r="U656" s="1453"/>
      <c r="V656" s="1453"/>
      <c r="W656" s="1453"/>
      <c r="X656" s="1453"/>
      <c r="Y656" s="1453"/>
      <c r="Z656" s="1453"/>
      <c r="AA656" s="1453"/>
      <c r="AB656" s="1453"/>
      <c r="AC656" s="1453"/>
      <c r="AD656" s="1453"/>
      <c r="AE656" s="1453"/>
      <c r="AF656" s="1453"/>
      <c r="AG656" s="1453"/>
      <c r="AH656" s="1453"/>
      <c r="AI656" s="1453"/>
      <c r="AJ656" s="1453"/>
      <c r="AK656" s="1453"/>
      <c r="AL656" s="1453"/>
      <c r="AM656" s="1453"/>
      <c r="AN656" s="1453"/>
      <c r="AO656" s="1453"/>
      <c r="AP656" s="1453"/>
      <c r="AQ656" s="1453"/>
      <c r="AR656" s="1453"/>
      <c r="AS656" s="1453"/>
      <c r="AT656" s="1453"/>
      <c r="AU656" s="1453"/>
      <c r="AV656" s="1453"/>
      <c r="AW656" s="1453"/>
      <c r="AX656" s="1453"/>
    </row>
    <row r="657" spans="3:50" s="1543" customFormat="1" ht="21.9" customHeight="1" x14ac:dyDescent="0.3">
      <c r="C657" s="1453"/>
      <c r="D657" s="1453"/>
      <c r="E657" s="1453"/>
      <c r="F657" s="1453"/>
      <c r="G657" s="1452"/>
      <c r="H657" s="1453"/>
      <c r="I657" s="1453"/>
      <c r="J657" s="1453"/>
      <c r="K657" s="1453"/>
      <c r="L657" s="1453"/>
      <c r="M657" s="1453"/>
      <c r="N657" s="1453"/>
      <c r="O657" s="1453"/>
      <c r="P657" s="1453"/>
      <c r="Q657" s="1453"/>
      <c r="R657" s="1453"/>
      <c r="S657" s="1453"/>
      <c r="T657" s="1453"/>
      <c r="U657" s="1453"/>
      <c r="V657" s="1453"/>
      <c r="W657" s="1453"/>
      <c r="X657" s="1453"/>
      <c r="Y657" s="1453"/>
      <c r="Z657" s="1453"/>
      <c r="AA657" s="1453"/>
      <c r="AB657" s="1453"/>
      <c r="AC657" s="1453"/>
      <c r="AD657" s="1453"/>
      <c r="AE657" s="1453"/>
      <c r="AF657" s="1453"/>
      <c r="AG657" s="1453"/>
      <c r="AH657" s="1453"/>
      <c r="AI657" s="1453"/>
      <c r="AJ657" s="1453"/>
      <c r="AK657" s="1453"/>
      <c r="AL657" s="1453"/>
      <c r="AM657" s="1453"/>
      <c r="AN657" s="1453"/>
      <c r="AO657" s="1453"/>
      <c r="AP657" s="1453"/>
      <c r="AQ657" s="1453"/>
      <c r="AR657" s="1453"/>
      <c r="AS657" s="1453"/>
      <c r="AT657" s="1453"/>
      <c r="AU657" s="1453"/>
      <c r="AV657" s="1453"/>
      <c r="AW657" s="1453"/>
      <c r="AX657" s="1453"/>
    </row>
    <row r="658" spans="3:50" s="1543" customFormat="1" ht="21.9" customHeight="1" x14ac:dyDescent="0.3">
      <c r="C658" s="1453"/>
      <c r="D658" s="1453"/>
      <c r="E658" s="1453"/>
      <c r="F658" s="1453"/>
      <c r="G658" s="1452"/>
      <c r="H658" s="1453"/>
      <c r="I658" s="1453"/>
      <c r="J658" s="1453"/>
      <c r="K658" s="1453"/>
      <c r="L658" s="1453"/>
      <c r="M658" s="1453"/>
      <c r="N658" s="1453"/>
      <c r="O658" s="1453"/>
      <c r="P658" s="1453"/>
      <c r="Q658" s="1453"/>
      <c r="R658" s="1453"/>
      <c r="S658" s="1453"/>
      <c r="T658" s="1453"/>
      <c r="U658" s="1453"/>
      <c r="V658" s="1453"/>
      <c r="W658" s="1453"/>
      <c r="X658" s="1453"/>
      <c r="Y658" s="1453"/>
      <c r="Z658" s="1453"/>
      <c r="AA658" s="1453"/>
      <c r="AB658" s="1453"/>
      <c r="AC658" s="1453"/>
      <c r="AD658" s="1453"/>
      <c r="AE658" s="1453"/>
      <c r="AF658" s="1453"/>
      <c r="AG658" s="1453"/>
      <c r="AH658" s="1453"/>
      <c r="AI658" s="1453"/>
      <c r="AJ658" s="1453"/>
      <c r="AK658" s="1453"/>
      <c r="AL658" s="1453"/>
      <c r="AM658" s="1453"/>
      <c r="AN658" s="1453"/>
      <c r="AO658" s="1453"/>
      <c r="AP658" s="1453"/>
      <c r="AQ658" s="1453"/>
      <c r="AR658" s="1453"/>
      <c r="AS658" s="1453"/>
      <c r="AT658" s="1453"/>
      <c r="AU658" s="1453"/>
      <c r="AV658" s="1453"/>
      <c r="AW658" s="1453"/>
      <c r="AX658" s="1453"/>
    </row>
    <row r="659" spans="3:50" s="1543" customFormat="1" ht="21.9" customHeight="1" x14ac:dyDescent="0.3">
      <c r="C659" s="1453"/>
      <c r="D659" s="1453"/>
      <c r="E659" s="1453"/>
      <c r="F659" s="1453"/>
      <c r="G659" s="1452"/>
      <c r="H659" s="1453"/>
      <c r="I659" s="1453"/>
      <c r="J659" s="1453"/>
      <c r="K659" s="1453"/>
      <c r="L659" s="1453"/>
      <c r="M659" s="1453"/>
      <c r="N659" s="1453"/>
      <c r="O659" s="1453"/>
      <c r="P659" s="1453"/>
      <c r="Q659" s="1453"/>
      <c r="R659" s="1453"/>
      <c r="S659" s="1453"/>
      <c r="T659" s="1453"/>
      <c r="U659" s="1453"/>
      <c r="V659" s="1453"/>
      <c r="W659" s="1453"/>
      <c r="X659" s="1453"/>
      <c r="Y659" s="1453"/>
      <c r="Z659" s="1453"/>
      <c r="AA659" s="1453"/>
      <c r="AB659" s="1453"/>
      <c r="AC659" s="1453"/>
      <c r="AD659" s="1453"/>
      <c r="AE659" s="1453"/>
      <c r="AF659" s="1453"/>
      <c r="AG659" s="1453"/>
      <c r="AH659" s="1453"/>
      <c r="AI659" s="1453"/>
      <c r="AJ659" s="1453"/>
      <c r="AK659" s="1453"/>
      <c r="AL659" s="1453"/>
      <c r="AM659" s="1453"/>
      <c r="AN659" s="1453"/>
      <c r="AO659" s="1453"/>
      <c r="AP659" s="1453"/>
      <c r="AQ659" s="1453"/>
      <c r="AR659" s="1453"/>
      <c r="AS659" s="1453"/>
      <c r="AT659" s="1453"/>
      <c r="AU659" s="1453"/>
      <c r="AV659" s="1453"/>
      <c r="AW659" s="1453"/>
      <c r="AX659" s="1453"/>
    </row>
    <row r="660" spans="3:50" s="1543" customFormat="1" ht="21.9" customHeight="1" x14ac:dyDescent="0.3">
      <c r="C660" s="1453"/>
      <c r="D660" s="1453"/>
      <c r="E660" s="1453"/>
      <c r="F660" s="1453"/>
      <c r="G660" s="1452"/>
      <c r="H660" s="1453"/>
      <c r="I660" s="1453"/>
      <c r="J660" s="1453"/>
      <c r="K660" s="1453"/>
      <c r="L660" s="1453"/>
      <c r="M660" s="1453"/>
      <c r="N660" s="1453"/>
      <c r="O660" s="1453"/>
      <c r="P660" s="1453"/>
      <c r="Q660" s="1453"/>
      <c r="R660" s="1453"/>
      <c r="S660" s="1453"/>
      <c r="T660" s="1453"/>
      <c r="U660" s="1453"/>
      <c r="V660" s="1453"/>
      <c r="W660" s="1453"/>
      <c r="X660" s="1453"/>
      <c r="Y660" s="1453"/>
      <c r="Z660" s="1453"/>
      <c r="AA660" s="1453"/>
      <c r="AB660" s="1453"/>
      <c r="AC660" s="1453"/>
      <c r="AD660" s="1453"/>
      <c r="AE660" s="1453"/>
      <c r="AF660" s="1453"/>
      <c r="AG660" s="1453"/>
      <c r="AH660" s="1453"/>
      <c r="AI660" s="1453"/>
      <c r="AJ660" s="1453"/>
      <c r="AK660" s="1453"/>
      <c r="AL660" s="1453"/>
      <c r="AM660" s="1453"/>
      <c r="AN660" s="1453"/>
      <c r="AO660" s="1453"/>
      <c r="AP660" s="1453"/>
      <c r="AQ660" s="1453"/>
      <c r="AR660" s="1453"/>
      <c r="AS660" s="1453"/>
      <c r="AT660" s="1453"/>
      <c r="AU660" s="1453"/>
      <c r="AV660" s="1453"/>
      <c r="AW660" s="1453"/>
      <c r="AX660" s="1453"/>
    </row>
    <row r="661" spans="3:50" s="1543" customFormat="1" ht="21.9" customHeight="1" x14ac:dyDescent="0.3">
      <c r="C661" s="1453"/>
      <c r="D661" s="1453"/>
      <c r="E661" s="1453"/>
      <c r="F661" s="1453"/>
      <c r="G661" s="1452"/>
      <c r="H661" s="1453"/>
      <c r="I661" s="1453"/>
      <c r="J661" s="1453"/>
      <c r="K661" s="1453"/>
      <c r="L661" s="1453"/>
      <c r="M661" s="1453"/>
      <c r="N661" s="1453"/>
      <c r="O661" s="1453"/>
      <c r="P661" s="1453"/>
      <c r="Q661" s="1453"/>
      <c r="R661" s="1453"/>
      <c r="S661" s="1453"/>
      <c r="T661" s="1453"/>
      <c r="U661" s="1453"/>
      <c r="V661" s="1453"/>
      <c r="W661" s="1453"/>
      <c r="X661" s="1453"/>
      <c r="Y661" s="1453"/>
      <c r="Z661" s="1453"/>
      <c r="AA661" s="1453"/>
      <c r="AB661" s="1453"/>
      <c r="AC661" s="1453"/>
      <c r="AD661" s="1453"/>
      <c r="AE661" s="1453"/>
      <c r="AF661" s="1453"/>
      <c r="AG661" s="1453"/>
      <c r="AH661" s="1453"/>
      <c r="AI661" s="1453"/>
      <c r="AJ661" s="1453"/>
      <c r="AK661" s="1453"/>
      <c r="AL661" s="1453"/>
      <c r="AM661" s="1453"/>
      <c r="AN661" s="1453"/>
      <c r="AO661" s="1453"/>
      <c r="AP661" s="1453"/>
      <c r="AQ661" s="1453"/>
      <c r="AR661" s="1453"/>
      <c r="AS661" s="1453"/>
      <c r="AT661" s="1453"/>
      <c r="AU661" s="1453"/>
      <c r="AV661" s="1453"/>
      <c r="AW661" s="1453"/>
      <c r="AX661" s="1453"/>
    </row>
    <row r="662" spans="3:50" s="1543" customFormat="1" ht="21.9" customHeight="1" x14ac:dyDescent="0.3">
      <c r="C662" s="1453"/>
      <c r="D662" s="1453"/>
      <c r="E662" s="1453"/>
      <c r="F662" s="1453"/>
      <c r="G662" s="1452"/>
      <c r="H662" s="1453"/>
      <c r="I662" s="1453"/>
      <c r="J662" s="1453"/>
      <c r="K662" s="1453"/>
      <c r="L662" s="1453"/>
      <c r="M662" s="1453"/>
      <c r="N662" s="1453"/>
      <c r="O662" s="1453"/>
      <c r="P662" s="1453"/>
      <c r="Q662" s="1453"/>
      <c r="R662" s="1453"/>
      <c r="S662" s="1453"/>
      <c r="T662" s="1453"/>
      <c r="U662" s="1453"/>
      <c r="V662" s="1453"/>
      <c r="W662" s="1453"/>
      <c r="X662" s="1453"/>
      <c r="Y662" s="1453"/>
      <c r="Z662" s="1453"/>
      <c r="AA662" s="1453"/>
      <c r="AB662" s="1453"/>
      <c r="AC662" s="1453"/>
      <c r="AD662" s="1453"/>
      <c r="AE662" s="1453"/>
      <c r="AF662" s="1453"/>
      <c r="AG662" s="1453"/>
      <c r="AH662" s="1453"/>
      <c r="AI662" s="1453"/>
      <c r="AJ662" s="1453"/>
      <c r="AK662" s="1453"/>
      <c r="AL662" s="1453"/>
      <c r="AM662" s="1453"/>
      <c r="AN662" s="1453"/>
      <c r="AO662" s="1453"/>
      <c r="AP662" s="1453"/>
      <c r="AQ662" s="1453"/>
      <c r="AR662" s="1453"/>
      <c r="AS662" s="1453"/>
      <c r="AT662" s="1453"/>
      <c r="AU662" s="1453"/>
      <c r="AV662" s="1453"/>
      <c r="AW662" s="1453"/>
      <c r="AX662" s="1453"/>
    </row>
    <row r="663" spans="3:50" s="1543" customFormat="1" ht="21.9" customHeight="1" x14ac:dyDescent="0.3">
      <c r="C663" s="1453"/>
      <c r="D663" s="1453"/>
      <c r="E663" s="1453"/>
      <c r="F663" s="1453"/>
      <c r="G663" s="1452"/>
      <c r="H663" s="1453"/>
      <c r="I663" s="1453"/>
      <c r="J663" s="1453"/>
      <c r="K663" s="1453"/>
      <c r="L663" s="1453"/>
      <c r="M663" s="1453"/>
      <c r="N663" s="1453"/>
      <c r="O663" s="1453"/>
      <c r="P663" s="1453"/>
      <c r="Q663" s="1453"/>
      <c r="R663" s="1453"/>
      <c r="S663" s="1453"/>
      <c r="T663" s="1453"/>
      <c r="U663" s="1453"/>
      <c r="V663" s="1453"/>
      <c r="W663" s="1453"/>
      <c r="X663" s="1453"/>
      <c r="Y663" s="1453"/>
      <c r="Z663" s="1453"/>
      <c r="AA663" s="1453"/>
      <c r="AB663" s="1453"/>
      <c r="AC663" s="1453"/>
      <c r="AD663" s="1453"/>
      <c r="AE663" s="1453"/>
      <c r="AF663" s="1453"/>
      <c r="AG663" s="1453"/>
      <c r="AH663" s="1453"/>
      <c r="AI663" s="1453"/>
      <c r="AJ663" s="1453"/>
      <c r="AK663" s="1453"/>
      <c r="AL663" s="1453"/>
      <c r="AM663" s="1453"/>
      <c r="AN663" s="1453"/>
      <c r="AO663" s="1453"/>
      <c r="AP663" s="1453"/>
      <c r="AQ663" s="1453"/>
      <c r="AR663" s="1453"/>
      <c r="AS663" s="1453"/>
      <c r="AT663" s="1453"/>
      <c r="AU663" s="1453"/>
      <c r="AV663" s="1453"/>
      <c r="AW663" s="1453"/>
      <c r="AX663" s="1453"/>
    </row>
    <row r="664" spans="3:50" s="1543" customFormat="1" ht="21.9" customHeight="1" x14ac:dyDescent="0.3">
      <c r="C664" s="1453"/>
      <c r="D664" s="1453"/>
      <c r="E664" s="1453"/>
      <c r="F664" s="1453"/>
      <c r="G664" s="1452"/>
      <c r="H664" s="1453"/>
      <c r="I664" s="1453"/>
      <c r="J664" s="1453"/>
      <c r="K664" s="1453"/>
      <c r="L664" s="1453"/>
      <c r="M664" s="1453"/>
      <c r="N664" s="1453"/>
      <c r="O664" s="1453"/>
      <c r="P664" s="1453"/>
      <c r="Q664" s="1453"/>
      <c r="R664" s="1453"/>
      <c r="S664" s="1453"/>
      <c r="T664" s="1453"/>
      <c r="U664" s="1453"/>
      <c r="V664" s="1453"/>
      <c r="W664" s="1453"/>
      <c r="X664" s="1453"/>
      <c r="Y664" s="1453"/>
      <c r="Z664" s="1453"/>
      <c r="AA664" s="1453"/>
      <c r="AB664" s="1453"/>
      <c r="AC664" s="1453"/>
      <c r="AD664" s="1453"/>
      <c r="AE664" s="1453"/>
      <c r="AF664" s="1453"/>
      <c r="AG664" s="1453"/>
      <c r="AH664" s="1453"/>
      <c r="AI664" s="1453"/>
      <c r="AJ664" s="1453"/>
      <c r="AK664" s="1453"/>
      <c r="AL664" s="1453"/>
      <c r="AM664" s="1453"/>
      <c r="AN664" s="1453"/>
      <c r="AO664" s="1453"/>
      <c r="AP664" s="1453"/>
      <c r="AQ664" s="1453"/>
      <c r="AR664" s="1453"/>
      <c r="AS664" s="1453"/>
      <c r="AT664" s="1453"/>
      <c r="AU664" s="1453"/>
      <c r="AV664" s="1453"/>
      <c r="AW664" s="1453"/>
      <c r="AX664" s="1453"/>
    </row>
    <row r="665" spans="3:50" s="1543" customFormat="1" ht="21.9" customHeight="1" x14ac:dyDescent="0.3">
      <c r="C665" s="1453"/>
      <c r="D665" s="1453"/>
      <c r="E665" s="1453"/>
      <c r="F665" s="1453"/>
      <c r="G665" s="1452"/>
      <c r="H665" s="1453"/>
      <c r="I665" s="1453"/>
      <c r="J665" s="1453"/>
      <c r="K665" s="1453"/>
      <c r="L665" s="1453"/>
      <c r="M665" s="1453"/>
      <c r="N665" s="1453"/>
      <c r="O665" s="1453"/>
      <c r="P665" s="1453"/>
      <c r="Q665" s="1453"/>
      <c r="R665" s="1453"/>
      <c r="S665" s="1453"/>
      <c r="T665" s="1453"/>
      <c r="U665" s="1453"/>
      <c r="V665" s="1453"/>
      <c r="W665" s="1453"/>
      <c r="X665" s="1453"/>
      <c r="Y665" s="1453"/>
      <c r="Z665" s="1453"/>
      <c r="AA665" s="1453"/>
      <c r="AB665" s="1453"/>
      <c r="AC665" s="1453"/>
      <c r="AD665" s="1453"/>
      <c r="AE665" s="1453"/>
      <c r="AF665" s="1453"/>
      <c r="AG665" s="1453"/>
      <c r="AH665" s="1453"/>
      <c r="AI665" s="1453"/>
      <c r="AJ665" s="1453"/>
      <c r="AK665" s="1453"/>
      <c r="AL665" s="1453"/>
      <c r="AM665" s="1453"/>
      <c r="AN665" s="1453"/>
      <c r="AO665" s="1453"/>
      <c r="AP665" s="1453"/>
      <c r="AQ665" s="1453"/>
      <c r="AR665" s="1453"/>
      <c r="AS665" s="1453"/>
      <c r="AT665" s="1453"/>
      <c r="AU665" s="1453"/>
      <c r="AV665" s="1453"/>
      <c r="AW665" s="1453"/>
      <c r="AX665" s="1453"/>
    </row>
    <row r="666" spans="3:50" s="1543" customFormat="1" ht="21.9" customHeight="1" x14ac:dyDescent="0.3">
      <c r="C666" s="1453"/>
      <c r="D666" s="1453"/>
      <c r="E666" s="1453"/>
      <c r="F666" s="1453"/>
      <c r="G666" s="1452"/>
      <c r="H666" s="1453"/>
      <c r="I666" s="1453"/>
      <c r="J666" s="1453"/>
      <c r="K666" s="1453"/>
      <c r="L666" s="1453"/>
      <c r="M666" s="1453"/>
      <c r="N666" s="1453"/>
      <c r="O666" s="1453"/>
      <c r="P666" s="1453"/>
      <c r="Q666" s="1453"/>
      <c r="R666" s="1453"/>
      <c r="S666" s="1453"/>
      <c r="T666" s="1453"/>
      <c r="U666" s="1453"/>
      <c r="V666" s="1453"/>
      <c r="W666" s="1453"/>
      <c r="X666" s="1453"/>
      <c r="Y666" s="1453"/>
      <c r="Z666" s="1453"/>
      <c r="AA666" s="1453"/>
      <c r="AB666" s="1453"/>
      <c r="AC666" s="1453"/>
      <c r="AD666" s="1453"/>
      <c r="AE666" s="1453"/>
      <c r="AF666" s="1453"/>
      <c r="AG666" s="1453"/>
      <c r="AH666" s="1453"/>
      <c r="AI666" s="1453"/>
      <c r="AJ666" s="1453"/>
      <c r="AK666" s="1453"/>
      <c r="AL666" s="1453"/>
      <c r="AM666" s="1453"/>
      <c r="AN666" s="1453"/>
      <c r="AO666" s="1453"/>
      <c r="AP666" s="1453"/>
      <c r="AQ666" s="1453"/>
      <c r="AR666" s="1453"/>
      <c r="AS666" s="1453"/>
      <c r="AT666" s="1453"/>
      <c r="AU666" s="1453"/>
      <c r="AV666" s="1453"/>
      <c r="AW666" s="1453"/>
      <c r="AX666" s="1453"/>
    </row>
    <row r="667" spans="3:50" s="1543" customFormat="1" ht="21.9" customHeight="1" x14ac:dyDescent="0.3">
      <c r="C667" s="1453"/>
      <c r="D667" s="1453"/>
      <c r="E667" s="1453"/>
      <c r="F667" s="1453"/>
      <c r="G667" s="1452"/>
      <c r="H667" s="1453"/>
      <c r="I667" s="1453"/>
      <c r="J667" s="1453"/>
      <c r="K667" s="1453"/>
      <c r="L667" s="1453"/>
      <c r="M667" s="1453"/>
      <c r="N667" s="1453"/>
      <c r="O667" s="1453"/>
      <c r="P667" s="1453"/>
      <c r="Q667" s="1453"/>
      <c r="R667" s="1453"/>
      <c r="S667" s="1453"/>
      <c r="T667" s="1453"/>
      <c r="U667" s="1453"/>
      <c r="V667" s="1453"/>
      <c r="W667" s="1453"/>
      <c r="X667" s="1453"/>
      <c r="Y667" s="1453"/>
      <c r="Z667" s="1453"/>
      <c r="AA667" s="1453"/>
      <c r="AB667" s="1453"/>
      <c r="AC667" s="1453"/>
      <c r="AD667" s="1453"/>
      <c r="AE667" s="1453"/>
      <c r="AF667" s="1453"/>
      <c r="AG667" s="1453"/>
      <c r="AH667" s="1453"/>
      <c r="AI667" s="1453"/>
      <c r="AJ667" s="1453"/>
      <c r="AK667" s="1453"/>
      <c r="AL667" s="1453"/>
      <c r="AM667" s="1453"/>
      <c r="AN667" s="1453"/>
      <c r="AO667" s="1453"/>
      <c r="AP667" s="1453"/>
      <c r="AQ667" s="1453"/>
      <c r="AR667" s="1453"/>
      <c r="AS667" s="1453"/>
      <c r="AT667" s="1453"/>
      <c r="AU667" s="1453"/>
      <c r="AV667" s="1453"/>
      <c r="AW667" s="1453"/>
      <c r="AX667" s="1453"/>
    </row>
    <row r="668" spans="3:50" s="1543" customFormat="1" ht="21.9" customHeight="1" x14ac:dyDescent="0.3">
      <c r="C668" s="1453"/>
      <c r="D668" s="1453"/>
      <c r="E668" s="1453"/>
      <c r="F668" s="1453"/>
      <c r="G668" s="1452"/>
      <c r="H668" s="1453"/>
      <c r="I668" s="1453"/>
      <c r="J668" s="1453"/>
      <c r="K668" s="1453"/>
      <c r="L668" s="1453"/>
      <c r="M668" s="1453"/>
      <c r="N668" s="1453"/>
      <c r="O668" s="1453"/>
      <c r="P668" s="1453"/>
      <c r="Q668" s="1453"/>
      <c r="R668" s="1453"/>
      <c r="S668" s="1453"/>
      <c r="T668" s="1453"/>
      <c r="U668" s="1453"/>
      <c r="V668" s="1453"/>
      <c r="W668" s="1453"/>
      <c r="X668" s="1453"/>
      <c r="Y668" s="1453"/>
      <c r="Z668" s="1453"/>
      <c r="AA668" s="1453"/>
      <c r="AB668" s="1453"/>
      <c r="AC668" s="1453"/>
      <c r="AD668" s="1453"/>
      <c r="AE668" s="1453"/>
      <c r="AF668" s="1453"/>
      <c r="AG668" s="1453"/>
      <c r="AH668" s="1453"/>
      <c r="AI668" s="1453"/>
      <c r="AJ668" s="1453"/>
      <c r="AK668" s="1453"/>
      <c r="AL668" s="1453"/>
      <c r="AM668" s="1453"/>
      <c r="AN668" s="1453"/>
      <c r="AO668" s="1453"/>
      <c r="AP668" s="1453"/>
      <c r="AQ668" s="1453"/>
      <c r="AR668" s="1453"/>
      <c r="AS668" s="1453"/>
      <c r="AT668" s="1453"/>
      <c r="AU668" s="1453"/>
      <c r="AV668" s="1453"/>
      <c r="AW668" s="1453"/>
      <c r="AX668" s="1453"/>
    </row>
    <row r="669" spans="3:50" s="1543" customFormat="1" ht="21.9" customHeight="1" x14ac:dyDescent="0.3">
      <c r="C669" s="1453"/>
      <c r="D669" s="1453"/>
      <c r="E669" s="1453"/>
      <c r="F669" s="1453"/>
      <c r="G669" s="1452"/>
      <c r="H669" s="1453"/>
      <c r="I669" s="1453"/>
      <c r="J669" s="1453"/>
      <c r="K669" s="1453"/>
      <c r="L669" s="1453"/>
      <c r="M669" s="1453"/>
      <c r="N669" s="1453"/>
      <c r="O669" s="1453"/>
      <c r="P669" s="1453"/>
      <c r="Q669" s="1453"/>
      <c r="R669" s="1453"/>
      <c r="S669" s="1453"/>
      <c r="T669" s="1453"/>
      <c r="U669" s="1453"/>
      <c r="V669" s="1453"/>
      <c r="W669" s="1453"/>
      <c r="X669" s="1453"/>
      <c r="Y669" s="1453"/>
      <c r="Z669" s="1453"/>
      <c r="AA669" s="1453"/>
      <c r="AB669" s="1453"/>
      <c r="AC669" s="1453"/>
      <c r="AD669" s="1453"/>
      <c r="AE669" s="1453"/>
      <c r="AF669" s="1453"/>
      <c r="AG669" s="1453"/>
      <c r="AH669" s="1453"/>
      <c r="AI669" s="1453"/>
      <c r="AJ669" s="1453"/>
      <c r="AK669" s="1453"/>
      <c r="AL669" s="1453"/>
      <c r="AM669" s="1453"/>
      <c r="AN669" s="1453"/>
      <c r="AO669" s="1453"/>
      <c r="AP669" s="1453"/>
      <c r="AQ669" s="1453"/>
      <c r="AR669" s="1453"/>
      <c r="AS669" s="1453"/>
      <c r="AT669" s="1453"/>
      <c r="AU669" s="1453"/>
      <c r="AV669" s="1453"/>
      <c r="AW669" s="1453"/>
      <c r="AX669" s="1453"/>
    </row>
    <row r="670" spans="3:50" s="1543" customFormat="1" ht="21.9" customHeight="1" x14ac:dyDescent="0.3">
      <c r="C670" s="1453"/>
      <c r="D670" s="1453"/>
      <c r="E670" s="1453"/>
      <c r="F670" s="1453"/>
      <c r="G670" s="1452"/>
      <c r="H670" s="1453"/>
      <c r="I670" s="1453"/>
      <c r="J670" s="1453"/>
      <c r="K670" s="1453"/>
      <c r="L670" s="1453"/>
      <c r="M670" s="1453"/>
      <c r="N670" s="1453"/>
      <c r="O670" s="1453"/>
      <c r="P670" s="1453"/>
      <c r="Q670" s="1453"/>
      <c r="R670" s="1453"/>
      <c r="S670" s="1453"/>
      <c r="T670" s="1453"/>
      <c r="U670" s="1453"/>
      <c r="V670" s="1453"/>
      <c r="W670" s="1453"/>
      <c r="X670" s="1453"/>
      <c r="Y670" s="1453"/>
      <c r="Z670" s="1453"/>
      <c r="AA670" s="1453"/>
      <c r="AB670" s="1453"/>
      <c r="AC670" s="1453"/>
      <c r="AD670" s="1453"/>
      <c r="AE670" s="1453"/>
      <c r="AF670" s="1453"/>
      <c r="AG670" s="1453"/>
      <c r="AH670" s="1453"/>
      <c r="AI670" s="1453"/>
      <c r="AJ670" s="1453"/>
      <c r="AK670" s="1453"/>
      <c r="AL670" s="1453"/>
      <c r="AM670" s="1453"/>
      <c r="AN670" s="1453"/>
      <c r="AO670" s="1453"/>
      <c r="AP670" s="1453"/>
      <c r="AQ670" s="1453"/>
      <c r="AR670" s="1453"/>
      <c r="AS670" s="1453"/>
      <c r="AT670" s="1453"/>
      <c r="AU670" s="1453"/>
      <c r="AV670" s="1453"/>
      <c r="AW670" s="1453"/>
      <c r="AX670" s="1453"/>
    </row>
    <row r="671" spans="3:50" s="1543" customFormat="1" ht="21.9" customHeight="1" x14ac:dyDescent="0.3">
      <c r="C671" s="1453"/>
      <c r="D671" s="1453"/>
      <c r="E671" s="1453"/>
      <c r="F671" s="1453"/>
      <c r="G671" s="1452"/>
      <c r="H671" s="1453"/>
      <c r="I671" s="1453"/>
      <c r="J671" s="1453"/>
      <c r="K671" s="1453"/>
      <c r="L671" s="1453"/>
      <c r="M671" s="1453"/>
      <c r="N671" s="1453"/>
      <c r="O671" s="1453"/>
      <c r="P671" s="1453"/>
      <c r="Q671" s="1453"/>
      <c r="R671" s="1453"/>
      <c r="S671" s="1453"/>
      <c r="T671" s="1453"/>
      <c r="U671" s="1453"/>
      <c r="V671" s="1453"/>
      <c r="W671" s="1453"/>
      <c r="X671" s="1453"/>
      <c r="Y671" s="1453"/>
      <c r="Z671" s="1453"/>
      <c r="AA671" s="1453"/>
      <c r="AB671" s="1453"/>
      <c r="AC671" s="1453"/>
      <c r="AD671" s="1453"/>
      <c r="AE671" s="1453"/>
      <c r="AF671" s="1453"/>
      <c r="AG671" s="1453"/>
      <c r="AH671" s="1453"/>
      <c r="AI671" s="1453"/>
      <c r="AJ671" s="1453"/>
      <c r="AK671" s="1453"/>
      <c r="AL671" s="1453"/>
      <c r="AM671" s="1453"/>
      <c r="AN671" s="1453"/>
      <c r="AO671" s="1453"/>
      <c r="AP671" s="1453"/>
      <c r="AQ671" s="1453"/>
      <c r="AR671" s="1453"/>
      <c r="AS671" s="1453"/>
      <c r="AT671" s="1453"/>
      <c r="AU671" s="1453"/>
      <c r="AV671" s="1453"/>
      <c r="AW671" s="1453"/>
      <c r="AX671" s="1453"/>
    </row>
    <row r="672" spans="3:50" s="1543" customFormat="1" ht="21.9" customHeight="1" x14ac:dyDescent="0.3">
      <c r="C672" s="1453"/>
      <c r="D672" s="1453"/>
      <c r="E672" s="1453"/>
      <c r="F672" s="1453"/>
      <c r="G672" s="1452"/>
      <c r="H672" s="1453"/>
      <c r="I672" s="1453"/>
      <c r="J672" s="1453"/>
      <c r="K672" s="1453"/>
      <c r="L672" s="1453"/>
      <c r="M672" s="1453"/>
      <c r="N672" s="1453"/>
      <c r="O672" s="1453"/>
      <c r="P672" s="1453"/>
      <c r="Q672" s="1453"/>
      <c r="R672" s="1453"/>
      <c r="S672" s="1453"/>
      <c r="T672" s="1453"/>
      <c r="U672" s="1453"/>
      <c r="V672" s="1453"/>
      <c r="W672" s="1453"/>
      <c r="X672" s="1453"/>
      <c r="Y672" s="1453"/>
      <c r="Z672" s="1453"/>
      <c r="AA672" s="1453"/>
      <c r="AB672" s="1453"/>
      <c r="AC672" s="1453"/>
      <c r="AD672" s="1453"/>
      <c r="AE672" s="1453"/>
      <c r="AF672" s="1453"/>
      <c r="AG672" s="1453"/>
      <c r="AH672" s="1453"/>
      <c r="AI672" s="1453"/>
      <c r="AJ672" s="1453"/>
      <c r="AK672" s="1453"/>
      <c r="AL672" s="1453"/>
      <c r="AM672" s="1453"/>
      <c r="AN672" s="1453"/>
      <c r="AO672" s="1453"/>
      <c r="AP672" s="1453"/>
      <c r="AQ672" s="1453"/>
      <c r="AR672" s="1453"/>
      <c r="AS672" s="1453"/>
      <c r="AT672" s="1453"/>
      <c r="AU672" s="1453"/>
      <c r="AV672" s="1453"/>
      <c r="AW672" s="1453"/>
      <c r="AX672" s="1453"/>
    </row>
    <row r="673" spans="3:50" s="1543" customFormat="1" ht="21.9" customHeight="1" x14ac:dyDescent="0.3">
      <c r="C673" s="1453"/>
      <c r="D673" s="1453"/>
      <c r="E673" s="1453"/>
      <c r="F673" s="1453"/>
      <c r="G673" s="1452"/>
      <c r="H673" s="1453"/>
      <c r="I673" s="1453"/>
      <c r="J673" s="1453"/>
      <c r="K673" s="1453"/>
      <c r="L673" s="1453"/>
      <c r="M673" s="1453"/>
      <c r="N673" s="1453"/>
      <c r="O673" s="1453"/>
      <c r="P673" s="1453"/>
      <c r="Q673" s="1453"/>
      <c r="R673" s="1453"/>
      <c r="S673" s="1453"/>
      <c r="T673" s="1453"/>
      <c r="U673" s="1453"/>
      <c r="V673" s="1453"/>
      <c r="W673" s="1453"/>
      <c r="X673" s="1453"/>
      <c r="Y673" s="1453"/>
      <c r="Z673" s="1453"/>
      <c r="AA673" s="1453"/>
      <c r="AB673" s="1453"/>
      <c r="AC673" s="1453"/>
      <c r="AD673" s="1453"/>
      <c r="AE673" s="1453"/>
      <c r="AF673" s="1453"/>
      <c r="AG673" s="1453"/>
      <c r="AH673" s="1453"/>
      <c r="AI673" s="1453"/>
      <c r="AJ673" s="1453"/>
      <c r="AK673" s="1453"/>
      <c r="AL673" s="1453"/>
      <c r="AM673" s="1453"/>
      <c r="AN673" s="1453"/>
      <c r="AO673" s="1453"/>
      <c r="AP673" s="1453"/>
      <c r="AQ673" s="1453"/>
      <c r="AR673" s="1453"/>
      <c r="AS673" s="1453"/>
      <c r="AT673" s="1453"/>
      <c r="AU673" s="1453"/>
      <c r="AV673" s="1453"/>
      <c r="AW673" s="1453"/>
      <c r="AX673" s="1453"/>
    </row>
    <row r="674" spans="3:50" s="1543" customFormat="1" ht="21.9" customHeight="1" x14ac:dyDescent="0.3">
      <c r="C674" s="1453"/>
      <c r="D674" s="1453"/>
      <c r="E674" s="1453"/>
      <c r="F674" s="1453"/>
      <c r="G674" s="1452"/>
      <c r="H674" s="1453"/>
      <c r="I674" s="1453"/>
      <c r="J674" s="1453"/>
      <c r="K674" s="1453"/>
      <c r="L674" s="1453"/>
      <c r="M674" s="1453"/>
      <c r="N674" s="1453"/>
      <c r="O674" s="1453"/>
      <c r="P674" s="1453"/>
      <c r="Q674" s="1453"/>
      <c r="R674" s="1453"/>
      <c r="S674" s="1453"/>
      <c r="T674" s="1453"/>
      <c r="U674" s="1453"/>
      <c r="V674" s="1453"/>
      <c r="W674" s="1453"/>
      <c r="X674" s="1453"/>
      <c r="Y674" s="1453"/>
      <c r="Z674" s="1453"/>
      <c r="AA674" s="1453"/>
      <c r="AB674" s="1453"/>
      <c r="AC674" s="1453"/>
      <c r="AD674" s="1453"/>
      <c r="AE674" s="1453"/>
      <c r="AF674" s="1453"/>
      <c r="AG674" s="1453"/>
      <c r="AH674" s="1453"/>
      <c r="AI674" s="1453"/>
      <c r="AJ674" s="1453"/>
      <c r="AK674" s="1453"/>
      <c r="AL674" s="1453"/>
      <c r="AM674" s="1453"/>
      <c r="AN674" s="1453"/>
      <c r="AO674" s="1453"/>
      <c r="AP674" s="1453"/>
      <c r="AQ674" s="1453"/>
      <c r="AR674" s="1453"/>
      <c r="AS674" s="1453"/>
      <c r="AT674" s="1453"/>
      <c r="AU674" s="1453"/>
      <c r="AV674" s="1453"/>
      <c r="AW674" s="1453"/>
      <c r="AX674" s="1453"/>
    </row>
    <row r="675" spans="3:50" s="1543" customFormat="1" ht="21.9" customHeight="1" x14ac:dyDescent="0.3">
      <c r="C675" s="1453"/>
      <c r="D675" s="1453"/>
      <c r="E675" s="1453"/>
      <c r="F675" s="1453"/>
      <c r="G675" s="1452"/>
      <c r="H675" s="1453"/>
      <c r="I675" s="1453"/>
      <c r="J675" s="1453"/>
      <c r="K675" s="1453"/>
      <c r="L675" s="1453"/>
      <c r="M675" s="1453"/>
      <c r="N675" s="1453"/>
      <c r="O675" s="1453"/>
      <c r="P675" s="1453"/>
      <c r="Q675" s="1453"/>
      <c r="R675" s="1453"/>
      <c r="S675" s="1453"/>
      <c r="T675" s="1453"/>
      <c r="U675" s="1453"/>
      <c r="V675" s="1453"/>
      <c r="W675" s="1453"/>
      <c r="X675" s="1453"/>
      <c r="Y675" s="1453"/>
      <c r="Z675" s="1453"/>
      <c r="AA675" s="1453"/>
      <c r="AB675" s="1453"/>
      <c r="AC675" s="1453"/>
      <c r="AD675" s="1453"/>
      <c r="AE675" s="1453"/>
      <c r="AF675" s="1453"/>
      <c r="AG675" s="1453"/>
      <c r="AH675" s="1453"/>
      <c r="AI675" s="1453"/>
      <c r="AJ675" s="1453"/>
      <c r="AK675" s="1453"/>
      <c r="AL675" s="1453"/>
      <c r="AM675" s="1453"/>
      <c r="AN675" s="1453"/>
      <c r="AO675" s="1453"/>
      <c r="AP675" s="1453"/>
      <c r="AQ675" s="1453"/>
      <c r="AR675" s="1453"/>
      <c r="AS675" s="1453"/>
      <c r="AT675" s="1453"/>
      <c r="AU675" s="1453"/>
      <c r="AV675" s="1453"/>
      <c r="AW675" s="1453"/>
      <c r="AX675" s="1453"/>
    </row>
    <row r="676" spans="3:50" s="1543" customFormat="1" ht="21.9" customHeight="1" x14ac:dyDescent="0.3">
      <c r="C676" s="1453"/>
      <c r="D676" s="1453"/>
      <c r="E676" s="1453"/>
      <c r="F676" s="1453"/>
      <c r="G676" s="1452"/>
      <c r="H676" s="1453"/>
      <c r="I676" s="1453"/>
      <c r="J676" s="1453"/>
      <c r="K676" s="1453"/>
      <c r="L676" s="1453"/>
      <c r="M676" s="1453"/>
      <c r="N676" s="1453"/>
      <c r="O676" s="1453"/>
      <c r="P676" s="1453"/>
      <c r="Q676" s="1453"/>
      <c r="R676" s="1453"/>
      <c r="S676" s="1453"/>
      <c r="T676" s="1453"/>
      <c r="U676" s="1453"/>
      <c r="V676" s="1453"/>
      <c r="W676" s="1453"/>
      <c r="X676" s="1453"/>
      <c r="Y676" s="1453"/>
      <c r="Z676" s="1453"/>
      <c r="AA676" s="1453"/>
      <c r="AB676" s="1453"/>
      <c r="AC676" s="1453"/>
      <c r="AD676" s="1453"/>
      <c r="AE676" s="1453"/>
      <c r="AF676" s="1453"/>
      <c r="AG676" s="1453"/>
      <c r="AH676" s="1453"/>
      <c r="AI676" s="1453"/>
      <c r="AJ676" s="1453"/>
      <c r="AK676" s="1453"/>
      <c r="AL676" s="1453"/>
      <c r="AM676" s="1453"/>
      <c r="AN676" s="1453"/>
      <c r="AO676" s="1453"/>
      <c r="AP676" s="1453"/>
      <c r="AQ676" s="1453"/>
      <c r="AR676" s="1453"/>
      <c r="AS676" s="1453"/>
      <c r="AT676" s="1453"/>
      <c r="AU676" s="1453"/>
      <c r="AV676" s="1453"/>
      <c r="AW676" s="1453"/>
      <c r="AX676" s="1453"/>
    </row>
    <row r="677" spans="3:50" s="1543" customFormat="1" ht="21.9" customHeight="1" x14ac:dyDescent="0.3">
      <c r="C677" s="1453"/>
      <c r="D677" s="1453"/>
      <c r="E677" s="1453"/>
      <c r="F677" s="1453"/>
      <c r="G677" s="1452"/>
      <c r="H677" s="1453"/>
      <c r="I677" s="1453"/>
      <c r="J677" s="1453"/>
      <c r="K677" s="1453"/>
      <c r="L677" s="1453"/>
      <c r="M677" s="1453"/>
      <c r="N677" s="1453"/>
      <c r="O677" s="1453"/>
      <c r="P677" s="1453"/>
      <c r="Q677" s="1453"/>
      <c r="R677" s="1453"/>
      <c r="S677" s="1453"/>
      <c r="T677" s="1453"/>
      <c r="U677" s="1453"/>
      <c r="V677" s="1453"/>
      <c r="W677" s="1453"/>
      <c r="X677" s="1453"/>
      <c r="Y677" s="1453"/>
      <c r="Z677" s="1453"/>
      <c r="AA677" s="1453"/>
      <c r="AB677" s="1453"/>
      <c r="AC677" s="1453"/>
      <c r="AD677" s="1453"/>
      <c r="AE677" s="1453"/>
      <c r="AF677" s="1453"/>
      <c r="AG677" s="1453"/>
      <c r="AH677" s="1453"/>
      <c r="AI677" s="1453"/>
      <c r="AJ677" s="1453"/>
      <c r="AK677" s="1453"/>
      <c r="AL677" s="1453"/>
      <c r="AM677" s="1453"/>
      <c r="AN677" s="1453"/>
      <c r="AO677" s="1453"/>
      <c r="AP677" s="1453"/>
      <c r="AQ677" s="1453"/>
      <c r="AR677" s="1453"/>
      <c r="AS677" s="1453"/>
      <c r="AT677" s="1453"/>
      <c r="AU677" s="1453"/>
      <c r="AV677" s="1453"/>
      <c r="AW677" s="1453"/>
      <c r="AX677" s="1453"/>
    </row>
    <row r="678" spans="3:50" s="1543" customFormat="1" ht="21.9" customHeight="1" x14ac:dyDescent="0.3">
      <c r="C678" s="1453"/>
      <c r="D678" s="1453"/>
      <c r="E678" s="1453"/>
      <c r="F678" s="1453"/>
      <c r="G678" s="1452"/>
      <c r="H678" s="1453"/>
      <c r="I678" s="1453"/>
      <c r="J678" s="1453"/>
      <c r="K678" s="1453"/>
      <c r="L678" s="1453"/>
      <c r="M678" s="1453"/>
      <c r="N678" s="1453"/>
      <c r="O678" s="1453"/>
      <c r="P678" s="1453"/>
      <c r="Q678" s="1453"/>
      <c r="R678" s="1453"/>
      <c r="S678" s="1453"/>
      <c r="T678" s="1453"/>
      <c r="U678" s="1453"/>
      <c r="V678" s="1453"/>
      <c r="W678" s="1453"/>
      <c r="X678" s="1453"/>
      <c r="Y678" s="1453"/>
      <c r="Z678" s="1453"/>
      <c r="AA678" s="1453"/>
      <c r="AB678" s="1453"/>
      <c r="AC678" s="1453"/>
      <c r="AD678" s="1453"/>
      <c r="AE678" s="1453"/>
      <c r="AF678" s="1453"/>
      <c r="AG678" s="1453"/>
      <c r="AH678" s="1453"/>
      <c r="AI678" s="1453"/>
      <c r="AJ678" s="1453"/>
      <c r="AK678" s="1453"/>
      <c r="AL678" s="1453"/>
      <c r="AM678" s="1453"/>
      <c r="AN678" s="1453"/>
      <c r="AO678" s="1453"/>
      <c r="AP678" s="1453"/>
      <c r="AQ678" s="1453"/>
      <c r="AR678" s="1453"/>
      <c r="AS678" s="1453"/>
      <c r="AT678" s="1453"/>
      <c r="AU678" s="1453"/>
      <c r="AV678" s="1453"/>
      <c r="AW678" s="1453"/>
      <c r="AX678" s="1453"/>
    </row>
    <row r="679" spans="3:50" s="1543" customFormat="1" ht="21.9" customHeight="1" x14ac:dyDescent="0.3">
      <c r="C679" s="1453"/>
      <c r="D679" s="1453"/>
      <c r="E679" s="1453"/>
      <c r="F679" s="1453"/>
      <c r="G679" s="1452"/>
      <c r="H679" s="1453"/>
      <c r="I679" s="1453"/>
      <c r="J679" s="1453"/>
      <c r="K679" s="1453"/>
      <c r="L679" s="1453"/>
      <c r="M679" s="1453"/>
      <c r="N679" s="1453"/>
      <c r="O679" s="1453"/>
      <c r="P679" s="1453"/>
      <c r="Q679" s="1453"/>
      <c r="R679" s="1453"/>
      <c r="S679" s="1453"/>
      <c r="T679" s="1453"/>
      <c r="U679" s="1453"/>
      <c r="V679" s="1453"/>
      <c r="W679" s="1453"/>
      <c r="X679" s="1453"/>
      <c r="Y679" s="1453"/>
      <c r="Z679" s="1453"/>
      <c r="AA679" s="1453"/>
      <c r="AB679" s="1453"/>
      <c r="AC679" s="1453"/>
      <c r="AD679" s="1453"/>
      <c r="AE679" s="1453"/>
      <c r="AF679" s="1453"/>
      <c r="AG679" s="1453"/>
      <c r="AH679" s="1453"/>
      <c r="AI679" s="1453"/>
      <c r="AJ679" s="1453"/>
      <c r="AK679" s="1453"/>
      <c r="AL679" s="1453"/>
      <c r="AM679" s="1453"/>
      <c r="AN679" s="1453"/>
      <c r="AO679" s="1453"/>
      <c r="AP679" s="1453"/>
      <c r="AQ679" s="1453"/>
      <c r="AR679" s="1453"/>
      <c r="AS679" s="1453"/>
      <c r="AT679" s="1453"/>
      <c r="AU679" s="1453"/>
      <c r="AV679" s="1453"/>
      <c r="AW679" s="1453"/>
      <c r="AX679" s="1453"/>
    </row>
    <row r="680" spans="3:50" s="1543" customFormat="1" ht="21.9" customHeight="1" x14ac:dyDescent="0.3">
      <c r="C680" s="1453"/>
      <c r="D680" s="1453"/>
      <c r="E680" s="1453"/>
      <c r="F680" s="1453"/>
      <c r="G680" s="1452"/>
      <c r="H680" s="1453"/>
      <c r="I680" s="1453"/>
      <c r="J680" s="1453"/>
      <c r="K680" s="1453"/>
      <c r="L680" s="1453"/>
      <c r="M680" s="1453"/>
      <c r="N680" s="1453"/>
      <c r="O680" s="1453"/>
      <c r="P680" s="1453"/>
      <c r="Q680" s="1453"/>
      <c r="R680" s="1453"/>
      <c r="S680" s="1453"/>
      <c r="T680" s="1453"/>
      <c r="U680" s="1453"/>
      <c r="V680" s="1453"/>
      <c r="W680" s="1453"/>
      <c r="X680" s="1453"/>
      <c r="Y680" s="1453"/>
      <c r="Z680" s="1453"/>
      <c r="AA680" s="1453"/>
      <c r="AB680" s="1453"/>
      <c r="AC680" s="1453"/>
      <c r="AD680" s="1453"/>
      <c r="AE680" s="1453"/>
      <c r="AF680" s="1453"/>
      <c r="AG680" s="1453"/>
      <c r="AH680" s="1453"/>
      <c r="AI680" s="1453"/>
      <c r="AJ680" s="1453"/>
      <c r="AK680" s="1453"/>
      <c r="AL680" s="1453"/>
      <c r="AM680" s="1453"/>
      <c r="AN680" s="1453"/>
      <c r="AO680" s="1453"/>
      <c r="AP680" s="1453"/>
      <c r="AQ680" s="1453"/>
      <c r="AR680" s="1453"/>
      <c r="AS680" s="1453"/>
      <c r="AT680" s="1453"/>
      <c r="AU680" s="1453"/>
      <c r="AV680" s="1453"/>
      <c r="AW680" s="1453"/>
      <c r="AX680" s="1453"/>
    </row>
    <row r="681" spans="3:50" s="1543" customFormat="1" ht="21.9" customHeight="1" x14ac:dyDescent="0.3">
      <c r="C681" s="1453"/>
      <c r="D681" s="1453"/>
      <c r="E681" s="1453"/>
      <c r="F681" s="1453"/>
      <c r="G681" s="1452"/>
      <c r="H681" s="1453"/>
      <c r="I681" s="1453"/>
      <c r="J681" s="1453"/>
      <c r="K681" s="1453"/>
      <c r="L681" s="1453"/>
      <c r="M681" s="1453"/>
      <c r="N681" s="1453"/>
      <c r="O681" s="1453"/>
      <c r="P681" s="1453"/>
      <c r="Q681" s="1453"/>
      <c r="R681" s="1453"/>
      <c r="S681" s="1453"/>
      <c r="T681" s="1453"/>
      <c r="U681" s="1453"/>
      <c r="V681" s="1453"/>
      <c r="W681" s="1453"/>
      <c r="X681" s="1453"/>
      <c r="Y681" s="1453"/>
      <c r="Z681" s="1453"/>
      <c r="AA681" s="1453"/>
      <c r="AB681" s="1453"/>
      <c r="AC681" s="1453"/>
      <c r="AD681" s="1453"/>
      <c r="AE681" s="1453"/>
      <c r="AF681" s="1453"/>
      <c r="AG681" s="1453"/>
      <c r="AH681" s="1453"/>
      <c r="AI681" s="1453"/>
      <c r="AJ681" s="1453"/>
      <c r="AK681" s="1453"/>
      <c r="AL681" s="1453"/>
      <c r="AM681" s="1453"/>
      <c r="AN681" s="1453"/>
      <c r="AO681" s="1453"/>
      <c r="AP681" s="1453"/>
      <c r="AQ681" s="1453"/>
      <c r="AR681" s="1453"/>
      <c r="AS681" s="1453"/>
      <c r="AT681" s="1453"/>
      <c r="AU681" s="1453"/>
      <c r="AV681" s="1453"/>
      <c r="AW681" s="1453"/>
      <c r="AX681" s="1453"/>
    </row>
    <row r="682" spans="3:50" s="1543" customFormat="1" ht="21.9" customHeight="1" x14ac:dyDescent="0.3">
      <c r="C682" s="1453"/>
      <c r="D682" s="1453"/>
      <c r="E682" s="1453"/>
      <c r="F682" s="1453"/>
      <c r="G682" s="1452"/>
      <c r="H682" s="1453"/>
      <c r="I682" s="1453"/>
      <c r="J682" s="1453"/>
      <c r="K682" s="1453"/>
      <c r="L682" s="1453"/>
      <c r="M682" s="1453"/>
      <c r="N682" s="1453"/>
      <c r="O682" s="1453"/>
      <c r="P682" s="1453"/>
      <c r="Q682" s="1453"/>
      <c r="R682" s="1453"/>
      <c r="S682" s="1453"/>
      <c r="T682" s="1453"/>
      <c r="U682" s="1453"/>
      <c r="V682" s="1453"/>
      <c r="W682" s="1453"/>
      <c r="X682" s="1453"/>
      <c r="Y682" s="1453"/>
      <c r="Z682" s="1453"/>
      <c r="AA682" s="1453"/>
      <c r="AB682" s="1453"/>
      <c r="AC682" s="1453"/>
      <c r="AD682" s="1453"/>
      <c r="AE682" s="1453"/>
      <c r="AF682" s="1453"/>
      <c r="AG682" s="1453"/>
      <c r="AH682" s="1453"/>
      <c r="AI682" s="1453"/>
      <c r="AJ682" s="1453"/>
      <c r="AK682" s="1453"/>
      <c r="AL682" s="1453"/>
      <c r="AM682" s="1453"/>
      <c r="AN682" s="1453"/>
      <c r="AO682" s="1453"/>
      <c r="AP682" s="1453"/>
      <c r="AQ682" s="1453"/>
      <c r="AR682" s="1453"/>
      <c r="AS682" s="1453"/>
      <c r="AT682" s="1453"/>
      <c r="AU682" s="1453"/>
      <c r="AV682" s="1453"/>
      <c r="AW682" s="1453"/>
      <c r="AX682" s="1453"/>
    </row>
    <row r="683" spans="3:50" s="1543" customFormat="1" ht="21.9" customHeight="1" x14ac:dyDescent="0.3">
      <c r="C683" s="1453"/>
      <c r="D683" s="1453"/>
      <c r="E683" s="1453"/>
      <c r="F683" s="1453"/>
      <c r="G683" s="1452"/>
      <c r="H683" s="1453"/>
      <c r="I683" s="1453"/>
      <c r="J683" s="1453"/>
      <c r="K683" s="1453"/>
      <c r="L683" s="1453"/>
      <c r="M683" s="1453"/>
      <c r="N683" s="1453"/>
      <c r="O683" s="1453"/>
      <c r="P683" s="1453"/>
      <c r="Q683" s="1453"/>
      <c r="R683" s="1453"/>
      <c r="S683" s="1453"/>
      <c r="T683" s="1453"/>
      <c r="U683" s="1453"/>
      <c r="V683" s="1453"/>
      <c r="W683" s="1453"/>
      <c r="X683" s="1453"/>
      <c r="Y683" s="1453"/>
      <c r="Z683" s="1453"/>
      <c r="AA683" s="1453"/>
      <c r="AB683" s="1453"/>
      <c r="AC683" s="1453"/>
      <c r="AD683" s="1453"/>
      <c r="AE683" s="1453"/>
      <c r="AF683" s="1453"/>
      <c r="AG683" s="1453"/>
      <c r="AH683" s="1453"/>
      <c r="AI683" s="1453"/>
      <c r="AJ683" s="1453"/>
      <c r="AK683" s="1453"/>
      <c r="AL683" s="1453"/>
      <c r="AM683" s="1453"/>
      <c r="AN683" s="1453"/>
      <c r="AO683" s="1453"/>
      <c r="AP683" s="1453"/>
      <c r="AQ683" s="1453"/>
      <c r="AR683" s="1453"/>
      <c r="AS683" s="1453"/>
      <c r="AT683" s="1453"/>
      <c r="AU683" s="1453"/>
      <c r="AV683" s="1453"/>
      <c r="AW683" s="1453"/>
      <c r="AX683" s="1453"/>
    </row>
    <row r="684" spans="3:50" s="1543" customFormat="1" ht="21.9" customHeight="1" x14ac:dyDescent="0.3">
      <c r="C684" s="1453"/>
      <c r="D684" s="1453"/>
      <c r="E684" s="1453"/>
      <c r="F684" s="1453"/>
      <c r="G684" s="1452"/>
      <c r="H684" s="1453"/>
      <c r="I684" s="1453"/>
      <c r="J684" s="1453"/>
      <c r="K684" s="1453"/>
      <c r="L684" s="1453"/>
      <c r="M684" s="1453"/>
      <c r="N684" s="1453"/>
      <c r="O684" s="1453"/>
      <c r="P684" s="1453"/>
      <c r="Q684" s="1453"/>
      <c r="R684" s="1453"/>
      <c r="S684" s="1453"/>
      <c r="T684" s="1453"/>
      <c r="U684" s="1453"/>
      <c r="V684" s="1453"/>
      <c r="W684" s="1453"/>
      <c r="X684" s="1453"/>
      <c r="Y684" s="1453"/>
      <c r="Z684" s="1453"/>
      <c r="AA684" s="1453"/>
      <c r="AB684" s="1453"/>
      <c r="AC684" s="1453"/>
      <c r="AD684" s="1453"/>
      <c r="AE684" s="1453"/>
      <c r="AF684" s="1453"/>
      <c r="AG684" s="1453"/>
      <c r="AH684" s="1453"/>
      <c r="AI684" s="1453"/>
      <c r="AJ684" s="1453"/>
      <c r="AK684" s="1453"/>
      <c r="AL684" s="1453"/>
      <c r="AM684" s="1453"/>
      <c r="AN684" s="1453"/>
      <c r="AO684" s="1453"/>
      <c r="AP684" s="1453"/>
      <c r="AQ684" s="1453"/>
      <c r="AR684" s="1453"/>
      <c r="AS684" s="1453"/>
      <c r="AT684" s="1453"/>
      <c r="AU684" s="1453"/>
      <c r="AV684" s="1453"/>
      <c r="AW684" s="1453"/>
      <c r="AX684" s="1453"/>
    </row>
    <row r="685" spans="3:50" s="1543" customFormat="1" ht="21.9" customHeight="1" x14ac:dyDescent="0.3">
      <c r="C685" s="1453"/>
      <c r="D685" s="1453"/>
      <c r="E685" s="1453"/>
      <c r="F685" s="1453"/>
      <c r="G685" s="1452"/>
      <c r="H685" s="1453"/>
      <c r="I685" s="1453"/>
      <c r="J685" s="1453"/>
      <c r="K685" s="1453"/>
      <c r="L685" s="1453"/>
      <c r="M685" s="1453"/>
      <c r="N685" s="1453"/>
      <c r="O685" s="1453"/>
      <c r="P685" s="1453"/>
      <c r="Q685" s="1453"/>
      <c r="R685" s="1453"/>
      <c r="S685" s="1453"/>
      <c r="T685" s="1453"/>
      <c r="U685" s="1453"/>
      <c r="V685" s="1453"/>
      <c r="W685" s="1453"/>
      <c r="X685" s="1453"/>
      <c r="Y685" s="1453"/>
      <c r="Z685" s="1453"/>
      <c r="AA685" s="1453"/>
      <c r="AB685" s="1453"/>
      <c r="AC685" s="1453"/>
      <c r="AD685" s="1453"/>
      <c r="AE685" s="1453"/>
      <c r="AF685" s="1453"/>
      <c r="AG685" s="1453"/>
      <c r="AH685" s="1453"/>
      <c r="AI685" s="1453"/>
      <c r="AJ685" s="1453"/>
      <c r="AK685" s="1453"/>
      <c r="AL685" s="1453"/>
      <c r="AM685" s="1453"/>
      <c r="AN685" s="1453"/>
      <c r="AO685" s="1453"/>
      <c r="AP685" s="1453"/>
      <c r="AQ685" s="1453"/>
      <c r="AR685" s="1453"/>
      <c r="AS685" s="1453"/>
      <c r="AT685" s="1453"/>
      <c r="AU685" s="1453"/>
      <c r="AV685" s="1453"/>
      <c r="AW685" s="1453"/>
      <c r="AX685" s="1453"/>
    </row>
    <row r="686" spans="3:50" s="1543" customFormat="1" ht="21.9" customHeight="1" x14ac:dyDescent="0.3">
      <c r="C686" s="1453"/>
      <c r="D686" s="1453"/>
      <c r="E686" s="1453"/>
      <c r="F686" s="1453"/>
      <c r="G686" s="1452"/>
      <c r="H686" s="1453"/>
      <c r="I686" s="1453"/>
      <c r="J686" s="1453"/>
      <c r="K686" s="1453"/>
      <c r="L686" s="1453"/>
      <c r="M686" s="1453"/>
      <c r="N686" s="1453"/>
      <c r="O686" s="1453"/>
      <c r="P686" s="1453"/>
      <c r="Q686" s="1453"/>
      <c r="R686" s="1453"/>
      <c r="S686" s="1453"/>
      <c r="T686" s="1453"/>
      <c r="U686" s="1453"/>
      <c r="V686" s="1453"/>
      <c r="W686" s="1453"/>
      <c r="X686" s="1453"/>
      <c r="Y686" s="1453"/>
      <c r="Z686" s="1453"/>
      <c r="AA686" s="1453"/>
      <c r="AB686" s="1453"/>
      <c r="AC686" s="1453"/>
      <c r="AD686" s="1453"/>
      <c r="AE686" s="1453"/>
      <c r="AF686" s="1453"/>
      <c r="AG686" s="1453"/>
      <c r="AH686" s="1453"/>
      <c r="AI686" s="1453"/>
      <c r="AJ686" s="1453"/>
      <c r="AK686" s="1453"/>
      <c r="AL686" s="1453"/>
      <c r="AM686" s="1453"/>
      <c r="AN686" s="1453"/>
      <c r="AO686" s="1453"/>
      <c r="AP686" s="1453"/>
      <c r="AQ686" s="1453"/>
      <c r="AR686" s="1453"/>
      <c r="AS686" s="1453"/>
      <c r="AT686" s="1453"/>
      <c r="AU686" s="1453"/>
      <c r="AV686" s="1453"/>
      <c r="AW686" s="1453"/>
      <c r="AX686" s="1453"/>
    </row>
    <row r="687" spans="3:50" s="1543" customFormat="1" ht="21.9" customHeight="1" x14ac:dyDescent="0.3">
      <c r="C687" s="1453"/>
      <c r="D687" s="1453"/>
      <c r="E687" s="1453"/>
      <c r="F687" s="1453"/>
      <c r="G687" s="1452"/>
      <c r="H687" s="1453"/>
      <c r="I687" s="1453"/>
      <c r="J687" s="1453"/>
      <c r="K687" s="1453"/>
      <c r="L687" s="1453"/>
      <c r="M687" s="1453"/>
      <c r="N687" s="1453"/>
      <c r="O687" s="1453"/>
      <c r="P687" s="1453"/>
      <c r="Q687" s="1453"/>
      <c r="R687" s="1453"/>
      <c r="S687" s="1453"/>
      <c r="T687" s="1453"/>
      <c r="U687" s="1453"/>
      <c r="V687" s="1453"/>
      <c r="W687" s="1453"/>
      <c r="X687" s="1453"/>
      <c r="Y687" s="1453"/>
      <c r="Z687" s="1453"/>
      <c r="AA687" s="1453"/>
      <c r="AB687" s="1453"/>
      <c r="AC687" s="1453"/>
      <c r="AD687" s="1453"/>
      <c r="AE687" s="1453"/>
      <c r="AF687" s="1453"/>
      <c r="AG687" s="1453"/>
      <c r="AH687" s="1453"/>
      <c r="AI687" s="1453"/>
      <c r="AJ687" s="1453"/>
      <c r="AK687" s="1453"/>
      <c r="AL687" s="1453"/>
      <c r="AM687" s="1453"/>
      <c r="AN687" s="1453"/>
      <c r="AO687" s="1453"/>
      <c r="AP687" s="1453"/>
      <c r="AQ687" s="1453"/>
      <c r="AR687" s="1453"/>
      <c r="AS687" s="1453"/>
      <c r="AT687" s="1453"/>
      <c r="AU687" s="1453"/>
      <c r="AV687" s="1453"/>
      <c r="AW687" s="1453"/>
      <c r="AX687" s="1453"/>
    </row>
    <row r="688" spans="3:50" s="1543" customFormat="1" ht="21.9" customHeight="1" x14ac:dyDescent="0.3">
      <c r="C688" s="1453"/>
      <c r="D688" s="1453"/>
      <c r="E688" s="1453"/>
      <c r="F688" s="1453"/>
      <c r="G688" s="1452"/>
      <c r="H688" s="1453"/>
      <c r="I688" s="1453"/>
      <c r="J688" s="1453"/>
      <c r="K688" s="1453"/>
      <c r="L688" s="1453"/>
      <c r="M688" s="1453"/>
      <c r="N688" s="1453"/>
      <c r="O688" s="1453"/>
      <c r="P688" s="1453"/>
      <c r="Q688" s="1453"/>
      <c r="R688" s="1453"/>
      <c r="S688" s="1453"/>
      <c r="T688" s="1453"/>
      <c r="U688" s="1453"/>
      <c r="V688" s="1453"/>
      <c r="W688" s="1453"/>
      <c r="X688" s="1453"/>
      <c r="Y688" s="1453"/>
      <c r="Z688" s="1453"/>
      <c r="AA688" s="1453"/>
      <c r="AB688" s="1453"/>
      <c r="AC688" s="1453"/>
      <c r="AD688" s="1453"/>
      <c r="AE688" s="1453"/>
      <c r="AF688" s="1453"/>
      <c r="AG688" s="1453"/>
      <c r="AH688" s="1453"/>
      <c r="AI688" s="1453"/>
      <c r="AJ688" s="1453"/>
      <c r="AK688" s="1453"/>
      <c r="AL688" s="1453"/>
      <c r="AM688" s="1453"/>
      <c r="AN688" s="1453"/>
      <c r="AO688" s="1453"/>
      <c r="AP688" s="1453"/>
      <c r="AQ688" s="1453"/>
      <c r="AR688" s="1453"/>
      <c r="AS688" s="1453"/>
      <c r="AT688" s="1453"/>
      <c r="AU688" s="1453"/>
      <c r="AV688" s="1453"/>
      <c r="AW688" s="1453"/>
      <c r="AX688" s="1453"/>
    </row>
    <row r="689" spans="3:50" s="1543" customFormat="1" ht="21.9" customHeight="1" x14ac:dyDescent="0.3">
      <c r="C689" s="1453"/>
      <c r="D689" s="1453"/>
      <c r="E689" s="1453"/>
      <c r="F689" s="1453"/>
      <c r="G689" s="1452"/>
      <c r="H689" s="1453"/>
      <c r="I689" s="1453"/>
      <c r="J689" s="1453"/>
      <c r="K689" s="1453"/>
      <c r="L689" s="1453"/>
      <c r="M689" s="1453"/>
      <c r="N689" s="1453"/>
      <c r="O689" s="1453"/>
      <c r="P689" s="1453"/>
      <c r="Q689" s="1453"/>
      <c r="R689" s="1453"/>
      <c r="S689" s="1453"/>
      <c r="T689" s="1453"/>
      <c r="U689" s="1453"/>
      <c r="V689" s="1453"/>
      <c r="W689" s="1453"/>
      <c r="X689" s="1453"/>
      <c r="Y689" s="1453"/>
      <c r="Z689" s="1453"/>
      <c r="AA689" s="1453"/>
      <c r="AB689" s="1453"/>
      <c r="AC689" s="1453"/>
      <c r="AD689" s="1453"/>
      <c r="AE689" s="1453"/>
      <c r="AF689" s="1453"/>
      <c r="AG689" s="1453"/>
      <c r="AH689" s="1453"/>
      <c r="AI689" s="1453"/>
      <c r="AJ689" s="1453"/>
      <c r="AK689" s="1453"/>
      <c r="AL689" s="1453"/>
      <c r="AM689" s="1453"/>
      <c r="AN689" s="1453"/>
      <c r="AO689" s="1453"/>
      <c r="AP689" s="1453"/>
      <c r="AQ689" s="1453"/>
      <c r="AR689" s="1453"/>
      <c r="AS689" s="1453"/>
      <c r="AT689" s="1453"/>
      <c r="AU689" s="1453"/>
      <c r="AV689" s="1453"/>
      <c r="AW689" s="1453"/>
      <c r="AX689" s="1453"/>
    </row>
    <row r="690" spans="3:50" s="1543" customFormat="1" ht="21.9" customHeight="1" x14ac:dyDescent="0.3">
      <c r="C690" s="1453"/>
      <c r="D690" s="1453"/>
      <c r="E690" s="1453"/>
      <c r="F690" s="1453"/>
      <c r="G690" s="1452"/>
      <c r="H690" s="1453"/>
      <c r="I690" s="1453"/>
      <c r="J690" s="1453"/>
      <c r="K690" s="1453"/>
      <c r="L690" s="1453"/>
      <c r="M690" s="1453"/>
      <c r="N690" s="1453"/>
      <c r="O690" s="1453"/>
      <c r="P690" s="1453"/>
      <c r="Q690" s="1453"/>
      <c r="R690" s="1453"/>
      <c r="S690" s="1453"/>
      <c r="T690" s="1453"/>
      <c r="U690" s="1453"/>
      <c r="V690" s="1453"/>
      <c r="W690" s="1453"/>
      <c r="X690" s="1453"/>
      <c r="Y690" s="1453"/>
      <c r="Z690" s="1453"/>
      <c r="AA690" s="1453"/>
      <c r="AB690" s="1453"/>
      <c r="AC690" s="1453"/>
      <c r="AD690" s="1453"/>
      <c r="AE690" s="1453"/>
      <c r="AF690" s="1453"/>
      <c r="AG690" s="1453"/>
      <c r="AH690" s="1453"/>
      <c r="AI690" s="1453"/>
      <c r="AJ690" s="1453"/>
      <c r="AK690" s="1453"/>
      <c r="AL690" s="1453"/>
      <c r="AM690" s="1453"/>
      <c r="AN690" s="1453"/>
      <c r="AO690" s="1453"/>
      <c r="AP690" s="1453"/>
      <c r="AQ690" s="1453"/>
      <c r="AR690" s="1453"/>
      <c r="AS690" s="1453"/>
      <c r="AT690" s="1453"/>
      <c r="AU690" s="1453"/>
      <c r="AV690" s="1453"/>
      <c r="AW690" s="1453"/>
      <c r="AX690" s="1453"/>
    </row>
    <row r="691" spans="3:50" s="1543" customFormat="1" ht="21.9" customHeight="1" x14ac:dyDescent="0.3">
      <c r="C691" s="1453"/>
      <c r="D691" s="1453"/>
      <c r="E691" s="1453"/>
      <c r="F691" s="1453"/>
      <c r="G691" s="1452"/>
      <c r="H691" s="1453"/>
      <c r="I691" s="1453"/>
      <c r="J691" s="1453"/>
      <c r="K691" s="1453"/>
      <c r="L691" s="1453"/>
      <c r="M691" s="1453"/>
      <c r="N691" s="1453"/>
      <c r="O691" s="1453"/>
      <c r="P691" s="1453"/>
      <c r="Q691" s="1453"/>
      <c r="R691" s="1453"/>
      <c r="S691" s="1453"/>
      <c r="T691" s="1453"/>
      <c r="U691" s="1453"/>
      <c r="V691" s="1453"/>
      <c r="W691" s="1453"/>
      <c r="X691" s="1453"/>
      <c r="Y691" s="1453"/>
      <c r="Z691" s="1453"/>
      <c r="AA691" s="1453"/>
      <c r="AB691" s="1453"/>
      <c r="AC691" s="1453"/>
      <c r="AD691" s="1453"/>
      <c r="AE691" s="1453"/>
      <c r="AF691" s="1453"/>
      <c r="AG691" s="1453"/>
      <c r="AH691" s="1453"/>
      <c r="AI691" s="1453"/>
      <c r="AJ691" s="1453"/>
      <c r="AK691" s="1453"/>
      <c r="AL691" s="1453"/>
      <c r="AM691" s="1453"/>
      <c r="AN691" s="1453"/>
      <c r="AO691" s="1453"/>
      <c r="AP691" s="1453"/>
      <c r="AQ691" s="1453"/>
      <c r="AR691" s="1453"/>
      <c r="AS691" s="1453"/>
      <c r="AT691" s="1453"/>
      <c r="AU691" s="1453"/>
      <c r="AV691" s="1453"/>
      <c r="AW691" s="1453"/>
      <c r="AX691" s="1453"/>
    </row>
    <row r="692" spans="3:50" s="1543" customFormat="1" ht="21.9" customHeight="1" x14ac:dyDescent="0.3">
      <c r="C692" s="1453"/>
      <c r="D692" s="1453"/>
      <c r="E692" s="1453"/>
      <c r="F692" s="1453"/>
      <c r="G692" s="1452"/>
      <c r="H692" s="1453"/>
      <c r="I692" s="1453"/>
      <c r="J692" s="1453"/>
      <c r="K692" s="1453"/>
      <c r="L692" s="1453"/>
      <c r="M692" s="1453"/>
      <c r="N692" s="1453"/>
      <c r="O692" s="1453"/>
      <c r="P692" s="1453"/>
      <c r="Q692" s="1453"/>
      <c r="R692" s="1453"/>
      <c r="S692" s="1453"/>
      <c r="T692" s="1453"/>
      <c r="U692" s="1453"/>
      <c r="V692" s="1453"/>
      <c r="W692" s="1453"/>
      <c r="X692" s="1453"/>
      <c r="Y692" s="1453"/>
      <c r="Z692" s="1453"/>
      <c r="AA692" s="1453"/>
      <c r="AB692" s="1453"/>
      <c r="AC692" s="1453"/>
      <c r="AD692" s="1453"/>
      <c r="AE692" s="1453"/>
      <c r="AF692" s="1453"/>
      <c r="AG692" s="1453"/>
      <c r="AH692" s="1453"/>
      <c r="AI692" s="1453"/>
      <c r="AJ692" s="1453"/>
      <c r="AK692" s="1453"/>
      <c r="AL692" s="1453"/>
      <c r="AM692" s="1453"/>
      <c r="AN692" s="1453"/>
      <c r="AO692" s="1453"/>
      <c r="AP692" s="1453"/>
      <c r="AQ692" s="1453"/>
      <c r="AR692" s="1453"/>
      <c r="AS692" s="1453"/>
      <c r="AT692" s="1453"/>
      <c r="AU692" s="1453"/>
      <c r="AV692" s="1453"/>
      <c r="AW692" s="1453"/>
      <c r="AX692" s="1453"/>
    </row>
    <row r="693" spans="3:50" s="1543" customFormat="1" ht="21.9" customHeight="1" x14ac:dyDescent="0.3">
      <c r="C693" s="1453"/>
      <c r="D693" s="1453"/>
      <c r="E693" s="1453"/>
      <c r="F693" s="1453"/>
      <c r="G693" s="1452"/>
      <c r="H693" s="1453"/>
      <c r="I693" s="1453"/>
      <c r="J693" s="1453"/>
      <c r="K693" s="1453"/>
      <c r="L693" s="1453"/>
      <c r="M693" s="1453"/>
      <c r="N693" s="1453"/>
      <c r="O693" s="1453"/>
      <c r="P693" s="1453"/>
      <c r="Q693" s="1453"/>
      <c r="R693" s="1453"/>
      <c r="S693" s="1453"/>
      <c r="T693" s="1453"/>
      <c r="U693" s="1453"/>
      <c r="V693" s="1453"/>
      <c r="W693" s="1453"/>
      <c r="X693" s="1453"/>
      <c r="Y693" s="1453"/>
      <c r="Z693" s="1453"/>
      <c r="AA693" s="1453"/>
      <c r="AB693" s="1453"/>
      <c r="AC693" s="1453"/>
      <c r="AD693" s="1453"/>
      <c r="AE693" s="1453"/>
      <c r="AF693" s="1453"/>
      <c r="AG693" s="1453"/>
      <c r="AH693" s="1453"/>
      <c r="AI693" s="1453"/>
      <c r="AJ693" s="1453"/>
      <c r="AK693" s="1453"/>
      <c r="AL693" s="1453"/>
      <c r="AM693" s="1453"/>
      <c r="AN693" s="1453"/>
      <c r="AO693" s="1453"/>
      <c r="AP693" s="1453"/>
      <c r="AQ693" s="1453"/>
      <c r="AR693" s="1453"/>
      <c r="AS693" s="1453"/>
      <c r="AT693" s="1453"/>
      <c r="AU693" s="1453"/>
      <c r="AV693" s="1453"/>
      <c r="AW693" s="1453"/>
      <c r="AX693" s="1453"/>
    </row>
    <row r="694" spans="3:50" s="1543" customFormat="1" ht="21.9" customHeight="1" x14ac:dyDescent="0.3">
      <c r="C694" s="1453"/>
      <c r="D694" s="1453"/>
      <c r="E694" s="1453"/>
      <c r="F694" s="1453"/>
      <c r="G694" s="1452"/>
      <c r="H694" s="1453"/>
      <c r="I694" s="1453"/>
      <c r="J694" s="1453"/>
      <c r="K694" s="1453"/>
      <c r="L694" s="1453"/>
      <c r="M694" s="1453"/>
      <c r="N694" s="1453"/>
      <c r="O694" s="1453"/>
      <c r="P694" s="1453"/>
      <c r="Q694" s="1453"/>
      <c r="R694" s="1453"/>
      <c r="S694" s="1453"/>
      <c r="T694" s="1453"/>
      <c r="U694" s="1453"/>
      <c r="V694" s="1453"/>
      <c r="W694" s="1453"/>
      <c r="X694" s="1453"/>
      <c r="Y694" s="1453"/>
      <c r="Z694" s="1453"/>
      <c r="AA694" s="1453"/>
      <c r="AB694" s="1453"/>
      <c r="AC694" s="1453"/>
      <c r="AD694" s="1453"/>
      <c r="AE694" s="1453"/>
      <c r="AF694" s="1453"/>
      <c r="AG694" s="1453"/>
      <c r="AH694" s="1453"/>
      <c r="AI694" s="1453"/>
      <c r="AJ694" s="1453"/>
      <c r="AK694" s="1453"/>
      <c r="AL694" s="1453"/>
      <c r="AM694" s="1453"/>
      <c r="AN694" s="1453"/>
      <c r="AO694" s="1453"/>
      <c r="AP694" s="1453"/>
      <c r="AQ694" s="1453"/>
      <c r="AR694" s="1453"/>
      <c r="AS694" s="1453"/>
      <c r="AT694" s="1453"/>
      <c r="AU694" s="1453"/>
      <c r="AV694" s="1453"/>
      <c r="AW694" s="1453"/>
      <c r="AX694" s="1453"/>
    </row>
    <row r="695" spans="3:50" s="1543" customFormat="1" ht="21.9" customHeight="1" x14ac:dyDescent="0.3">
      <c r="C695" s="1453"/>
      <c r="D695" s="1453"/>
      <c r="E695" s="1453"/>
      <c r="F695" s="1453"/>
      <c r="G695" s="1452"/>
      <c r="H695" s="1453"/>
      <c r="I695" s="1453"/>
      <c r="J695" s="1453"/>
      <c r="K695" s="1453"/>
      <c r="L695" s="1453"/>
      <c r="M695" s="1453"/>
      <c r="N695" s="1453"/>
      <c r="O695" s="1453"/>
      <c r="P695" s="1453"/>
      <c r="Q695" s="1453"/>
      <c r="R695" s="1453"/>
      <c r="S695" s="1453"/>
      <c r="T695" s="1453"/>
      <c r="U695" s="1453"/>
      <c r="V695" s="1453"/>
      <c r="W695" s="1453"/>
      <c r="X695" s="1453"/>
      <c r="Y695" s="1453"/>
      <c r="Z695" s="1453"/>
      <c r="AA695" s="1453"/>
      <c r="AB695" s="1453"/>
      <c r="AC695" s="1453"/>
      <c r="AD695" s="1453"/>
      <c r="AE695" s="1453"/>
      <c r="AF695" s="1453"/>
      <c r="AG695" s="1453"/>
      <c r="AH695" s="1453"/>
      <c r="AI695" s="1453"/>
      <c r="AJ695" s="1453"/>
      <c r="AK695" s="1453"/>
      <c r="AL695" s="1453"/>
      <c r="AM695" s="1453"/>
      <c r="AN695" s="1453"/>
      <c r="AO695" s="1453"/>
      <c r="AP695" s="1453"/>
      <c r="AQ695" s="1453"/>
      <c r="AR695" s="1453"/>
      <c r="AS695" s="1453"/>
      <c r="AT695" s="1453"/>
      <c r="AU695" s="1453"/>
      <c r="AV695" s="1453"/>
      <c r="AW695" s="1453"/>
      <c r="AX695" s="1453"/>
    </row>
    <row r="696" spans="3:50" s="1543" customFormat="1" ht="21.9" customHeight="1" x14ac:dyDescent="0.3">
      <c r="C696" s="1453"/>
      <c r="D696" s="1453"/>
      <c r="E696" s="1453"/>
      <c r="F696" s="1453"/>
      <c r="G696" s="1452"/>
      <c r="H696" s="1453"/>
      <c r="I696" s="1453"/>
      <c r="J696" s="1453"/>
      <c r="K696" s="1453"/>
      <c r="L696" s="1453"/>
      <c r="M696" s="1453"/>
      <c r="N696" s="1453"/>
      <c r="O696" s="1453"/>
      <c r="P696" s="1453"/>
      <c r="Q696" s="1453"/>
      <c r="R696" s="1453"/>
      <c r="S696" s="1453"/>
      <c r="T696" s="1453"/>
      <c r="U696" s="1453"/>
      <c r="V696" s="1453"/>
      <c r="W696" s="1453"/>
      <c r="X696" s="1453"/>
      <c r="Y696" s="1453"/>
      <c r="Z696" s="1453"/>
      <c r="AA696" s="1453"/>
      <c r="AB696" s="1453"/>
      <c r="AC696" s="1453"/>
      <c r="AD696" s="1453"/>
      <c r="AE696" s="1453"/>
      <c r="AF696" s="1453"/>
      <c r="AG696" s="1453"/>
      <c r="AH696" s="1453"/>
      <c r="AI696" s="1453"/>
      <c r="AJ696" s="1453"/>
      <c r="AK696" s="1453"/>
      <c r="AL696" s="1453"/>
      <c r="AM696" s="1453"/>
      <c r="AN696" s="1453"/>
      <c r="AO696" s="1453"/>
      <c r="AP696" s="1453"/>
      <c r="AQ696" s="1453"/>
      <c r="AR696" s="1453"/>
      <c r="AS696" s="1453"/>
      <c r="AT696" s="1453"/>
      <c r="AU696" s="1453"/>
      <c r="AV696" s="1453"/>
      <c r="AW696" s="1453"/>
      <c r="AX696" s="1453"/>
    </row>
    <row r="697" spans="3:50" s="1543" customFormat="1" ht="21.9" customHeight="1" x14ac:dyDescent="0.3">
      <c r="C697" s="1453"/>
      <c r="D697" s="1453"/>
      <c r="E697" s="1453"/>
      <c r="F697" s="1453"/>
      <c r="G697" s="1452"/>
      <c r="H697" s="1453"/>
      <c r="I697" s="1453"/>
      <c r="J697" s="1453"/>
      <c r="K697" s="1453"/>
      <c r="L697" s="1453"/>
      <c r="M697" s="1453"/>
      <c r="N697" s="1453"/>
      <c r="O697" s="1453"/>
      <c r="P697" s="1453"/>
      <c r="Q697" s="1453"/>
      <c r="R697" s="1453"/>
      <c r="S697" s="1453"/>
      <c r="T697" s="1453"/>
      <c r="U697" s="1453"/>
      <c r="V697" s="1453"/>
      <c r="W697" s="1453"/>
      <c r="X697" s="1453"/>
      <c r="Y697" s="1453"/>
      <c r="Z697" s="1453"/>
      <c r="AA697" s="1453"/>
      <c r="AB697" s="1453"/>
      <c r="AC697" s="1453"/>
      <c r="AD697" s="1453"/>
      <c r="AE697" s="1453"/>
      <c r="AF697" s="1453"/>
      <c r="AG697" s="1453"/>
      <c r="AH697" s="1453"/>
      <c r="AI697" s="1453"/>
      <c r="AJ697" s="1453"/>
      <c r="AK697" s="1453"/>
      <c r="AL697" s="1453"/>
      <c r="AM697" s="1453"/>
      <c r="AN697" s="1453"/>
      <c r="AO697" s="1453"/>
      <c r="AP697" s="1453"/>
      <c r="AQ697" s="1453"/>
      <c r="AR697" s="1453"/>
      <c r="AS697" s="1453"/>
      <c r="AT697" s="1453"/>
      <c r="AU697" s="1453"/>
      <c r="AV697" s="1453"/>
      <c r="AW697" s="1453"/>
      <c r="AX697" s="1453"/>
    </row>
    <row r="698" spans="3:50" s="1543" customFormat="1" ht="21.9" customHeight="1" x14ac:dyDescent="0.3">
      <c r="C698" s="1453"/>
      <c r="D698" s="1453"/>
      <c r="E698" s="1453"/>
      <c r="F698" s="1453"/>
      <c r="G698" s="1452"/>
      <c r="H698" s="1453"/>
      <c r="I698" s="1453"/>
      <c r="J698" s="1453"/>
      <c r="K698" s="1453"/>
      <c r="L698" s="1453"/>
      <c r="M698" s="1453"/>
      <c r="N698" s="1453"/>
      <c r="O698" s="1453"/>
      <c r="P698" s="1453"/>
      <c r="Q698" s="1453"/>
      <c r="R698" s="1453"/>
      <c r="S698" s="1453"/>
      <c r="T698" s="1453"/>
      <c r="U698" s="1453"/>
      <c r="V698" s="1453"/>
      <c r="W698" s="1453"/>
      <c r="X698" s="1453"/>
      <c r="Y698" s="1453"/>
      <c r="Z698" s="1453"/>
      <c r="AA698" s="1453"/>
      <c r="AB698" s="1453"/>
      <c r="AC698" s="1453"/>
      <c r="AD698" s="1453"/>
      <c r="AE698" s="1453"/>
      <c r="AF698" s="1453"/>
      <c r="AG698" s="1453"/>
      <c r="AH698" s="1453"/>
      <c r="AI698" s="1453"/>
      <c r="AJ698" s="1453"/>
      <c r="AK698" s="1453"/>
      <c r="AL698" s="1453"/>
      <c r="AM698" s="1453"/>
      <c r="AN698" s="1453"/>
      <c r="AO698" s="1453"/>
      <c r="AP698" s="1453"/>
      <c r="AQ698" s="1453"/>
      <c r="AR698" s="1453"/>
      <c r="AS698" s="1453"/>
      <c r="AT698" s="1453"/>
      <c r="AU698" s="1453"/>
      <c r="AV698" s="1453"/>
      <c r="AW698" s="1453"/>
      <c r="AX698" s="1453"/>
    </row>
    <row r="699" spans="3:50" s="1543" customFormat="1" ht="21.9" customHeight="1" x14ac:dyDescent="0.3">
      <c r="C699" s="1453"/>
      <c r="D699" s="1453"/>
      <c r="E699" s="1453"/>
      <c r="F699" s="1453"/>
      <c r="G699" s="1452"/>
      <c r="H699" s="1453"/>
      <c r="I699" s="1453"/>
      <c r="J699" s="1453"/>
      <c r="K699" s="1453"/>
      <c r="L699" s="1453"/>
      <c r="M699" s="1453"/>
      <c r="N699" s="1453"/>
      <c r="O699" s="1453"/>
      <c r="P699" s="1453"/>
      <c r="Q699" s="1453"/>
      <c r="R699" s="1453"/>
      <c r="S699" s="1453"/>
      <c r="T699" s="1453"/>
      <c r="U699" s="1453"/>
      <c r="V699" s="1453"/>
      <c r="W699" s="1453"/>
      <c r="X699" s="1453"/>
      <c r="Y699" s="1453"/>
      <c r="Z699" s="1453"/>
      <c r="AA699" s="1453"/>
      <c r="AB699" s="1453"/>
      <c r="AC699" s="1453"/>
      <c r="AD699" s="1453"/>
      <c r="AE699" s="1453"/>
      <c r="AF699" s="1453"/>
      <c r="AG699" s="1453"/>
      <c r="AH699" s="1453"/>
      <c r="AI699" s="1453"/>
      <c r="AJ699" s="1453"/>
      <c r="AK699" s="1453"/>
      <c r="AL699" s="1453"/>
      <c r="AM699" s="1453"/>
      <c r="AN699" s="1453"/>
      <c r="AO699" s="1453"/>
      <c r="AP699" s="1453"/>
      <c r="AQ699" s="1453"/>
      <c r="AR699" s="1453"/>
      <c r="AS699" s="1453"/>
      <c r="AT699" s="1453"/>
      <c r="AU699" s="1453"/>
      <c r="AV699" s="1453"/>
      <c r="AW699" s="1453"/>
      <c r="AX699" s="1453"/>
    </row>
    <row r="700" spans="3:50" s="1543" customFormat="1" ht="21.9" customHeight="1" x14ac:dyDescent="0.3">
      <c r="C700" s="1453"/>
      <c r="D700" s="1453"/>
      <c r="E700" s="1453"/>
      <c r="F700" s="1453"/>
      <c r="G700" s="1452"/>
      <c r="H700" s="1453"/>
      <c r="I700" s="1453"/>
      <c r="J700" s="1453"/>
      <c r="K700" s="1453"/>
      <c r="L700" s="1453"/>
      <c r="M700" s="1453"/>
      <c r="N700" s="1453"/>
      <c r="O700" s="1453"/>
      <c r="P700" s="1453"/>
      <c r="Q700" s="1453"/>
      <c r="R700" s="1453"/>
      <c r="S700" s="1453"/>
      <c r="T700" s="1453"/>
      <c r="U700" s="1453"/>
      <c r="V700" s="1453"/>
      <c r="W700" s="1453"/>
      <c r="X700" s="1453"/>
      <c r="Y700" s="1453"/>
      <c r="Z700" s="1453"/>
      <c r="AA700" s="1453"/>
      <c r="AB700" s="1453"/>
      <c r="AC700" s="1453"/>
      <c r="AD700" s="1453"/>
      <c r="AE700" s="1453"/>
      <c r="AF700" s="1453"/>
      <c r="AG700" s="1453"/>
      <c r="AH700" s="1453"/>
      <c r="AI700" s="1453"/>
      <c r="AJ700" s="1453"/>
      <c r="AK700" s="1453"/>
      <c r="AL700" s="1453"/>
      <c r="AM700" s="1453"/>
      <c r="AN700" s="1453"/>
      <c r="AO700" s="1453"/>
      <c r="AP700" s="1453"/>
      <c r="AQ700" s="1453"/>
      <c r="AR700" s="1453"/>
      <c r="AS700" s="1453"/>
      <c r="AT700" s="1453"/>
      <c r="AU700" s="1453"/>
      <c r="AV700" s="1453"/>
      <c r="AW700" s="1453"/>
      <c r="AX700" s="1453"/>
    </row>
    <row r="701" spans="3:50" s="1543" customFormat="1" ht="21.9" customHeight="1" x14ac:dyDescent="0.3">
      <c r="C701" s="1453"/>
      <c r="D701" s="1453"/>
      <c r="E701" s="1453"/>
      <c r="F701" s="1453"/>
      <c r="G701" s="1452"/>
      <c r="H701" s="1453"/>
      <c r="I701" s="1453"/>
      <c r="J701" s="1453"/>
      <c r="K701" s="1453"/>
      <c r="L701" s="1453"/>
      <c r="M701" s="1453"/>
      <c r="N701" s="1453"/>
      <c r="O701" s="1453"/>
      <c r="P701" s="1453"/>
      <c r="Q701" s="1453"/>
      <c r="R701" s="1453"/>
      <c r="S701" s="1453"/>
      <c r="T701" s="1453"/>
      <c r="U701" s="1453"/>
      <c r="V701" s="1453"/>
      <c r="W701" s="1453"/>
      <c r="X701" s="1453"/>
      <c r="Y701" s="1453"/>
      <c r="Z701" s="1453"/>
      <c r="AA701" s="1453"/>
      <c r="AB701" s="1453"/>
      <c r="AC701" s="1453"/>
      <c r="AD701" s="1453"/>
      <c r="AE701" s="1453"/>
      <c r="AF701" s="1453"/>
      <c r="AG701" s="1453"/>
      <c r="AH701" s="1453"/>
      <c r="AI701" s="1453"/>
      <c r="AJ701" s="1453"/>
      <c r="AK701" s="1453"/>
      <c r="AL701" s="1453"/>
      <c r="AM701" s="1453"/>
      <c r="AN701" s="1453"/>
      <c r="AO701" s="1453"/>
      <c r="AP701" s="1453"/>
      <c r="AQ701" s="1453"/>
      <c r="AR701" s="1453"/>
      <c r="AS701" s="1453"/>
      <c r="AT701" s="1453"/>
      <c r="AU701" s="1453"/>
      <c r="AV701" s="1453"/>
      <c r="AW701" s="1453"/>
      <c r="AX701" s="1453"/>
    </row>
    <row r="702" spans="3:50" s="1543" customFormat="1" ht="21.9" customHeight="1" x14ac:dyDescent="0.3">
      <c r="C702" s="1453"/>
      <c r="D702" s="1453"/>
      <c r="E702" s="1453"/>
      <c r="F702" s="1453"/>
      <c r="G702" s="1452"/>
      <c r="H702" s="1453"/>
      <c r="I702" s="1453"/>
      <c r="J702" s="1453"/>
      <c r="K702" s="1453"/>
      <c r="L702" s="1453"/>
      <c r="M702" s="1453"/>
      <c r="N702" s="1453"/>
      <c r="O702" s="1453"/>
      <c r="P702" s="1453"/>
      <c r="Q702" s="1453"/>
      <c r="R702" s="1453"/>
      <c r="S702" s="1453"/>
      <c r="T702" s="1453"/>
      <c r="U702" s="1453"/>
      <c r="V702" s="1453"/>
      <c r="W702" s="1453"/>
      <c r="X702" s="1453"/>
      <c r="Y702" s="1453"/>
      <c r="Z702" s="1453"/>
      <c r="AA702" s="1453"/>
      <c r="AB702" s="1453"/>
      <c r="AC702" s="1453"/>
      <c r="AD702" s="1453"/>
      <c r="AE702" s="1453"/>
      <c r="AF702" s="1453"/>
      <c r="AG702" s="1453"/>
      <c r="AH702" s="1453"/>
      <c r="AI702" s="1453"/>
      <c r="AJ702" s="1453"/>
      <c r="AK702" s="1453"/>
      <c r="AL702" s="1453"/>
      <c r="AM702" s="1453"/>
      <c r="AN702" s="1453"/>
      <c r="AO702" s="1453"/>
      <c r="AP702" s="1453"/>
      <c r="AQ702" s="1453"/>
      <c r="AR702" s="1453"/>
      <c r="AS702" s="1453"/>
      <c r="AT702" s="1453"/>
      <c r="AU702" s="1453"/>
      <c r="AV702" s="1453"/>
      <c r="AW702" s="1453"/>
      <c r="AX702" s="1453"/>
    </row>
    <row r="703" spans="3:50" s="1543" customFormat="1" ht="21.9" customHeight="1" x14ac:dyDescent="0.3">
      <c r="C703" s="1453"/>
      <c r="D703" s="1453"/>
      <c r="E703" s="1453"/>
      <c r="F703" s="1453"/>
      <c r="G703" s="1452"/>
      <c r="H703" s="1453"/>
      <c r="I703" s="1453"/>
      <c r="J703" s="1453"/>
      <c r="K703" s="1453"/>
      <c r="L703" s="1453"/>
      <c r="M703" s="1453"/>
      <c r="N703" s="1453"/>
      <c r="O703" s="1453"/>
      <c r="P703" s="1453"/>
      <c r="Q703" s="1453"/>
      <c r="R703" s="1453"/>
      <c r="S703" s="1453"/>
      <c r="T703" s="1453"/>
      <c r="U703" s="1453"/>
      <c r="V703" s="1453"/>
      <c r="W703" s="1453"/>
      <c r="X703" s="1453"/>
      <c r="Y703" s="1453"/>
      <c r="Z703" s="1453"/>
      <c r="AA703" s="1453"/>
      <c r="AB703" s="1453"/>
      <c r="AC703" s="1453"/>
      <c r="AD703" s="1453"/>
      <c r="AE703" s="1453"/>
      <c r="AF703" s="1453"/>
      <c r="AG703" s="1453"/>
      <c r="AH703" s="1453"/>
      <c r="AI703" s="1453"/>
      <c r="AJ703" s="1453"/>
      <c r="AK703" s="1453"/>
      <c r="AL703" s="1453"/>
      <c r="AM703" s="1453"/>
      <c r="AN703" s="1453"/>
      <c r="AO703" s="1453"/>
      <c r="AP703" s="1453"/>
      <c r="AQ703" s="1453"/>
      <c r="AR703" s="1453"/>
      <c r="AS703" s="1453"/>
      <c r="AT703" s="1453"/>
      <c r="AU703" s="1453"/>
      <c r="AV703" s="1453"/>
      <c r="AW703" s="1453"/>
      <c r="AX703" s="1453"/>
    </row>
    <row r="704" spans="3:50" s="1543" customFormat="1" ht="21.9" customHeight="1" x14ac:dyDescent="0.3">
      <c r="C704" s="1453"/>
      <c r="D704" s="1453"/>
      <c r="E704" s="1453"/>
      <c r="F704" s="1453"/>
      <c r="G704" s="1452"/>
      <c r="H704" s="1453"/>
      <c r="I704" s="1453"/>
      <c r="J704" s="1453"/>
      <c r="K704" s="1453"/>
      <c r="L704" s="1453"/>
      <c r="M704" s="1453"/>
      <c r="N704" s="1453"/>
      <c r="O704" s="1453"/>
      <c r="P704" s="1453"/>
      <c r="Q704" s="1453"/>
      <c r="R704" s="1453"/>
      <c r="S704" s="1453"/>
      <c r="T704" s="1453"/>
      <c r="U704" s="1453"/>
      <c r="V704" s="1453"/>
      <c r="W704" s="1453"/>
      <c r="X704" s="1453"/>
      <c r="Y704" s="1453"/>
      <c r="Z704" s="1453"/>
      <c r="AA704" s="1453"/>
      <c r="AB704" s="1453"/>
      <c r="AC704" s="1453"/>
      <c r="AD704" s="1453"/>
      <c r="AE704" s="1453"/>
      <c r="AF704" s="1453"/>
      <c r="AG704" s="1453"/>
      <c r="AH704" s="1453"/>
      <c r="AI704" s="1453"/>
      <c r="AJ704" s="1453"/>
      <c r="AK704" s="1453"/>
      <c r="AL704" s="1453"/>
      <c r="AM704" s="1453"/>
      <c r="AN704" s="1453"/>
      <c r="AO704" s="1453"/>
      <c r="AP704" s="1453"/>
      <c r="AQ704" s="1453"/>
      <c r="AR704" s="1453"/>
      <c r="AS704" s="1453"/>
      <c r="AT704" s="1453"/>
      <c r="AU704" s="1453"/>
      <c r="AV704" s="1453"/>
      <c r="AW704" s="1453"/>
      <c r="AX704" s="1453"/>
    </row>
    <row r="705" spans="3:50" s="1543" customFormat="1" ht="21.9" customHeight="1" x14ac:dyDescent="0.3">
      <c r="C705" s="1453"/>
      <c r="D705" s="1453"/>
      <c r="E705" s="1453"/>
      <c r="F705" s="1453"/>
      <c r="G705" s="1452"/>
      <c r="H705" s="1453"/>
      <c r="I705" s="1453"/>
      <c r="J705" s="1453"/>
      <c r="K705" s="1453"/>
      <c r="L705" s="1453"/>
      <c r="M705" s="1453"/>
      <c r="N705" s="1453"/>
      <c r="O705" s="1453"/>
      <c r="P705" s="1453"/>
      <c r="Q705" s="1453"/>
      <c r="R705" s="1453"/>
      <c r="S705" s="1453"/>
      <c r="T705" s="1453"/>
      <c r="U705" s="1453"/>
      <c r="V705" s="1453"/>
      <c r="W705" s="1453"/>
      <c r="X705" s="1453"/>
      <c r="Y705" s="1453"/>
      <c r="Z705" s="1453"/>
      <c r="AA705" s="1453"/>
      <c r="AB705" s="1453"/>
      <c r="AC705" s="1453"/>
      <c r="AD705" s="1453"/>
      <c r="AE705" s="1453"/>
      <c r="AF705" s="1453"/>
      <c r="AG705" s="1453"/>
      <c r="AH705" s="1453"/>
      <c r="AI705" s="1453"/>
      <c r="AJ705" s="1453"/>
      <c r="AK705" s="1453"/>
      <c r="AL705" s="1453"/>
      <c r="AM705" s="1453"/>
      <c r="AN705" s="1453"/>
      <c r="AO705" s="1453"/>
      <c r="AP705" s="1453"/>
      <c r="AQ705" s="1453"/>
      <c r="AR705" s="1453"/>
      <c r="AS705" s="1453"/>
      <c r="AT705" s="1453"/>
      <c r="AU705" s="1453"/>
      <c r="AV705" s="1453"/>
      <c r="AW705" s="1453"/>
      <c r="AX705" s="1453"/>
    </row>
    <row r="706" spans="3:50" s="1543" customFormat="1" ht="21.9" customHeight="1" x14ac:dyDescent="0.3">
      <c r="C706" s="1453"/>
      <c r="D706" s="1453"/>
      <c r="E706" s="1453"/>
      <c r="F706" s="1453"/>
      <c r="G706" s="1452"/>
      <c r="H706" s="1453"/>
      <c r="I706" s="1453"/>
      <c r="J706" s="1453"/>
      <c r="K706" s="1453"/>
      <c r="L706" s="1453"/>
      <c r="M706" s="1453"/>
      <c r="N706" s="1453"/>
      <c r="O706" s="1453"/>
      <c r="P706" s="1453"/>
      <c r="Q706" s="1453"/>
      <c r="R706" s="1453"/>
      <c r="S706" s="1453"/>
      <c r="T706" s="1453"/>
      <c r="U706" s="1453"/>
      <c r="V706" s="1453"/>
      <c r="W706" s="1453"/>
      <c r="X706" s="1453"/>
      <c r="Y706" s="1453"/>
      <c r="Z706" s="1453"/>
      <c r="AA706" s="1453"/>
      <c r="AB706" s="1453"/>
      <c r="AC706" s="1453"/>
      <c r="AD706" s="1453"/>
      <c r="AE706" s="1453"/>
      <c r="AF706" s="1453"/>
      <c r="AG706" s="1453"/>
      <c r="AH706" s="1453"/>
      <c r="AI706" s="1453"/>
      <c r="AJ706" s="1453"/>
      <c r="AK706" s="1453"/>
      <c r="AL706" s="1453"/>
      <c r="AM706" s="1453"/>
      <c r="AN706" s="1453"/>
      <c r="AO706" s="1453"/>
      <c r="AP706" s="1453"/>
      <c r="AQ706" s="1453"/>
      <c r="AR706" s="1453"/>
      <c r="AS706" s="1453"/>
      <c r="AT706" s="1453"/>
      <c r="AU706" s="1453"/>
      <c r="AV706" s="1453"/>
      <c r="AW706" s="1453"/>
      <c r="AX706" s="1453"/>
    </row>
    <row r="707" spans="3:50" s="1543" customFormat="1" ht="21.9" customHeight="1" x14ac:dyDescent="0.3">
      <c r="C707" s="1453"/>
      <c r="D707" s="1453"/>
      <c r="E707" s="1453"/>
      <c r="F707" s="1453"/>
      <c r="G707" s="1452"/>
      <c r="H707" s="1453"/>
      <c r="I707" s="1453"/>
      <c r="J707" s="1453"/>
      <c r="K707" s="1453"/>
      <c r="L707" s="1453"/>
      <c r="M707" s="1453"/>
      <c r="N707" s="1453"/>
      <c r="O707" s="1453"/>
      <c r="P707" s="1453"/>
      <c r="Q707" s="1453"/>
      <c r="R707" s="1453"/>
      <c r="S707" s="1453"/>
      <c r="T707" s="1453"/>
      <c r="U707" s="1453"/>
      <c r="V707" s="1453"/>
      <c r="W707" s="1453"/>
      <c r="X707" s="1453"/>
      <c r="Y707" s="1453"/>
      <c r="Z707" s="1453"/>
      <c r="AA707" s="1453"/>
      <c r="AB707" s="1453"/>
      <c r="AC707" s="1453"/>
      <c r="AD707" s="1453"/>
      <c r="AE707" s="1453"/>
      <c r="AF707" s="1453"/>
      <c r="AG707" s="1453"/>
      <c r="AH707" s="1453"/>
      <c r="AI707" s="1453"/>
      <c r="AJ707" s="1453"/>
      <c r="AK707" s="1453"/>
      <c r="AL707" s="1453"/>
      <c r="AM707" s="1453"/>
      <c r="AN707" s="1453"/>
      <c r="AO707" s="1453"/>
      <c r="AP707" s="1453"/>
      <c r="AQ707" s="1453"/>
      <c r="AR707" s="1453"/>
      <c r="AS707" s="1453"/>
      <c r="AT707" s="1453"/>
      <c r="AU707" s="1453"/>
      <c r="AV707" s="1453"/>
      <c r="AW707" s="1453"/>
      <c r="AX707" s="1453"/>
    </row>
    <row r="708" spans="3:50" s="1543" customFormat="1" ht="21.9" customHeight="1" x14ac:dyDescent="0.3">
      <c r="C708" s="1453"/>
      <c r="D708" s="1453"/>
      <c r="E708" s="1453"/>
      <c r="F708" s="1453"/>
      <c r="G708" s="1452"/>
      <c r="H708" s="1453"/>
      <c r="I708" s="1453"/>
      <c r="J708" s="1453"/>
      <c r="K708" s="1453"/>
      <c r="L708" s="1453"/>
      <c r="M708" s="1453"/>
      <c r="N708" s="1453"/>
      <c r="O708" s="1453"/>
      <c r="P708" s="1453"/>
      <c r="Q708" s="1453"/>
      <c r="R708" s="1453"/>
      <c r="S708" s="1453"/>
      <c r="T708" s="1453"/>
      <c r="U708" s="1453"/>
      <c r="V708" s="1453"/>
      <c r="W708" s="1453"/>
      <c r="X708" s="1453"/>
      <c r="Y708" s="1453"/>
      <c r="Z708" s="1453"/>
      <c r="AA708" s="1453"/>
      <c r="AB708" s="1453"/>
      <c r="AC708" s="1453"/>
      <c r="AD708" s="1453"/>
      <c r="AE708" s="1453"/>
      <c r="AF708" s="1453"/>
      <c r="AG708" s="1453"/>
      <c r="AH708" s="1453"/>
      <c r="AI708" s="1453"/>
      <c r="AJ708" s="1453"/>
      <c r="AK708" s="1453"/>
      <c r="AL708" s="1453"/>
      <c r="AM708" s="1453"/>
      <c r="AN708" s="1453"/>
      <c r="AO708" s="1453"/>
      <c r="AP708" s="1453"/>
      <c r="AQ708" s="1453"/>
      <c r="AR708" s="1453"/>
      <c r="AS708" s="1453"/>
      <c r="AT708" s="1453"/>
      <c r="AU708" s="1453"/>
      <c r="AV708" s="1453"/>
      <c r="AW708" s="1453"/>
      <c r="AX708" s="1453"/>
    </row>
    <row r="709" spans="3:50" s="1543" customFormat="1" ht="21.9" customHeight="1" x14ac:dyDescent="0.3">
      <c r="C709" s="1453"/>
      <c r="D709" s="1453"/>
      <c r="E709" s="1453"/>
      <c r="F709" s="1453"/>
      <c r="G709" s="1452"/>
      <c r="H709" s="1453"/>
      <c r="I709" s="1453"/>
      <c r="J709" s="1453"/>
      <c r="K709" s="1453"/>
      <c r="L709" s="1453"/>
      <c r="M709" s="1453"/>
      <c r="N709" s="1453"/>
      <c r="O709" s="1453"/>
      <c r="P709" s="1453"/>
      <c r="Q709" s="1453"/>
      <c r="R709" s="1453"/>
      <c r="S709" s="1453"/>
      <c r="T709" s="1453"/>
      <c r="U709" s="1453"/>
      <c r="V709" s="1453"/>
      <c r="W709" s="1453"/>
      <c r="X709" s="1453"/>
      <c r="Y709" s="1453"/>
      <c r="Z709" s="1453"/>
      <c r="AA709" s="1453"/>
      <c r="AB709" s="1453"/>
      <c r="AC709" s="1453"/>
      <c r="AD709" s="1453"/>
      <c r="AE709" s="1453"/>
      <c r="AF709" s="1453"/>
      <c r="AG709" s="1453"/>
      <c r="AH709" s="1453"/>
      <c r="AI709" s="1453"/>
      <c r="AJ709" s="1453"/>
      <c r="AK709" s="1453"/>
      <c r="AL709" s="1453"/>
      <c r="AM709" s="1453"/>
      <c r="AN709" s="1453"/>
      <c r="AO709" s="1453"/>
      <c r="AP709" s="1453"/>
      <c r="AQ709" s="1453"/>
      <c r="AR709" s="1453"/>
      <c r="AS709" s="1453"/>
      <c r="AT709" s="1453"/>
      <c r="AU709" s="1453"/>
      <c r="AV709" s="1453"/>
      <c r="AW709" s="1453"/>
      <c r="AX709" s="1453"/>
    </row>
    <row r="710" spans="3:50" s="1543" customFormat="1" ht="21.9" customHeight="1" x14ac:dyDescent="0.3">
      <c r="C710" s="1453"/>
      <c r="D710" s="1453"/>
      <c r="E710" s="1453"/>
      <c r="F710" s="1453"/>
      <c r="G710" s="1452"/>
      <c r="H710" s="1453"/>
      <c r="I710" s="1453"/>
      <c r="J710" s="1453"/>
      <c r="K710" s="1453"/>
      <c r="L710" s="1453"/>
      <c r="M710" s="1453"/>
      <c r="N710" s="1453"/>
      <c r="O710" s="1453"/>
      <c r="P710" s="1453"/>
      <c r="Q710" s="1453"/>
      <c r="R710" s="1453"/>
      <c r="S710" s="1453"/>
      <c r="T710" s="1453"/>
      <c r="U710" s="1453"/>
      <c r="V710" s="1453"/>
      <c r="W710" s="1453"/>
      <c r="X710" s="1453"/>
      <c r="Y710" s="1453"/>
      <c r="Z710" s="1453"/>
      <c r="AA710" s="1453"/>
      <c r="AB710" s="1453"/>
      <c r="AC710" s="1453"/>
      <c r="AD710" s="1453"/>
      <c r="AE710" s="1453"/>
      <c r="AF710" s="1453"/>
      <c r="AG710" s="1453"/>
      <c r="AH710" s="1453"/>
      <c r="AI710" s="1453"/>
      <c r="AJ710" s="1453"/>
      <c r="AK710" s="1453"/>
      <c r="AL710" s="1453"/>
      <c r="AM710" s="1453"/>
      <c r="AN710" s="1453"/>
      <c r="AO710" s="1453"/>
      <c r="AP710" s="1453"/>
      <c r="AQ710" s="1453"/>
      <c r="AR710" s="1453"/>
      <c r="AS710" s="1453"/>
      <c r="AT710" s="1453"/>
      <c r="AU710" s="1453"/>
      <c r="AV710" s="1453"/>
      <c r="AW710" s="1453"/>
      <c r="AX710" s="1453"/>
    </row>
    <row r="711" spans="3:50" s="1543" customFormat="1" ht="21.9" customHeight="1" x14ac:dyDescent="0.3">
      <c r="C711" s="1453"/>
      <c r="D711" s="1453"/>
      <c r="E711" s="1453"/>
      <c r="F711" s="1453"/>
      <c r="G711" s="1452"/>
      <c r="H711" s="1453"/>
      <c r="I711" s="1453"/>
      <c r="J711" s="1453"/>
      <c r="K711" s="1453"/>
      <c r="L711" s="1453"/>
      <c r="M711" s="1453"/>
      <c r="N711" s="1453"/>
      <c r="O711" s="1453"/>
      <c r="P711" s="1453"/>
      <c r="Q711" s="1453"/>
      <c r="R711" s="1453"/>
      <c r="S711" s="1453"/>
      <c r="T711" s="1453"/>
      <c r="U711" s="1453"/>
      <c r="V711" s="1453"/>
      <c r="W711" s="1453"/>
      <c r="X711" s="1453"/>
      <c r="Y711" s="1453"/>
      <c r="Z711" s="1453"/>
      <c r="AA711" s="1453"/>
      <c r="AB711" s="1453"/>
      <c r="AC711" s="1453"/>
      <c r="AD711" s="1453"/>
      <c r="AE711" s="1453"/>
      <c r="AF711" s="1453"/>
      <c r="AG711" s="1453"/>
      <c r="AH711" s="1453"/>
      <c r="AI711" s="1453"/>
      <c r="AJ711" s="1453"/>
      <c r="AK711" s="1453"/>
      <c r="AL711" s="1453"/>
      <c r="AM711" s="1453"/>
      <c r="AN711" s="1453"/>
      <c r="AO711" s="1453"/>
      <c r="AP711" s="1453"/>
      <c r="AQ711" s="1453"/>
      <c r="AR711" s="1453"/>
      <c r="AS711" s="1453"/>
      <c r="AT711" s="1453"/>
      <c r="AU711" s="1453"/>
      <c r="AV711" s="1453"/>
      <c r="AW711" s="1453"/>
      <c r="AX711" s="1453"/>
    </row>
    <row r="712" spans="3:50" s="1543" customFormat="1" ht="21.9" customHeight="1" x14ac:dyDescent="0.3">
      <c r="C712" s="1453"/>
      <c r="D712" s="1453"/>
      <c r="E712" s="1453"/>
      <c r="F712" s="1453"/>
      <c r="G712" s="1452"/>
      <c r="H712" s="1453"/>
      <c r="I712" s="1453"/>
      <c r="J712" s="1453"/>
      <c r="K712" s="1453"/>
      <c r="L712" s="1453"/>
      <c r="M712" s="1453"/>
      <c r="N712" s="1453"/>
      <c r="O712" s="1453"/>
      <c r="P712" s="1453"/>
      <c r="Q712" s="1453"/>
      <c r="R712" s="1453"/>
      <c r="S712" s="1453"/>
      <c r="T712" s="1453"/>
      <c r="U712" s="1453"/>
      <c r="V712" s="1453"/>
      <c r="W712" s="1453"/>
      <c r="X712" s="1453"/>
      <c r="Y712" s="1453"/>
      <c r="Z712" s="1453"/>
      <c r="AA712" s="1453"/>
      <c r="AB712" s="1453"/>
      <c r="AC712" s="1453"/>
      <c r="AD712" s="1453"/>
      <c r="AE712" s="1453"/>
      <c r="AF712" s="1453"/>
      <c r="AG712" s="1453"/>
      <c r="AH712" s="1453"/>
      <c r="AI712" s="1453"/>
      <c r="AJ712" s="1453"/>
      <c r="AK712" s="1453"/>
      <c r="AL712" s="1453"/>
      <c r="AM712" s="1453"/>
      <c r="AN712" s="1453"/>
      <c r="AO712" s="1453"/>
      <c r="AP712" s="1453"/>
      <c r="AQ712" s="1453"/>
      <c r="AR712" s="1453"/>
      <c r="AS712" s="1453"/>
      <c r="AT712" s="1453"/>
      <c r="AU712" s="1453"/>
      <c r="AV712" s="1453"/>
      <c r="AW712" s="1453"/>
      <c r="AX712" s="1453"/>
    </row>
    <row r="713" spans="3:50" s="1543" customFormat="1" ht="21.9" customHeight="1" x14ac:dyDescent="0.3">
      <c r="C713" s="1453"/>
      <c r="D713" s="1453"/>
      <c r="E713" s="1453"/>
      <c r="F713" s="1453"/>
      <c r="G713" s="1452"/>
      <c r="H713" s="1453"/>
      <c r="I713" s="1453"/>
      <c r="J713" s="1453"/>
      <c r="K713" s="1453"/>
      <c r="L713" s="1453"/>
      <c r="M713" s="1453"/>
      <c r="N713" s="1453"/>
      <c r="O713" s="1453"/>
      <c r="P713" s="1453"/>
      <c r="Q713" s="1453"/>
      <c r="R713" s="1453"/>
      <c r="S713" s="1453"/>
      <c r="T713" s="1453"/>
      <c r="U713" s="1453"/>
      <c r="V713" s="1453"/>
      <c r="W713" s="1453"/>
      <c r="X713" s="1453"/>
      <c r="Y713" s="1453"/>
      <c r="Z713" s="1453"/>
      <c r="AA713" s="1453"/>
      <c r="AB713" s="1453"/>
      <c r="AC713" s="1453"/>
      <c r="AD713" s="1453"/>
      <c r="AE713" s="1453"/>
      <c r="AF713" s="1453"/>
      <c r="AG713" s="1453"/>
      <c r="AH713" s="1453"/>
      <c r="AI713" s="1453"/>
      <c r="AJ713" s="1453"/>
      <c r="AK713" s="1453"/>
      <c r="AL713" s="1453"/>
      <c r="AM713" s="1453"/>
      <c r="AN713" s="1453"/>
      <c r="AO713" s="1453"/>
      <c r="AP713" s="1453"/>
      <c r="AQ713" s="1453"/>
      <c r="AR713" s="1453"/>
      <c r="AS713" s="1453"/>
      <c r="AT713" s="1453"/>
      <c r="AU713" s="1453"/>
      <c r="AV713" s="1453"/>
      <c r="AW713" s="1453"/>
      <c r="AX713" s="1453"/>
    </row>
    <row r="714" spans="3:50" s="1543" customFormat="1" ht="21.9" customHeight="1" x14ac:dyDescent="0.3">
      <c r="C714" s="1453"/>
      <c r="D714" s="1453"/>
      <c r="E714" s="1453"/>
      <c r="F714" s="1453"/>
      <c r="G714" s="1452"/>
      <c r="H714" s="1453"/>
      <c r="I714" s="1453"/>
      <c r="J714" s="1453"/>
      <c r="K714" s="1453"/>
      <c r="L714" s="1453"/>
      <c r="M714" s="1453"/>
      <c r="N714" s="1453"/>
      <c r="O714" s="1453"/>
      <c r="P714" s="1453"/>
      <c r="Q714" s="1453"/>
      <c r="R714" s="1453"/>
      <c r="S714" s="1453"/>
      <c r="T714" s="1453"/>
      <c r="U714" s="1453"/>
      <c r="V714" s="1453"/>
      <c r="W714" s="1453"/>
      <c r="X714" s="1453"/>
      <c r="Y714" s="1453"/>
      <c r="Z714" s="1453"/>
      <c r="AA714" s="1453"/>
      <c r="AB714" s="1453"/>
      <c r="AC714" s="1453"/>
      <c r="AD714" s="1453"/>
      <c r="AE714" s="1453"/>
      <c r="AF714" s="1453"/>
      <c r="AG714" s="1453"/>
      <c r="AH714" s="1453"/>
      <c r="AI714" s="1453"/>
      <c r="AJ714" s="1453"/>
      <c r="AK714" s="1453"/>
      <c r="AL714" s="1453"/>
      <c r="AM714" s="1453"/>
      <c r="AN714" s="1453"/>
      <c r="AO714" s="1453"/>
      <c r="AP714" s="1453"/>
      <c r="AQ714" s="1453"/>
      <c r="AR714" s="1453"/>
      <c r="AS714" s="1453"/>
      <c r="AT714" s="1453"/>
      <c r="AU714" s="1453"/>
      <c r="AV714" s="1453"/>
      <c r="AW714" s="1453"/>
      <c r="AX714" s="1453"/>
    </row>
    <row r="715" spans="3:50" s="1543" customFormat="1" ht="21.9" customHeight="1" x14ac:dyDescent="0.3">
      <c r="C715" s="1453"/>
      <c r="D715" s="1453"/>
      <c r="E715" s="1453"/>
      <c r="F715" s="1453"/>
      <c r="G715" s="1452"/>
      <c r="H715" s="1453"/>
      <c r="I715" s="1453"/>
      <c r="J715" s="1453"/>
      <c r="K715" s="1453"/>
      <c r="L715" s="1453"/>
      <c r="M715" s="1453"/>
      <c r="N715" s="1453"/>
      <c r="O715" s="1453"/>
      <c r="P715" s="1453"/>
      <c r="Q715" s="1453"/>
      <c r="R715" s="1453"/>
      <c r="S715" s="1453"/>
      <c r="T715" s="1453"/>
      <c r="U715" s="1453"/>
      <c r="V715" s="1453"/>
      <c r="W715" s="1453"/>
      <c r="X715" s="1453"/>
      <c r="Y715" s="1453"/>
      <c r="Z715" s="1453"/>
      <c r="AA715" s="1453"/>
      <c r="AB715" s="1453"/>
      <c r="AC715" s="1453"/>
      <c r="AD715" s="1453"/>
      <c r="AE715" s="1453"/>
      <c r="AF715" s="1453"/>
      <c r="AG715" s="1453"/>
      <c r="AH715" s="1453"/>
      <c r="AI715" s="1453"/>
      <c r="AJ715" s="1453"/>
      <c r="AK715" s="1453"/>
      <c r="AL715" s="1453"/>
      <c r="AM715" s="1453"/>
      <c r="AN715" s="1453"/>
      <c r="AO715" s="1453"/>
      <c r="AP715" s="1453"/>
      <c r="AQ715" s="1453"/>
      <c r="AR715" s="1453"/>
      <c r="AS715" s="1453"/>
      <c r="AT715" s="1453"/>
      <c r="AU715" s="1453"/>
      <c r="AV715" s="1453"/>
      <c r="AW715" s="1453"/>
      <c r="AX715" s="1453"/>
    </row>
    <row r="716" spans="3:50" s="1543" customFormat="1" ht="21.9" customHeight="1" x14ac:dyDescent="0.3">
      <c r="C716" s="1453"/>
      <c r="D716" s="1453"/>
      <c r="E716" s="1453"/>
      <c r="F716" s="1453"/>
      <c r="G716" s="1452"/>
      <c r="H716" s="1453"/>
      <c r="I716" s="1453"/>
      <c r="J716" s="1453"/>
      <c r="K716" s="1453"/>
      <c r="L716" s="1453"/>
      <c r="M716" s="1453"/>
      <c r="N716" s="1453"/>
      <c r="O716" s="1453"/>
      <c r="P716" s="1453"/>
      <c r="Q716" s="1453"/>
      <c r="R716" s="1453"/>
      <c r="S716" s="1453"/>
      <c r="T716" s="1453"/>
      <c r="U716" s="1453"/>
      <c r="V716" s="1453"/>
      <c r="W716" s="1453"/>
      <c r="X716" s="1453"/>
      <c r="Y716" s="1453"/>
      <c r="Z716" s="1453"/>
      <c r="AA716" s="1453"/>
      <c r="AB716" s="1453"/>
      <c r="AC716" s="1453"/>
      <c r="AD716" s="1453"/>
      <c r="AE716" s="1453"/>
      <c r="AF716" s="1453"/>
      <c r="AG716" s="1453"/>
      <c r="AH716" s="1453"/>
      <c r="AI716" s="1453"/>
      <c r="AJ716" s="1453"/>
      <c r="AK716" s="1453"/>
      <c r="AL716" s="1453"/>
      <c r="AM716" s="1453"/>
      <c r="AN716" s="1453"/>
      <c r="AO716" s="1453"/>
      <c r="AP716" s="1453"/>
      <c r="AQ716" s="1453"/>
      <c r="AR716" s="1453"/>
      <c r="AS716" s="1453"/>
      <c r="AT716" s="1453"/>
      <c r="AU716" s="1453"/>
      <c r="AV716" s="1453"/>
      <c r="AW716" s="1453"/>
      <c r="AX716" s="1453"/>
    </row>
    <row r="717" spans="3:50" s="1543" customFormat="1" ht="21.9" customHeight="1" x14ac:dyDescent="0.3">
      <c r="C717" s="1453"/>
      <c r="D717" s="1453"/>
      <c r="E717" s="1453"/>
      <c r="F717" s="1453"/>
      <c r="G717" s="1452"/>
      <c r="H717" s="1453"/>
      <c r="I717" s="1453"/>
      <c r="J717" s="1453"/>
      <c r="K717" s="1453"/>
      <c r="L717" s="1453"/>
      <c r="M717" s="1453"/>
      <c r="N717" s="1453"/>
      <c r="O717" s="1453"/>
      <c r="P717" s="1453"/>
      <c r="Q717" s="1453"/>
      <c r="R717" s="1453"/>
      <c r="S717" s="1453"/>
      <c r="T717" s="1453"/>
      <c r="U717" s="1453"/>
      <c r="V717" s="1453"/>
      <c r="W717" s="1453"/>
      <c r="X717" s="1453"/>
      <c r="Y717" s="1453"/>
      <c r="Z717" s="1453"/>
      <c r="AA717" s="1453"/>
      <c r="AB717" s="1453"/>
      <c r="AC717" s="1453"/>
      <c r="AD717" s="1453"/>
      <c r="AE717" s="1453"/>
      <c r="AF717" s="1453"/>
      <c r="AG717" s="1453"/>
      <c r="AH717" s="1453"/>
      <c r="AI717" s="1453"/>
      <c r="AJ717" s="1453"/>
      <c r="AK717" s="1453"/>
      <c r="AL717" s="1453"/>
      <c r="AM717" s="1453"/>
      <c r="AN717" s="1453"/>
      <c r="AO717" s="1453"/>
      <c r="AP717" s="1453"/>
      <c r="AQ717" s="1453"/>
      <c r="AR717" s="1453"/>
      <c r="AS717" s="1453"/>
      <c r="AT717" s="1453"/>
      <c r="AU717" s="1453"/>
      <c r="AV717" s="1453"/>
      <c r="AW717" s="1453"/>
      <c r="AX717" s="1453"/>
    </row>
    <row r="718" spans="3:50" s="1543" customFormat="1" ht="21.9" customHeight="1" x14ac:dyDescent="0.3">
      <c r="C718" s="1453"/>
      <c r="D718" s="1453"/>
      <c r="E718" s="1453"/>
      <c r="F718" s="1453"/>
      <c r="G718" s="1452"/>
      <c r="H718" s="1453"/>
      <c r="I718" s="1453"/>
      <c r="J718" s="1453"/>
      <c r="K718" s="1453"/>
      <c r="L718" s="1453"/>
      <c r="M718" s="1453"/>
      <c r="N718" s="1453"/>
      <c r="O718" s="1453"/>
      <c r="P718" s="1453"/>
      <c r="Q718" s="1453"/>
      <c r="R718" s="1453"/>
      <c r="S718" s="1453"/>
      <c r="T718" s="1453"/>
      <c r="U718" s="1453"/>
      <c r="V718" s="1453"/>
      <c r="W718" s="1453"/>
      <c r="X718" s="1453"/>
      <c r="Y718" s="1453"/>
      <c r="Z718" s="1453"/>
      <c r="AA718" s="1453"/>
      <c r="AB718" s="1453"/>
      <c r="AC718" s="1453"/>
      <c r="AD718" s="1453"/>
      <c r="AE718" s="1453"/>
      <c r="AF718" s="1453"/>
      <c r="AG718" s="1453"/>
      <c r="AH718" s="1453"/>
      <c r="AI718" s="1453"/>
      <c r="AJ718" s="1453"/>
      <c r="AK718" s="1453"/>
      <c r="AL718" s="1453"/>
      <c r="AM718" s="1453"/>
      <c r="AN718" s="1453"/>
      <c r="AO718" s="1453"/>
      <c r="AP718" s="1453"/>
      <c r="AQ718" s="1453"/>
      <c r="AR718" s="1453"/>
      <c r="AS718" s="1453"/>
      <c r="AT718" s="1453"/>
      <c r="AU718" s="1453"/>
      <c r="AV718" s="1453"/>
      <c r="AW718" s="1453"/>
      <c r="AX718" s="1453"/>
    </row>
    <row r="719" spans="3:50" s="1543" customFormat="1" ht="21.9" customHeight="1" x14ac:dyDescent="0.3">
      <c r="C719" s="1453"/>
      <c r="D719" s="1453"/>
      <c r="E719" s="1453"/>
      <c r="F719" s="1453"/>
      <c r="G719" s="1452"/>
      <c r="H719" s="1453"/>
      <c r="I719" s="1453"/>
      <c r="J719" s="1453"/>
      <c r="K719" s="1453"/>
      <c r="L719" s="1453"/>
      <c r="M719" s="1453"/>
      <c r="N719" s="1453"/>
      <c r="O719" s="1453"/>
      <c r="P719" s="1453"/>
      <c r="Q719" s="1453"/>
      <c r="R719" s="1453"/>
      <c r="S719" s="1453"/>
      <c r="T719" s="1453"/>
      <c r="U719" s="1453"/>
      <c r="V719" s="1453"/>
      <c r="W719" s="1453"/>
      <c r="X719" s="1453"/>
      <c r="Y719" s="1453"/>
      <c r="Z719" s="1453"/>
      <c r="AA719" s="1453"/>
      <c r="AB719" s="1453"/>
      <c r="AC719" s="1453"/>
      <c r="AD719" s="1453"/>
      <c r="AE719" s="1453"/>
      <c r="AF719" s="1453"/>
      <c r="AG719" s="1453"/>
      <c r="AH719" s="1453"/>
      <c r="AI719" s="1453"/>
      <c r="AJ719" s="1453"/>
      <c r="AK719" s="1453"/>
      <c r="AL719" s="1453"/>
      <c r="AM719" s="1453"/>
      <c r="AN719" s="1453"/>
      <c r="AO719" s="1453"/>
      <c r="AP719" s="1453"/>
      <c r="AQ719" s="1453"/>
      <c r="AR719" s="1453"/>
      <c r="AS719" s="1453"/>
      <c r="AT719" s="1453"/>
      <c r="AU719" s="1453"/>
      <c r="AV719" s="1453"/>
      <c r="AW719" s="1453"/>
      <c r="AX719" s="1453"/>
    </row>
    <row r="720" spans="3:50" s="1543" customFormat="1" ht="21.9" customHeight="1" x14ac:dyDescent="0.3">
      <c r="C720" s="1453"/>
      <c r="D720" s="1453"/>
      <c r="E720" s="1453"/>
      <c r="F720" s="1453"/>
      <c r="G720" s="1452"/>
      <c r="H720" s="1453"/>
      <c r="I720" s="1453"/>
      <c r="J720" s="1453"/>
      <c r="K720" s="1453"/>
      <c r="L720" s="1453"/>
      <c r="M720" s="1453"/>
      <c r="N720" s="1453"/>
      <c r="O720" s="1453"/>
      <c r="P720" s="1453"/>
      <c r="Q720" s="1453"/>
      <c r="R720" s="1453"/>
      <c r="S720" s="1453"/>
      <c r="T720" s="1453"/>
      <c r="U720" s="1453"/>
      <c r="V720" s="1453"/>
      <c r="W720" s="1453"/>
      <c r="X720" s="1453"/>
      <c r="Y720" s="1453"/>
      <c r="Z720" s="1453"/>
      <c r="AA720" s="1453"/>
      <c r="AB720" s="1453"/>
      <c r="AC720" s="1453"/>
      <c r="AD720" s="1453"/>
      <c r="AE720" s="1453"/>
      <c r="AF720" s="1453"/>
      <c r="AG720" s="1453"/>
      <c r="AH720" s="1453"/>
      <c r="AI720" s="1453"/>
      <c r="AJ720" s="1453"/>
      <c r="AK720" s="1453"/>
      <c r="AL720" s="1453"/>
      <c r="AM720" s="1453"/>
      <c r="AN720" s="1453"/>
      <c r="AO720" s="1453"/>
      <c r="AP720" s="1453"/>
      <c r="AQ720" s="1453"/>
      <c r="AR720" s="1453"/>
      <c r="AS720" s="1453"/>
      <c r="AT720" s="1453"/>
      <c r="AU720" s="1453"/>
      <c r="AV720" s="1453"/>
      <c r="AW720" s="1453"/>
      <c r="AX720" s="1453"/>
    </row>
    <row r="721" spans="3:50" s="1543" customFormat="1" ht="21.9" customHeight="1" x14ac:dyDescent="0.3">
      <c r="C721" s="1453"/>
      <c r="D721" s="1453"/>
      <c r="E721" s="1453"/>
      <c r="F721" s="1453"/>
      <c r="G721" s="1452"/>
      <c r="H721" s="1453"/>
      <c r="I721" s="1453"/>
      <c r="J721" s="1453"/>
      <c r="K721" s="1453"/>
      <c r="L721" s="1453"/>
      <c r="M721" s="1453"/>
      <c r="N721" s="1453"/>
      <c r="O721" s="1453"/>
      <c r="P721" s="1453"/>
      <c r="Q721" s="1453"/>
      <c r="R721" s="1453"/>
      <c r="S721" s="1453"/>
      <c r="T721" s="1453"/>
      <c r="U721" s="1453"/>
      <c r="V721" s="1453"/>
      <c r="W721" s="1453"/>
      <c r="X721" s="1453"/>
      <c r="Y721" s="1453"/>
      <c r="Z721" s="1453"/>
      <c r="AA721" s="1453"/>
      <c r="AB721" s="1453"/>
      <c r="AC721" s="1453"/>
      <c r="AD721" s="1453"/>
      <c r="AE721" s="1453"/>
      <c r="AF721" s="1453"/>
      <c r="AG721" s="1453"/>
      <c r="AH721" s="1453"/>
      <c r="AI721" s="1453"/>
      <c r="AJ721" s="1453"/>
      <c r="AK721" s="1453"/>
      <c r="AL721" s="1453"/>
      <c r="AM721" s="1453"/>
      <c r="AN721" s="1453"/>
      <c r="AO721" s="1453"/>
      <c r="AP721" s="1453"/>
      <c r="AQ721" s="1453"/>
      <c r="AR721" s="1453"/>
      <c r="AS721" s="1453"/>
      <c r="AT721" s="1453"/>
      <c r="AU721" s="1453"/>
      <c r="AV721" s="1453"/>
      <c r="AW721" s="1453"/>
      <c r="AX721" s="1453"/>
    </row>
    <row r="722" spans="3:50" s="1543" customFormat="1" ht="21.9" customHeight="1" x14ac:dyDescent="0.3">
      <c r="C722" s="1453"/>
      <c r="D722" s="1453"/>
      <c r="E722" s="1453"/>
      <c r="F722" s="1453"/>
      <c r="G722" s="1452"/>
      <c r="H722" s="1453"/>
      <c r="I722" s="1453"/>
      <c r="J722" s="1453"/>
      <c r="K722" s="1453"/>
      <c r="L722" s="1453"/>
      <c r="M722" s="1453"/>
      <c r="N722" s="1453"/>
      <c r="O722" s="1453"/>
      <c r="P722" s="1453"/>
      <c r="Q722" s="1453"/>
      <c r="R722" s="1453"/>
      <c r="S722" s="1453"/>
      <c r="T722" s="1453"/>
      <c r="U722" s="1453"/>
      <c r="V722" s="1453"/>
      <c r="W722" s="1453"/>
      <c r="X722" s="1453"/>
      <c r="Y722" s="1453"/>
      <c r="Z722" s="1453"/>
      <c r="AA722" s="1453"/>
      <c r="AB722" s="1453"/>
      <c r="AC722" s="1453"/>
      <c r="AD722" s="1453"/>
      <c r="AE722" s="1453"/>
      <c r="AF722" s="1453"/>
      <c r="AG722" s="1453"/>
      <c r="AH722" s="1453"/>
      <c r="AI722" s="1453"/>
      <c r="AJ722" s="1453"/>
      <c r="AK722" s="1453"/>
      <c r="AL722" s="1453"/>
      <c r="AM722" s="1453"/>
      <c r="AN722" s="1453"/>
      <c r="AO722" s="1453"/>
      <c r="AP722" s="1453"/>
      <c r="AQ722" s="1453"/>
      <c r="AR722" s="1453"/>
      <c r="AS722" s="1453"/>
      <c r="AT722" s="1453"/>
      <c r="AU722" s="1453"/>
      <c r="AV722" s="1453"/>
      <c r="AW722" s="1453"/>
      <c r="AX722" s="1453"/>
    </row>
    <row r="723" spans="3:50" s="1543" customFormat="1" ht="21.9" customHeight="1" x14ac:dyDescent="0.3">
      <c r="C723" s="1453"/>
      <c r="D723" s="1453"/>
      <c r="E723" s="1453"/>
      <c r="F723" s="1453"/>
      <c r="G723" s="1452"/>
      <c r="H723" s="1453"/>
      <c r="I723" s="1453"/>
      <c r="J723" s="1453"/>
      <c r="K723" s="1453"/>
      <c r="L723" s="1453"/>
      <c r="M723" s="1453"/>
      <c r="N723" s="1453"/>
      <c r="O723" s="1453"/>
      <c r="P723" s="1453"/>
      <c r="Q723" s="1453"/>
      <c r="R723" s="1453"/>
      <c r="S723" s="1453"/>
      <c r="T723" s="1453"/>
      <c r="U723" s="1453"/>
      <c r="V723" s="1453"/>
      <c r="W723" s="1453"/>
      <c r="X723" s="1453"/>
      <c r="Y723" s="1453"/>
      <c r="Z723" s="1453"/>
      <c r="AA723" s="1453"/>
      <c r="AB723" s="1453"/>
      <c r="AC723" s="1453"/>
      <c r="AD723" s="1453"/>
      <c r="AE723" s="1453"/>
      <c r="AF723" s="1453"/>
      <c r="AG723" s="1453"/>
      <c r="AH723" s="1453"/>
      <c r="AI723" s="1453"/>
      <c r="AJ723" s="1453"/>
      <c r="AK723" s="1453"/>
      <c r="AL723" s="1453"/>
      <c r="AM723" s="1453"/>
      <c r="AN723" s="1453"/>
      <c r="AO723" s="1453"/>
      <c r="AP723" s="1453"/>
      <c r="AQ723" s="1453"/>
      <c r="AR723" s="1453"/>
      <c r="AS723" s="1453"/>
      <c r="AT723" s="1453"/>
      <c r="AU723" s="1453"/>
      <c r="AV723" s="1453"/>
      <c r="AW723" s="1453"/>
      <c r="AX723" s="1453"/>
    </row>
    <row r="724" spans="3:50" s="1543" customFormat="1" ht="21.9" customHeight="1" x14ac:dyDescent="0.3">
      <c r="C724" s="1453"/>
      <c r="D724" s="1453"/>
      <c r="E724" s="1453"/>
      <c r="F724" s="1453"/>
      <c r="G724" s="1452"/>
      <c r="H724" s="1453"/>
      <c r="I724" s="1453"/>
      <c r="J724" s="1453"/>
      <c r="K724" s="1453"/>
      <c r="L724" s="1453"/>
      <c r="M724" s="1453"/>
      <c r="N724" s="1453"/>
      <c r="O724" s="1453"/>
      <c r="P724" s="1453"/>
      <c r="Q724" s="1453"/>
      <c r="R724" s="1453"/>
      <c r="S724" s="1453"/>
      <c r="T724" s="1453"/>
      <c r="U724" s="1453"/>
      <c r="V724" s="1453"/>
      <c r="W724" s="1453"/>
      <c r="X724" s="1453"/>
      <c r="Y724" s="1453"/>
      <c r="Z724" s="1453"/>
      <c r="AA724" s="1453"/>
      <c r="AB724" s="1453"/>
      <c r="AC724" s="1453"/>
      <c r="AD724" s="1453"/>
      <c r="AE724" s="1453"/>
      <c r="AF724" s="1453"/>
      <c r="AG724" s="1453"/>
      <c r="AH724" s="1453"/>
      <c r="AI724" s="1453"/>
      <c r="AJ724" s="1453"/>
      <c r="AK724" s="1453"/>
      <c r="AL724" s="1453"/>
      <c r="AM724" s="1453"/>
      <c r="AN724" s="1453"/>
      <c r="AO724" s="1453"/>
      <c r="AP724" s="1453"/>
      <c r="AQ724" s="1453"/>
      <c r="AR724" s="1453"/>
      <c r="AS724" s="1453"/>
      <c r="AT724" s="1453"/>
      <c r="AU724" s="1453"/>
      <c r="AV724" s="1453"/>
      <c r="AW724" s="1453"/>
      <c r="AX724" s="1453"/>
    </row>
    <row r="725" spans="3:50" s="1543" customFormat="1" ht="21.9" customHeight="1" x14ac:dyDescent="0.3">
      <c r="C725" s="1453"/>
      <c r="D725" s="1453"/>
      <c r="E725" s="1453"/>
      <c r="F725" s="1453"/>
      <c r="G725" s="1452"/>
      <c r="H725" s="1453"/>
      <c r="I725" s="1453"/>
      <c r="J725" s="1453"/>
      <c r="K725" s="1453"/>
      <c r="L725" s="1453"/>
      <c r="M725" s="1453"/>
      <c r="N725" s="1453"/>
      <c r="O725" s="1453"/>
      <c r="P725" s="1453"/>
      <c r="Q725" s="1453"/>
      <c r="R725" s="1453"/>
      <c r="S725" s="1453"/>
      <c r="T725" s="1453"/>
      <c r="U725" s="1453"/>
      <c r="V725" s="1453"/>
      <c r="W725" s="1453"/>
      <c r="X725" s="1453"/>
      <c r="Y725" s="1453"/>
      <c r="Z725" s="1453"/>
      <c r="AA725" s="1453"/>
      <c r="AB725" s="1453"/>
      <c r="AC725" s="1453"/>
      <c r="AD725" s="1453"/>
      <c r="AE725" s="1453"/>
      <c r="AF725" s="1453"/>
      <c r="AG725" s="1453"/>
      <c r="AH725" s="1453"/>
      <c r="AI725" s="1453"/>
      <c r="AJ725" s="1453"/>
      <c r="AK725" s="1453"/>
      <c r="AL725" s="1453"/>
      <c r="AM725" s="1453"/>
      <c r="AN725" s="1453"/>
      <c r="AO725" s="1453"/>
      <c r="AP725" s="1453"/>
      <c r="AQ725" s="1453"/>
      <c r="AR725" s="1453"/>
      <c r="AS725" s="1453"/>
      <c r="AT725" s="1453"/>
      <c r="AU725" s="1453"/>
      <c r="AV725" s="1453"/>
      <c r="AW725" s="1453"/>
      <c r="AX725" s="1453"/>
    </row>
    <row r="726" spans="3:50" s="1543" customFormat="1" ht="21.9" customHeight="1" x14ac:dyDescent="0.3">
      <c r="C726" s="1453"/>
      <c r="D726" s="1453"/>
      <c r="E726" s="1453"/>
      <c r="F726" s="1453"/>
      <c r="G726" s="1452"/>
      <c r="H726" s="1453"/>
      <c r="I726" s="1453"/>
      <c r="J726" s="1453"/>
      <c r="K726" s="1453"/>
      <c r="L726" s="1453"/>
      <c r="M726" s="1453"/>
      <c r="N726" s="1453"/>
      <c r="O726" s="1453"/>
      <c r="P726" s="1453"/>
      <c r="Q726" s="1453"/>
      <c r="R726" s="1453"/>
      <c r="S726" s="1453"/>
      <c r="T726" s="1453"/>
      <c r="U726" s="1453"/>
      <c r="V726" s="1453"/>
      <c r="W726" s="1453"/>
      <c r="X726" s="1453"/>
      <c r="Y726" s="1453"/>
      <c r="Z726" s="1453"/>
      <c r="AA726" s="1453"/>
      <c r="AB726" s="1453"/>
      <c r="AC726" s="1453"/>
      <c r="AD726" s="1453"/>
      <c r="AE726" s="1453"/>
      <c r="AF726" s="1453"/>
      <c r="AG726" s="1453"/>
      <c r="AH726" s="1453"/>
      <c r="AI726" s="1453"/>
      <c r="AJ726" s="1453"/>
      <c r="AK726" s="1453"/>
      <c r="AL726" s="1453"/>
      <c r="AM726" s="1453"/>
      <c r="AN726" s="1453"/>
      <c r="AO726" s="1453"/>
      <c r="AP726" s="1453"/>
      <c r="AQ726" s="1453"/>
      <c r="AR726" s="1453"/>
      <c r="AS726" s="1453"/>
      <c r="AT726" s="1453"/>
      <c r="AU726" s="1453"/>
      <c r="AV726" s="1453"/>
      <c r="AW726" s="1453"/>
      <c r="AX726" s="1453"/>
    </row>
    <row r="727" spans="3:50" s="1543" customFormat="1" ht="21.9" customHeight="1" x14ac:dyDescent="0.3">
      <c r="C727" s="1453"/>
      <c r="D727" s="1453"/>
      <c r="E727" s="1453"/>
      <c r="F727" s="1453"/>
      <c r="G727" s="1452"/>
      <c r="H727" s="1453"/>
      <c r="I727" s="1453"/>
      <c r="J727" s="1453"/>
      <c r="K727" s="1453"/>
      <c r="L727" s="1453"/>
      <c r="M727" s="1453"/>
      <c r="N727" s="1453"/>
      <c r="O727" s="1453"/>
      <c r="P727" s="1453"/>
      <c r="Q727" s="1453"/>
      <c r="R727" s="1453"/>
      <c r="S727" s="1453"/>
      <c r="T727" s="1453"/>
      <c r="U727" s="1453"/>
      <c r="V727" s="1453"/>
      <c r="W727" s="1453"/>
      <c r="X727" s="1453"/>
      <c r="Y727" s="1453"/>
      <c r="Z727" s="1453"/>
      <c r="AA727" s="1453"/>
      <c r="AB727" s="1453"/>
      <c r="AC727" s="1453"/>
      <c r="AD727" s="1453"/>
      <c r="AE727" s="1453"/>
      <c r="AF727" s="1453"/>
      <c r="AG727" s="1453"/>
      <c r="AH727" s="1453"/>
      <c r="AI727" s="1453"/>
      <c r="AJ727" s="1453"/>
      <c r="AK727" s="1453"/>
      <c r="AL727" s="1453"/>
      <c r="AM727" s="1453"/>
      <c r="AN727" s="1453"/>
      <c r="AO727" s="1453"/>
      <c r="AP727" s="1453"/>
      <c r="AQ727" s="1453"/>
      <c r="AR727" s="1453"/>
      <c r="AS727" s="1453"/>
      <c r="AT727" s="1453"/>
      <c r="AU727" s="1453"/>
      <c r="AV727" s="1453"/>
      <c r="AW727" s="1453"/>
      <c r="AX727" s="1453"/>
    </row>
    <row r="728" spans="3:50" s="1543" customFormat="1" ht="21.9" customHeight="1" x14ac:dyDescent="0.3">
      <c r="C728" s="1453"/>
      <c r="D728" s="1453"/>
      <c r="E728" s="1453"/>
      <c r="F728" s="1453"/>
      <c r="G728" s="1452"/>
      <c r="H728" s="1453"/>
      <c r="I728" s="1453"/>
      <c r="J728" s="1453"/>
      <c r="K728" s="1453"/>
      <c r="L728" s="1453"/>
      <c r="M728" s="1453"/>
      <c r="N728" s="1453"/>
      <c r="O728" s="1453"/>
      <c r="P728" s="1453"/>
      <c r="Q728" s="1453"/>
      <c r="R728" s="1453"/>
      <c r="S728" s="1453"/>
      <c r="T728" s="1453"/>
      <c r="U728" s="1453"/>
      <c r="V728" s="1453"/>
      <c r="W728" s="1453"/>
      <c r="X728" s="1453"/>
      <c r="Y728" s="1453"/>
      <c r="Z728" s="1453"/>
      <c r="AA728" s="1453"/>
      <c r="AB728" s="1453"/>
      <c r="AC728" s="1453"/>
      <c r="AD728" s="1453"/>
      <c r="AE728" s="1453"/>
      <c r="AF728" s="1453"/>
      <c r="AG728" s="1453"/>
      <c r="AH728" s="1453"/>
      <c r="AI728" s="1453"/>
      <c r="AJ728" s="1453"/>
      <c r="AK728" s="1453"/>
      <c r="AL728" s="1453"/>
      <c r="AM728" s="1453"/>
      <c r="AN728" s="1453"/>
      <c r="AO728" s="1453"/>
      <c r="AP728" s="1453"/>
      <c r="AQ728" s="1453"/>
      <c r="AR728" s="1453"/>
      <c r="AS728" s="1453"/>
      <c r="AT728" s="1453"/>
      <c r="AU728" s="1453"/>
      <c r="AV728" s="1453"/>
      <c r="AW728" s="1453"/>
      <c r="AX728" s="1453"/>
    </row>
    <row r="729" spans="3:50" s="1543" customFormat="1" ht="21.9" customHeight="1" x14ac:dyDescent="0.3">
      <c r="C729" s="1453"/>
      <c r="D729" s="1453"/>
      <c r="E729" s="1453"/>
      <c r="F729" s="1453"/>
      <c r="G729" s="1452"/>
      <c r="H729" s="1453"/>
      <c r="I729" s="1453"/>
      <c r="J729" s="1453"/>
      <c r="K729" s="1453"/>
      <c r="L729" s="1453"/>
      <c r="M729" s="1453"/>
      <c r="N729" s="1453"/>
      <c r="O729" s="1453"/>
      <c r="P729" s="1453"/>
      <c r="Q729" s="1453"/>
      <c r="R729" s="1453"/>
      <c r="S729" s="1453"/>
      <c r="T729" s="1453"/>
      <c r="U729" s="1453"/>
      <c r="V729" s="1453"/>
      <c r="W729" s="1453"/>
      <c r="X729" s="1453"/>
      <c r="Y729" s="1453"/>
      <c r="Z729" s="1453"/>
      <c r="AA729" s="1453"/>
      <c r="AB729" s="1453"/>
      <c r="AC729" s="1453"/>
      <c r="AD729" s="1453"/>
      <c r="AE729" s="1453"/>
      <c r="AF729" s="1453"/>
      <c r="AG729" s="1453"/>
      <c r="AH729" s="1453"/>
      <c r="AI729" s="1453"/>
      <c r="AJ729" s="1453"/>
      <c r="AK729" s="1453"/>
      <c r="AL729" s="1453"/>
      <c r="AM729" s="1453"/>
      <c r="AN729" s="1453"/>
      <c r="AO729" s="1453"/>
      <c r="AP729" s="1453"/>
      <c r="AQ729" s="1453"/>
      <c r="AR729" s="1453"/>
      <c r="AS729" s="1453"/>
      <c r="AT729" s="1453"/>
      <c r="AU729" s="1453"/>
      <c r="AV729" s="1453"/>
      <c r="AW729" s="1453"/>
      <c r="AX729" s="1453"/>
    </row>
    <row r="730" spans="3:50" s="1543" customFormat="1" ht="21.9" customHeight="1" x14ac:dyDescent="0.3">
      <c r="C730" s="1453"/>
      <c r="D730" s="1453"/>
      <c r="E730" s="1453"/>
      <c r="F730" s="1453"/>
      <c r="G730" s="1452"/>
      <c r="H730" s="1453"/>
      <c r="I730" s="1453"/>
      <c r="J730" s="1453"/>
      <c r="K730" s="1453"/>
      <c r="L730" s="1453"/>
      <c r="M730" s="1453"/>
      <c r="N730" s="1453"/>
      <c r="O730" s="1453"/>
      <c r="P730" s="1453"/>
      <c r="Q730" s="1453"/>
      <c r="R730" s="1453"/>
      <c r="S730" s="1453"/>
      <c r="T730" s="1453"/>
      <c r="U730" s="1453"/>
      <c r="V730" s="1453"/>
      <c r="W730" s="1453"/>
      <c r="X730" s="1453"/>
      <c r="Y730" s="1453"/>
      <c r="Z730" s="1453"/>
      <c r="AA730" s="1453"/>
      <c r="AB730" s="1453"/>
      <c r="AC730" s="1453"/>
      <c r="AD730" s="1453"/>
      <c r="AE730" s="1453"/>
      <c r="AF730" s="1453"/>
      <c r="AG730" s="1453"/>
      <c r="AH730" s="1453"/>
      <c r="AI730" s="1453"/>
      <c r="AJ730" s="1453"/>
      <c r="AK730" s="1453"/>
      <c r="AL730" s="1453"/>
      <c r="AM730" s="1453"/>
      <c r="AN730" s="1453"/>
      <c r="AO730" s="1453"/>
      <c r="AP730" s="1453"/>
      <c r="AQ730" s="1453"/>
      <c r="AR730" s="1453"/>
      <c r="AS730" s="1453"/>
      <c r="AT730" s="1453"/>
      <c r="AU730" s="1453"/>
      <c r="AV730" s="1453"/>
      <c r="AW730" s="1453"/>
      <c r="AX730" s="1453"/>
    </row>
    <row r="731" spans="3:50" s="1543" customFormat="1" ht="21.9" customHeight="1" x14ac:dyDescent="0.3">
      <c r="C731" s="1453"/>
      <c r="D731" s="1453"/>
      <c r="E731" s="1453"/>
      <c r="F731" s="1453"/>
      <c r="G731" s="1452"/>
      <c r="H731" s="1453"/>
      <c r="I731" s="1453"/>
      <c r="J731" s="1453"/>
      <c r="K731" s="1453"/>
      <c r="L731" s="1453"/>
      <c r="M731" s="1453"/>
      <c r="N731" s="1453"/>
      <c r="O731" s="1453"/>
      <c r="P731" s="1453"/>
      <c r="Q731" s="1453"/>
      <c r="R731" s="1453"/>
      <c r="S731" s="1453"/>
      <c r="T731" s="1453"/>
      <c r="U731" s="1453"/>
      <c r="V731" s="1453"/>
      <c r="W731" s="1453"/>
      <c r="X731" s="1453"/>
      <c r="Y731" s="1453"/>
      <c r="Z731" s="1453"/>
      <c r="AA731" s="1453"/>
      <c r="AB731" s="1453"/>
      <c r="AC731" s="1453"/>
      <c r="AD731" s="1453"/>
      <c r="AE731" s="1453"/>
      <c r="AF731" s="1453"/>
      <c r="AG731" s="1453"/>
      <c r="AH731" s="1453"/>
      <c r="AI731" s="1453"/>
      <c r="AJ731" s="1453"/>
      <c r="AK731" s="1453"/>
      <c r="AL731" s="1453"/>
      <c r="AM731" s="1453"/>
      <c r="AN731" s="1453"/>
      <c r="AO731" s="1453"/>
      <c r="AP731" s="1453"/>
      <c r="AQ731" s="1453"/>
      <c r="AR731" s="1453"/>
      <c r="AS731" s="1453"/>
      <c r="AT731" s="1453"/>
      <c r="AU731" s="1453"/>
      <c r="AV731" s="1453"/>
      <c r="AW731" s="1453"/>
      <c r="AX731" s="1453"/>
    </row>
    <row r="732" spans="3:50" s="1543" customFormat="1" ht="21.9" customHeight="1" x14ac:dyDescent="0.3">
      <c r="C732" s="1453"/>
      <c r="D732" s="1453"/>
      <c r="E732" s="1453"/>
      <c r="F732" s="1453"/>
      <c r="G732" s="1452"/>
      <c r="H732" s="1453"/>
      <c r="I732" s="1453"/>
      <c r="J732" s="1453"/>
      <c r="K732" s="1453"/>
      <c r="L732" s="1453"/>
      <c r="M732" s="1453"/>
      <c r="N732" s="1453"/>
      <c r="O732" s="1453"/>
      <c r="P732" s="1453"/>
      <c r="Q732" s="1453"/>
      <c r="R732" s="1453"/>
      <c r="S732" s="1453"/>
      <c r="T732" s="1453"/>
      <c r="U732" s="1453"/>
      <c r="V732" s="1453"/>
      <c r="W732" s="1453"/>
      <c r="X732" s="1453"/>
      <c r="Y732" s="1453"/>
      <c r="Z732" s="1453"/>
      <c r="AA732" s="1453"/>
      <c r="AB732" s="1453"/>
      <c r="AC732" s="1453"/>
      <c r="AD732" s="1453"/>
      <c r="AE732" s="1453"/>
      <c r="AF732" s="1453"/>
      <c r="AG732" s="1453"/>
      <c r="AH732" s="1453"/>
      <c r="AI732" s="1453"/>
      <c r="AJ732" s="1453"/>
      <c r="AK732" s="1453"/>
      <c r="AL732" s="1453"/>
      <c r="AM732" s="1453"/>
      <c r="AN732" s="1453"/>
      <c r="AO732" s="1453"/>
      <c r="AP732" s="1453"/>
      <c r="AQ732" s="1453"/>
      <c r="AR732" s="1453"/>
      <c r="AS732" s="1453"/>
      <c r="AT732" s="1453"/>
      <c r="AU732" s="1453"/>
      <c r="AV732" s="1453"/>
      <c r="AW732" s="1453"/>
      <c r="AX732" s="1453"/>
    </row>
    <row r="733" spans="3:50" s="1543" customFormat="1" ht="21.9" customHeight="1" x14ac:dyDescent="0.3">
      <c r="C733" s="1453"/>
      <c r="D733" s="1453"/>
      <c r="E733" s="1453"/>
      <c r="F733" s="1453"/>
      <c r="G733" s="1452"/>
      <c r="H733" s="1453"/>
      <c r="I733" s="1453"/>
      <c r="J733" s="1453"/>
      <c r="K733" s="1453"/>
      <c r="L733" s="1453"/>
      <c r="M733" s="1453"/>
      <c r="N733" s="1453"/>
      <c r="O733" s="1453"/>
      <c r="P733" s="1453"/>
      <c r="Q733" s="1453"/>
      <c r="R733" s="1453"/>
      <c r="S733" s="1453"/>
      <c r="T733" s="1453"/>
      <c r="U733" s="1453"/>
      <c r="V733" s="1453"/>
      <c r="W733" s="1453"/>
      <c r="X733" s="1453"/>
      <c r="Y733" s="1453"/>
      <c r="Z733" s="1453"/>
      <c r="AA733" s="1453"/>
      <c r="AB733" s="1453"/>
      <c r="AC733" s="1453"/>
      <c r="AD733" s="1453"/>
      <c r="AE733" s="1453"/>
      <c r="AF733" s="1453"/>
      <c r="AG733" s="1453"/>
      <c r="AH733" s="1453"/>
      <c r="AI733" s="1453"/>
      <c r="AJ733" s="1453"/>
      <c r="AK733" s="1453"/>
      <c r="AL733" s="1453"/>
      <c r="AM733" s="1453"/>
      <c r="AN733" s="1453"/>
      <c r="AO733" s="1453"/>
      <c r="AP733" s="1453"/>
      <c r="AQ733" s="1453"/>
      <c r="AR733" s="1453"/>
      <c r="AS733" s="1453"/>
      <c r="AT733" s="1453"/>
      <c r="AU733" s="1453"/>
      <c r="AV733" s="1453"/>
      <c r="AW733" s="1453"/>
      <c r="AX733" s="1453"/>
    </row>
    <row r="734" spans="3:50" s="1543" customFormat="1" ht="21.9" customHeight="1" x14ac:dyDescent="0.3">
      <c r="C734" s="1453"/>
      <c r="D734" s="1453"/>
      <c r="E734" s="1453"/>
      <c r="F734" s="1453"/>
      <c r="G734" s="1452"/>
      <c r="H734" s="1453"/>
      <c r="I734" s="1453"/>
      <c r="J734" s="1453"/>
      <c r="K734" s="1453"/>
      <c r="L734" s="1453"/>
      <c r="M734" s="1453"/>
      <c r="N734" s="1453"/>
      <c r="O734" s="1453"/>
      <c r="P734" s="1453"/>
      <c r="Q734" s="1453"/>
      <c r="R734" s="1453"/>
      <c r="S734" s="1453"/>
      <c r="T734" s="1453"/>
      <c r="U734" s="1453"/>
      <c r="V734" s="1453"/>
      <c r="W734" s="1453"/>
      <c r="X734" s="1453"/>
      <c r="Y734" s="1453"/>
      <c r="Z734" s="1453"/>
      <c r="AA734" s="1453"/>
      <c r="AB734" s="1453"/>
      <c r="AC734" s="1453"/>
      <c r="AD734" s="1453"/>
      <c r="AE734" s="1453"/>
      <c r="AF734" s="1453"/>
      <c r="AG734" s="1453"/>
      <c r="AH734" s="1453"/>
      <c r="AI734" s="1453"/>
      <c r="AJ734" s="1453"/>
      <c r="AK734" s="1453"/>
      <c r="AL734" s="1453"/>
      <c r="AM734" s="1453"/>
      <c r="AN734" s="1453"/>
      <c r="AO734" s="1453"/>
      <c r="AP734" s="1453"/>
      <c r="AQ734" s="1453"/>
      <c r="AR734" s="1453"/>
      <c r="AS734" s="1453"/>
      <c r="AT734" s="1453"/>
      <c r="AU734" s="1453"/>
      <c r="AV734" s="1453"/>
      <c r="AW734" s="1453"/>
      <c r="AX734" s="1453"/>
    </row>
    <row r="735" spans="3:50" s="1543" customFormat="1" ht="21.9" customHeight="1" x14ac:dyDescent="0.3">
      <c r="C735" s="1453"/>
      <c r="D735" s="1453"/>
      <c r="E735" s="1453"/>
      <c r="F735" s="1453"/>
      <c r="G735" s="1452"/>
      <c r="H735" s="1453"/>
      <c r="I735" s="1453"/>
      <c r="J735" s="1453"/>
      <c r="K735" s="1453"/>
      <c r="L735" s="1453"/>
      <c r="M735" s="1453"/>
      <c r="N735" s="1453"/>
      <c r="O735" s="1453"/>
      <c r="P735" s="1453"/>
      <c r="Q735" s="1453"/>
      <c r="R735" s="1453"/>
      <c r="S735" s="1453"/>
      <c r="T735" s="1453"/>
      <c r="U735" s="1453"/>
      <c r="V735" s="1453"/>
      <c r="W735" s="1453"/>
      <c r="X735" s="1453"/>
      <c r="Y735" s="1453"/>
      <c r="Z735" s="1453"/>
      <c r="AA735" s="1453"/>
      <c r="AB735" s="1453"/>
      <c r="AC735" s="1453"/>
      <c r="AD735" s="1453"/>
      <c r="AE735" s="1453"/>
      <c r="AF735" s="1453"/>
      <c r="AG735" s="1453"/>
      <c r="AH735" s="1453"/>
      <c r="AI735" s="1453"/>
      <c r="AJ735" s="1453"/>
      <c r="AK735" s="1453"/>
      <c r="AL735" s="1453"/>
      <c r="AM735" s="1453"/>
      <c r="AN735" s="1453"/>
      <c r="AO735" s="1453"/>
      <c r="AP735" s="1453"/>
      <c r="AQ735" s="1453"/>
      <c r="AR735" s="1453"/>
      <c r="AS735" s="1453"/>
      <c r="AT735" s="1453"/>
      <c r="AU735" s="1453"/>
      <c r="AV735" s="1453"/>
      <c r="AW735" s="1453"/>
      <c r="AX735" s="1453"/>
    </row>
    <row r="736" spans="3:50" s="1543" customFormat="1" ht="21.9" customHeight="1" x14ac:dyDescent="0.3">
      <c r="C736" s="1453"/>
      <c r="D736" s="1453"/>
      <c r="E736" s="1453"/>
      <c r="F736" s="1453"/>
      <c r="G736" s="1452"/>
      <c r="H736" s="1453"/>
      <c r="I736" s="1453"/>
      <c r="J736" s="1453"/>
      <c r="K736" s="1453"/>
      <c r="L736" s="1453"/>
      <c r="M736" s="1453"/>
      <c r="N736" s="1453"/>
      <c r="O736" s="1453"/>
      <c r="P736" s="1453"/>
      <c r="Q736" s="1453"/>
      <c r="R736" s="1453"/>
      <c r="S736" s="1453"/>
      <c r="T736" s="1453"/>
      <c r="U736" s="1453"/>
      <c r="V736" s="1453"/>
      <c r="W736" s="1453"/>
      <c r="X736" s="1453"/>
      <c r="Y736" s="1453"/>
      <c r="Z736" s="1453"/>
      <c r="AA736" s="1453"/>
      <c r="AB736" s="1453"/>
      <c r="AC736" s="1453"/>
      <c r="AD736" s="1453"/>
      <c r="AE736" s="1453"/>
      <c r="AF736" s="1453"/>
      <c r="AG736" s="1453"/>
      <c r="AH736" s="1453"/>
      <c r="AI736" s="1453"/>
      <c r="AJ736" s="1453"/>
      <c r="AK736" s="1453"/>
      <c r="AL736" s="1453"/>
      <c r="AM736" s="1453"/>
      <c r="AN736" s="1453"/>
      <c r="AO736" s="1453"/>
      <c r="AP736" s="1453"/>
      <c r="AQ736" s="1453"/>
      <c r="AR736" s="1453"/>
      <c r="AS736" s="1453"/>
      <c r="AT736" s="1453"/>
      <c r="AU736" s="1453"/>
      <c r="AV736" s="1453"/>
      <c r="AW736" s="1453"/>
      <c r="AX736" s="1453"/>
    </row>
    <row r="737" spans="3:50" s="1543" customFormat="1" ht="21.9" customHeight="1" x14ac:dyDescent="0.3">
      <c r="C737" s="1453"/>
      <c r="D737" s="1453"/>
      <c r="E737" s="1453"/>
      <c r="F737" s="1453"/>
      <c r="G737" s="1452"/>
      <c r="H737" s="1453"/>
      <c r="I737" s="1453"/>
      <c r="J737" s="1453"/>
      <c r="K737" s="1453"/>
      <c r="L737" s="1453"/>
      <c r="M737" s="1453"/>
      <c r="N737" s="1453"/>
      <c r="O737" s="1453"/>
      <c r="P737" s="1453"/>
      <c r="Q737" s="1453"/>
      <c r="R737" s="1453"/>
      <c r="S737" s="1453"/>
      <c r="T737" s="1453"/>
      <c r="U737" s="1453"/>
      <c r="V737" s="1453"/>
      <c r="W737" s="1453"/>
      <c r="X737" s="1453"/>
      <c r="Y737" s="1453"/>
      <c r="Z737" s="1453"/>
      <c r="AA737" s="1453"/>
      <c r="AB737" s="1453"/>
      <c r="AC737" s="1453"/>
      <c r="AD737" s="1453"/>
      <c r="AE737" s="1453"/>
      <c r="AF737" s="1453"/>
      <c r="AG737" s="1453"/>
      <c r="AH737" s="1453"/>
      <c r="AI737" s="1453"/>
      <c r="AJ737" s="1453"/>
      <c r="AK737" s="1453"/>
      <c r="AL737" s="1453"/>
      <c r="AM737" s="1453"/>
      <c r="AN737" s="1453"/>
      <c r="AO737" s="1453"/>
      <c r="AP737" s="1453"/>
      <c r="AQ737" s="1453"/>
      <c r="AR737" s="1453"/>
      <c r="AS737" s="1453"/>
      <c r="AT737" s="1453"/>
      <c r="AU737" s="1453"/>
      <c r="AV737" s="1453"/>
      <c r="AW737" s="1453"/>
      <c r="AX737" s="1453"/>
    </row>
    <row r="738" spans="3:50" s="1543" customFormat="1" ht="21.9" customHeight="1" x14ac:dyDescent="0.3">
      <c r="C738" s="1453"/>
      <c r="D738" s="1453"/>
      <c r="E738" s="1453"/>
      <c r="F738" s="1453"/>
      <c r="G738" s="1452"/>
      <c r="H738" s="1453"/>
      <c r="I738" s="1453"/>
      <c r="J738" s="1453"/>
      <c r="K738" s="1453"/>
      <c r="L738" s="1453"/>
      <c r="M738" s="1453"/>
      <c r="N738" s="1453"/>
      <c r="O738" s="1453"/>
      <c r="P738" s="1453"/>
      <c r="Q738" s="1453"/>
      <c r="R738" s="1453"/>
      <c r="S738" s="1453"/>
      <c r="T738" s="1453"/>
      <c r="U738" s="1453"/>
      <c r="V738" s="1453"/>
      <c r="W738" s="1453"/>
      <c r="X738" s="1453"/>
      <c r="Y738" s="1453"/>
      <c r="Z738" s="1453"/>
      <c r="AA738" s="1453"/>
      <c r="AB738" s="1453"/>
      <c r="AC738" s="1453"/>
      <c r="AD738" s="1453"/>
      <c r="AE738" s="1453"/>
      <c r="AF738" s="1453"/>
      <c r="AG738" s="1453"/>
      <c r="AH738" s="1453"/>
      <c r="AI738" s="1453"/>
      <c r="AJ738" s="1453"/>
      <c r="AK738" s="1453"/>
      <c r="AL738" s="1453"/>
      <c r="AM738" s="1453"/>
      <c r="AN738" s="1453"/>
      <c r="AO738" s="1453"/>
      <c r="AP738" s="1453"/>
      <c r="AQ738" s="1453"/>
      <c r="AR738" s="1453"/>
      <c r="AS738" s="1453"/>
      <c r="AT738" s="1453"/>
      <c r="AU738" s="1453"/>
      <c r="AV738" s="1453"/>
      <c r="AW738" s="1453"/>
      <c r="AX738" s="1453"/>
    </row>
    <row r="739" spans="3:50" s="1543" customFormat="1" ht="21.9" customHeight="1" x14ac:dyDescent="0.3">
      <c r="C739" s="1453"/>
      <c r="D739" s="1453"/>
      <c r="E739" s="1453"/>
      <c r="F739" s="1453"/>
      <c r="G739" s="1452"/>
      <c r="H739" s="1453"/>
      <c r="I739" s="1453"/>
      <c r="J739" s="1453"/>
      <c r="K739" s="1453"/>
      <c r="L739" s="1453"/>
      <c r="M739" s="1453"/>
      <c r="N739" s="1453"/>
      <c r="O739" s="1453"/>
      <c r="P739" s="1453"/>
      <c r="Q739" s="1453"/>
      <c r="R739" s="1453"/>
      <c r="S739" s="1453"/>
      <c r="T739" s="1453"/>
      <c r="U739" s="1453"/>
      <c r="V739" s="1453"/>
      <c r="W739" s="1453"/>
      <c r="X739" s="1453"/>
      <c r="Y739" s="1453"/>
      <c r="Z739" s="1453"/>
      <c r="AA739" s="1453"/>
      <c r="AB739" s="1453"/>
      <c r="AC739" s="1453"/>
      <c r="AD739" s="1453"/>
      <c r="AE739" s="1453"/>
      <c r="AF739" s="1453"/>
      <c r="AG739" s="1453"/>
      <c r="AH739" s="1453"/>
      <c r="AI739" s="1453"/>
      <c r="AJ739" s="1453"/>
      <c r="AK739" s="1453"/>
      <c r="AL739" s="1453"/>
      <c r="AM739" s="1453"/>
      <c r="AN739" s="1453"/>
      <c r="AO739" s="1453"/>
      <c r="AP739" s="1453"/>
      <c r="AQ739" s="1453"/>
      <c r="AR739" s="1453"/>
      <c r="AS739" s="1453"/>
      <c r="AT739" s="1453"/>
      <c r="AU739" s="1453"/>
      <c r="AV739" s="1453"/>
      <c r="AW739" s="1453"/>
      <c r="AX739" s="1453"/>
    </row>
    <row r="740" spans="3:50" s="1543" customFormat="1" ht="21.9" customHeight="1" x14ac:dyDescent="0.3">
      <c r="C740" s="1453"/>
      <c r="D740" s="1453"/>
      <c r="E740" s="1453"/>
      <c r="F740" s="1453"/>
      <c r="G740" s="1452"/>
      <c r="H740" s="1453"/>
      <c r="I740" s="1453"/>
      <c r="J740" s="1453"/>
      <c r="K740" s="1453"/>
      <c r="L740" s="1453"/>
      <c r="M740" s="1453"/>
      <c r="N740" s="1453"/>
      <c r="O740" s="1453"/>
      <c r="P740" s="1453"/>
      <c r="Q740" s="1453"/>
      <c r="R740" s="1453"/>
      <c r="S740" s="1453"/>
      <c r="T740" s="1453"/>
      <c r="U740" s="1453"/>
      <c r="V740" s="1453"/>
      <c r="W740" s="1453"/>
      <c r="X740" s="1453"/>
      <c r="Y740" s="1453"/>
      <c r="Z740" s="1453"/>
      <c r="AA740" s="1453"/>
      <c r="AB740" s="1453"/>
      <c r="AC740" s="1453"/>
      <c r="AD740" s="1453"/>
      <c r="AE740" s="1453"/>
      <c r="AF740" s="1453"/>
      <c r="AG740" s="1453"/>
      <c r="AH740" s="1453"/>
      <c r="AI740" s="1453"/>
      <c r="AJ740" s="1453"/>
      <c r="AK740" s="1453"/>
      <c r="AL740" s="1453"/>
      <c r="AM740" s="1453"/>
      <c r="AN740" s="1453"/>
      <c r="AO740" s="1453"/>
      <c r="AP740" s="1453"/>
      <c r="AQ740" s="1453"/>
      <c r="AR740" s="1453"/>
      <c r="AS740" s="1453"/>
      <c r="AT740" s="1453"/>
      <c r="AU740" s="1453"/>
      <c r="AV740" s="1453"/>
      <c r="AW740" s="1453"/>
      <c r="AX740" s="1453"/>
    </row>
    <row r="741" spans="3:50" s="1543" customFormat="1" ht="21.9" customHeight="1" x14ac:dyDescent="0.3">
      <c r="C741" s="1453"/>
      <c r="D741" s="1453"/>
      <c r="E741" s="1453"/>
      <c r="F741" s="1453"/>
      <c r="G741" s="1452"/>
      <c r="H741" s="1453"/>
      <c r="I741" s="1453"/>
      <c r="J741" s="1453"/>
      <c r="K741" s="1453"/>
      <c r="L741" s="1453"/>
      <c r="M741" s="1453"/>
      <c r="N741" s="1453"/>
      <c r="O741" s="1453"/>
      <c r="P741" s="1453"/>
      <c r="Q741" s="1453"/>
      <c r="R741" s="1453"/>
      <c r="S741" s="1453"/>
      <c r="T741" s="1453"/>
      <c r="U741" s="1453"/>
      <c r="V741" s="1453"/>
      <c r="W741" s="1453"/>
      <c r="X741" s="1453"/>
      <c r="Y741" s="1453"/>
      <c r="Z741" s="1453"/>
      <c r="AA741" s="1453"/>
      <c r="AB741" s="1453"/>
      <c r="AC741" s="1453"/>
      <c r="AD741" s="1453"/>
      <c r="AE741" s="1453"/>
      <c r="AF741" s="1453"/>
      <c r="AG741" s="1453"/>
      <c r="AH741" s="1453"/>
      <c r="AI741" s="1453"/>
      <c r="AJ741" s="1453"/>
      <c r="AK741" s="1453"/>
      <c r="AL741" s="1453"/>
      <c r="AM741" s="1453"/>
      <c r="AN741" s="1453"/>
      <c r="AO741" s="1453"/>
      <c r="AP741" s="1453"/>
      <c r="AQ741" s="1453"/>
      <c r="AR741" s="1453"/>
      <c r="AS741" s="1453"/>
      <c r="AT741" s="1453"/>
      <c r="AU741" s="1453"/>
      <c r="AV741" s="1453"/>
      <c r="AW741" s="1453"/>
      <c r="AX741" s="1453"/>
    </row>
    <row r="742" spans="3:50" s="1543" customFormat="1" ht="21.9" customHeight="1" x14ac:dyDescent="0.3">
      <c r="C742" s="1453"/>
      <c r="D742" s="1453"/>
      <c r="E742" s="1453"/>
      <c r="F742" s="1453"/>
      <c r="G742" s="1452"/>
      <c r="H742" s="1453"/>
      <c r="I742" s="1453"/>
      <c r="J742" s="1453"/>
      <c r="K742" s="1453"/>
      <c r="L742" s="1453"/>
      <c r="M742" s="1453"/>
      <c r="N742" s="1453"/>
      <c r="O742" s="1453"/>
      <c r="P742" s="1453"/>
      <c r="Q742" s="1453"/>
      <c r="R742" s="1453"/>
      <c r="S742" s="1453"/>
      <c r="T742" s="1453"/>
      <c r="U742" s="1453"/>
      <c r="V742" s="1453"/>
      <c r="W742" s="1453"/>
      <c r="X742" s="1453"/>
      <c r="Y742" s="1453"/>
      <c r="Z742" s="1453"/>
      <c r="AA742" s="1453"/>
      <c r="AB742" s="1453"/>
      <c r="AC742" s="1453"/>
      <c r="AD742" s="1453"/>
      <c r="AE742" s="1453"/>
      <c r="AF742" s="1453"/>
      <c r="AG742" s="1453"/>
      <c r="AH742" s="1453"/>
      <c r="AI742" s="1453"/>
      <c r="AJ742" s="1453"/>
      <c r="AK742" s="1453"/>
      <c r="AL742" s="1453"/>
      <c r="AM742" s="1453"/>
      <c r="AN742" s="1453"/>
      <c r="AO742" s="1453"/>
      <c r="AP742" s="1453"/>
      <c r="AQ742" s="1453"/>
      <c r="AR742" s="1453"/>
      <c r="AS742" s="1453"/>
      <c r="AT742" s="1453"/>
      <c r="AU742" s="1453"/>
      <c r="AV742" s="1453"/>
      <c r="AW742" s="1453"/>
      <c r="AX742" s="1453"/>
    </row>
    <row r="743" spans="3:50" s="1543" customFormat="1" ht="21.9" customHeight="1" x14ac:dyDescent="0.3">
      <c r="C743" s="1453"/>
      <c r="D743" s="1453"/>
      <c r="E743" s="1453"/>
      <c r="F743" s="1453"/>
      <c r="G743" s="1452"/>
      <c r="H743" s="1453"/>
      <c r="I743" s="1453"/>
      <c r="J743" s="1453"/>
      <c r="K743" s="1453"/>
      <c r="L743" s="1453"/>
      <c r="M743" s="1453"/>
      <c r="N743" s="1453"/>
      <c r="O743" s="1453"/>
      <c r="P743" s="1453"/>
      <c r="Q743" s="1453"/>
      <c r="R743" s="1453"/>
      <c r="S743" s="1453"/>
      <c r="T743" s="1453"/>
      <c r="U743" s="1453"/>
      <c r="V743" s="1453"/>
      <c r="W743" s="1453"/>
      <c r="X743" s="1453"/>
      <c r="Y743" s="1453"/>
      <c r="Z743" s="1453"/>
      <c r="AA743" s="1453"/>
      <c r="AB743" s="1453"/>
      <c r="AC743" s="1453"/>
      <c r="AD743" s="1453"/>
      <c r="AE743" s="1453"/>
      <c r="AF743" s="1453"/>
      <c r="AG743" s="1453"/>
      <c r="AH743" s="1453"/>
      <c r="AI743" s="1453"/>
      <c r="AJ743" s="1453"/>
      <c r="AK743" s="1453"/>
      <c r="AL743" s="1453"/>
      <c r="AM743" s="1453"/>
      <c r="AN743" s="1453"/>
      <c r="AO743" s="1453"/>
      <c r="AP743" s="1453"/>
      <c r="AQ743" s="1453"/>
      <c r="AR743" s="1453"/>
      <c r="AS743" s="1453"/>
      <c r="AT743" s="1453"/>
      <c r="AU743" s="1453"/>
      <c r="AV743" s="1453"/>
      <c r="AW743" s="1453"/>
      <c r="AX743" s="1453"/>
    </row>
    <row r="744" spans="3:50" s="1543" customFormat="1" ht="21.9" customHeight="1" x14ac:dyDescent="0.3">
      <c r="C744" s="1453"/>
      <c r="D744" s="1453"/>
      <c r="E744" s="1453"/>
      <c r="F744" s="1453"/>
      <c r="G744" s="1452"/>
      <c r="H744" s="1453"/>
      <c r="I744" s="1453"/>
      <c r="J744" s="1453"/>
      <c r="K744" s="1453"/>
      <c r="L744" s="1453"/>
      <c r="M744" s="1453"/>
      <c r="N744" s="1453"/>
      <c r="O744" s="1453"/>
      <c r="P744" s="1453"/>
      <c r="Q744" s="1453"/>
      <c r="R744" s="1453"/>
      <c r="S744" s="1453"/>
      <c r="T744" s="1453"/>
      <c r="U744" s="1453"/>
      <c r="V744" s="1453"/>
      <c r="W744" s="1453"/>
      <c r="X744" s="1453"/>
      <c r="Y744" s="1453"/>
      <c r="Z744" s="1453"/>
      <c r="AA744" s="1453"/>
      <c r="AB744" s="1453"/>
      <c r="AC744" s="1453"/>
      <c r="AD744" s="1453"/>
      <c r="AE744" s="1453"/>
      <c r="AF744" s="1453"/>
      <c r="AG744" s="1453"/>
      <c r="AH744" s="1453"/>
      <c r="AI744" s="1453"/>
      <c r="AJ744" s="1453"/>
      <c r="AK744" s="1453"/>
      <c r="AL744" s="1453"/>
      <c r="AM744" s="1453"/>
      <c r="AN744" s="1453"/>
      <c r="AO744" s="1453"/>
      <c r="AP744" s="1453"/>
      <c r="AQ744" s="1453"/>
      <c r="AR744" s="1453"/>
      <c r="AS744" s="1453"/>
      <c r="AT744" s="1453"/>
      <c r="AU744" s="1453"/>
      <c r="AV744" s="1453"/>
      <c r="AW744" s="1453"/>
      <c r="AX744" s="1453"/>
    </row>
    <row r="745" spans="3:50" s="1543" customFormat="1" ht="21.9" customHeight="1" x14ac:dyDescent="0.3">
      <c r="C745" s="1453"/>
      <c r="D745" s="1453"/>
      <c r="E745" s="1453"/>
      <c r="F745" s="1453"/>
      <c r="G745" s="1452"/>
      <c r="H745" s="1453"/>
      <c r="I745" s="1453"/>
      <c r="J745" s="1453"/>
      <c r="K745" s="1453"/>
      <c r="L745" s="1453"/>
      <c r="M745" s="1453"/>
      <c r="N745" s="1453"/>
      <c r="O745" s="1453"/>
      <c r="P745" s="1453"/>
      <c r="Q745" s="1453"/>
      <c r="R745" s="1453"/>
      <c r="S745" s="1453"/>
      <c r="T745" s="1453"/>
      <c r="U745" s="1453"/>
      <c r="V745" s="1453"/>
      <c r="W745" s="1453"/>
      <c r="X745" s="1453"/>
      <c r="Y745" s="1453"/>
      <c r="Z745" s="1453"/>
      <c r="AA745" s="1453"/>
      <c r="AB745" s="1453"/>
      <c r="AC745" s="1453"/>
      <c r="AD745" s="1453"/>
      <c r="AE745" s="1453"/>
      <c r="AF745" s="1453"/>
      <c r="AG745" s="1453"/>
      <c r="AH745" s="1453"/>
      <c r="AI745" s="1453"/>
      <c r="AJ745" s="1453"/>
      <c r="AK745" s="1453"/>
      <c r="AL745" s="1453"/>
      <c r="AM745" s="1453"/>
      <c r="AN745" s="1453"/>
      <c r="AO745" s="1453"/>
      <c r="AP745" s="1453"/>
      <c r="AQ745" s="1453"/>
      <c r="AR745" s="1453"/>
      <c r="AS745" s="1453"/>
      <c r="AT745" s="1453"/>
      <c r="AU745" s="1453"/>
      <c r="AV745" s="1453"/>
      <c r="AW745" s="1453"/>
      <c r="AX745" s="1453"/>
    </row>
    <row r="746" spans="3:50" s="1543" customFormat="1" ht="21.9" customHeight="1" x14ac:dyDescent="0.3">
      <c r="C746" s="1453"/>
      <c r="D746" s="1453"/>
      <c r="E746" s="1453"/>
      <c r="F746" s="1453"/>
      <c r="G746" s="1452"/>
      <c r="H746" s="1453"/>
      <c r="I746" s="1453"/>
      <c r="J746" s="1453"/>
      <c r="K746" s="1453"/>
      <c r="L746" s="1453"/>
      <c r="M746" s="1453"/>
      <c r="N746" s="1453"/>
      <c r="O746" s="1453"/>
      <c r="P746" s="1453"/>
      <c r="Q746" s="1453"/>
      <c r="R746" s="1453"/>
      <c r="S746" s="1453"/>
      <c r="T746" s="1453"/>
      <c r="U746" s="1453"/>
      <c r="V746" s="1453"/>
      <c r="W746" s="1453"/>
      <c r="X746" s="1453"/>
      <c r="Y746" s="1453"/>
      <c r="Z746" s="1453"/>
      <c r="AA746" s="1453"/>
      <c r="AB746" s="1453"/>
      <c r="AC746" s="1453"/>
      <c r="AD746" s="1453"/>
      <c r="AE746" s="1453"/>
      <c r="AF746" s="1453"/>
      <c r="AG746" s="1453"/>
      <c r="AH746" s="1453"/>
      <c r="AI746" s="1453"/>
      <c r="AJ746" s="1453"/>
      <c r="AK746" s="1453"/>
      <c r="AL746" s="1453"/>
      <c r="AM746" s="1453"/>
      <c r="AN746" s="1453"/>
      <c r="AO746" s="1453"/>
      <c r="AP746" s="1453"/>
      <c r="AQ746" s="1453"/>
      <c r="AR746" s="1453"/>
      <c r="AS746" s="1453"/>
      <c r="AT746" s="1453"/>
      <c r="AU746" s="1453"/>
      <c r="AV746" s="1453"/>
      <c r="AW746" s="1453"/>
      <c r="AX746" s="1453"/>
    </row>
    <row r="747" spans="3:50" s="1543" customFormat="1" ht="21.9" customHeight="1" x14ac:dyDescent="0.3">
      <c r="C747" s="1453"/>
      <c r="D747" s="1453"/>
      <c r="E747" s="1453"/>
      <c r="F747" s="1453"/>
      <c r="G747" s="1452"/>
      <c r="H747" s="1453"/>
      <c r="I747" s="1453"/>
      <c r="J747" s="1453"/>
      <c r="K747" s="1453"/>
      <c r="L747" s="1453"/>
      <c r="M747" s="1453"/>
      <c r="N747" s="1453"/>
      <c r="O747" s="1453"/>
      <c r="P747" s="1453"/>
      <c r="Q747" s="1453"/>
      <c r="R747" s="1453"/>
      <c r="S747" s="1453"/>
      <c r="T747" s="1453"/>
      <c r="U747" s="1453"/>
      <c r="V747" s="1453"/>
      <c r="W747" s="1453"/>
      <c r="X747" s="1453"/>
      <c r="Y747" s="1453"/>
      <c r="Z747" s="1453"/>
      <c r="AA747" s="1453"/>
      <c r="AB747" s="1453"/>
      <c r="AC747" s="1453"/>
      <c r="AD747" s="1453"/>
      <c r="AE747" s="1453"/>
      <c r="AF747" s="1453"/>
      <c r="AG747" s="1453"/>
      <c r="AH747" s="1453"/>
      <c r="AI747" s="1453"/>
      <c r="AJ747" s="1453"/>
      <c r="AK747" s="1453"/>
      <c r="AL747" s="1453"/>
      <c r="AM747" s="1453"/>
      <c r="AN747" s="1453"/>
      <c r="AO747" s="1453"/>
      <c r="AP747" s="1453"/>
      <c r="AQ747" s="1453"/>
      <c r="AR747" s="1453"/>
      <c r="AS747" s="1453"/>
      <c r="AT747" s="1453"/>
      <c r="AU747" s="1453"/>
      <c r="AV747" s="1453"/>
      <c r="AW747" s="1453"/>
      <c r="AX747" s="1453"/>
    </row>
    <row r="748" spans="3:50" s="1543" customFormat="1" ht="21.9" customHeight="1" x14ac:dyDescent="0.3">
      <c r="C748" s="1453"/>
      <c r="D748" s="1453"/>
      <c r="E748" s="1453"/>
      <c r="F748" s="1453"/>
      <c r="G748" s="1452"/>
      <c r="H748" s="1453"/>
      <c r="I748" s="1453"/>
      <c r="J748" s="1453"/>
      <c r="K748" s="1453"/>
      <c r="L748" s="1453"/>
      <c r="M748" s="1453"/>
      <c r="N748" s="1453"/>
      <c r="O748" s="1453"/>
      <c r="P748" s="1453"/>
      <c r="Q748" s="1453"/>
      <c r="R748" s="1453"/>
      <c r="S748" s="1453"/>
      <c r="T748" s="1453"/>
      <c r="U748" s="1453"/>
      <c r="V748" s="1453"/>
      <c r="W748" s="1453"/>
      <c r="X748" s="1453"/>
      <c r="Y748" s="1453"/>
      <c r="Z748" s="1453"/>
      <c r="AA748" s="1453"/>
      <c r="AB748" s="1453"/>
      <c r="AC748" s="1453"/>
      <c r="AD748" s="1453"/>
      <c r="AE748" s="1453"/>
      <c r="AF748" s="1453"/>
      <c r="AG748" s="1453"/>
      <c r="AH748" s="1453"/>
      <c r="AI748" s="1453"/>
      <c r="AJ748" s="1453"/>
      <c r="AK748" s="1453"/>
      <c r="AL748" s="1453"/>
      <c r="AM748" s="1453"/>
      <c r="AN748" s="1453"/>
      <c r="AO748" s="1453"/>
      <c r="AP748" s="1453"/>
      <c r="AQ748" s="1453"/>
      <c r="AR748" s="1453"/>
      <c r="AS748" s="1453"/>
      <c r="AT748" s="1453"/>
      <c r="AU748" s="1453"/>
      <c r="AV748" s="1453"/>
      <c r="AW748" s="1453"/>
      <c r="AX748" s="1453"/>
    </row>
    <row r="749" spans="3:50" s="1543" customFormat="1" ht="21.9" customHeight="1" x14ac:dyDescent="0.3">
      <c r="C749" s="1453"/>
      <c r="D749" s="1453"/>
      <c r="E749" s="1453"/>
      <c r="F749" s="1453"/>
      <c r="G749" s="1452"/>
      <c r="H749" s="1453"/>
      <c r="I749" s="1453"/>
      <c r="J749" s="1453"/>
      <c r="K749" s="1453"/>
      <c r="L749" s="1453"/>
      <c r="M749" s="1453"/>
      <c r="N749" s="1453"/>
      <c r="O749" s="1453"/>
      <c r="P749" s="1453"/>
      <c r="Q749" s="1453"/>
      <c r="R749" s="1453"/>
      <c r="S749" s="1453"/>
      <c r="T749" s="1453"/>
      <c r="U749" s="1453"/>
      <c r="V749" s="1453"/>
      <c r="W749" s="1453"/>
      <c r="X749" s="1453"/>
      <c r="Y749" s="1453"/>
      <c r="Z749" s="1453"/>
      <c r="AA749" s="1453"/>
      <c r="AB749" s="1453"/>
      <c r="AC749" s="1453"/>
      <c r="AD749" s="1453"/>
      <c r="AE749" s="1453"/>
      <c r="AF749" s="1453"/>
      <c r="AG749" s="1453"/>
      <c r="AH749" s="1453"/>
      <c r="AI749" s="1453"/>
      <c r="AJ749" s="1453"/>
      <c r="AK749" s="1453"/>
      <c r="AL749" s="1453"/>
      <c r="AM749" s="1453"/>
      <c r="AN749" s="1453"/>
      <c r="AO749" s="1453"/>
      <c r="AP749" s="1453"/>
      <c r="AQ749" s="1453"/>
      <c r="AR749" s="1453"/>
      <c r="AS749" s="1453"/>
      <c r="AT749" s="1453"/>
      <c r="AU749" s="1453"/>
      <c r="AV749" s="1453"/>
      <c r="AW749" s="1453"/>
      <c r="AX749" s="1453"/>
    </row>
    <row r="750" spans="3:50" s="1543" customFormat="1" ht="21.9" customHeight="1" x14ac:dyDescent="0.3">
      <c r="C750" s="1453"/>
      <c r="D750" s="1453"/>
      <c r="E750" s="1453"/>
      <c r="F750" s="1453"/>
      <c r="G750" s="1452"/>
      <c r="H750" s="1453"/>
      <c r="I750" s="1453"/>
      <c r="J750" s="1453"/>
      <c r="K750" s="1453"/>
      <c r="L750" s="1453"/>
      <c r="M750" s="1453"/>
      <c r="N750" s="1453"/>
      <c r="O750" s="1453"/>
      <c r="P750" s="1453"/>
      <c r="Q750" s="1453"/>
      <c r="R750" s="1453"/>
      <c r="S750" s="1453"/>
      <c r="T750" s="1453"/>
      <c r="U750" s="1453"/>
      <c r="V750" s="1453"/>
      <c r="W750" s="1453"/>
      <c r="X750" s="1453"/>
      <c r="Y750" s="1453"/>
      <c r="Z750" s="1453"/>
      <c r="AA750" s="1453"/>
      <c r="AB750" s="1453"/>
      <c r="AC750" s="1453"/>
      <c r="AD750" s="1453"/>
      <c r="AE750" s="1453"/>
      <c r="AF750" s="1453"/>
      <c r="AG750" s="1453"/>
      <c r="AH750" s="1453"/>
      <c r="AI750" s="1453"/>
      <c r="AJ750" s="1453"/>
      <c r="AK750" s="1453"/>
      <c r="AL750" s="1453"/>
      <c r="AM750" s="1453"/>
      <c r="AN750" s="1453"/>
      <c r="AO750" s="1453"/>
      <c r="AP750" s="1453"/>
      <c r="AQ750" s="1453"/>
      <c r="AR750" s="1453"/>
      <c r="AS750" s="1453"/>
      <c r="AT750" s="1453"/>
      <c r="AU750" s="1453"/>
      <c r="AV750" s="1453"/>
      <c r="AW750" s="1453"/>
      <c r="AX750" s="1453"/>
    </row>
    <row r="751" spans="3:50" s="1543" customFormat="1" ht="21.9" customHeight="1" x14ac:dyDescent="0.3">
      <c r="C751" s="1453"/>
      <c r="D751" s="1453"/>
      <c r="E751" s="1453"/>
      <c r="F751" s="1453"/>
      <c r="G751" s="1452"/>
      <c r="H751" s="1453"/>
      <c r="I751" s="1453"/>
      <c r="J751" s="1453"/>
      <c r="K751" s="1453"/>
      <c r="L751" s="1453"/>
      <c r="M751" s="1453"/>
      <c r="N751" s="1453"/>
      <c r="O751" s="1453"/>
      <c r="P751" s="1453"/>
      <c r="Q751" s="1453"/>
      <c r="R751" s="1453"/>
      <c r="S751" s="1453"/>
      <c r="T751" s="1453"/>
      <c r="U751" s="1453"/>
      <c r="V751" s="1453"/>
      <c r="W751" s="1453"/>
      <c r="X751" s="1453"/>
      <c r="Y751" s="1453"/>
      <c r="Z751" s="1453"/>
      <c r="AA751" s="1453"/>
      <c r="AB751" s="1453"/>
      <c r="AC751" s="1453"/>
      <c r="AD751" s="1453"/>
      <c r="AE751" s="1453"/>
      <c r="AF751" s="1453"/>
      <c r="AG751" s="1453"/>
      <c r="AH751" s="1453"/>
      <c r="AI751" s="1453"/>
      <c r="AJ751" s="1453"/>
      <c r="AK751" s="1453"/>
      <c r="AL751" s="1453"/>
      <c r="AM751" s="1453"/>
      <c r="AN751" s="1453"/>
      <c r="AO751" s="1453"/>
      <c r="AP751" s="1453"/>
      <c r="AQ751" s="1453"/>
      <c r="AR751" s="1453"/>
      <c r="AS751" s="1453"/>
      <c r="AT751" s="1453"/>
      <c r="AU751" s="1453"/>
      <c r="AV751" s="1453"/>
      <c r="AW751" s="1453"/>
      <c r="AX751" s="1453"/>
    </row>
    <row r="752" spans="3:50" s="1543" customFormat="1" ht="21.9" customHeight="1" x14ac:dyDescent="0.3">
      <c r="C752" s="1453"/>
      <c r="D752" s="1453"/>
      <c r="E752" s="1453"/>
      <c r="F752" s="1453"/>
      <c r="G752" s="1452"/>
      <c r="H752" s="1453"/>
      <c r="I752" s="1453"/>
      <c r="J752" s="1453"/>
      <c r="K752" s="1453"/>
      <c r="L752" s="1453"/>
      <c r="M752" s="1453"/>
      <c r="N752" s="1453"/>
      <c r="O752" s="1453"/>
      <c r="P752" s="1453"/>
      <c r="Q752" s="1453"/>
      <c r="R752" s="1453"/>
      <c r="S752" s="1453"/>
      <c r="T752" s="1453"/>
      <c r="U752" s="1453"/>
      <c r="V752" s="1453"/>
      <c r="W752" s="1453"/>
      <c r="X752" s="1453"/>
      <c r="Y752" s="1453"/>
      <c r="Z752" s="1453"/>
      <c r="AA752" s="1453"/>
      <c r="AB752" s="1453"/>
      <c r="AC752" s="1453"/>
      <c r="AD752" s="1453"/>
      <c r="AE752" s="1453"/>
      <c r="AF752" s="1453"/>
      <c r="AG752" s="1453"/>
      <c r="AH752" s="1453"/>
      <c r="AI752" s="1453"/>
      <c r="AJ752" s="1453"/>
      <c r="AK752" s="1453"/>
      <c r="AL752" s="1453"/>
      <c r="AM752" s="1453"/>
      <c r="AN752" s="1453"/>
      <c r="AO752" s="1453"/>
      <c r="AP752" s="1453"/>
      <c r="AQ752" s="1453"/>
      <c r="AR752" s="1453"/>
      <c r="AS752" s="1453"/>
      <c r="AT752" s="1453"/>
      <c r="AU752" s="1453"/>
      <c r="AV752" s="1453"/>
      <c r="AW752" s="1453"/>
      <c r="AX752" s="1453"/>
    </row>
    <row r="753" spans="3:50" s="1543" customFormat="1" ht="21.9" customHeight="1" x14ac:dyDescent="0.3">
      <c r="C753" s="1453"/>
      <c r="D753" s="1453"/>
      <c r="E753" s="1453"/>
      <c r="F753" s="1453"/>
      <c r="G753" s="1452"/>
      <c r="H753" s="1453"/>
      <c r="I753" s="1453"/>
      <c r="J753" s="1453"/>
      <c r="K753" s="1453"/>
      <c r="L753" s="1453"/>
      <c r="M753" s="1453"/>
      <c r="N753" s="1453"/>
      <c r="O753" s="1453"/>
      <c r="P753" s="1453"/>
      <c r="Q753" s="1453"/>
      <c r="R753" s="1453"/>
      <c r="S753" s="1453"/>
      <c r="T753" s="1453"/>
      <c r="U753" s="1453"/>
      <c r="V753" s="1453"/>
      <c r="W753" s="1453"/>
      <c r="X753" s="1453"/>
      <c r="Y753" s="1453"/>
      <c r="Z753" s="1453"/>
      <c r="AA753" s="1453"/>
      <c r="AB753" s="1453"/>
      <c r="AC753" s="1453"/>
      <c r="AD753" s="1453"/>
      <c r="AE753" s="1453"/>
      <c r="AF753" s="1453"/>
      <c r="AG753" s="1453"/>
      <c r="AH753" s="1453"/>
      <c r="AI753" s="1453"/>
      <c r="AJ753" s="1453"/>
      <c r="AK753" s="1453"/>
      <c r="AL753" s="1453"/>
      <c r="AM753" s="1453"/>
      <c r="AN753" s="1453"/>
      <c r="AO753" s="1453"/>
      <c r="AP753" s="1453"/>
      <c r="AQ753" s="1453"/>
      <c r="AR753" s="1453"/>
      <c r="AS753" s="1453"/>
      <c r="AT753" s="1453"/>
      <c r="AU753" s="1453"/>
      <c r="AV753" s="1453"/>
      <c r="AW753" s="1453"/>
      <c r="AX753" s="1453"/>
    </row>
    <row r="754" spans="3:50" s="1543" customFormat="1" ht="21.9" customHeight="1" x14ac:dyDescent="0.3">
      <c r="C754" s="1453"/>
      <c r="D754" s="1453"/>
      <c r="E754" s="1453"/>
      <c r="F754" s="1453"/>
      <c r="G754" s="1452"/>
      <c r="H754" s="1453"/>
      <c r="I754" s="1453"/>
      <c r="J754" s="1453"/>
      <c r="K754" s="1453"/>
      <c r="L754" s="1453"/>
      <c r="M754" s="1453"/>
      <c r="N754" s="1453"/>
      <c r="O754" s="1453"/>
      <c r="P754" s="1453"/>
      <c r="Q754" s="1453"/>
      <c r="R754" s="1453"/>
      <c r="S754" s="1453"/>
      <c r="T754" s="1453"/>
      <c r="U754" s="1453"/>
      <c r="V754" s="1453"/>
      <c r="W754" s="1453"/>
      <c r="X754" s="1453"/>
      <c r="Y754" s="1453"/>
      <c r="Z754" s="1453"/>
      <c r="AA754" s="1453"/>
      <c r="AB754" s="1453"/>
      <c r="AC754" s="1453"/>
      <c r="AD754" s="1453"/>
      <c r="AE754" s="1453"/>
      <c r="AF754" s="1453"/>
      <c r="AG754" s="1453"/>
      <c r="AH754" s="1453"/>
      <c r="AI754" s="1453"/>
      <c r="AJ754" s="1453"/>
      <c r="AK754" s="1453"/>
      <c r="AL754" s="1453"/>
      <c r="AM754" s="1453"/>
      <c r="AN754" s="1453"/>
      <c r="AO754" s="1453"/>
      <c r="AP754" s="1453"/>
      <c r="AQ754" s="1453"/>
      <c r="AR754" s="1453"/>
      <c r="AS754" s="1453"/>
      <c r="AT754" s="1453"/>
      <c r="AU754" s="1453"/>
      <c r="AV754" s="1453"/>
      <c r="AW754" s="1453"/>
      <c r="AX754" s="1453"/>
    </row>
    <row r="755" spans="3:50" s="1543" customFormat="1" ht="21.9" customHeight="1" x14ac:dyDescent="0.3">
      <c r="C755" s="1453"/>
      <c r="D755" s="1453"/>
      <c r="E755" s="1453"/>
      <c r="F755" s="1453"/>
      <c r="G755" s="1452"/>
      <c r="H755" s="1453"/>
      <c r="I755" s="1453"/>
      <c r="J755" s="1453"/>
      <c r="K755" s="1453"/>
      <c r="L755" s="1453"/>
      <c r="M755" s="1453"/>
      <c r="N755" s="1453"/>
      <c r="O755" s="1453"/>
      <c r="P755" s="1453"/>
      <c r="Q755" s="1453"/>
      <c r="R755" s="1453"/>
      <c r="S755" s="1453"/>
      <c r="T755" s="1453"/>
      <c r="U755" s="1453"/>
      <c r="V755" s="1453"/>
      <c r="W755" s="1453"/>
      <c r="X755" s="1453"/>
      <c r="Y755" s="1453"/>
      <c r="Z755" s="1453"/>
      <c r="AA755" s="1453"/>
      <c r="AB755" s="1453"/>
      <c r="AC755" s="1453"/>
      <c r="AD755" s="1453"/>
      <c r="AE755" s="1453"/>
      <c r="AF755" s="1453"/>
      <c r="AG755" s="1453"/>
      <c r="AH755" s="1453"/>
      <c r="AI755" s="1453"/>
      <c r="AJ755" s="1453"/>
      <c r="AK755" s="1453"/>
      <c r="AL755" s="1453"/>
      <c r="AM755" s="1453"/>
      <c r="AN755" s="1453"/>
      <c r="AO755" s="1453"/>
      <c r="AP755" s="1453"/>
      <c r="AQ755" s="1453"/>
      <c r="AR755" s="1453"/>
      <c r="AS755" s="1453"/>
      <c r="AT755" s="1453"/>
      <c r="AU755" s="1453"/>
      <c r="AV755" s="1453"/>
      <c r="AW755" s="1453"/>
      <c r="AX755" s="1453"/>
    </row>
    <row r="756" spans="3:50" s="1543" customFormat="1" ht="21.9" customHeight="1" x14ac:dyDescent="0.3">
      <c r="C756" s="1453"/>
      <c r="D756" s="1453"/>
      <c r="E756" s="1453"/>
      <c r="F756" s="1453"/>
      <c r="G756" s="1452"/>
      <c r="H756" s="1453"/>
      <c r="I756" s="1453"/>
      <c r="J756" s="1453"/>
      <c r="K756" s="1453"/>
      <c r="L756" s="1453"/>
      <c r="M756" s="1453"/>
      <c r="N756" s="1453"/>
      <c r="O756" s="1453"/>
      <c r="P756" s="1453"/>
      <c r="Q756" s="1453"/>
      <c r="R756" s="1453"/>
      <c r="S756" s="1453"/>
      <c r="T756" s="1453"/>
      <c r="U756" s="1453"/>
      <c r="V756" s="1453"/>
      <c r="W756" s="1453"/>
      <c r="X756" s="1453"/>
      <c r="Y756" s="1453"/>
      <c r="Z756" s="1453"/>
      <c r="AA756" s="1453"/>
      <c r="AB756" s="1453"/>
      <c r="AC756" s="1453"/>
      <c r="AD756" s="1453"/>
      <c r="AE756" s="1453"/>
      <c r="AF756" s="1453"/>
      <c r="AG756" s="1453"/>
      <c r="AH756" s="1453"/>
      <c r="AI756" s="1453"/>
      <c r="AJ756" s="1453"/>
      <c r="AK756" s="1453"/>
      <c r="AL756" s="1453"/>
      <c r="AM756" s="1453"/>
      <c r="AN756" s="1453"/>
      <c r="AO756" s="1453"/>
      <c r="AP756" s="1453"/>
      <c r="AQ756" s="1453"/>
      <c r="AR756" s="1453"/>
      <c r="AS756" s="1453"/>
      <c r="AT756" s="1453"/>
      <c r="AU756" s="1453"/>
      <c r="AV756" s="1453"/>
      <c r="AW756" s="1453"/>
      <c r="AX756" s="1453"/>
    </row>
    <row r="757" spans="3:50" s="1543" customFormat="1" ht="21.9" customHeight="1" x14ac:dyDescent="0.3">
      <c r="C757" s="1453"/>
      <c r="D757" s="1453"/>
      <c r="E757" s="1453"/>
      <c r="F757" s="1453"/>
      <c r="G757" s="1452"/>
      <c r="H757" s="1453"/>
      <c r="I757" s="1453"/>
      <c r="J757" s="1453"/>
      <c r="K757" s="1453"/>
      <c r="L757" s="1453"/>
      <c r="M757" s="1453"/>
      <c r="N757" s="1453"/>
      <c r="O757" s="1453"/>
      <c r="P757" s="1453"/>
      <c r="Q757" s="1453"/>
      <c r="R757" s="1453"/>
      <c r="S757" s="1453"/>
      <c r="T757" s="1453"/>
      <c r="U757" s="1453"/>
      <c r="V757" s="1453"/>
      <c r="W757" s="1453"/>
      <c r="X757" s="1453"/>
      <c r="Y757" s="1453"/>
      <c r="Z757" s="1453"/>
      <c r="AA757" s="1453"/>
      <c r="AB757" s="1453"/>
      <c r="AC757" s="1453"/>
      <c r="AD757" s="1453"/>
      <c r="AE757" s="1453"/>
      <c r="AF757" s="1453"/>
      <c r="AG757" s="1453"/>
      <c r="AH757" s="1453"/>
      <c r="AI757" s="1453"/>
      <c r="AJ757" s="1453"/>
      <c r="AK757" s="1453"/>
      <c r="AL757" s="1453"/>
      <c r="AM757" s="1453"/>
      <c r="AN757" s="1453"/>
      <c r="AO757" s="1453"/>
      <c r="AP757" s="1453"/>
      <c r="AQ757" s="1453"/>
      <c r="AR757" s="1453"/>
      <c r="AS757" s="1453"/>
      <c r="AT757" s="1453"/>
      <c r="AU757" s="1453"/>
      <c r="AV757" s="1453"/>
      <c r="AW757" s="1453"/>
      <c r="AX757" s="1453"/>
    </row>
    <row r="758" spans="3:50" s="1543" customFormat="1" ht="21.9" customHeight="1" x14ac:dyDescent="0.3">
      <c r="C758" s="1453"/>
      <c r="D758" s="1453"/>
      <c r="E758" s="1453"/>
      <c r="F758" s="1453"/>
      <c r="G758" s="1452"/>
      <c r="H758" s="1453"/>
      <c r="I758" s="1453"/>
      <c r="J758" s="1453"/>
      <c r="K758" s="1453"/>
      <c r="L758" s="1453"/>
      <c r="M758" s="1453"/>
      <c r="N758" s="1453"/>
      <c r="O758" s="1453"/>
      <c r="P758" s="1453"/>
      <c r="Q758" s="1453"/>
      <c r="R758" s="1453"/>
      <c r="S758" s="1453"/>
      <c r="T758" s="1453"/>
      <c r="U758" s="1453"/>
      <c r="V758" s="1453"/>
      <c r="W758" s="1453"/>
      <c r="X758" s="1453"/>
      <c r="Y758" s="1453"/>
      <c r="Z758" s="1453"/>
      <c r="AA758" s="1453"/>
      <c r="AB758" s="1453"/>
      <c r="AC758" s="1453"/>
      <c r="AD758" s="1453"/>
      <c r="AE758" s="1453"/>
      <c r="AF758" s="1453"/>
      <c r="AG758" s="1453"/>
      <c r="AH758" s="1453"/>
      <c r="AI758" s="1453"/>
      <c r="AJ758" s="1453"/>
      <c r="AK758" s="1453"/>
      <c r="AL758" s="1453"/>
      <c r="AM758" s="1453"/>
      <c r="AN758" s="1453"/>
      <c r="AO758" s="1453"/>
      <c r="AP758" s="1453"/>
      <c r="AQ758" s="1453"/>
      <c r="AR758" s="1453"/>
      <c r="AS758" s="1453"/>
      <c r="AT758" s="1453"/>
      <c r="AU758" s="1453"/>
      <c r="AV758" s="1453"/>
      <c r="AW758" s="1453"/>
      <c r="AX758" s="1453"/>
    </row>
    <row r="759" spans="3:50" s="1543" customFormat="1" ht="21.9" customHeight="1" x14ac:dyDescent="0.3">
      <c r="C759" s="1453"/>
      <c r="D759" s="1453"/>
      <c r="E759" s="1453"/>
      <c r="F759" s="1453"/>
      <c r="G759" s="1452"/>
      <c r="H759" s="1453"/>
      <c r="I759" s="1453"/>
      <c r="J759" s="1453"/>
      <c r="K759" s="1453"/>
      <c r="L759" s="1453"/>
      <c r="M759" s="1453"/>
      <c r="N759" s="1453"/>
      <c r="O759" s="1453"/>
      <c r="P759" s="1453"/>
      <c r="Q759" s="1453"/>
      <c r="R759" s="1453"/>
      <c r="S759" s="1453"/>
      <c r="T759" s="1453"/>
      <c r="U759" s="1453"/>
      <c r="V759" s="1453"/>
      <c r="W759" s="1453"/>
      <c r="X759" s="1453"/>
      <c r="Y759" s="1453"/>
      <c r="Z759" s="1453"/>
      <c r="AA759" s="1453"/>
      <c r="AB759" s="1453"/>
      <c r="AC759" s="1453"/>
      <c r="AD759" s="1453"/>
      <c r="AE759" s="1453"/>
      <c r="AF759" s="1453"/>
      <c r="AG759" s="1453"/>
      <c r="AH759" s="1453"/>
      <c r="AI759" s="1453"/>
      <c r="AJ759" s="1453"/>
      <c r="AK759" s="1453"/>
      <c r="AL759" s="1453"/>
      <c r="AM759" s="1453"/>
      <c r="AN759" s="1453"/>
      <c r="AO759" s="1453"/>
      <c r="AP759" s="1453"/>
      <c r="AQ759" s="1453"/>
      <c r="AR759" s="1453"/>
      <c r="AS759" s="1453"/>
      <c r="AT759" s="1453"/>
      <c r="AU759" s="1453"/>
      <c r="AV759" s="1453"/>
      <c r="AW759" s="1453"/>
      <c r="AX759" s="1453"/>
    </row>
    <row r="760" spans="3:50" s="1543" customFormat="1" ht="21.9" customHeight="1" x14ac:dyDescent="0.3">
      <c r="C760" s="1453"/>
      <c r="D760" s="1453"/>
      <c r="E760" s="1453"/>
      <c r="F760" s="1453"/>
      <c r="G760" s="1452"/>
      <c r="H760" s="1453"/>
      <c r="I760" s="1453"/>
      <c r="J760" s="1453"/>
      <c r="K760" s="1453"/>
      <c r="L760" s="1453"/>
      <c r="M760" s="1453"/>
      <c r="N760" s="1453"/>
      <c r="O760" s="1453"/>
      <c r="P760" s="1453"/>
      <c r="Q760" s="1453"/>
      <c r="R760" s="1453"/>
      <c r="S760" s="1453"/>
      <c r="T760" s="1453"/>
      <c r="U760" s="1453"/>
      <c r="V760" s="1453"/>
      <c r="W760" s="1453"/>
      <c r="X760" s="1453"/>
      <c r="Y760" s="1453"/>
      <c r="Z760" s="1453"/>
      <c r="AA760" s="1453"/>
      <c r="AB760" s="1453"/>
      <c r="AC760" s="1453"/>
      <c r="AD760" s="1453"/>
      <c r="AE760" s="1453"/>
      <c r="AF760" s="1453"/>
      <c r="AG760" s="1453"/>
      <c r="AH760" s="1453"/>
      <c r="AI760" s="1453"/>
      <c r="AJ760" s="1453"/>
      <c r="AK760" s="1453"/>
      <c r="AL760" s="1453"/>
      <c r="AM760" s="1453"/>
      <c r="AN760" s="1453"/>
      <c r="AO760" s="1453"/>
      <c r="AP760" s="1453"/>
      <c r="AQ760" s="1453"/>
      <c r="AR760" s="1453"/>
      <c r="AS760" s="1453"/>
      <c r="AT760" s="1453"/>
      <c r="AU760" s="1453"/>
      <c r="AV760" s="1453"/>
      <c r="AW760" s="1453"/>
      <c r="AX760" s="1453"/>
    </row>
    <row r="761" spans="3:50" s="1543" customFormat="1" ht="21.9" customHeight="1" x14ac:dyDescent="0.3">
      <c r="C761" s="1453"/>
      <c r="D761" s="1453"/>
      <c r="E761" s="1453"/>
      <c r="F761" s="1453"/>
      <c r="G761" s="1452"/>
      <c r="H761" s="1453"/>
      <c r="I761" s="1453"/>
      <c r="J761" s="1453"/>
      <c r="K761" s="1453"/>
      <c r="L761" s="1453"/>
      <c r="M761" s="1453"/>
      <c r="N761" s="1453"/>
      <c r="O761" s="1453"/>
      <c r="P761" s="1453"/>
      <c r="Q761" s="1453"/>
      <c r="R761" s="1453"/>
      <c r="S761" s="1453"/>
      <c r="T761" s="1453"/>
      <c r="U761" s="1453"/>
      <c r="V761" s="1453"/>
      <c r="W761" s="1453"/>
      <c r="X761" s="1453"/>
      <c r="Y761" s="1453"/>
      <c r="Z761" s="1453"/>
      <c r="AA761" s="1453"/>
      <c r="AB761" s="1453"/>
      <c r="AC761" s="1453"/>
      <c r="AD761" s="1453"/>
      <c r="AE761" s="1453"/>
      <c r="AF761" s="1453"/>
      <c r="AG761" s="1453"/>
      <c r="AH761" s="1453"/>
      <c r="AI761" s="1453"/>
      <c r="AJ761" s="1453"/>
      <c r="AK761" s="1453"/>
      <c r="AL761" s="1453"/>
      <c r="AM761" s="1453"/>
      <c r="AN761" s="1453"/>
      <c r="AO761" s="1453"/>
      <c r="AP761" s="1453"/>
      <c r="AQ761" s="1453"/>
      <c r="AR761" s="1453"/>
      <c r="AS761" s="1453"/>
      <c r="AT761" s="1453"/>
      <c r="AU761" s="1453"/>
      <c r="AV761" s="1453"/>
      <c r="AW761" s="1453"/>
      <c r="AX761" s="1453"/>
    </row>
    <row r="762" spans="3:50" s="1543" customFormat="1" ht="21.9" customHeight="1" x14ac:dyDescent="0.3">
      <c r="C762" s="1453"/>
      <c r="D762" s="1453"/>
      <c r="E762" s="1453"/>
      <c r="F762" s="1453"/>
      <c r="G762" s="1452"/>
      <c r="H762" s="1453"/>
      <c r="I762" s="1453"/>
      <c r="J762" s="1453"/>
      <c r="K762" s="1453"/>
      <c r="L762" s="1453"/>
      <c r="M762" s="1453"/>
      <c r="N762" s="1453"/>
      <c r="O762" s="1453"/>
      <c r="P762" s="1453"/>
      <c r="Q762" s="1453"/>
      <c r="R762" s="1453"/>
      <c r="S762" s="1453"/>
      <c r="T762" s="1453"/>
      <c r="U762" s="1453"/>
      <c r="V762" s="1453"/>
      <c r="W762" s="1453"/>
      <c r="X762" s="1453"/>
      <c r="Y762" s="1453"/>
      <c r="Z762" s="1453"/>
      <c r="AA762" s="1453"/>
      <c r="AB762" s="1453"/>
      <c r="AC762" s="1453"/>
      <c r="AD762" s="1453"/>
      <c r="AE762" s="1453"/>
      <c r="AF762" s="1453"/>
      <c r="AG762" s="1453"/>
      <c r="AH762" s="1453"/>
      <c r="AI762" s="1453"/>
      <c r="AJ762" s="1453"/>
      <c r="AK762" s="1453"/>
      <c r="AL762" s="1453"/>
      <c r="AM762" s="1453"/>
      <c r="AN762" s="1453"/>
      <c r="AO762" s="1453"/>
      <c r="AP762" s="1453"/>
      <c r="AQ762" s="1453"/>
      <c r="AR762" s="1453"/>
      <c r="AS762" s="1453"/>
      <c r="AT762" s="1453"/>
      <c r="AU762" s="1453"/>
      <c r="AV762" s="1453"/>
      <c r="AW762" s="1453"/>
      <c r="AX762" s="1453"/>
    </row>
    <row r="763" spans="3:50" s="1543" customFormat="1" ht="21.9" customHeight="1" x14ac:dyDescent="0.3">
      <c r="C763" s="1453"/>
      <c r="D763" s="1453"/>
      <c r="E763" s="1453"/>
      <c r="F763" s="1453"/>
      <c r="G763" s="1452"/>
      <c r="H763" s="1453"/>
      <c r="I763" s="1453"/>
      <c r="J763" s="1453"/>
      <c r="K763" s="1453"/>
      <c r="L763" s="1453"/>
      <c r="M763" s="1453"/>
      <c r="N763" s="1453"/>
      <c r="O763" s="1453"/>
      <c r="P763" s="1453"/>
      <c r="Q763" s="1453"/>
      <c r="R763" s="1453"/>
      <c r="S763" s="1453"/>
      <c r="T763" s="1453"/>
      <c r="U763" s="1453"/>
      <c r="V763" s="1453"/>
      <c r="W763" s="1453"/>
      <c r="X763" s="1453"/>
      <c r="Y763" s="1453"/>
      <c r="Z763" s="1453"/>
      <c r="AA763" s="1453"/>
      <c r="AB763" s="1453"/>
      <c r="AC763" s="1453"/>
      <c r="AD763" s="1453"/>
      <c r="AE763" s="1453"/>
      <c r="AF763" s="1453"/>
      <c r="AG763" s="1453"/>
      <c r="AH763" s="1453"/>
      <c r="AI763" s="1453"/>
      <c r="AJ763" s="1453"/>
      <c r="AK763" s="1453"/>
      <c r="AL763" s="1453"/>
      <c r="AM763" s="1453"/>
      <c r="AN763" s="1453"/>
      <c r="AO763" s="1453"/>
      <c r="AP763" s="1453"/>
      <c r="AQ763" s="1453"/>
      <c r="AR763" s="1453"/>
      <c r="AS763" s="1453"/>
      <c r="AT763" s="1453"/>
      <c r="AU763" s="1453"/>
      <c r="AV763" s="1453"/>
      <c r="AW763" s="1453"/>
      <c r="AX763" s="1453"/>
    </row>
    <row r="764" spans="3:50" s="1543" customFormat="1" ht="21.9" customHeight="1" x14ac:dyDescent="0.3">
      <c r="C764" s="1453"/>
      <c r="D764" s="1453"/>
      <c r="E764" s="1453"/>
      <c r="F764" s="1453"/>
      <c r="G764" s="1452"/>
      <c r="H764" s="1453"/>
      <c r="I764" s="1453"/>
      <c r="J764" s="1453"/>
      <c r="K764" s="1453"/>
      <c r="L764" s="1453"/>
      <c r="M764" s="1453"/>
      <c r="N764" s="1453"/>
      <c r="O764" s="1453"/>
      <c r="P764" s="1453"/>
      <c r="Q764" s="1453"/>
      <c r="R764" s="1453"/>
      <c r="S764" s="1453"/>
      <c r="T764" s="1453"/>
      <c r="U764" s="1453"/>
      <c r="V764" s="1453"/>
      <c r="W764" s="1453"/>
      <c r="X764" s="1453"/>
      <c r="Y764" s="1453"/>
      <c r="Z764" s="1453"/>
      <c r="AA764" s="1453"/>
      <c r="AB764" s="1453"/>
      <c r="AC764" s="1453"/>
      <c r="AD764" s="1453"/>
      <c r="AE764" s="1453"/>
      <c r="AF764" s="1453"/>
      <c r="AG764" s="1453"/>
      <c r="AH764" s="1453"/>
      <c r="AI764" s="1453"/>
      <c r="AJ764" s="1453"/>
      <c r="AK764" s="1453"/>
      <c r="AL764" s="1453"/>
      <c r="AM764" s="1453"/>
      <c r="AN764" s="1453"/>
      <c r="AO764" s="1453"/>
      <c r="AP764" s="1453"/>
      <c r="AQ764" s="1453"/>
      <c r="AR764" s="1453"/>
      <c r="AS764" s="1453"/>
      <c r="AT764" s="1453"/>
      <c r="AU764" s="1453"/>
      <c r="AV764" s="1453"/>
      <c r="AW764" s="1453"/>
      <c r="AX764" s="1453"/>
    </row>
    <row r="765" spans="3:50" s="1543" customFormat="1" ht="21.9" customHeight="1" x14ac:dyDescent="0.3">
      <c r="C765" s="1453"/>
      <c r="D765" s="1453"/>
      <c r="E765" s="1453"/>
      <c r="F765" s="1453"/>
      <c r="G765" s="1452"/>
      <c r="H765" s="1453"/>
      <c r="I765" s="1453"/>
      <c r="J765" s="1453"/>
      <c r="K765" s="1453"/>
      <c r="L765" s="1453"/>
      <c r="M765" s="1453"/>
      <c r="N765" s="1453"/>
      <c r="O765" s="1453"/>
      <c r="P765" s="1453"/>
      <c r="Q765" s="1453"/>
      <c r="R765" s="1453"/>
      <c r="S765" s="1453"/>
      <c r="T765" s="1453"/>
      <c r="U765" s="1453"/>
      <c r="V765" s="1453"/>
      <c r="W765" s="1453"/>
      <c r="X765" s="1453"/>
      <c r="Y765" s="1453"/>
      <c r="Z765" s="1453"/>
      <c r="AA765" s="1453"/>
      <c r="AB765" s="1453"/>
      <c r="AC765" s="1453"/>
      <c r="AD765" s="1453"/>
      <c r="AE765" s="1453"/>
      <c r="AF765" s="1453"/>
      <c r="AG765" s="1453"/>
      <c r="AH765" s="1453"/>
      <c r="AI765" s="1453"/>
      <c r="AJ765" s="1453"/>
      <c r="AK765" s="1453"/>
      <c r="AL765" s="1453"/>
      <c r="AM765" s="1453"/>
      <c r="AN765" s="1453"/>
      <c r="AO765" s="1453"/>
      <c r="AP765" s="1453"/>
      <c r="AQ765" s="1453"/>
      <c r="AR765" s="1453"/>
      <c r="AS765" s="1453"/>
      <c r="AT765" s="1453"/>
      <c r="AU765" s="1453"/>
      <c r="AV765" s="1453"/>
      <c r="AW765" s="1453"/>
      <c r="AX765" s="1453"/>
    </row>
    <row r="766" spans="3:50" s="1543" customFormat="1" ht="21.9" customHeight="1" x14ac:dyDescent="0.3">
      <c r="C766" s="1453"/>
      <c r="D766" s="1453"/>
      <c r="E766" s="1453"/>
      <c r="F766" s="1453"/>
      <c r="G766" s="1452"/>
      <c r="H766" s="1453"/>
      <c r="I766" s="1453"/>
      <c r="J766" s="1453"/>
      <c r="K766" s="1453"/>
      <c r="L766" s="1453"/>
      <c r="M766" s="1453"/>
      <c r="N766" s="1453"/>
      <c r="O766" s="1453"/>
      <c r="P766" s="1453"/>
      <c r="Q766" s="1453"/>
      <c r="R766" s="1453"/>
      <c r="S766" s="1453"/>
      <c r="T766" s="1453"/>
      <c r="U766" s="1453"/>
      <c r="V766" s="1453"/>
      <c r="W766" s="1453"/>
      <c r="X766" s="1453"/>
      <c r="Y766" s="1453"/>
      <c r="Z766" s="1453"/>
      <c r="AA766" s="1453"/>
      <c r="AB766" s="1453"/>
      <c r="AC766" s="1453"/>
      <c r="AD766" s="1453"/>
      <c r="AE766" s="1453"/>
      <c r="AF766" s="1453"/>
      <c r="AG766" s="1453"/>
      <c r="AH766" s="1453"/>
      <c r="AI766" s="1453"/>
      <c r="AJ766" s="1453"/>
      <c r="AK766" s="1453"/>
      <c r="AL766" s="1453"/>
      <c r="AM766" s="1453"/>
      <c r="AN766" s="1453"/>
      <c r="AO766" s="1453"/>
      <c r="AP766" s="1453"/>
      <c r="AQ766" s="1453"/>
      <c r="AR766" s="1453"/>
      <c r="AS766" s="1453"/>
      <c r="AT766" s="1453"/>
      <c r="AU766" s="1453"/>
      <c r="AV766" s="1453"/>
      <c r="AW766" s="1453"/>
      <c r="AX766" s="1453"/>
    </row>
    <row r="767" spans="3:50" s="1543" customFormat="1" ht="21.9" customHeight="1" x14ac:dyDescent="0.3">
      <c r="C767" s="1453"/>
      <c r="D767" s="1453"/>
      <c r="E767" s="1453"/>
      <c r="F767" s="1453"/>
      <c r="G767" s="1452"/>
      <c r="H767" s="1453"/>
      <c r="I767" s="1453"/>
      <c r="J767" s="1453"/>
      <c r="K767" s="1453"/>
      <c r="L767" s="1453"/>
      <c r="M767" s="1453"/>
      <c r="N767" s="1453"/>
      <c r="O767" s="1453"/>
      <c r="P767" s="1453"/>
      <c r="Q767" s="1453"/>
      <c r="R767" s="1453"/>
      <c r="S767" s="1453"/>
      <c r="T767" s="1453"/>
      <c r="U767" s="1453"/>
      <c r="V767" s="1453"/>
      <c r="W767" s="1453"/>
      <c r="X767" s="1453"/>
      <c r="Y767" s="1453"/>
      <c r="Z767" s="1453"/>
      <c r="AA767" s="1453"/>
      <c r="AB767" s="1453"/>
      <c r="AC767" s="1453"/>
      <c r="AD767" s="1453"/>
      <c r="AE767" s="1453"/>
      <c r="AF767" s="1453"/>
      <c r="AG767" s="1453"/>
      <c r="AH767" s="1453"/>
      <c r="AI767" s="1453"/>
      <c r="AJ767" s="1453"/>
      <c r="AK767" s="1453"/>
      <c r="AL767" s="1453"/>
      <c r="AM767" s="1453"/>
      <c r="AN767" s="1453"/>
      <c r="AO767" s="1453"/>
      <c r="AP767" s="1453"/>
      <c r="AQ767" s="1453"/>
      <c r="AR767" s="1453"/>
      <c r="AS767" s="1453"/>
      <c r="AT767" s="1453"/>
      <c r="AU767" s="1453"/>
      <c r="AV767" s="1453"/>
      <c r="AW767" s="1453"/>
      <c r="AX767" s="1453"/>
    </row>
    <row r="768" spans="3:50" s="1543" customFormat="1" ht="21.9" customHeight="1" x14ac:dyDescent="0.3">
      <c r="C768" s="1453"/>
      <c r="D768" s="1453"/>
      <c r="E768" s="1453"/>
      <c r="F768" s="1453"/>
      <c r="G768" s="1452"/>
      <c r="H768" s="1453"/>
      <c r="I768" s="1453"/>
      <c r="J768" s="1453"/>
      <c r="K768" s="1453"/>
      <c r="L768" s="1453"/>
      <c r="M768" s="1453"/>
      <c r="N768" s="1453"/>
      <c r="O768" s="1453"/>
      <c r="P768" s="1453"/>
      <c r="Q768" s="1453"/>
      <c r="R768" s="1453"/>
      <c r="S768" s="1453"/>
      <c r="T768" s="1453"/>
      <c r="U768" s="1453"/>
      <c r="V768" s="1453"/>
      <c r="W768" s="1453"/>
      <c r="X768" s="1453"/>
      <c r="Y768" s="1453"/>
      <c r="Z768" s="1453"/>
      <c r="AA768" s="1453"/>
      <c r="AB768" s="1453"/>
      <c r="AC768" s="1453"/>
      <c r="AD768" s="1453"/>
      <c r="AE768" s="1453"/>
      <c r="AF768" s="1453"/>
      <c r="AG768" s="1453"/>
      <c r="AH768" s="1453"/>
      <c r="AI768" s="1453"/>
      <c r="AJ768" s="1453"/>
      <c r="AK768" s="1453"/>
      <c r="AL768" s="1453"/>
      <c r="AM768" s="1453"/>
      <c r="AN768" s="1453"/>
      <c r="AO768" s="1453"/>
      <c r="AP768" s="1453"/>
      <c r="AQ768" s="1453"/>
      <c r="AR768" s="1453"/>
      <c r="AS768" s="1453"/>
      <c r="AT768" s="1453"/>
      <c r="AU768" s="1453"/>
      <c r="AV768" s="1453"/>
      <c r="AW768" s="1453"/>
      <c r="AX768" s="1453"/>
    </row>
    <row r="769" spans="3:50" s="1543" customFormat="1" ht="21.9" customHeight="1" x14ac:dyDescent="0.3">
      <c r="C769" s="1453"/>
      <c r="D769" s="1453"/>
      <c r="E769" s="1453"/>
      <c r="F769" s="1453"/>
      <c r="G769" s="1452"/>
      <c r="H769" s="1453"/>
      <c r="I769" s="1453"/>
      <c r="J769" s="1453"/>
      <c r="K769" s="1453"/>
      <c r="L769" s="1453"/>
      <c r="M769" s="1453"/>
      <c r="N769" s="1453"/>
      <c r="O769" s="1453"/>
      <c r="P769" s="1453"/>
      <c r="Q769" s="1453"/>
      <c r="R769" s="1453"/>
      <c r="S769" s="1453"/>
      <c r="T769" s="1453"/>
      <c r="U769" s="1453"/>
      <c r="V769" s="1453"/>
      <c r="W769" s="1453"/>
      <c r="X769" s="1453"/>
      <c r="Y769" s="1453"/>
      <c r="Z769" s="1453"/>
      <c r="AA769" s="1453"/>
      <c r="AB769" s="1453"/>
      <c r="AC769" s="1453"/>
      <c r="AD769" s="1453"/>
      <c r="AE769" s="1453"/>
      <c r="AF769" s="1453"/>
      <c r="AG769" s="1453"/>
      <c r="AH769" s="1453"/>
      <c r="AI769" s="1453"/>
      <c r="AJ769" s="1453"/>
      <c r="AK769" s="1453"/>
      <c r="AL769" s="1453"/>
      <c r="AM769" s="1453"/>
      <c r="AN769" s="1453"/>
      <c r="AO769" s="1453"/>
      <c r="AP769" s="1453"/>
      <c r="AQ769" s="1453"/>
      <c r="AR769" s="1453"/>
      <c r="AS769" s="1453"/>
      <c r="AT769" s="1453"/>
      <c r="AU769" s="1453"/>
      <c r="AV769" s="1453"/>
      <c r="AW769" s="1453"/>
      <c r="AX769" s="1453"/>
    </row>
    <row r="770" spans="3:50" s="1543" customFormat="1" ht="21.9" customHeight="1" x14ac:dyDescent="0.3">
      <c r="C770" s="1453"/>
      <c r="D770" s="1453"/>
      <c r="E770" s="1453"/>
      <c r="F770" s="1453"/>
      <c r="G770" s="1452"/>
      <c r="H770" s="1453"/>
      <c r="I770" s="1453"/>
      <c r="J770" s="1453"/>
      <c r="K770" s="1453"/>
      <c r="L770" s="1453"/>
      <c r="M770" s="1453"/>
      <c r="N770" s="1453"/>
      <c r="O770" s="1453"/>
      <c r="P770" s="1453"/>
      <c r="Q770" s="1453"/>
      <c r="R770" s="1453"/>
      <c r="S770" s="1453"/>
      <c r="T770" s="1453"/>
      <c r="U770" s="1453"/>
      <c r="V770" s="1453"/>
      <c r="W770" s="1453"/>
      <c r="X770" s="1453"/>
      <c r="Y770" s="1453"/>
      <c r="Z770" s="1453"/>
      <c r="AA770" s="1453"/>
      <c r="AB770" s="1453"/>
      <c r="AC770" s="1453"/>
      <c r="AD770" s="1453"/>
      <c r="AE770" s="1453"/>
      <c r="AF770" s="1453"/>
      <c r="AG770" s="1453"/>
      <c r="AH770" s="1453"/>
      <c r="AI770" s="1453"/>
      <c r="AJ770" s="1453"/>
      <c r="AK770" s="1453"/>
      <c r="AL770" s="1453"/>
      <c r="AM770" s="1453"/>
      <c r="AN770" s="1453"/>
      <c r="AO770" s="1453"/>
      <c r="AP770" s="1453"/>
      <c r="AQ770" s="1453"/>
      <c r="AR770" s="1453"/>
      <c r="AS770" s="1453"/>
      <c r="AT770" s="1453"/>
      <c r="AU770" s="1453"/>
      <c r="AV770" s="1453"/>
      <c r="AW770" s="1453"/>
      <c r="AX770" s="1453"/>
    </row>
    <row r="771" spans="3:50" s="1543" customFormat="1" ht="21.9" customHeight="1" x14ac:dyDescent="0.3">
      <c r="C771" s="1453"/>
      <c r="D771" s="1453"/>
      <c r="E771" s="1453"/>
      <c r="F771" s="1453"/>
      <c r="G771" s="1452"/>
      <c r="H771" s="1453"/>
      <c r="I771" s="1453"/>
      <c r="J771" s="1453"/>
      <c r="K771" s="1453"/>
      <c r="L771" s="1453"/>
      <c r="M771" s="1453"/>
      <c r="N771" s="1453"/>
      <c r="O771" s="1453"/>
      <c r="P771" s="1453"/>
      <c r="Q771" s="1453"/>
      <c r="R771" s="1453"/>
      <c r="S771" s="1453"/>
      <c r="T771" s="1453"/>
      <c r="U771" s="1453"/>
      <c r="V771" s="1453"/>
      <c r="W771" s="1453"/>
      <c r="X771" s="1453"/>
      <c r="Y771" s="1453"/>
      <c r="Z771" s="1453"/>
      <c r="AA771" s="1453"/>
      <c r="AB771" s="1453"/>
      <c r="AC771" s="1453"/>
      <c r="AD771" s="1453"/>
      <c r="AE771" s="1453"/>
      <c r="AF771" s="1453"/>
      <c r="AG771" s="1453"/>
      <c r="AH771" s="1453"/>
      <c r="AI771" s="1453"/>
      <c r="AJ771" s="1453"/>
      <c r="AK771" s="1453"/>
      <c r="AL771" s="1453"/>
      <c r="AM771" s="1453"/>
      <c r="AN771" s="1453"/>
      <c r="AO771" s="1453"/>
      <c r="AP771" s="1453"/>
      <c r="AQ771" s="1453"/>
      <c r="AR771" s="1453"/>
      <c r="AS771" s="1453"/>
      <c r="AT771" s="1453"/>
      <c r="AU771" s="1453"/>
      <c r="AV771" s="1453"/>
      <c r="AW771" s="1453"/>
      <c r="AX771" s="1453"/>
    </row>
    <row r="772" spans="3:50" s="1543" customFormat="1" ht="21.9" customHeight="1" x14ac:dyDescent="0.3">
      <c r="C772" s="1453"/>
      <c r="D772" s="1453"/>
      <c r="E772" s="1453"/>
      <c r="F772" s="1453"/>
      <c r="G772" s="1452"/>
      <c r="H772" s="1453"/>
      <c r="I772" s="1453"/>
      <c r="J772" s="1453"/>
      <c r="K772" s="1453"/>
      <c r="L772" s="1453"/>
      <c r="M772" s="1453"/>
      <c r="N772" s="1453"/>
      <c r="O772" s="1453"/>
      <c r="P772" s="1453"/>
      <c r="Q772" s="1453"/>
      <c r="R772" s="1453"/>
      <c r="S772" s="1453"/>
      <c r="T772" s="1453"/>
      <c r="U772" s="1453"/>
      <c r="V772" s="1453"/>
      <c r="W772" s="1453"/>
      <c r="X772" s="1453"/>
      <c r="Y772" s="1453"/>
      <c r="Z772" s="1453"/>
      <c r="AA772" s="1453"/>
      <c r="AB772" s="1453"/>
      <c r="AC772" s="1453"/>
      <c r="AD772" s="1453"/>
      <c r="AE772" s="1453"/>
      <c r="AF772" s="1453"/>
      <c r="AG772" s="1453"/>
      <c r="AH772" s="1453"/>
      <c r="AI772" s="1453"/>
      <c r="AJ772" s="1453"/>
      <c r="AK772" s="1453"/>
      <c r="AL772" s="1453"/>
      <c r="AM772" s="1453"/>
      <c r="AN772" s="1453"/>
      <c r="AO772" s="1453"/>
      <c r="AP772" s="1453"/>
      <c r="AQ772" s="1453"/>
      <c r="AR772" s="1453"/>
      <c r="AS772" s="1453"/>
      <c r="AT772" s="1453"/>
      <c r="AU772" s="1453"/>
      <c r="AV772" s="1453"/>
      <c r="AW772" s="1453"/>
      <c r="AX772" s="1453"/>
    </row>
    <row r="773" spans="3:50" s="1543" customFormat="1" ht="21.9" customHeight="1" x14ac:dyDescent="0.3">
      <c r="C773" s="1453"/>
      <c r="D773" s="1453"/>
      <c r="E773" s="1453"/>
      <c r="F773" s="1453"/>
      <c r="G773" s="1452"/>
      <c r="H773" s="1453"/>
      <c r="I773" s="1453"/>
      <c r="J773" s="1453"/>
      <c r="K773" s="1453"/>
      <c r="L773" s="1453"/>
      <c r="M773" s="1453"/>
      <c r="N773" s="1453"/>
      <c r="O773" s="1453"/>
      <c r="P773" s="1453"/>
      <c r="Q773" s="1453"/>
      <c r="R773" s="1453"/>
      <c r="S773" s="1453"/>
      <c r="T773" s="1453"/>
      <c r="U773" s="1453"/>
      <c r="V773" s="1453"/>
      <c r="W773" s="1453"/>
      <c r="X773" s="1453"/>
      <c r="Y773" s="1453"/>
      <c r="Z773" s="1453"/>
      <c r="AA773" s="1453"/>
      <c r="AB773" s="1453"/>
      <c r="AC773" s="1453"/>
      <c r="AD773" s="1453"/>
      <c r="AE773" s="1453"/>
      <c r="AF773" s="1453"/>
      <c r="AG773" s="1453"/>
      <c r="AH773" s="1453"/>
      <c r="AI773" s="1453"/>
      <c r="AJ773" s="1453"/>
      <c r="AK773" s="1453"/>
      <c r="AL773" s="1453"/>
      <c r="AM773" s="1453"/>
      <c r="AN773" s="1453"/>
      <c r="AO773" s="1453"/>
      <c r="AP773" s="1453"/>
      <c r="AQ773" s="1453"/>
      <c r="AR773" s="1453"/>
      <c r="AS773" s="1453"/>
      <c r="AT773" s="1453"/>
      <c r="AU773" s="1453"/>
      <c r="AV773" s="1453"/>
      <c r="AW773" s="1453"/>
      <c r="AX773" s="1453"/>
    </row>
    <row r="774" spans="3:50" s="1543" customFormat="1" ht="21.9" customHeight="1" x14ac:dyDescent="0.3">
      <c r="C774" s="1453"/>
      <c r="D774" s="1453"/>
      <c r="E774" s="1453"/>
      <c r="F774" s="1453"/>
      <c r="G774" s="1452"/>
      <c r="H774" s="1453"/>
      <c r="I774" s="1453"/>
      <c r="J774" s="1453"/>
      <c r="K774" s="1453"/>
      <c r="L774" s="1453"/>
      <c r="M774" s="1453"/>
      <c r="N774" s="1453"/>
      <c r="O774" s="1453"/>
      <c r="P774" s="1453"/>
      <c r="Q774" s="1453"/>
      <c r="R774" s="1453"/>
      <c r="S774" s="1453"/>
      <c r="T774" s="1453"/>
      <c r="U774" s="1453"/>
      <c r="V774" s="1453"/>
      <c r="W774" s="1453"/>
      <c r="X774" s="1453"/>
      <c r="Y774" s="1453"/>
      <c r="Z774" s="1453"/>
      <c r="AA774" s="1453"/>
      <c r="AB774" s="1453"/>
      <c r="AC774" s="1453"/>
      <c r="AD774" s="1453"/>
      <c r="AE774" s="1453"/>
      <c r="AF774" s="1453"/>
      <c r="AG774" s="1453"/>
      <c r="AH774" s="1453"/>
      <c r="AI774" s="1453"/>
      <c r="AJ774" s="1453"/>
      <c r="AK774" s="1453"/>
      <c r="AL774" s="1453"/>
      <c r="AM774" s="1453"/>
      <c r="AN774" s="1453"/>
      <c r="AO774" s="1453"/>
      <c r="AP774" s="1453"/>
      <c r="AQ774" s="1453"/>
      <c r="AR774" s="1453"/>
      <c r="AS774" s="1453"/>
      <c r="AT774" s="1453"/>
      <c r="AU774" s="1453"/>
      <c r="AV774" s="1453"/>
      <c r="AW774" s="1453"/>
      <c r="AX774" s="1453"/>
    </row>
    <row r="775" spans="3:50" s="1543" customFormat="1" ht="21.9" customHeight="1" x14ac:dyDescent="0.3">
      <c r="C775" s="1453"/>
      <c r="D775" s="1453"/>
      <c r="E775" s="1453"/>
      <c r="F775" s="1453"/>
      <c r="G775" s="1452"/>
      <c r="H775" s="1453"/>
      <c r="I775" s="1453"/>
      <c r="J775" s="1453"/>
      <c r="K775" s="1453"/>
      <c r="L775" s="1453"/>
      <c r="M775" s="1453"/>
      <c r="N775" s="1453"/>
      <c r="O775" s="1453"/>
      <c r="P775" s="1453"/>
      <c r="Q775" s="1453"/>
      <c r="R775" s="1453"/>
      <c r="S775" s="1453"/>
      <c r="T775" s="1453"/>
      <c r="U775" s="1453"/>
      <c r="V775" s="1453"/>
      <c r="W775" s="1453"/>
      <c r="X775" s="1453"/>
      <c r="Y775" s="1453"/>
      <c r="Z775" s="1453"/>
      <c r="AA775" s="1453"/>
      <c r="AB775" s="1453"/>
      <c r="AC775" s="1453"/>
      <c r="AD775" s="1453"/>
      <c r="AE775" s="1453"/>
      <c r="AF775" s="1453"/>
      <c r="AG775" s="1453"/>
      <c r="AH775" s="1453"/>
      <c r="AI775" s="1453"/>
      <c r="AJ775" s="1453"/>
      <c r="AK775" s="1453"/>
      <c r="AL775" s="1453"/>
      <c r="AM775" s="1453"/>
      <c r="AN775" s="1453"/>
      <c r="AO775" s="1453"/>
      <c r="AP775" s="1453"/>
      <c r="AQ775" s="1453"/>
      <c r="AR775" s="1453"/>
      <c r="AS775" s="1453"/>
      <c r="AT775" s="1453"/>
      <c r="AU775" s="1453"/>
      <c r="AV775" s="1453"/>
      <c r="AW775" s="1453"/>
      <c r="AX775" s="1453"/>
    </row>
    <row r="776" spans="3:50" s="1543" customFormat="1" ht="21.9" customHeight="1" x14ac:dyDescent="0.3">
      <c r="C776" s="1453"/>
      <c r="D776" s="1453"/>
      <c r="E776" s="1453"/>
      <c r="F776" s="1453"/>
      <c r="G776" s="1452"/>
      <c r="H776" s="1453"/>
      <c r="I776" s="1453"/>
      <c r="J776" s="1453"/>
      <c r="K776" s="1453"/>
      <c r="L776" s="1453"/>
      <c r="M776" s="1453"/>
      <c r="N776" s="1453"/>
      <c r="O776" s="1453"/>
      <c r="P776" s="1453"/>
      <c r="Q776" s="1453"/>
      <c r="R776" s="1453"/>
      <c r="S776" s="1453"/>
      <c r="T776" s="1453"/>
      <c r="U776" s="1453"/>
      <c r="V776" s="1453"/>
      <c r="W776" s="1453"/>
      <c r="X776" s="1453"/>
      <c r="Y776" s="1453"/>
      <c r="Z776" s="1453"/>
      <c r="AA776" s="1453"/>
      <c r="AB776" s="1453"/>
      <c r="AC776" s="1453"/>
      <c r="AD776" s="1453"/>
      <c r="AE776" s="1453"/>
      <c r="AF776" s="1453"/>
      <c r="AG776" s="1453"/>
      <c r="AH776" s="1453"/>
      <c r="AI776" s="1453"/>
      <c r="AJ776" s="1453"/>
      <c r="AK776" s="1453"/>
      <c r="AL776" s="1453"/>
      <c r="AM776" s="1453"/>
      <c r="AN776" s="1453"/>
      <c r="AO776" s="1453"/>
      <c r="AP776" s="1453"/>
      <c r="AQ776" s="1453"/>
      <c r="AR776" s="1453"/>
      <c r="AS776" s="1453"/>
      <c r="AT776" s="1453"/>
      <c r="AU776" s="1453"/>
      <c r="AV776" s="1453"/>
      <c r="AW776" s="1453"/>
      <c r="AX776" s="1453"/>
    </row>
    <row r="777" spans="3:50" s="1543" customFormat="1" ht="21.9" customHeight="1" x14ac:dyDescent="0.3">
      <c r="C777" s="1453"/>
      <c r="D777" s="1453"/>
      <c r="E777" s="1453"/>
      <c r="F777" s="1453"/>
      <c r="G777" s="1452"/>
      <c r="H777" s="1453"/>
      <c r="I777" s="1453"/>
      <c r="J777" s="1453"/>
      <c r="K777" s="1453"/>
      <c r="L777" s="1453"/>
      <c r="M777" s="1453"/>
      <c r="N777" s="1453"/>
      <c r="O777" s="1453"/>
      <c r="P777" s="1453"/>
      <c r="Q777" s="1453"/>
      <c r="R777" s="1453"/>
      <c r="S777" s="1453"/>
      <c r="T777" s="1453"/>
      <c r="U777" s="1453"/>
      <c r="V777" s="1453"/>
      <c r="W777" s="1453"/>
      <c r="X777" s="1453"/>
      <c r="Y777" s="1453"/>
      <c r="Z777" s="1453"/>
      <c r="AA777" s="1453"/>
      <c r="AB777" s="1453"/>
      <c r="AC777" s="1453"/>
      <c r="AD777" s="1453"/>
      <c r="AE777" s="1453"/>
      <c r="AF777" s="1453"/>
      <c r="AG777" s="1453"/>
      <c r="AH777" s="1453"/>
      <c r="AI777" s="1453"/>
      <c r="AJ777" s="1453"/>
      <c r="AK777" s="1453"/>
      <c r="AL777" s="1453"/>
      <c r="AM777" s="1453"/>
      <c r="AN777" s="1453"/>
      <c r="AO777" s="1453"/>
      <c r="AP777" s="1453"/>
      <c r="AQ777" s="1453"/>
      <c r="AR777" s="1453"/>
      <c r="AS777" s="1453"/>
      <c r="AT777" s="1453"/>
      <c r="AU777" s="1453"/>
      <c r="AV777" s="1453"/>
      <c r="AW777" s="1453"/>
      <c r="AX777" s="1453"/>
    </row>
    <row r="778" spans="3:50" s="1543" customFormat="1" ht="21.9" customHeight="1" x14ac:dyDescent="0.3">
      <c r="C778" s="1453"/>
      <c r="D778" s="1453"/>
      <c r="E778" s="1453"/>
      <c r="F778" s="1453"/>
      <c r="G778" s="1452"/>
      <c r="H778" s="1453"/>
      <c r="I778" s="1453"/>
      <c r="J778" s="1453"/>
      <c r="K778" s="1453"/>
      <c r="L778" s="1453"/>
      <c r="M778" s="1453"/>
      <c r="N778" s="1453"/>
      <c r="O778" s="1453"/>
      <c r="P778" s="1453"/>
      <c r="Q778" s="1453"/>
      <c r="R778" s="1453"/>
      <c r="S778" s="1453"/>
      <c r="T778" s="1453"/>
      <c r="U778" s="1453"/>
      <c r="V778" s="1453"/>
      <c r="W778" s="1453"/>
      <c r="X778" s="1453"/>
      <c r="Y778" s="1453"/>
      <c r="Z778" s="1453"/>
      <c r="AA778" s="1453"/>
      <c r="AB778" s="1453"/>
      <c r="AC778" s="1453"/>
      <c r="AD778" s="1453"/>
      <c r="AE778" s="1453"/>
      <c r="AF778" s="1453"/>
      <c r="AG778" s="1453"/>
      <c r="AH778" s="1453"/>
      <c r="AI778" s="1453"/>
      <c r="AJ778" s="1453"/>
      <c r="AK778" s="1453"/>
      <c r="AL778" s="1453"/>
      <c r="AM778" s="1453"/>
      <c r="AN778" s="1453"/>
      <c r="AO778" s="1453"/>
      <c r="AP778" s="1453"/>
      <c r="AQ778" s="1453"/>
      <c r="AR778" s="1453"/>
      <c r="AS778" s="1453"/>
      <c r="AT778" s="1453"/>
      <c r="AU778" s="1453"/>
      <c r="AV778" s="1453"/>
      <c r="AW778" s="1453"/>
      <c r="AX778" s="1453"/>
    </row>
    <row r="779" spans="3:50" s="1543" customFormat="1" ht="21.9" customHeight="1" x14ac:dyDescent="0.3">
      <c r="C779" s="1453"/>
      <c r="D779" s="1453"/>
      <c r="E779" s="1453"/>
      <c r="F779" s="1453"/>
      <c r="G779" s="1452"/>
      <c r="H779" s="1453"/>
      <c r="I779" s="1453"/>
      <c r="J779" s="1453"/>
      <c r="K779" s="1453"/>
      <c r="L779" s="1453"/>
      <c r="M779" s="1453"/>
      <c r="N779" s="1453"/>
      <c r="O779" s="1453"/>
      <c r="P779" s="1453"/>
      <c r="Q779" s="1453"/>
      <c r="R779" s="1453"/>
      <c r="S779" s="1453"/>
      <c r="T779" s="1453"/>
      <c r="U779" s="1453"/>
      <c r="V779" s="1453"/>
      <c r="W779" s="1453"/>
      <c r="X779" s="1453"/>
      <c r="Y779" s="1453"/>
      <c r="Z779" s="1453"/>
      <c r="AA779" s="1453"/>
      <c r="AB779" s="1453"/>
      <c r="AC779" s="1453"/>
      <c r="AD779" s="1453"/>
      <c r="AE779" s="1453"/>
      <c r="AF779" s="1453"/>
      <c r="AG779" s="1453"/>
      <c r="AH779" s="1453"/>
      <c r="AI779" s="1453"/>
      <c r="AJ779" s="1453"/>
      <c r="AK779" s="1453"/>
      <c r="AL779" s="1453"/>
      <c r="AM779" s="1453"/>
      <c r="AN779" s="1453"/>
      <c r="AO779" s="1453"/>
      <c r="AP779" s="1453"/>
      <c r="AQ779" s="1453"/>
      <c r="AR779" s="1453"/>
      <c r="AS779" s="1453"/>
      <c r="AT779" s="1453"/>
      <c r="AU779" s="1453"/>
      <c r="AV779" s="1453"/>
      <c r="AW779" s="1453"/>
      <c r="AX779" s="1453"/>
    </row>
    <row r="780" spans="3:50" s="1543" customFormat="1" ht="21.9" customHeight="1" x14ac:dyDescent="0.3">
      <c r="C780" s="1453"/>
      <c r="D780" s="1453"/>
      <c r="E780" s="1453"/>
      <c r="F780" s="1453"/>
      <c r="G780" s="1452"/>
      <c r="H780" s="1453"/>
      <c r="I780" s="1453"/>
      <c r="J780" s="1453"/>
      <c r="K780" s="1453"/>
      <c r="L780" s="1453"/>
      <c r="M780" s="1453"/>
      <c r="N780" s="1453"/>
      <c r="O780" s="1453"/>
      <c r="P780" s="1453"/>
      <c r="Q780" s="1453"/>
      <c r="R780" s="1453"/>
      <c r="S780" s="1453"/>
      <c r="T780" s="1453"/>
      <c r="U780" s="1453"/>
      <c r="V780" s="1453"/>
      <c r="W780" s="1453"/>
      <c r="X780" s="1453"/>
      <c r="Y780" s="1453"/>
      <c r="Z780" s="1453"/>
      <c r="AA780" s="1453"/>
      <c r="AB780" s="1453"/>
      <c r="AC780" s="1453"/>
      <c r="AD780" s="1453"/>
      <c r="AE780" s="1453"/>
      <c r="AF780" s="1453"/>
      <c r="AG780" s="1453"/>
      <c r="AH780" s="1453"/>
      <c r="AI780" s="1453"/>
      <c r="AJ780" s="1453"/>
      <c r="AK780" s="1453"/>
      <c r="AL780" s="1453"/>
      <c r="AM780" s="1453"/>
      <c r="AN780" s="1453"/>
      <c r="AO780" s="1453"/>
      <c r="AP780" s="1453"/>
      <c r="AQ780" s="1453"/>
      <c r="AR780" s="1453"/>
      <c r="AS780" s="1453"/>
      <c r="AT780" s="1453"/>
      <c r="AU780" s="1453"/>
      <c r="AV780" s="1453"/>
      <c r="AW780" s="1453"/>
      <c r="AX780" s="1453"/>
    </row>
    <row r="781" spans="3:50" s="1543" customFormat="1" ht="21.9" customHeight="1" x14ac:dyDescent="0.3">
      <c r="C781" s="1453"/>
      <c r="D781" s="1453"/>
      <c r="E781" s="1453"/>
      <c r="F781" s="1453"/>
      <c r="G781" s="1452"/>
      <c r="H781" s="1453"/>
      <c r="I781" s="1453"/>
      <c r="J781" s="1453"/>
      <c r="K781" s="1453"/>
      <c r="L781" s="1453"/>
      <c r="M781" s="1453"/>
      <c r="N781" s="1453"/>
      <c r="O781" s="1453"/>
      <c r="P781" s="1453"/>
      <c r="Q781" s="1453"/>
      <c r="R781" s="1453"/>
      <c r="S781" s="1453"/>
      <c r="T781" s="1453"/>
      <c r="U781" s="1453"/>
      <c r="V781" s="1453"/>
      <c r="W781" s="1453"/>
      <c r="X781" s="1453"/>
      <c r="Y781" s="1453"/>
      <c r="Z781" s="1453"/>
      <c r="AA781" s="1453"/>
      <c r="AB781" s="1453"/>
      <c r="AC781" s="1453"/>
      <c r="AD781" s="1453"/>
      <c r="AE781" s="1453"/>
      <c r="AF781" s="1453"/>
      <c r="AG781" s="1453"/>
      <c r="AH781" s="1453"/>
      <c r="AI781" s="1453"/>
      <c r="AJ781" s="1453"/>
      <c r="AK781" s="1453"/>
      <c r="AL781" s="1453"/>
      <c r="AM781" s="1453"/>
      <c r="AN781" s="1453"/>
      <c r="AO781" s="1453"/>
      <c r="AP781" s="1453"/>
      <c r="AQ781" s="1453"/>
      <c r="AR781" s="1453"/>
      <c r="AS781" s="1453"/>
      <c r="AT781" s="1453"/>
      <c r="AU781" s="1453"/>
      <c r="AV781" s="1453"/>
      <c r="AW781" s="1453"/>
      <c r="AX781" s="1453"/>
    </row>
    <row r="782" spans="3:50" s="1543" customFormat="1" ht="21.9" customHeight="1" x14ac:dyDescent="0.3">
      <c r="C782" s="1453"/>
      <c r="D782" s="1453"/>
      <c r="E782" s="1453"/>
      <c r="F782" s="1453"/>
      <c r="G782" s="1452"/>
      <c r="H782" s="1453"/>
      <c r="I782" s="1453"/>
      <c r="J782" s="1453"/>
      <c r="K782" s="1453"/>
      <c r="L782" s="1453"/>
      <c r="M782" s="1453"/>
      <c r="N782" s="1453"/>
      <c r="O782" s="1453"/>
      <c r="P782" s="1453"/>
      <c r="Q782" s="1453"/>
      <c r="R782" s="1453"/>
      <c r="S782" s="1453"/>
      <c r="T782" s="1453"/>
      <c r="U782" s="1453"/>
      <c r="V782" s="1453"/>
      <c r="W782" s="1453"/>
      <c r="X782" s="1453"/>
      <c r="Y782" s="1453"/>
      <c r="Z782" s="1453"/>
      <c r="AA782" s="1453"/>
      <c r="AB782" s="1453"/>
      <c r="AC782" s="1453"/>
      <c r="AD782" s="1453"/>
      <c r="AE782" s="1453"/>
      <c r="AF782" s="1453"/>
      <c r="AG782" s="1453"/>
      <c r="AH782" s="1453"/>
      <c r="AI782" s="1453"/>
      <c r="AJ782" s="1453"/>
      <c r="AK782" s="1453"/>
      <c r="AL782" s="1453"/>
      <c r="AM782" s="1453"/>
      <c r="AN782" s="1453"/>
      <c r="AO782" s="1453"/>
      <c r="AP782" s="1453"/>
      <c r="AQ782" s="1453"/>
      <c r="AR782" s="1453"/>
      <c r="AS782" s="1453"/>
      <c r="AT782" s="1453"/>
      <c r="AU782" s="1453"/>
      <c r="AV782" s="1453"/>
      <c r="AW782" s="1453"/>
      <c r="AX782" s="1453"/>
    </row>
    <row r="783" spans="3:50" s="1543" customFormat="1" ht="21.9" customHeight="1" x14ac:dyDescent="0.3">
      <c r="C783" s="1453"/>
      <c r="D783" s="1453"/>
      <c r="E783" s="1453"/>
      <c r="F783" s="1453"/>
      <c r="G783" s="1452"/>
      <c r="H783" s="1453"/>
      <c r="I783" s="1453"/>
      <c r="J783" s="1453"/>
      <c r="K783" s="1453"/>
      <c r="L783" s="1453"/>
      <c r="M783" s="1453"/>
      <c r="N783" s="1453"/>
      <c r="O783" s="1453"/>
      <c r="P783" s="1453"/>
      <c r="Q783" s="1453"/>
      <c r="R783" s="1453"/>
      <c r="S783" s="1453"/>
      <c r="T783" s="1453"/>
      <c r="U783" s="1453"/>
      <c r="V783" s="1453"/>
      <c r="W783" s="1453"/>
      <c r="X783" s="1453"/>
      <c r="Y783" s="1453"/>
      <c r="Z783" s="1453"/>
      <c r="AA783" s="1453"/>
      <c r="AB783" s="1453"/>
      <c r="AC783" s="1453"/>
      <c r="AD783" s="1453"/>
      <c r="AE783" s="1453"/>
      <c r="AF783" s="1453"/>
      <c r="AG783" s="1453"/>
      <c r="AH783" s="1453"/>
      <c r="AI783" s="1453"/>
      <c r="AJ783" s="1453"/>
      <c r="AK783" s="1453"/>
      <c r="AL783" s="1453"/>
      <c r="AM783" s="1453"/>
      <c r="AN783" s="1453"/>
      <c r="AO783" s="1453"/>
      <c r="AP783" s="1453"/>
      <c r="AQ783" s="1453"/>
      <c r="AR783" s="1453"/>
      <c r="AS783" s="1453"/>
      <c r="AT783" s="1453"/>
      <c r="AU783" s="1453"/>
      <c r="AV783" s="1453"/>
      <c r="AW783" s="1453"/>
      <c r="AX783" s="1453"/>
    </row>
    <row r="784" spans="3:50" s="1543" customFormat="1" ht="21.9" customHeight="1" x14ac:dyDescent="0.3">
      <c r="C784" s="1453"/>
      <c r="D784" s="1453"/>
      <c r="E784" s="1453"/>
      <c r="F784" s="1453"/>
      <c r="G784" s="1452"/>
      <c r="H784" s="1453"/>
      <c r="I784" s="1453"/>
      <c r="J784" s="1453"/>
      <c r="K784" s="1453"/>
      <c r="L784" s="1453"/>
      <c r="M784" s="1453"/>
      <c r="N784" s="1453"/>
      <c r="O784" s="1453"/>
      <c r="P784" s="1453"/>
      <c r="Q784" s="1453"/>
      <c r="R784" s="1453"/>
      <c r="S784" s="1453"/>
      <c r="T784" s="1453"/>
      <c r="U784" s="1453"/>
      <c r="V784" s="1453"/>
      <c r="W784" s="1453"/>
      <c r="X784" s="1453"/>
      <c r="Y784" s="1453"/>
      <c r="Z784" s="1453"/>
      <c r="AA784" s="1453"/>
      <c r="AB784" s="1453"/>
      <c r="AC784" s="1453"/>
      <c r="AD784" s="1453"/>
      <c r="AE784" s="1453"/>
      <c r="AF784" s="1453"/>
      <c r="AG784" s="1453"/>
      <c r="AH784" s="1453"/>
      <c r="AI784" s="1453"/>
      <c r="AJ784" s="1453"/>
      <c r="AK784" s="1453"/>
      <c r="AL784" s="1453"/>
      <c r="AM784" s="1453"/>
      <c r="AN784" s="1453"/>
      <c r="AO784" s="1453"/>
      <c r="AP784" s="1453"/>
      <c r="AQ784" s="1453"/>
      <c r="AR784" s="1453"/>
      <c r="AS784" s="1453"/>
      <c r="AT784" s="1453"/>
      <c r="AU784" s="1453"/>
      <c r="AV784" s="1453"/>
      <c r="AW784" s="1453"/>
      <c r="AX784" s="1453"/>
    </row>
    <row r="785" spans="3:50" s="1543" customFormat="1" ht="21.9" customHeight="1" x14ac:dyDescent="0.3">
      <c r="C785" s="1453"/>
      <c r="D785" s="1453"/>
      <c r="E785" s="1453"/>
      <c r="F785" s="1453"/>
      <c r="G785" s="1452"/>
      <c r="H785" s="1453"/>
      <c r="I785" s="1453"/>
      <c r="J785" s="1453"/>
      <c r="K785" s="1453"/>
      <c r="L785" s="1453"/>
      <c r="M785" s="1453"/>
      <c r="N785" s="1453"/>
      <c r="O785" s="1453"/>
      <c r="P785" s="1453"/>
      <c r="Q785" s="1453"/>
      <c r="R785" s="1453"/>
      <c r="S785" s="1453"/>
      <c r="T785" s="1453"/>
      <c r="U785" s="1453"/>
      <c r="V785" s="1453"/>
      <c r="W785" s="1453"/>
      <c r="X785" s="1453"/>
      <c r="Y785" s="1453"/>
      <c r="Z785" s="1453"/>
      <c r="AA785" s="1453"/>
      <c r="AB785" s="1453"/>
      <c r="AC785" s="1453"/>
      <c r="AD785" s="1453"/>
      <c r="AE785" s="1453"/>
      <c r="AF785" s="1453"/>
      <c r="AG785" s="1453"/>
      <c r="AH785" s="1453"/>
      <c r="AI785" s="1453"/>
      <c r="AJ785" s="1453"/>
      <c r="AK785" s="1453"/>
      <c r="AL785" s="1453"/>
      <c r="AM785" s="1453"/>
      <c r="AN785" s="1453"/>
      <c r="AO785" s="1453"/>
      <c r="AP785" s="1453"/>
      <c r="AQ785" s="1453"/>
      <c r="AR785" s="1453"/>
      <c r="AS785" s="1453"/>
      <c r="AT785" s="1453"/>
      <c r="AU785" s="1453"/>
      <c r="AV785" s="1453"/>
      <c r="AW785" s="1453"/>
      <c r="AX785" s="1453"/>
    </row>
    <row r="786" spans="3:50" s="1543" customFormat="1" ht="21.9" customHeight="1" x14ac:dyDescent="0.3">
      <c r="C786" s="1453"/>
      <c r="D786" s="1453"/>
      <c r="E786" s="1453"/>
      <c r="F786" s="1453"/>
      <c r="G786" s="1452"/>
      <c r="H786" s="1453"/>
      <c r="I786" s="1453"/>
      <c r="J786" s="1453"/>
      <c r="K786" s="1453"/>
      <c r="L786" s="1453"/>
      <c r="M786" s="1453"/>
      <c r="N786" s="1453"/>
      <c r="O786" s="1453"/>
      <c r="P786" s="1453"/>
      <c r="Q786" s="1453"/>
      <c r="R786" s="1453"/>
      <c r="S786" s="1453"/>
      <c r="T786" s="1453"/>
      <c r="U786" s="1453"/>
      <c r="V786" s="1453"/>
      <c r="W786" s="1453"/>
      <c r="X786" s="1453"/>
      <c r="Y786" s="1453"/>
      <c r="Z786" s="1453"/>
      <c r="AA786" s="1453"/>
      <c r="AB786" s="1453"/>
      <c r="AC786" s="1453"/>
      <c r="AD786" s="1453"/>
      <c r="AE786" s="1453"/>
      <c r="AF786" s="1453"/>
      <c r="AG786" s="1453"/>
      <c r="AH786" s="1453"/>
      <c r="AI786" s="1453"/>
      <c r="AJ786" s="1453"/>
      <c r="AK786" s="1453"/>
      <c r="AL786" s="1453"/>
      <c r="AM786" s="1453"/>
      <c r="AN786" s="1453"/>
      <c r="AO786" s="1453"/>
      <c r="AP786" s="1453"/>
      <c r="AQ786" s="1453"/>
      <c r="AR786" s="1453"/>
      <c r="AS786" s="1453"/>
      <c r="AT786" s="1453"/>
      <c r="AU786" s="1453"/>
      <c r="AV786" s="1453"/>
      <c r="AW786" s="1453"/>
      <c r="AX786" s="1453"/>
    </row>
    <row r="787" spans="3:50" s="1543" customFormat="1" ht="21.9" customHeight="1" x14ac:dyDescent="0.3">
      <c r="C787" s="1453"/>
      <c r="D787" s="1453"/>
      <c r="E787" s="1453"/>
      <c r="F787" s="1453"/>
      <c r="G787" s="1452"/>
      <c r="H787" s="1453"/>
      <c r="I787" s="1453"/>
      <c r="J787" s="1453"/>
      <c r="K787" s="1453"/>
      <c r="L787" s="1453"/>
      <c r="M787" s="1453"/>
      <c r="N787" s="1453"/>
      <c r="O787" s="1453"/>
      <c r="P787" s="1453"/>
      <c r="Q787" s="1453"/>
      <c r="R787" s="1453"/>
      <c r="S787" s="1453"/>
      <c r="T787" s="1453"/>
      <c r="U787" s="1453"/>
      <c r="V787" s="1453"/>
      <c r="W787" s="1453"/>
      <c r="X787" s="1453"/>
      <c r="Y787" s="1453"/>
      <c r="Z787" s="1453"/>
      <c r="AA787" s="1453"/>
      <c r="AB787" s="1453"/>
      <c r="AC787" s="1453"/>
      <c r="AD787" s="1453"/>
      <c r="AE787" s="1453"/>
      <c r="AF787" s="1453"/>
      <c r="AG787" s="1453"/>
      <c r="AH787" s="1453"/>
      <c r="AI787" s="1453"/>
      <c r="AJ787" s="1453"/>
      <c r="AK787" s="1453"/>
      <c r="AL787" s="1453"/>
      <c r="AM787" s="1453"/>
      <c r="AN787" s="1453"/>
      <c r="AO787" s="1453"/>
      <c r="AP787" s="1453"/>
      <c r="AQ787" s="1453"/>
      <c r="AR787" s="1453"/>
      <c r="AS787" s="1453"/>
      <c r="AT787" s="1453"/>
      <c r="AU787" s="1453"/>
      <c r="AV787" s="1453"/>
      <c r="AW787" s="1453"/>
      <c r="AX787" s="1453"/>
    </row>
    <row r="788" spans="3:50" s="1543" customFormat="1" ht="21.9" customHeight="1" x14ac:dyDescent="0.3">
      <c r="C788" s="1453"/>
      <c r="D788" s="1453"/>
      <c r="E788" s="1453"/>
      <c r="F788" s="1453"/>
      <c r="G788" s="1452"/>
      <c r="H788" s="1453"/>
      <c r="I788" s="1453"/>
      <c r="J788" s="1453"/>
      <c r="K788" s="1453"/>
      <c r="L788" s="1453"/>
      <c r="M788" s="1453"/>
      <c r="N788" s="1453"/>
      <c r="O788" s="1453"/>
      <c r="P788" s="1453"/>
      <c r="Q788" s="1453"/>
      <c r="R788" s="1453"/>
      <c r="S788" s="1453"/>
      <c r="T788" s="1453"/>
      <c r="U788" s="1453"/>
      <c r="V788" s="1453"/>
      <c r="W788" s="1453"/>
      <c r="X788" s="1453"/>
      <c r="Y788" s="1453"/>
      <c r="Z788" s="1453"/>
      <c r="AA788" s="1453"/>
      <c r="AB788" s="1453"/>
      <c r="AC788" s="1453"/>
      <c r="AD788" s="1453"/>
      <c r="AE788" s="1453"/>
      <c r="AF788" s="1453"/>
      <c r="AG788" s="1453"/>
      <c r="AH788" s="1453"/>
      <c r="AI788" s="1453"/>
      <c r="AJ788" s="1453"/>
      <c r="AK788" s="1453"/>
      <c r="AL788" s="1453"/>
      <c r="AM788" s="1453"/>
      <c r="AN788" s="1453"/>
      <c r="AO788" s="1453"/>
      <c r="AP788" s="1453"/>
      <c r="AQ788" s="1453"/>
      <c r="AR788" s="1453"/>
      <c r="AS788" s="1453"/>
      <c r="AT788" s="1453"/>
      <c r="AU788" s="1453"/>
      <c r="AV788" s="1453"/>
      <c r="AW788" s="1453"/>
      <c r="AX788" s="1453"/>
    </row>
    <row r="789" spans="3:50" s="1543" customFormat="1" ht="21.9" customHeight="1" x14ac:dyDescent="0.3">
      <c r="C789" s="1453"/>
      <c r="D789" s="1453"/>
      <c r="E789" s="1453"/>
      <c r="F789" s="1453"/>
      <c r="G789" s="1452"/>
      <c r="H789" s="1453"/>
      <c r="I789" s="1453"/>
      <c r="J789" s="1453"/>
      <c r="K789" s="1453"/>
      <c r="L789" s="1453"/>
      <c r="M789" s="1453"/>
      <c r="N789" s="1453"/>
      <c r="O789" s="1453"/>
      <c r="P789" s="1453"/>
      <c r="Q789" s="1453"/>
      <c r="R789" s="1453"/>
      <c r="S789" s="1453"/>
      <c r="T789" s="1453"/>
      <c r="U789" s="1453"/>
      <c r="V789" s="1453"/>
      <c r="W789" s="1453"/>
      <c r="X789" s="1453"/>
      <c r="Y789" s="1453"/>
      <c r="Z789" s="1453"/>
      <c r="AA789" s="1453"/>
      <c r="AB789" s="1453"/>
      <c r="AC789" s="1453"/>
      <c r="AD789" s="1453"/>
      <c r="AE789" s="1453"/>
      <c r="AF789" s="1453"/>
      <c r="AG789" s="1453"/>
      <c r="AH789" s="1453"/>
      <c r="AI789" s="1453"/>
      <c r="AJ789" s="1453"/>
      <c r="AK789" s="1453"/>
      <c r="AL789" s="1453"/>
      <c r="AM789" s="1453"/>
      <c r="AN789" s="1453"/>
      <c r="AO789" s="1453"/>
      <c r="AP789" s="1453"/>
      <c r="AQ789" s="1453"/>
      <c r="AR789" s="1453"/>
      <c r="AS789" s="1453"/>
      <c r="AT789" s="1453"/>
      <c r="AU789" s="1453"/>
      <c r="AV789" s="1453"/>
      <c r="AW789" s="1453"/>
      <c r="AX789" s="1453"/>
    </row>
    <row r="790" spans="3:50" s="1543" customFormat="1" ht="21.9" customHeight="1" x14ac:dyDescent="0.3">
      <c r="C790" s="1453"/>
      <c r="D790" s="1453"/>
      <c r="E790" s="1453"/>
      <c r="F790" s="1453"/>
      <c r="G790" s="1452"/>
      <c r="H790" s="1453"/>
      <c r="I790" s="1453"/>
      <c r="J790" s="1453"/>
      <c r="K790" s="1453"/>
      <c r="L790" s="1453"/>
      <c r="M790" s="1453"/>
      <c r="N790" s="1453"/>
      <c r="O790" s="1453"/>
      <c r="P790" s="1453"/>
      <c r="Q790" s="1453"/>
      <c r="R790" s="1453"/>
      <c r="S790" s="1453"/>
      <c r="T790" s="1453"/>
      <c r="U790" s="1453"/>
      <c r="V790" s="1453"/>
      <c r="W790" s="1453"/>
      <c r="X790" s="1453"/>
      <c r="Y790" s="1453"/>
      <c r="Z790" s="1453"/>
      <c r="AA790" s="1453"/>
      <c r="AB790" s="1453"/>
      <c r="AC790" s="1453"/>
      <c r="AD790" s="1453"/>
      <c r="AE790" s="1453"/>
      <c r="AF790" s="1453"/>
      <c r="AG790" s="1453"/>
      <c r="AH790" s="1453"/>
      <c r="AI790" s="1453"/>
      <c r="AJ790" s="1453"/>
      <c r="AK790" s="1453"/>
      <c r="AL790" s="1453"/>
      <c r="AM790" s="1453"/>
      <c r="AN790" s="1453"/>
      <c r="AO790" s="1453"/>
      <c r="AP790" s="1453"/>
      <c r="AQ790" s="1453"/>
      <c r="AR790" s="1453"/>
      <c r="AS790" s="1453"/>
      <c r="AT790" s="1453"/>
      <c r="AU790" s="1453"/>
      <c r="AV790" s="1453"/>
      <c r="AW790" s="1453"/>
      <c r="AX790" s="1453"/>
    </row>
    <row r="791" spans="3:50" s="1543" customFormat="1" ht="21.9" customHeight="1" x14ac:dyDescent="0.3">
      <c r="C791" s="1453"/>
      <c r="D791" s="1453"/>
      <c r="E791" s="1453"/>
      <c r="F791" s="1453"/>
      <c r="G791" s="1452"/>
      <c r="H791" s="1453"/>
      <c r="I791" s="1453"/>
      <c r="J791" s="1453"/>
      <c r="K791" s="1453"/>
      <c r="L791" s="1453"/>
      <c r="M791" s="1453"/>
      <c r="N791" s="1453"/>
      <c r="O791" s="1453"/>
      <c r="P791" s="1453"/>
      <c r="Q791" s="1453"/>
      <c r="R791" s="1453"/>
      <c r="S791" s="1453"/>
      <c r="T791" s="1453"/>
      <c r="U791" s="1453"/>
      <c r="V791" s="1453"/>
      <c r="W791" s="1453"/>
      <c r="X791" s="1453"/>
      <c r="Y791" s="1453"/>
      <c r="Z791" s="1453"/>
      <c r="AA791" s="1453"/>
      <c r="AB791" s="1453"/>
      <c r="AC791" s="1453"/>
      <c r="AD791" s="1453"/>
      <c r="AE791" s="1453"/>
      <c r="AF791" s="1453"/>
      <c r="AG791" s="1453"/>
      <c r="AH791" s="1453"/>
      <c r="AI791" s="1453"/>
      <c r="AJ791" s="1453"/>
      <c r="AK791" s="1453"/>
      <c r="AL791" s="1453"/>
      <c r="AM791" s="1453"/>
      <c r="AN791" s="1453"/>
      <c r="AO791" s="1453"/>
      <c r="AP791" s="1453"/>
      <c r="AQ791" s="1453"/>
      <c r="AR791" s="1453"/>
      <c r="AS791" s="1453"/>
      <c r="AT791" s="1453"/>
      <c r="AU791" s="1453"/>
      <c r="AV791" s="1453"/>
      <c r="AW791" s="1453"/>
      <c r="AX791" s="1453"/>
    </row>
    <row r="792" spans="3:50" s="1543" customFormat="1" ht="21.9" customHeight="1" x14ac:dyDescent="0.3">
      <c r="C792" s="1453"/>
      <c r="D792" s="1453"/>
      <c r="E792" s="1453"/>
      <c r="F792" s="1453"/>
      <c r="G792" s="1452"/>
      <c r="H792" s="1453"/>
      <c r="I792" s="1453"/>
      <c r="J792" s="1453"/>
      <c r="K792" s="1453"/>
      <c r="L792" s="1453"/>
      <c r="M792" s="1453"/>
      <c r="N792" s="1453"/>
      <c r="O792" s="1453"/>
      <c r="P792" s="1453"/>
      <c r="Q792" s="1453"/>
      <c r="R792" s="1453"/>
      <c r="S792" s="1453"/>
      <c r="T792" s="1453"/>
      <c r="U792" s="1453"/>
      <c r="V792" s="1453"/>
      <c r="W792" s="1453"/>
      <c r="X792" s="1453"/>
      <c r="Y792" s="1453"/>
      <c r="Z792" s="1453"/>
      <c r="AA792" s="1453"/>
      <c r="AB792" s="1453"/>
      <c r="AC792" s="1453"/>
      <c r="AD792" s="1453"/>
      <c r="AE792" s="1453"/>
      <c r="AF792" s="1453"/>
      <c r="AG792" s="1453"/>
      <c r="AH792" s="1453"/>
      <c r="AI792" s="1453"/>
      <c r="AJ792" s="1453"/>
      <c r="AK792" s="1453"/>
      <c r="AL792" s="1453"/>
      <c r="AM792" s="1453"/>
      <c r="AN792" s="1453"/>
      <c r="AO792" s="1453"/>
      <c r="AP792" s="1453"/>
      <c r="AQ792" s="1453"/>
      <c r="AR792" s="1453"/>
      <c r="AS792" s="1453"/>
      <c r="AT792" s="1453"/>
      <c r="AU792" s="1453"/>
      <c r="AV792" s="1453"/>
      <c r="AW792" s="1453"/>
      <c r="AX792" s="1453"/>
    </row>
    <row r="793" spans="3:50" s="1543" customFormat="1" ht="21.9" customHeight="1" x14ac:dyDescent="0.3">
      <c r="C793" s="1453"/>
      <c r="D793" s="1453"/>
      <c r="E793" s="1453"/>
      <c r="F793" s="1453"/>
      <c r="G793" s="1452"/>
      <c r="H793" s="1453"/>
      <c r="I793" s="1453"/>
      <c r="J793" s="1453"/>
      <c r="K793" s="1453"/>
      <c r="L793" s="1453"/>
      <c r="M793" s="1453"/>
      <c r="N793" s="1453"/>
      <c r="O793" s="1453"/>
      <c r="P793" s="1453"/>
      <c r="Q793" s="1453"/>
      <c r="R793" s="1453"/>
      <c r="S793" s="1453"/>
      <c r="T793" s="1453"/>
      <c r="U793" s="1453"/>
      <c r="V793" s="1453"/>
      <c r="W793" s="1453"/>
      <c r="X793" s="1453"/>
      <c r="Y793" s="1453"/>
      <c r="Z793" s="1453"/>
      <c r="AA793" s="1453"/>
      <c r="AB793" s="1453"/>
      <c r="AC793" s="1453"/>
      <c r="AD793" s="1453"/>
      <c r="AE793" s="1453"/>
      <c r="AF793" s="1453"/>
      <c r="AG793" s="1453"/>
      <c r="AH793" s="1453"/>
      <c r="AI793" s="1453"/>
      <c r="AJ793" s="1453"/>
      <c r="AK793" s="1453"/>
      <c r="AL793" s="1453"/>
      <c r="AM793" s="1453"/>
      <c r="AN793" s="1453"/>
      <c r="AO793" s="1453"/>
      <c r="AP793" s="1453"/>
      <c r="AQ793" s="1453"/>
      <c r="AR793" s="1453"/>
      <c r="AS793" s="1453"/>
      <c r="AT793" s="1453"/>
      <c r="AU793" s="1453"/>
      <c r="AV793" s="1453"/>
      <c r="AW793" s="1453"/>
      <c r="AX793" s="1453"/>
    </row>
    <row r="794" spans="3:50" s="1543" customFormat="1" ht="21.9" customHeight="1" x14ac:dyDescent="0.3">
      <c r="C794" s="1453"/>
      <c r="D794" s="1453"/>
      <c r="E794" s="1453"/>
      <c r="F794" s="1453"/>
      <c r="G794" s="1452"/>
      <c r="H794" s="1453"/>
      <c r="I794" s="1453"/>
      <c r="J794" s="1453"/>
      <c r="K794" s="1453"/>
      <c r="L794" s="1453"/>
      <c r="M794" s="1453"/>
      <c r="N794" s="1453"/>
      <c r="O794" s="1453"/>
      <c r="P794" s="1453"/>
      <c r="Q794" s="1453"/>
      <c r="R794" s="1453"/>
      <c r="S794" s="1453"/>
      <c r="T794" s="1453"/>
      <c r="U794" s="1453"/>
      <c r="V794" s="1453"/>
      <c r="W794" s="1453"/>
      <c r="X794" s="1453"/>
      <c r="Y794" s="1453"/>
      <c r="Z794" s="1453"/>
      <c r="AA794" s="1453"/>
      <c r="AB794" s="1453"/>
      <c r="AC794" s="1453"/>
      <c r="AD794" s="1453"/>
      <c r="AE794" s="1453"/>
      <c r="AF794" s="1453"/>
      <c r="AG794" s="1453"/>
      <c r="AH794" s="1453"/>
      <c r="AI794" s="1453"/>
      <c r="AJ794" s="1453"/>
      <c r="AK794" s="1453"/>
      <c r="AL794" s="1453"/>
      <c r="AM794" s="1453"/>
      <c r="AN794" s="1453"/>
      <c r="AO794" s="1453"/>
      <c r="AP794" s="1453"/>
      <c r="AQ794" s="1453"/>
      <c r="AR794" s="1453"/>
      <c r="AS794" s="1453"/>
      <c r="AT794" s="1453"/>
      <c r="AU794" s="1453"/>
      <c r="AV794" s="1453"/>
      <c r="AW794" s="1453"/>
      <c r="AX794" s="1453"/>
    </row>
    <row r="795" spans="3:50" s="1543" customFormat="1" ht="21.9" customHeight="1" x14ac:dyDescent="0.3">
      <c r="C795" s="1453"/>
      <c r="D795" s="1453"/>
      <c r="E795" s="1453"/>
      <c r="F795" s="1453"/>
      <c r="G795" s="1452"/>
      <c r="H795" s="1453"/>
      <c r="I795" s="1453"/>
      <c r="J795" s="1453"/>
      <c r="K795" s="1453"/>
      <c r="L795" s="1453"/>
      <c r="M795" s="1453"/>
      <c r="N795" s="1453"/>
      <c r="O795" s="1453"/>
      <c r="P795" s="1453"/>
      <c r="Q795" s="1453"/>
      <c r="R795" s="1453"/>
      <c r="S795" s="1453"/>
      <c r="T795" s="1453"/>
      <c r="U795" s="1453"/>
      <c r="V795" s="1453"/>
      <c r="W795" s="1453"/>
      <c r="X795" s="1453"/>
      <c r="Y795" s="1453"/>
      <c r="Z795" s="1453"/>
      <c r="AA795" s="1453"/>
      <c r="AB795" s="1453"/>
      <c r="AC795" s="1453"/>
      <c r="AD795" s="1453"/>
      <c r="AE795" s="1453"/>
      <c r="AF795" s="1453"/>
      <c r="AG795" s="1453"/>
      <c r="AH795" s="1453"/>
      <c r="AI795" s="1453"/>
      <c r="AJ795" s="1453"/>
      <c r="AK795" s="1453"/>
      <c r="AL795" s="1453"/>
      <c r="AM795" s="1453"/>
      <c r="AN795" s="1453"/>
      <c r="AO795" s="1453"/>
      <c r="AP795" s="1453"/>
      <c r="AQ795" s="1453"/>
      <c r="AR795" s="1453"/>
      <c r="AS795" s="1453"/>
      <c r="AT795" s="1453"/>
      <c r="AU795" s="1453"/>
      <c r="AV795" s="1453"/>
      <c r="AW795" s="1453"/>
      <c r="AX795" s="1453"/>
    </row>
    <row r="796" spans="3:50" s="1543" customFormat="1" ht="21.9" customHeight="1" x14ac:dyDescent="0.3">
      <c r="C796" s="1453"/>
      <c r="D796" s="1453"/>
      <c r="E796" s="1453"/>
      <c r="F796" s="1453"/>
      <c r="G796" s="1452"/>
      <c r="H796" s="1453"/>
      <c r="I796" s="1453"/>
      <c r="J796" s="1453"/>
      <c r="K796" s="1453"/>
      <c r="L796" s="1453"/>
      <c r="M796" s="1453"/>
      <c r="N796" s="1453"/>
      <c r="O796" s="1453"/>
      <c r="P796" s="1453"/>
      <c r="Q796" s="1453"/>
      <c r="R796" s="1453"/>
      <c r="S796" s="1453"/>
      <c r="T796" s="1453"/>
      <c r="U796" s="1453"/>
      <c r="V796" s="1453"/>
      <c r="W796" s="1453"/>
      <c r="X796" s="1453"/>
      <c r="Y796" s="1453"/>
      <c r="Z796" s="1453"/>
      <c r="AA796" s="1453"/>
      <c r="AB796" s="1453"/>
      <c r="AC796" s="1453"/>
      <c r="AD796" s="1453"/>
      <c r="AE796" s="1453"/>
      <c r="AF796" s="1453"/>
      <c r="AG796" s="1453"/>
      <c r="AH796" s="1453"/>
      <c r="AI796" s="1453"/>
      <c r="AJ796" s="1453"/>
      <c r="AK796" s="1453"/>
      <c r="AL796" s="1453"/>
      <c r="AM796" s="1453"/>
      <c r="AN796" s="1453"/>
      <c r="AO796" s="1453"/>
      <c r="AP796" s="1453"/>
      <c r="AQ796" s="1453"/>
      <c r="AR796" s="1453"/>
      <c r="AS796" s="1453"/>
      <c r="AT796" s="1453"/>
      <c r="AU796" s="1453"/>
      <c r="AV796" s="1453"/>
      <c r="AW796" s="1453"/>
      <c r="AX796" s="1453"/>
    </row>
    <row r="797" spans="3:50" s="1543" customFormat="1" ht="21.9" customHeight="1" x14ac:dyDescent="0.3">
      <c r="C797" s="1453"/>
      <c r="D797" s="1453"/>
      <c r="E797" s="1453"/>
      <c r="F797" s="1453"/>
      <c r="G797" s="1452"/>
      <c r="H797" s="1453"/>
      <c r="I797" s="1453"/>
      <c r="J797" s="1453"/>
      <c r="K797" s="1453"/>
      <c r="L797" s="1453"/>
      <c r="M797" s="1453"/>
      <c r="N797" s="1453"/>
      <c r="O797" s="1453"/>
      <c r="P797" s="1453"/>
      <c r="Q797" s="1453"/>
      <c r="R797" s="1453"/>
      <c r="S797" s="1453"/>
      <c r="T797" s="1453"/>
      <c r="U797" s="1453"/>
      <c r="V797" s="1453"/>
      <c r="W797" s="1453"/>
      <c r="X797" s="1453"/>
      <c r="Y797" s="1453"/>
      <c r="Z797" s="1453"/>
      <c r="AA797" s="1453"/>
      <c r="AB797" s="1453"/>
      <c r="AC797" s="1453"/>
      <c r="AD797" s="1453"/>
      <c r="AE797" s="1453"/>
      <c r="AF797" s="1453"/>
      <c r="AG797" s="1453"/>
      <c r="AH797" s="1453"/>
      <c r="AI797" s="1453"/>
      <c r="AJ797" s="1453"/>
      <c r="AK797" s="1453"/>
      <c r="AL797" s="1453"/>
      <c r="AM797" s="1453"/>
      <c r="AN797" s="1453"/>
      <c r="AO797" s="1453"/>
      <c r="AP797" s="1453"/>
      <c r="AQ797" s="1453"/>
      <c r="AR797" s="1453"/>
      <c r="AS797" s="1453"/>
      <c r="AT797" s="1453"/>
      <c r="AU797" s="1453"/>
      <c r="AV797" s="1453"/>
      <c r="AW797" s="1453"/>
      <c r="AX797" s="1453"/>
    </row>
    <row r="798" spans="3:50" s="1543" customFormat="1" ht="21.9" customHeight="1" x14ac:dyDescent="0.3">
      <c r="C798" s="1453"/>
      <c r="D798" s="1453"/>
      <c r="E798" s="1453"/>
      <c r="F798" s="1453"/>
      <c r="G798" s="1452"/>
      <c r="H798" s="1453"/>
      <c r="I798" s="1453"/>
      <c r="J798" s="1453"/>
      <c r="K798" s="1453"/>
      <c r="L798" s="1453"/>
      <c r="M798" s="1453"/>
      <c r="N798" s="1453"/>
      <c r="O798" s="1453"/>
      <c r="P798" s="1453"/>
      <c r="Q798" s="1453"/>
      <c r="R798" s="1453"/>
      <c r="S798" s="1453"/>
      <c r="T798" s="1453"/>
      <c r="U798" s="1453"/>
      <c r="V798" s="1453"/>
      <c r="W798" s="1453"/>
      <c r="X798" s="1453"/>
      <c r="Y798" s="1453"/>
      <c r="Z798" s="1453"/>
      <c r="AA798" s="1453"/>
      <c r="AB798" s="1453"/>
      <c r="AC798" s="1453"/>
      <c r="AD798" s="1453"/>
      <c r="AE798" s="1453"/>
      <c r="AF798" s="1453"/>
      <c r="AG798" s="1453"/>
      <c r="AH798" s="1453"/>
      <c r="AI798" s="1453"/>
      <c r="AJ798" s="1453"/>
      <c r="AK798" s="1453"/>
      <c r="AL798" s="1453"/>
      <c r="AM798" s="1453"/>
      <c r="AN798" s="1453"/>
      <c r="AO798" s="1453"/>
      <c r="AP798" s="1453"/>
      <c r="AQ798" s="1453"/>
      <c r="AR798" s="1453"/>
      <c r="AS798" s="1453"/>
      <c r="AT798" s="1453"/>
      <c r="AU798" s="1453"/>
      <c r="AV798" s="1453"/>
      <c r="AW798" s="1453"/>
      <c r="AX798" s="1453"/>
    </row>
    <row r="799" spans="3:50" s="1543" customFormat="1" ht="21.9" customHeight="1" x14ac:dyDescent="0.3">
      <c r="C799" s="1453"/>
      <c r="D799" s="1453"/>
      <c r="E799" s="1453"/>
      <c r="F799" s="1453"/>
      <c r="G799" s="1452"/>
      <c r="H799" s="1453"/>
      <c r="I799" s="1453"/>
      <c r="J799" s="1453"/>
      <c r="K799" s="1453"/>
      <c r="L799" s="1453"/>
      <c r="M799" s="1453"/>
      <c r="N799" s="1453"/>
      <c r="O799" s="1453"/>
      <c r="P799" s="1453"/>
      <c r="Q799" s="1453"/>
      <c r="R799" s="1453"/>
      <c r="S799" s="1453"/>
      <c r="T799" s="1453"/>
      <c r="U799" s="1453"/>
      <c r="V799" s="1453"/>
      <c r="W799" s="1453"/>
      <c r="X799" s="1453"/>
      <c r="Y799" s="1453"/>
      <c r="Z799" s="1453"/>
      <c r="AA799" s="1453"/>
      <c r="AB799" s="1453"/>
      <c r="AC799" s="1453"/>
      <c r="AD799" s="1453"/>
      <c r="AE799" s="1453"/>
      <c r="AF799" s="1453"/>
      <c r="AG799" s="1453"/>
      <c r="AH799" s="1453"/>
      <c r="AI799" s="1453"/>
      <c r="AJ799" s="1453"/>
      <c r="AK799" s="1453"/>
      <c r="AL799" s="1453"/>
      <c r="AM799" s="1453"/>
      <c r="AN799" s="1453"/>
      <c r="AO799" s="1453"/>
      <c r="AP799" s="1453"/>
      <c r="AQ799" s="1453"/>
      <c r="AR799" s="1453"/>
      <c r="AS799" s="1453"/>
      <c r="AT799" s="1453"/>
      <c r="AU799" s="1453"/>
      <c r="AV799" s="1453"/>
      <c r="AW799" s="1453"/>
      <c r="AX799" s="1453"/>
    </row>
    <row r="800" spans="3:50" s="1543" customFormat="1" ht="21.9" customHeight="1" x14ac:dyDescent="0.3">
      <c r="C800" s="1453"/>
      <c r="D800" s="1453"/>
      <c r="E800" s="1453"/>
      <c r="F800" s="1453"/>
      <c r="G800" s="1452"/>
      <c r="H800" s="1453"/>
      <c r="I800" s="1453"/>
      <c r="J800" s="1453"/>
      <c r="K800" s="1453"/>
      <c r="L800" s="1453"/>
      <c r="M800" s="1453"/>
      <c r="N800" s="1453"/>
      <c r="O800" s="1453"/>
      <c r="P800" s="1453"/>
      <c r="Q800" s="1453"/>
      <c r="R800" s="1453"/>
      <c r="S800" s="1453"/>
      <c r="T800" s="1453"/>
      <c r="U800" s="1453"/>
      <c r="V800" s="1453"/>
      <c r="W800" s="1453"/>
      <c r="X800" s="1453"/>
      <c r="Y800" s="1453"/>
      <c r="Z800" s="1453"/>
      <c r="AA800" s="1453"/>
      <c r="AB800" s="1453"/>
      <c r="AC800" s="1453"/>
      <c r="AD800" s="1453"/>
      <c r="AE800" s="1453"/>
      <c r="AF800" s="1453"/>
      <c r="AG800" s="1453"/>
      <c r="AH800" s="1453"/>
      <c r="AI800" s="1453"/>
      <c r="AJ800" s="1453"/>
      <c r="AK800" s="1453"/>
      <c r="AL800" s="1453"/>
      <c r="AM800" s="1453"/>
      <c r="AN800" s="1453"/>
      <c r="AO800" s="1453"/>
      <c r="AP800" s="1453"/>
      <c r="AQ800" s="1453"/>
      <c r="AR800" s="1453"/>
      <c r="AS800" s="1453"/>
      <c r="AT800" s="1453"/>
      <c r="AU800" s="1453"/>
      <c r="AV800" s="1453"/>
      <c r="AW800" s="1453"/>
      <c r="AX800" s="1453"/>
    </row>
    <row r="801" spans="3:50" s="1543" customFormat="1" ht="21.9" customHeight="1" x14ac:dyDescent="0.3">
      <c r="C801" s="1453"/>
      <c r="D801" s="1453"/>
      <c r="E801" s="1453"/>
      <c r="F801" s="1453"/>
      <c r="G801" s="1452"/>
      <c r="H801" s="1453"/>
      <c r="I801" s="1453"/>
      <c r="J801" s="1453"/>
      <c r="K801" s="1453"/>
      <c r="L801" s="1453"/>
      <c r="M801" s="1453"/>
      <c r="N801" s="1453"/>
      <c r="O801" s="1453"/>
      <c r="P801" s="1453"/>
      <c r="Q801" s="1453"/>
      <c r="R801" s="1453"/>
      <c r="S801" s="1453"/>
      <c r="T801" s="1453"/>
      <c r="U801" s="1453"/>
      <c r="V801" s="1453"/>
      <c r="W801" s="1453"/>
      <c r="X801" s="1453"/>
      <c r="Y801" s="1453"/>
      <c r="Z801" s="1453"/>
      <c r="AA801" s="1453"/>
      <c r="AB801" s="1453"/>
      <c r="AC801" s="1453"/>
      <c r="AD801" s="1453"/>
      <c r="AE801" s="1453"/>
      <c r="AF801" s="1453"/>
      <c r="AG801" s="1453"/>
      <c r="AH801" s="1453"/>
      <c r="AI801" s="1453"/>
      <c r="AJ801" s="1453"/>
      <c r="AK801" s="1453"/>
      <c r="AL801" s="1453"/>
      <c r="AM801" s="1453"/>
      <c r="AN801" s="1453"/>
      <c r="AO801" s="1453"/>
      <c r="AP801" s="1453"/>
      <c r="AQ801" s="1453"/>
      <c r="AR801" s="1453"/>
      <c r="AS801" s="1453"/>
      <c r="AT801" s="1453"/>
      <c r="AU801" s="1453"/>
      <c r="AV801" s="1453"/>
      <c r="AW801" s="1453"/>
      <c r="AX801" s="1453"/>
    </row>
    <row r="802" spans="3:50" s="1543" customFormat="1" ht="21.9" customHeight="1" x14ac:dyDescent="0.3">
      <c r="C802" s="1453"/>
      <c r="D802" s="1453"/>
      <c r="E802" s="1453"/>
      <c r="F802" s="1453"/>
      <c r="G802" s="1452"/>
      <c r="H802" s="1453"/>
      <c r="I802" s="1453"/>
      <c r="J802" s="1453"/>
      <c r="K802" s="1453"/>
      <c r="L802" s="1453"/>
      <c r="M802" s="1453"/>
      <c r="N802" s="1453"/>
      <c r="O802" s="1453"/>
      <c r="P802" s="1453"/>
      <c r="Q802" s="1453"/>
      <c r="R802" s="1453"/>
      <c r="S802" s="1453"/>
      <c r="T802" s="1453"/>
      <c r="U802" s="1453"/>
      <c r="V802" s="1453"/>
      <c r="W802" s="1453"/>
      <c r="X802" s="1453"/>
      <c r="Y802" s="1453"/>
      <c r="Z802" s="1453"/>
      <c r="AA802" s="1453"/>
      <c r="AB802" s="1453"/>
      <c r="AC802" s="1453"/>
      <c r="AD802" s="1453"/>
      <c r="AE802" s="1453"/>
      <c r="AF802" s="1453"/>
      <c r="AG802" s="1453"/>
      <c r="AH802" s="1453"/>
      <c r="AI802" s="1453"/>
      <c r="AJ802" s="1453"/>
      <c r="AK802" s="1453"/>
      <c r="AL802" s="1453"/>
      <c r="AM802" s="1453"/>
      <c r="AN802" s="1453"/>
      <c r="AO802" s="1453"/>
      <c r="AP802" s="1453"/>
      <c r="AQ802" s="1453"/>
      <c r="AR802" s="1453"/>
      <c r="AS802" s="1453"/>
      <c r="AT802" s="1453"/>
      <c r="AU802" s="1453"/>
      <c r="AV802" s="1453"/>
      <c r="AW802" s="1453"/>
      <c r="AX802" s="1453"/>
    </row>
    <row r="803" spans="3:50" s="1543" customFormat="1" ht="21.9" customHeight="1" x14ac:dyDescent="0.3">
      <c r="C803" s="1453"/>
      <c r="D803" s="1453"/>
      <c r="E803" s="1453"/>
      <c r="F803" s="1453"/>
      <c r="G803" s="1452"/>
      <c r="H803" s="1453"/>
      <c r="I803" s="1453"/>
      <c r="J803" s="1453"/>
      <c r="K803" s="1453"/>
      <c r="L803" s="1453"/>
      <c r="M803" s="1453"/>
      <c r="N803" s="1453"/>
      <c r="O803" s="1453"/>
      <c r="P803" s="1453"/>
      <c r="Q803" s="1453"/>
      <c r="R803" s="1453"/>
      <c r="S803" s="1453"/>
      <c r="T803" s="1453"/>
      <c r="U803" s="1453"/>
      <c r="V803" s="1453"/>
      <c r="W803" s="1453"/>
      <c r="X803" s="1453"/>
      <c r="Y803" s="1453"/>
      <c r="Z803" s="1453"/>
      <c r="AA803" s="1453"/>
      <c r="AB803" s="1453"/>
      <c r="AC803" s="1453"/>
      <c r="AD803" s="1453"/>
      <c r="AE803" s="1453"/>
      <c r="AF803" s="1453"/>
      <c r="AG803" s="1453"/>
      <c r="AH803" s="1453"/>
      <c r="AI803" s="1453"/>
      <c r="AJ803" s="1453"/>
      <c r="AK803" s="1453"/>
      <c r="AL803" s="1453"/>
      <c r="AM803" s="1453"/>
      <c r="AN803" s="1453"/>
      <c r="AO803" s="1453"/>
      <c r="AP803" s="1453"/>
      <c r="AQ803" s="1453"/>
      <c r="AR803" s="1453"/>
      <c r="AS803" s="1453"/>
      <c r="AT803" s="1453"/>
      <c r="AU803" s="1453"/>
      <c r="AV803" s="1453"/>
      <c r="AW803" s="1453"/>
      <c r="AX803" s="1453"/>
    </row>
    <row r="804" spans="3:50" s="1543" customFormat="1" ht="21.9" customHeight="1" x14ac:dyDescent="0.3">
      <c r="C804" s="1453"/>
      <c r="D804" s="1453"/>
      <c r="E804" s="1453"/>
      <c r="F804" s="1453"/>
      <c r="G804" s="1452"/>
      <c r="H804" s="1453"/>
      <c r="I804" s="1453"/>
      <c r="J804" s="1453"/>
      <c r="K804" s="1453"/>
      <c r="L804" s="1453"/>
      <c r="M804" s="1453"/>
      <c r="N804" s="1453"/>
      <c r="O804" s="1453"/>
      <c r="P804" s="1453"/>
      <c r="Q804" s="1453"/>
      <c r="R804" s="1453"/>
      <c r="S804" s="1453"/>
      <c r="T804" s="1453"/>
      <c r="U804" s="1453"/>
      <c r="V804" s="1453"/>
      <c r="W804" s="1453"/>
      <c r="X804" s="1453"/>
      <c r="Y804" s="1453"/>
      <c r="Z804" s="1453"/>
      <c r="AA804" s="1453"/>
      <c r="AB804" s="1453"/>
      <c r="AC804" s="1453"/>
      <c r="AD804" s="1453"/>
      <c r="AE804" s="1453"/>
      <c r="AF804" s="1453"/>
      <c r="AG804" s="1453"/>
      <c r="AH804" s="1453"/>
      <c r="AI804" s="1453"/>
      <c r="AJ804" s="1453"/>
      <c r="AK804" s="1453"/>
      <c r="AL804" s="1453"/>
      <c r="AM804" s="1453"/>
      <c r="AN804" s="1453"/>
      <c r="AO804" s="1453"/>
      <c r="AP804" s="1453"/>
      <c r="AQ804" s="1453"/>
      <c r="AR804" s="1453"/>
      <c r="AS804" s="1453"/>
      <c r="AT804" s="1453"/>
      <c r="AU804" s="1453"/>
      <c r="AV804" s="1453"/>
      <c r="AW804" s="1453"/>
      <c r="AX804" s="1453"/>
    </row>
    <row r="805" spans="3:50" s="1543" customFormat="1" ht="21.9" customHeight="1" x14ac:dyDescent="0.3">
      <c r="C805" s="1453"/>
      <c r="D805" s="1453"/>
      <c r="E805" s="1453"/>
      <c r="F805" s="1453"/>
      <c r="G805" s="1452"/>
      <c r="H805" s="1453"/>
      <c r="I805" s="1453"/>
      <c r="J805" s="1453"/>
      <c r="K805" s="1453"/>
      <c r="L805" s="1453"/>
      <c r="M805" s="1453"/>
      <c r="N805" s="1453"/>
      <c r="O805" s="1453"/>
      <c r="P805" s="1453"/>
      <c r="Q805" s="1453"/>
      <c r="R805" s="1453"/>
      <c r="S805" s="1453"/>
      <c r="T805" s="1453"/>
      <c r="U805" s="1453"/>
      <c r="V805" s="1453"/>
      <c r="W805" s="1453"/>
      <c r="X805" s="1453"/>
      <c r="Y805" s="1453"/>
      <c r="Z805" s="1453"/>
      <c r="AA805" s="1453"/>
      <c r="AB805" s="1453"/>
      <c r="AC805" s="1453"/>
      <c r="AD805" s="1453"/>
      <c r="AE805" s="1453"/>
      <c r="AF805" s="1453"/>
      <c r="AG805" s="1453"/>
      <c r="AH805" s="1453"/>
      <c r="AI805" s="1453"/>
      <c r="AJ805" s="1453"/>
      <c r="AK805" s="1453"/>
      <c r="AL805" s="1453"/>
      <c r="AM805" s="1453"/>
      <c r="AN805" s="1453"/>
      <c r="AO805" s="1453"/>
      <c r="AP805" s="1453"/>
      <c r="AQ805" s="1453"/>
      <c r="AR805" s="1453"/>
      <c r="AS805" s="1453"/>
      <c r="AT805" s="1453"/>
      <c r="AU805" s="1453"/>
      <c r="AV805" s="1453"/>
      <c r="AW805" s="1453"/>
      <c r="AX805" s="1453"/>
    </row>
    <row r="806" spans="3:50" s="1543" customFormat="1" ht="21.9" customHeight="1" x14ac:dyDescent="0.3">
      <c r="C806" s="1453"/>
      <c r="D806" s="1453"/>
      <c r="E806" s="1453"/>
      <c r="F806" s="1453"/>
      <c r="G806" s="1452"/>
      <c r="H806" s="1453"/>
      <c r="I806" s="1453"/>
      <c r="J806" s="1453"/>
      <c r="K806" s="1453"/>
      <c r="L806" s="1453"/>
      <c r="M806" s="1453"/>
      <c r="N806" s="1453"/>
      <c r="O806" s="1453"/>
      <c r="P806" s="1453"/>
      <c r="Q806" s="1453"/>
      <c r="R806" s="1453"/>
      <c r="S806" s="1453"/>
      <c r="T806" s="1453"/>
      <c r="U806" s="1453"/>
      <c r="V806" s="1453"/>
      <c r="W806" s="1453"/>
      <c r="X806" s="1453"/>
      <c r="Y806" s="1453"/>
      <c r="Z806" s="1453"/>
      <c r="AA806" s="1453"/>
      <c r="AB806" s="1453"/>
      <c r="AC806" s="1453"/>
      <c r="AD806" s="1453"/>
      <c r="AE806" s="1453"/>
      <c r="AF806" s="1453"/>
      <c r="AG806" s="1453"/>
      <c r="AH806" s="1453"/>
      <c r="AI806" s="1453"/>
      <c r="AJ806" s="1453"/>
      <c r="AK806" s="1453"/>
      <c r="AL806" s="1453"/>
      <c r="AM806" s="1453"/>
      <c r="AN806" s="1453"/>
      <c r="AO806" s="1453"/>
      <c r="AP806" s="1453"/>
      <c r="AQ806" s="1453"/>
      <c r="AR806" s="1453"/>
      <c r="AS806" s="1453"/>
      <c r="AT806" s="1453"/>
      <c r="AU806" s="1453"/>
      <c r="AV806" s="1453"/>
      <c r="AW806" s="1453"/>
      <c r="AX806" s="1453"/>
    </row>
    <row r="807" spans="3:50" s="1543" customFormat="1" ht="21.9" customHeight="1" x14ac:dyDescent="0.3">
      <c r="C807" s="1453"/>
      <c r="D807" s="1453"/>
      <c r="E807" s="1453"/>
      <c r="F807" s="1453"/>
      <c r="G807" s="1452"/>
      <c r="H807" s="1453"/>
      <c r="I807" s="1453"/>
      <c r="J807" s="1453"/>
      <c r="K807" s="1453"/>
      <c r="L807" s="1453"/>
      <c r="M807" s="1453"/>
      <c r="N807" s="1453"/>
      <c r="O807" s="1453"/>
      <c r="P807" s="1453"/>
      <c r="Q807" s="1453"/>
      <c r="R807" s="1453"/>
      <c r="S807" s="1453"/>
      <c r="T807" s="1453"/>
      <c r="U807" s="1453"/>
      <c r="V807" s="1453"/>
      <c r="W807" s="1453"/>
      <c r="X807" s="1453"/>
      <c r="Y807" s="1453"/>
      <c r="Z807" s="1453"/>
      <c r="AA807" s="1453"/>
      <c r="AB807" s="1453"/>
      <c r="AC807" s="1453"/>
      <c r="AD807" s="1453"/>
      <c r="AE807" s="1453"/>
      <c r="AF807" s="1453"/>
      <c r="AG807" s="1453"/>
      <c r="AH807" s="1453"/>
      <c r="AI807" s="1453"/>
      <c r="AJ807" s="1453"/>
      <c r="AK807" s="1453"/>
      <c r="AL807" s="1453"/>
      <c r="AM807" s="1453"/>
      <c r="AN807" s="1453"/>
      <c r="AO807" s="1453"/>
      <c r="AP807" s="1453"/>
      <c r="AQ807" s="1453"/>
      <c r="AR807" s="1453"/>
      <c r="AS807" s="1453"/>
      <c r="AT807" s="1453"/>
      <c r="AU807" s="1453"/>
      <c r="AV807" s="1453"/>
      <c r="AW807" s="1453"/>
      <c r="AX807" s="1453"/>
    </row>
    <row r="808" spans="3:50" s="1543" customFormat="1" ht="21.9" customHeight="1" x14ac:dyDescent="0.3">
      <c r="C808" s="1453"/>
      <c r="D808" s="1453"/>
      <c r="E808" s="1453"/>
      <c r="F808" s="1453"/>
      <c r="G808" s="1452"/>
      <c r="H808" s="1453"/>
      <c r="I808" s="1453"/>
      <c r="J808" s="1453"/>
      <c r="K808" s="1453"/>
      <c r="L808" s="1453"/>
      <c r="M808" s="1453"/>
      <c r="N808" s="1453"/>
      <c r="O808" s="1453"/>
      <c r="P808" s="1453"/>
      <c r="Q808" s="1453"/>
      <c r="R808" s="1453"/>
      <c r="S808" s="1453"/>
      <c r="T808" s="1453"/>
      <c r="U808" s="1453"/>
      <c r="V808" s="1453"/>
      <c r="W808" s="1453"/>
      <c r="X808" s="1453"/>
      <c r="Y808" s="1453"/>
      <c r="Z808" s="1453"/>
      <c r="AA808" s="1453"/>
      <c r="AB808" s="1453"/>
      <c r="AC808" s="1453"/>
      <c r="AD808" s="1453"/>
      <c r="AE808" s="1453"/>
      <c r="AF808" s="1453"/>
      <c r="AG808" s="1453"/>
      <c r="AH808" s="1453"/>
      <c r="AI808" s="1453"/>
      <c r="AJ808" s="1453"/>
      <c r="AK808" s="1453"/>
      <c r="AL808" s="1453"/>
      <c r="AM808" s="1453"/>
      <c r="AN808" s="1453"/>
      <c r="AO808" s="1453"/>
      <c r="AP808" s="1453"/>
      <c r="AQ808" s="1453"/>
      <c r="AR808" s="1453"/>
      <c r="AS808" s="1453"/>
      <c r="AT808" s="1453"/>
      <c r="AU808" s="1453"/>
      <c r="AV808" s="1453"/>
      <c r="AW808" s="1453"/>
      <c r="AX808" s="1453"/>
    </row>
    <row r="809" spans="3:50" s="1543" customFormat="1" ht="21.9" customHeight="1" x14ac:dyDescent="0.3">
      <c r="C809" s="1453"/>
      <c r="D809" s="1453"/>
      <c r="E809" s="1453"/>
      <c r="F809" s="1453"/>
      <c r="G809" s="1452"/>
      <c r="H809" s="1453"/>
      <c r="I809" s="1453"/>
      <c r="J809" s="1453"/>
      <c r="K809" s="1453"/>
      <c r="L809" s="1453"/>
      <c r="M809" s="1453"/>
      <c r="N809" s="1453"/>
      <c r="O809" s="1453"/>
      <c r="P809" s="1453"/>
      <c r="Q809" s="1453"/>
      <c r="R809" s="1453"/>
      <c r="S809" s="1453"/>
      <c r="T809" s="1453"/>
      <c r="U809" s="1453"/>
      <c r="V809" s="1453"/>
      <c r="W809" s="1453"/>
      <c r="X809" s="1453"/>
      <c r="Y809" s="1453"/>
      <c r="Z809" s="1453"/>
      <c r="AA809" s="1453"/>
      <c r="AB809" s="1453"/>
      <c r="AC809" s="1453"/>
      <c r="AD809" s="1453"/>
      <c r="AE809" s="1453"/>
      <c r="AF809" s="1453"/>
      <c r="AG809" s="1453"/>
      <c r="AH809" s="1453"/>
      <c r="AI809" s="1453"/>
      <c r="AJ809" s="1453"/>
      <c r="AK809" s="1453"/>
      <c r="AL809" s="1453"/>
      <c r="AM809" s="1453"/>
      <c r="AN809" s="1453"/>
      <c r="AO809" s="1453"/>
      <c r="AP809" s="1453"/>
      <c r="AQ809" s="1453"/>
      <c r="AR809" s="1453"/>
      <c r="AS809" s="1453"/>
      <c r="AT809" s="1453"/>
      <c r="AU809" s="1453"/>
      <c r="AV809" s="1453"/>
      <c r="AW809" s="1453"/>
      <c r="AX809" s="1453"/>
    </row>
    <row r="810" spans="3:50" s="1543" customFormat="1" ht="21.9" customHeight="1" x14ac:dyDescent="0.3">
      <c r="C810" s="1453"/>
      <c r="D810" s="1453"/>
      <c r="E810" s="1453"/>
      <c r="F810" s="1453"/>
      <c r="G810" s="1452"/>
      <c r="H810" s="1453"/>
      <c r="I810" s="1453"/>
      <c r="J810" s="1453"/>
      <c r="K810" s="1453"/>
      <c r="L810" s="1453"/>
      <c r="M810" s="1453"/>
      <c r="N810" s="1453"/>
      <c r="O810" s="1453"/>
      <c r="P810" s="1453"/>
      <c r="Q810" s="1453"/>
      <c r="R810" s="1453"/>
      <c r="S810" s="1453"/>
      <c r="T810" s="1453"/>
      <c r="U810" s="1453"/>
      <c r="V810" s="1453"/>
      <c r="W810" s="1453"/>
      <c r="X810" s="1453"/>
      <c r="Y810" s="1453"/>
      <c r="Z810" s="1453"/>
      <c r="AA810" s="1453"/>
      <c r="AB810" s="1453"/>
      <c r="AC810" s="1453"/>
      <c r="AD810" s="1453"/>
      <c r="AE810" s="1453"/>
      <c r="AF810" s="1453"/>
      <c r="AG810" s="1453"/>
      <c r="AH810" s="1453"/>
      <c r="AI810" s="1453"/>
      <c r="AJ810" s="1453"/>
      <c r="AK810" s="1453"/>
      <c r="AL810" s="1453"/>
      <c r="AM810" s="1453"/>
      <c r="AN810" s="1453"/>
      <c r="AO810" s="1453"/>
      <c r="AP810" s="1453"/>
      <c r="AQ810" s="1453"/>
      <c r="AR810" s="1453"/>
      <c r="AS810" s="1453"/>
      <c r="AT810" s="1453"/>
      <c r="AU810" s="1453"/>
      <c r="AV810" s="1453"/>
      <c r="AW810" s="1453"/>
      <c r="AX810" s="1453"/>
    </row>
    <row r="811" spans="3:50" s="1543" customFormat="1" ht="21.9" customHeight="1" x14ac:dyDescent="0.3">
      <c r="C811" s="1453"/>
      <c r="D811" s="1453"/>
      <c r="E811" s="1453"/>
      <c r="F811" s="1453"/>
      <c r="G811" s="1452"/>
      <c r="H811" s="1453"/>
      <c r="I811" s="1453"/>
      <c r="J811" s="1453"/>
      <c r="K811" s="1453"/>
      <c r="L811" s="1453"/>
      <c r="M811" s="1453"/>
      <c r="N811" s="1453"/>
      <c r="O811" s="1453"/>
      <c r="P811" s="1453"/>
      <c r="Q811" s="1453"/>
      <c r="R811" s="1453"/>
      <c r="S811" s="1453"/>
      <c r="T811" s="1453"/>
      <c r="U811" s="1453"/>
      <c r="V811" s="1453"/>
      <c r="W811" s="1453"/>
      <c r="X811" s="1453"/>
      <c r="Y811" s="1453"/>
      <c r="Z811" s="1453"/>
      <c r="AA811" s="1453"/>
      <c r="AB811" s="1453"/>
      <c r="AC811" s="1453"/>
      <c r="AD811" s="1453"/>
      <c r="AE811" s="1453"/>
      <c r="AF811" s="1453"/>
      <c r="AG811" s="1453"/>
      <c r="AH811" s="1453"/>
      <c r="AI811" s="1453"/>
      <c r="AJ811" s="1453"/>
      <c r="AK811" s="1453"/>
      <c r="AL811" s="1453"/>
      <c r="AM811" s="1453"/>
      <c r="AN811" s="1453"/>
      <c r="AO811" s="1453"/>
      <c r="AP811" s="1453"/>
      <c r="AQ811" s="1453"/>
      <c r="AR811" s="1453"/>
      <c r="AS811" s="1453"/>
      <c r="AT811" s="1453"/>
      <c r="AU811" s="1453"/>
      <c r="AV811" s="1453"/>
      <c r="AW811" s="1453"/>
      <c r="AX811" s="1453"/>
    </row>
    <row r="812" spans="3:50" s="1543" customFormat="1" ht="21.9" customHeight="1" x14ac:dyDescent="0.3">
      <c r="C812" s="1453"/>
      <c r="D812" s="1453"/>
      <c r="E812" s="1453"/>
      <c r="F812" s="1453"/>
      <c r="G812" s="1452"/>
      <c r="H812" s="1453"/>
      <c r="I812" s="1453"/>
      <c r="J812" s="1453"/>
      <c r="K812" s="1453"/>
      <c r="L812" s="1453"/>
      <c r="M812" s="1453"/>
      <c r="N812" s="1453"/>
      <c r="O812" s="1453"/>
      <c r="P812" s="1453"/>
      <c r="Q812" s="1453"/>
      <c r="R812" s="1453"/>
      <c r="S812" s="1453"/>
      <c r="T812" s="1453"/>
      <c r="U812" s="1453"/>
      <c r="V812" s="1453"/>
      <c r="W812" s="1453"/>
      <c r="X812" s="1453"/>
      <c r="Y812" s="1453"/>
      <c r="Z812" s="1453"/>
      <c r="AA812" s="1453"/>
      <c r="AB812" s="1453"/>
      <c r="AC812" s="1453"/>
      <c r="AD812" s="1453"/>
      <c r="AE812" s="1453"/>
      <c r="AF812" s="1453"/>
      <c r="AG812" s="1453"/>
      <c r="AH812" s="1453"/>
      <c r="AI812" s="1453"/>
      <c r="AJ812" s="1453"/>
      <c r="AK812" s="1453"/>
      <c r="AL812" s="1453"/>
      <c r="AM812" s="1453"/>
      <c r="AN812" s="1453"/>
      <c r="AO812" s="1453"/>
      <c r="AP812" s="1453"/>
      <c r="AQ812" s="1453"/>
      <c r="AR812" s="1453"/>
      <c r="AS812" s="1453"/>
      <c r="AT812" s="1453"/>
      <c r="AU812" s="1453"/>
      <c r="AV812" s="1453"/>
      <c r="AW812" s="1453"/>
      <c r="AX812" s="1453"/>
    </row>
    <row r="813" spans="3:50" s="1543" customFormat="1" ht="21.9" customHeight="1" x14ac:dyDescent="0.3">
      <c r="C813" s="1453"/>
      <c r="D813" s="1453"/>
      <c r="E813" s="1453"/>
      <c r="F813" s="1453"/>
      <c r="G813" s="1452"/>
      <c r="H813" s="1453"/>
      <c r="I813" s="1453"/>
      <c r="J813" s="1453"/>
      <c r="K813" s="1453"/>
      <c r="L813" s="1453"/>
      <c r="M813" s="1453"/>
      <c r="N813" s="1453"/>
      <c r="O813" s="1453"/>
      <c r="P813" s="1453"/>
      <c r="Q813" s="1453"/>
      <c r="R813" s="1453"/>
      <c r="S813" s="1453"/>
      <c r="T813" s="1453"/>
      <c r="U813" s="1453"/>
      <c r="V813" s="1453"/>
      <c r="W813" s="1453"/>
      <c r="X813" s="1453"/>
      <c r="Y813" s="1453"/>
      <c r="Z813" s="1453"/>
      <c r="AA813" s="1453"/>
      <c r="AB813" s="1453"/>
      <c r="AC813" s="1453"/>
      <c r="AD813" s="1453"/>
      <c r="AE813" s="1453"/>
      <c r="AF813" s="1453"/>
      <c r="AG813" s="1453"/>
      <c r="AH813" s="1453"/>
      <c r="AI813" s="1453"/>
      <c r="AJ813" s="1453"/>
      <c r="AK813" s="1453"/>
      <c r="AL813" s="1453"/>
      <c r="AM813" s="1453"/>
      <c r="AN813" s="1453"/>
      <c r="AO813" s="1453"/>
      <c r="AP813" s="1453"/>
      <c r="AQ813" s="1453"/>
      <c r="AR813" s="1453"/>
      <c r="AS813" s="1453"/>
      <c r="AT813" s="1453"/>
      <c r="AU813" s="1453"/>
      <c r="AV813" s="1453"/>
      <c r="AW813" s="1453"/>
      <c r="AX813" s="1453"/>
    </row>
    <row r="814" spans="3:50" s="1543" customFormat="1" ht="21.9" customHeight="1" x14ac:dyDescent="0.3">
      <c r="C814" s="1453"/>
      <c r="D814" s="1453"/>
      <c r="E814" s="1453"/>
      <c r="F814" s="1453"/>
      <c r="G814" s="1452"/>
      <c r="H814" s="1453"/>
      <c r="I814" s="1453"/>
      <c r="J814" s="1453"/>
      <c r="K814" s="1453"/>
      <c r="L814" s="1453"/>
      <c r="M814" s="1453"/>
      <c r="N814" s="1453"/>
      <c r="O814" s="1453"/>
      <c r="P814" s="1453"/>
      <c r="Q814" s="1453"/>
      <c r="R814" s="1453"/>
      <c r="S814" s="1453"/>
      <c r="T814" s="1453"/>
      <c r="U814" s="1453"/>
      <c r="V814" s="1453"/>
      <c r="W814" s="1453"/>
      <c r="X814" s="1453"/>
      <c r="Y814" s="1453"/>
      <c r="Z814" s="1453"/>
      <c r="AA814" s="1453"/>
      <c r="AB814" s="1453"/>
      <c r="AC814" s="1453"/>
      <c r="AD814" s="1453"/>
      <c r="AE814" s="1453"/>
      <c r="AF814" s="1453"/>
      <c r="AG814" s="1453"/>
      <c r="AH814" s="1453"/>
      <c r="AI814" s="1453"/>
      <c r="AJ814" s="1453"/>
      <c r="AK814" s="1453"/>
      <c r="AL814" s="1453"/>
      <c r="AM814" s="1453"/>
      <c r="AN814" s="1453"/>
      <c r="AO814" s="1453"/>
      <c r="AP814" s="1453"/>
      <c r="AQ814" s="1453"/>
      <c r="AR814" s="1453"/>
      <c r="AS814" s="1453"/>
      <c r="AT814" s="1453"/>
      <c r="AU814" s="1453"/>
      <c r="AV814" s="1453"/>
      <c r="AW814" s="1453"/>
      <c r="AX814" s="1453"/>
    </row>
    <row r="815" spans="3:50" s="1543" customFormat="1" ht="21.9" customHeight="1" x14ac:dyDescent="0.3">
      <c r="C815" s="1453"/>
      <c r="D815" s="1453"/>
      <c r="E815" s="1453"/>
      <c r="F815" s="1453"/>
      <c r="G815" s="1452"/>
      <c r="H815" s="1453"/>
      <c r="I815" s="1453"/>
      <c r="J815" s="1453"/>
      <c r="K815" s="1453"/>
      <c r="L815" s="1453"/>
      <c r="M815" s="1453"/>
      <c r="N815" s="1453"/>
      <c r="O815" s="1453"/>
      <c r="P815" s="1453"/>
      <c r="Q815" s="1453"/>
      <c r="R815" s="1453"/>
      <c r="S815" s="1453"/>
      <c r="T815" s="1453"/>
      <c r="U815" s="1453"/>
      <c r="V815" s="1453"/>
      <c r="W815" s="1453"/>
      <c r="X815" s="1453"/>
      <c r="Y815" s="1453"/>
      <c r="Z815" s="1453"/>
      <c r="AA815" s="1453"/>
      <c r="AB815" s="1453"/>
      <c r="AC815" s="1453"/>
      <c r="AD815" s="1453"/>
      <c r="AE815" s="1453"/>
      <c r="AF815" s="1453"/>
      <c r="AG815" s="1453"/>
      <c r="AH815" s="1453"/>
      <c r="AI815" s="1453"/>
      <c r="AJ815" s="1453"/>
      <c r="AK815" s="1453"/>
      <c r="AL815" s="1453"/>
      <c r="AM815" s="1453"/>
      <c r="AN815" s="1453"/>
      <c r="AO815" s="1453"/>
      <c r="AP815" s="1453"/>
      <c r="AQ815" s="1453"/>
      <c r="AR815" s="1453"/>
      <c r="AS815" s="1453"/>
      <c r="AT815" s="1453"/>
      <c r="AU815" s="1453"/>
      <c r="AV815" s="1453"/>
      <c r="AW815" s="1453"/>
      <c r="AX815" s="1453"/>
    </row>
    <row r="816" spans="3:50" s="1543" customFormat="1" ht="21.9" customHeight="1" x14ac:dyDescent="0.3">
      <c r="C816" s="1453"/>
      <c r="D816" s="1453"/>
      <c r="E816" s="1453"/>
      <c r="F816" s="1453"/>
      <c r="G816" s="1452"/>
      <c r="H816" s="1453"/>
      <c r="I816" s="1453"/>
      <c r="J816" s="1453"/>
      <c r="K816" s="1453"/>
      <c r="L816" s="1453"/>
      <c r="M816" s="1453"/>
      <c r="N816" s="1453"/>
      <c r="O816" s="1453"/>
      <c r="P816" s="1453"/>
      <c r="Q816" s="1453"/>
      <c r="R816" s="1453"/>
      <c r="S816" s="1453"/>
      <c r="T816" s="1453"/>
      <c r="U816" s="1453"/>
      <c r="V816" s="1453"/>
      <c r="W816" s="1453"/>
      <c r="X816" s="1453"/>
      <c r="Y816" s="1453"/>
      <c r="Z816" s="1453"/>
      <c r="AA816" s="1453"/>
      <c r="AB816" s="1453"/>
      <c r="AC816" s="1453"/>
      <c r="AD816" s="1453"/>
      <c r="AE816" s="1453"/>
      <c r="AF816" s="1453"/>
      <c r="AG816" s="1453"/>
      <c r="AH816" s="1453"/>
      <c r="AI816" s="1453"/>
      <c r="AJ816" s="1453"/>
      <c r="AK816" s="1453"/>
      <c r="AL816" s="1453"/>
      <c r="AM816" s="1453"/>
      <c r="AN816" s="1453"/>
      <c r="AO816" s="1453"/>
      <c r="AP816" s="1453"/>
      <c r="AQ816" s="1453"/>
      <c r="AR816" s="1453"/>
      <c r="AS816" s="1453"/>
      <c r="AT816" s="1453"/>
      <c r="AU816" s="1453"/>
      <c r="AV816" s="1453"/>
      <c r="AW816" s="1453"/>
      <c r="AX816" s="1453"/>
    </row>
    <row r="817" spans="3:50" s="1543" customFormat="1" ht="21.9" customHeight="1" x14ac:dyDescent="0.3">
      <c r="C817" s="1453"/>
      <c r="D817" s="1453"/>
      <c r="E817" s="1453"/>
      <c r="F817" s="1453"/>
      <c r="G817" s="1452"/>
      <c r="H817" s="1453"/>
      <c r="I817" s="1453"/>
      <c r="J817" s="1453"/>
      <c r="K817" s="1453"/>
      <c r="L817" s="1453"/>
      <c r="M817" s="1453"/>
      <c r="N817" s="1453"/>
      <c r="O817" s="1453"/>
      <c r="P817" s="1453"/>
      <c r="Q817" s="1453"/>
      <c r="R817" s="1453"/>
      <c r="S817" s="1453"/>
      <c r="T817" s="1453"/>
      <c r="U817" s="1453"/>
      <c r="V817" s="1453"/>
      <c r="W817" s="1453"/>
      <c r="X817" s="1453"/>
      <c r="Y817" s="1453"/>
      <c r="Z817" s="1453"/>
      <c r="AA817" s="1453"/>
      <c r="AB817" s="1453"/>
      <c r="AC817" s="1453"/>
      <c r="AD817" s="1453"/>
      <c r="AE817" s="1453"/>
      <c r="AF817" s="1453"/>
      <c r="AG817" s="1453"/>
      <c r="AH817" s="1453"/>
      <c r="AI817" s="1453"/>
      <c r="AJ817" s="1453"/>
      <c r="AK817" s="1453"/>
      <c r="AL817" s="1453"/>
      <c r="AM817" s="1453"/>
      <c r="AN817" s="1453"/>
      <c r="AO817" s="1453"/>
      <c r="AP817" s="1453"/>
      <c r="AQ817" s="1453"/>
      <c r="AR817" s="1453"/>
      <c r="AS817" s="1453"/>
      <c r="AT817" s="1453"/>
      <c r="AU817" s="1453"/>
      <c r="AV817" s="1453"/>
      <c r="AW817" s="1453"/>
      <c r="AX817" s="1453"/>
    </row>
    <row r="818" spans="3:50" s="1543" customFormat="1" ht="21.9" customHeight="1" x14ac:dyDescent="0.3">
      <c r="C818" s="1453"/>
      <c r="D818" s="1453"/>
      <c r="E818" s="1453"/>
      <c r="F818" s="1453"/>
      <c r="G818" s="1452"/>
      <c r="H818" s="1453"/>
      <c r="I818" s="1453"/>
      <c r="J818" s="1453"/>
      <c r="K818" s="1453"/>
      <c r="L818" s="1453"/>
      <c r="M818" s="1453"/>
      <c r="N818" s="1453"/>
      <c r="O818" s="1453"/>
      <c r="P818" s="1453"/>
      <c r="Q818" s="1453"/>
      <c r="R818" s="1453"/>
      <c r="S818" s="1453"/>
      <c r="T818" s="1453"/>
      <c r="U818" s="1453"/>
      <c r="V818" s="1453"/>
      <c r="W818" s="1453"/>
      <c r="X818" s="1453"/>
      <c r="Y818" s="1453"/>
      <c r="Z818" s="1453"/>
      <c r="AA818" s="1453"/>
      <c r="AB818" s="1453"/>
      <c r="AC818" s="1453"/>
      <c r="AD818" s="1453"/>
      <c r="AE818" s="1453"/>
      <c r="AF818" s="1453"/>
      <c r="AG818" s="1453"/>
      <c r="AH818" s="1453"/>
      <c r="AI818" s="1453"/>
      <c r="AJ818" s="1453"/>
      <c r="AK818" s="1453"/>
      <c r="AL818" s="1453"/>
      <c r="AM818" s="1453"/>
      <c r="AN818" s="1453"/>
      <c r="AO818" s="1453"/>
      <c r="AP818" s="1453"/>
      <c r="AQ818" s="1453"/>
      <c r="AR818" s="1453"/>
      <c r="AS818" s="1453"/>
      <c r="AT818" s="1453"/>
      <c r="AU818" s="1453"/>
      <c r="AV818" s="1453"/>
      <c r="AW818" s="1453"/>
      <c r="AX818" s="1453"/>
    </row>
    <row r="819" spans="3:50" s="1543" customFormat="1" ht="21.9" customHeight="1" x14ac:dyDescent="0.3">
      <c r="C819" s="1453"/>
      <c r="D819" s="1453"/>
      <c r="E819" s="1453"/>
      <c r="F819" s="1453"/>
      <c r="G819" s="1452"/>
      <c r="H819" s="1453"/>
      <c r="I819" s="1453"/>
      <c r="J819" s="1453"/>
      <c r="K819" s="1453"/>
      <c r="L819" s="1453"/>
      <c r="M819" s="1453"/>
      <c r="N819" s="1453"/>
      <c r="O819" s="1453"/>
      <c r="P819" s="1453"/>
      <c r="Q819" s="1453"/>
      <c r="R819" s="1453"/>
      <c r="S819" s="1453"/>
      <c r="T819" s="1453"/>
      <c r="U819" s="1453"/>
      <c r="V819" s="1453"/>
      <c r="W819" s="1453"/>
      <c r="X819" s="1453"/>
      <c r="Y819" s="1453"/>
      <c r="Z819" s="1453"/>
      <c r="AA819" s="1453"/>
      <c r="AB819" s="1453"/>
      <c r="AC819" s="1453"/>
      <c r="AD819" s="1453"/>
      <c r="AE819" s="1453"/>
      <c r="AF819" s="1453"/>
      <c r="AG819" s="1453"/>
      <c r="AH819" s="1453"/>
      <c r="AI819" s="1453"/>
      <c r="AJ819" s="1453"/>
      <c r="AK819" s="1453"/>
      <c r="AL819" s="1453"/>
      <c r="AM819" s="1453"/>
      <c r="AN819" s="1453"/>
      <c r="AO819" s="1453"/>
      <c r="AP819" s="1453"/>
      <c r="AQ819" s="1453"/>
      <c r="AR819" s="1453"/>
      <c r="AS819" s="1453"/>
      <c r="AT819" s="1453"/>
      <c r="AU819" s="1453"/>
      <c r="AV819" s="1453"/>
      <c r="AW819" s="1453"/>
      <c r="AX819" s="1453"/>
    </row>
    <row r="820" spans="3:50" s="1543" customFormat="1" ht="21.9" customHeight="1" x14ac:dyDescent="0.3">
      <c r="C820" s="1453"/>
      <c r="D820" s="1453"/>
      <c r="E820" s="1453"/>
      <c r="F820" s="1453"/>
      <c r="G820" s="1452"/>
      <c r="H820" s="1453"/>
      <c r="I820" s="1453"/>
      <c r="J820" s="1453"/>
      <c r="K820" s="1453"/>
      <c r="L820" s="1453"/>
      <c r="M820" s="1453"/>
      <c r="N820" s="1453"/>
      <c r="O820" s="1453"/>
      <c r="P820" s="1453"/>
      <c r="Q820" s="1453"/>
      <c r="R820" s="1453"/>
      <c r="S820" s="1453"/>
      <c r="T820" s="1453"/>
      <c r="U820" s="1453"/>
      <c r="V820" s="1453"/>
      <c r="W820" s="1453"/>
      <c r="X820" s="1453"/>
      <c r="Y820" s="1453"/>
      <c r="Z820" s="1453"/>
      <c r="AA820" s="1453"/>
      <c r="AB820" s="1453"/>
      <c r="AC820" s="1453"/>
      <c r="AD820" s="1453"/>
      <c r="AE820" s="1453"/>
      <c r="AF820" s="1453"/>
      <c r="AG820" s="1453"/>
      <c r="AH820" s="1453"/>
      <c r="AI820" s="1453"/>
      <c r="AJ820" s="1453"/>
      <c r="AK820" s="1453"/>
      <c r="AL820" s="1453"/>
      <c r="AM820" s="1453"/>
      <c r="AN820" s="1453"/>
      <c r="AO820" s="1453"/>
      <c r="AP820" s="1453"/>
      <c r="AQ820" s="1453"/>
      <c r="AR820" s="1453"/>
      <c r="AS820" s="1453"/>
      <c r="AT820" s="1453"/>
      <c r="AU820" s="1453"/>
      <c r="AV820" s="1453"/>
      <c r="AW820" s="1453"/>
      <c r="AX820" s="1453"/>
    </row>
    <row r="821" spans="3:50" s="1543" customFormat="1" ht="21.9" customHeight="1" x14ac:dyDescent="0.3">
      <c r="C821" s="1453"/>
      <c r="D821" s="1453"/>
      <c r="E821" s="1453"/>
      <c r="F821" s="1453"/>
      <c r="G821" s="1452"/>
      <c r="H821" s="1453"/>
      <c r="I821" s="1453"/>
      <c r="J821" s="1453"/>
      <c r="K821" s="1453"/>
      <c r="L821" s="1453"/>
      <c r="M821" s="1453"/>
      <c r="N821" s="1453"/>
      <c r="O821" s="1453"/>
      <c r="P821" s="1453"/>
      <c r="Q821" s="1453"/>
      <c r="R821" s="1453"/>
      <c r="S821" s="1453"/>
      <c r="T821" s="1453"/>
      <c r="U821" s="1453"/>
      <c r="V821" s="1453"/>
      <c r="W821" s="1453"/>
      <c r="X821" s="1453"/>
      <c r="Y821" s="1453"/>
      <c r="Z821" s="1453"/>
      <c r="AA821" s="1453"/>
      <c r="AB821" s="1453"/>
      <c r="AC821" s="1453"/>
      <c r="AD821" s="1453"/>
      <c r="AE821" s="1453"/>
      <c r="AF821" s="1453"/>
      <c r="AG821" s="1453"/>
      <c r="AH821" s="1453"/>
      <c r="AI821" s="1453"/>
      <c r="AJ821" s="1453"/>
      <c r="AK821" s="1453"/>
      <c r="AL821" s="1453"/>
      <c r="AM821" s="1453"/>
      <c r="AN821" s="1453"/>
      <c r="AO821" s="1453"/>
      <c r="AP821" s="1453"/>
      <c r="AQ821" s="1453"/>
      <c r="AR821" s="1453"/>
      <c r="AS821" s="1453"/>
      <c r="AT821" s="1453"/>
      <c r="AU821" s="1453"/>
      <c r="AV821" s="1453"/>
      <c r="AW821" s="1453"/>
      <c r="AX821" s="1453"/>
    </row>
    <row r="822" spans="3:50" s="1543" customFormat="1" ht="21.9" customHeight="1" x14ac:dyDescent="0.3">
      <c r="C822" s="1453"/>
      <c r="D822" s="1453"/>
      <c r="E822" s="1453"/>
      <c r="F822" s="1453"/>
      <c r="G822" s="1452"/>
      <c r="H822" s="1453"/>
      <c r="I822" s="1453"/>
      <c r="J822" s="1453"/>
      <c r="K822" s="1453"/>
      <c r="L822" s="1453"/>
      <c r="M822" s="1453"/>
      <c r="N822" s="1453"/>
      <c r="O822" s="1453"/>
      <c r="P822" s="1453"/>
      <c r="Q822" s="1453"/>
      <c r="R822" s="1453"/>
      <c r="S822" s="1453"/>
      <c r="T822" s="1453"/>
      <c r="U822" s="1453"/>
      <c r="V822" s="1453"/>
      <c r="W822" s="1453"/>
      <c r="X822" s="1453"/>
      <c r="Y822" s="1453"/>
      <c r="Z822" s="1453"/>
      <c r="AA822" s="1453"/>
      <c r="AB822" s="1453"/>
      <c r="AC822" s="1453"/>
      <c r="AD822" s="1453"/>
      <c r="AE822" s="1453"/>
      <c r="AF822" s="1453"/>
      <c r="AG822" s="1453"/>
      <c r="AH822" s="1453"/>
      <c r="AI822" s="1453"/>
      <c r="AJ822" s="1453"/>
      <c r="AK822" s="1453"/>
      <c r="AL822" s="1453"/>
      <c r="AM822" s="1453"/>
      <c r="AN822" s="1453"/>
      <c r="AO822" s="1453"/>
      <c r="AP822" s="1453"/>
      <c r="AQ822" s="1453"/>
      <c r="AR822" s="1453"/>
      <c r="AS822" s="1453"/>
      <c r="AT822" s="1453"/>
      <c r="AU822" s="1453"/>
      <c r="AV822" s="1453"/>
      <c r="AW822" s="1453"/>
      <c r="AX822" s="1453"/>
    </row>
    <row r="823" spans="3:50" s="1543" customFormat="1" ht="21.9" customHeight="1" x14ac:dyDescent="0.3">
      <c r="C823" s="1453"/>
      <c r="D823" s="1453"/>
      <c r="E823" s="1453"/>
      <c r="F823" s="1453"/>
      <c r="G823" s="1452"/>
      <c r="H823" s="1453"/>
      <c r="I823" s="1453"/>
      <c r="J823" s="1453"/>
      <c r="K823" s="1453"/>
      <c r="L823" s="1453"/>
      <c r="M823" s="1453"/>
      <c r="N823" s="1453"/>
      <c r="O823" s="1453"/>
      <c r="P823" s="1453"/>
      <c r="Q823" s="1453"/>
      <c r="R823" s="1453"/>
      <c r="S823" s="1453"/>
      <c r="T823" s="1453"/>
      <c r="U823" s="1453"/>
      <c r="V823" s="1453"/>
      <c r="W823" s="1453"/>
      <c r="X823" s="1453"/>
      <c r="Y823" s="1453"/>
      <c r="Z823" s="1453"/>
      <c r="AA823" s="1453"/>
      <c r="AB823" s="1453"/>
      <c r="AC823" s="1453"/>
      <c r="AD823" s="1453"/>
      <c r="AE823" s="1453"/>
      <c r="AF823" s="1453"/>
      <c r="AG823" s="1453"/>
      <c r="AH823" s="1453"/>
      <c r="AI823" s="1453"/>
      <c r="AJ823" s="1453"/>
      <c r="AK823" s="1453"/>
      <c r="AL823" s="1453"/>
      <c r="AM823" s="1453"/>
      <c r="AN823" s="1453"/>
      <c r="AO823" s="1453"/>
      <c r="AP823" s="1453"/>
      <c r="AQ823" s="1453"/>
      <c r="AR823" s="1453"/>
      <c r="AS823" s="1453"/>
      <c r="AT823" s="1453"/>
      <c r="AU823" s="1453"/>
      <c r="AV823" s="1453"/>
      <c r="AW823" s="1453"/>
      <c r="AX823" s="1453"/>
    </row>
    <row r="824" spans="3:50" s="1543" customFormat="1" ht="21.9" customHeight="1" x14ac:dyDescent="0.3">
      <c r="C824" s="1453"/>
      <c r="D824" s="1453"/>
      <c r="E824" s="1453"/>
      <c r="F824" s="1453"/>
      <c r="G824" s="1452"/>
      <c r="H824" s="1453"/>
      <c r="I824" s="1453"/>
      <c r="J824" s="1453"/>
      <c r="K824" s="1453"/>
      <c r="L824" s="1453"/>
      <c r="M824" s="1453"/>
      <c r="N824" s="1453"/>
      <c r="O824" s="1453"/>
      <c r="P824" s="1453"/>
      <c r="Q824" s="1453"/>
      <c r="R824" s="1453"/>
      <c r="S824" s="1453"/>
      <c r="T824" s="1453"/>
      <c r="U824" s="1453"/>
      <c r="V824" s="1453"/>
      <c r="W824" s="1453"/>
      <c r="X824" s="1453"/>
      <c r="Y824" s="1453"/>
      <c r="Z824" s="1453"/>
      <c r="AA824" s="1453"/>
      <c r="AB824" s="1453"/>
      <c r="AC824" s="1453"/>
      <c r="AD824" s="1453"/>
      <c r="AE824" s="1453"/>
      <c r="AF824" s="1453"/>
      <c r="AG824" s="1453"/>
      <c r="AH824" s="1453"/>
      <c r="AI824" s="1453"/>
      <c r="AJ824" s="1453"/>
      <c r="AK824" s="1453"/>
      <c r="AL824" s="1453"/>
      <c r="AM824" s="1453"/>
      <c r="AN824" s="1453"/>
      <c r="AO824" s="1453"/>
      <c r="AP824" s="1453"/>
      <c r="AQ824" s="1453"/>
      <c r="AR824" s="1453"/>
      <c r="AS824" s="1453"/>
      <c r="AT824" s="1453"/>
      <c r="AU824" s="1453"/>
      <c r="AV824" s="1453"/>
      <c r="AW824" s="1453"/>
      <c r="AX824" s="1453"/>
    </row>
    <row r="825" spans="3:50" s="1543" customFormat="1" ht="21.9" customHeight="1" x14ac:dyDescent="0.3">
      <c r="C825" s="1453"/>
      <c r="D825" s="1453"/>
      <c r="E825" s="1453"/>
      <c r="F825" s="1453"/>
      <c r="G825" s="1452"/>
      <c r="H825" s="1453"/>
      <c r="I825" s="1453"/>
      <c r="J825" s="1453"/>
      <c r="K825" s="1453"/>
      <c r="L825" s="1453"/>
      <c r="M825" s="1453"/>
      <c r="N825" s="1453"/>
      <c r="O825" s="1453"/>
      <c r="P825" s="1453"/>
      <c r="Q825" s="1453"/>
      <c r="R825" s="1453"/>
      <c r="S825" s="1453"/>
      <c r="T825" s="1453"/>
      <c r="U825" s="1453"/>
      <c r="V825" s="1453"/>
      <c r="W825" s="1453"/>
      <c r="X825" s="1453"/>
      <c r="Y825" s="1453"/>
      <c r="Z825" s="1453"/>
      <c r="AA825" s="1453"/>
      <c r="AB825" s="1453"/>
      <c r="AC825" s="1453"/>
      <c r="AD825" s="1453"/>
      <c r="AE825" s="1453"/>
      <c r="AF825" s="1453"/>
      <c r="AG825" s="1453"/>
      <c r="AH825" s="1453"/>
      <c r="AI825" s="1453"/>
      <c r="AJ825" s="1453"/>
      <c r="AK825" s="1453"/>
      <c r="AL825" s="1453"/>
      <c r="AM825" s="1453"/>
      <c r="AN825" s="1453"/>
      <c r="AO825" s="1453"/>
      <c r="AP825" s="1453"/>
      <c r="AQ825" s="1453"/>
      <c r="AR825" s="1453"/>
      <c r="AS825" s="1453"/>
      <c r="AT825" s="1453"/>
      <c r="AU825" s="1453"/>
      <c r="AV825" s="1453"/>
      <c r="AW825" s="1453"/>
      <c r="AX825" s="1453"/>
    </row>
    <row r="826" spans="3:50" s="1543" customFormat="1" ht="21.9" customHeight="1" x14ac:dyDescent="0.3">
      <c r="C826" s="1453"/>
      <c r="D826" s="1453"/>
      <c r="E826" s="1453"/>
      <c r="F826" s="1453"/>
      <c r="G826" s="1452"/>
      <c r="H826" s="1453"/>
      <c r="I826" s="1453"/>
      <c r="J826" s="1453"/>
      <c r="K826" s="1453"/>
      <c r="L826" s="1453"/>
      <c r="M826" s="1453"/>
      <c r="N826" s="1453"/>
      <c r="O826" s="1453"/>
      <c r="P826" s="1453"/>
      <c r="Q826" s="1453"/>
      <c r="R826" s="1453"/>
      <c r="S826" s="1453"/>
      <c r="T826" s="1453"/>
      <c r="U826" s="1453"/>
      <c r="V826" s="1453"/>
      <c r="W826" s="1453"/>
      <c r="X826" s="1453"/>
      <c r="Y826" s="1453"/>
      <c r="Z826" s="1453"/>
      <c r="AA826" s="1453"/>
      <c r="AB826" s="1453"/>
      <c r="AC826" s="1453"/>
      <c r="AD826" s="1453"/>
      <c r="AE826" s="1453"/>
      <c r="AF826" s="1453"/>
      <c r="AG826" s="1453"/>
      <c r="AH826" s="1453"/>
      <c r="AI826" s="1453"/>
      <c r="AJ826" s="1453"/>
      <c r="AK826" s="1453"/>
      <c r="AL826" s="1453"/>
      <c r="AM826" s="1453"/>
      <c r="AN826" s="1453"/>
      <c r="AO826" s="1453"/>
      <c r="AP826" s="1453"/>
      <c r="AQ826" s="1453"/>
      <c r="AR826" s="1453"/>
      <c r="AS826" s="1453"/>
      <c r="AT826" s="1453"/>
      <c r="AU826" s="1453"/>
      <c r="AV826" s="1453"/>
      <c r="AW826" s="1453"/>
      <c r="AX826" s="1453"/>
    </row>
    <row r="827" spans="3:50" s="1543" customFormat="1" ht="21.9" customHeight="1" x14ac:dyDescent="0.3">
      <c r="C827" s="1453"/>
      <c r="D827" s="1453"/>
      <c r="E827" s="1453"/>
      <c r="F827" s="1453"/>
      <c r="G827" s="1452"/>
      <c r="H827" s="1453"/>
      <c r="I827" s="1453"/>
      <c r="J827" s="1453"/>
      <c r="K827" s="1453"/>
      <c r="L827" s="1453"/>
      <c r="M827" s="1453"/>
      <c r="N827" s="1453"/>
      <c r="O827" s="1453"/>
      <c r="P827" s="1453"/>
      <c r="Q827" s="1453"/>
      <c r="R827" s="1453"/>
      <c r="S827" s="1453"/>
      <c r="T827" s="1453"/>
      <c r="U827" s="1453"/>
      <c r="V827" s="1453"/>
      <c r="W827" s="1453"/>
      <c r="X827" s="1453"/>
      <c r="Y827" s="1453"/>
      <c r="Z827" s="1453"/>
      <c r="AA827" s="1453"/>
      <c r="AB827" s="1453"/>
      <c r="AC827" s="1453"/>
      <c r="AD827" s="1453"/>
      <c r="AE827" s="1453"/>
      <c r="AF827" s="1453"/>
      <c r="AG827" s="1453"/>
      <c r="AH827" s="1453"/>
      <c r="AI827" s="1453"/>
      <c r="AJ827" s="1453"/>
      <c r="AK827" s="1453"/>
      <c r="AL827" s="1453"/>
      <c r="AM827" s="1453"/>
      <c r="AN827" s="1453"/>
      <c r="AO827" s="1453"/>
      <c r="AP827" s="1453"/>
      <c r="AQ827" s="1453"/>
      <c r="AR827" s="1453"/>
      <c r="AS827" s="1453"/>
      <c r="AT827" s="1453"/>
      <c r="AU827" s="1453"/>
      <c r="AV827" s="1453"/>
      <c r="AW827" s="1453"/>
      <c r="AX827" s="1453"/>
    </row>
    <row r="828" spans="3:50" s="1543" customFormat="1" ht="21.9" customHeight="1" x14ac:dyDescent="0.3">
      <c r="C828" s="1453"/>
      <c r="D828" s="1453"/>
      <c r="E828" s="1453"/>
      <c r="F828" s="1453"/>
      <c r="G828" s="1452"/>
      <c r="H828" s="1453"/>
      <c r="I828" s="1453"/>
      <c r="J828" s="1453"/>
      <c r="K828" s="1453"/>
      <c r="L828" s="1453"/>
      <c r="M828" s="1453"/>
      <c r="N828" s="1453"/>
      <c r="O828" s="1453"/>
      <c r="P828" s="1453"/>
      <c r="Q828" s="1453"/>
      <c r="R828" s="1453"/>
      <c r="S828" s="1453"/>
      <c r="T828" s="1453"/>
      <c r="U828" s="1453"/>
      <c r="V828" s="1453"/>
      <c r="W828" s="1453"/>
      <c r="X828" s="1453"/>
      <c r="Y828" s="1453"/>
      <c r="Z828" s="1453"/>
      <c r="AA828" s="1453"/>
      <c r="AB828" s="1453"/>
      <c r="AC828" s="1453"/>
      <c r="AD828" s="1453"/>
      <c r="AE828" s="1453"/>
      <c r="AF828" s="1453"/>
      <c r="AG828" s="1453"/>
      <c r="AH828" s="1453"/>
      <c r="AI828" s="1453"/>
      <c r="AJ828" s="1453"/>
      <c r="AK828" s="1453"/>
      <c r="AL828" s="1453"/>
      <c r="AM828" s="1453"/>
      <c r="AN828" s="1453"/>
      <c r="AO828" s="1453"/>
      <c r="AP828" s="1453"/>
      <c r="AQ828" s="1453"/>
      <c r="AR828" s="1453"/>
      <c r="AS828" s="1453"/>
      <c r="AT828" s="1453"/>
      <c r="AU828" s="1453"/>
      <c r="AV828" s="1453"/>
      <c r="AW828" s="1453"/>
      <c r="AX828" s="1453"/>
    </row>
    <row r="829" spans="3:50" s="1543" customFormat="1" ht="21.9" customHeight="1" x14ac:dyDescent="0.3">
      <c r="C829" s="1453"/>
      <c r="D829" s="1453"/>
      <c r="E829" s="1453"/>
      <c r="F829" s="1453"/>
      <c r="G829" s="1452"/>
      <c r="H829" s="1453"/>
      <c r="I829" s="1453"/>
      <c r="J829" s="1453"/>
      <c r="K829" s="1453"/>
      <c r="L829" s="1453"/>
      <c r="M829" s="1453"/>
      <c r="N829" s="1453"/>
      <c r="O829" s="1453"/>
      <c r="P829" s="1453"/>
      <c r="Q829" s="1453"/>
      <c r="R829" s="1453"/>
      <c r="S829" s="1453"/>
      <c r="T829" s="1453"/>
      <c r="U829" s="1453"/>
      <c r="V829" s="1453"/>
      <c r="W829" s="1453"/>
      <c r="X829" s="1453"/>
      <c r="Y829" s="1453"/>
      <c r="Z829" s="1453"/>
      <c r="AA829" s="1453"/>
      <c r="AB829" s="1453"/>
      <c r="AC829" s="1453"/>
      <c r="AD829" s="1453"/>
      <c r="AE829" s="1453"/>
      <c r="AF829" s="1453"/>
      <c r="AG829" s="1453"/>
      <c r="AH829" s="1453"/>
      <c r="AI829" s="1453"/>
      <c r="AJ829" s="1453"/>
      <c r="AK829" s="1453"/>
      <c r="AL829" s="1453"/>
      <c r="AM829" s="1453"/>
      <c r="AN829" s="1453"/>
      <c r="AO829" s="1453"/>
      <c r="AP829" s="1453"/>
      <c r="AQ829" s="1453"/>
      <c r="AR829" s="1453"/>
      <c r="AS829" s="1453"/>
      <c r="AT829" s="1453"/>
      <c r="AU829" s="1453"/>
      <c r="AV829" s="1453"/>
      <c r="AW829" s="1453"/>
      <c r="AX829" s="1453"/>
    </row>
    <row r="830" spans="3:50" s="1543" customFormat="1" ht="21.9" customHeight="1" x14ac:dyDescent="0.3">
      <c r="C830" s="1453"/>
      <c r="D830" s="1453"/>
      <c r="E830" s="1453"/>
      <c r="F830" s="1453"/>
      <c r="G830" s="1452"/>
      <c r="H830" s="1453"/>
      <c r="I830" s="1453"/>
      <c r="J830" s="1453"/>
      <c r="K830" s="1453"/>
      <c r="L830" s="1453"/>
      <c r="M830" s="1453"/>
      <c r="N830" s="1453"/>
      <c r="O830" s="1453"/>
      <c r="P830" s="1453"/>
      <c r="Q830" s="1453"/>
      <c r="R830" s="1453"/>
      <c r="S830" s="1453"/>
      <c r="T830" s="1453"/>
      <c r="U830" s="1453"/>
      <c r="V830" s="1453"/>
      <c r="W830" s="1453"/>
      <c r="X830" s="1453"/>
      <c r="Y830" s="1453"/>
      <c r="Z830" s="1453"/>
      <c r="AA830" s="1453"/>
      <c r="AB830" s="1453"/>
      <c r="AC830" s="1453"/>
      <c r="AD830" s="1453"/>
      <c r="AE830" s="1453"/>
      <c r="AF830" s="1453"/>
      <c r="AG830" s="1453"/>
      <c r="AH830" s="1453"/>
      <c r="AI830" s="1453"/>
      <c r="AJ830" s="1453"/>
      <c r="AK830" s="1453"/>
      <c r="AL830" s="1453"/>
      <c r="AM830" s="1453"/>
      <c r="AN830" s="1453"/>
      <c r="AO830" s="1453"/>
      <c r="AP830" s="1453"/>
      <c r="AQ830" s="1453"/>
      <c r="AR830" s="1453"/>
      <c r="AS830" s="1453"/>
      <c r="AT830" s="1453"/>
      <c r="AU830" s="1453"/>
      <c r="AV830" s="1453"/>
      <c r="AW830" s="1453"/>
      <c r="AX830" s="1453"/>
    </row>
    <row r="831" spans="3:50" s="1543" customFormat="1" ht="21.9" customHeight="1" x14ac:dyDescent="0.3">
      <c r="C831" s="1453"/>
      <c r="D831" s="1453"/>
      <c r="E831" s="1453"/>
      <c r="F831" s="1453"/>
      <c r="G831" s="1452"/>
      <c r="H831" s="1453"/>
      <c r="I831" s="1453"/>
      <c r="J831" s="1453"/>
      <c r="K831" s="1453"/>
      <c r="L831" s="1453"/>
      <c r="M831" s="1453"/>
      <c r="N831" s="1453"/>
      <c r="O831" s="1453"/>
      <c r="P831" s="1453"/>
      <c r="Q831" s="1453"/>
      <c r="R831" s="1453"/>
      <c r="S831" s="1453"/>
      <c r="T831" s="1453"/>
      <c r="U831" s="1453"/>
      <c r="V831" s="1453"/>
      <c r="W831" s="1453"/>
      <c r="X831" s="1453"/>
      <c r="Y831" s="1453"/>
      <c r="Z831" s="1453"/>
      <c r="AA831" s="1453"/>
      <c r="AB831" s="1453"/>
      <c r="AC831" s="1453"/>
      <c r="AD831" s="1453"/>
      <c r="AE831" s="1453"/>
      <c r="AF831" s="1453"/>
      <c r="AG831" s="1453"/>
      <c r="AH831" s="1453"/>
      <c r="AI831" s="1453"/>
      <c r="AJ831" s="1453"/>
      <c r="AK831" s="1453"/>
      <c r="AL831" s="1453"/>
      <c r="AM831" s="1453"/>
      <c r="AN831" s="1453"/>
      <c r="AO831" s="1453"/>
      <c r="AP831" s="1453"/>
      <c r="AQ831" s="1453"/>
      <c r="AR831" s="1453"/>
      <c r="AS831" s="1453"/>
      <c r="AT831" s="1453"/>
      <c r="AU831" s="1453"/>
      <c r="AV831" s="1453"/>
      <c r="AW831" s="1453"/>
      <c r="AX831" s="1453"/>
    </row>
    <row r="832" spans="3:50" s="1543" customFormat="1" ht="21.9" customHeight="1" x14ac:dyDescent="0.3">
      <c r="C832" s="1453"/>
      <c r="D832" s="1453"/>
      <c r="E832" s="1453"/>
      <c r="F832" s="1453"/>
      <c r="G832" s="1452"/>
      <c r="H832" s="1453"/>
      <c r="I832" s="1453"/>
      <c r="J832" s="1453"/>
      <c r="K832" s="1453"/>
      <c r="L832" s="1453"/>
      <c r="M832" s="1453"/>
      <c r="N832" s="1453"/>
      <c r="O832" s="1453"/>
      <c r="P832" s="1453"/>
      <c r="Q832" s="1453"/>
      <c r="R832" s="1453"/>
      <c r="S832" s="1453"/>
      <c r="T832" s="1453"/>
      <c r="U832" s="1453"/>
      <c r="V832" s="1453"/>
      <c r="W832" s="1453"/>
      <c r="X832" s="1453"/>
      <c r="Y832" s="1453"/>
      <c r="Z832" s="1453"/>
      <c r="AA832" s="1453"/>
      <c r="AB832" s="1453"/>
      <c r="AC832" s="1453"/>
      <c r="AD832" s="1453"/>
      <c r="AE832" s="1453"/>
      <c r="AF832" s="1453"/>
      <c r="AG832" s="1453"/>
      <c r="AH832" s="1453"/>
      <c r="AI832" s="1453"/>
      <c r="AJ832" s="1453"/>
      <c r="AK832" s="1453"/>
      <c r="AL832" s="1453"/>
      <c r="AM832" s="1453"/>
      <c r="AN832" s="1453"/>
      <c r="AO832" s="1453"/>
      <c r="AP832" s="1453"/>
      <c r="AQ832" s="1453"/>
      <c r="AR832" s="1453"/>
      <c r="AS832" s="1453"/>
      <c r="AT832" s="1453"/>
      <c r="AU832" s="1453"/>
      <c r="AV832" s="1453"/>
      <c r="AW832" s="1453"/>
      <c r="AX832" s="1453"/>
    </row>
    <row r="833" spans="3:50" s="1543" customFormat="1" ht="21.9" customHeight="1" x14ac:dyDescent="0.3">
      <c r="C833" s="1453"/>
      <c r="D833" s="1453"/>
      <c r="E833" s="1453"/>
      <c r="F833" s="1453"/>
      <c r="G833" s="1452"/>
      <c r="H833" s="1453"/>
      <c r="I833" s="1453"/>
      <c r="J833" s="1453"/>
      <c r="K833" s="1453"/>
      <c r="L833" s="1453"/>
      <c r="M833" s="1453"/>
      <c r="N833" s="1453"/>
      <c r="O833" s="1453"/>
      <c r="P833" s="1453"/>
      <c r="Q833" s="1453"/>
      <c r="R833" s="1453"/>
      <c r="S833" s="1453"/>
      <c r="T833" s="1453"/>
      <c r="U833" s="1453"/>
      <c r="V833" s="1453"/>
      <c r="W833" s="1453"/>
      <c r="X833" s="1453"/>
      <c r="Y833" s="1453"/>
      <c r="Z833" s="1453"/>
      <c r="AA833" s="1453"/>
      <c r="AB833" s="1453"/>
      <c r="AC833" s="1453"/>
      <c r="AD833" s="1453"/>
      <c r="AE833" s="1453"/>
      <c r="AF833" s="1453"/>
      <c r="AG833" s="1453"/>
      <c r="AH833" s="1453"/>
      <c r="AI833" s="1453"/>
      <c r="AJ833" s="1453"/>
      <c r="AK833" s="1453"/>
      <c r="AL833" s="1453"/>
      <c r="AM833" s="1453"/>
      <c r="AN833" s="1453"/>
      <c r="AO833" s="1453"/>
      <c r="AP833" s="1453"/>
      <c r="AQ833" s="1453"/>
      <c r="AR833" s="1453"/>
      <c r="AS833" s="1453"/>
      <c r="AT833" s="1453"/>
      <c r="AU833" s="1453"/>
      <c r="AV833" s="1453"/>
      <c r="AW833" s="1453"/>
      <c r="AX833" s="1453"/>
    </row>
    <row r="834" spans="3:50" s="1543" customFormat="1" ht="21.9" customHeight="1" x14ac:dyDescent="0.3">
      <c r="C834" s="1453"/>
      <c r="D834" s="1453"/>
      <c r="E834" s="1453"/>
      <c r="F834" s="1453"/>
      <c r="G834" s="1452"/>
      <c r="H834" s="1453"/>
      <c r="I834" s="1453"/>
      <c r="J834" s="1453"/>
      <c r="K834" s="1453"/>
      <c r="L834" s="1453"/>
      <c r="M834" s="1453"/>
      <c r="N834" s="1453"/>
      <c r="O834" s="1453"/>
      <c r="P834" s="1453"/>
      <c r="Q834" s="1453"/>
      <c r="R834" s="1453"/>
      <c r="S834" s="1453"/>
      <c r="T834" s="1453"/>
      <c r="U834" s="1453"/>
      <c r="V834" s="1453"/>
      <c r="W834" s="1453"/>
      <c r="X834" s="1453"/>
      <c r="Y834" s="1453"/>
      <c r="Z834" s="1453"/>
      <c r="AA834" s="1453"/>
      <c r="AB834" s="1453"/>
      <c r="AC834" s="1453"/>
      <c r="AD834" s="1453"/>
      <c r="AE834" s="1453"/>
      <c r="AF834" s="1453"/>
      <c r="AG834" s="1453"/>
      <c r="AH834" s="1453"/>
      <c r="AI834" s="1453"/>
      <c r="AJ834" s="1453"/>
      <c r="AK834" s="1453"/>
      <c r="AL834" s="1453"/>
      <c r="AM834" s="1453"/>
      <c r="AN834" s="1453"/>
      <c r="AO834" s="1453"/>
      <c r="AP834" s="1453"/>
      <c r="AQ834" s="1453"/>
      <c r="AR834" s="1453"/>
      <c r="AS834" s="1453"/>
      <c r="AT834" s="1453"/>
      <c r="AU834" s="1453"/>
      <c r="AV834" s="1453"/>
      <c r="AW834" s="1453"/>
      <c r="AX834" s="1453"/>
    </row>
    <row r="835" spans="3:50" s="1543" customFormat="1" ht="21.9" customHeight="1" x14ac:dyDescent="0.3">
      <c r="C835" s="1453"/>
      <c r="D835" s="1453"/>
      <c r="E835" s="1453"/>
      <c r="F835" s="1453"/>
      <c r="G835" s="1452"/>
      <c r="H835" s="1453"/>
      <c r="I835" s="1453"/>
      <c r="J835" s="1453"/>
      <c r="K835" s="1453"/>
      <c r="L835" s="1453"/>
      <c r="M835" s="1453"/>
      <c r="N835" s="1453"/>
      <c r="O835" s="1453"/>
      <c r="P835" s="1453"/>
      <c r="Q835" s="1453"/>
      <c r="R835" s="1453"/>
      <c r="S835" s="1453"/>
      <c r="T835" s="1453"/>
      <c r="U835" s="1453"/>
      <c r="V835" s="1453"/>
      <c r="W835" s="1453"/>
      <c r="X835" s="1453"/>
      <c r="Y835" s="1453"/>
      <c r="Z835" s="1453"/>
      <c r="AA835" s="1453"/>
      <c r="AB835" s="1453"/>
      <c r="AC835" s="1453"/>
      <c r="AD835" s="1453"/>
      <c r="AE835" s="1453"/>
      <c r="AF835" s="1453"/>
      <c r="AG835" s="1453"/>
      <c r="AH835" s="1453"/>
      <c r="AI835" s="1453"/>
      <c r="AJ835" s="1453"/>
      <c r="AK835" s="1453"/>
      <c r="AL835" s="1453"/>
      <c r="AM835" s="1453"/>
      <c r="AN835" s="1453"/>
      <c r="AO835" s="1453"/>
      <c r="AP835" s="1453"/>
      <c r="AQ835" s="1453"/>
      <c r="AR835" s="1453"/>
      <c r="AS835" s="1453"/>
      <c r="AT835" s="1453"/>
      <c r="AU835" s="1453"/>
      <c r="AV835" s="1453"/>
      <c r="AW835" s="1453"/>
      <c r="AX835" s="1453"/>
    </row>
    <row r="836" spans="3:50" s="1543" customFormat="1" ht="21.9" customHeight="1" x14ac:dyDescent="0.3">
      <c r="C836" s="1453"/>
      <c r="D836" s="1453"/>
      <c r="E836" s="1453"/>
      <c r="F836" s="1453"/>
      <c r="G836" s="1452"/>
      <c r="H836" s="1453"/>
      <c r="I836" s="1453"/>
      <c r="J836" s="1453"/>
      <c r="K836" s="1453"/>
      <c r="L836" s="1453"/>
      <c r="M836" s="1453"/>
      <c r="N836" s="1453"/>
      <c r="O836" s="1453"/>
      <c r="P836" s="1453"/>
      <c r="Q836" s="1453"/>
      <c r="R836" s="1453"/>
      <c r="S836" s="1453"/>
      <c r="T836" s="1453"/>
      <c r="U836" s="1453"/>
      <c r="V836" s="1453"/>
      <c r="W836" s="1453"/>
      <c r="X836" s="1453"/>
      <c r="Y836" s="1453"/>
      <c r="Z836" s="1453"/>
      <c r="AA836" s="1453"/>
      <c r="AB836" s="1453"/>
      <c r="AC836" s="1453"/>
      <c r="AD836" s="1453"/>
      <c r="AE836" s="1453"/>
      <c r="AF836" s="1453"/>
      <c r="AG836" s="1453"/>
      <c r="AH836" s="1453"/>
      <c r="AI836" s="1453"/>
      <c r="AJ836" s="1453"/>
      <c r="AK836" s="1453"/>
      <c r="AL836" s="1453"/>
      <c r="AM836" s="1453"/>
      <c r="AN836" s="1453"/>
      <c r="AO836" s="1453"/>
      <c r="AP836" s="1453"/>
      <c r="AQ836" s="1453"/>
      <c r="AR836" s="1453"/>
      <c r="AS836" s="1453"/>
      <c r="AT836" s="1453"/>
      <c r="AU836" s="1453"/>
      <c r="AV836" s="1453"/>
      <c r="AW836" s="1453"/>
      <c r="AX836" s="1453"/>
    </row>
    <row r="837" spans="3:50" s="1543" customFormat="1" ht="21.9" customHeight="1" x14ac:dyDescent="0.3">
      <c r="C837" s="1453"/>
      <c r="D837" s="1453"/>
      <c r="E837" s="1453"/>
      <c r="F837" s="1453"/>
      <c r="G837" s="1452"/>
      <c r="H837" s="1453"/>
      <c r="I837" s="1453"/>
      <c r="J837" s="1453"/>
      <c r="K837" s="1453"/>
      <c r="L837" s="1453"/>
      <c r="M837" s="1453"/>
      <c r="N837" s="1453"/>
      <c r="O837" s="1453"/>
      <c r="P837" s="1453"/>
      <c r="Q837" s="1453"/>
      <c r="R837" s="1453"/>
      <c r="S837" s="1453"/>
      <c r="T837" s="1453"/>
      <c r="U837" s="1453"/>
      <c r="V837" s="1453"/>
      <c r="W837" s="1453"/>
      <c r="X837" s="1453"/>
      <c r="Y837" s="1453"/>
      <c r="Z837" s="1453"/>
      <c r="AA837" s="1453"/>
      <c r="AB837" s="1453"/>
      <c r="AC837" s="1453"/>
      <c r="AD837" s="1453"/>
      <c r="AE837" s="1453"/>
      <c r="AF837" s="1453"/>
      <c r="AG837" s="1453"/>
      <c r="AH837" s="1453"/>
      <c r="AI837" s="1453"/>
      <c r="AJ837" s="1453"/>
      <c r="AK837" s="1453"/>
      <c r="AL837" s="1453"/>
      <c r="AM837" s="1453"/>
      <c r="AN837" s="1453"/>
      <c r="AO837" s="1453"/>
      <c r="AP837" s="1453"/>
      <c r="AQ837" s="1453"/>
      <c r="AR837" s="1453"/>
      <c r="AS837" s="1453"/>
      <c r="AT837" s="1453"/>
      <c r="AU837" s="1453"/>
      <c r="AV837" s="1453"/>
      <c r="AW837" s="1453"/>
      <c r="AX837" s="1453"/>
    </row>
    <row r="838" spans="3:50" s="1543" customFormat="1" ht="21.9" customHeight="1" x14ac:dyDescent="0.3">
      <c r="C838" s="1453"/>
      <c r="D838" s="1453"/>
      <c r="E838" s="1453"/>
      <c r="F838" s="1453"/>
      <c r="G838" s="1452"/>
      <c r="H838" s="1453"/>
      <c r="I838" s="1453"/>
      <c r="J838" s="1453"/>
      <c r="K838" s="1453"/>
      <c r="L838" s="1453"/>
      <c r="M838" s="1453"/>
      <c r="N838" s="1453"/>
      <c r="O838" s="1453"/>
      <c r="P838" s="1453"/>
      <c r="Q838" s="1453"/>
      <c r="R838" s="1453"/>
      <c r="S838" s="1453"/>
      <c r="T838" s="1453"/>
      <c r="U838" s="1453"/>
      <c r="V838" s="1453"/>
      <c r="W838" s="1453"/>
      <c r="X838" s="1453"/>
      <c r="Y838" s="1453"/>
      <c r="Z838" s="1453"/>
      <c r="AA838" s="1453"/>
      <c r="AB838" s="1453"/>
      <c r="AC838" s="1453"/>
      <c r="AD838" s="1453"/>
      <c r="AE838" s="1453"/>
      <c r="AF838" s="1453"/>
      <c r="AG838" s="1453"/>
      <c r="AH838" s="1453"/>
      <c r="AI838" s="1453"/>
      <c r="AJ838" s="1453"/>
      <c r="AK838" s="1453"/>
      <c r="AL838" s="1453"/>
      <c r="AM838" s="1453"/>
      <c r="AN838" s="1453"/>
      <c r="AO838" s="1453"/>
      <c r="AP838" s="1453"/>
      <c r="AQ838" s="1453"/>
      <c r="AR838" s="1453"/>
      <c r="AS838" s="1453"/>
      <c r="AT838" s="1453"/>
      <c r="AU838" s="1453"/>
      <c r="AV838" s="1453"/>
      <c r="AW838" s="1453"/>
      <c r="AX838" s="1453"/>
    </row>
    <row r="839" spans="3:50" s="1543" customFormat="1" ht="21.9" customHeight="1" x14ac:dyDescent="0.3">
      <c r="C839" s="1453"/>
      <c r="D839" s="1453"/>
      <c r="E839" s="1453"/>
      <c r="F839" s="1453"/>
      <c r="G839" s="1452"/>
      <c r="H839" s="1453"/>
      <c r="I839" s="1453"/>
      <c r="J839" s="1453"/>
      <c r="K839" s="1453"/>
      <c r="L839" s="1453"/>
      <c r="M839" s="1453"/>
      <c r="N839" s="1453"/>
      <c r="O839" s="1453"/>
      <c r="P839" s="1453"/>
      <c r="Q839" s="1453"/>
      <c r="R839" s="1453"/>
      <c r="S839" s="1453"/>
      <c r="T839" s="1453"/>
      <c r="U839" s="1453"/>
      <c r="V839" s="1453"/>
      <c r="W839" s="1453"/>
      <c r="X839" s="1453"/>
      <c r="Y839" s="1453"/>
      <c r="Z839" s="1453"/>
      <c r="AA839" s="1453"/>
      <c r="AB839" s="1453"/>
      <c r="AC839" s="1453"/>
      <c r="AD839" s="1453"/>
      <c r="AE839" s="1453"/>
      <c r="AF839" s="1453"/>
      <c r="AG839" s="1453"/>
      <c r="AH839" s="1453"/>
      <c r="AI839" s="1453"/>
      <c r="AJ839" s="1453"/>
      <c r="AK839" s="1453"/>
      <c r="AL839" s="1453"/>
      <c r="AM839" s="1453"/>
      <c r="AN839" s="1453"/>
      <c r="AO839" s="1453"/>
      <c r="AP839" s="1453"/>
      <c r="AQ839" s="1453"/>
      <c r="AR839" s="1453"/>
      <c r="AS839" s="1453"/>
      <c r="AT839" s="1453"/>
      <c r="AU839" s="1453"/>
      <c r="AV839" s="1453"/>
      <c r="AW839" s="1453"/>
      <c r="AX839" s="1453"/>
    </row>
    <row r="840" spans="3:50" s="1543" customFormat="1" ht="21.9" customHeight="1" x14ac:dyDescent="0.3">
      <c r="C840" s="1453"/>
      <c r="D840" s="1453"/>
      <c r="E840" s="1453"/>
      <c r="F840" s="1453"/>
      <c r="G840" s="1452"/>
      <c r="H840" s="1453"/>
      <c r="I840" s="1453"/>
      <c r="J840" s="1453"/>
      <c r="K840" s="1453"/>
      <c r="L840" s="1453"/>
      <c r="M840" s="1453"/>
      <c r="N840" s="1453"/>
      <c r="O840" s="1453"/>
      <c r="P840" s="1453"/>
      <c r="Q840" s="1453"/>
      <c r="R840" s="1453"/>
      <c r="S840" s="1453"/>
      <c r="T840" s="1453"/>
      <c r="U840" s="1453"/>
      <c r="V840" s="1453"/>
      <c r="W840" s="1453"/>
      <c r="X840" s="1453"/>
      <c r="Y840" s="1453"/>
      <c r="Z840" s="1453"/>
      <c r="AA840" s="1453"/>
      <c r="AB840" s="1453"/>
      <c r="AC840" s="1453"/>
      <c r="AD840" s="1453"/>
      <c r="AE840" s="1453"/>
      <c r="AF840" s="1453"/>
      <c r="AG840" s="1453"/>
      <c r="AH840" s="1453"/>
      <c r="AI840" s="1453"/>
      <c r="AJ840" s="1453"/>
      <c r="AK840" s="1453"/>
      <c r="AL840" s="1453"/>
      <c r="AM840" s="1453"/>
      <c r="AN840" s="1453"/>
      <c r="AO840" s="1453"/>
      <c r="AP840" s="1453"/>
      <c r="AQ840" s="1453"/>
      <c r="AR840" s="1453"/>
      <c r="AS840" s="1453"/>
      <c r="AT840" s="1453"/>
      <c r="AU840" s="1453"/>
      <c r="AV840" s="1453"/>
      <c r="AW840" s="1453"/>
      <c r="AX840" s="1453"/>
    </row>
    <row r="841" spans="3:50" s="1543" customFormat="1" ht="21.9" customHeight="1" x14ac:dyDescent="0.3">
      <c r="C841" s="1453"/>
      <c r="D841" s="1453"/>
      <c r="E841" s="1453"/>
      <c r="F841" s="1453"/>
      <c r="G841" s="1452"/>
      <c r="H841" s="1453"/>
      <c r="I841" s="1453"/>
      <c r="J841" s="1453"/>
      <c r="K841" s="1453"/>
      <c r="L841" s="1453"/>
      <c r="M841" s="1453"/>
      <c r="N841" s="1453"/>
      <c r="O841" s="1453"/>
      <c r="P841" s="1453"/>
      <c r="Q841" s="1453"/>
      <c r="R841" s="1453"/>
      <c r="S841" s="1453"/>
      <c r="T841" s="1453"/>
      <c r="U841" s="1453"/>
      <c r="V841" s="1453"/>
      <c r="W841" s="1453"/>
      <c r="X841" s="1453"/>
      <c r="Y841" s="1453"/>
      <c r="Z841" s="1453"/>
      <c r="AA841" s="1453"/>
      <c r="AB841" s="1453"/>
      <c r="AC841" s="1453"/>
      <c r="AD841" s="1453"/>
      <c r="AE841" s="1453"/>
      <c r="AF841" s="1453"/>
      <c r="AG841" s="1453"/>
      <c r="AH841" s="1453"/>
      <c r="AI841" s="1453"/>
      <c r="AJ841" s="1453"/>
      <c r="AK841" s="1453"/>
      <c r="AL841" s="1453"/>
      <c r="AM841" s="1453"/>
      <c r="AN841" s="1453"/>
      <c r="AO841" s="1453"/>
      <c r="AP841" s="1453"/>
      <c r="AQ841" s="1453"/>
      <c r="AR841" s="1453"/>
      <c r="AS841" s="1453"/>
      <c r="AT841" s="1453"/>
      <c r="AU841" s="1453"/>
      <c r="AV841" s="1453"/>
      <c r="AW841" s="1453"/>
      <c r="AX841" s="1453"/>
    </row>
    <row r="842" spans="3:50" s="1543" customFormat="1" ht="21.9" customHeight="1" x14ac:dyDescent="0.3">
      <c r="C842" s="1453"/>
      <c r="D842" s="1453"/>
      <c r="E842" s="1453"/>
      <c r="F842" s="1453"/>
      <c r="G842" s="1452"/>
      <c r="H842" s="1453"/>
      <c r="I842" s="1453"/>
      <c r="J842" s="1453"/>
      <c r="K842" s="1453"/>
      <c r="L842" s="1453"/>
      <c r="M842" s="1453"/>
      <c r="N842" s="1453"/>
      <c r="O842" s="1453"/>
      <c r="P842" s="1453"/>
      <c r="Q842" s="1453"/>
      <c r="R842" s="1453"/>
      <c r="S842" s="1453"/>
      <c r="T842" s="1453"/>
      <c r="U842" s="1453"/>
      <c r="V842" s="1453"/>
      <c r="W842" s="1453"/>
      <c r="X842" s="1453"/>
      <c r="Y842" s="1453"/>
      <c r="Z842" s="1453"/>
      <c r="AA842" s="1453"/>
      <c r="AB842" s="1453"/>
      <c r="AC842" s="1453"/>
      <c r="AD842" s="1453"/>
      <c r="AE842" s="1453"/>
      <c r="AF842" s="1453"/>
      <c r="AG842" s="1453"/>
      <c r="AH842" s="1453"/>
      <c r="AI842" s="1453"/>
      <c r="AJ842" s="1453"/>
      <c r="AK842" s="1453"/>
      <c r="AL842" s="1453"/>
      <c r="AM842" s="1453"/>
      <c r="AN842" s="1453"/>
      <c r="AO842" s="1453"/>
      <c r="AP842" s="1453"/>
      <c r="AQ842" s="1453"/>
      <c r="AR842" s="1453"/>
      <c r="AS842" s="1453"/>
      <c r="AT842" s="1453"/>
      <c r="AU842" s="1453"/>
      <c r="AV842" s="1453"/>
      <c r="AW842" s="1453"/>
      <c r="AX842" s="1453"/>
    </row>
    <row r="843" spans="3:50" s="1543" customFormat="1" ht="21.9" customHeight="1" x14ac:dyDescent="0.3">
      <c r="C843" s="1453"/>
      <c r="D843" s="1453"/>
      <c r="E843" s="1453"/>
      <c r="F843" s="1453"/>
      <c r="G843" s="1452"/>
      <c r="H843" s="1453"/>
      <c r="I843" s="1453"/>
      <c r="J843" s="1453"/>
      <c r="K843" s="1453"/>
      <c r="L843" s="1453"/>
      <c r="M843" s="1453"/>
      <c r="N843" s="1453"/>
      <c r="O843" s="1453"/>
      <c r="P843" s="1453"/>
      <c r="Q843" s="1453"/>
      <c r="R843" s="1453"/>
      <c r="S843" s="1453"/>
      <c r="T843" s="1453"/>
      <c r="U843" s="1453"/>
      <c r="V843" s="1453"/>
      <c r="W843" s="1453"/>
      <c r="X843" s="1453"/>
      <c r="Y843" s="1453"/>
      <c r="Z843" s="1453"/>
      <c r="AA843" s="1453"/>
      <c r="AB843" s="1453"/>
      <c r="AC843" s="1453"/>
      <c r="AD843" s="1453"/>
      <c r="AE843" s="1453"/>
      <c r="AF843" s="1453"/>
      <c r="AG843" s="1453"/>
      <c r="AH843" s="1453"/>
      <c r="AI843" s="1453"/>
      <c r="AJ843" s="1453"/>
      <c r="AK843" s="1453"/>
      <c r="AL843" s="1453"/>
      <c r="AM843" s="1453"/>
      <c r="AN843" s="1453"/>
      <c r="AO843" s="1453"/>
      <c r="AP843" s="1453"/>
      <c r="AQ843" s="1453"/>
      <c r="AR843" s="1453"/>
      <c r="AS843" s="1453"/>
      <c r="AT843" s="1453"/>
      <c r="AU843" s="1453"/>
      <c r="AV843" s="1453"/>
      <c r="AW843" s="1453"/>
      <c r="AX843" s="1453"/>
    </row>
    <row r="844" spans="3:50" s="1543" customFormat="1" ht="21.9" customHeight="1" x14ac:dyDescent="0.3">
      <c r="C844" s="1453"/>
      <c r="D844" s="1453"/>
      <c r="E844" s="1453"/>
      <c r="F844" s="1453"/>
      <c r="G844" s="1452"/>
      <c r="H844" s="1453"/>
      <c r="I844" s="1453"/>
      <c r="J844" s="1453"/>
      <c r="K844" s="1453"/>
      <c r="L844" s="1453"/>
      <c r="M844" s="1453"/>
      <c r="N844" s="1453"/>
      <c r="O844" s="1453"/>
      <c r="P844" s="1453"/>
      <c r="Q844" s="1453"/>
      <c r="R844" s="1453"/>
      <c r="S844" s="1453"/>
      <c r="T844" s="1453"/>
      <c r="U844" s="1453"/>
      <c r="V844" s="1453"/>
      <c r="W844" s="1453"/>
      <c r="X844" s="1453"/>
      <c r="Y844" s="1453"/>
      <c r="Z844" s="1453"/>
      <c r="AA844" s="1453"/>
      <c r="AB844" s="1453"/>
      <c r="AC844" s="1453"/>
      <c r="AD844" s="1453"/>
      <c r="AE844" s="1453"/>
      <c r="AF844" s="1453"/>
      <c r="AG844" s="1453"/>
      <c r="AH844" s="1453"/>
      <c r="AI844" s="1453"/>
      <c r="AJ844" s="1453"/>
      <c r="AK844" s="1453"/>
      <c r="AL844" s="1453"/>
      <c r="AM844" s="1453"/>
      <c r="AN844" s="1453"/>
      <c r="AO844" s="1453"/>
      <c r="AP844" s="1453"/>
      <c r="AQ844" s="1453"/>
      <c r="AR844" s="1453"/>
      <c r="AS844" s="1453"/>
      <c r="AT844" s="1453"/>
      <c r="AU844" s="1453"/>
      <c r="AV844" s="1453"/>
      <c r="AW844" s="1453"/>
      <c r="AX844" s="1453"/>
    </row>
    <row r="845" spans="3:50" s="1543" customFormat="1" ht="21.9" customHeight="1" x14ac:dyDescent="0.3">
      <c r="C845" s="1453"/>
      <c r="D845" s="1453"/>
      <c r="E845" s="1453"/>
      <c r="F845" s="1453"/>
      <c r="G845" s="1452"/>
      <c r="H845" s="1453"/>
      <c r="I845" s="1453"/>
      <c r="J845" s="1453"/>
      <c r="K845" s="1453"/>
      <c r="L845" s="1453"/>
      <c r="M845" s="1453"/>
      <c r="N845" s="1453"/>
      <c r="O845" s="1453"/>
      <c r="P845" s="1453"/>
      <c r="Q845" s="1453"/>
      <c r="R845" s="1453"/>
      <c r="S845" s="1453"/>
      <c r="T845" s="1453"/>
      <c r="U845" s="1453"/>
      <c r="V845" s="1453"/>
      <c r="W845" s="1453"/>
      <c r="X845" s="1453"/>
      <c r="Y845" s="1453"/>
      <c r="Z845" s="1453"/>
      <c r="AA845" s="1453"/>
      <c r="AB845" s="1453"/>
      <c r="AC845" s="1453"/>
      <c r="AD845" s="1453"/>
      <c r="AE845" s="1453"/>
      <c r="AF845" s="1453"/>
      <c r="AG845" s="1453"/>
      <c r="AH845" s="1453"/>
      <c r="AI845" s="1453"/>
      <c r="AJ845" s="1453"/>
      <c r="AK845" s="1453"/>
      <c r="AL845" s="1453"/>
      <c r="AM845" s="1453"/>
      <c r="AN845" s="1453"/>
      <c r="AO845" s="1453"/>
      <c r="AP845" s="1453"/>
      <c r="AQ845" s="1453"/>
      <c r="AR845" s="1453"/>
      <c r="AS845" s="1453"/>
      <c r="AT845" s="1453"/>
      <c r="AU845" s="1453"/>
      <c r="AV845" s="1453"/>
      <c r="AW845" s="1453"/>
      <c r="AX845" s="1453"/>
    </row>
    <row r="846" spans="3:50" s="1543" customFormat="1" ht="21.9" customHeight="1" x14ac:dyDescent="0.3">
      <c r="C846" s="1453"/>
      <c r="D846" s="1453"/>
      <c r="E846" s="1453"/>
      <c r="F846" s="1453"/>
      <c r="G846" s="1452"/>
      <c r="H846" s="1453"/>
      <c r="I846" s="1453"/>
      <c r="J846" s="1453"/>
      <c r="K846" s="1453"/>
      <c r="L846" s="1453"/>
      <c r="M846" s="1453"/>
      <c r="N846" s="1453"/>
      <c r="O846" s="1453"/>
      <c r="P846" s="1453"/>
      <c r="Q846" s="1453"/>
      <c r="R846" s="1453"/>
      <c r="S846" s="1453"/>
      <c r="T846" s="1453"/>
      <c r="U846" s="1453"/>
      <c r="V846" s="1453"/>
      <c r="W846" s="1453"/>
      <c r="X846" s="1453"/>
      <c r="Y846" s="1453"/>
      <c r="Z846" s="1453"/>
      <c r="AA846" s="1453"/>
      <c r="AB846" s="1453"/>
      <c r="AC846" s="1453"/>
      <c r="AD846" s="1453"/>
      <c r="AE846" s="1453"/>
      <c r="AF846" s="1453"/>
      <c r="AG846" s="1453"/>
      <c r="AH846" s="1453"/>
      <c r="AI846" s="1453"/>
      <c r="AJ846" s="1453"/>
      <c r="AK846" s="1453"/>
      <c r="AL846" s="1453"/>
      <c r="AM846" s="1453"/>
      <c r="AN846" s="1453"/>
      <c r="AO846" s="1453"/>
      <c r="AP846" s="1453"/>
      <c r="AQ846" s="1453"/>
      <c r="AR846" s="1453"/>
      <c r="AS846" s="1453"/>
      <c r="AT846" s="1453"/>
      <c r="AU846" s="1453"/>
      <c r="AV846" s="1453"/>
      <c r="AW846" s="1453"/>
      <c r="AX846" s="1453"/>
    </row>
    <row r="847" spans="3:50" s="1543" customFormat="1" ht="21.9" customHeight="1" x14ac:dyDescent="0.3">
      <c r="C847" s="1453"/>
      <c r="D847" s="1453"/>
      <c r="E847" s="1453"/>
      <c r="F847" s="1453"/>
      <c r="G847" s="1452"/>
      <c r="H847" s="1453"/>
      <c r="I847" s="1453"/>
      <c r="J847" s="1453"/>
      <c r="K847" s="1453"/>
      <c r="L847" s="1453"/>
      <c r="M847" s="1453"/>
      <c r="N847" s="1453"/>
      <c r="O847" s="1453"/>
      <c r="P847" s="1453"/>
      <c r="Q847" s="1453"/>
      <c r="R847" s="1453"/>
      <c r="S847" s="1453"/>
      <c r="T847" s="1453"/>
      <c r="U847" s="1453"/>
      <c r="V847" s="1453"/>
      <c r="W847" s="1453"/>
      <c r="X847" s="1453"/>
      <c r="Y847" s="1453"/>
      <c r="Z847" s="1453"/>
      <c r="AA847" s="1453"/>
      <c r="AB847" s="1453"/>
      <c r="AC847" s="1453"/>
      <c r="AD847" s="1453"/>
      <c r="AE847" s="1453"/>
      <c r="AF847" s="1453"/>
      <c r="AG847" s="1453"/>
      <c r="AH847" s="1453"/>
      <c r="AI847" s="1453"/>
      <c r="AJ847" s="1453"/>
      <c r="AK847" s="1453"/>
      <c r="AL847" s="1453"/>
      <c r="AM847" s="1453"/>
      <c r="AN847" s="1453"/>
      <c r="AO847" s="1453"/>
      <c r="AP847" s="1453"/>
      <c r="AQ847" s="1453"/>
      <c r="AR847" s="1453"/>
      <c r="AS847" s="1453"/>
      <c r="AT847" s="1453"/>
      <c r="AU847" s="1453"/>
      <c r="AV847" s="1453"/>
      <c r="AW847" s="1453"/>
      <c r="AX847" s="1453"/>
    </row>
    <row r="848" spans="3:50" s="1543" customFormat="1" ht="21.9" customHeight="1" x14ac:dyDescent="0.3">
      <c r="C848" s="1453"/>
      <c r="D848" s="1453"/>
      <c r="E848" s="1453"/>
      <c r="F848" s="1453"/>
      <c r="G848" s="1452"/>
      <c r="H848" s="1453"/>
      <c r="I848" s="1453"/>
      <c r="J848" s="1453"/>
      <c r="K848" s="1453"/>
      <c r="L848" s="1453"/>
      <c r="M848" s="1453"/>
      <c r="N848" s="1453"/>
      <c r="O848" s="1453"/>
      <c r="P848" s="1453"/>
      <c r="Q848" s="1453"/>
      <c r="R848" s="1453"/>
      <c r="S848" s="1453"/>
      <c r="T848" s="1453"/>
      <c r="U848" s="1453"/>
      <c r="V848" s="1453"/>
      <c r="W848" s="1453"/>
      <c r="X848" s="1453"/>
      <c r="Y848" s="1453"/>
      <c r="Z848" s="1453"/>
      <c r="AA848" s="1453"/>
      <c r="AB848" s="1453"/>
      <c r="AC848" s="1453"/>
      <c r="AD848" s="1453"/>
      <c r="AE848" s="1453"/>
      <c r="AF848" s="1453"/>
      <c r="AG848" s="1453"/>
      <c r="AH848" s="1453"/>
      <c r="AI848" s="1453"/>
      <c r="AJ848" s="1453"/>
      <c r="AK848" s="1453"/>
      <c r="AL848" s="1453"/>
      <c r="AM848" s="1453"/>
      <c r="AN848" s="1453"/>
      <c r="AO848" s="1453"/>
      <c r="AP848" s="1453"/>
      <c r="AQ848" s="1453"/>
      <c r="AR848" s="1453"/>
      <c r="AS848" s="1453"/>
      <c r="AT848" s="1453"/>
      <c r="AU848" s="1453"/>
      <c r="AV848" s="1453"/>
      <c r="AW848" s="1453"/>
      <c r="AX848" s="1453"/>
    </row>
    <row r="849" spans="3:50" s="1543" customFormat="1" ht="21.9" customHeight="1" x14ac:dyDescent="0.3">
      <c r="C849" s="1453"/>
      <c r="D849" s="1453"/>
      <c r="E849" s="1453"/>
      <c r="F849" s="1453"/>
      <c r="G849" s="1452"/>
      <c r="H849" s="1453"/>
      <c r="I849" s="1453"/>
      <c r="J849" s="1453"/>
      <c r="K849" s="1453"/>
      <c r="L849" s="1453"/>
      <c r="M849" s="1453"/>
      <c r="N849" s="1453"/>
      <c r="O849" s="1453"/>
      <c r="P849" s="1453"/>
      <c r="Q849" s="1453"/>
      <c r="R849" s="1453"/>
      <c r="S849" s="1453"/>
      <c r="T849" s="1453"/>
      <c r="U849" s="1453"/>
      <c r="V849" s="1453"/>
      <c r="W849" s="1453"/>
      <c r="X849" s="1453"/>
      <c r="Y849" s="1453"/>
      <c r="Z849" s="1453"/>
      <c r="AA849" s="1453"/>
      <c r="AB849" s="1453"/>
      <c r="AC849" s="1453"/>
      <c r="AD849" s="1453"/>
      <c r="AE849" s="1453"/>
      <c r="AF849" s="1453"/>
      <c r="AG849" s="1453"/>
      <c r="AH849" s="1453"/>
      <c r="AI849" s="1453"/>
      <c r="AJ849" s="1453"/>
      <c r="AK849" s="1453"/>
      <c r="AL849" s="1453"/>
      <c r="AM849" s="1453"/>
      <c r="AN849" s="1453"/>
      <c r="AO849" s="1453"/>
      <c r="AP849" s="1453"/>
      <c r="AQ849" s="1453"/>
      <c r="AR849" s="1453"/>
      <c r="AS849" s="1453"/>
      <c r="AT849" s="1453"/>
      <c r="AU849" s="1453"/>
      <c r="AV849" s="1453"/>
      <c r="AW849" s="1453"/>
      <c r="AX849" s="1453"/>
    </row>
    <row r="850" spans="3:50" s="1543" customFormat="1" ht="21.9" customHeight="1" x14ac:dyDescent="0.3">
      <c r="C850" s="1453"/>
      <c r="D850" s="1453"/>
      <c r="E850" s="1453"/>
      <c r="F850" s="1453"/>
      <c r="G850" s="1452"/>
      <c r="H850" s="1453"/>
      <c r="I850" s="1453"/>
      <c r="J850" s="1453"/>
      <c r="K850" s="1453"/>
      <c r="L850" s="1453"/>
      <c r="M850" s="1453"/>
      <c r="N850" s="1453"/>
      <c r="O850" s="1453"/>
      <c r="P850" s="1453"/>
      <c r="Q850" s="1453"/>
      <c r="R850" s="1453"/>
      <c r="S850" s="1453"/>
      <c r="T850" s="1453"/>
      <c r="U850" s="1453"/>
      <c r="V850" s="1453"/>
      <c r="W850" s="1453"/>
      <c r="X850" s="1453"/>
      <c r="Y850" s="1453"/>
      <c r="Z850" s="1453"/>
      <c r="AA850" s="1453"/>
      <c r="AB850" s="1453"/>
      <c r="AC850" s="1453"/>
      <c r="AD850" s="1453"/>
      <c r="AE850" s="1453"/>
      <c r="AF850" s="1453"/>
      <c r="AG850" s="1453"/>
      <c r="AH850" s="1453"/>
      <c r="AI850" s="1453"/>
      <c r="AJ850" s="1453"/>
      <c r="AK850" s="1453"/>
      <c r="AL850" s="1453"/>
      <c r="AM850" s="1453"/>
      <c r="AN850" s="1453"/>
      <c r="AO850" s="1453"/>
      <c r="AP850" s="1453"/>
      <c r="AQ850" s="1453"/>
      <c r="AR850" s="1453"/>
      <c r="AS850" s="1453"/>
      <c r="AT850" s="1453"/>
      <c r="AU850" s="1453"/>
      <c r="AV850" s="1453"/>
      <c r="AW850" s="1453"/>
      <c r="AX850" s="1453"/>
    </row>
    <row r="851" spans="3:50" s="1543" customFormat="1" ht="21.9" customHeight="1" x14ac:dyDescent="0.3">
      <c r="C851" s="1453"/>
      <c r="D851" s="1453"/>
      <c r="E851" s="1453"/>
      <c r="F851" s="1453"/>
      <c r="G851" s="1452"/>
      <c r="H851" s="1453"/>
      <c r="I851" s="1453"/>
      <c r="J851" s="1453"/>
      <c r="K851" s="1453"/>
      <c r="L851" s="1453"/>
      <c r="M851" s="1453"/>
      <c r="N851" s="1453"/>
      <c r="O851" s="1453"/>
      <c r="P851" s="1453"/>
      <c r="Q851" s="1453"/>
      <c r="R851" s="1453"/>
      <c r="S851" s="1453"/>
      <c r="T851" s="1453"/>
      <c r="U851" s="1453"/>
      <c r="V851" s="1453"/>
      <c r="W851" s="1453"/>
      <c r="X851" s="1453"/>
      <c r="Y851" s="1453"/>
      <c r="Z851" s="1453"/>
      <c r="AA851" s="1453"/>
      <c r="AB851" s="1453"/>
      <c r="AC851" s="1453"/>
      <c r="AD851" s="1453"/>
      <c r="AE851" s="1453"/>
      <c r="AF851" s="1453"/>
      <c r="AG851" s="1453"/>
      <c r="AH851" s="1453"/>
      <c r="AI851" s="1453"/>
      <c r="AJ851" s="1453"/>
      <c r="AK851" s="1453"/>
      <c r="AL851" s="1453"/>
      <c r="AM851" s="1453"/>
      <c r="AN851" s="1453"/>
      <c r="AO851" s="1453"/>
      <c r="AP851" s="1453"/>
      <c r="AQ851" s="1453"/>
      <c r="AR851" s="1453"/>
      <c r="AS851" s="1453"/>
      <c r="AT851" s="1453"/>
      <c r="AU851" s="1453"/>
      <c r="AV851" s="1453"/>
      <c r="AW851" s="1453"/>
      <c r="AX851" s="1453"/>
    </row>
    <row r="852" spans="3:50" s="1543" customFormat="1" ht="21.9" customHeight="1" x14ac:dyDescent="0.3">
      <c r="C852" s="1453"/>
      <c r="D852" s="1453"/>
      <c r="E852" s="1453"/>
      <c r="F852" s="1453"/>
      <c r="G852" s="1452"/>
      <c r="H852" s="1453"/>
      <c r="I852" s="1453"/>
      <c r="J852" s="1453"/>
      <c r="K852" s="1453"/>
      <c r="L852" s="1453"/>
      <c r="M852" s="1453"/>
      <c r="N852" s="1453"/>
      <c r="O852" s="1453"/>
      <c r="P852" s="1453"/>
      <c r="Q852" s="1453"/>
      <c r="R852" s="1453"/>
      <c r="S852" s="1453"/>
      <c r="T852" s="1453"/>
      <c r="U852" s="1453"/>
      <c r="V852" s="1453"/>
      <c r="W852" s="1453"/>
      <c r="X852" s="1453"/>
      <c r="Y852" s="1453"/>
      <c r="Z852" s="1453"/>
      <c r="AA852" s="1453"/>
      <c r="AB852" s="1453"/>
      <c r="AC852" s="1453"/>
      <c r="AD852" s="1453"/>
      <c r="AE852" s="1453"/>
      <c r="AF852" s="1453"/>
      <c r="AG852" s="1453"/>
      <c r="AH852" s="1453"/>
      <c r="AI852" s="1453"/>
      <c r="AJ852" s="1453"/>
      <c r="AK852" s="1453"/>
      <c r="AL852" s="1453"/>
      <c r="AM852" s="1453"/>
      <c r="AN852" s="1453"/>
      <c r="AO852" s="1453"/>
      <c r="AP852" s="1453"/>
      <c r="AQ852" s="1453"/>
      <c r="AR852" s="1453"/>
      <c r="AS852" s="1453"/>
      <c r="AT852" s="1453"/>
      <c r="AU852" s="1453"/>
      <c r="AV852" s="1453"/>
      <c r="AW852" s="1453"/>
      <c r="AX852" s="1453"/>
    </row>
    <row r="853" spans="3:50" s="1543" customFormat="1" ht="21.9" customHeight="1" x14ac:dyDescent="0.3">
      <c r="C853" s="1453"/>
      <c r="D853" s="1453"/>
      <c r="E853" s="1453"/>
      <c r="F853" s="1453"/>
      <c r="G853" s="1452"/>
      <c r="H853" s="1453"/>
      <c r="I853" s="1453"/>
      <c r="J853" s="1453"/>
      <c r="K853" s="1453"/>
      <c r="L853" s="1453"/>
      <c r="M853" s="1453"/>
      <c r="N853" s="1453"/>
      <c r="O853" s="1453"/>
      <c r="P853" s="1453"/>
      <c r="Q853" s="1453"/>
      <c r="R853" s="1453"/>
      <c r="S853" s="1453"/>
      <c r="T853" s="1453"/>
      <c r="U853" s="1453"/>
      <c r="V853" s="1453"/>
      <c r="W853" s="1453"/>
      <c r="X853" s="1453"/>
      <c r="Y853" s="1453"/>
      <c r="Z853" s="1453"/>
      <c r="AA853" s="1453"/>
      <c r="AB853" s="1453"/>
      <c r="AC853" s="1453"/>
      <c r="AD853" s="1453"/>
      <c r="AE853" s="1453"/>
      <c r="AF853" s="1453"/>
      <c r="AG853" s="1453"/>
      <c r="AH853" s="1453"/>
      <c r="AI853" s="1453"/>
      <c r="AJ853" s="1453"/>
      <c r="AK853" s="1453"/>
      <c r="AL853" s="1453"/>
      <c r="AM853" s="1453"/>
      <c r="AN853" s="1453"/>
      <c r="AO853" s="1453"/>
      <c r="AP853" s="1453"/>
      <c r="AQ853" s="1453"/>
      <c r="AR853" s="1453"/>
      <c r="AS853" s="1453"/>
      <c r="AT853" s="1453"/>
      <c r="AU853" s="1453"/>
      <c r="AV853" s="1453"/>
      <c r="AW853" s="1453"/>
      <c r="AX853" s="1453"/>
    </row>
    <row r="854" spans="3:50" s="1543" customFormat="1" ht="21.9" customHeight="1" x14ac:dyDescent="0.3">
      <c r="C854" s="1453"/>
      <c r="D854" s="1453"/>
      <c r="E854" s="1453"/>
      <c r="F854" s="1453"/>
      <c r="G854" s="1452"/>
      <c r="H854" s="1453"/>
      <c r="I854" s="1453"/>
      <c r="J854" s="1453"/>
      <c r="K854" s="1453"/>
      <c r="L854" s="1453"/>
      <c r="M854" s="1453"/>
      <c r="N854" s="1453"/>
      <c r="O854" s="1453"/>
      <c r="P854" s="1453"/>
      <c r="Q854" s="1453"/>
      <c r="R854" s="1453"/>
      <c r="S854" s="1453"/>
      <c r="T854" s="1453"/>
      <c r="U854" s="1453"/>
      <c r="V854" s="1453"/>
      <c r="W854" s="1453"/>
      <c r="X854" s="1453"/>
      <c r="Y854" s="1453"/>
      <c r="Z854" s="1453"/>
      <c r="AA854" s="1453"/>
      <c r="AB854" s="1453"/>
      <c r="AC854" s="1453"/>
      <c r="AD854" s="1453"/>
      <c r="AE854" s="1453"/>
      <c r="AF854" s="1453"/>
      <c r="AG854" s="1453"/>
      <c r="AH854" s="1453"/>
      <c r="AI854" s="1453"/>
      <c r="AJ854" s="1453"/>
      <c r="AK854" s="1453"/>
      <c r="AL854" s="1453"/>
      <c r="AM854" s="1453"/>
      <c r="AN854" s="1453"/>
      <c r="AO854" s="1453"/>
      <c r="AP854" s="1453"/>
      <c r="AQ854" s="1453"/>
      <c r="AR854" s="1453"/>
      <c r="AS854" s="1453"/>
      <c r="AT854" s="1453"/>
      <c r="AU854" s="1453"/>
      <c r="AV854" s="1453"/>
      <c r="AW854" s="1453"/>
      <c r="AX854" s="1453"/>
    </row>
    <row r="855" spans="3:50" s="1543" customFormat="1" ht="21.9" customHeight="1" x14ac:dyDescent="0.3">
      <c r="C855" s="1453"/>
      <c r="D855" s="1453"/>
      <c r="E855" s="1453"/>
      <c r="F855" s="1453"/>
      <c r="G855" s="1452"/>
      <c r="H855" s="1453"/>
      <c r="I855" s="1453"/>
      <c r="J855" s="1453"/>
      <c r="K855" s="1453"/>
      <c r="L855" s="1453"/>
      <c r="M855" s="1453"/>
      <c r="N855" s="1453"/>
      <c r="O855" s="1453"/>
      <c r="P855" s="1453"/>
      <c r="Q855" s="1453"/>
      <c r="R855" s="1453"/>
      <c r="S855" s="1453"/>
      <c r="T855" s="1453"/>
      <c r="U855" s="1453"/>
      <c r="V855" s="1453"/>
      <c r="W855" s="1453"/>
      <c r="X855" s="1453"/>
      <c r="Y855" s="1453"/>
      <c r="Z855" s="1453"/>
      <c r="AA855" s="1453"/>
      <c r="AB855" s="1453"/>
      <c r="AC855" s="1453"/>
      <c r="AD855" s="1453"/>
      <c r="AE855" s="1453"/>
      <c r="AF855" s="1453"/>
      <c r="AG855" s="1453"/>
      <c r="AH855" s="1453"/>
      <c r="AI855" s="1453"/>
      <c r="AJ855" s="1453"/>
      <c r="AK855" s="1453"/>
      <c r="AL855" s="1453"/>
      <c r="AM855" s="1453"/>
      <c r="AN855" s="1453"/>
      <c r="AO855" s="1453"/>
      <c r="AP855" s="1453"/>
      <c r="AQ855" s="1453"/>
      <c r="AR855" s="1453"/>
      <c r="AS855" s="1453"/>
      <c r="AT855" s="1453"/>
      <c r="AU855" s="1453"/>
      <c r="AV855" s="1453"/>
      <c r="AW855" s="1453"/>
      <c r="AX855" s="1453"/>
    </row>
    <row r="856" spans="3:50" s="1543" customFormat="1" ht="21.9" customHeight="1" x14ac:dyDescent="0.3">
      <c r="C856" s="1453"/>
      <c r="D856" s="1453"/>
      <c r="E856" s="1453"/>
      <c r="F856" s="1453"/>
      <c r="G856" s="1452"/>
      <c r="H856" s="1453"/>
      <c r="I856" s="1453"/>
      <c r="J856" s="1453"/>
      <c r="K856" s="1453"/>
      <c r="L856" s="1453"/>
      <c r="M856" s="1453"/>
      <c r="N856" s="1453"/>
      <c r="O856" s="1453"/>
      <c r="P856" s="1453"/>
      <c r="Q856" s="1453"/>
      <c r="R856" s="1453"/>
      <c r="S856" s="1453"/>
      <c r="T856" s="1453"/>
      <c r="U856" s="1453"/>
      <c r="V856" s="1453"/>
      <c r="W856" s="1453"/>
      <c r="X856" s="1453"/>
      <c r="Y856" s="1453"/>
      <c r="Z856" s="1453"/>
      <c r="AA856" s="1453"/>
      <c r="AB856" s="1453"/>
      <c r="AC856" s="1453"/>
      <c r="AD856" s="1453"/>
      <c r="AE856" s="1453"/>
      <c r="AF856" s="1453"/>
      <c r="AG856" s="1453"/>
      <c r="AH856" s="1453"/>
      <c r="AI856" s="1453"/>
      <c r="AJ856" s="1453"/>
      <c r="AK856" s="1453"/>
      <c r="AL856" s="1453"/>
      <c r="AM856" s="1453"/>
      <c r="AN856" s="1453"/>
      <c r="AO856" s="1453"/>
      <c r="AP856" s="1453"/>
      <c r="AQ856" s="1453"/>
      <c r="AR856" s="1453"/>
      <c r="AS856" s="1453"/>
      <c r="AT856" s="1453"/>
      <c r="AU856" s="1453"/>
      <c r="AV856" s="1453"/>
      <c r="AW856" s="1453"/>
      <c r="AX856" s="1453"/>
    </row>
    <row r="857" spans="3:50" s="1543" customFormat="1" ht="21.9" customHeight="1" x14ac:dyDescent="0.3">
      <c r="C857" s="1453"/>
      <c r="D857" s="1453"/>
      <c r="E857" s="1453"/>
      <c r="F857" s="1453"/>
      <c r="G857" s="1452"/>
      <c r="H857" s="1453"/>
      <c r="I857" s="1453"/>
      <c r="J857" s="1453"/>
      <c r="K857" s="1453"/>
      <c r="L857" s="1453"/>
      <c r="M857" s="1453"/>
      <c r="N857" s="1453"/>
      <c r="O857" s="1453"/>
      <c r="P857" s="1453"/>
      <c r="Q857" s="1453"/>
      <c r="R857" s="1453"/>
      <c r="S857" s="1453"/>
      <c r="T857" s="1453"/>
      <c r="U857" s="1453"/>
      <c r="V857" s="1453"/>
      <c r="W857" s="1453"/>
      <c r="X857" s="1453"/>
      <c r="Y857" s="1453"/>
      <c r="Z857" s="1453"/>
      <c r="AA857" s="1453"/>
      <c r="AB857" s="1453"/>
      <c r="AC857" s="1453"/>
      <c r="AD857" s="1453"/>
      <c r="AE857" s="1453"/>
      <c r="AF857" s="1453"/>
      <c r="AG857" s="1453"/>
      <c r="AH857" s="1453"/>
      <c r="AI857" s="1453"/>
      <c r="AJ857" s="1453"/>
      <c r="AK857" s="1453"/>
      <c r="AL857" s="1453"/>
      <c r="AM857" s="1453"/>
      <c r="AN857" s="1453"/>
      <c r="AO857" s="1453"/>
      <c r="AP857" s="1453"/>
      <c r="AQ857" s="1453"/>
      <c r="AR857" s="1453"/>
      <c r="AS857" s="1453"/>
      <c r="AT857" s="1453"/>
      <c r="AU857" s="1453"/>
      <c r="AV857" s="1453"/>
      <c r="AW857" s="1453"/>
      <c r="AX857" s="1453"/>
    </row>
    <row r="858" spans="3:50" s="1543" customFormat="1" ht="21.9" customHeight="1" x14ac:dyDescent="0.3">
      <c r="C858" s="1453"/>
      <c r="D858" s="1453"/>
      <c r="E858" s="1453"/>
      <c r="F858" s="1453"/>
      <c r="G858" s="1452"/>
      <c r="H858" s="1453"/>
      <c r="I858" s="1453"/>
      <c r="J858" s="1453"/>
      <c r="K858" s="1453"/>
      <c r="L858" s="1453"/>
      <c r="M858" s="1453"/>
      <c r="N858" s="1453"/>
      <c r="O858" s="1453"/>
      <c r="P858" s="1453"/>
      <c r="Q858" s="1453"/>
      <c r="R858" s="1453"/>
      <c r="S858" s="1453"/>
      <c r="T858" s="1453"/>
      <c r="U858" s="1453"/>
      <c r="V858" s="1453"/>
      <c r="W858" s="1453"/>
      <c r="X858" s="1453"/>
      <c r="Y858" s="1453"/>
      <c r="Z858" s="1453"/>
      <c r="AA858" s="1453"/>
      <c r="AB858" s="1453"/>
      <c r="AC858" s="1453"/>
      <c r="AD858" s="1453"/>
      <c r="AE858" s="1453"/>
      <c r="AF858" s="1453"/>
      <c r="AG858" s="1453"/>
      <c r="AH858" s="1453"/>
      <c r="AI858" s="1453"/>
      <c r="AJ858" s="1453"/>
      <c r="AK858" s="1453"/>
      <c r="AL858" s="1453"/>
      <c r="AM858" s="1453"/>
      <c r="AN858" s="1453"/>
      <c r="AO858" s="1453"/>
      <c r="AP858" s="1453"/>
      <c r="AQ858" s="1453"/>
      <c r="AR858" s="1453"/>
      <c r="AS858" s="1453"/>
      <c r="AT858" s="1453"/>
      <c r="AU858" s="1453"/>
      <c r="AV858" s="1453"/>
      <c r="AW858" s="1453"/>
      <c r="AX858" s="1453"/>
    </row>
    <row r="859" spans="3:50" s="1543" customFormat="1" ht="21.9" customHeight="1" x14ac:dyDescent="0.3">
      <c r="C859" s="1453"/>
      <c r="D859" s="1453"/>
      <c r="E859" s="1453"/>
      <c r="F859" s="1453"/>
      <c r="G859" s="1452"/>
      <c r="H859" s="1453"/>
      <c r="I859" s="1453"/>
      <c r="J859" s="1453"/>
      <c r="K859" s="1453"/>
      <c r="L859" s="1453"/>
      <c r="M859" s="1453"/>
      <c r="N859" s="1453"/>
      <c r="O859" s="1453"/>
      <c r="P859" s="1453"/>
      <c r="Q859" s="1453"/>
      <c r="R859" s="1453"/>
      <c r="S859" s="1453"/>
      <c r="T859" s="1453"/>
      <c r="U859" s="1453"/>
      <c r="V859" s="1453"/>
      <c r="W859" s="1453"/>
      <c r="X859" s="1453"/>
      <c r="Y859" s="1453"/>
      <c r="Z859" s="1453"/>
      <c r="AA859" s="1453"/>
      <c r="AB859" s="1453"/>
      <c r="AC859" s="1453"/>
      <c r="AD859" s="1453"/>
      <c r="AE859" s="1453"/>
      <c r="AF859" s="1453"/>
      <c r="AG859" s="1453"/>
      <c r="AH859" s="1453"/>
      <c r="AI859" s="1453"/>
      <c r="AJ859" s="1453"/>
      <c r="AK859" s="1453"/>
      <c r="AL859" s="1453"/>
      <c r="AM859" s="1453"/>
      <c r="AN859" s="1453"/>
      <c r="AO859" s="1453"/>
      <c r="AP859" s="1453"/>
      <c r="AQ859" s="1453"/>
      <c r="AR859" s="1453"/>
      <c r="AS859" s="1453"/>
      <c r="AT859" s="1453"/>
      <c r="AU859" s="1453"/>
      <c r="AV859" s="1453"/>
      <c r="AW859" s="1453"/>
      <c r="AX859" s="1453"/>
    </row>
    <row r="860" spans="3:50" s="1543" customFormat="1" ht="21.9" customHeight="1" x14ac:dyDescent="0.3">
      <c r="C860" s="1453"/>
      <c r="D860" s="1453"/>
      <c r="E860" s="1453"/>
      <c r="F860" s="1453"/>
      <c r="G860" s="1452"/>
      <c r="H860" s="1453"/>
      <c r="I860" s="1453"/>
      <c r="J860" s="1453"/>
      <c r="K860" s="1453"/>
      <c r="L860" s="1453"/>
      <c r="M860" s="1453"/>
      <c r="N860" s="1453"/>
      <c r="O860" s="1453"/>
      <c r="P860" s="1453"/>
      <c r="Q860" s="1453"/>
      <c r="R860" s="1453"/>
      <c r="S860" s="1453"/>
      <c r="T860" s="1453"/>
      <c r="U860" s="1453"/>
      <c r="V860" s="1453"/>
      <c r="W860" s="1453"/>
      <c r="X860" s="1453"/>
      <c r="Y860" s="1453"/>
      <c r="Z860" s="1453"/>
      <c r="AA860" s="1453"/>
      <c r="AB860" s="1453"/>
      <c r="AC860" s="1453"/>
      <c r="AD860" s="1453"/>
      <c r="AE860" s="1453"/>
      <c r="AF860" s="1453"/>
      <c r="AG860" s="1453"/>
      <c r="AH860" s="1453"/>
      <c r="AI860" s="1453"/>
      <c r="AJ860" s="1453"/>
      <c r="AK860" s="1453"/>
      <c r="AL860" s="1453"/>
      <c r="AM860" s="1453"/>
      <c r="AN860" s="1453"/>
      <c r="AO860" s="1453"/>
      <c r="AP860" s="1453"/>
      <c r="AQ860" s="1453"/>
      <c r="AR860" s="1453"/>
      <c r="AS860" s="1453"/>
      <c r="AT860" s="1453"/>
      <c r="AU860" s="1453"/>
      <c r="AV860" s="1453"/>
      <c r="AW860" s="1453"/>
      <c r="AX860" s="1453"/>
    </row>
    <row r="861" spans="3:50" s="1543" customFormat="1" ht="21.9" customHeight="1" x14ac:dyDescent="0.3">
      <c r="C861" s="1453"/>
      <c r="D861" s="1453"/>
      <c r="E861" s="1453"/>
      <c r="F861" s="1453"/>
      <c r="G861" s="1452"/>
      <c r="H861" s="1453"/>
      <c r="I861" s="1453"/>
      <c r="J861" s="1453"/>
      <c r="K861" s="1453"/>
      <c r="L861" s="1453"/>
      <c r="M861" s="1453"/>
      <c r="N861" s="1453"/>
      <c r="O861" s="1453"/>
      <c r="P861" s="1453"/>
      <c r="Q861" s="1453"/>
      <c r="R861" s="1453"/>
      <c r="S861" s="1453"/>
      <c r="T861" s="1453"/>
      <c r="U861" s="1453"/>
      <c r="V861" s="1453"/>
      <c r="W861" s="1453"/>
      <c r="X861" s="1453"/>
      <c r="Y861" s="1453"/>
      <c r="Z861" s="1453"/>
      <c r="AA861" s="1453"/>
      <c r="AB861" s="1453"/>
      <c r="AC861" s="1453"/>
      <c r="AD861" s="1453"/>
      <c r="AE861" s="1453"/>
      <c r="AF861" s="1453"/>
      <c r="AG861" s="1453"/>
      <c r="AH861" s="1453"/>
      <c r="AI861" s="1453"/>
      <c r="AJ861" s="1453"/>
      <c r="AK861" s="1453"/>
      <c r="AL861" s="1453"/>
      <c r="AM861" s="1453"/>
      <c r="AN861" s="1453"/>
      <c r="AO861" s="1453"/>
      <c r="AP861" s="1453"/>
      <c r="AQ861" s="1453"/>
      <c r="AR861" s="1453"/>
      <c r="AS861" s="1453"/>
      <c r="AT861" s="1453"/>
      <c r="AU861" s="1453"/>
      <c r="AV861" s="1453"/>
      <c r="AW861" s="1453"/>
      <c r="AX861" s="1453"/>
    </row>
    <row r="862" spans="3:50" s="1543" customFormat="1" ht="21.9" customHeight="1" x14ac:dyDescent="0.3">
      <c r="C862" s="1453"/>
      <c r="D862" s="1453"/>
      <c r="E862" s="1453"/>
      <c r="F862" s="1453"/>
      <c r="G862" s="1452"/>
      <c r="H862" s="1453"/>
      <c r="I862" s="1453"/>
      <c r="J862" s="1453"/>
      <c r="K862" s="1453"/>
      <c r="L862" s="1453"/>
      <c r="M862" s="1453"/>
      <c r="N862" s="1453"/>
      <c r="O862" s="1453"/>
      <c r="P862" s="1453"/>
      <c r="Q862" s="1453"/>
      <c r="R862" s="1453"/>
      <c r="S862" s="1453"/>
      <c r="T862" s="1453"/>
      <c r="U862" s="1453"/>
      <c r="V862" s="1453"/>
      <c r="W862" s="1453"/>
      <c r="X862" s="1453"/>
      <c r="Y862" s="1453"/>
      <c r="Z862" s="1453"/>
      <c r="AA862" s="1453"/>
      <c r="AB862" s="1453"/>
      <c r="AC862" s="1453"/>
      <c r="AD862" s="1453"/>
      <c r="AE862" s="1453"/>
      <c r="AF862" s="1453"/>
      <c r="AG862" s="1453"/>
      <c r="AH862" s="1453"/>
      <c r="AI862" s="1453"/>
      <c r="AJ862" s="1453"/>
      <c r="AK862" s="1453"/>
      <c r="AL862" s="1453"/>
      <c r="AM862" s="1453"/>
      <c r="AN862" s="1453"/>
      <c r="AO862" s="1453"/>
      <c r="AP862" s="1453"/>
      <c r="AQ862" s="1453"/>
      <c r="AR862" s="1453"/>
      <c r="AS862" s="1453"/>
      <c r="AT862" s="1453"/>
      <c r="AU862" s="1453"/>
      <c r="AV862" s="1453"/>
      <c r="AW862" s="1453"/>
      <c r="AX862" s="1453"/>
    </row>
    <row r="863" spans="3:50" s="1543" customFormat="1" ht="21.9" customHeight="1" x14ac:dyDescent="0.3">
      <c r="C863" s="1453"/>
      <c r="D863" s="1453"/>
      <c r="E863" s="1453"/>
      <c r="F863" s="1453"/>
      <c r="G863" s="1452"/>
      <c r="H863" s="1453"/>
      <c r="I863" s="1453"/>
      <c r="J863" s="1453"/>
      <c r="K863" s="1453"/>
      <c r="L863" s="1453"/>
      <c r="M863" s="1453"/>
      <c r="N863" s="1453"/>
      <c r="O863" s="1453"/>
      <c r="P863" s="1453"/>
      <c r="Q863" s="1453"/>
      <c r="R863" s="1453"/>
      <c r="S863" s="1453"/>
      <c r="T863" s="1453"/>
      <c r="U863" s="1453"/>
      <c r="V863" s="1453"/>
      <c r="W863" s="1453"/>
      <c r="X863" s="1453"/>
      <c r="Y863" s="1453"/>
      <c r="Z863" s="1453"/>
      <c r="AA863" s="1453"/>
      <c r="AB863" s="1453"/>
      <c r="AC863" s="1453"/>
      <c r="AD863" s="1453"/>
      <c r="AE863" s="1453"/>
      <c r="AF863" s="1453"/>
      <c r="AG863" s="1453"/>
      <c r="AH863" s="1453"/>
      <c r="AI863" s="1453"/>
      <c r="AJ863" s="1453"/>
      <c r="AK863" s="1453"/>
      <c r="AL863" s="1453"/>
      <c r="AM863" s="1453"/>
      <c r="AN863" s="1453"/>
      <c r="AO863" s="1453"/>
      <c r="AP863" s="1453"/>
      <c r="AQ863" s="1453"/>
      <c r="AR863" s="1453"/>
      <c r="AS863" s="1453"/>
      <c r="AT863" s="1453"/>
      <c r="AU863" s="1453"/>
      <c r="AV863" s="1453"/>
      <c r="AW863" s="1453"/>
      <c r="AX863" s="1453"/>
    </row>
    <row r="864" spans="3:50" s="1543" customFormat="1" ht="21.9" customHeight="1" x14ac:dyDescent="0.3">
      <c r="C864" s="1453"/>
      <c r="D864" s="1453"/>
      <c r="E864" s="1453"/>
      <c r="F864" s="1453"/>
      <c r="G864" s="1452"/>
      <c r="H864" s="1453"/>
      <c r="I864" s="1453"/>
      <c r="J864" s="1453"/>
      <c r="K864" s="1453"/>
      <c r="L864" s="1453"/>
      <c r="M864" s="1453"/>
      <c r="N864" s="1453"/>
      <c r="O864" s="1453"/>
      <c r="P864" s="1453"/>
      <c r="Q864" s="1453"/>
      <c r="R864" s="1453"/>
      <c r="S864" s="1453"/>
      <c r="T864" s="1453"/>
      <c r="U864" s="1453"/>
      <c r="V864" s="1453"/>
      <c r="W864" s="1453"/>
      <c r="X864" s="1453"/>
      <c r="Y864" s="1453"/>
      <c r="Z864" s="1453"/>
      <c r="AA864" s="1453"/>
      <c r="AB864" s="1453"/>
      <c r="AC864" s="1453"/>
      <c r="AD864" s="1453"/>
      <c r="AE864" s="1453"/>
      <c r="AF864" s="1453"/>
      <c r="AG864" s="1453"/>
      <c r="AH864" s="1453"/>
      <c r="AI864" s="1453"/>
      <c r="AJ864" s="1453"/>
      <c r="AK864" s="1453"/>
      <c r="AL864" s="1453"/>
      <c r="AM864" s="1453"/>
      <c r="AN864" s="1453"/>
      <c r="AO864" s="1453"/>
      <c r="AP864" s="1453"/>
      <c r="AQ864" s="1453"/>
      <c r="AR864" s="1453"/>
      <c r="AS864" s="1453"/>
      <c r="AT864" s="1453"/>
      <c r="AU864" s="1453"/>
      <c r="AV864" s="1453"/>
      <c r="AW864" s="1453"/>
      <c r="AX864" s="1453"/>
    </row>
    <row r="865" spans="3:50" s="1543" customFormat="1" ht="21.9" customHeight="1" x14ac:dyDescent="0.3">
      <c r="C865" s="1453"/>
      <c r="D865" s="1453"/>
      <c r="E865" s="1453"/>
      <c r="F865" s="1453"/>
      <c r="G865" s="1452"/>
      <c r="H865" s="1453"/>
      <c r="I865" s="1453"/>
      <c r="J865" s="1453"/>
      <c r="K865" s="1453"/>
      <c r="L865" s="1453"/>
      <c r="M865" s="1453"/>
      <c r="N865" s="1453"/>
      <c r="O865" s="1453"/>
      <c r="P865" s="1453"/>
      <c r="Q865" s="1453"/>
      <c r="R865" s="1453"/>
      <c r="S865" s="1453"/>
      <c r="T865" s="1453"/>
      <c r="U865" s="1453"/>
      <c r="V865" s="1453"/>
      <c r="W865" s="1453"/>
      <c r="X865" s="1453"/>
      <c r="Y865" s="1453"/>
      <c r="Z865" s="1453"/>
      <c r="AA865" s="1453"/>
      <c r="AB865" s="1453"/>
      <c r="AC865" s="1453"/>
      <c r="AD865" s="1453"/>
      <c r="AE865" s="1453"/>
      <c r="AF865" s="1453"/>
      <c r="AG865" s="1453"/>
      <c r="AH865" s="1453"/>
      <c r="AI865" s="1453"/>
      <c r="AJ865" s="1453"/>
      <c r="AK865" s="1453"/>
      <c r="AL865" s="1453"/>
      <c r="AM865" s="1453"/>
      <c r="AN865" s="1453"/>
      <c r="AO865" s="1453"/>
      <c r="AP865" s="1453"/>
      <c r="AQ865" s="1453"/>
      <c r="AR865" s="1453"/>
      <c r="AS865" s="1453"/>
      <c r="AT865" s="1453"/>
      <c r="AU865" s="1453"/>
      <c r="AV865" s="1453"/>
      <c r="AW865" s="1453"/>
      <c r="AX865" s="1453"/>
    </row>
    <row r="866" spans="3:50" s="1543" customFormat="1" ht="21.9" customHeight="1" x14ac:dyDescent="0.3">
      <c r="C866" s="1453"/>
      <c r="D866" s="1453"/>
      <c r="E866" s="1453"/>
      <c r="F866" s="1453"/>
      <c r="G866" s="1452"/>
      <c r="H866" s="1453"/>
      <c r="I866" s="1453"/>
      <c r="J866" s="1453"/>
      <c r="K866" s="1453"/>
      <c r="L866" s="1453"/>
      <c r="M866" s="1453"/>
      <c r="N866" s="1453"/>
      <c r="O866" s="1453"/>
      <c r="P866" s="1453"/>
      <c r="Q866" s="1453"/>
      <c r="R866" s="1453"/>
      <c r="S866" s="1453"/>
      <c r="T866" s="1453"/>
      <c r="U866" s="1453"/>
      <c r="V866" s="1453"/>
      <c r="W866" s="1453"/>
      <c r="X866" s="1453"/>
      <c r="Y866" s="1453"/>
      <c r="Z866" s="1453"/>
      <c r="AA866" s="1453"/>
      <c r="AB866" s="1453"/>
      <c r="AC866" s="1453"/>
      <c r="AD866" s="1453"/>
      <c r="AE866" s="1453"/>
      <c r="AF866" s="1453"/>
      <c r="AG866" s="1453"/>
      <c r="AH866" s="1453"/>
      <c r="AI866" s="1453"/>
      <c r="AJ866" s="1453"/>
      <c r="AK866" s="1453"/>
      <c r="AL866" s="1453"/>
      <c r="AM866" s="1453"/>
      <c r="AN866" s="1453"/>
      <c r="AO866" s="1453"/>
      <c r="AP866" s="1453"/>
      <c r="AQ866" s="1453"/>
      <c r="AR866" s="1453"/>
      <c r="AS866" s="1453"/>
      <c r="AT866" s="1453"/>
      <c r="AU866" s="1453"/>
      <c r="AV866" s="1453"/>
      <c r="AW866" s="1453"/>
      <c r="AX866" s="1453"/>
    </row>
    <row r="867" spans="3:50" s="1543" customFormat="1" ht="21.9" customHeight="1" x14ac:dyDescent="0.3">
      <c r="C867" s="1453"/>
      <c r="D867" s="1453"/>
      <c r="E867" s="1453"/>
      <c r="F867" s="1453"/>
      <c r="G867" s="1452"/>
      <c r="H867" s="1453"/>
      <c r="I867" s="1453"/>
      <c r="J867" s="1453"/>
      <c r="K867" s="1453"/>
      <c r="L867" s="1453"/>
      <c r="M867" s="1453"/>
      <c r="N867" s="1453"/>
      <c r="O867" s="1453"/>
      <c r="P867" s="1453"/>
      <c r="Q867" s="1453"/>
      <c r="R867" s="1453"/>
      <c r="S867" s="1453"/>
      <c r="T867" s="1453"/>
      <c r="U867" s="1453"/>
      <c r="V867" s="1453"/>
      <c r="W867" s="1453"/>
      <c r="X867" s="1453"/>
      <c r="Y867" s="1453"/>
      <c r="Z867" s="1453"/>
      <c r="AA867" s="1453"/>
      <c r="AB867" s="1453"/>
      <c r="AC867" s="1453"/>
      <c r="AD867" s="1453"/>
      <c r="AE867" s="1453"/>
      <c r="AF867" s="1453"/>
      <c r="AG867" s="1453"/>
      <c r="AH867" s="1453"/>
      <c r="AI867" s="1453"/>
      <c r="AJ867" s="1453"/>
      <c r="AK867" s="1453"/>
      <c r="AL867" s="1453"/>
      <c r="AM867" s="1453"/>
      <c r="AN867" s="1453"/>
      <c r="AO867" s="1453"/>
      <c r="AP867" s="1453"/>
      <c r="AQ867" s="1453"/>
      <c r="AR867" s="1453"/>
      <c r="AS867" s="1453"/>
      <c r="AT867" s="1453"/>
      <c r="AU867" s="1453"/>
      <c r="AV867" s="1453"/>
      <c r="AW867" s="1453"/>
      <c r="AX867" s="1453"/>
    </row>
    <row r="868" spans="3:50" s="1543" customFormat="1" ht="21.9" customHeight="1" x14ac:dyDescent="0.3">
      <c r="C868" s="1453"/>
      <c r="D868" s="1453"/>
      <c r="E868" s="1453"/>
      <c r="F868" s="1453"/>
      <c r="G868" s="1452"/>
      <c r="H868" s="1453"/>
      <c r="I868" s="1453"/>
      <c r="J868" s="1453"/>
      <c r="K868" s="1453"/>
      <c r="L868" s="1453"/>
      <c r="M868" s="1453"/>
      <c r="N868" s="1453"/>
      <c r="O868" s="1453"/>
      <c r="P868" s="1453"/>
      <c r="Q868" s="1453"/>
      <c r="R868" s="1453"/>
      <c r="S868" s="1453"/>
      <c r="T868" s="1453"/>
      <c r="U868" s="1453"/>
      <c r="V868" s="1453"/>
      <c r="W868" s="1453"/>
      <c r="X868" s="1453"/>
      <c r="Y868" s="1453"/>
      <c r="Z868" s="1453"/>
      <c r="AA868" s="1453"/>
      <c r="AB868" s="1453"/>
      <c r="AC868" s="1453"/>
      <c r="AD868" s="1453"/>
      <c r="AE868" s="1453"/>
      <c r="AF868" s="1453"/>
      <c r="AG868" s="1453"/>
      <c r="AH868" s="1453"/>
      <c r="AI868" s="1453"/>
      <c r="AJ868" s="1453"/>
      <c r="AK868" s="1453"/>
      <c r="AL868" s="1453"/>
      <c r="AM868" s="1453"/>
      <c r="AN868" s="1453"/>
      <c r="AO868" s="1453"/>
      <c r="AP868" s="1453"/>
      <c r="AQ868" s="1453"/>
      <c r="AR868" s="1453"/>
      <c r="AS868" s="1453"/>
      <c r="AT868" s="1453"/>
      <c r="AU868" s="1453"/>
      <c r="AV868" s="1453"/>
      <c r="AW868" s="1453"/>
      <c r="AX868" s="1453"/>
    </row>
    <row r="869" spans="3:50" s="1543" customFormat="1" ht="21.9" customHeight="1" x14ac:dyDescent="0.3">
      <c r="C869" s="1453"/>
      <c r="D869" s="1453"/>
      <c r="E869" s="1453"/>
      <c r="F869" s="1453"/>
      <c r="G869" s="1452"/>
      <c r="H869" s="1453"/>
      <c r="I869" s="1453"/>
      <c r="J869" s="1453"/>
      <c r="K869" s="1453"/>
      <c r="L869" s="1453"/>
      <c r="M869" s="1453"/>
      <c r="N869" s="1453"/>
      <c r="O869" s="1453"/>
      <c r="P869" s="1453"/>
      <c r="Q869" s="1453"/>
      <c r="R869" s="1453"/>
      <c r="S869" s="1453"/>
      <c r="T869" s="1453"/>
      <c r="U869" s="1453"/>
      <c r="V869" s="1453"/>
      <c r="W869" s="1453"/>
      <c r="X869" s="1453"/>
      <c r="Y869" s="1453"/>
      <c r="Z869" s="1453"/>
      <c r="AA869" s="1453"/>
      <c r="AB869" s="1453"/>
      <c r="AC869" s="1453"/>
      <c r="AD869" s="1453"/>
      <c r="AE869" s="1453"/>
      <c r="AF869" s="1453"/>
      <c r="AG869" s="1453"/>
      <c r="AH869" s="1453"/>
      <c r="AI869" s="1453"/>
      <c r="AJ869" s="1453"/>
      <c r="AK869" s="1453"/>
      <c r="AL869" s="1453"/>
      <c r="AM869" s="1453"/>
      <c r="AN869" s="1453"/>
      <c r="AO869" s="1453"/>
      <c r="AP869" s="1453"/>
      <c r="AQ869" s="1453"/>
      <c r="AR869" s="1453"/>
      <c r="AS869" s="1453"/>
      <c r="AT869" s="1453"/>
      <c r="AU869" s="1453"/>
      <c r="AV869" s="1453"/>
      <c r="AW869" s="1453"/>
      <c r="AX869" s="1453"/>
    </row>
    <row r="870" spans="3:50" s="1543" customFormat="1" ht="21.9" customHeight="1" x14ac:dyDescent="0.3">
      <c r="C870" s="1453"/>
      <c r="D870" s="1453"/>
      <c r="E870" s="1453"/>
      <c r="F870" s="1453"/>
      <c r="G870" s="1452"/>
      <c r="H870" s="1453"/>
      <c r="I870" s="1453"/>
      <c r="J870" s="1453"/>
      <c r="K870" s="1453"/>
      <c r="L870" s="1453"/>
      <c r="M870" s="1453"/>
      <c r="N870" s="1453"/>
      <c r="O870" s="1453"/>
      <c r="P870" s="1453"/>
      <c r="Q870" s="1453"/>
      <c r="R870" s="1453"/>
      <c r="S870" s="1453"/>
      <c r="T870" s="1453"/>
      <c r="U870" s="1453"/>
      <c r="V870" s="1453"/>
      <c r="W870" s="1453"/>
      <c r="X870" s="1453"/>
      <c r="Y870" s="1453"/>
      <c r="Z870" s="1453"/>
      <c r="AA870" s="1453"/>
      <c r="AB870" s="1453"/>
      <c r="AC870" s="1453"/>
      <c r="AD870" s="1453"/>
      <c r="AE870" s="1453"/>
      <c r="AF870" s="1453"/>
      <c r="AG870" s="1453"/>
      <c r="AH870" s="1453"/>
      <c r="AI870" s="1453"/>
      <c r="AJ870" s="1453"/>
      <c r="AK870" s="1453"/>
      <c r="AL870" s="1453"/>
      <c r="AM870" s="1453"/>
      <c r="AN870" s="1453"/>
      <c r="AO870" s="1453"/>
      <c r="AP870" s="1453"/>
      <c r="AQ870" s="1453"/>
      <c r="AR870" s="1453"/>
      <c r="AS870" s="1453"/>
      <c r="AT870" s="1453"/>
      <c r="AU870" s="1453"/>
      <c r="AV870" s="1453"/>
      <c r="AW870" s="1453"/>
      <c r="AX870" s="1453"/>
    </row>
    <row r="871" spans="3:50" s="1543" customFormat="1" ht="21.9" customHeight="1" x14ac:dyDescent="0.3">
      <c r="C871" s="1453"/>
      <c r="D871" s="1453"/>
      <c r="E871" s="1453"/>
      <c r="F871" s="1453"/>
      <c r="G871" s="1452"/>
      <c r="H871" s="1453"/>
      <c r="I871" s="1453"/>
      <c r="J871" s="1453"/>
      <c r="K871" s="1453"/>
      <c r="L871" s="1453"/>
      <c r="M871" s="1453"/>
      <c r="N871" s="1453"/>
      <c r="O871" s="1453"/>
      <c r="P871" s="1453"/>
      <c r="Q871" s="1453"/>
      <c r="R871" s="1453"/>
      <c r="S871" s="1453"/>
      <c r="T871" s="1453"/>
      <c r="U871" s="1453"/>
      <c r="V871" s="1453"/>
      <c r="W871" s="1453"/>
      <c r="X871" s="1453"/>
      <c r="Y871" s="1453"/>
      <c r="Z871" s="1453"/>
      <c r="AA871" s="1453"/>
      <c r="AB871" s="1453"/>
      <c r="AC871" s="1453"/>
      <c r="AD871" s="1453"/>
      <c r="AE871" s="1453"/>
      <c r="AF871" s="1453"/>
      <c r="AG871" s="1453"/>
      <c r="AH871" s="1453"/>
      <c r="AI871" s="1453"/>
      <c r="AJ871" s="1453"/>
      <c r="AK871" s="1453"/>
      <c r="AL871" s="1453"/>
      <c r="AM871" s="1453"/>
      <c r="AN871" s="1453"/>
      <c r="AO871" s="1453"/>
      <c r="AP871" s="1453"/>
      <c r="AQ871" s="1453"/>
      <c r="AR871" s="1453"/>
      <c r="AS871" s="1453"/>
      <c r="AT871" s="1453"/>
      <c r="AU871" s="1453"/>
      <c r="AV871" s="1453"/>
      <c r="AW871" s="1453"/>
      <c r="AX871" s="1453"/>
    </row>
    <row r="872" spans="3:50" s="1543" customFormat="1" ht="21.9" customHeight="1" x14ac:dyDescent="0.3">
      <c r="C872" s="1453"/>
      <c r="D872" s="1453"/>
      <c r="E872" s="1453"/>
      <c r="F872" s="1453"/>
      <c r="G872" s="1452"/>
      <c r="H872" s="1453"/>
      <c r="I872" s="1453"/>
      <c r="J872" s="1453"/>
      <c r="K872" s="1453"/>
      <c r="L872" s="1453"/>
      <c r="M872" s="1453"/>
      <c r="N872" s="1453"/>
      <c r="O872" s="1453"/>
      <c r="P872" s="1453"/>
      <c r="Q872" s="1453"/>
      <c r="R872" s="1453"/>
      <c r="S872" s="1453"/>
      <c r="T872" s="1453"/>
      <c r="U872" s="1453"/>
      <c r="V872" s="1453"/>
      <c r="W872" s="1453"/>
      <c r="X872" s="1453"/>
      <c r="Y872" s="1453"/>
      <c r="Z872" s="1453"/>
      <c r="AA872" s="1453"/>
      <c r="AB872" s="1453"/>
      <c r="AC872" s="1453"/>
      <c r="AD872" s="1453"/>
      <c r="AE872" s="1453"/>
      <c r="AF872" s="1453"/>
      <c r="AG872" s="1453"/>
      <c r="AH872" s="1453"/>
      <c r="AI872" s="1453"/>
      <c r="AJ872" s="1453"/>
      <c r="AK872" s="1453"/>
      <c r="AL872" s="1453"/>
      <c r="AM872" s="1453"/>
      <c r="AN872" s="1453"/>
      <c r="AO872" s="1453"/>
      <c r="AP872" s="1453"/>
      <c r="AQ872" s="1453"/>
      <c r="AR872" s="1453"/>
      <c r="AS872" s="1453"/>
      <c r="AT872" s="1453"/>
      <c r="AU872" s="1453"/>
      <c r="AV872" s="1453"/>
      <c r="AW872" s="1453"/>
      <c r="AX872" s="1453"/>
    </row>
    <row r="873" spans="3:50" s="1543" customFormat="1" ht="21.9" customHeight="1" x14ac:dyDescent="0.3">
      <c r="C873" s="1453"/>
      <c r="D873" s="1453"/>
      <c r="E873" s="1453"/>
      <c r="F873" s="1453"/>
      <c r="G873" s="1452"/>
      <c r="H873" s="1453"/>
      <c r="I873" s="1453"/>
      <c r="J873" s="1453"/>
      <c r="K873" s="1453"/>
      <c r="L873" s="1453"/>
      <c r="M873" s="1453"/>
      <c r="N873" s="1453"/>
      <c r="O873" s="1453"/>
      <c r="P873" s="1453"/>
      <c r="Q873" s="1453"/>
      <c r="R873" s="1453"/>
      <c r="S873" s="1453"/>
      <c r="T873" s="1453"/>
      <c r="U873" s="1453"/>
      <c r="V873" s="1453"/>
      <c r="W873" s="1453"/>
      <c r="X873" s="1453"/>
      <c r="Y873" s="1453"/>
      <c r="Z873" s="1453"/>
      <c r="AA873" s="1453"/>
      <c r="AB873" s="1453"/>
      <c r="AC873" s="1453"/>
      <c r="AD873" s="1453"/>
      <c r="AE873" s="1453"/>
      <c r="AF873" s="1453"/>
      <c r="AG873" s="1453"/>
      <c r="AH873" s="1453"/>
      <c r="AI873" s="1453"/>
      <c r="AJ873" s="1453"/>
      <c r="AK873" s="1453"/>
      <c r="AL873" s="1453"/>
      <c r="AM873" s="1453"/>
      <c r="AN873" s="1453"/>
      <c r="AO873" s="1453"/>
      <c r="AP873" s="1453"/>
      <c r="AQ873" s="1453"/>
      <c r="AR873" s="1453"/>
      <c r="AS873" s="1453"/>
      <c r="AT873" s="1453"/>
      <c r="AU873" s="1453"/>
      <c r="AV873" s="1453"/>
      <c r="AW873" s="1453"/>
      <c r="AX873" s="1453"/>
    </row>
    <row r="874" spans="3:50" s="1543" customFormat="1" ht="21.9" customHeight="1" x14ac:dyDescent="0.3">
      <c r="C874" s="1453"/>
      <c r="D874" s="1453"/>
      <c r="E874" s="1453"/>
      <c r="F874" s="1453"/>
      <c r="G874" s="1452"/>
      <c r="H874" s="1453"/>
      <c r="I874" s="1453"/>
      <c r="J874" s="1453"/>
      <c r="K874" s="1453"/>
      <c r="L874" s="1453"/>
      <c r="M874" s="1453"/>
      <c r="N874" s="1453"/>
      <c r="O874" s="1453"/>
      <c r="P874" s="1453"/>
      <c r="Q874" s="1453"/>
      <c r="R874" s="1453"/>
      <c r="S874" s="1453"/>
      <c r="T874" s="1453"/>
      <c r="U874" s="1453"/>
      <c r="V874" s="1453"/>
      <c r="W874" s="1453"/>
      <c r="X874" s="1453"/>
      <c r="Y874" s="1453"/>
      <c r="Z874" s="1453"/>
      <c r="AA874" s="1453"/>
      <c r="AB874" s="1453"/>
      <c r="AC874" s="1453"/>
      <c r="AD874" s="1453"/>
      <c r="AE874" s="1453"/>
      <c r="AF874" s="1453"/>
      <c r="AG874" s="1453"/>
      <c r="AH874" s="1453"/>
      <c r="AI874" s="1453"/>
      <c r="AJ874" s="1453"/>
      <c r="AK874" s="1453"/>
      <c r="AL874" s="1453"/>
      <c r="AM874" s="1453"/>
      <c r="AN874" s="1453"/>
      <c r="AO874" s="1453"/>
      <c r="AP874" s="1453"/>
      <c r="AQ874" s="1453"/>
      <c r="AR874" s="1453"/>
      <c r="AS874" s="1453"/>
      <c r="AT874" s="1453"/>
      <c r="AU874" s="1453"/>
      <c r="AV874" s="1453"/>
      <c r="AW874" s="1453"/>
      <c r="AX874" s="1453"/>
    </row>
    <row r="875" spans="3:50" s="1543" customFormat="1" ht="21.9" customHeight="1" x14ac:dyDescent="0.3">
      <c r="C875" s="1453"/>
      <c r="D875" s="1453"/>
      <c r="E875" s="1453"/>
      <c r="F875" s="1453"/>
      <c r="G875" s="1452"/>
      <c r="H875" s="1453"/>
      <c r="I875" s="1453"/>
      <c r="J875" s="1453"/>
      <c r="K875" s="1453"/>
      <c r="L875" s="1453"/>
      <c r="M875" s="1453"/>
      <c r="N875" s="1453"/>
      <c r="O875" s="1453"/>
      <c r="P875" s="1453"/>
      <c r="Q875" s="1453"/>
      <c r="R875" s="1453"/>
      <c r="S875" s="1453"/>
      <c r="T875" s="1453"/>
      <c r="U875" s="1453"/>
      <c r="V875" s="1453"/>
      <c r="W875" s="1453"/>
      <c r="X875" s="1453"/>
      <c r="Y875" s="1453"/>
      <c r="Z875" s="1453"/>
      <c r="AA875" s="1453"/>
      <c r="AB875" s="1453"/>
      <c r="AC875" s="1453"/>
      <c r="AD875" s="1453"/>
      <c r="AE875" s="1453"/>
      <c r="AF875" s="1453"/>
      <c r="AG875" s="1453"/>
      <c r="AH875" s="1453"/>
      <c r="AI875" s="1453"/>
      <c r="AJ875" s="1453"/>
      <c r="AK875" s="1453"/>
      <c r="AL875" s="1453"/>
      <c r="AM875" s="1453"/>
      <c r="AN875" s="1453"/>
      <c r="AO875" s="1453"/>
      <c r="AP875" s="1453"/>
      <c r="AQ875" s="1453"/>
      <c r="AR875" s="1453"/>
      <c r="AS875" s="1453"/>
      <c r="AT875" s="1453"/>
      <c r="AU875" s="1453"/>
      <c r="AV875" s="1453"/>
      <c r="AW875" s="1453"/>
      <c r="AX875" s="1453"/>
    </row>
    <row r="876" spans="3:50" s="1543" customFormat="1" ht="21.9" customHeight="1" x14ac:dyDescent="0.3">
      <c r="C876" s="1453"/>
      <c r="D876" s="1453"/>
      <c r="E876" s="1453"/>
      <c r="F876" s="1453"/>
      <c r="G876" s="1452"/>
      <c r="H876" s="1453"/>
      <c r="I876" s="1453"/>
      <c r="J876" s="1453"/>
      <c r="K876" s="1453"/>
      <c r="L876" s="1453"/>
      <c r="M876" s="1453"/>
      <c r="N876" s="1453"/>
      <c r="O876" s="1453"/>
      <c r="P876" s="1453"/>
      <c r="Q876" s="1453"/>
      <c r="R876" s="1453"/>
      <c r="S876" s="1453"/>
      <c r="T876" s="1453"/>
      <c r="U876" s="1453"/>
      <c r="V876" s="1453"/>
      <c r="W876" s="1453"/>
      <c r="X876" s="1453"/>
      <c r="Y876" s="1453"/>
      <c r="Z876" s="1453"/>
      <c r="AA876" s="1453"/>
      <c r="AB876" s="1453"/>
      <c r="AC876" s="1453"/>
      <c r="AD876" s="1453"/>
      <c r="AE876" s="1453"/>
      <c r="AF876" s="1453"/>
      <c r="AG876" s="1453"/>
      <c r="AH876" s="1453"/>
      <c r="AI876" s="1453"/>
      <c r="AJ876" s="1453"/>
      <c r="AK876" s="1453"/>
      <c r="AL876" s="1453"/>
      <c r="AM876" s="1453"/>
      <c r="AN876" s="1453"/>
      <c r="AO876" s="1453"/>
      <c r="AP876" s="1453"/>
      <c r="AQ876" s="1453"/>
      <c r="AR876" s="1453"/>
      <c r="AS876" s="1453"/>
      <c r="AT876" s="1453"/>
      <c r="AU876" s="1453"/>
      <c r="AV876" s="1453"/>
      <c r="AW876" s="1453"/>
      <c r="AX876" s="1453"/>
    </row>
    <row r="877" spans="3:50" s="1543" customFormat="1" ht="21.9" customHeight="1" x14ac:dyDescent="0.3">
      <c r="C877" s="1453"/>
      <c r="D877" s="1453"/>
      <c r="E877" s="1453"/>
      <c r="F877" s="1453"/>
      <c r="G877" s="1452"/>
      <c r="H877" s="1453"/>
      <c r="I877" s="1453"/>
      <c r="J877" s="1453"/>
      <c r="K877" s="1453"/>
      <c r="L877" s="1453"/>
      <c r="M877" s="1453"/>
      <c r="N877" s="1453"/>
      <c r="O877" s="1453"/>
      <c r="P877" s="1453"/>
      <c r="Q877" s="1453"/>
      <c r="R877" s="1453"/>
      <c r="S877" s="1453"/>
      <c r="T877" s="1453"/>
      <c r="U877" s="1453"/>
      <c r="V877" s="1453"/>
      <c r="W877" s="1453"/>
      <c r="X877" s="1453"/>
      <c r="Y877" s="1453"/>
      <c r="Z877" s="1453"/>
      <c r="AA877" s="1453"/>
      <c r="AB877" s="1453"/>
      <c r="AC877" s="1453"/>
      <c r="AD877" s="1453"/>
      <c r="AE877" s="1453"/>
      <c r="AF877" s="1453"/>
      <c r="AG877" s="1453"/>
      <c r="AH877" s="1453"/>
      <c r="AI877" s="1453"/>
      <c r="AJ877" s="1453"/>
      <c r="AK877" s="1453"/>
      <c r="AL877" s="1453"/>
      <c r="AM877" s="1453"/>
      <c r="AN877" s="1453"/>
      <c r="AO877" s="1453"/>
      <c r="AP877" s="1453"/>
      <c r="AQ877" s="1453"/>
      <c r="AR877" s="1453"/>
      <c r="AS877" s="1453"/>
      <c r="AT877" s="1453"/>
      <c r="AU877" s="1453"/>
      <c r="AV877" s="1453"/>
      <c r="AW877" s="1453"/>
      <c r="AX877" s="1453"/>
    </row>
    <row r="878" spans="3:50" s="1543" customFormat="1" ht="21.9" customHeight="1" x14ac:dyDescent="0.3">
      <c r="C878" s="1453"/>
      <c r="D878" s="1453"/>
      <c r="E878" s="1453"/>
      <c r="F878" s="1453"/>
      <c r="G878" s="1452"/>
      <c r="H878" s="1453"/>
      <c r="I878" s="1453"/>
      <c r="J878" s="1453"/>
      <c r="K878" s="1453"/>
      <c r="L878" s="1453"/>
      <c r="M878" s="1453"/>
      <c r="N878" s="1453"/>
      <c r="O878" s="1453"/>
      <c r="P878" s="1453"/>
      <c r="Q878" s="1453"/>
      <c r="R878" s="1453"/>
      <c r="S878" s="1453"/>
      <c r="T878" s="1453"/>
      <c r="U878" s="1453"/>
      <c r="V878" s="1453"/>
      <c r="W878" s="1453"/>
      <c r="X878" s="1453"/>
      <c r="Y878" s="1453"/>
      <c r="Z878" s="1453"/>
      <c r="AA878" s="1453"/>
      <c r="AB878" s="1453"/>
      <c r="AC878" s="1453"/>
      <c r="AD878" s="1453"/>
      <c r="AE878" s="1453"/>
      <c r="AF878" s="1453"/>
      <c r="AG878" s="1453"/>
      <c r="AH878" s="1453"/>
      <c r="AI878" s="1453"/>
      <c r="AJ878" s="1453"/>
      <c r="AK878" s="1453"/>
      <c r="AL878" s="1453"/>
      <c r="AM878" s="1453"/>
      <c r="AN878" s="1453"/>
      <c r="AO878" s="1453"/>
      <c r="AP878" s="1453"/>
      <c r="AQ878" s="1453"/>
      <c r="AR878" s="1453"/>
      <c r="AS878" s="1453"/>
      <c r="AT878" s="1453"/>
      <c r="AU878" s="1453"/>
      <c r="AV878" s="1453"/>
      <c r="AW878" s="1453"/>
      <c r="AX878" s="1453"/>
    </row>
    <row r="879" spans="3:50" s="1543" customFormat="1" ht="21.9" customHeight="1" x14ac:dyDescent="0.3">
      <c r="C879" s="1453"/>
      <c r="D879" s="1453"/>
      <c r="E879" s="1453"/>
      <c r="F879" s="1453"/>
      <c r="G879" s="1452"/>
      <c r="H879" s="1453"/>
      <c r="I879" s="1453"/>
      <c r="J879" s="1453"/>
      <c r="K879" s="1453"/>
      <c r="L879" s="1453"/>
      <c r="M879" s="1453"/>
      <c r="N879" s="1453"/>
      <c r="O879" s="1453"/>
      <c r="P879" s="1453"/>
      <c r="Q879" s="1453"/>
      <c r="R879" s="1453"/>
      <c r="S879" s="1453"/>
      <c r="T879" s="1453"/>
      <c r="U879" s="1453"/>
      <c r="V879" s="1453"/>
      <c r="W879" s="1453"/>
      <c r="X879" s="1453"/>
      <c r="Y879" s="1453"/>
      <c r="Z879" s="1453"/>
      <c r="AA879" s="1453"/>
      <c r="AB879" s="1453"/>
      <c r="AC879" s="1453"/>
      <c r="AD879" s="1453"/>
      <c r="AE879" s="1453"/>
      <c r="AF879" s="1453"/>
      <c r="AG879" s="1453"/>
      <c r="AH879" s="1453"/>
      <c r="AI879" s="1453"/>
      <c r="AJ879" s="1453"/>
      <c r="AK879" s="1453"/>
      <c r="AL879" s="1453"/>
      <c r="AM879" s="1453"/>
      <c r="AN879" s="1453"/>
      <c r="AO879" s="1453"/>
      <c r="AP879" s="1453"/>
      <c r="AQ879" s="1453"/>
      <c r="AR879" s="1453"/>
      <c r="AS879" s="1453"/>
      <c r="AT879" s="1453"/>
      <c r="AU879" s="1453"/>
      <c r="AV879" s="1453"/>
      <c r="AW879" s="1453"/>
      <c r="AX879" s="1453"/>
    </row>
    <row r="880" spans="3:50" s="1543" customFormat="1" ht="21.9" customHeight="1" x14ac:dyDescent="0.3">
      <c r="C880" s="1453"/>
      <c r="D880" s="1453"/>
      <c r="E880" s="1453"/>
      <c r="F880" s="1453"/>
      <c r="G880" s="1452"/>
      <c r="H880" s="1453"/>
      <c r="I880" s="1453"/>
      <c r="J880" s="1453"/>
      <c r="K880" s="1453"/>
      <c r="L880" s="1453"/>
      <c r="M880" s="1453"/>
      <c r="N880" s="1453"/>
      <c r="O880" s="1453"/>
      <c r="P880" s="1453"/>
      <c r="Q880" s="1453"/>
      <c r="R880" s="1453"/>
      <c r="S880" s="1453"/>
      <c r="T880" s="1453"/>
      <c r="U880" s="1453"/>
      <c r="V880" s="1453"/>
      <c r="W880" s="1453"/>
      <c r="X880" s="1453"/>
      <c r="Y880" s="1453"/>
      <c r="Z880" s="1453"/>
      <c r="AA880" s="1453"/>
      <c r="AB880" s="1453"/>
      <c r="AC880" s="1453"/>
      <c r="AD880" s="1453"/>
      <c r="AE880" s="1453"/>
      <c r="AF880" s="1453"/>
      <c r="AG880" s="1453"/>
      <c r="AH880" s="1453"/>
      <c r="AI880" s="1453"/>
      <c r="AJ880" s="1453"/>
      <c r="AK880" s="1453"/>
      <c r="AL880" s="1453"/>
      <c r="AM880" s="1453"/>
      <c r="AN880" s="1453"/>
      <c r="AO880" s="1453"/>
      <c r="AP880" s="1453"/>
      <c r="AQ880" s="1453"/>
      <c r="AR880" s="1453"/>
      <c r="AS880" s="1453"/>
      <c r="AT880" s="1453"/>
      <c r="AU880" s="1453"/>
      <c r="AV880" s="1453"/>
      <c r="AW880" s="1453"/>
      <c r="AX880" s="1453"/>
    </row>
    <row r="881" spans="3:50" s="1543" customFormat="1" ht="21.9" customHeight="1" x14ac:dyDescent="0.3">
      <c r="C881" s="1453"/>
      <c r="D881" s="1453"/>
      <c r="E881" s="1453"/>
      <c r="F881" s="1453"/>
      <c r="G881" s="1452"/>
      <c r="H881" s="1453"/>
      <c r="I881" s="1453"/>
      <c r="J881" s="1453"/>
      <c r="K881" s="1453"/>
      <c r="L881" s="1453"/>
      <c r="M881" s="1453"/>
      <c r="N881" s="1453"/>
      <c r="O881" s="1453"/>
      <c r="P881" s="1453"/>
      <c r="Q881" s="1453"/>
      <c r="R881" s="1453"/>
      <c r="S881" s="1453"/>
      <c r="T881" s="1453"/>
      <c r="U881" s="1453"/>
      <c r="V881" s="1453"/>
      <c r="W881" s="1453"/>
      <c r="X881" s="1453"/>
      <c r="Y881" s="1453"/>
      <c r="Z881" s="1453"/>
      <c r="AA881" s="1453"/>
      <c r="AB881" s="1453"/>
      <c r="AC881" s="1453"/>
      <c r="AD881" s="1453"/>
      <c r="AE881" s="1453"/>
      <c r="AF881" s="1453"/>
      <c r="AG881" s="1453"/>
      <c r="AH881" s="1453"/>
      <c r="AI881" s="1453"/>
      <c r="AJ881" s="1453"/>
      <c r="AK881" s="1453"/>
      <c r="AL881" s="1453"/>
      <c r="AM881" s="1453"/>
      <c r="AN881" s="1453"/>
      <c r="AO881" s="1453"/>
      <c r="AP881" s="1453"/>
      <c r="AQ881" s="1453"/>
      <c r="AR881" s="1453"/>
      <c r="AS881" s="1453"/>
      <c r="AT881" s="1453"/>
      <c r="AU881" s="1453"/>
      <c r="AV881" s="1453"/>
      <c r="AW881" s="1453"/>
      <c r="AX881" s="1453"/>
    </row>
    <row r="882" spans="3:50" s="1543" customFormat="1" ht="21.9" customHeight="1" x14ac:dyDescent="0.3">
      <c r="C882" s="1453"/>
      <c r="D882" s="1453"/>
      <c r="E882" s="1453"/>
      <c r="F882" s="1453"/>
      <c r="G882" s="1452"/>
      <c r="H882" s="1453"/>
      <c r="I882" s="1453"/>
      <c r="J882" s="1453"/>
      <c r="K882" s="1453"/>
      <c r="L882" s="1453"/>
      <c r="M882" s="1453"/>
      <c r="N882" s="1453"/>
      <c r="O882" s="1453"/>
      <c r="P882" s="1453"/>
      <c r="Q882" s="1453"/>
      <c r="R882" s="1453"/>
      <c r="S882" s="1453"/>
      <c r="T882" s="1453"/>
      <c r="U882" s="1453"/>
      <c r="V882" s="1453"/>
      <c r="W882" s="1453"/>
      <c r="X882" s="1453"/>
      <c r="Y882" s="1453"/>
      <c r="Z882" s="1453"/>
      <c r="AA882" s="1453"/>
      <c r="AB882" s="1453"/>
      <c r="AC882" s="1453"/>
      <c r="AD882" s="1453"/>
      <c r="AE882" s="1453"/>
      <c r="AF882" s="1453"/>
      <c r="AG882" s="1453"/>
      <c r="AH882" s="1453"/>
      <c r="AI882" s="1453"/>
      <c r="AJ882" s="1453"/>
      <c r="AK882" s="1453"/>
      <c r="AL882" s="1453"/>
      <c r="AM882" s="1453"/>
      <c r="AN882" s="1453"/>
      <c r="AO882" s="1453"/>
      <c r="AP882" s="1453"/>
      <c r="AQ882" s="1453"/>
      <c r="AR882" s="1453"/>
      <c r="AS882" s="1453"/>
      <c r="AT882" s="1453"/>
      <c r="AU882" s="1453"/>
      <c r="AV882" s="1453"/>
      <c r="AW882" s="1453"/>
      <c r="AX882" s="1453"/>
    </row>
    <row r="883" spans="3:50" s="1543" customFormat="1" ht="21.9" customHeight="1" x14ac:dyDescent="0.3">
      <c r="C883" s="1453"/>
      <c r="D883" s="1453"/>
      <c r="E883" s="1453"/>
      <c r="F883" s="1453"/>
      <c r="G883" s="1452"/>
      <c r="H883" s="1453"/>
      <c r="I883" s="1453"/>
      <c r="J883" s="1453"/>
      <c r="K883" s="1453"/>
      <c r="L883" s="1453"/>
      <c r="M883" s="1453"/>
      <c r="N883" s="1453"/>
      <c r="O883" s="1453"/>
      <c r="P883" s="1453"/>
      <c r="Q883" s="1453"/>
      <c r="R883" s="1453"/>
      <c r="S883" s="1453"/>
      <c r="T883" s="1453"/>
      <c r="U883" s="1453"/>
      <c r="V883" s="1453"/>
      <c r="W883" s="1453"/>
      <c r="X883" s="1453"/>
      <c r="Y883" s="1453"/>
      <c r="Z883" s="1453"/>
      <c r="AA883" s="1453"/>
      <c r="AB883" s="1453"/>
      <c r="AC883" s="1453"/>
      <c r="AD883" s="1453"/>
      <c r="AE883" s="1453"/>
      <c r="AF883" s="1453"/>
      <c r="AG883" s="1453"/>
      <c r="AH883" s="1453"/>
      <c r="AI883" s="1453"/>
      <c r="AJ883" s="1453"/>
      <c r="AK883" s="1453"/>
      <c r="AL883" s="1453"/>
      <c r="AM883" s="1453"/>
      <c r="AN883" s="1453"/>
      <c r="AO883" s="1453"/>
      <c r="AP883" s="1453"/>
      <c r="AQ883" s="1453"/>
      <c r="AR883" s="1453"/>
      <c r="AS883" s="1453"/>
      <c r="AT883" s="1453"/>
      <c r="AU883" s="1453"/>
      <c r="AV883" s="1453"/>
      <c r="AW883" s="1453"/>
      <c r="AX883" s="1453"/>
    </row>
    <row r="884" spans="3:50" s="1543" customFormat="1" ht="21.9" customHeight="1" x14ac:dyDescent="0.3">
      <c r="C884" s="1453"/>
      <c r="D884" s="1453"/>
      <c r="E884" s="1453"/>
      <c r="F884" s="1453"/>
      <c r="G884" s="1452"/>
      <c r="H884" s="1453"/>
      <c r="I884" s="1453"/>
      <c r="J884" s="1453"/>
      <c r="K884" s="1453"/>
      <c r="L884" s="1453"/>
      <c r="M884" s="1453"/>
      <c r="N884" s="1453"/>
      <c r="O884" s="1453"/>
      <c r="P884" s="1453"/>
      <c r="Q884" s="1453"/>
      <c r="R884" s="1453"/>
      <c r="S884" s="1453"/>
      <c r="T884" s="1453"/>
      <c r="U884" s="1453"/>
      <c r="V884" s="1453"/>
      <c r="W884" s="1453"/>
      <c r="X884" s="1453"/>
      <c r="Y884" s="1453"/>
      <c r="Z884" s="1453"/>
      <c r="AA884" s="1453"/>
      <c r="AB884" s="1453"/>
      <c r="AC884" s="1453"/>
      <c r="AD884" s="1453"/>
      <c r="AE884" s="1453"/>
      <c r="AF884" s="1453"/>
      <c r="AG884" s="1453"/>
      <c r="AH884" s="1453"/>
      <c r="AI884" s="1453"/>
      <c r="AJ884" s="1453"/>
      <c r="AK884" s="1453"/>
      <c r="AL884" s="1453"/>
      <c r="AM884" s="1453"/>
      <c r="AN884" s="1453"/>
      <c r="AO884" s="1453"/>
      <c r="AP884" s="1453"/>
      <c r="AQ884" s="1453"/>
      <c r="AR884" s="1453"/>
      <c r="AS884" s="1453"/>
      <c r="AT884" s="1453"/>
      <c r="AU884" s="1453"/>
      <c r="AV884" s="1453"/>
      <c r="AW884" s="1453"/>
      <c r="AX884" s="1453"/>
    </row>
    <row r="885" spans="3:50" s="1543" customFormat="1" ht="21.9" customHeight="1" x14ac:dyDescent="0.3">
      <c r="C885" s="1453"/>
      <c r="D885" s="1453"/>
      <c r="E885" s="1453"/>
      <c r="F885" s="1453"/>
      <c r="G885" s="1452"/>
      <c r="H885" s="1453"/>
      <c r="I885" s="1453"/>
      <c r="J885" s="1453"/>
      <c r="K885" s="1453"/>
      <c r="L885" s="1453"/>
      <c r="M885" s="1453"/>
      <c r="N885" s="1453"/>
      <c r="O885" s="1453"/>
      <c r="P885" s="1453"/>
      <c r="Q885" s="1453"/>
      <c r="R885" s="1453"/>
      <c r="S885" s="1453"/>
      <c r="T885" s="1453"/>
      <c r="U885" s="1453"/>
      <c r="V885" s="1453"/>
      <c r="W885" s="1453"/>
      <c r="X885" s="1453"/>
      <c r="Y885" s="1453"/>
      <c r="Z885" s="1453"/>
      <c r="AA885" s="1453"/>
      <c r="AB885" s="1453"/>
      <c r="AC885" s="1453"/>
      <c r="AD885" s="1453"/>
      <c r="AE885" s="1453"/>
      <c r="AF885" s="1453"/>
      <c r="AG885" s="1453"/>
      <c r="AH885" s="1453"/>
      <c r="AI885" s="1453"/>
      <c r="AJ885" s="1453"/>
      <c r="AK885" s="1453"/>
      <c r="AL885" s="1453"/>
      <c r="AM885" s="1453"/>
      <c r="AN885" s="1453"/>
      <c r="AO885" s="1453"/>
      <c r="AP885" s="1453"/>
      <c r="AQ885" s="1453"/>
      <c r="AR885" s="1453"/>
      <c r="AS885" s="1453"/>
      <c r="AT885" s="1453"/>
      <c r="AU885" s="1453"/>
      <c r="AV885" s="1453"/>
      <c r="AW885" s="1453"/>
      <c r="AX885" s="1453"/>
    </row>
    <row r="886" spans="3:50" s="1543" customFormat="1" ht="21.9" customHeight="1" x14ac:dyDescent="0.3">
      <c r="C886" s="1453"/>
      <c r="D886" s="1453"/>
      <c r="E886" s="1453"/>
      <c r="F886" s="1453"/>
      <c r="G886" s="1452"/>
      <c r="H886" s="1453"/>
      <c r="I886" s="1453"/>
      <c r="J886" s="1453"/>
      <c r="K886" s="1453"/>
      <c r="L886" s="1453"/>
      <c r="M886" s="1453"/>
      <c r="N886" s="1453"/>
      <c r="O886" s="1453"/>
      <c r="P886" s="1453"/>
      <c r="Q886" s="1453"/>
      <c r="R886" s="1453"/>
      <c r="S886" s="1453"/>
      <c r="T886" s="1453"/>
      <c r="U886" s="1453"/>
      <c r="V886" s="1453"/>
      <c r="W886" s="1453"/>
      <c r="X886" s="1453"/>
      <c r="Y886" s="1453"/>
      <c r="Z886" s="1453"/>
      <c r="AA886" s="1453"/>
      <c r="AB886" s="1453"/>
      <c r="AC886" s="1453"/>
      <c r="AD886" s="1453"/>
      <c r="AE886" s="1453"/>
      <c r="AF886" s="1453"/>
      <c r="AG886" s="1453"/>
      <c r="AH886" s="1453"/>
      <c r="AI886" s="1453"/>
      <c r="AJ886" s="1453"/>
      <c r="AK886" s="1453"/>
      <c r="AL886" s="1453"/>
      <c r="AM886" s="1453"/>
      <c r="AN886" s="1453"/>
      <c r="AO886" s="1453"/>
      <c r="AP886" s="1453"/>
      <c r="AQ886" s="1453"/>
      <c r="AR886" s="1453"/>
      <c r="AS886" s="1453"/>
      <c r="AT886" s="1453"/>
      <c r="AU886" s="1453"/>
      <c r="AV886" s="1453"/>
      <c r="AW886" s="1453"/>
      <c r="AX886" s="1453"/>
    </row>
    <row r="887" spans="3:50" s="1543" customFormat="1" ht="21.9" customHeight="1" x14ac:dyDescent="0.3">
      <c r="C887" s="1453"/>
      <c r="D887" s="1453"/>
      <c r="E887" s="1453"/>
      <c r="F887" s="1453"/>
      <c r="G887" s="1452"/>
      <c r="H887" s="1453"/>
      <c r="I887" s="1453"/>
      <c r="J887" s="1453"/>
      <c r="K887" s="1453"/>
      <c r="L887" s="1453"/>
      <c r="M887" s="1453"/>
      <c r="N887" s="1453"/>
      <c r="O887" s="1453"/>
      <c r="P887" s="1453"/>
      <c r="Q887" s="1453"/>
      <c r="R887" s="1453"/>
      <c r="S887" s="1453"/>
      <c r="T887" s="1453"/>
      <c r="U887" s="1453"/>
      <c r="V887" s="1453"/>
      <c r="W887" s="1453"/>
      <c r="X887" s="1453"/>
      <c r="Y887" s="1453"/>
      <c r="Z887" s="1453"/>
      <c r="AA887" s="1453"/>
      <c r="AB887" s="1453"/>
      <c r="AC887" s="1453"/>
      <c r="AD887" s="1453"/>
      <c r="AE887" s="1453"/>
      <c r="AF887" s="1453"/>
      <c r="AG887" s="1453"/>
      <c r="AH887" s="1453"/>
      <c r="AI887" s="1453"/>
      <c r="AJ887" s="1453"/>
      <c r="AK887" s="1453"/>
      <c r="AL887" s="1453"/>
      <c r="AM887" s="1453"/>
      <c r="AN887" s="1453"/>
      <c r="AO887" s="1453"/>
      <c r="AP887" s="1453"/>
      <c r="AQ887" s="1453"/>
      <c r="AR887" s="1453"/>
      <c r="AS887" s="1453"/>
      <c r="AT887" s="1453"/>
      <c r="AU887" s="1453"/>
      <c r="AV887" s="1453"/>
      <c r="AW887" s="1453"/>
      <c r="AX887" s="1453"/>
    </row>
    <row r="888" spans="3:50" s="1543" customFormat="1" ht="21.9" customHeight="1" x14ac:dyDescent="0.3">
      <c r="C888" s="1453"/>
      <c r="D888" s="1453"/>
      <c r="E888" s="1453"/>
      <c r="F888" s="1453"/>
      <c r="G888" s="1452"/>
      <c r="H888" s="1453"/>
      <c r="I888" s="1453"/>
      <c r="J888" s="1453"/>
      <c r="K888" s="1453"/>
      <c r="L888" s="1453"/>
      <c r="M888" s="1453"/>
      <c r="N888" s="1453"/>
      <c r="O888" s="1453"/>
      <c r="P888" s="1453"/>
      <c r="Q888" s="1453"/>
      <c r="R888" s="1453"/>
      <c r="S888" s="1453"/>
      <c r="T888" s="1453"/>
      <c r="U888" s="1453"/>
      <c r="V888" s="1453"/>
      <c r="W888" s="1453"/>
      <c r="X888" s="1453"/>
      <c r="Y888" s="1453"/>
      <c r="Z888" s="1453"/>
      <c r="AA888" s="1453"/>
      <c r="AB888" s="1453"/>
      <c r="AC888" s="1453"/>
      <c r="AD888" s="1453"/>
      <c r="AE888" s="1453"/>
      <c r="AF888" s="1453"/>
      <c r="AG888" s="1453"/>
      <c r="AH888" s="1453"/>
      <c r="AI888" s="1453"/>
      <c r="AJ888" s="1453"/>
      <c r="AK888" s="1453"/>
      <c r="AL888" s="1453"/>
      <c r="AM888" s="1453"/>
      <c r="AN888" s="1453"/>
      <c r="AO888" s="1453"/>
      <c r="AP888" s="1453"/>
      <c r="AQ888" s="1453"/>
      <c r="AR888" s="1453"/>
      <c r="AS888" s="1453"/>
      <c r="AT888" s="1453"/>
      <c r="AU888" s="1453"/>
      <c r="AV888" s="1453"/>
      <c r="AW888" s="1453"/>
      <c r="AX888" s="1453"/>
    </row>
    <row r="889" spans="3:50" s="1543" customFormat="1" ht="21.9" customHeight="1" x14ac:dyDescent="0.3">
      <c r="C889" s="1453"/>
      <c r="D889" s="1453"/>
      <c r="E889" s="1453"/>
      <c r="F889" s="1453"/>
      <c r="G889" s="1452"/>
      <c r="H889" s="1453"/>
      <c r="I889" s="1453"/>
      <c r="J889" s="1453"/>
      <c r="K889" s="1453"/>
      <c r="L889" s="1453"/>
      <c r="M889" s="1453"/>
      <c r="N889" s="1453"/>
      <c r="O889" s="1453"/>
      <c r="P889" s="1453"/>
      <c r="Q889" s="1453"/>
      <c r="R889" s="1453"/>
      <c r="S889" s="1453"/>
      <c r="T889" s="1453"/>
      <c r="U889" s="1453"/>
      <c r="V889" s="1453"/>
      <c r="W889" s="1453"/>
      <c r="X889" s="1453"/>
      <c r="Y889" s="1453"/>
      <c r="Z889" s="1453"/>
      <c r="AA889" s="1453"/>
      <c r="AB889" s="1453"/>
      <c r="AC889" s="1453"/>
      <c r="AD889" s="1453"/>
      <c r="AE889" s="1453"/>
      <c r="AF889" s="1453"/>
      <c r="AG889" s="1453"/>
      <c r="AH889" s="1453"/>
      <c r="AI889" s="1453"/>
      <c r="AJ889" s="1453"/>
      <c r="AK889" s="1453"/>
      <c r="AL889" s="1453"/>
      <c r="AM889" s="1453"/>
      <c r="AN889" s="1453"/>
      <c r="AO889" s="1453"/>
      <c r="AP889" s="1453"/>
      <c r="AQ889" s="1453"/>
      <c r="AR889" s="1453"/>
      <c r="AS889" s="1453"/>
      <c r="AT889" s="1453"/>
      <c r="AU889" s="1453"/>
      <c r="AV889" s="1453"/>
      <c r="AW889" s="1453"/>
      <c r="AX889" s="1453"/>
    </row>
    <row r="890" spans="3:50" s="1543" customFormat="1" ht="21.9" customHeight="1" x14ac:dyDescent="0.3">
      <c r="C890" s="1453"/>
      <c r="D890" s="1453"/>
      <c r="E890" s="1453"/>
      <c r="F890" s="1453"/>
      <c r="G890" s="1452"/>
      <c r="H890" s="1453"/>
      <c r="I890" s="1453"/>
      <c r="J890" s="1453"/>
      <c r="K890" s="1453"/>
      <c r="L890" s="1453"/>
      <c r="M890" s="1453"/>
      <c r="N890" s="1453"/>
      <c r="O890" s="1453"/>
      <c r="P890" s="1453"/>
      <c r="Q890" s="1453"/>
      <c r="R890" s="1453"/>
      <c r="S890" s="1453"/>
      <c r="T890" s="1453"/>
      <c r="U890" s="1453"/>
      <c r="V890" s="1453"/>
      <c r="W890" s="1453"/>
      <c r="X890" s="1453"/>
      <c r="Y890" s="1453"/>
      <c r="Z890" s="1453"/>
      <c r="AA890" s="1453"/>
      <c r="AB890" s="1453"/>
      <c r="AC890" s="1453"/>
      <c r="AD890" s="1453"/>
      <c r="AE890" s="1453"/>
      <c r="AF890" s="1453"/>
      <c r="AG890" s="1453"/>
      <c r="AH890" s="1453"/>
      <c r="AI890" s="1453"/>
      <c r="AJ890" s="1453"/>
      <c r="AK890" s="1453"/>
      <c r="AL890" s="1453"/>
      <c r="AM890" s="1453"/>
      <c r="AN890" s="1453"/>
      <c r="AO890" s="1453"/>
      <c r="AP890" s="1453"/>
      <c r="AQ890" s="1453"/>
      <c r="AR890" s="1453"/>
      <c r="AS890" s="1453"/>
      <c r="AT890" s="1453"/>
      <c r="AU890" s="1453"/>
      <c r="AV890" s="1453"/>
      <c r="AW890" s="1453"/>
      <c r="AX890" s="1453"/>
    </row>
    <row r="891" spans="3:50" s="1543" customFormat="1" ht="21.9" customHeight="1" x14ac:dyDescent="0.3">
      <c r="C891" s="1453"/>
      <c r="D891" s="1453"/>
      <c r="E891" s="1453"/>
      <c r="F891" s="1453"/>
      <c r="G891" s="1452"/>
      <c r="H891" s="1453"/>
      <c r="I891" s="1453"/>
      <c r="J891" s="1453"/>
      <c r="K891" s="1453"/>
      <c r="L891" s="1453"/>
      <c r="M891" s="1453"/>
      <c r="N891" s="1453"/>
      <c r="O891" s="1453"/>
      <c r="P891" s="1453"/>
      <c r="Q891" s="1453"/>
      <c r="R891" s="1453"/>
      <c r="S891" s="1453"/>
      <c r="T891" s="1453"/>
      <c r="U891" s="1453"/>
      <c r="V891" s="1453"/>
      <c r="W891" s="1453"/>
      <c r="X891" s="1453"/>
      <c r="Y891" s="1453"/>
      <c r="Z891" s="1453"/>
      <c r="AA891" s="1453"/>
      <c r="AB891" s="1453"/>
      <c r="AC891" s="1453"/>
      <c r="AD891" s="1453"/>
      <c r="AE891" s="1453"/>
      <c r="AF891" s="1453"/>
      <c r="AG891" s="1453"/>
      <c r="AH891" s="1453"/>
      <c r="AI891" s="1453"/>
      <c r="AJ891" s="1453"/>
      <c r="AK891" s="1453"/>
      <c r="AL891" s="1453"/>
      <c r="AM891" s="1453"/>
      <c r="AN891" s="1453"/>
      <c r="AO891" s="1453"/>
      <c r="AP891" s="1453"/>
      <c r="AQ891" s="1453"/>
      <c r="AR891" s="1453"/>
      <c r="AS891" s="1453"/>
      <c r="AT891" s="1453"/>
      <c r="AU891" s="1453"/>
      <c r="AV891" s="1453"/>
      <c r="AW891" s="1453"/>
      <c r="AX891" s="1453"/>
    </row>
    <row r="892" spans="3:50" s="1543" customFormat="1" ht="21.9" customHeight="1" x14ac:dyDescent="0.3">
      <c r="C892" s="1453"/>
      <c r="D892" s="1453"/>
      <c r="E892" s="1453"/>
      <c r="F892" s="1453"/>
      <c r="G892" s="1452"/>
      <c r="H892" s="1453"/>
      <c r="I892" s="1453"/>
      <c r="J892" s="1453"/>
      <c r="K892" s="1453"/>
      <c r="L892" s="1453"/>
      <c r="M892" s="1453"/>
      <c r="N892" s="1453"/>
      <c r="O892" s="1453"/>
      <c r="P892" s="1453"/>
      <c r="Q892" s="1453"/>
      <c r="R892" s="1453"/>
      <c r="S892" s="1453"/>
      <c r="T892" s="1453"/>
      <c r="U892" s="1453"/>
      <c r="V892" s="1453"/>
      <c r="W892" s="1453"/>
      <c r="X892" s="1453"/>
      <c r="Y892" s="1453"/>
      <c r="Z892" s="1453"/>
      <c r="AA892" s="1453"/>
      <c r="AB892" s="1453"/>
      <c r="AC892" s="1453"/>
      <c r="AD892" s="1453"/>
      <c r="AE892" s="1453"/>
      <c r="AF892" s="1453"/>
      <c r="AG892" s="1453"/>
      <c r="AH892" s="1453"/>
      <c r="AI892" s="1453"/>
      <c r="AJ892" s="1453"/>
      <c r="AK892" s="1453"/>
      <c r="AL892" s="1453"/>
      <c r="AM892" s="1453"/>
      <c r="AN892" s="1453"/>
      <c r="AO892" s="1453"/>
      <c r="AP892" s="1453"/>
      <c r="AQ892" s="1453"/>
      <c r="AR892" s="1453"/>
      <c r="AS892" s="1453"/>
      <c r="AT892" s="1453"/>
      <c r="AU892" s="1453"/>
      <c r="AV892" s="1453"/>
      <c r="AW892" s="1453"/>
      <c r="AX892" s="1453"/>
    </row>
    <row r="893" spans="3:50" s="1543" customFormat="1" ht="21.9" customHeight="1" x14ac:dyDescent="0.3">
      <c r="C893" s="1453"/>
      <c r="D893" s="1453"/>
      <c r="E893" s="1453"/>
      <c r="F893" s="1453"/>
      <c r="G893" s="1452"/>
      <c r="H893" s="1453"/>
      <c r="I893" s="1453"/>
      <c r="J893" s="1453"/>
      <c r="K893" s="1453"/>
      <c r="L893" s="1453"/>
      <c r="M893" s="1453"/>
      <c r="N893" s="1453"/>
      <c r="O893" s="1453"/>
      <c r="P893" s="1453"/>
      <c r="Q893" s="1453"/>
      <c r="R893" s="1453"/>
      <c r="S893" s="1453"/>
      <c r="T893" s="1453"/>
      <c r="U893" s="1453"/>
      <c r="V893" s="1453"/>
      <c r="W893" s="1453"/>
      <c r="X893" s="1453"/>
      <c r="Y893" s="1453"/>
      <c r="Z893" s="1453"/>
      <c r="AA893" s="1453"/>
      <c r="AB893" s="1453"/>
      <c r="AC893" s="1453"/>
      <c r="AD893" s="1453"/>
      <c r="AE893" s="1453"/>
      <c r="AF893" s="1453"/>
      <c r="AG893" s="1453"/>
      <c r="AH893" s="1453"/>
      <c r="AI893" s="1453"/>
      <c r="AJ893" s="1453"/>
      <c r="AK893" s="1453"/>
      <c r="AL893" s="1453"/>
      <c r="AM893" s="1453"/>
      <c r="AN893" s="1453"/>
      <c r="AO893" s="1453"/>
      <c r="AP893" s="1453"/>
      <c r="AQ893" s="1453"/>
      <c r="AR893" s="1453"/>
      <c r="AS893" s="1453"/>
      <c r="AT893" s="1453"/>
      <c r="AU893" s="1453"/>
      <c r="AV893" s="1453"/>
      <c r="AW893" s="1453"/>
      <c r="AX893" s="1453"/>
    </row>
    <row r="894" spans="3:50" s="1543" customFormat="1" ht="21.9" customHeight="1" x14ac:dyDescent="0.3">
      <c r="C894" s="1453"/>
      <c r="D894" s="1453"/>
      <c r="E894" s="1453"/>
      <c r="F894" s="1453"/>
      <c r="G894" s="1452"/>
      <c r="H894" s="1453"/>
      <c r="I894" s="1453"/>
      <c r="J894" s="1453"/>
      <c r="K894" s="1453"/>
      <c r="L894" s="1453"/>
      <c r="M894" s="1453"/>
      <c r="N894" s="1453"/>
      <c r="O894" s="1453"/>
      <c r="P894" s="1453"/>
      <c r="Q894" s="1453"/>
      <c r="R894" s="1453"/>
      <c r="S894" s="1453"/>
      <c r="T894" s="1453"/>
      <c r="U894" s="1453"/>
      <c r="V894" s="1453"/>
      <c r="W894" s="1453"/>
      <c r="X894" s="1453"/>
      <c r="Y894" s="1453"/>
      <c r="Z894" s="1453"/>
      <c r="AA894" s="1453"/>
      <c r="AB894" s="1453"/>
      <c r="AC894" s="1453"/>
      <c r="AD894" s="1453"/>
      <c r="AE894" s="1453"/>
      <c r="AF894" s="1453"/>
      <c r="AG894" s="1453"/>
      <c r="AH894" s="1453"/>
      <c r="AI894" s="1453"/>
      <c r="AJ894" s="1453"/>
      <c r="AK894" s="1453"/>
      <c r="AL894" s="1453"/>
      <c r="AM894" s="1453"/>
      <c r="AN894" s="1453"/>
      <c r="AO894" s="1453"/>
      <c r="AP894" s="1453"/>
      <c r="AQ894" s="1453"/>
      <c r="AR894" s="1453"/>
      <c r="AS894" s="1453"/>
      <c r="AT894" s="1453"/>
      <c r="AU894" s="1453"/>
      <c r="AV894" s="1453"/>
      <c r="AW894" s="1453"/>
      <c r="AX894" s="1453"/>
    </row>
    <row r="895" spans="3:50" s="1543" customFormat="1" ht="21.9" customHeight="1" x14ac:dyDescent="0.3">
      <c r="C895" s="1453"/>
      <c r="D895" s="1453"/>
      <c r="E895" s="1453"/>
      <c r="F895" s="1453"/>
      <c r="G895" s="1452"/>
      <c r="H895" s="1453"/>
      <c r="I895" s="1453"/>
      <c r="J895" s="1453"/>
      <c r="K895" s="1453"/>
      <c r="L895" s="1453"/>
      <c r="M895" s="1453"/>
      <c r="N895" s="1453"/>
      <c r="O895" s="1453"/>
      <c r="P895" s="1453"/>
      <c r="Q895" s="1453"/>
      <c r="R895" s="1453"/>
      <c r="S895" s="1453"/>
      <c r="T895" s="1453"/>
      <c r="U895" s="1453"/>
      <c r="V895" s="1453"/>
      <c r="W895" s="1453"/>
      <c r="X895" s="1453"/>
      <c r="Y895" s="1453"/>
      <c r="Z895" s="1453"/>
      <c r="AA895" s="1453"/>
      <c r="AB895" s="1453"/>
      <c r="AC895" s="1453"/>
      <c r="AD895" s="1453"/>
      <c r="AE895" s="1453"/>
      <c r="AF895" s="1453"/>
      <c r="AG895" s="1453"/>
      <c r="AH895" s="1453"/>
      <c r="AI895" s="1453"/>
      <c r="AJ895" s="1453"/>
      <c r="AK895" s="1453"/>
      <c r="AL895" s="1453"/>
      <c r="AM895" s="1453"/>
      <c r="AN895" s="1453"/>
      <c r="AO895" s="1453"/>
      <c r="AP895" s="1453"/>
      <c r="AQ895" s="1453"/>
      <c r="AR895" s="1453"/>
      <c r="AS895" s="1453"/>
      <c r="AT895" s="1453"/>
      <c r="AU895" s="1453"/>
      <c r="AV895" s="1453"/>
      <c r="AW895" s="1453"/>
      <c r="AX895" s="1453"/>
    </row>
    <row r="896" spans="3:50" s="1543" customFormat="1" ht="21.9" customHeight="1" x14ac:dyDescent="0.3">
      <c r="C896" s="1453"/>
      <c r="D896" s="1453"/>
      <c r="E896" s="1453"/>
      <c r="F896" s="1453"/>
      <c r="G896" s="1452"/>
      <c r="H896" s="1453"/>
      <c r="I896" s="1453"/>
      <c r="J896" s="1453"/>
      <c r="K896" s="1453"/>
      <c r="L896" s="1453"/>
      <c r="M896" s="1453"/>
      <c r="N896" s="1453"/>
      <c r="O896" s="1453"/>
      <c r="P896" s="1453"/>
      <c r="Q896" s="1453"/>
      <c r="R896" s="1453"/>
      <c r="S896" s="1453"/>
      <c r="T896" s="1453"/>
      <c r="U896" s="1453"/>
      <c r="V896" s="1453"/>
      <c r="W896" s="1453"/>
      <c r="X896" s="1453"/>
      <c r="Y896" s="1453"/>
      <c r="Z896" s="1453"/>
      <c r="AA896" s="1453"/>
      <c r="AB896" s="1453"/>
      <c r="AC896" s="1453"/>
      <c r="AD896" s="1453"/>
      <c r="AE896" s="1453"/>
      <c r="AF896" s="1453"/>
      <c r="AG896" s="1453"/>
      <c r="AH896" s="1453"/>
      <c r="AI896" s="1453"/>
      <c r="AJ896" s="1453"/>
      <c r="AK896" s="1453"/>
      <c r="AL896" s="1453"/>
      <c r="AM896" s="1453"/>
      <c r="AN896" s="1453"/>
      <c r="AO896" s="1453"/>
      <c r="AP896" s="1453"/>
      <c r="AQ896" s="1453"/>
      <c r="AR896" s="1453"/>
      <c r="AS896" s="1453"/>
      <c r="AT896" s="1453"/>
      <c r="AU896" s="1453"/>
      <c r="AV896" s="1453"/>
      <c r="AW896" s="1453"/>
      <c r="AX896" s="1453"/>
    </row>
    <row r="897" spans="3:50" s="1543" customFormat="1" ht="21.9" customHeight="1" x14ac:dyDescent="0.3">
      <c r="C897" s="1453"/>
      <c r="D897" s="1453"/>
      <c r="E897" s="1453"/>
      <c r="F897" s="1453"/>
      <c r="G897" s="1452"/>
      <c r="H897" s="1453"/>
      <c r="I897" s="1453"/>
      <c r="J897" s="1453"/>
      <c r="K897" s="1453"/>
      <c r="L897" s="1453"/>
      <c r="M897" s="1453"/>
      <c r="N897" s="1453"/>
      <c r="O897" s="1453"/>
      <c r="P897" s="1453"/>
      <c r="Q897" s="1453"/>
      <c r="R897" s="1453"/>
      <c r="S897" s="1453"/>
      <c r="T897" s="1453"/>
      <c r="U897" s="1453"/>
      <c r="V897" s="1453"/>
      <c r="W897" s="1453"/>
      <c r="X897" s="1453"/>
      <c r="Y897" s="1453"/>
      <c r="Z897" s="1453"/>
      <c r="AA897" s="1453"/>
      <c r="AB897" s="1453"/>
      <c r="AC897" s="1453"/>
      <c r="AD897" s="1453"/>
      <c r="AE897" s="1453"/>
      <c r="AF897" s="1453"/>
      <c r="AG897" s="1453"/>
      <c r="AH897" s="1453"/>
      <c r="AI897" s="1453"/>
      <c r="AJ897" s="1453"/>
      <c r="AK897" s="1453"/>
      <c r="AL897" s="1453"/>
      <c r="AM897" s="1453"/>
      <c r="AN897" s="1453"/>
      <c r="AO897" s="1453"/>
      <c r="AP897" s="1453"/>
      <c r="AQ897" s="1453"/>
      <c r="AR897" s="1453"/>
      <c r="AS897" s="1453"/>
      <c r="AT897" s="1453"/>
      <c r="AU897" s="1453"/>
      <c r="AV897" s="1453"/>
      <c r="AW897" s="1453"/>
      <c r="AX897" s="1453"/>
    </row>
    <row r="898" spans="3:50" s="1543" customFormat="1" ht="21.9" customHeight="1" x14ac:dyDescent="0.3">
      <c r="C898" s="1453"/>
      <c r="D898" s="1453"/>
      <c r="E898" s="1453"/>
      <c r="F898" s="1453"/>
      <c r="G898" s="1452"/>
      <c r="H898" s="1453"/>
      <c r="I898" s="1453"/>
      <c r="J898" s="1453"/>
      <c r="K898" s="1453"/>
      <c r="L898" s="1453"/>
      <c r="M898" s="1453"/>
      <c r="N898" s="1453"/>
      <c r="O898" s="1453"/>
      <c r="P898" s="1453"/>
      <c r="Q898" s="1453"/>
      <c r="R898" s="1453"/>
      <c r="S898" s="1453"/>
      <c r="T898" s="1453"/>
      <c r="U898" s="1453"/>
      <c r="V898" s="1453"/>
      <c r="W898" s="1453"/>
      <c r="X898" s="1453"/>
      <c r="Y898" s="1453"/>
      <c r="Z898" s="1453"/>
      <c r="AA898" s="1453"/>
      <c r="AB898" s="1453"/>
      <c r="AC898" s="1453"/>
      <c r="AD898" s="1453"/>
      <c r="AE898" s="1453"/>
      <c r="AF898" s="1453"/>
      <c r="AG898" s="1453"/>
      <c r="AH898" s="1453"/>
      <c r="AI898" s="1453"/>
      <c r="AJ898" s="1453"/>
      <c r="AK898" s="1453"/>
      <c r="AL898" s="1453"/>
      <c r="AM898" s="1453"/>
      <c r="AN898" s="1453"/>
      <c r="AO898" s="1453"/>
      <c r="AP898" s="1453"/>
      <c r="AQ898" s="1453"/>
      <c r="AR898" s="1453"/>
      <c r="AS898" s="1453"/>
      <c r="AT898" s="1453"/>
      <c r="AU898" s="1453"/>
      <c r="AV898" s="1453"/>
      <c r="AW898" s="1453"/>
      <c r="AX898" s="1453"/>
    </row>
    <row r="899" spans="3:50" s="1543" customFormat="1" ht="21.9" customHeight="1" x14ac:dyDescent="0.3">
      <c r="C899" s="1453"/>
      <c r="D899" s="1453"/>
      <c r="E899" s="1453"/>
      <c r="F899" s="1453"/>
      <c r="G899" s="1452"/>
      <c r="H899" s="1453"/>
      <c r="I899" s="1453"/>
      <c r="J899" s="1453"/>
      <c r="K899" s="1453"/>
      <c r="L899" s="1453"/>
      <c r="M899" s="1453"/>
      <c r="N899" s="1453"/>
      <c r="O899" s="1453"/>
      <c r="P899" s="1453"/>
      <c r="Q899" s="1453"/>
      <c r="R899" s="1453"/>
      <c r="S899" s="1453"/>
      <c r="T899" s="1453"/>
      <c r="U899" s="1453"/>
      <c r="V899" s="1453"/>
      <c r="W899" s="1453"/>
      <c r="X899" s="1453"/>
      <c r="Y899" s="1453"/>
      <c r="Z899" s="1453"/>
      <c r="AA899" s="1453"/>
      <c r="AB899" s="1453"/>
      <c r="AC899" s="1453"/>
      <c r="AD899" s="1453"/>
      <c r="AE899" s="1453"/>
      <c r="AF899" s="1453"/>
      <c r="AG899" s="1453"/>
      <c r="AH899" s="1453"/>
      <c r="AI899" s="1453"/>
      <c r="AJ899" s="1453"/>
      <c r="AK899" s="1453"/>
      <c r="AL899" s="1453"/>
      <c r="AM899" s="1453"/>
      <c r="AN899" s="1453"/>
      <c r="AO899" s="1453"/>
      <c r="AP899" s="1453"/>
      <c r="AQ899" s="1453"/>
      <c r="AR899" s="1453"/>
      <c r="AS899" s="1453"/>
      <c r="AT899" s="1453"/>
      <c r="AU899" s="1453"/>
      <c r="AV899" s="1453"/>
      <c r="AW899" s="1453"/>
      <c r="AX899" s="1453"/>
    </row>
    <row r="900" spans="3:50" s="1543" customFormat="1" ht="21.9" customHeight="1" x14ac:dyDescent="0.3">
      <c r="C900" s="1453"/>
      <c r="D900" s="1453"/>
      <c r="E900" s="1453"/>
      <c r="F900" s="1453"/>
      <c r="G900" s="1452"/>
      <c r="H900" s="1453"/>
      <c r="I900" s="1453"/>
      <c r="J900" s="1453"/>
      <c r="K900" s="1453"/>
      <c r="L900" s="1453"/>
      <c r="M900" s="1453"/>
      <c r="N900" s="1453"/>
      <c r="O900" s="1453"/>
      <c r="P900" s="1453"/>
      <c r="Q900" s="1453"/>
      <c r="R900" s="1453"/>
      <c r="S900" s="1453"/>
      <c r="T900" s="1453"/>
      <c r="U900" s="1453"/>
      <c r="V900" s="1453"/>
      <c r="W900" s="1453"/>
      <c r="X900" s="1453"/>
      <c r="Y900" s="1453"/>
      <c r="Z900" s="1453"/>
      <c r="AA900" s="1453"/>
      <c r="AB900" s="1453"/>
      <c r="AC900" s="1453"/>
      <c r="AD900" s="1453"/>
      <c r="AE900" s="1453"/>
      <c r="AF900" s="1453"/>
      <c r="AG900" s="1453"/>
      <c r="AH900" s="1453"/>
      <c r="AI900" s="1453"/>
      <c r="AJ900" s="1453"/>
      <c r="AK900" s="1453"/>
      <c r="AL900" s="1453"/>
      <c r="AM900" s="1453"/>
      <c r="AN900" s="1453"/>
      <c r="AO900" s="1453"/>
      <c r="AP900" s="1453"/>
      <c r="AQ900" s="1453"/>
      <c r="AR900" s="1453"/>
      <c r="AS900" s="1453"/>
      <c r="AT900" s="1453"/>
      <c r="AU900" s="1453"/>
      <c r="AV900" s="1453"/>
      <c r="AW900" s="1453"/>
      <c r="AX900" s="1453"/>
    </row>
    <row r="901" spans="3:50" s="1543" customFormat="1" ht="21.9" customHeight="1" x14ac:dyDescent="0.3">
      <c r="C901" s="1453"/>
      <c r="D901" s="1453"/>
      <c r="E901" s="1453"/>
      <c r="F901" s="1453"/>
      <c r="G901" s="1452"/>
      <c r="H901" s="1453"/>
      <c r="I901" s="1453"/>
      <c r="J901" s="1453"/>
      <c r="K901" s="1453"/>
      <c r="L901" s="1453"/>
      <c r="M901" s="1453"/>
      <c r="N901" s="1453"/>
      <c r="O901" s="1453"/>
      <c r="P901" s="1453"/>
      <c r="Q901" s="1453"/>
      <c r="R901" s="1453"/>
      <c r="S901" s="1453"/>
      <c r="T901" s="1453"/>
      <c r="U901" s="1453"/>
      <c r="V901" s="1453"/>
      <c r="W901" s="1453"/>
      <c r="X901" s="1453"/>
      <c r="Y901" s="1453"/>
      <c r="Z901" s="1453"/>
      <c r="AA901" s="1453"/>
      <c r="AB901" s="1453"/>
      <c r="AC901" s="1453"/>
      <c r="AD901" s="1453"/>
      <c r="AE901" s="1453"/>
      <c r="AF901" s="1453"/>
      <c r="AG901" s="1453"/>
      <c r="AH901" s="1453"/>
      <c r="AI901" s="1453"/>
      <c r="AJ901" s="1453"/>
      <c r="AK901" s="1453"/>
      <c r="AL901" s="1453"/>
      <c r="AM901" s="1453"/>
      <c r="AN901" s="1453"/>
      <c r="AO901" s="1453"/>
      <c r="AP901" s="1453"/>
      <c r="AQ901" s="1453"/>
      <c r="AR901" s="1453"/>
      <c r="AS901" s="1453"/>
      <c r="AT901" s="1453"/>
      <c r="AU901" s="1453"/>
      <c r="AV901" s="1453"/>
      <c r="AW901" s="1453"/>
      <c r="AX901" s="1453"/>
    </row>
    <row r="902" spans="3:50" s="1543" customFormat="1" ht="21.9" customHeight="1" x14ac:dyDescent="0.3">
      <c r="C902" s="1453"/>
      <c r="D902" s="1453"/>
      <c r="E902" s="1453"/>
      <c r="F902" s="1453"/>
      <c r="G902" s="1452"/>
      <c r="H902" s="1453"/>
      <c r="I902" s="1453"/>
      <c r="J902" s="1453"/>
      <c r="K902" s="1453"/>
      <c r="L902" s="1453"/>
      <c r="M902" s="1453"/>
      <c r="N902" s="1453"/>
      <c r="O902" s="1453"/>
      <c r="P902" s="1453"/>
      <c r="Q902" s="1453"/>
      <c r="R902" s="1453"/>
      <c r="S902" s="1453"/>
      <c r="T902" s="1453"/>
      <c r="U902" s="1453"/>
      <c r="V902" s="1453"/>
      <c r="W902" s="1453"/>
      <c r="X902" s="1453"/>
      <c r="Y902" s="1453"/>
      <c r="Z902" s="1453"/>
      <c r="AA902" s="1453"/>
      <c r="AB902" s="1453"/>
      <c r="AC902" s="1453"/>
      <c r="AD902" s="1453"/>
      <c r="AE902" s="1453"/>
      <c r="AF902" s="1453"/>
      <c r="AG902" s="1453"/>
      <c r="AH902" s="1453"/>
      <c r="AI902" s="1453"/>
      <c r="AJ902" s="1453"/>
      <c r="AK902" s="1453"/>
      <c r="AL902" s="1453"/>
      <c r="AM902" s="1453"/>
      <c r="AN902" s="1453"/>
      <c r="AO902" s="1453"/>
      <c r="AP902" s="1453"/>
      <c r="AQ902" s="1453"/>
      <c r="AR902" s="1453"/>
      <c r="AS902" s="1453"/>
      <c r="AT902" s="1453"/>
      <c r="AU902" s="1453"/>
      <c r="AV902" s="1453"/>
      <c r="AW902" s="1453"/>
      <c r="AX902" s="1453"/>
    </row>
    <row r="903" spans="3:50" s="1543" customFormat="1" ht="21.9" customHeight="1" x14ac:dyDescent="0.3">
      <c r="C903" s="1453"/>
      <c r="D903" s="1453"/>
      <c r="E903" s="1453"/>
      <c r="F903" s="1453"/>
      <c r="G903" s="1452"/>
      <c r="H903" s="1453"/>
      <c r="I903" s="1453"/>
      <c r="J903" s="1453"/>
      <c r="K903" s="1453"/>
      <c r="L903" s="1453"/>
      <c r="M903" s="1453"/>
      <c r="N903" s="1453"/>
      <c r="O903" s="1453"/>
      <c r="P903" s="1453"/>
      <c r="Q903" s="1453"/>
      <c r="R903" s="1453"/>
      <c r="S903" s="1453"/>
      <c r="T903" s="1453"/>
      <c r="U903" s="1453"/>
      <c r="V903" s="1453"/>
      <c r="W903" s="1453"/>
      <c r="X903" s="1453"/>
      <c r="Y903" s="1453"/>
      <c r="Z903" s="1453"/>
      <c r="AA903" s="1453"/>
      <c r="AB903" s="1453"/>
      <c r="AC903" s="1453"/>
      <c r="AD903" s="1453"/>
      <c r="AE903" s="1453"/>
      <c r="AF903" s="1453"/>
      <c r="AG903" s="1453"/>
      <c r="AH903" s="1453"/>
      <c r="AI903" s="1453"/>
      <c r="AJ903" s="1453"/>
      <c r="AK903" s="1453"/>
      <c r="AL903" s="1453"/>
      <c r="AM903" s="1453"/>
      <c r="AN903" s="1453"/>
      <c r="AO903" s="1453"/>
      <c r="AP903" s="1453"/>
      <c r="AQ903" s="1453"/>
      <c r="AR903" s="1453"/>
      <c r="AS903" s="1453"/>
      <c r="AT903" s="1453"/>
      <c r="AU903" s="1453"/>
      <c r="AV903" s="1453"/>
      <c r="AW903" s="1453"/>
      <c r="AX903" s="1453"/>
    </row>
    <row r="904" spans="3:50" s="1543" customFormat="1" ht="21.9" customHeight="1" x14ac:dyDescent="0.3">
      <c r="C904" s="1453"/>
      <c r="D904" s="1453"/>
      <c r="E904" s="1453"/>
      <c r="F904" s="1453"/>
      <c r="G904" s="1452"/>
      <c r="H904" s="1453"/>
      <c r="I904" s="1453"/>
      <c r="J904" s="1453"/>
      <c r="K904" s="1453"/>
      <c r="L904" s="1453"/>
      <c r="M904" s="1453"/>
      <c r="N904" s="1453"/>
      <c r="O904" s="1453"/>
      <c r="P904" s="1453"/>
      <c r="Q904" s="1453"/>
      <c r="R904" s="1453"/>
      <c r="S904" s="1453"/>
      <c r="T904" s="1453"/>
      <c r="U904" s="1453"/>
      <c r="V904" s="1453"/>
      <c r="W904" s="1453"/>
      <c r="X904" s="1453"/>
      <c r="Y904" s="1453"/>
      <c r="Z904" s="1453"/>
      <c r="AA904" s="1453"/>
      <c r="AB904" s="1453"/>
      <c r="AC904" s="1453"/>
      <c r="AD904" s="1453"/>
      <c r="AE904" s="1453"/>
      <c r="AF904" s="1453"/>
      <c r="AG904" s="1453"/>
      <c r="AH904" s="1453"/>
      <c r="AI904" s="1453"/>
      <c r="AJ904" s="1453"/>
      <c r="AK904" s="1453"/>
      <c r="AL904" s="1453"/>
      <c r="AM904" s="1453"/>
      <c r="AN904" s="1453"/>
      <c r="AO904" s="1453"/>
      <c r="AP904" s="1453"/>
      <c r="AQ904" s="1453"/>
      <c r="AR904" s="1453"/>
      <c r="AS904" s="1453"/>
      <c r="AT904" s="1453"/>
      <c r="AU904" s="1453"/>
      <c r="AV904" s="1453"/>
      <c r="AW904" s="1453"/>
      <c r="AX904" s="1453"/>
    </row>
    <row r="905" spans="3:50" s="1543" customFormat="1" ht="21.9" customHeight="1" x14ac:dyDescent="0.3">
      <c r="C905" s="1453"/>
      <c r="D905" s="1453"/>
      <c r="E905" s="1453"/>
      <c r="F905" s="1453"/>
      <c r="G905" s="1452"/>
      <c r="H905" s="1453"/>
      <c r="I905" s="1453"/>
      <c r="J905" s="1453"/>
      <c r="K905" s="1453"/>
      <c r="L905" s="1453"/>
      <c r="M905" s="1453"/>
      <c r="N905" s="1453"/>
      <c r="O905" s="1453"/>
      <c r="P905" s="1453"/>
      <c r="Q905" s="1453"/>
      <c r="R905" s="1453"/>
      <c r="S905" s="1453"/>
      <c r="T905" s="1453"/>
      <c r="U905" s="1453"/>
      <c r="V905" s="1453"/>
      <c r="W905" s="1453"/>
      <c r="X905" s="1453"/>
      <c r="Y905" s="1453"/>
      <c r="Z905" s="1453"/>
      <c r="AA905" s="1453"/>
      <c r="AB905" s="1453"/>
      <c r="AC905" s="1453"/>
      <c r="AD905" s="1453"/>
      <c r="AE905" s="1453"/>
      <c r="AF905" s="1453"/>
      <c r="AG905" s="1453"/>
      <c r="AH905" s="1453"/>
      <c r="AI905" s="1453"/>
      <c r="AJ905" s="1453"/>
      <c r="AK905" s="1453"/>
      <c r="AL905" s="1453"/>
      <c r="AM905" s="1453"/>
      <c r="AN905" s="1453"/>
      <c r="AO905" s="1453"/>
      <c r="AP905" s="1453"/>
      <c r="AQ905" s="1453"/>
      <c r="AR905" s="1453"/>
      <c r="AS905" s="1453"/>
      <c r="AT905" s="1453"/>
      <c r="AU905" s="1453"/>
      <c r="AV905" s="1453"/>
      <c r="AW905" s="1453"/>
      <c r="AX905" s="1453"/>
    </row>
    <row r="906" spans="3:50" s="1543" customFormat="1" ht="21.9" customHeight="1" x14ac:dyDescent="0.3">
      <c r="C906" s="1453"/>
      <c r="D906" s="1453"/>
      <c r="E906" s="1453"/>
      <c r="F906" s="1453"/>
      <c r="G906" s="1452"/>
      <c r="H906" s="1453"/>
      <c r="I906" s="1453"/>
      <c r="J906" s="1453"/>
      <c r="K906" s="1453"/>
      <c r="L906" s="1453"/>
      <c r="M906" s="1453"/>
      <c r="N906" s="1453"/>
      <c r="O906" s="1453"/>
      <c r="P906" s="1453"/>
      <c r="Q906" s="1453"/>
      <c r="R906" s="1453"/>
      <c r="S906" s="1453"/>
      <c r="T906" s="1453"/>
      <c r="U906" s="1453"/>
      <c r="V906" s="1453"/>
      <c r="W906" s="1453"/>
      <c r="X906" s="1453"/>
      <c r="Y906" s="1453"/>
      <c r="Z906" s="1453"/>
      <c r="AA906" s="1453"/>
      <c r="AB906" s="1453"/>
      <c r="AC906" s="1453"/>
      <c r="AD906" s="1453"/>
      <c r="AE906" s="1453"/>
      <c r="AF906" s="1453"/>
      <c r="AG906" s="1453"/>
      <c r="AH906" s="1453"/>
      <c r="AI906" s="1453"/>
      <c r="AJ906" s="1453"/>
      <c r="AK906" s="1453"/>
      <c r="AL906" s="1453"/>
      <c r="AM906" s="1453"/>
      <c r="AN906" s="1453"/>
      <c r="AO906" s="1453"/>
      <c r="AP906" s="1453"/>
      <c r="AQ906" s="1453"/>
      <c r="AR906" s="1453"/>
      <c r="AS906" s="1453"/>
      <c r="AT906" s="1453"/>
      <c r="AU906" s="1453"/>
      <c r="AV906" s="1453"/>
      <c r="AW906" s="1453"/>
      <c r="AX906" s="1453"/>
    </row>
    <row r="907" spans="3:50" s="1543" customFormat="1" ht="21.9" customHeight="1" x14ac:dyDescent="0.3">
      <c r="C907" s="1453"/>
      <c r="D907" s="1453"/>
      <c r="E907" s="1453"/>
      <c r="F907" s="1453"/>
      <c r="G907" s="1452"/>
      <c r="H907" s="1453"/>
      <c r="I907" s="1453"/>
      <c r="J907" s="1453"/>
      <c r="K907" s="1453"/>
      <c r="L907" s="1453"/>
      <c r="M907" s="1453"/>
      <c r="N907" s="1453"/>
      <c r="O907" s="1453"/>
      <c r="P907" s="1453"/>
      <c r="Q907" s="1453"/>
      <c r="R907" s="1453"/>
      <c r="S907" s="1453"/>
      <c r="T907" s="1453"/>
      <c r="U907" s="1453"/>
      <c r="V907" s="1453"/>
      <c r="W907" s="1453"/>
      <c r="X907" s="1453"/>
      <c r="Y907" s="1453"/>
      <c r="Z907" s="1453"/>
      <c r="AA907" s="1453"/>
      <c r="AB907" s="1453"/>
      <c r="AC907" s="1453"/>
      <c r="AD907" s="1453"/>
      <c r="AE907" s="1453"/>
      <c r="AF907" s="1453"/>
      <c r="AG907" s="1453"/>
      <c r="AH907" s="1453"/>
      <c r="AI907" s="1453"/>
      <c r="AJ907" s="1453"/>
      <c r="AK907" s="1453"/>
      <c r="AL907" s="1453"/>
      <c r="AM907" s="1453"/>
      <c r="AN907" s="1453"/>
      <c r="AO907" s="1453"/>
      <c r="AP907" s="1453"/>
      <c r="AQ907" s="1453"/>
      <c r="AR907" s="1453"/>
      <c r="AS907" s="1453"/>
      <c r="AT907" s="1453"/>
      <c r="AU907" s="1453"/>
      <c r="AV907" s="1453"/>
      <c r="AW907" s="1453"/>
      <c r="AX907" s="1453"/>
    </row>
    <row r="908" spans="3:50" s="1543" customFormat="1" ht="21.9" customHeight="1" x14ac:dyDescent="0.3">
      <c r="C908" s="1453"/>
      <c r="D908" s="1453"/>
      <c r="E908" s="1453"/>
      <c r="F908" s="1453"/>
      <c r="G908" s="1452"/>
      <c r="H908" s="1453"/>
      <c r="I908" s="1453"/>
      <c r="J908" s="1453"/>
      <c r="K908" s="1453"/>
      <c r="L908" s="1453"/>
      <c r="M908" s="1453"/>
      <c r="N908" s="1453"/>
      <c r="O908" s="1453"/>
      <c r="P908" s="1453"/>
      <c r="Q908" s="1453"/>
      <c r="R908" s="1453"/>
      <c r="S908" s="1453"/>
      <c r="T908" s="1453"/>
      <c r="U908" s="1453"/>
      <c r="V908" s="1453"/>
      <c r="W908" s="1453"/>
      <c r="X908" s="1453"/>
      <c r="Y908" s="1453"/>
      <c r="Z908" s="1453"/>
      <c r="AA908" s="1453"/>
      <c r="AB908" s="1453"/>
      <c r="AC908" s="1453"/>
      <c r="AD908" s="1453"/>
      <c r="AE908" s="1453"/>
      <c r="AF908" s="1453"/>
      <c r="AG908" s="1453"/>
      <c r="AH908" s="1453"/>
      <c r="AI908" s="1453"/>
      <c r="AJ908" s="1453"/>
      <c r="AK908" s="1453"/>
      <c r="AL908" s="1453"/>
      <c r="AM908" s="1453"/>
      <c r="AN908" s="1453"/>
      <c r="AO908" s="1453"/>
      <c r="AP908" s="1453"/>
      <c r="AQ908" s="1453"/>
      <c r="AR908" s="1453"/>
      <c r="AS908" s="1453"/>
      <c r="AT908" s="1453"/>
      <c r="AU908" s="1453"/>
      <c r="AV908" s="1453"/>
      <c r="AW908" s="1453"/>
      <c r="AX908" s="1453"/>
    </row>
    <row r="909" spans="3:50" s="1543" customFormat="1" ht="21.9" customHeight="1" x14ac:dyDescent="0.3">
      <c r="C909" s="1453"/>
      <c r="D909" s="1453"/>
      <c r="E909" s="1453"/>
      <c r="F909" s="1453"/>
      <c r="G909" s="1452"/>
      <c r="H909" s="1453"/>
      <c r="I909" s="1453"/>
      <c r="J909" s="1453"/>
      <c r="K909" s="1453"/>
      <c r="L909" s="1453"/>
      <c r="M909" s="1453"/>
      <c r="N909" s="1453"/>
      <c r="O909" s="1453"/>
      <c r="P909" s="1453"/>
      <c r="Q909" s="1453"/>
      <c r="R909" s="1453"/>
      <c r="S909" s="1453"/>
      <c r="T909" s="1453"/>
      <c r="U909" s="1453"/>
      <c r="V909" s="1453"/>
      <c r="W909" s="1453"/>
      <c r="X909" s="1453"/>
      <c r="Y909" s="1453"/>
      <c r="Z909" s="1453"/>
      <c r="AA909" s="1453"/>
      <c r="AB909" s="1453"/>
      <c r="AC909" s="1453"/>
      <c r="AD909" s="1453"/>
      <c r="AE909" s="1453"/>
      <c r="AF909" s="1453"/>
      <c r="AG909" s="1453"/>
      <c r="AH909" s="1453"/>
      <c r="AI909" s="1453"/>
      <c r="AJ909" s="1453"/>
      <c r="AK909" s="1453"/>
      <c r="AL909" s="1453"/>
      <c r="AM909" s="1453"/>
      <c r="AN909" s="1453"/>
      <c r="AO909" s="1453"/>
      <c r="AP909" s="1453"/>
      <c r="AQ909" s="1453"/>
      <c r="AR909" s="1453"/>
      <c r="AS909" s="1453"/>
      <c r="AT909" s="1453"/>
      <c r="AU909" s="1453"/>
      <c r="AV909" s="1453"/>
      <c r="AW909" s="1453"/>
      <c r="AX909" s="1453"/>
    </row>
    <row r="910" spans="3:50" s="1543" customFormat="1" ht="21.9" customHeight="1" x14ac:dyDescent="0.3">
      <c r="C910" s="1453"/>
      <c r="D910" s="1453"/>
      <c r="E910" s="1453"/>
      <c r="F910" s="1453"/>
      <c r="G910" s="1452"/>
      <c r="H910" s="1453"/>
      <c r="I910" s="1453"/>
      <c r="J910" s="1453"/>
      <c r="K910" s="1453"/>
      <c r="L910" s="1453"/>
      <c r="M910" s="1453"/>
      <c r="N910" s="1453"/>
      <c r="O910" s="1453"/>
      <c r="P910" s="1453"/>
      <c r="Q910" s="1453"/>
      <c r="R910" s="1453"/>
      <c r="S910" s="1453"/>
      <c r="T910" s="1453"/>
      <c r="U910" s="1453"/>
      <c r="V910" s="1453"/>
      <c r="W910" s="1453"/>
      <c r="X910" s="1453"/>
      <c r="Y910" s="1453"/>
      <c r="Z910" s="1453"/>
      <c r="AA910" s="1453"/>
      <c r="AB910" s="1453"/>
      <c r="AC910" s="1453"/>
      <c r="AD910" s="1453"/>
      <c r="AE910" s="1453"/>
      <c r="AF910" s="1453"/>
      <c r="AG910" s="1453"/>
      <c r="AH910" s="1453"/>
      <c r="AI910" s="1453"/>
      <c r="AJ910" s="1453"/>
      <c r="AK910" s="1453"/>
      <c r="AL910" s="1453"/>
      <c r="AM910" s="1453"/>
      <c r="AN910" s="1453"/>
      <c r="AO910" s="1453"/>
      <c r="AP910" s="1453"/>
      <c r="AQ910" s="1453"/>
      <c r="AR910" s="1453"/>
      <c r="AS910" s="1453"/>
      <c r="AT910" s="1453"/>
      <c r="AU910" s="1453"/>
      <c r="AV910" s="1453"/>
      <c r="AW910" s="1453"/>
      <c r="AX910" s="1453"/>
    </row>
    <row r="911" spans="3:50" s="1543" customFormat="1" ht="21.9" customHeight="1" x14ac:dyDescent="0.3">
      <c r="C911" s="1453"/>
      <c r="D911" s="1453"/>
      <c r="E911" s="1453"/>
      <c r="F911" s="1453"/>
      <c r="G911" s="1452"/>
      <c r="H911" s="1453"/>
      <c r="I911" s="1453"/>
      <c r="J911" s="1453"/>
      <c r="K911" s="1453"/>
      <c r="L911" s="1453"/>
      <c r="M911" s="1453"/>
      <c r="N911" s="1453"/>
      <c r="O911" s="1453"/>
      <c r="P911" s="1453"/>
      <c r="Q911" s="1453"/>
      <c r="R911" s="1453"/>
      <c r="S911" s="1453"/>
      <c r="T911" s="1453"/>
      <c r="U911" s="1453"/>
      <c r="V911" s="1453"/>
      <c r="W911" s="1453"/>
      <c r="X911" s="1453"/>
      <c r="Y911" s="1453"/>
      <c r="Z911" s="1453"/>
      <c r="AA911" s="1453"/>
      <c r="AB911" s="1453"/>
      <c r="AC911" s="1453"/>
      <c r="AD911" s="1453"/>
      <c r="AE911" s="1453"/>
      <c r="AF911" s="1453"/>
      <c r="AG911" s="1453"/>
      <c r="AH911" s="1453"/>
      <c r="AI911" s="1453"/>
      <c r="AJ911" s="1453"/>
      <c r="AK911" s="1453"/>
      <c r="AL911" s="1453"/>
      <c r="AM911" s="1453"/>
      <c r="AN911" s="1453"/>
      <c r="AO911" s="1453"/>
      <c r="AP911" s="1453"/>
      <c r="AQ911" s="1453"/>
      <c r="AR911" s="1453"/>
      <c r="AS911" s="1453"/>
      <c r="AT911" s="1453"/>
      <c r="AU911" s="1453"/>
      <c r="AV911" s="1453"/>
      <c r="AW911" s="1453"/>
      <c r="AX911" s="1453"/>
    </row>
    <row r="912" spans="3:50" s="1543" customFormat="1" ht="21.9" customHeight="1" x14ac:dyDescent="0.3">
      <c r="C912" s="1453"/>
      <c r="D912" s="1453"/>
      <c r="E912" s="1453"/>
      <c r="F912" s="1453"/>
      <c r="G912" s="1452"/>
      <c r="H912" s="1453"/>
      <c r="I912" s="1453"/>
      <c r="J912" s="1453"/>
      <c r="K912" s="1453"/>
      <c r="L912" s="1453"/>
      <c r="M912" s="1453"/>
      <c r="N912" s="1453"/>
      <c r="O912" s="1453"/>
      <c r="P912" s="1453"/>
      <c r="Q912" s="1453"/>
      <c r="R912" s="1453"/>
      <c r="S912" s="1453"/>
      <c r="T912" s="1453"/>
      <c r="U912" s="1453"/>
      <c r="V912" s="1453"/>
      <c r="W912" s="1453"/>
      <c r="X912" s="1453"/>
      <c r="Y912" s="1453"/>
      <c r="Z912" s="1453"/>
      <c r="AA912" s="1453"/>
      <c r="AB912" s="1453"/>
      <c r="AC912" s="1453"/>
      <c r="AD912" s="1453"/>
      <c r="AE912" s="1453"/>
      <c r="AF912" s="1453"/>
      <c r="AG912" s="1453"/>
      <c r="AH912" s="1453"/>
      <c r="AI912" s="1453"/>
      <c r="AJ912" s="1453"/>
      <c r="AK912" s="1453"/>
      <c r="AL912" s="1453"/>
      <c r="AM912" s="1453"/>
      <c r="AN912" s="1453"/>
      <c r="AO912" s="1453"/>
      <c r="AP912" s="1453"/>
      <c r="AQ912" s="1453"/>
      <c r="AR912" s="1453"/>
      <c r="AS912" s="1453"/>
      <c r="AT912" s="1453"/>
      <c r="AU912" s="1453"/>
      <c r="AV912" s="1453"/>
      <c r="AW912" s="1453"/>
      <c r="AX912" s="1453"/>
    </row>
    <row r="913" spans="3:50" s="1543" customFormat="1" ht="21.9" customHeight="1" x14ac:dyDescent="0.3">
      <c r="C913" s="1453"/>
      <c r="D913" s="1453"/>
      <c r="E913" s="1453"/>
      <c r="F913" s="1453"/>
      <c r="G913" s="1452"/>
      <c r="H913" s="1453"/>
      <c r="I913" s="1453"/>
      <c r="J913" s="1453"/>
      <c r="K913" s="1453"/>
      <c r="L913" s="1453"/>
      <c r="M913" s="1453"/>
      <c r="N913" s="1453"/>
      <c r="O913" s="1453"/>
      <c r="P913" s="1453"/>
      <c r="Q913" s="1453"/>
      <c r="R913" s="1453"/>
      <c r="S913" s="1453"/>
      <c r="T913" s="1453"/>
      <c r="U913" s="1453"/>
      <c r="V913" s="1453"/>
      <c r="W913" s="1453"/>
      <c r="X913" s="1453"/>
      <c r="Y913" s="1453"/>
      <c r="Z913" s="1453"/>
      <c r="AA913" s="1453"/>
      <c r="AB913" s="1453"/>
      <c r="AC913" s="1453"/>
      <c r="AD913" s="1453"/>
      <c r="AE913" s="1453"/>
      <c r="AF913" s="1453"/>
      <c r="AG913" s="1453"/>
      <c r="AH913" s="1453"/>
      <c r="AI913" s="1453"/>
      <c r="AJ913" s="1453"/>
      <c r="AK913" s="1453"/>
      <c r="AL913" s="1453"/>
      <c r="AM913" s="1453"/>
      <c r="AN913" s="1453"/>
      <c r="AO913" s="1453"/>
      <c r="AP913" s="1453"/>
      <c r="AQ913" s="1453"/>
      <c r="AR913" s="1453"/>
      <c r="AS913" s="1453"/>
      <c r="AT913" s="1453"/>
      <c r="AU913" s="1453"/>
      <c r="AV913" s="1453"/>
      <c r="AW913" s="1453"/>
      <c r="AX913" s="1453"/>
    </row>
    <row r="914" spans="3:50" s="1543" customFormat="1" ht="21.9" customHeight="1" x14ac:dyDescent="0.3">
      <c r="C914" s="1453"/>
      <c r="D914" s="1453"/>
      <c r="E914" s="1453"/>
      <c r="F914" s="1453"/>
      <c r="G914" s="1452"/>
      <c r="H914" s="1453"/>
      <c r="I914" s="1453"/>
      <c r="J914" s="1453"/>
      <c r="K914" s="1453"/>
      <c r="L914" s="1453"/>
      <c r="M914" s="1453"/>
      <c r="N914" s="1453"/>
      <c r="O914" s="1453"/>
      <c r="P914" s="1453"/>
      <c r="Q914" s="1453"/>
      <c r="R914" s="1453"/>
      <c r="S914" s="1453"/>
      <c r="T914" s="1453"/>
      <c r="U914" s="1453"/>
      <c r="V914" s="1453"/>
      <c r="W914" s="1453"/>
      <c r="X914" s="1453"/>
      <c r="Y914" s="1453"/>
      <c r="Z914" s="1453"/>
      <c r="AA914" s="1453"/>
      <c r="AB914" s="1453"/>
      <c r="AC914" s="1453"/>
      <c r="AD914" s="1453"/>
      <c r="AE914" s="1453"/>
      <c r="AF914" s="1453"/>
      <c r="AG914" s="1453"/>
      <c r="AH914" s="1453"/>
      <c r="AI914" s="1453"/>
      <c r="AJ914" s="1453"/>
      <c r="AK914" s="1453"/>
      <c r="AL914" s="1453"/>
      <c r="AM914" s="1453"/>
      <c r="AN914" s="1453"/>
      <c r="AO914" s="1453"/>
      <c r="AP914" s="1453"/>
      <c r="AQ914" s="1453"/>
      <c r="AR914" s="1453"/>
      <c r="AS914" s="1453"/>
      <c r="AT914" s="1453"/>
      <c r="AU914" s="1453"/>
      <c r="AV914" s="1453"/>
      <c r="AW914" s="1453"/>
      <c r="AX914" s="1453"/>
    </row>
    <row r="915" spans="3:50" s="1543" customFormat="1" ht="21.9" customHeight="1" x14ac:dyDescent="0.3">
      <c r="C915" s="1453"/>
      <c r="D915" s="1453"/>
      <c r="E915" s="1453"/>
      <c r="F915" s="1453"/>
      <c r="G915" s="1452"/>
      <c r="H915" s="1453"/>
      <c r="I915" s="1453"/>
      <c r="J915" s="1453"/>
      <c r="K915" s="1453"/>
      <c r="L915" s="1453"/>
      <c r="M915" s="1453"/>
      <c r="N915" s="1453"/>
      <c r="O915" s="1453"/>
      <c r="P915" s="1453"/>
      <c r="Q915" s="1453"/>
      <c r="R915" s="1453"/>
      <c r="S915" s="1453"/>
      <c r="T915" s="1453"/>
      <c r="U915" s="1453"/>
      <c r="V915" s="1453"/>
      <c r="W915" s="1453"/>
      <c r="X915" s="1453"/>
      <c r="Y915" s="1453"/>
      <c r="Z915" s="1453"/>
      <c r="AA915" s="1453"/>
      <c r="AB915" s="1453"/>
      <c r="AC915" s="1453"/>
      <c r="AD915" s="1453"/>
      <c r="AE915" s="1453"/>
      <c r="AF915" s="1453"/>
      <c r="AG915" s="1453"/>
      <c r="AH915" s="1453"/>
      <c r="AI915" s="1453"/>
      <c r="AJ915" s="1453"/>
      <c r="AK915" s="1453"/>
      <c r="AL915" s="1453"/>
      <c r="AM915" s="1453"/>
      <c r="AN915" s="1453"/>
      <c r="AO915" s="1453"/>
      <c r="AP915" s="1453"/>
      <c r="AQ915" s="1453"/>
      <c r="AR915" s="1453"/>
      <c r="AS915" s="1453"/>
      <c r="AT915" s="1453"/>
      <c r="AU915" s="1453"/>
      <c r="AV915" s="1453"/>
      <c r="AW915" s="1453"/>
      <c r="AX915" s="1453"/>
    </row>
    <row r="916" spans="3:50" s="1543" customFormat="1" ht="21.9" customHeight="1" x14ac:dyDescent="0.3">
      <c r="C916" s="1453"/>
      <c r="D916" s="1453"/>
      <c r="E916" s="1453"/>
      <c r="F916" s="1453"/>
      <c r="G916" s="1452"/>
      <c r="H916" s="1453"/>
      <c r="I916" s="1453"/>
      <c r="J916" s="1453"/>
      <c r="K916" s="1453"/>
      <c r="L916" s="1453"/>
      <c r="M916" s="1453"/>
      <c r="N916" s="1453"/>
      <c r="O916" s="1453"/>
      <c r="P916" s="1453"/>
      <c r="Q916" s="1453"/>
      <c r="R916" s="1453"/>
      <c r="S916" s="1453"/>
      <c r="T916" s="1453"/>
      <c r="U916" s="1453"/>
      <c r="V916" s="1453"/>
      <c r="W916" s="1453"/>
      <c r="X916" s="1453"/>
      <c r="Y916" s="1453"/>
      <c r="Z916" s="1453"/>
      <c r="AA916" s="1453"/>
      <c r="AB916" s="1453"/>
      <c r="AC916" s="1453"/>
      <c r="AD916" s="1453"/>
      <c r="AE916" s="1453"/>
      <c r="AF916" s="1453"/>
      <c r="AG916" s="1453"/>
      <c r="AH916" s="1453"/>
      <c r="AI916" s="1453"/>
      <c r="AJ916" s="1453"/>
      <c r="AK916" s="1453"/>
      <c r="AL916" s="1453"/>
      <c r="AM916" s="1453"/>
      <c r="AN916" s="1453"/>
      <c r="AO916" s="1453"/>
      <c r="AP916" s="1453"/>
      <c r="AQ916" s="1453"/>
      <c r="AR916" s="1453"/>
      <c r="AS916" s="1453"/>
      <c r="AT916" s="1453"/>
      <c r="AU916" s="1453"/>
      <c r="AV916" s="1453"/>
      <c r="AW916" s="1453"/>
      <c r="AX916" s="1453"/>
    </row>
    <row r="917" spans="3:50" s="1543" customFormat="1" ht="21.9" customHeight="1" x14ac:dyDescent="0.3">
      <c r="C917" s="1453"/>
      <c r="D917" s="1453"/>
      <c r="E917" s="1453"/>
      <c r="F917" s="1453"/>
      <c r="G917" s="1452"/>
      <c r="H917" s="1453"/>
      <c r="I917" s="1453"/>
      <c r="J917" s="1453"/>
      <c r="K917" s="1453"/>
      <c r="L917" s="1453"/>
      <c r="M917" s="1453"/>
      <c r="N917" s="1453"/>
      <c r="O917" s="1453"/>
      <c r="P917" s="1453"/>
      <c r="Q917" s="1453"/>
      <c r="R917" s="1453"/>
      <c r="S917" s="1453"/>
      <c r="T917" s="1453"/>
      <c r="U917" s="1453"/>
      <c r="V917" s="1453"/>
      <c r="W917" s="1453"/>
      <c r="X917" s="1453"/>
      <c r="Y917" s="1453"/>
      <c r="Z917" s="1453"/>
      <c r="AA917" s="1453"/>
      <c r="AB917" s="1453"/>
      <c r="AC917" s="1453"/>
      <c r="AD917" s="1453"/>
      <c r="AE917" s="1453"/>
      <c r="AF917" s="1453"/>
      <c r="AG917" s="1453"/>
      <c r="AH917" s="1453"/>
      <c r="AI917" s="1453"/>
      <c r="AJ917" s="1453"/>
      <c r="AK917" s="1453"/>
      <c r="AL917" s="1453"/>
      <c r="AM917" s="1453"/>
      <c r="AN917" s="1453"/>
      <c r="AO917" s="1453"/>
      <c r="AP917" s="1453"/>
      <c r="AQ917" s="1453"/>
      <c r="AR917" s="1453"/>
      <c r="AS917" s="1453"/>
      <c r="AT917" s="1453"/>
      <c r="AU917" s="1453"/>
      <c r="AV917" s="1453"/>
      <c r="AW917" s="1453"/>
      <c r="AX917" s="1453"/>
    </row>
    <row r="918" spans="3:50" s="1543" customFormat="1" ht="21.9" customHeight="1" x14ac:dyDescent="0.3">
      <c r="C918" s="1453"/>
      <c r="D918" s="1453"/>
      <c r="E918" s="1453"/>
      <c r="F918" s="1453"/>
      <c r="G918" s="1452"/>
      <c r="H918" s="1453"/>
      <c r="I918" s="1453"/>
      <c r="J918" s="1453"/>
      <c r="K918" s="1453"/>
      <c r="L918" s="1453"/>
      <c r="M918" s="1453"/>
      <c r="N918" s="1453"/>
      <c r="O918" s="1453"/>
      <c r="P918" s="1453"/>
      <c r="Q918" s="1453"/>
      <c r="R918" s="1453"/>
      <c r="S918" s="1453"/>
      <c r="T918" s="1453"/>
      <c r="U918" s="1453"/>
      <c r="V918" s="1453"/>
      <c r="W918" s="1453"/>
      <c r="X918" s="1453"/>
      <c r="Y918" s="1453"/>
      <c r="Z918" s="1453"/>
      <c r="AA918" s="1453"/>
      <c r="AB918" s="1453"/>
      <c r="AC918" s="1453"/>
      <c r="AD918" s="1453"/>
      <c r="AE918" s="1453"/>
      <c r="AF918" s="1453"/>
      <c r="AG918" s="1453"/>
      <c r="AH918" s="1453"/>
      <c r="AI918" s="1453"/>
      <c r="AJ918" s="1453"/>
      <c r="AK918" s="1453"/>
      <c r="AL918" s="1453"/>
      <c r="AM918" s="1453"/>
      <c r="AN918" s="1453"/>
      <c r="AO918" s="1453"/>
      <c r="AP918" s="1453"/>
      <c r="AQ918" s="1453"/>
      <c r="AR918" s="1453"/>
      <c r="AS918" s="1453"/>
      <c r="AT918" s="1453"/>
      <c r="AU918" s="1453"/>
      <c r="AV918" s="1453"/>
      <c r="AW918" s="1453"/>
      <c r="AX918" s="1453"/>
    </row>
    <row r="919" spans="3:50" s="1543" customFormat="1" ht="21.9" customHeight="1" x14ac:dyDescent="0.3">
      <c r="C919" s="1453"/>
      <c r="D919" s="1453"/>
      <c r="E919" s="1453"/>
      <c r="F919" s="1453"/>
      <c r="G919" s="1452"/>
      <c r="H919" s="1453"/>
      <c r="I919" s="1453"/>
      <c r="J919" s="1453"/>
      <c r="K919" s="1453"/>
      <c r="L919" s="1453"/>
      <c r="M919" s="1453"/>
      <c r="N919" s="1453"/>
      <c r="O919" s="1453"/>
      <c r="P919" s="1453"/>
      <c r="Q919" s="1453"/>
      <c r="R919" s="1453"/>
      <c r="S919" s="1453"/>
      <c r="T919" s="1453"/>
      <c r="U919" s="1453"/>
      <c r="V919" s="1453"/>
      <c r="W919" s="1453"/>
      <c r="X919" s="1453"/>
      <c r="Y919" s="1453"/>
      <c r="Z919" s="1453"/>
      <c r="AA919" s="1453"/>
      <c r="AB919" s="1453"/>
      <c r="AC919" s="1453"/>
      <c r="AD919" s="1453"/>
      <c r="AE919" s="1453"/>
      <c r="AF919" s="1453"/>
      <c r="AG919" s="1453"/>
      <c r="AH919" s="1453"/>
      <c r="AI919" s="1453"/>
      <c r="AJ919" s="1453"/>
      <c r="AK919" s="1453"/>
      <c r="AL919" s="1453"/>
      <c r="AM919" s="1453"/>
      <c r="AN919" s="1453"/>
      <c r="AO919" s="1453"/>
      <c r="AP919" s="1453"/>
      <c r="AQ919" s="1453"/>
      <c r="AR919" s="1453"/>
      <c r="AS919" s="1453"/>
      <c r="AT919" s="1453"/>
      <c r="AU919" s="1453"/>
      <c r="AV919" s="1453"/>
      <c r="AW919" s="1453"/>
      <c r="AX919" s="1453"/>
    </row>
    <row r="920" spans="3:50" s="1543" customFormat="1" ht="21.9" customHeight="1" x14ac:dyDescent="0.3">
      <c r="C920" s="1453"/>
      <c r="D920" s="1453"/>
      <c r="E920" s="1453"/>
      <c r="F920" s="1453"/>
      <c r="G920" s="1452"/>
      <c r="H920" s="1453"/>
      <c r="I920" s="1453"/>
      <c r="J920" s="1453"/>
      <c r="K920" s="1453"/>
      <c r="L920" s="1453"/>
      <c r="M920" s="1453"/>
      <c r="N920" s="1453"/>
      <c r="O920" s="1453"/>
      <c r="P920" s="1453"/>
      <c r="Q920" s="1453"/>
      <c r="R920" s="1453"/>
      <c r="S920" s="1453"/>
      <c r="T920" s="1453"/>
      <c r="U920" s="1453"/>
      <c r="V920" s="1453"/>
      <c r="W920" s="1453"/>
      <c r="X920" s="1453"/>
      <c r="Y920" s="1453"/>
      <c r="Z920" s="1453"/>
      <c r="AA920" s="1453"/>
      <c r="AB920" s="1453"/>
      <c r="AC920" s="1453"/>
      <c r="AD920" s="1453"/>
      <c r="AE920" s="1453"/>
      <c r="AF920" s="1453"/>
      <c r="AG920" s="1453"/>
      <c r="AH920" s="1453"/>
      <c r="AI920" s="1453"/>
      <c r="AJ920" s="1453"/>
      <c r="AK920" s="1453"/>
      <c r="AL920" s="1453"/>
      <c r="AM920" s="1453"/>
      <c r="AN920" s="1453"/>
      <c r="AO920" s="1453"/>
      <c r="AP920" s="1453"/>
      <c r="AQ920" s="1453"/>
      <c r="AR920" s="1453"/>
      <c r="AS920" s="1453"/>
      <c r="AT920" s="1453"/>
      <c r="AU920" s="1453"/>
      <c r="AV920" s="1453"/>
      <c r="AW920" s="1453"/>
      <c r="AX920" s="1453"/>
    </row>
    <row r="921" spans="3:50" s="1543" customFormat="1" ht="21.9" customHeight="1" x14ac:dyDescent="0.3">
      <c r="C921" s="1453"/>
      <c r="D921" s="1453"/>
      <c r="E921" s="1453"/>
      <c r="F921" s="1453"/>
      <c r="G921" s="1452"/>
      <c r="H921" s="1453"/>
      <c r="I921" s="1453"/>
      <c r="J921" s="1453"/>
      <c r="K921" s="1453"/>
      <c r="L921" s="1453"/>
      <c r="M921" s="1453"/>
      <c r="N921" s="1453"/>
      <c r="O921" s="1453"/>
      <c r="P921" s="1453"/>
      <c r="Q921" s="1453"/>
      <c r="R921" s="1453"/>
      <c r="S921" s="1453"/>
      <c r="T921" s="1453"/>
      <c r="U921" s="1453"/>
      <c r="V921" s="1453"/>
      <c r="W921" s="1453"/>
      <c r="X921" s="1453"/>
      <c r="Y921" s="1453"/>
      <c r="Z921" s="1453"/>
      <c r="AA921" s="1453"/>
      <c r="AB921" s="1453"/>
      <c r="AC921" s="1453"/>
      <c r="AD921" s="1453"/>
      <c r="AE921" s="1453"/>
      <c r="AF921" s="1453"/>
      <c r="AG921" s="1453"/>
      <c r="AH921" s="1453"/>
      <c r="AI921" s="1453"/>
      <c r="AJ921" s="1453"/>
      <c r="AK921" s="1453"/>
      <c r="AL921" s="1453"/>
      <c r="AM921" s="1453"/>
      <c r="AN921" s="1453"/>
      <c r="AO921" s="1453"/>
      <c r="AP921" s="1453"/>
      <c r="AQ921" s="1453"/>
      <c r="AR921" s="1453"/>
      <c r="AS921" s="1453"/>
      <c r="AT921" s="1453"/>
      <c r="AU921" s="1453"/>
      <c r="AV921" s="1453"/>
      <c r="AW921" s="1453"/>
      <c r="AX921" s="1453"/>
    </row>
    <row r="922" spans="3:50" s="1543" customFormat="1" ht="21.9" customHeight="1" x14ac:dyDescent="0.3">
      <c r="C922" s="1453"/>
      <c r="D922" s="1453"/>
      <c r="E922" s="1453"/>
      <c r="F922" s="1453"/>
      <c r="G922" s="1452"/>
      <c r="H922" s="1453"/>
      <c r="I922" s="1453"/>
      <c r="J922" s="1453"/>
      <c r="K922" s="1453"/>
      <c r="L922" s="1453"/>
      <c r="M922" s="1453"/>
      <c r="N922" s="1453"/>
      <c r="O922" s="1453"/>
      <c r="P922" s="1453"/>
      <c r="Q922" s="1453"/>
      <c r="R922" s="1453"/>
      <c r="S922" s="1453"/>
      <c r="T922" s="1453"/>
      <c r="U922" s="1453"/>
      <c r="V922" s="1453"/>
      <c r="W922" s="1453"/>
      <c r="X922" s="1453"/>
      <c r="Y922" s="1453"/>
      <c r="Z922" s="1453"/>
      <c r="AA922" s="1453"/>
      <c r="AB922" s="1453"/>
      <c r="AC922" s="1453"/>
      <c r="AD922" s="1453"/>
      <c r="AE922" s="1453"/>
      <c r="AF922" s="1453"/>
      <c r="AG922" s="1453"/>
      <c r="AH922" s="1453"/>
      <c r="AI922" s="1453"/>
      <c r="AJ922" s="1453"/>
      <c r="AK922" s="1453"/>
      <c r="AL922" s="1453"/>
      <c r="AM922" s="1453"/>
      <c r="AN922" s="1453"/>
      <c r="AO922" s="1453"/>
      <c r="AP922" s="1453"/>
      <c r="AQ922" s="1453"/>
      <c r="AR922" s="1453"/>
      <c r="AS922" s="1453"/>
      <c r="AT922" s="1453"/>
      <c r="AU922" s="1453"/>
      <c r="AV922" s="1453"/>
      <c r="AW922" s="1453"/>
      <c r="AX922" s="1453"/>
    </row>
    <row r="923" spans="3:50" s="1543" customFormat="1" ht="21.9" customHeight="1" x14ac:dyDescent="0.3">
      <c r="C923" s="1453"/>
      <c r="D923" s="1453"/>
      <c r="E923" s="1453"/>
      <c r="F923" s="1453"/>
      <c r="G923" s="1452"/>
      <c r="H923" s="1453"/>
      <c r="I923" s="1453"/>
      <c r="J923" s="1453"/>
      <c r="K923" s="1453"/>
      <c r="L923" s="1453"/>
      <c r="M923" s="1453"/>
      <c r="N923" s="1453"/>
      <c r="O923" s="1453"/>
      <c r="P923" s="1453"/>
      <c r="Q923" s="1453"/>
      <c r="R923" s="1453"/>
      <c r="S923" s="1453"/>
      <c r="T923" s="1453"/>
      <c r="U923" s="1453"/>
      <c r="V923" s="1453"/>
      <c r="W923" s="1453"/>
      <c r="X923" s="1453"/>
      <c r="Y923" s="1453"/>
      <c r="Z923" s="1453"/>
      <c r="AA923" s="1453"/>
      <c r="AB923" s="1453"/>
      <c r="AC923" s="1453"/>
      <c r="AD923" s="1453"/>
      <c r="AE923" s="1453"/>
      <c r="AF923" s="1453"/>
      <c r="AG923" s="1453"/>
      <c r="AH923" s="1453"/>
      <c r="AI923" s="1453"/>
      <c r="AJ923" s="1453"/>
      <c r="AK923" s="1453"/>
      <c r="AL923" s="1453"/>
      <c r="AM923" s="1453"/>
      <c r="AN923" s="1453"/>
      <c r="AO923" s="1453"/>
      <c r="AP923" s="1453"/>
      <c r="AQ923" s="1453"/>
      <c r="AR923" s="1453"/>
      <c r="AS923" s="1453"/>
      <c r="AT923" s="1453"/>
      <c r="AU923" s="1453"/>
      <c r="AV923" s="1453"/>
      <c r="AW923" s="1453"/>
      <c r="AX923" s="1453"/>
    </row>
    <row r="924" spans="3:50" s="1543" customFormat="1" ht="21.9" customHeight="1" x14ac:dyDescent="0.3">
      <c r="C924" s="1453"/>
      <c r="D924" s="1453"/>
      <c r="E924" s="1453"/>
      <c r="F924" s="1453"/>
      <c r="G924" s="1452"/>
      <c r="H924" s="1453"/>
      <c r="I924" s="1453"/>
      <c r="J924" s="1453"/>
      <c r="K924" s="1453"/>
      <c r="L924" s="1453"/>
      <c r="M924" s="1453"/>
      <c r="N924" s="1453"/>
      <c r="O924" s="1453"/>
      <c r="P924" s="1453"/>
      <c r="Q924" s="1453"/>
      <c r="R924" s="1453"/>
      <c r="S924" s="1453"/>
      <c r="T924" s="1453"/>
      <c r="U924" s="1453"/>
      <c r="V924" s="1453"/>
      <c r="W924" s="1453"/>
      <c r="X924" s="1453"/>
      <c r="Y924" s="1453"/>
      <c r="Z924" s="1453"/>
      <c r="AA924" s="1453"/>
      <c r="AB924" s="1453"/>
      <c r="AC924" s="1453"/>
      <c r="AD924" s="1453"/>
      <c r="AE924" s="1453"/>
      <c r="AF924" s="1453"/>
      <c r="AG924" s="1453"/>
      <c r="AH924" s="1453"/>
      <c r="AI924" s="1453"/>
      <c r="AJ924" s="1453"/>
      <c r="AK924" s="1453"/>
      <c r="AL924" s="1453"/>
      <c r="AM924" s="1453"/>
      <c r="AN924" s="1453"/>
      <c r="AO924" s="1453"/>
      <c r="AP924" s="1453"/>
      <c r="AQ924" s="1453"/>
      <c r="AR924" s="1453"/>
      <c r="AS924" s="1453"/>
      <c r="AT924" s="1453"/>
      <c r="AU924" s="1453"/>
      <c r="AV924" s="1453"/>
      <c r="AW924" s="1453"/>
      <c r="AX924" s="1453"/>
    </row>
    <row r="925" spans="3:50" s="1543" customFormat="1" ht="21.9" customHeight="1" x14ac:dyDescent="0.3">
      <c r="C925" s="1453"/>
      <c r="D925" s="1453"/>
      <c r="E925" s="1453"/>
      <c r="F925" s="1453"/>
      <c r="G925" s="1452"/>
      <c r="H925" s="1453"/>
      <c r="I925" s="1453"/>
      <c r="J925" s="1453"/>
      <c r="K925" s="1453"/>
      <c r="L925" s="1453"/>
      <c r="M925" s="1453"/>
      <c r="N925" s="1453"/>
      <c r="O925" s="1453"/>
      <c r="P925" s="1453"/>
      <c r="Q925" s="1453"/>
      <c r="R925" s="1453"/>
      <c r="S925" s="1453"/>
      <c r="T925" s="1453"/>
      <c r="U925" s="1453"/>
      <c r="V925" s="1453"/>
      <c r="W925" s="1453"/>
      <c r="X925" s="1453"/>
      <c r="Y925" s="1453"/>
      <c r="Z925" s="1453"/>
      <c r="AA925" s="1453"/>
      <c r="AB925" s="1453"/>
      <c r="AC925" s="1453"/>
      <c r="AD925" s="1453"/>
      <c r="AE925" s="1453"/>
      <c r="AF925" s="1453"/>
      <c r="AG925" s="1453"/>
      <c r="AH925" s="1453"/>
      <c r="AI925" s="1453"/>
      <c r="AJ925" s="1453"/>
      <c r="AK925" s="1453"/>
      <c r="AL925" s="1453"/>
      <c r="AM925" s="1453"/>
      <c r="AN925" s="1453"/>
      <c r="AO925" s="1453"/>
      <c r="AP925" s="1453"/>
      <c r="AQ925" s="1453"/>
      <c r="AR925" s="1453"/>
      <c r="AS925" s="1453"/>
      <c r="AT925" s="1453"/>
      <c r="AU925" s="1453"/>
      <c r="AV925" s="1453"/>
      <c r="AW925" s="1453"/>
      <c r="AX925" s="1453"/>
    </row>
    <row r="926" spans="3:50" s="1543" customFormat="1" ht="21.9" customHeight="1" x14ac:dyDescent="0.3">
      <c r="C926" s="1453"/>
      <c r="D926" s="1453"/>
      <c r="E926" s="1453"/>
      <c r="F926" s="1453"/>
      <c r="G926" s="1452"/>
      <c r="H926" s="1453"/>
      <c r="I926" s="1453"/>
      <c r="J926" s="1453"/>
      <c r="K926" s="1453"/>
      <c r="L926" s="1453"/>
      <c r="M926" s="1453"/>
      <c r="N926" s="1453"/>
      <c r="O926" s="1453"/>
      <c r="P926" s="1453"/>
      <c r="Q926" s="1453"/>
      <c r="R926" s="1453"/>
      <c r="S926" s="1453"/>
      <c r="T926" s="1453"/>
      <c r="U926" s="1453"/>
      <c r="V926" s="1453"/>
      <c r="W926" s="1453"/>
      <c r="X926" s="1453"/>
      <c r="Y926" s="1453"/>
      <c r="Z926" s="1453"/>
      <c r="AA926" s="1453"/>
      <c r="AB926" s="1453"/>
      <c r="AC926" s="1453"/>
      <c r="AD926" s="1453"/>
      <c r="AE926" s="1453"/>
      <c r="AF926" s="1453"/>
      <c r="AG926" s="1453"/>
      <c r="AH926" s="1453"/>
      <c r="AI926" s="1453"/>
      <c r="AJ926" s="1453"/>
      <c r="AK926" s="1453"/>
      <c r="AL926" s="1453"/>
      <c r="AM926" s="1453"/>
      <c r="AN926" s="1453"/>
      <c r="AO926" s="1453"/>
      <c r="AP926" s="1453"/>
      <c r="AQ926" s="1453"/>
      <c r="AR926" s="1453"/>
      <c r="AS926" s="1453"/>
      <c r="AT926" s="1453"/>
      <c r="AU926" s="1453"/>
      <c r="AV926" s="1453"/>
      <c r="AW926" s="1453"/>
      <c r="AX926" s="1453"/>
    </row>
    <row r="927" spans="3:50" s="1543" customFormat="1" ht="21.9" customHeight="1" x14ac:dyDescent="0.3">
      <c r="C927" s="1453"/>
      <c r="D927" s="1453"/>
      <c r="E927" s="1453"/>
      <c r="F927" s="1453"/>
      <c r="G927" s="1452"/>
      <c r="H927" s="1453"/>
      <c r="I927" s="1453"/>
      <c r="J927" s="1453"/>
      <c r="K927" s="1453"/>
      <c r="L927" s="1453"/>
      <c r="M927" s="1453"/>
      <c r="N927" s="1453"/>
      <c r="O927" s="1453"/>
      <c r="P927" s="1453"/>
      <c r="Q927" s="1453"/>
      <c r="R927" s="1453"/>
      <c r="S927" s="1453"/>
      <c r="T927" s="1453"/>
      <c r="U927" s="1453"/>
      <c r="V927" s="1453"/>
      <c r="W927" s="1453"/>
      <c r="X927" s="1453"/>
      <c r="Y927" s="1453"/>
      <c r="Z927" s="1453"/>
      <c r="AA927" s="1453"/>
      <c r="AB927" s="1453"/>
      <c r="AC927" s="1453"/>
      <c r="AD927" s="1453"/>
      <c r="AE927" s="1453"/>
      <c r="AF927" s="1453"/>
      <c r="AG927" s="1453"/>
      <c r="AH927" s="1453"/>
      <c r="AI927" s="1453"/>
      <c r="AJ927" s="1453"/>
      <c r="AK927" s="1453"/>
      <c r="AL927" s="1453"/>
      <c r="AM927" s="1453"/>
      <c r="AN927" s="1453"/>
      <c r="AO927" s="1453"/>
      <c r="AP927" s="1453"/>
      <c r="AQ927" s="1453"/>
      <c r="AR927" s="1453"/>
      <c r="AS927" s="1453"/>
      <c r="AT927" s="1453"/>
      <c r="AU927" s="1453"/>
      <c r="AV927" s="1453"/>
      <c r="AW927" s="1453"/>
      <c r="AX927" s="1453"/>
    </row>
    <row r="928" spans="3:50" s="1543" customFormat="1" ht="21.9" customHeight="1" x14ac:dyDescent="0.3">
      <c r="C928" s="1453"/>
      <c r="D928" s="1453"/>
      <c r="E928" s="1453"/>
      <c r="F928" s="1453"/>
      <c r="G928" s="1452"/>
      <c r="H928" s="1453"/>
      <c r="I928" s="1453"/>
      <c r="J928" s="1453"/>
      <c r="K928" s="1453"/>
      <c r="L928" s="1453"/>
      <c r="M928" s="1453"/>
      <c r="N928" s="1453"/>
      <c r="O928" s="1453"/>
      <c r="P928" s="1453"/>
      <c r="Q928" s="1453"/>
      <c r="R928" s="1453"/>
      <c r="S928" s="1453"/>
      <c r="T928" s="1453"/>
      <c r="U928" s="1453"/>
      <c r="V928" s="1453"/>
      <c r="W928" s="1453"/>
      <c r="X928" s="1453"/>
      <c r="Y928" s="1453"/>
      <c r="Z928" s="1453"/>
      <c r="AA928" s="1453"/>
      <c r="AB928" s="1453"/>
      <c r="AC928" s="1453"/>
      <c r="AD928" s="1453"/>
      <c r="AE928" s="1453"/>
      <c r="AF928" s="1453"/>
      <c r="AG928" s="1453"/>
      <c r="AH928" s="1453"/>
      <c r="AI928" s="1453"/>
      <c r="AJ928" s="1453"/>
      <c r="AK928" s="1453"/>
      <c r="AL928" s="1453"/>
      <c r="AM928" s="1453"/>
      <c r="AN928" s="1453"/>
      <c r="AO928" s="1453"/>
      <c r="AP928" s="1453"/>
      <c r="AQ928" s="1453"/>
      <c r="AR928" s="1453"/>
      <c r="AS928" s="1453"/>
      <c r="AT928" s="1453"/>
      <c r="AU928" s="1453"/>
      <c r="AV928" s="1453"/>
      <c r="AW928" s="1453"/>
      <c r="AX928" s="1453"/>
    </row>
    <row r="929" spans="3:50" s="1543" customFormat="1" ht="21.9" customHeight="1" x14ac:dyDescent="0.3">
      <c r="C929" s="1453"/>
      <c r="D929" s="1453"/>
      <c r="E929" s="1453"/>
      <c r="F929" s="1453"/>
      <c r="G929" s="1452"/>
      <c r="H929" s="1453"/>
      <c r="I929" s="1453"/>
      <c r="J929" s="1453"/>
      <c r="K929" s="1453"/>
      <c r="L929" s="1453"/>
      <c r="M929" s="1453"/>
      <c r="N929" s="1453"/>
      <c r="O929" s="1453"/>
      <c r="P929" s="1453"/>
      <c r="Q929" s="1453"/>
      <c r="R929" s="1453"/>
      <c r="S929" s="1453"/>
      <c r="T929" s="1453"/>
      <c r="U929" s="1453"/>
      <c r="V929" s="1453"/>
      <c r="W929" s="1453"/>
      <c r="X929" s="1453"/>
      <c r="Y929" s="1453"/>
      <c r="Z929" s="1453"/>
      <c r="AA929" s="1453"/>
      <c r="AB929" s="1453"/>
      <c r="AC929" s="1453"/>
      <c r="AD929" s="1453"/>
      <c r="AE929" s="1453"/>
      <c r="AF929" s="1453"/>
      <c r="AG929" s="1453"/>
      <c r="AH929" s="1453"/>
      <c r="AI929" s="1453"/>
      <c r="AJ929" s="1453"/>
      <c r="AK929" s="1453"/>
      <c r="AL929" s="1453"/>
      <c r="AM929" s="1453"/>
      <c r="AN929" s="1453"/>
      <c r="AO929" s="1453"/>
      <c r="AP929" s="1453"/>
      <c r="AQ929" s="1453"/>
      <c r="AR929" s="1453"/>
      <c r="AS929" s="1453"/>
      <c r="AT929" s="1453"/>
      <c r="AU929" s="1453"/>
      <c r="AV929" s="1453"/>
      <c r="AW929" s="1453"/>
      <c r="AX929" s="1453"/>
    </row>
    <row r="930" spans="3:50" s="1543" customFormat="1" ht="21.9" customHeight="1" x14ac:dyDescent="0.3">
      <c r="C930" s="1453"/>
      <c r="D930" s="1453"/>
      <c r="E930" s="1453"/>
      <c r="F930" s="1453"/>
      <c r="G930" s="1452"/>
      <c r="H930" s="1453"/>
      <c r="I930" s="1453"/>
      <c r="J930" s="1453"/>
      <c r="K930" s="1453"/>
      <c r="L930" s="1453"/>
      <c r="M930" s="1453"/>
      <c r="N930" s="1453"/>
      <c r="O930" s="1453"/>
      <c r="P930" s="1453"/>
      <c r="Q930" s="1453"/>
      <c r="R930" s="1453"/>
      <c r="S930" s="1453"/>
      <c r="T930" s="1453"/>
      <c r="U930" s="1453"/>
      <c r="V930" s="1453"/>
      <c r="W930" s="1453"/>
      <c r="X930" s="1453"/>
      <c r="Y930" s="1453"/>
      <c r="Z930" s="1453"/>
      <c r="AA930" s="1453"/>
      <c r="AB930" s="1453"/>
      <c r="AC930" s="1453"/>
      <c r="AD930" s="1453"/>
      <c r="AE930" s="1453"/>
      <c r="AF930" s="1453"/>
      <c r="AG930" s="1453"/>
      <c r="AH930" s="1453"/>
      <c r="AI930" s="1453"/>
      <c r="AJ930" s="1453"/>
      <c r="AK930" s="1453"/>
      <c r="AL930" s="1453"/>
      <c r="AM930" s="1453"/>
      <c r="AN930" s="1453"/>
      <c r="AO930" s="1453"/>
      <c r="AP930" s="1453"/>
      <c r="AQ930" s="1453"/>
      <c r="AR930" s="1453"/>
      <c r="AS930" s="1453"/>
      <c r="AT930" s="1453"/>
      <c r="AU930" s="1453"/>
      <c r="AV930" s="1453"/>
      <c r="AW930" s="1453"/>
      <c r="AX930" s="1453"/>
    </row>
    <row r="931" spans="3:50" s="1543" customFormat="1" ht="21.9" customHeight="1" x14ac:dyDescent="0.3">
      <c r="C931" s="1453"/>
      <c r="D931" s="1453"/>
      <c r="E931" s="1453"/>
      <c r="F931" s="1453"/>
      <c r="G931" s="1452"/>
      <c r="H931" s="1453"/>
      <c r="I931" s="1453"/>
      <c r="J931" s="1453"/>
      <c r="K931" s="1453"/>
      <c r="L931" s="1453"/>
      <c r="M931" s="1453"/>
      <c r="N931" s="1453"/>
      <c r="O931" s="1453"/>
      <c r="P931" s="1453"/>
      <c r="Q931" s="1453"/>
      <c r="R931" s="1453"/>
      <c r="S931" s="1453"/>
      <c r="T931" s="1453"/>
      <c r="U931" s="1453"/>
      <c r="V931" s="1453"/>
      <c r="W931" s="1453"/>
      <c r="X931" s="1453"/>
      <c r="Y931" s="1453"/>
      <c r="Z931" s="1453"/>
      <c r="AA931" s="1453"/>
      <c r="AB931" s="1453"/>
      <c r="AC931" s="1453"/>
      <c r="AD931" s="1453"/>
      <c r="AE931" s="1453"/>
      <c r="AF931" s="1453"/>
      <c r="AG931" s="1453"/>
      <c r="AH931" s="1453"/>
      <c r="AI931" s="1453"/>
      <c r="AJ931" s="1453"/>
      <c r="AK931" s="1453"/>
      <c r="AL931" s="1453"/>
      <c r="AM931" s="1453"/>
      <c r="AN931" s="1453"/>
      <c r="AO931" s="1453"/>
      <c r="AP931" s="1453"/>
      <c r="AQ931" s="1453"/>
      <c r="AR931" s="1453"/>
      <c r="AS931" s="1453"/>
      <c r="AT931" s="1453"/>
      <c r="AU931" s="1453"/>
      <c r="AV931" s="1453"/>
      <c r="AW931" s="1453"/>
      <c r="AX931" s="1453"/>
    </row>
    <row r="932" spans="3:50" s="1543" customFormat="1" ht="21.9" customHeight="1" x14ac:dyDescent="0.3">
      <c r="C932" s="1453"/>
      <c r="D932" s="1453"/>
      <c r="E932" s="1453"/>
      <c r="F932" s="1453"/>
      <c r="G932" s="1452"/>
      <c r="H932" s="1453"/>
      <c r="I932" s="1453"/>
      <c r="J932" s="1453"/>
      <c r="K932" s="1453"/>
      <c r="L932" s="1453"/>
      <c r="M932" s="1453"/>
      <c r="N932" s="1453"/>
      <c r="O932" s="1453"/>
      <c r="P932" s="1453"/>
      <c r="Q932" s="1453"/>
      <c r="R932" s="1453"/>
      <c r="S932" s="1453"/>
      <c r="T932" s="1453"/>
      <c r="U932" s="1453"/>
      <c r="V932" s="1453"/>
      <c r="W932" s="1453"/>
      <c r="X932" s="1453"/>
      <c r="Y932" s="1453"/>
      <c r="Z932" s="1453"/>
      <c r="AA932" s="1453"/>
      <c r="AB932" s="1453"/>
      <c r="AC932" s="1453"/>
      <c r="AD932" s="1453"/>
      <c r="AE932" s="1453"/>
      <c r="AF932" s="1453"/>
      <c r="AG932" s="1453"/>
      <c r="AH932" s="1453"/>
      <c r="AI932" s="1453"/>
      <c r="AJ932" s="1453"/>
      <c r="AK932" s="1453"/>
      <c r="AL932" s="1453"/>
      <c r="AM932" s="1453"/>
      <c r="AN932" s="1453"/>
      <c r="AO932" s="1453"/>
      <c r="AP932" s="1453"/>
      <c r="AQ932" s="1453"/>
      <c r="AR932" s="1453"/>
      <c r="AS932" s="1453"/>
      <c r="AT932" s="1453"/>
      <c r="AU932" s="1453"/>
      <c r="AV932" s="1453"/>
      <c r="AW932" s="1453"/>
      <c r="AX932" s="1453"/>
    </row>
    <row r="933" spans="3:50" s="1543" customFormat="1" ht="21.9" customHeight="1" x14ac:dyDescent="0.3">
      <c r="C933" s="1453"/>
      <c r="D933" s="1453"/>
      <c r="E933" s="1453"/>
      <c r="F933" s="1453"/>
      <c r="G933" s="1452"/>
      <c r="H933" s="1453"/>
      <c r="I933" s="1453"/>
      <c r="J933" s="1453"/>
      <c r="K933" s="1453"/>
      <c r="L933" s="1453"/>
      <c r="M933" s="1453"/>
      <c r="N933" s="1453"/>
      <c r="O933" s="1453"/>
      <c r="P933" s="1453"/>
      <c r="Q933" s="1453"/>
      <c r="R933" s="1453"/>
      <c r="S933" s="1453"/>
      <c r="T933" s="1453"/>
      <c r="U933" s="1453"/>
      <c r="V933" s="1453"/>
      <c r="W933" s="1453"/>
      <c r="X933" s="1453"/>
      <c r="Y933" s="1453"/>
      <c r="Z933" s="1453"/>
      <c r="AA933" s="1453"/>
      <c r="AB933" s="1453"/>
      <c r="AC933" s="1453"/>
      <c r="AD933" s="1453"/>
      <c r="AE933" s="1453"/>
      <c r="AF933" s="1453"/>
      <c r="AG933" s="1453"/>
      <c r="AH933" s="1453"/>
      <c r="AI933" s="1453"/>
      <c r="AJ933" s="1453"/>
      <c r="AK933" s="1453"/>
      <c r="AL933" s="1453"/>
      <c r="AM933" s="1453"/>
      <c r="AN933" s="1453"/>
      <c r="AO933" s="1453"/>
      <c r="AP933" s="1453"/>
      <c r="AQ933" s="1453"/>
      <c r="AR933" s="1453"/>
      <c r="AS933" s="1453"/>
      <c r="AT933" s="1453"/>
      <c r="AU933" s="1453"/>
      <c r="AV933" s="1453"/>
      <c r="AW933" s="1453"/>
      <c r="AX933" s="1453"/>
    </row>
    <row r="934" spans="3:50" s="1543" customFormat="1" ht="21.9" customHeight="1" x14ac:dyDescent="0.3">
      <c r="C934" s="1453"/>
      <c r="D934" s="1453"/>
      <c r="E934" s="1453"/>
      <c r="F934" s="1453"/>
      <c r="G934" s="1452"/>
      <c r="H934" s="1453"/>
      <c r="I934" s="1453"/>
      <c r="J934" s="1453"/>
      <c r="K934" s="1453"/>
      <c r="L934" s="1453"/>
      <c r="M934" s="1453"/>
      <c r="N934" s="1453"/>
      <c r="O934" s="1453"/>
      <c r="P934" s="1453"/>
      <c r="Q934" s="1453"/>
      <c r="R934" s="1453"/>
      <c r="S934" s="1453"/>
      <c r="T934" s="1453"/>
      <c r="U934" s="1453"/>
      <c r="V934" s="1453"/>
      <c r="W934" s="1453"/>
      <c r="X934" s="1453"/>
      <c r="Y934" s="1453"/>
      <c r="Z934" s="1453"/>
      <c r="AA934" s="1453"/>
      <c r="AB934" s="1453"/>
      <c r="AC934" s="1453"/>
      <c r="AD934" s="1453"/>
      <c r="AE934" s="1453"/>
      <c r="AF934" s="1453"/>
      <c r="AG934" s="1453"/>
      <c r="AH934" s="1453"/>
      <c r="AI934" s="1453"/>
      <c r="AJ934" s="1453"/>
      <c r="AK934" s="1453"/>
      <c r="AL934" s="1453"/>
      <c r="AM934" s="1453"/>
      <c r="AN934" s="1453"/>
      <c r="AO934" s="1453"/>
      <c r="AP934" s="1453"/>
      <c r="AQ934" s="1453"/>
      <c r="AR934" s="1453"/>
      <c r="AS934" s="1453"/>
      <c r="AT934" s="1453"/>
      <c r="AU934" s="1453"/>
      <c r="AV934" s="1453"/>
      <c r="AW934" s="1453"/>
      <c r="AX934" s="1453"/>
    </row>
    <row r="935" spans="3:50" s="1543" customFormat="1" ht="21.9" customHeight="1" x14ac:dyDescent="0.3">
      <c r="C935" s="1453"/>
      <c r="D935" s="1453"/>
      <c r="E935" s="1453"/>
      <c r="F935" s="1453"/>
      <c r="G935" s="1452"/>
      <c r="H935" s="1453"/>
      <c r="I935" s="1453"/>
      <c r="J935" s="1453"/>
      <c r="K935" s="1453"/>
      <c r="L935" s="1453"/>
      <c r="M935" s="1453"/>
      <c r="N935" s="1453"/>
      <c r="O935" s="1453"/>
      <c r="P935" s="1453"/>
      <c r="Q935" s="1453"/>
      <c r="R935" s="1453"/>
      <c r="S935" s="1453"/>
      <c r="T935" s="1453"/>
      <c r="U935" s="1453"/>
      <c r="V935" s="1453"/>
      <c r="W935" s="1453"/>
      <c r="X935" s="1453"/>
      <c r="Y935" s="1453"/>
      <c r="Z935" s="1453"/>
      <c r="AA935" s="1453"/>
      <c r="AB935" s="1453"/>
      <c r="AC935" s="1453"/>
      <c r="AD935" s="1453"/>
      <c r="AE935" s="1453"/>
      <c r="AF935" s="1453"/>
      <c r="AG935" s="1453"/>
      <c r="AH935" s="1453"/>
      <c r="AI935" s="1453"/>
      <c r="AJ935" s="1453"/>
      <c r="AK935" s="1453"/>
      <c r="AL935" s="1453"/>
      <c r="AM935" s="1453"/>
      <c r="AN935" s="1453"/>
      <c r="AO935" s="1453"/>
      <c r="AP935" s="1453"/>
      <c r="AQ935" s="1453"/>
      <c r="AR935" s="1453"/>
      <c r="AS935" s="1453"/>
      <c r="AT935" s="1453"/>
      <c r="AU935" s="1453"/>
      <c r="AV935" s="1453"/>
      <c r="AW935" s="1453"/>
      <c r="AX935" s="1453"/>
    </row>
    <row r="936" spans="3:50" s="1543" customFormat="1" ht="21.9" customHeight="1" x14ac:dyDescent="0.3">
      <c r="C936" s="1453"/>
      <c r="D936" s="1453"/>
      <c r="E936" s="1453"/>
      <c r="F936" s="1453"/>
      <c r="G936" s="1452"/>
      <c r="H936" s="1453"/>
      <c r="I936" s="1453"/>
      <c r="J936" s="1453"/>
      <c r="K936" s="1453"/>
      <c r="L936" s="1453"/>
      <c r="M936" s="1453"/>
      <c r="N936" s="1453"/>
      <c r="O936" s="1453"/>
      <c r="P936" s="1453"/>
      <c r="Q936" s="1453"/>
      <c r="R936" s="1453"/>
      <c r="S936" s="1453"/>
      <c r="T936" s="1453"/>
      <c r="U936" s="1453"/>
      <c r="V936" s="1453"/>
      <c r="W936" s="1453"/>
      <c r="X936" s="1453"/>
      <c r="Y936" s="1453"/>
      <c r="Z936" s="1453"/>
      <c r="AA936" s="1453"/>
      <c r="AB936" s="1453"/>
      <c r="AC936" s="1453"/>
      <c r="AD936" s="1453"/>
      <c r="AE936" s="1453"/>
      <c r="AF936" s="1453"/>
      <c r="AG936" s="1453"/>
      <c r="AH936" s="1453"/>
      <c r="AI936" s="1453"/>
      <c r="AJ936" s="1453"/>
      <c r="AK936" s="1453"/>
      <c r="AL936" s="1453"/>
      <c r="AM936" s="1453"/>
      <c r="AN936" s="1453"/>
      <c r="AO936" s="1453"/>
      <c r="AP936" s="1453"/>
      <c r="AQ936" s="1453"/>
      <c r="AR936" s="1453"/>
      <c r="AS936" s="1453"/>
      <c r="AT936" s="1453"/>
      <c r="AU936" s="1453"/>
      <c r="AV936" s="1453"/>
      <c r="AW936" s="1453"/>
      <c r="AX936" s="1453"/>
    </row>
    <row r="937" spans="3:50" s="1543" customFormat="1" ht="21.9" customHeight="1" x14ac:dyDescent="0.3">
      <c r="C937" s="1453"/>
      <c r="D937" s="1453"/>
      <c r="E937" s="1453"/>
      <c r="F937" s="1453"/>
      <c r="G937" s="1452"/>
      <c r="H937" s="1453"/>
      <c r="I937" s="1453"/>
      <c r="J937" s="1453"/>
      <c r="K937" s="1453"/>
      <c r="L937" s="1453"/>
      <c r="M937" s="1453"/>
      <c r="N937" s="1453"/>
      <c r="O937" s="1453"/>
      <c r="P937" s="1453"/>
      <c r="Q937" s="1453"/>
      <c r="R937" s="1453"/>
      <c r="S937" s="1453"/>
      <c r="T937" s="1453"/>
      <c r="U937" s="1453"/>
      <c r="V937" s="1453"/>
      <c r="W937" s="1453"/>
      <c r="X937" s="1453"/>
      <c r="Y937" s="1453"/>
      <c r="Z937" s="1453"/>
      <c r="AA937" s="1453"/>
      <c r="AB937" s="1453"/>
      <c r="AC937" s="1453"/>
      <c r="AD937" s="1453"/>
      <c r="AE937" s="1453"/>
      <c r="AF937" s="1453"/>
      <c r="AG937" s="1453"/>
      <c r="AH937" s="1453"/>
      <c r="AI937" s="1453"/>
      <c r="AJ937" s="1453"/>
      <c r="AK937" s="1453"/>
      <c r="AL937" s="1453"/>
      <c r="AM937" s="1453"/>
      <c r="AN937" s="1453"/>
      <c r="AO937" s="1453"/>
      <c r="AP937" s="1453"/>
      <c r="AQ937" s="1453"/>
      <c r="AR937" s="1453"/>
      <c r="AS937" s="1453"/>
      <c r="AT937" s="1453"/>
      <c r="AU937" s="1453"/>
      <c r="AV937" s="1453"/>
      <c r="AW937" s="1453"/>
      <c r="AX937" s="1453"/>
    </row>
    <row r="938" spans="3:50" s="1543" customFormat="1" ht="21.9" customHeight="1" x14ac:dyDescent="0.3">
      <c r="C938" s="1453"/>
      <c r="D938" s="1453"/>
      <c r="E938" s="1453"/>
      <c r="F938" s="1453"/>
      <c r="G938" s="1452"/>
      <c r="H938" s="1453"/>
      <c r="I938" s="1453"/>
      <c r="J938" s="1453"/>
      <c r="K938" s="1453"/>
      <c r="L938" s="1453"/>
      <c r="M938" s="1453"/>
      <c r="N938" s="1453"/>
      <c r="O938" s="1453"/>
      <c r="P938" s="1453"/>
      <c r="Q938" s="1453"/>
      <c r="R938" s="1453"/>
      <c r="S938" s="1453"/>
      <c r="T938" s="1453"/>
      <c r="U938" s="1453"/>
      <c r="V938" s="1453"/>
      <c r="W938" s="1453"/>
      <c r="X938" s="1453"/>
      <c r="Y938" s="1453"/>
      <c r="Z938" s="1453"/>
      <c r="AA938" s="1453"/>
      <c r="AB938" s="1453"/>
      <c r="AC938" s="1453"/>
      <c r="AD938" s="1453"/>
      <c r="AE938" s="1453"/>
      <c r="AF938" s="1453"/>
      <c r="AG938" s="1453"/>
      <c r="AH938" s="1453"/>
      <c r="AI938" s="1453"/>
      <c r="AJ938" s="1453"/>
      <c r="AK938" s="1453"/>
      <c r="AL938" s="1453"/>
      <c r="AM938" s="1453"/>
      <c r="AN938" s="1453"/>
      <c r="AO938" s="1453"/>
      <c r="AP938" s="1453"/>
      <c r="AQ938" s="1453"/>
      <c r="AR938" s="1453"/>
      <c r="AS938" s="1453"/>
      <c r="AT938" s="1453"/>
      <c r="AU938" s="1453"/>
      <c r="AV938" s="1453"/>
      <c r="AW938" s="1453"/>
      <c r="AX938" s="1453"/>
    </row>
    <row r="939" spans="3:50" s="1543" customFormat="1" ht="21.9" customHeight="1" x14ac:dyDescent="0.3">
      <c r="C939" s="1453"/>
      <c r="D939" s="1453"/>
      <c r="E939" s="1453"/>
      <c r="F939" s="1453"/>
      <c r="G939" s="1452"/>
      <c r="H939" s="1453"/>
      <c r="I939" s="1453"/>
      <c r="J939" s="1453"/>
      <c r="K939" s="1453"/>
      <c r="L939" s="1453"/>
      <c r="M939" s="1453"/>
      <c r="N939" s="1453"/>
      <c r="O939" s="1453"/>
      <c r="P939" s="1453"/>
      <c r="Q939" s="1453"/>
      <c r="R939" s="1453"/>
      <c r="S939" s="1453"/>
      <c r="T939" s="1453"/>
      <c r="U939" s="1453"/>
      <c r="V939" s="1453"/>
      <c r="W939" s="1453"/>
      <c r="X939" s="1453"/>
      <c r="Y939" s="1453"/>
      <c r="Z939" s="1453"/>
      <c r="AA939" s="1453"/>
      <c r="AB939" s="1453"/>
      <c r="AC939" s="1453"/>
      <c r="AD939" s="1453"/>
      <c r="AE939" s="1453"/>
      <c r="AF939" s="1453"/>
      <c r="AG939" s="1453"/>
      <c r="AH939" s="1453"/>
      <c r="AI939" s="1453"/>
      <c r="AJ939" s="1453"/>
      <c r="AK939" s="1453"/>
      <c r="AL939" s="1453"/>
      <c r="AM939" s="1453"/>
      <c r="AN939" s="1453"/>
      <c r="AO939" s="1453"/>
      <c r="AP939" s="1453"/>
      <c r="AQ939" s="1453"/>
      <c r="AR939" s="1453"/>
      <c r="AS939" s="1453"/>
      <c r="AT939" s="1453"/>
      <c r="AU939" s="1453"/>
      <c r="AV939" s="1453"/>
      <c r="AW939" s="1453"/>
      <c r="AX939" s="1453"/>
    </row>
    <row r="940" spans="3:50" s="1543" customFormat="1" ht="21.9" customHeight="1" x14ac:dyDescent="0.3">
      <c r="C940" s="1453"/>
      <c r="D940" s="1453"/>
      <c r="E940" s="1453"/>
      <c r="F940" s="1453"/>
      <c r="G940" s="1452"/>
      <c r="H940" s="1453"/>
      <c r="I940" s="1453"/>
      <c r="J940" s="1453"/>
      <c r="K940" s="1453"/>
      <c r="L940" s="1453"/>
      <c r="M940" s="1453"/>
      <c r="N940" s="1453"/>
      <c r="O940" s="1453"/>
      <c r="P940" s="1453"/>
      <c r="Q940" s="1453"/>
      <c r="R940" s="1453"/>
      <c r="S940" s="1453"/>
      <c r="T940" s="1453"/>
      <c r="U940" s="1453"/>
      <c r="V940" s="1453"/>
      <c r="W940" s="1453"/>
      <c r="X940" s="1453"/>
      <c r="Y940" s="1453"/>
      <c r="Z940" s="1453"/>
      <c r="AA940" s="1453"/>
      <c r="AB940" s="1453"/>
      <c r="AC940" s="1453"/>
      <c r="AD940" s="1453"/>
      <c r="AE940" s="1453"/>
      <c r="AF940" s="1453"/>
      <c r="AG940" s="1453"/>
      <c r="AH940" s="1453"/>
      <c r="AI940" s="1453"/>
      <c r="AJ940" s="1453"/>
      <c r="AK940" s="1453"/>
      <c r="AL940" s="1453"/>
      <c r="AM940" s="1453"/>
      <c r="AN940" s="1453"/>
      <c r="AO940" s="1453"/>
      <c r="AP940" s="1453"/>
      <c r="AQ940" s="1453"/>
      <c r="AR940" s="1453"/>
      <c r="AS940" s="1453"/>
      <c r="AT940" s="1453"/>
      <c r="AU940" s="1453"/>
      <c r="AV940" s="1453"/>
      <c r="AW940" s="1453"/>
      <c r="AX940" s="1453"/>
    </row>
    <row r="941" spans="3:50" s="1543" customFormat="1" ht="21.9" customHeight="1" x14ac:dyDescent="0.3">
      <c r="C941" s="1453"/>
      <c r="D941" s="1453"/>
      <c r="E941" s="1453"/>
      <c r="F941" s="1453"/>
      <c r="G941" s="1452"/>
      <c r="H941" s="1453"/>
      <c r="I941" s="1453"/>
      <c r="J941" s="1453"/>
      <c r="K941" s="1453"/>
      <c r="L941" s="1453"/>
      <c r="M941" s="1453"/>
      <c r="N941" s="1453"/>
      <c r="O941" s="1453"/>
      <c r="P941" s="1453"/>
      <c r="Q941" s="1453"/>
      <c r="R941" s="1453"/>
      <c r="S941" s="1453"/>
      <c r="T941" s="1453"/>
      <c r="U941" s="1453"/>
      <c r="V941" s="1453"/>
      <c r="W941" s="1453"/>
      <c r="X941" s="1453"/>
      <c r="Y941" s="1453"/>
      <c r="Z941" s="1453"/>
      <c r="AA941" s="1453"/>
      <c r="AB941" s="1453"/>
      <c r="AC941" s="1453"/>
      <c r="AD941" s="1453"/>
      <c r="AE941" s="1453"/>
      <c r="AF941" s="1453"/>
      <c r="AG941" s="1453"/>
      <c r="AH941" s="1453"/>
      <c r="AI941" s="1453"/>
      <c r="AJ941" s="1453"/>
      <c r="AK941" s="1453"/>
      <c r="AL941" s="1453"/>
      <c r="AM941" s="1453"/>
      <c r="AN941" s="1453"/>
      <c r="AO941" s="1453"/>
      <c r="AP941" s="1453"/>
      <c r="AQ941" s="1453"/>
      <c r="AR941" s="1453"/>
      <c r="AS941" s="1453"/>
      <c r="AT941" s="1453"/>
      <c r="AU941" s="1453"/>
      <c r="AV941" s="1453"/>
      <c r="AW941" s="1453"/>
      <c r="AX941" s="1453"/>
    </row>
    <row r="942" spans="3:50" s="1543" customFormat="1" ht="21.9" customHeight="1" x14ac:dyDescent="0.3">
      <c r="C942" s="1453"/>
      <c r="D942" s="1453"/>
      <c r="E942" s="1453"/>
      <c r="F942" s="1453"/>
      <c r="G942" s="1452"/>
      <c r="H942" s="1453"/>
      <c r="I942" s="1453"/>
      <c r="J942" s="1453"/>
      <c r="K942" s="1453"/>
      <c r="L942" s="1453"/>
      <c r="M942" s="1453"/>
      <c r="N942" s="1453"/>
      <c r="O942" s="1453"/>
      <c r="P942" s="1453"/>
      <c r="Q942" s="1453"/>
      <c r="R942" s="1453"/>
      <c r="S942" s="1453"/>
      <c r="T942" s="1453"/>
      <c r="U942" s="1453"/>
      <c r="V942" s="1453"/>
      <c r="W942" s="1453"/>
      <c r="X942" s="1453"/>
      <c r="Y942" s="1453"/>
      <c r="Z942" s="1453"/>
      <c r="AA942" s="1453"/>
      <c r="AB942" s="1453"/>
      <c r="AC942" s="1453"/>
      <c r="AD942" s="1453"/>
      <c r="AE942" s="1453"/>
      <c r="AF942" s="1453"/>
      <c r="AG942" s="1453"/>
      <c r="AH942" s="1453"/>
      <c r="AI942" s="1453"/>
      <c r="AJ942" s="1453"/>
      <c r="AK942" s="1453"/>
      <c r="AL942" s="1453"/>
      <c r="AM942" s="1453"/>
      <c r="AN942" s="1453"/>
      <c r="AO942" s="1453"/>
      <c r="AP942" s="1453"/>
      <c r="AQ942" s="1453"/>
      <c r="AR942" s="1453"/>
      <c r="AS942" s="1453"/>
      <c r="AT942" s="1453"/>
      <c r="AU942" s="1453"/>
      <c r="AV942" s="1453"/>
      <c r="AW942" s="1453"/>
      <c r="AX942" s="1453"/>
    </row>
    <row r="943" spans="3:50" s="1543" customFormat="1" ht="21.9" customHeight="1" x14ac:dyDescent="0.3">
      <c r="C943" s="1453"/>
      <c r="D943" s="1453"/>
      <c r="E943" s="1453"/>
      <c r="F943" s="1453"/>
      <c r="G943" s="1452"/>
      <c r="H943" s="1453"/>
      <c r="I943" s="1453"/>
      <c r="J943" s="1453"/>
      <c r="K943" s="1453"/>
      <c r="L943" s="1453"/>
      <c r="M943" s="1453"/>
      <c r="N943" s="1453"/>
      <c r="O943" s="1453"/>
      <c r="P943" s="1453"/>
      <c r="Q943" s="1453"/>
      <c r="R943" s="1453"/>
      <c r="S943" s="1453"/>
      <c r="T943" s="1453"/>
      <c r="U943" s="1453"/>
      <c r="V943" s="1453"/>
      <c r="W943" s="1453"/>
      <c r="X943" s="1453"/>
      <c r="Y943" s="1453"/>
      <c r="Z943" s="1453"/>
      <c r="AA943" s="1453"/>
      <c r="AB943" s="1453"/>
      <c r="AC943" s="1453"/>
      <c r="AD943" s="1453"/>
      <c r="AE943" s="1453"/>
      <c r="AF943" s="1453"/>
      <c r="AG943" s="1453"/>
      <c r="AH943" s="1453"/>
      <c r="AI943" s="1453"/>
      <c r="AJ943" s="1453"/>
      <c r="AK943" s="1453"/>
      <c r="AL943" s="1453"/>
      <c r="AM943" s="1453"/>
      <c r="AN943" s="1453"/>
      <c r="AO943" s="1453"/>
      <c r="AP943" s="1453"/>
      <c r="AQ943" s="1453"/>
      <c r="AR943" s="1453"/>
      <c r="AS943" s="1453"/>
      <c r="AT943" s="1453"/>
      <c r="AU943" s="1453"/>
      <c r="AV943" s="1453"/>
      <c r="AW943" s="1453"/>
      <c r="AX943" s="1453"/>
    </row>
    <row r="944" spans="3:50" s="1543" customFormat="1" ht="21.9" customHeight="1" x14ac:dyDescent="0.3">
      <c r="C944" s="1453"/>
      <c r="D944" s="1453"/>
      <c r="E944" s="1453"/>
      <c r="F944" s="1453"/>
      <c r="G944" s="1452"/>
      <c r="H944" s="1453"/>
      <c r="I944" s="1453"/>
      <c r="J944" s="1453"/>
      <c r="K944" s="1453"/>
      <c r="L944" s="1453"/>
      <c r="M944" s="1453"/>
      <c r="N944" s="1453"/>
      <c r="O944" s="1453"/>
      <c r="P944" s="1453"/>
      <c r="Q944" s="1453"/>
      <c r="R944" s="1453"/>
      <c r="S944" s="1453"/>
      <c r="T944" s="1453"/>
      <c r="U944" s="1453"/>
      <c r="V944" s="1453"/>
      <c r="W944" s="1453"/>
      <c r="X944" s="1453"/>
      <c r="Y944" s="1453"/>
      <c r="Z944" s="1453"/>
      <c r="AA944" s="1453"/>
      <c r="AB944" s="1453"/>
      <c r="AC944" s="1453"/>
      <c r="AD944" s="1453"/>
      <c r="AE944" s="1453"/>
      <c r="AF944" s="1453"/>
      <c r="AG944" s="1453"/>
      <c r="AH944" s="1453"/>
      <c r="AI944" s="1453"/>
      <c r="AJ944" s="1453"/>
      <c r="AK944" s="1453"/>
      <c r="AL944" s="1453"/>
      <c r="AM944" s="1453"/>
      <c r="AN944" s="1453"/>
      <c r="AO944" s="1453"/>
      <c r="AP944" s="1453"/>
      <c r="AQ944" s="1453"/>
      <c r="AR944" s="1453"/>
      <c r="AS944" s="1453"/>
      <c r="AT944" s="1453"/>
      <c r="AU944" s="1453"/>
      <c r="AV944" s="1453"/>
      <c r="AW944" s="1453"/>
      <c r="AX944" s="1453"/>
    </row>
    <row r="945" spans="3:50" s="1543" customFormat="1" ht="21.9" customHeight="1" x14ac:dyDescent="0.3">
      <c r="C945" s="1453"/>
      <c r="D945" s="1453"/>
      <c r="E945" s="1453"/>
      <c r="F945" s="1453"/>
      <c r="G945" s="1452"/>
      <c r="H945" s="1453"/>
      <c r="I945" s="1453"/>
      <c r="J945" s="1453"/>
      <c r="K945" s="1453"/>
      <c r="L945" s="1453"/>
      <c r="M945" s="1453"/>
      <c r="N945" s="1453"/>
      <c r="O945" s="1453"/>
      <c r="P945" s="1453"/>
      <c r="Q945" s="1453"/>
      <c r="R945" s="1453"/>
      <c r="S945" s="1453"/>
      <c r="T945" s="1453"/>
      <c r="U945" s="1453"/>
      <c r="V945" s="1453"/>
      <c r="W945" s="1453"/>
      <c r="X945" s="1453"/>
      <c r="Y945" s="1453"/>
      <c r="Z945" s="1453"/>
      <c r="AA945" s="1453"/>
      <c r="AB945" s="1453"/>
      <c r="AC945" s="1453"/>
      <c r="AD945" s="1453"/>
      <c r="AE945" s="1453"/>
      <c r="AF945" s="1453"/>
      <c r="AG945" s="1453"/>
      <c r="AH945" s="1453"/>
      <c r="AI945" s="1453"/>
      <c r="AJ945" s="1453"/>
      <c r="AK945" s="1453"/>
      <c r="AL945" s="1453"/>
      <c r="AM945" s="1453"/>
      <c r="AN945" s="1453"/>
      <c r="AO945" s="1453"/>
      <c r="AP945" s="1453"/>
      <c r="AQ945" s="1453"/>
      <c r="AR945" s="1453"/>
      <c r="AS945" s="1453"/>
      <c r="AT945" s="1453"/>
      <c r="AU945" s="1453"/>
      <c r="AV945" s="1453"/>
      <c r="AW945" s="1453"/>
      <c r="AX945" s="1453"/>
    </row>
    <row r="946" spans="3:50" s="1543" customFormat="1" ht="21.9" customHeight="1" x14ac:dyDescent="0.3">
      <c r="C946" s="1453"/>
      <c r="D946" s="1453"/>
      <c r="E946" s="1453"/>
      <c r="F946" s="1453"/>
      <c r="G946" s="1452"/>
      <c r="H946" s="1453"/>
      <c r="I946" s="1453"/>
      <c r="J946" s="1453"/>
      <c r="K946" s="1453"/>
      <c r="L946" s="1453"/>
      <c r="M946" s="1453"/>
      <c r="N946" s="1453"/>
      <c r="O946" s="1453"/>
      <c r="P946" s="1453"/>
      <c r="Q946" s="1453"/>
      <c r="R946" s="1453"/>
      <c r="S946" s="1453"/>
      <c r="T946" s="1453"/>
      <c r="U946" s="1453"/>
      <c r="V946" s="1453"/>
      <c r="W946" s="1453"/>
      <c r="X946" s="1453"/>
      <c r="Y946" s="1453"/>
      <c r="Z946" s="1453"/>
      <c r="AA946" s="1453"/>
      <c r="AB946" s="1453"/>
      <c r="AC946" s="1453"/>
      <c r="AD946" s="1453"/>
      <c r="AE946" s="1453"/>
      <c r="AF946" s="1453"/>
      <c r="AG946" s="1453"/>
      <c r="AH946" s="1453"/>
      <c r="AI946" s="1453"/>
      <c r="AJ946" s="1453"/>
      <c r="AK946" s="1453"/>
      <c r="AL946" s="1453"/>
      <c r="AM946" s="1453"/>
      <c r="AN946" s="1453"/>
      <c r="AO946" s="1453"/>
      <c r="AP946" s="1453"/>
      <c r="AQ946" s="1453"/>
      <c r="AR946" s="1453"/>
      <c r="AS946" s="1453"/>
      <c r="AT946" s="1453"/>
      <c r="AU946" s="1453"/>
      <c r="AV946" s="1453"/>
      <c r="AW946" s="1453"/>
      <c r="AX946" s="1453"/>
    </row>
    <row r="947" spans="3:50" s="1543" customFormat="1" ht="21.9" customHeight="1" x14ac:dyDescent="0.3">
      <c r="C947" s="1453"/>
      <c r="D947" s="1453"/>
      <c r="E947" s="1453"/>
      <c r="F947" s="1453"/>
      <c r="G947" s="1452"/>
      <c r="H947" s="1453"/>
      <c r="I947" s="1453"/>
      <c r="J947" s="1453"/>
      <c r="K947" s="1453"/>
      <c r="L947" s="1453"/>
      <c r="M947" s="1453"/>
      <c r="N947" s="1453"/>
      <c r="O947" s="1453"/>
      <c r="P947" s="1453"/>
      <c r="Q947" s="1453"/>
      <c r="R947" s="1453"/>
      <c r="S947" s="1453"/>
      <c r="T947" s="1453"/>
      <c r="U947" s="1453"/>
      <c r="V947" s="1453"/>
      <c r="W947" s="1453"/>
      <c r="X947" s="1453"/>
      <c r="Y947" s="1453"/>
      <c r="Z947" s="1453"/>
      <c r="AA947" s="1453"/>
      <c r="AB947" s="1453"/>
      <c r="AC947" s="1453"/>
      <c r="AD947" s="1453"/>
      <c r="AE947" s="1453"/>
      <c r="AF947" s="1453"/>
      <c r="AG947" s="1453"/>
      <c r="AH947" s="1453"/>
      <c r="AI947" s="1453"/>
      <c r="AJ947" s="1453"/>
      <c r="AK947" s="1453"/>
      <c r="AL947" s="1453"/>
      <c r="AM947" s="1453"/>
      <c r="AN947" s="1453"/>
      <c r="AO947" s="1453"/>
      <c r="AP947" s="1453"/>
      <c r="AQ947" s="1453"/>
      <c r="AR947" s="1453"/>
      <c r="AS947" s="1453"/>
      <c r="AT947" s="1453"/>
      <c r="AU947" s="1453"/>
      <c r="AV947" s="1453"/>
      <c r="AW947" s="1453"/>
      <c r="AX947" s="1453"/>
    </row>
    <row r="948" spans="3:50" s="1543" customFormat="1" ht="21.9" customHeight="1" x14ac:dyDescent="0.3">
      <c r="C948" s="1453"/>
      <c r="D948" s="1453"/>
      <c r="E948" s="1453"/>
      <c r="F948" s="1453"/>
      <c r="G948" s="1452"/>
      <c r="H948" s="1453"/>
      <c r="I948" s="1453"/>
      <c r="J948" s="1453"/>
      <c r="K948" s="1453"/>
      <c r="L948" s="1453"/>
      <c r="M948" s="1453"/>
      <c r="N948" s="1453"/>
      <c r="O948" s="1453"/>
      <c r="P948" s="1453"/>
      <c r="Q948" s="1453"/>
      <c r="R948" s="1453"/>
      <c r="S948" s="1453"/>
      <c r="T948" s="1453"/>
      <c r="U948" s="1453"/>
      <c r="V948" s="1453"/>
      <c r="W948" s="1453"/>
      <c r="X948" s="1453"/>
      <c r="Y948" s="1453"/>
      <c r="Z948" s="1453"/>
      <c r="AA948" s="1453"/>
      <c r="AB948" s="1453"/>
      <c r="AC948" s="1453"/>
      <c r="AD948" s="1453"/>
      <c r="AE948" s="1453"/>
      <c r="AF948" s="1453"/>
      <c r="AG948" s="1453"/>
      <c r="AH948" s="1453"/>
      <c r="AI948" s="1453"/>
      <c r="AJ948" s="1453"/>
      <c r="AK948" s="1453"/>
      <c r="AL948" s="1453"/>
      <c r="AM948" s="1453"/>
      <c r="AN948" s="1453"/>
      <c r="AO948" s="1453"/>
      <c r="AP948" s="1453"/>
      <c r="AQ948" s="1453"/>
      <c r="AR948" s="1453"/>
      <c r="AS948" s="1453"/>
      <c r="AT948" s="1453"/>
      <c r="AU948" s="1453"/>
      <c r="AV948" s="1453"/>
      <c r="AW948" s="1453"/>
      <c r="AX948" s="1453"/>
    </row>
    <row r="949" spans="3:50" s="1543" customFormat="1" ht="21.9" customHeight="1" x14ac:dyDescent="0.3">
      <c r="C949" s="1453"/>
      <c r="D949" s="1453"/>
      <c r="E949" s="1453"/>
      <c r="F949" s="1453"/>
      <c r="G949" s="1452"/>
      <c r="H949" s="1453"/>
      <c r="I949" s="1453"/>
      <c r="J949" s="1453"/>
      <c r="K949" s="1453"/>
      <c r="L949" s="1453"/>
      <c r="M949" s="1453"/>
      <c r="N949" s="1453"/>
      <c r="O949" s="1453"/>
      <c r="P949" s="1453"/>
      <c r="Q949" s="1453"/>
      <c r="R949" s="1453"/>
      <c r="S949" s="1453"/>
      <c r="T949" s="1453"/>
      <c r="U949" s="1453"/>
      <c r="V949" s="1453"/>
      <c r="W949" s="1453"/>
      <c r="X949" s="1453"/>
      <c r="Y949" s="1453"/>
      <c r="Z949" s="1453"/>
      <c r="AA949" s="1453"/>
      <c r="AB949" s="1453"/>
      <c r="AC949" s="1453"/>
      <c r="AD949" s="1453"/>
      <c r="AE949" s="1453"/>
      <c r="AF949" s="1453"/>
      <c r="AG949" s="1453"/>
      <c r="AH949" s="1453"/>
      <c r="AI949" s="1453"/>
      <c r="AJ949" s="1453"/>
      <c r="AK949" s="1453"/>
      <c r="AL949" s="1453"/>
      <c r="AM949" s="1453"/>
      <c r="AN949" s="1453"/>
      <c r="AO949" s="1453"/>
      <c r="AP949" s="1453"/>
      <c r="AQ949" s="1453"/>
      <c r="AR949" s="1453"/>
      <c r="AS949" s="1453"/>
      <c r="AT949" s="1453"/>
      <c r="AU949" s="1453"/>
      <c r="AV949" s="1453"/>
      <c r="AW949" s="1453"/>
      <c r="AX949" s="1453"/>
    </row>
    <row r="950" spans="3:50" s="1543" customFormat="1" ht="21.9" customHeight="1" x14ac:dyDescent="0.3">
      <c r="C950" s="1453"/>
      <c r="D950" s="1453"/>
      <c r="E950" s="1453"/>
      <c r="F950" s="1453"/>
      <c r="G950" s="1452"/>
      <c r="H950" s="1453"/>
      <c r="I950" s="1453"/>
      <c r="J950" s="1453"/>
      <c r="K950" s="1453"/>
      <c r="L950" s="1453"/>
      <c r="M950" s="1453"/>
      <c r="N950" s="1453"/>
      <c r="O950" s="1453"/>
      <c r="P950" s="1453"/>
      <c r="Q950" s="1453"/>
      <c r="R950" s="1453"/>
      <c r="S950" s="1453"/>
      <c r="T950" s="1453"/>
      <c r="U950" s="1453"/>
      <c r="V950" s="1453"/>
      <c r="W950" s="1453"/>
      <c r="X950" s="1453"/>
      <c r="Y950" s="1453"/>
      <c r="Z950" s="1453"/>
      <c r="AA950" s="1453"/>
      <c r="AB950" s="1453"/>
      <c r="AC950" s="1453"/>
      <c r="AD950" s="1453"/>
      <c r="AE950" s="1453"/>
      <c r="AF950" s="1453"/>
      <c r="AG950" s="1453"/>
      <c r="AH950" s="1453"/>
      <c r="AI950" s="1453"/>
      <c r="AJ950" s="1453"/>
      <c r="AK950" s="1453"/>
      <c r="AL950" s="1453"/>
      <c r="AM950" s="1453"/>
      <c r="AN950" s="1453"/>
      <c r="AO950" s="1453"/>
      <c r="AP950" s="1453"/>
      <c r="AQ950" s="1453"/>
      <c r="AR950" s="1453"/>
      <c r="AS950" s="1453"/>
      <c r="AT950" s="1453"/>
      <c r="AU950" s="1453"/>
      <c r="AV950" s="1453"/>
      <c r="AW950" s="1453"/>
      <c r="AX950" s="1453"/>
    </row>
    <row r="951" spans="3:50" s="1543" customFormat="1" ht="21.9" customHeight="1" x14ac:dyDescent="0.3">
      <c r="C951" s="1453"/>
      <c r="D951" s="1453"/>
      <c r="E951" s="1453"/>
      <c r="F951" s="1453"/>
      <c r="G951" s="1452"/>
      <c r="H951" s="1453"/>
      <c r="I951" s="1453"/>
      <c r="J951" s="1453"/>
      <c r="K951" s="1453"/>
      <c r="L951" s="1453"/>
      <c r="M951" s="1453"/>
      <c r="N951" s="1453"/>
      <c r="O951" s="1453"/>
      <c r="P951" s="1453"/>
      <c r="Q951" s="1453"/>
      <c r="R951" s="1453"/>
      <c r="S951" s="1453"/>
      <c r="T951" s="1453"/>
      <c r="U951" s="1453"/>
      <c r="V951" s="1453"/>
      <c r="W951" s="1453"/>
      <c r="X951" s="1453"/>
      <c r="Y951" s="1453"/>
      <c r="Z951" s="1453"/>
      <c r="AA951" s="1453"/>
      <c r="AB951" s="1453"/>
      <c r="AC951" s="1453"/>
      <c r="AD951" s="1453"/>
      <c r="AE951" s="1453"/>
      <c r="AF951" s="1453"/>
      <c r="AG951" s="1453"/>
      <c r="AH951" s="1453"/>
      <c r="AI951" s="1453"/>
      <c r="AJ951" s="1453"/>
      <c r="AK951" s="1453"/>
      <c r="AL951" s="1453"/>
      <c r="AM951" s="1453"/>
      <c r="AN951" s="1453"/>
      <c r="AO951" s="1453"/>
      <c r="AP951" s="1453"/>
      <c r="AQ951" s="1453"/>
      <c r="AR951" s="1453"/>
      <c r="AS951" s="1453"/>
      <c r="AT951" s="1453"/>
      <c r="AU951" s="1453"/>
      <c r="AV951" s="1453"/>
      <c r="AW951" s="1453"/>
      <c r="AX951" s="1453"/>
    </row>
    <row r="952" spans="3:50" s="1543" customFormat="1" ht="21.9" customHeight="1" x14ac:dyDescent="0.3">
      <c r="C952" s="1453"/>
      <c r="D952" s="1453"/>
      <c r="E952" s="1453"/>
      <c r="F952" s="1453"/>
      <c r="G952" s="1452"/>
      <c r="H952" s="1453"/>
      <c r="I952" s="1453"/>
      <c r="J952" s="1453"/>
      <c r="K952" s="1453"/>
      <c r="L952" s="1453"/>
      <c r="M952" s="1453"/>
      <c r="N952" s="1453"/>
      <c r="O952" s="1453"/>
      <c r="P952" s="1453"/>
      <c r="Q952" s="1453"/>
      <c r="R952" s="1453"/>
      <c r="S952" s="1453"/>
      <c r="T952" s="1453"/>
      <c r="U952" s="1453"/>
      <c r="V952" s="1453"/>
      <c r="W952" s="1453"/>
      <c r="X952" s="1453"/>
      <c r="Y952" s="1453"/>
      <c r="Z952" s="1453"/>
      <c r="AA952" s="1453"/>
      <c r="AB952" s="1453"/>
      <c r="AC952" s="1453"/>
      <c r="AD952" s="1453"/>
      <c r="AE952" s="1453"/>
      <c r="AF952" s="1453"/>
      <c r="AG952" s="1453"/>
      <c r="AH952" s="1453"/>
      <c r="AI952" s="1453"/>
      <c r="AJ952" s="1453"/>
      <c r="AK952" s="1453"/>
      <c r="AL952" s="1453"/>
      <c r="AM952" s="1453"/>
      <c r="AN952" s="1453"/>
      <c r="AO952" s="1453"/>
      <c r="AP952" s="1453"/>
      <c r="AQ952" s="1453"/>
      <c r="AR952" s="1453"/>
      <c r="AS952" s="1453"/>
      <c r="AT952" s="1453"/>
      <c r="AU952" s="1453"/>
      <c r="AV952" s="1453"/>
      <c r="AW952" s="1453"/>
      <c r="AX952" s="1453"/>
    </row>
    <row r="953" spans="3:50" s="1543" customFormat="1" ht="21.9" customHeight="1" x14ac:dyDescent="0.3">
      <c r="C953" s="1453"/>
      <c r="D953" s="1453"/>
      <c r="E953" s="1453"/>
      <c r="F953" s="1453"/>
      <c r="G953" s="1452"/>
      <c r="H953" s="1453"/>
      <c r="I953" s="1453"/>
      <c r="J953" s="1453"/>
      <c r="K953" s="1453"/>
      <c r="L953" s="1453"/>
      <c r="M953" s="1453"/>
      <c r="N953" s="1453"/>
      <c r="O953" s="1453"/>
      <c r="P953" s="1453"/>
      <c r="Q953" s="1453"/>
      <c r="R953" s="1453"/>
      <c r="S953" s="1453"/>
      <c r="T953" s="1453"/>
      <c r="U953" s="1453"/>
      <c r="V953" s="1453"/>
      <c r="W953" s="1453"/>
      <c r="X953" s="1453"/>
      <c r="Y953" s="1453"/>
      <c r="Z953" s="1453"/>
      <c r="AA953" s="1453"/>
      <c r="AB953" s="1453"/>
      <c r="AC953" s="1453"/>
      <c r="AD953" s="1453"/>
      <c r="AE953" s="1453"/>
      <c r="AF953" s="1453"/>
      <c r="AG953" s="1453"/>
      <c r="AH953" s="1453"/>
      <c r="AI953" s="1453"/>
      <c r="AJ953" s="1453"/>
      <c r="AK953" s="1453"/>
      <c r="AL953" s="1453"/>
      <c r="AM953" s="1453"/>
      <c r="AN953" s="1453"/>
      <c r="AO953" s="1453"/>
      <c r="AP953" s="1453"/>
      <c r="AQ953" s="1453"/>
      <c r="AR953" s="1453"/>
      <c r="AS953" s="1453"/>
      <c r="AT953" s="1453"/>
      <c r="AU953" s="1453"/>
      <c r="AV953" s="1453"/>
      <c r="AW953" s="1453"/>
      <c r="AX953" s="1453"/>
    </row>
    <row r="954" spans="3:50" s="1543" customFormat="1" ht="21.9" customHeight="1" x14ac:dyDescent="0.3">
      <c r="C954" s="1453"/>
      <c r="D954" s="1453"/>
      <c r="E954" s="1453"/>
      <c r="F954" s="1453"/>
      <c r="G954" s="1452"/>
      <c r="H954" s="1453"/>
      <c r="I954" s="1453"/>
      <c r="J954" s="1453"/>
      <c r="K954" s="1453"/>
      <c r="L954" s="1453"/>
      <c r="M954" s="1453"/>
      <c r="N954" s="1453"/>
      <c r="O954" s="1453"/>
      <c r="P954" s="1453"/>
      <c r="Q954" s="1453"/>
      <c r="R954" s="1453"/>
      <c r="S954" s="1453"/>
      <c r="T954" s="1453"/>
      <c r="U954" s="1453"/>
      <c r="V954" s="1453"/>
      <c r="W954" s="1453"/>
      <c r="X954" s="1453"/>
      <c r="Y954" s="1453"/>
      <c r="Z954" s="1453"/>
      <c r="AA954" s="1453"/>
      <c r="AB954" s="1453"/>
      <c r="AC954" s="1453"/>
      <c r="AD954" s="1453"/>
      <c r="AE954" s="1453"/>
      <c r="AF954" s="1453"/>
      <c r="AG954" s="1453"/>
      <c r="AH954" s="1453"/>
      <c r="AI954" s="1453"/>
      <c r="AJ954" s="1453"/>
      <c r="AK954" s="1453"/>
      <c r="AL954" s="1453"/>
      <c r="AM954" s="1453"/>
      <c r="AN954" s="1453"/>
      <c r="AO954" s="1453"/>
      <c r="AP954" s="1453"/>
      <c r="AQ954" s="1453"/>
      <c r="AR954" s="1453"/>
      <c r="AS954" s="1453"/>
      <c r="AT954" s="1453"/>
      <c r="AU954" s="1453"/>
      <c r="AV954" s="1453"/>
      <c r="AW954" s="1453"/>
      <c r="AX954" s="1453"/>
    </row>
    <row r="955" spans="3:50" s="1543" customFormat="1" ht="21.9" customHeight="1" x14ac:dyDescent="0.3">
      <c r="C955" s="1453"/>
      <c r="D955" s="1453"/>
      <c r="E955" s="1453"/>
      <c r="F955" s="1453"/>
      <c r="G955" s="1452"/>
      <c r="H955" s="1453"/>
      <c r="I955" s="1453"/>
      <c r="J955" s="1453"/>
      <c r="K955" s="1453"/>
      <c r="L955" s="1453"/>
      <c r="M955" s="1453"/>
      <c r="N955" s="1453"/>
      <c r="O955" s="1453"/>
      <c r="P955" s="1453"/>
      <c r="Q955" s="1453"/>
      <c r="R955" s="1453"/>
      <c r="S955" s="1453"/>
      <c r="T955" s="1453"/>
      <c r="U955" s="1453"/>
      <c r="V955" s="1453"/>
      <c r="W955" s="1453"/>
      <c r="X955" s="1453"/>
      <c r="Y955" s="1453"/>
      <c r="Z955" s="1453"/>
      <c r="AA955" s="1453"/>
      <c r="AB955" s="1453"/>
      <c r="AC955" s="1453"/>
      <c r="AD955" s="1453"/>
      <c r="AE955" s="1453"/>
      <c r="AF955" s="1453"/>
      <c r="AG955" s="1453"/>
      <c r="AH955" s="1453"/>
      <c r="AI955" s="1453"/>
      <c r="AJ955" s="1453"/>
      <c r="AK955" s="1453"/>
      <c r="AL955" s="1453"/>
      <c r="AM955" s="1453"/>
      <c r="AN955" s="1453"/>
      <c r="AO955" s="1453"/>
      <c r="AP955" s="1453"/>
      <c r="AQ955" s="1453"/>
      <c r="AR955" s="1453"/>
      <c r="AS955" s="1453"/>
      <c r="AT955" s="1453"/>
      <c r="AU955" s="1453"/>
      <c r="AV955" s="1453"/>
      <c r="AW955" s="1453"/>
      <c r="AX955" s="1453"/>
    </row>
    <row r="956" spans="3:50" s="1543" customFormat="1" ht="21.9" customHeight="1" x14ac:dyDescent="0.3">
      <c r="C956" s="1453"/>
      <c r="D956" s="1453"/>
      <c r="E956" s="1453"/>
      <c r="F956" s="1453"/>
      <c r="G956" s="1452"/>
      <c r="H956" s="1453"/>
      <c r="I956" s="1453"/>
      <c r="J956" s="1453"/>
      <c r="K956" s="1453"/>
      <c r="L956" s="1453"/>
      <c r="M956" s="1453"/>
      <c r="N956" s="1453"/>
      <c r="O956" s="1453"/>
      <c r="P956" s="1453"/>
      <c r="Q956" s="1453"/>
      <c r="R956" s="1453"/>
      <c r="S956" s="1453"/>
      <c r="T956" s="1453"/>
      <c r="U956" s="1453"/>
      <c r="V956" s="1453"/>
      <c r="W956" s="1453"/>
      <c r="X956" s="1453"/>
      <c r="Y956" s="1453"/>
      <c r="Z956" s="1453"/>
      <c r="AA956" s="1453"/>
      <c r="AB956" s="1453"/>
      <c r="AC956" s="1453"/>
      <c r="AD956" s="1453"/>
      <c r="AE956" s="1453"/>
      <c r="AF956" s="1453"/>
      <c r="AG956" s="1453"/>
      <c r="AH956" s="1453"/>
      <c r="AI956" s="1453"/>
      <c r="AJ956" s="1453"/>
      <c r="AK956" s="1453"/>
      <c r="AL956" s="1453"/>
      <c r="AM956" s="1453"/>
      <c r="AN956" s="1453"/>
      <c r="AO956" s="1453"/>
      <c r="AP956" s="1453"/>
      <c r="AQ956" s="1453"/>
      <c r="AR956" s="1453"/>
      <c r="AS956" s="1453"/>
      <c r="AT956" s="1453"/>
      <c r="AU956" s="1453"/>
      <c r="AV956" s="1453"/>
      <c r="AW956" s="1453"/>
      <c r="AX956" s="1453"/>
    </row>
    <row r="957" spans="3:50" s="1543" customFormat="1" ht="21.9" customHeight="1" x14ac:dyDescent="0.3">
      <c r="C957" s="1453"/>
      <c r="D957" s="1453"/>
      <c r="E957" s="1453"/>
      <c r="F957" s="1453"/>
      <c r="G957" s="1452"/>
      <c r="H957" s="1453"/>
      <c r="I957" s="1453"/>
      <c r="J957" s="1453"/>
      <c r="K957" s="1453"/>
      <c r="L957" s="1453"/>
      <c r="M957" s="1453"/>
      <c r="N957" s="1453"/>
      <c r="O957" s="1453"/>
      <c r="P957" s="1453"/>
      <c r="Q957" s="1453"/>
      <c r="R957" s="1453"/>
      <c r="S957" s="1453"/>
      <c r="T957" s="1453"/>
      <c r="U957" s="1453"/>
      <c r="V957" s="1453"/>
      <c r="W957" s="1453"/>
      <c r="X957" s="1453"/>
      <c r="Y957" s="1453"/>
      <c r="Z957" s="1453"/>
      <c r="AA957" s="1453"/>
      <c r="AB957" s="1453"/>
      <c r="AC957" s="1453"/>
      <c r="AD957" s="1453"/>
      <c r="AE957" s="1453"/>
      <c r="AF957" s="1453"/>
      <c r="AG957" s="1453"/>
      <c r="AH957" s="1453"/>
      <c r="AI957" s="1453"/>
      <c r="AJ957" s="1453"/>
      <c r="AK957" s="1453"/>
      <c r="AL957" s="1453"/>
      <c r="AM957" s="1453"/>
      <c r="AN957" s="1453"/>
      <c r="AO957" s="1453"/>
      <c r="AP957" s="1453"/>
      <c r="AQ957" s="1453"/>
      <c r="AR957" s="1453"/>
      <c r="AS957" s="1453"/>
      <c r="AT957" s="1453"/>
      <c r="AU957" s="1453"/>
      <c r="AV957" s="1453"/>
      <c r="AW957" s="1453"/>
      <c r="AX957" s="1453"/>
    </row>
    <row r="958" spans="3:50" s="1543" customFormat="1" ht="21.9" customHeight="1" x14ac:dyDescent="0.3">
      <c r="C958" s="1453"/>
      <c r="D958" s="1453"/>
      <c r="E958" s="1453"/>
      <c r="F958" s="1453"/>
      <c r="G958" s="1452"/>
      <c r="H958" s="1453"/>
      <c r="I958" s="1453"/>
      <c r="J958" s="1453"/>
      <c r="K958" s="1453"/>
      <c r="L958" s="1453"/>
      <c r="M958" s="1453"/>
      <c r="N958" s="1453"/>
      <c r="O958" s="1453"/>
      <c r="P958" s="1453"/>
      <c r="Q958" s="1453"/>
      <c r="R958" s="1453"/>
      <c r="S958" s="1453"/>
      <c r="T958" s="1453"/>
      <c r="U958" s="1453"/>
      <c r="V958" s="1453"/>
      <c r="W958" s="1453"/>
      <c r="X958" s="1453"/>
      <c r="Y958" s="1453"/>
      <c r="Z958" s="1453"/>
      <c r="AA958" s="1453"/>
      <c r="AB958" s="1453"/>
      <c r="AC958" s="1453"/>
      <c r="AD958" s="1453"/>
      <c r="AE958" s="1453"/>
      <c r="AF958" s="1453"/>
      <c r="AG958" s="1453"/>
      <c r="AH958" s="1453"/>
      <c r="AI958" s="1453"/>
      <c r="AJ958" s="1453"/>
      <c r="AK958" s="1453"/>
      <c r="AL958" s="1453"/>
      <c r="AM958" s="1453"/>
      <c r="AN958" s="1453"/>
      <c r="AO958" s="1453"/>
      <c r="AP958" s="1453"/>
      <c r="AQ958" s="1453"/>
      <c r="AR958" s="1453"/>
      <c r="AS958" s="1453"/>
      <c r="AT958" s="1453"/>
      <c r="AU958" s="1453"/>
      <c r="AV958" s="1453"/>
      <c r="AW958" s="1453"/>
      <c r="AX958" s="1453"/>
    </row>
    <row r="959" spans="3:50" s="1543" customFormat="1" ht="21.9" customHeight="1" x14ac:dyDescent="0.3">
      <c r="C959" s="1453"/>
      <c r="D959" s="1453"/>
      <c r="E959" s="1453"/>
      <c r="F959" s="1453"/>
      <c r="G959" s="1452"/>
      <c r="H959" s="1453"/>
      <c r="I959" s="1453"/>
      <c r="J959" s="1453"/>
      <c r="K959" s="1453"/>
      <c r="L959" s="1453"/>
      <c r="M959" s="1453"/>
      <c r="N959" s="1453"/>
      <c r="O959" s="1453"/>
      <c r="P959" s="1453"/>
      <c r="Q959" s="1453"/>
      <c r="R959" s="1453"/>
      <c r="S959" s="1453"/>
      <c r="T959" s="1453"/>
      <c r="U959" s="1453"/>
      <c r="V959" s="1453"/>
      <c r="W959" s="1453"/>
      <c r="X959" s="1453"/>
      <c r="Y959" s="1453"/>
      <c r="Z959" s="1453"/>
      <c r="AA959" s="1453"/>
      <c r="AB959" s="1453"/>
      <c r="AC959" s="1453"/>
      <c r="AD959" s="1453"/>
      <c r="AE959" s="1453"/>
      <c r="AF959" s="1453"/>
      <c r="AG959" s="1453"/>
      <c r="AH959" s="1453"/>
      <c r="AI959" s="1453"/>
      <c r="AJ959" s="1453"/>
      <c r="AK959" s="1453"/>
      <c r="AL959" s="1453"/>
      <c r="AM959" s="1453"/>
      <c r="AN959" s="1453"/>
      <c r="AO959" s="1453"/>
      <c r="AP959" s="1453"/>
      <c r="AQ959" s="1453"/>
      <c r="AR959" s="1453"/>
      <c r="AS959" s="1453"/>
      <c r="AT959" s="1453"/>
      <c r="AU959" s="1453"/>
      <c r="AV959" s="1453"/>
      <c r="AW959" s="1453"/>
      <c r="AX959" s="1453"/>
    </row>
    <row r="960" spans="3:50" s="1543" customFormat="1" ht="21.9" customHeight="1" x14ac:dyDescent="0.3">
      <c r="C960" s="1453"/>
      <c r="D960" s="1453"/>
      <c r="E960" s="1453"/>
      <c r="F960" s="1453"/>
      <c r="G960" s="1452"/>
      <c r="H960" s="1453"/>
      <c r="I960" s="1453"/>
      <c r="J960" s="1453"/>
      <c r="K960" s="1453"/>
      <c r="L960" s="1453"/>
      <c r="M960" s="1453"/>
      <c r="N960" s="1453"/>
      <c r="O960" s="1453"/>
      <c r="P960" s="1453"/>
      <c r="Q960" s="1453"/>
      <c r="R960" s="1453"/>
      <c r="S960" s="1453"/>
      <c r="T960" s="1453"/>
      <c r="U960" s="1453"/>
      <c r="V960" s="1453"/>
      <c r="W960" s="1453"/>
      <c r="X960" s="1453"/>
      <c r="Y960" s="1453"/>
      <c r="Z960" s="1453"/>
      <c r="AA960" s="1453"/>
      <c r="AB960" s="1453"/>
      <c r="AC960" s="1453"/>
      <c r="AD960" s="1453"/>
      <c r="AE960" s="1453"/>
      <c r="AF960" s="1453"/>
      <c r="AG960" s="1453"/>
      <c r="AH960" s="1453"/>
      <c r="AI960" s="1453"/>
      <c r="AJ960" s="1453"/>
      <c r="AK960" s="1453"/>
      <c r="AL960" s="1453"/>
      <c r="AM960" s="1453"/>
      <c r="AN960" s="1453"/>
      <c r="AO960" s="1453"/>
      <c r="AP960" s="1453"/>
      <c r="AQ960" s="1453"/>
      <c r="AR960" s="1453"/>
      <c r="AS960" s="1453"/>
      <c r="AT960" s="1453"/>
      <c r="AU960" s="1453"/>
      <c r="AV960" s="1453"/>
      <c r="AW960" s="1453"/>
      <c r="AX960" s="1453"/>
    </row>
    <row r="961" spans="3:50" s="1543" customFormat="1" ht="21.9" customHeight="1" x14ac:dyDescent="0.3">
      <c r="C961" s="1453"/>
      <c r="D961" s="1453"/>
      <c r="E961" s="1453"/>
      <c r="F961" s="1453"/>
      <c r="G961" s="1452"/>
      <c r="H961" s="1453"/>
      <c r="I961" s="1453"/>
      <c r="J961" s="1453"/>
      <c r="K961" s="1453"/>
      <c r="L961" s="1453"/>
      <c r="M961" s="1453"/>
      <c r="N961" s="1453"/>
      <c r="O961" s="1453"/>
      <c r="P961" s="1453"/>
      <c r="Q961" s="1453"/>
      <c r="R961" s="1453"/>
      <c r="S961" s="1453"/>
      <c r="T961" s="1453"/>
      <c r="U961" s="1453"/>
      <c r="V961" s="1453"/>
      <c r="W961" s="1453"/>
      <c r="X961" s="1453"/>
      <c r="Y961" s="1453"/>
      <c r="Z961" s="1453"/>
      <c r="AA961" s="1453"/>
      <c r="AB961" s="1453"/>
      <c r="AC961" s="1453"/>
      <c r="AD961" s="1453"/>
      <c r="AE961" s="1453"/>
      <c r="AF961" s="1453"/>
      <c r="AG961" s="1453"/>
      <c r="AH961" s="1453"/>
      <c r="AI961" s="1453"/>
      <c r="AJ961" s="1453"/>
      <c r="AK961" s="1453"/>
      <c r="AL961" s="1453"/>
      <c r="AM961" s="1453"/>
      <c r="AN961" s="1453"/>
      <c r="AO961" s="1453"/>
      <c r="AP961" s="1453"/>
      <c r="AQ961" s="1453"/>
      <c r="AR961" s="1453"/>
      <c r="AS961" s="1453"/>
      <c r="AT961" s="1453"/>
      <c r="AU961" s="1453"/>
      <c r="AV961" s="1453"/>
      <c r="AW961" s="1453"/>
      <c r="AX961" s="1453"/>
    </row>
    <row r="962" spans="3:50" s="1543" customFormat="1" ht="21.9" customHeight="1" x14ac:dyDescent="0.3">
      <c r="C962" s="1453"/>
      <c r="D962" s="1453"/>
      <c r="E962" s="1453"/>
      <c r="F962" s="1453"/>
      <c r="G962" s="1452"/>
      <c r="H962" s="1453"/>
      <c r="I962" s="1453"/>
      <c r="J962" s="1453"/>
      <c r="K962" s="1453"/>
      <c r="L962" s="1453"/>
      <c r="M962" s="1453"/>
      <c r="N962" s="1453"/>
      <c r="O962" s="1453"/>
      <c r="P962" s="1453"/>
      <c r="Q962" s="1453"/>
      <c r="R962" s="1453"/>
      <c r="S962" s="1453"/>
      <c r="T962" s="1453"/>
      <c r="U962" s="1453"/>
      <c r="V962" s="1453"/>
      <c r="W962" s="1453"/>
      <c r="X962" s="1453"/>
      <c r="Y962" s="1453"/>
      <c r="Z962" s="1453"/>
      <c r="AA962" s="1453"/>
      <c r="AB962" s="1453"/>
      <c r="AC962" s="1453"/>
      <c r="AD962" s="1453"/>
      <c r="AE962" s="1453"/>
      <c r="AF962" s="1453"/>
      <c r="AG962" s="1453"/>
      <c r="AH962" s="1453"/>
      <c r="AI962" s="1453"/>
      <c r="AJ962" s="1453"/>
      <c r="AK962" s="1453"/>
      <c r="AL962" s="1453"/>
      <c r="AM962" s="1453"/>
      <c r="AN962" s="1453"/>
      <c r="AO962" s="1453"/>
      <c r="AP962" s="1453"/>
      <c r="AQ962" s="1453"/>
      <c r="AR962" s="1453"/>
      <c r="AS962" s="1453"/>
      <c r="AT962" s="1453"/>
      <c r="AU962" s="1453"/>
      <c r="AV962" s="1453"/>
      <c r="AW962" s="1453"/>
      <c r="AX962" s="1453"/>
    </row>
    <row r="963" spans="3:50" s="1543" customFormat="1" ht="21.9" customHeight="1" x14ac:dyDescent="0.3">
      <c r="C963" s="1453"/>
      <c r="D963" s="1453"/>
      <c r="E963" s="1453"/>
      <c r="F963" s="1453"/>
      <c r="G963" s="1452"/>
      <c r="H963" s="1453"/>
      <c r="I963" s="1453"/>
      <c r="J963" s="1453"/>
      <c r="K963" s="1453"/>
      <c r="L963" s="1453"/>
      <c r="M963" s="1453"/>
      <c r="N963" s="1453"/>
      <c r="O963" s="1453"/>
      <c r="P963" s="1453"/>
      <c r="Q963" s="1453"/>
      <c r="R963" s="1453"/>
      <c r="S963" s="1453"/>
      <c r="T963" s="1453"/>
      <c r="U963" s="1453"/>
      <c r="V963" s="1453"/>
      <c r="W963" s="1453"/>
      <c r="X963" s="1453"/>
      <c r="Y963" s="1453"/>
      <c r="Z963" s="1453"/>
      <c r="AA963" s="1453"/>
      <c r="AB963" s="1453"/>
      <c r="AC963" s="1453"/>
      <c r="AD963" s="1453"/>
      <c r="AE963" s="1453"/>
      <c r="AF963" s="1453"/>
      <c r="AG963" s="1453"/>
      <c r="AH963" s="1453"/>
      <c r="AI963" s="1453"/>
      <c r="AJ963" s="1453"/>
      <c r="AK963" s="1453"/>
      <c r="AL963" s="1453"/>
      <c r="AM963" s="1453"/>
      <c r="AN963" s="1453"/>
      <c r="AO963" s="1453"/>
      <c r="AP963" s="1453"/>
      <c r="AQ963" s="1453"/>
      <c r="AR963" s="1453"/>
      <c r="AS963" s="1453"/>
      <c r="AT963" s="1453"/>
      <c r="AU963" s="1453"/>
      <c r="AV963" s="1453"/>
      <c r="AW963" s="1453"/>
      <c r="AX963" s="1453"/>
    </row>
    <row r="964" spans="3:50" s="1543" customFormat="1" ht="21.9" customHeight="1" x14ac:dyDescent="0.3">
      <c r="C964" s="1453"/>
      <c r="D964" s="1453"/>
      <c r="E964" s="1453"/>
      <c r="F964" s="1453"/>
      <c r="G964" s="1452"/>
      <c r="H964" s="1453"/>
      <c r="I964" s="1453"/>
      <c r="J964" s="1453"/>
      <c r="K964" s="1453"/>
      <c r="L964" s="1453"/>
      <c r="M964" s="1453"/>
      <c r="N964" s="1453"/>
      <c r="O964" s="1453"/>
      <c r="P964" s="1453"/>
      <c r="Q964" s="1453"/>
      <c r="R964" s="1453"/>
      <c r="S964" s="1453"/>
      <c r="T964" s="1453"/>
      <c r="U964" s="1453"/>
      <c r="V964" s="1453"/>
      <c r="W964" s="1453"/>
      <c r="X964" s="1453"/>
      <c r="Y964" s="1453"/>
      <c r="Z964" s="1453"/>
      <c r="AA964" s="1453"/>
      <c r="AB964" s="1453"/>
      <c r="AC964" s="1453"/>
      <c r="AD964" s="1453"/>
      <c r="AE964" s="1453"/>
      <c r="AF964" s="1453"/>
      <c r="AG964" s="1453"/>
      <c r="AH964" s="1453"/>
      <c r="AI964" s="1453"/>
      <c r="AJ964" s="1453"/>
      <c r="AK964" s="1453"/>
      <c r="AL964" s="1453"/>
      <c r="AM964" s="1453"/>
      <c r="AN964" s="1453"/>
      <c r="AO964" s="1453"/>
      <c r="AP964" s="1453"/>
      <c r="AQ964" s="1453"/>
      <c r="AR964" s="1453"/>
      <c r="AS964" s="1453"/>
      <c r="AT964" s="1453"/>
      <c r="AU964" s="1453"/>
      <c r="AV964" s="1453"/>
      <c r="AW964" s="1453"/>
      <c r="AX964" s="1453"/>
    </row>
    <row r="965" spans="3:50" s="1543" customFormat="1" ht="21.9" customHeight="1" x14ac:dyDescent="0.3">
      <c r="C965" s="1453"/>
      <c r="D965" s="1453"/>
      <c r="E965" s="1453"/>
      <c r="F965" s="1453"/>
      <c r="G965" s="1452"/>
      <c r="H965" s="1453"/>
      <c r="I965" s="1453"/>
      <c r="J965" s="1453"/>
      <c r="K965" s="1453"/>
      <c r="L965" s="1453"/>
      <c r="M965" s="1453"/>
      <c r="N965" s="1453"/>
      <c r="O965" s="1453"/>
      <c r="P965" s="1453"/>
      <c r="Q965" s="1453"/>
      <c r="R965" s="1453"/>
      <c r="S965" s="1453"/>
      <c r="T965" s="1453"/>
      <c r="U965" s="1453"/>
      <c r="V965" s="1453"/>
      <c r="W965" s="1453"/>
      <c r="X965" s="1453"/>
      <c r="Y965" s="1453"/>
      <c r="Z965" s="1453"/>
      <c r="AA965" s="1453"/>
      <c r="AB965" s="1453"/>
      <c r="AC965" s="1453"/>
      <c r="AD965" s="1453"/>
      <c r="AE965" s="1453"/>
      <c r="AF965" s="1453"/>
      <c r="AG965" s="1453"/>
      <c r="AH965" s="1453"/>
      <c r="AI965" s="1453"/>
      <c r="AJ965" s="1453"/>
      <c r="AK965" s="1453"/>
      <c r="AL965" s="1453"/>
      <c r="AM965" s="1453"/>
      <c r="AN965" s="1453"/>
      <c r="AO965" s="1453"/>
      <c r="AP965" s="1453"/>
      <c r="AQ965" s="1453"/>
      <c r="AR965" s="1453"/>
      <c r="AS965" s="1453"/>
      <c r="AT965" s="1453"/>
      <c r="AU965" s="1453"/>
      <c r="AV965" s="1453"/>
      <c r="AW965" s="1453"/>
      <c r="AX965" s="1453"/>
    </row>
    <row r="966" spans="3:50" s="1543" customFormat="1" ht="21.9" customHeight="1" x14ac:dyDescent="0.3">
      <c r="C966" s="1453"/>
      <c r="D966" s="1453"/>
      <c r="E966" s="1453"/>
      <c r="F966" s="1453"/>
      <c r="G966" s="1452"/>
      <c r="H966" s="1453"/>
      <c r="I966" s="1453"/>
      <c r="J966" s="1453"/>
      <c r="K966" s="1453"/>
      <c r="L966" s="1453"/>
      <c r="M966" s="1453"/>
      <c r="N966" s="1453"/>
      <c r="O966" s="1453"/>
      <c r="P966" s="1453"/>
      <c r="Q966" s="1453"/>
      <c r="R966" s="1453"/>
      <c r="S966" s="1453"/>
      <c r="T966" s="1453"/>
      <c r="U966" s="1453"/>
      <c r="V966" s="1453"/>
      <c r="W966" s="1453"/>
      <c r="X966" s="1453"/>
      <c r="Y966" s="1453"/>
      <c r="Z966" s="1453"/>
      <c r="AA966" s="1453"/>
      <c r="AB966" s="1453"/>
      <c r="AC966" s="1453"/>
      <c r="AD966" s="1453"/>
      <c r="AE966" s="1453"/>
      <c r="AF966" s="1453"/>
      <c r="AG966" s="1453"/>
      <c r="AH966" s="1453"/>
      <c r="AI966" s="1453"/>
      <c r="AJ966" s="1453"/>
      <c r="AK966" s="1453"/>
      <c r="AL966" s="1453"/>
      <c r="AM966" s="1453"/>
      <c r="AN966" s="1453"/>
      <c r="AO966" s="1453"/>
      <c r="AP966" s="1453"/>
      <c r="AQ966" s="1453"/>
      <c r="AR966" s="1453"/>
      <c r="AS966" s="1453"/>
      <c r="AT966" s="1453"/>
      <c r="AU966" s="1453"/>
      <c r="AV966" s="1453"/>
      <c r="AW966" s="1453"/>
      <c r="AX966" s="1453"/>
    </row>
    <row r="967" spans="3:50" s="1543" customFormat="1" ht="21.9" customHeight="1" x14ac:dyDescent="0.3">
      <c r="C967" s="1453"/>
      <c r="D967" s="1453"/>
      <c r="E967" s="1453"/>
      <c r="F967" s="1453"/>
      <c r="G967" s="1452"/>
      <c r="H967" s="1453"/>
      <c r="I967" s="1453"/>
      <c r="J967" s="1453"/>
      <c r="K967" s="1453"/>
      <c r="L967" s="1453"/>
      <c r="M967" s="1453"/>
      <c r="N967" s="1453"/>
      <c r="O967" s="1453"/>
      <c r="P967" s="1453"/>
      <c r="Q967" s="1453"/>
      <c r="R967" s="1453"/>
      <c r="S967" s="1453"/>
      <c r="T967" s="1453"/>
      <c r="U967" s="1453"/>
      <c r="V967" s="1453"/>
      <c r="W967" s="1453"/>
      <c r="X967" s="1453"/>
      <c r="Y967" s="1453"/>
      <c r="Z967" s="1453"/>
      <c r="AA967" s="1453"/>
      <c r="AB967" s="1453"/>
      <c r="AC967" s="1453"/>
      <c r="AD967" s="1453"/>
      <c r="AE967" s="1453"/>
      <c r="AF967" s="1453"/>
      <c r="AG967" s="1453"/>
      <c r="AH967" s="1453"/>
      <c r="AI967" s="1453"/>
      <c r="AJ967" s="1453"/>
      <c r="AK967" s="1453"/>
      <c r="AL967" s="1453"/>
      <c r="AM967" s="1453"/>
      <c r="AN967" s="1453"/>
      <c r="AO967" s="1453"/>
      <c r="AP967" s="1453"/>
      <c r="AQ967" s="1453"/>
      <c r="AR967" s="1453"/>
      <c r="AS967" s="1453"/>
      <c r="AT967" s="1453"/>
      <c r="AU967" s="1453"/>
      <c r="AV967" s="1453"/>
      <c r="AW967" s="1453"/>
      <c r="AX967" s="1453"/>
    </row>
    <row r="968" spans="3:50" s="1543" customFormat="1" ht="21.9" customHeight="1" x14ac:dyDescent="0.3">
      <c r="C968" s="1453"/>
      <c r="D968" s="1453"/>
      <c r="E968" s="1453"/>
      <c r="F968" s="1453"/>
      <c r="G968" s="1452"/>
      <c r="H968" s="1453"/>
      <c r="I968" s="1453"/>
      <c r="J968" s="1453"/>
      <c r="K968" s="1453"/>
      <c r="L968" s="1453"/>
      <c r="M968" s="1453"/>
      <c r="N968" s="1453"/>
      <c r="O968" s="1453"/>
      <c r="P968" s="1453"/>
      <c r="Q968" s="1453"/>
      <c r="R968" s="1453"/>
      <c r="S968" s="1453"/>
      <c r="T968" s="1453"/>
      <c r="U968" s="1453"/>
      <c r="V968" s="1453"/>
      <c r="W968" s="1453"/>
      <c r="X968" s="1453"/>
      <c r="Y968" s="1453"/>
      <c r="Z968" s="1453"/>
      <c r="AA968" s="1453"/>
      <c r="AB968" s="1453"/>
      <c r="AC968" s="1453"/>
      <c r="AD968" s="1453"/>
      <c r="AE968" s="1453"/>
      <c r="AF968" s="1453"/>
      <c r="AG968" s="1453"/>
      <c r="AH968" s="1453"/>
      <c r="AI968" s="1453"/>
      <c r="AJ968" s="1453"/>
      <c r="AK968" s="1453"/>
      <c r="AL968" s="1453"/>
      <c r="AM968" s="1453"/>
      <c r="AN968" s="1453"/>
      <c r="AO968" s="1453"/>
      <c r="AP968" s="1453"/>
      <c r="AQ968" s="1453"/>
      <c r="AR968" s="1453"/>
      <c r="AS968" s="1453"/>
      <c r="AT968" s="1453"/>
      <c r="AU968" s="1453"/>
      <c r="AV968" s="1453"/>
      <c r="AW968" s="1453"/>
      <c r="AX968" s="1453"/>
    </row>
    <row r="969" spans="3:50" s="1543" customFormat="1" ht="21.9" customHeight="1" x14ac:dyDescent="0.3">
      <c r="C969" s="1453"/>
      <c r="D969" s="1453"/>
      <c r="E969" s="1453"/>
      <c r="F969" s="1453"/>
      <c r="G969" s="1452"/>
      <c r="H969" s="1453"/>
      <c r="I969" s="1453"/>
      <c r="J969" s="1453"/>
      <c r="K969" s="1453"/>
      <c r="L969" s="1453"/>
      <c r="M969" s="1453"/>
      <c r="N969" s="1453"/>
      <c r="O969" s="1453"/>
      <c r="P969" s="1453"/>
      <c r="Q969" s="1453"/>
      <c r="R969" s="1453"/>
      <c r="S969" s="1453"/>
      <c r="T969" s="1453"/>
      <c r="U969" s="1453"/>
      <c r="V969" s="1453"/>
      <c r="W969" s="1453"/>
      <c r="X969" s="1453"/>
      <c r="Y969" s="1453"/>
      <c r="Z969" s="1453"/>
      <c r="AA969" s="1453"/>
      <c r="AB969" s="1453"/>
      <c r="AC969" s="1453"/>
      <c r="AD969" s="1453"/>
      <c r="AE969" s="1453"/>
      <c r="AF969" s="1453"/>
      <c r="AG969" s="1453"/>
      <c r="AH969" s="1453"/>
      <c r="AI969" s="1453"/>
      <c r="AJ969" s="1453"/>
      <c r="AK969" s="1453"/>
      <c r="AL969" s="1453"/>
      <c r="AM969" s="1453"/>
      <c r="AN969" s="1453"/>
      <c r="AO969" s="1453"/>
      <c r="AP969" s="1453"/>
      <c r="AQ969" s="1453"/>
      <c r="AR969" s="1453"/>
      <c r="AS969" s="1453"/>
      <c r="AT969" s="1453"/>
      <c r="AU969" s="1453"/>
      <c r="AV969" s="1453"/>
      <c r="AW969" s="1453"/>
      <c r="AX969" s="1453"/>
    </row>
    <row r="970" spans="3:50" s="1543" customFormat="1" ht="21.9" customHeight="1" x14ac:dyDescent="0.3">
      <c r="C970" s="1453"/>
      <c r="D970" s="1453"/>
      <c r="E970" s="1453"/>
      <c r="F970" s="1453"/>
      <c r="G970" s="1452"/>
      <c r="H970" s="1453"/>
      <c r="I970" s="1453"/>
      <c r="J970" s="1453"/>
      <c r="K970" s="1453"/>
      <c r="L970" s="1453"/>
      <c r="M970" s="1453"/>
      <c r="N970" s="1453"/>
      <c r="O970" s="1453"/>
      <c r="P970" s="1453"/>
      <c r="Q970" s="1453"/>
      <c r="R970" s="1453"/>
      <c r="S970" s="1453"/>
      <c r="T970" s="1453"/>
      <c r="U970" s="1453"/>
      <c r="V970" s="1453"/>
      <c r="W970" s="1453"/>
      <c r="X970" s="1453"/>
      <c r="Y970" s="1453"/>
      <c r="Z970" s="1453"/>
      <c r="AA970" s="1453"/>
      <c r="AB970" s="1453"/>
      <c r="AC970" s="1453"/>
      <c r="AD970" s="1453"/>
      <c r="AE970" s="1453"/>
      <c r="AF970" s="1453"/>
      <c r="AG970" s="1453"/>
      <c r="AH970" s="1453"/>
      <c r="AI970" s="1453"/>
      <c r="AJ970" s="1453"/>
      <c r="AK970" s="1453"/>
      <c r="AL970" s="1453"/>
      <c r="AM970" s="1453"/>
      <c r="AN970" s="1453"/>
      <c r="AO970" s="1453"/>
      <c r="AP970" s="1453"/>
      <c r="AQ970" s="1453"/>
      <c r="AR970" s="1453"/>
      <c r="AS970" s="1453"/>
      <c r="AT970" s="1453"/>
      <c r="AU970" s="1453"/>
      <c r="AV970" s="1453"/>
      <c r="AW970" s="1453"/>
      <c r="AX970" s="1453"/>
    </row>
    <row r="971" spans="3:50" s="1543" customFormat="1" ht="21.9" customHeight="1" x14ac:dyDescent="0.3">
      <c r="C971" s="1453"/>
      <c r="D971" s="1453"/>
      <c r="E971" s="1453"/>
      <c r="F971" s="1453"/>
      <c r="G971" s="1452"/>
      <c r="H971" s="1453"/>
      <c r="I971" s="1453"/>
      <c r="J971" s="1453"/>
      <c r="K971" s="1453"/>
      <c r="L971" s="1453"/>
      <c r="M971" s="1453"/>
      <c r="N971" s="1453"/>
      <c r="O971" s="1453"/>
      <c r="P971" s="1453"/>
      <c r="Q971" s="1453"/>
      <c r="R971" s="1453"/>
      <c r="S971" s="1453"/>
      <c r="T971" s="1453"/>
      <c r="U971" s="1453"/>
      <c r="V971" s="1453"/>
      <c r="W971" s="1453"/>
      <c r="X971" s="1453"/>
      <c r="Y971" s="1453"/>
      <c r="Z971" s="1453"/>
      <c r="AA971" s="1453"/>
      <c r="AB971" s="1453"/>
      <c r="AC971" s="1453"/>
      <c r="AD971" s="1453"/>
      <c r="AE971" s="1453"/>
      <c r="AF971" s="1453"/>
      <c r="AG971" s="1453"/>
      <c r="AH971" s="1453"/>
      <c r="AI971" s="1453"/>
      <c r="AJ971" s="1453"/>
      <c r="AK971" s="1453"/>
      <c r="AL971" s="1453"/>
      <c r="AM971" s="1453"/>
      <c r="AN971" s="1453"/>
      <c r="AO971" s="1453"/>
      <c r="AP971" s="1453"/>
      <c r="AQ971" s="1453"/>
      <c r="AR971" s="1453"/>
      <c r="AS971" s="1453"/>
      <c r="AT971" s="1453"/>
      <c r="AU971" s="1453"/>
      <c r="AV971" s="1453"/>
      <c r="AW971" s="1453"/>
      <c r="AX971" s="1453"/>
    </row>
    <row r="972" spans="3:50" s="1543" customFormat="1" ht="21.9" customHeight="1" x14ac:dyDescent="0.3">
      <c r="C972" s="1453"/>
      <c r="D972" s="1453"/>
      <c r="E972" s="1453"/>
      <c r="F972" s="1453"/>
      <c r="G972" s="1452"/>
      <c r="H972" s="1453"/>
      <c r="I972" s="1453"/>
      <c r="J972" s="1453"/>
      <c r="K972" s="1453"/>
      <c r="L972" s="1453"/>
      <c r="M972" s="1453"/>
      <c r="N972" s="1453"/>
      <c r="O972" s="1453"/>
      <c r="P972" s="1453"/>
      <c r="Q972" s="1453"/>
      <c r="R972" s="1453"/>
      <c r="S972" s="1453"/>
      <c r="T972" s="1453"/>
      <c r="U972" s="1453"/>
      <c r="V972" s="1453"/>
      <c r="W972" s="1453"/>
      <c r="X972" s="1453"/>
      <c r="Y972" s="1453"/>
      <c r="Z972" s="1453"/>
      <c r="AA972" s="1453"/>
      <c r="AB972" s="1453"/>
      <c r="AC972" s="1453"/>
      <c r="AD972" s="1453"/>
      <c r="AE972" s="1453"/>
      <c r="AF972" s="1453"/>
      <c r="AG972" s="1453"/>
      <c r="AH972" s="1453"/>
      <c r="AI972" s="1453"/>
      <c r="AJ972" s="1453"/>
      <c r="AK972" s="1453"/>
      <c r="AL972" s="1453"/>
      <c r="AM972" s="1453"/>
      <c r="AN972" s="1453"/>
      <c r="AO972" s="1453"/>
      <c r="AP972" s="1453"/>
      <c r="AQ972" s="1453"/>
      <c r="AR972" s="1453"/>
      <c r="AS972" s="1453"/>
      <c r="AT972" s="1453"/>
      <c r="AU972" s="1453"/>
      <c r="AV972" s="1453"/>
      <c r="AW972" s="1453"/>
      <c r="AX972" s="1453"/>
    </row>
    <row r="973" spans="3:50" s="1543" customFormat="1" ht="21.9" customHeight="1" x14ac:dyDescent="0.3">
      <c r="C973" s="1453"/>
      <c r="D973" s="1453"/>
      <c r="E973" s="1453"/>
      <c r="F973" s="1453"/>
      <c r="G973" s="1452"/>
      <c r="H973" s="1453"/>
      <c r="I973" s="1453"/>
      <c r="J973" s="1453"/>
      <c r="K973" s="1453"/>
      <c r="L973" s="1453"/>
      <c r="M973" s="1453"/>
      <c r="N973" s="1453"/>
      <c r="O973" s="1453"/>
      <c r="P973" s="1453"/>
      <c r="Q973" s="1453"/>
      <c r="R973" s="1453"/>
      <c r="S973" s="1453"/>
      <c r="T973" s="1453"/>
      <c r="U973" s="1453"/>
      <c r="V973" s="1453"/>
      <c r="W973" s="1453"/>
      <c r="X973" s="1453"/>
      <c r="Y973" s="1453"/>
      <c r="Z973" s="1453"/>
      <c r="AA973" s="1453"/>
      <c r="AB973" s="1453"/>
      <c r="AC973" s="1453"/>
      <c r="AD973" s="1453"/>
      <c r="AE973" s="1453"/>
      <c r="AF973" s="1453"/>
      <c r="AG973" s="1453"/>
      <c r="AH973" s="1453"/>
      <c r="AI973" s="1453"/>
      <c r="AJ973" s="1453"/>
      <c r="AK973" s="1453"/>
      <c r="AL973" s="1453"/>
      <c r="AM973" s="1453"/>
      <c r="AN973" s="1453"/>
      <c r="AO973" s="1453"/>
      <c r="AP973" s="1453"/>
      <c r="AQ973" s="1453"/>
      <c r="AR973" s="1453"/>
      <c r="AS973" s="1453"/>
      <c r="AT973" s="1453"/>
      <c r="AU973" s="1453"/>
      <c r="AV973" s="1453"/>
      <c r="AW973" s="1453"/>
      <c r="AX973" s="1453"/>
    </row>
    <row r="974" spans="3:50" s="1543" customFormat="1" ht="21.9" customHeight="1" x14ac:dyDescent="0.3">
      <c r="C974" s="1453"/>
      <c r="D974" s="1453"/>
      <c r="E974" s="1453"/>
      <c r="F974" s="1453"/>
      <c r="G974" s="1452"/>
      <c r="H974" s="1453"/>
      <c r="I974" s="1453"/>
      <c r="J974" s="1453"/>
      <c r="K974" s="1453"/>
      <c r="L974" s="1453"/>
      <c r="M974" s="1453"/>
      <c r="N974" s="1453"/>
      <c r="O974" s="1453"/>
      <c r="P974" s="1453"/>
      <c r="Q974" s="1453"/>
      <c r="R974" s="1453"/>
      <c r="S974" s="1453"/>
      <c r="T974" s="1453"/>
      <c r="U974" s="1453"/>
      <c r="V974" s="1453"/>
      <c r="W974" s="1453"/>
      <c r="X974" s="1453"/>
      <c r="Y974" s="1453"/>
      <c r="Z974" s="1453"/>
      <c r="AA974" s="1453"/>
      <c r="AB974" s="1453"/>
      <c r="AC974" s="1453"/>
      <c r="AD974" s="1453"/>
      <c r="AE974" s="1453"/>
      <c r="AF974" s="1453"/>
      <c r="AG974" s="1453"/>
      <c r="AH974" s="1453"/>
      <c r="AI974" s="1453"/>
      <c r="AJ974" s="1453"/>
      <c r="AK974" s="1453"/>
      <c r="AL974" s="1453"/>
      <c r="AM974" s="1453"/>
      <c r="AN974" s="1453"/>
      <c r="AO974" s="1453"/>
      <c r="AP974" s="1453"/>
      <c r="AQ974" s="1453"/>
      <c r="AR974" s="1453"/>
      <c r="AS974" s="1453"/>
      <c r="AT974" s="1453"/>
      <c r="AU974" s="1453"/>
      <c r="AV974" s="1453"/>
      <c r="AW974" s="1453"/>
      <c r="AX974" s="1453"/>
    </row>
    <row r="975" spans="3:50" s="1543" customFormat="1" ht="21.9" customHeight="1" x14ac:dyDescent="0.3">
      <c r="C975" s="1453"/>
      <c r="D975" s="1453"/>
      <c r="E975" s="1453"/>
      <c r="F975" s="1453"/>
      <c r="G975" s="1452"/>
      <c r="H975" s="1453"/>
      <c r="I975" s="1453"/>
      <c r="J975" s="1453"/>
      <c r="K975" s="1453"/>
      <c r="L975" s="1453"/>
      <c r="M975" s="1453"/>
      <c r="N975" s="1453"/>
      <c r="O975" s="1453"/>
      <c r="P975" s="1453"/>
      <c r="Q975" s="1453"/>
      <c r="R975" s="1453"/>
      <c r="S975" s="1453"/>
      <c r="T975" s="1453"/>
      <c r="U975" s="1453"/>
      <c r="V975" s="1453"/>
      <c r="W975" s="1453"/>
      <c r="X975" s="1453"/>
      <c r="Y975" s="1453"/>
      <c r="Z975" s="1453"/>
      <c r="AA975" s="1453"/>
      <c r="AB975" s="1453"/>
      <c r="AC975" s="1453"/>
      <c r="AD975" s="1453"/>
      <c r="AE975" s="1453"/>
      <c r="AF975" s="1453"/>
      <c r="AG975" s="1453"/>
      <c r="AH975" s="1453"/>
      <c r="AI975" s="1453"/>
      <c r="AJ975" s="1453"/>
      <c r="AK975" s="1453"/>
      <c r="AL975" s="1453"/>
      <c r="AM975" s="1453"/>
      <c r="AN975" s="1453"/>
      <c r="AO975" s="1453"/>
      <c r="AP975" s="1453"/>
      <c r="AQ975" s="1453"/>
      <c r="AR975" s="1453"/>
      <c r="AS975" s="1453"/>
      <c r="AT975" s="1453"/>
      <c r="AU975" s="1453"/>
      <c r="AV975" s="1453"/>
      <c r="AW975" s="1453"/>
      <c r="AX975" s="1453"/>
    </row>
    <row r="976" spans="3:50" s="1543" customFormat="1" ht="21.9" customHeight="1" x14ac:dyDescent="0.3">
      <c r="C976" s="1453"/>
      <c r="D976" s="1453"/>
      <c r="E976" s="1453"/>
      <c r="F976" s="1453"/>
      <c r="G976" s="1452"/>
      <c r="H976" s="1453"/>
      <c r="I976" s="1453"/>
      <c r="J976" s="1453"/>
      <c r="K976" s="1453"/>
      <c r="L976" s="1453"/>
      <c r="M976" s="1453"/>
      <c r="N976" s="1453"/>
      <c r="O976" s="1453"/>
      <c r="P976" s="1453"/>
      <c r="Q976" s="1453"/>
      <c r="R976" s="1453"/>
      <c r="S976" s="1453"/>
      <c r="T976" s="1453"/>
      <c r="U976" s="1453"/>
      <c r="V976" s="1453"/>
      <c r="W976" s="1453"/>
      <c r="X976" s="1453"/>
      <c r="Y976" s="1453"/>
      <c r="Z976" s="1453"/>
      <c r="AA976" s="1453"/>
      <c r="AB976" s="1453"/>
      <c r="AC976" s="1453"/>
      <c r="AD976" s="1453"/>
      <c r="AE976" s="1453"/>
      <c r="AF976" s="1453"/>
      <c r="AG976" s="1453"/>
      <c r="AH976" s="1453"/>
      <c r="AI976" s="1453"/>
      <c r="AJ976" s="1453"/>
      <c r="AK976" s="1453"/>
      <c r="AL976" s="1453"/>
      <c r="AM976" s="1453"/>
      <c r="AN976" s="1453"/>
      <c r="AO976" s="1453"/>
      <c r="AP976" s="1453"/>
      <c r="AQ976" s="1453"/>
      <c r="AR976" s="1453"/>
      <c r="AS976" s="1453"/>
      <c r="AT976" s="1453"/>
      <c r="AU976" s="1453"/>
      <c r="AV976" s="1453"/>
      <c r="AW976" s="1453"/>
      <c r="AX976" s="1453"/>
    </row>
    <row r="977" spans="3:50" s="1543" customFormat="1" ht="21.9" customHeight="1" x14ac:dyDescent="0.3">
      <c r="C977" s="1453"/>
      <c r="D977" s="1453"/>
      <c r="E977" s="1453"/>
      <c r="F977" s="1453"/>
      <c r="G977" s="1452"/>
      <c r="H977" s="1453"/>
      <c r="I977" s="1453"/>
      <c r="J977" s="1453"/>
      <c r="K977" s="1453"/>
      <c r="L977" s="1453"/>
      <c r="M977" s="1453"/>
      <c r="N977" s="1453"/>
      <c r="O977" s="1453"/>
      <c r="P977" s="1453"/>
      <c r="Q977" s="1453"/>
      <c r="R977" s="1453"/>
      <c r="S977" s="1453"/>
      <c r="T977" s="1453"/>
      <c r="U977" s="1453"/>
      <c r="V977" s="1453"/>
      <c r="W977" s="1453"/>
      <c r="X977" s="1453"/>
      <c r="Y977" s="1453"/>
      <c r="Z977" s="1453"/>
      <c r="AA977" s="1453"/>
      <c r="AB977" s="1453"/>
      <c r="AC977" s="1453"/>
      <c r="AD977" s="1453"/>
      <c r="AE977" s="1453"/>
      <c r="AF977" s="1453"/>
      <c r="AG977" s="1453"/>
      <c r="AH977" s="1453"/>
      <c r="AI977" s="1453"/>
      <c r="AJ977" s="1453"/>
      <c r="AK977" s="1453"/>
      <c r="AL977" s="1453"/>
      <c r="AM977" s="1453"/>
      <c r="AN977" s="1453"/>
      <c r="AO977" s="1453"/>
      <c r="AP977" s="1453"/>
      <c r="AQ977" s="1453"/>
      <c r="AR977" s="1453"/>
      <c r="AS977" s="1453"/>
      <c r="AT977" s="1453"/>
      <c r="AU977" s="1453"/>
      <c r="AV977" s="1453"/>
      <c r="AW977" s="1453"/>
      <c r="AX977" s="1453"/>
    </row>
    <row r="978" spans="3:50" s="1543" customFormat="1" ht="21.9" customHeight="1" x14ac:dyDescent="0.3">
      <c r="C978" s="1453"/>
      <c r="D978" s="1453"/>
      <c r="E978" s="1453"/>
      <c r="F978" s="1453"/>
      <c r="G978" s="1452"/>
      <c r="H978" s="1453"/>
      <c r="I978" s="1453"/>
      <c r="J978" s="1453"/>
      <c r="K978" s="1453"/>
      <c r="L978" s="1453"/>
      <c r="M978" s="1453"/>
      <c r="N978" s="1453"/>
      <c r="O978" s="1453"/>
      <c r="P978" s="1453"/>
      <c r="Q978" s="1453"/>
      <c r="R978" s="1453"/>
      <c r="S978" s="1453"/>
      <c r="T978" s="1453"/>
      <c r="U978" s="1453"/>
      <c r="V978" s="1453"/>
      <c r="W978" s="1453"/>
      <c r="X978" s="1453"/>
      <c r="Y978" s="1453"/>
      <c r="Z978" s="1453"/>
      <c r="AA978" s="1453"/>
      <c r="AB978" s="1453"/>
      <c r="AC978" s="1453"/>
      <c r="AD978" s="1453"/>
      <c r="AE978" s="1453"/>
      <c r="AF978" s="1453"/>
      <c r="AG978" s="1453"/>
      <c r="AH978" s="1453"/>
      <c r="AI978" s="1453"/>
      <c r="AJ978" s="1453"/>
      <c r="AK978" s="1453"/>
      <c r="AL978" s="1453"/>
      <c r="AM978" s="1453"/>
      <c r="AN978" s="1453"/>
      <c r="AO978" s="1453"/>
      <c r="AP978" s="1453"/>
      <c r="AQ978" s="1453"/>
      <c r="AR978" s="1453"/>
      <c r="AS978" s="1453"/>
      <c r="AT978" s="1453"/>
      <c r="AU978" s="1453"/>
      <c r="AV978" s="1453"/>
      <c r="AW978" s="1453"/>
      <c r="AX978" s="1453"/>
    </row>
    <row r="979" spans="3:50" s="1543" customFormat="1" ht="21.9" customHeight="1" x14ac:dyDescent="0.3">
      <c r="C979" s="1453"/>
      <c r="D979" s="1453"/>
      <c r="E979" s="1453"/>
      <c r="F979" s="1453"/>
      <c r="G979" s="1452"/>
      <c r="H979" s="1453"/>
      <c r="I979" s="1453"/>
      <c r="J979" s="1453"/>
      <c r="K979" s="1453"/>
      <c r="L979" s="1453"/>
      <c r="M979" s="1453"/>
      <c r="N979" s="1453"/>
      <c r="O979" s="1453"/>
      <c r="P979" s="1453"/>
      <c r="Q979" s="1453"/>
      <c r="R979" s="1453"/>
      <c r="S979" s="1453"/>
      <c r="T979" s="1453"/>
      <c r="U979" s="1453"/>
      <c r="V979" s="1453"/>
      <c r="W979" s="1453"/>
      <c r="X979" s="1453"/>
      <c r="Y979" s="1453"/>
      <c r="Z979" s="1453"/>
      <c r="AA979" s="1453"/>
      <c r="AB979" s="1453"/>
      <c r="AC979" s="1453"/>
      <c r="AD979" s="1453"/>
      <c r="AE979" s="1453"/>
      <c r="AF979" s="1453"/>
      <c r="AG979" s="1453"/>
      <c r="AH979" s="1453"/>
      <c r="AI979" s="1453"/>
      <c r="AJ979" s="1453"/>
      <c r="AK979" s="1453"/>
      <c r="AL979" s="1453"/>
      <c r="AM979" s="1453"/>
      <c r="AN979" s="1453"/>
      <c r="AO979" s="1453"/>
      <c r="AP979" s="1453"/>
      <c r="AQ979" s="1453"/>
      <c r="AR979" s="1453"/>
      <c r="AS979" s="1453"/>
      <c r="AT979" s="1453"/>
      <c r="AU979" s="1453"/>
      <c r="AV979" s="1453"/>
      <c r="AW979" s="1453"/>
      <c r="AX979" s="1453"/>
    </row>
    <row r="980" spans="3:50" s="1543" customFormat="1" ht="21.9" customHeight="1" x14ac:dyDescent="0.3">
      <c r="C980" s="1453"/>
      <c r="D980" s="1453"/>
      <c r="E980" s="1453"/>
      <c r="F980" s="1453"/>
      <c r="G980" s="1452"/>
      <c r="H980" s="1453"/>
      <c r="I980" s="1453"/>
      <c r="J980" s="1453"/>
      <c r="K980" s="1453"/>
      <c r="L980" s="1453"/>
      <c r="M980" s="1453"/>
      <c r="N980" s="1453"/>
      <c r="O980" s="1453"/>
      <c r="P980" s="1453"/>
      <c r="Q980" s="1453"/>
      <c r="R980" s="1453"/>
      <c r="S980" s="1453"/>
      <c r="T980" s="1453"/>
      <c r="U980" s="1453"/>
      <c r="V980" s="1453"/>
      <c r="W980" s="1453"/>
      <c r="X980" s="1453"/>
      <c r="Y980" s="1453"/>
      <c r="Z980" s="1453"/>
      <c r="AA980" s="1453"/>
      <c r="AB980" s="1453"/>
      <c r="AC980" s="1453"/>
      <c r="AD980" s="1453"/>
      <c r="AE980" s="1453"/>
      <c r="AF980" s="1453"/>
      <c r="AG980" s="1453"/>
      <c r="AH980" s="1453"/>
      <c r="AI980" s="1453"/>
      <c r="AJ980" s="1453"/>
      <c r="AK980" s="1453"/>
      <c r="AL980" s="1453"/>
      <c r="AM980" s="1453"/>
      <c r="AN980" s="1453"/>
      <c r="AO980" s="1453"/>
      <c r="AP980" s="1453"/>
      <c r="AQ980" s="1453"/>
      <c r="AR980" s="1453"/>
      <c r="AS980" s="1453"/>
      <c r="AT980" s="1453"/>
      <c r="AU980" s="1453"/>
      <c r="AV980" s="1453"/>
      <c r="AW980" s="1453"/>
      <c r="AX980" s="1453"/>
    </row>
    <row r="981" spans="3:50" s="1543" customFormat="1" ht="21.9" customHeight="1" x14ac:dyDescent="0.3">
      <c r="C981" s="1453"/>
      <c r="D981" s="1453"/>
      <c r="E981" s="1453"/>
      <c r="F981" s="1453"/>
      <c r="G981" s="1452"/>
      <c r="H981" s="1453"/>
      <c r="I981" s="1453"/>
      <c r="J981" s="1453"/>
      <c r="K981" s="1453"/>
      <c r="L981" s="1453"/>
      <c r="M981" s="1453"/>
      <c r="N981" s="1453"/>
      <c r="O981" s="1453"/>
      <c r="P981" s="1453"/>
      <c r="Q981" s="1453"/>
      <c r="R981" s="1453"/>
      <c r="S981" s="1453"/>
      <c r="T981" s="1453"/>
      <c r="U981" s="1453"/>
      <c r="V981" s="1453"/>
      <c r="W981" s="1453"/>
      <c r="X981" s="1453"/>
      <c r="Y981" s="1453"/>
      <c r="Z981" s="1453"/>
      <c r="AA981" s="1453"/>
      <c r="AB981" s="1453"/>
      <c r="AC981" s="1453"/>
      <c r="AD981" s="1453"/>
      <c r="AE981" s="1453"/>
      <c r="AF981" s="1453"/>
      <c r="AG981" s="1453"/>
      <c r="AH981" s="1453"/>
      <c r="AI981" s="1453"/>
      <c r="AJ981" s="1453"/>
      <c r="AK981" s="1453"/>
      <c r="AL981" s="1453"/>
      <c r="AM981" s="1453"/>
      <c r="AN981" s="1453"/>
      <c r="AO981" s="1453"/>
      <c r="AP981" s="1453"/>
      <c r="AQ981" s="1453"/>
      <c r="AR981" s="1453"/>
      <c r="AS981" s="1453"/>
      <c r="AT981" s="1453"/>
      <c r="AU981" s="1453"/>
      <c r="AV981" s="1453"/>
      <c r="AW981" s="1453"/>
      <c r="AX981" s="1453"/>
    </row>
    <row r="982" spans="3:50" s="1543" customFormat="1" ht="21.9" customHeight="1" x14ac:dyDescent="0.3">
      <c r="C982" s="1453"/>
      <c r="D982" s="1453"/>
      <c r="E982" s="1453"/>
      <c r="F982" s="1453"/>
      <c r="G982" s="1452"/>
      <c r="H982" s="1453"/>
      <c r="I982" s="1453"/>
      <c r="J982" s="1453"/>
      <c r="K982" s="1453"/>
      <c r="L982" s="1453"/>
      <c r="M982" s="1453"/>
      <c r="N982" s="1453"/>
      <c r="O982" s="1453"/>
      <c r="P982" s="1453"/>
      <c r="Q982" s="1453"/>
      <c r="R982" s="1453"/>
      <c r="S982" s="1453"/>
      <c r="T982" s="1453"/>
      <c r="U982" s="1453"/>
      <c r="V982" s="1453"/>
      <c r="W982" s="1453"/>
      <c r="X982" s="1453"/>
      <c r="Y982" s="1453"/>
      <c r="Z982" s="1453"/>
      <c r="AA982" s="1453"/>
      <c r="AB982" s="1453"/>
      <c r="AC982" s="1453"/>
      <c r="AD982" s="1453"/>
      <c r="AE982" s="1453"/>
      <c r="AF982" s="1453"/>
      <c r="AG982" s="1453"/>
      <c r="AH982" s="1453"/>
      <c r="AI982" s="1453"/>
      <c r="AJ982" s="1453"/>
      <c r="AK982" s="1453"/>
      <c r="AL982" s="1453"/>
      <c r="AM982" s="1453"/>
      <c r="AN982" s="1453"/>
      <c r="AO982" s="1453"/>
      <c r="AP982" s="1453"/>
      <c r="AQ982" s="1453"/>
      <c r="AR982" s="1453"/>
      <c r="AS982" s="1453"/>
      <c r="AT982" s="1453"/>
      <c r="AU982" s="1453"/>
      <c r="AV982" s="1453"/>
      <c r="AW982" s="1453"/>
      <c r="AX982" s="1453"/>
    </row>
    <row r="983" spans="3:50" s="1543" customFormat="1" ht="21.9" customHeight="1" x14ac:dyDescent="0.3">
      <c r="C983" s="1453"/>
      <c r="D983" s="1453"/>
      <c r="E983" s="1453"/>
      <c r="F983" s="1453"/>
      <c r="G983" s="1452"/>
      <c r="H983" s="1453"/>
      <c r="I983" s="1453"/>
      <c r="J983" s="1453"/>
      <c r="K983" s="1453"/>
      <c r="L983" s="1453"/>
      <c r="M983" s="1453"/>
      <c r="N983" s="1453"/>
      <c r="O983" s="1453"/>
      <c r="P983" s="1453"/>
      <c r="Q983" s="1453"/>
      <c r="R983" s="1453"/>
      <c r="S983" s="1453"/>
      <c r="T983" s="1453"/>
      <c r="U983" s="1453"/>
      <c r="V983" s="1453"/>
      <c r="W983" s="1453"/>
      <c r="X983" s="1453"/>
      <c r="Y983" s="1453"/>
      <c r="Z983" s="1453"/>
      <c r="AA983" s="1453"/>
      <c r="AB983" s="1453"/>
      <c r="AC983" s="1453"/>
      <c r="AD983" s="1453"/>
      <c r="AE983" s="1453"/>
      <c r="AF983" s="1453"/>
      <c r="AG983" s="1453"/>
      <c r="AH983" s="1453"/>
      <c r="AI983" s="1453"/>
      <c r="AJ983" s="1453"/>
      <c r="AK983" s="1453"/>
      <c r="AL983" s="1453"/>
      <c r="AM983" s="1453"/>
      <c r="AN983" s="1453"/>
      <c r="AO983" s="1453"/>
      <c r="AP983" s="1453"/>
      <c r="AQ983" s="1453"/>
      <c r="AR983" s="1453"/>
      <c r="AS983" s="1453"/>
      <c r="AT983" s="1453"/>
      <c r="AU983" s="1453"/>
      <c r="AV983" s="1453"/>
      <c r="AW983" s="1453"/>
      <c r="AX983" s="1453"/>
    </row>
    <row r="984" spans="3:50" s="1543" customFormat="1" ht="21.9" customHeight="1" x14ac:dyDescent="0.3">
      <c r="C984" s="1453"/>
      <c r="D984" s="1453"/>
      <c r="E984" s="1453"/>
      <c r="F984" s="1453"/>
      <c r="G984" s="1452"/>
      <c r="H984" s="1453"/>
      <c r="I984" s="1453"/>
      <c r="J984" s="1453"/>
      <c r="K984" s="1453"/>
      <c r="L984" s="1453"/>
      <c r="M984" s="1453"/>
      <c r="N984" s="1453"/>
      <c r="O984" s="1453"/>
      <c r="P984" s="1453"/>
      <c r="Q984" s="1453"/>
      <c r="R984" s="1453"/>
      <c r="S984" s="1453"/>
      <c r="T984" s="1453"/>
      <c r="U984" s="1453"/>
      <c r="V984" s="1453"/>
      <c r="W984" s="1453"/>
      <c r="X984" s="1453"/>
      <c r="Y984" s="1453"/>
      <c r="Z984" s="1453"/>
      <c r="AA984" s="1453"/>
      <c r="AB984" s="1453"/>
      <c r="AC984" s="1453"/>
      <c r="AD984" s="1453"/>
      <c r="AE984" s="1453"/>
      <c r="AF984" s="1453"/>
      <c r="AG984" s="1453"/>
      <c r="AH984" s="1453"/>
      <c r="AI984" s="1453"/>
      <c r="AJ984" s="1453"/>
      <c r="AK984" s="1453"/>
      <c r="AL984" s="1453"/>
      <c r="AM984" s="1453"/>
      <c r="AN984" s="1453"/>
      <c r="AO984" s="1453"/>
      <c r="AP984" s="1453"/>
      <c r="AQ984" s="1453"/>
      <c r="AR984" s="1453"/>
      <c r="AS984" s="1453"/>
      <c r="AT984" s="1453"/>
      <c r="AU984" s="1453"/>
      <c r="AV984" s="1453"/>
      <c r="AW984" s="1453"/>
      <c r="AX984" s="1453"/>
    </row>
    <row r="985" spans="3:50" s="1543" customFormat="1" ht="21.9" customHeight="1" x14ac:dyDescent="0.3">
      <c r="C985" s="1453"/>
      <c r="D985" s="1453"/>
      <c r="E985" s="1453"/>
      <c r="F985" s="1453"/>
      <c r="G985" s="1452"/>
      <c r="H985" s="1453"/>
      <c r="I985" s="1453"/>
      <c r="J985" s="1453"/>
      <c r="K985" s="1453"/>
      <c r="L985" s="1453"/>
      <c r="M985" s="1453"/>
      <c r="N985" s="1453"/>
      <c r="O985" s="1453"/>
      <c r="P985" s="1453"/>
      <c r="Q985" s="1453"/>
      <c r="R985" s="1453"/>
      <c r="S985" s="1453"/>
      <c r="T985" s="1453"/>
      <c r="U985" s="1453"/>
      <c r="V985" s="1453"/>
      <c r="W985" s="1453"/>
      <c r="X985" s="1453"/>
      <c r="Y985" s="1453"/>
      <c r="Z985" s="1453"/>
      <c r="AA985" s="1453"/>
      <c r="AB985" s="1453"/>
      <c r="AC985" s="1453"/>
      <c r="AD985" s="1453"/>
      <c r="AE985" s="1453"/>
      <c r="AF985" s="1453"/>
      <c r="AG985" s="1453"/>
      <c r="AH985" s="1453"/>
      <c r="AI985" s="1453"/>
      <c r="AJ985" s="1453"/>
      <c r="AK985" s="1453"/>
      <c r="AL985" s="1453"/>
      <c r="AM985" s="1453"/>
      <c r="AN985" s="1453"/>
      <c r="AO985" s="1453"/>
      <c r="AP985" s="1453"/>
      <c r="AQ985" s="1453"/>
      <c r="AR985" s="1453"/>
      <c r="AS985" s="1453"/>
      <c r="AT985" s="1453"/>
      <c r="AU985" s="1453"/>
      <c r="AV985" s="1453"/>
      <c r="AW985" s="1453"/>
      <c r="AX985" s="1453"/>
    </row>
    <row r="986" spans="3:50" s="1543" customFormat="1" ht="21.9" customHeight="1" x14ac:dyDescent="0.3">
      <c r="C986" s="1453"/>
      <c r="D986" s="1453"/>
      <c r="E986" s="1453"/>
      <c r="F986" s="1453"/>
      <c r="G986" s="1452"/>
      <c r="H986" s="1453"/>
      <c r="I986" s="1453"/>
      <c r="J986" s="1453"/>
      <c r="K986" s="1453"/>
      <c r="L986" s="1453"/>
      <c r="M986" s="1453"/>
      <c r="N986" s="1453"/>
      <c r="O986" s="1453"/>
      <c r="P986" s="1453"/>
      <c r="Q986" s="1453"/>
      <c r="R986" s="1453"/>
      <c r="S986" s="1453"/>
      <c r="T986" s="1453"/>
      <c r="U986" s="1453"/>
      <c r="V986" s="1453"/>
      <c r="W986" s="1453"/>
      <c r="X986" s="1453"/>
      <c r="Y986" s="1453"/>
      <c r="Z986" s="1453"/>
      <c r="AA986" s="1453"/>
      <c r="AB986" s="1453"/>
      <c r="AC986" s="1453"/>
      <c r="AD986" s="1453"/>
      <c r="AE986" s="1453"/>
      <c r="AF986" s="1453"/>
      <c r="AG986" s="1453"/>
      <c r="AH986" s="1453"/>
      <c r="AI986" s="1453"/>
      <c r="AJ986" s="1453"/>
      <c r="AK986" s="1453"/>
      <c r="AL986" s="1453"/>
      <c r="AM986" s="1453"/>
      <c r="AN986" s="1453"/>
      <c r="AO986" s="1453"/>
      <c r="AP986" s="1453"/>
      <c r="AQ986" s="1453"/>
      <c r="AR986" s="1453"/>
      <c r="AS986" s="1453"/>
      <c r="AT986" s="1453"/>
      <c r="AU986" s="1453"/>
      <c r="AV986" s="1453"/>
      <c r="AW986" s="1453"/>
      <c r="AX986" s="1453"/>
    </row>
    <row r="987" spans="3:50" s="1543" customFormat="1" ht="21.9" customHeight="1" x14ac:dyDescent="0.3">
      <c r="C987" s="1453"/>
      <c r="D987" s="1453"/>
      <c r="E987" s="1453"/>
      <c r="F987" s="1453"/>
      <c r="G987" s="1452"/>
      <c r="H987" s="1453"/>
      <c r="I987" s="1453"/>
      <c r="J987" s="1453"/>
      <c r="K987" s="1453"/>
      <c r="L987" s="1453"/>
      <c r="M987" s="1453"/>
      <c r="N987" s="1453"/>
      <c r="O987" s="1453"/>
      <c r="P987" s="1453"/>
      <c r="Q987" s="1453"/>
      <c r="R987" s="1453"/>
      <c r="S987" s="1453"/>
      <c r="T987" s="1453"/>
      <c r="U987" s="1453"/>
      <c r="V987" s="1453"/>
      <c r="W987" s="1453"/>
      <c r="X987" s="1453"/>
      <c r="Y987" s="1453"/>
      <c r="Z987" s="1453"/>
      <c r="AA987" s="1453"/>
      <c r="AB987" s="1453"/>
      <c r="AC987" s="1453"/>
      <c r="AD987" s="1453"/>
      <c r="AE987" s="1453"/>
      <c r="AF987" s="1453"/>
      <c r="AG987" s="1453"/>
      <c r="AH987" s="1453"/>
      <c r="AI987" s="1453"/>
      <c r="AJ987" s="1453"/>
      <c r="AK987" s="1453"/>
      <c r="AL987" s="1453"/>
      <c r="AM987" s="1453"/>
      <c r="AN987" s="1453"/>
      <c r="AO987" s="1453"/>
      <c r="AP987" s="1453"/>
      <c r="AQ987" s="1453"/>
      <c r="AR987" s="1453"/>
      <c r="AS987" s="1453"/>
      <c r="AT987" s="1453"/>
      <c r="AU987" s="1453"/>
      <c r="AV987" s="1453"/>
      <c r="AW987" s="1453"/>
      <c r="AX987" s="1453"/>
    </row>
    <row r="988" spans="3:50" s="1543" customFormat="1" ht="21.9" customHeight="1" x14ac:dyDescent="0.3">
      <c r="C988" s="1453"/>
      <c r="D988" s="1453"/>
      <c r="E988" s="1453"/>
      <c r="F988" s="1453"/>
      <c r="G988" s="1452"/>
      <c r="H988" s="1453"/>
      <c r="I988" s="1453"/>
      <c r="J988" s="1453"/>
      <c r="K988" s="1453"/>
      <c r="L988" s="1453"/>
      <c r="M988" s="1453"/>
      <c r="N988" s="1453"/>
      <c r="O988" s="1453"/>
      <c r="P988" s="1453"/>
      <c r="Q988" s="1453"/>
      <c r="R988" s="1453"/>
      <c r="S988" s="1453"/>
      <c r="T988" s="1453"/>
      <c r="U988" s="1453"/>
      <c r="V988" s="1453"/>
      <c r="W988" s="1453"/>
      <c r="X988" s="1453"/>
      <c r="Y988" s="1453"/>
      <c r="Z988" s="1453"/>
      <c r="AA988" s="1453"/>
      <c r="AB988" s="1453"/>
      <c r="AC988" s="1453"/>
      <c r="AD988" s="1453"/>
      <c r="AE988" s="1453"/>
      <c r="AF988" s="1453"/>
      <c r="AG988" s="1453"/>
      <c r="AH988" s="1453"/>
      <c r="AI988" s="1453"/>
      <c r="AJ988" s="1453"/>
      <c r="AK988" s="1453"/>
      <c r="AL988" s="1453"/>
      <c r="AM988" s="1453"/>
      <c r="AN988" s="1453"/>
      <c r="AO988" s="1453"/>
      <c r="AP988" s="1453"/>
      <c r="AQ988" s="1453"/>
      <c r="AR988" s="1453"/>
      <c r="AS988" s="1453"/>
      <c r="AT988" s="1453"/>
      <c r="AU988" s="1453"/>
      <c r="AV988" s="1453"/>
      <c r="AW988" s="1453"/>
      <c r="AX988" s="1453"/>
    </row>
    <row r="989" spans="3:50" s="1543" customFormat="1" ht="21.9" customHeight="1" x14ac:dyDescent="0.3">
      <c r="C989" s="1453"/>
      <c r="D989" s="1453"/>
      <c r="E989" s="1453"/>
      <c r="F989" s="1453"/>
      <c r="G989" s="1452"/>
      <c r="H989" s="1453"/>
      <c r="I989" s="1453"/>
      <c r="J989" s="1453"/>
      <c r="K989" s="1453"/>
      <c r="L989" s="1453"/>
      <c r="M989" s="1453"/>
      <c r="N989" s="1453"/>
      <c r="O989" s="1453"/>
      <c r="P989" s="1453"/>
      <c r="Q989" s="1453"/>
      <c r="R989" s="1453"/>
      <c r="S989" s="1453"/>
      <c r="T989" s="1453"/>
      <c r="U989" s="1453"/>
      <c r="V989" s="1453"/>
      <c r="W989" s="1453"/>
      <c r="X989" s="1453"/>
      <c r="Y989" s="1453"/>
      <c r="Z989" s="1453"/>
      <c r="AA989" s="1453"/>
      <c r="AB989" s="1453"/>
      <c r="AC989" s="1453"/>
      <c r="AD989" s="1453"/>
      <c r="AE989" s="1453"/>
      <c r="AF989" s="1453"/>
      <c r="AG989" s="1453"/>
      <c r="AH989" s="1453"/>
      <c r="AI989" s="1453"/>
      <c r="AJ989" s="1453"/>
      <c r="AK989" s="1453"/>
      <c r="AL989" s="1453"/>
      <c r="AM989" s="1453"/>
      <c r="AN989" s="1453"/>
      <c r="AO989" s="1453"/>
      <c r="AP989" s="1453"/>
      <c r="AQ989" s="1453"/>
      <c r="AR989" s="1453"/>
      <c r="AS989" s="1453"/>
      <c r="AT989" s="1453"/>
      <c r="AU989" s="1453"/>
      <c r="AV989" s="1453"/>
      <c r="AW989" s="1453"/>
      <c r="AX989" s="1453"/>
    </row>
    <row r="990" spans="3:50" s="1543" customFormat="1" ht="21.9" customHeight="1" x14ac:dyDescent="0.3">
      <c r="C990" s="1453"/>
      <c r="D990" s="1453"/>
      <c r="E990" s="1453"/>
      <c r="F990" s="1453"/>
      <c r="G990" s="1452"/>
      <c r="H990" s="1453"/>
      <c r="I990" s="1453"/>
      <c r="J990" s="1453"/>
      <c r="K990" s="1453"/>
      <c r="L990" s="1453"/>
      <c r="M990" s="1453"/>
      <c r="N990" s="1453"/>
      <c r="O990" s="1453"/>
      <c r="P990" s="1453"/>
      <c r="Q990" s="1453"/>
      <c r="R990" s="1453"/>
      <c r="S990" s="1453"/>
      <c r="T990" s="1453"/>
      <c r="U990" s="1453"/>
      <c r="V990" s="1453"/>
      <c r="W990" s="1453"/>
      <c r="X990" s="1453"/>
      <c r="Y990" s="1453"/>
      <c r="Z990" s="1453"/>
      <c r="AA990" s="1453"/>
      <c r="AB990" s="1453"/>
      <c r="AC990" s="1453"/>
      <c r="AD990" s="1453"/>
      <c r="AE990" s="1453"/>
      <c r="AF990" s="1453"/>
      <c r="AG990" s="1453"/>
      <c r="AH990" s="1453"/>
      <c r="AI990" s="1453"/>
      <c r="AJ990" s="1453"/>
      <c r="AK990" s="1453"/>
      <c r="AL990" s="1453"/>
      <c r="AM990" s="1453"/>
      <c r="AN990" s="1453"/>
      <c r="AO990" s="1453"/>
      <c r="AP990" s="1453"/>
      <c r="AQ990" s="1453"/>
      <c r="AR990" s="1453"/>
      <c r="AS990" s="1453"/>
      <c r="AT990" s="1453"/>
      <c r="AU990" s="1453"/>
      <c r="AV990" s="1453"/>
      <c r="AW990" s="1453"/>
      <c r="AX990" s="1453"/>
    </row>
    <row r="991" spans="3:50" s="1543" customFormat="1" ht="21.9" customHeight="1" x14ac:dyDescent="0.3">
      <c r="C991" s="1453"/>
      <c r="D991" s="1453"/>
      <c r="E991" s="1453"/>
      <c r="F991" s="1453"/>
      <c r="G991" s="1452"/>
      <c r="H991" s="1453"/>
      <c r="I991" s="1453"/>
      <c r="J991" s="1453"/>
      <c r="K991" s="1453"/>
      <c r="L991" s="1453"/>
      <c r="M991" s="1453"/>
      <c r="N991" s="1453"/>
      <c r="O991" s="1453"/>
      <c r="P991" s="1453"/>
      <c r="Q991" s="1453"/>
      <c r="R991" s="1453"/>
      <c r="S991" s="1453"/>
      <c r="T991" s="1453"/>
      <c r="U991" s="1453"/>
      <c r="V991" s="1453"/>
      <c r="W991" s="1453"/>
      <c r="X991" s="1453"/>
      <c r="Y991" s="1453"/>
      <c r="Z991" s="1453"/>
      <c r="AA991" s="1453"/>
      <c r="AB991" s="1453"/>
      <c r="AC991" s="1453"/>
      <c r="AD991" s="1453"/>
      <c r="AE991" s="1453"/>
      <c r="AF991" s="1453"/>
      <c r="AG991" s="1453"/>
      <c r="AH991" s="1453"/>
      <c r="AI991" s="1453"/>
      <c r="AJ991" s="1453"/>
      <c r="AK991" s="1453"/>
      <c r="AL991" s="1453"/>
      <c r="AM991" s="1453"/>
      <c r="AN991" s="1453"/>
      <c r="AO991" s="1453"/>
      <c r="AP991" s="1453"/>
      <c r="AQ991" s="1453"/>
      <c r="AR991" s="1453"/>
      <c r="AS991" s="1453"/>
      <c r="AT991" s="1453"/>
      <c r="AU991" s="1453"/>
      <c r="AV991" s="1453"/>
      <c r="AW991" s="1453"/>
      <c r="AX991" s="1453"/>
    </row>
    <row r="992" spans="3:50" s="1543" customFormat="1" ht="21.9" customHeight="1" x14ac:dyDescent="0.3">
      <c r="C992" s="1453"/>
      <c r="D992" s="1453"/>
      <c r="E992" s="1453"/>
      <c r="F992" s="1453"/>
      <c r="G992" s="1452"/>
      <c r="H992" s="1453"/>
      <c r="I992" s="1453"/>
      <c r="J992" s="1453"/>
      <c r="K992" s="1453"/>
      <c r="L992" s="1453"/>
      <c r="M992" s="1453"/>
      <c r="N992" s="1453"/>
      <c r="O992" s="1453"/>
      <c r="P992" s="1453"/>
      <c r="Q992" s="1453"/>
      <c r="R992" s="1453"/>
      <c r="S992" s="1453"/>
      <c r="T992" s="1453"/>
      <c r="U992" s="1453"/>
      <c r="V992" s="1453"/>
      <c r="W992" s="1453"/>
      <c r="X992" s="1453"/>
      <c r="Y992" s="1453"/>
      <c r="Z992" s="1453"/>
      <c r="AA992" s="1453"/>
      <c r="AB992" s="1453"/>
      <c r="AC992" s="1453"/>
      <c r="AD992" s="1453"/>
      <c r="AE992" s="1453"/>
      <c r="AF992" s="1453"/>
      <c r="AG992" s="1453"/>
      <c r="AH992" s="1453"/>
      <c r="AI992" s="1453"/>
      <c r="AJ992" s="1453"/>
      <c r="AK992" s="1453"/>
      <c r="AL992" s="1453"/>
      <c r="AM992" s="1453"/>
      <c r="AN992" s="1453"/>
      <c r="AO992" s="1453"/>
      <c r="AP992" s="1453"/>
      <c r="AQ992" s="1453"/>
      <c r="AR992" s="1453"/>
      <c r="AS992" s="1453"/>
      <c r="AT992" s="1453"/>
      <c r="AU992" s="1453"/>
      <c r="AV992" s="1453"/>
      <c r="AW992" s="1453"/>
      <c r="AX992" s="1453"/>
    </row>
    <row r="993" spans="3:50" s="1543" customFormat="1" ht="21.9" customHeight="1" x14ac:dyDescent="0.3">
      <c r="C993" s="1453"/>
      <c r="D993" s="1453"/>
      <c r="E993" s="1453"/>
      <c r="F993" s="1453"/>
      <c r="G993" s="1452"/>
      <c r="H993" s="1453"/>
      <c r="I993" s="1453"/>
      <c r="J993" s="1453"/>
      <c r="K993" s="1453"/>
      <c r="L993" s="1453"/>
      <c r="M993" s="1453"/>
      <c r="N993" s="1453"/>
      <c r="O993" s="1453"/>
      <c r="P993" s="1453"/>
      <c r="Q993" s="1453"/>
      <c r="R993" s="1453"/>
      <c r="S993" s="1453"/>
      <c r="T993" s="1453"/>
      <c r="U993" s="1453"/>
      <c r="V993" s="1453"/>
      <c r="W993" s="1453"/>
      <c r="X993" s="1453"/>
      <c r="Y993" s="1453"/>
      <c r="Z993" s="1453"/>
      <c r="AA993" s="1453"/>
      <c r="AB993" s="1453"/>
      <c r="AC993" s="1453"/>
      <c r="AD993" s="1453"/>
      <c r="AE993" s="1453"/>
      <c r="AF993" s="1453"/>
      <c r="AG993" s="1453"/>
      <c r="AH993" s="1453"/>
      <c r="AI993" s="1453"/>
      <c r="AJ993" s="1453"/>
      <c r="AK993" s="1453"/>
      <c r="AL993" s="1453"/>
      <c r="AM993" s="1453"/>
      <c r="AN993" s="1453"/>
      <c r="AO993" s="1453"/>
      <c r="AP993" s="1453"/>
      <c r="AQ993" s="1453"/>
      <c r="AR993" s="1453"/>
      <c r="AS993" s="1453"/>
      <c r="AT993" s="1453"/>
      <c r="AU993" s="1453"/>
      <c r="AV993" s="1453"/>
      <c r="AW993" s="1453"/>
      <c r="AX993" s="1453"/>
    </row>
    <row r="994" spans="3:50" s="1543" customFormat="1" ht="21.9" customHeight="1" x14ac:dyDescent="0.3">
      <c r="C994" s="1453"/>
      <c r="D994" s="1453"/>
      <c r="E994" s="1453"/>
      <c r="F994" s="1453"/>
      <c r="G994" s="1452"/>
      <c r="H994" s="1453"/>
      <c r="I994" s="1453"/>
      <c r="J994" s="1453"/>
      <c r="K994" s="1453"/>
      <c r="L994" s="1453"/>
      <c r="M994" s="1453"/>
      <c r="N994" s="1453"/>
      <c r="O994" s="1453"/>
      <c r="P994" s="1453"/>
      <c r="Q994" s="1453"/>
      <c r="R994" s="1453"/>
      <c r="S994" s="1453"/>
      <c r="T994" s="1453"/>
      <c r="U994" s="1453"/>
      <c r="V994" s="1453"/>
      <c r="W994" s="1453"/>
      <c r="X994" s="1453"/>
      <c r="Y994" s="1453"/>
      <c r="Z994" s="1453"/>
      <c r="AA994" s="1453"/>
      <c r="AB994" s="1453"/>
      <c r="AC994" s="1453"/>
      <c r="AD994" s="1453"/>
      <c r="AE994" s="1453"/>
      <c r="AF994" s="1453"/>
      <c r="AG994" s="1453"/>
      <c r="AH994" s="1453"/>
      <c r="AI994" s="1453"/>
      <c r="AJ994" s="1453"/>
      <c r="AK994" s="1453"/>
      <c r="AL994" s="1453"/>
      <c r="AM994" s="1453"/>
      <c r="AN994" s="1453"/>
      <c r="AO994" s="1453"/>
      <c r="AP994" s="1453"/>
      <c r="AQ994" s="1453"/>
      <c r="AR994" s="1453"/>
      <c r="AS994" s="1453"/>
      <c r="AT994" s="1453"/>
      <c r="AU994" s="1453"/>
      <c r="AV994" s="1453"/>
      <c r="AW994" s="1453"/>
      <c r="AX994" s="1453"/>
    </row>
    <row r="995" spans="3:50" s="1543" customFormat="1" ht="21.9" customHeight="1" x14ac:dyDescent="0.3">
      <c r="C995" s="1453"/>
      <c r="D995" s="1453"/>
      <c r="E995" s="1453"/>
      <c r="F995" s="1453"/>
      <c r="G995" s="1452"/>
      <c r="H995" s="1453"/>
      <c r="I995" s="1453"/>
      <c r="J995" s="1453"/>
      <c r="K995" s="1453"/>
      <c r="L995" s="1453"/>
      <c r="M995" s="1453"/>
      <c r="N995" s="1453"/>
      <c r="O995" s="1453"/>
      <c r="P995" s="1453"/>
      <c r="Q995" s="1453"/>
      <c r="R995" s="1453"/>
      <c r="S995" s="1453"/>
      <c r="T995" s="1453"/>
      <c r="U995" s="1453"/>
      <c r="V995" s="1453"/>
      <c r="W995" s="1453"/>
      <c r="X995" s="1453"/>
      <c r="Y995" s="1453"/>
      <c r="Z995" s="1453"/>
      <c r="AA995" s="1453"/>
      <c r="AB995" s="1453"/>
      <c r="AC995" s="1453"/>
      <c r="AD995" s="1453"/>
      <c r="AE995" s="1453"/>
      <c r="AF995" s="1453"/>
      <c r="AG995" s="1453"/>
      <c r="AH995" s="1453"/>
      <c r="AI995" s="1453"/>
      <c r="AJ995" s="1453"/>
      <c r="AK995" s="1453"/>
      <c r="AL995" s="1453"/>
      <c r="AM995" s="1453"/>
      <c r="AN995" s="1453"/>
      <c r="AO995" s="1453"/>
      <c r="AP995" s="1453"/>
      <c r="AQ995" s="1453"/>
      <c r="AR995" s="1453"/>
      <c r="AS995" s="1453"/>
      <c r="AT995" s="1453"/>
      <c r="AU995" s="1453"/>
      <c r="AV995" s="1453"/>
      <c r="AW995" s="1453"/>
      <c r="AX995" s="1453"/>
    </row>
    <row r="996" spans="3:50" s="1543" customFormat="1" ht="21.9" customHeight="1" x14ac:dyDescent="0.3">
      <c r="C996" s="1453"/>
      <c r="D996" s="1453"/>
      <c r="E996" s="1453"/>
      <c r="F996" s="1453"/>
      <c r="G996" s="1452"/>
      <c r="H996" s="1453"/>
      <c r="I996" s="1453"/>
      <c r="J996" s="1453"/>
      <c r="K996" s="1453"/>
      <c r="L996" s="1453"/>
      <c r="M996" s="1453"/>
      <c r="N996" s="1453"/>
      <c r="O996" s="1453"/>
      <c r="P996" s="1453"/>
      <c r="Q996" s="1453"/>
      <c r="R996" s="1453"/>
      <c r="S996" s="1453"/>
      <c r="T996" s="1453"/>
      <c r="U996" s="1453"/>
      <c r="V996" s="1453"/>
      <c r="W996" s="1453"/>
      <c r="X996" s="1453"/>
      <c r="Y996" s="1453"/>
      <c r="Z996" s="1453"/>
      <c r="AA996" s="1453"/>
      <c r="AB996" s="1453"/>
      <c r="AC996" s="1453"/>
      <c r="AD996" s="1453"/>
      <c r="AE996" s="1453"/>
      <c r="AF996" s="1453"/>
      <c r="AG996" s="1453"/>
      <c r="AH996" s="1453"/>
      <c r="AI996" s="1453"/>
      <c r="AJ996" s="1453"/>
      <c r="AK996" s="1453"/>
      <c r="AL996" s="1453"/>
      <c r="AM996" s="1453"/>
      <c r="AN996" s="1453"/>
      <c r="AO996" s="1453"/>
      <c r="AP996" s="1453"/>
      <c r="AQ996" s="1453"/>
      <c r="AR996" s="1453"/>
      <c r="AS996" s="1453"/>
      <c r="AT996" s="1453"/>
      <c r="AU996" s="1453"/>
      <c r="AV996" s="1453"/>
      <c r="AW996" s="1453"/>
      <c r="AX996" s="1453"/>
    </row>
    <row r="997" spans="3:50" s="1543" customFormat="1" ht="21.9" customHeight="1" x14ac:dyDescent="0.3">
      <c r="C997" s="1453"/>
      <c r="D997" s="1453"/>
      <c r="E997" s="1453"/>
      <c r="F997" s="1453"/>
      <c r="G997" s="1452"/>
      <c r="H997" s="1453"/>
      <c r="I997" s="1453"/>
      <c r="J997" s="1453"/>
      <c r="K997" s="1453"/>
      <c r="L997" s="1453"/>
      <c r="M997" s="1453"/>
      <c r="N997" s="1453"/>
      <c r="O997" s="1453"/>
      <c r="P997" s="1453"/>
      <c r="Q997" s="1453"/>
      <c r="R997" s="1453"/>
      <c r="S997" s="1453"/>
      <c r="T997" s="1453"/>
      <c r="U997" s="1453"/>
      <c r="V997" s="1453"/>
      <c r="W997" s="1453"/>
      <c r="X997" s="1453"/>
      <c r="Y997" s="1453"/>
      <c r="Z997" s="1453"/>
      <c r="AA997" s="1453"/>
      <c r="AB997" s="1453"/>
      <c r="AC997" s="1453"/>
      <c r="AD997" s="1453"/>
      <c r="AE997" s="1453"/>
      <c r="AF997" s="1453"/>
      <c r="AG997" s="1453"/>
      <c r="AH997" s="1453"/>
      <c r="AI997" s="1453"/>
      <c r="AJ997" s="1453"/>
      <c r="AK997" s="1453"/>
      <c r="AL997" s="1453"/>
      <c r="AM997" s="1453"/>
      <c r="AN997" s="1453"/>
      <c r="AO997" s="1453"/>
      <c r="AP997" s="1453"/>
      <c r="AQ997" s="1453"/>
      <c r="AR997" s="1453"/>
      <c r="AS997" s="1453"/>
      <c r="AT997" s="1453"/>
      <c r="AU997" s="1453"/>
      <c r="AV997" s="1453"/>
      <c r="AW997" s="1453"/>
      <c r="AX997" s="1453"/>
    </row>
    <row r="998" spans="3:50" s="1543" customFormat="1" ht="21.9" customHeight="1" x14ac:dyDescent="0.3">
      <c r="C998" s="1453"/>
      <c r="D998" s="1453"/>
      <c r="E998" s="1453"/>
      <c r="F998" s="1453"/>
      <c r="G998" s="1452"/>
      <c r="H998" s="1453"/>
      <c r="I998" s="1453"/>
      <c r="J998" s="1453"/>
      <c r="K998" s="1453"/>
      <c r="L998" s="1453"/>
      <c r="M998" s="1453"/>
      <c r="N998" s="1453"/>
      <c r="O998" s="1453"/>
      <c r="P998" s="1453"/>
      <c r="Q998" s="1453"/>
      <c r="R998" s="1453"/>
      <c r="S998" s="1453"/>
      <c r="T998" s="1453"/>
      <c r="U998" s="1453"/>
      <c r="V998" s="1453"/>
      <c r="W998" s="1453"/>
      <c r="X998" s="1453"/>
      <c r="Y998" s="1453"/>
      <c r="Z998" s="1453"/>
      <c r="AA998" s="1453"/>
      <c r="AB998" s="1453"/>
      <c r="AC998" s="1453"/>
      <c r="AD998" s="1453"/>
      <c r="AE998" s="1453"/>
      <c r="AF998" s="1453"/>
      <c r="AG998" s="1453"/>
      <c r="AH998" s="1453"/>
      <c r="AI998" s="1453"/>
      <c r="AJ998" s="1453"/>
      <c r="AK998" s="1453"/>
      <c r="AL998" s="1453"/>
      <c r="AM998" s="1453"/>
      <c r="AN998" s="1453"/>
      <c r="AO998" s="1453"/>
      <c r="AP998" s="1453"/>
      <c r="AQ998" s="1453"/>
      <c r="AR998" s="1453"/>
      <c r="AS998" s="1453"/>
      <c r="AT998" s="1453"/>
      <c r="AU998" s="1453"/>
      <c r="AV998" s="1453"/>
      <c r="AW998" s="1453"/>
      <c r="AX998" s="1453"/>
    </row>
    <row r="999" spans="3:50" s="1543" customFormat="1" ht="21.9" customHeight="1" x14ac:dyDescent="0.3">
      <c r="C999" s="1453"/>
      <c r="D999" s="1453"/>
      <c r="E999" s="1453"/>
      <c r="F999" s="1453"/>
      <c r="G999" s="1452"/>
      <c r="H999" s="1453"/>
      <c r="I999" s="1453"/>
      <c r="J999" s="1453"/>
      <c r="K999" s="1453"/>
      <c r="L999" s="1453"/>
      <c r="M999" s="1453"/>
      <c r="N999" s="1453"/>
      <c r="O999" s="1453"/>
      <c r="P999" s="1453"/>
      <c r="Q999" s="1453"/>
      <c r="R999" s="1453"/>
      <c r="S999" s="1453"/>
      <c r="T999" s="1453"/>
      <c r="U999" s="1453"/>
      <c r="V999" s="1453"/>
      <c r="W999" s="1453"/>
      <c r="X999" s="1453"/>
      <c r="Y999" s="1453"/>
      <c r="Z999" s="1453"/>
      <c r="AA999" s="1453"/>
      <c r="AB999" s="1453"/>
      <c r="AC999" s="1453"/>
      <c r="AD999" s="1453"/>
      <c r="AE999" s="1453"/>
      <c r="AF999" s="1453"/>
      <c r="AG999" s="1453"/>
      <c r="AH999" s="1453"/>
      <c r="AI999" s="1453"/>
      <c r="AJ999" s="1453"/>
      <c r="AK999" s="1453"/>
      <c r="AL999" s="1453"/>
      <c r="AM999" s="1453"/>
      <c r="AN999" s="1453"/>
      <c r="AO999" s="1453"/>
      <c r="AP999" s="1453"/>
      <c r="AQ999" s="1453"/>
      <c r="AR999" s="1453"/>
      <c r="AS999" s="1453"/>
      <c r="AT999" s="1453"/>
      <c r="AU999" s="1453"/>
      <c r="AV999" s="1453"/>
      <c r="AW999" s="1453"/>
      <c r="AX999" s="1453"/>
    </row>
    <row r="1000" spans="3:50" s="1543" customFormat="1" ht="21.9" customHeight="1" x14ac:dyDescent="0.3">
      <c r="C1000" s="1453"/>
      <c r="D1000" s="1453"/>
      <c r="E1000" s="1453"/>
      <c r="F1000" s="1453"/>
      <c r="G1000" s="1452"/>
      <c r="H1000" s="1453"/>
      <c r="I1000" s="1453"/>
      <c r="J1000" s="1453"/>
      <c r="K1000" s="1453"/>
      <c r="L1000" s="1453"/>
      <c r="M1000" s="1453"/>
      <c r="N1000" s="1453"/>
      <c r="O1000" s="1453"/>
      <c r="P1000" s="1453"/>
      <c r="Q1000" s="1453"/>
      <c r="R1000" s="1453"/>
      <c r="S1000" s="1453"/>
      <c r="T1000" s="1453"/>
      <c r="U1000" s="1453"/>
      <c r="V1000" s="1453"/>
      <c r="W1000" s="1453"/>
      <c r="X1000" s="1453"/>
      <c r="Y1000" s="1453"/>
      <c r="Z1000" s="1453"/>
      <c r="AA1000" s="1453"/>
      <c r="AB1000" s="1453"/>
      <c r="AC1000" s="1453"/>
      <c r="AD1000" s="1453"/>
      <c r="AE1000" s="1453"/>
      <c r="AF1000" s="1453"/>
      <c r="AG1000" s="1453"/>
      <c r="AH1000" s="1453"/>
      <c r="AI1000" s="1453"/>
      <c r="AJ1000" s="1453"/>
      <c r="AK1000" s="1453"/>
      <c r="AL1000" s="1453"/>
      <c r="AM1000" s="1453"/>
      <c r="AN1000" s="1453"/>
      <c r="AO1000" s="1453"/>
      <c r="AP1000" s="1453"/>
      <c r="AQ1000" s="1453"/>
      <c r="AR1000" s="1453"/>
      <c r="AS1000" s="1453"/>
      <c r="AT1000" s="1453"/>
      <c r="AU1000" s="1453"/>
      <c r="AV1000" s="1453"/>
      <c r="AW1000" s="1453"/>
      <c r="AX1000" s="1453"/>
    </row>
    <row r="1001" spans="3:50" s="1543" customFormat="1" ht="21.9" customHeight="1" x14ac:dyDescent="0.3">
      <c r="C1001" s="1453"/>
      <c r="D1001" s="1453"/>
      <c r="E1001" s="1453"/>
      <c r="F1001" s="1453"/>
      <c r="G1001" s="1452"/>
      <c r="H1001" s="1453"/>
      <c r="I1001" s="1453"/>
      <c r="J1001" s="1453"/>
      <c r="K1001" s="1453"/>
      <c r="L1001" s="1453"/>
      <c r="M1001" s="1453"/>
      <c r="N1001" s="1453"/>
      <c r="O1001" s="1453"/>
      <c r="P1001" s="1453"/>
      <c r="Q1001" s="1453"/>
      <c r="R1001" s="1453"/>
      <c r="S1001" s="1453"/>
      <c r="T1001" s="1453"/>
      <c r="U1001" s="1453"/>
      <c r="V1001" s="1453"/>
      <c r="W1001" s="1453"/>
      <c r="X1001" s="1453"/>
      <c r="Y1001" s="1453"/>
      <c r="Z1001" s="1453"/>
      <c r="AA1001" s="1453"/>
      <c r="AB1001" s="1453"/>
      <c r="AC1001" s="1453"/>
      <c r="AD1001" s="1453"/>
      <c r="AE1001" s="1453"/>
      <c r="AF1001" s="1453"/>
      <c r="AG1001" s="1453"/>
      <c r="AH1001" s="1453"/>
      <c r="AI1001" s="1453"/>
      <c r="AJ1001" s="1453"/>
      <c r="AK1001" s="1453"/>
      <c r="AL1001" s="1453"/>
      <c r="AM1001" s="1453"/>
      <c r="AN1001" s="1453"/>
      <c r="AO1001" s="1453"/>
      <c r="AP1001" s="1453"/>
      <c r="AQ1001" s="1453"/>
      <c r="AR1001" s="1453"/>
      <c r="AS1001" s="1453"/>
      <c r="AT1001" s="1453"/>
      <c r="AU1001" s="1453"/>
      <c r="AV1001" s="1453"/>
      <c r="AW1001" s="1453"/>
      <c r="AX1001" s="1453"/>
    </row>
    <row r="1002" spans="3:50" s="1543" customFormat="1" ht="21.9" customHeight="1" x14ac:dyDescent="0.3">
      <c r="C1002" s="1453"/>
      <c r="D1002" s="1453"/>
      <c r="E1002" s="1453"/>
      <c r="F1002" s="1453"/>
      <c r="G1002" s="1452"/>
      <c r="H1002" s="1453"/>
      <c r="I1002" s="1453"/>
      <c r="J1002" s="1453"/>
      <c r="K1002" s="1453"/>
      <c r="L1002" s="1453"/>
      <c r="M1002" s="1453"/>
      <c r="N1002" s="1453"/>
      <c r="O1002" s="1453"/>
      <c r="P1002" s="1453"/>
      <c r="Q1002" s="1453"/>
      <c r="R1002" s="1453"/>
      <c r="S1002" s="1453"/>
      <c r="T1002" s="1453"/>
      <c r="U1002" s="1453"/>
      <c r="V1002" s="1453"/>
      <c r="W1002" s="1453"/>
      <c r="X1002" s="1453"/>
      <c r="Y1002" s="1453"/>
      <c r="Z1002" s="1453"/>
      <c r="AA1002" s="1453"/>
      <c r="AB1002" s="1453"/>
      <c r="AC1002" s="1453"/>
      <c r="AD1002" s="1453"/>
      <c r="AE1002" s="1453"/>
      <c r="AF1002" s="1453"/>
      <c r="AG1002" s="1453"/>
      <c r="AH1002" s="1453"/>
      <c r="AI1002" s="1453"/>
      <c r="AJ1002" s="1453"/>
      <c r="AK1002" s="1453"/>
      <c r="AL1002" s="1453"/>
      <c r="AM1002" s="1453"/>
      <c r="AN1002" s="1453"/>
      <c r="AO1002" s="1453"/>
      <c r="AP1002" s="1453"/>
      <c r="AQ1002" s="1453"/>
      <c r="AR1002" s="1453"/>
      <c r="AS1002" s="1453"/>
      <c r="AT1002" s="1453"/>
      <c r="AU1002" s="1453"/>
      <c r="AV1002" s="1453"/>
      <c r="AW1002" s="1453"/>
      <c r="AX1002" s="1453"/>
    </row>
    <row r="1003" spans="3:50" s="1543" customFormat="1" ht="21.9" customHeight="1" x14ac:dyDescent="0.3">
      <c r="C1003" s="1453"/>
      <c r="D1003" s="1453"/>
      <c r="E1003" s="1453"/>
      <c r="F1003" s="1453"/>
      <c r="G1003" s="1452"/>
      <c r="H1003" s="1453"/>
      <c r="I1003" s="1453"/>
      <c r="J1003" s="1453"/>
      <c r="K1003" s="1453"/>
      <c r="L1003" s="1453"/>
      <c r="M1003" s="1453"/>
      <c r="N1003" s="1453"/>
      <c r="O1003" s="1453"/>
      <c r="P1003" s="1453"/>
      <c r="Q1003" s="1453"/>
      <c r="R1003" s="1453"/>
      <c r="S1003" s="1453"/>
      <c r="T1003" s="1453"/>
      <c r="U1003" s="1453"/>
      <c r="V1003" s="1453"/>
      <c r="W1003" s="1453"/>
      <c r="X1003" s="1453"/>
      <c r="Y1003" s="1453"/>
      <c r="Z1003" s="1453"/>
      <c r="AA1003" s="1453"/>
      <c r="AB1003" s="1453"/>
      <c r="AC1003" s="1453"/>
      <c r="AD1003" s="1453"/>
      <c r="AE1003" s="1453"/>
      <c r="AF1003" s="1453"/>
      <c r="AG1003" s="1453"/>
      <c r="AH1003" s="1453"/>
      <c r="AI1003" s="1453"/>
      <c r="AJ1003" s="1453"/>
      <c r="AK1003" s="1453"/>
      <c r="AL1003" s="1453"/>
      <c r="AM1003" s="1453"/>
      <c r="AN1003" s="1453"/>
      <c r="AO1003" s="1453"/>
      <c r="AP1003" s="1453"/>
      <c r="AQ1003" s="1453"/>
      <c r="AR1003" s="1453"/>
      <c r="AS1003" s="1453"/>
      <c r="AT1003" s="1453"/>
      <c r="AU1003" s="1453"/>
      <c r="AV1003" s="1453"/>
      <c r="AW1003" s="1453"/>
      <c r="AX1003" s="1453"/>
    </row>
    <row r="1004" spans="3:50" s="1543" customFormat="1" ht="21.9" customHeight="1" x14ac:dyDescent="0.3">
      <c r="C1004" s="1453"/>
      <c r="D1004" s="1453"/>
      <c r="E1004" s="1453"/>
      <c r="F1004" s="1453"/>
      <c r="G1004" s="1452"/>
      <c r="H1004" s="1453"/>
      <c r="I1004" s="1453"/>
      <c r="J1004" s="1453"/>
      <c r="K1004" s="1453"/>
      <c r="L1004" s="1453"/>
      <c r="M1004" s="1453"/>
      <c r="N1004" s="1453"/>
      <c r="O1004" s="1453"/>
      <c r="P1004" s="1453"/>
      <c r="Q1004" s="1453"/>
      <c r="R1004" s="1453"/>
      <c r="S1004" s="1453"/>
      <c r="T1004" s="1453"/>
      <c r="U1004" s="1453"/>
      <c r="V1004" s="1453"/>
      <c r="W1004" s="1453"/>
      <c r="X1004" s="1453"/>
      <c r="Y1004" s="1453"/>
      <c r="Z1004" s="1453"/>
      <c r="AA1004" s="1453"/>
      <c r="AB1004" s="1453"/>
      <c r="AC1004" s="1453"/>
      <c r="AD1004" s="1453"/>
      <c r="AE1004" s="1453"/>
      <c r="AF1004" s="1453"/>
      <c r="AG1004" s="1453"/>
      <c r="AH1004" s="1453"/>
      <c r="AI1004" s="1453"/>
      <c r="AJ1004" s="1453"/>
      <c r="AK1004" s="1453"/>
      <c r="AL1004" s="1453"/>
      <c r="AM1004" s="1453"/>
      <c r="AN1004" s="1453"/>
      <c r="AO1004" s="1453"/>
      <c r="AP1004" s="1453"/>
      <c r="AQ1004" s="1453"/>
      <c r="AR1004" s="1453"/>
      <c r="AS1004" s="1453"/>
      <c r="AT1004" s="1453"/>
      <c r="AU1004" s="1453"/>
      <c r="AV1004" s="1453"/>
      <c r="AW1004" s="1453"/>
      <c r="AX1004" s="1453"/>
    </row>
    <row r="1005" spans="3:50" s="1543" customFormat="1" ht="21.9" customHeight="1" x14ac:dyDescent="0.3">
      <c r="C1005" s="1453"/>
      <c r="D1005" s="1453"/>
      <c r="E1005" s="1453"/>
      <c r="F1005" s="1453"/>
      <c r="G1005" s="1452"/>
      <c r="H1005" s="1453"/>
      <c r="I1005" s="1453"/>
      <c r="J1005" s="1453"/>
      <c r="K1005" s="1453"/>
      <c r="L1005" s="1453"/>
      <c r="M1005" s="1453"/>
      <c r="N1005" s="1453"/>
      <c r="O1005" s="1453"/>
      <c r="P1005" s="1453"/>
      <c r="Q1005" s="1453"/>
      <c r="R1005" s="1453"/>
      <c r="S1005" s="1453"/>
      <c r="T1005" s="1453"/>
      <c r="U1005" s="1453"/>
      <c r="V1005" s="1453"/>
      <c r="W1005" s="1453"/>
      <c r="X1005" s="1453"/>
      <c r="Y1005" s="1453"/>
      <c r="Z1005" s="1453"/>
      <c r="AA1005" s="1453"/>
      <c r="AB1005" s="1453"/>
      <c r="AC1005" s="1453"/>
      <c r="AD1005" s="1453"/>
      <c r="AE1005" s="1453"/>
      <c r="AF1005" s="1453"/>
      <c r="AG1005" s="1453"/>
      <c r="AH1005" s="1453"/>
      <c r="AI1005" s="1453"/>
      <c r="AJ1005" s="1453"/>
      <c r="AK1005" s="1453"/>
      <c r="AL1005" s="1453"/>
      <c r="AM1005" s="1453"/>
      <c r="AN1005" s="1453"/>
      <c r="AO1005" s="1453"/>
      <c r="AP1005" s="1453"/>
      <c r="AQ1005" s="1453"/>
      <c r="AR1005" s="1453"/>
      <c r="AS1005" s="1453"/>
      <c r="AT1005" s="1453"/>
      <c r="AU1005" s="1453"/>
      <c r="AV1005" s="1453"/>
      <c r="AW1005" s="1453"/>
      <c r="AX1005" s="1453"/>
    </row>
    <row r="1006" spans="3:50" s="1543" customFormat="1" ht="21.9" customHeight="1" x14ac:dyDescent="0.3">
      <c r="C1006" s="1453"/>
      <c r="D1006" s="1453"/>
      <c r="E1006" s="1453"/>
      <c r="F1006" s="1453"/>
      <c r="G1006" s="1452"/>
      <c r="H1006" s="1453"/>
      <c r="I1006" s="1453"/>
      <c r="J1006" s="1453"/>
      <c r="K1006" s="1453"/>
      <c r="L1006" s="1453"/>
      <c r="M1006" s="1453"/>
      <c r="N1006" s="1453"/>
      <c r="O1006" s="1453"/>
      <c r="P1006" s="1453"/>
      <c r="Q1006" s="1453"/>
      <c r="R1006" s="1453"/>
      <c r="S1006" s="1453"/>
      <c r="T1006" s="1453"/>
      <c r="U1006" s="1453"/>
      <c r="V1006" s="1453"/>
      <c r="W1006" s="1453"/>
      <c r="X1006" s="1453"/>
      <c r="Y1006" s="1453"/>
      <c r="Z1006" s="1453"/>
      <c r="AA1006" s="1453"/>
      <c r="AB1006" s="1453"/>
      <c r="AC1006" s="1453"/>
      <c r="AD1006" s="1453"/>
      <c r="AE1006" s="1453"/>
      <c r="AF1006" s="1453"/>
      <c r="AG1006" s="1453"/>
      <c r="AH1006" s="1453"/>
      <c r="AI1006" s="1453"/>
      <c r="AJ1006" s="1453"/>
      <c r="AK1006" s="1453"/>
      <c r="AL1006" s="1453"/>
      <c r="AM1006" s="1453"/>
      <c r="AN1006" s="1453"/>
      <c r="AO1006" s="1453"/>
      <c r="AP1006" s="1453"/>
      <c r="AQ1006" s="1453"/>
      <c r="AR1006" s="1453"/>
      <c r="AS1006" s="1453"/>
      <c r="AT1006" s="1453"/>
      <c r="AU1006" s="1453"/>
      <c r="AV1006" s="1453"/>
      <c r="AW1006" s="1453"/>
      <c r="AX1006" s="1453"/>
    </row>
    <row r="1007" spans="3:50" s="1543" customFormat="1" ht="21.9" customHeight="1" x14ac:dyDescent="0.3">
      <c r="C1007" s="1453"/>
      <c r="D1007" s="1453"/>
      <c r="E1007" s="1453"/>
      <c r="F1007" s="1453"/>
      <c r="G1007" s="1452"/>
      <c r="H1007" s="1453"/>
      <c r="I1007" s="1453"/>
      <c r="J1007" s="1453"/>
      <c r="K1007" s="1453"/>
      <c r="L1007" s="1453"/>
      <c r="M1007" s="1453"/>
      <c r="N1007" s="1453"/>
      <c r="O1007" s="1453"/>
      <c r="P1007" s="1453"/>
      <c r="Q1007" s="1453"/>
      <c r="R1007" s="1453"/>
      <c r="S1007" s="1453"/>
      <c r="T1007" s="1453"/>
      <c r="U1007" s="1453"/>
      <c r="V1007" s="1453"/>
      <c r="W1007" s="1453"/>
      <c r="X1007" s="1453"/>
      <c r="Y1007" s="1453"/>
      <c r="Z1007" s="1453"/>
      <c r="AA1007" s="1453"/>
      <c r="AB1007" s="1453"/>
      <c r="AC1007" s="1453"/>
      <c r="AD1007" s="1453"/>
      <c r="AE1007" s="1453"/>
      <c r="AF1007" s="1453"/>
      <c r="AG1007" s="1453"/>
      <c r="AH1007" s="1453"/>
      <c r="AI1007" s="1453"/>
      <c r="AJ1007" s="1453"/>
      <c r="AK1007" s="1453"/>
      <c r="AL1007" s="1453"/>
      <c r="AM1007" s="1453"/>
      <c r="AN1007" s="1453"/>
      <c r="AO1007" s="1453"/>
      <c r="AP1007" s="1453"/>
      <c r="AQ1007" s="1453"/>
      <c r="AR1007" s="1453"/>
      <c r="AS1007" s="1453"/>
      <c r="AT1007" s="1453"/>
      <c r="AU1007" s="1453"/>
      <c r="AV1007" s="1453"/>
      <c r="AW1007" s="1453"/>
      <c r="AX1007" s="1453"/>
    </row>
    <row r="1008" spans="3:50" s="1543" customFormat="1" ht="21.9" customHeight="1" x14ac:dyDescent="0.3">
      <c r="C1008" s="1453"/>
      <c r="D1008" s="1453"/>
      <c r="E1008" s="1453"/>
      <c r="F1008" s="1453"/>
      <c r="G1008" s="1452"/>
      <c r="H1008" s="1453"/>
      <c r="I1008" s="1453"/>
      <c r="J1008" s="1453"/>
      <c r="K1008" s="1453"/>
      <c r="L1008" s="1453"/>
      <c r="M1008" s="1453"/>
      <c r="N1008" s="1453"/>
      <c r="O1008" s="1453"/>
      <c r="P1008" s="1453"/>
      <c r="Q1008" s="1453"/>
      <c r="R1008" s="1453"/>
      <c r="S1008" s="1453"/>
      <c r="T1008" s="1453"/>
      <c r="U1008" s="1453"/>
      <c r="V1008" s="1453"/>
      <c r="W1008" s="1453"/>
      <c r="X1008" s="1453"/>
      <c r="Y1008" s="1453"/>
      <c r="Z1008" s="1453"/>
      <c r="AA1008" s="1453"/>
      <c r="AB1008" s="1453"/>
      <c r="AC1008" s="1453"/>
      <c r="AD1008" s="1453"/>
      <c r="AE1008" s="1453"/>
      <c r="AF1008" s="1453"/>
      <c r="AG1008" s="1453"/>
      <c r="AH1008" s="1453"/>
      <c r="AI1008" s="1453"/>
      <c r="AJ1008" s="1453"/>
      <c r="AK1008" s="1453"/>
      <c r="AL1008" s="1453"/>
      <c r="AM1008" s="1453"/>
      <c r="AN1008" s="1453"/>
      <c r="AO1008" s="1453"/>
      <c r="AP1008" s="1453"/>
      <c r="AQ1008" s="1453"/>
      <c r="AR1008" s="1453"/>
      <c r="AS1008" s="1453"/>
      <c r="AT1008" s="1453"/>
      <c r="AU1008" s="1453"/>
      <c r="AV1008" s="1453"/>
      <c r="AW1008" s="1453"/>
      <c r="AX1008" s="1453"/>
    </row>
    <row r="1009" spans="3:50" s="1543" customFormat="1" ht="21.9" customHeight="1" x14ac:dyDescent="0.3">
      <c r="C1009" s="1453"/>
      <c r="D1009" s="1453"/>
      <c r="E1009" s="1453"/>
      <c r="F1009" s="1453"/>
      <c r="G1009" s="1452"/>
      <c r="H1009" s="1453"/>
      <c r="I1009" s="1453"/>
      <c r="J1009" s="1453"/>
      <c r="K1009" s="1453"/>
      <c r="L1009" s="1453"/>
      <c r="M1009" s="1453"/>
      <c r="N1009" s="1453"/>
      <c r="O1009" s="1453"/>
      <c r="P1009" s="1453"/>
      <c r="Q1009" s="1453"/>
      <c r="R1009" s="1453"/>
      <c r="S1009" s="1453"/>
      <c r="T1009" s="1453"/>
      <c r="U1009" s="1453"/>
      <c r="V1009" s="1453"/>
      <c r="W1009" s="1453"/>
      <c r="X1009" s="1453"/>
      <c r="Y1009" s="1453"/>
      <c r="Z1009" s="1453"/>
      <c r="AA1009" s="1453"/>
      <c r="AB1009" s="1453"/>
      <c r="AC1009" s="1453"/>
      <c r="AD1009" s="1453"/>
      <c r="AE1009" s="1453"/>
      <c r="AF1009" s="1453"/>
      <c r="AG1009" s="1453"/>
      <c r="AH1009" s="1453"/>
      <c r="AI1009" s="1453"/>
      <c r="AJ1009" s="1453"/>
      <c r="AK1009" s="1453"/>
      <c r="AL1009" s="1453"/>
      <c r="AM1009" s="1453"/>
      <c r="AN1009" s="1453"/>
      <c r="AO1009" s="1453"/>
      <c r="AP1009" s="1453"/>
      <c r="AQ1009" s="1453"/>
      <c r="AR1009" s="1453"/>
      <c r="AS1009" s="1453"/>
      <c r="AT1009" s="1453"/>
      <c r="AU1009" s="1453"/>
      <c r="AV1009" s="1453"/>
      <c r="AW1009" s="1453"/>
      <c r="AX1009" s="1453"/>
    </row>
    <row r="1010" spans="3:50" s="1543" customFormat="1" ht="21.9" customHeight="1" x14ac:dyDescent="0.3">
      <c r="C1010" s="1453"/>
      <c r="D1010" s="1453"/>
      <c r="E1010" s="1453"/>
      <c r="F1010" s="1453"/>
      <c r="G1010" s="1452"/>
      <c r="H1010" s="1453"/>
      <c r="I1010" s="1453"/>
      <c r="J1010" s="1453"/>
      <c r="K1010" s="1453"/>
      <c r="L1010" s="1453"/>
      <c r="M1010" s="1453"/>
      <c r="N1010" s="1453"/>
      <c r="O1010" s="1453"/>
      <c r="P1010" s="1453"/>
      <c r="Q1010" s="1453"/>
      <c r="R1010" s="1453"/>
      <c r="S1010" s="1453"/>
      <c r="T1010" s="1453"/>
      <c r="U1010" s="1453"/>
      <c r="V1010" s="1453"/>
      <c r="W1010" s="1453"/>
      <c r="X1010" s="1453"/>
      <c r="Y1010" s="1453"/>
      <c r="Z1010" s="1453"/>
      <c r="AA1010" s="1453"/>
      <c r="AB1010" s="1453"/>
      <c r="AC1010" s="1453"/>
      <c r="AD1010" s="1453"/>
      <c r="AE1010" s="1453"/>
      <c r="AF1010" s="1453"/>
      <c r="AG1010" s="1453"/>
      <c r="AH1010" s="1453"/>
      <c r="AI1010" s="1453"/>
      <c r="AJ1010" s="1453"/>
      <c r="AK1010" s="1453"/>
      <c r="AL1010" s="1453"/>
      <c r="AM1010" s="1453"/>
      <c r="AN1010" s="1453"/>
      <c r="AO1010" s="1453"/>
      <c r="AP1010" s="1453"/>
      <c r="AQ1010" s="1453"/>
      <c r="AR1010" s="1453"/>
      <c r="AS1010" s="1453"/>
      <c r="AT1010" s="1453"/>
      <c r="AU1010" s="1453"/>
      <c r="AV1010" s="1453"/>
      <c r="AW1010" s="1453"/>
      <c r="AX1010" s="1453"/>
    </row>
    <row r="1011" spans="3:50" s="1543" customFormat="1" ht="21.9" customHeight="1" x14ac:dyDescent="0.3">
      <c r="C1011" s="1453"/>
      <c r="D1011" s="1453"/>
      <c r="E1011" s="1453"/>
      <c r="F1011" s="1453"/>
      <c r="G1011" s="1452"/>
      <c r="H1011" s="1453"/>
      <c r="I1011" s="1453"/>
      <c r="J1011" s="1453"/>
      <c r="K1011" s="1453"/>
      <c r="L1011" s="1453"/>
      <c r="M1011" s="1453"/>
      <c r="N1011" s="1453"/>
      <c r="O1011" s="1453"/>
      <c r="P1011" s="1453"/>
      <c r="Q1011" s="1453"/>
      <c r="R1011" s="1453"/>
      <c r="S1011" s="1453"/>
      <c r="T1011" s="1453"/>
      <c r="U1011" s="1453"/>
      <c r="V1011" s="1453"/>
      <c r="W1011" s="1453"/>
      <c r="X1011" s="1453"/>
      <c r="Y1011" s="1453"/>
      <c r="Z1011" s="1453"/>
      <c r="AA1011" s="1453"/>
      <c r="AB1011" s="1453"/>
      <c r="AC1011" s="1453"/>
      <c r="AD1011" s="1453"/>
      <c r="AE1011" s="1453"/>
      <c r="AF1011" s="1453"/>
      <c r="AG1011" s="1453"/>
      <c r="AH1011" s="1453"/>
      <c r="AI1011" s="1453"/>
      <c r="AJ1011" s="1453"/>
      <c r="AK1011" s="1453"/>
      <c r="AL1011" s="1453"/>
      <c r="AM1011" s="1453"/>
      <c r="AN1011" s="1453"/>
      <c r="AO1011" s="1453"/>
      <c r="AP1011" s="1453"/>
      <c r="AQ1011" s="1453"/>
      <c r="AR1011" s="1453"/>
      <c r="AS1011" s="1453"/>
      <c r="AT1011" s="1453"/>
      <c r="AU1011" s="1453"/>
      <c r="AV1011" s="1453"/>
      <c r="AW1011" s="1453"/>
      <c r="AX1011" s="1453"/>
    </row>
    <row r="1012" spans="3:50" s="1543" customFormat="1" ht="21.9" customHeight="1" x14ac:dyDescent="0.3">
      <c r="C1012" s="1453"/>
      <c r="D1012" s="1453"/>
      <c r="E1012" s="1453"/>
      <c r="F1012" s="1453"/>
      <c r="G1012" s="1452"/>
      <c r="H1012" s="1453"/>
      <c r="I1012" s="1453"/>
      <c r="J1012" s="1453"/>
      <c r="K1012" s="1453"/>
      <c r="L1012" s="1453"/>
      <c r="M1012" s="1453"/>
      <c r="N1012" s="1453"/>
      <c r="O1012" s="1453"/>
      <c r="P1012" s="1453"/>
      <c r="Q1012" s="1453"/>
      <c r="R1012" s="1453"/>
      <c r="S1012" s="1453"/>
      <c r="T1012" s="1453"/>
      <c r="U1012" s="1453"/>
      <c r="V1012" s="1453"/>
      <c r="W1012" s="1453"/>
      <c r="X1012" s="1453"/>
      <c r="Y1012" s="1453"/>
      <c r="Z1012" s="1453"/>
      <c r="AA1012" s="1453"/>
      <c r="AB1012" s="1453"/>
      <c r="AC1012" s="1453"/>
      <c r="AD1012" s="1453"/>
      <c r="AE1012" s="1453"/>
      <c r="AF1012" s="1453"/>
      <c r="AG1012" s="1453"/>
      <c r="AH1012" s="1453"/>
      <c r="AI1012" s="1453"/>
      <c r="AJ1012" s="1453"/>
      <c r="AK1012" s="1453"/>
      <c r="AL1012" s="1453"/>
      <c r="AM1012" s="1453"/>
      <c r="AN1012" s="1453"/>
      <c r="AO1012" s="1453"/>
      <c r="AP1012" s="1453"/>
      <c r="AQ1012" s="1453"/>
      <c r="AR1012" s="1453"/>
      <c r="AS1012" s="1453"/>
      <c r="AT1012" s="1453"/>
      <c r="AU1012" s="1453"/>
      <c r="AV1012" s="1453"/>
      <c r="AW1012" s="1453"/>
      <c r="AX1012" s="1453"/>
    </row>
    <row r="1013" spans="3:50" s="1543" customFormat="1" ht="21.9" customHeight="1" x14ac:dyDescent="0.3">
      <c r="C1013" s="1453"/>
      <c r="D1013" s="1453"/>
      <c r="E1013" s="1453"/>
      <c r="F1013" s="1453"/>
      <c r="G1013" s="1452"/>
      <c r="H1013" s="1453"/>
      <c r="I1013" s="1453"/>
      <c r="J1013" s="1453"/>
      <c r="K1013" s="1453"/>
      <c r="L1013" s="1453"/>
      <c r="M1013" s="1453"/>
      <c r="N1013" s="1453"/>
      <c r="O1013" s="1453"/>
      <c r="P1013" s="1453"/>
      <c r="Q1013" s="1453"/>
      <c r="R1013" s="1453"/>
      <c r="S1013" s="1453"/>
      <c r="T1013" s="1453"/>
      <c r="U1013" s="1453"/>
      <c r="V1013" s="1453"/>
      <c r="W1013" s="1453"/>
      <c r="X1013" s="1453"/>
      <c r="Y1013" s="1453"/>
      <c r="Z1013" s="1453"/>
      <c r="AA1013" s="1453"/>
      <c r="AB1013" s="1453"/>
      <c r="AC1013" s="1453"/>
      <c r="AD1013" s="1453"/>
      <c r="AE1013" s="1453"/>
      <c r="AF1013" s="1453"/>
      <c r="AG1013" s="1453"/>
      <c r="AH1013" s="1453"/>
      <c r="AI1013" s="1453"/>
      <c r="AJ1013" s="1453"/>
      <c r="AK1013" s="1453"/>
      <c r="AL1013" s="1453"/>
      <c r="AM1013" s="1453"/>
      <c r="AN1013" s="1453"/>
      <c r="AO1013" s="1453"/>
      <c r="AP1013" s="1453"/>
      <c r="AQ1013" s="1453"/>
      <c r="AR1013" s="1453"/>
      <c r="AS1013" s="1453"/>
      <c r="AT1013" s="1453"/>
      <c r="AU1013" s="1453"/>
      <c r="AV1013" s="1453"/>
      <c r="AW1013" s="1453"/>
      <c r="AX1013" s="1453"/>
    </row>
    <row r="1014" spans="3:50" s="1543" customFormat="1" ht="21.9" customHeight="1" x14ac:dyDescent="0.3">
      <c r="C1014" s="1453"/>
      <c r="D1014" s="1453"/>
      <c r="E1014" s="1453"/>
      <c r="F1014" s="1453"/>
      <c r="G1014" s="1452"/>
      <c r="H1014" s="1453"/>
      <c r="I1014" s="1453"/>
      <c r="J1014" s="1453"/>
      <c r="K1014" s="1453"/>
      <c r="L1014" s="1453"/>
      <c r="M1014" s="1453"/>
      <c r="N1014" s="1453"/>
      <c r="O1014" s="1453"/>
      <c r="P1014" s="1453"/>
      <c r="Q1014" s="1453"/>
      <c r="R1014" s="1453"/>
      <c r="S1014" s="1453"/>
      <c r="T1014" s="1453"/>
      <c r="U1014" s="1453"/>
      <c r="V1014" s="1453"/>
      <c r="W1014" s="1453"/>
      <c r="X1014" s="1453"/>
      <c r="Y1014" s="1453"/>
      <c r="Z1014" s="1453"/>
      <c r="AA1014" s="1453"/>
      <c r="AB1014" s="1453"/>
      <c r="AC1014" s="1453"/>
      <c r="AD1014" s="1453"/>
      <c r="AE1014" s="1453"/>
      <c r="AF1014" s="1453"/>
      <c r="AG1014" s="1453"/>
      <c r="AH1014" s="1453"/>
      <c r="AI1014" s="1453"/>
      <c r="AJ1014" s="1453"/>
      <c r="AK1014" s="1453"/>
      <c r="AL1014" s="1453"/>
      <c r="AM1014" s="1453"/>
      <c r="AN1014" s="1453"/>
      <c r="AO1014" s="1453"/>
      <c r="AP1014" s="1453"/>
      <c r="AQ1014" s="1453"/>
      <c r="AR1014" s="1453"/>
      <c r="AS1014" s="1453"/>
      <c r="AT1014" s="1453"/>
      <c r="AU1014" s="1453"/>
      <c r="AV1014" s="1453"/>
      <c r="AW1014" s="1453"/>
      <c r="AX1014" s="1453"/>
    </row>
    <row r="1015" spans="3:50" s="1543" customFormat="1" ht="21.9" customHeight="1" x14ac:dyDescent="0.3">
      <c r="C1015" s="1453"/>
      <c r="D1015" s="1453"/>
      <c r="E1015" s="1453"/>
      <c r="F1015" s="1453"/>
      <c r="G1015" s="1452"/>
      <c r="H1015" s="1453"/>
      <c r="I1015" s="1453"/>
      <c r="J1015" s="1453"/>
      <c r="K1015" s="1453"/>
      <c r="L1015" s="1453"/>
      <c r="M1015" s="1453"/>
      <c r="N1015" s="1453"/>
      <c r="O1015" s="1453"/>
      <c r="P1015" s="1453"/>
      <c r="Q1015" s="1453"/>
      <c r="R1015" s="1453"/>
      <c r="S1015" s="1453"/>
      <c r="T1015" s="1453"/>
      <c r="U1015" s="1453"/>
      <c r="V1015" s="1453"/>
      <c r="W1015" s="1453"/>
      <c r="X1015" s="1453"/>
      <c r="Y1015" s="1453"/>
      <c r="Z1015" s="1453"/>
      <c r="AA1015" s="1453"/>
      <c r="AB1015" s="1453"/>
      <c r="AC1015" s="1453"/>
      <c r="AD1015" s="1453"/>
      <c r="AE1015" s="1453"/>
      <c r="AF1015" s="1453"/>
      <c r="AG1015" s="1453"/>
      <c r="AH1015" s="1453"/>
      <c r="AI1015" s="1453"/>
      <c r="AJ1015" s="1453"/>
      <c r="AK1015" s="1453"/>
      <c r="AL1015" s="1453"/>
      <c r="AM1015" s="1453"/>
      <c r="AN1015" s="1453"/>
      <c r="AO1015" s="1453"/>
      <c r="AP1015" s="1453"/>
      <c r="AQ1015" s="1453"/>
      <c r="AR1015" s="1453"/>
      <c r="AS1015" s="1453"/>
      <c r="AT1015" s="1453"/>
      <c r="AU1015" s="1453"/>
      <c r="AV1015" s="1453"/>
      <c r="AW1015" s="1453"/>
      <c r="AX1015" s="1453"/>
    </row>
    <row r="1016" spans="3:50" s="1543" customFormat="1" ht="21.9" customHeight="1" x14ac:dyDescent="0.3">
      <c r="C1016" s="1453"/>
      <c r="D1016" s="1453"/>
      <c r="E1016" s="1453"/>
      <c r="F1016" s="1453"/>
      <c r="G1016" s="1452"/>
      <c r="H1016" s="1453"/>
      <c r="I1016" s="1453"/>
      <c r="J1016" s="1453"/>
      <c r="K1016" s="1453"/>
      <c r="L1016" s="1453"/>
      <c r="M1016" s="1453"/>
      <c r="N1016" s="1453"/>
      <c r="O1016" s="1453"/>
      <c r="P1016" s="1453"/>
      <c r="Q1016" s="1453"/>
      <c r="R1016" s="1453"/>
      <c r="S1016" s="1453"/>
      <c r="T1016" s="1453"/>
      <c r="U1016" s="1453"/>
      <c r="V1016" s="1453"/>
      <c r="W1016" s="1453"/>
      <c r="X1016" s="1453"/>
      <c r="Y1016" s="1453"/>
      <c r="Z1016" s="1453"/>
      <c r="AA1016" s="1453"/>
      <c r="AB1016" s="1453"/>
      <c r="AC1016" s="1453"/>
      <c r="AD1016" s="1453"/>
      <c r="AE1016" s="1453"/>
      <c r="AF1016" s="1453"/>
      <c r="AG1016" s="1453"/>
      <c r="AH1016" s="1453"/>
      <c r="AI1016" s="1453"/>
      <c r="AJ1016" s="1453"/>
      <c r="AK1016" s="1453"/>
      <c r="AL1016" s="1453"/>
      <c r="AM1016" s="1453"/>
      <c r="AN1016" s="1453"/>
      <c r="AO1016" s="1453"/>
      <c r="AP1016" s="1453"/>
      <c r="AQ1016" s="1453"/>
      <c r="AR1016" s="1453"/>
      <c r="AS1016" s="1453"/>
      <c r="AT1016" s="1453"/>
      <c r="AU1016" s="1453"/>
      <c r="AV1016" s="1453"/>
      <c r="AW1016" s="1453"/>
      <c r="AX1016" s="1453"/>
    </row>
    <row r="1017" spans="3:50" s="1543" customFormat="1" ht="21.9" customHeight="1" x14ac:dyDescent="0.3">
      <c r="C1017" s="1453"/>
      <c r="D1017" s="1453"/>
      <c r="E1017" s="1453"/>
      <c r="F1017" s="1453"/>
      <c r="G1017" s="1452"/>
      <c r="H1017" s="1453"/>
      <c r="I1017" s="1453"/>
      <c r="J1017" s="1453"/>
      <c r="K1017" s="1453"/>
      <c r="L1017" s="1453"/>
      <c r="M1017" s="1453"/>
      <c r="N1017" s="1453"/>
      <c r="O1017" s="1453"/>
      <c r="P1017" s="1453"/>
      <c r="Q1017" s="1453"/>
      <c r="R1017" s="1453"/>
      <c r="S1017" s="1453"/>
      <c r="T1017" s="1453"/>
      <c r="U1017" s="1453"/>
      <c r="V1017" s="1453"/>
      <c r="W1017" s="1453"/>
      <c r="X1017" s="1453"/>
      <c r="Y1017" s="1453"/>
      <c r="Z1017" s="1453"/>
      <c r="AA1017" s="1453"/>
      <c r="AB1017" s="1453"/>
      <c r="AC1017" s="1453"/>
      <c r="AD1017" s="1453"/>
      <c r="AE1017" s="1453"/>
      <c r="AF1017" s="1453"/>
      <c r="AG1017" s="1453"/>
      <c r="AH1017" s="1453"/>
      <c r="AI1017" s="1453"/>
      <c r="AJ1017" s="1453"/>
      <c r="AK1017" s="1453"/>
      <c r="AL1017" s="1453"/>
      <c r="AM1017" s="1453"/>
      <c r="AN1017" s="1453"/>
      <c r="AO1017" s="1453"/>
      <c r="AP1017" s="1453"/>
      <c r="AQ1017" s="1453"/>
      <c r="AR1017" s="1453"/>
      <c r="AS1017" s="1453"/>
      <c r="AT1017" s="1453"/>
      <c r="AU1017" s="1453"/>
      <c r="AV1017" s="1453"/>
      <c r="AW1017" s="1453"/>
      <c r="AX1017" s="1453"/>
    </row>
    <row r="1018" spans="3:50" s="1543" customFormat="1" ht="21.9" customHeight="1" x14ac:dyDescent="0.3">
      <c r="C1018" s="1453"/>
      <c r="D1018" s="1453"/>
      <c r="E1018" s="1453"/>
      <c r="F1018" s="1453"/>
      <c r="G1018" s="1452"/>
      <c r="H1018" s="1453"/>
      <c r="I1018" s="1453"/>
      <c r="J1018" s="1453"/>
      <c r="K1018" s="1453"/>
      <c r="L1018" s="1453"/>
      <c r="M1018" s="1453"/>
      <c r="N1018" s="1453"/>
      <c r="O1018" s="1453"/>
      <c r="P1018" s="1453"/>
      <c r="Q1018" s="1453"/>
      <c r="R1018" s="1453"/>
      <c r="S1018" s="1453"/>
      <c r="T1018" s="1453"/>
      <c r="U1018" s="1453"/>
      <c r="V1018" s="1453"/>
      <c r="W1018" s="1453"/>
      <c r="X1018" s="1453"/>
      <c r="Y1018" s="1453"/>
      <c r="Z1018" s="1453"/>
      <c r="AA1018" s="1453"/>
      <c r="AB1018" s="1453"/>
      <c r="AC1018" s="1453"/>
      <c r="AD1018" s="1453"/>
      <c r="AE1018" s="1453"/>
      <c r="AF1018" s="1453"/>
      <c r="AG1018" s="1453"/>
      <c r="AH1018" s="1453"/>
      <c r="AI1018" s="1453"/>
      <c r="AJ1018" s="1453"/>
      <c r="AK1018" s="1453"/>
      <c r="AL1018" s="1453"/>
      <c r="AM1018" s="1453"/>
      <c r="AN1018" s="1453"/>
      <c r="AO1018" s="1453"/>
      <c r="AP1018" s="1453"/>
      <c r="AQ1018" s="1453"/>
      <c r="AR1018" s="1453"/>
      <c r="AS1018" s="1453"/>
      <c r="AT1018" s="1453"/>
      <c r="AU1018" s="1453"/>
      <c r="AV1018" s="1453"/>
      <c r="AW1018" s="1453"/>
      <c r="AX1018" s="1453"/>
    </row>
    <row r="1019" spans="3:50" s="1543" customFormat="1" ht="21.9" customHeight="1" x14ac:dyDescent="0.3">
      <c r="C1019" s="1453"/>
      <c r="D1019" s="1453"/>
      <c r="E1019" s="1453"/>
      <c r="F1019" s="1453"/>
      <c r="G1019" s="1452"/>
      <c r="H1019" s="1453"/>
      <c r="I1019" s="1453"/>
      <c r="J1019" s="1453"/>
      <c r="K1019" s="1453"/>
      <c r="L1019" s="1453"/>
      <c r="M1019" s="1453"/>
      <c r="N1019" s="1453"/>
      <c r="O1019" s="1453"/>
      <c r="P1019" s="1453"/>
      <c r="Q1019" s="1453"/>
      <c r="R1019" s="1453"/>
      <c r="S1019" s="1453"/>
      <c r="T1019" s="1453"/>
      <c r="U1019" s="1453"/>
      <c r="V1019" s="1453"/>
      <c r="W1019" s="1453"/>
      <c r="X1019" s="1453"/>
      <c r="Y1019" s="1453"/>
      <c r="Z1019" s="1453"/>
      <c r="AA1019" s="1453"/>
      <c r="AB1019" s="1453"/>
      <c r="AC1019" s="1453"/>
      <c r="AD1019" s="1453"/>
      <c r="AE1019" s="1453"/>
      <c r="AF1019" s="1453"/>
      <c r="AG1019" s="1453"/>
      <c r="AH1019" s="1453"/>
      <c r="AI1019" s="1453"/>
      <c r="AJ1019" s="1453"/>
      <c r="AK1019" s="1453"/>
      <c r="AL1019" s="1453"/>
      <c r="AM1019" s="1453"/>
      <c r="AN1019" s="1453"/>
      <c r="AO1019" s="1453"/>
      <c r="AP1019" s="1453"/>
      <c r="AQ1019" s="1453"/>
      <c r="AR1019" s="1453"/>
      <c r="AS1019" s="1453"/>
      <c r="AT1019" s="1453"/>
      <c r="AU1019" s="1453"/>
      <c r="AV1019" s="1453"/>
      <c r="AW1019" s="1453"/>
      <c r="AX1019" s="1453"/>
    </row>
    <row r="1020" spans="3:50" s="1543" customFormat="1" ht="21.9" customHeight="1" x14ac:dyDescent="0.3">
      <c r="C1020" s="1453"/>
      <c r="D1020" s="1453"/>
      <c r="E1020" s="1453"/>
      <c r="F1020" s="1453"/>
      <c r="G1020" s="1452"/>
      <c r="H1020" s="1453"/>
      <c r="I1020" s="1453"/>
      <c r="J1020" s="1453"/>
      <c r="K1020" s="1453"/>
      <c r="L1020" s="1453"/>
      <c r="M1020" s="1453"/>
      <c r="N1020" s="1453"/>
      <c r="O1020" s="1453"/>
      <c r="P1020" s="1453"/>
      <c r="Q1020" s="1453"/>
      <c r="R1020" s="1453"/>
      <c r="S1020" s="1453"/>
      <c r="T1020" s="1453"/>
      <c r="U1020" s="1453"/>
      <c r="V1020" s="1453"/>
      <c r="W1020" s="1453"/>
      <c r="X1020" s="1453"/>
      <c r="Y1020" s="1453"/>
      <c r="Z1020" s="1453"/>
      <c r="AA1020" s="1453"/>
      <c r="AB1020" s="1453"/>
      <c r="AC1020" s="1453"/>
      <c r="AD1020" s="1453"/>
      <c r="AE1020" s="1453"/>
      <c r="AF1020" s="1453"/>
      <c r="AG1020" s="1453"/>
      <c r="AH1020" s="1453"/>
      <c r="AI1020" s="1453"/>
      <c r="AJ1020" s="1453"/>
      <c r="AK1020" s="1453"/>
      <c r="AL1020" s="1453"/>
      <c r="AM1020" s="1453"/>
      <c r="AN1020" s="1453"/>
      <c r="AO1020" s="1453"/>
      <c r="AP1020" s="1453"/>
      <c r="AQ1020" s="1453"/>
      <c r="AR1020" s="1453"/>
      <c r="AS1020" s="1453"/>
      <c r="AT1020" s="1453"/>
      <c r="AU1020" s="1453"/>
      <c r="AV1020" s="1453"/>
      <c r="AW1020" s="1453"/>
      <c r="AX1020" s="1453"/>
    </row>
    <row r="1021" spans="3:50" s="1543" customFormat="1" ht="21.9" customHeight="1" x14ac:dyDescent="0.3">
      <c r="C1021" s="1453"/>
      <c r="D1021" s="1453"/>
      <c r="E1021" s="1453"/>
      <c r="F1021" s="1453"/>
      <c r="G1021" s="1452"/>
      <c r="H1021" s="1453"/>
      <c r="I1021" s="1453"/>
      <c r="J1021" s="1453"/>
      <c r="K1021" s="1453"/>
      <c r="L1021" s="1453"/>
      <c r="M1021" s="1453"/>
      <c r="N1021" s="1453"/>
      <c r="O1021" s="1453"/>
      <c r="P1021" s="1453"/>
      <c r="Q1021" s="1453"/>
      <c r="R1021" s="1453"/>
      <c r="S1021" s="1453"/>
      <c r="T1021" s="1453"/>
      <c r="U1021" s="1453"/>
      <c r="V1021" s="1453"/>
      <c r="W1021" s="1453"/>
      <c r="X1021" s="1453"/>
      <c r="Y1021" s="1453"/>
      <c r="Z1021" s="1453"/>
      <c r="AA1021" s="1453"/>
      <c r="AB1021" s="1453"/>
      <c r="AC1021" s="1453"/>
      <c r="AD1021" s="1453"/>
      <c r="AE1021" s="1453"/>
      <c r="AF1021" s="1453"/>
      <c r="AG1021" s="1453"/>
      <c r="AH1021" s="1453"/>
      <c r="AI1021" s="1453"/>
      <c r="AJ1021" s="1453"/>
      <c r="AK1021" s="1453"/>
      <c r="AL1021" s="1453"/>
      <c r="AM1021" s="1453"/>
      <c r="AN1021" s="1453"/>
      <c r="AO1021" s="1453"/>
      <c r="AP1021" s="1453"/>
      <c r="AQ1021" s="1453"/>
      <c r="AR1021" s="1453"/>
      <c r="AS1021" s="1453"/>
      <c r="AT1021" s="1453"/>
      <c r="AU1021" s="1453"/>
      <c r="AV1021" s="1453"/>
      <c r="AW1021" s="1453"/>
      <c r="AX1021" s="1453"/>
    </row>
    <row r="1022" spans="3:50" s="1543" customFormat="1" ht="21.9" customHeight="1" x14ac:dyDescent="0.3">
      <c r="C1022" s="1453"/>
      <c r="D1022" s="1453"/>
      <c r="E1022" s="1453"/>
      <c r="F1022" s="1453"/>
      <c r="G1022" s="1452"/>
      <c r="H1022" s="1453"/>
      <c r="I1022" s="1453"/>
      <c r="J1022" s="1453"/>
      <c r="K1022" s="1453"/>
      <c r="L1022" s="1453"/>
      <c r="M1022" s="1453"/>
      <c r="N1022" s="1453"/>
      <c r="O1022" s="1453"/>
      <c r="P1022" s="1453"/>
      <c r="Q1022" s="1453"/>
      <c r="R1022" s="1453"/>
      <c r="S1022" s="1453"/>
      <c r="T1022" s="1453"/>
      <c r="U1022" s="1453"/>
      <c r="V1022" s="1453"/>
      <c r="W1022" s="1453"/>
      <c r="X1022" s="1453"/>
      <c r="Y1022" s="1453"/>
      <c r="Z1022" s="1453"/>
      <c r="AA1022" s="1453"/>
      <c r="AB1022" s="1453"/>
      <c r="AC1022" s="1453"/>
      <c r="AD1022" s="1453"/>
      <c r="AE1022" s="1453"/>
      <c r="AF1022" s="1453"/>
      <c r="AG1022" s="1453"/>
      <c r="AH1022" s="1453"/>
      <c r="AI1022" s="1453"/>
      <c r="AJ1022" s="1453"/>
      <c r="AK1022" s="1453"/>
      <c r="AL1022" s="1453"/>
      <c r="AM1022" s="1453"/>
      <c r="AN1022" s="1453"/>
      <c r="AO1022" s="1453"/>
      <c r="AP1022" s="1453"/>
      <c r="AQ1022" s="1453"/>
      <c r="AR1022" s="1453"/>
      <c r="AS1022" s="1453"/>
      <c r="AT1022" s="1453"/>
      <c r="AU1022" s="1453"/>
      <c r="AV1022" s="1453"/>
      <c r="AW1022" s="1453"/>
      <c r="AX1022" s="1453"/>
    </row>
    <row r="1023" spans="3:50" s="1543" customFormat="1" ht="21.9" customHeight="1" x14ac:dyDescent="0.3">
      <c r="C1023" s="1453"/>
      <c r="D1023" s="1453"/>
      <c r="E1023" s="1453"/>
      <c r="F1023" s="1453"/>
      <c r="G1023" s="1452"/>
      <c r="H1023" s="1453"/>
      <c r="I1023" s="1453"/>
      <c r="J1023" s="1453"/>
      <c r="K1023" s="1453"/>
      <c r="L1023" s="1453"/>
      <c r="M1023" s="1453"/>
      <c r="N1023" s="1453"/>
      <c r="O1023" s="1453"/>
      <c r="P1023" s="1453"/>
      <c r="Q1023" s="1453"/>
      <c r="R1023" s="1453"/>
      <c r="S1023" s="1453"/>
      <c r="T1023" s="1453"/>
      <c r="U1023" s="1453"/>
      <c r="V1023" s="1453"/>
      <c r="W1023" s="1453"/>
      <c r="X1023" s="1453"/>
      <c r="Y1023" s="1453"/>
      <c r="Z1023" s="1453"/>
      <c r="AA1023" s="1453"/>
      <c r="AB1023" s="1453"/>
      <c r="AC1023" s="1453"/>
      <c r="AD1023" s="1453"/>
      <c r="AE1023" s="1453"/>
      <c r="AF1023" s="1453"/>
      <c r="AG1023" s="1453"/>
      <c r="AH1023" s="1453"/>
      <c r="AI1023" s="1453"/>
      <c r="AJ1023" s="1453"/>
      <c r="AK1023" s="1453"/>
      <c r="AL1023" s="1453"/>
      <c r="AM1023" s="1453"/>
      <c r="AN1023" s="1453"/>
      <c r="AO1023" s="1453"/>
      <c r="AP1023" s="1453"/>
      <c r="AQ1023" s="1453"/>
      <c r="AR1023" s="1453"/>
      <c r="AS1023" s="1453"/>
      <c r="AT1023" s="1453"/>
      <c r="AU1023" s="1453"/>
      <c r="AV1023" s="1453"/>
      <c r="AW1023" s="1453"/>
      <c r="AX1023" s="1453"/>
    </row>
    <row r="1024" spans="3:50" s="1543" customFormat="1" ht="21.9" customHeight="1" x14ac:dyDescent="0.3">
      <c r="C1024" s="1453"/>
      <c r="D1024" s="1453"/>
      <c r="E1024" s="1453"/>
      <c r="F1024" s="1453"/>
      <c r="G1024" s="1452"/>
      <c r="H1024" s="1453"/>
      <c r="I1024" s="1453"/>
      <c r="J1024" s="1453"/>
      <c r="K1024" s="1453"/>
      <c r="L1024" s="1453"/>
      <c r="M1024" s="1453"/>
      <c r="N1024" s="1453"/>
      <c r="O1024" s="1453"/>
      <c r="P1024" s="1453"/>
      <c r="Q1024" s="1453"/>
      <c r="R1024" s="1453"/>
      <c r="S1024" s="1453"/>
      <c r="T1024" s="1453"/>
      <c r="U1024" s="1453"/>
      <c r="V1024" s="1453"/>
      <c r="W1024" s="1453"/>
      <c r="X1024" s="1453"/>
      <c r="Y1024" s="1453"/>
      <c r="Z1024" s="1453"/>
      <c r="AA1024" s="1453"/>
      <c r="AB1024" s="1453"/>
      <c r="AC1024" s="1453"/>
      <c r="AD1024" s="1453"/>
      <c r="AE1024" s="1453"/>
      <c r="AF1024" s="1453"/>
      <c r="AG1024" s="1453"/>
      <c r="AH1024" s="1453"/>
      <c r="AI1024" s="1453"/>
      <c r="AJ1024" s="1453"/>
      <c r="AK1024" s="1453"/>
      <c r="AL1024" s="1453"/>
      <c r="AM1024" s="1453"/>
      <c r="AN1024" s="1453"/>
      <c r="AO1024" s="1453"/>
      <c r="AP1024" s="1453"/>
      <c r="AQ1024" s="1453"/>
      <c r="AR1024" s="1453"/>
      <c r="AS1024" s="1453"/>
      <c r="AT1024" s="1453"/>
      <c r="AU1024" s="1453"/>
      <c r="AV1024" s="1453"/>
      <c r="AW1024" s="1453"/>
      <c r="AX1024" s="1453"/>
    </row>
    <row r="1025" spans="3:50" s="1543" customFormat="1" ht="21.9" customHeight="1" x14ac:dyDescent="0.3">
      <c r="C1025" s="1453"/>
      <c r="D1025" s="1453"/>
      <c r="E1025" s="1453"/>
      <c r="F1025" s="1453"/>
      <c r="G1025" s="1452"/>
      <c r="H1025" s="1453"/>
      <c r="I1025" s="1453"/>
      <c r="J1025" s="1453"/>
      <c r="K1025" s="1453"/>
      <c r="L1025" s="1453"/>
      <c r="M1025" s="1453"/>
      <c r="N1025" s="1453"/>
      <c r="O1025" s="1453"/>
      <c r="P1025" s="1453"/>
      <c r="Q1025" s="1453"/>
      <c r="R1025" s="1453"/>
      <c r="S1025" s="1453"/>
      <c r="T1025" s="1453"/>
      <c r="U1025" s="1453"/>
      <c r="V1025" s="1453"/>
      <c r="W1025" s="1453"/>
      <c r="X1025" s="1453"/>
      <c r="Y1025" s="1453"/>
      <c r="Z1025" s="1453"/>
      <c r="AA1025" s="1453"/>
      <c r="AB1025" s="1453"/>
      <c r="AC1025" s="1453"/>
      <c r="AD1025" s="1453"/>
      <c r="AE1025" s="1453"/>
      <c r="AF1025" s="1453"/>
      <c r="AG1025" s="1453"/>
      <c r="AH1025" s="1453"/>
      <c r="AI1025" s="1453"/>
      <c r="AJ1025" s="1453"/>
      <c r="AK1025" s="1453"/>
      <c r="AL1025" s="1453"/>
      <c r="AM1025" s="1453"/>
      <c r="AN1025" s="1453"/>
      <c r="AO1025" s="1453"/>
      <c r="AP1025" s="1453"/>
      <c r="AQ1025" s="1453"/>
      <c r="AR1025" s="1453"/>
      <c r="AS1025" s="1453"/>
      <c r="AT1025" s="1453"/>
      <c r="AU1025" s="1453"/>
      <c r="AV1025" s="1453"/>
      <c r="AW1025" s="1453"/>
      <c r="AX1025" s="1453"/>
    </row>
    <row r="1026" spans="3:50" s="1543" customFormat="1" ht="21.9" customHeight="1" x14ac:dyDescent="0.3">
      <c r="C1026" s="1453"/>
      <c r="D1026" s="1453"/>
      <c r="E1026" s="1453"/>
      <c r="F1026" s="1453"/>
      <c r="G1026" s="1452"/>
      <c r="H1026" s="1453"/>
      <c r="I1026" s="1453"/>
      <c r="J1026" s="1453"/>
      <c r="K1026" s="1453"/>
      <c r="L1026" s="1453"/>
      <c r="M1026" s="1453"/>
      <c r="N1026" s="1453"/>
      <c r="O1026" s="1453"/>
      <c r="P1026" s="1453"/>
      <c r="Q1026" s="1453"/>
      <c r="R1026" s="1453"/>
      <c r="S1026" s="1453"/>
      <c r="T1026" s="1453"/>
      <c r="U1026" s="1453"/>
      <c r="V1026" s="1453"/>
      <c r="W1026" s="1453"/>
      <c r="X1026" s="1453"/>
      <c r="Y1026" s="1453"/>
      <c r="Z1026" s="1453"/>
      <c r="AA1026" s="1453"/>
      <c r="AB1026" s="1453"/>
      <c r="AC1026" s="1453"/>
      <c r="AD1026" s="1453"/>
      <c r="AE1026" s="1453"/>
      <c r="AF1026" s="1453"/>
      <c r="AG1026" s="1453"/>
      <c r="AH1026" s="1453"/>
      <c r="AI1026" s="1453"/>
      <c r="AJ1026" s="1453"/>
      <c r="AK1026" s="1453"/>
      <c r="AL1026" s="1453"/>
      <c r="AM1026" s="1453"/>
      <c r="AN1026" s="1453"/>
      <c r="AO1026" s="1453"/>
      <c r="AP1026" s="1453"/>
      <c r="AQ1026" s="1453"/>
      <c r="AR1026" s="1453"/>
      <c r="AS1026" s="1453"/>
      <c r="AT1026" s="1453"/>
      <c r="AU1026" s="1453"/>
      <c r="AV1026" s="1453"/>
      <c r="AW1026" s="1453"/>
      <c r="AX1026" s="1453"/>
    </row>
    <row r="1027" spans="3:50" s="1543" customFormat="1" ht="21.9" customHeight="1" x14ac:dyDescent="0.3">
      <c r="C1027" s="1453"/>
      <c r="D1027" s="1453"/>
      <c r="E1027" s="1453"/>
      <c r="F1027" s="1453"/>
      <c r="G1027" s="1452"/>
      <c r="H1027" s="1453"/>
      <c r="I1027" s="1453"/>
      <c r="J1027" s="1453"/>
      <c r="K1027" s="1453"/>
      <c r="L1027" s="1453"/>
      <c r="M1027" s="1453"/>
      <c r="N1027" s="1453"/>
      <c r="O1027" s="1453"/>
      <c r="P1027" s="1453"/>
      <c r="Q1027" s="1453"/>
      <c r="R1027" s="1453"/>
      <c r="S1027" s="1453"/>
      <c r="T1027" s="1453"/>
      <c r="U1027" s="1453"/>
      <c r="V1027" s="1453"/>
      <c r="W1027" s="1453"/>
      <c r="X1027" s="1453"/>
      <c r="Y1027" s="1453"/>
      <c r="Z1027" s="1453"/>
      <c r="AA1027" s="1453"/>
      <c r="AB1027" s="1453"/>
      <c r="AC1027" s="1453"/>
      <c r="AD1027" s="1453"/>
      <c r="AE1027" s="1453"/>
      <c r="AF1027" s="1453"/>
      <c r="AG1027" s="1453"/>
      <c r="AH1027" s="1453"/>
      <c r="AI1027" s="1453"/>
      <c r="AJ1027" s="1453"/>
      <c r="AK1027" s="1453"/>
      <c r="AL1027" s="1453"/>
      <c r="AM1027" s="1453"/>
      <c r="AN1027" s="1453"/>
      <c r="AO1027" s="1453"/>
      <c r="AP1027" s="1453"/>
      <c r="AQ1027" s="1453"/>
      <c r="AR1027" s="1453"/>
      <c r="AS1027" s="1453"/>
      <c r="AT1027" s="1453"/>
      <c r="AU1027" s="1453"/>
      <c r="AV1027" s="1453"/>
      <c r="AW1027" s="1453"/>
      <c r="AX1027" s="1453"/>
    </row>
    <row r="1028" spans="3:50" s="1543" customFormat="1" ht="21.9" customHeight="1" x14ac:dyDescent="0.3">
      <c r="C1028" s="1453"/>
      <c r="D1028" s="1453"/>
      <c r="E1028" s="1453"/>
      <c r="F1028" s="1453"/>
      <c r="G1028" s="1452"/>
      <c r="H1028" s="1453"/>
      <c r="I1028" s="1453"/>
      <c r="J1028" s="1453"/>
      <c r="K1028" s="1453"/>
      <c r="L1028" s="1453"/>
      <c r="M1028" s="1453"/>
      <c r="N1028" s="1453"/>
      <c r="O1028" s="1453"/>
      <c r="P1028" s="1453"/>
      <c r="Q1028" s="1453"/>
      <c r="R1028" s="1453"/>
      <c r="S1028" s="1453"/>
      <c r="T1028" s="1453"/>
      <c r="U1028" s="1453"/>
      <c r="V1028" s="1453"/>
      <c r="W1028" s="1453"/>
      <c r="X1028" s="1453"/>
      <c r="Y1028" s="1453"/>
      <c r="Z1028" s="1453"/>
      <c r="AA1028" s="1453"/>
      <c r="AB1028" s="1453"/>
      <c r="AC1028" s="1453"/>
      <c r="AD1028" s="1453"/>
      <c r="AE1028" s="1453"/>
      <c r="AF1028" s="1453"/>
      <c r="AG1028" s="1453"/>
      <c r="AH1028" s="1453"/>
      <c r="AI1028" s="1453"/>
      <c r="AJ1028" s="1453"/>
      <c r="AK1028" s="1453"/>
      <c r="AL1028" s="1453"/>
      <c r="AM1028" s="1453"/>
      <c r="AN1028" s="1453"/>
      <c r="AO1028" s="1453"/>
      <c r="AP1028" s="1453"/>
      <c r="AQ1028" s="1453"/>
      <c r="AR1028" s="1453"/>
      <c r="AS1028" s="1453"/>
      <c r="AT1028" s="1453"/>
      <c r="AU1028" s="1453"/>
      <c r="AV1028" s="1453"/>
      <c r="AW1028" s="1453"/>
      <c r="AX1028" s="1453"/>
    </row>
    <row r="1029" spans="3:50" s="1543" customFormat="1" ht="21.9" customHeight="1" x14ac:dyDescent="0.3">
      <c r="C1029" s="1453"/>
      <c r="D1029" s="1453"/>
      <c r="E1029" s="1453"/>
      <c r="F1029" s="1453"/>
      <c r="G1029" s="1452"/>
      <c r="H1029" s="1453"/>
      <c r="I1029" s="1453"/>
      <c r="J1029" s="1453"/>
      <c r="K1029" s="1453"/>
      <c r="L1029" s="1453"/>
      <c r="M1029" s="1453"/>
      <c r="N1029" s="1453"/>
      <c r="O1029" s="1453"/>
      <c r="P1029" s="1453"/>
      <c r="Q1029" s="1453"/>
      <c r="R1029" s="1453"/>
      <c r="S1029" s="1453"/>
      <c r="T1029" s="1453"/>
      <c r="U1029" s="1453"/>
      <c r="V1029" s="1453"/>
      <c r="W1029" s="1453"/>
      <c r="X1029" s="1453"/>
      <c r="Y1029" s="1453"/>
      <c r="Z1029" s="1453"/>
      <c r="AA1029" s="1453"/>
      <c r="AB1029" s="1453"/>
      <c r="AC1029" s="1453"/>
      <c r="AD1029" s="1453"/>
      <c r="AE1029" s="1453"/>
      <c r="AF1029" s="1453"/>
      <c r="AG1029" s="1453"/>
      <c r="AH1029" s="1453"/>
      <c r="AI1029" s="1453"/>
      <c r="AJ1029" s="1453"/>
      <c r="AK1029" s="1453"/>
      <c r="AL1029" s="1453"/>
      <c r="AM1029" s="1453"/>
      <c r="AN1029" s="1453"/>
      <c r="AO1029" s="1453"/>
      <c r="AP1029" s="1453"/>
      <c r="AQ1029" s="1453"/>
      <c r="AR1029" s="1453"/>
      <c r="AS1029" s="1453"/>
      <c r="AT1029" s="1453"/>
      <c r="AU1029" s="1453"/>
      <c r="AV1029" s="1453"/>
      <c r="AW1029" s="1453"/>
      <c r="AX1029" s="1453"/>
    </row>
    <row r="1030" spans="3:50" s="1543" customFormat="1" ht="21.9" customHeight="1" x14ac:dyDescent="0.3">
      <c r="C1030" s="1453"/>
      <c r="D1030" s="1453"/>
      <c r="E1030" s="1453"/>
      <c r="F1030" s="1453"/>
      <c r="G1030" s="1452"/>
      <c r="H1030" s="1453"/>
      <c r="I1030" s="1453"/>
      <c r="J1030" s="1453"/>
      <c r="K1030" s="1453"/>
      <c r="L1030" s="1453"/>
      <c r="M1030" s="1453"/>
      <c r="N1030" s="1453"/>
      <c r="O1030" s="1453"/>
      <c r="P1030" s="1453"/>
      <c r="Q1030" s="1453"/>
      <c r="R1030" s="1453"/>
      <c r="S1030" s="1453"/>
      <c r="T1030" s="1453"/>
      <c r="U1030" s="1453"/>
      <c r="V1030" s="1453"/>
      <c r="W1030" s="1453"/>
      <c r="X1030" s="1453"/>
      <c r="Y1030" s="1453"/>
      <c r="Z1030" s="1453"/>
      <c r="AA1030" s="1453"/>
      <c r="AB1030" s="1453"/>
      <c r="AC1030" s="1453"/>
      <c r="AD1030" s="1453"/>
      <c r="AE1030" s="1453"/>
      <c r="AF1030" s="1453"/>
      <c r="AG1030" s="1453"/>
      <c r="AH1030" s="1453"/>
      <c r="AI1030" s="1453"/>
      <c r="AJ1030" s="1453"/>
      <c r="AK1030" s="1453"/>
      <c r="AL1030" s="1453"/>
      <c r="AM1030" s="1453"/>
      <c r="AN1030" s="1453"/>
      <c r="AO1030" s="1453"/>
      <c r="AP1030" s="1453"/>
      <c r="AQ1030" s="1453"/>
      <c r="AR1030" s="1453"/>
      <c r="AS1030" s="1453"/>
      <c r="AT1030" s="1453"/>
      <c r="AU1030" s="1453"/>
      <c r="AV1030" s="1453"/>
      <c r="AW1030" s="1453"/>
      <c r="AX1030" s="1453"/>
    </row>
    <row r="1031" spans="3:50" s="1543" customFormat="1" ht="21.9" customHeight="1" x14ac:dyDescent="0.3">
      <c r="C1031" s="1453"/>
      <c r="D1031" s="1453"/>
      <c r="E1031" s="1453"/>
      <c r="F1031" s="1453"/>
      <c r="G1031" s="1452"/>
      <c r="H1031" s="1453"/>
      <c r="I1031" s="1453"/>
      <c r="J1031" s="1453"/>
      <c r="K1031" s="1453"/>
      <c r="L1031" s="1453"/>
      <c r="M1031" s="1453"/>
      <c r="N1031" s="1453"/>
      <c r="O1031" s="1453"/>
      <c r="P1031" s="1453"/>
      <c r="Q1031" s="1453"/>
      <c r="R1031" s="1453"/>
      <c r="S1031" s="1453"/>
      <c r="T1031" s="1453"/>
      <c r="U1031" s="1453"/>
      <c r="V1031" s="1453"/>
      <c r="W1031" s="1453"/>
      <c r="X1031" s="1453"/>
      <c r="Y1031" s="1453"/>
      <c r="Z1031" s="1453"/>
      <c r="AA1031" s="1453"/>
      <c r="AB1031" s="1453"/>
      <c r="AC1031" s="1453"/>
      <c r="AD1031" s="1453"/>
      <c r="AE1031" s="1453"/>
      <c r="AF1031" s="1453"/>
      <c r="AG1031" s="1453"/>
      <c r="AH1031" s="1453"/>
      <c r="AI1031" s="1453"/>
      <c r="AJ1031" s="1453"/>
      <c r="AK1031" s="1453"/>
      <c r="AL1031" s="1453"/>
      <c r="AM1031" s="1453"/>
      <c r="AN1031" s="1453"/>
      <c r="AO1031" s="1453"/>
      <c r="AP1031" s="1453"/>
      <c r="AQ1031" s="1453"/>
      <c r="AR1031" s="1453"/>
      <c r="AS1031" s="1453"/>
      <c r="AT1031" s="1453"/>
      <c r="AU1031" s="1453"/>
      <c r="AV1031" s="1453"/>
      <c r="AW1031" s="1453"/>
      <c r="AX1031" s="1453"/>
    </row>
    <row r="1032" spans="3:50" s="1543" customFormat="1" ht="21.9" customHeight="1" x14ac:dyDescent="0.3">
      <c r="C1032" s="1453"/>
      <c r="D1032" s="1453"/>
      <c r="E1032" s="1453"/>
      <c r="F1032" s="1453"/>
      <c r="G1032" s="1452"/>
      <c r="H1032" s="1453"/>
      <c r="I1032" s="1453"/>
      <c r="J1032" s="1453"/>
      <c r="K1032" s="1453"/>
      <c r="L1032" s="1453"/>
      <c r="M1032" s="1453"/>
      <c r="N1032" s="1453"/>
      <c r="O1032" s="1453"/>
      <c r="P1032" s="1453"/>
      <c r="Q1032" s="1453"/>
      <c r="R1032" s="1453"/>
      <c r="S1032" s="1453"/>
      <c r="T1032" s="1453"/>
      <c r="U1032" s="1453"/>
      <c r="V1032" s="1453"/>
      <c r="W1032" s="1453"/>
      <c r="X1032" s="1453"/>
      <c r="Y1032" s="1453"/>
      <c r="Z1032" s="1453"/>
      <c r="AA1032" s="1453"/>
      <c r="AB1032" s="1453"/>
      <c r="AC1032" s="1453"/>
      <c r="AD1032" s="1453"/>
      <c r="AE1032" s="1453"/>
      <c r="AF1032" s="1453"/>
      <c r="AG1032" s="1453"/>
      <c r="AH1032" s="1453"/>
      <c r="AI1032" s="1453"/>
      <c r="AJ1032" s="1453"/>
      <c r="AK1032" s="1453"/>
      <c r="AL1032" s="1453"/>
      <c r="AM1032" s="1453"/>
      <c r="AN1032" s="1453"/>
      <c r="AO1032" s="1453"/>
      <c r="AP1032" s="1453"/>
      <c r="AQ1032" s="1453"/>
      <c r="AR1032" s="1453"/>
      <c r="AS1032" s="1453"/>
      <c r="AT1032" s="1453"/>
      <c r="AU1032" s="1453"/>
      <c r="AV1032" s="1453"/>
      <c r="AW1032" s="1453"/>
      <c r="AX1032" s="1453"/>
    </row>
    <row r="1033" spans="3:50" s="1543" customFormat="1" ht="21.9" customHeight="1" x14ac:dyDescent="0.3">
      <c r="C1033" s="1453"/>
      <c r="D1033" s="1453"/>
      <c r="E1033" s="1453"/>
      <c r="F1033" s="1453"/>
      <c r="G1033" s="1452"/>
      <c r="H1033" s="1453"/>
      <c r="I1033" s="1453"/>
      <c r="J1033" s="1453"/>
      <c r="K1033" s="1453"/>
      <c r="L1033" s="1453"/>
      <c r="M1033" s="1453"/>
      <c r="N1033" s="1453"/>
      <c r="O1033" s="1453"/>
      <c r="P1033" s="1453"/>
      <c r="Q1033" s="1453"/>
      <c r="R1033" s="1453"/>
      <c r="S1033" s="1453"/>
      <c r="T1033" s="1453"/>
      <c r="U1033" s="1453"/>
      <c r="V1033" s="1453"/>
      <c r="W1033" s="1453"/>
      <c r="X1033" s="1453"/>
      <c r="Y1033" s="1453"/>
      <c r="Z1033" s="1453"/>
      <c r="AA1033" s="1453"/>
      <c r="AB1033" s="1453"/>
      <c r="AC1033" s="1453"/>
      <c r="AD1033" s="1453"/>
      <c r="AE1033" s="1453"/>
      <c r="AF1033" s="1453"/>
      <c r="AG1033" s="1453"/>
      <c r="AH1033" s="1453"/>
      <c r="AI1033" s="1453"/>
      <c r="AJ1033" s="1453"/>
      <c r="AK1033" s="1453"/>
      <c r="AL1033" s="1453"/>
      <c r="AM1033" s="1453"/>
      <c r="AN1033" s="1453"/>
      <c r="AO1033" s="1453"/>
      <c r="AP1033" s="1453"/>
      <c r="AQ1033" s="1453"/>
      <c r="AR1033" s="1453"/>
      <c r="AS1033" s="1453"/>
      <c r="AT1033" s="1453"/>
      <c r="AU1033" s="1453"/>
      <c r="AV1033" s="1453"/>
      <c r="AW1033" s="1453"/>
      <c r="AX1033" s="1453"/>
    </row>
    <row r="1034" spans="3:50" s="1543" customFormat="1" ht="21.9" customHeight="1" x14ac:dyDescent="0.3">
      <c r="C1034" s="1453"/>
      <c r="D1034" s="1453"/>
      <c r="E1034" s="1453"/>
      <c r="F1034" s="1453"/>
      <c r="G1034" s="1452"/>
      <c r="H1034" s="1453"/>
      <c r="I1034" s="1453"/>
      <c r="J1034" s="1453"/>
      <c r="K1034" s="1453"/>
      <c r="L1034" s="1453"/>
      <c r="M1034" s="1453"/>
      <c r="N1034" s="1453"/>
      <c r="O1034" s="1453"/>
      <c r="P1034" s="1453"/>
      <c r="Q1034" s="1453"/>
      <c r="R1034" s="1453"/>
      <c r="S1034" s="1453"/>
      <c r="T1034" s="1453"/>
      <c r="U1034" s="1453"/>
      <c r="V1034" s="1453"/>
      <c r="W1034" s="1453"/>
      <c r="X1034" s="1453"/>
      <c r="Y1034" s="1453"/>
      <c r="Z1034" s="1453"/>
      <c r="AA1034" s="1453"/>
      <c r="AB1034" s="1453"/>
      <c r="AC1034" s="1453"/>
      <c r="AD1034" s="1453"/>
      <c r="AE1034" s="1453"/>
      <c r="AF1034" s="1453"/>
      <c r="AG1034" s="1453"/>
      <c r="AH1034" s="1453"/>
      <c r="AI1034" s="1453"/>
      <c r="AJ1034" s="1453"/>
      <c r="AK1034" s="1453"/>
      <c r="AL1034" s="1453"/>
      <c r="AM1034" s="1453"/>
      <c r="AN1034" s="1453"/>
      <c r="AO1034" s="1453"/>
      <c r="AP1034" s="1453"/>
      <c r="AQ1034" s="1453"/>
      <c r="AR1034" s="1453"/>
      <c r="AS1034" s="1453"/>
      <c r="AT1034" s="1453"/>
      <c r="AU1034" s="1453"/>
      <c r="AV1034" s="1453"/>
      <c r="AW1034" s="1453"/>
      <c r="AX1034" s="1453"/>
    </row>
    <row r="1035" spans="3:50" s="1543" customFormat="1" ht="21.9" customHeight="1" x14ac:dyDescent="0.3">
      <c r="C1035" s="1453"/>
      <c r="D1035" s="1453"/>
      <c r="E1035" s="1453"/>
      <c r="F1035" s="1453"/>
      <c r="G1035" s="1452"/>
      <c r="H1035" s="1453"/>
      <c r="I1035" s="1453"/>
      <c r="J1035" s="1453"/>
      <c r="K1035" s="1453"/>
      <c r="L1035" s="1453"/>
      <c r="M1035" s="1453"/>
      <c r="N1035" s="1453"/>
      <c r="O1035" s="1453"/>
      <c r="P1035" s="1453"/>
      <c r="Q1035" s="1453"/>
      <c r="R1035" s="1453"/>
      <c r="S1035" s="1453"/>
      <c r="T1035" s="1453"/>
      <c r="U1035" s="1453"/>
      <c r="V1035" s="1453"/>
      <c r="W1035" s="1453"/>
      <c r="X1035" s="1453"/>
      <c r="Y1035" s="1453"/>
      <c r="Z1035" s="1453"/>
      <c r="AA1035" s="1453"/>
      <c r="AB1035" s="1453"/>
      <c r="AC1035" s="1453"/>
      <c r="AD1035" s="1453"/>
      <c r="AE1035" s="1453"/>
      <c r="AF1035" s="1453"/>
      <c r="AG1035" s="1453"/>
      <c r="AH1035" s="1453"/>
      <c r="AI1035" s="1453"/>
      <c r="AJ1035" s="1453"/>
      <c r="AK1035" s="1453"/>
      <c r="AL1035" s="1453"/>
      <c r="AM1035" s="1453"/>
      <c r="AN1035" s="1453"/>
      <c r="AO1035" s="1453"/>
      <c r="AP1035" s="1453"/>
      <c r="AQ1035" s="1453"/>
      <c r="AR1035" s="1453"/>
      <c r="AS1035" s="1453"/>
      <c r="AT1035" s="1453"/>
      <c r="AU1035" s="1453"/>
      <c r="AV1035" s="1453"/>
      <c r="AW1035" s="1453"/>
      <c r="AX1035" s="1453"/>
    </row>
    <row r="1036" spans="3:50" s="1543" customFormat="1" ht="21.9" customHeight="1" x14ac:dyDescent="0.3">
      <c r="C1036" s="1453"/>
      <c r="D1036" s="1453"/>
      <c r="E1036" s="1453"/>
      <c r="F1036" s="1453"/>
      <c r="G1036" s="1452"/>
      <c r="H1036" s="1453"/>
      <c r="I1036" s="1453"/>
      <c r="J1036" s="1453"/>
      <c r="K1036" s="1453"/>
      <c r="L1036" s="1453"/>
      <c r="M1036" s="1453"/>
      <c r="N1036" s="1453"/>
      <c r="O1036" s="1453"/>
      <c r="P1036" s="1453"/>
      <c r="Q1036" s="1453"/>
      <c r="R1036" s="1453"/>
      <c r="S1036" s="1453"/>
      <c r="T1036" s="1453"/>
      <c r="U1036" s="1453"/>
      <c r="V1036" s="1453"/>
      <c r="W1036" s="1453"/>
      <c r="X1036" s="1453"/>
      <c r="Y1036" s="1453"/>
      <c r="Z1036" s="1453"/>
      <c r="AA1036" s="1453"/>
      <c r="AB1036" s="1453"/>
      <c r="AC1036" s="1453"/>
      <c r="AD1036" s="1453"/>
      <c r="AE1036" s="1453"/>
      <c r="AF1036" s="1453"/>
      <c r="AG1036" s="1453"/>
      <c r="AH1036" s="1453"/>
      <c r="AI1036" s="1453"/>
      <c r="AJ1036" s="1453"/>
      <c r="AK1036" s="1453"/>
      <c r="AL1036" s="1453"/>
      <c r="AM1036" s="1453"/>
      <c r="AN1036" s="1453"/>
      <c r="AO1036" s="1453"/>
      <c r="AP1036" s="1453"/>
      <c r="AQ1036" s="1453"/>
      <c r="AR1036" s="1453"/>
      <c r="AS1036" s="1453"/>
      <c r="AT1036" s="1453"/>
      <c r="AU1036" s="1453"/>
      <c r="AV1036" s="1453"/>
      <c r="AW1036" s="1453"/>
      <c r="AX1036" s="1453"/>
    </row>
    <row r="1037" spans="3:50" s="1543" customFormat="1" ht="21.9" customHeight="1" x14ac:dyDescent="0.3">
      <c r="C1037" s="1453"/>
      <c r="D1037" s="1453"/>
      <c r="E1037" s="1453"/>
      <c r="F1037" s="1453"/>
      <c r="G1037" s="1452"/>
      <c r="H1037" s="1453"/>
      <c r="I1037" s="1453"/>
      <c r="J1037" s="1453"/>
      <c r="K1037" s="1453"/>
      <c r="L1037" s="1453"/>
      <c r="M1037" s="1453"/>
      <c r="N1037" s="1453"/>
      <c r="O1037" s="1453"/>
      <c r="P1037" s="1453"/>
      <c r="Q1037" s="1453"/>
      <c r="R1037" s="1453"/>
      <c r="S1037" s="1453"/>
      <c r="T1037" s="1453"/>
      <c r="U1037" s="1453"/>
      <c r="V1037" s="1453"/>
      <c r="W1037" s="1453"/>
      <c r="X1037" s="1453"/>
      <c r="Y1037" s="1453"/>
      <c r="Z1037" s="1453"/>
      <c r="AA1037" s="1453"/>
      <c r="AB1037" s="1453"/>
      <c r="AC1037" s="1453"/>
      <c r="AD1037" s="1453"/>
      <c r="AE1037" s="1453"/>
      <c r="AF1037" s="1453"/>
      <c r="AG1037" s="1453"/>
      <c r="AH1037" s="1453"/>
      <c r="AI1037" s="1453"/>
      <c r="AJ1037" s="1453"/>
      <c r="AK1037" s="1453"/>
      <c r="AL1037" s="1453"/>
      <c r="AM1037" s="1453"/>
      <c r="AN1037" s="1453"/>
      <c r="AO1037" s="1453"/>
      <c r="AP1037" s="1453"/>
      <c r="AQ1037" s="1453"/>
      <c r="AR1037" s="1453"/>
      <c r="AS1037" s="1453"/>
      <c r="AT1037" s="1453"/>
      <c r="AU1037" s="1453"/>
      <c r="AV1037" s="1453"/>
      <c r="AW1037" s="1453"/>
      <c r="AX1037" s="1453"/>
    </row>
    <row r="1038" spans="3:50" s="1543" customFormat="1" ht="21.9" customHeight="1" x14ac:dyDescent="0.3">
      <c r="C1038" s="1453"/>
      <c r="D1038" s="1453"/>
      <c r="E1038" s="1453"/>
      <c r="F1038" s="1453"/>
      <c r="G1038" s="1452"/>
      <c r="H1038" s="1453"/>
      <c r="I1038" s="1453"/>
      <c r="J1038" s="1453"/>
      <c r="K1038" s="1453"/>
      <c r="L1038" s="1453"/>
      <c r="M1038" s="1453"/>
      <c r="N1038" s="1453"/>
      <c r="O1038" s="1453"/>
      <c r="P1038" s="1453"/>
      <c r="Q1038" s="1453"/>
      <c r="R1038" s="1453"/>
      <c r="S1038" s="1453"/>
      <c r="T1038" s="1453"/>
      <c r="U1038" s="1453"/>
      <c r="V1038" s="1453"/>
      <c r="W1038" s="1453"/>
      <c r="X1038" s="1453"/>
      <c r="Y1038" s="1453"/>
      <c r="Z1038" s="1453"/>
      <c r="AA1038" s="1453"/>
      <c r="AB1038" s="1453"/>
      <c r="AC1038" s="1453"/>
      <c r="AD1038" s="1453"/>
      <c r="AE1038" s="1453"/>
      <c r="AF1038" s="1453"/>
      <c r="AG1038" s="1453"/>
      <c r="AH1038" s="1453"/>
      <c r="AI1038" s="1453"/>
      <c r="AJ1038" s="1453"/>
      <c r="AK1038" s="1453"/>
      <c r="AL1038" s="1453"/>
      <c r="AM1038" s="1453"/>
      <c r="AN1038" s="1453"/>
      <c r="AO1038" s="1453"/>
      <c r="AP1038" s="1453"/>
      <c r="AQ1038" s="1453"/>
      <c r="AR1038" s="1453"/>
      <c r="AS1038" s="1453"/>
      <c r="AT1038" s="1453"/>
      <c r="AU1038" s="1453"/>
      <c r="AV1038" s="1453"/>
      <c r="AW1038" s="1453"/>
      <c r="AX1038" s="1453"/>
    </row>
    <row r="1039" spans="3:50" s="1543" customFormat="1" ht="21.9" customHeight="1" x14ac:dyDescent="0.3">
      <c r="C1039" s="1453"/>
      <c r="D1039" s="1453"/>
      <c r="E1039" s="1453"/>
      <c r="F1039" s="1453"/>
      <c r="G1039" s="1452"/>
      <c r="H1039" s="1453"/>
      <c r="I1039" s="1453"/>
      <c r="J1039" s="1453"/>
      <c r="K1039" s="1453"/>
      <c r="L1039" s="1453"/>
      <c r="M1039" s="1453"/>
      <c r="N1039" s="1453"/>
      <c r="O1039" s="1453"/>
      <c r="P1039" s="1453"/>
      <c r="Q1039" s="1453"/>
      <c r="R1039" s="1453"/>
      <c r="S1039" s="1453"/>
      <c r="T1039" s="1453"/>
      <c r="U1039" s="1453"/>
      <c r="V1039" s="1453"/>
      <c r="W1039" s="1453"/>
      <c r="X1039" s="1453"/>
      <c r="Y1039" s="1453"/>
      <c r="Z1039" s="1453"/>
      <c r="AA1039" s="1453"/>
      <c r="AB1039" s="1453"/>
      <c r="AC1039" s="1453"/>
      <c r="AD1039" s="1453"/>
      <c r="AE1039" s="1453"/>
      <c r="AF1039" s="1453"/>
      <c r="AG1039" s="1453"/>
      <c r="AH1039" s="1453"/>
      <c r="AI1039" s="1453"/>
      <c r="AJ1039" s="1453"/>
      <c r="AK1039" s="1453"/>
      <c r="AL1039" s="1453"/>
      <c r="AM1039" s="1453"/>
      <c r="AN1039" s="1453"/>
      <c r="AO1039" s="1453"/>
      <c r="AP1039" s="1453"/>
      <c r="AQ1039" s="1453"/>
      <c r="AR1039" s="1453"/>
      <c r="AS1039" s="1453"/>
      <c r="AT1039" s="1453"/>
      <c r="AU1039" s="1453"/>
      <c r="AV1039" s="1453"/>
      <c r="AW1039" s="1453"/>
      <c r="AX1039" s="1453"/>
    </row>
    <row r="1040" spans="3:50" s="1543" customFormat="1" ht="21.9" customHeight="1" x14ac:dyDescent="0.3">
      <c r="C1040" s="1453"/>
      <c r="D1040" s="1453"/>
      <c r="E1040" s="1453"/>
      <c r="F1040" s="1453"/>
      <c r="G1040" s="1452"/>
      <c r="H1040" s="1453"/>
      <c r="I1040" s="1453"/>
      <c r="J1040" s="1453"/>
      <c r="K1040" s="1453"/>
      <c r="L1040" s="1453"/>
      <c r="M1040" s="1453"/>
      <c r="N1040" s="1453"/>
      <c r="O1040" s="1453"/>
      <c r="P1040" s="1453"/>
      <c r="Q1040" s="1453"/>
      <c r="R1040" s="1453"/>
      <c r="S1040" s="1453"/>
      <c r="T1040" s="1453"/>
      <c r="U1040" s="1453"/>
      <c r="V1040" s="1453"/>
      <c r="W1040" s="1453"/>
      <c r="X1040" s="1453"/>
      <c r="Y1040" s="1453"/>
      <c r="Z1040" s="1453"/>
      <c r="AA1040" s="1453"/>
      <c r="AB1040" s="1453"/>
      <c r="AC1040" s="1453"/>
      <c r="AD1040" s="1453"/>
      <c r="AE1040" s="1453"/>
      <c r="AF1040" s="1453"/>
      <c r="AG1040" s="1453"/>
      <c r="AH1040" s="1453"/>
      <c r="AI1040" s="1453"/>
      <c r="AJ1040" s="1453"/>
      <c r="AK1040" s="1453"/>
      <c r="AL1040" s="1453"/>
      <c r="AM1040" s="1453"/>
      <c r="AN1040" s="1453"/>
      <c r="AO1040" s="1453"/>
      <c r="AP1040" s="1453"/>
      <c r="AQ1040" s="1453"/>
      <c r="AR1040" s="1453"/>
      <c r="AS1040" s="1453"/>
      <c r="AT1040" s="1453"/>
      <c r="AU1040" s="1453"/>
      <c r="AV1040" s="1453"/>
      <c r="AW1040" s="1453"/>
      <c r="AX1040" s="1453"/>
    </row>
    <row r="1041" spans="3:50" s="1543" customFormat="1" ht="21.9" customHeight="1" x14ac:dyDescent="0.3">
      <c r="C1041" s="1453"/>
      <c r="D1041" s="1453"/>
      <c r="E1041" s="1453"/>
      <c r="F1041" s="1453"/>
      <c r="G1041" s="1452"/>
      <c r="H1041" s="1453"/>
      <c r="I1041" s="1453"/>
      <c r="J1041" s="1453"/>
      <c r="K1041" s="1453"/>
      <c r="L1041" s="1453"/>
      <c r="M1041" s="1453"/>
      <c r="N1041" s="1453"/>
      <c r="O1041" s="1453"/>
      <c r="P1041" s="1453"/>
      <c r="Q1041" s="1453"/>
      <c r="R1041" s="1453"/>
      <c r="S1041" s="1453"/>
      <c r="T1041" s="1453"/>
      <c r="U1041" s="1453"/>
      <c r="V1041" s="1453"/>
      <c r="W1041" s="1453"/>
      <c r="X1041" s="1453"/>
      <c r="Y1041" s="1453"/>
      <c r="Z1041" s="1453"/>
      <c r="AA1041" s="1453"/>
      <c r="AB1041" s="1453"/>
      <c r="AC1041" s="1453"/>
      <c r="AD1041" s="1453"/>
      <c r="AE1041" s="1453"/>
      <c r="AF1041" s="1453"/>
      <c r="AG1041" s="1453"/>
      <c r="AH1041" s="1453"/>
      <c r="AI1041" s="1453"/>
      <c r="AJ1041" s="1453"/>
      <c r="AK1041" s="1453"/>
      <c r="AL1041" s="1453"/>
      <c r="AM1041" s="1453"/>
      <c r="AN1041" s="1453"/>
      <c r="AO1041" s="1453"/>
      <c r="AP1041" s="1453"/>
      <c r="AQ1041" s="1453"/>
      <c r="AR1041" s="1453"/>
      <c r="AS1041" s="1453"/>
      <c r="AT1041" s="1453"/>
      <c r="AU1041" s="1453"/>
      <c r="AV1041" s="1453"/>
      <c r="AW1041" s="1453"/>
      <c r="AX1041" s="1453"/>
    </row>
    <row r="1042" spans="3:50" s="1543" customFormat="1" ht="21.9" customHeight="1" x14ac:dyDescent="0.3">
      <c r="C1042" s="1453"/>
      <c r="D1042" s="1453"/>
      <c r="E1042" s="1453"/>
      <c r="F1042" s="1453"/>
      <c r="G1042" s="1452"/>
      <c r="H1042" s="1453"/>
      <c r="I1042" s="1453"/>
      <c r="J1042" s="1453"/>
      <c r="K1042" s="1453"/>
      <c r="L1042" s="1453"/>
      <c r="M1042" s="1453"/>
      <c r="N1042" s="1453"/>
      <c r="O1042" s="1453"/>
      <c r="P1042" s="1453"/>
      <c r="Q1042" s="1453"/>
      <c r="R1042" s="1453"/>
      <c r="S1042" s="1453"/>
      <c r="T1042" s="1453"/>
      <c r="U1042" s="1453"/>
      <c r="V1042" s="1453"/>
      <c r="W1042" s="1453"/>
      <c r="X1042" s="1453"/>
      <c r="Y1042" s="1453"/>
      <c r="Z1042" s="1453"/>
      <c r="AA1042" s="1453"/>
      <c r="AB1042" s="1453"/>
      <c r="AC1042" s="1453"/>
      <c r="AD1042" s="1453"/>
      <c r="AE1042" s="1453"/>
      <c r="AF1042" s="1453"/>
      <c r="AG1042" s="1453"/>
      <c r="AH1042" s="1453"/>
      <c r="AI1042" s="1453"/>
      <c r="AJ1042" s="1453"/>
      <c r="AK1042" s="1453"/>
      <c r="AL1042" s="1453"/>
      <c r="AM1042" s="1453"/>
      <c r="AN1042" s="1453"/>
      <c r="AO1042" s="1453"/>
      <c r="AP1042" s="1453"/>
      <c r="AQ1042" s="1453"/>
      <c r="AR1042" s="1453"/>
      <c r="AS1042" s="1453"/>
      <c r="AT1042" s="1453"/>
      <c r="AU1042" s="1453"/>
      <c r="AV1042" s="1453"/>
      <c r="AW1042" s="1453"/>
      <c r="AX1042" s="1453"/>
    </row>
    <row r="1043" spans="3:50" s="1543" customFormat="1" ht="21.9" customHeight="1" x14ac:dyDescent="0.3">
      <c r="C1043" s="1453"/>
      <c r="D1043" s="1453"/>
      <c r="E1043" s="1453"/>
      <c r="F1043" s="1453"/>
      <c r="G1043" s="1452"/>
      <c r="H1043" s="1453"/>
      <c r="I1043" s="1453"/>
      <c r="J1043" s="1453"/>
      <c r="K1043" s="1453"/>
      <c r="L1043" s="1453"/>
      <c r="M1043" s="1453"/>
      <c r="N1043" s="1453"/>
      <c r="O1043" s="1453"/>
      <c r="P1043" s="1453"/>
      <c r="Q1043" s="1453"/>
      <c r="R1043" s="1453"/>
      <c r="S1043" s="1453"/>
      <c r="T1043" s="1453"/>
      <c r="U1043" s="1453"/>
      <c r="V1043" s="1453"/>
      <c r="W1043" s="1453"/>
      <c r="X1043" s="1453"/>
      <c r="Y1043" s="1453"/>
      <c r="Z1043" s="1453"/>
      <c r="AA1043" s="1453"/>
      <c r="AB1043" s="1453"/>
      <c r="AC1043" s="1453"/>
      <c r="AD1043" s="1453"/>
      <c r="AE1043" s="1453"/>
      <c r="AF1043" s="1453"/>
      <c r="AG1043" s="1453"/>
      <c r="AH1043" s="1453"/>
      <c r="AI1043" s="1453"/>
      <c r="AJ1043" s="1453"/>
      <c r="AK1043" s="1453"/>
      <c r="AL1043" s="1453"/>
      <c r="AM1043" s="1453"/>
      <c r="AN1043" s="1453"/>
      <c r="AO1043" s="1453"/>
      <c r="AP1043" s="1453"/>
      <c r="AQ1043" s="1453"/>
      <c r="AR1043" s="1453"/>
      <c r="AS1043" s="1453"/>
      <c r="AT1043" s="1453"/>
      <c r="AU1043" s="1453"/>
      <c r="AV1043" s="1453"/>
      <c r="AW1043" s="1453"/>
      <c r="AX1043" s="1453"/>
    </row>
    <row r="1044" spans="3:50" s="1543" customFormat="1" ht="21.9" customHeight="1" x14ac:dyDescent="0.3">
      <c r="C1044" s="1453"/>
      <c r="D1044" s="1453"/>
      <c r="E1044" s="1453"/>
      <c r="F1044" s="1453"/>
      <c r="G1044" s="1452"/>
      <c r="H1044" s="1453"/>
      <c r="I1044" s="1453"/>
      <c r="J1044" s="1453"/>
      <c r="K1044" s="1453"/>
      <c r="L1044" s="1453"/>
      <c r="M1044" s="1453"/>
      <c r="N1044" s="1453"/>
      <c r="O1044" s="1453"/>
      <c r="P1044" s="1453"/>
      <c r="Q1044" s="1453"/>
      <c r="R1044" s="1453"/>
      <c r="S1044" s="1453"/>
      <c r="T1044" s="1453"/>
      <c r="U1044" s="1453"/>
      <c r="V1044" s="1453"/>
      <c r="W1044" s="1453"/>
      <c r="X1044" s="1453"/>
      <c r="Y1044" s="1453"/>
      <c r="Z1044" s="1453"/>
      <c r="AA1044" s="1453"/>
      <c r="AB1044" s="1453"/>
      <c r="AC1044" s="1453"/>
      <c r="AD1044" s="1453"/>
      <c r="AE1044" s="1453"/>
      <c r="AF1044" s="1453"/>
      <c r="AG1044" s="1453"/>
      <c r="AH1044" s="1453"/>
      <c r="AI1044" s="1453"/>
      <c r="AJ1044" s="1453"/>
      <c r="AK1044" s="1453"/>
      <c r="AL1044" s="1453"/>
      <c r="AM1044" s="1453"/>
      <c r="AN1044" s="1453"/>
      <c r="AO1044" s="1453"/>
      <c r="AP1044" s="1453"/>
      <c r="AQ1044" s="1453"/>
      <c r="AR1044" s="1453"/>
      <c r="AS1044" s="1453"/>
      <c r="AT1044" s="1453"/>
      <c r="AU1044" s="1453"/>
      <c r="AV1044" s="1453"/>
      <c r="AW1044" s="1453"/>
      <c r="AX1044" s="1453"/>
    </row>
    <row r="1045" spans="3:50" s="1543" customFormat="1" ht="21.9" customHeight="1" x14ac:dyDescent="0.3">
      <c r="C1045" s="1453"/>
      <c r="D1045" s="1453"/>
      <c r="E1045" s="1453"/>
      <c r="F1045" s="1453"/>
      <c r="G1045" s="1452"/>
      <c r="H1045" s="1453"/>
      <c r="I1045" s="1453"/>
      <c r="J1045" s="1453"/>
      <c r="K1045" s="1453"/>
      <c r="L1045" s="1453"/>
      <c r="M1045" s="1453"/>
      <c r="N1045" s="1453"/>
      <c r="O1045" s="1453"/>
      <c r="P1045" s="1453"/>
      <c r="Q1045" s="1453"/>
      <c r="R1045" s="1453"/>
      <c r="S1045" s="1453"/>
      <c r="T1045" s="1453"/>
      <c r="U1045" s="1453"/>
      <c r="V1045" s="1453"/>
      <c r="W1045" s="1453"/>
      <c r="X1045" s="1453"/>
      <c r="Y1045" s="1453"/>
      <c r="Z1045" s="1453"/>
      <c r="AA1045" s="1453"/>
      <c r="AB1045" s="1453"/>
      <c r="AC1045" s="1453"/>
      <c r="AD1045" s="1453"/>
      <c r="AE1045" s="1453"/>
      <c r="AF1045" s="1453"/>
      <c r="AG1045" s="1453"/>
      <c r="AH1045" s="1453"/>
      <c r="AI1045" s="1453"/>
      <c r="AJ1045" s="1453"/>
      <c r="AK1045" s="1453"/>
      <c r="AL1045" s="1453"/>
      <c r="AM1045" s="1453"/>
      <c r="AN1045" s="1453"/>
      <c r="AO1045" s="1453"/>
      <c r="AP1045" s="1453"/>
      <c r="AQ1045" s="1453"/>
      <c r="AR1045" s="1453"/>
      <c r="AS1045" s="1453"/>
      <c r="AT1045" s="1453"/>
      <c r="AU1045" s="1453"/>
      <c r="AV1045" s="1453"/>
      <c r="AW1045" s="1453"/>
      <c r="AX1045" s="1453"/>
    </row>
    <row r="1046" spans="3:50" s="1543" customFormat="1" ht="21.9" customHeight="1" x14ac:dyDescent="0.3">
      <c r="C1046" s="1453"/>
      <c r="D1046" s="1453"/>
      <c r="E1046" s="1453"/>
      <c r="F1046" s="1453"/>
      <c r="G1046" s="1452"/>
      <c r="H1046" s="1453"/>
      <c r="I1046" s="1453"/>
      <c r="J1046" s="1453"/>
      <c r="K1046" s="1453"/>
      <c r="L1046" s="1453"/>
      <c r="M1046" s="1453"/>
      <c r="N1046" s="1453"/>
      <c r="O1046" s="1453"/>
      <c r="P1046" s="1453"/>
      <c r="Q1046" s="1453"/>
      <c r="R1046" s="1453"/>
      <c r="S1046" s="1453"/>
      <c r="T1046" s="1453"/>
      <c r="U1046" s="1453"/>
      <c r="V1046" s="1453"/>
      <c r="W1046" s="1453"/>
      <c r="X1046" s="1453"/>
      <c r="Y1046" s="1453"/>
      <c r="Z1046" s="1453"/>
      <c r="AA1046" s="1453"/>
      <c r="AB1046" s="1453"/>
      <c r="AC1046" s="1453"/>
      <c r="AD1046" s="1453"/>
      <c r="AE1046" s="1453"/>
      <c r="AF1046" s="1453"/>
      <c r="AG1046" s="1453"/>
      <c r="AH1046" s="1453"/>
      <c r="AI1046" s="1453"/>
      <c r="AJ1046" s="1453"/>
      <c r="AK1046" s="1453"/>
      <c r="AL1046" s="1453"/>
      <c r="AM1046" s="1453"/>
      <c r="AN1046" s="1453"/>
      <c r="AO1046" s="1453"/>
      <c r="AP1046" s="1453"/>
      <c r="AQ1046" s="1453"/>
      <c r="AR1046" s="1453"/>
      <c r="AS1046" s="1453"/>
      <c r="AT1046" s="1453"/>
      <c r="AU1046" s="1453"/>
      <c r="AV1046" s="1453"/>
      <c r="AW1046" s="1453"/>
      <c r="AX1046" s="1453"/>
    </row>
    <row r="1047" spans="3:50" s="1543" customFormat="1" ht="21.9" customHeight="1" x14ac:dyDescent="0.3">
      <c r="C1047" s="1453"/>
      <c r="D1047" s="1453"/>
      <c r="E1047" s="1453"/>
      <c r="F1047" s="1453"/>
      <c r="G1047" s="1452"/>
      <c r="H1047" s="1453"/>
      <c r="I1047" s="1453"/>
      <c r="J1047" s="1453"/>
      <c r="K1047" s="1453"/>
      <c r="L1047" s="1453"/>
      <c r="M1047" s="1453"/>
      <c r="N1047" s="1453"/>
      <c r="O1047" s="1453"/>
      <c r="P1047" s="1453"/>
      <c r="Q1047" s="1453"/>
      <c r="R1047" s="1453"/>
      <c r="S1047" s="1453"/>
      <c r="T1047" s="1453"/>
      <c r="U1047" s="1453"/>
      <c r="V1047" s="1453"/>
      <c r="W1047" s="1453"/>
      <c r="X1047" s="1453"/>
      <c r="Y1047" s="1453"/>
      <c r="Z1047" s="1453"/>
      <c r="AA1047" s="1453"/>
      <c r="AB1047" s="1453"/>
      <c r="AC1047" s="1453"/>
      <c r="AD1047" s="1453"/>
      <c r="AE1047" s="1453"/>
      <c r="AF1047" s="1453"/>
      <c r="AG1047" s="1453"/>
      <c r="AH1047" s="1453"/>
      <c r="AI1047" s="1453"/>
      <c r="AJ1047" s="1453"/>
      <c r="AK1047" s="1453"/>
      <c r="AL1047" s="1453"/>
      <c r="AM1047" s="1453"/>
      <c r="AN1047" s="1453"/>
      <c r="AO1047" s="1453"/>
      <c r="AP1047" s="1453"/>
      <c r="AQ1047" s="1453"/>
      <c r="AR1047" s="1453"/>
      <c r="AS1047" s="1453"/>
      <c r="AT1047" s="1453"/>
      <c r="AU1047" s="1453"/>
      <c r="AV1047" s="1453"/>
      <c r="AW1047" s="1453"/>
      <c r="AX1047" s="1453"/>
    </row>
    <row r="1048" spans="3:50" s="1543" customFormat="1" ht="21.9" customHeight="1" x14ac:dyDescent="0.3">
      <c r="C1048" s="1453"/>
      <c r="D1048" s="1453"/>
      <c r="E1048" s="1453"/>
      <c r="F1048" s="1453"/>
      <c r="G1048" s="1452"/>
      <c r="H1048" s="1453"/>
      <c r="I1048" s="1453"/>
      <c r="J1048" s="1453"/>
      <c r="K1048" s="1453"/>
      <c r="L1048" s="1453"/>
      <c r="M1048" s="1453"/>
      <c r="N1048" s="1453"/>
      <c r="O1048" s="1453"/>
      <c r="P1048" s="1453"/>
      <c r="Q1048" s="1453"/>
      <c r="R1048" s="1453"/>
      <c r="S1048" s="1453"/>
      <c r="T1048" s="1453"/>
      <c r="U1048" s="1453"/>
      <c r="V1048" s="1453"/>
      <c r="W1048" s="1453"/>
      <c r="X1048" s="1453"/>
      <c r="Y1048" s="1453"/>
      <c r="Z1048" s="1453"/>
      <c r="AA1048" s="1453"/>
      <c r="AB1048" s="1453"/>
      <c r="AC1048" s="1453"/>
      <c r="AD1048" s="1453"/>
      <c r="AE1048" s="1453"/>
      <c r="AF1048" s="1453"/>
      <c r="AG1048" s="1453"/>
      <c r="AH1048" s="1453"/>
      <c r="AI1048" s="1453"/>
      <c r="AJ1048" s="1453"/>
      <c r="AK1048" s="1453"/>
      <c r="AL1048" s="1453"/>
      <c r="AM1048" s="1453"/>
      <c r="AN1048" s="1453"/>
      <c r="AO1048" s="1453"/>
      <c r="AP1048" s="1453"/>
      <c r="AQ1048" s="1453"/>
      <c r="AR1048" s="1453"/>
      <c r="AS1048" s="1453"/>
      <c r="AT1048" s="1453"/>
      <c r="AU1048" s="1453"/>
      <c r="AV1048" s="1453"/>
      <c r="AW1048" s="1453"/>
      <c r="AX1048" s="1453"/>
    </row>
    <row r="1049" spans="3:50" s="1543" customFormat="1" ht="21.9" customHeight="1" x14ac:dyDescent="0.3">
      <c r="C1049" s="1453"/>
      <c r="D1049" s="1453"/>
      <c r="E1049" s="1453"/>
      <c r="F1049" s="1453"/>
      <c r="G1049" s="1452"/>
      <c r="H1049" s="1453"/>
      <c r="I1049" s="1453"/>
      <c r="J1049" s="1453"/>
      <c r="K1049" s="1453"/>
      <c r="L1049" s="1453"/>
      <c r="M1049" s="1453"/>
      <c r="N1049" s="1453"/>
      <c r="O1049" s="1453"/>
      <c r="P1049" s="1453"/>
      <c r="Q1049" s="1453"/>
      <c r="R1049" s="1453"/>
      <c r="S1049" s="1453"/>
      <c r="T1049" s="1453"/>
      <c r="U1049" s="1453"/>
      <c r="V1049" s="1453"/>
      <c r="W1049" s="1453"/>
      <c r="X1049" s="1453"/>
      <c r="Y1049" s="1453"/>
      <c r="Z1049" s="1453"/>
      <c r="AA1049" s="1453"/>
      <c r="AB1049" s="1453"/>
      <c r="AC1049" s="1453"/>
      <c r="AD1049" s="1453"/>
      <c r="AE1049" s="1453"/>
      <c r="AF1049" s="1453"/>
      <c r="AG1049" s="1453"/>
      <c r="AH1049" s="1453"/>
      <c r="AI1049" s="1453"/>
      <c r="AJ1049" s="1453"/>
      <c r="AK1049" s="1453"/>
      <c r="AL1049" s="1453"/>
      <c r="AM1049" s="1453"/>
      <c r="AN1049" s="1453"/>
      <c r="AO1049" s="1453"/>
      <c r="AP1049" s="1453"/>
      <c r="AQ1049" s="1453"/>
      <c r="AR1049" s="1453"/>
      <c r="AS1049" s="1453"/>
      <c r="AT1049" s="1453"/>
      <c r="AU1049" s="1453"/>
      <c r="AV1049" s="1453"/>
      <c r="AW1049" s="1453"/>
      <c r="AX1049" s="1453"/>
    </row>
    <row r="1050" spans="3:50" s="1543" customFormat="1" ht="21.9" customHeight="1" x14ac:dyDescent="0.3">
      <c r="C1050" s="1453"/>
      <c r="D1050" s="1453"/>
      <c r="E1050" s="1453"/>
      <c r="F1050" s="1453"/>
      <c r="G1050" s="1452"/>
      <c r="H1050" s="1453"/>
      <c r="I1050" s="1453"/>
      <c r="J1050" s="1453"/>
      <c r="K1050" s="1453"/>
      <c r="L1050" s="1453"/>
      <c r="M1050" s="1453"/>
      <c r="N1050" s="1453"/>
      <c r="O1050" s="1453"/>
      <c r="P1050" s="1453"/>
      <c r="Q1050" s="1453"/>
      <c r="R1050" s="1453"/>
      <c r="S1050" s="1453"/>
      <c r="T1050" s="1453"/>
      <c r="U1050" s="1453"/>
      <c r="V1050" s="1453"/>
      <c r="W1050" s="1453"/>
      <c r="X1050" s="1453"/>
      <c r="Y1050" s="1453"/>
      <c r="Z1050" s="1453"/>
      <c r="AA1050" s="1453"/>
      <c r="AB1050" s="1453"/>
      <c r="AC1050" s="1453"/>
      <c r="AD1050" s="1453"/>
      <c r="AE1050" s="1453"/>
      <c r="AF1050" s="1453"/>
      <c r="AG1050" s="1453"/>
      <c r="AH1050" s="1453"/>
      <c r="AI1050" s="1453"/>
      <c r="AJ1050" s="1453"/>
      <c r="AK1050" s="1453"/>
      <c r="AL1050" s="1453"/>
      <c r="AM1050" s="1453"/>
      <c r="AN1050" s="1453"/>
      <c r="AO1050" s="1453"/>
      <c r="AP1050" s="1453"/>
      <c r="AQ1050" s="1453"/>
      <c r="AR1050" s="1453"/>
      <c r="AS1050" s="1453"/>
      <c r="AT1050" s="1453"/>
      <c r="AU1050" s="1453"/>
      <c r="AV1050" s="1453"/>
      <c r="AW1050" s="1453"/>
      <c r="AX1050" s="1453"/>
    </row>
    <row r="1051" spans="3:50" s="1543" customFormat="1" ht="21.9" customHeight="1" x14ac:dyDescent="0.3">
      <c r="C1051" s="1453"/>
      <c r="D1051" s="1453"/>
      <c r="E1051" s="1453"/>
      <c r="F1051" s="1453"/>
      <c r="G1051" s="1452"/>
      <c r="H1051" s="1453"/>
      <c r="I1051" s="1453"/>
      <c r="J1051" s="1453"/>
      <c r="K1051" s="1453"/>
      <c r="L1051" s="1453"/>
      <c r="M1051" s="1453"/>
      <c r="N1051" s="1453"/>
      <c r="O1051" s="1453"/>
      <c r="P1051" s="1453"/>
      <c r="Q1051" s="1453"/>
      <c r="R1051" s="1453"/>
      <c r="S1051" s="1453"/>
      <c r="T1051" s="1453"/>
      <c r="U1051" s="1453"/>
      <c r="V1051" s="1453"/>
      <c r="W1051" s="1453"/>
      <c r="X1051" s="1453"/>
      <c r="Y1051" s="1453"/>
      <c r="Z1051" s="1453"/>
      <c r="AA1051" s="1453"/>
      <c r="AB1051" s="1453"/>
      <c r="AC1051" s="1453"/>
      <c r="AD1051" s="1453"/>
      <c r="AE1051" s="1453"/>
      <c r="AF1051" s="1453"/>
      <c r="AG1051" s="1453"/>
      <c r="AH1051" s="1453"/>
      <c r="AI1051" s="1453"/>
      <c r="AJ1051" s="1453"/>
      <c r="AK1051" s="1453"/>
      <c r="AL1051" s="1453"/>
      <c r="AM1051" s="1453"/>
      <c r="AN1051" s="1453"/>
      <c r="AO1051" s="1453"/>
      <c r="AP1051" s="1453"/>
      <c r="AQ1051" s="1453"/>
      <c r="AR1051" s="1453"/>
      <c r="AS1051" s="1453"/>
      <c r="AT1051" s="1453"/>
      <c r="AU1051" s="1453"/>
      <c r="AV1051" s="1453"/>
      <c r="AW1051" s="1453"/>
      <c r="AX1051" s="1453"/>
    </row>
    <row r="1052" spans="3:50" s="1543" customFormat="1" ht="21.9" customHeight="1" x14ac:dyDescent="0.3">
      <c r="C1052" s="1453"/>
      <c r="D1052" s="1453"/>
      <c r="E1052" s="1453"/>
      <c r="F1052" s="1453"/>
      <c r="G1052" s="1452"/>
      <c r="H1052" s="1453"/>
      <c r="I1052" s="1453"/>
      <c r="J1052" s="1453"/>
      <c r="K1052" s="1453"/>
      <c r="L1052" s="1453"/>
      <c r="M1052" s="1453"/>
      <c r="N1052" s="1453"/>
      <c r="O1052" s="1453"/>
      <c r="P1052" s="1453"/>
      <c r="Q1052" s="1453"/>
      <c r="R1052" s="1453"/>
      <c r="S1052" s="1453"/>
      <c r="T1052" s="1453"/>
      <c r="U1052" s="1453"/>
      <c r="V1052" s="1453"/>
      <c r="W1052" s="1453"/>
      <c r="X1052" s="1453"/>
      <c r="Y1052" s="1453"/>
      <c r="Z1052" s="1453"/>
      <c r="AA1052" s="1453"/>
      <c r="AB1052" s="1453"/>
      <c r="AC1052" s="1453"/>
      <c r="AD1052" s="1453"/>
      <c r="AE1052" s="1453"/>
      <c r="AF1052" s="1453"/>
      <c r="AG1052" s="1453"/>
      <c r="AH1052" s="1453"/>
      <c r="AI1052" s="1453"/>
      <c r="AJ1052" s="1453"/>
      <c r="AK1052" s="1453"/>
      <c r="AL1052" s="1453"/>
      <c r="AM1052" s="1453"/>
      <c r="AN1052" s="1453"/>
      <c r="AO1052" s="1453"/>
      <c r="AP1052" s="1453"/>
      <c r="AQ1052" s="1453"/>
      <c r="AR1052" s="1453"/>
      <c r="AS1052" s="1453"/>
      <c r="AT1052" s="1453"/>
      <c r="AU1052" s="1453"/>
      <c r="AV1052" s="1453"/>
      <c r="AW1052" s="1453"/>
      <c r="AX1052" s="1453"/>
    </row>
    <row r="1053" spans="3:50" s="1543" customFormat="1" ht="21.9" customHeight="1" x14ac:dyDescent="0.3">
      <c r="C1053" s="1453"/>
      <c r="D1053" s="1453"/>
      <c r="E1053" s="1453"/>
      <c r="F1053" s="1453"/>
      <c r="G1053" s="1452"/>
      <c r="H1053" s="1453"/>
      <c r="I1053" s="1453"/>
      <c r="J1053" s="1453"/>
      <c r="K1053" s="1453"/>
      <c r="L1053" s="1453"/>
      <c r="M1053" s="1453"/>
      <c r="N1053" s="1453"/>
      <c r="O1053" s="1453"/>
      <c r="P1053" s="1453"/>
      <c r="Q1053" s="1453"/>
      <c r="R1053" s="1453"/>
      <c r="S1053" s="1453"/>
      <c r="T1053" s="1453"/>
      <c r="U1053" s="1453"/>
      <c r="V1053" s="1453"/>
      <c r="W1053" s="1453"/>
      <c r="X1053" s="1453"/>
      <c r="Y1053" s="1453"/>
      <c r="Z1053" s="1453"/>
      <c r="AA1053" s="1453"/>
      <c r="AB1053" s="1453"/>
      <c r="AC1053" s="1453"/>
      <c r="AD1053" s="1453"/>
      <c r="AE1053" s="1453"/>
      <c r="AF1053" s="1453"/>
      <c r="AG1053" s="1453"/>
      <c r="AH1053" s="1453"/>
      <c r="AI1053" s="1453"/>
      <c r="AJ1053" s="1453"/>
      <c r="AK1053" s="1453"/>
      <c r="AL1053" s="1453"/>
      <c r="AM1053" s="1453"/>
      <c r="AN1053" s="1453"/>
      <c r="AO1053" s="1453"/>
      <c r="AP1053" s="1453"/>
      <c r="AQ1053" s="1453"/>
      <c r="AR1053" s="1453"/>
      <c r="AS1053" s="1453"/>
      <c r="AT1053" s="1453"/>
      <c r="AU1053" s="1453"/>
      <c r="AV1053" s="1453"/>
      <c r="AW1053" s="1453"/>
      <c r="AX1053" s="1453"/>
    </row>
    <row r="1054" spans="3:50" s="1543" customFormat="1" ht="21.9" customHeight="1" x14ac:dyDescent="0.3">
      <c r="C1054" s="1453"/>
      <c r="D1054" s="1453"/>
      <c r="E1054" s="1453"/>
      <c r="F1054" s="1453"/>
      <c r="G1054" s="1452"/>
      <c r="H1054" s="1453"/>
      <c r="I1054" s="1453"/>
      <c r="J1054" s="1453"/>
      <c r="K1054" s="1453"/>
      <c r="L1054" s="1453"/>
      <c r="M1054" s="1453"/>
      <c r="N1054" s="1453"/>
      <c r="O1054" s="1453"/>
      <c r="P1054" s="1453"/>
      <c r="Q1054" s="1453"/>
      <c r="R1054" s="1453"/>
      <c r="S1054" s="1453"/>
      <c r="T1054" s="1453"/>
      <c r="U1054" s="1453"/>
      <c r="V1054" s="1453"/>
      <c r="W1054" s="1453"/>
      <c r="X1054" s="1453"/>
      <c r="Y1054" s="1453"/>
      <c r="Z1054" s="1453"/>
      <c r="AA1054" s="1453"/>
      <c r="AB1054" s="1453"/>
      <c r="AC1054" s="1453"/>
      <c r="AD1054" s="1453"/>
      <c r="AE1054" s="1453"/>
      <c r="AF1054" s="1453"/>
      <c r="AG1054" s="1453"/>
      <c r="AH1054" s="1453"/>
      <c r="AI1054" s="1453"/>
      <c r="AJ1054" s="1453"/>
      <c r="AK1054" s="1453"/>
      <c r="AL1054" s="1453"/>
      <c r="AM1054" s="1453"/>
      <c r="AN1054" s="1453"/>
      <c r="AO1054" s="1453"/>
      <c r="AP1054" s="1453"/>
      <c r="AQ1054" s="1453"/>
      <c r="AR1054" s="1453"/>
      <c r="AS1054" s="1453"/>
      <c r="AT1054" s="1453"/>
      <c r="AU1054" s="1453"/>
      <c r="AV1054" s="1453"/>
      <c r="AW1054" s="1453"/>
      <c r="AX1054" s="1453"/>
    </row>
    <row r="1055" spans="3:50" s="1543" customFormat="1" ht="21.9" customHeight="1" x14ac:dyDescent="0.3">
      <c r="C1055" s="1453"/>
      <c r="D1055" s="1453"/>
      <c r="E1055" s="1453"/>
      <c r="F1055" s="1453"/>
      <c r="G1055" s="1452"/>
      <c r="H1055" s="1453"/>
      <c r="I1055" s="1453"/>
      <c r="J1055" s="1453"/>
      <c r="K1055" s="1453"/>
      <c r="L1055" s="1453"/>
      <c r="M1055" s="1453"/>
      <c r="N1055" s="1453"/>
      <c r="O1055" s="1453"/>
      <c r="P1055" s="1453"/>
      <c r="Q1055" s="1453"/>
      <c r="R1055" s="1453"/>
      <c r="S1055" s="1453"/>
      <c r="T1055" s="1453"/>
      <c r="U1055" s="1453"/>
      <c r="V1055" s="1453"/>
      <c r="W1055" s="1453"/>
      <c r="X1055" s="1453"/>
      <c r="Y1055" s="1453"/>
      <c r="Z1055" s="1453"/>
      <c r="AA1055" s="1453"/>
      <c r="AB1055" s="1453"/>
      <c r="AC1055" s="1453"/>
      <c r="AD1055" s="1453"/>
      <c r="AE1055" s="1453"/>
      <c r="AF1055" s="1453"/>
      <c r="AG1055" s="1453"/>
      <c r="AH1055" s="1453"/>
      <c r="AI1055" s="1453"/>
      <c r="AJ1055" s="1453"/>
      <c r="AK1055" s="1453"/>
      <c r="AL1055" s="1453"/>
      <c r="AM1055" s="1453"/>
      <c r="AN1055" s="1453"/>
      <c r="AO1055" s="1453"/>
      <c r="AP1055" s="1453"/>
      <c r="AQ1055" s="1453"/>
      <c r="AR1055" s="1453"/>
      <c r="AS1055" s="1453"/>
      <c r="AT1055" s="1453"/>
      <c r="AU1055" s="1453"/>
      <c r="AV1055" s="1453"/>
      <c r="AW1055" s="1453"/>
      <c r="AX1055" s="1453"/>
    </row>
    <row r="1056" spans="3:50" s="1543" customFormat="1" ht="21.9" customHeight="1" x14ac:dyDescent="0.3">
      <c r="C1056" s="1453"/>
      <c r="D1056" s="1453"/>
      <c r="E1056" s="1453"/>
      <c r="F1056" s="1453"/>
      <c r="G1056" s="1452"/>
      <c r="H1056" s="1453"/>
      <c r="I1056" s="1453"/>
      <c r="J1056" s="1453"/>
      <c r="K1056" s="1453"/>
      <c r="L1056" s="1453"/>
      <c r="M1056" s="1453"/>
      <c r="N1056" s="1453"/>
      <c r="O1056" s="1453"/>
      <c r="P1056" s="1453"/>
      <c r="Q1056" s="1453"/>
      <c r="R1056" s="1453"/>
      <c r="S1056" s="1453"/>
      <c r="T1056" s="1453"/>
      <c r="U1056" s="1453"/>
      <c r="V1056" s="1453"/>
      <c r="W1056" s="1453"/>
      <c r="X1056" s="1453"/>
      <c r="Y1056" s="1453"/>
      <c r="Z1056" s="1453"/>
      <c r="AA1056" s="1453"/>
      <c r="AB1056" s="1453"/>
      <c r="AC1056" s="1453"/>
      <c r="AD1056" s="1453"/>
      <c r="AE1056" s="1453"/>
      <c r="AF1056" s="1453"/>
      <c r="AG1056" s="1453"/>
      <c r="AH1056" s="1453"/>
      <c r="AI1056" s="1453"/>
      <c r="AJ1056" s="1453"/>
      <c r="AK1056" s="1453"/>
      <c r="AL1056" s="1453"/>
      <c r="AM1056" s="1453"/>
      <c r="AN1056" s="1453"/>
      <c r="AO1056" s="1453"/>
      <c r="AP1056" s="1453"/>
      <c r="AQ1056" s="1453"/>
      <c r="AR1056" s="1453"/>
      <c r="AS1056" s="1453"/>
      <c r="AT1056" s="1453"/>
      <c r="AU1056" s="1453"/>
      <c r="AV1056" s="1453"/>
      <c r="AW1056" s="1453"/>
      <c r="AX1056" s="1453"/>
    </row>
    <row r="1057" spans="3:50" s="1543" customFormat="1" ht="21.9" customHeight="1" x14ac:dyDescent="0.3">
      <c r="C1057" s="1453"/>
      <c r="D1057" s="1453"/>
      <c r="E1057" s="1453"/>
      <c r="F1057" s="1453"/>
      <c r="G1057" s="1452"/>
      <c r="H1057" s="1453"/>
      <c r="I1057" s="1453"/>
      <c r="J1057" s="1453"/>
      <c r="K1057" s="1453"/>
      <c r="L1057" s="1453"/>
      <c r="M1057" s="1453"/>
      <c r="N1057" s="1453"/>
      <c r="O1057" s="1453"/>
      <c r="P1057" s="1453"/>
      <c r="Q1057" s="1453"/>
      <c r="R1057" s="1453"/>
      <c r="S1057" s="1453"/>
      <c r="T1057" s="1453"/>
      <c r="U1057" s="1453"/>
      <c r="V1057" s="1453"/>
      <c r="W1057" s="1453"/>
      <c r="X1057" s="1453"/>
      <c r="Y1057" s="1453"/>
      <c r="Z1057" s="1453"/>
      <c r="AA1057" s="1453"/>
      <c r="AB1057" s="1453"/>
      <c r="AC1057" s="1453"/>
      <c r="AD1057" s="1453"/>
      <c r="AE1057" s="1453"/>
      <c r="AF1057" s="1453"/>
      <c r="AG1057" s="1453"/>
      <c r="AH1057" s="1453"/>
      <c r="AI1057" s="1453"/>
      <c r="AJ1057" s="1453"/>
      <c r="AK1057" s="1453"/>
      <c r="AL1057" s="1453"/>
      <c r="AM1057" s="1453"/>
      <c r="AN1057" s="1453"/>
      <c r="AO1057" s="1453"/>
      <c r="AP1057" s="1453"/>
      <c r="AQ1057" s="1453"/>
      <c r="AR1057" s="1453"/>
      <c r="AS1057" s="1453"/>
      <c r="AT1057" s="1453"/>
      <c r="AU1057" s="1453"/>
      <c r="AV1057" s="1453"/>
      <c r="AW1057" s="1453"/>
      <c r="AX1057" s="1453"/>
    </row>
    <row r="1058" spans="3:50" s="1543" customFormat="1" ht="21.9" customHeight="1" x14ac:dyDescent="0.3">
      <c r="C1058" s="1453"/>
      <c r="D1058" s="1453"/>
      <c r="E1058" s="1453"/>
      <c r="F1058" s="1453"/>
      <c r="G1058" s="1452"/>
      <c r="H1058" s="1453"/>
      <c r="I1058" s="1453"/>
      <c r="J1058" s="1453"/>
      <c r="K1058" s="1453"/>
      <c r="L1058" s="1453"/>
      <c r="M1058" s="1453"/>
      <c r="N1058" s="1453"/>
      <c r="O1058" s="1453"/>
      <c r="P1058" s="1453"/>
      <c r="Q1058" s="1453"/>
      <c r="R1058" s="1453"/>
      <c r="S1058" s="1453"/>
      <c r="T1058" s="1453"/>
      <c r="U1058" s="1453"/>
      <c r="V1058" s="1453"/>
      <c r="W1058" s="1453"/>
      <c r="X1058" s="1453"/>
      <c r="Y1058" s="1453"/>
      <c r="Z1058" s="1453"/>
      <c r="AA1058" s="1453"/>
      <c r="AB1058" s="1453"/>
      <c r="AC1058" s="1453"/>
      <c r="AD1058" s="1453"/>
      <c r="AE1058" s="1453"/>
      <c r="AF1058" s="1453"/>
      <c r="AG1058" s="1453"/>
      <c r="AH1058" s="1453"/>
      <c r="AI1058" s="1453"/>
      <c r="AJ1058" s="1453"/>
      <c r="AK1058" s="1453"/>
      <c r="AL1058" s="1453"/>
      <c r="AM1058" s="1453"/>
      <c r="AN1058" s="1453"/>
      <c r="AO1058" s="1453"/>
      <c r="AP1058" s="1453"/>
      <c r="AQ1058" s="1453"/>
      <c r="AR1058" s="1453"/>
      <c r="AS1058" s="1453"/>
      <c r="AT1058" s="1453"/>
      <c r="AU1058" s="1453"/>
      <c r="AV1058" s="1453"/>
      <c r="AW1058" s="1453"/>
      <c r="AX1058" s="1453"/>
    </row>
    <row r="1059" spans="3:50" s="1543" customFormat="1" ht="21.9" customHeight="1" x14ac:dyDescent="0.3">
      <c r="C1059" s="1453"/>
      <c r="D1059" s="1453"/>
      <c r="E1059" s="1453"/>
      <c r="F1059" s="1453"/>
      <c r="G1059" s="1452"/>
      <c r="H1059" s="1453"/>
      <c r="I1059" s="1453"/>
      <c r="J1059" s="1453"/>
      <c r="K1059" s="1453"/>
      <c r="L1059" s="1453"/>
      <c r="M1059" s="1453"/>
      <c r="N1059" s="1453"/>
      <c r="O1059" s="1453"/>
      <c r="P1059" s="1453"/>
      <c r="Q1059" s="1453"/>
      <c r="R1059" s="1453"/>
      <c r="S1059" s="1453"/>
      <c r="T1059" s="1453"/>
      <c r="U1059" s="1453"/>
      <c r="V1059" s="1453"/>
      <c r="W1059" s="1453"/>
      <c r="X1059" s="1453"/>
      <c r="Y1059" s="1453"/>
      <c r="Z1059" s="1453"/>
      <c r="AA1059" s="1453"/>
      <c r="AB1059" s="1453"/>
      <c r="AC1059" s="1453"/>
      <c r="AD1059" s="1453"/>
      <c r="AE1059" s="1453"/>
      <c r="AF1059" s="1453"/>
      <c r="AG1059" s="1453"/>
      <c r="AH1059" s="1453"/>
      <c r="AI1059" s="1453"/>
      <c r="AJ1059" s="1453"/>
      <c r="AK1059" s="1453"/>
      <c r="AL1059" s="1453"/>
      <c r="AM1059" s="1453"/>
      <c r="AN1059" s="1453"/>
      <c r="AO1059" s="1453"/>
      <c r="AP1059" s="1453"/>
      <c r="AQ1059" s="1453"/>
      <c r="AR1059" s="1453"/>
      <c r="AS1059" s="1453"/>
      <c r="AT1059" s="1453"/>
      <c r="AU1059" s="1453"/>
      <c r="AV1059" s="1453"/>
      <c r="AW1059" s="1453"/>
      <c r="AX1059" s="1453"/>
    </row>
    <row r="1060" spans="3:50" s="1543" customFormat="1" ht="21.9" customHeight="1" x14ac:dyDescent="0.3">
      <c r="C1060" s="1453"/>
      <c r="D1060" s="1453"/>
      <c r="E1060" s="1453"/>
      <c r="F1060" s="1453"/>
      <c r="G1060" s="1452"/>
      <c r="H1060" s="1453"/>
      <c r="I1060" s="1453"/>
      <c r="J1060" s="1453"/>
      <c r="K1060" s="1453"/>
      <c r="L1060" s="1453"/>
      <c r="M1060" s="1453"/>
      <c r="N1060" s="1453"/>
      <c r="O1060" s="1453"/>
      <c r="P1060" s="1453"/>
      <c r="Q1060" s="1453"/>
      <c r="R1060" s="1453"/>
      <c r="S1060" s="1453"/>
      <c r="T1060" s="1453"/>
      <c r="U1060" s="1453"/>
      <c r="V1060" s="1453"/>
      <c r="W1060" s="1453"/>
      <c r="X1060" s="1453"/>
      <c r="Y1060" s="1453"/>
      <c r="Z1060" s="1453"/>
      <c r="AA1060" s="1453"/>
      <c r="AB1060" s="1453"/>
      <c r="AC1060" s="1453"/>
      <c r="AD1060" s="1453"/>
      <c r="AE1060" s="1453"/>
      <c r="AF1060" s="1453"/>
      <c r="AG1060" s="1453"/>
      <c r="AH1060" s="1453"/>
      <c r="AI1060" s="1453"/>
      <c r="AJ1060" s="1453"/>
      <c r="AK1060" s="1453"/>
      <c r="AL1060" s="1453"/>
      <c r="AM1060" s="1453"/>
      <c r="AN1060" s="1453"/>
      <c r="AO1060" s="1453"/>
      <c r="AP1060" s="1453"/>
      <c r="AQ1060" s="1453"/>
      <c r="AR1060" s="1453"/>
      <c r="AS1060" s="1453"/>
      <c r="AT1060" s="1453"/>
      <c r="AU1060" s="1453"/>
      <c r="AV1060" s="1453"/>
      <c r="AW1060" s="1453"/>
      <c r="AX1060" s="1453"/>
    </row>
    <row r="1061" spans="3:50" s="1543" customFormat="1" ht="21.9" customHeight="1" x14ac:dyDescent="0.3">
      <c r="C1061" s="1453"/>
      <c r="D1061" s="1453"/>
      <c r="E1061" s="1453"/>
      <c r="F1061" s="1453"/>
      <c r="G1061" s="1452"/>
      <c r="H1061" s="1453"/>
      <c r="I1061" s="1453"/>
      <c r="J1061" s="1453"/>
      <c r="K1061" s="1453"/>
      <c r="L1061" s="1453"/>
      <c r="M1061" s="1453"/>
      <c r="N1061" s="1453"/>
      <c r="O1061" s="1453"/>
      <c r="P1061" s="1453"/>
      <c r="Q1061" s="1453"/>
      <c r="R1061" s="1453"/>
      <c r="S1061" s="1453"/>
      <c r="T1061" s="1453"/>
      <c r="U1061" s="1453"/>
      <c r="V1061" s="1453"/>
      <c r="W1061" s="1453"/>
      <c r="X1061" s="1453"/>
      <c r="Y1061" s="1453"/>
      <c r="Z1061" s="1453"/>
      <c r="AA1061" s="1453"/>
      <c r="AB1061" s="1453"/>
      <c r="AC1061" s="1453"/>
      <c r="AD1061" s="1453"/>
      <c r="AE1061" s="1453"/>
      <c r="AF1061" s="1453"/>
      <c r="AG1061" s="1453"/>
      <c r="AH1061" s="1453"/>
      <c r="AI1061" s="1453"/>
      <c r="AJ1061" s="1453"/>
      <c r="AK1061" s="1453"/>
      <c r="AL1061" s="1453"/>
      <c r="AM1061" s="1453"/>
      <c r="AN1061" s="1453"/>
      <c r="AO1061" s="1453"/>
      <c r="AP1061" s="1453"/>
      <c r="AQ1061" s="1453"/>
      <c r="AR1061" s="1453"/>
      <c r="AS1061" s="1453"/>
      <c r="AT1061" s="1453"/>
      <c r="AU1061" s="1453"/>
      <c r="AV1061" s="1453"/>
      <c r="AW1061" s="1453"/>
      <c r="AX1061" s="1453"/>
    </row>
    <row r="1062" spans="3:50" s="1543" customFormat="1" ht="21.9" customHeight="1" x14ac:dyDescent="0.3">
      <c r="C1062" s="1453"/>
      <c r="D1062" s="1453"/>
      <c r="E1062" s="1453"/>
      <c r="F1062" s="1453"/>
      <c r="G1062" s="1452"/>
      <c r="H1062" s="1453"/>
      <c r="I1062" s="1453"/>
      <c r="J1062" s="1453"/>
      <c r="K1062" s="1453"/>
      <c r="L1062" s="1453"/>
      <c r="M1062" s="1453"/>
      <c r="N1062" s="1453"/>
      <c r="O1062" s="1453"/>
      <c r="P1062" s="1453"/>
      <c r="Q1062" s="1453"/>
      <c r="R1062" s="1453"/>
      <c r="S1062" s="1453"/>
      <c r="T1062" s="1453"/>
      <c r="U1062" s="1453"/>
      <c r="V1062" s="1453"/>
      <c r="W1062" s="1453"/>
      <c r="X1062" s="1453"/>
      <c r="Y1062" s="1453"/>
      <c r="Z1062" s="1453"/>
      <c r="AA1062" s="1453"/>
      <c r="AB1062" s="1453"/>
      <c r="AC1062" s="1453"/>
      <c r="AD1062" s="1453"/>
      <c r="AE1062" s="1453"/>
      <c r="AF1062" s="1453"/>
      <c r="AG1062" s="1453"/>
      <c r="AH1062" s="1453"/>
      <c r="AI1062" s="1453"/>
      <c r="AJ1062" s="1453"/>
      <c r="AK1062" s="1453"/>
      <c r="AL1062" s="1453"/>
      <c r="AM1062" s="1453"/>
      <c r="AN1062" s="1453"/>
      <c r="AO1062" s="1453"/>
      <c r="AP1062" s="1453"/>
      <c r="AQ1062" s="1453"/>
      <c r="AR1062" s="1453"/>
      <c r="AS1062" s="1453"/>
      <c r="AT1062" s="1453"/>
      <c r="AU1062" s="1453"/>
      <c r="AV1062" s="1453"/>
      <c r="AW1062" s="1453"/>
      <c r="AX1062" s="1453"/>
    </row>
    <row r="1063" spans="3:50" s="1543" customFormat="1" ht="21.9" customHeight="1" x14ac:dyDescent="0.3">
      <c r="C1063" s="1453"/>
      <c r="D1063" s="1453"/>
      <c r="E1063" s="1453"/>
      <c r="F1063" s="1453"/>
      <c r="G1063" s="1452"/>
      <c r="H1063" s="1453"/>
      <c r="I1063" s="1453"/>
      <c r="J1063" s="1453"/>
      <c r="K1063" s="1453"/>
      <c r="L1063" s="1453"/>
      <c r="M1063" s="1453"/>
      <c r="N1063" s="1453"/>
      <c r="O1063" s="1453"/>
      <c r="P1063" s="1453"/>
      <c r="Q1063" s="1453"/>
      <c r="R1063" s="1453"/>
      <c r="S1063" s="1453"/>
      <c r="T1063" s="1453"/>
      <c r="U1063" s="1453"/>
      <c r="V1063" s="1453"/>
      <c r="W1063" s="1453"/>
      <c r="X1063" s="1453"/>
      <c r="Y1063" s="1453"/>
      <c r="Z1063" s="1453"/>
      <c r="AA1063" s="1453"/>
      <c r="AB1063" s="1453"/>
      <c r="AC1063" s="1453"/>
      <c r="AD1063" s="1453"/>
      <c r="AE1063" s="1453"/>
      <c r="AF1063" s="1453"/>
      <c r="AG1063" s="1453"/>
      <c r="AH1063" s="1453"/>
      <c r="AI1063" s="1453"/>
      <c r="AJ1063" s="1453"/>
      <c r="AK1063" s="1453"/>
      <c r="AL1063" s="1453"/>
      <c r="AM1063" s="1453"/>
      <c r="AN1063" s="1453"/>
      <c r="AO1063" s="1453"/>
      <c r="AP1063" s="1453"/>
      <c r="AQ1063" s="1453"/>
      <c r="AR1063" s="1453"/>
      <c r="AS1063" s="1453"/>
      <c r="AT1063" s="1453"/>
      <c r="AU1063" s="1453"/>
      <c r="AV1063" s="1453"/>
      <c r="AW1063" s="1453"/>
      <c r="AX1063" s="1453"/>
    </row>
    <row r="1064" spans="3:50" s="1543" customFormat="1" ht="21.9" customHeight="1" x14ac:dyDescent="0.3">
      <c r="C1064" s="1453"/>
      <c r="D1064" s="1453"/>
      <c r="E1064" s="1453"/>
      <c r="F1064" s="1453"/>
      <c r="G1064" s="1452"/>
      <c r="H1064" s="1453"/>
      <c r="I1064" s="1453"/>
      <c r="J1064" s="1453"/>
      <c r="K1064" s="1453"/>
      <c r="L1064" s="1453"/>
      <c r="M1064" s="1453"/>
      <c r="N1064" s="1453"/>
      <c r="O1064" s="1453"/>
      <c r="P1064" s="1453"/>
      <c r="Q1064" s="1453"/>
      <c r="R1064" s="1453"/>
      <c r="S1064" s="1453"/>
      <c r="T1064" s="1453"/>
      <c r="U1064" s="1453"/>
      <c r="V1064" s="1453"/>
      <c r="W1064" s="1453"/>
      <c r="X1064" s="1453"/>
      <c r="Y1064" s="1453"/>
      <c r="Z1064" s="1453"/>
      <c r="AA1064" s="1453"/>
      <c r="AB1064" s="1453"/>
      <c r="AC1064" s="1453"/>
      <c r="AD1064" s="1453"/>
      <c r="AE1064" s="1453"/>
      <c r="AF1064" s="1453"/>
      <c r="AG1064" s="1453"/>
      <c r="AH1064" s="1453"/>
      <c r="AI1064" s="1453"/>
      <c r="AJ1064" s="1453"/>
      <c r="AK1064" s="1453"/>
      <c r="AL1064" s="1453"/>
      <c r="AM1064" s="1453"/>
      <c r="AN1064" s="1453"/>
      <c r="AO1064" s="1453"/>
      <c r="AP1064" s="1453"/>
      <c r="AQ1064" s="1453"/>
      <c r="AR1064" s="1453"/>
      <c r="AS1064" s="1453"/>
      <c r="AT1064" s="1453"/>
      <c r="AU1064" s="1453"/>
      <c r="AV1064" s="1453"/>
      <c r="AW1064" s="1453"/>
      <c r="AX1064" s="1453"/>
    </row>
    <row r="1065" spans="3:50" s="1543" customFormat="1" ht="21.9" customHeight="1" x14ac:dyDescent="0.3">
      <c r="C1065" s="1453"/>
      <c r="D1065" s="1453"/>
      <c r="E1065" s="1453"/>
      <c r="F1065" s="1453"/>
      <c r="G1065" s="1452"/>
      <c r="H1065" s="1453"/>
      <c r="I1065" s="1453"/>
      <c r="J1065" s="1453"/>
      <c r="K1065" s="1453"/>
      <c r="L1065" s="1453"/>
      <c r="M1065" s="1453"/>
      <c r="N1065" s="1453"/>
      <c r="O1065" s="1453"/>
      <c r="P1065" s="1453"/>
      <c r="Q1065" s="1453"/>
      <c r="R1065" s="1453"/>
      <c r="S1065" s="1453"/>
      <c r="T1065" s="1453"/>
      <c r="U1065" s="1453"/>
      <c r="V1065" s="1453"/>
      <c r="W1065" s="1453"/>
      <c r="X1065" s="1453"/>
      <c r="Y1065" s="1453"/>
      <c r="Z1065" s="1453"/>
      <c r="AA1065" s="1453"/>
      <c r="AB1065" s="1453"/>
      <c r="AC1065" s="1453"/>
      <c r="AD1065" s="1453"/>
      <c r="AE1065" s="1453"/>
      <c r="AF1065" s="1453"/>
      <c r="AG1065" s="1453"/>
      <c r="AH1065" s="1453"/>
      <c r="AI1065" s="1453"/>
      <c r="AJ1065" s="1453"/>
      <c r="AK1065" s="1453"/>
      <c r="AL1065" s="1453"/>
      <c r="AM1065" s="1453"/>
      <c r="AN1065" s="1453"/>
      <c r="AO1065" s="1453"/>
      <c r="AP1065" s="1453"/>
      <c r="AQ1065" s="1453"/>
      <c r="AR1065" s="1453"/>
      <c r="AS1065" s="1453"/>
      <c r="AT1065" s="1453"/>
      <c r="AU1065" s="1453"/>
      <c r="AV1065" s="1453"/>
      <c r="AW1065" s="1453"/>
      <c r="AX1065" s="1453"/>
    </row>
    <row r="1066" spans="3:50" s="1543" customFormat="1" ht="21.9" customHeight="1" x14ac:dyDescent="0.3">
      <c r="C1066" s="1453"/>
      <c r="D1066" s="1453"/>
      <c r="E1066" s="1453"/>
      <c r="F1066" s="1453"/>
      <c r="G1066" s="1452"/>
      <c r="H1066" s="1453"/>
      <c r="I1066" s="1453"/>
      <c r="J1066" s="1453"/>
      <c r="K1066" s="1453"/>
      <c r="L1066" s="1453"/>
      <c r="M1066" s="1453"/>
      <c r="N1066" s="1453"/>
      <c r="O1066" s="1453"/>
      <c r="P1066" s="1453"/>
      <c r="Q1066" s="1453"/>
      <c r="R1066" s="1453"/>
      <c r="S1066" s="1453"/>
      <c r="T1066" s="1453"/>
      <c r="U1066" s="1453"/>
      <c r="V1066" s="1453"/>
      <c r="W1066" s="1453"/>
      <c r="X1066" s="1453"/>
      <c r="Y1066" s="1453"/>
      <c r="Z1066" s="1453"/>
      <c r="AA1066" s="1453"/>
      <c r="AB1066" s="1453"/>
      <c r="AC1066" s="1453"/>
      <c r="AD1066" s="1453"/>
      <c r="AE1066" s="1453"/>
      <c r="AF1066" s="1453"/>
      <c r="AG1066" s="1453"/>
      <c r="AH1066" s="1453"/>
      <c r="AI1066" s="1453"/>
      <c r="AJ1066" s="1453"/>
      <c r="AK1066" s="1453"/>
      <c r="AL1066" s="1453"/>
      <c r="AM1066" s="1453"/>
      <c r="AN1066" s="1453"/>
      <c r="AO1066" s="1453"/>
      <c r="AP1066" s="1453"/>
      <c r="AQ1066" s="1453"/>
      <c r="AR1066" s="1453"/>
      <c r="AS1066" s="1453"/>
      <c r="AT1066" s="1453"/>
      <c r="AU1066" s="1453"/>
      <c r="AV1066" s="1453"/>
      <c r="AW1066" s="1453"/>
      <c r="AX1066" s="1453"/>
    </row>
    <row r="1067" spans="3:50" s="1543" customFormat="1" ht="21.9" customHeight="1" x14ac:dyDescent="0.3">
      <c r="C1067" s="1453"/>
      <c r="D1067" s="1453"/>
      <c r="E1067" s="1453"/>
      <c r="F1067" s="1453"/>
      <c r="G1067" s="1452"/>
      <c r="H1067" s="1453"/>
      <c r="I1067" s="1453"/>
      <c r="J1067" s="1453"/>
      <c r="K1067" s="1453"/>
      <c r="L1067" s="1453"/>
      <c r="M1067" s="1453"/>
      <c r="N1067" s="1453"/>
      <c r="O1067" s="1453"/>
      <c r="P1067" s="1453"/>
      <c r="Q1067" s="1453"/>
      <c r="R1067" s="1453"/>
      <c r="S1067" s="1453"/>
      <c r="T1067" s="1453"/>
      <c r="U1067" s="1453"/>
      <c r="V1067" s="1453"/>
      <c r="W1067" s="1453"/>
      <c r="X1067" s="1453"/>
      <c r="Y1067" s="1453"/>
      <c r="Z1067" s="1453"/>
      <c r="AA1067" s="1453"/>
      <c r="AB1067" s="1453"/>
      <c r="AC1067" s="1453"/>
      <c r="AD1067" s="1453"/>
      <c r="AE1067" s="1453"/>
      <c r="AF1067" s="1453"/>
      <c r="AG1067" s="1453"/>
      <c r="AH1067" s="1453"/>
      <c r="AI1067" s="1453"/>
      <c r="AJ1067" s="1453"/>
      <c r="AK1067" s="1453"/>
      <c r="AL1067" s="1453"/>
      <c r="AM1067" s="1453"/>
      <c r="AN1067" s="1453"/>
      <c r="AO1067" s="1453"/>
      <c r="AP1067" s="1453"/>
      <c r="AQ1067" s="1453"/>
      <c r="AR1067" s="1453"/>
      <c r="AS1067" s="1453"/>
      <c r="AT1067" s="1453"/>
      <c r="AU1067" s="1453"/>
      <c r="AV1067" s="1453"/>
      <c r="AW1067" s="1453"/>
      <c r="AX1067" s="1453"/>
    </row>
    <row r="1068" spans="3:50" s="1543" customFormat="1" ht="21.9" customHeight="1" x14ac:dyDescent="0.3">
      <c r="C1068" s="1453"/>
      <c r="D1068" s="1453"/>
      <c r="E1068" s="1453"/>
      <c r="F1068" s="1453"/>
      <c r="G1068" s="1452"/>
      <c r="H1068" s="1453"/>
      <c r="I1068" s="1453"/>
      <c r="J1068" s="1453"/>
      <c r="K1068" s="1453"/>
      <c r="L1068" s="1453"/>
      <c r="M1068" s="1453"/>
      <c r="N1068" s="1453"/>
      <c r="O1068" s="1453"/>
      <c r="P1068" s="1453"/>
      <c r="Q1068" s="1453"/>
      <c r="R1068" s="1453"/>
      <c r="S1068" s="1453"/>
      <c r="T1068" s="1453"/>
      <c r="U1068" s="1453"/>
      <c r="V1068" s="1453"/>
      <c r="W1068" s="1453"/>
      <c r="X1068" s="1453"/>
      <c r="Y1068" s="1453"/>
      <c r="Z1068" s="1453"/>
      <c r="AA1068" s="1453"/>
      <c r="AB1068" s="1453"/>
      <c r="AC1068" s="1453"/>
      <c r="AD1068" s="1453"/>
      <c r="AE1068" s="1453"/>
      <c r="AF1068" s="1453"/>
      <c r="AG1068" s="1453"/>
      <c r="AH1068" s="1453"/>
      <c r="AI1068" s="1453"/>
      <c r="AJ1068" s="1453"/>
      <c r="AK1068" s="1453"/>
      <c r="AL1068" s="1453"/>
      <c r="AM1068" s="1453"/>
      <c r="AN1068" s="1453"/>
      <c r="AO1068" s="1453"/>
      <c r="AP1068" s="1453"/>
      <c r="AQ1068" s="1453"/>
      <c r="AR1068" s="1453"/>
      <c r="AS1068" s="1453"/>
      <c r="AT1068" s="1453"/>
      <c r="AU1068" s="1453"/>
      <c r="AV1068" s="1453"/>
      <c r="AW1068" s="1453"/>
      <c r="AX1068" s="1453"/>
    </row>
    <row r="1069" spans="3:50" s="1543" customFormat="1" ht="21.9" customHeight="1" x14ac:dyDescent="0.3">
      <c r="C1069" s="1453"/>
      <c r="D1069" s="1453"/>
      <c r="E1069" s="1453"/>
      <c r="F1069" s="1453"/>
      <c r="G1069" s="1452"/>
      <c r="H1069" s="1453"/>
      <c r="I1069" s="1453"/>
      <c r="J1069" s="1453"/>
      <c r="K1069" s="1453"/>
      <c r="L1069" s="1453"/>
      <c r="M1069" s="1453"/>
      <c r="N1069" s="1453"/>
      <c r="O1069" s="1453"/>
      <c r="P1069" s="1453"/>
      <c r="Q1069" s="1453"/>
      <c r="R1069" s="1453"/>
      <c r="S1069" s="1453"/>
      <c r="T1069" s="1453"/>
      <c r="U1069" s="1453"/>
      <c r="V1069" s="1453"/>
      <c r="W1069" s="1453"/>
      <c r="X1069" s="1453"/>
      <c r="Y1069" s="1453"/>
      <c r="Z1069" s="1453"/>
      <c r="AA1069" s="1453"/>
      <c r="AB1069" s="1453"/>
      <c r="AC1069" s="1453"/>
      <c r="AD1069" s="1453"/>
      <c r="AE1069" s="1453"/>
      <c r="AF1069" s="1453"/>
      <c r="AG1069" s="1453"/>
      <c r="AH1069" s="1453"/>
      <c r="AI1069" s="1453"/>
      <c r="AJ1069" s="1453"/>
      <c r="AK1069" s="1453"/>
      <c r="AL1069" s="1453"/>
      <c r="AM1069" s="1453"/>
      <c r="AN1069" s="1453"/>
      <c r="AO1069" s="1453"/>
      <c r="AP1069" s="1453"/>
      <c r="AQ1069" s="1453"/>
      <c r="AR1069" s="1453"/>
      <c r="AS1069" s="1453"/>
      <c r="AT1069" s="1453"/>
      <c r="AU1069" s="1453"/>
      <c r="AV1069" s="1453"/>
      <c r="AW1069" s="1453"/>
      <c r="AX1069" s="1453"/>
    </row>
    <row r="1070" spans="3:50" s="1543" customFormat="1" ht="21.9" customHeight="1" x14ac:dyDescent="0.3">
      <c r="C1070" s="1453"/>
      <c r="D1070" s="1453"/>
      <c r="E1070" s="1453"/>
      <c r="F1070" s="1453"/>
      <c r="G1070" s="1452"/>
      <c r="H1070" s="1453"/>
      <c r="I1070" s="1453"/>
      <c r="J1070" s="1453"/>
      <c r="K1070" s="1453"/>
      <c r="L1070" s="1453"/>
      <c r="M1070" s="1453"/>
      <c r="N1070" s="1453"/>
      <c r="O1070" s="1453"/>
      <c r="P1070" s="1453"/>
      <c r="Q1070" s="1453"/>
      <c r="R1070" s="1453"/>
      <c r="S1070" s="1453"/>
      <c r="T1070" s="1453"/>
      <c r="U1070" s="1453"/>
      <c r="V1070" s="1453"/>
      <c r="W1070" s="1453"/>
      <c r="X1070" s="1453"/>
      <c r="Y1070" s="1453"/>
      <c r="Z1070" s="1453"/>
      <c r="AA1070" s="1453"/>
      <c r="AB1070" s="1453"/>
      <c r="AC1070" s="1453"/>
      <c r="AD1070" s="1453"/>
      <c r="AE1070" s="1453"/>
      <c r="AF1070" s="1453"/>
      <c r="AG1070" s="1453"/>
      <c r="AH1070" s="1453"/>
      <c r="AI1070" s="1453"/>
      <c r="AJ1070" s="1453"/>
      <c r="AK1070" s="1453"/>
      <c r="AL1070" s="1453"/>
      <c r="AM1070" s="1453"/>
      <c r="AN1070" s="1453"/>
      <c r="AO1070" s="1453"/>
      <c r="AP1070" s="1453"/>
      <c r="AQ1070" s="1453"/>
      <c r="AR1070" s="1453"/>
      <c r="AS1070" s="1453"/>
      <c r="AT1070" s="1453"/>
      <c r="AU1070" s="1453"/>
      <c r="AV1070" s="1453"/>
      <c r="AW1070" s="1453"/>
      <c r="AX1070" s="1453"/>
    </row>
    <row r="1071" spans="3:50" s="1543" customFormat="1" ht="21.9" customHeight="1" x14ac:dyDescent="0.3">
      <c r="C1071" s="1453"/>
      <c r="D1071" s="1453"/>
      <c r="E1071" s="1453"/>
      <c r="F1071" s="1453"/>
      <c r="G1071" s="1452"/>
      <c r="H1071" s="1453"/>
      <c r="I1071" s="1453"/>
      <c r="J1071" s="1453"/>
      <c r="K1071" s="1453"/>
      <c r="L1071" s="1453"/>
      <c r="M1071" s="1453"/>
      <c r="N1071" s="1453"/>
      <c r="O1071" s="1453"/>
      <c r="P1071" s="1453"/>
      <c r="Q1071" s="1453"/>
      <c r="R1071" s="1453"/>
      <c r="S1071" s="1453"/>
      <c r="T1071" s="1453"/>
      <c r="U1071" s="1453"/>
      <c r="V1071" s="1453"/>
      <c r="W1071" s="1453"/>
      <c r="X1071" s="1453"/>
      <c r="Y1071" s="1453"/>
      <c r="Z1071" s="1453"/>
      <c r="AA1071" s="1453"/>
      <c r="AB1071" s="1453"/>
      <c r="AC1071" s="1453"/>
      <c r="AD1071" s="1453"/>
      <c r="AE1071" s="1453"/>
      <c r="AF1071" s="1453"/>
      <c r="AG1071" s="1453"/>
      <c r="AH1071" s="1453"/>
      <c r="AI1071" s="1453"/>
      <c r="AJ1071" s="1453"/>
      <c r="AK1071" s="1453"/>
      <c r="AL1071" s="1453"/>
      <c r="AM1071" s="1453"/>
      <c r="AN1071" s="1453"/>
      <c r="AO1071" s="1453"/>
      <c r="AP1071" s="1453"/>
      <c r="AQ1071" s="1453"/>
      <c r="AR1071" s="1453"/>
      <c r="AS1071" s="1453"/>
      <c r="AT1071" s="1453"/>
      <c r="AU1071" s="1453"/>
      <c r="AV1071" s="1453"/>
      <c r="AW1071" s="1453"/>
      <c r="AX1071" s="1453"/>
    </row>
    <row r="1072" spans="3:50" s="1543" customFormat="1" ht="21.9" customHeight="1" x14ac:dyDescent="0.3">
      <c r="C1072" s="1453"/>
      <c r="D1072" s="1453"/>
      <c r="E1072" s="1453"/>
      <c r="F1072" s="1453"/>
      <c r="G1072" s="1452"/>
      <c r="H1072" s="1453"/>
      <c r="I1072" s="1453"/>
      <c r="J1072" s="1453"/>
      <c r="K1072" s="1453"/>
      <c r="L1072" s="1453"/>
      <c r="M1072" s="1453"/>
      <c r="N1072" s="1453"/>
      <c r="O1072" s="1453"/>
      <c r="P1072" s="1453"/>
      <c r="Q1072" s="1453"/>
      <c r="R1072" s="1453"/>
      <c r="S1072" s="1453"/>
      <c r="T1072" s="1453"/>
      <c r="U1072" s="1453"/>
      <c r="V1072" s="1453"/>
      <c r="W1072" s="1453"/>
      <c r="X1072" s="1453"/>
      <c r="Y1072" s="1453"/>
      <c r="Z1072" s="1453"/>
      <c r="AA1072" s="1453"/>
      <c r="AB1072" s="1453"/>
      <c r="AC1072" s="1453"/>
      <c r="AD1072" s="1453"/>
      <c r="AE1072" s="1453"/>
      <c r="AF1072" s="1453"/>
      <c r="AG1072" s="1453"/>
      <c r="AH1072" s="1453"/>
      <c r="AI1072" s="1453"/>
      <c r="AJ1072" s="1453"/>
      <c r="AK1072" s="1453"/>
      <c r="AL1072" s="1453"/>
      <c r="AM1072" s="1453"/>
      <c r="AN1072" s="1453"/>
      <c r="AO1072" s="1453"/>
      <c r="AP1072" s="1453"/>
      <c r="AQ1072" s="1453"/>
      <c r="AR1072" s="1453"/>
      <c r="AS1072" s="1453"/>
      <c r="AT1072" s="1453"/>
      <c r="AU1072" s="1453"/>
      <c r="AV1072" s="1453"/>
      <c r="AW1072" s="1453"/>
      <c r="AX1072" s="1453"/>
    </row>
    <row r="1073" spans="3:50" s="1543" customFormat="1" ht="21.9" customHeight="1" x14ac:dyDescent="0.3">
      <c r="C1073" s="1453"/>
      <c r="D1073" s="1453"/>
      <c r="E1073" s="1453"/>
      <c r="F1073" s="1453"/>
      <c r="G1073" s="1452"/>
      <c r="H1073" s="1453"/>
      <c r="I1073" s="1453"/>
      <c r="J1073" s="1453"/>
      <c r="K1073" s="1453"/>
      <c r="L1073" s="1453"/>
      <c r="M1073" s="1453"/>
      <c r="N1073" s="1453"/>
      <c r="O1073" s="1453"/>
      <c r="P1073" s="1453"/>
      <c r="Q1073" s="1453"/>
      <c r="R1073" s="1453"/>
      <c r="S1073" s="1453"/>
      <c r="T1073" s="1453"/>
      <c r="U1073" s="1453"/>
      <c r="V1073" s="1453"/>
      <c r="W1073" s="1453"/>
      <c r="X1073" s="1453"/>
      <c r="Y1073" s="1453"/>
      <c r="Z1073" s="1453"/>
      <c r="AA1073" s="1453"/>
      <c r="AB1073" s="1453"/>
      <c r="AC1073" s="1453"/>
      <c r="AD1073" s="1453"/>
      <c r="AE1073" s="1453"/>
      <c r="AF1073" s="1453"/>
      <c r="AG1073" s="1453"/>
      <c r="AH1073" s="1453"/>
      <c r="AI1073" s="1453"/>
      <c r="AJ1073" s="1453"/>
      <c r="AK1073" s="1453"/>
      <c r="AL1073" s="1453"/>
      <c r="AM1073" s="1453"/>
      <c r="AN1073" s="1453"/>
      <c r="AO1073" s="1453"/>
      <c r="AP1073" s="1453"/>
      <c r="AQ1073" s="1453"/>
      <c r="AR1073" s="1453"/>
      <c r="AS1073" s="1453"/>
      <c r="AT1073" s="1453"/>
      <c r="AU1073" s="1453"/>
      <c r="AV1073" s="1453"/>
      <c r="AW1073" s="1453"/>
      <c r="AX1073" s="1453"/>
    </row>
    <row r="1074" spans="3:50" s="1543" customFormat="1" ht="21.9" customHeight="1" x14ac:dyDescent="0.3">
      <c r="C1074" s="1453"/>
      <c r="D1074" s="1453"/>
      <c r="E1074" s="1453"/>
      <c r="F1074" s="1453"/>
      <c r="G1074" s="1452"/>
      <c r="H1074" s="1453"/>
      <c r="I1074" s="1453"/>
      <c r="J1074" s="1453"/>
      <c r="K1074" s="1453"/>
      <c r="L1074" s="1453"/>
      <c r="M1074" s="1453"/>
      <c r="N1074" s="1453"/>
      <c r="O1074" s="1453"/>
      <c r="P1074" s="1453"/>
      <c r="Q1074" s="1453"/>
      <c r="R1074" s="1453"/>
      <c r="S1074" s="1453"/>
      <c r="T1074" s="1453"/>
      <c r="U1074" s="1453"/>
      <c r="V1074" s="1453"/>
      <c r="W1074" s="1453"/>
      <c r="X1074" s="1453"/>
      <c r="Y1074" s="1453"/>
      <c r="Z1074" s="1453"/>
      <c r="AA1074" s="1453"/>
      <c r="AB1074" s="1453"/>
      <c r="AC1074" s="1453"/>
      <c r="AD1074" s="1453"/>
      <c r="AE1074" s="1453"/>
      <c r="AF1074" s="1453"/>
      <c r="AG1074" s="1453"/>
      <c r="AH1074" s="1453"/>
      <c r="AI1074" s="1453"/>
      <c r="AJ1074" s="1453"/>
      <c r="AK1074" s="1453"/>
      <c r="AL1074" s="1453"/>
      <c r="AM1074" s="1453"/>
      <c r="AN1074" s="1453"/>
      <c r="AO1074" s="1453"/>
      <c r="AP1074" s="1453"/>
      <c r="AQ1074" s="1453"/>
      <c r="AR1074" s="1453"/>
      <c r="AS1074" s="1453"/>
      <c r="AT1074" s="1453"/>
      <c r="AU1074" s="1453"/>
      <c r="AV1074" s="1453"/>
      <c r="AW1074" s="1453"/>
      <c r="AX1074" s="1453"/>
    </row>
    <row r="1075" spans="3:50" s="1543" customFormat="1" ht="21.9" customHeight="1" x14ac:dyDescent="0.3">
      <c r="C1075" s="1453"/>
      <c r="D1075" s="1453"/>
      <c r="E1075" s="1453"/>
      <c r="F1075" s="1453"/>
      <c r="G1075" s="1452"/>
      <c r="H1075" s="1453"/>
      <c r="I1075" s="1453"/>
      <c r="J1075" s="1453"/>
      <c r="K1075" s="1453"/>
      <c r="L1075" s="1453"/>
      <c r="M1075" s="1453"/>
      <c r="N1075" s="1453"/>
      <c r="O1075" s="1453"/>
      <c r="P1075" s="1453"/>
      <c r="Q1075" s="1453"/>
      <c r="R1075" s="1453"/>
      <c r="S1075" s="1453"/>
      <c r="T1075" s="1453"/>
      <c r="U1075" s="1453"/>
      <c r="V1075" s="1453"/>
      <c r="W1075" s="1453"/>
      <c r="X1075" s="1453"/>
      <c r="Y1075" s="1453"/>
      <c r="Z1075" s="1453"/>
      <c r="AA1075" s="1453"/>
      <c r="AB1075" s="1453"/>
      <c r="AC1075" s="1453"/>
      <c r="AD1075" s="1453"/>
      <c r="AE1075" s="1453"/>
      <c r="AF1075" s="1453"/>
      <c r="AG1075" s="1453"/>
      <c r="AH1075" s="1453"/>
      <c r="AI1075" s="1453"/>
      <c r="AJ1075" s="1453"/>
      <c r="AK1075" s="1453"/>
      <c r="AL1075" s="1453"/>
      <c r="AM1075" s="1453"/>
      <c r="AN1075" s="1453"/>
      <c r="AO1075" s="1453"/>
      <c r="AP1075" s="1453"/>
      <c r="AQ1075" s="1453"/>
      <c r="AR1075" s="1453"/>
      <c r="AS1075" s="1453"/>
      <c r="AT1075" s="1453"/>
      <c r="AU1075" s="1453"/>
      <c r="AV1075" s="1453"/>
      <c r="AW1075" s="1453"/>
      <c r="AX1075" s="1453"/>
    </row>
    <row r="1076" spans="3:50" s="1543" customFormat="1" ht="21.9" customHeight="1" x14ac:dyDescent="0.3">
      <c r="C1076" s="1453"/>
      <c r="D1076" s="1453"/>
      <c r="E1076" s="1453"/>
      <c r="F1076" s="1453"/>
      <c r="G1076" s="1452"/>
      <c r="H1076" s="1453"/>
      <c r="I1076" s="1453"/>
      <c r="J1076" s="1453"/>
      <c r="K1076" s="1453"/>
      <c r="L1076" s="1453"/>
      <c r="M1076" s="1453"/>
      <c r="N1076" s="1453"/>
      <c r="O1076" s="1453"/>
      <c r="P1076" s="1453"/>
      <c r="Q1076" s="1453"/>
      <c r="R1076" s="1453"/>
      <c r="S1076" s="1453"/>
      <c r="T1076" s="1453"/>
      <c r="U1076" s="1453"/>
      <c r="V1076" s="1453"/>
      <c r="W1076" s="1453"/>
      <c r="X1076" s="1453"/>
      <c r="Y1076" s="1453"/>
      <c r="Z1076" s="1453"/>
      <c r="AA1076" s="1453"/>
      <c r="AB1076" s="1453"/>
      <c r="AC1076" s="1453"/>
      <c r="AD1076" s="1453"/>
      <c r="AE1076" s="1453"/>
      <c r="AF1076" s="1453"/>
      <c r="AG1076" s="1453"/>
      <c r="AH1076" s="1453"/>
      <c r="AI1076" s="1453"/>
      <c r="AJ1076" s="1453"/>
      <c r="AK1076" s="1453"/>
      <c r="AL1076" s="1453"/>
      <c r="AM1076" s="1453"/>
      <c r="AN1076" s="1453"/>
      <c r="AO1076" s="1453"/>
      <c r="AP1076" s="1453"/>
      <c r="AQ1076" s="1453"/>
      <c r="AR1076" s="1453"/>
      <c r="AS1076" s="1453"/>
      <c r="AT1076" s="1453"/>
      <c r="AU1076" s="1453"/>
      <c r="AV1076" s="1453"/>
      <c r="AW1076" s="1453"/>
      <c r="AX1076" s="1453"/>
    </row>
    <row r="1077" spans="3:50" s="1543" customFormat="1" ht="21.9" customHeight="1" x14ac:dyDescent="0.3">
      <c r="C1077" s="1453"/>
      <c r="D1077" s="1453"/>
      <c r="E1077" s="1453"/>
      <c r="F1077" s="1453"/>
      <c r="G1077" s="1452"/>
      <c r="H1077" s="1453"/>
      <c r="I1077" s="1453"/>
      <c r="J1077" s="1453"/>
      <c r="K1077" s="1453"/>
      <c r="L1077" s="1453"/>
      <c r="M1077" s="1453"/>
      <c r="N1077" s="1453"/>
      <c r="O1077" s="1453"/>
      <c r="P1077" s="1453"/>
      <c r="Q1077" s="1453"/>
      <c r="R1077" s="1453"/>
      <c r="S1077" s="1453"/>
      <c r="T1077" s="1453"/>
      <c r="U1077" s="1453"/>
      <c r="V1077" s="1453"/>
      <c r="W1077" s="1453"/>
      <c r="X1077" s="1453"/>
      <c r="Y1077" s="1453"/>
      <c r="Z1077" s="1453"/>
      <c r="AA1077" s="1453"/>
      <c r="AB1077" s="1453"/>
      <c r="AC1077" s="1453"/>
      <c r="AD1077" s="1453"/>
      <c r="AE1077" s="1453"/>
      <c r="AF1077" s="1453"/>
      <c r="AG1077" s="1453"/>
      <c r="AH1077" s="1453"/>
      <c r="AI1077" s="1453"/>
      <c r="AJ1077" s="1453"/>
      <c r="AK1077" s="1453"/>
      <c r="AL1077" s="1453"/>
      <c r="AM1077" s="1453"/>
      <c r="AN1077" s="1453"/>
      <c r="AO1077" s="1453"/>
      <c r="AP1077" s="1453"/>
      <c r="AQ1077" s="1453"/>
      <c r="AR1077" s="1453"/>
      <c r="AS1077" s="1453"/>
      <c r="AT1077" s="1453"/>
      <c r="AU1077" s="1453"/>
      <c r="AV1077" s="1453"/>
      <c r="AW1077" s="1453"/>
      <c r="AX1077" s="1453"/>
    </row>
    <row r="1078" spans="3:50" s="1543" customFormat="1" ht="21.9" customHeight="1" x14ac:dyDescent="0.3">
      <c r="C1078" s="1453"/>
      <c r="D1078" s="1453"/>
      <c r="E1078" s="1453"/>
      <c r="F1078" s="1453"/>
      <c r="G1078" s="1452"/>
      <c r="H1078" s="1453"/>
      <c r="I1078" s="1453"/>
      <c r="J1078" s="1453"/>
      <c r="K1078" s="1453"/>
      <c r="L1078" s="1453"/>
      <c r="M1078" s="1453"/>
      <c r="N1078" s="1453"/>
      <c r="O1078" s="1453"/>
      <c r="P1078" s="1453"/>
      <c r="Q1078" s="1453"/>
      <c r="R1078" s="1453"/>
      <c r="S1078" s="1453"/>
      <c r="T1078" s="1453"/>
      <c r="U1078" s="1453"/>
      <c r="V1078" s="1453"/>
      <c r="W1078" s="1453"/>
      <c r="X1078" s="1453"/>
      <c r="Y1078" s="1453"/>
      <c r="Z1078" s="1453"/>
      <c r="AA1078" s="1453"/>
      <c r="AB1078" s="1453"/>
      <c r="AC1078" s="1453"/>
      <c r="AD1078" s="1453"/>
      <c r="AE1078" s="1453"/>
      <c r="AF1078" s="1453"/>
      <c r="AG1078" s="1453"/>
      <c r="AH1078" s="1453"/>
      <c r="AI1078" s="1453"/>
      <c r="AJ1078" s="1453"/>
      <c r="AK1078" s="1453"/>
      <c r="AL1078" s="1453"/>
      <c r="AM1078" s="1453"/>
      <c r="AN1078" s="1453"/>
      <c r="AO1078" s="1453"/>
      <c r="AP1078" s="1453"/>
      <c r="AQ1078" s="1453"/>
      <c r="AR1078" s="1453"/>
      <c r="AS1078" s="1453"/>
      <c r="AT1078" s="1453"/>
      <c r="AU1078" s="1453"/>
      <c r="AV1078" s="1453"/>
      <c r="AW1078" s="1453"/>
      <c r="AX1078" s="1453"/>
    </row>
    <row r="1079" spans="3:50" s="1543" customFormat="1" ht="21.9" customHeight="1" x14ac:dyDescent="0.3">
      <c r="C1079" s="1453"/>
      <c r="D1079" s="1453"/>
      <c r="E1079" s="1453"/>
      <c r="F1079" s="1453"/>
      <c r="G1079" s="1452"/>
      <c r="H1079" s="1453"/>
      <c r="I1079" s="1453"/>
      <c r="J1079" s="1453"/>
      <c r="K1079" s="1453"/>
      <c r="L1079" s="1453"/>
      <c r="M1079" s="1453"/>
      <c r="N1079" s="1453"/>
      <c r="O1079" s="1453"/>
      <c r="P1079" s="1453"/>
      <c r="Q1079" s="1453"/>
      <c r="R1079" s="1453"/>
      <c r="S1079" s="1453"/>
      <c r="T1079" s="1453"/>
      <c r="U1079" s="1453"/>
      <c r="V1079" s="1453"/>
      <c r="W1079" s="1453"/>
      <c r="X1079" s="1453"/>
      <c r="Y1079" s="1453"/>
      <c r="Z1079" s="1453"/>
      <c r="AA1079" s="1453"/>
      <c r="AB1079" s="1453"/>
      <c r="AC1079" s="1453"/>
      <c r="AD1079" s="1453"/>
      <c r="AE1079" s="1453"/>
      <c r="AF1079" s="1453"/>
      <c r="AG1079" s="1453"/>
      <c r="AH1079" s="1453"/>
      <c r="AI1079" s="1453"/>
      <c r="AJ1079" s="1453"/>
      <c r="AK1079" s="1453"/>
      <c r="AL1079" s="1453"/>
      <c r="AM1079" s="1453"/>
      <c r="AN1079" s="1453"/>
      <c r="AO1079" s="1453"/>
      <c r="AP1079" s="1453"/>
      <c r="AQ1079" s="1453"/>
      <c r="AR1079" s="1453"/>
      <c r="AS1079" s="1453"/>
      <c r="AT1079" s="1453"/>
      <c r="AU1079" s="1453"/>
      <c r="AV1079" s="1453"/>
      <c r="AW1079" s="1453"/>
      <c r="AX1079" s="1453"/>
    </row>
    <row r="1080" spans="3:50" s="1543" customFormat="1" ht="21.9" customHeight="1" x14ac:dyDescent="0.3">
      <c r="C1080" s="1453"/>
      <c r="D1080" s="1453"/>
      <c r="E1080" s="1453"/>
      <c r="F1080" s="1453"/>
      <c r="G1080" s="1452"/>
      <c r="H1080" s="1453"/>
      <c r="I1080" s="1453"/>
      <c r="J1080" s="1453"/>
      <c r="K1080" s="1453"/>
      <c r="L1080" s="1453"/>
      <c r="M1080" s="1453"/>
      <c r="N1080" s="1453"/>
      <c r="O1080" s="1453"/>
      <c r="P1080" s="1453"/>
      <c r="Q1080" s="1453"/>
      <c r="R1080" s="1453"/>
      <c r="S1080" s="1453"/>
      <c r="T1080" s="1453"/>
      <c r="U1080" s="1453"/>
      <c r="V1080" s="1453"/>
      <c r="W1080" s="1453"/>
      <c r="X1080" s="1453"/>
      <c r="Y1080" s="1453"/>
      <c r="Z1080" s="1453"/>
      <c r="AA1080" s="1453"/>
      <c r="AB1080" s="1453"/>
      <c r="AC1080" s="1453"/>
      <c r="AD1080" s="1453"/>
      <c r="AE1080" s="1453"/>
      <c r="AF1080" s="1453"/>
      <c r="AG1080" s="1453"/>
      <c r="AH1080" s="1453"/>
      <c r="AI1080" s="1453"/>
      <c r="AJ1080" s="1453"/>
      <c r="AK1080" s="1453"/>
      <c r="AL1080" s="1453"/>
      <c r="AM1080" s="1453"/>
      <c r="AN1080" s="1453"/>
      <c r="AO1080" s="1453"/>
      <c r="AP1080" s="1453"/>
      <c r="AQ1080" s="1453"/>
      <c r="AR1080" s="1453"/>
      <c r="AS1080" s="1453"/>
      <c r="AT1080" s="1453"/>
      <c r="AU1080" s="1453"/>
      <c r="AV1080" s="1453"/>
      <c r="AW1080" s="1453"/>
      <c r="AX1080" s="1453"/>
    </row>
    <row r="1081" spans="3:50" s="1543" customFormat="1" ht="21.9" customHeight="1" x14ac:dyDescent="0.3">
      <c r="C1081" s="1453"/>
      <c r="D1081" s="1453"/>
      <c r="E1081" s="1453"/>
      <c r="F1081" s="1453"/>
      <c r="G1081" s="1452"/>
      <c r="H1081" s="1453"/>
      <c r="I1081" s="1453"/>
      <c r="J1081" s="1453"/>
      <c r="K1081" s="1453"/>
      <c r="L1081" s="1453"/>
      <c r="M1081" s="1453"/>
      <c r="N1081" s="1453"/>
      <c r="O1081" s="1453"/>
      <c r="P1081" s="1453"/>
      <c r="Q1081" s="1453"/>
      <c r="R1081" s="1453"/>
      <c r="S1081" s="1453"/>
      <c r="T1081" s="1453"/>
      <c r="U1081" s="1453"/>
      <c r="V1081" s="1453"/>
      <c r="W1081" s="1453"/>
      <c r="X1081" s="1453"/>
      <c r="Y1081" s="1453"/>
      <c r="Z1081" s="1453"/>
      <c r="AA1081" s="1453"/>
      <c r="AB1081" s="1453"/>
      <c r="AC1081" s="1453"/>
      <c r="AD1081" s="1453"/>
      <c r="AE1081" s="1453"/>
      <c r="AF1081" s="1453"/>
      <c r="AG1081" s="1453"/>
      <c r="AH1081" s="1453"/>
      <c r="AI1081" s="1453"/>
      <c r="AJ1081" s="1453"/>
      <c r="AK1081" s="1453"/>
      <c r="AL1081" s="1453"/>
      <c r="AM1081" s="1453"/>
      <c r="AN1081" s="1453"/>
      <c r="AO1081" s="1453"/>
      <c r="AP1081" s="1453"/>
      <c r="AQ1081" s="1453"/>
      <c r="AR1081" s="1453"/>
      <c r="AS1081" s="1453"/>
      <c r="AT1081" s="1453"/>
      <c r="AU1081" s="1453"/>
      <c r="AV1081" s="1453"/>
      <c r="AW1081" s="1453"/>
      <c r="AX1081" s="1453"/>
    </row>
    <row r="1082" spans="3:50" s="1543" customFormat="1" ht="21.9" customHeight="1" x14ac:dyDescent="0.3">
      <c r="C1082" s="1453"/>
      <c r="D1082" s="1453"/>
      <c r="E1082" s="1453"/>
      <c r="F1082" s="1453"/>
      <c r="G1082" s="1452"/>
      <c r="H1082" s="1453"/>
      <c r="I1082" s="1453"/>
      <c r="J1082" s="1453"/>
      <c r="K1082" s="1453"/>
      <c r="L1082" s="1453"/>
      <c r="M1082" s="1453"/>
      <c r="N1082" s="1453"/>
      <c r="O1082" s="1453"/>
      <c r="P1082" s="1453"/>
      <c r="Q1082" s="1453"/>
      <c r="R1082" s="1453"/>
      <c r="S1082" s="1453"/>
      <c r="T1082" s="1453"/>
      <c r="U1082" s="1453"/>
      <c r="V1082" s="1453"/>
      <c r="W1082" s="1453"/>
      <c r="X1082" s="1453"/>
      <c r="Y1082" s="1453"/>
      <c r="Z1082" s="1453"/>
      <c r="AA1082" s="1453"/>
      <c r="AB1082" s="1453"/>
      <c r="AC1082" s="1453"/>
      <c r="AD1082" s="1453"/>
      <c r="AE1082" s="1453"/>
      <c r="AF1082" s="1453"/>
      <c r="AG1082" s="1453"/>
      <c r="AH1082" s="1453"/>
      <c r="AI1082" s="1453"/>
      <c r="AJ1082" s="1453"/>
      <c r="AK1082" s="1453"/>
      <c r="AL1082" s="1453"/>
      <c r="AM1082" s="1453"/>
      <c r="AN1082" s="1453"/>
      <c r="AO1082" s="1453"/>
      <c r="AP1082" s="1453"/>
      <c r="AQ1082" s="1453"/>
      <c r="AR1082" s="1453"/>
      <c r="AS1082" s="1453"/>
      <c r="AT1082" s="1453"/>
      <c r="AU1082" s="1453"/>
      <c r="AV1082" s="1453"/>
      <c r="AW1082" s="1453"/>
      <c r="AX1082" s="1453"/>
    </row>
    <row r="1083" spans="3:50" s="1543" customFormat="1" ht="21.9" customHeight="1" x14ac:dyDescent="0.3">
      <c r="C1083" s="1453"/>
      <c r="D1083" s="1453"/>
      <c r="E1083" s="1453"/>
      <c r="F1083" s="1453"/>
      <c r="G1083" s="1452"/>
      <c r="H1083" s="1453"/>
      <c r="I1083" s="1453"/>
      <c r="J1083" s="1453"/>
      <c r="K1083" s="1453"/>
      <c r="L1083" s="1453"/>
      <c r="M1083" s="1453"/>
      <c r="N1083" s="1453"/>
      <c r="O1083" s="1453"/>
      <c r="P1083" s="1453"/>
      <c r="Q1083" s="1453"/>
      <c r="R1083" s="1453"/>
      <c r="S1083" s="1453"/>
      <c r="T1083" s="1453"/>
      <c r="U1083" s="1453"/>
      <c r="V1083" s="1453"/>
      <c r="W1083" s="1453"/>
      <c r="X1083" s="1453"/>
      <c r="Y1083" s="1453"/>
      <c r="Z1083" s="1453"/>
      <c r="AA1083" s="1453"/>
      <c r="AB1083" s="1453"/>
      <c r="AC1083" s="1453"/>
      <c r="AD1083" s="1453"/>
      <c r="AE1083" s="1453"/>
      <c r="AF1083" s="1453"/>
      <c r="AG1083" s="1453"/>
      <c r="AH1083" s="1453"/>
      <c r="AI1083" s="1453"/>
      <c r="AJ1083" s="1453"/>
      <c r="AK1083" s="1453"/>
      <c r="AL1083" s="1453"/>
      <c r="AM1083" s="1453"/>
      <c r="AN1083" s="1453"/>
      <c r="AO1083" s="1453"/>
      <c r="AP1083" s="1453"/>
      <c r="AQ1083" s="1453"/>
      <c r="AR1083" s="1453"/>
      <c r="AS1083" s="1453"/>
      <c r="AT1083" s="1453"/>
      <c r="AU1083" s="1453"/>
      <c r="AV1083" s="1453"/>
      <c r="AW1083" s="1453"/>
      <c r="AX1083" s="1453"/>
    </row>
    <row r="1084" spans="3:50" s="1543" customFormat="1" ht="21.9" customHeight="1" x14ac:dyDescent="0.3">
      <c r="C1084" s="1453"/>
      <c r="D1084" s="1453"/>
      <c r="E1084" s="1453"/>
      <c r="F1084" s="1453"/>
      <c r="G1084" s="1452"/>
      <c r="H1084" s="1453"/>
      <c r="I1084" s="1453"/>
      <c r="J1084" s="1453"/>
      <c r="K1084" s="1453"/>
      <c r="L1084" s="1453"/>
      <c r="M1084" s="1453"/>
      <c r="N1084" s="1453"/>
      <c r="O1084" s="1453"/>
      <c r="P1084" s="1453"/>
      <c r="Q1084" s="1453"/>
      <c r="R1084" s="1453"/>
      <c r="S1084" s="1453"/>
      <c r="T1084" s="1453"/>
      <c r="U1084" s="1453"/>
      <c r="V1084" s="1453"/>
      <c r="W1084" s="1453"/>
      <c r="X1084" s="1453"/>
      <c r="Y1084" s="1453"/>
      <c r="Z1084" s="1453"/>
      <c r="AA1084" s="1453"/>
      <c r="AB1084" s="1453"/>
      <c r="AC1084" s="1453"/>
      <c r="AD1084" s="1453"/>
      <c r="AE1084" s="1453"/>
      <c r="AF1084" s="1453"/>
      <c r="AG1084" s="1453"/>
      <c r="AH1084" s="1453"/>
      <c r="AI1084" s="1453"/>
      <c r="AJ1084" s="1453"/>
      <c r="AK1084" s="1453"/>
      <c r="AL1084" s="1453"/>
      <c r="AM1084" s="1453"/>
      <c r="AN1084" s="1453"/>
      <c r="AO1084" s="1453"/>
      <c r="AP1084" s="1453"/>
      <c r="AQ1084" s="1453"/>
      <c r="AR1084" s="1453"/>
      <c r="AS1084" s="1453"/>
      <c r="AT1084" s="1453"/>
      <c r="AU1084" s="1453"/>
      <c r="AV1084" s="1453"/>
      <c r="AW1084" s="1453"/>
      <c r="AX1084" s="1453"/>
    </row>
    <row r="1085" spans="3:50" s="1543" customFormat="1" ht="21.9" customHeight="1" x14ac:dyDescent="0.3">
      <c r="C1085" s="1453"/>
      <c r="D1085" s="1453"/>
      <c r="E1085" s="1453"/>
      <c r="F1085" s="1453"/>
      <c r="G1085" s="1452"/>
      <c r="H1085" s="1453"/>
      <c r="I1085" s="1453"/>
      <c r="J1085" s="1453"/>
      <c r="K1085" s="1453"/>
      <c r="L1085" s="1453"/>
      <c r="M1085" s="1453"/>
      <c r="N1085" s="1453"/>
      <c r="O1085" s="1453"/>
      <c r="P1085" s="1453"/>
      <c r="Q1085" s="1453"/>
      <c r="R1085" s="1453"/>
      <c r="S1085" s="1453"/>
      <c r="T1085" s="1453"/>
      <c r="U1085" s="1453"/>
      <c r="V1085" s="1453"/>
      <c r="W1085" s="1453"/>
      <c r="X1085" s="1453"/>
      <c r="Y1085" s="1453"/>
      <c r="Z1085" s="1453"/>
      <c r="AA1085" s="1453"/>
      <c r="AB1085" s="1453"/>
      <c r="AC1085" s="1453"/>
      <c r="AD1085" s="1453"/>
      <c r="AE1085" s="1453"/>
      <c r="AF1085" s="1453"/>
      <c r="AG1085" s="1453"/>
      <c r="AH1085" s="1453"/>
      <c r="AI1085" s="1453"/>
      <c r="AJ1085" s="1453"/>
      <c r="AK1085" s="1453"/>
      <c r="AL1085" s="1453"/>
      <c r="AM1085" s="1453"/>
      <c r="AN1085" s="1453"/>
      <c r="AO1085" s="1453"/>
      <c r="AP1085" s="1453"/>
      <c r="AQ1085" s="1453"/>
      <c r="AR1085" s="1453"/>
      <c r="AS1085" s="1453"/>
      <c r="AT1085" s="1453"/>
      <c r="AU1085" s="1453"/>
      <c r="AV1085" s="1453"/>
      <c r="AW1085" s="1453"/>
      <c r="AX1085" s="1453"/>
    </row>
    <row r="1086" spans="3:50" s="1543" customFormat="1" ht="21.9" customHeight="1" x14ac:dyDescent="0.3">
      <c r="C1086" s="1453"/>
      <c r="D1086" s="1453"/>
      <c r="E1086" s="1453"/>
      <c r="F1086" s="1453"/>
      <c r="G1086" s="1452"/>
      <c r="H1086" s="1453"/>
      <c r="I1086" s="1453"/>
      <c r="J1086" s="1453"/>
      <c r="K1086" s="1453"/>
      <c r="L1086" s="1453"/>
      <c r="M1086" s="1453"/>
      <c r="N1086" s="1453"/>
      <c r="O1086" s="1453"/>
      <c r="P1086" s="1453"/>
      <c r="Q1086" s="1453"/>
      <c r="R1086" s="1453"/>
      <c r="S1086" s="1453"/>
      <c r="T1086" s="1453"/>
      <c r="U1086" s="1453"/>
      <c r="V1086" s="1453"/>
      <c r="W1086" s="1453"/>
      <c r="X1086" s="1453"/>
      <c r="Y1086" s="1453"/>
      <c r="Z1086" s="1453"/>
      <c r="AA1086" s="1453"/>
      <c r="AB1086" s="1453"/>
      <c r="AC1086" s="1453"/>
      <c r="AD1086" s="1453"/>
      <c r="AE1086" s="1453"/>
      <c r="AF1086" s="1453"/>
      <c r="AG1086" s="1453"/>
      <c r="AH1086" s="1453"/>
      <c r="AI1086" s="1453"/>
      <c r="AJ1086" s="1453"/>
      <c r="AK1086" s="1453"/>
      <c r="AL1086" s="1453"/>
      <c r="AM1086" s="1453"/>
      <c r="AN1086" s="1453"/>
      <c r="AO1086" s="1453"/>
      <c r="AP1086" s="1453"/>
      <c r="AQ1086" s="1453"/>
      <c r="AR1086" s="1453"/>
      <c r="AS1086" s="1453"/>
      <c r="AT1086" s="1453"/>
      <c r="AU1086" s="1453"/>
      <c r="AV1086" s="1453"/>
      <c r="AW1086" s="1453"/>
      <c r="AX1086" s="1453"/>
    </row>
    <row r="1087" spans="3:50" s="1543" customFormat="1" ht="21.9" customHeight="1" x14ac:dyDescent="0.3">
      <c r="C1087" s="1453"/>
      <c r="D1087" s="1453"/>
      <c r="E1087" s="1453"/>
      <c r="F1087" s="1453"/>
      <c r="G1087" s="1452"/>
      <c r="H1087" s="1453"/>
      <c r="I1087" s="1453"/>
      <c r="J1087" s="1453"/>
      <c r="K1087" s="1453"/>
      <c r="L1087" s="1453"/>
      <c r="M1087" s="1453"/>
      <c r="N1087" s="1453"/>
      <c r="O1087" s="1453"/>
      <c r="P1087" s="1453"/>
      <c r="Q1087" s="1453"/>
      <c r="R1087" s="1453"/>
      <c r="S1087" s="1453"/>
      <c r="T1087" s="1453"/>
      <c r="U1087" s="1453"/>
      <c r="V1087" s="1453"/>
      <c r="W1087" s="1453"/>
      <c r="X1087" s="1453"/>
      <c r="Y1087" s="1453"/>
      <c r="Z1087" s="1453"/>
      <c r="AA1087" s="1453"/>
      <c r="AB1087" s="1453"/>
      <c r="AC1087" s="1453"/>
      <c r="AD1087" s="1453"/>
      <c r="AE1087" s="1453"/>
      <c r="AF1087" s="1453"/>
      <c r="AG1087" s="1453"/>
      <c r="AH1087" s="1453"/>
      <c r="AI1087" s="1453"/>
      <c r="AJ1087" s="1453"/>
      <c r="AK1087" s="1453"/>
      <c r="AL1087" s="1453"/>
      <c r="AM1087" s="1453"/>
      <c r="AN1087" s="1453"/>
      <c r="AO1087" s="1453"/>
      <c r="AP1087" s="1453"/>
      <c r="AQ1087" s="1453"/>
      <c r="AR1087" s="1453"/>
      <c r="AS1087" s="1453"/>
      <c r="AT1087" s="1453"/>
      <c r="AU1087" s="1453"/>
      <c r="AV1087" s="1453"/>
      <c r="AW1087" s="1453"/>
      <c r="AX1087" s="1453"/>
    </row>
    <row r="1088" spans="3:50" s="1543" customFormat="1" ht="21.9" customHeight="1" x14ac:dyDescent="0.3">
      <c r="C1088" s="1453"/>
      <c r="D1088" s="1453"/>
      <c r="E1088" s="1453"/>
      <c r="F1088" s="1453"/>
      <c r="G1088" s="1452"/>
      <c r="H1088" s="1453"/>
      <c r="I1088" s="1453"/>
      <c r="J1088" s="1453"/>
      <c r="K1088" s="1453"/>
      <c r="L1088" s="1453"/>
      <c r="M1088" s="1453"/>
      <c r="N1088" s="1453"/>
      <c r="O1088" s="1453"/>
      <c r="P1088" s="1453"/>
      <c r="Q1088" s="1453"/>
      <c r="R1088" s="1453"/>
      <c r="S1088" s="1453"/>
      <c r="T1088" s="1453"/>
      <c r="U1088" s="1453"/>
      <c r="V1088" s="1453"/>
      <c r="W1088" s="1453"/>
      <c r="X1088" s="1453"/>
      <c r="Y1088" s="1453"/>
      <c r="Z1088" s="1453"/>
      <c r="AA1088" s="1453"/>
      <c r="AB1088" s="1453"/>
      <c r="AC1088" s="1453"/>
      <c r="AD1088" s="1453"/>
      <c r="AE1088" s="1453"/>
      <c r="AF1088" s="1453"/>
      <c r="AG1088" s="1453"/>
      <c r="AH1088" s="1453"/>
      <c r="AI1088" s="1453"/>
      <c r="AJ1088" s="1453"/>
      <c r="AK1088" s="1453"/>
      <c r="AL1088" s="1453"/>
      <c r="AM1088" s="1453"/>
      <c r="AN1088" s="1453"/>
      <c r="AO1088" s="1453"/>
      <c r="AP1088" s="1453"/>
      <c r="AQ1088" s="1453"/>
      <c r="AR1088" s="1453"/>
      <c r="AS1088" s="1453"/>
      <c r="AT1088" s="1453"/>
      <c r="AU1088" s="1453"/>
      <c r="AV1088" s="1453"/>
      <c r="AW1088" s="1453"/>
      <c r="AX1088" s="1453"/>
    </row>
    <row r="1089" spans="3:50" s="1543" customFormat="1" ht="21.9" customHeight="1" x14ac:dyDescent="0.3">
      <c r="C1089" s="1453"/>
      <c r="D1089" s="1453"/>
      <c r="E1089" s="1453"/>
      <c r="F1089" s="1453"/>
      <c r="G1089" s="1452"/>
      <c r="H1089" s="1453"/>
      <c r="I1089" s="1453"/>
      <c r="J1089" s="1453"/>
      <c r="K1089" s="1453"/>
      <c r="L1089" s="1453"/>
      <c r="M1089" s="1453"/>
      <c r="N1089" s="1453"/>
      <c r="O1089" s="1453"/>
      <c r="P1089" s="1453"/>
      <c r="Q1089" s="1453"/>
      <c r="R1089" s="1453"/>
      <c r="S1089" s="1453"/>
      <c r="T1089" s="1453"/>
      <c r="U1089" s="1453"/>
      <c r="V1089" s="1453"/>
      <c r="W1089" s="1453"/>
      <c r="X1089" s="1453"/>
      <c r="Y1089" s="1453"/>
      <c r="Z1089" s="1453"/>
      <c r="AA1089" s="1453"/>
      <c r="AB1089" s="1453"/>
      <c r="AC1089" s="1453"/>
      <c r="AD1089" s="1453"/>
      <c r="AE1089" s="1453"/>
      <c r="AF1089" s="1453"/>
      <c r="AG1089" s="1453"/>
      <c r="AH1089" s="1453"/>
      <c r="AI1089" s="1453"/>
      <c r="AJ1089" s="1453"/>
      <c r="AK1089" s="1453"/>
      <c r="AL1089" s="1453"/>
      <c r="AM1089" s="1453"/>
      <c r="AN1089" s="1453"/>
      <c r="AO1089" s="1453"/>
      <c r="AP1089" s="1453"/>
      <c r="AQ1089" s="1453"/>
      <c r="AR1089" s="1453"/>
      <c r="AS1089" s="1453"/>
      <c r="AT1089" s="1453"/>
      <c r="AU1089" s="1453"/>
      <c r="AV1089" s="1453"/>
      <c r="AW1089" s="1453"/>
      <c r="AX1089" s="1453"/>
    </row>
    <row r="1090" spans="3:50" s="1543" customFormat="1" ht="21.9" customHeight="1" x14ac:dyDescent="0.3">
      <c r="C1090" s="1453"/>
      <c r="D1090" s="1453"/>
      <c r="E1090" s="1453"/>
      <c r="F1090" s="1453"/>
      <c r="G1090" s="1452"/>
      <c r="H1090" s="1453"/>
      <c r="I1090" s="1453"/>
      <c r="J1090" s="1453"/>
      <c r="K1090" s="1453"/>
      <c r="L1090" s="1453"/>
      <c r="M1090" s="1453"/>
      <c r="N1090" s="1453"/>
      <c r="O1090" s="1453"/>
      <c r="P1090" s="1453"/>
      <c r="Q1090" s="1453"/>
      <c r="R1090" s="1453"/>
      <c r="S1090" s="1453"/>
      <c r="T1090" s="1453"/>
      <c r="U1090" s="1453"/>
      <c r="V1090" s="1453"/>
      <c r="W1090" s="1453"/>
      <c r="X1090" s="1453"/>
      <c r="Y1090" s="1453"/>
      <c r="Z1090" s="1453"/>
      <c r="AA1090" s="1453"/>
      <c r="AB1090" s="1453"/>
      <c r="AC1090" s="1453"/>
      <c r="AD1090" s="1453"/>
      <c r="AE1090" s="1453"/>
      <c r="AF1090" s="1453"/>
      <c r="AG1090" s="1453"/>
      <c r="AH1090" s="1453"/>
      <c r="AI1090" s="1453"/>
      <c r="AJ1090" s="1453"/>
      <c r="AK1090" s="1453"/>
      <c r="AL1090" s="1453"/>
      <c r="AM1090" s="1453"/>
      <c r="AN1090" s="1453"/>
      <c r="AO1090" s="1453"/>
      <c r="AP1090" s="1453"/>
      <c r="AQ1090" s="1453"/>
      <c r="AR1090" s="1453"/>
      <c r="AS1090" s="1453"/>
      <c r="AT1090" s="1453"/>
      <c r="AU1090" s="1453"/>
      <c r="AV1090" s="1453"/>
      <c r="AW1090" s="1453"/>
      <c r="AX1090" s="1453"/>
    </row>
    <row r="1091" spans="3:50" s="1543" customFormat="1" ht="21.9" customHeight="1" x14ac:dyDescent="0.3">
      <c r="C1091" s="1453"/>
      <c r="D1091" s="1453"/>
      <c r="E1091" s="1453"/>
      <c r="F1091" s="1453"/>
      <c r="G1091" s="1452"/>
      <c r="H1091" s="1453"/>
      <c r="I1091" s="1453"/>
      <c r="J1091" s="1453"/>
      <c r="K1091" s="1453"/>
      <c r="L1091" s="1453"/>
      <c r="M1091" s="1453"/>
      <c r="N1091" s="1453"/>
      <c r="O1091" s="1453"/>
      <c r="P1091" s="1453"/>
      <c r="Q1091" s="1453"/>
      <c r="R1091" s="1453"/>
      <c r="S1091" s="1453"/>
      <c r="T1091" s="1453"/>
      <c r="U1091" s="1453"/>
      <c r="V1091" s="1453"/>
      <c r="W1091" s="1453"/>
      <c r="X1091" s="1453"/>
      <c r="Y1091" s="1453"/>
      <c r="Z1091" s="1453"/>
      <c r="AA1091" s="1453"/>
      <c r="AB1091" s="1453"/>
      <c r="AC1091" s="1453"/>
      <c r="AD1091" s="1453"/>
      <c r="AE1091" s="1453"/>
      <c r="AF1091" s="1453"/>
      <c r="AG1091" s="1453"/>
      <c r="AH1091" s="1453"/>
      <c r="AI1091" s="1453"/>
      <c r="AJ1091" s="1453"/>
      <c r="AK1091" s="1453"/>
      <c r="AL1091" s="1453"/>
      <c r="AM1091" s="1453"/>
      <c r="AN1091" s="1453"/>
      <c r="AO1091" s="1453"/>
      <c r="AP1091" s="1453"/>
      <c r="AQ1091" s="1453"/>
      <c r="AR1091" s="1453"/>
      <c r="AS1091" s="1453"/>
      <c r="AT1091" s="1453"/>
      <c r="AU1091" s="1453"/>
      <c r="AV1091" s="1453"/>
      <c r="AW1091" s="1453"/>
      <c r="AX1091" s="1453"/>
    </row>
    <row r="1092" spans="3:50" s="1543" customFormat="1" ht="21.9" customHeight="1" x14ac:dyDescent="0.3">
      <c r="C1092" s="1453"/>
      <c r="D1092" s="1453"/>
      <c r="E1092" s="1453"/>
      <c r="F1092" s="1453"/>
      <c r="G1092" s="1452"/>
      <c r="H1092" s="1453"/>
      <c r="I1092" s="1453"/>
      <c r="J1092" s="1453"/>
      <c r="K1092" s="1453"/>
      <c r="L1092" s="1453"/>
      <c r="M1092" s="1453"/>
      <c r="N1092" s="1453"/>
      <c r="O1092" s="1453"/>
      <c r="P1092" s="1453"/>
      <c r="Q1092" s="1453"/>
      <c r="R1092" s="1453"/>
      <c r="S1092" s="1453"/>
      <c r="T1092" s="1453"/>
      <c r="U1092" s="1453"/>
      <c r="V1092" s="1453"/>
      <c r="W1092" s="1453"/>
      <c r="X1092" s="1453"/>
      <c r="Y1092" s="1453"/>
      <c r="Z1092" s="1453"/>
      <c r="AA1092" s="1453"/>
      <c r="AB1092" s="1453"/>
      <c r="AC1092" s="1453"/>
      <c r="AD1092" s="1453"/>
      <c r="AE1092" s="1453"/>
      <c r="AF1092" s="1453"/>
      <c r="AG1092" s="1453"/>
      <c r="AH1092" s="1453"/>
      <c r="AI1092" s="1453"/>
      <c r="AJ1092" s="1453"/>
      <c r="AK1092" s="1453"/>
      <c r="AL1092" s="1453"/>
      <c r="AM1092" s="1453"/>
      <c r="AN1092" s="1453"/>
      <c r="AO1092" s="1453"/>
      <c r="AP1092" s="1453"/>
      <c r="AQ1092" s="1453"/>
      <c r="AR1092" s="1453"/>
      <c r="AS1092" s="1453"/>
      <c r="AT1092" s="1453"/>
      <c r="AU1092" s="1453"/>
      <c r="AV1092" s="1453"/>
      <c r="AW1092" s="1453"/>
      <c r="AX1092" s="1453"/>
    </row>
    <row r="1093" spans="3:50" s="1543" customFormat="1" ht="21.9" customHeight="1" x14ac:dyDescent="0.3">
      <c r="C1093" s="1453"/>
      <c r="D1093" s="1453"/>
      <c r="E1093" s="1453"/>
      <c r="F1093" s="1453"/>
      <c r="G1093" s="1452"/>
      <c r="H1093" s="1453"/>
      <c r="I1093" s="1453"/>
      <c r="J1093" s="1453"/>
      <c r="K1093" s="1453"/>
      <c r="L1093" s="1453"/>
      <c r="M1093" s="1453"/>
      <c r="N1093" s="1453"/>
      <c r="O1093" s="1453"/>
      <c r="P1093" s="1453"/>
      <c r="Q1093" s="1453"/>
      <c r="R1093" s="1453"/>
      <c r="S1093" s="1453"/>
      <c r="T1093" s="1453"/>
      <c r="U1093" s="1453"/>
      <c r="V1093" s="1453"/>
      <c r="W1093" s="1453"/>
      <c r="X1093" s="1453"/>
      <c r="Y1093" s="1453"/>
      <c r="Z1093" s="1453"/>
      <c r="AA1093" s="1453"/>
      <c r="AB1093" s="1453"/>
      <c r="AC1093" s="1453"/>
      <c r="AD1093" s="1453"/>
      <c r="AE1093" s="1453"/>
      <c r="AF1093" s="1453"/>
      <c r="AG1093" s="1453"/>
      <c r="AH1093" s="1453"/>
      <c r="AI1093" s="1453"/>
      <c r="AJ1093" s="1453"/>
      <c r="AK1093" s="1453"/>
      <c r="AL1093" s="1453"/>
      <c r="AM1093" s="1453"/>
      <c r="AN1093" s="1453"/>
      <c r="AO1093" s="1453"/>
      <c r="AP1093" s="1453"/>
      <c r="AQ1093" s="1453"/>
      <c r="AR1093" s="1453"/>
      <c r="AS1093" s="1453"/>
      <c r="AT1093" s="1453"/>
      <c r="AU1093" s="1453"/>
      <c r="AV1093" s="1453"/>
      <c r="AW1093" s="1453"/>
      <c r="AX1093" s="1453"/>
    </row>
    <row r="1094" spans="3:50" s="1543" customFormat="1" ht="21.9" customHeight="1" x14ac:dyDescent="0.3">
      <c r="C1094" s="1453"/>
      <c r="D1094" s="1453"/>
      <c r="E1094" s="1453"/>
      <c r="F1094" s="1453"/>
      <c r="G1094" s="1452"/>
      <c r="H1094" s="1453"/>
      <c r="I1094" s="1453"/>
      <c r="J1094" s="1453"/>
      <c r="K1094" s="1453"/>
      <c r="L1094" s="1453"/>
      <c r="M1094" s="1453"/>
      <c r="N1094" s="1453"/>
      <c r="O1094" s="1453"/>
      <c r="P1094" s="1453"/>
      <c r="Q1094" s="1453"/>
      <c r="R1094" s="1453"/>
      <c r="S1094" s="1453"/>
      <c r="T1094" s="1453"/>
      <c r="U1094" s="1453"/>
      <c r="V1094" s="1453"/>
      <c r="W1094" s="1453"/>
      <c r="X1094" s="1453"/>
      <c r="Y1094" s="1453"/>
      <c r="Z1094" s="1453"/>
      <c r="AA1094" s="1453"/>
      <c r="AB1094" s="1453"/>
      <c r="AC1094" s="1453"/>
      <c r="AD1094" s="1453"/>
      <c r="AE1094" s="1453"/>
      <c r="AF1094" s="1453"/>
      <c r="AG1094" s="1453"/>
      <c r="AH1094" s="1453"/>
      <c r="AI1094" s="1453"/>
      <c r="AJ1094" s="1453"/>
      <c r="AK1094" s="1453"/>
      <c r="AL1094" s="1453"/>
      <c r="AM1094" s="1453"/>
      <c r="AN1094" s="1453"/>
      <c r="AO1094" s="1453"/>
      <c r="AP1094" s="1453"/>
      <c r="AQ1094" s="1453"/>
      <c r="AR1094" s="1453"/>
      <c r="AS1094" s="1453"/>
      <c r="AT1094" s="1453"/>
      <c r="AU1094" s="1453"/>
      <c r="AV1094" s="1453"/>
      <c r="AW1094" s="1453"/>
      <c r="AX1094" s="1453"/>
    </row>
    <row r="1095" spans="3:50" s="1543" customFormat="1" ht="21.9" customHeight="1" x14ac:dyDescent="0.3">
      <c r="C1095" s="1453"/>
      <c r="D1095" s="1453"/>
      <c r="E1095" s="1453"/>
      <c r="F1095" s="1453"/>
      <c r="G1095" s="1452"/>
      <c r="H1095" s="1453"/>
      <c r="I1095" s="1453"/>
      <c r="J1095" s="1453"/>
      <c r="K1095" s="1453"/>
      <c r="L1095" s="1453"/>
      <c r="M1095" s="1453"/>
      <c r="N1095" s="1453"/>
      <c r="O1095" s="1453"/>
      <c r="P1095" s="1453"/>
      <c r="Q1095" s="1453"/>
      <c r="R1095" s="1453"/>
      <c r="S1095" s="1453"/>
      <c r="T1095" s="1453"/>
      <c r="U1095" s="1453"/>
      <c r="V1095" s="1453"/>
      <c r="W1095" s="1453"/>
      <c r="X1095" s="1453"/>
      <c r="Y1095" s="1453"/>
      <c r="Z1095" s="1453"/>
      <c r="AA1095" s="1453"/>
      <c r="AB1095" s="1453"/>
      <c r="AC1095" s="1453"/>
      <c r="AD1095" s="1453"/>
      <c r="AE1095" s="1453"/>
      <c r="AF1095" s="1453"/>
      <c r="AG1095" s="1453"/>
      <c r="AH1095" s="1453"/>
      <c r="AI1095" s="1453"/>
      <c r="AJ1095" s="1453"/>
      <c r="AK1095" s="1453"/>
      <c r="AL1095" s="1453"/>
      <c r="AM1095" s="1453"/>
      <c r="AN1095" s="1453"/>
      <c r="AO1095" s="1453"/>
      <c r="AP1095" s="1453"/>
      <c r="AQ1095" s="1453"/>
      <c r="AR1095" s="1453"/>
      <c r="AS1095" s="1453"/>
      <c r="AT1095" s="1453"/>
      <c r="AU1095" s="1453"/>
      <c r="AV1095" s="1453"/>
      <c r="AW1095" s="1453"/>
      <c r="AX1095" s="1453"/>
    </row>
    <row r="1096" spans="3:50" s="1543" customFormat="1" ht="21.9" customHeight="1" x14ac:dyDescent="0.3">
      <c r="C1096" s="1453"/>
      <c r="D1096" s="1453"/>
      <c r="E1096" s="1453"/>
      <c r="F1096" s="1453"/>
      <c r="G1096" s="1452"/>
      <c r="H1096" s="1453"/>
      <c r="I1096" s="1453"/>
      <c r="J1096" s="1453"/>
      <c r="K1096" s="1453"/>
      <c r="L1096" s="1453"/>
      <c r="M1096" s="1453"/>
      <c r="N1096" s="1453"/>
      <c r="O1096" s="1453"/>
      <c r="P1096" s="1453"/>
      <c r="Q1096" s="1453"/>
      <c r="R1096" s="1453"/>
      <c r="S1096" s="1453"/>
      <c r="T1096" s="1453"/>
      <c r="U1096" s="1453"/>
      <c r="V1096" s="1453"/>
      <c r="W1096" s="1453"/>
      <c r="X1096" s="1453"/>
      <c r="Y1096" s="1453"/>
      <c r="Z1096" s="1453"/>
      <c r="AA1096" s="1453"/>
      <c r="AB1096" s="1453"/>
      <c r="AC1096" s="1453"/>
      <c r="AD1096" s="1453"/>
      <c r="AE1096" s="1453"/>
      <c r="AF1096" s="1453"/>
      <c r="AG1096" s="1453"/>
      <c r="AH1096" s="1453"/>
      <c r="AI1096" s="1453"/>
      <c r="AJ1096" s="1453"/>
      <c r="AK1096" s="1453"/>
      <c r="AL1096" s="1453"/>
      <c r="AM1096" s="1453"/>
      <c r="AN1096" s="1453"/>
      <c r="AO1096" s="1453"/>
      <c r="AP1096" s="1453"/>
      <c r="AQ1096" s="1453"/>
      <c r="AR1096" s="1453"/>
      <c r="AS1096" s="1453"/>
      <c r="AT1096" s="1453"/>
      <c r="AU1096" s="1453"/>
      <c r="AV1096" s="1453"/>
      <c r="AW1096" s="1453"/>
      <c r="AX1096" s="1453"/>
    </row>
    <row r="1097" spans="3:50" s="1543" customFormat="1" ht="21.9" customHeight="1" x14ac:dyDescent="0.3">
      <c r="C1097" s="1453"/>
      <c r="D1097" s="1453"/>
      <c r="E1097" s="1453"/>
      <c r="F1097" s="1453"/>
      <c r="G1097" s="1452"/>
      <c r="H1097" s="1453"/>
      <c r="I1097" s="1453"/>
      <c r="J1097" s="1453"/>
      <c r="K1097" s="1453"/>
      <c r="L1097" s="1453"/>
      <c r="M1097" s="1453"/>
      <c r="N1097" s="1453"/>
      <c r="O1097" s="1453"/>
      <c r="P1097" s="1453"/>
      <c r="Q1097" s="1453"/>
      <c r="R1097" s="1453"/>
      <c r="S1097" s="1453"/>
      <c r="T1097" s="1453"/>
      <c r="U1097" s="1453"/>
      <c r="V1097" s="1453"/>
      <c r="W1097" s="1453"/>
      <c r="X1097" s="1453"/>
      <c r="Y1097" s="1453"/>
      <c r="Z1097" s="1453"/>
      <c r="AA1097" s="1453"/>
      <c r="AB1097" s="1453"/>
      <c r="AC1097" s="1453"/>
      <c r="AD1097" s="1453"/>
      <c r="AE1097" s="1453"/>
      <c r="AF1097" s="1453"/>
      <c r="AG1097" s="1453"/>
      <c r="AH1097" s="1453"/>
      <c r="AI1097" s="1453"/>
      <c r="AJ1097" s="1453"/>
      <c r="AK1097" s="1453"/>
      <c r="AL1097" s="1453"/>
      <c r="AM1097" s="1453"/>
      <c r="AN1097" s="1453"/>
      <c r="AO1097" s="1453"/>
      <c r="AP1097" s="1453"/>
      <c r="AQ1097" s="1453"/>
      <c r="AR1097" s="1453"/>
      <c r="AS1097" s="1453"/>
      <c r="AT1097" s="1453"/>
      <c r="AU1097" s="1453"/>
      <c r="AV1097" s="1453"/>
      <c r="AW1097" s="1453"/>
      <c r="AX1097" s="1453"/>
    </row>
    <row r="1098" spans="3:50" s="1543" customFormat="1" ht="21.9" customHeight="1" x14ac:dyDescent="0.3">
      <c r="C1098" s="1453"/>
      <c r="D1098" s="1453"/>
      <c r="E1098" s="1453"/>
      <c r="F1098" s="1453"/>
      <c r="G1098" s="1452"/>
      <c r="H1098" s="1453"/>
      <c r="I1098" s="1453"/>
      <c r="J1098" s="1453"/>
      <c r="K1098" s="1453"/>
      <c r="L1098" s="1453"/>
      <c r="M1098" s="1453"/>
      <c r="N1098" s="1453"/>
      <c r="O1098" s="1453"/>
      <c r="P1098" s="1453"/>
      <c r="Q1098" s="1453"/>
      <c r="R1098" s="1453"/>
      <c r="S1098" s="1453"/>
      <c r="T1098" s="1453"/>
      <c r="U1098" s="1453"/>
      <c r="V1098" s="1453"/>
      <c r="W1098" s="1453"/>
      <c r="X1098" s="1453"/>
      <c r="Y1098" s="1453"/>
      <c r="Z1098" s="1453"/>
      <c r="AA1098" s="1453"/>
      <c r="AB1098" s="1453"/>
      <c r="AC1098" s="1453"/>
      <c r="AD1098" s="1453"/>
      <c r="AE1098" s="1453"/>
      <c r="AF1098" s="1453"/>
      <c r="AG1098" s="1453"/>
      <c r="AH1098" s="1453"/>
      <c r="AI1098" s="1453"/>
      <c r="AJ1098" s="1453"/>
      <c r="AK1098" s="1453"/>
      <c r="AL1098" s="1453"/>
      <c r="AM1098" s="1453"/>
      <c r="AN1098" s="1453"/>
      <c r="AO1098" s="1453"/>
      <c r="AP1098" s="1453"/>
      <c r="AQ1098" s="1453"/>
      <c r="AR1098" s="1453"/>
      <c r="AS1098" s="1453"/>
      <c r="AT1098" s="1453"/>
      <c r="AU1098" s="1453"/>
      <c r="AV1098" s="1453"/>
      <c r="AW1098" s="1453"/>
      <c r="AX1098" s="1453"/>
    </row>
    <row r="1099" spans="3:50" s="1543" customFormat="1" ht="21.9" customHeight="1" x14ac:dyDescent="0.3">
      <c r="C1099" s="1453"/>
      <c r="D1099" s="1453"/>
      <c r="E1099" s="1453"/>
      <c r="F1099" s="1453"/>
      <c r="G1099" s="1452"/>
      <c r="H1099" s="1453"/>
      <c r="I1099" s="1453"/>
      <c r="J1099" s="1453"/>
      <c r="K1099" s="1453"/>
      <c r="L1099" s="1453"/>
      <c r="M1099" s="1453"/>
      <c r="N1099" s="1453"/>
      <c r="O1099" s="1453"/>
      <c r="P1099" s="1453"/>
      <c r="Q1099" s="1453"/>
      <c r="R1099" s="1453"/>
      <c r="S1099" s="1453"/>
      <c r="T1099" s="1453"/>
      <c r="U1099" s="1453"/>
      <c r="V1099" s="1453"/>
      <c r="W1099" s="1453"/>
      <c r="X1099" s="1453"/>
      <c r="Y1099" s="1453"/>
      <c r="Z1099" s="1453"/>
      <c r="AA1099" s="1453"/>
      <c r="AB1099" s="1453"/>
      <c r="AC1099" s="1453"/>
      <c r="AD1099" s="1453"/>
      <c r="AE1099" s="1453"/>
      <c r="AF1099" s="1453"/>
      <c r="AG1099" s="1453"/>
      <c r="AH1099" s="1453"/>
      <c r="AI1099" s="1453"/>
      <c r="AJ1099" s="1453"/>
      <c r="AK1099" s="1453"/>
      <c r="AL1099" s="1453"/>
      <c r="AM1099" s="1453"/>
      <c r="AN1099" s="1453"/>
      <c r="AO1099" s="1453"/>
      <c r="AP1099" s="1453"/>
      <c r="AQ1099" s="1453"/>
      <c r="AR1099" s="1453"/>
      <c r="AS1099" s="1453"/>
      <c r="AT1099" s="1453"/>
      <c r="AU1099" s="1453"/>
      <c r="AV1099" s="1453"/>
      <c r="AW1099" s="1453"/>
      <c r="AX1099" s="1453"/>
    </row>
    <row r="1100" spans="3:50" s="1543" customFormat="1" ht="21.9" customHeight="1" x14ac:dyDescent="0.3">
      <c r="C1100" s="1453"/>
      <c r="D1100" s="1453"/>
      <c r="E1100" s="1453"/>
      <c r="F1100" s="1453"/>
      <c r="G1100" s="1452"/>
      <c r="H1100" s="1453"/>
      <c r="I1100" s="1453"/>
      <c r="J1100" s="1453"/>
      <c r="K1100" s="1453"/>
      <c r="L1100" s="1453"/>
      <c r="M1100" s="1453"/>
      <c r="N1100" s="1453"/>
      <c r="O1100" s="1453"/>
      <c r="P1100" s="1453"/>
      <c r="Q1100" s="1453"/>
      <c r="R1100" s="1453"/>
      <c r="S1100" s="1453"/>
      <c r="T1100" s="1453"/>
      <c r="U1100" s="1453"/>
      <c r="V1100" s="1453"/>
      <c r="W1100" s="1453"/>
      <c r="X1100" s="1453"/>
      <c r="Y1100" s="1453"/>
      <c r="Z1100" s="1453"/>
      <c r="AA1100" s="1453"/>
      <c r="AB1100" s="1453"/>
      <c r="AC1100" s="1453"/>
      <c r="AD1100" s="1453"/>
      <c r="AE1100" s="1453"/>
      <c r="AF1100" s="1453"/>
      <c r="AG1100" s="1453"/>
      <c r="AH1100" s="1453"/>
      <c r="AI1100" s="1453"/>
      <c r="AJ1100" s="1453"/>
      <c r="AK1100" s="1453"/>
      <c r="AL1100" s="1453"/>
      <c r="AM1100" s="1453"/>
      <c r="AN1100" s="1453"/>
      <c r="AO1100" s="1453"/>
      <c r="AP1100" s="1453"/>
      <c r="AQ1100" s="1453"/>
      <c r="AR1100" s="1453"/>
      <c r="AS1100" s="1453"/>
      <c r="AT1100" s="1453"/>
      <c r="AU1100" s="1453"/>
      <c r="AV1100" s="1453"/>
      <c r="AW1100" s="1453"/>
      <c r="AX1100" s="1453"/>
    </row>
    <row r="1101" spans="3:50" s="1543" customFormat="1" ht="21.9" customHeight="1" x14ac:dyDescent="0.3">
      <c r="C1101" s="1453"/>
      <c r="D1101" s="1453"/>
      <c r="E1101" s="1453"/>
      <c r="F1101" s="1453"/>
      <c r="G1101" s="1452"/>
      <c r="H1101" s="1453"/>
      <c r="I1101" s="1453"/>
      <c r="J1101" s="1453"/>
      <c r="K1101" s="1453"/>
      <c r="L1101" s="1453"/>
      <c r="M1101" s="1453"/>
      <c r="N1101" s="1453"/>
      <c r="O1101" s="1453"/>
      <c r="P1101" s="1453"/>
      <c r="Q1101" s="1453"/>
      <c r="R1101" s="1453"/>
      <c r="S1101" s="1453"/>
      <c r="T1101" s="1453"/>
      <c r="U1101" s="1453"/>
      <c r="V1101" s="1453"/>
      <c r="W1101" s="1453"/>
      <c r="X1101" s="1453"/>
      <c r="Y1101" s="1453"/>
      <c r="Z1101" s="1453"/>
      <c r="AA1101" s="1453"/>
      <c r="AB1101" s="1453"/>
      <c r="AC1101" s="1453"/>
      <c r="AD1101" s="1453"/>
      <c r="AE1101" s="1453"/>
      <c r="AF1101" s="1453"/>
      <c r="AG1101" s="1453"/>
      <c r="AH1101" s="1453"/>
      <c r="AI1101" s="1453"/>
      <c r="AJ1101" s="1453"/>
      <c r="AK1101" s="1453"/>
      <c r="AL1101" s="1453"/>
      <c r="AM1101" s="1453"/>
      <c r="AN1101" s="1453"/>
      <c r="AO1101" s="1453"/>
      <c r="AP1101" s="1453"/>
      <c r="AQ1101" s="1453"/>
      <c r="AR1101" s="1453"/>
      <c r="AS1101" s="1453"/>
      <c r="AT1101" s="1453"/>
      <c r="AU1101" s="1453"/>
      <c r="AV1101" s="1453"/>
      <c r="AW1101" s="1453"/>
      <c r="AX1101" s="1453"/>
    </row>
    <row r="1102" spans="3:50" s="1543" customFormat="1" ht="21.9" customHeight="1" x14ac:dyDescent="0.3">
      <c r="C1102" s="1453"/>
      <c r="D1102" s="1453"/>
      <c r="E1102" s="1453"/>
      <c r="F1102" s="1453"/>
      <c r="G1102" s="1452"/>
      <c r="H1102" s="1453"/>
      <c r="I1102" s="1453"/>
      <c r="J1102" s="1453"/>
      <c r="K1102" s="1453"/>
      <c r="L1102" s="1453"/>
      <c r="M1102" s="1453"/>
      <c r="N1102" s="1453"/>
      <c r="O1102" s="1453"/>
      <c r="P1102" s="1453"/>
      <c r="Q1102" s="1453"/>
      <c r="R1102" s="1453"/>
      <c r="S1102" s="1453"/>
      <c r="T1102" s="1453"/>
      <c r="U1102" s="1453"/>
      <c r="V1102" s="1453"/>
      <c r="W1102" s="1453"/>
      <c r="X1102" s="1453"/>
      <c r="Y1102" s="1453"/>
      <c r="Z1102" s="1453"/>
      <c r="AA1102" s="1453"/>
      <c r="AB1102" s="1453"/>
      <c r="AC1102" s="1453"/>
      <c r="AD1102" s="1453"/>
      <c r="AE1102" s="1453"/>
      <c r="AF1102" s="1453"/>
      <c r="AG1102" s="1453"/>
      <c r="AH1102" s="1453"/>
      <c r="AI1102" s="1453"/>
      <c r="AJ1102" s="1453"/>
      <c r="AK1102" s="1453"/>
      <c r="AL1102" s="1453"/>
      <c r="AM1102" s="1453"/>
      <c r="AN1102" s="1453"/>
      <c r="AO1102" s="1453"/>
      <c r="AP1102" s="1453"/>
      <c r="AQ1102" s="1453"/>
      <c r="AR1102" s="1453"/>
      <c r="AS1102" s="1453"/>
      <c r="AT1102" s="1453"/>
      <c r="AU1102" s="1453"/>
      <c r="AV1102" s="1453"/>
      <c r="AW1102" s="1453"/>
      <c r="AX1102" s="1453"/>
    </row>
    <row r="1103" spans="3:50" s="1543" customFormat="1" ht="21.9" customHeight="1" x14ac:dyDescent="0.3">
      <c r="C1103" s="1453"/>
      <c r="D1103" s="1453"/>
      <c r="E1103" s="1453"/>
      <c r="F1103" s="1453"/>
      <c r="G1103" s="1452"/>
      <c r="H1103" s="1453"/>
      <c r="I1103" s="1453"/>
      <c r="J1103" s="1453"/>
      <c r="K1103" s="1453"/>
      <c r="L1103" s="1453"/>
      <c r="M1103" s="1453"/>
      <c r="N1103" s="1453"/>
      <c r="O1103" s="1453"/>
      <c r="P1103" s="1453"/>
      <c r="Q1103" s="1453"/>
      <c r="R1103" s="1453"/>
      <c r="S1103" s="1453"/>
      <c r="T1103" s="1453"/>
      <c r="U1103" s="1453"/>
      <c r="V1103" s="1453"/>
      <c r="W1103" s="1453"/>
      <c r="X1103" s="1453"/>
      <c r="Y1103" s="1453"/>
      <c r="Z1103" s="1453"/>
      <c r="AA1103" s="1453"/>
      <c r="AB1103" s="1453"/>
      <c r="AC1103" s="1453"/>
      <c r="AD1103" s="1453"/>
      <c r="AE1103" s="1453"/>
      <c r="AF1103" s="1453"/>
      <c r="AG1103" s="1453"/>
      <c r="AH1103" s="1453"/>
      <c r="AI1103" s="1453"/>
      <c r="AJ1103" s="1453"/>
      <c r="AK1103" s="1453"/>
      <c r="AL1103" s="1453"/>
      <c r="AM1103" s="1453"/>
      <c r="AN1103" s="1453"/>
      <c r="AO1103" s="1453"/>
      <c r="AP1103" s="1453"/>
      <c r="AQ1103" s="1453"/>
      <c r="AR1103" s="1453"/>
      <c r="AS1103" s="1453"/>
      <c r="AT1103" s="1453"/>
      <c r="AU1103" s="1453"/>
      <c r="AV1103" s="1453"/>
      <c r="AW1103" s="1453"/>
      <c r="AX1103" s="1453"/>
    </row>
    <row r="1104" spans="3:50" s="1543" customFormat="1" ht="21.9" customHeight="1" x14ac:dyDescent="0.3">
      <c r="C1104" s="1453"/>
      <c r="D1104" s="1453"/>
      <c r="E1104" s="1453"/>
      <c r="F1104" s="1453"/>
      <c r="G1104" s="1452"/>
      <c r="H1104" s="1453"/>
      <c r="I1104" s="1453"/>
      <c r="J1104" s="1453"/>
      <c r="K1104" s="1453"/>
      <c r="L1104" s="1453"/>
      <c r="M1104" s="1453"/>
      <c r="N1104" s="1453"/>
      <c r="O1104" s="1453"/>
      <c r="P1104" s="1453"/>
      <c r="Q1104" s="1453"/>
      <c r="R1104" s="1453"/>
      <c r="S1104" s="1453"/>
      <c r="T1104" s="1453"/>
      <c r="U1104" s="1453"/>
      <c r="V1104" s="1453"/>
      <c r="W1104" s="1453"/>
      <c r="X1104" s="1453"/>
      <c r="Y1104" s="1453"/>
      <c r="Z1104" s="1453"/>
      <c r="AA1104" s="1453"/>
      <c r="AB1104" s="1453"/>
      <c r="AC1104" s="1453"/>
      <c r="AD1104" s="1453"/>
      <c r="AE1104" s="1453"/>
      <c r="AF1104" s="1453"/>
      <c r="AG1104" s="1453"/>
      <c r="AH1104" s="1453"/>
      <c r="AI1104" s="1453"/>
      <c r="AJ1104" s="1453"/>
      <c r="AK1104" s="1453"/>
      <c r="AL1104" s="1453"/>
      <c r="AM1104" s="1453"/>
      <c r="AN1104" s="1453"/>
      <c r="AO1104" s="1453"/>
      <c r="AP1104" s="1453"/>
      <c r="AQ1104" s="1453"/>
      <c r="AR1104" s="1453"/>
      <c r="AS1104" s="1453"/>
      <c r="AT1104" s="1453"/>
      <c r="AU1104" s="1453"/>
      <c r="AV1104" s="1453"/>
      <c r="AW1104" s="1453"/>
      <c r="AX1104" s="1453"/>
    </row>
    <row r="1105" spans="3:50" s="1543" customFormat="1" ht="21.9" customHeight="1" x14ac:dyDescent="0.3">
      <c r="C1105" s="1453"/>
      <c r="D1105" s="1453"/>
      <c r="E1105" s="1453"/>
      <c r="F1105" s="1453"/>
      <c r="G1105" s="1452"/>
      <c r="H1105" s="1453"/>
      <c r="I1105" s="1453"/>
      <c r="J1105" s="1453"/>
      <c r="K1105" s="1453"/>
      <c r="L1105" s="1453"/>
      <c r="M1105" s="1453"/>
      <c r="N1105" s="1453"/>
      <c r="O1105" s="1453"/>
      <c r="P1105" s="1453"/>
      <c r="Q1105" s="1453"/>
      <c r="R1105" s="1453"/>
      <c r="S1105" s="1453"/>
      <c r="T1105" s="1453"/>
      <c r="U1105" s="1453"/>
      <c r="V1105" s="1453"/>
      <c r="W1105" s="1453"/>
      <c r="X1105" s="1453"/>
      <c r="Y1105" s="1453"/>
      <c r="Z1105" s="1453"/>
      <c r="AA1105" s="1453"/>
      <c r="AB1105" s="1453"/>
      <c r="AC1105" s="1453"/>
      <c r="AD1105" s="1453"/>
      <c r="AE1105" s="1453"/>
      <c r="AF1105" s="1453"/>
      <c r="AG1105" s="1453"/>
      <c r="AH1105" s="1453"/>
      <c r="AI1105" s="1453"/>
      <c r="AJ1105" s="1453"/>
      <c r="AK1105" s="1453"/>
      <c r="AL1105" s="1453"/>
      <c r="AM1105" s="1453"/>
      <c r="AN1105" s="1453"/>
      <c r="AO1105" s="1453"/>
      <c r="AP1105" s="1453"/>
      <c r="AQ1105" s="1453"/>
      <c r="AR1105" s="1453"/>
      <c r="AS1105" s="1453"/>
      <c r="AT1105" s="1453"/>
      <c r="AU1105" s="1453"/>
      <c r="AV1105" s="1453"/>
      <c r="AW1105" s="1453"/>
      <c r="AX1105" s="1453"/>
    </row>
    <row r="1106" spans="3:50" s="1543" customFormat="1" ht="21.9" customHeight="1" x14ac:dyDescent="0.3">
      <c r="C1106" s="1453"/>
      <c r="D1106" s="1453"/>
      <c r="E1106" s="1453"/>
      <c r="F1106" s="1453"/>
      <c r="G1106" s="1452"/>
      <c r="H1106" s="1453"/>
      <c r="I1106" s="1453"/>
      <c r="J1106" s="1453"/>
      <c r="K1106" s="1453"/>
      <c r="L1106" s="1453"/>
      <c r="M1106" s="1453"/>
      <c r="N1106" s="1453"/>
      <c r="O1106" s="1453"/>
      <c r="P1106" s="1453"/>
      <c r="Q1106" s="1453"/>
      <c r="R1106" s="1453"/>
      <c r="S1106" s="1453"/>
      <c r="T1106" s="1453"/>
      <c r="U1106" s="1453"/>
      <c r="V1106" s="1453"/>
      <c r="W1106" s="1453"/>
      <c r="X1106" s="1453"/>
      <c r="Y1106" s="1453"/>
      <c r="Z1106" s="1453"/>
      <c r="AA1106" s="1453"/>
      <c r="AB1106" s="1453"/>
      <c r="AC1106" s="1453"/>
      <c r="AD1106" s="1453"/>
      <c r="AE1106" s="1453"/>
      <c r="AF1106" s="1453"/>
      <c r="AG1106" s="1453"/>
      <c r="AH1106" s="1453"/>
      <c r="AI1106" s="1453"/>
      <c r="AJ1106" s="1453"/>
      <c r="AK1106" s="1453"/>
      <c r="AL1106" s="1453"/>
      <c r="AM1106" s="1453"/>
      <c r="AN1106" s="1453"/>
      <c r="AO1106" s="1453"/>
      <c r="AP1106" s="1453"/>
      <c r="AQ1106" s="1453"/>
      <c r="AR1106" s="1453"/>
      <c r="AS1106" s="1453"/>
      <c r="AT1106" s="1453"/>
      <c r="AU1106" s="1453"/>
      <c r="AV1106" s="1453"/>
      <c r="AW1106" s="1453"/>
      <c r="AX1106" s="1453"/>
    </row>
    <row r="1107" spans="3:50" s="1543" customFormat="1" ht="21.9" customHeight="1" x14ac:dyDescent="0.3">
      <c r="C1107" s="1453"/>
      <c r="D1107" s="1453"/>
      <c r="E1107" s="1453"/>
      <c r="F1107" s="1453"/>
      <c r="G1107" s="1452"/>
      <c r="H1107" s="1453"/>
      <c r="I1107" s="1453"/>
      <c r="J1107" s="1453"/>
      <c r="K1107" s="1453"/>
      <c r="L1107" s="1453"/>
      <c r="M1107" s="1453"/>
      <c r="N1107" s="1453"/>
      <c r="O1107" s="1453"/>
      <c r="P1107" s="1453"/>
      <c r="Q1107" s="1453"/>
      <c r="R1107" s="1453"/>
      <c r="S1107" s="1453"/>
      <c r="T1107" s="1453"/>
      <c r="U1107" s="1453"/>
      <c r="V1107" s="1453"/>
      <c r="W1107" s="1453"/>
      <c r="X1107" s="1453"/>
      <c r="Y1107" s="1453"/>
      <c r="Z1107" s="1453"/>
      <c r="AA1107" s="1453"/>
      <c r="AB1107" s="1453"/>
      <c r="AC1107" s="1453"/>
      <c r="AD1107" s="1453"/>
      <c r="AE1107" s="1453"/>
      <c r="AF1107" s="1453"/>
      <c r="AG1107" s="1453"/>
      <c r="AH1107" s="1453"/>
      <c r="AI1107" s="1453"/>
      <c r="AJ1107" s="1453"/>
      <c r="AK1107" s="1453"/>
      <c r="AL1107" s="1453"/>
      <c r="AM1107" s="1453"/>
      <c r="AN1107" s="1453"/>
      <c r="AO1107" s="1453"/>
      <c r="AP1107" s="1453"/>
      <c r="AQ1107" s="1453"/>
      <c r="AR1107" s="1453"/>
      <c r="AS1107" s="1453"/>
      <c r="AT1107" s="1453"/>
      <c r="AU1107" s="1453"/>
      <c r="AV1107" s="1453"/>
      <c r="AW1107" s="1453"/>
      <c r="AX1107" s="1453"/>
    </row>
    <row r="1108" spans="3:50" s="1543" customFormat="1" ht="21.9" customHeight="1" x14ac:dyDescent="0.3">
      <c r="C1108" s="1453"/>
      <c r="D1108" s="1453"/>
      <c r="E1108" s="1453"/>
      <c r="F1108" s="1453"/>
      <c r="G1108" s="1452"/>
      <c r="H1108" s="1453"/>
      <c r="I1108" s="1453"/>
      <c r="J1108" s="1453"/>
      <c r="K1108" s="1453"/>
      <c r="L1108" s="1453"/>
      <c r="M1108" s="1453"/>
      <c r="N1108" s="1453"/>
      <c r="O1108" s="1453"/>
      <c r="P1108" s="1453"/>
      <c r="Q1108" s="1453"/>
      <c r="R1108" s="1453"/>
      <c r="S1108" s="1453"/>
      <c r="T1108" s="1453"/>
      <c r="U1108" s="1453"/>
      <c r="V1108" s="1453"/>
      <c r="W1108" s="1453"/>
      <c r="X1108" s="1453"/>
      <c r="Y1108" s="1453"/>
      <c r="Z1108" s="1453"/>
      <c r="AA1108" s="1453"/>
      <c r="AB1108" s="1453"/>
      <c r="AC1108" s="1453"/>
      <c r="AD1108" s="1453"/>
      <c r="AE1108" s="1453"/>
      <c r="AF1108" s="1453"/>
      <c r="AG1108" s="1453"/>
      <c r="AH1108" s="1453"/>
      <c r="AI1108" s="1453"/>
      <c r="AJ1108" s="1453"/>
      <c r="AK1108" s="1453"/>
      <c r="AL1108" s="1453"/>
      <c r="AM1108" s="1453"/>
      <c r="AN1108" s="1453"/>
      <c r="AO1108" s="1453"/>
      <c r="AP1108" s="1453"/>
      <c r="AQ1108" s="1453"/>
      <c r="AR1108" s="1453"/>
      <c r="AS1108" s="1453"/>
      <c r="AT1108" s="1453"/>
      <c r="AU1108" s="1453"/>
      <c r="AV1108" s="1453"/>
      <c r="AW1108" s="1453"/>
      <c r="AX1108" s="1453"/>
    </row>
    <row r="1109" spans="3:50" s="1543" customFormat="1" ht="21.9" customHeight="1" x14ac:dyDescent="0.3">
      <c r="C1109" s="1453"/>
      <c r="D1109" s="1453"/>
      <c r="E1109" s="1453"/>
      <c r="F1109" s="1453"/>
      <c r="G1109" s="1452"/>
      <c r="H1109" s="1453"/>
      <c r="I1109" s="1453"/>
      <c r="J1109" s="1453"/>
      <c r="K1109" s="1453"/>
      <c r="L1109" s="1453"/>
      <c r="M1109" s="1453"/>
      <c r="N1109" s="1453"/>
      <c r="O1109" s="1453"/>
      <c r="P1109" s="1453"/>
      <c r="Q1109" s="1453"/>
      <c r="R1109" s="1453"/>
      <c r="S1109" s="1453"/>
      <c r="T1109" s="1453"/>
      <c r="U1109" s="1453"/>
      <c r="V1109" s="1453"/>
      <c r="W1109" s="1453"/>
      <c r="X1109" s="1453"/>
      <c r="Y1109" s="1453"/>
      <c r="Z1109" s="1453"/>
      <c r="AA1109" s="1453"/>
      <c r="AB1109" s="1453"/>
      <c r="AC1109" s="1453"/>
      <c r="AD1109" s="1453"/>
      <c r="AE1109" s="1453"/>
      <c r="AF1109" s="1453"/>
      <c r="AG1109" s="1453"/>
      <c r="AH1109" s="1453"/>
      <c r="AI1109" s="1453"/>
      <c r="AJ1109" s="1453"/>
      <c r="AK1109" s="1453"/>
      <c r="AL1109" s="1453"/>
      <c r="AM1109" s="1453"/>
      <c r="AN1109" s="1453"/>
      <c r="AO1109" s="1453"/>
      <c r="AP1109" s="1453"/>
      <c r="AQ1109" s="1453"/>
      <c r="AR1109" s="1453"/>
      <c r="AS1109" s="1453"/>
      <c r="AT1109" s="1453"/>
      <c r="AU1109" s="1453"/>
      <c r="AV1109" s="1453"/>
      <c r="AW1109" s="1453"/>
      <c r="AX1109" s="1453"/>
    </row>
    <row r="1110" spans="3:50" s="1543" customFormat="1" ht="21.9" customHeight="1" x14ac:dyDescent="0.3">
      <c r="C1110" s="1453"/>
      <c r="D1110" s="1453"/>
      <c r="E1110" s="1453"/>
      <c r="F1110" s="1453"/>
      <c r="G1110" s="1452"/>
      <c r="H1110" s="1453"/>
      <c r="I1110" s="1453"/>
      <c r="J1110" s="1453"/>
      <c r="K1110" s="1453"/>
      <c r="L1110" s="1453"/>
      <c r="M1110" s="1453"/>
      <c r="N1110" s="1453"/>
      <c r="O1110" s="1453"/>
      <c r="P1110" s="1453"/>
      <c r="Q1110" s="1453"/>
      <c r="R1110" s="1453"/>
      <c r="S1110" s="1453"/>
      <c r="T1110" s="1453"/>
      <c r="U1110" s="1453"/>
      <c r="V1110" s="1453"/>
      <c r="W1110" s="1453"/>
      <c r="X1110" s="1453"/>
      <c r="Y1110" s="1453"/>
      <c r="Z1110" s="1453"/>
      <c r="AA1110" s="1453"/>
      <c r="AB1110" s="1453"/>
      <c r="AC1110" s="1453"/>
      <c r="AD1110" s="1453"/>
      <c r="AE1110" s="1453"/>
      <c r="AF1110" s="1453"/>
      <c r="AG1110" s="1453"/>
      <c r="AH1110" s="1453"/>
      <c r="AI1110" s="1453"/>
      <c r="AJ1110" s="1453"/>
      <c r="AK1110" s="1453"/>
      <c r="AL1110" s="1453"/>
      <c r="AM1110" s="1453"/>
      <c r="AN1110" s="1453"/>
      <c r="AO1110" s="1453"/>
      <c r="AP1110" s="1453"/>
      <c r="AQ1110" s="1453"/>
      <c r="AR1110" s="1453"/>
      <c r="AS1110" s="1453"/>
      <c r="AT1110" s="1453"/>
      <c r="AU1110" s="1453"/>
      <c r="AV1110" s="1453"/>
      <c r="AW1110" s="1453"/>
      <c r="AX1110" s="1453"/>
    </row>
    <row r="1111" spans="3:50" s="1543" customFormat="1" ht="21.9" customHeight="1" x14ac:dyDescent="0.3">
      <c r="C1111" s="1453"/>
      <c r="D1111" s="1453"/>
      <c r="E1111" s="1453"/>
      <c r="F1111" s="1453"/>
      <c r="G1111" s="1452"/>
      <c r="H1111" s="1453"/>
      <c r="I1111" s="1453"/>
      <c r="J1111" s="1453"/>
      <c r="K1111" s="1453"/>
      <c r="L1111" s="1453"/>
      <c r="M1111" s="1453"/>
      <c r="N1111" s="1453"/>
      <c r="O1111" s="1453"/>
      <c r="P1111" s="1453"/>
      <c r="Q1111" s="1453"/>
      <c r="R1111" s="1453"/>
      <c r="S1111" s="1453"/>
      <c r="T1111" s="1453"/>
      <c r="U1111" s="1453"/>
      <c r="V1111" s="1453"/>
      <c r="W1111" s="1453"/>
      <c r="X1111" s="1453"/>
      <c r="Y1111" s="1453"/>
      <c r="Z1111" s="1453"/>
      <c r="AA1111" s="1453"/>
      <c r="AB1111" s="1453"/>
      <c r="AC1111" s="1453"/>
      <c r="AD1111" s="1453"/>
      <c r="AE1111" s="1453"/>
      <c r="AF1111" s="1453"/>
      <c r="AG1111" s="1453"/>
      <c r="AH1111" s="1453"/>
      <c r="AI1111" s="1453"/>
      <c r="AJ1111" s="1453"/>
      <c r="AK1111" s="1453"/>
      <c r="AL1111" s="1453"/>
      <c r="AM1111" s="1453"/>
      <c r="AN1111" s="1453"/>
      <c r="AO1111" s="1453"/>
      <c r="AP1111" s="1453"/>
      <c r="AQ1111" s="1453"/>
      <c r="AR1111" s="1453"/>
      <c r="AS1111" s="1453"/>
      <c r="AT1111" s="1453"/>
      <c r="AU1111" s="1453"/>
      <c r="AV1111" s="1453"/>
      <c r="AW1111" s="1453"/>
      <c r="AX1111" s="1453"/>
    </row>
    <row r="1112" spans="3:50" s="1543" customFormat="1" ht="21.9" customHeight="1" x14ac:dyDescent="0.3">
      <c r="C1112" s="1453"/>
      <c r="D1112" s="1453"/>
      <c r="E1112" s="1453"/>
      <c r="F1112" s="1453"/>
      <c r="G1112" s="1452"/>
      <c r="H1112" s="1453"/>
      <c r="I1112" s="1453"/>
      <c r="J1112" s="1453"/>
      <c r="K1112" s="1453"/>
      <c r="L1112" s="1453"/>
      <c r="M1112" s="1453"/>
      <c r="N1112" s="1453"/>
      <c r="O1112" s="1453"/>
      <c r="P1112" s="1453"/>
      <c r="Q1112" s="1453"/>
      <c r="R1112" s="1453"/>
      <c r="S1112" s="1453"/>
      <c r="T1112" s="1453"/>
      <c r="U1112" s="1453"/>
      <c r="V1112" s="1453"/>
      <c r="W1112" s="1453"/>
      <c r="X1112" s="1453"/>
      <c r="Y1112" s="1453"/>
      <c r="Z1112" s="1453"/>
      <c r="AA1112" s="1453"/>
      <c r="AB1112" s="1453"/>
      <c r="AC1112" s="1453"/>
      <c r="AD1112" s="1453"/>
      <c r="AE1112" s="1453"/>
      <c r="AF1112" s="1453"/>
      <c r="AG1112" s="1453"/>
      <c r="AH1112" s="1453"/>
      <c r="AI1112" s="1453"/>
      <c r="AJ1112" s="1453"/>
      <c r="AK1112" s="1453"/>
      <c r="AL1112" s="1453"/>
      <c r="AM1112" s="1453"/>
      <c r="AN1112" s="1453"/>
      <c r="AO1112" s="1453"/>
      <c r="AP1112" s="1453"/>
      <c r="AQ1112" s="1453"/>
      <c r="AR1112" s="1453"/>
      <c r="AS1112" s="1453"/>
      <c r="AT1112" s="1453"/>
      <c r="AU1112" s="1453"/>
      <c r="AV1112" s="1453"/>
      <c r="AW1112" s="1453"/>
      <c r="AX1112" s="1453"/>
    </row>
    <row r="1113" spans="3:50" s="1543" customFormat="1" ht="21.9" customHeight="1" x14ac:dyDescent="0.3">
      <c r="C1113" s="1453"/>
      <c r="D1113" s="1453"/>
      <c r="E1113" s="1453"/>
      <c r="F1113" s="1453"/>
      <c r="G1113" s="1452"/>
      <c r="H1113" s="1453"/>
      <c r="I1113" s="1453"/>
      <c r="J1113" s="1453"/>
      <c r="K1113" s="1453"/>
      <c r="L1113" s="1453"/>
      <c r="M1113" s="1453"/>
      <c r="N1113" s="1453"/>
      <c r="O1113" s="1453"/>
      <c r="P1113" s="1453"/>
      <c r="Q1113" s="1453"/>
      <c r="R1113" s="1453"/>
      <c r="S1113" s="1453"/>
      <c r="T1113" s="1453"/>
      <c r="U1113" s="1453"/>
      <c r="V1113" s="1453"/>
      <c r="W1113" s="1453"/>
      <c r="X1113" s="1453"/>
      <c r="Y1113" s="1453"/>
      <c r="Z1113" s="1453"/>
      <c r="AA1113" s="1453"/>
      <c r="AB1113" s="1453"/>
      <c r="AC1113" s="1453"/>
      <c r="AD1113" s="1453"/>
      <c r="AE1113" s="1453"/>
      <c r="AF1113" s="1453"/>
      <c r="AG1113" s="1453"/>
      <c r="AH1113" s="1453"/>
      <c r="AI1113" s="1453"/>
      <c r="AJ1113" s="1453"/>
      <c r="AK1113" s="1453"/>
      <c r="AL1113" s="1453"/>
      <c r="AM1113" s="1453"/>
      <c r="AN1113" s="1453"/>
      <c r="AO1113" s="1453"/>
      <c r="AP1113" s="1453"/>
      <c r="AQ1113" s="1453"/>
      <c r="AR1113" s="1453"/>
      <c r="AS1113" s="1453"/>
      <c r="AT1113" s="1453"/>
      <c r="AU1113" s="1453"/>
      <c r="AV1113" s="1453"/>
      <c r="AW1113" s="1453"/>
      <c r="AX1113" s="1453"/>
    </row>
    <row r="1114" spans="3:50" s="1543" customFormat="1" ht="21.9" customHeight="1" x14ac:dyDescent="0.3">
      <c r="C1114" s="1453"/>
      <c r="D1114" s="1453"/>
      <c r="E1114" s="1453"/>
      <c r="F1114" s="1453"/>
      <c r="G1114" s="1452"/>
      <c r="H1114" s="1453"/>
      <c r="I1114" s="1453"/>
      <c r="J1114" s="1453"/>
      <c r="K1114" s="1453"/>
      <c r="L1114" s="1453"/>
      <c r="M1114" s="1453"/>
      <c r="N1114" s="1453"/>
      <c r="O1114" s="1453"/>
      <c r="P1114" s="1453"/>
      <c r="Q1114" s="1453"/>
      <c r="R1114" s="1453"/>
      <c r="S1114" s="1453"/>
      <c r="T1114" s="1453"/>
      <c r="U1114" s="1453"/>
      <c r="V1114" s="1453"/>
      <c r="W1114" s="1453"/>
      <c r="X1114" s="1453"/>
      <c r="Y1114" s="1453"/>
      <c r="Z1114" s="1453"/>
      <c r="AA1114" s="1453"/>
      <c r="AB1114" s="1453"/>
      <c r="AC1114" s="1453"/>
      <c r="AD1114" s="1453"/>
      <c r="AE1114" s="1453"/>
      <c r="AF1114" s="1453"/>
      <c r="AG1114" s="1453"/>
      <c r="AH1114" s="1453"/>
      <c r="AI1114" s="1453"/>
      <c r="AJ1114" s="1453"/>
      <c r="AK1114" s="1453"/>
      <c r="AL1114" s="1453"/>
      <c r="AM1114" s="1453"/>
      <c r="AN1114" s="1453"/>
      <c r="AO1114" s="1453"/>
      <c r="AP1114" s="1453"/>
      <c r="AQ1114" s="1453"/>
      <c r="AR1114" s="1453"/>
      <c r="AS1114" s="1453"/>
      <c r="AT1114" s="1453"/>
      <c r="AU1114" s="1453"/>
      <c r="AV1114" s="1453"/>
      <c r="AW1114" s="1453"/>
      <c r="AX1114" s="1453"/>
    </row>
    <row r="1115" spans="3:50" s="1543" customFormat="1" ht="21.9" customHeight="1" x14ac:dyDescent="0.3">
      <c r="C1115" s="1453"/>
      <c r="D1115" s="1453"/>
      <c r="E1115" s="1453"/>
      <c r="F1115" s="1453"/>
      <c r="G1115" s="1452"/>
      <c r="H1115" s="1453"/>
      <c r="I1115" s="1453"/>
      <c r="J1115" s="1453"/>
      <c r="K1115" s="1453"/>
      <c r="L1115" s="1453"/>
      <c r="M1115" s="1453"/>
      <c r="N1115" s="1453"/>
      <c r="O1115" s="1453"/>
      <c r="P1115" s="1453"/>
      <c r="Q1115" s="1453"/>
      <c r="R1115" s="1453"/>
      <c r="S1115" s="1453"/>
      <c r="T1115" s="1453"/>
      <c r="U1115" s="1453"/>
      <c r="V1115" s="1453"/>
      <c r="W1115" s="1453"/>
      <c r="X1115" s="1453"/>
      <c r="Y1115" s="1453"/>
      <c r="Z1115" s="1453"/>
      <c r="AA1115" s="1453"/>
      <c r="AB1115" s="1453"/>
      <c r="AC1115" s="1453"/>
      <c r="AD1115" s="1453"/>
      <c r="AE1115" s="1453"/>
      <c r="AF1115" s="1453"/>
      <c r="AG1115" s="1453"/>
      <c r="AH1115" s="1453"/>
      <c r="AI1115" s="1453"/>
      <c r="AJ1115" s="1453"/>
      <c r="AK1115" s="1453"/>
      <c r="AL1115" s="1453"/>
      <c r="AM1115" s="1453"/>
      <c r="AN1115" s="1453"/>
      <c r="AO1115" s="1453"/>
      <c r="AP1115" s="1453"/>
      <c r="AQ1115" s="1453"/>
      <c r="AR1115" s="1453"/>
      <c r="AS1115" s="1453"/>
      <c r="AT1115" s="1453"/>
      <c r="AU1115" s="1453"/>
      <c r="AV1115" s="1453"/>
      <c r="AW1115" s="1453"/>
      <c r="AX1115" s="1453"/>
    </row>
    <row r="1116" spans="3:50" s="1543" customFormat="1" ht="21.9" customHeight="1" x14ac:dyDescent="0.3">
      <c r="C1116" s="1453"/>
      <c r="D1116" s="1453"/>
      <c r="E1116" s="1453"/>
      <c r="F1116" s="1453"/>
      <c r="G1116" s="1452"/>
      <c r="H1116" s="1453"/>
      <c r="I1116" s="1453"/>
      <c r="J1116" s="1453"/>
      <c r="K1116" s="1453"/>
      <c r="L1116" s="1453"/>
      <c r="M1116" s="1453"/>
      <c r="N1116" s="1453"/>
      <c r="O1116" s="1453"/>
      <c r="P1116" s="1453"/>
      <c r="Q1116" s="1453"/>
      <c r="R1116" s="1453"/>
      <c r="S1116" s="1453"/>
      <c r="T1116" s="1453"/>
      <c r="U1116" s="1453"/>
      <c r="V1116" s="1453"/>
      <c r="W1116" s="1453"/>
      <c r="X1116" s="1453"/>
      <c r="Y1116" s="1453"/>
      <c r="Z1116" s="1453"/>
      <c r="AA1116" s="1453"/>
      <c r="AB1116" s="1453"/>
      <c r="AC1116" s="1453"/>
      <c r="AD1116" s="1453"/>
      <c r="AE1116" s="1453"/>
      <c r="AF1116" s="1453"/>
      <c r="AG1116" s="1453"/>
      <c r="AH1116" s="1453"/>
      <c r="AI1116" s="1453"/>
      <c r="AJ1116" s="1453"/>
      <c r="AK1116" s="1453"/>
      <c r="AL1116" s="1453"/>
      <c r="AM1116" s="1453"/>
      <c r="AN1116" s="1453"/>
      <c r="AO1116" s="1453"/>
      <c r="AP1116" s="1453"/>
      <c r="AQ1116" s="1453"/>
      <c r="AR1116" s="1453"/>
      <c r="AS1116" s="1453"/>
      <c r="AT1116" s="1453"/>
      <c r="AU1116" s="1453"/>
      <c r="AV1116" s="1453"/>
      <c r="AW1116" s="1453"/>
      <c r="AX1116" s="1453"/>
    </row>
    <row r="1117" spans="3:50" s="1543" customFormat="1" ht="21.9" customHeight="1" x14ac:dyDescent="0.3">
      <c r="C1117" s="1453"/>
      <c r="D1117" s="1453"/>
      <c r="E1117" s="1453"/>
      <c r="F1117" s="1453"/>
      <c r="G1117" s="1452"/>
      <c r="H1117" s="1453"/>
      <c r="I1117" s="1453"/>
      <c r="J1117" s="1453"/>
      <c r="K1117" s="1453"/>
      <c r="L1117" s="1453"/>
      <c r="M1117" s="1453"/>
      <c r="N1117" s="1453"/>
      <c r="O1117" s="1453"/>
      <c r="P1117" s="1453"/>
      <c r="Q1117" s="1453"/>
      <c r="R1117" s="1453"/>
      <c r="S1117" s="1453"/>
      <c r="T1117" s="1453"/>
      <c r="U1117" s="1453"/>
      <c r="V1117" s="1453"/>
      <c r="W1117" s="1453"/>
      <c r="X1117" s="1453"/>
      <c r="Y1117" s="1453"/>
      <c r="Z1117" s="1453"/>
      <c r="AA1117" s="1453"/>
      <c r="AB1117" s="1453"/>
      <c r="AC1117" s="1453"/>
      <c r="AD1117" s="1453"/>
      <c r="AE1117" s="1453"/>
      <c r="AF1117" s="1453"/>
      <c r="AG1117" s="1453"/>
      <c r="AH1117" s="1453"/>
      <c r="AI1117" s="1453"/>
      <c r="AJ1117" s="1453"/>
      <c r="AK1117" s="1453"/>
      <c r="AL1117" s="1453"/>
      <c r="AM1117" s="1453"/>
      <c r="AN1117" s="1453"/>
      <c r="AO1117" s="1453"/>
      <c r="AP1117" s="1453"/>
      <c r="AQ1117" s="1453"/>
      <c r="AR1117" s="1453"/>
      <c r="AS1117" s="1453"/>
      <c r="AT1117" s="1453"/>
      <c r="AU1117" s="1453"/>
      <c r="AV1117" s="1453"/>
      <c r="AW1117" s="1453"/>
      <c r="AX1117" s="1453"/>
    </row>
    <row r="1118" spans="3:50" s="1543" customFormat="1" ht="21.9" customHeight="1" x14ac:dyDescent="0.3">
      <c r="C1118" s="1453"/>
      <c r="D1118" s="1453"/>
      <c r="E1118" s="1453"/>
      <c r="F1118" s="1453"/>
      <c r="G1118" s="1452"/>
      <c r="H1118" s="1453"/>
      <c r="I1118" s="1453"/>
      <c r="J1118" s="1453"/>
      <c r="K1118" s="1453"/>
      <c r="L1118" s="1453"/>
      <c r="M1118" s="1453"/>
      <c r="N1118" s="1453"/>
      <c r="O1118" s="1453"/>
      <c r="P1118" s="1453"/>
      <c r="Q1118" s="1453"/>
      <c r="R1118" s="1453"/>
      <c r="S1118" s="1453"/>
      <c r="T1118" s="1453"/>
      <c r="U1118" s="1453"/>
      <c r="V1118" s="1453"/>
      <c r="W1118" s="1453"/>
      <c r="X1118" s="1453"/>
      <c r="Y1118" s="1453"/>
      <c r="Z1118" s="1453"/>
      <c r="AA1118" s="1453"/>
      <c r="AB1118" s="1453"/>
      <c r="AC1118" s="1453"/>
      <c r="AD1118" s="1453"/>
      <c r="AE1118" s="1453"/>
      <c r="AF1118" s="1453"/>
      <c r="AG1118" s="1453"/>
      <c r="AH1118" s="1453"/>
      <c r="AI1118" s="1453"/>
      <c r="AJ1118" s="1453"/>
      <c r="AK1118" s="1453"/>
      <c r="AL1118" s="1453"/>
      <c r="AM1118" s="1453"/>
      <c r="AN1118" s="1453"/>
      <c r="AO1118" s="1453"/>
      <c r="AP1118" s="1453"/>
      <c r="AQ1118" s="1453"/>
      <c r="AR1118" s="1453"/>
      <c r="AS1118" s="1453"/>
      <c r="AT1118" s="1453"/>
      <c r="AU1118" s="1453"/>
      <c r="AV1118" s="1453"/>
      <c r="AW1118" s="1453"/>
      <c r="AX1118" s="1453"/>
    </row>
    <row r="1119" spans="3:50" s="1543" customFormat="1" ht="21.9" customHeight="1" x14ac:dyDescent="0.3">
      <c r="C1119" s="1453"/>
      <c r="D1119" s="1453"/>
      <c r="E1119" s="1453"/>
      <c r="F1119" s="1453"/>
      <c r="G1119" s="1452"/>
      <c r="H1119" s="1453"/>
      <c r="I1119" s="1453"/>
      <c r="J1119" s="1453"/>
      <c r="K1119" s="1453"/>
      <c r="L1119" s="1453"/>
      <c r="M1119" s="1453"/>
      <c r="N1119" s="1453"/>
      <c r="O1119" s="1453"/>
      <c r="P1119" s="1453"/>
      <c r="Q1119" s="1453"/>
      <c r="R1119" s="1453"/>
      <c r="S1119" s="1453"/>
      <c r="T1119" s="1453"/>
      <c r="U1119" s="1453"/>
      <c r="V1119" s="1453"/>
      <c r="W1119" s="1453"/>
      <c r="X1119" s="1453"/>
      <c r="Y1119" s="1453"/>
      <c r="Z1119" s="1453"/>
      <c r="AA1119" s="1453"/>
      <c r="AB1119" s="1453"/>
      <c r="AC1119" s="1453"/>
      <c r="AD1119" s="1453"/>
      <c r="AE1119" s="1453"/>
      <c r="AF1119" s="1453"/>
      <c r="AG1119" s="1453"/>
      <c r="AH1119" s="1453"/>
      <c r="AI1119" s="1453"/>
      <c r="AJ1119" s="1453"/>
      <c r="AK1119" s="1453"/>
      <c r="AL1119" s="1453"/>
      <c r="AM1119" s="1453"/>
      <c r="AN1119" s="1453"/>
      <c r="AO1119" s="1453"/>
      <c r="AP1119" s="1453"/>
      <c r="AQ1119" s="1453"/>
      <c r="AR1119" s="1453"/>
      <c r="AS1119" s="1453"/>
      <c r="AT1119" s="1453"/>
      <c r="AU1119" s="1453"/>
      <c r="AV1119" s="1453"/>
      <c r="AW1119" s="1453"/>
      <c r="AX1119" s="1453"/>
    </row>
    <row r="1120" spans="3:50" s="1543" customFormat="1" ht="21.9" customHeight="1" x14ac:dyDescent="0.3">
      <c r="C1120" s="1453"/>
      <c r="D1120" s="1453"/>
      <c r="E1120" s="1453"/>
      <c r="F1120" s="1453"/>
      <c r="G1120" s="1452"/>
      <c r="H1120" s="1453"/>
      <c r="I1120" s="1453"/>
      <c r="J1120" s="1453"/>
      <c r="K1120" s="1453"/>
      <c r="L1120" s="1453"/>
      <c r="M1120" s="1453"/>
      <c r="N1120" s="1453"/>
      <c r="O1120" s="1453"/>
      <c r="P1120" s="1453"/>
      <c r="Q1120" s="1453"/>
      <c r="R1120" s="1453"/>
      <c r="S1120" s="1453"/>
      <c r="T1120" s="1453"/>
      <c r="U1120" s="1453"/>
      <c r="V1120" s="1453"/>
      <c r="W1120" s="1453"/>
      <c r="X1120" s="1453"/>
      <c r="Y1120" s="1453"/>
      <c r="Z1120" s="1453"/>
      <c r="AA1120" s="1453"/>
      <c r="AB1120" s="1453"/>
      <c r="AC1120" s="1453"/>
      <c r="AD1120" s="1453"/>
      <c r="AE1120" s="1453"/>
      <c r="AF1120" s="1453"/>
      <c r="AG1120" s="1453"/>
      <c r="AH1120" s="1453"/>
      <c r="AI1120" s="1453"/>
      <c r="AJ1120" s="1453"/>
      <c r="AK1120" s="1453"/>
      <c r="AL1120" s="1453"/>
      <c r="AM1120" s="1453"/>
      <c r="AN1120" s="1453"/>
      <c r="AO1120" s="1453"/>
      <c r="AP1120" s="1453"/>
      <c r="AQ1120" s="1453"/>
      <c r="AR1120" s="1453"/>
      <c r="AS1120" s="1453"/>
      <c r="AT1120" s="1453"/>
      <c r="AU1120" s="1453"/>
      <c r="AV1120" s="1453"/>
      <c r="AW1120" s="1453"/>
      <c r="AX1120" s="1453"/>
    </row>
    <row r="1121" spans="3:50" s="1543" customFormat="1" ht="21.9" customHeight="1" x14ac:dyDescent="0.3">
      <c r="C1121" s="1453"/>
      <c r="D1121" s="1453"/>
      <c r="E1121" s="1453"/>
      <c r="F1121" s="1453"/>
      <c r="G1121" s="1452"/>
      <c r="H1121" s="1453"/>
      <c r="I1121" s="1453"/>
      <c r="J1121" s="1453"/>
      <c r="K1121" s="1453"/>
      <c r="L1121" s="1453"/>
      <c r="M1121" s="1453"/>
      <c r="N1121" s="1453"/>
      <c r="O1121" s="1453"/>
      <c r="P1121" s="1453"/>
      <c r="Q1121" s="1453"/>
      <c r="R1121" s="1453"/>
      <c r="S1121" s="1453"/>
      <c r="T1121" s="1453"/>
      <c r="U1121" s="1453"/>
      <c r="V1121" s="1453"/>
      <c r="W1121" s="1453"/>
      <c r="X1121" s="1453"/>
      <c r="Y1121" s="1453"/>
      <c r="Z1121" s="1453"/>
      <c r="AA1121" s="1453"/>
      <c r="AB1121" s="1453"/>
      <c r="AC1121" s="1453"/>
      <c r="AD1121" s="1453"/>
      <c r="AE1121" s="1453"/>
      <c r="AF1121" s="1453"/>
      <c r="AG1121" s="1453"/>
      <c r="AH1121" s="1453"/>
      <c r="AI1121" s="1453"/>
      <c r="AJ1121" s="1453"/>
      <c r="AK1121" s="1453"/>
      <c r="AL1121" s="1453"/>
      <c r="AM1121" s="1453"/>
      <c r="AN1121" s="1453"/>
      <c r="AO1121" s="1453"/>
      <c r="AP1121" s="1453"/>
      <c r="AQ1121" s="1453"/>
      <c r="AR1121" s="1453"/>
      <c r="AS1121" s="1453"/>
      <c r="AT1121" s="1453"/>
      <c r="AU1121" s="1453"/>
      <c r="AV1121" s="1453"/>
      <c r="AW1121" s="1453"/>
      <c r="AX1121" s="1453"/>
    </row>
    <row r="1122" spans="3:50" s="1543" customFormat="1" ht="21.9" customHeight="1" x14ac:dyDescent="0.3">
      <c r="C1122" s="1453"/>
      <c r="D1122" s="1453"/>
      <c r="E1122" s="1453"/>
      <c r="F1122" s="1453"/>
      <c r="G1122" s="1452"/>
      <c r="H1122" s="1453"/>
      <c r="I1122" s="1453"/>
      <c r="J1122" s="1453"/>
      <c r="K1122" s="1453"/>
      <c r="L1122" s="1453"/>
      <c r="M1122" s="1453"/>
      <c r="N1122" s="1453"/>
      <c r="O1122" s="1453"/>
      <c r="P1122" s="1453"/>
      <c r="Q1122" s="1453"/>
      <c r="R1122" s="1453"/>
      <c r="S1122" s="1453"/>
      <c r="T1122" s="1453"/>
      <c r="U1122" s="1453"/>
      <c r="V1122" s="1453"/>
      <c r="W1122" s="1453"/>
      <c r="X1122" s="1453"/>
      <c r="Y1122" s="1453"/>
      <c r="Z1122" s="1453"/>
      <c r="AA1122" s="1453"/>
      <c r="AB1122" s="1453"/>
      <c r="AC1122" s="1453"/>
      <c r="AD1122" s="1453"/>
      <c r="AE1122" s="1453"/>
      <c r="AF1122" s="1453"/>
      <c r="AG1122" s="1453"/>
      <c r="AH1122" s="1453"/>
      <c r="AI1122" s="1453"/>
      <c r="AJ1122" s="1453"/>
      <c r="AK1122" s="1453"/>
      <c r="AL1122" s="1453"/>
      <c r="AM1122" s="1453"/>
      <c r="AN1122" s="1453"/>
      <c r="AO1122" s="1453"/>
      <c r="AP1122" s="1453"/>
      <c r="AQ1122" s="1453"/>
      <c r="AR1122" s="1453"/>
      <c r="AS1122" s="1453"/>
      <c r="AT1122" s="1453"/>
      <c r="AU1122" s="1453"/>
      <c r="AV1122" s="1453"/>
      <c r="AW1122" s="1453"/>
      <c r="AX1122" s="1453"/>
    </row>
    <row r="1123" spans="3:50" s="1543" customFormat="1" ht="21.9" customHeight="1" x14ac:dyDescent="0.3">
      <c r="C1123" s="1453"/>
      <c r="D1123" s="1453"/>
      <c r="E1123" s="1453"/>
      <c r="F1123" s="1453"/>
      <c r="G1123" s="1452"/>
      <c r="H1123" s="1453"/>
      <c r="I1123" s="1453"/>
      <c r="J1123" s="1453"/>
      <c r="K1123" s="1453"/>
      <c r="L1123" s="1453"/>
      <c r="M1123" s="1453"/>
      <c r="N1123" s="1453"/>
      <c r="O1123" s="1453"/>
      <c r="P1123" s="1453"/>
      <c r="Q1123" s="1453"/>
      <c r="R1123" s="1453"/>
      <c r="S1123" s="1453"/>
      <c r="T1123" s="1453"/>
      <c r="U1123" s="1453"/>
      <c r="V1123" s="1453"/>
      <c r="W1123" s="1453"/>
      <c r="X1123" s="1453"/>
      <c r="Y1123" s="1453"/>
      <c r="Z1123" s="1453"/>
      <c r="AA1123" s="1453"/>
      <c r="AB1123" s="1453"/>
      <c r="AC1123" s="1453"/>
      <c r="AD1123" s="1453"/>
      <c r="AE1123" s="1453"/>
      <c r="AF1123" s="1453"/>
      <c r="AG1123" s="1453"/>
      <c r="AH1123" s="1453"/>
      <c r="AI1123" s="1453"/>
      <c r="AJ1123" s="1453"/>
      <c r="AK1123" s="1453"/>
      <c r="AL1123" s="1453"/>
      <c r="AM1123" s="1453"/>
      <c r="AN1123" s="1453"/>
      <c r="AO1123" s="1453"/>
      <c r="AP1123" s="1453"/>
      <c r="AQ1123" s="1453"/>
      <c r="AR1123" s="1453"/>
      <c r="AS1123" s="1453"/>
      <c r="AT1123" s="1453"/>
      <c r="AU1123" s="1453"/>
      <c r="AV1123" s="1453"/>
      <c r="AW1123" s="1453"/>
      <c r="AX1123" s="1453"/>
    </row>
    <row r="1124" spans="3:50" s="1543" customFormat="1" ht="21.9" customHeight="1" x14ac:dyDescent="0.3">
      <c r="C1124" s="1453"/>
      <c r="D1124" s="1453"/>
      <c r="E1124" s="1453"/>
      <c r="F1124" s="1453"/>
      <c r="G1124" s="1452"/>
      <c r="H1124" s="1453"/>
      <c r="I1124" s="1453"/>
      <c r="J1124" s="1453"/>
      <c r="K1124" s="1453"/>
      <c r="L1124" s="1453"/>
      <c r="M1124" s="1453"/>
      <c r="N1124" s="1453"/>
      <c r="O1124" s="1453"/>
      <c r="P1124" s="1453"/>
      <c r="Q1124" s="1453"/>
      <c r="R1124" s="1453"/>
      <c r="S1124" s="1453"/>
      <c r="T1124" s="1453"/>
      <c r="U1124" s="1453"/>
      <c r="V1124" s="1453"/>
      <c r="W1124" s="1453"/>
      <c r="X1124" s="1453"/>
      <c r="Y1124" s="1453"/>
      <c r="Z1124" s="1453"/>
      <c r="AA1124" s="1453"/>
      <c r="AB1124" s="1453"/>
      <c r="AC1124" s="1453"/>
      <c r="AD1124" s="1453"/>
      <c r="AE1124" s="1453"/>
      <c r="AF1124" s="1453"/>
      <c r="AG1124" s="1453"/>
      <c r="AH1124" s="1453"/>
      <c r="AI1124" s="1453"/>
      <c r="AJ1124" s="1453"/>
      <c r="AK1124" s="1453"/>
      <c r="AL1124" s="1453"/>
      <c r="AM1124" s="1453"/>
      <c r="AN1124" s="1453"/>
      <c r="AO1124" s="1453"/>
      <c r="AP1124" s="1453"/>
      <c r="AQ1124" s="1453"/>
      <c r="AR1124" s="1453"/>
      <c r="AS1124" s="1453"/>
      <c r="AT1124" s="1453"/>
      <c r="AU1124" s="1453"/>
      <c r="AV1124" s="1453"/>
      <c r="AW1124" s="1453"/>
      <c r="AX1124" s="1453"/>
    </row>
    <row r="1125" spans="3:50" s="1543" customFormat="1" ht="21.9" customHeight="1" x14ac:dyDescent="0.3">
      <c r="C1125" s="1453"/>
      <c r="D1125" s="1453"/>
      <c r="E1125" s="1453"/>
      <c r="F1125" s="1453"/>
      <c r="G1125" s="1452"/>
      <c r="H1125" s="1453"/>
      <c r="I1125" s="1453"/>
      <c r="J1125" s="1453"/>
      <c r="K1125" s="1453"/>
      <c r="L1125" s="1453"/>
      <c r="M1125" s="1453"/>
      <c r="N1125" s="1453"/>
      <c r="O1125" s="1453"/>
      <c r="P1125" s="1453"/>
      <c r="Q1125" s="1453"/>
      <c r="R1125" s="1453"/>
      <c r="S1125" s="1453"/>
      <c r="T1125" s="1453"/>
      <c r="U1125" s="1453"/>
      <c r="V1125" s="1453"/>
      <c r="W1125" s="1453"/>
      <c r="X1125" s="1453"/>
      <c r="Y1125" s="1453"/>
      <c r="Z1125" s="1453"/>
      <c r="AA1125" s="1453"/>
      <c r="AB1125" s="1453"/>
      <c r="AC1125" s="1453"/>
      <c r="AD1125" s="1453"/>
      <c r="AE1125" s="1453"/>
      <c r="AF1125" s="1453"/>
      <c r="AG1125" s="1453"/>
      <c r="AH1125" s="1453"/>
      <c r="AI1125" s="1453"/>
      <c r="AJ1125" s="1453"/>
      <c r="AK1125" s="1453"/>
      <c r="AL1125" s="1453"/>
      <c r="AM1125" s="1453"/>
      <c r="AN1125" s="1453"/>
      <c r="AO1125" s="1453"/>
      <c r="AP1125" s="1453"/>
      <c r="AQ1125" s="1453"/>
      <c r="AR1125" s="1453"/>
      <c r="AS1125" s="1453"/>
      <c r="AT1125" s="1453"/>
      <c r="AU1125" s="1453"/>
      <c r="AV1125" s="1453"/>
      <c r="AW1125" s="1453"/>
      <c r="AX1125" s="1453"/>
    </row>
    <row r="1126" spans="3:50" s="1543" customFormat="1" ht="21.9" customHeight="1" x14ac:dyDescent="0.3">
      <c r="C1126" s="1453"/>
      <c r="D1126" s="1453"/>
      <c r="E1126" s="1453"/>
      <c r="F1126" s="1453"/>
      <c r="G1126" s="1452"/>
      <c r="H1126" s="1453"/>
      <c r="I1126" s="1453"/>
      <c r="J1126" s="1453"/>
      <c r="K1126" s="1453"/>
      <c r="L1126" s="1453"/>
      <c r="M1126" s="1453"/>
      <c r="N1126" s="1453"/>
      <c r="O1126" s="1453"/>
      <c r="P1126" s="1453"/>
      <c r="Q1126" s="1453"/>
      <c r="R1126" s="1453"/>
      <c r="S1126" s="1453"/>
      <c r="T1126" s="1453"/>
      <c r="U1126" s="1453"/>
      <c r="V1126" s="1453"/>
      <c r="W1126" s="1453"/>
      <c r="X1126" s="1453"/>
      <c r="Y1126" s="1453"/>
      <c r="Z1126" s="1453"/>
      <c r="AA1126" s="1453"/>
      <c r="AB1126" s="1453"/>
      <c r="AC1126" s="1453"/>
      <c r="AD1126" s="1453"/>
      <c r="AE1126" s="1453"/>
      <c r="AF1126" s="1453"/>
      <c r="AG1126" s="1453"/>
      <c r="AH1126" s="1453"/>
      <c r="AI1126" s="1453"/>
      <c r="AJ1126" s="1453"/>
      <c r="AK1126" s="1453"/>
      <c r="AL1126" s="1453"/>
      <c r="AM1126" s="1453"/>
      <c r="AN1126" s="1453"/>
      <c r="AO1126" s="1453"/>
      <c r="AP1126" s="1453"/>
      <c r="AQ1126" s="1453"/>
      <c r="AR1126" s="1453"/>
      <c r="AS1126" s="1453"/>
      <c r="AT1126" s="1453"/>
      <c r="AU1126" s="1453"/>
      <c r="AV1126" s="1453"/>
      <c r="AW1126" s="1453"/>
      <c r="AX1126" s="1453"/>
    </row>
    <row r="1127" spans="3:50" s="1543" customFormat="1" ht="21.9" customHeight="1" x14ac:dyDescent="0.3">
      <c r="C1127" s="1453"/>
      <c r="D1127" s="1453"/>
      <c r="E1127" s="1453"/>
      <c r="F1127" s="1453"/>
      <c r="G1127" s="1452"/>
      <c r="H1127" s="1453"/>
      <c r="I1127" s="1453"/>
      <c r="J1127" s="1453"/>
      <c r="K1127" s="1453"/>
      <c r="L1127" s="1453"/>
      <c r="M1127" s="1453"/>
      <c r="N1127" s="1453"/>
      <c r="O1127" s="1453"/>
      <c r="P1127" s="1453"/>
      <c r="Q1127" s="1453"/>
      <c r="R1127" s="1453"/>
      <c r="S1127" s="1453"/>
      <c r="T1127" s="1453"/>
      <c r="U1127" s="1453"/>
      <c r="V1127" s="1453"/>
      <c r="W1127" s="1453"/>
      <c r="X1127" s="1453"/>
      <c r="Y1127" s="1453"/>
      <c r="Z1127" s="1453"/>
      <c r="AA1127" s="1453"/>
      <c r="AB1127" s="1453"/>
      <c r="AC1127" s="1453"/>
      <c r="AD1127" s="1453"/>
      <c r="AE1127" s="1453"/>
      <c r="AF1127" s="1453"/>
      <c r="AG1127" s="1453"/>
      <c r="AH1127" s="1453"/>
      <c r="AI1127" s="1453"/>
      <c r="AJ1127" s="1453"/>
      <c r="AK1127" s="1453"/>
      <c r="AL1127" s="1453"/>
      <c r="AM1127" s="1453"/>
      <c r="AN1127" s="1453"/>
      <c r="AO1127" s="1453"/>
      <c r="AP1127" s="1453"/>
      <c r="AQ1127" s="1453"/>
      <c r="AR1127" s="1453"/>
      <c r="AS1127" s="1453"/>
      <c r="AT1127" s="1453"/>
      <c r="AU1127" s="1453"/>
      <c r="AV1127" s="1453"/>
      <c r="AW1127" s="1453"/>
      <c r="AX1127" s="1453"/>
    </row>
    <row r="1128" spans="3:50" s="1543" customFormat="1" ht="21.9" customHeight="1" x14ac:dyDescent="0.3">
      <c r="C1128" s="1453"/>
      <c r="D1128" s="1453"/>
      <c r="E1128" s="1453"/>
      <c r="F1128" s="1453"/>
      <c r="G1128" s="1452"/>
      <c r="H1128" s="1453"/>
      <c r="I1128" s="1453"/>
      <c r="J1128" s="1453"/>
      <c r="K1128" s="1453"/>
      <c r="L1128" s="1453"/>
      <c r="M1128" s="1453"/>
      <c r="N1128" s="1453"/>
      <c r="O1128" s="1453"/>
      <c r="P1128" s="1453"/>
      <c r="Q1128" s="1453"/>
      <c r="R1128" s="1453"/>
      <c r="S1128" s="1453"/>
      <c r="T1128" s="1453"/>
      <c r="U1128" s="1453"/>
      <c r="V1128" s="1453"/>
      <c r="W1128" s="1453"/>
      <c r="X1128" s="1453"/>
      <c r="Y1128" s="1453"/>
      <c r="Z1128" s="1453"/>
      <c r="AA1128" s="1453"/>
      <c r="AB1128" s="1453"/>
      <c r="AC1128" s="1453"/>
      <c r="AD1128" s="1453"/>
      <c r="AE1128" s="1453"/>
      <c r="AF1128" s="1453"/>
      <c r="AG1128" s="1453"/>
      <c r="AH1128" s="1453"/>
      <c r="AI1128" s="1453"/>
      <c r="AJ1128" s="1453"/>
      <c r="AK1128" s="1453"/>
      <c r="AL1128" s="1453"/>
      <c r="AM1128" s="1453"/>
      <c r="AN1128" s="1453"/>
      <c r="AO1128" s="1453"/>
      <c r="AP1128" s="1453"/>
      <c r="AQ1128" s="1453"/>
      <c r="AR1128" s="1453"/>
      <c r="AS1128" s="1453"/>
      <c r="AT1128" s="1453"/>
      <c r="AU1128" s="1453"/>
      <c r="AV1128" s="1453"/>
      <c r="AW1128" s="1453"/>
      <c r="AX1128" s="1453"/>
    </row>
    <row r="1129" spans="3:50" s="1543" customFormat="1" ht="21.9" customHeight="1" x14ac:dyDescent="0.3">
      <c r="C1129" s="1453"/>
      <c r="D1129" s="1453"/>
      <c r="E1129" s="1453"/>
      <c r="F1129" s="1453"/>
      <c r="G1129" s="1452"/>
      <c r="H1129" s="1453"/>
      <c r="I1129" s="1453"/>
      <c r="J1129" s="1453"/>
      <c r="K1129" s="1453"/>
      <c r="L1129" s="1453"/>
      <c r="M1129" s="1453"/>
      <c r="N1129" s="1453"/>
      <c r="O1129" s="1453"/>
      <c r="P1129" s="1453"/>
      <c r="Q1129" s="1453"/>
      <c r="R1129" s="1453"/>
      <c r="S1129" s="1453"/>
      <c r="T1129" s="1453"/>
      <c r="U1129" s="1453"/>
      <c r="V1129" s="1453"/>
      <c r="W1129" s="1453"/>
      <c r="X1129" s="1453"/>
      <c r="Y1129" s="1453"/>
      <c r="Z1129" s="1453"/>
      <c r="AA1129" s="1453"/>
      <c r="AB1129" s="1453"/>
      <c r="AC1129" s="1453"/>
      <c r="AD1129" s="1453"/>
      <c r="AE1129" s="1453"/>
      <c r="AF1129" s="1453"/>
      <c r="AG1129" s="1453"/>
      <c r="AH1129" s="1453"/>
      <c r="AI1129" s="1453"/>
      <c r="AJ1129" s="1453"/>
      <c r="AK1129" s="1453"/>
      <c r="AL1129" s="1453"/>
      <c r="AM1129" s="1453"/>
      <c r="AN1129" s="1453"/>
      <c r="AO1129" s="1453"/>
      <c r="AP1129" s="1453"/>
      <c r="AQ1129" s="1453"/>
      <c r="AR1129" s="1453"/>
      <c r="AS1129" s="1453"/>
      <c r="AT1129" s="1453"/>
      <c r="AU1129" s="1453"/>
      <c r="AV1129" s="1453"/>
      <c r="AW1129" s="1453"/>
      <c r="AX1129" s="1453"/>
    </row>
    <row r="1130" spans="3:50" s="1543" customFormat="1" ht="21.9" customHeight="1" x14ac:dyDescent="0.3">
      <c r="C1130" s="1453"/>
      <c r="D1130" s="1453"/>
      <c r="E1130" s="1453"/>
      <c r="F1130" s="1453"/>
      <c r="G1130" s="1452"/>
      <c r="H1130" s="1453"/>
      <c r="I1130" s="1453"/>
      <c r="J1130" s="1453"/>
      <c r="K1130" s="1453"/>
      <c r="L1130" s="1453"/>
      <c r="M1130" s="1453"/>
      <c r="N1130" s="1453"/>
      <c r="O1130" s="1453"/>
      <c r="P1130" s="1453"/>
      <c r="Q1130" s="1453"/>
      <c r="R1130" s="1453"/>
      <c r="S1130" s="1453"/>
      <c r="T1130" s="1453"/>
      <c r="U1130" s="1453"/>
      <c r="V1130" s="1453"/>
      <c r="W1130" s="1453"/>
      <c r="X1130" s="1453"/>
      <c r="Y1130" s="1453"/>
      <c r="Z1130" s="1453"/>
      <c r="AA1130" s="1453"/>
      <c r="AB1130" s="1453"/>
      <c r="AC1130" s="1453"/>
      <c r="AD1130" s="1453"/>
      <c r="AE1130" s="1453"/>
      <c r="AF1130" s="1453"/>
      <c r="AG1130" s="1453"/>
      <c r="AH1130" s="1453"/>
      <c r="AI1130" s="1453"/>
      <c r="AJ1130" s="1453"/>
      <c r="AK1130" s="1453"/>
      <c r="AL1130" s="1453"/>
      <c r="AM1130" s="1453"/>
      <c r="AN1130" s="1453"/>
      <c r="AO1130" s="1453"/>
      <c r="AP1130" s="1453"/>
      <c r="AQ1130" s="1453"/>
      <c r="AR1130" s="1453"/>
      <c r="AS1130" s="1453"/>
      <c r="AT1130" s="1453"/>
      <c r="AU1130" s="1453"/>
      <c r="AV1130" s="1453"/>
      <c r="AW1130" s="1453"/>
      <c r="AX1130" s="1453"/>
    </row>
    <row r="1131" spans="3:50" s="1543" customFormat="1" ht="21.9" customHeight="1" x14ac:dyDescent="0.3">
      <c r="C1131" s="1453"/>
      <c r="D1131" s="1453"/>
      <c r="E1131" s="1453"/>
      <c r="F1131" s="1453"/>
      <c r="G1131" s="1452"/>
      <c r="H1131" s="1453"/>
      <c r="I1131" s="1453"/>
      <c r="J1131" s="1453"/>
      <c r="K1131" s="1453"/>
      <c r="L1131" s="1453"/>
      <c r="M1131" s="1453"/>
      <c r="N1131" s="1453"/>
      <c r="O1131" s="1453"/>
      <c r="P1131" s="1453"/>
      <c r="Q1131" s="1453"/>
      <c r="R1131" s="1453"/>
      <c r="S1131" s="1453"/>
      <c r="T1131" s="1453"/>
      <c r="U1131" s="1453"/>
      <c r="V1131" s="1453"/>
      <c r="W1131" s="1453"/>
      <c r="X1131" s="1453"/>
      <c r="Y1131" s="1453"/>
      <c r="Z1131" s="1453"/>
      <c r="AA1131" s="1453"/>
      <c r="AB1131" s="1453"/>
      <c r="AC1131" s="1453"/>
      <c r="AD1131" s="1453"/>
      <c r="AE1131" s="1453"/>
      <c r="AF1131" s="1453"/>
      <c r="AG1131" s="1453"/>
      <c r="AH1131" s="1453"/>
      <c r="AI1131" s="1453"/>
      <c r="AJ1131" s="1453"/>
      <c r="AK1131" s="1453"/>
      <c r="AL1131" s="1453"/>
      <c r="AM1131" s="1453"/>
      <c r="AN1131" s="1453"/>
      <c r="AO1131" s="1453"/>
      <c r="AP1131" s="1453"/>
      <c r="AQ1131" s="1453"/>
      <c r="AR1131" s="1453"/>
      <c r="AS1131" s="1453"/>
      <c r="AT1131" s="1453"/>
      <c r="AU1131" s="1453"/>
      <c r="AV1131" s="1453"/>
      <c r="AW1131" s="1453"/>
      <c r="AX1131" s="1453"/>
    </row>
    <row r="1132" spans="3:50" s="1543" customFormat="1" ht="21.9" customHeight="1" x14ac:dyDescent="0.3">
      <c r="C1132" s="1453"/>
      <c r="D1132" s="1453"/>
      <c r="E1132" s="1453"/>
      <c r="F1132" s="1453"/>
      <c r="G1132" s="1452"/>
      <c r="H1132" s="1453"/>
      <c r="I1132" s="1453"/>
      <c r="J1132" s="1453"/>
      <c r="K1132" s="1453"/>
      <c r="L1132" s="1453"/>
      <c r="M1132" s="1453"/>
      <c r="N1132" s="1453"/>
      <c r="O1132" s="1453"/>
      <c r="P1132" s="1453"/>
      <c r="Q1132" s="1453"/>
      <c r="R1132" s="1453"/>
      <c r="S1132" s="1453"/>
      <c r="T1132" s="1453"/>
      <c r="U1132" s="1453"/>
      <c r="V1132" s="1453"/>
      <c r="W1132" s="1453"/>
      <c r="X1132" s="1453"/>
      <c r="Y1132" s="1453"/>
      <c r="Z1132" s="1453"/>
      <c r="AA1132" s="1453"/>
      <c r="AB1132" s="1453"/>
      <c r="AC1132" s="1453"/>
      <c r="AD1132" s="1453"/>
      <c r="AE1132" s="1453"/>
      <c r="AF1132" s="1453"/>
      <c r="AG1132" s="1453"/>
      <c r="AH1132" s="1453"/>
      <c r="AI1132" s="1453"/>
      <c r="AJ1132" s="1453"/>
      <c r="AK1132" s="1453"/>
      <c r="AL1132" s="1453"/>
      <c r="AM1132" s="1453"/>
      <c r="AN1132" s="1453"/>
      <c r="AO1132" s="1453"/>
      <c r="AP1132" s="1453"/>
      <c r="AQ1132" s="1453"/>
      <c r="AR1132" s="1453"/>
      <c r="AS1132" s="1453"/>
      <c r="AT1132" s="1453"/>
      <c r="AU1132" s="1453"/>
      <c r="AV1132" s="1453"/>
      <c r="AW1132" s="1453"/>
      <c r="AX1132" s="1453"/>
    </row>
    <row r="1133" spans="3:50" s="1543" customFormat="1" ht="21.9" customHeight="1" x14ac:dyDescent="0.3">
      <c r="C1133" s="1453"/>
      <c r="D1133" s="1453"/>
      <c r="E1133" s="1453"/>
      <c r="F1133" s="1453"/>
      <c r="G1133" s="1452"/>
      <c r="H1133" s="1453"/>
      <c r="I1133" s="1453"/>
      <c r="J1133" s="1453"/>
      <c r="K1133" s="1453"/>
      <c r="L1133" s="1453"/>
      <c r="M1133" s="1453"/>
      <c r="N1133" s="1453"/>
      <c r="O1133" s="1453"/>
      <c r="P1133" s="1453"/>
      <c r="Q1133" s="1453"/>
      <c r="R1133" s="1453"/>
      <c r="S1133" s="1453"/>
      <c r="T1133" s="1453"/>
      <c r="U1133" s="1453"/>
      <c r="V1133" s="1453"/>
      <c r="W1133" s="1453"/>
      <c r="X1133" s="1453"/>
      <c r="Y1133" s="1453"/>
      <c r="Z1133" s="1453"/>
      <c r="AA1133" s="1453"/>
      <c r="AB1133" s="1453"/>
      <c r="AC1133" s="1453"/>
      <c r="AD1133" s="1453"/>
      <c r="AE1133" s="1453"/>
      <c r="AF1133" s="1453"/>
      <c r="AG1133" s="1453"/>
      <c r="AH1133" s="1453"/>
      <c r="AI1133" s="1453"/>
      <c r="AJ1133" s="1453"/>
      <c r="AK1133" s="1453"/>
      <c r="AL1133" s="1453"/>
      <c r="AM1133" s="1453"/>
      <c r="AN1133" s="1453"/>
      <c r="AO1133" s="1453"/>
      <c r="AP1133" s="1453"/>
      <c r="AQ1133" s="1453"/>
      <c r="AR1133" s="1453"/>
      <c r="AS1133" s="1453"/>
      <c r="AT1133" s="1453"/>
      <c r="AU1133" s="1453"/>
      <c r="AV1133" s="1453"/>
      <c r="AW1133" s="1453"/>
      <c r="AX1133" s="1453"/>
    </row>
    <row r="1134" spans="3:50" s="1543" customFormat="1" ht="21.9" customHeight="1" x14ac:dyDescent="0.3">
      <c r="C1134" s="1453"/>
      <c r="D1134" s="1453"/>
      <c r="E1134" s="1453"/>
      <c r="F1134" s="1453"/>
      <c r="G1134" s="1452"/>
      <c r="H1134" s="1453"/>
      <c r="I1134" s="1453"/>
      <c r="J1134" s="1453"/>
      <c r="K1134" s="1453"/>
      <c r="L1134" s="1453"/>
      <c r="M1134" s="1453"/>
      <c r="N1134" s="1453"/>
      <c r="O1134" s="1453"/>
      <c r="P1134" s="1453"/>
      <c r="Q1134" s="1453"/>
      <c r="R1134" s="1453"/>
      <c r="S1134" s="1453"/>
      <c r="T1134" s="1453"/>
      <c r="U1134" s="1453"/>
      <c r="V1134" s="1453"/>
      <c r="W1134" s="1453"/>
      <c r="X1134" s="1453"/>
      <c r="Y1134" s="1453"/>
      <c r="Z1134" s="1453"/>
      <c r="AA1134" s="1453"/>
      <c r="AB1134" s="1453"/>
      <c r="AC1134" s="1453"/>
      <c r="AD1134" s="1453"/>
      <c r="AE1134" s="1453"/>
      <c r="AF1134" s="1453"/>
      <c r="AG1134" s="1453"/>
      <c r="AH1134" s="1453"/>
      <c r="AI1134" s="1453"/>
      <c r="AJ1134" s="1453"/>
      <c r="AK1134" s="1453"/>
      <c r="AL1134" s="1453"/>
      <c r="AM1134" s="1453"/>
      <c r="AN1134" s="1453"/>
      <c r="AO1134" s="1453"/>
      <c r="AP1134" s="1453"/>
      <c r="AQ1134" s="1453"/>
      <c r="AR1134" s="1453"/>
      <c r="AS1134" s="1453"/>
      <c r="AT1134" s="1453"/>
      <c r="AU1134" s="1453"/>
      <c r="AV1134" s="1453"/>
      <c r="AW1134" s="1453"/>
      <c r="AX1134" s="1453"/>
    </row>
    <row r="1135" spans="3:50" s="1543" customFormat="1" ht="21.9" customHeight="1" x14ac:dyDescent="0.3">
      <c r="C1135" s="1453"/>
      <c r="D1135" s="1453"/>
      <c r="E1135" s="1453"/>
      <c r="F1135" s="1453"/>
      <c r="G1135" s="1452"/>
      <c r="H1135" s="1453"/>
      <c r="I1135" s="1453"/>
      <c r="J1135" s="1453"/>
      <c r="K1135" s="1453"/>
      <c r="L1135" s="1453"/>
      <c r="M1135" s="1453"/>
      <c r="N1135" s="1453"/>
      <c r="O1135" s="1453"/>
      <c r="P1135" s="1453"/>
      <c r="Q1135" s="1453"/>
      <c r="R1135" s="1453"/>
      <c r="S1135" s="1453"/>
      <c r="T1135" s="1453"/>
      <c r="U1135" s="1453"/>
      <c r="V1135" s="1453"/>
      <c r="W1135" s="1453"/>
      <c r="X1135" s="1453"/>
      <c r="Y1135" s="1453"/>
      <c r="Z1135" s="1453"/>
      <c r="AA1135" s="1453"/>
      <c r="AB1135" s="1453"/>
      <c r="AC1135" s="1453"/>
      <c r="AD1135" s="1453"/>
      <c r="AE1135" s="1453"/>
      <c r="AF1135" s="1453"/>
      <c r="AG1135" s="1453"/>
      <c r="AH1135" s="1453"/>
      <c r="AI1135" s="1453"/>
      <c r="AJ1135" s="1453"/>
      <c r="AK1135" s="1453"/>
      <c r="AL1135" s="1453"/>
      <c r="AM1135" s="1453"/>
      <c r="AN1135" s="1453"/>
      <c r="AO1135" s="1453"/>
      <c r="AP1135" s="1453"/>
      <c r="AQ1135" s="1453"/>
      <c r="AR1135" s="1453"/>
      <c r="AS1135" s="1453"/>
      <c r="AT1135" s="1453"/>
      <c r="AU1135" s="1453"/>
      <c r="AV1135" s="1453"/>
      <c r="AW1135" s="1453"/>
      <c r="AX1135" s="1453"/>
    </row>
    <row r="1136" spans="3:50" s="1543" customFormat="1" ht="21.9" customHeight="1" x14ac:dyDescent="0.3">
      <c r="C1136" s="1453"/>
      <c r="D1136" s="1453"/>
      <c r="E1136" s="1453"/>
      <c r="F1136" s="1453"/>
      <c r="G1136" s="1452"/>
      <c r="H1136" s="1453"/>
      <c r="I1136" s="1453"/>
      <c r="J1136" s="1453"/>
      <c r="K1136" s="1453"/>
      <c r="L1136" s="1453"/>
      <c r="M1136" s="1453"/>
      <c r="N1136" s="1453"/>
      <c r="O1136" s="1453"/>
      <c r="P1136" s="1453"/>
      <c r="Q1136" s="1453"/>
      <c r="R1136" s="1453"/>
      <c r="S1136" s="1453"/>
      <c r="T1136" s="1453"/>
      <c r="U1136" s="1453"/>
      <c r="V1136" s="1453"/>
      <c r="W1136" s="1453"/>
      <c r="X1136" s="1453"/>
      <c r="Y1136" s="1453"/>
      <c r="Z1136" s="1453"/>
      <c r="AA1136" s="1453"/>
      <c r="AB1136" s="1453"/>
      <c r="AC1136" s="1453"/>
      <c r="AD1136" s="1453"/>
      <c r="AE1136" s="1453"/>
      <c r="AF1136" s="1453"/>
      <c r="AG1136" s="1453"/>
      <c r="AH1136" s="1453"/>
      <c r="AI1136" s="1453"/>
      <c r="AJ1136" s="1453"/>
      <c r="AK1136" s="1453"/>
      <c r="AL1136" s="1453"/>
      <c r="AM1136" s="1453"/>
      <c r="AN1136" s="1453"/>
      <c r="AO1136" s="1453"/>
      <c r="AP1136" s="1453"/>
      <c r="AQ1136" s="1453"/>
      <c r="AR1136" s="1453"/>
      <c r="AS1136" s="1453"/>
      <c r="AT1136" s="1453"/>
      <c r="AU1136" s="1453"/>
      <c r="AV1136" s="1453"/>
      <c r="AW1136" s="1453"/>
      <c r="AX1136" s="1453"/>
    </row>
    <row r="1137" spans="3:50" s="1543" customFormat="1" ht="21.9" customHeight="1" x14ac:dyDescent="0.3">
      <c r="C1137" s="1453"/>
      <c r="D1137" s="1453"/>
      <c r="E1137" s="1453"/>
      <c r="F1137" s="1453"/>
      <c r="G1137" s="1452"/>
      <c r="H1137" s="1453"/>
      <c r="I1137" s="1453"/>
      <c r="J1137" s="1453"/>
      <c r="K1137" s="1453"/>
      <c r="L1137" s="1453"/>
      <c r="M1137" s="1453"/>
      <c r="N1137" s="1453"/>
      <c r="O1137" s="1453"/>
      <c r="P1137" s="1453"/>
      <c r="Q1137" s="1453"/>
      <c r="R1137" s="1453"/>
      <c r="S1137" s="1453"/>
      <c r="T1137" s="1453"/>
      <c r="U1137" s="1453"/>
      <c r="V1137" s="1453"/>
      <c r="W1137" s="1453"/>
      <c r="X1137" s="1453"/>
      <c r="Y1137" s="1453"/>
      <c r="Z1137" s="1453"/>
      <c r="AA1137" s="1453"/>
      <c r="AB1137" s="1453"/>
      <c r="AC1137" s="1453"/>
      <c r="AD1137" s="1453"/>
      <c r="AE1137" s="1453"/>
      <c r="AF1137" s="1453"/>
      <c r="AG1137" s="1453"/>
      <c r="AH1137" s="1453"/>
      <c r="AI1137" s="1453"/>
      <c r="AJ1137" s="1453"/>
      <c r="AK1137" s="1453"/>
      <c r="AL1137" s="1453"/>
      <c r="AM1137" s="1453"/>
      <c r="AN1137" s="1453"/>
      <c r="AO1137" s="1453"/>
      <c r="AP1137" s="1453"/>
      <c r="AQ1137" s="1453"/>
      <c r="AR1137" s="1453"/>
      <c r="AS1137" s="1453"/>
      <c r="AT1137" s="1453"/>
      <c r="AU1137" s="1453"/>
      <c r="AV1137" s="1453"/>
      <c r="AW1137" s="1453"/>
      <c r="AX1137" s="1453"/>
    </row>
    <row r="1138" spans="3:50" s="1543" customFormat="1" ht="21.9" customHeight="1" x14ac:dyDescent="0.3">
      <c r="C1138" s="1453"/>
      <c r="D1138" s="1453"/>
      <c r="E1138" s="1453"/>
      <c r="F1138" s="1453"/>
      <c r="G1138" s="1452"/>
      <c r="H1138" s="1453"/>
      <c r="I1138" s="1453"/>
      <c r="J1138" s="1453"/>
      <c r="K1138" s="1453"/>
      <c r="L1138" s="1453"/>
      <c r="M1138" s="1453"/>
      <c r="N1138" s="1453"/>
      <c r="O1138" s="1453"/>
      <c r="P1138" s="1453"/>
      <c r="Q1138" s="1453"/>
      <c r="R1138" s="1453"/>
      <c r="S1138" s="1453"/>
      <c r="T1138" s="1453"/>
      <c r="U1138" s="1453"/>
      <c r="V1138" s="1453"/>
      <c r="W1138" s="1453"/>
      <c r="X1138" s="1453"/>
      <c r="Y1138" s="1453"/>
      <c r="Z1138" s="1453"/>
      <c r="AA1138" s="1453"/>
      <c r="AB1138" s="1453"/>
      <c r="AC1138" s="1453"/>
      <c r="AD1138" s="1453"/>
      <c r="AE1138" s="1453"/>
      <c r="AF1138" s="1453"/>
      <c r="AG1138" s="1453"/>
      <c r="AH1138" s="1453"/>
      <c r="AI1138" s="1453"/>
      <c r="AJ1138" s="1453"/>
      <c r="AK1138" s="1453"/>
      <c r="AL1138" s="1453"/>
      <c r="AM1138" s="1453"/>
      <c r="AN1138" s="1453"/>
      <c r="AO1138" s="1453"/>
      <c r="AP1138" s="1453"/>
      <c r="AQ1138" s="1453"/>
      <c r="AR1138" s="1453"/>
      <c r="AS1138" s="1453"/>
      <c r="AT1138" s="1453"/>
      <c r="AU1138" s="1453"/>
      <c r="AV1138" s="1453"/>
      <c r="AW1138" s="1453"/>
      <c r="AX1138" s="1453"/>
    </row>
    <row r="1139" spans="3:50" s="1543" customFormat="1" ht="21.9" customHeight="1" x14ac:dyDescent="0.3">
      <c r="C1139" s="1453"/>
      <c r="D1139" s="1453"/>
      <c r="E1139" s="1453"/>
      <c r="F1139" s="1453"/>
      <c r="G1139" s="1452"/>
      <c r="H1139" s="1453"/>
      <c r="I1139" s="1453"/>
      <c r="J1139" s="1453"/>
      <c r="K1139" s="1453"/>
      <c r="L1139" s="1453"/>
      <c r="M1139" s="1453"/>
      <c r="N1139" s="1453"/>
      <c r="O1139" s="1453"/>
      <c r="P1139" s="1453"/>
      <c r="Q1139" s="1453"/>
      <c r="R1139" s="1453"/>
      <c r="S1139" s="1453"/>
      <c r="T1139" s="1453"/>
      <c r="U1139" s="1453"/>
      <c r="V1139" s="1453"/>
      <c r="W1139" s="1453"/>
      <c r="X1139" s="1453"/>
      <c r="Y1139" s="1453"/>
      <c r="Z1139" s="1453"/>
      <c r="AA1139" s="1453"/>
      <c r="AB1139" s="1453"/>
      <c r="AC1139" s="1453"/>
      <c r="AD1139" s="1453"/>
      <c r="AE1139" s="1453"/>
      <c r="AF1139" s="1453"/>
      <c r="AG1139" s="1453"/>
      <c r="AH1139" s="1453"/>
      <c r="AI1139" s="1453"/>
      <c r="AJ1139" s="1453"/>
      <c r="AK1139" s="1453"/>
      <c r="AL1139" s="1453"/>
      <c r="AM1139" s="1453"/>
      <c r="AN1139" s="1453"/>
      <c r="AO1139" s="1453"/>
      <c r="AP1139" s="1453"/>
      <c r="AQ1139" s="1453"/>
      <c r="AR1139" s="1453"/>
      <c r="AS1139" s="1453"/>
      <c r="AT1139" s="1453"/>
      <c r="AU1139" s="1453"/>
      <c r="AV1139" s="1453"/>
      <c r="AW1139" s="1453"/>
      <c r="AX1139" s="1453"/>
    </row>
    <row r="1140" spans="3:50" s="1543" customFormat="1" ht="21.9" customHeight="1" x14ac:dyDescent="0.3">
      <c r="C1140" s="1453"/>
      <c r="D1140" s="1453"/>
      <c r="E1140" s="1453"/>
      <c r="F1140" s="1453"/>
      <c r="G1140" s="1452"/>
      <c r="H1140" s="1453"/>
      <c r="I1140" s="1453"/>
      <c r="J1140" s="1453"/>
      <c r="K1140" s="1453"/>
      <c r="L1140" s="1453"/>
      <c r="M1140" s="1453"/>
      <c r="N1140" s="1453"/>
      <c r="O1140" s="1453"/>
      <c r="P1140" s="1453"/>
      <c r="Q1140" s="1453"/>
      <c r="R1140" s="1453"/>
      <c r="S1140" s="1453"/>
      <c r="T1140" s="1453"/>
      <c r="U1140" s="1453"/>
      <c r="V1140" s="1453"/>
      <c r="W1140" s="1453"/>
      <c r="X1140" s="1453"/>
      <c r="Y1140" s="1453"/>
      <c r="Z1140" s="1453"/>
      <c r="AA1140" s="1453"/>
      <c r="AB1140" s="1453"/>
      <c r="AC1140" s="1453"/>
      <c r="AD1140" s="1453"/>
      <c r="AE1140" s="1453"/>
      <c r="AF1140" s="1453"/>
      <c r="AG1140" s="1453"/>
      <c r="AH1140" s="1453"/>
      <c r="AI1140" s="1453"/>
      <c r="AJ1140" s="1453"/>
      <c r="AK1140" s="1453"/>
      <c r="AL1140" s="1453"/>
      <c r="AM1140" s="1453"/>
      <c r="AN1140" s="1453"/>
      <c r="AO1140" s="1453"/>
      <c r="AP1140" s="1453"/>
      <c r="AQ1140" s="1453"/>
      <c r="AR1140" s="1453"/>
      <c r="AS1140" s="1453"/>
      <c r="AT1140" s="1453"/>
      <c r="AU1140" s="1453"/>
      <c r="AV1140" s="1453"/>
      <c r="AW1140" s="1453"/>
      <c r="AX1140" s="1453"/>
    </row>
    <row r="1141" spans="3:50" s="1543" customFormat="1" ht="21.9" customHeight="1" x14ac:dyDescent="0.3">
      <c r="C1141" s="1453"/>
      <c r="D1141" s="1453"/>
      <c r="E1141" s="1453"/>
      <c r="F1141" s="1453"/>
      <c r="G1141" s="1452"/>
      <c r="H1141" s="1453"/>
      <c r="I1141" s="1453"/>
      <c r="J1141" s="1453"/>
      <c r="K1141" s="1453"/>
      <c r="L1141" s="1453"/>
      <c r="M1141" s="1453"/>
      <c r="N1141" s="1453"/>
      <c r="O1141" s="1453"/>
      <c r="P1141" s="1453"/>
      <c r="Q1141" s="1453"/>
      <c r="R1141" s="1453"/>
      <c r="S1141" s="1453"/>
      <c r="T1141" s="1453"/>
      <c r="U1141" s="1453"/>
      <c r="V1141" s="1453"/>
      <c r="W1141" s="1453"/>
      <c r="X1141" s="1453"/>
      <c r="Y1141" s="1453"/>
      <c r="Z1141" s="1453"/>
      <c r="AA1141" s="1453"/>
      <c r="AB1141" s="1453"/>
      <c r="AC1141" s="1453"/>
      <c r="AD1141" s="1453"/>
      <c r="AE1141" s="1453"/>
      <c r="AF1141" s="1453"/>
      <c r="AG1141" s="1453"/>
      <c r="AH1141" s="1453"/>
      <c r="AI1141" s="1453"/>
      <c r="AJ1141" s="1453"/>
      <c r="AK1141" s="1453"/>
      <c r="AL1141" s="1453"/>
      <c r="AM1141" s="1453"/>
      <c r="AN1141" s="1453"/>
      <c r="AO1141" s="1453"/>
      <c r="AP1141" s="1453"/>
      <c r="AQ1141" s="1453"/>
      <c r="AR1141" s="1453"/>
      <c r="AS1141" s="1453"/>
      <c r="AT1141" s="1453"/>
      <c r="AU1141" s="1453"/>
      <c r="AV1141" s="1453"/>
      <c r="AW1141" s="1453"/>
      <c r="AX1141" s="1453"/>
    </row>
    <row r="1142" spans="3:50" s="1543" customFormat="1" ht="21.9" customHeight="1" x14ac:dyDescent="0.3">
      <c r="C1142" s="1453"/>
      <c r="D1142" s="1453"/>
      <c r="E1142" s="1453"/>
      <c r="F1142" s="1453"/>
      <c r="G1142" s="1452"/>
      <c r="H1142" s="1453"/>
      <c r="I1142" s="1453"/>
      <c r="J1142" s="1453"/>
      <c r="K1142" s="1453"/>
      <c r="L1142" s="1453"/>
      <c r="M1142" s="1453"/>
      <c r="N1142" s="1453"/>
      <c r="O1142" s="1453"/>
      <c r="P1142" s="1453"/>
      <c r="Q1142" s="1453"/>
      <c r="R1142" s="1453"/>
      <c r="S1142" s="1453"/>
      <c r="T1142" s="1453"/>
      <c r="U1142" s="1453"/>
      <c r="V1142" s="1453"/>
      <c r="W1142" s="1453"/>
      <c r="X1142" s="1453"/>
      <c r="Y1142" s="1453"/>
      <c r="Z1142" s="1453"/>
      <c r="AA1142" s="1453"/>
      <c r="AB1142" s="1453"/>
      <c r="AC1142" s="1453"/>
      <c r="AD1142" s="1453"/>
      <c r="AE1142" s="1453"/>
      <c r="AF1142" s="1453"/>
      <c r="AG1142" s="1453"/>
      <c r="AH1142" s="1453"/>
      <c r="AI1142" s="1453"/>
      <c r="AJ1142" s="1453"/>
      <c r="AK1142" s="1453"/>
      <c r="AL1142" s="1453"/>
      <c r="AM1142" s="1453"/>
      <c r="AN1142" s="1453"/>
      <c r="AO1142" s="1453"/>
      <c r="AP1142" s="1453"/>
      <c r="AQ1142" s="1453"/>
      <c r="AR1142" s="1453"/>
      <c r="AS1142" s="1453"/>
      <c r="AT1142" s="1453"/>
      <c r="AU1142" s="1453"/>
      <c r="AV1142" s="1453"/>
      <c r="AW1142" s="1453"/>
      <c r="AX1142" s="1453"/>
    </row>
    <row r="1143" spans="3:50" s="1543" customFormat="1" ht="21.9" customHeight="1" x14ac:dyDescent="0.3">
      <c r="C1143" s="1453"/>
      <c r="D1143" s="1453"/>
      <c r="E1143" s="1453"/>
      <c r="F1143" s="1453"/>
      <c r="G1143" s="1452"/>
      <c r="H1143" s="1453"/>
      <c r="I1143" s="1453"/>
      <c r="J1143" s="1453"/>
      <c r="K1143" s="1453"/>
      <c r="L1143" s="1453"/>
      <c r="M1143" s="1453"/>
      <c r="N1143" s="1453"/>
      <c r="O1143" s="1453"/>
      <c r="P1143" s="1453"/>
      <c r="Q1143" s="1453"/>
      <c r="R1143" s="1453"/>
      <c r="S1143" s="1453"/>
      <c r="T1143" s="1453"/>
      <c r="U1143" s="1453"/>
      <c r="V1143" s="1453"/>
      <c r="W1143" s="1453"/>
      <c r="X1143" s="1453"/>
      <c r="Y1143" s="1453"/>
      <c r="Z1143" s="1453"/>
      <c r="AA1143" s="1453"/>
      <c r="AB1143" s="1453"/>
      <c r="AC1143" s="1453"/>
      <c r="AD1143" s="1453"/>
      <c r="AE1143" s="1453"/>
      <c r="AF1143" s="1453"/>
      <c r="AG1143" s="1453"/>
      <c r="AH1143" s="1453"/>
      <c r="AI1143" s="1453"/>
      <c r="AJ1143" s="1453"/>
      <c r="AK1143" s="1453"/>
      <c r="AL1143" s="1453"/>
      <c r="AM1143" s="1453"/>
      <c r="AN1143" s="1453"/>
      <c r="AO1143" s="1453"/>
      <c r="AP1143" s="1453"/>
      <c r="AQ1143" s="1453"/>
      <c r="AR1143" s="1453"/>
      <c r="AS1143" s="1453"/>
      <c r="AT1143" s="1453"/>
      <c r="AU1143" s="1453"/>
      <c r="AV1143" s="1453"/>
      <c r="AW1143" s="1453"/>
      <c r="AX1143" s="1453"/>
    </row>
    <row r="1144" spans="3:50" s="1543" customFormat="1" ht="21.9" customHeight="1" x14ac:dyDescent="0.3">
      <c r="C1144" s="1453"/>
      <c r="D1144" s="1453"/>
      <c r="E1144" s="1453"/>
      <c r="F1144" s="1453"/>
      <c r="G1144" s="1452"/>
      <c r="H1144" s="1453"/>
      <c r="I1144" s="1453"/>
      <c r="J1144" s="1453"/>
      <c r="K1144" s="1453"/>
      <c r="L1144" s="1453"/>
      <c r="M1144" s="1453"/>
      <c r="N1144" s="1453"/>
      <c r="O1144" s="1453"/>
      <c r="P1144" s="1453"/>
      <c r="Q1144" s="1453"/>
      <c r="R1144" s="1453"/>
      <c r="S1144" s="1453"/>
      <c r="T1144" s="1453"/>
      <c r="U1144" s="1453"/>
      <c r="V1144" s="1453"/>
      <c r="W1144" s="1453"/>
      <c r="X1144" s="1453"/>
      <c r="Y1144" s="1453"/>
      <c r="Z1144" s="1453"/>
      <c r="AA1144" s="1453"/>
      <c r="AB1144" s="1453"/>
      <c r="AC1144" s="1453"/>
      <c r="AD1144" s="1453"/>
      <c r="AE1144" s="1453"/>
      <c r="AF1144" s="1453"/>
      <c r="AG1144" s="1453"/>
      <c r="AH1144" s="1453"/>
      <c r="AI1144" s="1453"/>
      <c r="AJ1144" s="1453"/>
      <c r="AK1144" s="1453"/>
      <c r="AL1144" s="1453"/>
      <c r="AM1144" s="1453"/>
      <c r="AN1144" s="1453"/>
      <c r="AO1144" s="1453"/>
      <c r="AP1144" s="1453"/>
      <c r="AQ1144" s="1453"/>
      <c r="AR1144" s="1453"/>
      <c r="AS1144" s="1453"/>
      <c r="AT1144" s="1453"/>
      <c r="AU1144" s="1453"/>
      <c r="AV1144" s="1453"/>
      <c r="AW1144" s="1453"/>
      <c r="AX1144" s="1453"/>
    </row>
    <row r="1145" spans="3:50" s="1543" customFormat="1" ht="21.9" customHeight="1" x14ac:dyDescent="0.3">
      <c r="C1145" s="1453"/>
      <c r="D1145" s="1453"/>
      <c r="E1145" s="1453"/>
      <c r="F1145" s="1453"/>
      <c r="G1145" s="1452"/>
      <c r="H1145" s="1453"/>
      <c r="I1145" s="1453"/>
      <c r="J1145" s="1453"/>
      <c r="K1145" s="1453"/>
      <c r="L1145" s="1453"/>
      <c r="M1145" s="1453"/>
      <c r="N1145" s="1453"/>
      <c r="O1145" s="1453"/>
      <c r="P1145" s="1453"/>
      <c r="Q1145" s="1453"/>
      <c r="R1145" s="1453"/>
      <c r="S1145" s="1453"/>
      <c r="T1145" s="1453"/>
      <c r="U1145" s="1453"/>
      <c r="V1145" s="1453"/>
      <c r="W1145" s="1453"/>
      <c r="X1145" s="1453"/>
      <c r="Y1145" s="1453"/>
      <c r="Z1145" s="1453"/>
      <c r="AA1145" s="1453"/>
      <c r="AB1145" s="1453"/>
      <c r="AC1145" s="1453"/>
      <c r="AD1145" s="1453"/>
      <c r="AE1145" s="1453"/>
      <c r="AF1145" s="1453"/>
      <c r="AG1145" s="1453"/>
      <c r="AH1145" s="1453"/>
      <c r="AI1145" s="1453"/>
      <c r="AJ1145" s="1453"/>
      <c r="AK1145" s="1453"/>
      <c r="AL1145" s="1453"/>
      <c r="AM1145" s="1453"/>
      <c r="AN1145" s="1453"/>
      <c r="AO1145" s="1453"/>
      <c r="AP1145" s="1453"/>
      <c r="AQ1145" s="1453"/>
      <c r="AR1145" s="1453"/>
      <c r="AS1145" s="1453"/>
      <c r="AT1145" s="1453"/>
      <c r="AU1145" s="1453"/>
      <c r="AV1145" s="1453"/>
      <c r="AW1145" s="1453"/>
      <c r="AX1145" s="1453"/>
    </row>
    <row r="1146" spans="3:50" s="1543" customFormat="1" ht="21.9" customHeight="1" x14ac:dyDescent="0.3">
      <c r="C1146" s="1453"/>
      <c r="D1146" s="1453"/>
      <c r="E1146" s="1453"/>
      <c r="F1146" s="1453"/>
      <c r="G1146" s="1452"/>
      <c r="H1146" s="1453"/>
      <c r="I1146" s="1453"/>
      <c r="J1146" s="1453"/>
      <c r="K1146" s="1453"/>
      <c r="L1146" s="1453"/>
      <c r="M1146" s="1453"/>
      <c r="N1146" s="1453"/>
      <c r="O1146" s="1453"/>
      <c r="P1146" s="1453"/>
      <c r="Q1146" s="1453"/>
      <c r="R1146" s="1453"/>
      <c r="S1146" s="1453"/>
      <c r="T1146" s="1453"/>
      <c r="U1146" s="1453"/>
      <c r="V1146" s="1453"/>
      <c r="W1146" s="1453"/>
      <c r="X1146" s="1453"/>
      <c r="Y1146" s="1453"/>
      <c r="Z1146" s="1453"/>
      <c r="AA1146" s="1453"/>
      <c r="AB1146" s="1453"/>
      <c r="AC1146" s="1453"/>
      <c r="AD1146" s="1453"/>
      <c r="AE1146" s="1453"/>
      <c r="AF1146" s="1453"/>
      <c r="AG1146" s="1453"/>
      <c r="AH1146" s="1453"/>
      <c r="AI1146" s="1453"/>
      <c r="AJ1146" s="1453"/>
      <c r="AK1146" s="1453"/>
      <c r="AL1146" s="1453"/>
      <c r="AM1146" s="1453"/>
      <c r="AN1146" s="1453"/>
      <c r="AO1146" s="1453"/>
      <c r="AP1146" s="1453"/>
      <c r="AQ1146" s="1453"/>
      <c r="AR1146" s="1453"/>
      <c r="AS1146" s="1453"/>
      <c r="AT1146" s="1453"/>
      <c r="AU1146" s="1453"/>
      <c r="AV1146" s="1453"/>
      <c r="AW1146" s="1453"/>
      <c r="AX1146" s="1453"/>
    </row>
    <row r="1147" spans="3:50" s="1543" customFormat="1" ht="21.9" customHeight="1" x14ac:dyDescent="0.3">
      <c r="C1147" s="1453"/>
      <c r="D1147" s="1453"/>
      <c r="E1147" s="1453"/>
      <c r="F1147" s="1453"/>
      <c r="G1147" s="1452"/>
      <c r="H1147" s="1453"/>
      <c r="I1147" s="1453"/>
      <c r="J1147" s="1453"/>
      <c r="K1147" s="1453"/>
      <c r="L1147" s="1453"/>
      <c r="M1147" s="1453"/>
      <c r="N1147" s="1453"/>
      <c r="O1147" s="1453"/>
      <c r="P1147" s="1453"/>
      <c r="Q1147" s="1453"/>
      <c r="R1147" s="1453"/>
      <c r="S1147" s="1453"/>
      <c r="T1147" s="1453"/>
      <c r="U1147" s="1453"/>
      <c r="V1147" s="1453"/>
      <c r="W1147" s="1453"/>
      <c r="X1147" s="1453"/>
      <c r="Y1147" s="1453"/>
      <c r="Z1147" s="1453"/>
      <c r="AA1147" s="1453"/>
      <c r="AB1147" s="1453"/>
      <c r="AC1147" s="1453"/>
      <c r="AD1147" s="1453"/>
      <c r="AE1147" s="1453"/>
      <c r="AF1147" s="1453"/>
      <c r="AG1147" s="1453"/>
      <c r="AH1147" s="1453"/>
      <c r="AI1147" s="1453"/>
      <c r="AJ1147" s="1453"/>
      <c r="AK1147" s="1453"/>
      <c r="AL1147" s="1453"/>
      <c r="AM1147" s="1453"/>
      <c r="AN1147" s="1453"/>
      <c r="AO1147" s="1453"/>
      <c r="AP1147" s="1453"/>
      <c r="AQ1147" s="1453"/>
      <c r="AR1147" s="1453"/>
      <c r="AS1147" s="1453"/>
      <c r="AT1147" s="1453"/>
      <c r="AU1147" s="1453"/>
      <c r="AV1147" s="1453"/>
      <c r="AW1147" s="1453"/>
      <c r="AX1147" s="1453"/>
    </row>
    <row r="1148" spans="3:50" s="1543" customFormat="1" ht="21.9" customHeight="1" x14ac:dyDescent="0.3">
      <c r="C1148" s="1453"/>
      <c r="D1148" s="1453"/>
      <c r="E1148" s="1453"/>
      <c r="F1148" s="1453"/>
      <c r="G1148" s="1452"/>
      <c r="H1148" s="1453"/>
      <c r="I1148" s="1453"/>
      <c r="J1148" s="1453"/>
      <c r="K1148" s="1453"/>
      <c r="L1148" s="1453"/>
      <c r="M1148" s="1453"/>
      <c r="N1148" s="1453"/>
      <c r="O1148" s="1453"/>
      <c r="P1148" s="1453"/>
      <c r="Q1148" s="1453"/>
      <c r="R1148" s="1453"/>
      <c r="S1148" s="1453"/>
      <c r="T1148" s="1453"/>
      <c r="U1148" s="1453"/>
      <c r="V1148" s="1453"/>
      <c r="W1148" s="1453"/>
      <c r="X1148" s="1453"/>
      <c r="Y1148" s="1453"/>
      <c r="Z1148" s="1453"/>
      <c r="AA1148" s="1453"/>
      <c r="AB1148" s="1453"/>
      <c r="AC1148" s="1453"/>
      <c r="AD1148" s="1453"/>
      <c r="AE1148" s="1453"/>
      <c r="AF1148" s="1453"/>
      <c r="AG1148" s="1453"/>
      <c r="AH1148" s="1453"/>
      <c r="AI1148" s="1453"/>
      <c r="AJ1148" s="1453"/>
      <c r="AK1148" s="1453"/>
      <c r="AL1148" s="1453"/>
      <c r="AM1148" s="1453"/>
      <c r="AN1148" s="1453"/>
      <c r="AO1148" s="1453"/>
      <c r="AP1148" s="1453"/>
      <c r="AQ1148" s="1453"/>
      <c r="AR1148" s="1453"/>
      <c r="AS1148" s="1453"/>
      <c r="AT1148" s="1453"/>
      <c r="AU1148" s="1453"/>
      <c r="AV1148" s="1453"/>
      <c r="AW1148" s="1453"/>
      <c r="AX1148" s="1453"/>
    </row>
    <row r="1149" spans="3:50" s="1543" customFormat="1" ht="21.9" customHeight="1" x14ac:dyDescent="0.3">
      <c r="C1149" s="1453"/>
      <c r="D1149" s="1453"/>
      <c r="E1149" s="1453"/>
      <c r="F1149" s="1453"/>
      <c r="G1149" s="1452"/>
      <c r="H1149" s="1453"/>
      <c r="I1149" s="1453"/>
      <c r="J1149" s="1453"/>
      <c r="K1149" s="1453"/>
      <c r="L1149" s="1453"/>
      <c r="M1149" s="1453"/>
      <c r="N1149" s="1453"/>
      <c r="O1149" s="1453"/>
      <c r="P1149" s="1453"/>
      <c r="Q1149" s="1453"/>
      <c r="R1149" s="1453"/>
      <c r="S1149" s="1453"/>
      <c r="T1149" s="1453"/>
      <c r="U1149" s="1453"/>
      <c r="V1149" s="1453"/>
      <c r="W1149" s="1453"/>
      <c r="X1149" s="1453"/>
      <c r="Y1149" s="1453"/>
      <c r="Z1149" s="1453"/>
      <c r="AA1149" s="1453"/>
      <c r="AB1149" s="1453"/>
      <c r="AC1149" s="1453"/>
      <c r="AD1149" s="1453"/>
      <c r="AE1149" s="1453"/>
      <c r="AF1149" s="1453"/>
      <c r="AG1149" s="1453"/>
      <c r="AH1149" s="1453"/>
      <c r="AI1149" s="1453"/>
      <c r="AJ1149" s="1453"/>
      <c r="AK1149" s="1453"/>
      <c r="AL1149" s="1453"/>
      <c r="AM1149" s="1453"/>
      <c r="AN1149" s="1453"/>
      <c r="AO1149" s="1453"/>
      <c r="AP1149" s="1453"/>
      <c r="AQ1149" s="1453"/>
      <c r="AR1149" s="1453"/>
      <c r="AS1149" s="1453"/>
      <c r="AT1149" s="1453"/>
      <c r="AU1149" s="1453"/>
      <c r="AV1149" s="1453"/>
      <c r="AW1149" s="1453"/>
      <c r="AX1149" s="1453"/>
    </row>
    <row r="1150" spans="3:50" s="1543" customFormat="1" ht="21.9" customHeight="1" x14ac:dyDescent="0.3">
      <c r="C1150" s="1453"/>
      <c r="D1150" s="1453"/>
      <c r="E1150" s="1453"/>
      <c r="F1150" s="1453"/>
      <c r="G1150" s="1452"/>
      <c r="H1150" s="1453"/>
      <c r="I1150" s="1453"/>
      <c r="J1150" s="1453"/>
      <c r="K1150" s="1453"/>
      <c r="L1150" s="1453"/>
      <c r="M1150" s="1453"/>
      <c r="N1150" s="1453"/>
      <c r="O1150" s="1453"/>
      <c r="P1150" s="1453"/>
      <c r="Q1150" s="1453"/>
      <c r="R1150" s="1453"/>
      <c r="S1150" s="1453"/>
      <c r="T1150" s="1453"/>
      <c r="U1150" s="1453"/>
      <c r="V1150" s="1453"/>
      <c r="W1150" s="1453"/>
      <c r="X1150" s="1453"/>
      <c r="Y1150" s="1453"/>
      <c r="Z1150" s="1453"/>
      <c r="AA1150" s="1453"/>
      <c r="AB1150" s="1453"/>
      <c r="AC1150" s="1453"/>
      <c r="AD1150" s="1453"/>
      <c r="AE1150" s="1453"/>
      <c r="AF1150" s="1453"/>
      <c r="AG1150" s="1453"/>
      <c r="AH1150" s="1453"/>
      <c r="AI1150" s="1453"/>
      <c r="AJ1150" s="1453"/>
      <c r="AK1150" s="1453"/>
      <c r="AL1150" s="1453"/>
      <c r="AM1150" s="1453"/>
      <c r="AN1150" s="1453"/>
      <c r="AO1150" s="1453"/>
      <c r="AP1150" s="1453"/>
      <c r="AQ1150" s="1453"/>
      <c r="AR1150" s="1453"/>
      <c r="AS1150" s="1453"/>
      <c r="AT1150" s="1453"/>
      <c r="AU1150" s="1453"/>
      <c r="AV1150" s="1453"/>
      <c r="AW1150" s="1453"/>
      <c r="AX1150" s="1453"/>
    </row>
    <row r="1151" spans="3:50" s="1543" customFormat="1" ht="21.9" customHeight="1" x14ac:dyDescent="0.3">
      <c r="C1151" s="1453"/>
      <c r="D1151" s="1453"/>
      <c r="E1151" s="1453"/>
      <c r="F1151" s="1453"/>
      <c r="G1151" s="1452"/>
      <c r="H1151" s="1453"/>
      <c r="I1151" s="1453"/>
      <c r="J1151" s="1453"/>
      <c r="K1151" s="1453"/>
      <c r="L1151" s="1453"/>
      <c r="M1151" s="1453"/>
      <c r="N1151" s="1453"/>
      <c r="O1151" s="1453"/>
      <c r="P1151" s="1453"/>
      <c r="Q1151" s="1453"/>
      <c r="R1151" s="1453"/>
      <c r="S1151" s="1453"/>
      <c r="T1151" s="1453"/>
      <c r="U1151" s="1453"/>
      <c r="V1151" s="1453"/>
      <c r="W1151" s="1453"/>
      <c r="X1151" s="1453"/>
      <c r="Y1151" s="1453"/>
      <c r="Z1151" s="1453"/>
      <c r="AA1151" s="1453"/>
      <c r="AB1151" s="1453"/>
      <c r="AC1151" s="1453"/>
      <c r="AD1151" s="1453"/>
      <c r="AE1151" s="1453"/>
      <c r="AF1151" s="1453"/>
      <c r="AG1151" s="1453"/>
      <c r="AH1151" s="1453"/>
      <c r="AI1151" s="1453"/>
      <c r="AJ1151" s="1453"/>
      <c r="AK1151" s="1453"/>
      <c r="AL1151" s="1453"/>
      <c r="AM1151" s="1453"/>
      <c r="AN1151" s="1453"/>
      <c r="AO1151" s="1453"/>
      <c r="AP1151" s="1453"/>
      <c r="AQ1151" s="1453"/>
      <c r="AR1151" s="1453"/>
      <c r="AS1151" s="1453"/>
      <c r="AT1151" s="1453"/>
      <c r="AU1151" s="1453"/>
      <c r="AV1151" s="1453"/>
      <c r="AW1151" s="1453"/>
      <c r="AX1151" s="1453"/>
    </row>
    <row r="1152" spans="3:50" s="1543" customFormat="1" ht="21.9" customHeight="1" x14ac:dyDescent="0.3">
      <c r="C1152" s="1453"/>
      <c r="D1152" s="1453"/>
      <c r="E1152" s="1453"/>
      <c r="F1152" s="1453"/>
      <c r="G1152" s="1452"/>
      <c r="H1152" s="1453"/>
      <c r="I1152" s="1453"/>
      <c r="J1152" s="1453"/>
      <c r="K1152" s="1453"/>
      <c r="L1152" s="1453"/>
      <c r="M1152" s="1453"/>
      <c r="N1152" s="1453"/>
      <c r="O1152" s="1453"/>
      <c r="P1152" s="1453"/>
      <c r="Q1152" s="1453"/>
      <c r="R1152" s="1453"/>
      <c r="S1152" s="1453"/>
      <c r="T1152" s="1453"/>
      <c r="U1152" s="1453"/>
      <c r="V1152" s="1453"/>
      <c r="W1152" s="1453"/>
      <c r="X1152" s="1453"/>
      <c r="Y1152" s="1453"/>
      <c r="Z1152" s="1453"/>
      <c r="AA1152" s="1453"/>
      <c r="AB1152" s="1453"/>
      <c r="AC1152" s="1453"/>
      <c r="AD1152" s="1453"/>
      <c r="AE1152" s="1453"/>
      <c r="AF1152" s="1453"/>
      <c r="AG1152" s="1453"/>
      <c r="AH1152" s="1453"/>
      <c r="AI1152" s="1453"/>
      <c r="AJ1152" s="1453"/>
      <c r="AK1152" s="1453"/>
      <c r="AL1152" s="1453"/>
      <c r="AM1152" s="1453"/>
      <c r="AN1152" s="1453"/>
      <c r="AO1152" s="1453"/>
      <c r="AP1152" s="1453"/>
      <c r="AQ1152" s="1453"/>
      <c r="AR1152" s="1453"/>
      <c r="AS1152" s="1453"/>
      <c r="AT1152" s="1453"/>
      <c r="AU1152" s="1453"/>
      <c r="AV1152" s="1453"/>
      <c r="AW1152" s="1453"/>
      <c r="AX1152" s="1453"/>
    </row>
    <row r="1153" spans="3:50" s="1543" customFormat="1" ht="21.9" customHeight="1" x14ac:dyDescent="0.3">
      <c r="C1153" s="1453"/>
      <c r="D1153" s="1453"/>
      <c r="E1153" s="1453"/>
      <c r="F1153" s="1453"/>
      <c r="G1153" s="1452"/>
      <c r="H1153" s="1453"/>
      <c r="I1153" s="1453"/>
      <c r="J1153" s="1453"/>
      <c r="K1153" s="1453"/>
      <c r="L1153" s="1453"/>
      <c r="M1153" s="1453"/>
      <c r="N1153" s="1453"/>
      <c r="O1153" s="1453"/>
      <c r="P1153" s="1453"/>
      <c r="Q1153" s="1453"/>
      <c r="R1153" s="1453"/>
      <c r="S1153" s="1453"/>
      <c r="T1153" s="1453"/>
      <c r="U1153" s="1453"/>
      <c r="V1153" s="1453"/>
      <c r="W1153" s="1453"/>
      <c r="X1153" s="1453"/>
      <c r="Y1153" s="1453"/>
      <c r="Z1153" s="1453"/>
      <c r="AA1153" s="1453"/>
      <c r="AB1153" s="1453"/>
      <c r="AC1153" s="1453"/>
      <c r="AD1153" s="1453"/>
      <c r="AE1153" s="1453"/>
      <c r="AF1153" s="1453"/>
      <c r="AG1153" s="1453"/>
      <c r="AH1153" s="1453"/>
      <c r="AI1153" s="1453"/>
      <c r="AJ1153" s="1453"/>
      <c r="AK1153" s="1453"/>
      <c r="AL1153" s="1453"/>
      <c r="AM1153" s="1453"/>
      <c r="AN1153" s="1453"/>
      <c r="AO1153" s="1453"/>
      <c r="AP1153" s="1453"/>
      <c r="AQ1153" s="1453"/>
      <c r="AR1153" s="1453"/>
      <c r="AS1153" s="1453"/>
      <c r="AT1153" s="1453"/>
      <c r="AU1153" s="1453"/>
      <c r="AV1153" s="1453"/>
      <c r="AW1153" s="1453"/>
      <c r="AX1153" s="1453"/>
    </row>
    <row r="1154" spans="3:50" s="1543" customFormat="1" ht="21.9" customHeight="1" x14ac:dyDescent="0.3">
      <c r="C1154" s="1453"/>
      <c r="D1154" s="1453"/>
      <c r="E1154" s="1453"/>
      <c r="F1154" s="1453"/>
      <c r="G1154" s="1452"/>
      <c r="H1154" s="1453"/>
      <c r="I1154" s="1453"/>
      <c r="J1154" s="1453"/>
      <c r="K1154" s="1453"/>
      <c r="L1154" s="1453"/>
      <c r="M1154" s="1453"/>
      <c r="N1154" s="1453"/>
      <c r="O1154" s="1453"/>
      <c r="P1154" s="1453"/>
      <c r="Q1154" s="1453"/>
      <c r="R1154" s="1453"/>
      <c r="S1154" s="1453"/>
      <c r="T1154" s="1453"/>
      <c r="U1154" s="1453"/>
      <c r="V1154" s="1453"/>
      <c r="W1154" s="1453"/>
      <c r="X1154" s="1453"/>
      <c r="Y1154" s="1453"/>
      <c r="Z1154" s="1453"/>
      <c r="AA1154" s="1453"/>
      <c r="AB1154" s="1453"/>
      <c r="AC1154" s="1453"/>
      <c r="AD1154" s="1453"/>
      <c r="AE1154" s="1453"/>
      <c r="AF1154" s="1453"/>
      <c r="AG1154" s="1453"/>
      <c r="AH1154" s="1453"/>
      <c r="AI1154" s="1453"/>
      <c r="AJ1154" s="1453"/>
      <c r="AK1154" s="1453"/>
      <c r="AL1154" s="1453"/>
      <c r="AM1154" s="1453"/>
      <c r="AN1154" s="1453"/>
      <c r="AO1154" s="1453"/>
      <c r="AP1154" s="1453"/>
      <c r="AQ1154" s="1453"/>
      <c r="AR1154" s="1453"/>
      <c r="AS1154" s="1453"/>
      <c r="AT1154" s="1453"/>
      <c r="AU1154" s="1453"/>
      <c r="AV1154" s="1453"/>
      <c r="AW1154" s="1453"/>
      <c r="AX1154" s="1453"/>
    </row>
    <row r="1155" spans="3:50" s="1543" customFormat="1" ht="21.9" customHeight="1" x14ac:dyDescent="0.3">
      <c r="C1155" s="1453"/>
      <c r="D1155" s="1453"/>
      <c r="E1155" s="1453"/>
      <c r="F1155" s="1453"/>
      <c r="G1155" s="1452"/>
      <c r="H1155" s="1453"/>
      <c r="I1155" s="1453"/>
      <c r="J1155" s="1453"/>
      <c r="K1155" s="1453"/>
      <c r="L1155" s="1453"/>
      <c r="M1155" s="1453"/>
      <c r="N1155" s="1453"/>
      <c r="O1155" s="1453"/>
      <c r="P1155" s="1453"/>
      <c r="Q1155" s="1453"/>
      <c r="R1155" s="1453"/>
      <c r="S1155" s="1453"/>
      <c r="T1155" s="1453"/>
      <c r="U1155" s="1453"/>
      <c r="V1155" s="1453"/>
      <c r="W1155" s="1453"/>
      <c r="X1155" s="1453"/>
      <c r="Y1155" s="1453"/>
      <c r="Z1155" s="1453"/>
      <c r="AA1155" s="1453"/>
      <c r="AB1155" s="1453"/>
      <c r="AC1155" s="1453"/>
      <c r="AD1155" s="1453"/>
      <c r="AE1155" s="1453"/>
      <c r="AF1155" s="1453"/>
      <c r="AG1155" s="1453"/>
      <c r="AH1155" s="1453"/>
      <c r="AI1155" s="1453"/>
      <c r="AJ1155" s="1453"/>
      <c r="AK1155" s="1453"/>
      <c r="AL1155" s="1453"/>
      <c r="AM1155" s="1453"/>
      <c r="AN1155" s="1453"/>
      <c r="AO1155" s="1453"/>
      <c r="AP1155" s="1453"/>
      <c r="AQ1155" s="1453"/>
      <c r="AR1155" s="1453"/>
      <c r="AS1155" s="1453"/>
      <c r="AT1155" s="1453"/>
      <c r="AU1155" s="1453"/>
      <c r="AV1155" s="1453"/>
      <c r="AW1155" s="1453"/>
      <c r="AX1155" s="1453"/>
    </row>
    <row r="1156" spans="3:50" s="1543" customFormat="1" ht="21.9" customHeight="1" x14ac:dyDescent="0.3">
      <c r="C1156" s="1453"/>
      <c r="D1156" s="1453"/>
      <c r="E1156" s="1453"/>
      <c r="F1156" s="1453"/>
      <c r="G1156" s="1452"/>
      <c r="H1156" s="1453"/>
      <c r="I1156" s="1453"/>
      <c r="J1156" s="1453"/>
      <c r="K1156" s="1453"/>
      <c r="L1156" s="1453"/>
      <c r="M1156" s="1453"/>
      <c r="N1156" s="1453"/>
      <c r="O1156" s="1453"/>
      <c r="P1156" s="1453"/>
      <c r="Q1156" s="1453"/>
      <c r="R1156" s="1453"/>
      <c r="S1156" s="1453"/>
      <c r="T1156" s="1453"/>
      <c r="U1156" s="1453"/>
      <c r="V1156" s="1453"/>
      <c r="W1156" s="1453"/>
      <c r="X1156" s="1453"/>
      <c r="Y1156" s="1453"/>
      <c r="Z1156" s="1453"/>
      <c r="AA1156" s="1453"/>
      <c r="AB1156" s="1453"/>
      <c r="AC1156" s="1453"/>
      <c r="AD1156" s="1453"/>
      <c r="AE1156" s="1453"/>
      <c r="AF1156" s="1453"/>
      <c r="AG1156" s="1453"/>
      <c r="AH1156" s="1453"/>
      <c r="AI1156" s="1453"/>
      <c r="AJ1156" s="1453"/>
      <c r="AK1156" s="1453"/>
      <c r="AL1156" s="1453"/>
      <c r="AM1156" s="1453"/>
      <c r="AN1156" s="1453"/>
      <c r="AO1156" s="1453"/>
      <c r="AP1156" s="1453"/>
      <c r="AQ1156" s="1453"/>
      <c r="AR1156" s="1453"/>
      <c r="AS1156" s="1453"/>
      <c r="AT1156" s="1453"/>
      <c r="AU1156" s="1453"/>
      <c r="AV1156" s="1453"/>
      <c r="AW1156" s="1453"/>
      <c r="AX1156" s="1453"/>
    </row>
    <row r="1157" spans="3:50" s="1543" customFormat="1" ht="21.9" customHeight="1" x14ac:dyDescent="0.3">
      <c r="C1157" s="1453"/>
      <c r="D1157" s="1453"/>
      <c r="E1157" s="1453"/>
      <c r="F1157" s="1453"/>
      <c r="G1157" s="1452"/>
      <c r="H1157" s="1453"/>
      <c r="I1157" s="1453"/>
      <c r="J1157" s="1453"/>
      <c r="K1157" s="1453"/>
      <c r="L1157" s="1453"/>
      <c r="M1157" s="1453"/>
      <c r="N1157" s="1453"/>
      <c r="O1157" s="1453"/>
      <c r="P1157" s="1453"/>
      <c r="Q1157" s="1453"/>
      <c r="R1157" s="1453"/>
      <c r="S1157" s="1453"/>
      <c r="T1157" s="1453"/>
      <c r="U1157" s="1453"/>
      <c r="V1157" s="1453"/>
      <c r="W1157" s="1453"/>
      <c r="X1157" s="1453"/>
      <c r="Y1157" s="1453"/>
      <c r="Z1157" s="1453"/>
      <c r="AA1157" s="1453"/>
      <c r="AB1157" s="1453"/>
      <c r="AC1157" s="1453"/>
      <c r="AD1157" s="1453"/>
      <c r="AE1157" s="1453"/>
      <c r="AF1157" s="1453"/>
      <c r="AG1157" s="1453"/>
      <c r="AH1157" s="1453"/>
      <c r="AI1157" s="1453"/>
      <c r="AJ1157" s="1453"/>
      <c r="AK1157" s="1453"/>
      <c r="AL1157" s="1453"/>
      <c r="AM1157" s="1453"/>
      <c r="AN1157" s="1453"/>
      <c r="AO1157" s="1453"/>
      <c r="AP1157" s="1453"/>
      <c r="AQ1157" s="1453"/>
      <c r="AR1157" s="1453"/>
      <c r="AS1157" s="1453"/>
      <c r="AT1157" s="1453"/>
      <c r="AU1157" s="1453"/>
      <c r="AV1157" s="1453"/>
      <c r="AW1157" s="1453"/>
      <c r="AX1157" s="1453"/>
    </row>
    <row r="1158" spans="3:50" s="1543" customFormat="1" ht="21.9" customHeight="1" x14ac:dyDescent="0.3">
      <c r="C1158" s="1453"/>
      <c r="D1158" s="1453"/>
      <c r="E1158" s="1453"/>
      <c r="F1158" s="1453"/>
      <c r="G1158" s="1452"/>
      <c r="H1158" s="1453"/>
      <c r="I1158" s="1453"/>
      <c r="J1158" s="1453"/>
      <c r="K1158" s="1453"/>
      <c r="L1158" s="1453"/>
      <c r="M1158" s="1453"/>
      <c r="N1158" s="1453"/>
      <c r="O1158" s="1453"/>
      <c r="P1158" s="1453"/>
      <c r="Q1158" s="1453"/>
      <c r="R1158" s="1453"/>
      <c r="S1158" s="1453"/>
      <c r="T1158" s="1453"/>
      <c r="U1158" s="1453"/>
      <c r="V1158" s="1453"/>
      <c r="W1158" s="1453"/>
      <c r="X1158" s="1453"/>
      <c r="Y1158" s="1453"/>
      <c r="Z1158" s="1453"/>
      <c r="AA1158" s="1453"/>
      <c r="AB1158" s="1453"/>
      <c r="AC1158" s="1453"/>
      <c r="AD1158" s="1453"/>
      <c r="AE1158" s="1453"/>
      <c r="AF1158" s="1453"/>
      <c r="AG1158" s="1453"/>
      <c r="AH1158" s="1453"/>
      <c r="AI1158" s="1453"/>
      <c r="AJ1158" s="1453"/>
      <c r="AK1158" s="1453"/>
      <c r="AL1158" s="1453"/>
      <c r="AM1158" s="1453"/>
      <c r="AN1158" s="1453"/>
      <c r="AO1158" s="1453"/>
      <c r="AP1158" s="1453"/>
      <c r="AQ1158" s="1453"/>
      <c r="AR1158" s="1453"/>
      <c r="AS1158" s="1453"/>
      <c r="AT1158" s="1453"/>
      <c r="AU1158" s="1453"/>
      <c r="AV1158" s="1453"/>
      <c r="AW1158" s="1453"/>
      <c r="AX1158" s="1453"/>
    </row>
    <row r="1159" spans="3:50" s="1543" customFormat="1" ht="21.9" customHeight="1" x14ac:dyDescent="0.3">
      <c r="C1159" s="1453"/>
      <c r="D1159" s="1453"/>
      <c r="E1159" s="1453"/>
      <c r="F1159" s="1453"/>
      <c r="G1159" s="1452"/>
      <c r="H1159" s="1453"/>
      <c r="I1159" s="1453"/>
      <c r="J1159" s="1453"/>
      <c r="K1159" s="1453"/>
      <c r="L1159" s="1453"/>
      <c r="M1159" s="1453"/>
      <c r="N1159" s="1453"/>
      <c r="O1159" s="1453"/>
      <c r="P1159" s="1453"/>
      <c r="Q1159" s="1453"/>
      <c r="R1159" s="1453"/>
      <c r="S1159" s="1453"/>
      <c r="T1159" s="1453"/>
      <c r="U1159" s="1453"/>
      <c r="V1159" s="1453"/>
      <c r="W1159" s="1453"/>
      <c r="X1159" s="1453"/>
      <c r="Y1159" s="1453"/>
      <c r="Z1159" s="1453"/>
      <c r="AA1159" s="1453"/>
      <c r="AB1159" s="1453"/>
      <c r="AC1159" s="1453"/>
      <c r="AD1159" s="1453"/>
      <c r="AE1159" s="1453"/>
      <c r="AF1159" s="1453"/>
      <c r="AG1159" s="1453"/>
      <c r="AH1159" s="1453"/>
      <c r="AI1159" s="1453"/>
      <c r="AJ1159" s="1453"/>
      <c r="AK1159" s="1453"/>
      <c r="AL1159" s="1453"/>
      <c r="AM1159" s="1453"/>
      <c r="AN1159" s="1453"/>
      <c r="AO1159" s="1453"/>
      <c r="AP1159" s="1453"/>
      <c r="AQ1159" s="1453"/>
      <c r="AR1159" s="1453"/>
      <c r="AS1159" s="1453"/>
      <c r="AT1159" s="1453"/>
      <c r="AU1159" s="1453"/>
      <c r="AV1159" s="1453"/>
      <c r="AW1159" s="1453"/>
      <c r="AX1159" s="1453"/>
    </row>
    <row r="1160" spans="3:50" s="1543" customFormat="1" ht="21.9" customHeight="1" x14ac:dyDescent="0.3">
      <c r="C1160" s="1453"/>
      <c r="D1160" s="1453"/>
      <c r="E1160" s="1453"/>
      <c r="F1160" s="1453"/>
      <c r="G1160" s="1452"/>
      <c r="H1160" s="1453"/>
      <c r="I1160" s="1453"/>
      <c r="J1160" s="1453"/>
      <c r="K1160" s="1453"/>
      <c r="L1160" s="1453"/>
      <c r="M1160" s="1453"/>
      <c r="N1160" s="1453"/>
      <c r="O1160" s="1453"/>
      <c r="P1160" s="1453"/>
      <c r="Q1160" s="1453"/>
      <c r="R1160" s="1453"/>
      <c r="S1160" s="1453"/>
      <c r="T1160" s="1453"/>
      <c r="U1160" s="1453"/>
      <c r="V1160" s="1453"/>
      <c r="W1160" s="1453"/>
      <c r="X1160" s="1453"/>
      <c r="Y1160" s="1453"/>
      <c r="Z1160" s="1453"/>
      <c r="AA1160" s="1453"/>
      <c r="AB1160" s="1453"/>
      <c r="AC1160" s="1453"/>
      <c r="AD1160" s="1453"/>
      <c r="AE1160" s="1453"/>
      <c r="AF1160" s="1453"/>
      <c r="AG1160" s="1453"/>
      <c r="AH1160" s="1453"/>
      <c r="AI1160" s="1453"/>
      <c r="AJ1160" s="1453"/>
      <c r="AK1160" s="1453"/>
      <c r="AL1160" s="1453"/>
      <c r="AM1160" s="1453"/>
      <c r="AN1160" s="1453"/>
      <c r="AO1160" s="1453"/>
      <c r="AP1160" s="1453"/>
      <c r="AQ1160" s="1453"/>
      <c r="AR1160" s="1453"/>
      <c r="AS1160" s="1453"/>
      <c r="AT1160" s="1453"/>
      <c r="AU1160" s="1453"/>
      <c r="AV1160" s="1453"/>
      <c r="AW1160" s="1453"/>
      <c r="AX1160" s="1453"/>
    </row>
    <row r="1161" spans="3:50" s="1543" customFormat="1" ht="21.9" customHeight="1" x14ac:dyDescent="0.3">
      <c r="C1161" s="1453"/>
      <c r="D1161" s="1453"/>
      <c r="E1161" s="1453"/>
      <c r="F1161" s="1453"/>
      <c r="G1161" s="1452"/>
      <c r="H1161" s="1453"/>
      <c r="I1161" s="1453"/>
      <c r="J1161" s="1453"/>
      <c r="K1161" s="1453"/>
      <c r="L1161" s="1453"/>
      <c r="M1161" s="1453"/>
      <c r="N1161" s="1453"/>
      <c r="O1161" s="1453"/>
      <c r="P1161" s="1453"/>
      <c r="Q1161" s="1453"/>
      <c r="R1161" s="1453"/>
      <c r="S1161" s="1453"/>
      <c r="T1161" s="1453"/>
      <c r="U1161" s="1453"/>
      <c r="V1161" s="1453"/>
      <c r="W1161" s="1453"/>
      <c r="X1161" s="1453"/>
      <c r="Y1161" s="1453"/>
      <c r="Z1161" s="1453"/>
      <c r="AA1161" s="1453"/>
      <c r="AB1161" s="1453"/>
      <c r="AC1161" s="1453"/>
      <c r="AD1161" s="1453"/>
      <c r="AE1161" s="1453"/>
      <c r="AF1161" s="1453"/>
      <c r="AG1161" s="1453"/>
      <c r="AH1161" s="1453"/>
      <c r="AI1161" s="1453"/>
      <c r="AJ1161" s="1453"/>
      <c r="AK1161" s="1453"/>
      <c r="AL1161" s="1453"/>
      <c r="AM1161" s="1453"/>
      <c r="AN1161" s="1453"/>
      <c r="AO1161" s="1453"/>
      <c r="AP1161" s="1453"/>
      <c r="AQ1161" s="1453"/>
      <c r="AR1161" s="1453"/>
      <c r="AS1161" s="1453"/>
      <c r="AT1161" s="1453"/>
      <c r="AU1161" s="1453"/>
      <c r="AV1161" s="1453"/>
      <c r="AW1161" s="1453"/>
      <c r="AX1161" s="1453"/>
    </row>
    <row r="1162" spans="3:50" s="1543" customFormat="1" ht="21.9" customHeight="1" x14ac:dyDescent="0.3">
      <c r="C1162" s="1453"/>
      <c r="D1162" s="1453"/>
      <c r="E1162" s="1453"/>
      <c r="F1162" s="1453"/>
      <c r="G1162" s="1452"/>
      <c r="H1162" s="1453"/>
      <c r="I1162" s="1453"/>
      <c r="J1162" s="1453"/>
      <c r="K1162" s="1453"/>
      <c r="L1162" s="1453"/>
      <c r="M1162" s="1453"/>
      <c r="N1162" s="1453"/>
      <c r="O1162" s="1453"/>
      <c r="P1162" s="1453"/>
      <c r="Q1162" s="1453"/>
      <c r="R1162" s="1453"/>
      <c r="S1162" s="1453"/>
      <c r="T1162" s="1453"/>
      <c r="U1162" s="1453"/>
      <c r="V1162" s="1453"/>
      <c r="W1162" s="1453"/>
      <c r="X1162" s="1453"/>
      <c r="Y1162" s="1453"/>
      <c r="Z1162" s="1453"/>
      <c r="AA1162" s="1453"/>
      <c r="AB1162" s="1453"/>
      <c r="AC1162" s="1453"/>
      <c r="AD1162" s="1453"/>
      <c r="AE1162" s="1453"/>
      <c r="AF1162" s="1453"/>
      <c r="AG1162" s="1453"/>
      <c r="AH1162" s="1453"/>
      <c r="AI1162" s="1453"/>
      <c r="AJ1162" s="1453"/>
      <c r="AK1162" s="1453"/>
      <c r="AL1162" s="1453"/>
      <c r="AM1162" s="1453"/>
      <c r="AN1162" s="1453"/>
      <c r="AO1162" s="1453"/>
      <c r="AP1162" s="1453"/>
      <c r="AQ1162" s="1453"/>
      <c r="AR1162" s="1453"/>
      <c r="AS1162" s="1453"/>
      <c r="AT1162" s="1453"/>
      <c r="AU1162" s="1453"/>
      <c r="AV1162" s="1453"/>
      <c r="AW1162" s="1453"/>
      <c r="AX1162" s="1453"/>
    </row>
    <row r="1163" spans="3:50" s="1543" customFormat="1" ht="21.9" customHeight="1" x14ac:dyDescent="0.3">
      <c r="C1163" s="1453"/>
      <c r="D1163" s="1453"/>
      <c r="E1163" s="1453"/>
      <c r="F1163" s="1453"/>
      <c r="G1163" s="1452"/>
      <c r="H1163" s="1453"/>
      <c r="I1163" s="1453"/>
      <c r="J1163" s="1453"/>
      <c r="K1163" s="1453"/>
      <c r="L1163" s="1453"/>
      <c r="M1163" s="1453"/>
      <c r="N1163" s="1453"/>
      <c r="O1163" s="1453"/>
      <c r="P1163" s="1453"/>
      <c r="Q1163" s="1453"/>
      <c r="R1163" s="1453"/>
      <c r="S1163" s="1453"/>
      <c r="T1163" s="1453"/>
      <c r="U1163" s="1453"/>
      <c r="V1163" s="1453"/>
      <c r="W1163" s="1453"/>
      <c r="X1163" s="1453"/>
      <c r="Y1163" s="1453"/>
      <c r="Z1163" s="1453"/>
      <c r="AA1163" s="1453"/>
      <c r="AB1163" s="1453"/>
      <c r="AC1163" s="1453"/>
      <c r="AD1163" s="1453"/>
      <c r="AE1163" s="1453"/>
      <c r="AF1163" s="1453"/>
      <c r="AG1163" s="1453"/>
      <c r="AH1163" s="1453"/>
      <c r="AI1163" s="1453"/>
      <c r="AJ1163" s="1453"/>
      <c r="AK1163" s="1453"/>
      <c r="AL1163" s="1453"/>
      <c r="AM1163" s="1453"/>
      <c r="AN1163" s="1453"/>
      <c r="AO1163" s="1453"/>
      <c r="AP1163" s="1453"/>
      <c r="AQ1163" s="1453"/>
      <c r="AR1163" s="1453"/>
      <c r="AS1163" s="1453"/>
      <c r="AT1163" s="1453"/>
      <c r="AU1163" s="1453"/>
      <c r="AV1163" s="1453"/>
      <c r="AW1163" s="1453"/>
      <c r="AX1163" s="1453"/>
    </row>
    <row r="1164" spans="3:50" s="1543" customFormat="1" ht="21.9" customHeight="1" x14ac:dyDescent="0.3">
      <c r="C1164" s="1453"/>
      <c r="D1164" s="1453"/>
      <c r="E1164" s="1453"/>
      <c r="F1164" s="1453"/>
      <c r="G1164" s="1452"/>
      <c r="H1164" s="1453"/>
      <c r="I1164" s="1453"/>
      <c r="J1164" s="1453"/>
      <c r="K1164" s="1453"/>
      <c r="L1164" s="1453"/>
      <c r="M1164" s="1453"/>
      <c r="N1164" s="1453"/>
      <c r="O1164" s="1453"/>
      <c r="P1164" s="1453"/>
      <c r="Q1164" s="1453"/>
      <c r="R1164" s="1453"/>
      <c r="S1164" s="1453"/>
      <c r="T1164" s="1453"/>
      <c r="U1164" s="1453"/>
      <c r="V1164" s="1453"/>
      <c r="W1164" s="1453"/>
      <c r="X1164" s="1453"/>
      <c r="Y1164" s="1453"/>
      <c r="Z1164" s="1453"/>
      <c r="AA1164" s="1453"/>
      <c r="AB1164" s="1453"/>
      <c r="AC1164" s="1453"/>
      <c r="AD1164" s="1453"/>
      <c r="AE1164" s="1453"/>
      <c r="AF1164" s="1453"/>
      <c r="AG1164" s="1453"/>
      <c r="AH1164" s="1453"/>
      <c r="AI1164" s="1453"/>
      <c r="AJ1164" s="1453"/>
      <c r="AK1164" s="1453"/>
      <c r="AL1164" s="1453"/>
      <c r="AM1164" s="1453"/>
      <c r="AN1164" s="1453"/>
      <c r="AO1164" s="1453"/>
      <c r="AP1164" s="1453"/>
      <c r="AQ1164" s="1453"/>
      <c r="AR1164" s="1453"/>
      <c r="AS1164" s="1453"/>
      <c r="AT1164" s="1453"/>
      <c r="AU1164" s="1453"/>
      <c r="AV1164" s="1453"/>
      <c r="AW1164" s="1453"/>
      <c r="AX1164" s="1453"/>
    </row>
    <row r="1165" spans="3:50" s="1543" customFormat="1" ht="21.9" customHeight="1" x14ac:dyDescent="0.3">
      <c r="C1165" s="1453"/>
      <c r="D1165" s="1453"/>
      <c r="E1165" s="1453"/>
      <c r="F1165" s="1453"/>
      <c r="G1165" s="1452"/>
      <c r="H1165" s="1453"/>
      <c r="I1165" s="1453"/>
      <c r="J1165" s="1453"/>
      <c r="K1165" s="1453"/>
      <c r="L1165" s="1453"/>
      <c r="M1165" s="1453"/>
      <c r="N1165" s="1453"/>
      <c r="O1165" s="1453"/>
      <c r="P1165" s="1453"/>
      <c r="Q1165" s="1453"/>
      <c r="R1165" s="1453"/>
      <c r="S1165" s="1453"/>
      <c r="T1165" s="1453"/>
      <c r="U1165" s="1453"/>
      <c r="V1165" s="1453"/>
      <c r="W1165" s="1453"/>
      <c r="X1165" s="1453"/>
      <c r="Y1165" s="1453"/>
      <c r="Z1165" s="1453"/>
      <c r="AA1165" s="1453"/>
      <c r="AB1165" s="1453"/>
      <c r="AC1165" s="1453"/>
      <c r="AD1165" s="1453"/>
      <c r="AE1165" s="1453"/>
      <c r="AF1165" s="1453"/>
      <c r="AG1165" s="1453"/>
      <c r="AH1165" s="1453"/>
      <c r="AI1165" s="1453"/>
      <c r="AJ1165" s="1453"/>
      <c r="AK1165" s="1453"/>
      <c r="AL1165" s="1453"/>
      <c r="AM1165" s="1453"/>
      <c r="AN1165" s="1453"/>
      <c r="AO1165" s="1453"/>
      <c r="AP1165" s="1453"/>
      <c r="AQ1165" s="1453"/>
      <c r="AR1165" s="1453"/>
      <c r="AS1165" s="1453"/>
      <c r="AT1165" s="1453"/>
      <c r="AU1165" s="1453"/>
      <c r="AV1165" s="1453"/>
      <c r="AW1165" s="1453"/>
      <c r="AX1165" s="1453"/>
    </row>
    <row r="1166" spans="3:50" s="1543" customFormat="1" ht="21.9" customHeight="1" x14ac:dyDescent="0.3">
      <c r="C1166" s="1453"/>
      <c r="D1166" s="1453"/>
      <c r="E1166" s="1453"/>
      <c r="F1166" s="1453"/>
      <c r="G1166" s="1452"/>
      <c r="H1166" s="1453"/>
      <c r="I1166" s="1453"/>
      <c r="J1166" s="1453"/>
      <c r="K1166" s="1453"/>
      <c r="L1166" s="1453"/>
      <c r="M1166" s="1453"/>
      <c r="N1166" s="1453"/>
      <c r="O1166" s="1453"/>
      <c r="P1166" s="1453"/>
      <c r="Q1166" s="1453"/>
      <c r="R1166" s="1453"/>
      <c r="S1166" s="1453"/>
      <c r="T1166" s="1453"/>
      <c r="U1166" s="1453"/>
      <c r="V1166" s="1453"/>
      <c r="W1166" s="1453"/>
      <c r="X1166" s="1453"/>
      <c r="Y1166" s="1453"/>
      <c r="Z1166" s="1453"/>
      <c r="AA1166" s="1453"/>
      <c r="AB1166" s="1453"/>
      <c r="AC1166" s="1453"/>
      <c r="AD1166" s="1453"/>
      <c r="AE1166" s="1453"/>
      <c r="AF1166" s="1453"/>
      <c r="AG1166" s="1453"/>
      <c r="AH1166" s="1453"/>
      <c r="AI1166" s="1453"/>
      <c r="AJ1166" s="1453"/>
      <c r="AK1166" s="1453"/>
      <c r="AL1166" s="1453"/>
      <c r="AM1166" s="1453"/>
      <c r="AN1166" s="1453"/>
      <c r="AO1166" s="1453"/>
      <c r="AP1166" s="1453"/>
      <c r="AQ1166" s="1453"/>
      <c r="AR1166" s="1453"/>
      <c r="AS1166" s="1453"/>
      <c r="AT1166" s="1453"/>
      <c r="AU1166" s="1453"/>
      <c r="AV1166" s="1453"/>
      <c r="AW1166" s="1453"/>
      <c r="AX1166" s="1453"/>
    </row>
    <row r="1167" spans="3:50" s="1543" customFormat="1" ht="21.9" customHeight="1" x14ac:dyDescent="0.3">
      <c r="C1167" s="1453"/>
      <c r="D1167" s="1453"/>
      <c r="E1167" s="1453"/>
      <c r="F1167" s="1453"/>
      <c r="G1167" s="1452"/>
      <c r="H1167" s="1453"/>
      <c r="I1167" s="1453"/>
      <c r="J1167" s="1453"/>
      <c r="K1167" s="1453"/>
      <c r="L1167" s="1453"/>
      <c r="M1167" s="1453"/>
      <c r="N1167" s="1453"/>
      <c r="O1167" s="1453"/>
      <c r="P1167" s="1453"/>
      <c r="Q1167" s="1453"/>
      <c r="R1167" s="1453"/>
      <c r="S1167" s="1453"/>
      <c r="T1167" s="1453"/>
      <c r="U1167" s="1453"/>
      <c r="V1167" s="1453"/>
      <c r="W1167" s="1453"/>
      <c r="X1167" s="1453"/>
      <c r="Y1167" s="1453"/>
      <c r="Z1167" s="1453"/>
      <c r="AA1167" s="1453"/>
      <c r="AB1167" s="1453"/>
      <c r="AC1167" s="1453"/>
      <c r="AD1167" s="1453"/>
      <c r="AE1167" s="1453"/>
      <c r="AF1167" s="1453"/>
      <c r="AG1167" s="1453"/>
      <c r="AH1167" s="1453"/>
      <c r="AI1167" s="1453"/>
      <c r="AJ1167" s="1453"/>
      <c r="AK1167" s="1453"/>
      <c r="AL1167" s="1453"/>
      <c r="AM1167" s="1453"/>
      <c r="AN1167" s="1453"/>
      <c r="AO1167" s="1453"/>
      <c r="AP1167" s="1453"/>
      <c r="AQ1167" s="1453"/>
      <c r="AR1167" s="1453"/>
      <c r="AS1167" s="1453"/>
      <c r="AT1167" s="1453"/>
      <c r="AU1167" s="1453"/>
      <c r="AV1167" s="1453"/>
      <c r="AW1167" s="1453"/>
      <c r="AX1167" s="1453"/>
    </row>
    <row r="1168" spans="3:50" s="1543" customFormat="1" ht="21.9" customHeight="1" x14ac:dyDescent="0.3">
      <c r="C1168" s="1453"/>
      <c r="D1168" s="1453"/>
      <c r="E1168" s="1453"/>
      <c r="F1168" s="1453"/>
      <c r="G1168" s="1452"/>
      <c r="H1168" s="1453"/>
      <c r="I1168" s="1453"/>
      <c r="J1168" s="1453"/>
      <c r="K1168" s="1453"/>
      <c r="L1168" s="1453"/>
      <c r="M1168" s="1453"/>
      <c r="N1168" s="1453"/>
      <c r="O1168" s="1453"/>
      <c r="P1168" s="1453"/>
      <c r="Q1168" s="1453"/>
      <c r="R1168" s="1453"/>
      <c r="S1168" s="1453"/>
      <c r="T1168" s="1453"/>
      <c r="U1168" s="1453"/>
      <c r="V1168" s="1453"/>
      <c r="W1168" s="1453"/>
      <c r="X1168" s="1453"/>
      <c r="Y1168" s="1453"/>
      <c r="Z1168" s="1453"/>
      <c r="AA1168" s="1453"/>
      <c r="AB1168" s="1453"/>
      <c r="AC1168" s="1453"/>
      <c r="AD1168" s="1453"/>
      <c r="AE1168" s="1453"/>
      <c r="AF1168" s="1453"/>
      <c r="AG1168" s="1453"/>
      <c r="AH1168" s="1453"/>
      <c r="AI1168" s="1453"/>
      <c r="AJ1168" s="1453"/>
      <c r="AK1168" s="1453"/>
      <c r="AL1168" s="1453"/>
      <c r="AM1168" s="1453"/>
      <c r="AN1168" s="1453"/>
      <c r="AO1168" s="1453"/>
      <c r="AP1168" s="1453"/>
      <c r="AQ1168" s="1453"/>
      <c r="AR1168" s="1453"/>
      <c r="AS1168" s="1453"/>
      <c r="AT1168" s="1453"/>
      <c r="AU1168" s="1453"/>
      <c r="AV1168" s="1453"/>
      <c r="AW1168" s="1453"/>
      <c r="AX1168" s="1453"/>
    </row>
    <row r="1169" spans="3:50" s="1543" customFormat="1" ht="21.9" customHeight="1" x14ac:dyDescent="0.3">
      <c r="C1169" s="1453"/>
      <c r="D1169" s="1453"/>
      <c r="E1169" s="1453"/>
      <c r="F1169" s="1453"/>
      <c r="G1169" s="1452"/>
      <c r="H1169" s="1453"/>
      <c r="I1169" s="1453"/>
      <c r="J1169" s="1453"/>
      <c r="K1169" s="1453"/>
      <c r="L1169" s="1453"/>
      <c r="M1169" s="1453"/>
      <c r="N1169" s="1453"/>
      <c r="O1169" s="1453"/>
      <c r="P1169" s="1453"/>
      <c r="Q1169" s="1453"/>
      <c r="R1169" s="1453"/>
      <c r="S1169" s="1453"/>
      <c r="T1169" s="1453"/>
      <c r="U1169" s="1453"/>
      <c r="V1169" s="1453"/>
      <c r="W1169" s="1453"/>
      <c r="X1169" s="1453"/>
      <c r="Y1169" s="1453"/>
      <c r="Z1169" s="1453"/>
      <c r="AA1169" s="1453"/>
      <c r="AB1169" s="1453"/>
      <c r="AC1169" s="1453"/>
      <c r="AD1169" s="1453"/>
      <c r="AE1169" s="1453"/>
      <c r="AF1169" s="1453"/>
      <c r="AG1169" s="1453"/>
      <c r="AH1169" s="1453"/>
      <c r="AI1169" s="1453"/>
      <c r="AJ1169" s="1453"/>
      <c r="AK1169" s="1453"/>
      <c r="AL1169" s="1453"/>
      <c r="AM1169" s="1453"/>
      <c r="AN1169" s="1453"/>
      <c r="AO1169" s="1453"/>
      <c r="AP1169" s="1453"/>
      <c r="AQ1169" s="1453"/>
      <c r="AR1169" s="1453"/>
      <c r="AS1169" s="1453"/>
      <c r="AT1169" s="1453"/>
      <c r="AU1169" s="1453"/>
      <c r="AV1169" s="1453"/>
      <c r="AW1169" s="1453"/>
      <c r="AX1169" s="1453"/>
    </row>
    <row r="1170" spans="3:50" s="1543" customFormat="1" ht="21.9" customHeight="1" x14ac:dyDescent="0.3">
      <c r="C1170" s="1453"/>
      <c r="D1170" s="1453"/>
      <c r="E1170" s="1453"/>
      <c r="F1170" s="1453"/>
      <c r="G1170" s="1452"/>
      <c r="H1170" s="1453"/>
      <c r="I1170" s="1453"/>
      <c r="J1170" s="1453"/>
      <c r="K1170" s="1453"/>
      <c r="L1170" s="1453"/>
      <c r="M1170" s="1453"/>
      <c r="N1170" s="1453"/>
      <c r="O1170" s="1453"/>
      <c r="P1170" s="1453"/>
      <c r="Q1170" s="1453"/>
      <c r="R1170" s="1453"/>
      <c r="S1170" s="1453"/>
      <c r="T1170" s="1453"/>
      <c r="U1170" s="1453"/>
      <c r="V1170" s="1453"/>
      <c r="W1170" s="1453"/>
      <c r="X1170" s="1453"/>
      <c r="Y1170" s="1453"/>
      <c r="Z1170" s="1453"/>
      <c r="AA1170" s="1453"/>
      <c r="AB1170" s="1453"/>
      <c r="AC1170" s="1453"/>
      <c r="AD1170" s="1453"/>
      <c r="AE1170" s="1453"/>
      <c r="AF1170" s="1453"/>
      <c r="AG1170" s="1453"/>
      <c r="AH1170" s="1453"/>
      <c r="AI1170" s="1453"/>
      <c r="AJ1170" s="1453"/>
      <c r="AK1170" s="1453"/>
      <c r="AL1170" s="1453"/>
      <c r="AM1170" s="1453"/>
      <c r="AN1170" s="1453"/>
      <c r="AO1170" s="1453"/>
      <c r="AP1170" s="1453"/>
      <c r="AQ1170" s="1453"/>
      <c r="AR1170" s="1453"/>
      <c r="AS1170" s="1453"/>
      <c r="AT1170" s="1453"/>
      <c r="AU1170" s="1453"/>
      <c r="AV1170" s="1453"/>
      <c r="AW1170" s="1453"/>
      <c r="AX1170" s="1453"/>
    </row>
    <row r="1171" spans="3:50" s="1543" customFormat="1" ht="21.9" customHeight="1" x14ac:dyDescent="0.3">
      <c r="C1171" s="1453"/>
      <c r="D1171" s="1453"/>
      <c r="E1171" s="1453"/>
      <c r="F1171" s="1453"/>
      <c r="G1171" s="1452"/>
      <c r="H1171" s="1453"/>
      <c r="I1171" s="1453"/>
      <c r="J1171" s="1453"/>
      <c r="K1171" s="1453"/>
      <c r="L1171" s="1453"/>
      <c r="M1171" s="1453"/>
      <c r="N1171" s="1453"/>
      <c r="O1171" s="1453"/>
      <c r="P1171" s="1453"/>
      <c r="Q1171" s="1453"/>
      <c r="R1171" s="1453"/>
      <c r="S1171" s="1453"/>
      <c r="T1171" s="1453"/>
      <c r="U1171" s="1453"/>
      <c r="V1171" s="1453"/>
      <c r="W1171" s="1453"/>
      <c r="X1171" s="1453"/>
      <c r="Y1171" s="1453"/>
      <c r="Z1171" s="1453"/>
      <c r="AA1171" s="1453"/>
      <c r="AB1171" s="1453"/>
      <c r="AC1171" s="1453"/>
      <c r="AD1171" s="1453"/>
      <c r="AE1171" s="1453"/>
      <c r="AF1171" s="1453"/>
      <c r="AG1171" s="1453"/>
      <c r="AH1171" s="1453"/>
      <c r="AI1171" s="1453"/>
      <c r="AJ1171" s="1453"/>
      <c r="AK1171" s="1453"/>
      <c r="AL1171" s="1453"/>
      <c r="AM1171" s="1453"/>
      <c r="AN1171" s="1453"/>
      <c r="AO1171" s="1453"/>
      <c r="AP1171" s="1453"/>
      <c r="AQ1171" s="1453"/>
      <c r="AR1171" s="1453"/>
      <c r="AS1171" s="1453"/>
      <c r="AT1171" s="1453"/>
      <c r="AU1171" s="1453"/>
      <c r="AV1171" s="1453"/>
      <c r="AW1171" s="1453"/>
      <c r="AX1171" s="1453"/>
    </row>
    <row r="1172" spans="3:50" s="1543" customFormat="1" ht="21.9" customHeight="1" x14ac:dyDescent="0.3">
      <c r="C1172" s="1453"/>
      <c r="D1172" s="1453"/>
      <c r="E1172" s="1453"/>
      <c r="F1172" s="1453"/>
      <c r="G1172" s="1452"/>
      <c r="H1172" s="1453"/>
      <c r="I1172" s="1453"/>
      <c r="J1172" s="1453"/>
      <c r="K1172" s="1453"/>
      <c r="L1172" s="1453"/>
      <c r="M1172" s="1453"/>
      <c r="N1172" s="1453"/>
      <c r="O1172" s="1453"/>
      <c r="P1172" s="1453"/>
      <c r="Q1172" s="1453"/>
      <c r="R1172" s="1453"/>
      <c r="S1172" s="1453"/>
      <c r="T1172" s="1453"/>
      <c r="U1172" s="1453"/>
      <c r="V1172" s="1453"/>
      <c r="W1172" s="1453"/>
      <c r="X1172" s="1453"/>
      <c r="Y1172" s="1453"/>
      <c r="Z1172" s="1453"/>
      <c r="AA1172" s="1453"/>
      <c r="AB1172" s="1453"/>
      <c r="AC1172" s="1453"/>
      <c r="AD1172" s="1453"/>
      <c r="AE1172" s="1453"/>
      <c r="AF1172" s="1453"/>
      <c r="AG1172" s="1453"/>
      <c r="AH1172" s="1453"/>
      <c r="AI1172" s="1453"/>
      <c r="AJ1172" s="1453"/>
      <c r="AK1172" s="1453"/>
      <c r="AL1172" s="1453"/>
      <c r="AM1172" s="1453"/>
      <c r="AN1172" s="1453"/>
      <c r="AO1172" s="1453"/>
      <c r="AP1172" s="1453"/>
      <c r="AQ1172" s="1453"/>
      <c r="AR1172" s="1453"/>
      <c r="AS1172" s="1453"/>
      <c r="AT1172" s="1453"/>
      <c r="AU1172" s="1453"/>
      <c r="AV1172" s="1453"/>
      <c r="AW1172" s="1453"/>
      <c r="AX1172" s="1453"/>
    </row>
    <row r="1173" spans="3:50" s="1543" customFormat="1" ht="21.9" customHeight="1" x14ac:dyDescent="0.3">
      <c r="C1173" s="1453"/>
      <c r="D1173" s="1453"/>
      <c r="E1173" s="1453"/>
      <c r="F1173" s="1453"/>
      <c r="G1173" s="1452"/>
      <c r="H1173" s="1453"/>
      <c r="I1173" s="1453"/>
      <c r="J1173" s="1453"/>
      <c r="K1173" s="1453"/>
      <c r="L1173" s="1453"/>
      <c r="M1173" s="1453"/>
      <c r="N1173" s="1453"/>
      <c r="O1173" s="1453"/>
      <c r="P1173" s="1453"/>
      <c r="Q1173" s="1453"/>
      <c r="R1173" s="1453"/>
      <c r="S1173" s="1453"/>
      <c r="T1173" s="1453"/>
      <c r="U1173" s="1453"/>
      <c r="V1173" s="1453"/>
      <c r="W1173" s="1453"/>
      <c r="X1173" s="1453"/>
      <c r="Y1173" s="1453"/>
      <c r="Z1173" s="1453"/>
      <c r="AA1173" s="1453"/>
      <c r="AB1173" s="1453"/>
      <c r="AC1173" s="1453"/>
      <c r="AD1173" s="1453"/>
      <c r="AE1173" s="1453"/>
      <c r="AF1173" s="1453"/>
      <c r="AG1173" s="1453"/>
      <c r="AH1173" s="1453"/>
      <c r="AI1173" s="1453"/>
      <c r="AJ1173" s="1453"/>
      <c r="AK1173" s="1453"/>
      <c r="AL1173" s="1453"/>
      <c r="AM1173" s="1453"/>
      <c r="AN1173" s="1453"/>
      <c r="AO1173" s="1453"/>
      <c r="AP1173" s="1453"/>
      <c r="AQ1173" s="1453"/>
      <c r="AR1173" s="1453"/>
      <c r="AS1173" s="1453"/>
      <c r="AT1173" s="1453"/>
      <c r="AU1173" s="1453"/>
      <c r="AV1173" s="1453"/>
      <c r="AW1173" s="1453"/>
      <c r="AX1173" s="1453"/>
    </row>
    <row r="1174" spans="3:50" s="1543" customFormat="1" ht="21.9" customHeight="1" x14ac:dyDescent="0.3">
      <c r="C1174" s="1453"/>
      <c r="D1174" s="1453"/>
      <c r="E1174" s="1453"/>
      <c r="F1174" s="1453"/>
      <c r="G1174" s="1452"/>
      <c r="H1174" s="1453"/>
      <c r="I1174" s="1453"/>
      <c r="J1174" s="1453"/>
      <c r="K1174" s="1453"/>
      <c r="L1174" s="1453"/>
      <c r="M1174" s="1453"/>
      <c r="N1174" s="1453"/>
      <c r="O1174" s="1453"/>
      <c r="P1174" s="1453"/>
      <c r="Q1174" s="1453"/>
      <c r="R1174" s="1453"/>
      <c r="S1174" s="1453"/>
      <c r="T1174" s="1453"/>
      <c r="U1174" s="1453"/>
      <c r="V1174" s="1453"/>
      <c r="W1174" s="1453"/>
      <c r="X1174" s="1453"/>
      <c r="Y1174" s="1453"/>
      <c r="Z1174" s="1453"/>
      <c r="AA1174" s="1453"/>
      <c r="AB1174" s="1453"/>
      <c r="AC1174" s="1453"/>
      <c r="AD1174" s="1453"/>
      <c r="AE1174" s="1453"/>
      <c r="AF1174" s="1453"/>
      <c r="AG1174" s="1453"/>
      <c r="AH1174" s="1453"/>
      <c r="AI1174" s="1453"/>
      <c r="AJ1174" s="1453"/>
      <c r="AK1174" s="1453"/>
      <c r="AL1174" s="1453"/>
      <c r="AM1174" s="1453"/>
      <c r="AN1174" s="1453"/>
      <c r="AO1174" s="1453"/>
      <c r="AP1174" s="1453"/>
      <c r="AQ1174" s="1453"/>
      <c r="AR1174" s="1453"/>
      <c r="AS1174" s="1453"/>
      <c r="AT1174" s="1453"/>
      <c r="AU1174" s="1453"/>
      <c r="AV1174" s="1453"/>
      <c r="AW1174" s="1453"/>
      <c r="AX1174" s="1453"/>
    </row>
    <row r="1175" spans="3:50" s="1543" customFormat="1" ht="21.9" customHeight="1" x14ac:dyDescent="0.3">
      <c r="C1175" s="1453"/>
      <c r="D1175" s="1453"/>
      <c r="E1175" s="1453"/>
      <c r="F1175" s="1453"/>
      <c r="G1175" s="1452"/>
      <c r="H1175" s="1453"/>
      <c r="I1175" s="1453"/>
      <c r="J1175" s="1453"/>
      <c r="K1175" s="1453"/>
      <c r="L1175" s="1453"/>
      <c r="M1175" s="1453"/>
      <c r="N1175" s="1453"/>
      <c r="O1175" s="1453"/>
      <c r="P1175" s="1453"/>
      <c r="Q1175" s="1453"/>
      <c r="R1175" s="1453"/>
      <c r="S1175" s="1453"/>
      <c r="T1175" s="1453"/>
      <c r="U1175" s="1453"/>
      <c r="V1175" s="1453"/>
      <c r="W1175" s="1453"/>
      <c r="X1175" s="1453"/>
      <c r="Y1175" s="1453"/>
      <c r="Z1175" s="1453"/>
      <c r="AA1175" s="1453"/>
      <c r="AB1175" s="1453"/>
      <c r="AC1175" s="1453"/>
      <c r="AD1175" s="1453"/>
      <c r="AE1175" s="1453"/>
      <c r="AF1175" s="1453"/>
      <c r="AG1175" s="1453"/>
      <c r="AH1175" s="1453"/>
      <c r="AI1175" s="1453"/>
      <c r="AJ1175" s="1453"/>
      <c r="AK1175" s="1453"/>
      <c r="AL1175" s="1453"/>
      <c r="AM1175" s="1453"/>
      <c r="AN1175" s="1453"/>
      <c r="AO1175" s="1453"/>
      <c r="AP1175" s="1453"/>
      <c r="AQ1175" s="1453"/>
      <c r="AR1175" s="1453"/>
      <c r="AS1175" s="1453"/>
      <c r="AT1175" s="1453"/>
      <c r="AU1175" s="1453"/>
      <c r="AV1175" s="1453"/>
      <c r="AW1175" s="1453"/>
      <c r="AX1175" s="1453"/>
    </row>
    <row r="1176" spans="3:50" s="1543" customFormat="1" ht="21.9" customHeight="1" x14ac:dyDescent="0.3">
      <c r="C1176" s="1453"/>
      <c r="D1176" s="1453"/>
      <c r="E1176" s="1453"/>
      <c r="F1176" s="1453"/>
      <c r="G1176" s="1452"/>
      <c r="H1176" s="1453"/>
      <c r="I1176" s="1453"/>
      <c r="J1176" s="1453"/>
      <c r="K1176" s="1453"/>
      <c r="L1176" s="1453"/>
      <c r="M1176" s="1453"/>
      <c r="N1176" s="1453"/>
      <c r="O1176" s="1453"/>
      <c r="P1176" s="1453"/>
      <c r="Q1176" s="1453"/>
      <c r="R1176" s="1453"/>
      <c r="S1176" s="1453"/>
      <c r="T1176" s="1453"/>
      <c r="U1176" s="1453"/>
      <c r="V1176" s="1453"/>
      <c r="W1176" s="1453"/>
      <c r="X1176" s="1453"/>
      <c r="Y1176" s="1453"/>
      <c r="Z1176" s="1453"/>
      <c r="AA1176" s="1453"/>
      <c r="AB1176" s="1453"/>
      <c r="AC1176" s="1453"/>
      <c r="AD1176" s="1453"/>
      <c r="AE1176" s="1453"/>
      <c r="AF1176" s="1453"/>
      <c r="AG1176" s="1453"/>
      <c r="AH1176" s="1453"/>
      <c r="AI1176" s="1453"/>
      <c r="AJ1176" s="1453"/>
      <c r="AK1176" s="1453"/>
      <c r="AL1176" s="1453"/>
      <c r="AM1176" s="1453"/>
      <c r="AN1176" s="1453"/>
      <c r="AO1176" s="1453"/>
      <c r="AP1176" s="1453"/>
      <c r="AQ1176" s="1453"/>
      <c r="AR1176" s="1453"/>
      <c r="AS1176" s="1453"/>
      <c r="AT1176" s="1453"/>
      <c r="AU1176" s="1453"/>
      <c r="AV1176" s="1453"/>
      <c r="AW1176" s="1453"/>
      <c r="AX1176" s="1453"/>
    </row>
    <row r="1177" spans="3:50" s="1543" customFormat="1" ht="21.9" customHeight="1" x14ac:dyDescent="0.3">
      <c r="C1177" s="1453"/>
      <c r="D1177" s="1453"/>
      <c r="E1177" s="1453"/>
      <c r="F1177" s="1453"/>
      <c r="G1177" s="1452"/>
      <c r="H1177" s="1453"/>
      <c r="I1177" s="1453"/>
      <c r="J1177" s="1453"/>
      <c r="K1177" s="1453"/>
      <c r="L1177" s="1453"/>
      <c r="M1177" s="1453"/>
      <c r="N1177" s="1453"/>
      <c r="O1177" s="1453"/>
      <c r="P1177" s="1453"/>
      <c r="Q1177" s="1453"/>
      <c r="R1177" s="1453"/>
      <c r="S1177" s="1453"/>
      <c r="T1177" s="1453"/>
      <c r="U1177" s="1453"/>
      <c r="V1177" s="1453"/>
      <c r="W1177" s="1453"/>
      <c r="X1177" s="1453"/>
      <c r="Y1177" s="1453"/>
      <c r="Z1177" s="1453"/>
      <c r="AA1177" s="1453"/>
      <c r="AB1177" s="1453"/>
      <c r="AC1177" s="1453"/>
      <c r="AD1177" s="1453"/>
      <c r="AE1177" s="1453"/>
      <c r="AF1177" s="1453"/>
      <c r="AG1177" s="1453"/>
      <c r="AH1177" s="1453"/>
      <c r="AI1177" s="1453"/>
      <c r="AJ1177" s="1453"/>
      <c r="AK1177" s="1453"/>
      <c r="AL1177" s="1453"/>
      <c r="AM1177" s="1453"/>
      <c r="AN1177" s="1453"/>
      <c r="AO1177" s="1453"/>
      <c r="AP1177" s="1453"/>
      <c r="AQ1177" s="1453"/>
      <c r="AR1177" s="1453"/>
      <c r="AS1177" s="1453"/>
      <c r="AT1177" s="1453"/>
      <c r="AU1177" s="1453"/>
      <c r="AV1177" s="1453"/>
      <c r="AW1177" s="1453"/>
      <c r="AX1177" s="1453"/>
    </row>
    <row r="1178" spans="3:50" s="1543" customFormat="1" ht="21.9" customHeight="1" x14ac:dyDescent="0.3">
      <c r="C1178" s="1453"/>
      <c r="D1178" s="1453"/>
      <c r="E1178" s="1453"/>
      <c r="F1178" s="1453"/>
      <c r="G1178" s="1452"/>
      <c r="H1178" s="1453"/>
      <c r="I1178" s="1453"/>
      <c r="J1178" s="1453"/>
      <c r="K1178" s="1453"/>
      <c r="L1178" s="1453"/>
      <c r="M1178" s="1453"/>
      <c r="N1178" s="1453"/>
      <c r="O1178" s="1453"/>
      <c r="P1178" s="1453"/>
      <c r="Q1178" s="1453"/>
      <c r="R1178" s="1453"/>
      <c r="S1178" s="1453"/>
      <c r="T1178" s="1453"/>
      <c r="U1178" s="1453"/>
      <c r="V1178" s="1453"/>
      <c r="W1178" s="1453"/>
      <c r="X1178" s="1453"/>
      <c r="Y1178" s="1453"/>
      <c r="Z1178" s="1453"/>
      <c r="AA1178" s="1453"/>
      <c r="AB1178" s="1453"/>
      <c r="AC1178" s="1453"/>
      <c r="AD1178" s="1453"/>
      <c r="AE1178" s="1453"/>
      <c r="AF1178" s="1453"/>
      <c r="AG1178" s="1453"/>
      <c r="AH1178" s="1453"/>
      <c r="AI1178" s="1453"/>
      <c r="AJ1178" s="1453"/>
      <c r="AK1178" s="1453"/>
      <c r="AL1178" s="1453"/>
      <c r="AM1178" s="1453"/>
      <c r="AN1178" s="1453"/>
      <c r="AO1178" s="1453"/>
      <c r="AP1178" s="1453"/>
      <c r="AQ1178" s="1453"/>
      <c r="AR1178" s="1453"/>
      <c r="AS1178" s="1453"/>
      <c r="AT1178" s="1453"/>
      <c r="AU1178" s="1453"/>
      <c r="AV1178" s="1453"/>
      <c r="AW1178" s="1453"/>
      <c r="AX1178" s="1453"/>
    </row>
    <row r="1179" spans="3:50" s="1543" customFormat="1" ht="21.9" customHeight="1" x14ac:dyDescent="0.3">
      <c r="C1179" s="1453"/>
      <c r="D1179" s="1453"/>
      <c r="E1179" s="1453"/>
      <c r="F1179" s="1453"/>
      <c r="G1179" s="1452"/>
      <c r="H1179" s="1453"/>
      <c r="I1179" s="1453"/>
      <c r="J1179" s="1453"/>
      <c r="K1179" s="1453"/>
      <c r="L1179" s="1453"/>
      <c r="M1179" s="1453"/>
      <c r="N1179" s="1453"/>
      <c r="O1179" s="1453"/>
      <c r="P1179" s="1453"/>
      <c r="Q1179" s="1453"/>
      <c r="R1179" s="1453"/>
      <c r="S1179" s="1453"/>
      <c r="T1179" s="1453"/>
      <c r="U1179" s="1453"/>
      <c r="V1179" s="1453"/>
      <c r="W1179" s="1453"/>
      <c r="X1179" s="1453"/>
      <c r="Y1179" s="1453"/>
      <c r="Z1179" s="1453"/>
      <c r="AA1179" s="1453"/>
      <c r="AB1179" s="1453"/>
      <c r="AC1179" s="1453"/>
      <c r="AD1179" s="1453"/>
      <c r="AE1179" s="1453"/>
      <c r="AF1179" s="1453"/>
      <c r="AG1179" s="1453"/>
      <c r="AH1179" s="1453"/>
      <c r="AI1179" s="1453"/>
      <c r="AJ1179" s="1453"/>
      <c r="AK1179" s="1453"/>
      <c r="AL1179" s="1453"/>
      <c r="AM1179" s="1453"/>
      <c r="AN1179" s="1453"/>
      <c r="AO1179" s="1453"/>
      <c r="AP1179" s="1453"/>
      <c r="AQ1179" s="1453"/>
      <c r="AR1179" s="1453"/>
      <c r="AS1179" s="1453"/>
      <c r="AT1179" s="1453"/>
      <c r="AU1179" s="1453"/>
      <c r="AV1179" s="1453"/>
      <c r="AW1179" s="1453"/>
      <c r="AX1179" s="1453"/>
    </row>
    <row r="1180" spans="3:50" s="1543" customFormat="1" ht="21.9" customHeight="1" x14ac:dyDescent="0.3">
      <c r="C1180" s="1453"/>
      <c r="D1180" s="1453"/>
      <c r="E1180" s="1453"/>
      <c r="F1180" s="1453"/>
      <c r="G1180" s="1452"/>
      <c r="H1180" s="1453"/>
      <c r="I1180" s="1453"/>
      <c r="J1180" s="1453"/>
      <c r="K1180" s="1453"/>
      <c r="L1180" s="1453"/>
      <c r="M1180" s="1453"/>
      <c r="N1180" s="1453"/>
      <c r="O1180" s="1453"/>
      <c r="P1180" s="1453"/>
      <c r="Q1180" s="1453"/>
      <c r="R1180" s="1453"/>
      <c r="S1180" s="1453"/>
      <c r="T1180" s="1453"/>
      <c r="U1180" s="1453"/>
      <c r="V1180" s="1453"/>
      <c r="W1180" s="1453"/>
      <c r="X1180" s="1453"/>
      <c r="Y1180" s="1453"/>
      <c r="Z1180" s="1453"/>
      <c r="AA1180" s="1453"/>
      <c r="AB1180" s="1453"/>
      <c r="AC1180" s="1453"/>
      <c r="AD1180" s="1453"/>
      <c r="AE1180" s="1453"/>
      <c r="AF1180" s="1453"/>
      <c r="AG1180" s="1453"/>
      <c r="AH1180" s="1453"/>
      <c r="AI1180" s="1453"/>
      <c r="AJ1180" s="1453"/>
      <c r="AK1180" s="1453"/>
      <c r="AL1180" s="1453"/>
      <c r="AM1180" s="1453"/>
      <c r="AN1180" s="1453"/>
      <c r="AO1180" s="1453"/>
      <c r="AP1180" s="1453"/>
      <c r="AQ1180" s="1453"/>
      <c r="AR1180" s="1453"/>
      <c r="AS1180" s="1453"/>
      <c r="AT1180" s="1453"/>
      <c r="AU1180" s="1453"/>
      <c r="AV1180" s="1453"/>
      <c r="AW1180" s="1453"/>
      <c r="AX1180" s="1453"/>
    </row>
    <row r="1181" spans="3:50" s="1543" customFormat="1" ht="21.9" customHeight="1" x14ac:dyDescent="0.3">
      <c r="C1181" s="1453"/>
      <c r="D1181" s="1453"/>
      <c r="E1181" s="1453"/>
      <c r="F1181" s="1453"/>
      <c r="G1181" s="1452"/>
      <c r="H1181" s="1453"/>
      <c r="I1181" s="1453"/>
      <c r="J1181" s="1453"/>
      <c r="K1181" s="1453"/>
      <c r="L1181" s="1453"/>
      <c r="M1181" s="1453"/>
      <c r="N1181" s="1453"/>
      <c r="O1181" s="1453"/>
      <c r="P1181" s="1453"/>
      <c r="Q1181" s="1453"/>
      <c r="R1181" s="1453"/>
      <c r="S1181" s="1453"/>
      <c r="T1181" s="1453"/>
      <c r="U1181" s="1453"/>
      <c r="V1181" s="1453"/>
      <c r="W1181" s="1453"/>
      <c r="X1181" s="1453"/>
      <c r="Y1181" s="1453"/>
      <c r="Z1181" s="1453"/>
      <c r="AA1181" s="1453"/>
      <c r="AB1181" s="1453"/>
      <c r="AC1181" s="1453"/>
      <c r="AD1181" s="1453"/>
      <c r="AE1181" s="1453"/>
      <c r="AF1181" s="1453"/>
      <c r="AG1181" s="1453"/>
      <c r="AH1181" s="1453"/>
      <c r="AI1181" s="1453"/>
      <c r="AJ1181" s="1453"/>
      <c r="AK1181" s="1453"/>
      <c r="AL1181" s="1453"/>
      <c r="AM1181" s="1453"/>
      <c r="AN1181" s="1453"/>
      <c r="AO1181" s="1453"/>
      <c r="AP1181" s="1453"/>
      <c r="AQ1181" s="1453"/>
      <c r="AR1181" s="1453"/>
      <c r="AS1181" s="1453"/>
      <c r="AT1181" s="1453"/>
      <c r="AU1181" s="1453"/>
      <c r="AV1181" s="1453"/>
      <c r="AW1181" s="1453"/>
      <c r="AX1181" s="1453"/>
    </row>
    <row r="1182" spans="3:50" s="1543" customFormat="1" ht="21.9" customHeight="1" x14ac:dyDescent="0.3">
      <c r="C1182" s="1453"/>
      <c r="D1182" s="1453"/>
      <c r="E1182" s="1453"/>
      <c r="F1182" s="1453"/>
      <c r="G1182" s="1452"/>
      <c r="H1182" s="1453"/>
      <c r="I1182" s="1453"/>
      <c r="J1182" s="1453"/>
      <c r="K1182" s="1453"/>
      <c r="L1182" s="1453"/>
      <c r="M1182" s="1453"/>
      <c r="N1182" s="1453"/>
      <c r="O1182" s="1453"/>
      <c r="P1182" s="1453"/>
      <c r="Q1182" s="1453"/>
      <c r="R1182" s="1453"/>
      <c r="S1182" s="1453"/>
      <c r="T1182" s="1453"/>
      <c r="U1182" s="1453"/>
      <c r="V1182" s="1453"/>
      <c r="W1182" s="1453"/>
      <c r="X1182" s="1453"/>
      <c r="Y1182" s="1453"/>
      <c r="Z1182" s="1453"/>
      <c r="AA1182" s="1453"/>
      <c r="AB1182" s="1453"/>
      <c r="AC1182" s="1453"/>
      <c r="AD1182" s="1453"/>
      <c r="AE1182" s="1453"/>
      <c r="AF1182" s="1453"/>
      <c r="AG1182" s="1453"/>
      <c r="AH1182" s="1453"/>
      <c r="AI1182" s="1453"/>
      <c r="AJ1182" s="1453"/>
      <c r="AK1182" s="1453"/>
      <c r="AL1182" s="1453"/>
      <c r="AM1182" s="1453"/>
      <c r="AN1182" s="1453"/>
      <c r="AO1182" s="1453"/>
      <c r="AP1182" s="1453"/>
      <c r="AQ1182" s="1453"/>
      <c r="AR1182" s="1453"/>
      <c r="AS1182" s="1453"/>
      <c r="AT1182" s="1453"/>
      <c r="AU1182" s="1453"/>
      <c r="AV1182" s="1453"/>
      <c r="AW1182" s="1453"/>
      <c r="AX1182" s="1453"/>
    </row>
    <row r="1183" spans="3:50" s="1543" customFormat="1" ht="21.9" customHeight="1" x14ac:dyDescent="0.3">
      <c r="C1183" s="1453"/>
      <c r="D1183" s="1453"/>
      <c r="E1183" s="1453"/>
      <c r="F1183" s="1453"/>
      <c r="G1183" s="1452"/>
      <c r="H1183" s="1453"/>
      <c r="I1183" s="1453"/>
      <c r="J1183" s="1453"/>
      <c r="K1183" s="1453"/>
      <c r="L1183" s="1453"/>
      <c r="M1183" s="1453"/>
      <c r="N1183" s="1453"/>
      <c r="O1183" s="1453"/>
      <c r="P1183" s="1453"/>
      <c r="Q1183" s="1453"/>
      <c r="R1183" s="1453"/>
      <c r="S1183" s="1453"/>
      <c r="T1183" s="1453"/>
      <c r="U1183" s="1453"/>
      <c r="V1183" s="1453"/>
      <c r="W1183" s="1453"/>
      <c r="X1183" s="1453"/>
      <c r="Y1183" s="1453"/>
      <c r="Z1183" s="1453"/>
      <c r="AA1183" s="1453"/>
      <c r="AB1183" s="1453"/>
      <c r="AC1183" s="1453"/>
      <c r="AD1183" s="1453"/>
      <c r="AE1183" s="1453"/>
      <c r="AF1183" s="1453"/>
      <c r="AG1183" s="1453"/>
      <c r="AH1183" s="1453"/>
      <c r="AI1183" s="1453"/>
      <c r="AJ1183" s="1453"/>
      <c r="AK1183" s="1453"/>
      <c r="AL1183" s="1453"/>
      <c r="AM1183" s="1453"/>
      <c r="AN1183" s="1453"/>
      <c r="AO1183" s="1453"/>
      <c r="AP1183" s="1453"/>
      <c r="AQ1183" s="1453"/>
      <c r="AR1183" s="1453"/>
      <c r="AS1183" s="1453"/>
      <c r="AT1183" s="1453"/>
      <c r="AU1183" s="1453"/>
      <c r="AV1183" s="1453"/>
      <c r="AW1183" s="1453"/>
      <c r="AX1183" s="1453"/>
    </row>
    <row r="1184" spans="3:50" s="1543" customFormat="1" ht="21.9" customHeight="1" x14ac:dyDescent="0.3">
      <c r="C1184" s="1453"/>
      <c r="D1184" s="1453"/>
      <c r="E1184" s="1453"/>
      <c r="F1184" s="1453"/>
      <c r="G1184" s="1452"/>
      <c r="H1184" s="1453"/>
      <c r="I1184" s="1453"/>
      <c r="J1184" s="1453"/>
      <c r="K1184" s="1453"/>
      <c r="L1184" s="1453"/>
      <c r="M1184" s="1453"/>
      <c r="N1184" s="1453"/>
      <c r="O1184" s="1453"/>
      <c r="P1184" s="1453"/>
      <c r="Q1184" s="1453"/>
      <c r="R1184" s="1453"/>
      <c r="S1184" s="1453"/>
      <c r="T1184" s="1453"/>
      <c r="U1184" s="1453"/>
      <c r="V1184" s="1453"/>
      <c r="W1184" s="1453"/>
      <c r="X1184" s="1453"/>
      <c r="Y1184" s="1453"/>
      <c r="Z1184" s="1453"/>
      <c r="AA1184" s="1453"/>
      <c r="AB1184" s="1453"/>
      <c r="AC1184" s="1453"/>
      <c r="AD1184" s="1453"/>
      <c r="AE1184" s="1453"/>
      <c r="AF1184" s="1453"/>
      <c r="AG1184" s="1453"/>
      <c r="AH1184" s="1453"/>
      <c r="AI1184" s="1453"/>
      <c r="AJ1184" s="1453"/>
      <c r="AK1184" s="1453"/>
      <c r="AL1184" s="1453"/>
      <c r="AM1184" s="1453"/>
      <c r="AN1184" s="1453"/>
      <c r="AO1184" s="1453"/>
      <c r="AP1184" s="1453"/>
      <c r="AQ1184" s="1453"/>
      <c r="AR1184" s="1453"/>
      <c r="AS1184" s="1453"/>
      <c r="AT1184" s="1453"/>
      <c r="AU1184" s="1453"/>
      <c r="AV1184" s="1453"/>
      <c r="AW1184" s="1453"/>
      <c r="AX1184" s="1453"/>
    </row>
    <row r="1185" spans="3:50" s="1543" customFormat="1" ht="21.9" customHeight="1" x14ac:dyDescent="0.3">
      <c r="C1185" s="1453"/>
      <c r="D1185" s="1453"/>
      <c r="E1185" s="1453"/>
      <c r="F1185" s="1453"/>
      <c r="G1185" s="1452"/>
      <c r="H1185" s="1453"/>
      <c r="I1185" s="1453"/>
      <c r="J1185" s="1453"/>
      <c r="K1185" s="1453"/>
      <c r="L1185" s="1453"/>
      <c r="M1185" s="1453"/>
      <c r="N1185" s="1453"/>
      <c r="O1185" s="1453"/>
      <c r="P1185" s="1453"/>
      <c r="Q1185" s="1453"/>
      <c r="R1185" s="1453"/>
      <c r="S1185" s="1453"/>
      <c r="T1185" s="1453"/>
      <c r="U1185" s="1453"/>
      <c r="V1185" s="1453"/>
      <c r="W1185" s="1453"/>
      <c r="X1185" s="1453"/>
      <c r="Y1185" s="1453"/>
      <c r="Z1185" s="1453"/>
      <c r="AA1185" s="1453"/>
      <c r="AB1185" s="1453"/>
      <c r="AC1185" s="1453"/>
      <c r="AD1185" s="1453"/>
      <c r="AE1185" s="1453"/>
      <c r="AF1185" s="1453"/>
      <c r="AG1185" s="1453"/>
      <c r="AH1185" s="1453"/>
      <c r="AI1185" s="1453"/>
      <c r="AJ1185" s="1453"/>
      <c r="AK1185" s="1453"/>
      <c r="AL1185" s="1453"/>
      <c r="AM1185" s="1453"/>
      <c r="AN1185" s="1453"/>
      <c r="AO1185" s="1453"/>
      <c r="AP1185" s="1453"/>
      <c r="AQ1185" s="1453"/>
      <c r="AR1185" s="1453"/>
      <c r="AS1185" s="1453"/>
      <c r="AT1185" s="1453"/>
      <c r="AU1185" s="1453"/>
      <c r="AV1185" s="1453"/>
      <c r="AW1185" s="1453"/>
      <c r="AX1185" s="1453"/>
    </row>
    <row r="1186" spans="3:50" s="1543" customFormat="1" ht="21.9" customHeight="1" x14ac:dyDescent="0.3">
      <c r="C1186" s="1453"/>
      <c r="D1186" s="1453"/>
      <c r="E1186" s="1453"/>
      <c r="F1186" s="1453"/>
      <c r="G1186" s="1452"/>
      <c r="H1186" s="1453"/>
      <c r="I1186" s="1453"/>
      <c r="J1186" s="1453"/>
      <c r="K1186" s="1453"/>
      <c r="L1186" s="1453"/>
      <c r="M1186" s="1453"/>
      <c r="N1186" s="1453"/>
      <c r="O1186" s="1453"/>
      <c r="P1186" s="1453"/>
      <c r="Q1186" s="1453"/>
      <c r="R1186" s="1453"/>
      <c r="S1186" s="1453"/>
      <c r="T1186" s="1453"/>
      <c r="U1186" s="1453"/>
      <c r="V1186" s="1453"/>
      <c r="W1186" s="1453"/>
      <c r="X1186" s="1453"/>
      <c r="Y1186" s="1453"/>
      <c r="Z1186" s="1453"/>
      <c r="AA1186" s="1453"/>
      <c r="AB1186" s="1453"/>
      <c r="AC1186" s="1453"/>
      <c r="AD1186" s="1453"/>
      <c r="AE1186" s="1453"/>
      <c r="AF1186" s="1453"/>
      <c r="AG1186" s="1453"/>
      <c r="AH1186" s="1453"/>
      <c r="AI1186" s="1453"/>
      <c r="AJ1186" s="1453"/>
      <c r="AK1186" s="1453"/>
      <c r="AL1186" s="1453"/>
      <c r="AM1186" s="1453"/>
      <c r="AN1186" s="1453"/>
      <c r="AO1186" s="1453"/>
      <c r="AP1186" s="1453"/>
      <c r="AQ1186" s="1453"/>
      <c r="AR1186" s="1453"/>
      <c r="AS1186" s="1453"/>
      <c r="AT1186" s="1453"/>
      <c r="AU1186" s="1453"/>
      <c r="AV1186" s="1453"/>
      <c r="AW1186" s="1453"/>
      <c r="AX1186" s="1453"/>
    </row>
    <row r="1187" spans="3:50" s="1543" customFormat="1" ht="21.9" customHeight="1" x14ac:dyDescent="0.3">
      <c r="C1187" s="1453"/>
      <c r="D1187" s="1453"/>
      <c r="E1187" s="1453"/>
      <c r="F1187" s="1453"/>
      <c r="G1187" s="1452"/>
      <c r="H1187" s="1453"/>
      <c r="I1187" s="1453"/>
      <c r="J1187" s="1453"/>
      <c r="K1187" s="1453"/>
      <c r="L1187" s="1453"/>
      <c r="M1187" s="1453"/>
      <c r="N1187" s="1453"/>
      <c r="O1187" s="1453"/>
      <c r="P1187" s="1453"/>
      <c r="Q1187" s="1453"/>
      <c r="R1187" s="1453"/>
      <c r="S1187" s="1453"/>
      <c r="T1187" s="1453"/>
      <c r="U1187" s="1453"/>
      <c r="V1187" s="1453"/>
      <c r="W1187" s="1453"/>
      <c r="X1187" s="1453"/>
      <c r="Y1187" s="1453"/>
      <c r="Z1187" s="1453"/>
      <c r="AA1187" s="1453"/>
      <c r="AB1187" s="1453"/>
      <c r="AC1187" s="1453"/>
      <c r="AD1187" s="1453"/>
      <c r="AE1187" s="1453"/>
      <c r="AF1187" s="1453"/>
      <c r="AG1187" s="1453"/>
      <c r="AH1187" s="1453"/>
      <c r="AI1187" s="1453"/>
      <c r="AJ1187" s="1453"/>
      <c r="AK1187" s="1453"/>
      <c r="AL1187" s="1453"/>
      <c r="AM1187" s="1453"/>
      <c r="AN1187" s="1453"/>
      <c r="AO1187" s="1453"/>
      <c r="AP1187" s="1453"/>
      <c r="AQ1187" s="1453"/>
      <c r="AR1187" s="1453"/>
      <c r="AS1187" s="1453"/>
      <c r="AT1187" s="1453"/>
      <c r="AU1187" s="1453"/>
      <c r="AV1187" s="1453"/>
      <c r="AW1187" s="1453"/>
      <c r="AX1187" s="1453"/>
    </row>
    <row r="1188" spans="3:50" s="1543" customFormat="1" ht="21.9" customHeight="1" x14ac:dyDescent="0.3">
      <c r="C1188" s="1453"/>
      <c r="D1188" s="1453"/>
      <c r="E1188" s="1453"/>
      <c r="F1188" s="1453"/>
      <c r="G1188" s="1452"/>
      <c r="H1188" s="1453"/>
      <c r="I1188" s="1453"/>
      <c r="J1188" s="1453"/>
      <c r="K1188" s="1453"/>
      <c r="L1188" s="1453"/>
      <c r="M1188" s="1453"/>
      <c r="N1188" s="1453"/>
      <c r="O1188" s="1453"/>
      <c r="P1188" s="1453"/>
      <c r="Q1188" s="1453"/>
      <c r="R1188" s="1453"/>
      <c r="S1188" s="1453"/>
      <c r="T1188" s="1453"/>
      <c r="U1188" s="1453"/>
      <c r="V1188" s="1453"/>
      <c r="W1188" s="1453"/>
      <c r="X1188" s="1453"/>
      <c r="Y1188" s="1453"/>
      <c r="Z1188" s="1453"/>
      <c r="AA1188" s="1453"/>
      <c r="AB1188" s="1453"/>
      <c r="AC1188" s="1453"/>
      <c r="AD1188" s="1453"/>
      <c r="AE1188" s="1453"/>
      <c r="AF1188" s="1453"/>
      <c r="AG1188" s="1453"/>
      <c r="AH1188" s="1453"/>
      <c r="AI1188" s="1453"/>
      <c r="AJ1188" s="1453"/>
      <c r="AK1188" s="1453"/>
      <c r="AL1188" s="1453"/>
      <c r="AM1188" s="1453"/>
      <c r="AN1188" s="1453"/>
      <c r="AO1188" s="1453"/>
      <c r="AP1188" s="1453"/>
      <c r="AQ1188" s="1453"/>
      <c r="AR1188" s="1453"/>
      <c r="AS1188" s="1453"/>
      <c r="AT1188" s="1453"/>
      <c r="AU1188" s="1453"/>
      <c r="AV1188" s="1453"/>
      <c r="AW1188" s="1453"/>
      <c r="AX1188" s="1453"/>
    </row>
    <row r="1189" spans="3:50" s="1543" customFormat="1" ht="21.9" customHeight="1" x14ac:dyDescent="0.3">
      <c r="C1189" s="1453"/>
      <c r="D1189" s="1453"/>
      <c r="E1189" s="1453"/>
      <c r="F1189" s="1453"/>
      <c r="G1189" s="1452"/>
      <c r="H1189" s="1453"/>
      <c r="I1189" s="1453"/>
      <c r="J1189" s="1453"/>
      <c r="K1189" s="1453"/>
      <c r="L1189" s="1453"/>
      <c r="M1189" s="1453"/>
      <c r="N1189" s="1453"/>
      <c r="O1189" s="1453"/>
      <c r="P1189" s="1453"/>
      <c r="Q1189" s="1453"/>
      <c r="R1189" s="1453"/>
      <c r="S1189" s="1453"/>
      <c r="T1189" s="1453"/>
      <c r="U1189" s="1453"/>
      <c r="V1189" s="1453"/>
      <c r="W1189" s="1453"/>
      <c r="X1189" s="1453"/>
      <c r="Y1189" s="1453"/>
      <c r="Z1189" s="1453"/>
      <c r="AA1189" s="1453"/>
      <c r="AB1189" s="1453"/>
      <c r="AC1189" s="1453"/>
      <c r="AD1189" s="1453"/>
      <c r="AE1189" s="1453"/>
      <c r="AF1189" s="1453"/>
      <c r="AG1189" s="1453"/>
      <c r="AH1189" s="1453"/>
      <c r="AI1189" s="1453"/>
      <c r="AJ1189" s="1453"/>
      <c r="AK1189" s="1453"/>
      <c r="AL1189" s="1453"/>
      <c r="AM1189" s="1453"/>
      <c r="AN1189" s="1453"/>
      <c r="AO1189" s="1453"/>
      <c r="AP1189" s="1453"/>
      <c r="AQ1189" s="1453"/>
      <c r="AR1189" s="1453"/>
      <c r="AS1189" s="1453"/>
      <c r="AT1189" s="1453"/>
      <c r="AU1189" s="1453"/>
      <c r="AV1189" s="1453"/>
      <c r="AW1189" s="1453"/>
      <c r="AX1189" s="1453"/>
    </row>
    <row r="1190" spans="3:50" s="1543" customFormat="1" ht="21.9" customHeight="1" x14ac:dyDescent="0.3">
      <c r="C1190" s="1453"/>
      <c r="D1190" s="1453"/>
      <c r="E1190" s="1453"/>
      <c r="F1190" s="1453"/>
      <c r="G1190" s="1452"/>
      <c r="H1190" s="1453"/>
      <c r="I1190" s="1453"/>
      <c r="J1190" s="1453"/>
      <c r="K1190" s="1453"/>
      <c r="L1190" s="1453"/>
      <c r="M1190" s="1453"/>
      <c r="N1190" s="1453"/>
      <c r="O1190" s="1453"/>
      <c r="P1190" s="1453"/>
      <c r="Q1190" s="1453"/>
      <c r="R1190" s="1453"/>
      <c r="S1190" s="1453"/>
      <c r="T1190" s="1453"/>
      <c r="U1190" s="1453"/>
      <c r="V1190" s="1453"/>
      <c r="W1190" s="1453"/>
      <c r="X1190" s="1453"/>
      <c r="Y1190" s="1453"/>
      <c r="Z1190" s="1453"/>
      <c r="AA1190" s="1453"/>
      <c r="AB1190" s="1453"/>
      <c r="AC1190" s="1453"/>
      <c r="AD1190" s="1453"/>
      <c r="AE1190" s="1453"/>
      <c r="AF1190" s="1453"/>
      <c r="AG1190" s="1453"/>
      <c r="AH1190" s="1453"/>
      <c r="AI1190" s="1453"/>
      <c r="AJ1190" s="1453"/>
      <c r="AK1190" s="1453"/>
      <c r="AL1190" s="1453"/>
      <c r="AM1190" s="1453"/>
      <c r="AN1190" s="1453"/>
      <c r="AO1190" s="1453"/>
      <c r="AP1190" s="1453"/>
      <c r="AQ1190" s="1453"/>
      <c r="AR1190" s="1453"/>
      <c r="AS1190" s="1453"/>
      <c r="AT1190" s="1453"/>
      <c r="AU1190" s="1453"/>
      <c r="AV1190" s="1453"/>
      <c r="AW1190" s="1453"/>
      <c r="AX1190" s="1453"/>
    </row>
    <row r="1191" spans="3:50" s="1543" customFormat="1" ht="21.9" customHeight="1" x14ac:dyDescent="0.3">
      <c r="C1191" s="1453"/>
      <c r="D1191" s="1453"/>
      <c r="E1191" s="1453"/>
      <c r="F1191" s="1453"/>
      <c r="G1191" s="1452"/>
      <c r="H1191" s="1453"/>
      <c r="I1191" s="1453"/>
      <c r="J1191" s="1453"/>
      <c r="K1191" s="1453"/>
      <c r="L1191" s="1453"/>
      <c r="M1191" s="1453"/>
      <c r="N1191" s="1453"/>
      <c r="O1191" s="1453"/>
      <c r="P1191" s="1453"/>
      <c r="Q1191" s="1453"/>
      <c r="R1191" s="1453"/>
      <c r="S1191" s="1453"/>
      <c r="T1191" s="1453"/>
      <c r="U1191" s="1453"/>
      <c r="V1191" s="1453"/>
      <c r="W1191" s="1453"/>
      <c r="X1191" s="1453"/>
      <c r="Y1191" s="1453"/>
      <c r="Z1191" s="1453"/>
      <c r="AA1191" s="1453"/>
      <c r="AB1191" s="1453"/>
      <c r="AC1191" s="1453"/>
      <c r="AD1191" s="1453"/>
      <c r="AE1191" s="1453"/>
      <c r="AF1191" s="1453"/>
      <c r="AG1191" s="1453"/>
      <c r="AH1191" s="1453"/>
      <c r="AI1191" s="1453"/>
      <c r="AJ1191" s="1453"/>
      <c r="AK1191" s="1453"/>
      <c r="AL1191" s="1453"/>
      <c r="AM1191" s="1453"/>
      <c r="AN1191" s="1453"/>
      <c r="AO1191" s="1453"/>
      <c r="AP1191" s="1453"/>
      <c r="AQ1191" s="1453"/>
      <c r="AR1191" s="1453"/>
      <c r="AS1191" s="1453"/>
      <c r="AT1191" s="1453"/>
      <c r="AU1191" s="1453"/>
      <c r="AV1191" s="1453"/>
      <c r="AW1191" s="1453"/>
      <c r="AX1191" s="1453"/>
    </row>
    <row r="1192" spans="3:50" s="1543" customFormat="1" ht="21.9" customHeight="1" x14ac:dyDescent="0.3">
      <c r="C1192" s="1453"/>
      <c r="D1192" s="1453"/>
      <c r="E1192" s="1453"/>
      <c r="F1192" s="1453"/>
      <c r="G1192" s="1452"/>
      <c r="H1192" s="1453"/>
      <c r="I1192" s="1453"/>
      <c r="J1192" s="1453"/>
      <c r="K1192" s="1453"/>
      <c r="L1192" s="1453"/>
      <c r="M1192" s="1453"/>
      <c r="N1192" s="1453"/>
      <c r="O1192" s="1453"/>
      <c r="P1192" s="1453"/>
      <c r="Q1192" s="1453"/>
      <c r="R1192" s="1453"/>
      <c r="S1192" s="1453"/>
      <c r="T1192" s="1453"/>
      <c r="U1192" s="1453"/>
      <c r="V1192" s="1453"/>
      <c r="W1192" s="1453"/>
      <c r="X1192" s="1453"/>
      <c r="Y1192" s="1453"/>
      <c r="Z1192" s="1453"/>
      <c r="AA1192" s="1453"/>
      <c r="AB1192" s="1453"/>
      <c r="AC1192" s="1453"/>
      <c r="AD1192" s="1453"/>
      <c r="AE1192" s="1453"/>
      <c r="AF1192" s="1453"/>
      <c r="AG1192" s="1453"/>
      <c r="AH1192" s="1453"/>
      <c r="AI1192" s="1453"/>
      <c r="AJ1192" s="1453"/>
      <c r="AK1192" s="1453"/>
      <c r="AL1192" s="1453"/>
      <c r="AM1192" s="1453"/>
      <c r="AN1192" s="1453"/>
      <c r="AO1192" s="1453"/>
      <c r="AP1192" s="1453"/>
      <c r="AQ1192" s="1453"/>
      <c r="AR1192" s="1453"/>
      <c r="AS1192" s="1453"/>
      <c r="AT1192" s="1453"/>
      <c r="AU1192" s="1453"/>
      <c r="AV1192" s="1453"/>
      <c r="AW1192" s="1453"/>
      <c r="AX1192" s="1453"/>
    </row>
    <row r="1193" spans="3:50" s="1543" customFormat="1" ht="21.9" customHeight="1" x14ac:dyDescent="0.3">
      <c r="C1193" s="1453"/>
      <c r="D1193" s="1453"/>
      <c r="E1193" s="1453"/>
      <c r="F1193" s="1453"/>
      <c r="G1193" s="1452"/>
      <c r="H1193" s="1453"/>
      <c r="I1193" s="1453"/>
      <c r="J1193" s="1453"/>
      <c r="K1193" s="1453"/>
      <c r="L1193" s="1453"/>
      <c r="M1193" s="1453"/>
      <c r="N1193" s="1453"/>
      <c r="O1193" s="1453"/>
      <c r="P1193" s="1453"/>
      <c r="Q1193" s="1453"/>
      <c r="R1193" s="1453"/>
      <c r="S1193" s="1453"/>
      <c r="T1193" s="1453"/>
      <c r="U1193" s="1453"/>
      <c r="V1193" s="1453"/>
      <c r="W1193" s="1453"/>
      <c r="X1193" s="1453"/>
      <c r="Y1193" s="1453"/>
      <c r="Z1193" s="1453"/>
      <c r="AA1193" s="1453"/>
      <c r="AB1193" s="1453"/>
      <c r="AC1193" s="1453"/>
      <c r="AD1193" s="1453"/>
      <c r="AE1193" s="1453"/>
      <c r="AF1193" s="1453"/>
      <c r="AG1193" s="1453"/>
      <c r="AH1193" s="1453"/>
      <c r="AI1193" s="1453"/>
      <c r="AJ1193" s="1453"/>
      <c r="AK1193" s="1453"/>
      <c r="AL1193" s="1453"/>
      <c r="AM1193" s="1453"/>
      <c r="AN1193" s="1453"/>
      <c r="AO1193" s="1453"/>
      <c r="AP1193" s="1453"/>
      <c r="AQ1193" s="1453"/>
      <c r="AR1193" s="1453"/>
      <c r="AS1193" s="1453"/>
      <c r="AT1193" s="1453"/>
      <c r="AU1193" s="1453"/>
      <c r="AV1193" s="1453"/>
      <c r="AW1193" s="1453"/>
      <c r="AX1193" s="1453"/>
    </row>
    <row r="1194" spans="3:50" s="1543" customFormat="1" ht="21.9" customHeight="1" x14ac:dyDescent="0.3">
      <c r="C1194" s="1453"/>
      <c r="D1194" s="1453"/>
      <c r="E1194" s="1453"/>
      <c r="F1194" s="1453"/>
      <c r="G1194" s="1452"/>
      <c r="H1194" s="1453"/>
      <c r="I1194" s="1453"/>
      <c r="J1194" s="1453"/>
      <c r="K1194" s="1453"/>
      <c r="L1194" s="1453"/>
      <c r="M1194" s="1453"/>
      <c r="N1194" s="1453"/>
      <c r="O1194" s="1453"/>
      <c r="P1194" s="1453"/>
      <c r="Q1194" s="1453"/>
      <c r="R1194" s="1453"/>
      <c r="S1194" s="1453"/>
      <c r="T1194" s="1453"/>
      <c r="U1194" s="1453"/>
      <c r="V1194" s="1453"/>
      <c r="W1194" s="1453"/>
      <c r="X1194" s="1453"/>
      <c r="Y1194" s="1453"/>
      <c r="Z1194" s="1453"/>
      <c r="AA1194" s="1453"/>
      <c r="AB1194" s="1453"/>
      <c r="AC1194" s="1453"/>
      <c r="AD1194" s="1453"/>
      <c r="AE1194" s="1453"/>
      <c r="AF1194" s="1453"/>
      <c r="AG1194" s="1453"/>
      <c r="AH1194" s="1453"/>
      <c r="AI1194" s="1453"/>
      <c r="AJ1194" s="1453"/>
      <c r="AK1194" s="1453"/>
      <c r="AL1194" s="1453"/>
      <c r="AM1194" s="1453"/>
      <c r="AN1194" s="1453"/>
      <c r="AO1194" s="1453"/>
      <c r="AP1194" s="1453"/>
      <c r="AQ1194" s="1453"/>
      <c r="AR1194" s="1453"/>
      <c r="AS1194" s="1453"/>
      <c r="AT1194" s="1453"/>
      <c r="AU1194" s="1453"/>
      <c r="AV1194" s="1453"/>
      <c r="AW1194" s="1453"/>
      <c r="AX1194" s="1453"/>
    </row>
    <row r="1195" spans="3:50" s="1543" customFormat="1" ht="21.9" customHeight="1" x14ac:dyDescent="0.3">
      <c r="C1195" s="1453"/>
      <c r="D1195" s="1453"/>
      <c r="E1195" s="1453"/>
      <c r="F1195" s="1453"/>
      <c r="G1195" s="1452"/>
      <c r="H1195" s="1453"/>
      <c r="I1195" s="1453"/>
      <c r="J1195" s="1453"/>
      <c r="K1195" s="1453"/>
      <c r="L1195" s="1453"/>
      <c r="M1195" s="1453"/>
      <c r="N1195" s="1453"/>
      <c r="O1195" s="1453"/>
      <c r="P1195" s="1453"/>
      <c r="Q1195" s="1453"/>
      <c r="R1195" s="1453"/>
      <c r="S1195" s="1453"/>
      <c r="T1195" s="1453"/>
      <c r="U1195" s="1453"/>
      <c r="V1195" s="1453"/>
      <c r="W1195" s="1453"/>
      <c r="X1195" s="1453"/>
      <c r="Y1195" s="1453"/>
      <c r="Z1195" s="1453"/>
      <c r="AA1195" s="1453"/>
      <c r="AB1195" s="1453"/>
      <c r="AC1195" s="1453"/>
      <c r="AD1195" s="1453"/>
      <c r="AE1195" s="1453"/>
      <c r="AF1195" s="1453"/>
      <c r="AG1195" s="1453"/>
      <c r="AH1195" s="1453"/>
      <c r="AI1195" s="1453"/>
      <c r="AJ1195" s="1453"/>
      <c r="AK1195" s="1453"/>
      <c r="AL1195" s="1453"/>
      <c r="AM1195" s="1453"/>
      <c r="AN1195" s="1453"/>
      <c r="AO1195" s="1453"/>
      <c r="AP1195" s="1453"/>
      <c r="AQ1195" s="1453"/>
      <c r="AR1195" s="1453"/>
      <c r="AS1195" s="1453"/>
      <c r="AT1195" s="1453"/>
      <c r="AU1195" s="1453"/>
      <c r="AV1195" s="1453"/>
      <c r="AW1195" s="1453"/>
      <c r="AX1195" s="1453"/>
    </row>
    <row r="1196" spans="3:50" s="1543" customFormat="1" ht="21.9" customHeight="1" x14ac:dyDescent="0.3">
      <c r="C1196" s="1453"/>
      <c r="D1196" s="1453"/>
      <c r="E1196" s="1453"/>
      <c r="F1196" s="1453"/>
      <c r="G1196" s="1452"/>
      <c r="H1196" s="1453"/>
      <c r="I1196" s="1453"/>
      <c r="J1196" s="1453"/>
      <c r="K1196" s="1453"/>
      <c r="L1196" s="1453"/>
      <c r="M1196" s="1453"/>
      <c r="N1196" s="1453"/>
      <c r="O1196" s="1453"/>
      <c r="P1196" s="1453"/>
      <c r="Q1196" s="1453"/>
      <c r="R1196" s="1453"/>
      <c r="S1196" s="1453"/>
      <c r="T1196" s="1453"/>
      <c r="U1196" s="1453"/>
      <c r="V1196" s="1453"/>
      <c r="W1196" s="1453"/>
      <c r="X1196" s="1453"/>
      <c r="Y1196" s="1453"/>
      <c r="Z1196" s="1453"/>
      <c r="AA1196" s="1453"/>
      <c r="AB1196" s="1453"/>
      <c r="AC1196" s="1453"/>
      <c r="AD1196" s="1453"/>
      <c r="AE1196" s="1453"/>
      <c r="AF1196" s="1453"/>
      <c r="AG1196" s="1453"/>
      <c r="AH1196" s="1453"/>
      <c r="AI1196" s="1453"/>
      <c r="AJ1196" s="1453"/>
      <c r="AK1196" s="1453"/>
      <c r="AL1196" s="1453"/>
      <c r="AM1196" s="1453"/>
      <c r="AN1196" s="1453"/>
      <c r="AO1196" s="1453"/>
      <c r="AP1196" s="1453"/>
      <c r="AQ1196" s="1453"/>
      <c r="AR1196" s="1453"/>
      <c r="AS1196" s="1453"/>
      <c r="AT1196" s="1453"/>
      <c r="AU1196" s="1453"/>
      <c r="AV1196" s="1453"/>
      <c r="AW1196" s="1453"/>
      <c r="AX1196" s="1453"/>
    </row>
    <row r="1197" spans="3:50" s="1543" customFormat="1" ht="21.9" customHeight="1" x14ac:dyDescent="0.3">
      <c r="C1197" s="1453"/>
      <c r="D1197" s="1453"/>
      <c r="E1197" s="1453"/>
      <c r="F1197" s="1453"/>
      <c r="G1197" s="1452"/>
      <c r="H1197" s="1453"/>
      <c r="I1197" s="1453"/>
      <c r="J1197" s="1453"/>
      <c r="K1197" s="1453"/>
      <c r="L1197" s="1453"/>
      <c r="M1197" s="1453"/>
      <c r="N1197" s="1453"/>
      <c r="O1197" s="1453"/>
      <c r="P1197" s="1453"/>
      <c r="Q1197" s="1453"/>
      <c r="R1197" s="1453"/>
      <c r="S1197" s="1453"/>
      <c r="T1197" s="1453"/>
      <c r="U1197" s="1453"/>
      <c r="V1197" s="1453"/>
      <c r="W1197" s="1453"/>
      <c r="X1197" s="1453"/>
      <c r="Y1197" s="1453"/>
      <c r="Z1197" s="1453"/>
      <c r="AA1197" s="1453"/>
      <c r="AB1197" s="1453"/>
      <c r="AC1197" s="1453"/>
      <c r="AD1197" s="1453"/>
      <c r="AE1197" s="1453"/>
      <c r="AF1197" s="1453"/>
      <c r="AG1197" s="1453"/>
      <c r="AH1197" s="1453"/>
      <c r="AI1197" s="1453"/>
      <c r="AJ1197" s="1453"/>
      <c r="AK1197" s="1453"/>
      <c r="AL1197" s="1453"/>
      <c r="AM1197" s="1453"/>
      <c r="AN1197" s="1453"/>
      <c r="AO1197" s="1453"/>
      <c r="AP1197" s="1453"/>
      <c r="AQ1197" s="1453"/>
      <c r="AR1197" s="1453"/>
      <c r="AS1197" s="1453"/>
      <c r="AT1197" s="1453"/>
      <c r="AU1197" s="1453"/>
      <c r="AV1197" s="1453"/>
      <c r="AW1197" s="1453"/>
      <c r="AX1197" s="1453"/>
    </row>
    <row r="1198" spans="3:50" s="1543" customFormat="1" ht="21.9" customHeight="1" x14ac:dyDescent="0.3">
      <c r="C1198" s="1453"/>
      <c r="D1198" s="1453"/>
      <c r="E1198" s="1453"/>
      <c r="F1198" s="1453"/>
      <c r="G1198" s="1452"/>
      <c r="H1198" s="1453"/>
      <c r="I1198" s="1453"/>
      <c r="J1198" s="1453"/>
      <c r="K1198" s="1453"/>
      <c r="L1198" s="1453"/>
      <c r="M1198" s="1453"/>
      <c r="N1198" s="1453"/>
      <c r="O1198" s="1453"/>
      <c r="P1198" s="1453"/>
      <c r="Q1198" s="1453"/>
      <c r="R1198" s="1453"/>
      <c r="S1198" s="1453"/>
      <c r="T1198" s="1453"/>
      <c r="U1198" s="1453"/>
      <c r="V1198" s="1453"/>
      <c r="W1198" s="1453"/>
      <c r="X1198" s="1453"/>
      <c r="Y1198" s="1453"/>
      <c r="Z1198" s="1453"/>
      <c r="AA1198" s="1453"/>
      <c r="AB1198" s="1453"/>
      <c r="AC1198" s="1453"/>
      <c r="AD1198" s="1453"/>
      <c r="AE1198" s="1453"/>
      <c r="AF1198" s="1453"/>
      <c r="AG1198" s="1453"/>
      <c r="AH1198" s="1453"/>
      <c r="AI1198" s="1453"/>
      <c r="AJ1198" s="1453"/>
      <c r="AK1198" s="1453"/>
      <c r="AL1198" s="1453"/>
      <c r="AM1198" s="1453"/>
      <c r="AN1198" s="1453"/>
      <c r="AO1198" s="1453"/>
      <c r="AP1198" s="1453"/>
      <c r="AQ1198" s="1453"/>
      <c r="AR1198" s="1453"/>
      <c r="AS1198" s="1453"/>
      <c r="AT1198" s="1453"/>
      <c r="AU1198" s="1453"/>
      <c r="AV1198" s="1453"/>
      <c r="AW1198" s="1453"/>
      <c r="AX1198" s="1453"/>
    </row>
    <row r="1199" spans="3:50" s="1543" customFormat="1" ht="21.9" customHeight="1" x14ac:dyDescent="0.3">
      <c r="C1199" s="1453"/>
      <c r="D1199" s="1453"/>
      <c r="E1199" s="1453"/>
      <c r="F1199" s="1453"/>
      <c r="G1199" s="1452"/>
      <c r="H1199" s="1453"/>
      <c r="I1199" s="1453"/>
      <c r="J1199" s="1453"/>
      <c r="K1199" s="1453"/>
      <c r="L1199" s="1453"/>
      <c r="M1199" s="1453"/>
      <c r="N1199" s="1453"/>
      <c r="O1199" s="1453"/>
      <c r="P1199" s="1453"/>
      <c r="Q1199" s="1453"/>
      <c r="R1199" s="1453"/>
      <c r="S1199" s="1453"/>
      <c r="T1199" s="1453"/>
      <c r="U1199" s="1453"/>
      <c r="V1199" s="1453"/>
      <c r="W1199" s="1453"/>
      <c r="X1199" s="1453"/>
      <c r="Y1199" s="1453"/>
      <c r="Z1199" s="1453"/>
      <c r="AA1199" s="1453"/>
      <c r="AB1199" s="1453"/>
      <c r="AC1199" s="1453"/>
      <c r="AD1199" s="1453"/>
      <c r="AE1199" s="1453"/>
      <c r="AF1199" s="1453"/>
      <c r="AG1199" s="1453"/>
      <c r="AH1199" s="1453"/>
      <c r="AI1199" s="1453"/>
      <c r="AJ1199" s="1453"/>
      <c r="AK1199" s="1453"/>
      <c r="AL1199" s="1453"/>
      <c r="AM1199" s="1453"/>
      <c r="AN1199" s="1453"/>
      <c r="AO1199" s="1453"/>
      <c r="AP1199" s="1453"/>
      <c r="AQ1199" s="1453"/>
      <c r="AR1199" s="1453"/>
      <c r="AS1199" s="1453"/>
      <c r="AT1199" s="1453"/>
      <c r="AU1199" s="1453"/>
      <c r="AV1199" s="1453"/>
      <c r="AW1199" s="1453"/>
      <c r="AX1199" s="1453"/>
    </row>
    <row r="1200" spans="3:50" s="1543" customFormat="1" ht="21.9" customHeight="1" x14ac:dyDescent="0.3">
      <c r="C1200" s="1453"/>
      <c r="D1200" s="1453"/>
      <c r="E1200" s="1453"/>
      <c r="F1200" s="1453"/>
      <c r="G1200" s="1452"/>
      <c r="H1200" s="1453"/>
      <c r="I1200" s="1453"/>
      <c r="J1200" s="1453"/>
      <c r="K1200" s="1453"/>
      <c r="L1200" s="1453"/>
      <c r="M1200" s="1453"/>
      <c r="N1200" s="1453"/>
      <c r="O1200" s="1453"/>
      <c r="P1200" s="1453"/>
      <c r="Q1200" s="1453"/>
      <c r="R1200" s="1453"/>
      <c r="S1200" s="1453"/>
      <c r="T1200" s="1453"/>
      <c r="U1200" s="1453"/>
      <c r="V1200" s="1453"/>
      <c r="W1200" s="1453"/>
      <c r="X1200" s="1453"/>
      <c r="Y1200" s="1453"/>
      <c r="Z1200" s="1453"/>
      <c r="AA1200" s="1453"/>
      <c r="AB1200" s="1453"/>
      <c r="AC1200" s="1453"/>
      <c r="AD1200" s="1453"/>
      <c r="AE1200" s="1453"/>
      <c r="AF1200" s="1453"/>
      <c r="AG1200" s="1453"/>
      <c r="AH1200" s="1453"/>
      <c r="AI1200" s="1453"/>
      <c r="AJ1200" s="1453"/>
      <c r="AK1200" s="1453"/>
      <c r="AL1200" s="1453"/>
      <c r="AM1200" s="1453"/>
      <c r="AN1200" s="1453"/>
      <c r="AO1200" s="1453"/>
      <c r="AP1200" s="1453"/>
      <c r="AQ1200" s="1453"/>
      <c r="AR1200" s="1453"/>
      <c r="AS1200" s="1453"/>
      <c r="AT1200" s="1453"/>
      <c r="AU1200" s="1453"/>
      <c r="AV1200" s="1453"/>
      <c r="AW1200" s="1453"/>
      <c r="AX1200" s="1453"/>
    </row>
    <row r="1201" spans="3:50" s="1543" customFormat="1" ht="21.9" customHeight="1" x14ac:dyDescent="0.3">
      <c r="C1201" s="1453"/>
      <c r="D1201" s="1453"/>
      <c r="E1201" s="1453"/>
      <c r="F1201" s="1453"/>
      <c r="G1201" s="1452"/>
      <c r="H1201" s="1453"/>
      <c r="I1201" s="1453"/>
      <c r="J1201" s="1453"/>
      <c r="K1201" s="1453"/>
      <c r="L1201" s="1453"/>
      <c r="M1201" s="1453"/>
      <c r="N1201" s="1453"/>
      <c r="O1201" s="1453"/>
      <c r="P1201" s="1453"/>
      <c r="Q1201" s="1453"/>
      <c r="R1201" s="1453"/>
      <c r="S1201" s="1453"/>
      <c r="T1201" s="1453"/>
      <c r="U1201" s="1453"/>
      <c r="V1201" s="1453"/>
      <c r="W1201" s="1453"/>
      <c r="X1201" s="1453"/>
      <c r="Y1201" s="1453"/>
      <c r="Z1201" s="1453"/>
      <c r="AA1201" s="1453"/>
      <c r="AB1201" s="1453"/>
      <c r="AC1201" s="1453"/>
      <c r="AD1201" s="1453"/>
      <c r="AE1201" s="1453"/>
      <c r="AF1201" s="1453"/>
      <c r="AG1201" s="1453"/>
      <c r="AH1201" s="1453"/>
      <c r="AI1201" s="1453"/>
      <c r="AJ1201" s="1453"/>
      <c r="AK1201" s="1453"/>
      <c r="AL1201" s="1453"/>
      <c r="AM1201" s="1453"/>
      <c r="AN1201" s="1453"/>
      <c r="AO1201" s="1453"/>
      <c r="AP1201" s="1453"/>
      <c r="AQ1201" s="1453"/>
      <c r="AR1201" s="1453"/>
      <c r="AS1201" s="1453"/>
      <c r="AT1201" s="1453"/>
      <c r="AU1201" s="1453"/>
      <c r="AV1201" s="1453"/>
      <c r="AW1201" s="1453"/>
      <c r="AX1201" s="1453"/>
    </row>
    <row r="1202" spans="3:50" s="1543" customFormat="1" ht="21.9" customHeight="1" x14ac:dyDescent="0.3">
      <c r="C1202" s="1453"/>
      <c r="D1202" s="1453"/>
      <c r="E1202" s="1453"/>
      <c r="F1202" s="1453"/>
      <c r="G1202" s="1452"/>
      <c r="H1202" s="1453"/>
      <c r="I1202" s="1453"/>
      <c r="J1202" s="1453"/>
      <c r="K1202" s="1453"/>
      <c r="L1202" s="1453"/>
      <c r="M1202" s="1453"/>
      <c r="N1202" s="1453"/>
      <c r="O1202" s="1453"/>
      <c r="P1202" s="1453"/>
      <c r="Q1202" s="1453"/>
      <c r="R1202" s="1453"/>
      <c r="S1202" s="1453"/>
      <c r="T1202" s="1453"/>
      <c r="U1202" s="1453"/>
      <c r="V1202" s="1453"/>
      <c r="W1202" s="1453"/>
      <c r="X1202" s="1453"/>
      <c r="Y1202" s="1453"/>
      <c r="Z1202" s="1453"/>
      <c r="AA1202" s="1453"/>
      <c r="AB1202" s="1453"/>
      <c r="AC1202" s="1453"/>
      <c r="AD1202" s="1453"/>
      <c r="AE1202" s="1453"/>
      <c r="AF1202" s="1453"/>
      <c r="AG1202" s="1453"/>
      <c r="AH1202" s="1453"/>
      <c r="AI1202" s="1453"/>
      <c r="AJ1202" s="1453"/>
      <c r="AK1202" s="1453"/>
      <c r="AL1202" s="1453"/>
      <c r="AM1202" s="1453"/>
      <c r="AN1202" s="1453"/>
      <c r="AO1202" s="1453"/>
      <c r="AP1202" s="1453"/>
      <c r="AQ1202" s="1453"/>
      <c r="AR1202" s="1453"/>
      <c r="AS1202" s="1453"/>
      <c r="AT1202" s="1453"/>
      <c r="AU1202" s="1453"/>
      <c r="AV1202" s="1453"/>
      <c r="AW1202" s="1453"/>
      <c r="AX1202" s="1453"/>
    </row>
    <row r="1203" spans="3:50" s="1543" customFormat="1" ht="21.9" customHeight="1" x14ac:dyDescent="0.3">
      <c r="C1203" s="1453"/>
      <c r="D1203" s="1453"/>
      <c r="E1203" s="1453"/>
      <c r="F1203" s="1453"/>
      <c r="G1203" s="1452"/>
      <c r="H1203" s="1453"/>
      <c r="I1203" s="1453"/>
      <c r="J1203" s="1453"/>
      <c r="K1203" s="1453"/>
      <c r="L1203" s="1453"/>
      <c r="M1203" s="1453"/>
      <c r="N1203" s="1453"/>
      <c r="O1203" s="1453"/>
      <c r="P1203" s="1453"/>
      <c r="Q1203" s="1453"/>
      <c r="R1203" s="1453"/>
      <c r="S1203" s="1453"/>
      <c r="T1203" s="1453"/>
      <c r="U1203" s="1453"/>
      <c r="V1203" s="1453"/>
      <c r="W1203" s="1453"/>
      <c r="X1203" s="1453"/>
      <c r="Y1203" s="1453"/>
      <c r="Z1203" s="1453"/>
      <c r="AA1203" s="1453"/>
      <c r="AB1203" s="1453"/>
      <c r="AC1203" s="1453"/>
      <c r="AD1203" s="1453"/>
      <c r="AE1203" s="1453"/>
      <c r="AF1203" s="1453"/>
      <c r="AG1203" s="1453"/>
      <c r="AH1203" s="1453"/>
      <c r="AI1203" s="1453"/>
      <c r="AJ1203" s="1453"/>
      <c r="AK1203" s="1453"/>
      <c r="AL1203" s="1453"/>
      <c r="AM1203" s="1453"/>
      <c r="AN1203" s="1453"/>
      <c r="AO1203" s="1453"/>
      <c r="AP1203" s="1453"/>
      <c r="AQ1203" s="1453"/>
      <c r="AR1203" s="1453"/>
      <c r="AS1203" s="1453"/>
      <c r="AT1203" s="1453"/>
      <c r="AU1203" s="1453"/>
      <c r="AV1203" s="1453"/>
      <c r="AW1203" s="1453"/>
      <c r="AX1203" s="1453"/>
    </row>
    <row r="1204" spans="3:50" s="1543" customFormat="1" ht="21.9" customHeight="1" x14ac:dyDescent="0.3">
      <c r="C1204" s="1453"/>
      <c r="D1204" s="1453"/>
      <c r="E1204" s="1453"/>
      <c r="F1204" s="1453"/>
      <c r="G1204" s="1452"/>
      <c r="H1204" s="1453"/>
      <c r="I1204" s="1453"/>
      <c r="J1204" s="1453"/>
      <c r="K1204" s="1453"/>
      <c r="L1204" s="1453"/>
      <c r="M1204" s="1453"/>
      <c r="N1204" s="1453"/>
      <c r="O1204" s="1453"/>
      <c r="P1204" s="1453"/>
      <c r="Q1204" s="1453"/>
      <c r="R1204" s="1453"/>
      <c r="S1204" s="1453"/>
      <c r="T1204" s="1453"/>
      <c r="U1204" s="1453"/>
      <c r="V1204" s="1453"/>
      <c r="W1204" s="1453"/>
      <c r="X1204" s="1453"/>
      <c r="Y1204" s="1453"/>
      <c r="Z1204" s="1453"/>
      <c r="AA1204" s="1453"/>
      <c r="AB1204" s="1453"/>
      <c r="AC1204" s="1453"/>
      <c r="AD1204" s="1453"/>
      <c r="AE1204" s="1453"/>
      <c r="AF1204" s="1453"/>
      <c r="AG1204" s="1453"/>
      <c r="AH1204" s="1453"/>
      <c r="AI1204" s="1453"/>
      <c r="AJ1204" s="1453"/>
      <c r="AK1204" s="1453"/>
      <c r="AL1204" s="1453"/>
      <c r="AM1204" s="1453"/>
      <c r="AN1204" s="1453"/>
      <c r="AO1204" s="1453"/>
      <c r="AP1204" s="1453"/>
      <c r="AQ1204" s="1453"/>
      <c r="AR1204" s="1453"/>
      <c r="AS1204" s="1453"/>
      <c r="AT1204" s="1453"/>
      <c r="AU1204" s="1453"/>
      <c r="AV1204" s="1453"/>
      <c r="AW1204" s="1453"/>
      <c r="AX1204" s="1453"/>
    </row>
    <row r="1205" spans="3:50" s="1543" customFormat="1" ht="21.9" customHeight="1" x14ac:dyDescent="0.3">
      <c r="C1205" s="1453"/>
      <c r="D1205" s="1453"/>
      <c r="E1205" s="1453"/>
      <c r="F1205" s="1453"/>
      <c r="G1205" s="1452"/>
      <c r="H1205" s="1453"/>
      <c r="I1205" s="1453"/>
      <c r="J1205" s="1453"/>
      <c r="K1205" s="1453"/>
      <c r="L1205" s="1453"/>
      <c r="M1205" s="1453"/>
      <c r="N1205" s="1453"/>
      <c r="O1205" s="1453"/>
      <c r="P1205" s="1453"/>
      <c r="Q1205" s="1453"/>
      <c r="R1205" s="1453"/>
      <c r="S1205" s="1453"/>
      <c r="T1205" s="1453"/>
      <c r="U1205" s="1453"/>
      <c r="V1205" s="1453"/>
      <c r="W1205" s="1453"/>
      <c r="X1205" s="1453"/>
      <c r="Y1205" s="1453"/>
      <c r="Z1205" s="1453"/>
      <c r="AA1205" s="1453"/>
      <c r="AB1205" s="1453"/>
      <c r="AC1205" s="1453"/>
      <c r="AD1205" s="1453"/>
      <c r="AE1205" s="1453"/>
      <c r="AF1205" s="1453"/>
      <c r="AG1205" s="1453"/>
      <c r="AH1205" s="1453"/>
      <c r="AI1205" s="1453"/>
      <c r="AJ1205" s="1453"/>
      <c r="AK1205" s="1453"/>
      <c r="AL1205" s="1453"/>
      <c r="AM1205" s="1453"/>
      <c r="AN1205" s="1453"/>
      <c r="AO1205" s="1453"/>
      <c r="AP1205" s="1453"/>
      <c r="AQ1205" s="1453"/>
      <c r="AR1205" s="1453"/>
      <c r="AS1205" s="1453"/>
      <c r="AT1205" s="1453"/>
      <c r="AU1205" s="1453"/>
      <c r="AV1205" s="1453"/>
      <c r="AW1205" s="1453"/>
      <c r="AX1205" s="1453"/>
    </row>
    <row r="1206" spans="3:50" s="1543" customFormat="1" ht="21.9" customHeight="1" x14ac:dyDescent="0.3">
      <c r="C1206" s="1453"/>
      <c r="D1206" s="1453"/>
      <c r="E1206" s="1453"/>
      <c r="F1206" s="1453"/>
      <c r="G1206" s="1452"/>
      <c r="H1206" s="1453"/>
      <c r="I1206" s="1453"/>
      <c r="J1206" s="1453"/>
      <c r="K1206" s="1453"/>
      <c r="L1206" s="1453"/>
      <c r="M1206" s="1453"/>
      <c r="N1206" s="1453"/>
      <c r="O1206" s="1453"/>
      <c r="P1206" s="1453"/>
      <c r="Q1206" s="1453"/>
      <c r="R1206" s="1453"/>
      <c r="S1206" s="1453"/>
      <c r="T1206" s="1453"/>
      <c r="U1206" s="1453"/>
      <c r="V1206" s="1453"/>
      <c r="W1206" s="1453"/>
      <c r="X1206" s="1453"/>
      <c r="Y1206" s="1453"/>
      <c r="Z1206" s="1453"/>
      <c r="AA1206" s="1453"/>
      <c r="AB1206" s="1453"/>
      <c r="AC1206" s="1453"/>
      <c r="AD1206" s="1453"/>
      <c r="AE1206" s="1453"/>
      <c r="AF1206" s="1453"/>
      <c r="AG1206" s="1453"/>
      <c r="AH1206" s="1453"/>
      <c r="AI1206" s="1453"/>
      <c r="AJ1206" s="1453"/>
      <c r="AK1206" s="1453"/>
      <c r="AL1206" s="1453"/>
      <c r="AM1206" s="1453"/>
      <c r="AN1206" s="1453"/>
      <c r="AO1206" s="1453"/>
      <c r="AP1206" s="1453"/>
      <c r="AQ1206" s="1453"/>
      <c r="AR1206" s="1453"/>
      <c r="AS1206" s="1453"/>
      <c r="AT1206" s="1453"/>
      <c r="AU1206" s="1453"/>
      <c r="AV1206" s="1453"/>
      <c r="AW1206" s="1453"/>
      <c r="AX1206" s="1453"/>
    </row>
    <row r="1207" spans="3:50" s="1543" customFormat="1" ht="21.9" customHeight="1" x14ac:dyDescent="0.3">
      <c r="C1207" s="1453"/>
      <c r="D1207" s="1453"/>
      <c r="E1207" s="1453"/>
      <c r="F1207" s="1453"/>
      <c r="G1207" s="1452"/>
      <c r="H1207" s="1453"/>
      <c r="I1207" s="1453"/>
      <c r="J1207" s="1453"/>
      <c r="K1207" s="1453"/>
      <c r="L1207" s="1453"/>
      <c r="M1207" s="1453"/>
      <c r="N1207" s="1453"/>
      <c r="O1207" s="1453"/>
      <c r="P1207" s="1453"/>
      <c r="Q1207" s="1453"/>
      <c r="R1207" s="1453"/>
      <c r="S1207" s="1453"/>
      <c r="T1207" s="1453"/>
      <c r="U1207" s="1453"/>
      <c r="V1207" s="1453"/>
      <c r="W1207" s="1453"/>
      <c r="X1207" s="1453"/>
      <c r="Y1207" s="1453"/>
      <c r="Z1207" s="1453"/>
      <c r="AA1207" s="1453"/>
      <c r="AB1207" s="1453"/>
      <c r="AC1207" s="1453"/>
      <c r="AD1207" s="1453"/>
      <c r="AE1207" s="1453"/>
      <c r="AF1207" s="1453"/>
      <c r="AG1207" s="1453"/>
      <c r="AH1207" s="1453"/>
      <c r="AI1207" s="1453"/>
      <c r="AJ1207" s="1453"/>
      <c r="AK1207" s="1453"/>
      <c r="AL1207" s="1453"/>
      <c r="AM1207" s="1453"/>
      <c r="AN1207" s="1453"/>
      <c r="AO1207" s="1453"/>
      <c r="AP1207" s="1453"/>
      <c r="AQ1207" s="1453"/>
      <c r="AR1207" s="1453"/>
      <c r="AS1207" s="1453"/>
      <c r="AT1207" s="1453"/>
      <c r="AU1207" s="1453"/>
      <c r="AV1207" s="1453"/>
      <c r="AW1207" s="1453"/>
      <c r="AX1207" s="1453"/>
    </row>
    <row r="1208" spans="3:50" s="1543" customFormat="1" ht="21.9" customHeight="1" x14ac:dyDescent="0.3">
      <c r="C1208" s="1453"/>
      <c r="D1208" s="1453"/>
      <c r="E1208" s="1453"/>
      <c r="F1208" s="1453"/>
      <c r="G1208" s="1452"/>
      <c r="H1208" s="1453"/>
      <c r="I1208" s="1453"/>
      <c r="J1208" s="1453"/>
      <c r="K1208" s="1453"/>
      <c r="L1208" s="1453"/>
      <c r="M1208" s="1453"/>
      <c r="N1208" s="1453"/>
      <c r="O1208" s="1453"/>
      <c r="P1208" s="1453"/>
      <c r="Q1208" s="1453"/>
      <c r="R1208" s="1453"/>
      <c r="S1208" s="1453"/>
      <c r="T1208" s="1453"/>
      <c r="U1208" s="1453"/>
      <c r="V1208" s="1453"/>
      <c r="W1208" s="1453"/>
      <c r="X1208" s="1453"/>
      <c r="Y1208" s="1453"/>
      <c r="Z1208" s="1453"/>
      <c r="AA1208" s="1453"/>
      <c r="AB1208" s="1453"/>
      <c r="AC1208" s="1453"/>
      <c r="AD1208" s="1453"/>
      <c r="AE1208" s="1453"/>
      <c r="AF1208" s="1453"/>
      <c r="AG1208" s="1453"/>
      <c r="AH1208" s="1453"/>
      <c r="AI1208" s="1453"/>
      <c r="AJ1208" s="1453"/>
      <c r="AK1208" s="1453"/>
      <c r="AL1208" s="1453"/>
      <c r="AM1208" s="1453"/>
      <c r="AN1208" s="1453"/>
      <c r="AO1208" s="1453"/>
      <c r="AP1208" s="1453"/>
      <c r="AQ1208" s="1453"/>
      <c r="AR1208" s="1453"/>
      <c r="AS1208" s="1453"/>
      <c r="AT1208" s="1453"/>
      <c r="AU1208" s="1453"/>
      <c r="AV1208" s="1453"/>
      <c r="AW1208" s="1453"/>
      <c r="AX1208" s="1453"/>
    </row>
    <row r="1209" spans="3:50" s="1543" customFormat="1" ht="21.9" customHeight="1" x14ac:dyDescent="0.3">
      <c r="C1209" s="1453"/>
      <c r="D1209" s="1453"/>
      <c r="E1209" s="1453"/>
      <c r="F1209" s="1453"/>
      <c r="G1209" s="1452"/>
      <c r="H1209" s="1453"/>
      <c r="I1209" s="1453"/>
      <c r="J1209" s="1453"/>
      <c r="K1209" s="1453"/>
      <c r="L1209" s="1453"/>
      <c r="M1209" s="1453"/>
      <c r="N1209" s="1453"/>
      <c r="O1209" s="1453"/>
      <c r="P1209" s="1453"/>
      <c r="Q1209" s="1453"/>
      <c r="R1209" s="1453"/>
      <c r="S1209" s="1453"/>
      <c r="T1209" s="1453"/>
      <c r="U1209" s="1453"/>
      <c r="V1209" s="1453"/>
      <c r="W1209" s="1453"/>
      <c r="X1209" s="1453"/>
      <c r="Y1209" s="1453"/>
      <c r="Z1209" s="1453"/>
      <c r="AA1209" s="1453"/>
      <c r="AB1209" s="1453"/>
      <c r="AC1209" s="1453"/>
      <c r="AD1209" s="1453"/>
      <c r="AE1209" s="1453"/>
      <c r="AF1209" s="1453"/>
      <c r="AG1209" s="1453"/>
      <c r="AH1209" s="1453"/>
      <c r="AI1209" s="1453"/>
      <c r="AJ1209" s="1453"/>
      <c r="AK1209" s="1453"/>
      <c r="AL1209" s="1453"/>
      <c r="AM1209" s="1453"/>
      <c r="AN1209" s="1453"/>
      <c r="AO1209" s="1453"/>
      <c r="AP1209" s="1453"/>
      <c r="AQ1209" s="1453"/>
      <c r="AR1209" s="1453"/>
      <c r="AS1209" s="1453"/>
      <c r="AT1209" s="1453"/>
      <c r="AU1209" s="1453"/>
      <c r="AV1209" s="1453"/>
      <c r="AW1209" s="1453"/>
      <c r="AX1209" s="1453"/>
    </row>
    <row r="1210" spans="3:50" s="1543" customFormat="1" ht="21.9" customHeight="1" x14ac:dyDescent="0.3">
      <c r="C1210" s="1453"/>
      <c r="D1210" s="1453"/>
      <c r="E1210" s="1453"/>
      <c r="F1210" s="1453"/>
      <c r="G1210" s="1452"/>
      <c r="H1210" s="1453"/>
      <c r="I1210" s="1453"/>
      <c r="J1210" s="1453"/>
      <c r="K1210" s="1453"/>
      <c r="L1210" s="1453"/>
      <c r="M1210" s="1453"/>
      <c r="N1210" s="1453"/>
      <c r="O1210" s="1453"/>
      <c r="P1210" s="1453"/>
      <c r="Q1210" s="1453"/>
      <c r="R1210" s="1453"/>
      <c r="S1210" s="1453"/>
      <c r="T1210" s="1453"/>
      <c r="U1210" s="1453"/>
      <c r="V1210" s="1453"/>
      <c r="W1210" s="1453"/>
      <c r="X1210" s="1453"/>
      <c r="Y1210" s="1453"/>
      <c r="Z1210" s="1453"/>
      <c r="AA1210" s="1453"/>
      <c r="AB1210" s="1453"/>
      <c r="AC1210" s="1453"/>
      <c r="AD1210" s="1453"/>
      <c r="AE1210" s="1453"/>
      <c r="AF1210" s="1453"/>
      <c r="AG1210" s="1453"/>
      <c r="AH1210" s="1453"/>
      <c r="AI1210" s="1453"/>
      <c r="AJ1210" s="1453"/>
      <c r="AK1210" s="1453"/>
      <c r="AL1210" s="1453"/>
      <c r="AM1210" s="1453"/>
      <c r="AN1210" s="1453"/>
      <c r="AO1210" s="1453"/>
      <c r="AP1210" s="1453"/>
      <c r="AQ1210" s="1453"/>
      <c r="AR1210" s="1453"/>
      <c r="AS1210" s="1453"/>
      <c r="AT1210" s="1453"/>
      <c r="AU1210" s="1453"/>
      <c r="AV1210" s="1453"/>
      <c r="AW1210" s="1453"/>
      <c r="AX1210" s="1453"/>
    </row>
    <row r="1211" spans="3:50" s="1543" customFormat="1" ht="21.9" customHeight="1" x14ac:dyDescent="0.3">
      <c r="C1211" s="1453"/>
      <c r="D1211" s="1453"/>
      <c r="E1211" s="1453"/>
      <c r="F1211" s="1453"/>
      <c r="G1211" s="1452"/>
      <c r="H1211" s="1453"/>
      <c r="I1211" s="1453"/>
      <c r="J1211" s="1453"/>
      <c r="K1211" s="1453"/>
      <c r="L1211" s="1453"/>
      <c r="M1211" s="1453"/>
      <c r="N1211" s="1453"/>
      <c r="O1211" s="1453"/>
      <c r="P1211" s="1453"/>
      <c r="Q1211" s="1453"/>
      <c r="R1211" s="1453"/>
      <c r="S1211" s="1453"/>
      <c r="T1211" s="1453"/>
      <c r="U1211" s="1453"/>
      <c r="V1211" s="1453"/>
      <c r="W1211" s="1453"/>
      <c r="X1211" s="1453"/>
      <c r="Y1211" s="1453"/>
      <c r="Z1211" s="1453"/>
      <c r="AA1211" s="1453"/>
      <c r="AB1211" s="1453"/>
      <c r="AC1211" s="1453"/>
      <c r="AD1211" s="1453"/>
      <c r="AE1211" s="1453"/>
      <c r="AF1211" s="1453"/>
      <c r="AG1211" s="1453"/>
      <c r="AH1211" s="1453"/>
      <c r="AI1211" s="1453"/>
      <c r="AJ1211" s="1453"/>
      <c r="AK1211" s="1453"/>
      <c r="AL1211" s="1453"/>
      <c r="AM1211" s="1453"/>
      <c r="AN1211" s="1453"/>
      <c r="AO1211" s="1453"/>
      <c r="AP1211" s="1453"/>
      <c r="AQ1211" s="1453"/>
      <c r="AR1211" s="1453"/>
      <c r="AS1211" s="1453"/>
      <c r="AT1211" s="1453"/>
      <c r="AU1211" s="1453"/>
      <c r="AV1211" s="1453"/>
      <c r="AW1211" s="1453"/>
      <c r="AX1211" s="1453"/>
    </row>
    <row r="1212" spans="3:50" s="1543" customFormat="1" ht="21.9" customHeight="1" x14ac:dyDescent="0.3">
      <c r="C1212" s="1453"/>
      <c r="D1212" s="1453"/>
      <c r="E1212" s="1453"/>
      <c r="F1212" s="1453"/>
      <c r="G1212" s="1452"/>
      <c r="H1212" s="1453"/>
      <c r="I1212" s="1453"/>
      <c r="J1212" s="1453"/>
      <c r="K1212" s="1453"/>
      <c r="L1212" s="1453"/>
      <c r="M1212" s="1453"/>
      <c r="N1212" s="1453"/>
      <c r="O1212" s="1453"/>
      <c r="P1212" s="1453"/>
      <c r="Q1212" s="1453"/>
      <c r="R1212" s="1453"/>
      <c r="S1212" s="1453"/>
      <c r="T1212" s="1453"/>
      <c r="U1212" s="1453"/>
      <c r="V1212" s="1453"/>
      <c r="W1212" s="1453"/>
      <c r="X1212" s="1453"/>
      <c r="Y1212" s="1453"/>
      <c r="Z1212" s="1453"/>
      <c r="AA1212" s="1453"/>
      <c r="AB1212" s="1453"/>
      <c r="AC1212" s="1453"/>
      <c r="AD1212" s="1453"/>
      <c r="AE1212" s="1453"/>
      <c r="AF1212" s="1453"/>
      <c r="AG1212" s="1453"/>
      <c r="AH1212" s="1453"/>
      <c r="AI1212" s="1453"/>
      <c r="AJ1212" s="1453"/>
      <c r="AK1212" s="1453"/>
      <c r="AL1212" s="1453"/>
      <c r="AM1212" s="1453"/>
      <c r="AN1212" s="1453"/>
      <c r="AO1212" s="1453"/>
      <c r="AP1212" s="1453"/>
      <c r="AQ1212" s="1453"/>
      <c r="AR1212" s="1453"/>
      <c r="AS1212" s="1453"/>
      <c r="AT1212" s="1453"/>
      <c r="AU1212" s="1453"/>
      <c r="AV1212" s="1453"/>
      <c r="AW1212" s="1453"/>
      <c r="AX1212" s="1453"/>
    </row>
    <row r="1213" spans="3:50" s="1543" customFormat="1" ht="21.9" customHeight="1" x14ac:dyDescent="0.3">
      <c r="C1213" s="1453"/>
      <c r="D1213" s="1453"/>
      <c r="E1213" s="1453"/>
      <c r="F1213" s="1453"/>
      <c r="G1213" s="1452"/>
      <c r="H1213" s="1453"/>
      <c r="I1213" s="1453"/>
      <c r="J1213" s="1453"/>
      <c r="K1213" s="1453"/>
      <c r="L1213" s="1453"/>
      <c r="M1213" s="1453"/>
      <c r="N1213" s="1453"/>
      <c r="O1213" s="1453"/>
      <c r="P1213" s="1453"/>
      <c r="Q1213" s="1453"/>
      <c r="R1213" s="1453"/>
      <c r="S1213" s="1453"/>
      <c r="T1213" s="1453"/>
      <c r="U1213" s="1453"/>
      <c r="V1213" s="1453"/>
      <c r="W1213" s="1453"/>
      <c r="X1213" s="1453"/>
      <c r="Y1213" s="1453"/>
      <c r="Z1213" s="1453"/>
      <c r="AA1213" s="1453"/>
      <c r="AB1213" s="1453"/>
      <c r="AC1213" s="1453"/>
      <c r="AD1213" s="1453"/>
      <c r="AE1213" s="1453"/>
      <c r="AF1213" s="1453"/>
      <c r="AG1213" s="1453"/>
      <c r="AH1213" s="1453"/>
      <c r="AI1213" s="1453"/>
      <c r="AJ1213" s="1453"/>
      <c r="AK1213" s="1453"/>
      <c r="AL1213" s="1453"/>
      <c r="AM1213" s="1453"/>
      <c r="AN1213" s="1453"/>
      <c r="AO1213" s="1453"/>
      <c r="AP1213" s="1453"/>
      <c r="AQ1213" s="1453"/>
      <c r="AR1213" s="1453"/>
      <c r="AS1213" s="1453"/>
      <c r="AT1213" s="1453"/>
      <c r="AU1213" s="1453"/>
      <c r="AV1213" s="1453"/>
      <c r="AW1213" s="1453"/>
      <c r="AX1213" s="1453"/>
    </row>
    <row r="1214" spans="3:50" s="1543" customFormat="1" ht="21.9" customHeight="1" x14ac:dyDescent="0.3">
      <c r="C1214" s="1453"/>
      <c r="D1214" s="1453"/>
      <c r="E1214" s="1453"/>
      <c r="F1214" s="1453"/>
      <c r="G1214" s="1452"/>
      <c r="H1214" s="1453"/>
      <c r="I1214" s="1453"/>
      <c r="J1214" s="1453"/>
      <c r="K1214" s="1453"/>
      <c r="L1214" s="1453"/>
      <c r="M1214" s="1453"/>
      <c r="N1214" s="1453"/>
      <c r="O1214" s="1453"/>
      <c r="P1214" s="1453"/>
      <c r="Q1214" s="1453"/>
      <c r="R1214" s="1453"/>
      <c r="S1214" s="1453"/>
      <c r="T1214" s="1453"/>
      <c r="U1214" s="1453"/>
      <c r="V1214" s="1453"/>
      <c r="W1214" s="1453"/>
      <c r="X1214" s="1453"/>
      <c r="Y1214" s="1453"/>
      <c r="Z1214" s="1453"/>
      <c r="AA1214" s="1453"/>
      <c r="AB1214" s="1453"/>
      <c r="AC1214" s="1453"/>
      <c r="AD1214" s="1453"/>
      <c r="AE1214" s="1453"/>
      <c r="AF1214" s="1453"/>
      <c r="AG1214" s="1453"/>
      <c r="AH1214" s="1453"/>
      <c r="AI1214" s="1453"/>
      <c r="AJ1214" s="1453"/>
      <c r="AK1214" s="1453"/>
      <c r="AL1214" s="1453"/>
      <c r="AM1214" s="1453"/>
      <c r="AN1214" s="1453"/>
      <c r="AO1214" s="1453"/>
      <c r="AP1214" s="1453"/>
      <c r="AQ1214" s="1453"/>
      <c r="AR1214" s="1453"/>
      <c r="AS1214" s="1453"/>
      <c r="AT1214" s="1453"/>
      <c r="AU1214" s="1453"/>
      <c r="AV1214" s="1453"/>
      <c r="AW1214" s="1453"/>
      <c r="AX1214" s="1453"/>
    </row>
    <row r="1215" spans="3:50" s="1543" customFormat="1" ht="21.9" customHeight="1" x14ac:dyDescent="0.3">
      <c r="C1215" s="1453"/>
      <c r="D1215" s="1453"/>
      <c r="E1215" s="1453"/>
      <c r="F1215" s="1453"/>
      <c r="G1215" s="1452"/>
      <c r="H1215" s="1453"/>
      <c r="I1215" s="1453"/>
      <c r="J1215" s="1453"/>
      <c r="K1215" s="1453"/>
      <c r="L1215" s="1453"/>
      <c r="M1215" s="1453"/>
      <c r="N1215" s="1453"/>
      <c r="O1215" s="1453"/>
      <c r="P1215" s="1453"/>
      <c r="Q1215" s="1453"/>
      <c r="R1215" s="1453"/>
      <c r="S1215" s="1453"/>
      <c r="T1215" s="1453"/>
      <c r="U1215" s="1453"/>
      <c r="V1215" s="1453"/>
      <c r="W1215" s="1453"/>
      <c r="X1215" s="1453"/>
      <c r="Y1215" s="1453"/>
      <c r="Z1215" s="1453"/>
      <c r="AA1215" s="1453"/>
      <c r="AB1215" s="1453"/>
      <c r="AC1215" s="1453"/>
      <c r="AD1215" s="1453"/>
      <c r="AE1215" s="1453"/>
      <c r="AF1215" s="1453"/>
      <c r="AG1215" s="1453"/>
      <c r="AH1215" s="1453"/>
      <c r="AI1215" s="1453"/>
      <c r="AJ1215" s="1453"/>
      <c r="AK1215" s="1453"/>
      <c r="AL1215" s="1453"/>
      <c r="AM1215" s="1453"/>
      <c r="AN1215" s="1453"/>
      <c r="AO1215" s="1453"/>
      <c r="AP1215" s="1453"/>
      <c r="AQ1215" s="1453"/>
      <c r="AR1215" s="1453"/>
      <c r="AS1215" s="1453"/>
      <c r="AT1215" s="1453"/>
      <c r="AU1215" s="1453"/>
      <c r="AV1215" s="1453"/>
      <c r="AW1215" s="1453"/>
      <c r="AX1215" s="1453"/>
    </row>
    <row r="1216" spans="3:50" s="1543" customFormat="1" ht="21.9" customHeight="1" x14ac:dyDescent="0.3">
      <c r="C1216" s="1453"/>
      <c r="D1216" s="1453"/>
      <c r="E1216" s="1453"/>
      <c r="F1216" s="1453"/>
      <c r="G1216" s="1452"/>
      <c r="H1216" s="1453"/>
      <c r="I1216" s="1453"/>
      <c r="J1216" s="1453"/>
      <c r="K1216" s="1453"/>
      <c r="L1216" s="1453"/>
      <c r="M1216" s="1453"/>
      <c r="N1216" s="1453"/>
      <c r="O1216" s="1453"/>
      <c r="P1216" s="1453"/>
      <c r="Q1216" s="1453"/>
      <c r="R1216" s="1453"/>
      <c r="S1216" s="1453"/>
      <c r="T1216" s="1453"/>
      <c r="U1216" s="1453"/>
      <c r="V1216" s="1453"/>
      <c r="W1216" s="1453"/>
      <c r="X1216" s="1453"/>
      <c r="Y1216" s="1453"/>
      <c r="Z1216" s="1453"/>
      <c r="AA1216" s="1453"/>
      <c r="AB1216" s="1453"/>
      <c r="AC1216" s="1453"/>
      <c r="AD1216" s="1453"/>
      <c r="AE1216" s="1453"/>
      <c r="AF1216" s="1453"/>
      <c r="AG1216" s="1453"/>
      <c r="AH1216" s="1453"/>
      <c r="AI1216" s="1453"/>
      <c r="AJ1216" s="1453"/>
      <c r="AK1216" s="1453"/>
      <c r="AL1216" s="1453"/>
      <c r="AM1216" s="1453"/>
      <c r="AN1216" s="1453"/>
      <c r="AO1216" s="1453"/>
      <c r="AP1216" s="1453"/>
      <c r="AQ1216" s="1453"/>
      <c r="AR1216" s="1453"/>
      <c r="AS1216" s="1453"/>
      <c r="AT1216" s="1453"/>
      <c r="AU1216" s="1453"/>
      <c r="AV1216" s="1453"/>
      <c r="AW1216" s="1453"/>
      <c r="AX1216" s="1453"/>
    </row>
    <row r="1217" spans="3:50" s="1543" customFormat="1" ht="21.9" customHeight="1" x14ac:dyDescent="0.3">
      <c r="C1217" s="1453"/>
      <c r="D1217" s="1453"/>
      <c r="E1217" s="1453"/>
      <c r="F1217" s="1453"/>
      <c r="G1217" s="1452"/>
      <c r="H1217" s="1453"/>
      <c r="I1217" s="1453"/>
      <c r="J1217" s="1453"/>
      <c r="K1217" s="1453"/>
      <c r="L1217" s="1453"/>
      <c r="M1217" s="1453"/>
      <c r="N1217" s="1453"/>
      <c r="O1217" s="1453"/>
      <c r="P1217" s="1453"/>
      <c r="Q1217" s="1453"/>
      <c r="R1217" s="1453"/>
      <c r="S1217" s="1453"/>
      <c r="T1217" s="1453"/>
      <c r="U1217" s="1453"/>
      <c r="V1217" s="1453"/>
      <c r="W1217" s="1453"/>
      <c r="X1217" s="1453"/>
      <c r="Y1217" s="1453"/>
      <c r="Z1217" s="1453"/>
      <c r="AA1217" s="1453"/>
      <c r="AB1217" s="1453"/>
      <c r="AC1217" s="1453"/>
      <c r="AD1217" s="1453"/>
      <c r="AE1217" s="1453"/>
      <c r="AF1217" s="1453"/>
      <c r="AG1217" s="1453"/>
      <c r="AH1217" s="1453"/>
      <c r="AI1217" s="1453"/>
      <c r="AJ1217" s="1453"/>
      <c r="AK1217" s="1453"/>
      <c r="AL1217" s="1453"/>
      <c r="AM1217" s="1453"/>
      <c r="AN1217" s="1453"/>
      <c r="AO1217" s="1453"/>
      <c r="AP1217" s="1453"/>
      <c r="AQ1217" s="1453"/>
      <c r="AR1217" s="1453"/>
      <c r="AS1217" s="1453"/>
      <c r="AT1217" s="1453"/>
      <c r="AU1217" s="1453"/>
      <c r="AV1217" s="1453"/>
      <c r="AW1217" s="1453"/>
      <c r="AX1217" s="1453"/>
    </row>
    <row r="1218" spans="3:50" s="1543" customFormat="1" ht="21.9" customHeight="1" x14ac:dyDescent="0.3">
      <c r="C1218" s="1453"/>
      <c r="D1218" s="1453"/>
      <c r="E1218" s="1453"/>
      <c r="F1218" s="1453"/>
      <c r="G1218" s="1452"/>
      <c r="H1218" s="1453"/>
      <c r="I1218" s="1453"/>
      <c r="J1218" s="1453"/>
      <c r="K1218" s="1453"/>
      <c r="L1218" s="1453"/>
      <c r="M1218" s="1453"/>
      <c r="N1218" s="1453"/>
      <c r="O1218" s="1453"/>
      <c r="P1218" s="1453"/>
      <c r="Q1218" s="1453"/>
      <c r="R1218" s="1453"/>
      <c r="S1218" s="1453"/>
      <c r="T1218" s="1453"/>
      <c r="U1218" s="1453"/>
      <c r="V1218" s="1453"/>
      <c r="W1218" s="1453"/>
      <c r="X1218" s="1453"/>
      <c r="Y1218" s="1453"/>
      <c r="Z1218" s="1453"/>
      <c r="AA1218" s="1453"/>
      <c r="AB1218" s="1453"/>
      <c r="AC1218" s="1453"/>
      <c r="AD1218" s="1453"/>
      <c r="AE1218" s="1453"/>
      <c r="AF1218" s="1453"/>
      <c r="AG1218" s="1453"/>
      <c r="AH1218" s="1453"/>
      <c r="AI1218" s="1453"/>
      <c r="AJ1218" s="1453"/>
      <c r="AK1218" s="1453"/>
      <c r="AL1218" s="1453"/>
      <c r="AM1218" s="1453"/>
      <c r="AN1218" s="1453"/>
      <c r="AO1218" s="1453"/>
      <c r="AP1218" s="1453"/>
      <c r="AQ1218" s="1453"/>
      <c r="AR1218" s="1453"/>
      <c r="AS1218" s="1453"/>
      <c r="AT1218" s="1453"/>
      <c r="AU1218" s="1453"/>
      <c r="AV1218" s="1453"/>
      <c r="AW1218" s="1453"/>
      <c r="AX1218" s="1453"/>
    </row>
    <row r="1219" spans="3:50" s="1543" customFormat="1" ht="21.9" customHeight="1" x14ac:dyDescent="0.3">
      <c r="C1219" s="1453"/>
      <c r="D1219" s="1453"/>
      <c r="E1219" s="1453"/>
      <c r="F1219" s="1453"/>
      <c r="G1219" s="1452"/>
      <c r="H1219" s="1453"/>
      <c r="I1219" s="1453"/>
      <c r="J1219" s="1453"/>
      <c r="K1219" s="1453"/>
      <c r="L1219" s="1453"/>
      <c r="M1219" s="1453"/>
      <c r="N1219" s="1453"/>
      <c r="O1219" s="1453"/>
      <c r="P1219" s="1453"/>
      <c r="Q1219" s="1453"/>
      <c r="R1219" s="1453"/>
      <c r="S1219" s="1453"/>
      <c r="T1219" s="1453"/>
      <c r="U1219" s="1453"/>
      <c r="V1219" s="1453"/>
      <c r="W1219" s="1453"/>
      <c r="X1219" s="1453"/>
      <c r="Y1219" s="1453"/>
      <c r="Z1219" s="1453"/>
      <c r="AA1219" s="1453"/>
      <c r="AB1219" s="1453"/>
      <c r="AC1219" s="1453"/>
      <c r="AD1219" s="1453"/>
      <c r="AE1219" s="1453"/>
      <c r="AF1219" s="1453"/>
      <c r="AG1219" s="1453"/>
      <c r="AH1219" s="1453"/>
      <c r="AI1219" s="1453"/>
      <c r="AJ1219" s="1453"/>
      <c r="AK1219" s="1453"/>
      <c r="AL1219" s="1453"/>
      <c r="AM1219" s="1453"/>
      <c r="AN1219" s="1453"/>
      <c r="AO1219" s="1453"/>
      <c r="AP1219" s="1453"/>
      <c r="AQ1219" s="1453"/>
      <c r="AR1219" s="1453"/>
      <c r="AS1219" s="1453"/>
      <c r="AT1219" s="1453"/>
      <c r="AU1219" s="1453"/>
      <c r="AV1219" s="1453"/>
      <c r="AW1219" s="1453"/>
      <c r="AX1219" s="1453"/>
    </row>
    <row r="1220" spans="3:50" s="1543" customFormat="1" ht="21.9" customHeight="1" x14ac:dyDescent="0.3">
      <c r="C1220" s="1453"/>
      <c r="D1220" s="1453"/>
      <c r="E1220" s="1453"/>
      <c r="F1220" s="1453"/>
      <c r="G1220" s="1452"/>
      <c r="H1220" s="1453"/>
      <c r="I1220" s="1453"/>
      <c r="J1220" s="1453"/>
      <c r="K1220" s="1453"/>
      <c r="L1220" s="1453"/>
      <c r="M1220" s="1453"/>
      <c r="N1220" s="1453"/>
      <c r="O1220" s="1453"/>
      <c r="P1220" s="1453"/>
      <c r="Q1220" s="1453"/>
      <c r="R1220" s="1453"/>
      <c r="S1220" s="1453"/>
      <c r="T1220" s="1453"/>
      <c r="U1220" s="1453"/>
      <c r="V1220" s="1453"/>
      <c r="W1220" s="1453"/>
      <c r="X1220" s="1453"/>
      <c r="Y1220" s="1453"/>
      <c r="Z1220" s="1453"/>
      <c r="AA1220" s="1453"/>
      <c r="AB1220" s="1453"/>
      <c r="AC1220" s="1453"/>
      <c r="AD1220" s="1453"/>
      <c r="AE1220" s="1453"/>
      <c r="AF1220" s="1453"/>
      <c r="AG1220" s="1453"/>
      <c r="AH1220" s="1453"/>
      <c r="AI1220" s="1453"/>
      <c r="AJ1220" s="1453"/>
      <c r="AK1220" s="1453"/>
      <c r="AL1220" s="1453"/>
      <c r="AM1220" s="1453"/>
      <c r="AN1220" s="1453"/>
      <c r="AO1220" s="1453"/>
      <c r="AP1220" s="1453"/>
      <c r="AQ1220" s="1453"/>
      <c r="AR1220" s="1453"/>
      <c r="AS1220" s="1453"/>
      <c r="AT1220" s="1453"/>
      <c r="AU1220" s="1453"/>
      <c r="AV1220" s="1453"/>
      <c r="AW1220" s="1453"/>
      <c r="AX1220" s="1453"/>
    </row>
    <row r="1221" spans="3:50" s="1543" customFormat="1" ht="21.9" customHeight="1" x14ac:dyDescent="0.3">
      <c r="C1221" s="1453"/>
      <c r="D1221" s="1453"/>
      <c r="E1221" s="1453"/>
      <c r="F1221" s="1453"/>
      <c r="G1221" s="1452"/>
      <c r="H1221" s="1453"/>
      <c r="I1221" s="1453"/>
      <c r="J1221" s="1453"/>
      <c r="K1221" s="1453"/>
      <c r="L1221" s="1453"/>
      <c r="M1221" s="1453"/>
      <c r="N1221" s="1453"/>
      <c r="O1221" s="1453"/>
      <c r="P1221" s="1453"/>
      <c r="Q1221" s="1453"/>
      <c r="R1221" s="1453"/>
      <c r="S1221" s="1453"/>
      <c r="T1221" s="1453"/>
      <c r="U1221" s="1453"/>
      <c r="V1221" s="1453"/>
      <c r="W1221" s="1453"/>
      <c r="X1221" s="1453"/>
      <c r="Y1221" s="1453"/>
      <c r="Z1221" s="1453"/>
      <c r="AA1221" s="1453"/>
      <c r="AB1221" s="1453"/>
      <c r="AC1221" s="1453"/>
      <c r="AD1221" s="1453"/>
      <c r="AE1221" s="1453"/>
      <c r="AF1221" s="1453"/>
      <c r="AG1221" s="1453"/>
      <c r="AH1221" s="1453"/>
      <c r="AI1221" s="1453"/>
      <c r="AJ1221" s="1453"/>
      <c r="AK1221" s="1453"/>
      <c r="AL1221" s="1453"/>
      <c r="AM1221" s="1453"/>
      <c r="AN1221" s="1453"/>
      <c r="AO1221" s="1453"/>
      <c r="AP1221" s="1453"/>
      <c r="AQ1221" s="1453"/>
      <c r="AR1221" s="1453"/>
      <c r="AS1221" s="1453"/>
      <c r="AT1221" s="1453"/>
      <c r="AU1221" s="1453"/>
      <c r="AV1221" s="1453"/>
      <c r="AW1221" s="1453"/>
      <c r="AX1221" s="1453"/>
    </row>
    <row r="1222" spans="3:50" s="1543" customFormat="1" ht="21.9" customHeight="1" x14ac:dyDescent="0.3">
      <c r="C1222" s="1453"/>
      <c r="D1222" s="1453"/>
      <c r="E1222" s="1453"/>
      <c r="F1222" s="1453"/>
      <c r="G1222" s="1452"/>
      <c r="H1222" s="1453"/>
      <c r="I1222" s="1453"/>
      <c r="J1222" s="1453"/>
      <c r="K1222" s="1453"/>
      <c r="L1222" s="1453"/>
      <c r="M1222" s="1453"/>
      <c r="N1222" s="1453"/>
      <c r="O1222" s="1453"/>
      <c r="P1222" s="1453"/>
      <c r="Q1222" s="1453"/>
      <c r="R1222" s="1453"/>
      <c r="S1222" s="1453"/>
      <c r="T1222" s="1453"/>
      <c r="U1222" s="1453"/>
      <c r="V1222" s="1453"/>
      <c r="W1222" s="1453"/>
      <c r="X1222" s="1453"/>
      <c r="Y1222" s="1453"/>
      <c r="Z1222" s="1453"/>
      <c r="AA1222" s="1453"/>
      <c r="AB1222" s="1453"/>
      <c r="AC1222" s="1453"/>
      <c r="AD1222" s="1453"/>
      <c r="AE1222" s="1453"/>
      <c r="AF1222" s="1453"/>
      <c r="AG1222" s="1453"/>
      <c r="AH1222" s="1453"/>
      <c r="AI1222" s="1453"/>
      <c r="AJ1222" s="1453"/>
      <c r="AK1222" s="1453"/>
      <c r="AL1222" s="1453"/>
      <c r="AM1222" s="1453"/>
      <c r="AN1222" s="1453"/>
      <c r="AO1222" s="1453"/>
      <c r="AP1222" s="1453"/>
      <c r="AQ1222" s="1453"/>
      <c r="AR1222" s="1453"/>
      <c r="AS1222" s="1453"/>
      <c r="AT1222" s="1453"/>
      <c r="AU1222" s="1453"/>
      <c r="AV1222" s="1453"/>
      <c r="AW1222" s="1453"/>
      <c r="AX1222" s="1453"/>
    </row>
    <row r="1223" spans="3:50" s="1543" customFormat="1" ht="21.9" customHeight="1" x14ac:dyDescent="0.3">
      <c r="C1223" s="1453"/>
      <c r="D1223" s="1453"/>
      <c r="E1223" s="1453"/>
      <c r="F1223" s="1453"/>
      <c r="G1223" s="1452"/>
      <c r="H1223" s="1453"/>
      <c r="I1223" s="1453"/>
      <c r="J1223" s="1453"/>
      <c r="K1223" s="1453"/>
      <c r="L1223" s="1453"/>
      <c r="M1223" s="1453"/>
      <c r="N1223" s="1453"/>
      <c r="O1223" s="1453"/>
      <c r="P1223" s="1453"/>
      <c r="Q1223" s="1453"/>
      <c r="R1223" s="1453"/>
      <c r="S1223" s="1453"/>
      <c r="T1223" s="1453"/>
      <c r="U1223" s="1453"/>
      <c r="V1223" s="1453"/>
      <c r="W1223" s="1453"/>
      <c r="X1223" s="1453"/>
      <c r="Y1223" s="1453"/>
      <c r="Z1223" s="1453"/>
      <c r="AA1223" s="1453"/>
      <c r="AB1223" s="1453"/>
      <c r="AC1223" s="1453"/>
      <c r="AD1223" s="1453"/>
      <c r="AE1223" s="1453"/>
      <c r="AF1223" s="1453"/>
      <c r="AG1223" s="1453"/>
      <c r="AH1223" s="1453"/>
      <c r="AI1223" s="1453"/>
      <c r="AJ1223" s="1453"/>
      <c r="AK1223" s="1453"/>
      <c r="AL1223" s="1453"/>
      <c r="AM1223" s="1453"/>
      <c r="AN1223" s="1453"/>
      <c r="AO1223" s="1453"/>
      <c r="AP1223" s="1453"/>
      <c r="AQ1223" s="1453"/>
      <c r="AR1223" s="1453"/>
      <c r="AS1223" s="1453"/>
      <c r="AT1223" s="1453"/>
      <c r="AU1223" s="1453"/>
      <c r="AV1223" s="1453"/>
      <c r="AW1223" s="1453"/>
      <c r="AX1223" s="1453"/>
    </row>
    <row r="1224" spans="3:50" s="1543" customFormat="1" ht="21.9" customHeight="1" x14ac:dyDescent="0.3">
      <c r="C1224" s="1453"/>
      <c r="D1224" s="1453"/>
      <c r="E1224" s="1453"/>
      <c r="F1224" s="1453"/>
      <c r="G1224" s="1452"/>
      <c r="H1224" s="1453"/>
      <c r="I1224" s="1453"/>
      <c r="J1224" s="1453"/>
      <c r="K1224" s="1453"/>
      <c r="L1224" s="1453"/>
      <c r="M1224" s="1453"/>
      <c r="N1224" s="1453"/>
      <c r="O1224" s="1453"/>
      <c r="P1224" s="1453"/>
      <c r="Q1224" s="1453"/>
      <c r="R1224" s="1453"/>
      <c r="S1224" s="1453"/>
      <c r="T1224" s="1453"/>
      <c r="U1224" s="1453"/>
      <c r="V1224" s="1453"/>
      <c r="W1224" s="1453"/>
      <c r="X1224" s="1453"/>
      <c r="Y1224" s="1453"/>
      <c r="Z1224" s="1453"/>
      <c r="AA1224" s="1453"/>
      <c r="AB1224" s="1453"/>
      <c r="AC1224" s="1453"/>
      <c r="AD1224" s="1453"/>
      <c r="AE1224" s="1453"/>
      <c r="AF1224" s="1453"/>
      <c r="AG1224" s="1453"/>
      <c r="AH1224" s="1453"/>
      <c r="AI1224" s="1453"/>
      <c r="AJ1224" s="1453"/>
      <c r="AK1224" s="1453"/>
      <c r="AL1224" s="1453"/>
      <c r="AM1224" s="1453"/>
      <c r="AN1224" s="1453"/>
      <c r="AO1224" s="1453"/>
      <c r="AP1224" s="1453"/>
      <c r="AQ1224" s="1453"/>
      <c r="AR1224" s="1453"/>
      <c r="AS1224" s="1453"/>
      <c r="AT1224" s="1453"/>
      <c r="AU1224" s="1453"/>
      <c r="AV1224" s="1453"/>
      <c r="AW1224" s="1453"/>
      <c r="AX1224" s="1453"/>
    </row>
    <row r="1225" spans="3:50" s="1543" customFormat="1" ht="21.9" customHeight="1" x14ac:dyDescent="0.3">
      <c r="C1225" s="1453"/>
      <c r="D1225" s="1453"/>
      <c r="E1225" s="1453"/>
      <c r="F1225" s="1453"/>
      <c r="G1225" s="1452"/>
      <c r="H1225" s="1453"/>
      <c r="I1225" s="1453"/>
      <c r="J1225" s="1453"/>
      <c r="K1225" s="1453"/>
      <c r="L1225" s="1453"/>
      <c r="M1225" s="1453"/>
      <c r="N1225" s="1453"/>
      <c r="O1225" s="1453"/>
      <c r="P1225" s="1453"/>
      <c r="Q1225" s="1453"/>
      <c r="R1225" s="1453"/>
      <c r="S1225" s="1453"/>
      <c r="T1225" s="1453"/>
      <c r="U1225" s="1453"/>
      <c r="V1225" s="1453"/>
      <c r="W1225" s="1453"/>
      <c r="X1225" s="1453"/>
      <c r="Y1225" s="1453"/>
      <c r="Z1225" s="1453"/>
      <c r="AA1225" s="1453"/>
      <c r="AB1225" s="1453"/>
      <c r="AC1225" s="1453"/>
      <c r="AD1225" s="1453"/>
      <c r="AE1225" s="1453"/>
      <c r="AF1225" s="1453"/>
      <c r="AG1225" s="1453"/>
      <c r="AH1225" s="1453"/>
      <c r="AI1225" s="1453"/>
      <c r="AJ1225" s="1453"/>
      <c r="AK1225" s="1453"/>
      <c r="AL1225" s="1453"/>
      <c r="AM1225" s="1453"/>
      <c r="AN1225" s="1453"/>
      <c r="AO1225" s="1453"/>
      <c r="AP1225" s="1453"/>
      <c r="AQ1225" s="1453"/>
      <c r="AR1225" s="1453"/>
      <c r="AS1225" s="1453"/>
      <c r="AT1225" s="1453"/>
      <c r="AU1225" s="1453"/>
      <c r="AV1225" s="1453"/>
      <c r="AW1225" s="1453"/>
      <c r="AX1225" s="1453"/>
    </row>
    <row r="1226" spans="3:50" s="1543" customFormat="1" ht="21.9" customHeight="1" x14ac:dyDescent="0.3">
      <c r="C1226" s="1453"/>
      <c r="D1226" s="1453"/>
      <c r="E1226" s="1453"/>
      <c r="F1226" s="1453"/>
      <c r="G1226" s="1452"/>
      <c r="H1226" s="1453"/>
      <c r="I1226" s="1453"/>
      <c r="J1226" s="1453"/>
      <c r="K1226" s="1453"/>
      <c r="L1226" s="1453"/>
      <c r="M1226" s="1453"/>
      <c r="N1226" s="1453"/>
      <c r="O1226" s="1453"/>
      <c r="P1226" s="1453"/>
      <c r="Q1226" s="1453"/>
      <c r="R1226" s="1453"/>
      <c r="S1226" s="1453"/>
      <c r="T1226" s="1453"/>
      <c r="U1226" s="1453"/>
      <c r="V1226" s="1453"/>
      <c r="W1226" s="1453"/>
      <c r="X1226" s="1453"/>
      <c r="Y1226" s="1453"/>
      <c r="Z1226" s="1453"/>
      <c r="AA1226" s="1453"/>
      <c r="AB1226" s="1453"/>
      <c r="AC1226" s="1453"/>
      <c r="AD1226" s="1453"/>
      <c r="AE1226" s="1453"/>
      <c r="AF1226" s="1453"/>
      <c r="AG1226" s="1453"/>
      <c r="AH1226" s="1453"/>
      <c r="AI1226" s="1453"/>
      <c r="AJ1226" s="1453"/>
      <c r="AK1226" s="1453"/>
      <c r="AL1226" s="1453"/>
      <c r="AM1226" s="1453"/>
      <c r="AN1226" s="1453"/>
      <c r="AO1226" s="1453"/>
      <c r="AP1226" s="1453"/>
      <c r="AQ1226" s="1453"/>
      <c r="AR1226" s="1453"/>
      <c r="AS1226" s="1453"/>
      <c r="AT1226" s="1453"/>
      <c r="AU1226" s="1453"/>
      <c r="AV1226" s="1453"/>
      <c r="AW1226" s="1453"/>
      <c r="AX1226" s="1453"/>
    </row>
    <row r="1227" spans="3:50" s="1543" customFormat="1" ht="21.9" customHeight="1" x14ac:dyDescent="0.3">
      <c r="C1227" s="1453"/>
      <c r="D1227" s="1453"/>
      <c r="E1227" s="1453"/>
      <c r="F1227" s="1453"/>
      <c r="G1227" s="1452"/>
      <c r="H1227" s="1453"/>
      <c r="I1227" s="1453"/>
      <c r="J1227" s="1453"/>
      <c r="K1227" s="1453"/>
      <c r="L1227" s="1453"/>
      <c r="M1227" s="1453"/>
      <c r="N1227" s="1453"/>
      <c r="O1227" s="1453"/>
      <c r="P1227" s="1453"/>
      <c r="Q1227" s="1453"/>
      <c r="R1227" s="1453"/>
      <c r="S1227" s="1453"/>
      <c r="T1227" s="1453"/>
      <c r="U1227" s="1453"/>
      <c r="V1227" s="1453"/>
      <c r="W1227" s="1453"/>
      <c r="X1227" s="1453"/>
      <c r="Y1227" s="1453"/>
      <c r="Z1227" s="1453"/>
      <c r="AA1227" s="1453"/>
      <c r="AB1227" s="1453"/>
      <c r="AC1227" s="1453"/>
      <c r="AD1227" s="1453"/>
      <c r="AE1227" s="1453"/>
      <c r="AF1227" s="1453"/>
      <c r="AG1227" s="1453"/>
      <c r="AH1227" s="1453"/>
      <c r="AI1227" s="1453"/>
      <c r="AJ1227" s="1453"/>
      <c r="AK1227" s="1453"/>
      <c r="AL1227" s="1453"/>
      <c r="AM1227" s="1453"/>
      <c r="AN1227" s="1453"/>
      <c r="AO1227" s="1453"/>
      <c r="AP1227" s="1453"/>
      <c r="AQ1227" s="1453"/>
      <c r="AR1227" s="1453"/>
      <c r="AS1227" s="1453"/>
      <c r="AT1227" s="1453"/>
      <c r="AU1227" s="1453"/>
      <c r="AV1227" s="1453"/>
      <c r="AW1227" s="1453"/>
      <c r="AX1227" s="1453"/>
    </row>
    <row r="1228" spans="3:50" s="1543" customFormat="1" ht="21.9" customHeight="1" x14ac:dyDescent="0.3">
      <c r="C1228" s="1453"/>
      <c r="D1228" s="1453"/>
      <c r="E1228" s="1453"/>
      <c r="F1228" s="1453"/>
      <c r="G1228" s="1452"/>
      <c r="H1228" s="1453"/>
      <c r="I1228" s="1453"/>
      <c r="J1228" s="1453"/>
      <c r="K1228" s="1453"/>
      <c r="L1228" s="1453"/>
      <c r="M1228" s="1453"/>
      <c r="N1228" s="1453"/>
      <c r="O1228" s="1453"/>
      <c r="P1228" s="1453"/>
      <c r="Q1228" s="1453"/>
      <c r="R1228" s="1453"/>
      <c r="S1228" s="1453"/>
      <c r="T1228" s="1453"/>
      <c r="U1228" s="1453"/>
      <c r="V1228" s="1453"/>
      <c r="W1228" s="1453"/>
      <c r="X1228" s="1453"/>
      <c r="Y1228" s="1453"/>
      <c r="Z1228" s="1453"/>
      <c r="AA1228" s="1453"/>
      <c r="AB1228" s="1453"/>
      <c r="AC1228" s="1453"/>
      <c r="AD1228" s="1453"/>
      <c r="AE1228" s="1453"/>
      <c r="AF1228" s="1453"/>
      <c r="AG1228" s="1453"/>
      <c r="AH1228" s="1453"/>
      <c r="AI1228" s="1453"/>
      <c r="AJ1228" s="1453"/>
      <c r="AK1228" s="1453"/>
      <c r="AL1228" s="1453"/>
      <c r="AM1228" s="1453"/>
      <c r="AN1228" s="1453"/>
      <c r="AO1228" s="1453"/>
      <c r="AP1228" s="1453"/>
      <c r="AQ1228" s="1453"/>
      <c r="AR1228" s="1453"/>
      <c r="AS1228" s="1453"/>
      <c r="AT1228" s="1453"/>
      <c r="AU1228" s="1453"/>
      <c r="AV1228" s="1453"/>
      <c r="AW1228" s="1453"/>
      <c r="AX1228" s="1453"/>
    </row>
    <row r="1229" spans="3:50" s="1543" customFormat="1" ht="21.9" customHeight="1" x14ac:dyDescent="0.3">
      <c r="C1229" s="1453"/>
      <c r="D1229" s="1453"/>
      <c r="E1229" s="1453"/>
      <c r="F1229" s="1453"/>
      <c r="G1229" s="1452"/>
      <c r="H1229" s="1453"/>
      <c r="I1229" s="1453"/>
      <c r="J1229" s="1453"/>
      <c r="K1229" s="1453"/>
      <c r="L1229" s="1453"/>
      <c r="M1229" s="1453"/>
      <c r="N1229" s="1453"/>
      <c r="O1229" s="1453"/>
      <c r="P1229" s="1453"/>
      <c r="Q1229" s="1453"/>
      <c r="R1229" s="1453"/>
      <c r="S1229" s="1453"/>
      <c r="T1229" s="1453"/>
      <c r="U1229" s="1453"/>
      <c r="V1229" s="1453"/>
      <c r="W1229" s="1453"/>
      <c r="X1229" s="1453"/>
      <c r="Y1229" s="1453"/>
      <c r="Z1229" s="1453"/>
      <c r="AA1229" s="1453"/>
      <c r="AB1229" s="1453"/>
      <c r="AC1229" s="1453"/>
      <c r="AD1229" s="1453"/>
      <c r="AE1229" s="1453"/>
      <c r="AF1229" s="1453"/>
      <c r="AG1229" s="1453"/>
      <c r="AH1229" s="1453"/>
      <c r="AI1229" s="1453"/>
      <c r="AJ1229" s="1453"/>
      <c r="AK1229" s="1453"/>
      <c r="AL1229" s="1453"/>
      <c r="AM1229" s="1453"/>
      <c r="AN1229" s="1453"/>
      <c r="AO1229" s="1453"/>
      <c r="AP1229" s="1453"/>
      <c r="AQ1229" s="1453"/>
      <c r="AR1229" s="1453"/>
      <c r="AS1229" s="1453"/>
      <c r="AT1229" s="1453"/>
      <c r="AU1229" s="1453"/>
      <c r="AV1229" s="1453"/>
      <c r="AW1229" s="1453"/>
      <c r="AX1229" s="1453"/>
    </row>
    <row r="1230" spans="3:50" s="1543" customFormat="1" ht="21.9" customHeight="1" x14ac:dyDescent="0.3">
      <c r="C1230" s="1453"/>
      <c r="D1230" s="1453"/>
      <c r="E1230" s="1453"/>
      <c r="F1230" s="1453"/>
      <c r="G1230" s="1452"/>
      <c r="H1230" s="1453"/>
      <c r="I1230" s="1453"/>
      <c r="J1230" s="1453"/>
      <c r="K1230" s="1453"/>
      <c r="L1230" s="1453"/>
      <c r="M1230" s="1453"/>
      <c r="N1230" s="1453"/>
      <c r="O1230" s="1453"/>
      <c r="P1230" s="1453"/>
      <c r="Q1230" s="1453"/>
      <c r="R1230" s="1453"/>
      <c r="S1230" s="1453"/>
      <c r="T1230" s="1453"/>
      <c r="U1230" s="1453"/>
      <c r="V1230" s="1453"/>
      <c r="W1230" s="1453"/>
      <c r="X1230" s="1453"/>
      <c r="Y1230" s="1453"/>
      <c r="Z1230" s="1453"/>
      <c r="AA1230" s="1453"/>
      <c r="AB1230" s="1453"/>
      <c r="AC1230" s="1453"/>
      <c r="AD1230" s="1453"/>
      <c r="AE1230" s="1453"/>
      <c r="AF1230" s="1453"/>
      <c r="AG1230" s="1453"/>
      <c r="AH1230" s="1453"/>
      <c r="AI1230" s="1453"/>
      <c r="AJ1230" s="1453"/>
      <c r="AK1230" s="1453"/>
      <c r="AL1230" s="1453"/>
      <c r="AM1230" s="1453"/>
      <c r="AN1230" s="1453"/>
      <c r="AO1230" s="1453"/>
      <c r="AP1230" s="1453"/>
      <c r="AQ1230" s="1453"/>
      <c r="AR1230" s="1453"/>
      <c r="AS1230" s="1453"/>
      <c r="AT1230" s="1453"/>
      <c r="AU1230" s="1453"/>
      <c r="AV1230" s="1453"/>
      <c r="AW1230" s="1453"/>
      <c r="AX1230" s="1453"/>
    </row>
    <row r="1231" spans="3:50" s="1543" customFormat="1" ht="21.9" customHeight="1" x14ac:dyDescent="0.3">
      <c r="C1231" s="1453"/>
      <c r="D1231" s="1453"/>
      <c r="E1231" s="1453"/>
      <c r="F1231" s="1453"/>
      <c r="G1231" s="1452"/>
      <c r="H1231" s="1453"/>
      <c r="I1231" s="1453"/>
      <c r="J1231" s="1453"/>
      <c r="K1231" s="1453"/>
      <c r="L1231" s="1453"/>
      <c r="M1231" s="1453"/>
      <c r="N1231" s="1453"/>
      <c r="O1231" s="1453"/>
      <c r="P1231" s="1453"/>
      <c r="Q1231" s="1453"/>
      <c r="R1231" s="1453"/>
      <c r="S1231" s="1453"/>
      <c r="T1231" s="1453"/>
      <c r="U1231" s="1453"/>
      <c r="V1231" s="1453"/>
      <c r="W1231" s="1453"/>
      <c r="X1231" s="1453"/>
      <c r="Y1231" s="1453"/>
      <c r="Z1231" s="1453"/>
      <c r="AA1231" s="1453"/>
      <c r="AB1231" s="1453"/>
      <c r="AC1231" s="1453"/>
      <c r="AD1231" s="1453"/>
      <c r="AE1231" s="1453"/>
      <c r="AF1231" s="1453"/>
      <c r="AG1231" s="1453"/>
      <c r="AH1231" s="1453"/>
      <c r="AI1231" s="1453"/>
      <c r="AJ1231" s="1453"/>
      <c r="AK1231" s="1453"/>
      <c r="AL1231" s="1453"/>
      <c r="AM1231" s="1453"/>
      <c r="AN1231" s="1453"/>
      <c r="AO1231" s="1453"/>
      <c r="AP1231" s="1453"/>
      <c r="AQ1231" s="1453"/>
      <c r="AR1231" s="1453"/>
      <c r="AS1231" s="1453"/>
      <c r="AT1231" s="1453"/>
      <c r="AU1231" s="1453"/>
      <c r="AV1231" s="1453"/>
      <c r="AW1231" s="1453"/>
      <c r="AX1231" s="1453"/>
    </row>
    <row r="1232" spans="3:50" s="1543" customFormat="1" ht="21.9" customHeight="1" x14ac:dyDescent="0.3">
      <c r="C1232" s="1453"/>
      <c r="D1232" s="1453"/>
      <c r="E1232" s="1453"/>
      <c r="F1232" s="1453"/>
      <c r="G1232" s="1452"/>
      <c r="H1232" s="1453"/>
      <c r="I1232" s="1453"/>
      <c r="J1232" s="1453"/>
      <c r="K1232" s="1453"/>
      <c r="L1232" s="1453"/>
      <c r="M1232" s="1453"/>
      <c r="N1232" s="1453"/>
      <c r="O1232" s="1453"/>
      <c r="P1232" s="1453"/>
      <c r="Q1232" s="1453"/>
      <c r="R1232" s="1453"/>
      <c r="S1232" s="1453"/>
      <c r="T1232" s="1453"/>
      <c r="U1232" s="1453"/>
      <c r="V1232" s="1453"/>
      <c r="W1232" s="1453"/>
      <c r="X1232" s="1453"/>
      <c r="Y1232" s="1453"/>
      <c r="Z1232" s="1453"/>
      <c r="AA1232" s="1453"/>
      <c r="AB1232" s="1453"/>
      <c r="AC1232" s="1453"/>
      <c r="AD1232" s="1453"/>
      <c r="AE1232" s="1453"/>
      <c r="AF1232" s="1453"/>
      <c r="AG1232" s="1453"/>
      <c r="AH1232" s="1453"/>
      <c r="AI1232" s="1453"/>
      <c r="AJ1232" s="1453"/>
      <c r="AK1232" s="1453"/>
      <c r="AL1232" s="1453"/>
      <c r="AM1232" s="1453"/>
      <c r="AN1232" s="1453"/>
      <c r="AO1232" s="1453"/>
      <c r="AP1232" s="1453"/>
      <c r="AQ1232" s="1453"/>
      <c r="AR1232" s="1453"/>
      <c r="AS1232" s="1453"/>
      <c r="AT1232" s="1453"/>
      <c r="AU1232" s="1453"/>
      <c r="AV1232" s="1453"/>
      <c r="AW1232" s="1453"/>
      <c r="AX1232" s="1453"/>
    </row>
    <row r="1233" spans="3:50" s="1543" customFormat="1" ht="21.9" customHeight="1" x14ac:dyDescent="0.3">
      <c r="C1233" s="1453"/>
      <c r="D1233" s="1453"/>
      <c r="E1233" s="1453"/>
      <c r="F1233" s="1453"/>
      <c r="G1233" s="1452"/>
      <c r="H1233" s="1453"/>
      <c r="I1233" s="1453"/>
      <c r="J1233" s="1453"/>
      <c r="K1233" s="1453"/>
      <c r="L1233" s="1453"/>
      <c r="M1233" s="1453"/>
      <c r="N1233" s="1453"/>
      <c r="O1233" s="1453"/>
      <c r="P1233" s="1453"/>
      <c r="Q1233" s="1453"/>
      <c r="R1233" s="1453"/>
      <c r="S1233" s="1453"/>
      <c r="T1233" s="1453"/>
      <c r="U1233" s="1453"/>
      <c r="V1233" s="1453"/>
      <c r="W1233" s="1453"/>
      <c r="X1233" s="1453"/>
      <c r="Y1233" s="1453"/>
      <c r="Z1233" s="1453"/>
      <c r="AA1233" s="1453"/>
      <c r="AB1233" s="1453"/>
      <c r="AC1233" s="1453"/>
      <c r="AD1233" s="1453"/>
      <c r="AE1233" s="1453"/>
      <c r="AF1233" s="1453"/>
      <c r="AG1233" s="1453"/>
      <c r="AH1233" s="1453"/>
      <c r="AI1233" s="1453"/>
      <c r="AJ1233" s="1453"/>
      <c r="AK1233" s="1453"/>
      <c r="AL1233" s="1453"/>
      <c r="AM1233" s="1453"/>
      <c r="AN1233" s="1453"/>
      <c r="AO1233" s="1453"/>
      <c r="AP1233" s="1453"/>
      <c r="AQ1233" s="1453"/>
      <c r="AR1233" s="1453"/>
      <c r="AS1233" s="1453"/>
      <c r="AT1233" s="1453"/>
      <c r="AU1233" s="1453"/>
      <c r="AV1233" s="1453"/>
      <c r="AW1233" s="1453"/>
      <c r="AX1233" s="1453"/>
    </row>
    <row r="1234" spans="3:50" s="1543" customFormat="1" ht="21.9" customHeight="1" x14ac:dyDescent="0.3">
      <c r="C1234" s="1453"/>
      <c r="D1234" s="1453"/>
      <c r="E1234" s="1453"/>
      <c r="F1234" s="1453"/>
      <c r="G1234" s="1452"/>
      <c r="H1234" s="1453"/>
      <c r="I1234" s="1453"/>
      <c r="J1234" s="1453"/>
      <c r="K1234" s="1453"/>
      <c r="L1234" s="1453"/>
      <c r="M1234" s="1453"/>
      <c r="N1234" s="1453"/>
      <c r="O1234" s="1453"/>
      <c r="P1234" s="1453"/>
      <c r="Q1234" s="1453"/>
      <c r="R1234" s="1453"/>
      <c r="S1234" s="1453"/>
      <c r="T1234" s="1453"/>
      <c r="U1234" s="1453"/>
      <c r="V1234" s="1453"/>
      <c r="W1234" s="1453"/>
      <c r="X1234" s="1453"/>
      <c r="Y1234" s="1453"/>
      <c r="Z1234" s="1453"/>
      <c r="AA1234" s="1453"/>
      <c r="AB1234" s="1453"/>
      <c r="AC1234" s="1453"/>
      <c r="AD1234" s="1453"/>
      <c r="AE1234" s="1453"/>
      <c r="AF1234" s="1453"/>
      <c r="AG1234" s="1453"/>
      <c r="AH1234" s="1453"/>
      <c r="AI1234" s="1453"/>
      <c r="AJ1234" s="1453"/>
      <c r="AK1234" s="1453"/>
      <c r="AL1234" s="1453"/>
      <c r="AM1234" s="1453"/>
      <c r="AN1234" s="1453"/>
      <c r="AO1234" s="1453"/>
      <c r="AP1234" s="1453"/>
      <c r="AQ1234" s="1453"/>
      <c r="AR1234" s="1453"/>
      <c r="AS1234" s="1453"/>
      <c r="AT1234" s="1453"/>
      <c r="AU1234" s="1453"/>
      <c r="AV1234" s="1453"/>
      <c r="AW1234" s="1453"/>
      <c r="AX1234" s="1453"/>
    </row>
    <row r="1235" spans="3:50" s="1543" customFormat="1" ht="21.9" customHeight="1" x14ac:dyDescent="0.3">
      <c r="C1235" s="1453"/>
      <c r="D1235" s="1453"/>
      <c r="E1235" s="1453"/>
      <c r="F1235" s="1453"/>
      <c r="G1235" s="1452"/>
      <c r="H1235" s="1453"/>
      <c r="I1235" s="1453"/>
      <c r="J1235" s="1453"/>
      <c r="K1235" s="1453"/>
      <c r="L1235" s="1453"/>
      <c r="M1235" s="1453"/>
      <c r="N1235" s="1453"/>
      <c r="O1235" s="1453"/>
      <c r="P1235" s="1453"/>
      <c r="Q1235" s="1453"/>
      <c r="R1235" s="1453"/>
      <c r="S1235" s="1453"/>
      <c r="T1235" s="1453"/>
      <c r="U1235" s="1453"/>
      <c r="V1235" s="1453"/>
      <c r="W1235" s="1453"/>
      <c r="X1235" s="1453"/>
      <c r="Y1235" s="1453"/>
      <c r="Z1235" s="1453"/>
      <c r="AA1235" s="1453"/>
      <c r="AB1235" s="1453"/>
      <c r="AC1235" s="1453"/>
      <c r="AD1235" s="1453"/>
      <c r="AE1235" s="1453"/>
      <c r="AF1235" s="1453"/>
      <c r="AG1235" s="1453"/>
      <c r="AH1235" s="1453"/>
      <c r="AI1235" s="1453"/>
      <c r="AJ1235" s="1453"/>
      <c r="AK1235" s="1453"/>
      <c r="AL1235" s="1453"/>
      <c r="AM1235" s="1453"/>
      <c r="AN1235" s="1453"/>
      <c r="AO1235" s="1453"/>
      <c r="AP1235" s="1453"/>
      <c r="AQ1235" s="1453"/>
      <c r="AR1235" s="1453"/>
      <c r="AS1235" s="1453"/>
      <c r="AT1235" s="1453"/>
      <c r="AU1235" s="1453"/>
      <c r="AV1235" s="1453"/>
      <c r="AW1235" s="1453"/>
      <c r="AX1235" s="1453"/>
    </row>
    <row r="1236" spans="3:50" s="1543" customFormat="1" ht="21.9" customHeight="1" x14ac:dyDescent="0.3">
      <c r="C1236" s="1453"/>
      <c r="D1236" s="1453"/>
      <c r="E1236" s="1453"/>
      <c r="F1236" s="1453"/>
      <c r="G1236" s="1452"/>
      <c r="H1236" s="1453"/>
      <c r="I1236" s="1453"/>
      <c r="J1236" s="1453"/>
      <c r="K1236" s="1453"/>
      <c r="L1236" s="1453"/>
      <c r="M1236" s="1453"/>
      <c r="N1236" s="1453"/>
      <c r="O1236" s="1453"/>
      <c r="P1236" s="1453"/>
      <c r="Q1236" s="1453"/>
      <c r="R1236" s="1453"/>
      <c r="S1236" s="1453"/>
      <c r="T1236" s="1453"/>
      <c r="U1236" s="1453"/>
      <c r="V1236" s="1453"/>
      <c r="W1236" s="1453"/>
      <c r="X1236" s="1453"/>
      <c r="Y1236" s="1453"/>
      <c r="Z1236" s="1453"/>
      <c r="AA1236" s="1453"/>
      <c r="AB1236" s="1453"/>
      <c r="AC1236" s="1453"/>
      <c r="AD1236" s="1453"/>
      <c r="AE1236" s="1453"/>
      <c r="AF1236" s="1453"/>
      <c r="AG1236" s="1453"/>
      <c r="AH1236" s="1453"/>
      <c r="AI1236" s="1453"/>
      <c r="AJ1236" s="1453"/>
      <c r="AK1236" s="1453"/>
      <c r="AL1236" s="1453"/>
      <c r="AM1236" s="1453"/>
      <c r="AN1236" s="1453"/>
      <c r="AO1236" s="1453"/>
      <c r="AP1236" s="1453"/>
      <c r="AQ1236" s="1453"/>
      <c r="AR1236" s="1453"/>
      <c r="AS1236" s="1453"/>
      <c r="AT1236" s="1453"/>
      <c r="AU1236" s="1453"/>
      <c r="AV1236" s="1453"/>
      <c r="AW1236" s="1453"/>
      <c r="AX1236" s="1453"/>
    </row>
    <row r="1237" spans="3:50" s="1543" customFormat="1" ht="21.9" customHeight="1" x14ac:dyDescent="0.3">
      <c r="C1237" s="1453"/>
      <c r="D1237" s="1453"/>
      <c r="E1237" s="1453"/>
      <c r="F1237" s="1453"/>
      <c r="G1237" s="1452"/>
      <c r="H1237" s="1453"/>
      <c r="I1237" s="1453"/>
      <c r="J1237" s="1453"/>
      <c r="K1237" s="1453"/>
      <c r="L1237" s="1453"/>
      <c r="M1237" s="1453"/>
      <c r="N1237" s="1453"/>
      <c r="O1237" s="1453"/>
      <c r="P1237" s="1453"/>
      <c r="Q1237" s="1453"/>
      <c r="R1237" s="1453"/>
      <c r="S1237" s="1453"/>
      <c r="T1237" s="1453"/>
      <c r="U1237" s="1453"/>
      <c r="V1237" s="1453"/>
      <c r="W1237" s="1453"/>
      <c r="X1237" s="1453"/>
      <c r="Y1237" s="1453"/>
      <c r="Z1237" s="1453"/>
      <c r="AA1237" s="1453"/>
      <c r="AB1237" s="1453"/>
      <c r="AC1237" s="1453"/>
      <c r="AD1237" s="1453"/>
      <c r="AE1237" s="1453"/>
      <c r="AF1237" s="1453"/>
      <c r="AG1237" s="1453"/>
      <c r="AH1237" s="1453"/>
      <c r="AI1237" s="1453"/>
      <c r="AJ1237" s="1453"/>
      <c r="AK1237" s="1453"/>
      <c r="AL1237" s="1453"/>
      <c r="AM1237" s="1453"/>
      <c r="AN1237" s="1453"/>
      <c r="AO1237" s="1453"/>
      <c r="AP1237" s="1453"/>
      <c r="AQ1237" s="1453"/>
      <c r="AR1237" s="1453"/>
      <c r="AS1237" s="1453"/>
      <c r="AT1237" s="1453"/>
      <c r="AU1237" s="1453"/>
      <c r="AV1237" s="1453"/>
      <c r="AW1237" s="1453"/>
      <c r="AX1237" s="1453"/>
    </row>
    <row r="1238" spans="3:50" s="1543" customFormat="1" ht="21.9" customHeight="1" x14ac:dyDescent="0.3">
      <c r="C1238" s="1453"/>
      <c r="D1238" s="1453"/>
      <c r="E1238" s="1453"/>
      <c r="F1238" s="1453"/>
      <c r="G1238" s="1452"/>
      <c r="H1238" s="1453"/>
      <c r="I1238" s="1453"/>
      <c r="J1238" s="1453"/>
      <c r="K1238" s="1453"/>
      <c r="L1238" s="1453"/>
      <c r="M1238" s="1453"/>
      <c r="N1238" s="1453"/>
      <c r="O1238" s="1453"/>
      <c r="P1238" s="1453"/>
      <c r="Q1238" s="1453"/>
      <c r="R1238" s="1453"/>
      <c r="S1238" s="1453"/>
      <c r="T1238" s="1453"/>
      <c r="U1238" s="1453"/>
      <c r="V1238" s="1453"/>
      <c r="W1238" s="1453"/>
      <c r="X1238" s="1453"/>
      <c r="Y1238" s="1453"/>
      <c r="Z1238" s="1453"/>
      <c r="AA1238" s="1453"/>
      <c r="AB1238" s="1453"/>
      <c r="AC1238" s="1453"/>
      <c r="AD1238" s="1453"/>
      <c r="AE1238" s="1453"/>
      <c r="AF1238" s="1453"/>
      <c r="AG1238" s="1453"/>
      <c r="AH1238" s="1453"/>
      <c r="AI1238" s="1453"/>
      <c r="AJ1238" s="1453"/>
      <c r="AK1238" s="1453"/>
      <c r="AL1238" s="1453"/>
      <c r="AM1238" s="1453"/>
      <c r="AN1238" s="1453"/>
      <c r="AO1238" s="1453"/>
      <c r="AP1238" s="1453"/>
      <c r="AQ1238" s="1453"/>
      <c r="AR1238" s="1453"/>
      <c r="AS1238" s="1453"/>
      <c r="AT1238" s="1453"/>
      <c r="AU1238" s="1453"/>
      <c r="AV1238" s="1453"/>
      <c r="AW1238" s="1453"/>
      <c r="AX1238" s="1453"/>
    </row>
    <row r="1239" spans="3:50" s="1543" customFormat="1" ht="21.9" customHeight="1" x14ac:dyDescent="0.3">
      <c r="C1239" s="1453"/>
      <c r="D1239" s="1453"/>
      <c r="E1239" s="1453"/>
      <c r="F1239" s="1453"/>
      <c r="G1239" s="1452"/>
      <c r="H1239" s="1453"/>
      <c r="I1239" s="1453"/>
      <c r="J1239" s="1453"/>
      <c r="K1239" s="1453"/>
      <c r="L1239" s="1453"/>
      <c r="M1239" s="1453"/>
      <c r="N1239" s="1453"/>
      <c r="O1239" s="1453"/>
      <c r="P1239" s="1453"/>
      <c r="Q1239" s="1453"/>
      <c r="R1239" s="1453"/>
      <c r="S1239" s="1453"/>
      <c r="T1239" s="1453"/>
      <c r="U1239" s="1453"/>
      <c r="V1239" s="1453"/>
      <c r="W1239" s="1453"/>
      <c r="X1239" s="1453"/>
      <c r="Y1239" s="1453"/>
      <c r="Z1239" s="1453"/>
      <c r="AA1239" s="1453"/>
      <c r="AB1239" s="1453"/>
      <c r="AC1239" s="1453"/>
      <c r="AD1239" s="1453"/>
      <c r="AE1239" s="1453"/>
      <c r="AF1239" s="1453"/>
      <c r="AG1239" s="1453"/>
      <c r="AH1239" s="1453"/>
      <c r="AI1239" s="1453"/>
      <c r="AJ1239" s="1453"/>
      <c r="AK1239" s="1453"/>
      <c r="AL1239" s="1453"/>
      <c r="AM1239" s="1453"/>
      <c r="AN1239" s="1453"/>
      <c r="AO1239" s="1453"/>
      <c r="AP1239" s="1453"/>
      <c r="AQ1239" s="1453"/>
      <c r="AR1239" s="1453"/>
      <c r="AS1239" s="1453"/>
      <c r="AT1239" s="1453"/>
      <c r="AU1239" s="1453"/>
      <c r="AV1239" s="1453"/>
      <c r="AW1239" s="1453"/>
      <c r="AX1239" s="1453"/>
    </row>
    <row r="1240" spans="3:50" s="1543" customFormat="1" ht="21.9" customHeight="1" x14ac:dyDescent="0.3">
      <c r="C1240" s="1453"/>
      <c r="D1240" s="1453"/>
      <c r="E1240" s="1453"/>
      <c r="F1240" s="1453"/>
      <c r="G1240" s="1452"/>
      <c r="H1240" s="1453"/>
      <c r="I1240" s="1453"/>
      <c r="J1240" s="1453"/>
      <c r="K1240" s="1453"/>
      <c r="L1240" s="1453"/>
      <c r="M1240" s="1453"/>
      <c r="N1240" s="1453"/>
      <c r="O1240" s="1453"/>
      <c r="P1240" s="1453"/>
      <c r="Q1240" s="1453"/>
      <c r="R1240" s="1453"/>
      <c r="S1240" s="1453"/>
      <c r="T1240" s="1453"/>
      <c r="U1240" s="1453"/>
      <c r="V1240" s="1453"/>
      <c r="W1240" s="1453"/>
      <c r="X1240" s="1453"/>
      <c r="Y1240" s="1453"/>
      <c r="Z1240" s="1453"/>
      <c r="AA1240" s="1453"/>
      <c r="AB1240" s="1453"/>
      <c r="AC1240" s="1453"/>
      <c r="AD1240" s="1453"/>
      <c r="AE1240" s="1453"/>
      <c r="AF1240" s="1453"/>
      <c r="AG1240" s="1453"/>
      <c r="AH1240" s="1453"/>
      <c r="AI1240" s="1453"/>
      <c r="AJ1240" s="1453"/>
      <c r="AK1240" s="1453"/>
      <c r="AL1240" s="1453"/>
      <c r="AM1240" s="1453"/>
      <c r="AN1240" s="1453"/>
      <c r="AO1240" s="1453"/>
      <c r="AP1240" s="1453"/>
      <c r="AQ1240" s="1453"/>
      <c r="AR1240" s="1453"/>
      <c r="AS1240" s="1453"/>
      <c r="AT1240" s="1453"/>
      <c r="AU1240" s="1453"/>
      <c r="AV1240" s="1453"/>
      <c r="AW1240" s="1453"/>
      <c r="AX1240" s="1453"/>
    </row>
    <row r="1241" spans="3:50" s="1543" customFormat="1" ht="21.9" customHeight="1" x14ac:dyDescent="0.3">
      <c r="C1241" s="1453"/>
      <c r="D1241" s="1453"/>
      <c r="E1241" s="1453"/>
      <c r="F1241" s="1453"/>
      <c r="G1241" s="1452"/>
      <c r="H1241" s="1453"/>
      <c r="I1241" s="1453"/>
      <c r="J1241" s="1453"/>
      <c r="K1241" s="1453"/>
      <c r="L1241" s="1453"/>
      <c r="M1241" s="1453"/>
      <c r="N1241" s="1453"/>
      <c r="O1241" s="1453"/>
      <c r="P1241" s="1453"/>
      <c r="Q1241" s="1453"/>
      <c r="R1241" s="1453"/>
      <c r="S1241" s="1453"/>
      <c r="T1241" s="1453"/>
      <c r="U1241" s="1453"/>
      <c r="V1241" s="1453"/>
      <c r="W1241" s="1453"/>
      <c r="X1241" s="1453"/>
      <c r="Y1241" s="1453"/>
      <c r="Z1241" s="1453"/>
      <c r="AA1241" s="1453"/>
      <c r="AB1241" s="1453"/>
      <c r="AC1241" s="1453"/>
      <c r="AD1241" s="1453"/>
      <c r="AE1241" s="1453"/>
      <c r="AF1241" s="1453"/>
      <c r="AG1241" s="1453"/>
      <c r="AH1241" s="1453"/>
      <c r="AI1241" s="1453"/>
      <c r="AJ1241" s="1453"/>
      <c r="AK1241" s="1453"/>
      <c r="AL1241" s="1453"/>
      <c r="AM1241" s="1453"/>
      <c r="AN1241" s="1453"/>
      <c r="AO1241" s="1453"/>
      <c r="AP1241" s="1453"/>
      <c r="AQ1241" s="1453"/>
      <c r="AR1241" s="1453"/>
      <c r="AS1241" s="1453"/>
      <c r="AT1241" s="1453"/>
      <c r="AU1241" s="1453"/>
      <c r="AV1241" s="1453"/>
      <c r="AW1241" s="1453"/>
      <c r="AX1241" s="1453"/>
    </row>
    <row r="1242" spans="3:50" s="1543" customFormat="1" ht="21.9" customHeight="1" x14ac:dyDescent="0.3">
      <c r="C1242" s="1453"/>
      <c r="D1242" s="1453"/>
      <c r="E1242" s="1453"/>
      <c r="F1242" s="1453"/>
      <c r="G1242" s="1452"/>
      <c r="H1242" s="1453"/>
      <c r="I1242" s="1453"/>
      <c r="J1242" s="1453"/>
      <c r="K1242" s="1453"/>
      <c r="L1242" s="1453"/>
      <c r="M1242" s="1453"/>
      <c r="N1242" s="1453"/>
      <c r="O1242" s="1453"/>
      <c r="P1242" s="1453"/>
      <c r="Q1242" s="1453"/>
      <c r="R1242" s="1453"/>
      <c r="S1242" s="1453"/>
      <c r="T1242" s="1453"/>
      <c r="U1242" s="1453"/>
      <c r="V1242" s="1453"/>
      <c r="W1242" s="1453"/>
      <c r="X1242" s="1453"/>
      <c r="Y1242" s="1453"/>
      <c r="Z1242" s="1453"/>
      <c r="AA1242" s="1453"/>
      <c r="AB1242" s="1453"/>
      <c r="AC1242" s="1453"/>
      <c r="AD1242" s="1453"/>
      <c r="AE1242" s="1453"/>
      <c r="AF1242" s="1453"/>
      <c r="AG1242" s="1453"/>
      <c r="AH1242" s="1453"/>
      <c r="AI1242" s="1453"/>
      <c r="AJ1242" s="1453"/>
      <c r="AK1242" s="1453"/>
      <c r="AL1242" s="1453"/>
      <c r="AM1242" s="1453"/>
      <c r="AN1242" s="1453"/>
      <c r="AO1242" s="1453"/>
      <c r="AP1242" s="1453"/>
      <c r="AQ1242" s="1453"/>
      <c r="AR1242" s="1453"/>
      <c r="AS1242" s="1453"/>
      <c r="AT1242" s="1453"/>
      <c r="AU1242" s="1453"/>
      <c r="AV1242" s="1453"/>
      <c r="AW1242" s="1453"/>
      <c r="AX1242" s="1453"/>
    </row>
    <row r="1243" spans="3:50" s="1543" customFormat="1" ht="21.9" customHeight="1" x14ac:dyDescent="0.3">
      <c r="C1243" s="1453"/>
      <c r="D1243" s="1453"/>
      <c r="E1243" s="1453"/>
      <c r="F1243" s="1453"/>
      <c r="G1243" s="1452"/>
      <c r="H1243" s="1453"/>
      <c r="I1243" s="1453"/>
      <c r="J1243" s="1453"/>
      <c r="K1243" s="1453"/>
      <c r="L1243" s="1453"/>
      <c r="M1243" s="1453"/>
      <c r="N1243" s="1453"/>
      <c r="O1243" s="1453"/>
      <c r="P1243" s="1453"/>
      <c r="Q1243" s="1453"/>
      <c r="R1243" s="1453"/>
      <c r="S1243" s="1453"/>
      <c r="T1243" s="1453"/>
      <c r="U1243" s="1453"/>
      <c r="V1243" s="1453"/>
      <c r="W1243" s="1453"/>
      <c r="X1243" s="1453"/>
      <c r="Y1243" s="1453"/>
      <c r="Z1243" s="1453"/>
      <c r="AA1243" s="1453"/>
      <c r="AB1243" s="1453"/>
      <c r="AC1243" s="1453"/>
      <c r="AD1243" s="1453"/>
      <c r="AE1243" s="1453"/>
      <c r="AF1243" s="1453"/>
      <c r="AG1243" s="1453"/>
      <c r="AH1243" s="1453"/>
      <c r="AI1243" s="1453"/>
      <c r="AJ1243" s="1453"/>
      <c r="AK1243" s="1453"/>
      <c r="AL1243" s="1453"/>
      <c r="AM1243" s="1453"/>
      <c r="AN1243" s="1453"/>
      <c r="AO1243" s="1453"/>
      <c r="AP1243" s="1453"/>
      <c r="AQ1243" s="1453"/>
      <c r="AR1243" s="1453"/>
      <c r="AS1243" s="1453"/>
      <c r="AT1243" s="1453"/>
      <c r="AU1243" s="1453"/>
      <c r="AV1243" s="1453"/>
      <c r="AW1243" s="1453"/>
      <c r="AX1243" s="1453"/>
    </row>
    <row r="1244" spans="3:50" s="1543" customFormat="1" ht="21.9" customHeight="1" x14ac:dyDescent="0.3">
      <c r="C1244" s="1453"/>
      <c r="D1244" s="1453"/>
      <c r="E1244" s="1453"/>
      <c r="F1244" s="1453"/>
      <c r="G1244" s="1452"/>
      <c r="H1244" s="1453"/>
      <c r="I1244" s="1453"/>
      <c r="J1244" s="1453"/>
      <c r="K1244" s="1453"/>
      <c r="L1244" s="1453"/>
      <c r="M1244" s="1453"/>
      <c r="N1244" s="1453"/>
      <c r="O1244" s="1453"/>
      <c r="P1244" s="1453"/>
      <c r="Q1244" s="1453"/>
      <c r="R1244" s="1453"/>
      <c r="S1244" s="1453"/>
      <c r="T1244" s="1453"/>
      <c r="U1244" s="1453"/>
      <c r="V1244" s="1453"/>
      <c r="W1244" s="1453"/>
      <c r="X1244" s="1453"/>
      <c r="Y1244" s="1453"/>
      <c r="Z1244" s="1453"/>
      <c r="AA1244" s="1453"/>
      <c r="AB1244" s="1453"/>
      <c r="AC1244" s="1453"/>
      <c r="AD1244" s="1453"/>
      <c r="AE1244" s="1453"/>
      <c r="AF1244" s="1453"/>
      <c r="AG1244" s="1453"/>
      <c r="AH1244" s="1453"/>
      <c r="AI1244" s="1453"/>
      <c r="AJ1244" s="1453"/>
      <c r="AK1244" s="1453"/>
      <c r="AL1244" s="1453"/>
      <c r="AM1244" s="1453"/>
      <c r="AN1244" s="1453"/>
      <c r="AO1244" s="1453"/>
      <c r="AP1244" s="1453"/>
      <c r="AQ1244" s="1453"/>
      <c r="AR1244" s="1453"/>
      <c r="AS1244" s="1453"/>
      <c r="AT1244" s="1453"/>
      <c r="AU1244" s="1453"/>
      <c r="AV1244" s="1453"/>
      <c r="AW1244" s="1453"/>
      <c r="AX1244" s="1453"/>
    </row>
    <row r="1245" spans="3:50" s="1543" customFormat="1" ht="21.9" customHeight="1" x14ac:dyDescent="0.3">
      <c r="C1245" s="1453"/>
      <c r="D1245" s="1453"/>
      <c r="E1245" s="1453"/>
      <c r="F1245" s="1453"/>
      <c r="G1245" s="1452"/>
      <c r="H1245" s="1453"/>
      <c r="I1245" s="1453"/>
      <c r="J1245" s="1453"/>
      <c r="K1245" s="1453"/>
      <c r="L1245" s="1453"/>
      <c r="M1245" s="1453"/>
      <c r="N1245" s="1453"/>
      <c r="O1245" s="1453"/>
      <c r="P1245" s="1453"/>
      <c r="Q1245" s="1453"/>
      <c r="R1245" s="1453"/>
      <c r="S1245" s="1453"/>
      <c r="T1245" s="1453"/>
      <c r="U1245" s="1453"/>
      <c r="V1245" s="1453"/>
      <c r="W1245" s="1453"/>
      <c r="X1245" s="1453"/>
      <c r="Y1245" s="1453"/>
      <c r="Z1245" s="1453"/>
      <c r="AA1245" s="1453"/>
      <c r="AB1245" s="1453"/>
      <c r="AC1245" s="1453"/>
      <c r="AD1245" s="1453"/>
      <c r="AE1245" s="1453"/>
      <c r="AF1245" s="1453"/>
      <c r="AG1245" s="1453"/>
      <c r="AH1245" s="1453"/>
      <c r="AI1245" s="1453"/>
      <c r="AJ1245" s="1453"/>
      <c r="AK1245" s="1453"/>
      <c r="AL1245" s="1453"/>
      <c r="AM1245" s="1453"/>
      <c r="AN1245" s="1453"/>
      <c r="AO1245" s="1453"/>
      <c r="AP1245" s="1453"/>
      <c r="AQ1245" s="1453"/>
      <c r="AR1245" s="1453"/>
      <c r="AS1245" s="1453"/>
      <c r="AT1245" s="1453"/>
      <c r="AU1245" s="1453"/>
      <c r="AV1245" s="1453"/>
      <c r="AW1245" s="1453"/>
      <c r="AX1245" s="1453"/>
    </row>
    <row r="1246" spans="3:50" s="1543" customFormat="1" ht="21.9" customHeight="1" x14ac:dyDescent="0.3">
      <c r="C1246" s="1453"/>
      <c r="D1246" s="1453"/>
      <c r="E1246" s="1453"/>
      <c r="F1246" s="1453"/>
      <c r="G1246" s="1452"/>
      <c r="H1246" s="1453"/>
      <c r="I1246" s="1453"/>
      <c r="J1246" s="1453"/>
      <c r="K1246" s="1453"/>
      <c r="L1246" s="1453"/>
      <c r="M1246" s="1453"/>
      <c r="N1246" s="1453"/>
      <c r="O1246" s="1453"/>
      <c r="P1246" s="1453"/>
      <c r="Q1246" s="1453"/>
      <c r="R1246" s="1453"/>
      <c r="S1246" s="1453"/>
      <c r="T1246" s="1453"/>
      <c r="U1246" s="1453"/>
      <c r="V1246" s="1453"/>
      <c r="W1246" s="1453"/>
      <c r="X1246" s="1453"/>
      <c r="Y1246" s="1453"/>
      <c r="Z1246" s="1453"/>
      <c r="AA1246" s="1453"/>
      <c r="AB1246" s="1453"/>
      <c r="AC1246" s="1453"/>
      <c r="AD1246" s="1453"/>
      <c r="AE1246" s="1453"/>
      <c r="AF1246" s="1453"/>
      <c r="AG1246" s="1453"/>
      <c r="AH1246" s="1453"/>
      <c r="AI1246" s="1453"/>
      <c r="AJ1246" s="1453"/>
      <c r="AK1246" s="1453"/>
      <c r="AL1246" s="1453"/>
      <c r="AM1246" s="1453"/>
      <c r="AN1246" s="1453"/>
      <c r="AO1246" s="1453"/>
      <c r="AP1246" s="1453"/>
      <c r="AQ1246" s="1453"/>
      <c r="AR1246" s="1453"/>
      <c r="AS1246" s="1453"/>
      <c r="AT1246" s="1453"/>
      <c r="AU1246" s="1453"/>
      <c r="AV1246" s="1453"/>
      <c r="AW1246" s="1453"/>
      <c r="AX1246" s="1453"/>
    </row>
    <row r="1247" spans="3:50" s="1543" customFormat="1" ht="21.9" customHeight="1" x14ac:dyDescent="0.3">
      <c r="C1247" s="1453"/>
      <c r="D1247" s="1453"/>
      <c r="E1247" s="1453"/>
      <c r="F1247" s="1453"/>
      <c r="G1247" s="1452"/>
      <c r="H1247" s="1453"/>
      <c r="I1247" s="1453"/>
      <c r="J1247" s="1453"/>
      <c r="K1247" s="1453"/>
      <c r="L1247" s="1453"/>
      <c r="M1247" s="1453"/>
      <c r="N1247" s="1453"/>
      <c r="O1247" s="1453"/>
      <c r="P1247" s="1453"/>
      <c r="Q1247" s="1453"/>
      <c r="R1247" s="1453"/>
      <c r="S1247" s="1453"/>
      <c r="T1247" s="1453"/>
      <c r="U1247" s="1453"/>
      <c r="V1247" s="1453"/>
      <c r="W1247" s="1453"/>
      <c r="X1247" s="1453"/>
      <c r="Y1247" s="1453"/>
      <c r="Z1247" s="1453"/>
      <c r="AA1247" s="1453"/>
      <c r="AB1247" s="1453"/>
      <c r="AC1247" s="1453"/>
      <c r="AD1247" s="1453"/>
      <c r="AE1247" s="1453"/>
      <c r="AF1247" s="1453"/>
      <c r="AG1247" s="1453"/>
      <c r="AH1247" s="1453"/>
      <c r="AI1247" s="1453"/>
      <c r="AJ1247" s="1453"/>
      <c r="AK1247" s="1453"/>
      <c r="AL1247" s="1453"/>
      <c r="AM1247" s="1453"/>
      <c r="AN1247" s="1453"/>
      <c r="AO1247" s="1453"/>
      <c r="AP1247" s="1453"/>
      <c r="AQ1247" s="1453"/>
      <c r="AR1247" s="1453"/>
      <c r="AS1247" s="1453"/>
      <c r="AT1247" s="1453"/>
      <c r="AU1247" s="1453"/>
      <c r="AV1247" s="1453"/>
      <c r="AW1247" s="1453"/>
      <c r="AX1247" s="1453"/>
    </row>
    <row r="1248" spans="3:50" s="1543" customFormat="1" ht="21.9" customHeight="1" x14ac:dyDescent="0.3">
      <c r="C1248" s="1453"/>
      <c r="D1248" s="1453"/>
      <c r="E1248" s="1453"/>
      <c r="F1248" s="1453"/>
      <c r="G1248" s="1452"/>
      <c r="H1248" s="1453"/>
      <c r="I1248" s="1453"/>
      <c r="J1248" s="1453"/>
      <c r="K1248" s="1453"/>
      <c r="L1248" s="1453"/>
      <c r="M1248" s="1453"/>
      <c r="N1248" s="1453"/>
      <c r="O1248" s="1453"/>
      <c r="P1248" s="1453"/>
      <c r="Q1248" s="1453"/>
      <c r="R1248" s="1453"/>
      <c r="S1248" s="1453"/>
      <c r="T1248" s="1453"/>
      <c r="U1248" s="1453"/>
      <c r="V1248" s="1453"/>
      <c r="W1248" s="1453"/>
      <c r="X1248" s="1453"/>
      <c r="Y1248" s="1453"/>
      <c r="Z1248" s="1453"/>
      <c r="AA1248" s="1453"/>
      <c r="AB1248" s="1453"/>
      <c r="AC1248" s="1453"/>
      <c r="AD1248" s="1453"/>
      <c r="AE1248" s="1453"/>
      <c r="AF1248" s="1453"/>
      <c r="AG1248" s="1453"/>
      <c r="AH1248" s="1453"/>
      <c r="AI1248" s="1453"/>
      <c r="AJ1248" s="1453"/>
      <c r="AK1248" s="1453"/>
      <c r="AL1248" s="1453"/>
      <c r="AM1248" s="1453"/>
      <c r="AN1248" s="1453"/>
      <c r="AO1248" s="1453"/>
      <c r="AP1248" s="1453"/>
      <c r="AQ1248" s="1453"/>
      <c r="AR1248" s="1453"/>
      <c r="AS1248" s="1453"/>
      <c r="AT1248" s="1453"/>
      <c r="AU1248" s="1453"/>
      <c r="AV1248" s="1453"/>
      <c r="AW1248" s="1453"/>
      <c r="AX1248" s="1453"/>
    </row>
    <row r="1249" spans="3:50" s="1543" customFormat="1" ht="21.9" customHeight="1" x14ac:dyDescent="0.3">
      <c r="C1249" s="1453"/>
      <c r="D1249" s="1453"/>
      <c r="E1249" s="1453"/>
      <c r="F1249" s="1453"/>
      <c r="G1249" s="1452"/>
      <c r="H1249" s="1453"/>
      <c r="I1249" s="1453"/>
      <c r="J1249" s="1453"/>
      <c r="K1249" s="1453"/>
      <c r="L1249" s="1453"/>
      <c r="M1249" s="1453"/>
      <c r="N1249" s="1453"/>
      <c r="O1249" s="1453"/>
      <c r="P1249" s="1453"/>
      <c r="Q1249" s="1453"/>
      <c r="R1249" s="1453"/>
      <c r="S1249" s="1453"/>
      <c r="T1249" s="1453"/>
      <c r="U1249" s="1453"/>
      <c r="V1249" s="1453"/>
      <c r="W1249" s="1453"/>
      <c r="X1249" s="1453"/>
      <c r="Y1249" s="1453"/>
      <c r="Z1249" s="1453"/>
      <c r="AA1249" s="1453"/>
      <c r="AB1249" s="1453"/>
      <c r="AC1249" s="1453"/>
      <c r="AD1249" s="1453"/>
      <c r="AE1249" s="1453"/>
      <c r="AF1249" s="1453"/>
      <c r="AG1249" s="1453"/>
      <c r="AH1249" s="1453"/>
      <c r="AI1249" s="1453"/>
      <c r="AJ1249" s="1453"/>
      <c r="AK1249" s="1453"/>
      <c r="AL1249" s="1453"/>
      <c r="AM1249" s="1453"/>
      <c r="AN1249" s="1453"/>
      <c r="AO1249" s="1453"/>
      <c r="AP1249" s="1453"/>
      <c r="AQ1249" s="1453"/>
      <c r="AR1249" s="1453"/>
      <c r="AS1249" s="1453"/>
      <c r="AT1249" s="1453"/>
      <c r="AU1249" s="1453"/>
      <c r="AV1249" s="1453"/>
      <c r="AW1249" s="1453"/>
      <c r="AX1249" s="1453"/>
    </row>
    <row r="1250" spans="3:50" s="1543" customFormat="1" ht="21.9" customHeight="1" x14ac:dyDescent="0.3">
      <c r="C1250" s="1453"/>
      <c r="D1250" s="1453"/>
      <c r="E1250" s="1453"/>
      <c r="F1250" s="1453"/>
      <c r="G1250" s="1452"/>
      <c r="H1250" s="1453"/>
      <c r="I1250" s="1453"/>
      <c r="J1250" s="1453"/>
      <c r="K1250" s="1453"/>
      <c r="L1250" s="1453"/>
      <c r="M1250" s="1453"/>
      <c r="N1250" s="1453"/>
      <c r="O1250" s="1453"/>
      <c r="P1250" s="1453"/>
      <c r="Q1250" s="1453"/>
      <c r="R1250" s="1453"/>
      <c r="S1250" s="1453"/>
      <c r="T1250" s="1453"/>
      <c r="U1250" s="1453"/>
      <c r="V1250" s="1453"/>
      <c r="W1250" s="1453"/>
      <c r="X1250" s="1453"/>
      <c r="Y1250" s="1453"/>
      <c r="Z1250" s="1453"/>
      <c r="AA1250" s="1453"/>
      <c r="AB1250" s="1453"/>
      <c r="AC1250" s="1453"/>
      <c r="AD1250" s="1453"/>
      <c r="AE1250" s="1453"/>
      <c r="AF1250" s="1453"/>
      <c r="AG1250" s="1453"/>
      <c r="AH1250" s="1453"/>
      <c r="AI1250" s="1453"/>
      <c r="AJ1250" s="1453"/>
      <c r="AK1250" s="1453"/>
      <c r="AL1250" s="1453"/>
      <c r="AM1250" s="1453"/>
      <c r="AN1250" s="1453"/>
      <c r="AO1250" s="1453"/>
      <c r="AP1250" s="1453"/>
      <c r="AQ1250" s="1453"/>
      <c r="AR1250" s="1453"/>
      <c r="AS1250" s="1453"/>
      <c r="AT1250" s="1453"/>
      <c r="AU1250" s="1453"/>
      <c r="AV1250" s="1453"/>
      <c r="AW1250" s="1453"/>
      <c r="AX1250" s="1453"/>
    </row>
    <row r="1251" spans="3:50" s="1543" customFormat="1" ht="21.9" customHeight="1" x14ac:dyDescent="0.3">
      <c r="C1251" s="1453"/>
      <c r="D1251" s="1453"/>
      <c r="E1251" s="1453"/>
      <c r="F1251" s="1453"/>
      <c r="G1251" s="1452"/>
      <c r="H1251" s="1453"/>
      <c r="I1251" s="1453"/>
      <c r="J1251" s="1453"/>
      <c r="K1251" s="1453"/>
      <c r="L1251" s="1453"/>
      <c r="M1251" s="1453"/>
      <c r="N1251" s="1453"/>
      <c r="O1251" s="1453"/>
      <c r="P1251" s="1453"/>
      <c r="Q1251" s="1453"/>
      <c r="R1251" s="1453"/>
      <c r="S1251" s="1453"/>
      <c r="T1251" s="1453"/>
      <c r="U1251" s="1453"/>
      <c r="V1251" s="1453"/>
      <c r="W1251" s="1453"/>
      <c r="X1251" s="1453"/>
      <c r="Y1251" s="1453"/>
      <c r="Z1251" s="1453"/>
      <c r="AA1251" s="1453"/>
      <c r="AB1251" s="1453"/>
      <c r="AC1251" s="1453"/>
      <c r="AD1251" s="1453"/>
      <c r="AE1251" s="1453"/>
      <c r="AF1251" s="1453"/>
      <c r="AG1251" s="1453"/>
      <c r="AH1251" s="1453"/>
      <c r="AI1251" s="1453"/>
      <c r="AJ1251" s="1453"/>
      <c r="AK1251" s="1453"/>
      <c r="AL1251" s="1453"/>
      <c r="AM1251" s="1453"/>
      <c r="AN1251" s="1453"/>
      <c r="AO1251" s="1453"/>
      <c r="AP1251" s="1453"/>
      <c r="AQ1251" s="1453"/>
      <c r="AR1251" s="1453"/>
      <c r="AS1251" s="1453"/>
      <c r="AT1251" s="1453"/>
      <c r="AU1251" s="1453"/>
      <c r="AV1251" s="1453"/>
      <c r="AW1251" s="1453"/>
      <c r="AX1251" s="1453"/>
    </row>
    <row r="1252" spans="3:50" s="1543" customFormat="1" ht="21.9" customHeight="1" x14ac:dyDescent="0.3">
      <c r="C1252" s="1453"/>
      <c r="D1252" s="1453"/>
      <c r="E1252" s="1453"/>
      <c r="F1252" s="1453"/>
      <c r="G1252" s="1452"/>
      <c r="H1252" s="1453"/>
      <c r="I1252" s="1453"/>
      <c r="J1252" s="1453"/>
      <c r="K1252" s="1453"/>
      <c r="L1252" s="1453"/>
      <c r="M1252" s="1453"/>
      <c r="N1252" s="1453"/>
      <c r="O1252" s="1453"/>
      <c r="P1252" s="1453"/>
      <c r="Q1252" s="1453"/>
      <c r="R1252" s="1453"/>
      <c r="S1252" s="1453"/>
      <c r="T1252" s="1453"/>
      <c r="U1252" s="1453"/>
      <c r="V1252" s="1453"/>
      <c r="W1252" s="1453"/>
      <c r="X1252" s="1453"/>
      <c r="Y1252" s="1453"/>
      <c r="Z1252" s="1453"/>
      <c r="AA1252" s="1453"/>
      <c r="AB1252" s="1453"/>
      <c r="AC1252" s="1453"/>
      <c r="AD1252" s="1453"/>
      <c r="AE1252" s="1453"/>
      <c r="AF1252" s="1453"/>
      <c r="AG1252" s="1453"/>
      <c r="AH1252" s="1453"/>
      <c r="AI1252" s="1453"/>
      <c r="AJ1252" s="1453"/>
      <c r="AK1252" s="1453"/>
      <c r="AL1252" s="1453"/>
      <c r="AM1252" s="1453"/>
      <c r="AN1252" s="1453"/>
      <c r="AO1252" s="1453"/>
      <c r="AP1252" s="1453"/>
      <c r="AQ1252" s="1453"/>
      <c r="AR1252" s="1453"/>
      <c r="AS1252" s="1453"/>
      <c r="AT1252" s="1453"/>
      <c r="AU1252" s="1453"/>
      <c r="AV1252" s="1453"/>
      <c r="AW1252" s="1453"/>
      <c r="AX1252" s="1453"/>
    </row>
    <row r="1253" spans="3:50" s="1543" customFormat="1" ht="21.9" customHeight="1" x14ac:dyDescent="0.3">
      <c r="C1253" s="1453"/>
      <c r="D1253" s="1453"/>
      <c r="E1253" s="1453"/>
      <c r="F1253" s="1453"/>
      <c r="G1253" s="1452"/>
      <c r="H1253" s="1453"/>
      <c r="I1253" s="1453"/>
      <c r="J1253" s="1453"/>
      <c r="K1253" s="1453"/>
      <c r="L1253" s="1453"/>
      <c r="M1253" s="1453"/>
      <c r="N1253" s="1453"/>
      <c r="O1253" s="1453"/>
      <c r="P1253" s="1453"/>
      <c r="Q1253" s="1453"/>
      <c r="R1253" s="1453"/>
      <c r="S1253" s="1453"/>
      <c r="T1253" s="1453"/>
      <c r="U1253" s="1453"/>
      <c r="V1253" s="1453"/>
      <c r="W1253" s="1453"/>
      <c r="X1253" s="1453"/>
      <c r="Y1253" s="1453"/>
      <c r="Z1253" s="1453"/>
      <c r="AA1253" s="1453"/>
      <c r="AB1253" s="1453"/>
      <c r="AC1253" s="1453"/>
      <c r="AD1253" s="1453"/>
      <c r="AE1253" s="1453"/>
      <c r="AF1253" s="1453"/>
      <c r="AG1253" s="1453"/>
      <c r="AH1253" s="1453"/>
      <c r="AI1253" s="1453"/>
      <c r="AJ1253" s="1453"/>
      <c r="AK1253" s="1453"/>
      <c r="AL1253" s="1453"/>
      <c r="AM1253" s="1453"/>
      <c r="AN1253" s="1453"/>
      <c r="AO1253" s="1453"/>
      <c r="AP1253" s="1453"/>
      <c r="AQ1253" s="1453"/>
      <c r="AR1253" s="1453"/>
      <c r="AS1253" s="1453"/>
      <c r="AT1253" s="1453"/>
      <c r="AU1253" s="1453"/>
      <c r="AV1253" s="1453"/>
      <c r="AW1253" s="1453"/>
      <c r="AX1253" s="1453"/>
    </row>
    <row r="1254" spans="3:50" s="1543" customFormat="1" ht="21.9" customHeight="1" x14ac:dyDescent="0.3">
      <c r="C1254" s="1453"/>
      <c r="D1254" s="1453"/>
      <c r="E1254" s="1453"/>
      <c r="F1254" s="1453"/>
      <c r="G1254" s="1452"/>
      <c r="H1254" s="1453"/>
      <c r="I1254" s="1453"/>
      <c r="J1254" s="1453"/>
      <c r="K1254" s="1453"/>
      <c r="L1254" s="1453"/>
      <c r="M1254" s="1453"/>
      <c r="N1254" s="1453"/>
      <c r="O1254" s="1453"/>
      <c r="P1254" s="1453"/>
      <c r="Q1254" s="1453"/>
      <c r="R1254" s="1453"/>
      <c r="S1254" s="1453"/>
      <c r="T1254" s="1453"/>
      <c r="U1254" s="1453"/>
      <c r="V1254" s="1453"/>
      <c r="W1254" s="1453"/>
      <c r="X1254" s="1453"/>
      <c r="Y1254" s="1453"/>
      <c r="Z1254" s="1453"/>
      <c r="AA1254" s="1453"/>
      <c r="AB1254" s="1453"/>
      <c r="AC1254" s="1453"/>
      <c r="AD1254" s="1453"/>
      <c r="AE1254" s="1453"/>
      <c r="AF1254" s="1453"/>
      <c r="AG1254" s="1453"/>
      <c r="AH1254" s="1453"/>
      <c r="AI1254" s="1453"/>
      <c r="AJ1254" s="1453"/>
      <c r="AK1254" s="1453"/>
      <c r="AL1254" s="1453"/>
      <c r="AM1254" s="1453"/>
      <c r="AN1254" s="1453"/>
      <c r="AO1254" s="1453"/>
      <c r="AP1254" s="1453"/>
      <c r="AQ1254" s="1453"/>
      <c r="AR1254" s="1453"/>
      <c r="AS1254" s="1453"/>
      <c r="AT1254" s="1453"/>
      <c r="AU1254" s="1453"/>
      <c r="AV1254" s="1453"/>
      <c r="AW1254" s="1453"/>
      <c r="AX1254" s="1453"/>
    </row>
    <row r="1255" spans="3:50" s="1543" customFormat="1" ht="21.9" customHeight="1" x14ac:dyDescent="0.3">
      <c r="C1255" s="1453"/>
      <c r="D1255" s="1453"/>
      <c r="E1255" s="1453"/>
      <c r="F1255" s="1453"/>
      <c r="G1255" s="1452"/>
      <c r="H1255" s="1453"/>
      <c r="I1255" s="1453"/>
      <c r="J1255" s="1453"/>
      <c r="K1255" s="1453"/>
      <c r="L1255" s="1453"/>
      <c r="M1255" s="1453"/>
      <c r="N1255" s="1453"/>
      <c r="O1255" s="1453"/>
      <c r="P1255" s="1453"/>
      <c r="Q1255" s="1453"/>
      <c r="R1255" s="1453"/>
      <c r="S1255" s="1453"/>
      <c r="T1255" s="1453"/>
      <c r="U1255" s="1453"/>
      <c r="V1255" s="1453"/>
      <c r="W1255" s="1453"/>
      <c r="X1255" s="1453"/>
      <c r="Y1255" s="1453"/>
      <c r="Z1255" s="1453"/>
      <c r="AA1255" s="1453"/>
      <c r="AB1255" s="1453"/>
      <c r="AC1255" s="1453"/>
      <c r="AD1255" s="1453"/>
      <c r="AE1255" s="1453"/>
      <c r="AF1255" s="1453"/>
      <c r="AG1255" s="1453"/>
      <c r="AH1255" s="1453"/>
      <c r="AI1255" s="1453"/>
      <c r="AJ1255" s="1453"/>
      <c r="AK1255" s="1453"/>
      <c r="AL1255" s="1453"/>
      <c r="AM1255" s="1453"/>
      <c r="AN1255" s="1453"/>
      <c r="AO1255" s="1453"/>
      <c r="AP1255" s="1453"/>
      <c r="AQ1255" s="1453"/>
      <c r="AR1255" s="1453"/>
      <c r="AS1255" s="1453"/>
      <c r="AT1255" s="1453"/>
      <c r="AU1255" s="1453"/>
      <c r="AV1255" s="1453"/>
      <c r="AW1255" s="1453"/>
      <c r="AX1255" s="1453"/>
    </row>
    <row r="1256" spans="3:50" s="1543" customFormat="1" ht="21.9" customHeight="1" x14ac:dyDescent="0.3">
      <c r="C1256" s="1453"/>
      <c r="D1256" s="1453"/>
      <c r="E1256" s="1453"/>
      <c r="F1256" s="1453"/>
      <c r="G1256" s="1452"/>
      <c r="H1256" s="1453"/>
      <c r="I1256" s="1453"/>
      <c r="J1256" s="1453"/>
      <c r="K1256" s="1453"/>
      <c r="L1256" s="1453"/>
      <c r="M1256" s="1453"/>
      <c r="N1256" s="1453"/>
      <c r="O1256" s="1453"/>
      <c r="P1256" s="1453"/>
      <c r="Q1256" s="1453"/>
      <c r="R1256" s="1453"/>
      <c r="S1256" s="1453"/>
      <c r="T1256" s="1453"/>
      <c r="U1256" s="1453"/>
      <c r="V1256" s="1453"/>
      <c r="W1256" s="1453"/>
      <c r="X1256" s="1453"/>
      <c r="Y1256" s="1453"/>
      <c r="Z1256" s="1453"/>
      <c r="AA1256" s="1453"/>
      <c r="AB1256" s="1453"/>
      <c r="AC1256" s="1453"/>
      <c r="AD1256" s="1453"/>
      <c r="AE1256" s="1453"/>
      <c r="AF1256" s="1453"/>
      <c r="AG1256" s="1453"/>
      <c r="AH1256" s="1453"/>
      <c r="AI1256" s="1453"/>
      <c r="AJ1256" s="1453"/>
      <c r="AK1256" s="1453"/>
      <c r="AL1256" s="1453"/>
      <c r="AM1256" s="1453"/>
      <c r="AN1256" s="1453"/>
      <c r="AO1256" s="1453"/>
      <c r="AP1256" s="1453"/>
      <c r="AQ1256" s="1453"/>
      <c r="AR1256" s="1453"/>
      <c r="AS1256" s="1453"/>
      <c r="AT1256" s="1453"/>
      <c r="AU1256" s="1453"/>
      <c r="AV1256" s="1453"/>
      <c r="AW1256" s="1453"/>
      <c r="AX1256" s="1453"/>
    </row>
    <row r="1257" spans="3:50" s="1543" customFormat="1" ht="21.9" customHeight="1" x14ac:dyDescent="0.3">
      <c r="C1257" s="1453"/>
      <c r="D1257" s="1453"/>
      <c r="E1257" s="1453"/>
      <c r="F1257" s="1453"/>
      <c r="G1257" s="1452"/>
      <c r="H1257" s="1453"/>
      <c r="I1257" s="1453"/>
      <c r="J1257" s="1453"/>
      <c r="K1257" s="1453"/>
      <c r="L1257" s="1453"/>
      <c r="M1257" s="1453"/>
      <c r="N1257" s="1453"/>
      <c r="O1257" s="1453"/>
      <c r="P1257" s="1453"/>
      <c r="Q1257" s="1453"/>
      <c r="R1257" s="1453"/>
      <c r="S1257" s="1453"/>
      <c r="T1257" s="1453"/>
      <c r="U1257" s="1453"/>
      <c r="V1257" s="1453"/>
      <c r="W1257" s="1453"/>
      <c r="X1257" s="1453"/>
      <c r="Y1257" s="1453"/>
      <c r="Z1257" s="1453"/>
      <c r="AA1257" s="1453"/>
      <c r="AB1257" s="1453"/>
      <c r="AC1257" s="1453"/>
      <c r="AD1257" s="1453"/>
      <c r="AE1257" s="1453"/>
      <c r="AF1257" s="1453"/>
      <c r="AG1257" s="1453"/>
      <c r="AH1257" s="1453"/>
      <c r="AI1257" s="1453"/>
      <c r="AJ1257" s="1453"/>
      <c r="AK1257" s="1453"/>
      <c r="AL1257" s="1453"/>
      <c r="AM1257" s="1453"/>
      <c r="AN1257" s="1453"/>
      <c r="AO1257" s="1453"/>
      <c r="AP1257" s="1453"/>
      <c r="AQ1257" s="1453"/>
      <c r="AR1257" s="1453"/>
      <c r="AS1257" s="1453"/>
      <c r="AT1257" s="1453"/>
      <c r="AU1257" s="1453"/>
      <c r="AV1257" s="1453"/>
      <c r="AW1257" s="1453"/>
      <c r="AX1257" s="1453"/>
    </row>
    <row r="1258" spans="3:50" s="1543" customFormat="1" ht="21.9" customHeight="1" x14ac:dyDescent="0.3">
      <c r="C1258" s="1453"/>
      <c r="D1258" s="1453"/>
      <c r="E1258" s="1453"/>
      <c r="F1258" s="1453"/>
      <c r="G1258" s="1452"/>
      <c r="H1258" s="1453"/>
      <c r="I1258" s="1453"/>
      <c r="J1258" s="1453"/>
      <c r="K1258" s="1453"/>
      <c r="L1258" s="1453"/>
      <c r="M1258" s="1453"/>
      <c r="N1258" s="1453"/>
      <c r="O1258" s="1453"/>
      <c r="P1258" s="1453"/>
      <c r="Q1258" s="1453"/>
      <c r="R1258" s="1453"/>
      <c r="S1258" s="1453"/>
      <c r="T1258" s="1453"/>
      <c r="U1258" s="1453"/>
      <c r="V1258" s="1453"/>
      <c r="W1258" s="1453"/>
      <c r="X1258" s="1453"/>
      <c r="Y1258" s="1453"/>
      <c r="Z1258" s="1453"/>
      <c r="AA1258" s="1453"/>
      <c r="AB1258" s="1453"/>
      <c r="AC1258" s="1453"/>
      <c r="AD1258" s="1453"/>
      <c r="AE1258" s="1453"/>
      <c r="AF1258" s="1453"/>
      <c r="AG1258" s="1453"/>
      <c r="AH1258" s="1453"/>
      <c r="AI1258" s="1453"/>
      <c r="AJ1258" s="1453"/>
      <c r="AK1258" s="1453"/>
      <c r="AL1258" s="1453"/>
      <c r="AM1258" s="1453"/>
      <c r="AN1258" s="1453"/>
      <c r="AO1258" s="1453"/>
      <c r="AP1258" s="1453"/>
      <c r="AQ1258" s="1453"/>
      <c r="AR1258" s="1453"/>
      <c r="AS1258" s="1453"/>
      <c r="AT1258" s="1453"/>
      <c r="AU1258" s="1453"/>
      <c r="AV1258" s="1453"/>
      <c r="AW1258" s="1453"/>
      <c r="AX1258" s="1453"/>
    </row>
    <row r="1259" spans="3:50" s="1543" customFormat="1" ht="21.9" customHeight="1" x14ac:dyDescent="0.3">
      <c r="C1259" s="1453"/>
      <c r="D1259" s="1453"/>
      <c r="E1259" s="1453"/>
      <c r="F1259" s="1453"/>
      <c r="G1259" s="1452"/>
      <c r="H1259" s="1453"/>
      <c r="I1259" s="1453"/>
      <c r="J1259" s="1453"/>
      <c r="K1259" s="1453"/>
      <c r="L1259" s="1453"/>
      <c r="M1259" s="1453"/>
      <c r="N1259" s="1453"/>
      <c r="O1259" s="1453"/>
      <c r="P1259" s="1453"/>
      <c r="Q1259" s="1453"/>
      <c r="R1259" s="1453"/>
      <c r="S1259" s="1453"/>
      <c r="T1259" s="1453"/>
      <c r="U1259" s="1453"/>
      <c r="V1259" s="1453"/>
      <c r="W1259" s="1453"/>
      <c r="X1259" s="1453"/>
      <c r="Y1259" s="1453"/>
      <c r="Z1259" s="1453"/>
      <c r="AA1259" s="1453"/>
      <c r="AB1259" s="1453"/>
      <c r="AC1259" s="1453"/>
      <c r="AD1259" s="1453"/>
      <c r="AE1259" s="1453"/>
      <c r="AF1259" s="1453"/>
      <c r="AG1259" s="1453"/>
      <c r="AH1259" s="1453"/>
      <c r="AI1259" s="1453"/>
      <c r="AJ1259" s="1453"/>
      <c r="AK1259" s="1453"/>
      <c r="AL1259" s="1453"/>
      <c r="AM1259" s="1453"/>
      <c r="AN1259" s="1453"/>
      <c r="AO1259" s="1453"/>
      <c r="AP1259" s="1453"/>
      <c r="AQ1259" s="1453"/>
      <c r="AR1259" s="1453"/>
      <c r="AS1259" s="1453"/>
      <c r="AT1259" s="1453"/>
      <c r="AU1259" s="1453"/>
      <c r="AV1259" s="1453"/>
      <c r="AW1259" s="1453"/>
      <c r="AX1259" s="1453"/>
    </row>
    <row r="1260" spans="3:50" s="1543" customFormat="1" ht="21.9" customHeight="1" x14ac:dyDescent="0.3">
      <c r="C1260" s="1453"/>
      <c r="D1260" s="1453"/>
      <c r="E1260" s="1453"/>
      <c r="F1260" s="1453"/>
      <c r="G1260" s="1452"/>
      <c r="H1260" s="1453"/>
      <c r="I1260" s="1453"/>
      <c r="J1260" s="1453"/>
      <c r="K1260" s="1453"/>
      <c r="L1260" s="1453"/>
      <c r="M1260" s="1453"/>
      <c r="N1260" s="1453"/>
      <c r="O1260" s="1453"/>
      <c r="P1260" s="1453"/>
      <c r="Q1260" s="1453"/>
      <c r="R1260" s="1453"/>
      <c r="S1260" s="1453"/>
      <c r="T1260" s="1453"/>
      <c r="U1260" s="1453"/>
      <c r="V1260" s="1453"/>
      <c r="W1260" s="1453"/>
      <c r="X1260" s="1453"/>
      <c r="Y1260" s="1453"/>
      <c r="Z1260" s="1453"/>
      <c r="AA1260" s="1453"/>
      <c r="AB1260" s="1453"/>
      <c r="AC1260" s="1453"/>
      <c r="AD1260" s="1453"/>
      <c r="AE1260" s="1453"/>
      <c r="AF1260" s="1453"/>
      <c r="AG1260" s="1453"/>
      <c r="AH1260" s="1453"/>
      <c r="AI1260" s="1453"/>
      <c r="AJ1260" s="1453"/>
      <c r="AK1260" s="1453"/>
      <c r="AL1260" s="1453"/>
      <c r="AM1260" s="1453"/>
      <c r="AN1260" s="1453"/>
      <c r="AO1260" s="1453"/>
      <c r="AP1260" s="1453"/>
      <c r="AQ1260" s="1453"/>
      <c r="AR1260" s="1453"/>
      <c r="AS1260" s="1453"/>
      <c r="AT1260" s="1453"/>
      <c r="AU1260" s="1453"/>
      <c r="AV1260" s="1453"/>
      <c r="AW1260" s="1453"/>
      <c r="AX1260" s="1453"/>
    </row>
    <row r="1261" spans="3:50" s="1543" customFormat="1" ht="21.9" customHeight="1" x14ac:dyDescent="0.3">
      <c r="C1261" s="1453"/>
      <c r="D1261" s="1453"/>
      <c r="E1261" s="1453"/>
      <c r="F1261" s="1453"/>
      <c r="G1261" s="1452"/>
      <c r="H1261" s="1453"/>
      <c r="I1261" s="1453"/>
      <c r="J1261" s="1453"/>
      <c r="K1261" s="1453"/>
      <c r="L1261" s="1453"/>
      <c r="M1261" s="1453"/>
      <c r="N1261" s="1453"/>
      <c r="O1261" s="1453"/>
      <c r="P1261" s="1453"/>
      <c r="Q1261" s="1453"/>
      <c r="R1261" s="1453"/>
      <c r="S1261" s="1453"/>
      <c r="T1261" s="1453"/>
      <c r="U1261" s="1453"/>
      <c r="V1261" s="1453"/>
      <c r="W1261" s="1453"/>
      <c r="X1261" s="1453"/>
      <c r="Y1261" s="1453"/>
      <c r="Z1261" s="1453"/>
      <c r="AA1261" s="1453"/>
      <c r="AB1261" s="1453"/>
      <c r="AC1261" s="1453"/>
      <c r="AD1261" s="1453"/>
      <c r="AE1261" s="1453"/>
      <c r="AF1261" s="1453"/>
      <c r="AG1261" s="1453"/>
      <c r="AH1261" s="1453"/>
      <c r="AI1261" s="1453"/>
      <c r="AJ1261" s="1453"/>
      <c r="AK1261" s="1453"/>
      <c r="AL1261" s="1453"/>
      <c r="AM1261" s="1453"/>
      <c r="AN1261" s="1453"/>
      <c r="AO1261" s="1453"/>
      <c r="AP1261" s="1453"/>
      <c r="AQ1261" s="1453"/>
      <c r="AR1261" s="1453"/>
      <c r="AS1261" s="1453"/>
      <c r="AT1261" s="1453"/>
      <c r="AU1261" s="1453"/>
      <c r="AV1261" s="1453"/>
      <c r="AW1261" s="1453"/>
      <c r="AX1261" s="1453"/>
    </row>
    <row r="1262" spans="3:50" s="1543" customFormat="1" ht="21.9" customHeight="1" x14ac:dyDescent="0.3">
      <c r="C1262" s="1453"/>
      <c r="D1262" s="1453"/>
      <c r="E1262" s="1453"/>
      <c r="F1262" s="1453"/>
      <c r="G1262" s="1452"/>
      <c r="H1262" s="1453"/>
      <c r="I1262" s="1453"/>
      <c r="J1262" s="1453"/>
      <c r="K1262" s="1453"/>
      <c r="L1262" s="1453"/>
      <c r="M1262" s="1453"/>
      <c r="N1262" s="1453"/>
      <c r="O1262" s="1453"/>
      <c r="P1262" s="1453"/>
      <c r="Q1262" s="1453"/>
      <c r="R1262" s="1453"/>
      <c r="S1262" s="1453"/>
      <c r="T1262" s="1453"/>
      <c r="U1262" s="1453"/>
      <c r="V1262" s="1453"/>
      <c r="W1262" s="1453"/>
      <c r="X1262" s="1453"/>
      <c r="Y1262" s="1453"/>
      <c r="Z1262" s="1453"/>
      <c r="AA1262" s="1453"/>
      <c r="AB1262" s="1453"/>
      <c r="AC1262" s="1453"/>
      <c r="AD1262" s="1453"/>
      <c r="AE1262" s="1453"/>
      <c r="AF1262" s="1453"/>
      <c r="AG1262" s="1453"/>
      <c r="AH1262" s="1453"/>
      <c r="AI1262" s="1453"/>
      <c r="AJ1262" s="1453"/>
      <c r="AK1262" s="1453"/>
      <c r="AL1262" s="1453"/>
      <c r="AM1262" s="1453"/>
      <c r="AN1262" s="1453"/>
      <c r="AO1262" s="1453"/>
      <c r="AP1262" s="1453"/>
      <c r="AQ1262" s="1453"/>
      <c r="AR1262" s="1453"/>
      <c r="AS1262" s="1453"/>
      <c r="AT1262" s="1453"/>
      <c r="AU1262" s="1453"/>
      <c r="AV1262" s="1453"/>
      <c r="AW1262" s="1453"/>
      <c r="AX1262" s="1453"/>
    </row>
    <row r="1263" spans="3:50" s="1543" customFormat="1" ht="21.9" customHeight="1" x14ac:dyDescent="0.3">
      <c r="C1263" s="1453"/>
      <c r="D1263" s="1453"/>
      <c r="E1263" s="1453"/>
      <c r="F1263" s="1453"/>
      <c r="G1263" s="1452"/>
      <c r="H1263" s="1453"/>
      <c r="I1263" s="1453"/>
      <c r="J1263" s="1453"/>
      <c r="K1263" s="1453"/>
      <c r="L1263" s="1453"/>
      <c r="M1263" s="1453"/>
      <c r="N1263" s="1453"/>
      <c r="O1263" s="1453"/>
      <c r="P1263" s="1453"/>
      <c r="Q1263" s="1453"/>
      <c r="R1263" s="1453"/>
      <c r="S1263" s="1453"/>
      <c r="T1263" s="1453"/>
      <c r="U1263" s="1453"/>
      <c r="V1263" s="1453"/>
      <c r="W1263" s="1453"/>
      <c r="X1263" s="1453"/>
      <c r="Y1263" s="1453"/>
      <c r="Z1263" s="1453"/>
      <c r="AA1263" s="1453"/>
      <c r="AB1263" s="1453"/>
      <c r="AC1263" s="1453"/>
      <c r="AD1263" s="1453"/>
      <c r="AE1263" s="1453"/>
      <c r="AF1263" s="1453"/>
      <c r="AG1263" s="1453"/>
      <c r="AH1263" s="1453"/>
      <c r="AI1263" s="1453"/>
      <c r="AJ1263" s="1453"/>
      <c r="AK1263" s="1453"/>
      <c r="AL1263" s="1453"/>
      <c r="AM1263" s="1453"/>
      <c r="AN1263" s="1453"/>
      <c r="AO1263" s="1453"/>
      <c r="AP1263" s="1453"/>
      <c r="AQ1263" s="1453"/>
      <c r="AR1263" s="1453"/>
      <c r="AS1263" s="1453"/>
      <c r="AT1263" s="1453"/>
      <c r="AU1263" s="1453"/>
      <c r="AV1263" s="1453"/>
      <c r="AW1263" s="1453"/>
      <c r="AX1263" s="1453"/>
    </row>
    <row r="1264" spans="3:50" s="1543" customFormat="1" ht="21.9" customHeight="1" x14ac:dyDescent="0.3">
      <c r="C1264" s="1453"/>
      <c r="D1264" s="1453"/>
      <c r="E1264" s="1453"/>
      <c r="F1264" s="1453"/>
      <c r="G1264" s="1452"/>
      <c r="H1264" s="1453"/>
      <c r="I1264" s="1453"/>
      <c r="J1264" s="1453"/>
      <c r="K1264" s="1453"/>
      <c r="L1264" s="1453"/>
      <c r="M1264" s="1453"/>
      <c r="N1264" s="1453"/>
      <c r="O1264" s="1453"/>
      <c r="P1264" s="1453"/>
      <c r="Q1264" s="1453"/>
      <c r="R1264" s="1453"/>
      <c r="S1264" s="1453"/>
      <c r="T1264" s="1453"/>
      <c r="U1264" s="1453"/>
      <c r="V1264" s="1453"/>
      <c r="W1264" s="1453"/>
      <c r="X1264" s="1453"/>
      <c r="Y1264" s="1453"/>
      <c r="Z1264" s="1453"/>
      <c r="AA1264" s="1453"/>
      <c r="AB1264" s="1453"/>
      <c r="AC1264" s="1453"/>
      <c r="AD1264" s="1453"/>
      <c r="AE1264" s="1453"/>
      <c r="AF1264" s="1453"/>
      <c r="AG1264" s="1453"/>
      <c r="AH1264" s="1453"/>
      <c r="AI1264" s="1453"/>
      <c r="AJ1264" s="1453"/>
      <c r="AK1264" s="1453"/>
      <c r="AL1264" s="1453"/>
      <c r="AM1264" s="1453"/>
      <c r="AN1264" s="1453"/>
      <c r="AO1264" s="1453"/>
      <c r="AP1264" s="1453"/>
      <c r="AQ1264" s="1453"/>
      <c r="AR1264" s="1453"/>
      <c r="AS1264" s="1453"/>
      <c r="AT1264" s="1453"/>
      <c r="AU1264" s="1453"/>
      <c r="AV1264" s="1453"/>
      <c r="AW1264" s="1453"/>
      <c r="AX1264" s="1453"/>
    </row>
    <row r="1265" spans="3:50" s="1543" customFormat="1" ht="21.9" customHeight="1" x14ac:dyDescent="0.3">
      <c r="C1265" s="1453"/>
      <c r="D1265" s="1453"/>
      <c r="E1265" s="1453"/>
      <c r="F1265" s="1453"/>
      <c r="G1265" s="1452"/>
      <c r="H1265" s="1453"/>
      <c r="I1265" s="1453"/>
      <c r="J1265" s="1453"/>
      <c r="K1265" s="1453"/>
      <c r="L1265" s="1453"/>
      <c r="M1265" s="1453"/>
      <c r="N1265" s="1453"/>
      <c r="O1265" s="1453"/>
      <c r="P1265" s="1453"/>
      <c r="Q1265" s="1453"/>
      <c r="R1265" s="1453"/>
      <c r="S1265" s="1453"/>
      <c r="T1265" s="1453"/>
      <c r="U1265" s="1453"/>
      <c r="V1265" s="1453"/>
      <c r="W1265" s="1453"/>
      <c r="X1265" s="1453"/>
      <c r="Y1265" s="1453"/>
      <c r="Z1265" s="1453"/>
      <c r="AA1265" s="1453"/>
      <c r="AB1265" s="1453"/>
      <c r="AC1265" s="1453"/>
      <c r="AD1265" s="1453"/>
      <c r="AE1265" s="1453"/>
      <c r="AF1265" s="1453"/>
      <c r="AG1265" s="1453"/>
      <c r="AH1265" s="1453"/>
      <c r="AI1265" s="1453"/>
      <c r="AJ1265" s="1453"/>
      <c r="AK1265" s="1453"/>
      <c r="AL1265" s="1453"/>
      <c r="AM1265" s="1453"/>
      <c r="AN1265" s="1453"/>
      <c r="AO1265" s="1453"/>
      <c r="AP1265" s="1453"/>
      <c r="AQ1265" s="1453"/>
      <c r="AR1265" s="1453"/>
      <c r="AS1265" s="1453"/>
      <c r="AT1265" s="1453"/>
      <c r="AU1265" s="1453"/>
      <c r="AV1265" s="1453"/>
      <c r="AW1265" s="1453"/>
      <c r="AX1265" s="1453"/>
    </row>
    <row r="1266" spans="3:50" s="1543" customFormat="1" ht="21.9" customHeight="1" x14ac:dyDescent="0.3">
      <c r="C1266" s="1453"/>
      <c r="D1266" s="1453"/>
      <c r="E1266" s="1453"/>
      <c r="F1266" s="1453"/>
      <c r="G1266" s="1452"/>
      <c r="H1266" s="1453"/>
      <c r="I1266" s="1453"/>
      <c r="J1266" s="1453"/>
      <c r="K1266" s="1453"/>
      <c r="L1266" s="1453"/>
      <c r="M1266" s="1453"/>
      <c r="N1266" s="1453"/>
      <c r="O1266" s="1453"/>
      <c r="P1266" s="1453"/>
      <c r="Q1266" s="1453"/>
      <c r="R1266" s="1453"/>
      <c r="S1266" s="1453"/>
      <c r="T1266" s="1453"/>
      <c r="U1266" s="1453"/>
      <c r="V1266" s="1453"/>
      <c r="W1266" s="1453"/>
      <c r="X1266" s="1453"/>
      <c r="Y1266" s="1453"/>
      <c r="Z1266" s="1453"/>
      <c r="AA1266" s="1453"/>
      <c r="AB1266" s="1453"/>
      <c r="AC1266" s="1453"/>
      <c r="AD1266" s="1453"/>
      <c r="AE1266" s="1453"/>
      <c r="AF1266" s="1453"/>
      <c r="AG1266" s="1453"/>
      <c r="AH1266" s="1453"/>
      <c r="AI1266" s="1453"/>
      <c r="AJ1266" s="1453"/>
      <c r="AK1266" s="1453"/>
      <c r="AL1266" s="1453"/>
      <c r="AM1266" s="1453"/>
      <c r="AN1266" s="1453"/>
      <c r="AO1266" s="1453"/>
      <c r="AP1266" s="1453"/>
      <c r="AQ1266" s="1453"/>
      <c r="AR1266" s="1453"/>
      <c r="AS1266" s="1453"/>
      <c r="AT1266" s="1453"/>
      <c r="AU1266" s="1453"/>
      <c r="AV1266" s="1453"/>
      <c r="AW1266" s="1453"/>
      <c r="AX1266" s="1453"/>
    </row>
    <row r="1267" spans="3:50" s="1543" customFormat="1" ht="21.9" customHeight="1" x14ac:dyDescent="0.3">
      <c r="C1267" s="1453"/>
      <c r="D1267" s="1453"/>
      <c r="E1267" s="1453"/>
      <c r="F1267" s="1453"/>
      <c r="G1267" s="1452"/>
      <c r="H1267" s="1453"/>
      <c r="I1267" s="1453"/>
      <c r="J1267" s="1453"/>
      <c r="K1267" s="1453"/>
      <c r="L1267" s="1453"/>
      <c r="M1267" s="1453"/>
      <c r="N1267" s="1453"/>
      <c r="O1267" s="1453"/>
      <c r="P1267" s="1453"/>
      <c r="Q1267" s="1453"/>
      <c r="R1267" s="1453"/>
      <c r="S1267" s="1453"/>
      <c r="T1267" s="1453"/>
      <c r="U1267" s="1453"/>
      <c r="V1267" s="1453"/>
      <c r="W1267" s="1453"/>
      <c r="X1267" s="1453"/>
      <c r="Y1267" s="1453"/>
      <c r="Z1267" s="1453"/>
      <c r="AA1267" s="1453"/>
      <c r="AB1267" s="1453"/>
      <c r="AC1267" s="1453"/>
      <c r="AD1267" s="1453"/>
      <c r="AE1267" s="1453"/>
      <c r="AF1267" s="1453"/>
      <c r="AG1267" s="1453"/>
      <c r="AH1267" s="1453"/>
      <c r="AI1267" s="1453"/>
      <c r="AJ1267" s="1453"/>
      <c r="AK1267" s="1453"/>
      <c r="AL1267" s="1453"/>
      <c r="AM1267" s="1453"/>
      <c r="AN1267" s="1453"/>
      <c r="AO1267" s="1453"/>
      <c r="AP1267" s="1453"/>
      <c r="AQ1267" s="1453"/>
      <c r="AR1267" s="1453"/>
      <c r="AS1267" s="1453"/>
      <c r="AT1267" s="1453"/>
      <c r="AU1267" s="1453"/>
      <c r="AV1267" s="1453"/>
      <c r="AW1267" s="1453"/>
      <c r="AX1267" s="1453"/>
    </row>
    <row r="1268" spans="3:50" s="1543" customFormat="1" ht="21.9" customHeight="1" x14ac:dyDescent="0.3">
      <c r="C1268" s="1453"/>
      <c r="D1268" s="1453"/>
      <c r="E1268" s="1453"/>
      <c r="F1268" s="1453"/>
      <c r="G1268" s="1452"/>
      <c r="H1268" s="1453"/>
      <c r="I1268" s="1453"/>
      <c r="J1268" s="1453"/>
      <c r="K1268" s="1453"/>
      <c r="L1268" s="1453"/>
      <c r="M1268" s="1453"/>
      <c r="N1268" s="1453"/>
      <c r="O1268" s="1453"/>
      <c r="P1268" s="1453"/>
      <c r="Q1268" s="1453"/>
      <c r="R1268" s="1453"/>
      <c r="S1268" s="1453"/>
      <c r="T1268" s="1453"/>
      <c r="U1268" s="1453"/>
      <c r="V1268" s="1453"/>
      <c r="W1268" s="1453"/>
      <c r="X1268" s="1453"/>
      <c r="Y1268" s="1453"/>
      <c r="Z1268" s="1453"/>
      <c r="AA1268" s="1453"/>
      <c r="AB1268" s="1453"/>
      <c r="AC1268" s="1453"/>
      <c r="AD1268" s="1453"/>
      <c r="AE1268" s="1453"/>
      <c r="AF1268" s="1453"/>
      <c r="AG1268" s="1453"/>
      <c r="AH1268" s="1453"/>
      <c r="AI1268" s="1453"/>
      <c r="AJ1268" s="1453"/>
      <c r="AK1268" s="1453"/>
      <c r="AL1268" s="1453"/>
      <c r="AM1268" s="1453"/>
      <c r="AN1268" s="1453"/>
      <c r="AO1268" s="1453"/>
      <c r="AP1268" s="1453"/>
      <c r="AQ1268" s="1453"/>
      <c r="AR1268" s="1453"/>
      <c r="AS1268" s="1453"/>
      <c r="AT1268" s="1453"/>
      <c r="AU1268" s="1453"/>
      <c r="AV1268" s="1453"/>
      <c r="AW1268" s="1453"/>
      <c r="AX1268" s="1453"/>
    </row>
    <row r="1269" spans="3:50" s="1543" customFormat="1" ht="21.9" customHeight="1" x14ac:dyDescent="0.3">
      <c r="C1269" s="1453"/>
      <c r="D1269" s="1453"/>
      <c r="E1269" s="1453"/>
      <c r="F1269" s="1453"/>
      <c r="G1269" s="1452"/>
      <c r="H1269" s="1453"/>
      <c r="I1269" s="1453"/>
      <c r="J1269" s="1453"/>
      <c r="K1269" s="1453"/>
      <c r="L1269" s="1453"/>
      <c r="M1269" s="1453"/>
      <c r="N1269" s="1453"/>
      <c r="O1269" s="1453"/>
      <c r="P1269" s="1453"/>
      <c r="Q1269" s="1453"/>
      <c r="R1269" s="1453"/>
      <c r="S1269" s="1453"/>
      <c r="T1269" s="1453"/>
      <c r="U1269" s="1453"/>
      <c r="V1269" s="1453"/>
      <c r="W1269" s="1453"/>
      <c r="X1269" s="1453"/>
      <c r="Y1269" s="1453"/>
      <c r="Z1269" s="1453"/>
      <c r="AA1269" s="1453"/>
      <c r="AB1269" s="1453"/>
      <c r="AC1269" s="1453"/>
      <c r="AD1269" s="1453"/>
      <c r="AE1269" s="1453"/>
      <c r="AF1269" s="1453"/>
      <c r="AG1269" s="1453"/>
      <c r="AH1269" s="1453"/>
      <c r="AI1269" s="1453"/>
      <c r="AJ1269" s="1453"/>
      <c r="AK1269" s="1453"/>
      <c r="AL1269" s="1453"/>
      <c r="AM1269" s="1453"/>
      <c r="AN1269" s="1453"/>
      <c r="AO1269" s="1453"/>
      <c r="AP1269" s="1453"/>
      <c r="AQ1269" s="1453"/>
      <c r="AR1269" s="1453"/>
      <c r="AS1269" s="1453"/>
      <c r="AT1269" s="1453"/>
      <c r="AU1269" s="1453"/>
      <c r="AV1269" s="1453"/>
      <c r="AW1269" s="1453"/>
      <c r="AX1269" s="1453"/>
    </row>
    <row r="1270" spans="3:50" s="1543" customFormat="1" ht="21.9" customHeight="1" x14ac:dyDescent="0.3">
      <c r="C1270" s="1453"/>
      <c r="D1270" s="1453"/>
      <c r="E1270" s="1453"/>
      <c r="F1270" s="1453"/>
      <c r="G1270" s="1452"/>
      <c r="H1270" s="1453"/>
      <c r="I1270" s="1453"/>
      <c r="J1270" s="1453"/>
      <c r="K1270" s="1453"/>
      <c r="L1270" s="1453"/>
      <c r="M1270" s="1453"/>
      <c r="N1270" s="1453"/>
      <c r="O1270" s="1453"/>
      <c r="P1270" s="1453"/>
      <c r="Q1270" s="1453"/>
      <c r="R1270" s="1453"/>
      <c r="S1270" s="1453"/>
      <c r="T1270" s="1453"/>
      <c r="U1270" s="1453"/>
      <c r="V1270" s="1453"/>
      <c r="W1270" s="1453"/>
      <c r="X1270" s="1453"/>
      <c r="Y1270" s="1453"/>
      <c r="Z1270" s="1453"/>
      <c r="AA1270" s="1453"/>
      <c r="AB1270" s="1453"/>
      <c r="AC1270" s="1453"/>
      <c r="AD1270" s="1453"/>
      <c r="AE1270" s="1453"/>
      <c r="AF1270" s="1453"/>
      <c r="AG1270" s="1453"/>
      <c r="AH1270" s="1453"/>
      <c r="AI1270" s="1453"/>
      <c r="AJ1270" s="1453"/>
      <c r="AK1270" s="1453"/>
      <c r="AL1270" s="1453"/>
      <c r="AM1270" s="1453"/>
      <c r="AN1270" s="1453"/>
      <c r="AO1270" s="1453"/>
      <c r="AP1270" s="1453"/>
      <c r="AQ1270" s="1453"/>
      <c r="AR1270" s="1453"/>
      <c r="AS1270" s="1453"/>
      <c r="AT1270" s="1453"/>
      <c r="AU1270" s="1453"/>
      <c r="AV1270" s="1453"/>
      <c r="AW1270" s="1453"/>
      <c r="AX1270" s="1453"/>
    </row>
    <row r="1271" spans="3:50" s="1543" customFormat="1" ht="21.9" customHeight="1" x14ac:dyDescent="0.3">
      <c r="C1271" s="1453"/>
      <c r="D1271" s="1453"/>
      <c r="E1271" s="1453"/>
      <c r="F1271" s="1453"/>
      <c r="G1271" s="1452"/>
      <c r="H1271" s="1453"/>
      <c r="I1271" s="1453"/>
      <c r="J1271" s="1453"/>
      <c r="K1271" s="1453"/>
      <c r="L1271" s="1453"/>
      <c r="M1271" s="1453"/>
      <c r="N1271" s="1453"/>
      <c r="O1271" s="1453"/>
      <c r="P1271" s="1453"/>
      <c r="Q1271" s="1453"/>
      <c r="R1271" s="1453"/>
      <c r="S1271" s="1453"/>
      <c r="T1271" s="1453"/>
      <c r="U1271" s="1453"/>
      <c r="V1271" s="1453"/>
      <c r="W1271" s="1453"/>
      <c r="X1271" s="1453"/>
      <c r="Y1271" s="1453"/>
      <c r="Z1271" s="1453"/>
      <c r="AA1271" s="1453"/>
      <c r="AB1271" s="1453"/>
      <c r="AC1271" s="1453"/>
      <c r="AD1271" s="1453"/>
      <c r="AE1271" s="1453"/>
      <c r="AF1271" s="1453"/>
      <c r="AG1271" s="1453"/>
      <c r="AH1271" s="1453"/>
      <c r="AI1271" s="1453"/>
      <c r="AJ1271" s="1453"/>
      <c r="AK1271" s="1453"/>
      <c r="AL1271" s="1453"/>
      <c r="AM1271" s="1453"/>
      <c r="AN1271" s="1453"/>
      <c r="AO1271" s="1453"/>
      <c r="AP1271" s="1453"/>
      <c r="AQ1271" s="1453"/>
      <c r="AR1271" s="1453"/>
      <c r="AS1271" s="1453"/>
      <c r="AT1271" s="1453"/>
      <c r="AU1271" s="1453"/>
      <c r="AV1271" s="1453"/>
      <c r="AW1271" s="1453"/>
      <c r="AX1271" s="1453"/>
    </row>
    <row r="1272" spans="3:50" s="1543" customFormat="1" ht="21.9" customHeight="1" x14ac:dyDescent="0.3">
      <c r="C1272" s="1453"/>
      <c r="D1272" s="1453"/>
      <c r="E1272" s="1453"/>
      <c r="F1272" s="1453"/>
      <c r="G1272" s="1452"/>
      <c r="H1272" s="1453"/>
      <c r="I1272" s="1453"/>
      <c r="J1272" s="1453"/>
      <c r="K1272" s="1453"/>
      <c r="L1272" s="1453"/>
      <c r="M1272" s="1453"/>
      <c r="N1272" s="1453"/>
      <c r="O1272" s="1453"/>
      <c r="P1272" s="1453"/>
      <c r="Q1272" s="1453"/>
      <c r="R1272" s="1453"/>
      <c r="S1272" s="1453"/>
      <c r="T1272" s="1453"/>
      <c r="U1272" s="1453"/>
      <c r="V1272" s="1453"/>
      <c r="W1272" s="1453"/>
      <c r="X1272" s="1453"/>
      <c r="Y1272" s="1453"/>
      <c r="Z1272" s="1453"/>
      <c r="AA1272" s="1453"/>
      <c r="AB1272" s="1453"/>
      <c r="AC1272" s="1453"/>
      <c r="AD1272" s="1453"/>
      <c r="AE1272" s="1453"/>
      <c r="AF1272" s="1453"/>
      <c r="AG1272" s="1453"/>
      <c r="AH1272" s="1453"/>
      <c r="AI1272" s="1453"/>
      <c r="AJ1272" s="1453"/>
      <c r="AK1272" s="1453"/>
      <c r="AL1272" s="1453"/>
      <c r="AM1272" s="1453"/>
      <c r="AN1272" s="1453"/>
      <c r="AO1272" s="1453"/>
      <c r="AP1272" s="1453"/>
      <c r="AQ1272" s="1453"/>
      <c r="AR1272" s="1453"/>
      <c r="AS1272" s="1453"/>
      <c r="AT1272" s="1453"/>
      <c r="AU1272" s="1453"/>
      <c r="AV1272" s="1453"/>
      <c r="AW1272" s="1453"/>
      <c r="AX1272" s="1453"/>
    </row>
    <row r="1273" spans="3:50" s="1543" customFormat="1" ht="21.9" customHeight="1" x14ac:dyDescent="0.3">
      <c r="C1273" s="1453"/>
      <c r="D1273" s="1453"/>
      <c r="E1273" s="1453"/>
      <c r="F1273" s="1453"/>
      <c r="G1273" s="1452"/>
      <c r="H1273" s="1453"/>
      <c r="I1273" s="1453"/>
      <c r="J1273" s="1453"/>
      <c r="K1273" s="1453"/>
      <c r="L1273" s="1453"/>
      <c r="M1273" s="1453"/>
      <c r="N1273" s="1453"/>
      <c r="O1273" s="1453"/>
      <c r="P1273" s="1453"/>
      <c r="Q1273" s="1453"/>
      <c r="R1273" s="1453"/>
      <c r="S1273" s="1453"/>
      <c r="T1273" s="1453"/>
      <c r="U1273" s="1453"/>
      <c r="V1273" s="1453"/>
      <c r="W1273" s="1453"/>
      <c r="X1273" s="1453"/>
      <c r="Y1273" s="1453"/>
      <c r="Z1273" s="1453"/>
      <c r="AA1273" s="1453"/>
      <c r="AB1273" s="1453"/>
      <c r="AC1273" s="1453"/>
      <c r="AD1273" s="1453"/>
      <c r="AE1273" s="1453"/>
      <c r="AF1273" s="1453"/>
      <c r="AG1273" s="1453"/>
      <c r="AH1273" s="1453"/>
      <c r="AI1273" s="1453"/>
      <c r="AJ1273" s="1453"/>
      <c r="AK1273" s="1453"/>
      <c r="AL1273" s="1453"/>
      <c r="AM1273" s="1453"/>
      <c r="AN1273" s="1453"/>
      <c r="AO1273" s="1453"/>
      <c r="AP1273" s="1453"/>
      <c r="AQ1273" s="1453"/>
      <c r="AR1273" s="1453"/>
      <c r="AS1273" s="1453"/>
      <c r="AT1273" s="1453"/>
      <c r="AU1273" s="1453"/>
      <c r="AV1273" s="1453"/>
      <c r="AW1273" s="1453"/>
      <c r="AX1273" s="1453"/>
    </row>
    <row r="1274" spans="3:50" s="1543" customFormat="1" ht="21.9" customHeight="1" x14ac:dyDescent="0.3">
      <c r="C1274" s="1453"/>
      <c r="D1274" s="1453"/>
      <c r="E1274" s="1453"/>
      <c r="F1274" s="1453"/>
      <c r="G1274" s="1452"/>
      <c r="H1274" s="1453"/>
      <c r="I1274" s="1453"/>
      <c r="J1274" s="1453"/>
      <c r="K1274" s="1453"/>
      <c r="L1274" s="1453"/>
      <c r="M1274" s="1453"/>
      <c r="N1274" s="1453"/>
      <c r="O1274" s="1453"/>
      <c r="P1274" s="1453"/>
      <c r="Q1274" s="1453"/>
      <c r="R1274" s="1453"/>
      <c r="S1274" s="1453"/>
      <c r="T1274" s="1453"/>
      <c r="U1274" s="1453"/>
      <c r="V1274" s="1453"/>
      <c r="W1274" s="1453"/>
      <c r="X1274" s="1453"/>
      <c r="Y1274" s="1453"/>
      <c r="Z1274" s="1453"/>
      <c r="AA1274" s="1453"/>
      <c r="AB1274" s="1453"/>
      <c r="AC1274" s="1453"/>
      <c r="AD1274" s="1453"/>
      <c r="AE1274" s="1453"/>
      <c r="AF1274" s="1453"/>
      <c r="AG1274" s="1453"/>
      <c r="AH1274" s="1453"/>
      <c r="AI1274" s="1453"/>
      <c r="AJ1274" s="1453"/>
      <c r="AK1274" s="1453"/>
      <c r="AL1274" s="1453"/>
      <c r="AM1274" s="1453"/>
      <c r="AN1274" s="1453"/>
      <c r="AO1274" s="1453"/>
      <c r="AP1274" s="1453"/>
      <c r="AQ1274" s="1453"/>
      <c r="AR1274" s="1453"/>
      <c r="AS1274" s="1453"/>
      <c r="AT1274" s="1453"/>
      <c r="AU1274" s="1453"/>
      <c r="AV1274" s="1453"/>
      <c r="AW1274" s="1453"/>
      <c r="AX1274" s="1453"/>
    </row>
    <row r="1275" spans="3:50" s="1543" customFormat="1" ht="21.9" customHeight="1" x14ac:dyDescent="0.3">
      <c r="C1275" s="1453"/>
      <c r="D1275" s="1453"/>
      <c r="E1275" s="1453"/>
      <c r="F1275" s="1453"/>
      <c r="G1275" s="1452"/>
      <c r="H1275" s="1453"/>
      <c r="I1275" s="1453"/>
      <c r="J1275" s="1453"/>
      <c r="K1275" s="1453"/>
      <c r="L1275" s="1453"/>
      <c r="M1275" s="1453"/>
      <c r="N1275" s="1453"/>
      <c r="O1275" s="1453"/>
      <c r="P1275" s="1453"/>
      <c r="Q1275" s="1453"/>
      <c r="R1275" s="1453"/>
      <c r="S1275" s="1453"/>
      <c r="T1275" s="1453"/>
      <c r="U1275" s="1453"/>
      <c r="V1275" s="1453"/>
      <c r="W1275" s="1453"/>
      <c r="X1275" s="1453"/>
      <c r="Y1275" s="1453"/>
      <c r="Z1275" s="1453"/>
      <c r="AA1275" s="1453"/>
      <c r="AB1275" s="1453"/>
      <c r="AC1275" s="1453"/>
      <c r="AD1275" s="1453"/>
      <c r="AE1275" s="1453"/>
      <c r="AF1275" s="1453"/>
      <c r="AG1275" s="1453"/>
      <c r="AH1275" s="1453"/>
      <c r="AI1275" s="1453"/>
      <c r="AJ1275" s="1453"/>
      <c r="AK1275" s="1453"/>
      <c r="AL1275" s="1453"/>
      <c r="AM1275" s="1453"/>
      <c r="AN1275" s="1453"/>
      <c r="AO1275" s="1453"/>
      <c r="AP1275" s="1453"/>
      <c r="AQ1275" s="1453"/>
      <c r="AR1275" s="1453"/>
      <c r="AS1275" s="1453"/>
      <c r="AT1275" s="1453"/>
      <c r="AU1275" s="1453"/>
      <c r="AV1275" s="1453"/>
      <c r="AW1275" s="1453"/>
      <c r="AX1275" s="1453"/>
    </row>
    <row r="1276" spans="3:50" s="1543" customFormat="1" ht="21.9" customHeight="1" x14ac:dyDescent="0.3">
      <c r="C1276" s="1453"/>
      <c r="D1276" s="1453"/>
      <c r="E1276" s="1453"/>
      <c r="F1276" s="1453"/>
      <c r="G1276" s="1452"/>
      <c r="H1276" s="1453"/>
      <c r="I1276" s="1453"/>
      <c r="J1276" s="1453"/>
      <c r="K1276" s="1453"/>
      <c r="L1276" s="1453"/>
      <c r="M1276" s="1453"/>
      <c r="N1276" s="1453"/>
      <c r="O1276" s="1453"/>
      <c r="P1276" s="1453"/>
      <c r="Q1276" s="1453"/>
      <c r="R1276" s="1453"/>
      <c r="S1276" s="1453"/>
      <c r="T1276" s="1453"/>
      <c r="U1276" s="1453"/>
      <c r="V1276" s="1453"/>
      <c r="W1276" s="1453"/>
      <c r="X1276" s="1453"/>
      <c r="Y1276" s="1453"/>
      <c r="Z1276" s="1453"/>
      <c r="AA1276" s="1453"/>
      <c r="AB1276" s="1453"/>
      <c r="AC1276" s="1453"/>
      <c r="AD1276" s="1453"/>
      <c r="AE1276" s="1453"/>
      <c r="AF1276" s="1453"/>
      <c r="AG1276" s="1453"/>
      <c r="AH1276" s="1453"/>
      <c r="AI1276" s="1453"/>
      <c r="AJ1276" s="1453"/>
      <c r="AK1276" s="1453"/>
      <c r="AL1276" s="1453"/>
      <c r="AM1276" s="1453"/>
      <c r="AN1276" s="1453"/>
      <c r="AO1276" s="1453"/>
      <c r="AP1276" s="1453"/>
      <c r="AQ1276" s="1453"/>
      <c r="AR1276" s="1453"/>
      <c r="AS1276" s="1453"/>
      <c r="AT1276" s="1453"/>
      <c r="AU1276" s="1453"/>
      <c r="AV1276" s="1453"/>
      <c r="AW1276" s="1453"/>
      <c r="AX1276" s="1453"/>
    </row>
    <row r="1277" spans="3:50" s="1543" customFormat="1" ht="21.9" customHeight="1" x14ac:dyDescent="0.3">
      <c r="C1277" s="1453"/>
      <c r="D1277" s="1453"/>
      <c r="E1277" s="1453"/>
      <c r="F1277" s="1453"/>
      <c r="G1277" s="1452"/>
      <c r="H1277" s="1453"/>
      <c r="I1277" s="1453"/>
      <c r="J1277" s="1453"/>
      <c r="K1277" s="1453"/>
      <c r="L1277" s="1453"/>
      <c r="M1277" s="1453"/>
      <c r="N1277" s="1453"/>
      <c r="O1277" s="1453"/>
      <c r="P1277" s="1453"/>
      <c r="Q1277" s="1453"/>
      <c r="R1277" s="1453"/>
      <c r="S1277" s="1453"/>
      <c r="T1277" s="1453"/>
      <c r="U1277" s="1453"/>
      <c r="V1277" s="1453"/>
      <c r="W1277" s="1453"/>
      <c r="X1277" s="1453"/>
      <c r="Y1277" s="1453"/>
      <c r="Z1277" s="1453"/>
      <c r="AA1277" s="1453"/>
      <c r="AB1277" s="1453"/>
      <c r="AC1277" s="1453"/>
      <c r="AD1277" s="1453"/>
      <c r="AE1277" s="1453"/>
      <c r="AF1277" s="1453"/>
      <c r="AG1277" s="1453"/>
      <c r="AH1277" s="1453"/>
      <c r="AI1277" s="1453"/>
      <c r="AJ1277" s="1453"/>
      <c r="AK1277" s="1453"/>
      <c r="AL1277" s="1453"/>
      <c r="AM1277" s="1453"/>
      <c r="AN1277" s="1453"/>
      <c r="AO1277" s="1453"/>
      <c r="AP1277" s="1453"/>
      <c r="AQ1277" s="1453"/>
      <c r="AR1277" s="1453"/>
      <c r="AS1277" s="1453"/>
      <c r="AT1277" s="1453"/>
      <c r="AU1277" s="1453"/>
      <c r="AV1277" s="1453"/>
      <c r="AW1277" s="1453"/>
      <c r="AX1277" s="1453"/>
    </row>
    <row r="1278" spans="3:50" s="1543" customFormat="1" ht="21.9" customHeight="1" x14ac:dyDescent="0.3">
      <c r="C1278" s="1453"/>
      <c r="D1278" s="1453"/>
      <c r="E1278" s="1453"/>
      <c r="F1278" s="1453"/>
      <c r="G1278" s="1452"/>
      <c r="H1278" s="1453"/>
      <c r="I1278" s="1453"/>
      <c r="J1278" s="1453"/>
      <c r="K1278" s="1453"/>
      <c r="L1278" s="1453"/>
      <c r="M1278" s="1453"/>
      <c r="N1278" s="1453"/>
      <c r="O1278" s="1453"/>
      <c r="P1278" s="1453"/>
      <c r="Q1278" s="1453"/>
      <c r="R1278" s="1453"/>
      <c r="S1278" s="1453"/>
      <c r="T1278" s="1453"/>
      <c r="U1278" s="1453"/>
      <c r="V1278" s="1453"/>
      <c r="W1278" s="1453"/>
      <c r="X1278" s="1453"/>
      <c r="Y1278" s="1453"/>
      <c r="Z1278" s="1453"/>
      <c r="AA1278" s="1453"/>
      <c r="AB1278" s="1453"/>
      <c r="AC1278" s="1453"/>
      <c r="AD1278" s="1453"/>
      <c r="AE1278" s="1453"/>
      <c r="AF1278" s="1453"/>
      <c r="AG1278" s="1453"/>
      <c r="AH1278" s="1453"/>
      <c r="AI1278" s="1453"/>
      <c r="AJ1278" s="1453"/>
      <c r="AK1278" s="1453"/>
      <c r="AL1278" s="1453"/>
      <c r="AM1278" s="1453"/>
      <c r="AN1278" s="1453"/>
      <c r="AO1278" s="1453"/>
      <c r="AP1278" s="1453"/>
      <c r="AQ1278" s="1453"/>
      <c r="AR1278" s="1453"/>
      <c r="AS1278" s="1453"/>
      <c r="AT1278" s="1453"/>
      <c r="AU1278" s="1453"/>
      <c r="AV1278" s="1453"/>
      <c r="AW1278" s="1453"/>
      <c r="AX1278" s="1453"/>
    </row>
    <row r="1279" spans="3:50" s="1543" customFormat="1" ht="21.9" customHeight="1" x14ac:dyDescent="0.3">
      <c r="C1279" s="1453"/>
      <c r="D1279" s="1453"/>
      <c r="E1279" s="1453"/>
      <c r="F1279" s="1453"/>
      <c r="G1279" s="1452"/>
      <c r="H1279" s="1453"/>
      <c r="I1279" s="1453"/>
      <c r="J1279" s="1453"/>
      <c r="K1279" s="1453"/>
      <c r="L1279" s="1453"/>
      <c r="M1279" s="1453"/>
      <c r="N1279" s="1453"/>
      <c r="O1279" s="1453"/>
      <c r="P1279" s="1453"/>
      <c r="Q1279" s="1453"/>
      <c r="R1279" s="1453"/>
      <c r="S1279" s="1453"/>
      <c r="T1279" s="1453"/>
      <c r="U1279" s="1453"/>
      <c r="V1279" s="1453"/>
      <c r="W1279" s="1453"/>
      <c r="X1279" s="1453"/>
      <c r="Y1279" s="1453"/>
      <c r="Z1279" s="1453"/>
      <c r="AA1279" s="1453"/>
      <c r="AB1279" s="1453"/>
      <c r="AC1279" s="1453"/>
      <c r="AD1279" s="1453"/>
      <c r="AE1279" s="1453"/>
      <c r="AF1279" s="1453"/>
      <c r="AG1279" s="1453"/>
      <c r="AH1279" s="1453"/>
      <c r="AI1279" s="1453"/>
      <c r="AJ1279" s="1453"/>
      <c r="AK1279" s="1453"/>
      <c r="AL1279" s="1453"/>
      <c r="AM1279" s="1453"/>
      <c r="AN1279" s="1453"/>
      <c r="AO1279" s="1453"/>
      <c r="AP1279" s="1453"/>
      <c r="AQ1279" s="1453"/>
      <c r="AR1279" s="1453"/>
      <c r="AS1279" s="1453"/>
      <c r="AT1279" s="1453"/>
      <c r="AU1279" s="1453"/>
      <c r="AV1279" s="1453"/>
      <c r="AW1279" s="1453"/>
      <c r="AX1279" s="1453"/>
    </row>
    <row r="1280" spans="3:50" s="1543" customFormat="1" ht="21.9" customHeight="1" x14ac:dyDescent="0.3">
      <c r="C1280" s="1453"/>
      <c r="D1280" s="1453"/>
      <c r="E1280" s="1453"/>
      <c r="F1280" s="1453"/>
      <c r="G1280" s="1452"/>
      <c r="H1280" s="1453"/>
      <c r="I1280" s="1453"/>
      <c r="J1280" s="1453"/>
      <c r="K1280" s="1453"/>
      <c r="L1280" s="1453"/>
      <c r="M1280" s="1453"/>
      <c r="N1280" s="1453"/>
      <c r="O1280" s="1453"/>
      <c r="P1280" s="1453"/>
      <c r="Q1280" s="1453"/>
      <c r="R1280" s="1453"/>
      <c r="S1280" s="1453"/>
      <c r="T1280" s="1453"/>
      <c r="U1280" s="1453"/>
      <c r="V1280" s="1453"/>
      <c r="W1280" s="1453"/>
      <c r="X1280" s="1453"/>
      <c r="Y1280" s="1453"/>
      <c r="Z1280" s="1453"/>
      <c r="AA1280" s="1453"/>
      <c r="AB1280" s="1453"/>
      <c r="AC1280" s="1453"/>
      <c r="AD1280" s="1453"/>
      <c r="AE1280" s="1453"/>
      <c r="AF1280" s="1453"/>
      <c r="AG1280" s="1453"/>
      <c r="AH1280" s="1453"/>
      <c r="AI1280" s="1453"/>
      <c r="AJ1280" s="1453"/>
      <c r="AK1280" s="1453"/>
      <c r="AL1280" s="1453"/>
      <c r="AM1280" s="1453"/>
      <c r="AN1280" s="1453"/>
      <c r="AO1280" s="1453"/>
      <c r="AP1280" s="1453"/>
      <c r="AQ1280" s="1453"/>
      <c r="AR1280" s="1453"/>
      <c r="AS1280" s="1453"/>
      <c r="AT1280" s="1453"/>
      <c r="AU1280" s="1453"/>
      <c r="AV1280" s="1453"/>
      <c r="AW1280" s="1453"/>
      <c r="AX1280" s="1453"/>
    </row>
    <row r="1281" spans="3:50" s="1543" customFormat="1" ht="21.9" customHeight="1" x14ac:dyDescent="0.3">
      <c r="C1281" s="1453"/>
      <c r="D1281" s="1453"/>
      <c r="E1281" s="1453"/>
      <c r="F1281" s="1453"/>
      <c r="G1281" s="1452"/>
      <c r="H1281" s="1453"/>
      <c r="I1281" s="1453"/>
      <c r="J1281" s="1453"/>
      <c r="K1281" s="1453"/>
      <c r="L1281" s="1453"/>
      <c r="M1281" s="1453"/>
      <c r="N1281" s="1453"/>
      <c r="O1281" s="1453"/>
      <c r="P1281" s="1453"/>
      <c r="Q1281" s="1453"/>
      <c r="R1281" s="1453"/>
      <c r="S1281" s="1453"/>
      <c r="T1281" s="1453"/>
      <c r="U1281" s="1453"/>
      <c r="V1281" s="1453"/>
      <c r="W1281" s="1453"/>
      <c r="X1281" s="1453"/>
      <c r="Y1281" s="1453"/>
      <c r="Z1281" s="1453"/>
      <c r="AA1281" s="1453"/>
      <c r="AB1281" s="1453"/>
      <c r="AC1281" s="1453"/>
      <c r="AD1281" s="1453"/>
      <c r="AE1281" s="1453"/>
      <c r="AF1281" s="1453"/>
      <c r="AG1281" s="1453"/>
      <c r="AH1281" s="1453"/>
      <c r="AI1281" s="1453"/>
      <c r="AJ1281" s="1453"/>
      <c r="AK1281" s="1453"/>
      <c r="AL1281" s="1453"/>
      <c r="AM1281" s="1453"/>
      <c r="AN1281" s="1453"/>
      <c r="AO1281" s="1453"/>
      <c r="AP1281" s="1453"/>
      <c r="AQ1281" s="1453"/>
      <c r="AR1281" s="1453"/>
      <c r="AS1281" s="1453"/>
      <c r="AT1281" s="1453"/>
      <c r="AU1281" s="1453"/>
      <c r="AV1281" s="1453"/>
      <c r="AW1281" s="1453"/>
      <c r="AX1281" s="1453"/>
    </row>
    <row r="1282" spans="3:50" s="1543" customFormat="1" ht="21.9" customHeight="1" x14ac:dyDescent="0.3">
      <c r="C1282" s="1453"/>
      <c r="D1282" s="1453"/>
      <c r="E1282" s="1453"/>
      <c r="F1282" s="1453"/>
      <c r="G1282" s="1452"/>
      <c r="H1282" s="1453"/>
      <c r="I1282" s="1453"/>
      <c r="J1282" s="1453"/>
      <c r="K1282" s="1453"/>
      <c r="L1282" s="1453"/>
      <c r="M1282" s="1453"/>
      <c r="N1282" s="1453"/>
      <c r="O1282" s="1453"/>
      <c r="P1282" s="1453"/>
      <c r="Q1282" s="1453"/>
      <c r="R1282" s="1453"/>
      <c r="S1282" s="1453"/>
      <c r="T1282" s="1453"/>
      <c r="U1282" s="1453"/>
      <c r="V1282" s="1453"/>
      <c r="W1282" s="1453"/>
      <c r="X1282" s="1453"/>
      <c r="Y1282" s="1453"/>
      <c r="Z1282" s="1453"/>
      <c r="AA1282" s="1453"/>
      <c r="AB1282" s="1453"/>
      <c r="AC1282" s="1453"/>
      <c r="AD1282" s="1453"/>
      <c r="AE1282" s="1453"/>
      <c r="AF1282" s="1453"/>
      <c r="AG1282" s="1453"/>
      <c r="AH1282" s="1453"/>
      <c r="AI1282" s="1453"/>
      <c r="AJ1282" s="1453"/>
      <c r="AK1282" s="1453"/>
      <c r="AL1282" s="1453"/>
      <c r="AM1282" s="1453"/>
      <c r="AN1282" s="1453"/>
      <c r="AO1282" s="1453"/>
      <c r="AP1282" s="1453"/>
      <c r="AQ1282" s="1453"/>
      <c r="AR1282" s="1453"/>
      <c r="AS1282" s="1453"/>
      <c r="AT1282" s="1453"/>
      <c r="AU1282" s="1453"/>
      <c r="AV1282" s="1453"/>
      <c r="AW1282" s="1453"/>
      <c r="AX1282" s="1453"/>
    </row>
    <row r="1283" spans="3:50" s="1543" customFormat="1" ht="21.9" customHeight="1" x14ac:dyDescent="0.3">
      <c r="C1283" s="1453"/>
      <c r="D1283" s="1453"/>
      <c r="E1283" s="1453"/>
      <c r="F1283" s="1453"/>
      <c r="G1283" s="1452"/>
      <c r="H1283" s="1453"/>
      <c r="I1283" s="1453"/>
      <c r="J1283" s="1453"/>
      <c r="K1283" s="1453"/>
      <c r="L1283" s="1453"/>
      <c r="M1283" s="1453"/>
      <c r="N1283" s="1453"/>
      <c r="O1283" s="1453"/>
      <c r="P1283" s="1453"/>
      <c r="Q1283" s="1453"/>
      <c r="R1283" s="1453"/>
      <c r="S1283" s="1453"/>
      <c r="T1283" s="1453"/>
      <c r="U1283" s="1453"/>
      <c r="V1283" s="1453"/>
      <c r="W1283" s="1453"/>
      <c r="X1283" s="1453"/>
      <c r="Y1283" s="1453"/>
      <c r="Z1283" s="1453"/>
      <c r="AA1283" s="1453"/>
      <c r="AB1283" s="1453"/>
      <c r="AC1283" s="1453"/>
      <c r="AD1283" s="1453"/>
      <c r="AE1283" s="1453"/>
      <c r="AF1283" s="1453"/>
      <c r="AG1283" s="1453"/>
      <c r="AH1283" s="1453"/>
      <c r="AI1283" s="1453"/>
      <c r="AJ1283" s="1453"/>
      <c r="AK1283" s="1453"/>
      <c r="AL1283" s="1453"/>
      <c r="AM1283" s="1453"/>
      <c r="AN1283" s="1453"/>
      <c r="AO1283" s="1453"/>
      <c r="AP1283" s="1453"/>
      <c r="AQ1283" s="1453"/>
      <c r="AR1283" s="1453"/>
      <c r="AS1283" s="1453"/>
      <c r="AT1283" s="1453"/>
      <c r="AU1283" s="1453"/>
      <c r="AV1283" s="1453"/>
      <c r="AW1283" s="1453"/>
      <c r="AX1283" s="1453"/>
    </row>
    <row r="1284" spans="3:50" s="1543" customFormat="1" ht="21.9" customHeight="1" x14ac:dyDescent="0.3">
      <c r="C1284" s="1453"/>
      <c r="D1284" s="1453"/>
      <c r="E1284" s="1453"/>
      <c r="F1284" s="1453"/>
      <c r="G1284" s="1452"/>
      <c r="H1284" s="1453"/>
      <c r="I1284" s="1453"/>
      <c r="J1284" s="1453"/>
      <c r="K1284" s="1453"/>
      <c r="L1284" s="1453"/>
      <c r="M1284" s="1453"/>
      <c r="N1284" s="1453"/>
      <c r="O1284" s="1453"/>
      <c r="P1284" s="1453"/>
      <c r="Q1284" s="1453"/>
      <c r="R1284" s="1453"/>
      <c r="S1284" s="1453"/>
      <c r="T1284" s="1453"/>
      <c r="U1284" s="1453"/>
      <c r="V1284" s="1453"/>
      <c r="W1284" s="1453"/>
      <c r="X1284" s="1453"/>
      <c r="Y1284" s="1453"/>
      <c r="Z1284" s="1453"/>
      <c r="AA1284" s="1453"/>
      <c r="AB1284" s="1453"/>
      <c r="AC1284" s="1453"/>
      <c r="AD1284" s="1453"/>
      <c r="AE1284" s="1453"/>
      <c r="AF1284" s="1453"/>
      <c r="AG1284" s="1453"/>
      <c r="AH1284" s="1453"/>
      <c r="AI1284" s="1453"/>
      <c r="AJ1284" s="1453"/>
      <c r="AK1284" s="1453"/>
      <c r="AL1284" s="1453"/>
      <c r="AM1284" s="1453"/>
      <c r="AN1284" s="1453"/>
      <c r="AO1284" s="1453"/>
      <c r="AP1284" s="1453"/>
      <c r="AQ1284" s="1453"/>
      <c r="AR1284" s="1453"/>
      <c r="AS1284" s="1453"/>
      <c r="AT1284" s="1453"/>
      <c r="AU1284" s="1453"/>
      <c r="AV1284" s="1453"/>
      <c r="AW1284" s="1453"/>
      <c r="AX1284" s="1453"/>
    </row>
    <row r="1285" spans="3:50" s="1543" customFormat="1" ht="21.9" customHeight="1" x14ac:dyDescent="0.3">
      <c r="C1285" s="1453"/>
      <c r="D1285" s="1453"/>
      <c r="E1285" s="1453"/>
      <c r="F1285" s="1453"/>
      <c r="G1285" s="1452"/>
      <c r="H1285" s="1453"/>
      <c r="I1285" s="1453"/>
      <c r="J1285" s="1453"/>
      <c r="K1285" s="1453"/>
      <c r="L1285" s="1453"/>
      <c r="M1285" s="1453"/>
      <c r="N1285" s="1453"/>
      <c r="O1285" s="1453"/>
      <c r="P1285" s="1453"/>
      <c r="Q1285" s="1453"/>
      <c r="R1285" s="1453"/>
      <c r="S1285" s="1453"/>
      <c r="T1285" s="1453"/>
      <c r="U1285" s="1453"/>
      <c r="V1285" s="1453"/>
      <c r="W1285" s="1453"/>
      <c r="X1285" s="1453"/>
      <c r="Y1285" s="1453"/>
      <c r="Z1285" s="1453"/>
      <c r="AA1285" s="1453"/>
      <c r="AB1285" s="1453"/>
      <c r="AC1285" s="1453"/>
      <c r="AD1285" s="1453"/>
      <c r="AE1285" s="1453"/>
      <c r="AF1285" s="1453"/>
      <c r="AG1285" s="1453"/>
      <c r="AH1285" s="1453"/>
      <c r="AI1285" s="1453"/>
      <c r="AJ1285" s="1453"/>
      <c r="AK1285" s="1453"/>
      <c r="AL1285" s="1453"/>
      <c r="AM1285" s="1453"/>
      <c r="AN1285" s="1453"/>
      <c r="AO1285" s="1453"/>
      <c r="AP1285" s="1453"/>
      <c r="AQ1285" s="1453"/>
      <c r="AR1285" s="1453"/>
      <c r="AS1285" s="1453"/>
      <c r="AT1285" s="1453"/>
      <c r="AU1285" s="1453"/>
      <c r="AV1285" s="1453"/>
      <c r="AW1285" s="1453"/>
      <c r="AX1285" s="1453"/>
    </row>
    <row r="1286" spans="3:50" s="1543" customFormat="1" ht="21.9" customHeight="1" x14ac:dyDescent="0.3">
      <c r="C1286" s="1453"/>
      <c r="D1286" s="1453"/>
      <c r="E1286" s="1453"/>
      <c r="F1286" s="1453"/>
      <c r="G1286" s="1452"/>
      <c r="H1286" s="1453"/>
      <c r="I1286" s="1453"/>
      <c r="J1286" s="1453"/>
      <c r="K1286" s="1453"/>
      <c r="L1286" s="1453"/>
      <c r="M1286" s="1453"/>
      <c r="N1286" s="1453"/>
      <c r="O1286" s="1453"/>
      <c r="P1286" s="1453"/>
      <c r="Q1286" s="1453"/>
      <c r="R1286" s="1453"/>
      <c r="S1286" s="1453"/>
      <c r="T1286" s="1453"/>
      <c r="U1286" s="1453"/>
      <c r="V1286" s="1453"/>
      <c r="W1286" s="1453"/>
      <c r="X1286" s="1453"/>
      <c r="Y1286" s="1453"/>
      <c r="Z1286" s="1453"/>
      <c r="AA1286" s="1453"/>
      <c r="AB1286" s="1453"/>
      <c r="AC1286" s="1453"/>
      <c r="AD1286" s="1453"/>
      <c r="AE1286" s="1453"/>
      <c r="AF1286" s="1453"/>
      <c r="AG1286" s="1453"/>
      <c r="AH1286" s="1453"/>
      <c r="AI1286" s="1453"/>
      <c r="AJ1286" s="1453"/>
      <c r="AK1286" s="1453"/>
      <c r="AL1286" s="1453"/>
      <c r="AM1286" s="1453"/>
      <c r="AN1286" s="1453"/>
      <c r="AO1286" s="1453"/>
      <c r="AP1286" s="1453"/>
      <c r="AQ1286" s="1453"/>
      <c r="AR1286" s="1453"/>
      <c r="AS1286" s="1453"/>
      <c r="AT1286" s="1453"/>
      <c r="AU1286" s="1453"/>
      <c r="AV1286" s="1453"/>
      <c r="AW1286" s="1453"/>
      <c r="AX1286" s="1453"/>
    </row>
    <row r="1287" spans="3:50" s="1543" customFormat="1" ht="21.9" customHeight="1" x14ac:dyDescent="0.3">
      <c r="C1287" s="1453"/>
      <c r="D1287" s="1453"/>
      <c r="E1287" s="1453"/>
      <c r="F1287" s="1453"/>
      <c r="G1287" s="1452"/>
      <c r="H1287" s="1453"/>
      <c r="I1287" s="1453"/>
      <c r="J1287" s="1453"/>
      <c r="K1287" s="1453"/>
      <c r="L1287" s="1453"/>
      <c r="M1287" s="1453"/>
      <c r="N1287" s="1453"/>
      <c r="O1287" s="1453"/>
      <c r="P1287" s="1453"/>
      <c r="Q1287" s="1453"/>
      <c r="R1287" s="1453"/>
      <c r="S1287" s="1453"/>
      <c r="T1287" s="1453"/>
      <c r="U1287" s="1453"/>
      <c r="V1287" s="1453"/>
      <c r="W1287" s="1453"/>
      <c r="X1287" s="1453"/>
      <c r="Y1287" s="1453"/>
      <c r="Z1287" s="1453"/>
      <c r="AA1287" s="1453"/>
      <c r="AB1287" s="1453"/>
      <c r="AC1287" s="1453"/>
      <c r="AD1287" s="1453"/>
      <c r="AE1287" s="1453"/>
      <c r="AF1287" s="1453"/>
      <c r="AG1287" s="1453"/>
      <c r="AH1287" s="1453"/>
      <c r="AI1287" s="1453"/>
      <c r="AJ1287" s="1453"/>
      <c r="AK1287" s="1453"/>
      <c r="AL1287" s="1453"/>
      <c r="AM1287" s="1453"/>
      <c r="AN1287" s="1453"/>
      <c r="AO1287" s="1453"/>
      <c r="AP1287" s="1453"/>
      <c r="AQ1287" s="1453"/>
      <c r="AR1287" s="1453"/>
      <c r="AS1287" s="1453"/>
      <c r="AT1287" s="1453"/>
      <c r="AU1287" s="1453"/>
      <c r="AV1287" s="1453"/>
      <c r="AW1287" s="1453"/>
      <c r="AX1287" s="1453"/>
    </row>
    <row r="1288" spans="3:50" s="1543" customFormat="1" ht="21.9" customHeight="1" x14ac:dyDescent="0.3">
      <c r="C1288" s="1453"/>
      <c r="D1288" s="1453"/>
      <c r="E1288" s="1453"/>
      <c r="F1288" s="1453"/>
      <c r="G1288" s="1452"/>
      <c r="H1288" s="1453"/>
      <c r="I1288" s="1453"/>
      <c r="J1288" s="1453"/>
      <c r="K1288" s="1453"/>
      <c r="L1288" s="1453"/>
      <c r="M1288" s="1453"/>
      <c r="N1288" s="1453"/>
      <c r="O1288" s="1453"/>
      <c r="P1288" s="1453"/>
      <c r="Q1288" s="1453"/>
      <c r="R1288" s="1453"/>
      <c r="S1288" s="1453"/>
      <c r="T1288" s="1453"/>
      <c r="U1288" s="1453"/>
      <c r="V1288" s="1453"/>
      <c r="W1288" s="1453"/>
      <c r="X1288" s="1453"/>
      <c r="Y1288" s="1453"/>
      <c r="Z1288" s="1453"/>
      <c r="AA1288" s="1453"/>
      <c r="AB1288" s="1453"/>
      <c r="AC1288" s="1453"/>
      <c r="AD1288" s="1453"/>
      <c r="AE1288" s="1453"/>
      <c r="AF1288" s="1453"/>
      <c r="AG1288" s="1453"/>
      <c r="AH1288" s="1453"/>
      <c r="AI1288" s="1453"/>
      <c r="AJ1288" s="1453"/>
      <c r="AK1288" s="1453"/>
      <c r="AL1288" s="1453"/>
      <c r="AM1288" s="1453"/>
      <c r="AN1288" s="1453"/>
      <c r="AO1288" s="1453"/>
      <c r="AP1288" s="1453"/>
      <c r="AQ1288" s="1453"/>
      <c r="AR1288" s="1453"/>
      <c r="AS1288" s="1453"/>
      <c r="AT1288" s="1453"/>
      <c r="AU1288" s="1453"/>
      <c r="AV1288" s="1453"/>
      <c r="AW1288" s="1453"/>
      <c r="AX1288" s="1453"/>
    </row>
    <row r="1289" spans="3:50" s="1543" customFormat="1" ht="21.9" customHeight="1" x14ac:dyDescent="0.3">
      <c r="C1289" s="1453"/>
      <c r="D1289" s="1453"/>
      <c r="E1289" s="1453"/>
      <c r="F1289" s="1453"/>
      <c r="G1289" s="1452"/>
      <c r="H1289" s="1453"/>
      <c r="I1289" s="1453"/>
      <c r="J1289" s="1453"/>
      <c r="K1289" s="1453"/>
      <c r="L1289" s="1453"/>
      <c r="M1289" s="1453"/>
      <c r="N1289" s="1453"/>
      <c r="O1289" s="1453"/>
      <c r="P1289" s="1453"/>
      <c r="Q1289" s="1453"/>
      <c r="R1289" s="1453"/>
      <c r="S1289" s="1453"/>
      <c r="T1289" s="1453"/>
      <c r="U1289" s="1453"/>
      <c r="V1289" s="1453"/>
      <c r="W1289" s="1453"/>
      <c r="X1289" s="1453"/>
      <c r="Y1289" s="1453"/>
      <c r="Z1289" s="1453"/>
      <c r="AA1289" s="1453"/>
      <c r="AB1289" s="1453"/>
      <c r="AC1289" s="1453"/>
      <c r="AD1289" s="1453"/>
      <c r="AE1289" s="1453"/>
      <c r="AF1289" s="1453"/>
      <c r="AG1289" s="1453"/>
      <c r="AH1289" s="1453"/>
      <c r="AI1289" s="1453"/>
      <c r="AJ1289" s="1453"/>
      <c r="AK1289" s="1453"/>
      <c r="AL1289" s="1453"/>
      <c r="AM1289" s="1453"/>
      <c r="AN1289" s="1453"/>
      <c r="AO1289" s="1453"/>
      <c r="AP1289" s="1453"/>
      <c r="AQ1289" s="1453"/>
      <c r="AR1289" s="1453"/>
      <c r="AS1289" s="1453"/>
      <c r="AT1289" s="1453"/>
      <c r="AU1289" s="1453"/>
      <c r="AV1289" s="1453"/>
      <c r="AW1289" s="1453"/>
      <c r="AX1289" s="1453"/>
    </row>
    <row r="1290" spans="3:50" s="1543" customFormat="1" ht="21.9" customHeight="1" x14ac:dyDescent="0.3">
      <c r="C1290" s="1453"/>
      <c r="D1290" s="1453"/>
      <c r="E1290" s="1453"/>
      <c r="F1290" s="1453"/>
      <c r="G1290" s="1452"/>
      <c r="H1290" s="1453"/>
      <c r="I1290" s="1453"/>
      <c r="J1290" s="1453"/>
      <c r="K1290" s="1453"/>
      <c r="L1290" s="1453"/>
      <c r="M1290" s="1453"/>
      <c r="N1290" s="1453"/>
      <c r="O1290" s="1453"/>
      <c r="P1290" s="1453"/>
      <c r="Q1290" s="1453"/>
      <c r="R1290" s="1453"/>
      <c r="S1290" s="1453"/>
      <c r="T1290" s="1453"/>
      <c r="U1290" s="1453"/>
      <c r="V1290" s="1453"/>
      <c r="W1290" s="1453"/>
      <c r="X1290" s="1453"/>
      <c r="Y1290" s="1453"/>
      <c r="Z1290" s="1453"/>
      <c r="AA1290" s="1453"/>
      <c r="AB1290" s="1453"/>
      <c r="AC1290" s="1453"/>
      <c r="AD1290" s="1453"/>
      <c r="AE1290" s="1453"/>
      <c r="AF1290" s="1453"/>
      <c r="AG1290" s="1453"/>
      <c r="AH1290" s="1453"/>
      <c r="AI1290" s="1453"/>
      <c r="AJ1290" s="1453"/>
      <c r="AK1290" s="1453"/>
      <c r="AL1290" s="1453"/>
      <c r="AM1290" s="1453"/>
      <c r="AN1290" s="1453"/>
      <c r="AO1290" s="1453"/>
      <c r="AP1290" s="1453"/>
      <c r="AQ1290" s="1453"/>
      <c r="AR1290" s="1453"/>
      <c r="AS1290" s="1453"/>
      <c r="AT1290" s="1453"/>
      <c r="AU1290" s="1453"/>
      <c r="AV1290" s="1453"/>
      <c r="AW1290" s="1453"/>
      <c r="AX1290" s="1453"/>
    </row>
    <row r="1291" spans="3:50" s="1543" customFormat="1" ht="21.9" customHeight="1" x14ac:dyDescent="0.3">
      <c r="C1291" s="1453"/>
      <c r="D1291" s="1453"/>
      <c r="E1291" s="1453"/>
      <c r="F1291" s="1453"/>
      <c r="G1291" s="1452"/>
      <c r="H1291" s="1453"/>
      <c r="I1291" s="1453"/>
      <c r="J1291" s="1453"/>
      <c r="K1291" s="1453"/>
      <c r="L1291" s="1453"/>
      <c r="M1291" s="1453"/>
      <c r="N1291" s="1453"/>
      <c r="O1291" s="1453"/>
      <c r="P1291" s="1453"/>
      <c r="Q1291" s="1453"/>
      <c r="R1291" s="1453"/>
      <c r="S1291" s="1453"/>
      <c r="T1291" s="1453"/>
      <c r="U1291" s="1453"/>
      <c r="V1291" s="1453"/>
      <c r="W1291" s="1453"/>
      <c r="X1291" s="1453"/>
      <c r="Y1291" s="1453"/>
      <c r="Z1291" s="1453"/>
      <c r="AA1291" s="1453"/>
      <c r="AB1291" s="1453"/>
      <c r="AC1291" s="1453"/>
      <c r="AD1291" s="1453"/>
      <c r="AE1291" s="1453"/>
      <c r="AF1291" s="1453"/>
      <c r="AG1291" s="1453"/>
      <c r="AH1291" s="1453"/>
      <c r="AI1291" s="1453"/>
      <c r="AJ1291" s="1453"/>
      <c r="AK1291" s="1453"/>
      <c r="AL1291" s="1453"/>
      <c r="AM1291" s="1453"/>
      <c r="AN1291" s="1453"/>
      <c r="AO1291" s="1453"/>
      <c r="AP1291" s="1453"/>
      <c r="AQ1291" s="1453"/>
      <c r="AR1291" s="1453"/>
      <c r="AS1291" s="1453"/>
      <c r="AT1291" s="1453"/>
      <c r="AU1291" s="1453"/>
      <c r="AV1291" s="1453"/>
      <c r="AW1291" s="1453"/>
      <c r="AX1291" s="1453"/>
    </row>
    <row r="1292" spans="3:50" s="1543" customFormat="1" ht="21.9" customHeight="1" x14ac:dyDescent="0.3">
      <c r="C1292" s="1453"/>
      <c r="D1292" s="1453"/>
      <c r="E1292" s="1453"/>
      <c r="F1292" s="1453"/>
      <c r="G1292" s="1452"/>
      <c r="H1292" s="1453"/>
      <c r="I1292" s="1453"/>
      <c r="J1292" s="1453"/>
      <c r="K1292" s="1453"/>
      <c r="L1292" s="1453"/>
      <c r="M1292" s="1453"/>
      <c r="N1292" s="1453"/>
      <c r="O1292" s="1453"/>
      <c r="P1292" s="1453"/>
      <c r="Q1292" s="1453"/>
      <c r="R1292" s="1453"/>
      <c r="S1292" s="1453"/>
      <c r="T1292" s="1453"/>
      <c r="U1292" s="1453"/>
      <c r="V1292" s="1453"/>
      <c r="W1292" s="1453"/>
      <c r="X1292" s="1453"/>
      <c r="Y1292" s="1453"/>
      <c r="Z1292" s="1453"/>
      <c r="AA1292" s="1453"/>
      <c r="AB1292" s="1453"/>
      <c r="AC1292" s="1453"/>
      <c r="AD1292" s="1453"/>
      <c r="AE1292" s="1453"/>
      <c r="AF1292" s="1453"/>
      <c r="AG1292" s="1453"/>
      <c r="AH1292" s="1453"/>
      <c r="AI1292" s="1453"/>
      <c r="AJ1292" s="1453"/>
      <c r="AK1292" s="1453"/>
      <c r="AL1292" s="1453"/>
      <c r="AM1292" s="1453"/>
      <c r="AN1292" s="1453"/>
      <c r="AO1292" s="1453"/>
      <c r="AP1292" s="1453"/>
      <c r="AQ1292" s="1453"/>
      <c r="AR1292" s="1453"/>
      <c r="AS1292" s="1453"/>
      <c r="AT1292" s="1453"/>
      <c r="AU1292" s="1453"/>
      <c r="AV1292" s="1453"/>
      <c r="AW1292" s="1453"/>
      <c r="AX1292" s="1453"/>
    </row>
    <row r="1293" spans="3:50" s="1543" customFormat="1" ht="21.9" customHeight="1" x14ac:dyDescent="0.3">
      <c r="C1293" s="1453"/>
      <c r="D1293" s="1453"/>
      <c r="E1293" s="1453"/>
      <c r="F1293" s="1453"/>
      <c r="G1293" s="1452"/>
      <c r="H1293" s="1453"/>
      <c r="I1293" s="1453"/>
      <c r="J1293" s="1453"/>
      <c r="K1293" s="1453"/>
      <c r="L1293" s="1453"/>
      <c r="M1293" s="1453"/>
      <c r="N1293" s="1453"/>
      <c r="O1293" s="1453"/>
      <c r="P1293" s="1453"/>
      <c r="Q1293" s="1453"/>
      <c r="R1293" s="1453"/>
      <c r="S1293" s="1453"/>
      <c r="T1293" s="1453"/>
      <c r="U1293" s="1453"/>
      <c r="V1293" s="1453"/>
      <c r="W1293" s="1453"/>
      <c r="X1293" s="1453"/>
      <c r="Y1293" s="1453"/>
      <c r="Z1293" s="1453"/>
      <c r="AA1293" s="1453"/>
      <c r="AB1293" s="1453"/>
      <c r="AC1293" s="1453"/>
      <c r="AD1293" s="1453"/>
      <c r="AE1293" s="1453"/>
      <c r="AF1293" s="1453"/>
      <c r="AG1293" s="1453"/>
      <c r="AH1293" s="1453"/>
      <c r="AI1293" s="1453"/>
      <c r="AJ1293" s="1453"/>
      <c r="AK1293" s="1453"/>
      <c r="AL1293" s="1453"/>
      <c r="AM1293" s="1453"/>
      <c r="AN1293" s="1453"/>
      <c r="AO1293" s="1453"/>
      <c r="AP1293" s="1453"/>
      <c r="AQ1293" s="1453"/>
      <c r="AR1293" s="1453"/>
      <c r="AS1293" s="1453"/>
      <c r="AT1293" s="1453"/>
      <c r="AU1293" s="1453"/>
      <c r="AV1293" s="1453"/>
      <c r="AW1293" s="1453"/>
      <c r="AX1293" s="1453"/>
    </row>
    <row r="1294" spans="3:50" s="1543" customFormat="1" ht="21.9" customHeight="1" x14ac:dyDescent="0.3">
      <c r="C1294" s="1453"/>
      <c r="D1294" s="1453"/>
      <c r="E1294" s="1453"/>
      <c r="F1294" s="1453"/>
      <c r="G1294" s="1452"/>
      <c r="H1294" s="1453"/>
      <c r="I1294" s="1453"/>
      <c r="J1294" s="1453"/>
      <c r="K1294" s="1453"/>
      <c r="L1294" s="1453"/>
      <c r="M1294" s="1453"/>
      <c r="N1294" s="1453"/>
      <c r="O1294" s="1453"/>
      <c r="P1294" s="1453"/>
      <c r="Q1294" s="1453"/>
      <c r="R1294" s="1453"/>
      <c r="S1294" s="1453"/>
      <c r="T1294" s="1453"/>
      <c r="U1294" s="1453"/>
      <c r="V1294" s="1453"/>
      <c r="W1294" s="1453"/>
      <c r="X1294" s="1453"/>
      <c r="Y1294" s="1453"/>
      <c r="Z1294" s="1453"/>
      <c r="AA1294" s="1453"/>
      <c r="AB1294" s="1453"/>
      <c r="AC1294" s="1453"/>
      <c r="AD1294" s="1453"/>
      <c r="AE1294" s="1453"/>
      <c r="AF1294" s="1453"/>
      <c r="AG1294" s="1453"/>
      <c r="AH1294" s="1453"/>
      <c r="AI1294" s="1453"/>
      <c r="AJ1294" s="1453"/>
      <c r="AK1294" s="1453"/>
      <c r="AL1294" s="1453"/>
      <c r="AM1294" s="1453"/>
      <c r="AN1294" s="1453"/>
      <c r="AO1294" s="1453"/>
      <c r="AP1294" s="1453"/>
      <c r="AQ1294" s="1453"/>
      <c r="AR1294" s="1453"/>
      <c r="AS1294" s="1453"/>
      <c r="AT1294" s="1453"/>
      <c r="AU1294" s="1453"/>
      <c r="AV1294" s="1453"/>
      <c r="AW1294" s="1453"/>
      <c r="AX1294" s="1453"/>
    </row>
    <row r="1295" spans="3:50" s="1543" customFormat="1" ht="21.9" customHeight="1" x14ac:dyDescent="0.3">
      <c r="C1295" s="1453"/>
      <c r="D1295" s="1453"/>
      <c r="E1295" s="1453"/>
      <c r="F1295" s="1453"/>
      <c r="G1295" s="1452"/>
      <c r="H1295" s="1453"/>
      <c r="I1295" s="1453"/>
      <c r="J1295" s="1453"/>
      <c r="K1295" s="1453"/>
      <c r="L1295" s="1453"/>
      <c r="M1295" s="1453"/>
      <c r="N1295" s="1453"/>
      <c r="O1295" s="1453"/>
      <c r="P1295" s="1453"/>
      <c r="Q1295" s="1453"/>
      <c r="R1295" s="1453"/>
      <c r="S1295" s="1453"/>
      <c r="T1295" s="1453"/>
      <c r="U1295" s="1453"/>
      <c r="V1295" s="1453"/>
      <c r="W1295" s="1453"/>
      <c r="X1295" s="1453"/>
      <c r="Y1295" s="1453"/>
      <c r="Z1295" s="1453"/>
      <c r="AA1295" s="1453"/>
      <c r="AB1295" s="1453"/>
      <c r="AC1295" s="1453"/>
      <c r="AD1295" s="1453"/>
      <c r="AE1295" s="1453"/>
      <c r="AF1295" s="1453"/>
      <c r="AG1295" s="1453"/>
      <c r="AH1295" s="1453"/>
      <c r="AI1295" s="1453"/>
      <c r="AJ1295" s="1453"/>
      <c r="AK1295" s="1453"/>
      <c r="AL1295" s="1453"/>
      <c r="AM1295" s="1453"/>
      <c r="AN1295" s="1453"/>
      <c r="AO1295" s="1453"/>
      <c r="AP1295" s="1453"/>
      <c r="AQ1295" s="1453"/>
      <c r="AR1295" s="1453"/>
      <c r="AS1295" s="1453"/>
      <c r="AT1295" s="1453"/>
      <c r="AU1295" s="1453"/>
      <c r="AV1295" s="1453"/>
      <c r="AW1295" s="1453"/>
      <c r="AX1295" s="1453"/>
    </row>
    <row r="1296" spans="3:50" s="1543" customFormat="1" ht="21.9" customHeight="1" x14ac:dyDescent="0.3">
      <c r="C1296" s="1453"/>
      <c r="D1296" s="1453"/>
      <c r="E1296" s="1453"/>
      <c r="F1296" s="1453"/>
      <c r="G1296" s="1452"/>
      <c r="H1296" s="1453"/>
      <c r="I1296" s="1453"/>
      <c r="J1296" s="1453"/>
      <c r="K1296" s="1453"/>
      <c r="L1296" s="1453"/>
      <c r="M1296" s="1453"/>
      <c r="N1296" s="1453"/>
      <c r="O1296" s="1453"/>
      <c r="P1296" s="1453"/>
      <c r="Q1296" s="1453"/>
      <c r="R1296" s="1453"/>
      <c r="S1296" s="1453"/>
      <c r="T1296" s="1453"/>
      <c r="U1296" s="1453"/>
      <c r="V1296" s="1453"/>
      <c r="W1296" s="1453"/>
      <c r="X1296" s="1453"/>
      <c r="Y1296" s="1453"/>
      <c r="Z1296" s="1453"/>
      <c r="AA1296" s="1453"/>
      <c r="AB1296" s="1453"/>
      <c r="AC1296" s="1453"/>
      <c r="AD1296" s="1453"/>
      <c r="AE1296" s="1453"/>
      <c r="AF1296" s="1453"/>
      <c r="AG1296" s="1453"/>
      <c r="AH1296" s="1453"/>
      <c r="AI1296" s="1453"/>
      <c r="AJ1296" s="1453"/>
      <c r="AK1296" s="1453"/>
      <c r="AL1296" s="1453"/>
      <c r="AM1296" s="1453"/>
      <c r="AN1296" s="1453"/>
      <c r="AO1296" s="1453"/>
      <c r="AP1296" s="1453"/>
      <c r="AQ1296" s="1453"/>
      <c r="AR1296" s="1453"/>
      <c r="AS1296" s="1453"/>
      <c r="AT1296" s="1453"/>
      <c r="AU1296" s="1453"/>
      <c r="AV1296" s="1453"/>
      <c r="AW1296" s="1453"/>
      <c r="AX1296" s="1453"/>
    </row>
    <row r="1297" spans="3:50" s="1543" customFormat="1" ht="21.9" customHeight="1" x14ac:dyDescent="0.3">
      <c r="C1297" s="1453"/>
      <c r="D1297" s="1453"/>
      <c r="E1297" s="1453"/>
      <c r="F1297" s="1453"/>
      <c r="G1297" s="1452"/>
      <c r="H1297" s="1453"/>
      <c r="I1297" s="1453"/>
      <c r="J1297" s="1453"/>
      <c r="K1297" s="1453"/>
      <c r="L1297" s="1453"/>
      <c r="M1297" s="1453"/>
      <c r="N1297" s="1453"/>
      <c r="O1297" s="1453"/>
      <c r="P1297" s="1453"/>
      <c r="Q1297" s="1453"/>
      <c r="R1297" s="1453"/>
      <c r="S1297" s="1453"/>
      <c r="T1297" s="1453"/>
      <c r="U1297" s="1453"/>
      <c r="V1297" s="1453"/>
      <c r="W1297" s="1453"/>
      <c r="X1297" s="1453"/>
      <c r="Y1297" s="1453"/>
      <c r="Z1297" s="1453"/>
      <c r="AA1297" s="1453"/>
      <c r="AB1297" s="1453"/>
      <c r="AC1297" s="1453"/>
      <c r="AD1297" s="1453"/>
      <c r="AE1297" s="1453"/>
      <c r="AF1297" s="1453"/>
      <c r="AG1297" s="1453"/>
      <c r="AH1297" s="1453"/>
      <c r="AI1297" s="1453"/>
      <c r="AJ1297" s="1453"/>
      <c r="AK1297" s="1453"/>
      <c r="AL1297" s="1453"/>
      <c r="AM1297" s="1453"/>
      <c r="AN1297" s="1453"/>
      <c r="AO1297" s="1453"/>
      <c r="AP1297" s="1453"/>
      <c r="AQ1297" s="1453"/>
      <c r="AR1297" s="1453"/>
      <c r="AS1297" s="1453"/>
      <c r="AT1297" s="1453"/>
      <c r="AU1297" s="1453"/>
      <c r="AV1297" s="1453"/>
      <c r="AW1297" s="1453"/>
      <c r="AX1297" s="1453"/>
    </row>
    <row r="1298" spans="3:50" s="1543" customFormat="1" ht="21.9" customHeight="1" x14ac:dyDescent="0.3">
      <c r="C1298" s="1453"/>
      <c r="D1298" s="1453"/>
      <c r="E1298" s="1453"/>
      <c r="F1298" s="1453"/>
      <c r="G1298" s="1452"/>
      <c r="H1298" s="1453"/>
      <c r="I1298" s="1453"/>
      <c r="J1298" s="1453"/>
      <c r="K1298" s="1453"/>
      <c r="L1298" s="1453"/>
      <c r="M1298" s="1453"/>
      <c r="N1298" s="1453"/>
      <c r="O1298" s="1453"/>
      <c r="P1298" s="1453"/>
      <c r="Q1298" s="1453"/>
      <c r="R1298" s="1453"/>
      <c r="S1298" s="1453"/>
      <c r="T1298" s="1453"/>
      <c r="U1298" s="1453"/>
      <c r="V1298" s="1453"/>
      <c r="W1298" s="1453"/>
      <c r="X1298" s="1453"/>
      <c r="Y1298" s="1453"/>
      <c r="Z1298" s="1453"/>
      <c r="AA1298" s="1453"/>
      <c r="AB1298" s="1453"/>
      <c r="AC1298" s="1453"/>
      <c r="AD1298" s="1453"/>
      <c r="AE1298" s="1453"/>
      <c r="AF1298" s="1453"/>
      <c r="AG1298" s="1453"/>
      <c r="AH1298" s="1453"/>
      <c r="AI1298" s="1453"/>
      <c r="AJ1298" s="1453"/>
      <c r="AK1298" s="1453"/>
      <c r="AL1298" s="1453"/>
      <c r="AM1298" s="1453"/>
      <c r="AN1298" s="1453"/>
      <c r="AO1298" s="1453"/>
      <c r="AP1298" s="1453"/>
      <c r="AQ1298" s="1453"/>
      <c r="AR1298" s="1453"/>
      <c r="AS1298" s="1453"/>
      <c r="AT1298" s="1453"/>
      <c r="AU1298" s="1453"/>
      <c r="AV1298" s="1453"/>
      <c r="AW1298" s="1453"/>
      <c r="AX1298" s="1453"/>
    </row>
    <row r="1299" spans="3:50" s="1543" customFormat="1" ht="21.9" customHeight="1" x14ac:dyDescent="0.3">
      <c r="C1299" s="1453"/>
      <c r="D1299" s="1453"/>
      <c r="E1299" s="1453"/>
      <c r="F1299" s="1453"/>
      <c r="G1299" s="1452"/>
      <c r="H1299" s="1453"/>
      <c r="I1299" s="1453"/>
      <c r="J1299" s="1453"/>
      <c r="K1299" s="1453"/>
      <c r="L1299" s="1453"/>
      <c r="M1299" s="1453"/>
      <c r="N1299" s="1453"/>
      <c r="O1299" s="1453"/>
      <c r="P1299" s="1453"/>
      <c r="Q1299" s="1453"/>
      <c r="R1299" s="1453"/>
      <c r="S1299" s="1453"/>
      <c r="T1299" s="1453"/>
      <c r="U1299" s="1453"/>
      <c r="V1299" s="1453"/>
      <c r="W1299" s="1453"/>
      <c r="X1299" s="1453"/>
      <c r="Y1299" s="1453"/>
      <c r="Z1299" s="1453"/>
      <c r="AA1299" s="1453"/>
      <c r="AB1299" s="1453"/>
      <c r="AC1299" s="1453"/>
      <c r="AD1299" s="1453"/>
      <c r="AE1299" s="1453"/>
      <c r="AF1299" s="1453"/>
      <c r="AG1299" s="1453"/>
      <c r="AH1299" s="1453"/>
      <c r="AI1299" s="1453"/>
      <c r="AJ1299" s="1453"/>
      <c r="AK1299" s="1453"/>
      <c r="AL1299" s="1453"/>
      <c r="AM1299" s="1453"/>
      <c r="AN1299" s="1453"/>
      <c r="AO1299" s="1453"/>
      <c r="AP1299" s="1453"/>
      <c r="AQ1299" s="1453"/>
      <c r="AR1299" s="1453"/>
      <c r="AS1299" s="1453"/>
      <c r="AT1299" s="1453"/>
      <c r="AU1299" s="1453"/>
      <c r="AV1299" s="1453"/>
      <c r="AW1299" s="1453"/>
      <c r="AX1299" s="1453"/>
    </row>
    <row r="1300" spans="3:50" s="1543" customFormat="1" ht="21.9" customHeight="1" x14ac:dyDescent="0.3">
      <c r="C1300" s="1453"/>
      <c r="D1300" s="1453"/>
      <c r="E1300" s="1453"/>
      <c r="F1300" s="1453"/>
      <c r="G1300" s="1452"/>
      <c r="H1300" s="1453"/>
      <c r="I1300" s="1453"/>
      <c r="J1300" s="1453"/>
      <c r="K1300" s="1453"/>
      <c r="L1300" s="1453"/>
      <c r="M1300" s="1453"/>
      <c r="N1300" s="1453"/>
      <c r="O1300" s="1453"/>
      <c r="P1300" s="1453"/>
      <c r="Q1300" s="1453"/>
      <c r="R1300" s="1453"/>
      <c r="S1300" s="1453"/>
      <c r="T1300" s="1453"/>
      <c r="U1300" s="1453"/>
      <c r="V1300" s="1453"/>
      <c r="W1300" s="1453"/>
      <c r="X1300" s="1453"/>
      <c r="Y1300" s="1453"/>
      <c r="Z1300" s="1453"/>
      <c r="AA1300" s="1453"/>
      <c r="AB1300" s="1453"/>
      <c r="AC1300" s="1453"/>
      <c r="AD1300" s="1453"/>
      <c r="AE1300" s="1453"/>
      <c r="AF1300" s="1453"/>
      <c r="AG1300" s="1453"/>
      <c r="AH1300" s="1453"/>
      <c r="AI1300" s="1453"/>
      <c r="AJ1300" s="1453"/>
      <c r="AK1300" s="1453"/>
      <c r="AL1300" s="1453"/>
      <c r="AM1300" s="1453"/>
      <c r="AN1300" s="1453"/>
      <c r="AO1300" s="1453"/>
      <c r="AP1300" s="1453"/>
      <c r="AQ1300" s="1453"/>
      <c r="AR1300" s="1453"/>
      <c r="AS1300" s="1453"/>
      <c r="AT1300" s="1453"/>
      <c r="AU1300" s="1453"/>
      <c r="AV1300" s="1453"/>
      <c r="AW1300" s="1453"/>
      <c r="AX1300" s="1453"/>
    </row>
    <row r="1301" spans="3:50" s="1543" customFormat="1" ht="21.9" customHeight="1" x14ac:dyDescent="0.3">
      <c r="C1301" s="1453"/>
      <c r="D1301" s="1453"/>
      <c r="E1301" s="1453"/>
      <c r="F1301" s="1453"/>
      <c r="G1301" s="1452"/>
      <c r="H1301" s="1453"/>
      <c r="I1301" s="1453"/>
      <c r="J1301" s="1453"/>
      <c r="K1301" s="1453"/>
      <c r="L1301" s="1453"/>
      <c r="M1301" s="1453"/>
      <c r="N1301" s="1453"/>
      <c r="O1301" s="1453"/>
      <c r="P1301" s="1453"/>
      <c r="Q1301" s="1453"/>
      <c r="R1301" s="1453"/>
      <c r="S1301" s="1453"/>
      <c r="T1301" s="1453"/>
      <c r="U1301" s="1453"/>
      <c r="V1301" s="1453"/>
      <c r="W1301" s="1453"/>
      <c r="X1301" s="1453"/>
      <c r="Y1301" s="1453"/>
      <c r="Z1301" s="1453"/>
      <c r="AA1301" s="1453"/>
      <c r="AB1301" s="1453"/>
      <c r="AC1301" s="1453"/>
      <c r="AD1301" s="1453"/>
      <c r="AE1301" s="1453"/>
      <c r="AF1301" s="1453"/>
      <c r="AG1301" s="1453"/>
      <c r="AH1301" s="1453"/>
      <c r="AI1301" s="1453"/>
      <c r="AJ1301" s="1453"/>
      <c r="AK1301" s="1453"/>
      <c r="AL1301" s="1453"/>
      <c r="AM1301" s="1453"/>
      <c r="AN1301" s="1453"/>
      <c r="AO1301" s="1453"/>
      <c r="AP1301" s="1453"/>
      <c r="AQ1301" s="1453"/>
      <c r="AR1301" s="1453"/>
      <c r="AS1301" s="1453"/>
      <c r="AT1301" s="1453"/>
      <c r="AU1301" s="1453"/>
      <c r="AV1301" s="1453"/>
      <c r="AW1301" s="1453"/>
      <c r="AX1301" s="1453"/>
    </row>
    <row r="1302" spans="3:50" s="1543" customFormat="1" ht="21.9" customHeight="1" x14ac:dyDescent="0.3">
      <c r="C1302" s="1453"/>
      <c r="D1302" s="1453"/>
      <c r="E1302" s="1453"/>
      <c r="F1302" s="1453"/>
      <c r="G1302" s="1452"/>
      <c r="H1302" s="1453"/>
      <c r="I1302" s="1453"/>
      <c r="J1302" s="1453"/>
      <c r="K1302" s="1453"/>
      <c r="L1302" s="1453"/>
      <c r="M1302" s="1453"/>
      <c r="N1302" s="1453"/>
      <c r="O1302" s="1453"/>
      <c r="P1302" s="1453"/>
      <c r="Q1302" s="1453"/>
      <c r="R1302" s="1453"/>
      <c r="S1302" s="1453"/>
      <c r="T1302" s="1453"/>
      <c r="U1302" s="1453"/>
      <c r="V1302" s="1453"/>
      <c r="W1302" s="1453"/>
      <c r="X1302" s="1453"/>
      <c r="Y1302" s="1453"/>
      <c r="Z1302" s="1453"/>
      <c r="AA1302" s="1453"/>
      <c r="AB1302" s="1453"/>
      <c r="AC1302" s="1453"/>
      <c r="AD1302" s="1453"/>
      <c r="AE1302" s="1453"/>
      <c r="AF1302" s="1453"/>
      <c r="AG1302" s="1453"/>
      <c r="AH1302" s="1453"/>
      <c r="AI1302" s="1453"/>
      <c r="AJ1302" s="1453"/>
      <c r="AK1302" s="1453"/>
      <c r="AL1302" s="1453"/>
      <c r="AM1302" s="1453"/>
      <c r="AN1302" s="1453"/>
      <c r="AO1302" s="1453"/>
      <c r="AP1302" s="1453"/>
      <c r="AQ1302" s="1453"/>
      <c r="AR1302" s="1453"/>
      <c r="AS1302" s="1453"/>
      <c r="AT1302" s="1453"/>
      <c r="AU1302" s="1453"/>
      <c r="AV1302" s="1453"/>
      <c r="AW1302" s="1453"/>
      <c r="AX1302" s="1453"/>
    </row>
    <row r="1303" spans="3:50" s="1543" customFormat="1" ht="21.9" customHeight="1" x14ac:dyDescent="0.3">
      <c r="C1303" s="1453"/>
      <c r="D1303" s="1453"/>
      <c r="E1303" s="1453"/>
      <c r="F1303" s="1453"/>
      <c r="G1303" s="1452"/>
      <c r="H1303" s="1453"/>
      <c r="I1303" s="1453"/>
      <c r="J1303" s="1453"/>
      <c r="K1303" s="1453"/>
      <c r="L1303" s="1453"/>
      <c r="M1303" s="1453"/>
      <c r="N1303" s="1453"/>
      <c r="O1303" s="1453"/>
      <c r="P1303" s="1453"/>
      <c r="Q1303" s="1453"/>
      <c r="R1303" s="1453"/>
      <c r="S1303" s="1453"/>
      <c r="T1303" s="1453"/>
      <c r="U1303" s="1453"/>
      <c r="V1303" s="1453"/>
      <c r="W1303" s="1453"/>
      <c r="X1303" s="1453"/>
      <c r="Y1303" s="1453"/>
      <c r="Z1303" s="1453"/>
      <c r="AA1303" s="1453"/>
      <c r="AB1303" s="1453"/>
      <c r="AC1303" s="1453"/>
      <c r="AD1303" s="1453"/>
      <c r="AE1303" s="1453"/>
      <c r="AF1303" s="1453"/>
      <c r="AG1303" s="1453"/>
      <c r="AH1303" s="1453"/>
      <c r="AI1303" s="1453"/>
      <c r="AJ1303" s="1453"/>
      <c r="AK1303" s="1453"/>
      <c r="AL1303" s="1453"/>
      <c r="AM1303" s="1453"/>
      <c r="AN1303" s="1453"/>
      <c r="AO1303" s="1453"/>
      <c r="AP1303" s="1453"/>
      <c r="AQ1303" s="1453"/>
      <c r="AR1303" s="1453"/>
      <c r="AS1303" s="1453"/>
      <c r="AT1303" s="1453"/>
      <c r="AU1303" s="1453"/>
      <c r="AV1303" s="1453"/>
      <c r="AW1303" s="1453"/>
      <c r="AX1303" s="1453"/>
    </row>
    <row r="1304" spans="3:50" s="1543" customFormat="1" ht="21.9" customHeight="1" x14ac:dyDescent="0.3">
      <c r="C1304" s="1453"/>
      <c r="D1304" s="1453"/>
      <c r="E1304" s="1453"/>
      <c r="F1304" s="1453"/>
      <c r="G1304" s="1452"/>
      <c r="H1304" s="1453"/>
      <c r="I1304" s="1453"/>
      <c r="J1304" s="1453"/>
      <c r="K1304" s="1453"/>
      <c r="L1304" s="1453"/>
      <c r="M1304" s="1453"/>
      <c r="N1304" s="1453"/>
      <c r="O1304" s="1453"/>
      <c r="P1304" s="1453"/>
      <c r="Q1304" s="1453"/>
      <c r="R1304" s="1453"/>
      <c r="S1304" s="1453"/>
      <c r="T1304" s="1453"/>
      <c r="U1304" s="1453"/>
      <c r="V1304" s="1453"/>
      <c r="W1304" s="1453"/>
      <c r="X1304" s="1453"/>
      <c r="Y1304" s="1453"/>
      <c r="Z1304" s="1453"/>
      <c r="AA1304" s="1453"/>
      <c r="AB1304" s="1453"/>
      <c r="AC1304" s="1453"/>
      <c r="AD1304" s="1453"/>
      <c r="AE1304" s="1453"/>
      <c r="AF1304" s="1453"/>
      <c r="AG1304" s="1453"/>
      <c r="AH1304" s="1453"/>
      <c r="AI1304" s="1453"/>
      <c r="AJ1304" s="1453"/>
      <c r="AK1304" s="1453"/>
      <c r="AL1304" s="1453"/>
      <c r="AM1304" s="1453"/>
      <c r="AN1304" s="1453"/>
      <c r="AO1304" s="1453"/>
      <c r="AP1304" s="1453"/>
      <c r="AQ1304" s="1453"/>
      <c r="AR1304" s="1453"/>
      <c r="AS1304" s="1453"/>
      <c r="AT1304" s="1453"/>
      <c r="AU1304" s="1453"/>
      <c r="AV1304" s="1453"/>
      <c r="AW1304" s="1453"/>
      <c r="AX1304" s="1453"/>
    </row>
    <row r="1305" spans="3:50" s="1543" customFormat="1" ht="21.9" customHeight="1" x14ac:dyDescent="0.3">
      <c r="C1305" s="1453"/>
      <c r="D1305" s="1453"/>
      <c r="E1305" s="1453"/>
      <c r="F1305" s="1453"/>
      <c r="G1305" s="1452"/>
      <c r="H1305" s="1453"/>
      <c r="I1305" s="1453"/>
      <c r="J1305" s="1453"/>
      <c r="K1305" s="1453"/>
      <c r="L1305" s="1453"/>
      <c r="M1305" s="1453"/>
      <c r="N1305" s="1453"/>
      <c r="O1305" s="1453"/>
      <c r="P1305" s="1453"/>
      <c r="Q1305" s="1453"/>
      <c r="R1305" s="1453"/>
      <c r="S1305" s="1453"/>
      <c r="T1305" s="1453"/>
      <c r="U1305" s="1453"/>
      <c r="V1305" s="1453"/>
      <c r="W1305" s="1453"/>
      <c r="X1305" s="1453"/>
      <c r="Y1305" s="1453"/>
      <c r="Z1305" s="1453"/>
      <c r="AA1305" s="1453"/>
      <c r="AB1305" s="1453"/>
      <c r="AC1305" s="1453"/>
      <c r="AD1305" s="1453"/>
      <c r="AE1305" s="1453"/>
      <c r="AF1305" s="1453"/>
      <c r="AG1305" s="1453"/>
      <c r="AH1305" s="1453"/>
      <c r="AI1305" s="1453"/>
      <c r="AJ1305" s="1453"/>
      <c r="AK1305" s="1453"/>
      <c r="AL1305" s="1453"/>
      <c r="AM1305" s="1453"/>
      <c r="AN1305" s="1453"/>
      <c r="AO1305" s="1453"/>
      <c r="AP1305" s="1453"/>
      <c r="AQ1305" s="1453"/>
      <c r="AR1305" s="1453"/>
      <c r="AS1305" s="1453"/>
      <c r="AT1305" s="1453"/>
      <c r="AU1305" s="1453"/>
      <c r="AV1305" s="1453"/>
      <c r="AW1305" s="1453"/>
      <c r="AX1305" s="1453"/>
    </row>
    <row r="1306" spans="3:50" s="1543" customFormat="1" ht="21.9" customHeight="1" x14ac:dyDescent="0.3">
      <c r="C1306" s="1453"/>
      <c r="D1306" s="1453"/>
      <c r="E1306" s="1453"/>
      <c r="F1306" s="1453"/>
      <c r="G1306" s="1452"/>
      <c r="H1306" s="1453"/>
      <c r="I1306" s="1453"/>
      <c r="J1306" s="1453"/>
      <c r="K1306" s="1453"/>
      <c r="L1306" s="1453"/>
      <c r="M1306" s="1453"/>
      <c r="N1306" s="1453"/>
      <c r="O1306" s="1453"/>
      <c r="P1306" s="1453"/>
      <c r="Q1306" s="1453"/>
      <c r="R1306" s="1453"/>
      <c r="S1306" s="1453"/>
      <c r="T1306" s="1453"/>
      <c r="U1306" s="1453"/>
      <c r="V1306" s="1453"/>
      <c r="W1306" s="1453"/>
      <c r="X1306" s="1453"/>
      <c r="Y1306" s="1453"/>
      <c r="Z1306" s="1453"/>
      <c r="AA1306" s="1453"/>
      <c r="AB1306" s="1453"/>
      <c r="AC1306" s="1453"/>
      <c r="AD1306" s="1453"/>
      <c r="AE1306" s="1453"/>
      <c r="AF1306" s="1453"/>
      <c r="AG1306" s="1453"/>
      <c r="AH1306" s="1453"/>
      <c r="AI1306" s="1453"/>
      <c r="AJ1306" s="1453"/>
      <c r="AK1306" s="1453"/>
      <c r="AL1306" s="1453"/>
      <c r="AM1306" s="1453"/>
      <c r="AN1306" s="1453"/>
      <c r="AO1306" s="1453"/>
      <c r="AP1306" s="1453"/>
      <c r="AQ1306" s="1453"/>
      <c r="AR1306" s="1453"/>
      <c r="AS1306" s="1453"/>
      <c r="AT1306" s="1453"/>
      <c r="AU1306" s="1453"/>
      <c r="AV1306" s="1453"/>
      <c r="AW1306" s="1453"/>
      <c r="AX1306" s="1453"/>
    </row>
    <row r="1307" spans="3:50" s="1543" customFormat="1" ht="21.9" customHeight="1" x14ac:dyDescent="0.3">
      <c r="C1307" s="1453"/>
      <c r="D1307" s="1453"/>
      <c r="E1307" s="1453"/>
      <c r="F1307" s="1453"/>
      <c r="G1307" s="1452"/>
      <c r="H1307" s="1453"/>
      <c r="I1307" s="1453"/>
      <c r="J1307" s="1453"/>
      <c r="K1307" s="1453"/>
      <c r="L1307" s="1453"/>
      <c r="M1307" s="1453"/>
      <c r="N1307" s="1453"/>
      <c r="O1307" s="1453"/>
      <c r="P1307" s="1453"/>
      <c r="Q1307" s="1453"/>
      <c r="R1307" s="1453"/>
      <c r="S1307" s="1453"/>
      <c r="T1307" s="1453"/>
      <c r="U1307" s="1453"/>
      <c r="V1307" s="1453"/>
      <c r="W1307" s="1453"/>
      <c r="X1307" s="1453"/>
      <c r="Y1307" s="1453"/>
      <c r="Z1307" s="1453"/>
      <c r="AA1307" s="1453"/>
      <c r="AB1307" s="1453"/>
      <c r="AC1307" s="1453"/>
      <c r="AD1307" s="1453"/>
      <c r="AE1307" s="1453"/>
      <c r="AF1307" s="1453"/>
      <c r="AG1307" s="1453"/>
      <c r="AH1307" s="1453"/>
      <c r="AI1307" s="1453"/>
      <c r="AJ1307" s="1453"/>
      <c r="AK1307" s="1453"/>
      <c r="AL1307" s="1453"/>
      <c r="AM1307" s="1453"/>
      <c r="AN1307" s="1453"/>
      <c r="AO1307" s="1453"/>
      <c r="AP1307" s="1453"/>
      <c r="AQ1307" s="1453"/>
      <c r="AR1307" s="1453"/>
      <c r="AS1307" s="1453"/>
      <c r="AT1307" s="1453"/>
      <c r="AU1307" s="1453"/>
      <c r="AV1307" s="1453"/>
      <c r="AW1307" s="1453"/>
      <c r="AX1307" s="1453"/>
    </row>
    <row r="1308" spans="3:50" s="1543" customFormat="1" ht="21.9" customHeight="1" x14ac:dyDescent="0.3">
      <c r="C1308" s="1453"/>
      <c r="D1308" s="1453"/>
      <c r="E1308" s="1453"/>
      <c r="F1308" s="1453"/>
      <c r="G1308" s="1452"/>
      <c r="H1308" s="1453"/>
      <c r="I1308" s="1453"/>
      <c r="J1308" s="1453"/>
      <c r="K1308" s="1453"/>
      <c r="L1308" s="1453"/>
      <c r="M1308" s="1453"/>
      <c r="N1308" s="1453"/>
      <c r="O1308" s="1453"/>
      <c r="P1308" s="1453"/>
      <c r="Q1308" s="1453"/>
      <c r="R1308" s="1453"/>
      <c r="S1308" s="1453"/>
      <c r="T1308" s="1453"/>
      <c r="U1308" s="1453"/>
      <c r="V1308" s="1453"/>
      <c r="W1308" s="1453"/>
      <c r="X1308" s="1453"/>
      <c r="Y1308" s="1453"/>
      <c r="Z1308" s="1453"/>
      <c r="AA1308" s="1453"/>
      <c r="AB1308" s="1453"/>
      <c r="AC1308" s="1453"/>
      <c r="AD1308" s="1453"/>
      <c r="AE1308" s="1453"/>
      <c r="AF1308" s="1453"/>
      <c r="AG1308" s="1453"/>
      <c r="AH1308" s="1453"/>
      <c r="AI1308" s="1453"/>
      <c r="AJ1308" s="1453"/>
      <c r="AK1308" s="1453"/>
      <c r="AL1308" s="1453"/>
      <c r="AM1308" s="1453"/>
      <c r="AN1308" s="1453"/>
      <c r="AO1308" s="1453"/>
      <c r="AP1308" s="1453"/>
      <c r="AQ1308" s="1453"/>
      <c r="AR1308" s="1453"/>
      <c r="AS1308" s="1453"/>
      <c r="AT1308" s="1453"/>
      <c r="AU1308" s="1453"/>
      <c r="AV1308" s="1453"/>
      <c r="AW1308" s="1453"/>
      <c r="AX1308" s="1453"/>
    </row>
    <row r="1309" spans="3:50" s="1543" customFormat="1" ht="21.9" customHeight="1" x14ac:dyDescent="0.3">
      <c r="C1309" s="1453"/>
      <c r="D1309" s="1453"/>
      <c r="E1309" s="1453"/>
      <c r="F1309" s="1453"/>
      <c r="G1309" s="1452"/>
      <c r="H1309" s="1453"/>
      <c r="I1309" s="1453"/>
      <c r="J1309" s="1453"/>
      <c r="K1309" s="1453"/>
      <c r="L1309" s="1453"/>
      <c r="M1309" s="1453"/>
      <c r="N1309" s="1453"/>
      <c r="O1309" s="1453"/>
      <c r="P1309" s="1453"/>
      <c r="Q1309" s="1453"/>
      <c r="R1309" s="1453"/>
      <c r="S1309" s="1453"/>
      <c r="T1309" s="1453"/>
      <c r="U1309" s="1453"/>
      <c r="V1309" s="1453"/>
      <c r="W1309" s="1453"/>
      <c r="X1309" s="1453"/>
      <c r="Y1309" s="1453"/>
      <c r="Z1309" s="1453"/>
      <c r="AA1309" s="1453"/>
      <c r="AB1309" s="1453"/>
      <c r="AC1309" s="1453"/>
      <c r="AD1309" s="1453"/>
      <c r="AE1309" s="1453"/>
      <c r="AF1309" s="1453"/>
      <c r="AG1309" s="1453"/>
      <c r="AH1309" s="1453"/>
      <c r="AI1309" s="1453"/>
      <c r="AJ1309" s="1453"/>
      <c r="AK1309" s="1453"/>
      <c r="AL1309" s="1453"/>
      <c r="AM1309" s="1453"/>
      <c r="AN1309" s="1453"/>
      <c r="AO1309" s="1453"/>
      <c r="AP1309" s="1453"/>
      <c r="AQ1309" s="1453"/>
      <c r="AR1309" s="1453"/>
      <c r="AS1309" s="1453"/>
      <c r="AT1309" s="1453"/>
      <c r="AU1309" s="1453"/>
      <c r="AV1309" s="1453"/>
      <c r="AW1309" s="1453"/>
      <c r="AX1309" s="1453"/>
    </row>
    <row r="1310" spans="3:50" s="1543" customFormat="1" ht="21.9" customHeight="1" x14ac:dyDescent="0.3">
      <c r="C1310" s="1453"/>
      <c r="D1310" s="1453"/>
      <c r="E1310" s="1453"/>
      <c r="F1310" s="1453"/>
      <c r="G1310" s="1452"/>
      <c r="H1310" s="1453"/>
      <c r="I1310" s="1453"/>
      <c r="J1310" s="1453"/>
      <c r="K1310" s="1453"/>
      <c r="L1310" s="1453"/>
      <c r="M1310" s="1453"/>
      <c r="N1310" s="1453"/>
      <c r="O1310" s="1453"/>
      <c r="P1310" s="1453"/>
      <c r="Q1310" s="1453"/>
      <c r="R1310" s="1453"/>
      <c r="S1310" s="1453"/>
      <c r="T1310" s="1453"/>
      <c r="U1310" s="1453"/>
      <c r="V1310" s="1453"/>
      <c r="W1310" s="1453"/>
      <c r="X1310" s="1453"/>
      <c r="Y1310" s="1453"/>
      <c r="Z1310" s="1453"/>
      <c r="AA1310" s="1453"/>
      <c r="AB1310" s="1453"/>
      <c r="AC1310" s="1453"/>
      <c r="AD1310" s="1453"/>
      <c r="AE1310" s="1453"/>
      <c r="AF1310" s="1453"/>
      <c r="AG1310" s="1453"/>
      <c r="AH1310" s="1453"/>
      <c r="AI1310" s="1453"/>
      <c r="AJ1310" s="1453"/>
      <c r="AK1310" s="1453"/>
      <c r="AL1310" s="1453"/>
      <c r="AM1310" s="1453"/>
      <c r="AN1310" s="1453"/>
      <c r="AO1310" s="1453"/>
      <c r="AP1310" s="1453"/>
      <c r="AQ1310" s="1453"/>
      <c r="AR1310" s="1453"/>
      <c r="AS1310" s="1453"/>
      <c r="AT1310" s="1453"/>
      <c r="AU1310" s="1453"/>
      <c r="AV1310" s="1453"/>
      <c r="AW1310" s="1453"/>
      <c r="AX1310" s="1453"/>
    </row>
    <row r="1311" spans="3:50" s="1543" customFormat="1" ht="21.9" customHeight="1" x14ac:dyDescent="0.3">
      <c r="C1311" s="1453"/>
      <c r="D1311" s="1453"/>
      <c r="E1311" s="1453"/>
      <c r="F1311" s="1453"/>
      <c r="G1311" s="1452"/>
      <c r="H1311" s="1453"/>
      <c r="I1311" s="1453"/>
      <c r="J1311" s="1453"/>
      <c r="K1311" s="1453"/>
      <c r="L1311" s="1453"/>
      <c r="M1311" s="1453"/>
      <c r="N1311" s="1453"/>
      <c r="O1311" s="1453"/>
      <c r="P1311" s="1453"/>
      <c r="Q1311" s="1453"/>
      <c r="R1311" s="1453"/>
      <c r="S1311" s="1453"/>
      <c r="T1311" s="1453"/>
      <c r="U1311" s="1453"/>
      <c r="V1311" s="1453"/>
      <c r="W1311" s="1453"/>
      <c r="X1311" s="1453"/>
      <c r="Y1311" s="1453"/>
      <c r="Z1311" s="1453"/>
      <c r="AA1311" s="1453"/>
      <c r="AB1311" s="1453"/>
      <c r="AC1311" s="1453"/>
      <c r="AD1311" s="1453"/>
      <c r="AE1311" s="1453"/>
      <c r="AF1311" s="1453"/>
      <c r="AG1311" s="1453"/>
      <c r="AH1311" s="1453"/>
      <c r="AI1311" s="1453"/>
      <c r="AJ1311" s="1453"/>
      <c r="AK1311" s="1453"/>
      <c r="AL1311" s="1453"/>
      <c r="AM1311" s="1453"/>
      <c r="AN1311" s="1453"/>
      <c r="AO1311" s="1453"/>
      <c r="AP1311" s="1453"/>
      <c r="AQ1311" s="1453"/>
      <c r="AR1311" s="1453"/>
      <c r="AS1311" s="1453"/>
      <c r="AT1311" s="1453"/>
      <c r="AU1311" s="1453"/>
      <c r="AV1311" s="1453"/>
      <c r="AW1311" s="1453"/>
      <c r="AX1311" s="1453"/>
    </row>
    <row r="1312" spans="3:50" s="1543" customFormat="1" ht="21.9" customHeight="1" x14ac:dyDescent="0.3">
      <c r="C1312" s="1453"/>
      <c r="D1312" s="1453"/>
      <c r="E1312" s="1453"/>
      <c r="F1312" s="1453"/>
      <c r="G1312" s="1452"/>
      <c r="H1312" s="1453"/>
      <c r="I1312" s="1453"/>
      <c r="J1312" s="1453"/>
      <c r="K1312" s="1453"/>
      <c r="L1312" s="1453"/>
      <c r="M1312" s="1453"/>
      <c r="N1312" s="1453"/>
      <c r="O1312" s="1453"/>
      <c r="P1312" s="1453"/>
      <c r="Q1312" s="1453"/>
      <c r="R1312" s="1453"/>
      <c r="S1312" s="1453"/>
      <c r="T1312" s="1453"/>
      <c r="U1312" s="1453"/>
      <c r="V1312" s="1453"/>
      <c r="W1312" s="1453"/>
      <c r="X1312" s="1453"/>
      <c r="Y1312" s="1453"/>
      <c r="Z1312" s="1453"/>
      <c r="AA1312" s="1453"/>
      <c r="AB1312" s="1453"/>
      <c r="AC1312" s="1453"/>
      <c r="AD1312" s="1453"/>
      <c r="AE1312" s="1453"/>
      <c r="AF1312" s="1453"/>
      <c r="AG1312" s="1453"/>
      <c r="AH1312" s="1453"/>
      <c r="AI1312" s="1453"/>
      <c r="AJ1312" s="1453"/>
      <c r="AK1312" s="1453"/>
      <c r="AL1312" s="1453"/>
      <c r="AM1312" s="1453"/>
      <c r="AN1312" s="1453"/>
      <c r="AO1312" s="1453"/>
      <c r="AP1312" s="1453"/>
      <c r="AQ1312" s="1453"/>
      <c r="AR1312" s="1453"/>
      <c r="AS1312" s="1453"/>
      <c r="AT1312" s="1453"/>
      <c r="AU1312" s="1453"/>
      <c r="AV1312" s="1453"/>
      <c r="AW1312" s="1453"/>
      <c r="AX1312" s="1453"/>
    </row>
    <row r="1313" spans="3:50" s="1543" customFormat="1" ht="21.9" customHeight="1" x14ac:dyDescent="0.3">
      <c r="C1313" s="1453"/>
      <c r="D1313" s="1453"/>
      <c r="E1313" s="1453"/>
      <c r="F1313" s="1453"/>
      <c r="G1313" s="1452"/>
      <c r="H1313" s="1453"/>
      <c r="I1313" s="1453"/>
      <c r="J1313" s="1453"/>
      <c r="K1313" s="1453"/>
      <c r="L1313" s="1453"/>
      <c r="M1313" s="1453"/>
      <c r="N1313" s="1453"/>
      <c r="O1313" s="1453"/>
      <c r="P1313" s="1453"/>
      <c r="Q1313" s="1453"/>
      <c r="R1313" s="1453"/>
      <c r="S1313" s="1453"/>
      <c r="T1313" s="1453"/>
      <c r="U1313" s="1453"/>
      <c r="V1313" s="1453"/>
      <c r="W1313" s="1453"/>
      <c r="X1313" s="1453"/>
      <c r="Y1313" s="1453"/>
      <c r="Z1313" s="1453"/>
      <c r="AA1313" s="1453"/>
      <c r="AB1313" s="1453"/>
      <c r="AC1313" s="1453"/>
      <c r="AD1313" s="1453"/>
      <c r="AE1313" s="1453"/>
      <c r="AF1313" s="1453"/>
      <c r="AG1313" s="1453"/>
      <c r="AH1313" s="1453"/>
      <c r="AI1313" s="1453"/>
      <c r="AJ1313" s="1453"/>
      <c r="AK1313" s="1453"/>
      <c r="AL1313" s="1453"/>
      <c r="AM1313" s="1453"/>
      <c r="AN1313" s="1453"/>
      <c r="AO1313" s="1453"/>
      <c r="AP1313" s="1453"/>
      <c r="AQ1313" s="1453"/>
      <c r="AR1313" s="1453"/>
      <c r="AS1313" s="1453"/>
      <c r="AT1313" s="1453"/>
      <c r="AU1313" s="1453"/>
      <c r="AV1313" s="1453"/>
      <c r="AW1313" s="1453"/>
      <c r="AX1313" s="1453"/>
    </row>
    <row r="1314" spans="3:50" s="1543" customFormat="1" ht="21.9" customHeight="1" x14ac:dyDescent="0.3">
      <c r="C1314" s="1453"/>
      <c r="D1314" s="1453"/>
      <c r="E1314" s="1453"/>
      <c r="F1314" s="1453"/>
      <c r="G1314" s="1452"/>
      <c r="H1314" s="1453"/>
      <c r="I1314" s="1453"/>
      <c r="J1314" s="1453"/>
      <c r="K1314" s="1453"/>
      <c r="L1314" s="1453"/>
      <c r="M1314" s="1453"/>
      <c r="N1314" s="1453"/>
      <c r="O1314" s="1453"/>
      <c r="P1314" s="1453"/>
      <c r="Q1314" s="1453"/>
      <c r="R1314" s="1453"/>
      <c r="S1314" s="1453"/>
      <c r="T1314" s="1453"/>
      <c r="U1314" s="1453"/>
      <c r="V1314" s="1453"/>
      <c r="W1314" s="1453"/>
      <c r="X1314" s="1453"/>
      <c r="Y1314" s="1453"/>
      <c r="Z1314" s="1453"/>
      <c r="AA1314" s="1453"/>
      <c r="AB1314" s="1453"/>
      <c r="AC1314" s="1453"/>
      <c r="AD1314" s="1453"/>
      <c r="AE1314" s="1453"/>
      <c r="AF1314" s="1453"/>
      <c r="AG1314" s="1453"/>
      <c r="AH1314" s="1453"/>
      <c r="AI1314" s="1453"/>
      <c r="AJ1314" s="1453"/>
      <c r="AK1314" s="1453"/>
      <c r="AL1314" s="1453"/>
      <c r="AM1314" s="1453"/>
      <c r="AN1314" s="1453"/>
      <c r="AO1314" s="1453"/>
      <c r="AP1314" s="1453"/>
      <c r="AQ1314" s="1453"/>
      <c r="AR1314" s="1453"/>
      <c r="AS1314" s="1453"/>
      <c r="AT1314" s="1453"/>
      <c r="AU1314" s="1453"/>
      <c r="AV1314" s="1453"/>
      <c r="AW1314" s="1453"/>
      <c r="AX1314" s="1453"/>
    </row>
    <row r="1315" spans="3:50" s="1543" customFormat="1" ht="21.9" customHeight="1" x14ac:dyDescent="0.3">
      <c r="C1315" s="1453"/>
      <c r="D1315" s="1453"/>
      <c r="E1315" s="1453"/>
      <c r="F1315" s="1453"/>
      <c r="G1315" s="1452"/>
      <c r="H1315" s="1453"/>
      <c r="I1315" s="1453"/>
      <c r="J1315" s="1453"/>
      <c r="K1315" s="1453"/>
      <c r="L1315" s="1453"/>
      <c r="M1315" s="1453"/>
      <c r="N1315" s="1453"/>
      <c r="O1315" s="1453"/>
      <c r="P1315" s="1453"/>
      <c r="Q1315" s="1453"/>
      <c r="R1315" s="1453"/>
      <c r="S1315" s="1453"/>
      <c r="T1315" s="1453"/>
      <c r="U1315" s="1453"/>
      <c r="V1315" s="1453"/>
      <c r="W1315" s="1453"/>
      <c r="X1315" s="1453"/>
      <c r="Y1315" s="1453"/>
      <c r="Z1315" s="1453"/>
      <c r="AA1315" s="1453"/>
      <c r="AB1315" s="1453"/>
      <c r="AC1315" s="1453"/>
      <c r="AD1315" s="1453"/>
      <c r="AE1315" s="1453"/>
      <c r="AF1315" s="1453"/>
      <c r="AG1315" s="1453"/>
      <c r="AH1315" s="1453"/>
      <c r="AI1315" s="1453"/>
      <c r="AJ1315" s="1453"/>
      <c r="AK1315" s="1453"/>
      <c r="AL1315" s="1453"/>
      <c r="AM1315" s="1453"/>
      <c r="AN1315" s="1453"/>
      <c r="AO1315" s="1453"/>
      <c r="AP1315" s="1453"/>
      <c r="AQ1315" s="1453"/>
      <c r="AR1315" s="1453"/>
      <c r="AS1315" s="1453"/>
      <c r="AT1315" s="1453"/>
      <c r="AU1315" s="1453"/>
      <c r="AV1315" s="1453"/>
      <c r="AW1315" s="1453"/>
      <c r="AX1315" s="1453"/>
    </row>
    <row r="1316" spans="3:50" s="1543" customFormat="1" ht="21.9" customHeight="1" x14ac:dyDescent="0.3">
      <c r="C1316" s="1453"/>
      <c r="D1316" s="1453"/>
      <c r="E1316" s="1453"/>
      <c r="F1316" s="1453"/>
      <c r="G1316" s="1452"/>
      <c r="H1316" s="1453"/>
      <c r="I1316" s="1453"/>
      <c r="J1316" s="1453"/>
      <c r="K1316" s="1453"/>
      <c r="L1316" s="1453"/>
      <c r="M1316" s="1453"/>
      <c r="N1316" s="1453"/>
      <c r="O1316" s="1453"/>
      <c r="P1316" s="1453"/>
      <c r="Q1316" s="1453"/>
      <c r="R1316" s="1453"/>
      <c r="S1316" s="1453"/>
      <c r="T1316" s="1453"/>
      <c r="U1316" s="1453"/>
      <c r="V1316" s="1453"/>
      <c r="W1316" s="1453"/>
      <c r="X1316" s="1453"/>
      <c r="Y1316" s="1453"/>
      <c r="Z1316" s="1453"/>
      <c r="AA1316" s="1453"/>
      <c r="AB1316" s="1453"/>
      <c r="AC1316" s="1453"/>
      <c r="AD1316" s="1453"/>
      <c r="AE1316" s="1453"/>
      <c r="AF1316" s="1453"/>
      <c r="AG1316" s="1453"/>
      <c r="AH1316" s="1453"/>
      <c r="AI1316" s="1453"/>
      <c r="AJ1316" s="1453"/>
      <c r="AK1316" s="1453"/>
      <c r="AL1316" s="1453"/>
      <c r="AM1316" s="1453"/>
      <c r="AN1316" s="1453"/>
      <c r="AO1316" s="1453"/>
      <c r="AP1316" s="1453"/>
      <c r="AQ1316" s="1453"/>
      <c r="AR1316" s="1453"/>
      <c r="AS1316" s="1453"/>
      <c r="AT1316" s="1453"/>
      <c r="AU1316" s="1453"/>
      <c r="AV1316" s="1453"/>
      <c r="AW1316" s="1453"/>
      <c r="AX1316" s="1453"/>
    </row>
    <row r="1317" spans="3:50" s="1543" customFormat="1" ht="21.9" customHeight="1" x14ac:dyDescent="0.3">
      <c r="C1317" s="1453"/>
      <c r="D1317" s="1453"/>
      <c r="E1317" s="1453"/>
      <c r="F1317" s="1453"/>
      <c r="G1317" s="1452"/>
      <c r="H1317" s="1453"/>
      <c r="I1317" s="1453"/>
      <c r="J1317" s="1453"/>
      <c r="K1317" s="1453"/>
      <c r="L1317" s="1453"/>
      <c r="M1317" s="1453"/>
      <c r="N1317" s="1453"/>
      <c r="O1317" s="1453"/>
      <c r="P1317" s="1453"/>
      <c r="Q1317" s="1453"/>
      <c r="R1317" s="1453"/>
      <c r="S1317" s="1453"/>
      <c r="T1317" s="1453"/>
      <c r="U1317" s="1453"/>
      <c r="V1317" s="1453"/>
      <c r="W1317" s="1453"/>
      <c r="X1317" s="1453"/>
      <c r="Y1317" s="1453"/>
      <c r="Z1317" s="1453"/>
      <c r="AA1317" s="1453"/>
      <c r="AB1317" s="1453"/>
      <c r="AC1317" s="1453"/>
      <c r="AD1317" s="1453"/>
      <c r="AE1317" s="1453"/>
      <c r="AF1317" s="1453"/>
      <c r="AG1317" s="1453"/>
      <c r="AH1317" s="1453"/>
      <c r="AI1317" s="1453"/>
      <c r="AJ1317" s="1453"/>
      <c r="AK1317" s="1453"/>
      <c r="AL1317" s="1453"/>
      <c r="AM1317" s="1453"/>
      <c r="AN1317" s="1453"/>
      <c r="AO1317" s="1453"/>
      <c r="AP1317" s="1453"/>
      <c r="AQ1317" s="1453"/>
      <c r="AR1317" s="1453"/>
      <c r="AS1317" s="1453"/>
      <c r="AT1317" s="1453"/>
      <c r="AU1317" s="1453"/>
      <c r="AV1317" s="1453"/>
      <c r="AW1317" s="1453"/>
      <c r="AX1317" s="1453"/>
    </row>
    <row r="1318" spans="3:50" s="1543" customFormat="1" ht="21.9" customHeight="1" x14ac:dyDescent="0.3">
      <c r="C1318" s="1453"/>
      <c r="D1318" s="1453"/>
      <c r="E1318" s="1453"/>
      <c r="F1318" s="1453"/>
      <c r="G1318" s="1452"/>
      <c r="H1318" s="1453"/>
      <c r="I1318" s="1453"/>
      <c r="J1318" s="1453"/>
      <c r="K1318" s="1453"/>
      <c r="L1318" s="1453"/>
      <c r="M1318" s="1453"/>
      <c r="N1318" s="1453"/>
      <c r="O1318" s="1453"/>
      <c r="P1318" s="1453"/>
      <c r="Q1318" s="1453"/>
      <c r="R1318" s="1453"/>
      <c r="S1318" s="1453"/>
      <c r="T1318" s="1453"/>
      <c r="U1318" s="1453"/>
      <c r="V1318" s="1453"/>
      <c r="W1318" s="1453"/>
      <c r="X1318" s="1453"/>
      <c r="Y1318" s="1453"/>
      <c r="Z1318" s="1453"/>
      <c r="AA1318" s="1453"/>
      <c r="AB1318" s="1453"/>
      <c r="AC1318" s="1453"/>
      <c r="AD1318" s="1453"/>
      <c r="AE1318" s="1453"/>
      <c r="AF1318" s="1453"/>
      <c r="AG1318" s="1453"/>
      <c r="AH1318" s="1453"/>
      <c r="AI1318" s="1453"/>
      <c r="AJ1318" s="1453"/>
      <c r="AK1318" s="1453"/>
      <c r="AL1318" s="1453"/>
      <c r="AM1318" s="1453"/>
      <c r="AN1318" s="1453"/>
      <c r="AO1318" s="1453"/>
      <c r="AP1318" s="1453"/>
      <c r="AQ1318" s="1453"/>
      <c r="AR1318" s="1453"/>
      <c r="AS1318" s="1453"/>
      <c r="AT1318" s="1453"/>
      <c r="AU1318" s="1453"/>
      <c r="AV1318" s="1453"/>
      <c r="AW1318" s="1453"/>
      <c r="AX1318" s="1453"/>
    </row>
    <row r="1319" spans="3:50" s="1543" customFormat="1" ht="21.9" customHeight="1" x14ac:dyDescent="0.3">
      <c r="C1319" s="1453"/>
      <c r="D1319" s="1453"/>
      <c r="E1319" s="1453"/>
      <c r="F1319" s="1453"/>
      <c r="G1319" s="1452"/>
      <c r="H1319" s="1453"/>
      <c r="I1319" s="1453"/>
      <c r="J1319" s="1453"/>
      <c r="K1319" s="1453"/>
      <c r="L1319" s="1453"/>
      <c r="M1319" s="1453"/>
      <c r="N1319" s="1453"/>
      <c r="O1319" s="1453"/>
      <c r="P1319" s="1453"/>
      <c r="Q1319" s="1453"/>
      <c r="R1319" s="1453"/>
      <c r="S1319" s="1453"/>
      <c r="T1319" s="1453"/>
      <c r="U1319" s="1453"/>
      <c r="V1319" s="1453"/>
      <c r="W1319" s="1453"/>
      <c r="X1319" s="1453"/>
      <c r="Y1319" s="1453"/>
      <c r="Z1319" s="1453"/>
      <c r="AA1319" s="1453"/>
      <c r="AB1319" s="1453"/>
      <c r="AC1319" s="1453"/>
      <c r="AD1319" s="1453"/>
      <c r="AE1319" s="1453"/>
      <c r="AF1319" s="1453"/>
      <c r="AG1319" s="1453"/>
      <c r="AH1319" s="1453"/>
      <c r="AI1319" s="1453"/>
      <c r="AJ1319" s="1453"/>
      <c r="AK1319" s="1453"/>
      <c r="AL1319" s="1453"/>
      <c r="AM1319" s="1453"/>
      <c r="AN1319" s="1453"/>
      <c r="AO1319" s="1453"/>
      <c r="AP1319" s="1453"/>
      <c r="AQ1319" s="1453"/>
      <c r="AR1319" s="1453"/>
      <c r="AS1319" s="1453"/>
      <c r="AT1319" s="1453"/>
      <c r="AU1319" s="1453"/>
      <c r="AV1319" s="1453"/>
      <c r="AW1319" s="1453"/>
      <c r="AX1319" s="1453"/>
    </row>
    <row r="1320" spans="3:50" s="1543" customFormat="1" ht="21.9" customHeight="1" x14ac:dyDescent="0.3">
      <c r="C1320" s="1453"/>
      <c r="D1320" s="1453"/>
      <c r="E1320" s="1453"/>
      <c r="F1320" s="1453"/>
      <c r="G1320" s="1452"/>
      <c r="H1320" s="1453"/>
      <c r="I1320" s="1453"/>
      <c r="J1320" s="1453"/>
      <c r="K1320" s="1453"/>
      <c r="L1320" s="1453"/>
      <c r="M1320" s="1453"/>
      <c r="N1320" s="1453"/>
      <c r="O1320" s="1453"/>
      <c r="P1320" s="1453"/>
      <c r="Q1320" s="1453"/>
      <c r="R1320" s="1453"/>
      <c r="S1320" s="1453"/>
      <c r="T1320" s="1453"/>
      <c r="U1320" s="1453"/>
      <c r="V1320" s="1453"/>
      <c r="W1320" s="1453"/>
      <c r="X1320" s="1453"/>
      <c r="Y1320" s="1453"/>
      <c r="Z1320" s="1453"/>
      <c r="AA1320" s="1453"/>
      <c r="AB1320" s="1453"/>
      <c r="AC1320" s="1453"/>
      <c r="AD1320" s="1453"/>
      <c r="AE1320" s="1453"/>
      <c r="AF1320" s="1453"/>
      <c r="AG1320" s="1453"/>
      <c r="AH1320" s="1453"/>
      <c r="AI1320" s="1453"/>
      <c r="AJ1320" s="1453"/>
      <c r="AK1320" s="1453"/>
      <c r="AL1320" s="1453"/>
      <c r="AM1320" s="1453"/>
      <c r="AN1320" s="1453"/>
      <c r="AO1320" s="1453"/>
      <c r="AP1320" s="1453"/>
      <c r="AQ1320" s="1453"/>
      <c r="AR1320" s="1453"/>
      <c r="AS1320" s="1453"/>
      <c r="AT1320" s="1453"/>
      <c r="AU1320" s="1453"/>
      <c r="AV1320" s="1453"/>
      <c r="AW1320" s="1453"/>
      <c r="AX1320" s="1453"/>
    </row>
    <row r="1321" spans="3:50" s="1543" customFormat="1" ht="21.9" customHeight="1" x14ac:dyDescent="0.3">
      <c r="C1321" s="1453"/>
      <c r="D1321" s="1453"/>
      <c r="E1321" s="1453"/>
      <c r="F1321" s="1453"/>
      <c r="G1321" s="1452"/>
      <c r="H1321" s="1453"/>
      <c r="I1321" s="1453"/>
      <c r="J1321" s="1453"/>
      <c r="K1321" s="1453"/>
      <c r="L1321" s="1453"/>
      <c r="M1321" s="1453"/>
      <c r="N1321" s="1453"/>
      <c r="O1321" s="1453"/>
      <c r="P1321" s="1453"/>
      <c r="Q1321" s="1453"/>
      <c r="R1321" s="1453"/>
      <c r="S1321" s="1453"/>
      <c r="T1321" s="1453"/>
      <c r="U1321" s="1453"/>
      <c r="V1321" s="1453"/>
      <c r="W1321" s="1453"/>
      <c r="X1321" s="1453"/>
      <c r="Y1321" s="1453"/>
      <c r="Z1321" s="1453"/>
      <c r="AA1321" s="1453"/>
      <c r="AB1321" s="1453"/>
      <c r="AC1321" s="1453"/>
      <c r="AD1321" s="1453"/>
      <c r="AE1321" s="1453"/>
      <c r="AF1321" s="1453"/>
      <c r="AG1321" s="1453"/>
      <c r="AH1321" s="1453"/>
      <c r="AI1321" s="1453"/>
      <c r="AJ1321" s="1453"/>
      <c r="AK1321" s="1453"/>
      <c r="AL1321" s="1453"/>
      <c r="AM1321" s="1453"/>
      <c r="AN1321" s="1453"/>
      <c r="AO1321" s="1453"/>
      <c r="AP1321" s="1453"/>
      <c r="AQ1321" s="1453"/>
      <c r="AR1321" s="1453"/>
      <c r="AS1321" s="1453"/>
      <c r="AT1321" s="1453"/>
      <c r="AU1321" s="1453"/>
      <c r="AV1321" s="1453"/>
      <c r="AW1321" s="1453"/>
      <c r="AX1321" s="1453"/>
    </row>
    <row r="1322" spans="3:50" s="1543" customFormat="1" ht="21.9" customHeight="1" x14ac:dyDescent="0.3">
      <c r="C1322" s="1453"/>
      <c r="D1322" s="1453"/>
      <c r="E1322" s="1453"/>
      <c r="F1322" s="1453"/>
      <c r="G1322" s="1452"/>
      <c r="H1322" s="1453"/>
      <c r="I1322" s="1453"/>
      <c r="J1322" s="1453"/>
      <c r="K1322" s="1453"/>
      <c r="L1322" s="1453"/>
      <c r="M1322" s="1453"/>
      <c r="N1322" s="1453"/>
      <c r="O1322" s="1453"/>
      <c r="P1322" s="1453"/>
      <c r="Q1322" s="1453"/>
      <c r="R1322" s="1453"/>
      <c r="S1322" s="1453"/>
      <c r="T1322" s="1453"/>
      <c r="U1322" s="1453"/>
      <c r="V1322" s="1453"/>
      <c r="W1322" s="1453"/>
      <c r="X1322" s="1453"/>
      <c r="Y1322" s="1453"/>
      <c r="Z1322" s="1453"/>
      <c r="AA1322" s="1453"/>
      <c r="AB1322" s="1453"/>
      <c r="AC1322" s="1453"/>
      <c r="AD1322" s="1453"/>
      <c r="AE1322" s="1453"/>
      <c r="AF1322" s="1453"/>
      <c r="AG1322" s="1453"/>
      <c r="AH1322" s="1453"/>
      <c r="AI1322" s="1453"/>
      <c r="AJ1322" s="1453"/>
      <c r="AK1322" s="1453"/>
      <c r="AL1322" s="1453"/>
      <c r="AM1322" s="1453"/>
      <c r="AN1322" s="1453"/>
      <c r="AO1322" s="1453"/>
      <c r="AP1322" s="1453"/>
      <c r="AQ1322" s="1453"/>
      <c r="AR1322" s="1453"/>
      <c r="AS1322" s="1453"/>
      <c r="AT1322" s="1453"/>
      <c r="AU1322" s="1453"/>
      <c r="AV1322" s="1453"/>
      <c r="AW1322" s="1453"/>
      <c r="AX1322" s="1453"/>
    </row>
    <row r="1323" spans="3:50" s="1543" customFormat="1" ht="21.9" customHeight="1" x14ac:dyDescent="0.3">
      <c r="C1323" s="1453"/>
      <c r="D1323" s="1453"/>
      <c r="E1323" s="1453"/>
      <c r="F1323" s="1453"/>
      <c r="G1323" s="1452"/>
      <c r="H1323" s="1453"/>
      <c r="I1323" s="1453"/>
      <c r="J1323" s="1453"/>
      <c r="K1323" s="1453"/>
      <c r="L1323" s="1453"/>
      <c r="M1323" s="1453"/>
      <c r="N1323" s="1453"/>
      <c r="O1323" s="1453"/>
      <c r="P1323" s="1453"/>
      <c r="Q1323" s="1453"/>
      <c r="R1323" s="1453"/>
      <c r="S1323" s="1453"/>
      <c r="T1323" s="1453"/>
      <c r="U1323" s="1453"/>
      <c r="V1323" s="1453"/>
      <c r="W1323" s="1453"/>
      <c r="X1323" s="1453"/>
      <c r="Y1323" s="1453"/>
      <c r="Z1323" s="1453"/>
      <c r="AA1323" s="1453"/>
      <c r="AB1323" s="1453"/>
      <c r="AC1323" s="1453"/>
      <c r="AD1323" s="1453"/>
      <c r="AE1323" s="1453"/>
      <c r="AF1323" s="1453"/>
      <c r="AG1323" s="1453"/>
      <c r="AH1323" s="1453"/>
      <c r="AI1323" s="1453"/>
      <c r="AJ1323" s="1453"/>
      <c r="AK1323" s="1453"/>
      <c r="AL1323" s="1453"/>
      <c r="AM1323" s="1453"/>
      <c r="AN1323" s="1453"/>
      <c r="AO1323" s="1453"/>
      <c r="AP1323" s="1453"/>
      <c r="AQ1323" s="1453"/>
      <c r="AR1323" s="1453"/>
      <c r="AS1323" s="1453"/>
      <c r="AT1323" s="1453"/>
      <c r="AU1323" s="1453"/>
      <c r="AV1323" s="1453"/>
      <c r="AW1323" s="1453"/>
      <c r="AX1323" s="1453"/>
    </row>
    <row r="1324" spans="3:50" s="1543" customFormat="1" ht="21.9" customHeight="1" x14ac:dyDescent="0.3">
      <c r="C1324" s="1453"/>
      <c r="D1324" s="1453"/>
      <c r="E1324" s="1453"/>
      <c r="F1324" s="1453"/>
      <c r="G1324" s="1452"/>
      <c r="H1324" s="1453"/>
      <c r="I1324" s="1453"/>
      <c r="J1324" s="1453"/>
      <c r="K1324" s="1453"/>
      <c r="L1324" s="1453"/>
      <c r="M1324" s="1453"/>
      <c r="N1324" s="1453"/>
      <c r="O1324" s="1453"/>
      <c r="P1324" s="1453"/>
      <c r="Q1324" s="1453"/>
      <c r="R1324" s="1453"/>
      <c r="S1324" s="1453"/>
      <c r="T1324" s="1453"/>
      <c r="U1324" s="1453"/>
      <c r="V1324" s="1453"/>
      <c r="W1324" s="1453"/>
      <c r="X1324" s="1453"/>
      <c r="Y1324" s="1453"/>
      <c r="Z1324" s="1453"/>
      <c r="AA1324" s="1453"/>
      <c r="AB1324" s="1453"/>
      <c r="AC1324" s="1453"/>
      <c r="AD1324" s="1453"/>
      <c r="AE1324" s="1453"/>
      <c r="AF1324" s="1453"/>
      <c r="AG1324" s="1453"/>
      <c r="AH1324" s="1453"/>
      <c r="AI1324" s="1453"/>
      <c r="AJ1324" s="1453"/>
      <c r="AK1324" s="1453"/>
      <c r="AL1324" s="1453"/>
      <c r="AM1324" s="1453"/>
      <c r="AN1324" s="1453"/>
      <c r="AO1324" s="1453"/>
      <c r="AP1324" s="1453"/>
      <c r="AQ1324" s="1453"/>
      <c r="AR1324" s="1453"/>
      <c r="AS1324" s="1453"/>
      <c r="AT1324" s="1453"/>
      <c r="AU1324" s="1453"/>
      <c r="AV1324" s="1453"/>
      <c r="AW1324" s="1453"/>
      <c r="AX1324" s="1453"/>
    </row>
    <row r="1325" spans="3:50" s="1543" customFormat="1" ht="21.9" customHeight="1" x14ac:dyDescent="0.3">
      <c r="C1325" s="1453"/>
      <c r="D1325" s="1453"/>
      <c r="E1325" s="1453"/>
      <c r="F1325" s="1453"/>
      <c r="G1325" s="1452"/>
      <c r="H1325" s="1453"/>
      <c r="I1325" s="1453"/>
      <c r="J1325" s="1453"/>
      <c r="K1325" s="1453"/>
      <c r="L1325" s="1453"/>
      <c r="M1325" s="1453"/>
      <c r="N1325" s="1453"/>
      <c r="O1325" s="1453"/>
      <c r="P1325" s="1453"/>
      <c r="Q1325" s="1453"/>
      <c r="R1325" s="1453"/>
      <c r="S1325" s="1453"/>
      <c r="T1325" s="1453"/>
      <c r="U1325" s="1453"/>
      <c r="V1325" s="1453"/>
      <c r="W1325" s="1453"/>
      <c r="X1325" s="1453"/>
      <c r="Y1325" s="1453"/>
      <c r="Z1325" s="1453"/>
      <c r="AA1325" s="1453"/>
      <c r="AB1325" s="1453"/>
      <c r="AC1325" s="1453"/>
      <c r="AD1325" s="1453"/>
      <c r="AE1325" s="1453"/>
      <c r="AF1325" s="1453"/>
      <c r="AG1325" s="1453"/>
      <c r="AH1325" s="1453"/>
      <c r="AI1325" s="1453"/>
      <c r="AJ1325" s="1453"/>
      <c r="AK1325" s="1453"/>
      <c r="AL1325" s="1453"/>
      <c r="AM1325" s="1453"/>
      <c r="AN1325" s="1453"/>
      <c r="AO1325" s="1453"/>
      <c r="AP1325" s="1453"/>
      <c r="AQ1325" s="1453"/>
      <c r="AR1325" s="1453"/>
      <c r="AS1325" s="1453"/>
      <c r="AT1325" s="1453"/>
      <c r="AU1325" s="1453"/>
      <c r="AV1325" s="1453"/>
      <c r="AW1325" s="1453"/>
      <c r="AX1325" s="1453"/>
    </row>
    <row r="1326" spans="3:50" s="1543" customFormat="1" ht="21.9" customHeight="1" x14ac:dyDescent="0.3">
      <c r="C1326" s="1453"/>
      <c r="D1326" s="1453"/>
      <c r="E1326" s="1453"/>
      <c r="F1326" s="1453"/>
      <c r="G1326" s="1452"/>
      <c r="H1326" s="1453"/>
      <c r="I1326" s="1453"/>
      <c r="J1326" s="1453"/>
      <c r="K1326" s="1453"/>
      <c r="L1326" s="1453"/>
      <c r="M1326" s="1453"/>
      <c r="N1326" s="1453"/>
      <c r="O1326" s="1453"/>
      <c r="P1326" s="1453"/>
      <c r="Q1326" s="1453"/>
      <c r="R1326" s="1453"/>
      <c r="S1326" s="1453"/>
      <c r="T1326" s="1453"/>
      <c r="U1326" s="1453"/>
      <c r="V1326" s="1453"/>
      <c r="W1326" s="1453"/>
      <c r="X1326" s="1453"/>
      <c r="Y1326" s="1453"/>
      <c r="Z1326" s="1453"/>
      <c r="AA1326" s="1453"/>
      <c r="AB1326" s="1453"/>
      <c r="AC1326" s="1453"/>
      <c r="AD1326" s="1453"/>
      <c r="AE1326" s="1453"/>
      <c r="AF1326" s="1453"/>
      <c r="AG1326" s="1453"/>
      <c r="AH1326" s="1453"/>
      <c r="AI1326" s="1453"/>
      <c r="AJ1326" s="1453"/>
      <c r="AK1326" s="1453"/>
      <c r="AL1326" s="1453"/>
      <c r="AM1326" s="1453"/>
      <c r="AN1326" s="1453"/>
      <c r="AO1326" s="1453"/>
      <c r="AP1326" s="1453"/>
      <c r="AQ1326" s="1453"/>
      <c r="AR1326" s="1453"/>
      <c r="AS1326" s="1453"/>
      <c r="AT1326" s="1453"/>
      <c r="AU1326" s="1453"/>
      <c r="AV1326" s="1453"/>
      <c r="AW1326" s="1453"/>
      <c r="AX1326" s="1453"/>
    </row>
    <row r="1327" spans="3:50" s="1543" customFormat="1" ht="21.9" customHeight="1" x14ac:dyDescent="0.3">
      <c r="C1327" s="1453"/>
      <c r="D1327" s="1453"/>
      <c r="E1327" s="1453"/>
      <c r="F1327" s="1453"/>
      <c r="G1327" s="1452"/>
      <c r="H1327" s="1453"/>
      <c r="I1327" s="1453"/>
      <c r="J1327" s="1453"/>
      <c r="K1327" s="1453"/>
      <c r="L1327" s="1453"/>
      <c r="M1327" s="1453"/>
      <c r="N1327" s="1453"/>
      <c r="O1327" s="1453"/>
      <c r="P1327" s="1453"/>
      <c r="Q1327" s="1453"/>
      <c r="R1327" s="1453"/>
      <c r="S1327" s="1453"/>
      <c r="T1327" s="1453"/>
      <c r="U1327" s="1453"/>
      <c r="V1327" s="1453"/>
      <c r="W1327" s="1453"/>
      <c r="X1327" s="1453"/>
      <c r="Y1327" s="1453"/>
      <c r="Z1327" s="1453"/>
      <c r="AA1327" s="1453"/>
      <c r="AB1327" s="1453"/>
      <c r="AC1327" s="1453"/>
      <c r="AD1327" s="1453"/>
      <c r="AE1327" s="1453"/>
      <c r="AF1327" s="1453"/>
      <c r="AG1327" s="1453"/>
      <c r="AH1327" s="1453"/>
      <c r="AI1327" s="1453"/>
      <c r="AJ1327" s="1453"/>
      <c r="AK1327" s="1453"/>
      <c r="AL1327" s="1453"/>
      <c r="AM1327" s="1453"/>
      <c r="AN1327" s="1453"/>
      <c r="AO1327" s="1453"/>
      <c r="AP1327" s="1453"/>
      <c r="AQ1327" s="1453"/>
      <c r="AR1327" s="1453"/>
      <c r="AS1327" s="1453"/>
      <c r="AT1327" s="1453"/>
      <c r="AU1327" s="1453"/>
      <c r="AV1327" s="1453"/>
      <c r="AW1327" s="1453"/>
      <c r="AX1327" s="1453"/>
    </row>
    <row r="1328" spans="3:50" s="1543" customFormat="1" ht="21.9" customHeight="1" x14ac:dyDescent="0.3">
      <c r="C1328" s="1453"/>
      <c r="D1328" s="1453"/>
      <c r="E1328" s="1453"/>
      <c r="F1328" s="1453"/>
      <c r="G1328" s="1452"/>
      <c r="H1328" s="1453"/>
      <c r="I1328" s="1453"/>
      <c r="J1328" s="1453"/>
      <c r="K1328" s="1453"/>
      <c r="L1328" s="1453"/>
      <c r="M1328" s="1453"/>
      <c r="N1328" s="1453"/>
      <c r="O1328" s="1453"/>
      <c r="P1328" s="1453"/>
      <c r="Q1328" s="1453"/>
      <c r="R1328" s="1453"/>
      <c r="S1328" s="1453"/>
      <c r="T1328" s="1453"/>
      <c r="U1328" s="1453"/>
      <c r="V1328" s="1453"/>
      <c r="W1328" s="1453"/>
      <c r="X1328" s="1453"/>
      <c r="Y1328" s="1453"/>
      <c r="Z1328" s="1453"/>
      <c r="AA1328" s="1453"/>
      <c r="AB1328" s="1453"/>
      <c r="AC1328" s="1453"/>
      <c r="AD1328" s="1453"/>
      <c r="AE1328" s="1453"/>
      <c r="AF1328" s="1453"/>
      <c r="AG1328" s="1453"/>
      <c r="AH1328" s="1453"/>
      <c r="AI1328" s="1453"/>
      <c r="AJ1328" s="1453"/>
      <c r="AK1328" s="1453"/>
      <c r="AL1328" s="1453"/>
      <c r="AM1328" s="1453"/>
      <c r="AN1328" s="1453"/>
      <c r="AO1328" s="1453"/>
      <c r="AP1328" s="1453"/>
      <c r="AQ1328" s="1453"/>
      <c r="AR1328" s="1453"/>
      <c r="AS1328" s="1453"/>
      <c r="AT1328" s="1453"/>
      <c r="AU1328" s="1453"/>
      <c r="AV1328" s="1453"/>
      <c r="AW1328" s="1453"/>
      <c r="AX1328" s="1453"/>
    </row>
    <row r="1329" spans="3:50" s="1543" customFormat="1" ht="21.9" customHeight="1" x14ac:dyDescent="0.3">
      <c r="C1329" s="1453"/>
      <c r="D1329" s="1453"/>
      <c r="E1329" s="1453"/>
      <c r="F1329" s="1453"/>
      <c r="G1329" s="1452"/>
      <c r="H1329" s="1453"/>
      <c r="I1329" s="1453"/>
      <c r="J1329" s="1453"/>
      <c r="K1329" s="1453"/>
      <c r="L1329" s="1453"/>
      <c r="M1329" s="1453"/>
      <c r="N1329" s="1453"/>
      <c r="O1329" s="1453"/>
      <c r="P1329" s="1453"/>
      <c r="Q1329" s="1453"/>
      <c r="R1329" s="1453"/>
      <c r="S1329" s="1453"/>
      <c r="T1329" s="1453"/>
      <c r="U1329" s="1453"/>
      <c r="V1329" s="1453"/>
      <c r="W1329" s="1453"/>
      <c r="X1329" s="1453"/>
      <c r="Y1329" s="1453"/>
      <c r="Z1329" s="1453"/>
      <c r="AA1329" s="1453"/>
      <c r="AB1329" s="1453"/>
      <c r="AC1329" s="1453"/>
      <c r="AD1329" s="1453"/>
      <c r="AE1329" s="1453"/>
      <c r="AF1329" s="1453"/>
      <c r="AG1329" s="1453"/>
      <c r="AH1329" s="1453"/>
      <c r="AI1329" s="1453"/>
      <c r="AJ1329" s="1453"/>
      <c r="AK1329" s="1453"/>
      <c r="AL1329" s="1453"/>
      <c r="AM1329" s="1453"/>
      <c r="AN1329" s="1453"/>
      <c r="AO1329" s="1453"/>
      <c r="AP1329" s="1453"/>
      <c r="AQ1329" s="1453"/>
      <c r="AR1329" s="1453"/>
      <c r="AS1329" s="1453"/>
      <c r="AT1329" s="1453"/>
      <c r="AU1329" s="1453"/>
      <c r="AV1329" s="1453"/>
      <c r="AW1329" s="1453"/>
      <c r="AX1329" s="1453"/>
    </row>
    <row r="1330" spans="3:50" s="1543" customFormat="1" ht="21.9" customHeight="1" x14ac:dyDescent="0.3">
      <c r="C1330" s="1453"/>
      <c r="D1330" s="1453"/>
      <c r="E1330" s="1453"/>
      <c r="F1330" s="1453"/>
      <c r="G1330" s="1452"/>
      <c r="H1330" s="1453"/>
      <c r="I1330" s="1453"/>
      <c r="J1330" s="1453"/>
      <c r="K1330" s="1453"/>
      <c r="L1330" s="1453"/>
      <c r="M1330" s="1453"/>
      <c r="N1330" s="1453"/>
      <c r="O1330" s="1453"/>
      <c r="P1330" s="1453"/>
      <c r="Q1330" s="1453"/>
      <c r="R1330" s="1453"/>
      <c r="S1330" s="1453"/>
      <c r="T1330" s="1453"/>
      <c r="U1330" s="1453"/>
      <c r="V1330" s="1453"/>
      <c r="W1330" s="1453"/>
      <c r="X1330" s="1453"/>
      <c r="Y1330" s="1453"/>
      <c r="Z1330" s="1453"/>
      <c r="AA1330" s="1453"/>
      <c r="AB1330" s="1453"/>
      <c r="AC1330" s="1453"/>
      <c r="AD1330" s="1453"/>
      <c r="AE1330" s="1453"/>
      <c r="AF1330" s="1453"/>
      <c r="AG1330" s="1453"/>
      <c r="AH1330" s="1453"/>
      <c r="AI1330" s="1453"/>
      <c r="AJ1330" s="1453"/>
      <c r="AK1330" s="1453"/>
      <c r="AL1330" s="1453"/>
      <c r="AM1330" s="1453"/>
      <c r="AN1330" s="1453"/>
      <c r="AO1330" s="1453"/>
      <c r="AP1330" s="1453"/>
      <c r="AQ1330" s="1453"/>
      <c r="AR1330" s="1453"/>
      <c r="AS1330" s="1453"/>
      <c r="AT1330" s="1453"/>
      <c r="AU1330" s="1453"/>
      <c r="AV1330" s="1453"/>
      <c r="AW1330" s="1453"/>
      <c r="AX1330" s="1453"/>
    </row>
    <row r="1331" spans="3:50" s="1543" customFormat="1" ht="21.9" customHeight="1" x14ac:dyDescent="0.3">
      <c r="C1331" s="1453"/>
      <c r="D1331" s="1453"/>
      <c r="E1331" s="1453"/>
      <c r="F1331" s="1453"/>
      <c r="G1331" s="1452"/>
      <c r="H1331" s="1453"/>
      <c r="I1331" s="1453"/>
      <c r="J1331" s="1453"/>
      <c r="K1331" s="1453"/>
      <c r="L1331" s="1453"/>
      <c r="M1331" s="1453"/>
      <c r="N1331" s="1453"/>
      <c r="O1331" s="1453"/>
      <c r="P1331" s="1453"/>
      <c r="Q1331" s="1453"/>
      <c r="R1331" s="1453"/>
      <c r="S1331" s="1453"/>
      <c r="T1331" s="1453"/>
      <c r="U1331" s="1453"/>
      <c r="V1331" s="1453"/>
      <c r="W1331" s="1453"/>
      <c r="X1331" s="1453"/>
      <c r="Y1331" s="1453"/>
      <c r="Z1331" s="1453"/>
      <c r="AA1331" s="1453"/>
      <c r="AB1331" s="1453"/>
      <c r="AC1331" s="1453"/>
      <c r="AD1331" s="1453"/>
      <c r="AE1331" s="1453"/>
      <c r="AF1331" s="1453"/>
      <c r="AG1331" s="1453"/>
      <c r="AH1331" s="1453"/>
      <c r="AI1331" s="1453"/>
      <c r="AJ1331" s="1453"/>
      <c r="AK1331" s="1453"/>
      <c r="AL1331" s="1453"/>
      <c r="AM1331" s="1453"/>
      <c r="AN1331" s="1453"/>
      <c r="AO1331" s="1453"/>
      <c r="AP1331" s="1453"/>
      <c r="AQ1331" s="1453"/>
      <c r="AR1331" s="1453"/>
      <c r="AS1331" s="1453"/>
      <c r="AT1331" s="1453"/>
      <c r="AU1331" s="1453"/>
      <c r="AV1331" s="1453"/>
      <c r="AW1331" s="1453"/>
      <c r="AX1331" s="1453"/>
    </row>
    <row r="1332" spans="3:50" s="1543" customFormat="1" ht="21.9" customHeight="1" x14ac:dyDescent="0.3">
      <c r="C1332" s="1453"/>
      <c r="D1332" s="1453"/>
      <c r="E1332" s="1453"/>
      <c r="F1332" s="1453"/>
      <c r="G1332" s="1452"/>
      <c r="H1332" s="1453"/>
      <c r="I1332" s="1453"/>
      <c r="J1332" s="1453"/>
      <c r="K1332" s="1453"/>
      <c r="L1332" s="1453"/>
      <c r="M1332" s="1453"/>
      <c r="N1332" s="1453"/>
      <c r="O1332" s="1453"/>
      <c r="P1332" s="1453"/>
      <c r="Q1332" s="1453"/>
      <c r="R1332" s="1453"/>
      <c r="S1332" s="1453"/>
      <c r="T1332" s="1453"/>
      <c r="U1332" s="1453"/>
      <c r="V1332" s="1453"/>
      <c r="W1332" s="1453"/>
      <c r="X1332" s="1453"/>
      <c r="Y1332" s="1453"/>
      <c r="Z1332" s="1453"/>
      <c r="AA1332" s="1453"/>
      <c r="AB1332" s="1453"/>
      <c r="AC1332" s="1453"/>
      <c r="AD1332" s="1453"/>
      <c r="AE1332" s="1453"/>
      <c r="AF1332" s="1453"/>
      <c r="AG1332" s="1453"/>
      <c r="AH1332" s="1453"/>
      <c r="AI1332" s="1453"/>
      <c r="AJ1332" s="1453"/>
      <c r="AK1332" s="1453"/>
      <c r="AL1332" s="1453"/>
      <c r="AM1332" s="1453"/>
      <c r="AN1332" s="1453"/>
      <c r="AO1332" s="1453"/>
      <c r="AP1332" s="1453"/>
      <c r="AQ1332" s="1453"/>
      <c r="AR1332" s="1453"/>
      <c r="AS1332" s="1453"/>
      <c r="AT1332" s="1453"/>
      <c r="AU1332" s="1453"/>
      <c r="AV1332" s="1453"/>
      <c r="AW1332" s="1453"/>
      <c r="AX1332" s="1453"/>
    </row>
    <row r="1333" spans="3:50" s="1543" customFormat="1" ht="21.9" customHeight="1" x14ac:dyDescent="0.3">
      <c r="C1333" s="1453"/>
      <c r="D1333" s="1453"/>
      <c r="E1333" s="1453"/>
      <c r="F1333" s="1453"/>
      <c r="G1333" s="1452"/>
      <c r="H1333" s="1453"/>
      <c r="I1333" s="1453"/>
      <c r="J1333" s="1453"/>
      <c r="K1333" s="1453"/>
      <c r="L1333" s="1453"/>
      <c r="M1333" s="1453"/>
      <c r="N1333" s="1453"/>
      <c r="O1333" s="1453"/>
      <c r="P1333" s="1453"/>
      <c r="Q1333" s="1453"/>
      <c r="R1333" s="1453"/>
      <c r="S1333" s="1453"/>
      <c r="T1333" s="1453"/>
      <c r="U1333" s="1453"/>
      <c r="V1333" s="1453"/>
      <c r="W1333" s="1453"/>
      <c r="X1333" s="1453"/>
      <c r="Y1333" s="1453"/>
      <c r="Z1333" s="1453"/>
      <c r="AA1333" s="1453"/>
      <c r="AB1333" s="1453"/>
      <c r="AC1333" s="1453"/>
      <c r="AD1333" s="1453"/>
      <c r="AE1333" s="1453"/>
      <c r="AF1333" s="1453"/>
      <c r="AG1333" s="1453"/>
      <c r="AH1333" s="1453"/>
      <c r="AI1333" s="1453"/>
      <c r="AJ1333" s="1453"/>
      <c r="AK1333" s="1453"/>
      <c r="AL1333" s="1453"/>
      <c r="AM1333" s="1453"/>
      <c r="AN1333" s="1453"/>
      <c r="AO1333" s="1453"/>
      <c r="AP1333" s="1453"/>
      <c r="AQ1333" s="1453"/>
      <c r="AR1333" s="1453"/>
      <c r="AS1333" s="1453"/>
      <c r="AT1333" s="1453"/>
      <c r="AU1333" s="1453"/>
      <c r="AV1333" s="1453"/>
      <c r="AW1333" s="1453"/>
      <c r="AX1333" s="1453"/>
    </row>
    <row r="1334" spans="3:50" s="1543" customFormat="1" ht="21.9" customHeight="1" x14ac:dyDescent="0.3">
      <c r="C1334" s="1453"/>
      <c r="D1334" s="1453"/>
      <c r="E1334" s="1453"/>
      <c r="F1334" s="1453"/>
      <c r="G1334" s="1452"/>
      <c r="H1334" s="1453"/>
      <c r="I1334" s="1453"/>
      <c r="J1334" s="1453"/>
      <c r="K1334" s="1453"/>
      <c r="L1334" s="1453"/>
      <c r="M1334" s="1453"/>
      <c r="N1334" s="1453"/>
      <c r="O1334" s="1453"/>
      <c r="P1334" s="1453"/>
      <c r="Q1334" s="1453"/>
      <c r="R1334" s="1453"/>
      <c r="S1334" s="1453"/>
      <c r="T1334" s="1453"/>
      <c r="U1334" s="1453"/>
      <c r="V1334" s="1453"/>
      <c r="W1334" s="1453"/>
      <c r="X1334" s="1453"/>
      <c r="Y1334" s="1453"/>
      <c r="Z1334" s="1453"/>
      <c r="AA1334" s="1453"/>
      <c r="AB1334" s="1453"/>
      <c r="AC1334" s="1453"/>
      <c r="AD1334" s="1453"/>
      <c r="AE1334" s="1453"/>
      <c r="AF1334" s="1453"/>
      <c r="AG1334" s="1453"/>
      <c r="AH1334" s="1453"/>
      <c r="AI1334" s="1453"/>
      <c r="AJ1334" s="1453"/>
      <c r="AK1334" s="1453"/>
      <c r="AL1334" s="1453"/>
      <c r="AM1334" s="1453"/>
      <c r="AN1334" s="1453"/>
      <c r="AO1334" s="1453"/>
      <c r="AP1334" s="1453"/>
      <c r="AQ1334" s="1453"/>
      <c r="AR1334" s="1453"/>
      <c r="AS1334" s="1453"/>
      <c r="AT1334" s="1453"/>
      <c r="AU1334" s="1453"/>
      <c r="AV1334" s="1453"/>
      <c r="AW1334" s="1453"/>
      <c r="AX1334" s="1453"/>
    </row>
    <row r="1335" spans="3:50" s="1543" customFormat="1" ht="21.9" customHeight="1" x14ac:dyDescent="0.3">
      <c r="C1335" s="1453"/>
      <c r="D1335" s="1453"/>
      <c r="E1335" s="1453"/>
      <c r="F1335" s="1453"/>
      <c r="G1335" s="1452"/>
      <c r="H1335" s="1453"/>
      <c r="I1335" s="1453"/>
      <c r="J1335" s="1453"/>
      <c r="K1335" s="1453"/>
      <c r="L1335" s="1453"/>
      <c r="M1335" s="1453"/>
      <c r="N1335" s="1453"/>
      <c r="O1335" s="1453"/>
      <c r="P1335" s="1453"/>
      <c r="Q1335" s="1453"/>
      <c r="R1335" s="1453"/>
      <c r="S1335" s="1453"/>
      <c r="T1335" s="1453"/>
      <c r="U1335" s="1453"/>
      <c r="V1335" s="1453"/>
      <c r="W1335" s="1453"/>
      <c r="X1335" s="1453"/>
      <c r="Y1335" s="1453"/>
      <c r="Z1335" s="1453"/>
      <c r="AA1335" s="1453"/>
      <c r="AB1335" s="1453"/>
      <c r="AC1335" s="1453"/>
      <c r="AD1335" s="1453"/>
      <c r="AE1335" s="1453"/>
      <c r="AF1335" s="1453"/>
      <c r="AG1335" s="1453"/>
      <c r="AH1335" s="1453"/>
      <c r="AI1335" s="1453"/>
      <c r="AJ1335" s="1453"/>
      <c r="AK1335" s="1453"/>
      <c r="AL1335" s="1453"/>
      <c r="AM1335" s="1453"/>
      <c r="AN1335" s="1453"/>
      <c r="AO1335" s="1453"/>
      <c r="AP1335" s="1453"/>
      <c r="AQ1335" s="1453"/>
      <c r="AR1335" s="1453"/>
      <c r="AS1335" s="1453"/>
      <c r="AT1335" s="1453"/>
      <c r="AU1335" s="1453"/>
      <c r="AV1335" s="1453"/>
      <c r="AW1335" s="1453"/>
      <c r="AX1335" s="1453"/>
    </row>
    <row r="1336" spans="3:50" s="1543" customFormat="1" ht="21.9" customHeight="1" x14ac:dyDescent="0.3">
      <c r="C1336" s="1453"/>
      <c r="D1336" s="1453"/>
      <c r="E1336" s="1453"/>
      <c r="F1336" s="1453"/>
      <c r="G1336" s="1452"/>
      <c r="H1336" s="1453"/>
      <c r="I1336" s="1453"/>
      <c r="J1336" s="1453"/>
      <c r="K1336" s="1453"/>
      <c r="L1336" s="1453"/>
      <c r="M1336" s="1453"/>
      <c r="N1336" s="1453"/>
      <c r="O1336" s="1453"/>
      <c r="P1336" s="1453"/>
      <c r="Q1336" s="1453"/>
      <c r="R1336" s="1453"/>
      <c r="S1336" s="1453"/>
      <c r="T1336" s="1453"/>
      <c r="U1336" s="1453"/>
      <c r="V1336" s="1453"/>
      <c r="W1336" s="1453"/>
      <c r="X1336" s="1453"/>
      <c r="Y1336" s="1453"/>
      <c r="Z1336" s="1453"/>
      <c r="AA1336" s="1453"/>
      <c r="AB1336" s="1453"/>
      <c r="AC1336" s="1453"/>
      <c r="AD1336" s="1453"/>
      <c r="AE1336" s="1453"/>
      <c r="AF1336" s="1453"/>
      <c r="AG1336" s="1453"/>
      <c r="AH1336" s="1453"/>
      <c r="AI1336" s="1453"/>
      <c r="AJ1336" s="1453"/>
      <c r="AK1336" s="1453"/>
      <c r="AL1336" s="1453"/>
      <c r="AM1336" s="1453"/>
      <c r="AN1336" s="1453"/>
      <c r="AO1336" s="1453"/>
      <c r="AP1336" s="1453"/>
      <c r="AQ1336" s="1453"/>
      <c r="AR1336" s="1453"/>
      <c r="AS1336" s="1453"/>
      <c r="AT1336" s="1453"/>
      <c r="AU1336" s="1453"/>
      <c r="AV1336" s="1453"/>
      <c r="AW1336" s="1453"/>
      <c r="AX1336" s="1453"/>
    </row>
    <row r="1337" spans="3:50" s="1543" customFormat="1" ht="21.9" customHeight="1" x14ac:dyDescent="0.3">
      <c r="C1337" s="1453"/>
      <c r="D1337" s="1453"/>
      <c r="E1337" s="1453"/>
      <c r="F1337" s="1453"/>
      <c r="G1337" s="1452"/>
      <c r="H1337" s="1453"/>
      <c r="I1337" s="1453"/>
      <c r="J1337" s="1453"/>
      <c r="K1337" s="1453"/>
      <c r="L1337" s="1453"/>
      <c r="M1337" s="1453"/>
      <c r="N1337" s="1453"/>
      <c r="O1337" s="1453"/>
      <c r="P1337" s="1453"/>
      <c r="Q1337" s="1453"/>
      <c r="R1337" s="1453"/>
      <c r="S1337" s="1453"/>
      <c r="T1337" s="1453"/>
      <c r="U1337" s="1453"/>
      <c r="V1337" s="1453"/>
      <c r="W1337" s="1453"/>
      <c r="X1337" s="1453"/>
      <c r="Y1337" s="1453"/>
      <c r="Z1337" s="1453"/>
      <c r="AA1337" s="1453"/>
      <c r="AB1337" s="1453"/>
      <c r="AC1337" s="1453"/>
      <c r="AD1337" s="1453"/>
      <c r="AE1337" s="1453"/>
      <c r="AF1337" s="1453"/>
      <c r="AG1337" s="1453"/>
      <c r="AH1337" s="1453"/>
      <c r="AI1337" s="1453"/>
      <c r="AJ1337" s="1453"/>
      <c r="AK1337" s="1453"/>
      <c r="AL1337" s="1453"/>
      <c r="AM1337" s="1453"/>
      <c r="AN1337" s="1453"/>
      <c r="AO1337" s="1453"/>
      <c r="AP1337" s="1453"/>
      <c r="AQ1337" s="1453"/>
      <c r="AR1337" s="1453"/>
      <c r="AS1337" s="1453"/>
      <c r="AT1337" s="1453"/>
      <c r="AU1337" s="1453"/>
      <c r="AV1337" s="1453"/>
      <c r="AW1337" s="1453"/>
      <c r="AX1337" s="1453"/>
    </row>
    <row r="1338" spans="3:50" s="1543" customFormat="1" ht="21.9" customHeight="1" x14ac:dyDescent="0.3">
      <c r="C1338" s="1453"/>
      <c r="D1338" s="1453"/>
      <c r="E1338" s="1453"/>
      <c r="F1338" s="1453"/>
      <c r="G1338" s="1452"/>
      <c r="H1338" s="1453"/>
      <c r="I1338" s="1453"/>
      <c r="J1338" s="1453"/>
      <c r="K1338" s="1453"/>
      <c r="L1338" s="1453"/>
      <c r="M1338" s="1453"/>
      <c r="N1338" s="1453"/>
      <c r="O1338" s="1453"/>
      <c r="P1338" s="1453"/>
      <c r="Q1338" s="1453"/>
      <c r="R1338" s="1453"/>
      <c r="S1338" s="1453"/>
      <c r="T1338" s="1453"/>
      <c r="U1338" s="1453"/>
      <c r="V1338" s="1453"/>
      <c r="W1338" s="1453"/>
      <c r="X1338" s="1453"/>
      <c r="Y1338" s="1453"/>
      <c r="Z1338" s="1453"/>
      <c r="AA1338" s="1453"/>
      <c r="AB1338" s="1453"/>
      <c r="AC1338" s="1453"/>
      <c r="AD1338" s="1453"/>
      <c r="AE1338" s="1453"/>
      <c r="AF1338" s="1453"/>
      <c r="AG1338" s="1453"/>
      <c r="AH1338" s="1453"/>
      <c r="AI1338" s="1453"/>
      <c r="AJ1338" s="1453"/>
      <c r="AK1338" s="1453"/>
      <c r="AL1338" s="1453"/>
      <c r="AM1338" s="1453"/>
      <c r="AN1338" s="1453"/>
      <c r="AO1338" s="1453"/>
      <c r="AP1338" s="1453"/>
      <c r="AQ1338" s="1453"/>
      <c r="AR1338" s="1453"/>
      <c r="AS1338" s="1453"/>
      <c r="AT1338" s="1453"/>
      <c r="AU1338" s="1453"/>
      <c r="AV1338" s="1453"/>
      <c r="AW1338" s="1453"/>
      <c r="AX1338" s="1453"/>
    </row>
    <row r="1339" spans="3:50" s="1543" customFormat="1" ht="21.9" customHeight="1" x14ac:dyDescent="0.3">
      <c r="C1339" s="1453"/>
      <c r="D1339" s="1453"/>
      <c r="E1339" s="1453"/>
      <c r="F1339" s="1453"/>
      <c r="G1339" s="1452"/>
      <c r="H1339" s="1453"/>
      <c r="I1339" s="1453"/>
      <c r="J1339" s="1453"/>
      <c r="K1339" s="1453"/>
      <c r="L1339" s="1453"/>
      <c r="M1339" s="1453"/>
      <c r="N1339" s="1453"/>
      <c r="O1339" s="1453"/>
      <c r="P1339" s="1453"/>
      <c r="Q1339" s="1453"/>
      <c r="R1339" s="1453"/>
      <c r="S1339" s="1453"/>
      <c r="T1339" s="1453"/>
      <c r="U1339" s="1453"/>
      <c r="V1339" s="1453"/>
      <c r="W1339" s="1453"/>
      <c r="X1339" s="1453"/>
      <c r="Y1339" s="1453"/>
      <c r="Z1339" s="1453"/>
      <c r="AA1339" s="1453"/>
      <c r="AB1339" s="1453"/>
      <c r="AC1339" s="1453"/>
      <c r="AD1339" s="1453"/>
      <c r="AE1339" s="1453"/>
      <c r="AF1339" s="1453"/>
      <c r="AG1339" s="1453"/>
      <c r="AH1339" s="1453"/>
      <c r="AI1339" s="1453"/>
      <c r="AJ1339" s="1453"/>
      <c r="AK1339" s="1453"/>
      <c r="AL1339" s="1453"/>
      <c r="AM1339" s="1453"/>
      <c r="AN1339" s="1453"/>
      <c r="AO1339" s="1453"/>
      <c r="AP1339" s="1453"/>
      <c r="AQ1339" s="1453"/>
      <c r="AR1339" s="1453"/>
      <c r="AS1339" s="1453"/>
      <c r="AT1339" s="1453"/>
      <c r="AU1339" s="1453"/>
      <c r="AV1339" s="1453"/>
      <c r="AW1339" s="1453"/>
      <c r="AX1339" s="1453"/>
    </row>
    <row r="1340" spans="3:50" s="1543" customFormat="1" ht="21.9" customHeight="1" x14ac:dyDescent="0.3">
      <c r="C1340" s="1453"/>
      <c r="D1340" s="1453"/>
      <c r="E1340" s="1453"/>
      <c r="F1340" s="1453"/>
      <c r="G1340" s="1452"/>
      <c r="H1340" s="1453"/>
      <c r="I1340" s="1453"/>
      <c r="J1340" s="1453"/>
      <c r="K1340" s="1453"/>
      <c r="L1340" s="1453"/>
      <c r="M1340" s="1453"/>
      <c r="N1340" s="1453"/>
      <c r="O1340" s="1453"/>
      <c r="P1340" s="1453"/>
      <c r="Q1340" s="1453"/>
      <c r="R1340" s="1453"/>
      <c r="S1340" s="1453"/>
      <c r="T1340" s="1453"/>
      <c r="U1340" s="1453"/>
      <c r="V1340" s="1453"/>
      <c r="W1340" s="1453"/>
      <c r="X1340" s="1453"/>
      <c r="Y1340" s="1453"/>
      <c r="Z1340" s="1453"/>
      <c r="AA1340" s="1453"/>
      <c r="AB1340" s="1453"/>
      <c r="AC1340" s="1453"/>
      <c r="AD1340" s="1453"/>
      <c r="AE1340" s="1453"/>
      <c r="AF1340" s="1453"/>
      <c r="AG1340" s="1453"/>
      <c r="AH1340" s="1453"/>
      <c r="AI1340" s="1453"/>
      <c r="AJ1340" s="1453"/>
      <c r="AK1340" s="1453"/>
      <c r="AL1340" s="1453"/>
      <c r="AM1340" s="1453"/>
      <c r="AN1340" s="1453"/>
      <c r="AO1340" s="1453"/>
      <c r="AP1340" s="1453"/>
      <c r="AQ1340" s="1453"/>
      <c r="AR1340" s="1453"/>
      <c r="AS1340" s="1453"/>
      <c r="AT1340" s="1453"/>
      <c r="AU1340" s="1453"/>
      <c r="AV1340" s="1453"/>
      <c r="AW1340" s="1453"/>
      <c r="AX1340" s="1453"/>
    </row>
    <row r="1341" spans="3:50" s="1543" customFormat="1" ht="21.9" customHeight="1" x14ac:dyDescent="0.3">
      <c r="C1341" s="1453"/>
      <c r="D1341" s="1453"/>
      <c r="E1341" s="1453"/>
      <c r="F1341" s="1453"/>
      <c r="G1341" s="1452"/>
      <c r="H1341" s="1453"/>
      <c r="I1341" s="1453"/>
      <c r="J1341" s="1453"/>
      <c r="K1341" s="1453"/>
      <c r="L1341" s="1453"/>
      <c r="M1341" s="1453"/>
      <c r="N1341" s="1453"/>
      <c r="O1341" s="1453"/>
      <c r="P1341" s="1453"/>
      <c r="Q1341" s="1453"/>
      <c r="R1341" s="1453"/>
      <c r="S1341" s="1453"/>
      <c r="T1341" s="1453"/>
      <c r="U1341" s="1453"/>
      <c r="V1341" s="1453"/>
      <c r="W1341" s="1453"/>
      <c r="X1341" s="1453"/>
      <c r="Y1341" s="1453"/>
      <c r="Z1341" s="1453"/>
      <c r="AA1341" s="1453"/>
      <c r="AB1341" s="1453"/>
      <c r="AC1341" s="1453"/>
      <c r="AD1341" s="1453"/>
      <c r="AE1341" s="1453"/>
      <c r="AF1341" s="1453"/>
      <c r="AG1341" s="1453"/>
      <c r="AH1341" s="1453"/>
      <c r="AI1341" s="1453"/>
      <c r="AJ1341" s="1453"/>
      <c r="AK1341" s="1453"/>
      <c r="AL1341" s="1453"/>
      <c r="AM1341" s="1453"/>
      <c r="AN1341" s="1453"/>
      <c r="AO1341" s="1453"/>
      <c r="AP1341" s="1453"/>
      <c r="AQ1341" s="1453"/>
      <c r="AR1341" s="1453"/>
      <c r="AS1341" s="1453"/>
      <c r="AT1341" s="1453"/>
      <c r="AU1341" s="1453"/>
      <c r="AV1341" s="1453"/>
      <c r="AW1341" s="1453"/>
      <c r="AX1341" s="1453"/>
    </row>
    <row r="1342" spans="3:50" s="1543" customFormat="1" ht="21.9" customHeight="1" x14ac:dyDescent="0.3">
      <c r="C1342" s="1453"/>
      <c r="D1342" s="1453"/>
      <c r="E1342" s="1453"/>
      <c r="F1342" s="1453"/>
      <c r="G1342" s="1452"/>
      <c r="H1342" s="1453"/>
      <c r="I1342" s="1453"/>
      <c r="J1342" s="1453"/>
      <c r="K1342" s="1453"/>
      <c r="L1342" s="1453"/>
      <c r="M1342" s="1453"/>
      <c r="N1342" s="1453"/>
      <c r="O1342" s="1453"/>
      <c r="P1342" s="1453"/>
      <c r="Q1342" s="1453"/>
      <c r="R1342" s="1453"/>
      <c r="S1342" s="1453"/>
      <c r="T1342" s="1453"/>
      <c r="U1342" s="1453"/>
      <c r="V1342" s="1453"/>
      <c r="W1342" s="1453"/>
      <c r="X1342" s="1453"/>
      <c r="Y1342" s="1453"/>
      <c r="Z1342" s="1453"/>
      <c r="AA1342" s="1453"/>
      <c r="AB1342" s="1453"/>
      <c r="AC1342" s="1453"/>
      <c r="AD1342" s="1453"/>
      <c r="AE1342" s="1453"/>
      <c r="AF1342" s="1453"/>
      <c r="AG1342" s="1453"/>
      <c r="AH1342" s="1453"/>
      <c r="AI1342" s="1453"/>
      <c r="AJ1342" s="1453"/>
      <c r="AK1342" s="1453"/>
      <c r="AL1342" s="1453"/>
      <c r="AM1342" s="1453"/>
      <c r="AN1342" s="1453"/>
      <c r="AO1342" s="1453"/>
      <c r="AP1342" s="1453"/>
      <c r="AQ1342" s="1453"/>
      <c r="AR1342" s="1453"/>
      <c r="AS1342" s="1453"/>
      <c r="AT1342" s="1453"/>
      <c r="AU1342" s="1453"/>
      <c r="AV1342" s="1453"/>
      <c r="AW1342" s="1453"/>
      <c r="AX1342" s="1453"/>
    </row>
    <row r="1343" spans="3:50" s="1543" customFormat="1" ht="21.9" customHeight="1" x14ac:dyDescent="0.3">
      <c r="C1343" s="1453"/>
      <c r="D1343" s="1453"/>
      <c r="E1343" s="1453"/>
      <c r="F1343" s="1453"/>
      <c r="G1343" s="1452"/>
      <c r="H1343" s="1453"/>
      <c r="I1343" s="1453"/>
      <c r="J1343" s="1453"/>
      <c r="K1343" s="1453"/>
      <c r="L1343" s="1453"/>
      <c r="M1343" s="1453"/>
      <c r="N1343" s="1453"/>
      <c r="O1343" s="1453"/>
      <c r="P1343" s="1453"/>
      <c r="Q1343" s="1453"/>
      <c r="R1343" s="1453"/>
      <c r="S1343" s="1453"/>
      <c r="T1343" s="1453"/>
      <c r="U1343" s="1453"/>
      <c r="V1343" s="1453"/>
      <c r="W1343" s="1453"/>
      <c r="X1343" s="1453"/>
      <c r="Y1343" s="1453"/>
      <c r="Z1343" s="1453"/>
      <c r="AA1343" s="1453"/>
      <c r="AB1343" s="1453"/>
      <c r="AC1343" s="1453"/>
      <c r="AD1343" s="1453"/>
      <c r="AE1343" s="1453"/>
      <c r="AF1343" s="1453"/>
      <c r="AG1343" s="1453"/>
      <c r="AH1343" s="1453"/>
      <c r="AI1343" s="1453"/>
      <c r="AJ1343" s="1453"/>
      <c r="AK1343" s="1453"/>
      <c r="AL1343" s="1453"/>
      <c r="AM1343" s="1453"/>
      <c r="AN1343" s="1453"/>
      <c r="AO1343" s="1453"/>
      <c r="AP1343" s="1453"/>
      <c r="AQ1343" s="1453"/>
      <c r="AR1343" s="1453"/>
      <c r="AS1343" s="1453"/>
      <c r="AT1343" s="1453"/>
      <c r="AU1343" s="1453"/>
      <c r="AV1343" s="1453"/>
      <c r="AW1343" s="1453"/>
      <c r="AX1343" s="1453"/>
    </row>
    <row r="1344" spans="3:50" s="1543" customFormat="1" ht="21.9" customHeight="1" x14ac:dyDescent="0.3">
      <c r="C1344" s="1453"/>
      <c r="D1344" s="1453"/>
      <c r="E1344" s="1453"/>
      <c r="F1344" s="1453"/>
      <c r="G1344" s="1452"/>
      <c r="H1344" s="1453"/>
      <c r="I1344" s="1453"/>
      <c r="J1344" s="1453"/>
      <c r="K1344" s="1453"/>
      <c r="L1344" s="1453"/>
      <c r="M1344" s="1453"/>
      <c r="N1344" s="1453"/>
      <c r="O1344" s="1453"/>
      <c r="P1344" s="1453"/>
      <c r="Q1344" s="1453"/>
      <c r="R1344" s="1453"/>
      <c r="S1344" s="1453"/>
      <c r="T1344" s="1453"/>
      <c r="U1344" s="1453"/>
      <c r="V1344" s="1453"/>
      <c r="W1344" s="1453"/>
      <c r="X1344" s="1453"/>
      <c r="Y1344" s="1453"/>
      <c r="Z1344" s="1453"/>
      <c r="AA1344" s="1453"/>
      <c r="AB1344" s="1453"/>
      <c r="AC1344" s="1453"/>
      <c r="AD1344" s="1453"/>
      <c r="AE1344" s="1453"/>
      <c r="AF1344" s="1453"/>
      <c r="AG1344" s="1453"/>
      <c r="AH1344" s="1453"/>
      <c r="AI1344" s="1453"/>
      <c r="AJ1344" s="1453"/>
      <c r="AK1344" s="1453"/>
      <c r="AL1344" s="1453"/>
      <c r="AM1344" s="1453"/>
      <c r="AN1344" s="1453"/>
      <c r="AO1344" s="1453"/>
      <c r="AP1344" s="1453"/>
      <c r="AQ1344" s="1453"/>
      <c r="AR1344" s="1453"/>
      <c r="AS1344" s="1453"/>
      <c r="AT1344" s="1453"/>
      <c r="AU1344" s="1453"/>
      <c r="AV1344" s="1453"/>
      <c r="AW1344" s="1453"/>
      <c r="AX1344" s="1453"/>
    </row>
    <row r="1345" spans="3:50" s="1543" customFormat="1" ht="21.9" customHeight="1" x14ac:dyDescent="0.3">
      <c r="C1345" s="1453"/>
      <c r="D1345" s="1453"/>
      <c r="E1345" s="1453"/>
      <c r="F1345" s="1453"/>
      <c r="G1345" s="1452"/>
      <c r="H1345" s="1453"/>
      <c r="I1345" s="1453"/>
      <c r="J1345" s="1453"/>
      <c r="K1345" s="1453"/>
      <c r="L1345" s="1453"/>
      <c r="M1345" s="1453"/>
      <c r="N1345" s="1453"/>
      <c r="O1345" s="1453"/>
      <c r="P1345" s="1453"/>
      <c r="Q1345" s="1453"/>
      <c r="R1345" s="1453"/>
      <c r="S1345" s="1453"/>
      <c r="T1345" s="1453"/>
      <c r="U1345" s="1453"/>
      <c r="V1345" s="1453"/>
      <c r="W1345" s="1453"/>
      <c r="X1345" s="1453"/>
      <c r="Y1345" s="1453"/>
      <c r="Z1345" s="1453"/>
      <c r="AA1345" s="1453"/>
      <c r="AB1345" s="1453"/>
      <c r="AC1345" s="1453"/>
      <c r="AD1345" s="1453"/>
      <c r="AE1345" s="1453"/>
      <c r="AF1345" s="1453"/>
      <c r="AG1345" s="1453"/>
      <c r="AH1345" s="1453"/>
      <c r="AI1345" s="1453"/>
      <c r="AJ1345" s="1453"/>
      <c r="AK1345" s="1453"/>
      <c r="AL1345" s="1453"/>
      <c r="AM1345" s="1453"/>
      <c r="AN1345" s="1453"/>
      <c r="AO1345" s="1453"/>
      <c r="AP1345" s="1453"/>
      <c r="AQ1345" s="1453"/>
      <c r="AR1345" s="1453"/>
      <c r="AS1345" s="1453"/>
      <c r="AT1345" s="1453"/>
      <c r="AU1345" s="1453"/>
      <c r="AV1345" s="1453"/>
      <c r="AW1345" s="1453"/>
      <c r="AX1345" s="1453"/>
    </row>
    <row r="1346" spans="3:50" s="1543" customFormat="1" ht="21.9" customHeight="1" x14ac:dyDescent="0.3">
      <c r="C1346" s="1453"/>
      <c r="D1346" s="1453"/>
      <c r="E1346" s="1453"/>
      <c r="F1346" s="1453"/>
      <c r="G1346" s="1452"/>
      <c r="H1346" s="1453"/>
      <c r="I1346" s="1453"/>
      <c r="J1346" s="1453"/>
      <c r="K1346" s="1453"/>
      <c r="L1346" s="1453"/>
      <c r="M1346" s="1453"/>
      <c r="N1346" s="1453"/>
      <c r="O1346" s="1453"/>
      <c r="P1346" s="1453"/>
      <c r="Q1346" s="1453"/>
      <c r="R1346" s="1453"/>
      <c r="S1346" s="1453"/>
      <c r="T1346" s="1453"/>
      <c r="U1346" s="1453"/>
      <c r="V1346" s="1453"/>
      <c r="W1346" s="1453"/>
      <c r="X1346" s="1453"/>
      <c r="Y1346" s="1453"/>
      <c r="Z1346" s="1453"/>
      <c r="AA1346" s="1453"/>
      <c r="AB1346" s="1453"/>
      <c r="AC1346" s="1453"/>
      <c r="AD1346" s="1453"/>
      <c r="AE1346" s="1453"/>
      <c r="AF1346" s="1453"/>
      <c r="AG1346" s="1453"/>
      <c r="AH1346" s="1453"/>
      <c r="AI1346" s="1453"/>
      <c r="AJ1346" s="1453"/>
      <c r="AK1346" s="1453"/>
      <c r="AL1346" s="1453"/>
      <c r="AM1346" s="1453"/>
      <c r="AN1346" s="1453"/>
      <c r="AO1346" s="1453"/>
      <c r="AP1346" s="1453"/>
      <c r="AQ1346" s="1453"/>
      <c r="AR1346" s="1453"/>
      <c r="AS1346" s="1453"/>
      <c r="AT1346" s="1453"/>
      <c r="AU1346" s="1453"/>
      <c r="AV1346" s="1453"/>
      <c r="AW1346" s="1453"/>
      <c r="AX1346" s="1453"/>
    </row>
    <row r="1347" spans="3:50" s="1543" customFormat="1" ht="21.9" customHeight="1" x14ac:dyDescent="0.3">
      <c r="C1347" s="1453"/>
      <c r="D1347" s="1453"/>
      <c r="E1347" s="1453"/>
      <c r="F1347" s="1453"/>
      <c r="G1347" s="1452"/>
      <c r="H1347" s="1453"/>
      <c r="I1347" s="1453"/>
      <c r="J1347" s="1453"/>
      <c r="K1347" s="1453"/>
      <c r="L1347" s="1453"/>
      <c r="M1347" s="1453"/>
      <c r="N1347" s="1453"/>
      <c r="O1347" s="1453"/>
      <c r="P1347" s="1453"/>
      <c r="Q1347" s="1453"/>
      <c r="R1347" s="1453"/>
      <c r="S1347" s="1453"/>
      <c r="T1347" s="1453"/>
      <c r="U1347" s="1453"/>
      <c r="V1347" s="1453"/>
      <c r="W1347" s="1453"/>
      <c r="X1347" s="1453"/>
      <c r="Y1347" s="1453"/>
      <c r="Z1347" s="1453"/>
      <c r="AA1347" s="1453"/>
      <c r="AB1347" s="1453"/>
      <c r="AC1347" s="1453"/>
      <c r="AD1347" s="1453"/>
      <c r="AE1347" s="1453"/>
      <c r="AF1347" s="1453"/>
      <c r="AG1347" s="1453"/>
      <c r="AH1347" s="1453"/>
      <c r="AI1347" s="1453"/>
      <c r="AJ1347" s="1453"/>
      <c r="AK1347" s="1453"/>
      <c r="AL1347" s="1453"/>
      <c r="AM1347" s="1453"/>
      <c r="AN1347" s="1453"/>
      <c r="AO1347" s="1453"/>
      <c r="AP1347" s="1453"/>
      <c r="AQ1347" s="1453"/>
      <c r="AR1347" s="1453"/>
      <c r="AS1347" s="1453"/>
      <c r="AT1347" s="1453"/>
      <c r="AU1347" s="1453"/>
      <c r="AV1347" s="1453"/>
      <c r="AW1347" s="1453"/>
      <c r="AX1347" s="1453"/>
    </row>
    <row r="1348" spans="3:50" s="1543" customFormat="1" ht="21.9" customHeight="1" x14ac:dyDescent="0.3">
      <c r="C1348" s="1453"/>
      <c r="D1348" s="1453"/>
      <c r="E1348" s="1453"/>
      <c r="F1348" s="1453"/>
      <c r="G1348" s="1452"/>
      <c r="H1348" s="1453"/>
      <c r="I1348" s="1453"/>
      <c r="J1348" s="1453"/>
      <c r="K1348" s="1453"/>
      <c r="L1348" s="1453"/>
      <c r="M1348" s="1453"/>
      <c r="N1348" s="1453"/>
      <c r="O1348" s="1453"/>
      <c r="P1348" s="1453"/>
      <c r="Q1348" s="1453"/>
      <c r="R1348" s="1453"/>
      <c r="S1348" s="1453"/>
      <c r="T1348" s="1453"/>
      <c r="U1348" s="1453"/>
      <c r="V1348" s="1453"/>
      <c r="W1348" s="1453"/>
      <c r="X1348" s="1453"/>
      <c r="Y1348" s="1453"/>
      <c r="Z1348" s="1453"/>
      <c r="AA1348" s="1453"/>
      <c r="AB1348" s="1453"/>
      <c r="AC1348" s="1453"/>
      <c r="AD1348" s="1453"/>
      <c r="AE1348" s="1453"/>
      <c r="AF1348" s="1453"/>
      <c r="AG1348" s="1453"/>
      <c r="AH1348" s="1453"/>
      <c r="AI1348" s="1453"/>
      <c r="AJ1348" s="1453"/>
      <c r="AK1348" s="1453"/>
      <c r="AL1348" s="1453"/>
      <c r="AM1348" s="1453"/>
      <c r="AN1348" s="1453"/>
      <c r="AO1348" s="1453"/>
      <c r="AP1348" s="1453"/>
      <c r="AQ1348" s="1453"/>
      <c r="AR1348" s="1453"/>
      <c r="AS1348" s="1453"/>
      <c r="AT1348" s="1453"/>
      <c r="AU1348" s="1453"/>
      <c r="AV1348" s="1453"/>
      <c r="AW1348" s="1453"/>
      <c r="AX1348" s="1453"/>
    </row>
    <row r="1349" spans="3:50" s="1543" customFormat="1" ht="21.9" customHeight="1" x14ac:dyDescent="0.3">
      <c r="C1349" s="1453"/>
      <c r="D1349" s="1453"/>
      <c r="E1349" s="1453"/>
      <c r="F1349" s="1453"/>
      <c r="G1349" s="1452"/>
      <c r="H1349" s="1453"/>
      <c r="I1349" s="1453"/>
      <c r="J1349" s="1453"/>
      <c r="K1349" s="1453"/>
      <c r="L1349" s="1453"/>
      <c r="M1349" s="1453"/>
      <c r="N1349" s="1453"/>
      <c r="O1349" s="1453"/>
      <c r="P1349" s="1453"/>
      <c r="Q1349" s="1453"/>
      <c r="R1349" s="1453"/>
      <c r="S1349" s="1453"/>
      <c r="T1349" s="1453"/>
      <c r="U1349" s="1453"/>
      <c r="V1349" s="1453"/>
      <c r="W1349" s="1453"/>
      <c r="X1349" s="1453"/>
      <c r="Y1349" s="1453"/>
      <c r="Z1349" s="1453"/>
      <c r="AA1349" s="1453"/>
      <c r="AB1349" s="1453"/>
      <c r="AC1349" s="1453"/>
      <c r="AD1349" s="1453"/>
      <c r="AE1349" s="1453"/>
      <c r="AF1349" s="1453"/>
      <c r="AG1349" s="1453"/>
      <c r="AH1349" s="1453"/>
      <c r="AI1349" s="1453"/>
      <c r="AJ1349" s="1453"/>
      <c r="AK1349" s="1453"/>
      <c r="AL1349" s="1453"/>
      <c r="AM1349" s="1453"/>
      <c r="AN1349" s="1453"/>
      <c r="AO1349" s="1453"/>
      <c r="AP1349" s="1453"/>
      <c r="AQ1349" s="1453"/>
      <c r="AR1349" s="1453"/>
      <c r="AS1349" s="1453"/>
      <c r="AT1349" s="1453"/>
      <c r="AU1349" s="1453"/>
      <c r="AV1349" s="1453"/>
      <c r="AW1349" s="1453"/>
      <c r="AX1349" s="1453"/>
    </row>
    <row r="1350" spans="3:50" s="1543" customFormat="1" ht="21.9" customHeight="1" x14ac:dyDescent="0.3">
      <c r="C1350" s="1453"/>
      <c r="D1350" s="1453"/>
      <c r="E1350" s="1453"/>
      <c r="F1350" s="1453"/>
      <c r="G1350" s="1452"/>
      <c r="H1350" s="1453"/>
      <c r="I1350" s="1453"/>
      <c r="J1350" s="1453"/>
      <c r="K1350" s="1453"/>
      <c r="L1350" s="1453"/>
      <c r="M1350" s="1453"/>
      <c r="N1350" s="1453"/>
      <c r="O1350" s="1453"/>
      <c r="P1350" s="1453"/>
      <c r="Q1350" s="1453"/>
      <c r="R1350" s="1453"/>
      <c r="S1350" s="1453"/>
      <c r="T1350" s="1453"/>
      <c r="U1350" s="1453"/>
      <c r="V1350" s="1453"/>
      <c r="W1350" s="1453"/>
      <c r="X1350" s="1453"/>
      <c r="Y1350" s="1453"/>
      <c r="Z1350" s="1453"/>
      <c r="AA1350" s="1453"/>
      <c r="AB1350" s="1453"/>
      <c r="AC1350" s="1453"/>
      <c r="AD1350" s="1453"/>
      <c r="AE1350" s="1453"/>
      <c r="AF1350" s="1453"/>
      <c r="AG1350" s="1453"/>
      <c r="AH1350" s="1453"/>
      <c r="AI1350" s="1453"/>
      <c r="AJ1350" s="1453"/>
      <c r="AK1350" s="1453"/>
      <c r="AL1350" s="1453"/>
      <c r="AM1350" s="1453"/>
      <c r="AN1350" s="1453"/>
      <c r="AO1350" s="1453"/>
      <c r="AP1350" s="1453"/>
      <c r="AQ1350" s="1453"/>
      <c r="AR1350" s="1453"/>
      <c r="AS1350" s="1453"/>
      <c r="AT1350" s="1453"/>
      <c r="AU1350" s="1453"/>
      <c r="AV1350" s="1453"/>
      <c r="AW1350" s="1453"/>
      <c r="AX1350" s="1453"/>
    </row>
    <row r="1351" spans="3:50" s="1543" customFormat="1" ht="21.9" customHeight="1" x14ac:dyDescent="0.3">
      <c r="C1351" s="1453"/>
      <c r="D1351" s="1453"/>
      <c r="E1351" s="1453"/>
      <c r="F1351" s="1453"/>
      <c r="G1351" s="1452"/>
      <c r="H1351" s="1453"/>
      <c r="I1351" s="1453"/>
      <c r="J1351" s="1453"/>
      <c r="K1351" s="1453"/>
      <c r="L1351" s="1453"/>
      <c r="M1351" s="1453"/>
      <c r="N1351" s="1453"/>
      <c r="O1351" s="1453"/>
      <c r="P1351" s="1453"/>
      <c r="Q1351" s="1453"/>
      <c r="R1351" s="1453"/>
      <c r="S1351" s="1453"/>
      <c r="T1351" s="1453"/>
      <c r="U1351" s="1453"/>
      <c r="V1351" s="1453"/>
      <c r="W1351" s="1453"/>
      <c r="X1351" s="1453"/>
      <c r="Y1351" s="1453"/>
      <c r="Z1351" s="1453"/>
      <c r="AA1351" s="1453"/>
      <c r="AB1351" s="1453"/>
      <c r="AC1351" s="1453"/>
      <c r="AD1351" s="1453"/>
      <c r="AE1351" s="1453"/>
      <c r="AF1351" s="1453"/>
      <c r="AG1351" s="1453"/>
      <c r="AH1351" s="1453"/>
      <c r="AI1351" s="1453"/>
      <c r="AJ1351" s="1453"/>
      <c r="AK1351" s="1453"/>
      <c r="AL1351" s="1453"/>
      <c r="AM1351" s="1453"/>
      <c r="AN1351" s="1453"/>
      <c r="AO1351" s="1453"/>
      <c r="AP1351" s="1453"/>
      <c r="AQ1351" s="1453"/>
      <c r="AR1351" s="1453"/>
      <c r="AS1351" s="1453"/>
      <c r="AT1351" s="1453"/>
      <c r="AU1351" s="1453"/>
      <c r="AV1351" s="1453"/>
      <c r="AW1351" s="1453"/>
      <c r="AX1351" s="1453"/>
    </row>
    <row r="1352" spans="3:50" s="1543" customFormat="1" ht="21.9" customHeight="1" x14ac:dyDescent="0.3">
      <c r="C1352" s="1453"/>
      <c r="D1352" s="1453"/>
      <c r="E1352" s="1453"/>
      <c r="F1352" s="1453"/>
      <c r="G1352" s="1452"/>
      <c r="H1352" s="1453"/>
      <c r="I1352" s="1453"/>
      <c r="J1352" s="1453"/>
      <c r="K1352" s="1453"/>
      <c r="L1352" s="1453"/>
      <c r="M1352" s="1453"/>
      <c r="N1352" s="1453"/>
      <c r="O1352" s="1453"/>
      <c r="P1352" s="1453"/>
      <c r="Q1352" s="1453"/>
      <c r="R1352" s="1453"/>
      <c r="S1352" s="1453"/>
      <c r="T1352" s="1453"/>
      <c r="U1352" s="1453"/>
      <c r="V1352" s="1453"/>
      <c r="W1352" s="1453"/>
      <c r="X1352" s="1453"/>
      <c r="Y1352" s="1453"/>
      <c r="Z1352" s="1453"/>
      <c r="AA1352" s="1453"/>
      <c r="AB1352" s="1453"/>
      <c r="AC1352" s="1453"/>
      <c r="AD1352" s="1453"/>
      <c r="AE1352" s="1453"/>
      <c r="AF1352" s="1453"/>
      <c r="AG1352" s="1453"/>
      <c r="AH1352" s="1453"/>
      <c r="AI1352" s="1453"/>
      <c r="AJ1352" s="1453"/>
      <c r="AK1352" s="1453"/>
      <c r="AL1352" s="1453"/>
      <c r="AM1352" s="1453"/>
      <c r="AN1352" s="1453"/>
      <c r="AO1352" s="1453"/>
      <c r="AP1352" s="1453"/>
      <c r="AQ1352" s="1453"/>
      <c r="AR1352" s="1453"/>
      <c r="AS1352" s="1453"/>
      <c r="AT1352" s="1453"/>
      <c r="AU1352" s="1453"/>
      <c r="AV1352" s="1453"/>
      <c r="AW1352" s="1453"/>
      <c r="AX1352" s="1453"/>
    </row>
    <row r="1353" spans="3:50" s="1543" customFormat="1" ht="21.9" customHeight="1" x14ac:dyDescent="0.3">
      <c r="C1353" s="1453"/>
      <c r="D1353" s="1453"/>
      <c r="E1353" s="1453"/>
      <c r="F1353" s="1453"/>
      <c r="G1353" s="1452"/>
      <c r="H1353" s="1453"/>
      <c r="I1353" s="1453"/>
      <c r="J1353" s="1453"/>
      <c r="K1353" s="1453"/>
      <c r="L1353" s="1453"/>
      <c r="M1353" s="1453"/>
      <c r="N1353" s="1453"/>
      <c r="O1353" s="1453"/>
      <c r="P1353" s="1453"/>
      <c r="Q1353" s="1453"/>
      <c r="R1353" s="1453"/>
      <c r="S1353" s="1453"/>
      <c r="T1353" s="1453"/>
      <c r="U1353" s="1453"/>
      <c r="V1353" s="1453"/>
      <c r="W1353" s="1453"/>
      <c r="X1353" s="1453"/>
      <c r="Y1353" s="1453"/>
      <c r="Z1353" s="1453"/>
      <c r="AA1353" s="1453"/>
      <c r="AB1353" s="1453"/>
      <c r="AC1353" s="1453"/>
      <c r="AD1353" s="1453"/>
      <c r="AE1353" s="1453"/>
      <c r="AF1353" s="1453"/>
      <c r="AG1353" s="1453"/>
      <c r="AH1353" s="1453"/>
      <c r="AI1353" s="1453"/>
      <c r="AJ1353" s="1453"/>
      <c r="AK1353" s="1453"/>
      <c r="AL1353" s="1453"/>
      <c r="AM1353" s="1453"/>
      <c r="AN1353" s="1453"/>
      <c r="AO1353" s="1453"/>
      <c r="AP1353" s="1453"/>
      <c r="AQ1353" s="1453"/>
      <c r="AR1353" s="1453"/>
      <c r="AS1353" s="1453"/>
      <c r="AT1353" s="1453"/>
      <c r="AU1353" s="1453"/>
      <c r="AV1353" s="1453"/>
      <c r="AW1353" s="1453"/>
      <c r="AX1353" s="1453"/>
    </row>
    <row r="1354" spans="3:50" s="1543" customFormat="1" ht="21.9" customHeight="1" x14ac:dyDescent="0.3">
      <c r="C1354" s="1453"/>
      <c r="D1354" s="1453"/>
      <c r="E1354" s="1453"/>
      <c r="F1354" s="1453"/>
      <c r="G1354" s="1452"/>
      <c r="H1354" s="1453"/>
      <c r="I1354" s="1453"/>
      <c r="J1354" s="1453"/>
      <c r="K1354" s="1453"/>
      <c r="L1354" s="1453"/>
      <c r="M1354" s="1453"/>
      <c r="N1354" s="1453"/>
      <c r="O1354" s="1453"/>
      <c r="P1354" s="1453"/>
      <c r="Q1354" s="1453"/>
      <c r="R1354" s="1453"/>
      <c r="S1354" s="1453"/>
      <c r="T1354" s="1453"/>
      <c r="U1354" s="1453"/>
      <c r="V1354" s="1453"/>
      <c r="W1354" s="1453"/>
      <c r="X1354" s="1453"/>
      <c r="Y1354" s="1453"/>
      <c r="Z1354" s="1453"/>
      <c r="AA1354" s="1453"/>
      <c r="AB1354" s="1453"/>
      <c r="AC1354" s="1453"/>
      <c r="AD1354" s="1453"/>
      <c r="AE1354" s="1453"/>
      <c r="AF1354" s="1453"/>
      <c r="AG1354" s="1453"/>
      <c r="AH1354" s="1453"/>
      <c r="AI1354" s="1453"/>
      <c r="AJ1354" s="1453"/>
      <c r="AK1354" s="1453"/>
      <c r="AL1354" s="1453"/>
      <c r="AM1354" s="1453"/>
      <c r="AN1354" s="1453"/>
      <c r="AO1354" s="1453"/>
      <c r="AP1354" s="1453"/>
      <c r="AQ1354" s="1453"/>
      <c r="AR1354" s="1453"/>
      <c r="AS1354" s="1453"/>
      <c r="AT1354" s="1453"/>
      <c r="AU1354" s="1453"/>
      <c r="AV1354" s="1453"/>
      <c r="AW1354" s="1453"/>
      <c r="AX1354" s="1453"/>
    </row>
    <row r="1355" spans="3:50" s="1543" customFormat="1" ht="21.9" customHeight="1" x14ac:dyDescent="0.3">
      <c r="C1355" s="1453"/>
      <c r="D1355" s="1453"/>
      <c r="E1355" s="1453"/>
      <c r="F1355" s="1453"/>
      <c r="G1355" s="1452"/>
      <c r="H1355" s="1453"/>
      <c r="I1355" s="1453"/>
      <c r="J1355" s="1453"/>
      <c r="K1355" s="1453"/>
      <c r="L1355" s="1453"/>
      <c r="M1355" s="1453"/>
      <c r="N1355" s="1453"/>
      <c r="O1355" s="1453"/>
      <c r="P1355" s="1453"/>
      <c r="Q1355" s="1453"/>
      <c r="R1355" s="1453"/>
      <c r="S1355" s="1453"/>
      <c r="T1355" s="1453"/>
      <c r="U1355" s="1453"/>
      <c r="V1355" s="1453"/>
      <c r="W1355" s="1453"/>
      <c r="X1355" s="1453"/>
      <c r="Y1355" s="1453"/>
      <c r="Z1355" s="1453"/>
      <c r="AA1355" s="1453"/>
      <c r="AB1355" s="1453"/>
      <c r="AC1355" s="1453"/>
      <c r="AD1355" s="1453"/>
      <c r="AE1355" s="1453"/>
      <c r="AF1355" s="1453"/>
      <c r="AG1355" s="1453"/>
      <c r="AH1355" s="1453"/>
      <c r="AI1355" s="1453"/>
      <c r="AJ1355" s="1453"/>
      <c r="AK1355" s="1453"/>
      <c r="AL1355" s="1453"/>
      <c r="AM1355" s="1453"/>
      <c r="AN1355" s="1453"/>
      <c r="AO1355" s="1453"/>
      <c r="AP1355" s="1453"/>
      <c r="AQ1355" s="1453"/>
      <c r="AR1355" s="1453"/>
      <c r="AS1355" s="1453"/>
      <c r="AT1355" s="1453"/>
      <c r="AU1355" s="1453"/>
      <c r="AV1355" s="1453"/>
      <c r="AW1355" s="1453"/>
      <c r="AX1355" s="1453"/>
    </row>
    <row r="1356" spans="3:50" s="1543" customFormat="1" ht="21.9" customHeight="1" x14ac:dyDescent="0.3">
      <c r="C1356" s="1453"/>
      <c r="D1356" s="1453"/>
      <c r="E1356" s="1453"/>
      <c r="F1356" s="1453"/>
      <c r="G1356" s="1452"/>
      <c r="H1356" s="1453"/>
      <c r="I1356" s="1453"/>
      <c r="J1356" s="1453"/>
      <c r="K1356" s="1453"/>
      <c r="L1356" s="1453"/>
      <c r="M1356" s="1453"/>
      <c r="N1356" s="1453"/>
      <c r="O1356" s="1453"/>
      <c r="P1356" s="1453"/>
      <c r="Q1356" s="1453"/>
      <c r="R1356" s="1453"/>
      <c r="S1356" s="1453"/>
      <c r="T1356" s="1453"/>
      <c r="U1356" s="1453"/>
      <c r="V1356" s="1453"/>
      <c r="W1356" s="1453"/>
      <c r="X1356" s="1453"/>
      <c r="Y1356" s="1453"/>
      <c r="Z1356" s="1453"/>
      <c r="AA1356" s="1453"/>
      <c r="AB1356" s="1453"/>
      <c r="AC1356" s="1453"/>
      <c r="AD1356" s="1453"/>
      <c r="AE1356" s="1453"/>
      <c r="AF1356" s="1453"/>
      <c r="AG1356" s="1453"/>
      <c r="AH1356" s="1453"/>
      <c r="AI1356" s="1453"/>
      <c r="AJ1356" s="1453"/>
      <c r="AK1356" s="1453"/>
      <c r="AL1356" s="1453"/>
      <c r="AM1356" s="1453"/>
      <c r="AN1356" s="1453"/>
      <c r="AO1356" s="1453"/>
      <c r="AP1356" s="1453"/>
      <c r="AQ1356" s="1453"/>
      <c r="AR1356" s="1453"/>
      <c r="AS1356" s="1453"/>
      <c r="AT1356" s="1453"/>
      <c r="AU1356" s="1453"/>
      <c r="AV1356" s="1453"/>
      <c r="AW1356" s="1453"/>
      <c r="AX1356" s="1453"/>
    </row>
    <row r="1357" spans="3:50" s="1543" customFormat="1" ht="21.9" customHeight="1" x14ac:dyDescent="0.3">
      <c r="C1357" s="1453"/>
      <c r="D1357" s="1453"/>
      <c r="E1357" s="1453"/>
      <c r="F1357" s="1453"/>
      <c r="G1357" s="1452"/>
      <c r="H1357" s="1453"/>
      <c r="I1357" s="1453"/>
      <c r="J1357" s="1453"/>
      <c r="K1357" s="1453"/>
      <c r="L1357" s="1453"/>
      <c r="M1357" s="1453"/>
      <c r="N1357" s="1453"/>
      <c r="O1357" s="1453"/>
      <c r="P1357" s="1453"/>
      <c r="Q1357" s="1453"/>
      <c r="R1357" s="1453"/>
      <c r="S1357" s="1453"/>
      <c r="T1357" s="1453"/>
      <c r="U1357" s="1453"/>
      <c r="V1357" s="1453"/>
      <c r="W1357" s="1453"/>
      <c r="X1357" s="1453"/>
      <c r="Y1357" s="1453"/>
      <c r="Z1357" s="1453"/>
      <c r="AA1357" s="1453"/>
      <c r="AB1357" s="1453"/>
      <c r="AC1357" s="1453"/>
      <c r="AD1357" s="1453"/>
      <c r="AE1357" s="1453"/>
      <c r="AF1357" s="1453"/>
      <c r="AG1357" s="1453"/>
      <c r="AH1357" s="1453"/>
      <c r="AI1357" s="1453"/>
      <c r="AJ1357" s="1453"/>
      <c r="AK1357" s="1453"/>
      <c r="AL1357" s="1453"/>
      <c r="AM1357" s="1453"/>
      <c r="AN1357" s="1453"/>
      <c r="AO1357" s="1453"/>
      <c r="AP1357" s="1453"/>
      <c r="AQ1357" s="1453"/>
      <c r="AR1357" s="1453"/>
      <c r="AS1357" s="1453"/>
      <c r="AT1357" s="1453"/>
      <c r="AU1357" s="1453"/>
      <c r="AV1357" s="1453"/>
      <c r="AW1357" s="1453"/>
      <c r="AX1357" s="1453"/>
    </row>
    <row r="1358" spans="3:50" s="1543" customFormat="1" ht="21.9" customHeight="1" x14ac:dyDescent="0.3">
      <c r="C1358" s="1453"/>
      <c r="D1358" s="1453"/>
      <c r="E1358" s="1453"/>
      <c r="F1358" s="1453"/>
      <c r="G1358" s="1452"/>
      <c r="H1358" s="1453"/>
      <c r="I1358" s="1453"/>
      <c r="J1358" s="1453"/>
      <c r="K1358" s="1453"/>
      <c r="L1358" s="1453"/>
      <c r="M1358" s="1453"/>
      <c r="N1358" s="1453"/>
      <c r="O1358" s="1453"/>
      <c r="P1358" s="1453"/>
      <c r="Q1358" s="1453"/>
      <c r="R1358" s="1453"/>
      <c r="S1358" s="1453"/>
      <c r="T1358" s="1453"/>
      <c r="U1358" s="1453"/>
      <c r="V1358" s="1453"/>
      <c r="W1358" s="1453"/>
      <c r="X1358" s="1453"/>
      <c r="Y1358" s="1453"/>
      <c r="Z1358" s="1453"/>
      <c r="AA1358" s="1453"/>
      <c r="AB1358" s="1453"/>
      <c r="AC1358" s="1453"/>
      <c r="AD1358" s="1453"/>
      <c r="AE1358" s="1453"/>
      <c r="AF1358" s="1453"/>
      <c r="AG1358" s="1453"/>
      <c r="AH1358" s="1453"/>
      <c r="AI1358" s="1453"/>
      <c r="AJ1358" s="1453"/>
      <c r="AK1358" s="1453"/>
      <c r="AL1358" s="1453"/>
      <c r="AM1358" s="1453"/>
      <c r="AN1358" s="1453"/>
      <c r="AO1358" s="1453"/>
      <c r="AP1358" s="1453"/>
      <c r="AQ1358" s="1453"/>
      <c r="AR1358" s="1453"/>
      <c r="AS1358" s="1453"/>
      <c r="AT1358" s="1453"/>
      <c r="AU1358" s="1453"/>
      <c r="AV1358" s="1453"/>
      <c r="AW1358" s="1453"/>
      <c r="AX1358" s="1453"/>
    </row>
    <row r="1359" spans="3:50" s="1543" customFormat="1" ht="21.9" customHeight="1" x14ac:dyDescent="0.3">
      <c r="C1359" s="1453"/>
      <c r="D1359" s="1453"/>
      <c r="E1359" s="1453"/>
      <c r="F1359" s="1453"/>
      <c r="G1359" s="1452"/>
      <c r="H1359" s="1453"/>
      <c r="I1359" s="1453"/>
      <c r="J1359" s="1453"/>
      <c r="K1359" s="1453"/>
      <c r="L1359" s="1453"/>
      <c r="M1359" s="1453"/>
      <c r="N1359" s="1453"/>
      <c r="O1359" s="1453"/>
      <c r="P1359" s="1453"/>
      <c r="Q1359" s="1453"/>
      <c r="R1359" s="1453"/>
      <c r="S1359" s="1453"/>
      <c r="T1359" s="1453"/>
      <c r="U1359" s="1453"/>
      <c r="V1359" s="1453"/>
      <c r="W1359" s="1453"/>
      <c r="X1359" s="1453"/>
      <c r="Y1359" s="1453"/>
      <c r="Z1359" s="1453"/>
      <c r="AA1359" s="1453"/>
      <c r="AB1359" s="1453"/>
      <c r="AC1359" s="1453"/>
      <c r="AD1359" s="1453"/>
      <c r="AE1359" s="1453"/>
      <c r="AF1359" s="1453"/>
      <c r="AG1359" s="1453"/>
      <c r="AH1359" s="1453"/>
      <c r="AI1359" s="1453"/>
      <c r="AJ1359" s="1453"/>
      <c r="AK1359" s="1453"/>
      <c r="AL1359" s="1453"/>
      <c r="AM1359" s="1453"/>
      <c r="AN1359" s="1453"/>
      <c r="AO1359" s="1453"/>
      <c r="AP1359" s="1453"/>
      <c r="AQ1359" s="1453"/>
      <c r="AR1359" s="1453"/>
      <c r="AS1359" s="1453"/>
      <c r="AT1359" s="1453"/>
      <c r="AU1359" s="1453"/>
      <c r="AV1359" s="1453"/>
      <c r="AW1359" s="1453"/>
      <c r="AX1359" s="1453"/>
    </row>
    <row r="1360" spans="3:50" s="1543" customFormat="1" ht="21.9" customHeight="1" x14ac:dyDescent="0.3">
      <c r="C1360" s="1453"/>
      <c r="D1360" s="1453"/>
      <c r="E1360" s="1453"/>
      <c r="F1360" s="1453"/>
      <c r="G1360" s="1452"/>
      <c r="H1360" s="1453"/>
      <c r="I1360" s="1453"/>
      <c r="J1360" s="1453"/>
      <c r="K1360" s="1453"/>
      <c r="L1360" s="1453"/>
      <c r="M1360" s="1453"/>
      <c r="N1360" s="1453"/>
      <c r="O1360" s="1453"/>
      <c r="P1360" s="1453"/>
      <c r="Q1360" s="1453"/>
      <c r="R1360" s="1453"/>
      <c r="S1360" s="1453"/>
      <c r="T1360" s="1453"/>
      <c r="U1360" s="1453"/>
      <c r="V1360" s="1453"/>
      <c r="W1360" s="1453"/>
      <c r="X1360" s="1453"/>
      <c r="Y1360" s="1453"/>
      <c r="Z1360" s="1453"/>
      <c r="AA1360" s="1453"/>
      <c r="AB1360" s="1453"/>
      <c r="AC1360" s="1453"/>
      <c r="AD1360" s="1453"/>
      <c r="AE1360" s="1453"/>
      <c r="AF1360" s="1453"/>
      <c r="AG1360" s="1453"/>
      <c r="AH1360" s="1453"/>
      <c r="AI1360" s="1453"/>
      <c r="AJ1360" s="1453"/>
      <c r="AK1360" s="1453"/>
      <c r="AL1360" s="1453"/>
      <c r="AM1360" s="1453"/>
      <c r="AN1360" s="1453"/>
      <c r="AO1360" s="1453"/>
      <c r="AP1360" s="1453"/>
      <c r="AQ1360" s="1453"/>
      <c r="AR1360" s="1453"/>
      <c r="AS1360" s="1453"/>
      <c r="AT1360" s="1453"/>
      <c r="AU1360" s="1453"/>
      <c r="AV1360" s="1453"/>
      <c r="AW1360" s="1453"/>
      <c r="AX1360" s="1453"/>
    </row>
    <row r="1361" spans="3:50" s="1543" customFormat="1" ht="21.9" customHeight="1" x14ac:dyDescent="0.3">
      <c r="C1361" s="1453"/>
      <c r="D1361" s="1453"/>
      <c r="E1361" s="1453"/>
      <c r="F1361" s="1453"/>
      <c r="G1361" s="1452"/>
      <c r="H1361" s="1453"/>
      <c r="I1361" s="1453"/>
      <c r="J1361" s="1453"/>
      <c r="K1361" s="1453"/>
      <c r="L1361" s="1453"/>
      <c r="M1361" s="1453"/>
      <c r="N1361" s="1453"/>
      <c r="O1361" s="1453"/>
      <c r="P1361" s="1453"/>
      <c r="Q1361" s="1453"/>
      <c r="R1361" s="1453"/>
      <c r="S1361" s="1453"/>
      <c r="T1361" s="1453"/>
      <c r="U1361" s="1453"/>
      <c r="V1361" s="1453"/>
      <c r="W1361" s="1453"/>
      <c r="X1361" s="1453"/>
      <c r="Y1361" s="1453"/>
      <c r="Z1361" s="1453"/>
      <c r="AA1361" s="1453"/>
      <c r="AB1361" s="1453"/>
      <c r="AC1361" s="1453"/>
      <c r="AD1361" s="1453"/>
      <c r="AE1361" s="1453"/>
      <c r="AF1361" s="1453"/>
      <c r="AG1361" s="1453"/>
      <c r="AH1361" s="1453"/>
      <c r="AI1361" s="1453"/>
      <c r="AJ1361" s="1453"/>
      <c r="AK1361" s="1453"/>
      <c r="AL1361" s="1453"/>
      <c r="AM1361" s="1453"/>
      <c r="AN1361" s="1453"/>
      <c r="AO1361" s="1453"/>
      <c r="AP1361" s="1453"/>
      <c r="AQ1361" s="1453"/>
      <c r="AR1361" s="1453"/>
      <c r="AS1361" s="1453"/>
      <c r="AT1361" s="1453"/>
      <c r="AU1361" s="1453"/>
      <c r="AV1361" s="1453"/>
      <c r="AW1361" s="1453"/>
      <c r="AX1361" s="1453"/>
    </row>
    <row r="1362" spans="3:50" s="1543" customFormat="1" ht="21.9" customHeight="1" x14ac:dyDescent="0.3">
      <c r="C1362" s="1453"/>
      <c r="D1362" s="1453"/>
      <c r="E1362" s="1453"/>
      <c r="F1362" s="1453"/>
      <c r="G1362" s="1452"/>
      <c r="H1362" s="1453"/>
      <c r="I1362" s="1453"/>
      <c r="J1362" s="1453"/>
      <c r="K1362" s="1453"/>
      <c r="L1362" s="1453"/>
      <c r="M1362" s="1453"/>
      <c r="N1362" s="1453"/>
      <c r="O1362" s="1453"/>
      <c r="P1362" s="1453"/>
      <c r="Q1362" s="1453"/>
      <c r="R1362" s="1453"/>
      <c r="S1362" s="1453"/>
      <c r="T1362" s="1453"/>
      <c r="U1362" s="1453"/>
      <c r="V1362" s="1453"/>
      <c r="W1362" s="1453"/>
      <c r="X1362" s="1453"/>
      <c r="Y1362" s="1453"/>
      <c r="Z1362" s="1453"/>
      <c r="AA1362" s="1453"/>
      <c r="AB1362" s="1453"/>
      <c r="AC1362" s="1453"/>
      <c r="AD1362" s="1453"/>
      <c r="AE1362" s="1453"/>
      <c r="AF1362" s="1453"/>
      <c r="AG1362" s="1453"/>
      <c r="AH1362" s="1453"/>
      <c r="AI1362" s="1453"/>
      <c r="AJ1362" s="1453"/>
      <c r="AK1362" s="1453"/>
      <c r="AL1362" s="1453"/>
      <c r="AM1362" s="1453"/>
      <c r="AN1362" s="1453"/>
      <c r="AO1362" s="1453"/>
      <c r="AP1362" s="1453"/>
      <c r="AQ1362" s="1453"/>
      <c r="AR1362" s="1453"/>
      <c r="AS1362" s="1453"/>
      <c r="AT1362" s="1453"/>
      <c r="AU1362" s="1453"/>
      <c r="AV1362" s="1453"/>
      <c r="AW1362" s="1453"/>
      <c r="AX1362" s="1453"/>
    </row>
    <row r="1363" spans="3:50" s="1543" customFormat="1" ht="21.9" customHeight="1" x14ac:dyDescent="0.3">
      <c r="C1363" s="1453"/>
      <c r="D1363" s="1453"/>
      <c r="E1363" s="1453"/>
      <c r="F1363" s="1453"/>
      <c r="G1363" s="1452"/>
      <c r="H1363" s="1453"/>
      <c r="I1363" s="1453"/>
      <c r="J1363" s="1453"/>
      <c r="K1363" s="1453"/>
      <c r="L1363" s="1453"/>
      <c r="M1363" s="1453"/>
      <c r="N1363" s="1453"/>
      <c r="O1363" s="1453"/>
      <c r="P1363" s="1453"/>
      <c r="Q1363" s="1453"/>
      <c r="R1363" s="1453"/>
      <c r="S1363" s="1453"/>
      <c r="T1363" s="1453"/>
      <c r="U1363" s="1453"/>
      <c r="V1363" s="1453"/>
      <c r="W1363" s="1453"/>
      <c r="X1363" s="1453"/>
      <c r="Y1363" s="1453"/>
      <c r="Z1363" s="1453"/>
      <c r="AA1363" s="1453"/>
      <c r="AB1363" s="1453"/>
      <c r="AC1363" s="1453"/>
      <c r="AD1363" s="1453"/>
      <c r="AE1363" s="1453"/>
      <c r="AF1363" s="1453"/>
      <c r="AG1363" s="1453"/>
      <c r="AH1363" s="1453"/>
      <c r="AI1363" s="1453"/>
      <c r="AJ1363" s="1453"/>
      <c r="AK1363" s="1453"/>
      <c r="AL1363" s="1453"/>
      <c r="AM1363" s="1453"/>
      <c r="AN1363" s="1453"/>
      <c r="AO1363" s="1453"/>
      <c r="AP1363" s="1453"/>
      <c r="AQ1363" s="1453"/>
      <c r="AR1363" s="1453"/>
      <c r="AS1363" s="1453"/>
      <c r="AT1363" s="1453"/>
      <c r="AU1363" s="1453"/>
      <c r="AV1363" s="1453"/>
      <c r="AW1363" s="1453"/>
      <c r="AX1363" s="1453"/>
    </row>
    <row r="1364" spans="3:50" s="1543" customFormat="1" ht="21.9" customHeight="1" x14ac:dyDescent="0.3">
      <c r="C1364" s="1453"/>
      <c r="D1364" s="1453"/>
      <c r="E1364" s="1453"/>
      <c r="F1364" s="1453"/>
      <c r="G1364" s="1452"/>
      <c r="H1364" s="1453"/>
      <c r="I1364" s="1453"/>
      <c r="J1364" s="1453"/>
      <c r="K1364" s="1453"/>
      <c r="L1364" s="1453"/>
      <c r="M1364" s="1453"/>
      <c r="N1364" s="1453"/>
      <c r="O1364" s="1453"/>
      <c r="P1364" s="1453"/>
      <c r="Q1364" s="1453"/>
      <c r="R1364" s="1453"/>
      <c r="S1364" s="1453"/>
      <c r="T1364" s="1453"/>
      <c r="U1364" s="1453"/>
      <c r="V1364" s="1453"/>
      <c r="W1364" s="1453"/>
      <c r="X1364" s="1453"/>
      <c r="Y1364" s="1453"/>
      <c r="Z1364" s="1453"/>
      <c r="AA1364" s="1453"/>
      <c r="AB1364" s="1453"/>
      <c r="AC1364" s="1453"/>
      <c r="AD1364" s="1453"/>
      <c r="AE1364" s="1453"/>
      <c r="AF1364" s="1453"/>
      <c r="AG1364" s="1453"/>
      <c r="AH1364" s="1453"/>
      <c r="AI1364" s="1453"/>
      <c r="AJ1364" s="1453"/>
      <c r="AK1364" s="1453"/>
      <c r="AL1364" s="1453"/>
      <c r="AM1364" s="1453"/>
      <c r="AN1364" s="1453"/>
      <c r="AO1364" s="1453"/>
      <c r="AP1364" s="1453"/>
      <c r="AQ1364" s="1453"/>
      <c r="AR1364" s="1453"/>
      <c r="AS1364" s="1453"/>
      <c r="AT1364" s="1453"/>
      <c r="AU1364" s="1453"/>
      <c r="AV1364" s="1453"/>
      <c r="AW1364" s="1453"/>
      <c r="AX1364" s="1453"/>
    </row>
    <row r="1365" spans="3:50" s="1543" customFormat="1" ht="21.9" customHeight="1" x14ac:dyDescent="0.3">
      <c r="C1365" s="1453"/>
      <c r="D1365" s="1453"/>
      <c r="E1365" s="1453"/>
      <c r="F1365" s="1453"/>
      <c r="G1365" s="1452"/>
      <c r="H1365" s="1453"/>
      <c r="I1365" s="1453"/>
      <c r="J1365" s="1453"/>
      <c r="K1365" s="1453"/>
      <c r="L1365" s="1453"/>
      <c r="M1365" s="1453"/>
      <c r="N1365" s="1453"/>
      <c r="O1365" s="1453"/>
      <c r="P1365" s="1453"/>
      <c r="Q1365" s="1453"/>
      <c r="R1365" s="1453"/>
      <c r="S1365" s="1453"/>
      <c r="T1365" s="1453"/>
      <c r="U1365" s="1453"/>
      <c r="V1365" s="1453"/>
      <c r="W1365" s="1453"/>
      <c r="X1365" s="1453"/>
      <c r="Y1365" s="1453"/>
      <c r="Z1365" s="1453"/>
      <c r="AA1365" s="1453"/>
      <c r="AB1365" s="1453"/>
      <c r="AC1365" s="1453"/>
      <c r="AD1365" s="1453"/>
      <c r="AE1365" s="1453"/>
      <c r="AF1365" s="1453"/>
      <c r="AG1365" s="1453"/>
      <c r="AH1365" s="1453"/>
      <c r="AI1365" s="1453"/>
      <c r="AJ1365" s="1453"/>
      <c r="AK1365" s="1453"/>
      <c r="AL1365" s="1453"/>
      <c r="AM1365" s="1453"/>
      <c r="AN1365" s="1453"/>
      <c r="AO1365" s="1453"/>
      <c r="AP1365" s="1453"/>
      <c r="AQ1365" s="1453"/>
      <c r="AR1365" s="1453"/>
      <c r="AS1365" s="1453"/>
      <c r="AT1365" s="1453"/>
      <c r="AU1365" s="1453"/>
      <c r="AV1365" s="1453"/>
      <c r="AW1365" s="1453"/>
      <c r="AX1365" s="1453"/>
    </row>
    <row r="1366" spans="3:50" s="1543" customFormat="1" ht="21.9" customHeight="1" x14ac:dyDescent="0.3">
      <c r="C1366" s="1453"/>
      <c r="D1366" s="1453"/>
      <c r="E1366" s="1453"/>
      <c r="F1366" s="1453"/>
      <c r="G1366" s="1452"/>
      <c r="H1366" s="1453"/>
      <c r="I1366" s="1453"/>
      <c r="J1366" s="1453"/>
      <c r="K1366" s="1453"/>
      <c r="L1366" s="1453"/>
      <c r="M1366" s="1453"/>
      <c r="N1366" s="1453"/>
      <c r="O1366" s="1453"/>
      <c r="P1366" s="1453"/>
      <c r="Q1366" s="1453"/>
      <c r="R1366" s="1453"/>
      <c r="S1366" s="1453"/>
      <c r="T1366" s="1453"/>
      <c r="U1366" s="1453"/>
      <c r="V1366" s="1453"/>
      <c r="W1366" s="1453"/>
      <c r="X1366" s="1453"/>
      <c r="Y1366" s="1453"/>
      <c r="Z1366" s="1453"/>
      <c r="AA1366" s="1453"/>
      <c r="AB1366" s="1453"/>
      <c r="AC1366" s="1453"/>
      <c r="AD1366" s="1453"/>
      <c r="AE1366" s="1453"/>
      <c r="AF1366" s="1453"/>
      <c r="AG1366" s="1453"/>
      <c r="AH1366" s="1453"/>
      <c r="AI1366" s="1453"/>
      <c r="AJ1366" s="1453"/>
      <c r="AK1366" s="1453"/>
      <c r="AL1366" s="1453"/>
      <c r="AM1366" s="1453"/>
      <c r="AN1366" s="1453"/>
      <c r="AO1366" s="1453"/>
      <c r="AP1366" s="1453"/>
      <c r="AQ1366" s="1453"/>
      <c r="AR1366" s="1453"/>
      <c r="AS1366" s="1453"/>
      <c r="AT1366" s="1453"/>
      <c r="AU1366" s="1453"/>
      <c r="AV1366" s="1453"/>
      <c r="AW1366" s="1453"/>
      <c r="AX1366" s="1453"/>
    </row>
    <row r="1367" spans="3:50" s="1543" customFormat="1" ht="21.9" customHeight="1" x14ac:dyDescent="0.3">
      <c r="C1367" s="1453"/>
      <c r="D1367" s="1453"/>
      <c r="E1367" s="1453"/>
      <c r="F1367" s="1453"/>
      <c r="G1367" s="1452"/>
      <c r="H1367" s="1453"/>
      <c r="I1367" s="1453"/>
      <c r="J1367" s="1453"/>
      <c r="K1367" s="1453"/>
      <c r="L1367" s="1453"/>
      <c r="M1367" s="1453"/>
      <c r="N1367" s="1453"/>
      <c r="O1367" s="1453"/>
      <c r="P1367" s="1453"/>
      <c r="Q1367" s="1453"/>
      <c r="R1367" s="1453"/>
      <c r="S1367" s="1453"/>
      <c r="T1367" s="1453"/>
      <c r="U1367" s="1453"/>
      <c r="V1367" s="1453"/>
      <c r="W1367" s="1453"/>
      <c r="X1367" s="1453"/>
      <c r="Y1367" s="1453"/>
      <c r="Z1367" s="1453"/>
      <c r="AA1367" s="1453"/>
      <c r="AB1367" s="1453"/>
      <c r="AC1367" s="1453"/>
      <c r="AD1367" s="1453"/>
      <c r="AE1367" s="1453"/>
      <c r="AF1367" s="1453"/>
      <c r="AG1367" s="1453"/>
      <c r="AH1367" s="1453"/>
      <c r="AI1367" s="1453"/>
      <c r="AJ1367" s="1453"/>
      <c r="AK1367" s="1453"/>
      <c r="AL1367" s="1453"/>
      <c r="AM1367" s="1453"/>
      <c r="AN1367" s="1453"/>
      <c r="AO1367" s="1453"/>
      <c r="AP1367" s="1453"/>
      <c r="AQ1367" s="1453"/>
      <c r="AR1367" s="1453"/>
      <c r="AS1367" s="1453"/>
      <c r="AT1367" s="1453"/>
      <c r="AU1367" s="1453"/>
      <c r="AV1367" s="1453"/>
      <c r="AW1367" s="1453"/>
      <c r="AX1367" s="1453"/>
    </row>
    <row r="1368" spans="3:50" s="1543" customFormat="1" ht="21.9" customHeight="1" x14ac:dyDescent="0.3">
      <c r="C1368" s="1453"/>
      <c r="D1368" s="1453"/>
      <c r="E1368" s="1453"/>
      <c r="F1368" s="1453"/>
      <c r="G1368" s="1452"/>
      <c r="H1368" s="1453"/>
      <c r="I1368" s="1453"/>
      <c r="J1368" s="1453"/>
      <c r="K1368" s="1453"/>
      <c r="L1368" s="1453"/>
      <c r="M1368" s="1453"/>
      <c r="N1368" s="1453"/>
      <c r="O1368" s="1453"/>
      <c r="P1368" s="1453"/>
      <c r="Q1368" s="1453"/>
      <c r="R1368" s="1453"/>
      <c r="S1368" s="1453"/>
      <c r="T1368" s="1453"/>
      <c r="U1368" s="1453"/>
      <c r="V1368" s="1453"/>
      <c r="W1368" s="1453"/>
      <c r="X1368" s="1453"/>
      <c r="Y1368" s="1453"/>
      <c r="Z1368" s="1453"/>
      <c r="AA1368" s="1453"/>
      <c r="AB1368" s="1453"/>
      <c r="AC1368" s="1453"/>
      <c r="AD1368" s="1453"/>
      <c r="AE1368" s="1453"/>
      <c r="AF1368" s="1453"/>
      <c r="AG1368" s="1453"/>
      <c r="AH1368" s="1453"/>
      <c r="AI1368" s="1453"/>
      <c r="AJ1368" s="1453"/>
      <c r="AK1368" s="1453"/>
      <c r="AL1368" s="1453"/>
      <c r="AM1368" s="1453"/>
      <c r="AN1368" s="1453"/>
      <c r="AO1368" s="1453"/>
      <c r="AP1368" s="1453"/>
      <c r="AQ1368" s="1453"/>
      <c r="AR1368" s="1453"/>
      <c r="AS1368" s="1453"/>
      <c r="AT1368" s="1453"/>
      <c r="AU1368" s="1453"/>
      <c r="AV1368" s="1453"/>
      <c r="AW1368" s="1453"/>
      <c r="AX1368" s="1453"/>
    </row>
    <row r="1369" spans="3:50" s="1543" customFormat="1" ht="21.9" customHeight="1" x14ac:dyDescent="0.3">
      <c r="C1369" s="1453"/>
      <c r="D1369" s="1453"/>
      <c r="E1369" s="1453"/>
      <c r="F1369" s="1453"/>
      <c r="G1369" s="1452"/>
      <c r="H1369" s="1453"/>
      <c r="I1369" s="1453"/>
      <c r="J1369" s="1453"/>
      <c r="K1369" s="1453"/>
      <c r="L1369" s="1453"/>
      <c r="M1369" s="1453"/>
      <c r="N1369" s="1453"/>
      <c r="O1369" s="1453"/>
      <c r="P1369" s="1453"/>
      <c r="Q1369" s="1453"/>
      <c r="R1369" s="1453"/>
      <c r="S1369" s="1453"/>
      <c r="T1369" s="1453"/>
      <c r="U1369" s="1453"/>
      <c r="V1369" s="1453"/>
      <c r="W1369" s="1453"/>
      <c r="X1369" s="1453"/>
      <c r="Y1369" s="1453"/>
      <c r="Z1369" s="1453"/>
      <c r="AA1369" s="1453"/>
      <c r="AB1369" s="1453"/>
      <c r="AC1369" s="1453"/>
      <c r="AD1369" s="1453"/>
      <c r="AE1369" s="1453"/>
      <c r="AF1369" s="1453"/>
      <c r="AG1369" s="1453"/>
      <c r="AH1369" s="1453"/>
      <c r="AI1369" s="1453"/>
      <c r="AJ1369" s="1453"/>
      <c r="AK1369" s="1453"/>
      <c r="AL1369" s="1453"/>
      <c r="AM1369" s="1453"/>
      <c r="AN1369" s="1453"/>
      <c r="AO1369" s="1453"/>
      <c r="AP1369" s="1453"/>
      <c r="AQ1369" s="1453"/>
      <c r="AR1369" s="1453"/>
      <c r="AS1369" s="1453"/>
      <c r="AT1369" s="1453"/>
      <c r="AU1369" s="1453"/>
      <c r="AV1369" s="1453"/>
      <c r="AW1369" s="1453"/>
      <c r="AX1369" s="1453"/>
    </row>
    <row r="1370" spans="3:50" s="1543" customFormat="1" ht="21.9" customHeight="1" x14ac:dyDescent="0.3">
      <c r="C1370" s="1453"/>
      <c r="D1370" s="1453"/>
      <c r="E1370" s="1453"/>
      <c r="F1370" s="1453"/>
      <c r="G1370" s="1452"/>
      <c r="H1370" s="1453"/>
      <c r="I1370" s="1453"/>
      <c r="J1370" s="1453"/>
      <c r="K1370" s="1453"/>
      <c r="L1370" s="1453"/>
      <c r="M1370" s="1453"/>
      <c r="N1370" s="1453"/>
      <c r="O1370" s="1453"/>
      <c r="P1370" s="1453"/>
      <c r="Q1370" s="1453"/>
      <c r="R1370" s="1453"/>
      <c r="S1370" s="1453"/>
      <c r="T1370" s="1453"/>
      <c r="U1370" s="1453"/>
      <c r="V1370" s="1453"/>
      <c r="W1370" s="1453"/>
      <c r="X1370" s="1453"/>
      <c r="Y1370" s="1453"/>
      <c r="Z1370" s="1453"/>
      <c r="AA1370" s="1453"/>
      <c r="AB1370" s="1453"/>
      <c r="AC1370" s="1453"/>
      <c r="AD1370" s="1453"/>
      <c r="AE1370" s="1453"/>
      <c r="AF1370" s="1453"/>
      <c r="AG1370" s="1453"/>
      <c r="AH1370" s="1453"/>
      <c r="AI1370" s="1453"/>
      <c r="AJ1370" s="1453"/>
      <c r="AK1370" s="1453"/>
      <c r="AL1370" s="1453"/>
      <c r="AM1370" s="1453"/>
      <c r="AN1370" s="1453"/>
      <c r="AO1370" s="1453"/>
      <c r="AP1370" s="1453"/>
      <c r="AQ1370" s="1453"/>
      <c r="AR1370" s="1453"/>
      <c r="AS1370" s="1453"/>
      <c r="AT1370" s="1453"/>
      <c r="AU1370" s="1453"/>
      <c r="AV1370" s="1453"/>
      <c r="AW1370" s="1453"/>
      <c r="AX1370" s="1453"/>
    </row>
    <row r="1371" spans="3:50" s="1543" customFormat="1" ht="21.9" customHeight="1" x14ac:dyDescent="0.3">
      <c r="C1371" s="1453"/>
      <c r="D1371" s="1453"/>
      <c r="E1371" s="1453"/>
      <c r="F1371" s="1453"/>
      <c r="G1371" s="1452"/>
      <c r="H1371" s="1453"/>
      <c r="I1371" s="1453"/>
      <c r="J1371" s="1453"/>
      <c r="K1371" s="1453"/>
      <c r="L1371" s="1453"/>
      <c r="M1371" s="1453"/>
      <c r="N1371" s="1453"/>
      <c r="O1371" s="1453"/>
      <c r="P1371" s="1453"/>
      <c r="Q1371" s="1453"/>
      <c r="R1371" s="1453"/>
      <c r="S1371" s="1453"/>
      <c r="T1371" s="1453"/>
      <c r="U1371" s="1453"/>
      <c r="V1371" s="1453"/>
      <c r="W1371" s="1453"/>
      <c r="X1371" s="1453"/>
      <c r="Y1371" s="1453"/>
      <c r="Z1371" s="1453"/>
      <c r="AA1371" s="1453"/>
      <c r="AB1371" s="1453"/>
      <c r="AC1371" s="1453"/>
      <c r="AD1371" s="1453"/>
      <c r="AE1371" s="1453"/>
      <c r="AF1371" s="1453"/>
      <c r="AG1371" s="1453"/>
      <c r="AH1371" s="1453"/>
      <c r="AI1371" s="1453"/>
      <c r="AJ1371" s="1453"/>
      <c r="AK1371" s="1453"/>
      <c r="AL1371" s="1453"/>
      <c r="AM1371" s="1453"/>
      <c r="AN1371" s="1453"/>
      <c r="AO1371" s="1453"/>
      <c r="AP1371" s="1453"/>
      <c r="AQ1371" s="1453"/>
      <c r="AR1371" s="1453"/>
      <c r="AS1371" s="1453"/>
      <c r="AT1371" s="1453"/>
      <c r="AU1371" s="1453"/>
      <c r="AV1371" s="1453"/>
      <c r="AW1371" s="1453"/>
      <c r="AX1371" s="1453"/>
    </row>
    <row r="1372" spans="3:50" s="1543" customFormat="1" ht="21.9" customHeight="1" x14ac:dyDescent="0.3">
      <c r="C1372" s="1453"/>
      <c r="D1372" s="1453"/>
      <c r="E1372" s="1453"/>
      <c r="F1372" s="1453"/>
      <c r="G1372" s="1452"/>
      <c r="H1372" s="1453"/>
      <c r="I1372" s="1453"/>
      <c r="J1372" s="1453"/>
      <c r="K1372" s="1453"/>
      <c r="L1372" s="1453"/>
      <c r="M1372" s="1453"/>
      <c r="N1372" s="1453"/>
      <c r="O1372" s="1453"/>
      <c r="P1372" s="1453"/>
      <c r="Q1372" s="1453"/>
      <c r="R1372" s="1453"/>
      <c r="S1372" s="1453"/>
      <c r="T1372" s="1453"/>
      <c r="U1372" s="1453"/>
      <c r="V1372" s="1453"/>
      <c r="W1372" s="1453"/>
      <c r="X1372" s="1453"/>
      <c r="Y1372" s="1453"/>
      <c r="Z1372" s="1453"/>
      <c r="AA1372" s="1453"/>
      <c r="AB1372" s="1453"/>
      <c r="AC1372" s="1453"/>
      <c r="AD1372" s="1453"/>
      <c r="AE1372" s="1453"/>
      <c r="AF1372" s="1453"/>
      <c r="AG1372" s="1453"/>
      <c r="AH1372" s="1453"/>
      <c r="AI1372" s="1453"/>
      <c r="AJ1372" s="1453"/>
      <c r="AK1372" s="1453"/>
      <c r="AL1372" s="1453"/>
      <c r="AM1372" s="1453"/>
      <c r="AN1372" s="1453"/>
      <c r="AO1372" s="1453"/>
      <c r="AP1372" s="1453"/>
      <c r="AQ1372" s="1453"/>
      <c r="AR1372" s="1453"/>
      <c r="AS1372" s="1453"/>
      <c r="AT1372" s="1453"/>
      <c r="AU1372" s="1453"/>
      <c r="AV1372" s="1453"/>
      <c r="AW1372" s="1453"/>
      <c r="AX1372" s="1453"/>
    </row>
    <row r="1373" spans="3:50" s="1543" customFormat="1" ht="21.9" customHeight="1" x14ac:dyDescent="0.3">
      <c r="C1373" s="1453"/>
      <c r="D1373" s="1453"/>
      <c r="E1373" s="1453"/>
      <c r="F1373" s="1453"/>
      <c r="G1373" s="1452"/>
      <c r="H1373" s="1453"/>
      <c r="I1373" s="1453"/>
      <c r="J1373" s="1453"/>
      <c r="K1373" s="1453"/>
      <c r="L1373" s="1453"/>
      <c r="M1373" s="1453"/>
      <c r="N1373" s="1453"/>
      <c r="O1373" s="1453"/>
      <c r="P1373" s="1453"/>
      <c r="Q1373" s="1453"/>
      <c r="R1373" s="1453"/>
      <c r="S1373" s="1453"/>
      <c r="T1373" s="1453"/>
      <c r="U1373" s="1453"/>
      <c r="V1373" s="1453"/>
      <c r="W1373" s="1453"/>
      <c r="X1373" s="1453"/>
      <c r="Y1373" s="1453"/>
      <c r="Z1373" s="1453"/>
      <c r="AA1373" s="1453"/>
      <c r="AB1373" s="1453"/>
      <c r="AC1373" s="1453"/>
      <c r="AD1373" s="1453"/>
      <c r="AE1373" s="1453"/>
      <c r="AF1373" s="1453"/>
      <c r="AG1373" s="1453"/>
      <c r="AH1373" s="1453"/>
      <c r="AI1373" s="1453"/>
      <c r="AJ1373" s="1453"/>
      <c r="AK1373" s="1453"/>
      <c r="AL1373" s="1453"/>
      <c r="AM1373" s="1453"/>
      <c r="AN1373" s="1453"/>
      <c r="AO1373" s="1453"/>
      <c r="AP1373" s="1453"/>
      <c r="AQ1373" s="1453"/>
      <c r="AR1373" s="1453"/>
      <c r="AS1373" s="1453"/>
      <c r="AT1373" s="1453"/>
      <c r="AU1373" s="1453"/>
      <c r="AV1373" s="1453"/>
      <c r="AW1373" s="1453"/>
      <c r="AX1373" s="1453"/>
    </row>
    <row r="1374" spans="3:50" s="1543" customFormat="1" ht="21.9" customHeight="1" x14ac:dyDescent="0.3">
      <c r="C1374" s="1453"/>
      <c r="D1374" s="1453"/>
      <c r="E1374" s="1453"/>
      <c r="F1374" s="1453"/>
      <c r="G1374" s="1452"/>
      <c r="H1374" s="1453"/>
      <c r="I1374" s="1453"/>
      <c r="J1374" s="1453"/>
      <c r="K1374" s="1453"/>
      <c r="L1374" s="1453"/>
      <c r="M1374" s="1453"/>
      <c r="N1374" s="1453"/>
      <c r="O1374" s="1453"/>
      <c r="P1374" s="1453"/>
      <c r="Q1374" s="1453"/>
      <c r="R1374" s="1453"/>
      <c r="S1374" s="1453"/>
      <c r="T1374" s="1453"/>
      <c r="U1374" s="1453"/>
      <c r="V1374" s="1453"/>
      <c r="W1374" s="1453"/>
      <c r="X1374" s="1453"/>
      <c r="Y1374" s="1453"/>
      <c r="Z1374" s="1453"/>
      <c r="AA1374" s="1453"/>
      <c r="AB1374" s="1453"/>
      <c r="AC1374" s="1453"/>
      <c r="AD1374" s="1453"/>
      <c r="AE1374" s="1453"/>
      <c r="AF1374" s="1453"/>
      <c r="AG1374" s="1453"/>
      <c r="AH1374" s="1453"/>
      <c r="AI1374" s="1453"/>
      <c r="AJ1374" s="1453"/>
      <c r="AK1374" s="1453"/>
      <c r="AL1374" s="1453"/>
      <c r="AM1374" s="1453"/>
      <c r="AN1374" s="1453"/>
      <c r="AO1374" s="1453"/>
      <c r="AP1374" s="1453"/>
      <c r="AQ1374" s="1453"/>
      <c r="AR1374" s="1453"/>
      <c r="AS1374" s="1453"/>
      <c r="AT1374" s="1453"/>
      <c r="AU1374" s="1453"/>
      <c r="AV1374" s="1453"/>
      <c r="AW1374" s="1453"/>
      <c r="AX1374" s="1453"/>
    </row>
    <row r="1375" spans="3:50" s="1543" customFormat="1" ht="21.9" customHeight="1" x14ac:dyDescent="0.3">
      <c r="C1375" s="1453"/>
      <c r="D1375" s="1453"/>
      <c r="E1375" s="1453"/>
      <c r="F1375" s="1453"/>
      <c r="G1375" s="1452"/>
      <c r="H1375" s="1453"/>
      <c r="I1375" s="1453"/>
      <c r="J1375" s="1453"/>
      <c r="K1375" s="1453"/>
      <c r="L1375" s="1453"/>
      <c r="M1375" s="1453"/>
      <c r="N1375" s="1453"/>
      <c r="O1375" s="1453"/>
      <c r="P1375" s="1453"/>
      <c r="Q1375" s="1453"/>
      <c r="R1375" s="1453"/>
      <c r="S1375" s="1453"/>
      <c r="T1375" s="1453"/>
      <c r="U1375" s="1453"/>
      <c r="V1375" s="1453"/>
      <c r="W1375" s="1453"/>
      <c r="X1375" s="1453"/>
      <c r="Y1375" s="1453"/>
      <c r="Z1375" s="1453"/>
      <c r="AA1375" s="1453"/>
      <c r="AB1375" s="1453"/>
      <c r="AC1375" s="1453"/>
      <c r="AD1375" s="1453"/>
      <c r="AE1375" s="1453"/>
      <c r="AF1375" s="1453"/>
      <c r="AG1375" s="1453"/>
      <c r="AH1375" s="1453"/>
      <c r="AI1375" s="1453"/>
      <c r="AJ1375" s="1453"/>
      <c r="AK1375" s="1453"/>
      <c r="AL1375" s="1453"/>
      <c r="AM1375" s="1453"/>
      <c r="AN1375" s="1453"/>
      <c r="AO1375" s="1453"/>
      <c r="AP1375" s="1453"/>
      <c r="AQ1375" s="1453"/>
      <c r="AR1375" s="1453"/>
      <c r="AS1375" s="1453"/>
      <c r="AT1375" s="1453"/>
      <c r="AU1375" s="1453"/>
      <c r="AV1375" s="1453"/>
      <c r="AW1375" s="1453"/>
      <c r="AX1375" s="1453"/>
    </row>
    <row r="1376" spans="3:50" s="1543" customFormat="1" ht="21.9" customHeight="1" x14ac:dyDescent="0.3">
      <c r="C1376" s="1453"/>
      <c r="D1376" s="1453"/>
      <c r="E1376" s="1453"/>
      <c r="F1376" s="1453"/>
      <c r="G1376" s="1452"/>
      <c r="H1376" s="1453"/>
      <c r="I1376" s="1453"/>
      <c r="J1376" s="1453"/>
      <c r="K1376" s="1453"/>
      <c r="L1376" s="1453"/>
      <c r="M1376" s="1453"/>
      <c r="N1376" s="1453"/>
      <c r="O1376" s="1453"/>
      <c r="P1376" s="1453"/>
      <c r="Q1376" s="1453"/>
      <c r="R1376" s="1453"/>
      <c r="S1376" s="1453"/>
      <c r="T1376" s="1453"/>
      <c r="U1376" s="1453"/>
      <c r="V1376" s="1453"/>
      <c r="W1376" s="1453"/>
      <c r="X1376" s="1453"/>
      <c r="Y1376" s="1453"/>
      <c r="Z1376" s="1453"/>
      <c r="AA1376" s="1453"/>
      <c r="AB1376" s="1453"/>
      <c r="AC1376" s="1453"/>
      <c r="AD1376" s="1453"/>
      <c r="AE1376" s="1453"/>
      <c r="AF1376" s="1453"/>
      <c r="AG1376" s="1453"/>
      <c r="AH1376" s="1453"/>
      <c r="AI1376" s="1453"/>
      <c r="AJ1376" s="1453"/>
      <c r="AK1376" s="1453"/>
      <c r="AL1376" s="1453"/>
      <c r="AM1376" s="1453"/>
      <c r="AN1376" s="1453"/>
      <c r="AO1376" s="1453"/>
      <c r="AP1376" s="1453"/>
      <c r="AQ1376" s="1453"/>
      <c r="AR1376" s="1453"/>
      <c r="AS1376" s="1453"/>
      <c r="AT1376" s="1453"/>
      <c r="AU1376" s="1453"/>
      <c r="AV1376" s="1453"/>
      <c r="AW1376" s="1453"/>
      <c r="AX1376" s="1453"/>
    </row>
    <row r="1377" spans="3:50" s="1543" customFormat="1" ht="21.9" customHeight="1" x14ac:dyDescent="0.3">
      <c r="C1377" s="1453"/>
      <c r="D1377" s="1453"/>
      <c r="E1377" s="1453"/>
      <c r="F1377" s="1453"/>
      <c r="G1377" s="1452"/>
      <c r="H1377" s="1453"/>
      <c r="I1377" s="1453"/>
      <c r="J1377" s="1453"/>
      <c r="K1377" s="1453"/>
      <c r="L1377" s="1453"/>
      <c r="M1377" s="1453"/>
      <c r="N1377" s="1453"/>
      <c r="O1377" s="1453"/>
      <c r="P1377" s="1453"/>
      <c r="Q1377" s="1453"/>
      <c r="R1377" s="1453"/>
      <c r="S1377" s="1453"/>
      <c r="T1377" s="1453"/>
      <c r="U1377" s="1453"/>
      <c r="V1377" s="1453"/>
      <c r="W1377" s="1453"/>
      <c r="X1377" s="1453"/>
      <c r="Y1377" s="1453"/>
      <c r="Z1377" s="1453"/>
      <c r="AA1377" s="1453"/>
      <c r="AB1377" s="1453"/>
      <c r="AC1377" s="1453"/>
      <c r="AD1377" s="1453"/>
      <c r="AE1377" s="1453"/>
      <c r="AF1377" s="1453"/>
      <c r="AG1377" s="1453"/>
      <c r="AH1377" s="1453"/>
      <c r="AI1377" s="1453"/>
      <c r="AJ1377" s="1453"/>
      <c r="AK1377" s="1453"/>
      <c r="AL1377" s="1453"/>
      <c r="AM1377" s="1453"/>
      <c r="AN1377" s="1453"/>
      <c r="AO1377" s="1453"/>
      <c r="AP1377" s="1453"/>
      <c r="AQ1377" s="1453"/>
      <c r="AR1377" s="1453"/>
      <c r="AS1377" s="1453"/>
      <c r="AT1377" s="1453"/>
      <c r="AU1377" s="1453"/>
      <c r="AV1377" s="1453"/>
      <c r="AW1377" s="1453"/>
      <c r="AX1377" s="1453"/>
    </row>
    <row r="1378" spans="3:50" s="1543" customFormat="1" ht="21.9" customHeight="1" x14ac:dyDescent="0.3">
      <c r="C1378" s="1453"/>
      <c r="D1378" s="1453"/>
      <c r="E1378" s="1453"/>
      <c r="F1378" s="1453"/>
      <c r="G1378" s="1452"/>
      <c r="H1378" s="1453"/>
      <c r="I1378" s="1453"/>
      <c r="J1378" s="1453"/>
      <c r="K1378" s="1453"/>
      <c r="L1378" s="1453"/>
      <c r="M1378" s="1453"/>
      <c r="N1378" s="1453"/>
      <c r="O1378" s="1453"/>
      <c r="P1378" s="1453"/>
      <c r="Q1378" s="1453"/>
      <c r="R1378" s="1453"/>
      <c r="S1378" s="1453"/>
      <c r="T1378" s="1453"/>
      <c r="U1378" s="1453"/>
      <c r="V1378" s="1453"/>
      <c r="W1378" s="1453"/>
      <c r="X1378" s="1453"/>
      <c r="Y1378" s="1453"/>
      <c r="Z1378" s="1453"/>
      <c r="AA1378" s="1453"/>
      <c r="AB1378" s="1453"/>
      <c r="AC1378" s="1453"/>
      <c r="AD1378" s="1453"/>
      <c r="AE1378" s="1453"/>
      <c r="AF1378" s="1453"/>
      <c r="AG1378" s="1453"/>
      <c r="AH1378" s="1453"/>
      <c r="AI1378" s="1453"/>
      <c r="AJ1378" s="1453"/>
      <c r="AK1378" s="1453"/>
      <c r="AL1378" s="1453"/>
      <c r="AM1378" s="1453"/>
      <c r="AN1378" s="1453"/>
      <c r="AO1378" s="1453"/>
      <c r="AP1378" s="1453"/>
      <c r="AQ1378" s="1453"/>
      <c r="AR1378" s="1453"/>
      <c r="AS1378" s="1453"/>
      <c r="AT1378" s="1453"/>
      <c r="AU1378" s="1453"/>
      <c r="AV1378" s="1453"/>
      <c r="AW1378" s="1453"/>
      <c r="AX1378" s="1453"/>
    </row>
    <row r="1379" spans="3:50" s="1543" customFormat="1" ht="21.9" customHeight="1" x14ac:dyDescent="0.3">
      <c r="C1379" s="1453"/>
      <c r="D1379" s="1453"/>
      <c r="E1379" s="1453"/>
      <c r="F1379" s="1453"/>
      <c r="G1379" s="1452"/>
      <c r="H1379" s="1453"/>
      <c r="I1379" s="1453"/>
      <c r="J1379" s="1453"/>
      <c r="K1379" s="1453"/>
      <c r="L1379" s="1453"/>
      <c r="M1379" s="1453"/>
      <c r="N1379" s="1453"/>
      <c r="O1379" s="1453"/>
      <c r="P1379" s="1453"/>
      <c r="Q1379" s="1453"/>
      <c r="R1379" s="1453"/>
      <c r="S1379" s="1453"/>
      <c r="T1379" s="1453"/>
      <c r="U1379" s="1453"/>
      <c r="V1379" s="1453"/>
      <c r="W1379" s="1453"/>
      <c r="X1379" s="1453"/>
      <c r="Y1379" s="1453"/>
      <c r="Z1379" s="1453"/>
      <c r="AA1379" s="1453"/>
      <c r="AB1379" s="1453"/>
      <c r="AC1379" s="1453"/>
      <c r="AD1379" s="1453"/>
      <c r="AE1379" s="1453"/>
      <c r="AF1379" s="1453"/>
      <c r="AG1379" s="1453"/>
      <c r="AH1379" s="1453"/>
      <c r="AI1379" s="1453"/>
      <c r="AJ1379" s="1453"/>
      <c r="AK1379" s="1453"/>
      <c r="AL1379" s="1453"/>
      <c r="AM1379" s="1453"/>
      <c r="AN1379" s="1453"/>
      <c r="AO1379" s="1453"/>
      <c r="AP1379" s="1453"/>
      <c r="AQ1379" s="1453"/>
      <c r="AR1379" s="1453"/>
      <c r="AS1379" s="1453"/>
      <c r="AT1379" s="1453"/>
      <c r="AU1379" s="1453"/>
      <c r="AV1379" s="1453"/>
      <c r="AW1379" s="1453"/>
      <c r="AX1379" s="1453"/>
    </row>
    <row r="1380" spans="3:50" s="1543" customFormat="1" ht="21.9" customHeight="1" x14ac:dyDescent="0.3">
      <c r="C1380" s="1453"/>
      <c r="D1380" s="1453"/>
      <c r="E1380" s="1453"/>
      <c r="F1380" s="1453"/>
      <c r="G1380" s="1452"/>
      <c r="H1380" s="1453"/>
      <c r="I1380" s="1453"/>
      <c r="J1380" s="1453"/>
      <c r="K1380" s="1453"/>
      <c r="L1380" s="1453"/>
      <c r="M1380" s="1453"/>
      <c r="N1380" s="1453"/>
      <c r="O1380" s="1453"/>
      <c r="P1380" s="1453"/>
      <c r="Q1380" s="1453"/>
      <c r="R1380" s="1453"/>
      <c r="S1380" s="1453"/>
      <c r="T1380" s="1453"/>
      <c r="U1380" s="1453"/>
      <c r="V1380" s="1453"/>
      <c r="W1380" s="1453"/>
      <c r="X1380" s="1453"/>
      <c r="Y1380" s="1453"/>
      <c r="Z1380" s="1453"/>
      <c r="AA1380" s="1453"/>
      <c r="AB1380" s="1453"/>
      <c r="AC1380" s="1453"/>
      <c r="AD1380" s="1453"/>
      <c r="AE1380" s="1453"/>
      <c r="AF1380" s="1453"/>
      <c r="AG1380" s="1453"/>
      <c r="AH1380" s="1453"/>
      <c r="AI1380" s="1453"/>
      <c r="AJ1380" s="1453"/>
      <c r="AK1380" s="1453"/>
      <c r="AL1380" s="1453"/>
      <c r="AM1380" s="1453"/>
      <c r="AN1380" s="1453"/>
      <c r="AO1380" s="1453"/>
      <c r="AP1380" s="1453"/>
      <c r="AQ1380" s="1453"/>
      <c r="AR1380" s="1453"/>
      <c r="AS1380" s="1453"/>
      <c r="AT1380" s="1453"/>
      <c r="AU1380" s="1453"/>
      <c r="AV1380" s="1453"/>
      <c r="AW1380" s="1453"/>
      <c r="AX1380" s="1453"/>
    </row>
    <row r="1381" spans="3:50" s="1543" customFormat="1" ht="21.9" customHeight="1" x14ac:dyDescent="0.3">
      <c r="C1381" s="1453"/>
      <c r="D1381" s="1453"/>
      <c r="E1381" s="1453"/>
      <c r="F1381" s="1453"/>
      <c r="G1381" s="1452"/>
      <c r="H1381" s="1453"/>
      <c r="I1381" s="1453"/>
      <c r="J1381" s="1453"/>
      <c r="K1381" s="1453"/>
      <c r="L1381" s="1453"/>
      <c r="M1381" s="1453"/>
      <c r="N1381" s="1453"/>
      <c r="O1381" s="1453"/>
      <c r="P1381" s="1453"/>
      <c r="Q1381" s="1453"/>
      <c r="R1381" s="1453"/>
      <c r="S1381" s="1453"/>
      <c r="T1381" s="1453"/>
      <c r="U1381" s="1453"/>
      <c r="V1381" s="1453"/>
      <c r="W1381" s="1453"/>
      <c r="X1381" s="1453"/>
      <c r="Y1381" s="1453"/>
      <c r="Z1381" s="1453"/>
      <c r="AA1381" s="1453"/>
      <c r="AB1381" s="1453"/>
      <c r="AC1381" s="1453"/>
      <c r="AD1381" s="1453"/>
      <c r="AE1381" s="1453"/>
      <c r="AF1381" s="1453"/>
      <c r="AG1381" s="1453"/>
      <c r="AH1381" s="1453"/>
      <c r="AI1381" s="1453"/>
      <c r="AJ1381" s="1453"/>
      <c r="AK1381" s="1453"/>
      <c r="AL1381" s="1453"/>
      <c r="AM1381" s="1453"/>
      <c r="AN1381" s="1453"/>
      <c r="AO1381" s="1453"/>
      <c r="AP1381" s="1453"/>
      <c r="AQ1381" s="1453"/>
      <c r="AR1381" s="1453"/>
      <c r="AS1381" s="1453"/>
      <c r="AT1381" s="1453"/>
      <c r="AU1381" s="1453"/>
      <c r="AV1381" s="1453"/>
      <c r="AW1381" s="1453"/>
      <c r="AX1381" s="1453"/>
    </row>
    <row r="1382" spans="3:50" s="1543" customFormat="1" ht="21.9" customHeight="1" x14ac:dyDescent="0.3">
      <c r="C1382" s="1453"/>
      <c r="D1382" s="1453"/>
      <c r="E1382" s="1453"/>
      <c r="F1382" s="1453"/>
      <c r="G1382" s="1452"/>
      <c r="H1382" s="1453"/>
      <c r="I1382" s="1453"/>
      <c r="J1382" s="1453"/>
      <c r="K1382" s="1453"/>
      <c r="L1382" s="1453"/>
      <c r="M1382" s="1453"/>
      <c r="N1382" s="1453"/>
      <c r="O1382" s="1453"/>
      <c r="P1382" s="1453"/>
      <c r="Q1382" s="1453"/>
      <c r="R1382" s="1453"/>
      <c r="S1382" s="1453"/>
      <c r="T1382" s="1453"/>
      <c r="U1382" s="1453"/>
      <c r="V1382" s="1453"/>
      <c r="W1382" s="1453"/>
      <c r="X1382" s="1453"/>
      <c r="Y1382" s="1453"/>
      <c r="Z1382" s="1453"/>
      <c r="AA1382" s="1453"/>
      <c r="AB1382" s="1453"/>
      <c r="AC1382" s="1453"/>
      <c r="AD1382" s="1453"/>
      <c r="AE1382" s="1453"/>
      <c r="AF1382" s="1453"/>
      <c r="AG1382" s="1453"/>
      <c r="AH1382" s="1453"/>
      <c r="AI1382" s="1453"/>
      <c r="AJ1382" s="1453"/>
      <c r="AK1382" s="1453"/>
      <c r="AL1382" s="1453"/>
      <c r="AM1382" s="1453"/>
      <c r="AN1382" s="1453"/>
      <c r="AO1382" s="1453"/>
      <c r="AP1382" s="1453"/>
      <c r="AQ1382" s="1453"/>
      <c r="AR1382" s="1453"/>
      <c r="AS1382" s="1453"/>
      <c r="AT1382" s="1453"/>
      <c r="AU1382" s="1453"/>
      <c r="AV1382" s="1453"/>
      <c r="AW1382" s="1453"/>
      <c r="AX1382" s="1453"/>
    </row>
    <row r="1383" spans="3:50" s="1543" customFormat="1" ht="21.9" customHeight="1" x14ac:dyDescent="0.3">
      <c r="C1383" s="1453"/>
      <c r="D1383" s="1453"/>
      <c r="E1383" s="1453"/>
      <c r="F1383" s="1453"/>
      <c r="G1383" s="1452"/>
      <c r="H1383" s="1453"/>
      <c r="I1383" s="1453"/>
      <c r="J1383" s="1453"/>
      <c r="K1383" s="1453"/>
      <c r="L1383" s="1453"/>
      <c r="M1383" s="1453"/>
      <c r="N1383" s="1453"/>
      <c r="O1383" s="1453"/>
      <c r="P1383" s="1453"/>
      <c r="Q1383" s="1453"/>
      <c r="R1383" s="1453"/>
      <c r="S1383" s="1453"/>
      <c r="T1383" s="1453"/>
      <c r="U1383" s="1453"/>
      <c r="V1383" s="1453"/>
      <c r="W1383" s="1453"/>
      <c r="X1383" s="1453"/>
      <c r="Y1383" s="1453"/>
      <c r="Z1383" s="1453"/>
      <c r="AA1383" s="1453"/>
      <c r="AB1383" s="1453"/>
      <c r="AC1383" s="1453"/>
      <c r="AD1383" s="1453"/>
      <c r="AE1383" s="1453"/>
      <c r="AF1383" s="1453"/>
      <c r="AG1383" s="1453"/>
      <c r="AH1383" s="1453"/>
      <c r="AI1383" s="1453"/>
      <c r="AJ1383" s="1453"/>
      <c r="AK1383" s="1453"/>
      <c r="AL1383" s="1453"/>
      <c r="AM1383" s="1453"/>
      <c r="AN1383" s="1453"/>
      <c r="AO1383" s="1453"/>
      <c r="AP1383" s="1453"/>
      <c r="AQ1383" s="1453"/>
      <c r="AR1383" s="1453"/>
      <c r="AS1383" s="1453"/>
      <c r="AT1383" s="1453"/>
      <c r="AU1383" s="1453"/>
      <c r="AV1383" s="1453"/>
      <c r="AW1383" s="1453"/>
      <c r="AX1383" s="1453"/>
    </row>
    <row r="1384" spans="3:50" s="1543" customFormat="1" ht="21.9" customHeight="1" x14ac:dyDescent="0.3">
      <c r="C1384" s="1453"/>
      <c r="D1384" s="1453"/>
      <c r="E1384" s="1453"/>
      <c r="F1384" s="1453"/>
      <c r="G1384" s="1452"/>
      <c r="H1384" s="1453"/>
      <c r="I1384" s="1453"/>
      <c r="J1384" s="1453"/>
      <c r="K1384" s="1453"/>
      <c r="L1384" s="1453"/>
      <c r="M1384" s="1453"/>
      <c r="N1384" s="1453"/>
      <c r="O1384" s="1453"/>
      <c r="P1384" s="1453"/>
      <c r="Q1384" s="1453"/>
      <c r="R1384" s="1453"/>
      <c r="S1384" s="1453"/>
      <c r="T1384" s="1453"/>
      <c r="U1384" s="1453"/>
      <c r="V1384" s="1453"/>
      <c r="W1384" s="1453"/>
      <c r="X1384" s="1453"/>
      <c r="Y1384" s="1453"/>
      <c r="Z1384" s="1453"/>
      <c r="AA1384" s="1453"/>
      <c r="AB1384" s="1453"/>
      <c r="AC1384" s="1453"/>
      <c r="AD1384" s="1453"/>
      <c r="AE1384" s="1453"/>
      <c r="AF1384" s="1453"/>
      <c r="AG1384" s="1453"/>
      <c r="AH1384" s="1453"/>
      <c r="AI1384" s="1453"/>
      <c r="AJ1384" s="1453"/>
      <c r="AK1384" s="1453"/>
      <c r="AL1384" s="1453"/>
      <c r="AM1384" s="1453"/>
      <c r="AN1384" s="1453"/>
      <c r="AO1384" s="1453"/>
      <c r="AP1384" s="1453"/>
      <c r="AQ1384" s="1453"/>
      <c r="AR1384" s="1453"/>
      <c r="AS1384" s="1453"/>
      <c r="AT1384" s="1453"/>
      <c r="AU1384" s="1453"/>
      <c r="AV1384" s="1453"/>
      <c r="AW1384" s="1453"/>
      <c r="AX1384" s="1453"/>
    </row>
    <row r="1385" spans="3:50" s="1543" customFormat="1" ht="21.9" customHeight="1" x14ac:dyDescent="0.3">
      <c r="C1385" s="1453"/>
      <c r="D1385" s="1453"/>
      <c r="E1385" s="1453"/>
      <c r="F1385" s="1453"/>
      <c r="G1385" s="1452"/>
      <c r="H1385" s="1453"/>
      <c r="I1385" s="1453"/>
      <c r="J1385" s="1453"/>
      <c r="K1385" s="1453"/>
      <c r="L1385" s="1453"/>
      <c r="M1385" s="1453"/>
      <c r="N1385" s="1453"/>
      <c r="O1385" s="1453"/>
      <c r="P1385" s="1453"/>
      <c r="Q1385" s="1453"/>
      <c r="R1385" s="1453"/>
      <c r="S1385" s="1453"/>
      <c r="T1385" s="1453"/>
      <c r="U1385" s="1453"/>
      <c r="V1385" s="1453"/>
      <c r="W1385" s="1453"/>
      <c r="X1385" s="1453"/>
      <c r="Y1385" s="1453"/>
      <c r="Z1385" s="1453"/>
      <c r="AA1385" s="1453"/>
      <c r="AB1385" s="1453"/>
      <c r="AC1385" s="1453"/>
      <c r="AD1385" s="1453"/>
      <c r="AE1385" s="1453"/>
      <c r="AF1385" s="1453"/>
      <c r="AG1385" s="1453"/>
      <c r="AH1385" s="1453"/>
      <c r="AI1385" s="1453"/>
      <c r="AJ1385" s="1453"/>
      <c r="AK1385" s="1453"/>
      <c r="AL1385" s="1453"/>
      <c r="AM1385" s="1453"/>
      <c r="AN1385" s="1453"/>
      <c r="AO1385" s="1453"/>
      <c r="AP1385" s="1453"/>
      <c r="AQ1385" s="1453"/>
      <c r="AR1385" s="1453"/>
      <c r="AS1385" s="1453"/>
      <c r="AT1385" s="1453"/>
      <c r="AU1385" s="1453"/>
      <c r="AV1385" s="1453"/>
      <c r="AW1385" s="1453"/>
      <c r="AX1385" s="1453"/>
    </row>
    <row r="1386" spans="3:50" s="1543" customFormat="1" ht="21.9" customHeight="1" x14ac:dyDescent="0.3">
      <c r="C1386" s="1453"/>
      <c r="D1386" s="1453"/>
      <c r="E1386" s="1453"/>
      <c r="F1386" s="1453"/>
      <c r="G1386" s="1452"/>
      <c r="H1386" s="1453"/>
      <c r="I1386" s="1453"/>
      <c r="J1386" s="1453"/>
      <c r="K1386" s="1453"/>
      <c r="L1386" s="1453"/>
      <c r="M1386" s="1453"/>
      <c r="N1386" s="1453"/>
      <c r="O1386" s="1453"/>
      <c r="P1386" s="1453"/>
      <c r="Q1386" s="1453"/>
      <c r="R1386" s="1453"/>
      <c r="S1386" s="1453"/>
      <c r="T1386" s="1453"/>
      <c r="U1386" s="1453"/>
      <c r="V1386" s="1453"/>
      <c r="W1386" s="1453"/>
      <c r="X1386" s="1453"/>
      <c r="Y1386" s="1453"/>
      <c r="Z1386" s="1453"/>
      <c r="AA1386" s="1453"/>
      <c r="AB1386" s="1453"/>
      <c r="AC1386" s="1453"/>
      <c r="AD1386" s="1453"/>
      <c r="AE1386" s="1453"/>
      <c r="AF1386" s="1453"/>
      <c r="AG1386" s="1453"/>
      <c r="AH1386" s="1453"/>
      <c r="AI1386" s="1453"/>
      <c r="AJ1386" s="1453"/>
      <c r="AK1386" s="1453"/>
      <c r="AL1386" s="1453"/>
      <c r="AM1386" s="1453"/>
      <c r="AN1386" s="1453"/>
      <c r="AO1386" s="1453"/>
      <c r="AP1386" s="1453"/>
      <c r="AQ1386" s="1453"/>
      <c r="AR1386" s="1453"/>
      <c r="AS1386" s="1453"/>
      <c r="AT1386" s="1453"/>
      <c r="AU1386" s="1453"/>
      <c r="AV1386" s="1453"/>
      <c r="AW1386" s="1453"/>
      <c r="AX1386" s="1453"/>
    </row>
    <row r="1387" spans="3:50" s="1543" customFormat="1" ht="21.9" customHeight="1" x14ac:dyDescent="0.3">
      <c r="C1387" s="1453"/>
      <c r="D1387" s="1453"/>
      <c r="E1387" s="1453"/>
      <c r="F1387" s="1453"/>
      <c r="G1387" s="1452"/>
      <c r="H1387" s="1453"/>
      <c r="I1387" s="1453"/>
      <c r="J1387" s="1453"/>
      <c r="K1387" s="1453"/>
      <c r="L1387" s="1453"/>
      <c r="M1387" s="1453"/>
      <c r="N1387" s="1453"/>
      <c r="O1387" s="1453"/>
      <c r="P1387" s="1453"/>
      <c r="Q1387" s="1453"/>
      <c r="R1387" s="1453"/>
      <c r="S1387" s="1453"/>
      <c r="T1387" s="1453"/>
      <c r="U1387" s="1453"/>
      <c r="V1387" s="1453"/>
      <c r="W1387" s="1453"/>
      <c r="X1387" s="1453"/>
      <c r="Y1387" s="1453"/>
      <c r="Z1387" s="1453"/>
      <c r="AA1387" s="1453"/>
      <c r="AB1387" s="1453"/>
      <c r="AC1387" s="1453"/>
      <c r="AD1387" s="1453"/>
      <c r="AE1387" s="1453"/>
      <c r="AF1387" s="1453"/>
      <c r="AG1387" s="1453"/>
      <c r="AH1387" s="1453"/>
      <c r="AI1387" s="1453"/>
      <c r="AJ1387" s="1453"/>
      <c r="AK1387" s="1453"/>
      <c r="AL1387" s="1453"/>
      <c r="AM1387" s="1453"/>
      <c r="AN1387" s="1453"/>
      <c r="AO1387" s="1453"/>
      <c r="AP1387" s="1453"/>
      <c r="AQ1387" s="1453"/>
      <c r="AR1387" s="1453"/>
      <c r="AS1387" s="1453"/>
      <c r="AT1387" s="1453"/>
      <c r="AU1387" s="1453"/>
      <c r="AV1387" s="1453"/>
      <c r="AW1387" s="1453"/>
      <c r="AX1387" s="1453"/>
    </row>
    <row r="1388" spans="3:50" s="1543" customFormat="1" ht="21.9" customHeight="1" x14ac:dyDescent="0.3">
      <c r="C1388" s="1453"/>
      <c r="D1388" s="1453"/>
      <c r="E1388" s="1453"/>
      <c r="F1388" s="1453"/>
      <c r="G1388" s="1452"/>
      <c r="H1388" s="1453"/>
      <c r="I1388" s="1453"/>
      <c r="J1388" s="1453"/>
      <c r="K1388" s="1453"/>
      <c r="L1388" s="1453"/>
      <c r="M1388" s="1453"/>
      <c r="N1388" s="1453"/>
      <c r="O1388" s="1453"/>
      <c r="P1388" s="1453"/>
      <c r="Q1388" s="1453"/>
      <c r="R1388" s="1453"/>
      <c r="S1388" s="1453"/>
      <c r="T1388" s="1453"/>
      <c r="U1388" s="1453"/>
      <c r="V1388" s="1453"/>
      <c r="W1388" s="1453"/>
      <c r="X1388" s="1453"/>
      <c r="Y1388" s="1453"/>
      <c r="Z1388" s="1453"/>
      <c r="AA1388" s="1453"/>
      <c r="AB1388" s="1453"/>
      <c r="AC1388" s="1453"/>
      <c r="AD1388" s="1453"/>
      <c r="AE1388" s="1453"/>
      <c r="AF1388" s="1453"/>
      <c r="AG1388" s="1453"/>
      <c r="AH1388" s="1453"/>
      <c r="AI1388" s="1453"/>
      <c r="AJ1388" s="1453"/>
      <c r="AK1388" s="1453"/>
      <c r="AL1388" s="1453"/>
      <c r="AM1388" s="1453"/>
      <c r="AN1388" s="1453"/>
      <c r="AO1388" s="1453"/>
      <c r="AP1388" s="1453"/>
      <c r="AQ1388" s="1453"/>
      <c r="AR1388" s="1453"/>
      <c r="AS1388" s="1453"/>
      <c r="AT1388" s="1453"/>
      <c r="AU1388" s="1453"/>
      <c r="AV1388" s="1453"/>
      <c r="AW1388" s="1453"/>
      <c r="AX1388" s="1453"/>
    </row>
    <row r="1389" spans="3:50" s="1543" customFormat="1" ht="21.9" customHeight="1" x14ac:dyDescent="0.3">
      <c r="C1389" s="1453"/>
      <c r="D1389" s="1453"/>
      <c r="E1389" s="1453"/>
      <c r="F1389" s="1453"/>
      <c r="G1389" s="1452"/>
      <c r="H1389" s="1453"/>
      <c r="I1389" s="1453"/>
      <c r="J1389" s="1453"/>
      <c r="K1389" s="1453"/>
      <c r="L1389" s="1453"/>
      <c r="M1389" s="1453"/>
      <c r="N1389" s="1453"/>
      <c r="O1389" s="1453"/>
      <c r="P1389" s="1453"/>
      <c r="Q1389" s="1453"/>
      <c r="R1389" s="1453"/>
      <c r="S1389" s="1453"/>
      <c r="T1389" s="1453"/>
      <c r="U1389" s="1453"/>
      <c r="V1389" s="1453"/>
      <c r="W1389" s="1453"/>
      <c r="X1389" s="1453"/>
      <c r="Y1389" s="1453"/>
      <c r="Z1389" s="1453"/>
      <c r="AA1389" s="1453"/>
      <c r="AB1389" s="1453"/>
      <c r="AC1389" s="1453"/>
      <c r="AD1389" s="1453"/>
      <c r="AE1389" s="1453"/>
      <c r="AF1389" s="1453"/>
      <c r="AG1389" s="1453"/>
      <c r="AH1389" s="1453"/>
      <c r="AI1389" s="1453"/>
      <c r="AJ1389" s="1453"/>
      <c r="AK1389" s="1453"/>
      <c r="AL1389" s="1453"/>
      <c r="AM1389" s="1453"/>
      <c r="AN1389" s="1453"/>
      <c r="AO1389" s="1453"/>
      <c r="AP1389" s="1453"/>
      <c r="AQ1389" s="1453"/>
      <c r="AR1389" s="1453"/>
      <c r="AS1389" s="1453"/>
      <c r="AT1389" s="1453"/>
      <c r="AU1389" s="1453"/>
      <c r="AV1389" s="1453"/>
      <c r="AW1389" s="1453"/>
      <c r="AX1389" s="1453"/>
    </row>
    <row r="1390" spans="3:50" s="1543" customFormat="1" ht="21.9" customHeight="1" x14ac:dyDescent="0.3">
      <c r="C1390" s="1453"/>
      <c r="D1390" s="1453"/>
      <c r="E1390" s="1453"/>
      <c r="F1390" s="1453"/>
      <c r="G1390" s="1452"/>
      <c r="H1390" s="1453"/>
      <c r="I1390" s="1453"/>
      <c r="J1390" s="1453"/>
      <c r="K1390" s="1453"/>
      <c r="L1390" s="1453"/>
      <c r="M1390" s="1453"/>
      <c r="N1390" s="1453"/>
      <c r="O1390" s="1453"/>
      <c r="P1390" s="1453"/>
      <c r="Q1390" s="1453"/>
      <c r="R1390" s="1453"/>
      <c r="S1390" s="1453"/>
      <c r="T1390" s="1453"/>
      <c r="U1390" s="1453"/>
      <c r="V1390" s="1453"/>
      <c r="W1390" s="1453"/>
      <c r="X1390" s="1453"/>
      <c r="Y1390" s="1453"/>
      <c r="Z1390" s="1453"/>
      <c r="AA1390" s="1453"/>
      <c r="AB1390" s="1453"/>
      <c r="AC1390" s="1453"/>
      <c r="AD1390" s="1453"/>
      <c r="AE1390" s="1453"/>
      <c r="AF1390" s="1453"/>
      <c r="AG1390" s="1453"/>
      <c r="AH1390" s="1453"/>
      <c r="AI1390" s="1453"/>
      <c r="AJ1390" s="1453"/>
      <c r="AK1390" s="1453"/>
      <c r="AL1390" s="1453"/>
      <c r="AM1390" s="1453"/>
      <c r="AN1390" s="1453"/>
      <c r="AO1390" s="1453"/>
      <c r="AP1390" s="1453"/>
      <c r="AQ1390" s="1453"/>
      <c r="AR1390" s="1453"/>
      <c r="AS1390" s="1453"/>
      <c r="AT1390" s="1453"/>
      <c r="AU1390" s="1453"/>
      <c r="AV1390" s="1453"/>
      <c r="AW1390" s="1453"/>
      <c r="AX1390" s="1453"/>
    </row>
    <row r="1391" spans="3:50" s="1543" customFormat="1" ht="21.9" customHeight="1" x14ac:dyDescent="0.3">
      <c r="C1391" s="1453"/>
      <c r="D1391" s="1453"/>
      <c r="E1391" s="1453"/>
      <c r="F1391" s="1453"/>
      <c r="G1391" s="1452"/>
      <c r="H1391" s="1453"/>
      <c r="I1391" s="1453"/>
      <c r="J1391" s="1453"/>
      <c r="K1391" s="1453"/>
      <c r="L1391" s="1453"/>
      <c r="M1391" s="1453"/>
      <c r="N1391" s="1453"/>
      <c r="O1391" s="1453"/>
      <c r="P1391" s="1453"/>
      <c r="Q1391" s="1453"/>
      <c r="R1391" s="1453"/>
      <c r="S1391" s="1453"/>
      <c r="T1391" s="1453"/>
      <c r="U1391" s="1453"/>
      <c r="V1391" s="1453"/>
      <c r="W1391" s="1453"/>
      <c r="X1391" s="1453"/>
      <c r="Y1391" s="1453"/>
      <c r="Z1391" s="1453"/>
      <c r="AA1391" s="1453"/>
      <c r="AB1391" s="1453"/>
      <c r="AC1391" s="1453"/>
      <c r="AD1391" s="1453"/>
      <c r="AE1391" s="1453"/>
      <c r="AF1391" s="1453"/>
      <c r="AG1391" s="1453"/>
      <c r="AH1391" s="1453"/>
      <c r="AI1391" s="1453"/>
      <c r="AJ1391" s="1453"/>
      <c r="AK1391" s="1453"/>
      <c r="AL1391" s="1453"/>
      <c r="AM1391" s="1453"/>
      <c r="AN1391" s="1453"/>
      <c r="AO1391" s="1453"/>
      <c r="AP1391" s="1453"/>
      <c r="AQ1391" s="1453"/>
      <c r="AR1391" s="1453"/>
      <c r="AS1391" s="1453"/>
      <c r="AT1391" s="1453"/>
      <c r="AU1391" s="1453"/>
      <c r="AV1391" s="1453"/>
      <c r="AW1391" s="1453"/>
      <c r="AX1391" s="1453"/>
    </row>
    <row r="1392" spans="3:50" s="1543" customFormat="1" ht="21.9" customHeight="1" x14ac:dyDescent="0.3">
      <c r="C1392" s="1453"/>
      <c r="D1392" s="1453"/>
      <c r="E1392" s="1453"/>
      <c r="F1392" s="1453"/>
      <c r="G1392" s="1452"/>
      <c r="H1392" s="1453"/>
      <c r="I1392" s="1453"/>
      <c r="J1392" s="1453"/>
      <c r="K1392" s="1453"/>
      <c r="L1392" s="1453"/>
      <c r="M1392" s="1453"/>
      <c r="N1392" s="1453"/>
      <c r="O1392" s="1453"/>
      <c r="P1392" s="1453"/>
      <c r="Q1392" s="1453"/>
      <c r="R1392" s="1453"/>
      <c r="S1392" s="1453"/>
      <c r="T1392" s="1453"/>
      <c r="U1392" s="1453"/>
      <c r="V1392" s="1453"/>
      <c r="W1392" s="1453"/>
      <c r="X1392" s="1453"/>
      <c r="Y1392" s="1453"/>
      <c r="Z1392" s="1453"/>
      <c r="AA1392" s="1453"/>
      <c r="AB1392" s="1453"/>
      <c r="AC1392" s="1453"/>
      <c r="AD1392" s="1453"/>
      <c r="AE1392" s="1453"/>
      <c r="AF1392" s="1453"/>
      <c r="AG1392" s="1453"/>
      <c r="AH1392" s="1453"/>
      <c r="AI1392" s="1453"/>
      <c r="AJ1392" s="1453"/>
      <c r="AK1392" s="1453"/>
      <c r="AL1392" s="1453"/>
      <c r="AM1392" s="1453"/>
      <c r="AN1392" s="1453"/>
      <c r="AO1392" s="1453"/>
      <c r="AP1392" s="1453"/>
      <c r="AQ1392" s="1453"/>
      <c r="AR1392" s="1453"/>
      <c r="AS1392" s="1453"/>
      <c r="AT1392" s="1453"/>
      <c r="AU1392" s="1453"/>
      <c r="AV1392" s="1453"/>
      <c r="AW1392" s="1453"/>
      <c r="AX1392" s="1453"/>
    </row>
    <row r="1393" spans="3:50" s="1543" customFormat="1" ht="21.9" customHeight="1" x14ac:dyDescent="0.3">
      <c r="C1393" s="1453"/>
      <c r="D1393" s="1453"/>
      <c r="E1393" s="1453"/>
      <c r="F1393" s="1453"/>
      <c r="G1393" s="1452"/>
      <c r="H1393" s="1453"/>
      <c r="I1393" s="1453"/>
      <c r="J1393" s="1453"/>
      <c r="K1393" s="1453"/>
      <c r="L1393" s="1453"/>
      <c r="M1393" s="1453"/>
      <c r="N1393" s="1453"/>
      <c r="O1393" s="1453"/>
      <c r="P1393" s="1453"/>
      <c r="Q1393" s="1453"/>
      <c r="R1393" s="1453"/>
      <c r="S1393" s="1453"/>
      <c r="T1393" s="1453"/>
      <c r="U1393" s="1453"/>
      <c r="V1393" s="1453"/>
      <c r="W1393" s="1453"/>
      <c r="X1393" s="1453"/>
      <c r="Y1393" s="1453"/>
      <c r="Z1393" s="1453"/>
      <c r="AA1393" s="1453"/>
      <c r="AB1393" s="1453"/>
      <c r="AC1393" s="1453"/>
      <c r="AD1393" s="1453"/>
      <c r="AE1393" s="1453"/>
      <c r="AF1393" s="1453"/>
      <c r="AG1393" s="1453"/>
      <c r="AH1393" s="1453"/>
      <c r="AI1393" s="1453"/>
      <c r="AJ1393" s="1453"/>
      <c r="AK1393" s="1453"/>
      <c r="AL1393" s="1453"/>
      <c r="AM1393" s="1453"/>
      <c r="AN1393" s="1453"/>
      <c r="AO1393" s="1453"/>
      <c r="AP1393" s="1453"/>
      <c r="AQ1393" s="1453"/>
      <c r="AR1393" s="1453"/>
      <c r="AS1393" s="1453"/>
      <c r="AT1393" s="1453"/>
      <c r="AU1393" s="1453"/>
      <c r="AV1393" s="1453"/>
      <c r="AW1393" s="1453"/>
      <c r="AX1393" s="1453"/>
    </row>
    <row r="1394" spans="3:50" s="1543" customFormat="1" ht="21.9" customHeight="1" x14ac:dyDescent="0.3">
      <c r="C1394" s="1453"/>
      <c r="D1394" s="1453"/>
      <c r="E1394" s="1453"/>
      <c r="F1394" s="1453"/>
      <c r="G1394" s="1452"/>
      <c r="H1394" s="1453"/>
      <c r="I1394" s="1453"/>
      <c r="J1394" s="1453"/>
      <c r="K1394" s="1453"/>
      <c r="L1394" s="1453"/>
      <c r="M1394" s="1453"/>
      <c r="N1394" s="1453"/>
      <c r="O1394" s="1453"/>
      <c r="P1394" s="1453"/>
      <c r="Q1394" s="1453"/>
      <c r="R1394" s="1453"/>
      <c r="S1394" s="1453"/>
      <c r="T1394" s="1453"/>
      <c r="U1394" s="1453"/>
      <c r="V1394" s="1453"/>
      <c r="W1394" s="1453"/>
      <c r="X1394" s="1453"/>
      <c r="Y1394" s="1453"/>
      <c r="Z1394" s="1453"/>
      <c r="AA1394" s="1453"/>
      <c r="AB1394" s="1453"/>
      <c r="AC1394" s="1453"/>
      <c r="AD1394" s="1453"/>
      <c r="AE1394" s="1453"/>
      <c r="AF1394" s="1453"/>
      <c r="AG1394" s="1453"/>
      <c r="AH1394" s="1453"/>
      <c r="AI1394" s="1453"/>
      <c r="AJ1394" s="1453"/>
      <c r="AK1394" s="1453"/>
      <c r="AL1394" s="1453"/>
      <c r="AM1394" s="1453"/>
      <c r="AN1394" s="1453"/>
      <c r="AO1394" s="1453"/>
      <c r="AP1394" s="1453"/>
      <c r="AQ1394" s="1453"/>
      <c r="AR1394" s="1453"/>
      <c r="AS1394" s="1453"/>
      <c r="AT1394" s="1453"/>
      <c r="AU1394" s="1453"/>
      <c r="AV1394" s="1453"/>
      <c r="AW1394" s="1453"/>
      <c r="AX1394" s="1453"/>
    </row>
    <row r="1395" spans="3:50" s="1543" customFormat="1" ht="21.9" customHeight="1" x14ac:dyDescent="0.3">
      <c r="C1395" s="1453"/>
      <c r="D1395" s="1453"/>
      <c r="E1395" s="1453"/>
      <c r="F1395" s="1453"/>
      <c r="G1395" s="1452"/>
      <c r="H1395" s="1453"/>
      <c r="I1395" s="1453"/>
      <c r="J1395" s="1453"/>
      <c r="K1395" s="1453"/>
      <c r="L1395" s="1453"/>
      <c r="M1395" s="1453"/>
      <c r="N1395" s="1453"/>
      <c r="O1395" s="1453"/>
      <c r="P1395" s="1453"/>
      <c r="Q1395" s="1453"/>
      <c r="R1395" s="1453"/>
      <c r="S1395" s="1453"/>
      <c r="T1395" s="1453"/>
      <c r="U1395" s="1453"/>
      <c r="V1395" s="1453"/>
      <c r="W1395" s="1453"/>
      <c r="X1395" s="1453"/>
      <c r="Y1395" s="1453"/>
      <c r="Z1395" s="1453"/>
      <c r="AA1395" s="1453"/>
      <c r="AB1395" s="1453"/>
      <c r="AC1395" s="1453"/>
      <c r="AD1395" s="1453"/>
      <c r="AE1395" s="1453"/>
      <c r="AF1395" s="1453"/>
      <c r="AG1395" s="1453"/>
      <c r="AH1395" s="1453"/>
      <c r="AI1395" s="1453"/>
      <c r="AJ1395" s="1453"/>
      <c r="AK1395" s="1453"/>
      <c r="AL1395" s="1453"/>
      <c r="AM1395" s="1453"/>
      <c r="AN1395" s="1453"/>
      <c r="AO1395" s="1453"/>
      <c r="AP1395" s="1453"/>
      <c r="AQ1395" s="1453"/>
      <c r="AR1395" s="1453"/>
      <c r="AS1395" s="1453"/>
      <c r="AT1395" s="1453"/>
      <c r="AU1395" s="1453"/>
      <c r="AV1395" s="1453"/>
      <c r="AW1395" s="1453"/>
      <c r="AX1395" s="1453"/>
    </row>
    <row r="1396" spans="3:50" s="1543" customFormat="1" ht="21.9" customHeight="1" x14ac:dyDescent="0.3">
      <c r="C1396" s="1453"/>
      <c r="D1396" s="1453"/>
      <c r="E1396" s="1453"/>
      <c r="F1396" s="1453"/>
      <c r="G1396" s="1452"/>
      <c r="H1396" s="1453"/>
      <c r="I1396" s="1453"/>
      <c r="J1396" s="1453"/>
      <c r="K1396" s="1453"/>
      <c r="L1396" s="1453"/>
      <c r="M1396" s="1453"/>
      <c r="N1396" s="1453"/>
      <c r="O1396" s="1453"/>
      <c r="P1396" s="1453"/>
      <c r="Q1396" s="1453"/>
      <c r="R1396" s="1453"/>
      <c r="S1396" s="1453"/>
      <c r="T1396" s="1453"/>
      <c r="U1396" s="1453"/>
      <c r="V1396" s="1453"/>
      <c r="W1396" s="1453"/>
      <c r="X1396" s="1453"/>
      <c r="Y1396" s="1453"/>
      <c r="Z1396" s="1453"/>
      <c r="AA1396" s="1453"/>
      <c r="AB1396" s="1453"/>
      <c r="AC1396" s="1453"/>
      <c r="AD1396" s="1453"/>
      <c r="AE1396" s="1453"/>
      <c r="AF1396" s="1453"/>
      <c r="AG1396" s="1453"/>
      <c r="AH1396" s="1453"/>
      <c r="AI1396" s="1453"/>
      <c r="AJ1396" s="1453"/>
      <c r="AK1396" s="1453"/>
      <c r="AL1396" s="1453"/>
      <c r="AM1396" s="1453"/>
      <c r="AN1396" s="1453"/>
      <c r="AO1396" s="1453"/>
      <c r="AP1396" s="1453"/>
      <c r="AQ1396" s="1453"/>
      <c r="AR1396" s="1453"/>
      <c r="AS1396" s="1453"/>
      <c r="AT1396" s="1453"/>
      <c r="AU1396" s="1453"/>
      <c r="AV1396" s="1453"/>
      <c r="AW1396" s="1453"/>
      <c r="AX1396" s="1453"/>
    </row>
    <row r="1397" spans="3:50" s="1543" customFormat="1" ht="21.9" customHeight="1" x14ac:dyDescent="0.3">
      <c r="C1397" s="1453"/>
      <c r="D1397" s="1453"/>
      <c r="E1397" s="1453"/>
      <c r="F1397" s="1453"/>
      <c r="G1397" s="1452"/>
      <c r="H1397" s="1453"/>
      <c r="I1397" s="1453"/>
      <c r="J1397" s="1453"/>
      <c r="K1397" s="1453"/>
      <c r="L1397" s="1453"/>
      <c r="M1397" s="1453"/>
      <c r="N1397" s="1453"/>
      <c r="O1397" s="1453"/>
      <c r="P1397" s="1453"/>
      <c r="Q1397" s="1453"/>
      <c r="R1397" s="1453"/>
      <c r="S1397" s="1453"/>
      <c r="T1397" s="1453"/>
      <c r="U1397" s="1453"/>
      <c r="V1397" s="1453"/>
      <c r="W1397" s="1453"/>
      <c r="X1397" s="1453"/>
      <c r="Y1397" s="1453"/>
      <c r="Z1397" s="1453"/>
      <c r="AA1397" s="1453"/>
      <c r="AB1397" s="1453"/>
      <c r="AC1397" s="1453"/>
      <c r="AD1397" s="1453"/>
      <c r="AE1397" s="1453"/>
      <c r="AF1397" s="1453"/>
      <c r="AG1397" s="1453"/>
      <c r="AH1397" s="1453"/>
      <c r="AI1397" s="1453"/>
      <c r="AJ1397" s="1453"/>
      <c r="AK1397" s="1453"/>
      <c r="AL1397" s="1453"/>
      <c r="AM1397" s="1453"/>
      <c r="AN1397" s="1453"/>
      <c r="AO1397" s="1453"/>
      <c r="AP1397" s="1453"/>
      <c r="AQ1397" s="1453"/>
      <c r="AR1397" s="1453"/>
      <c r="AS1397" s="1453"/>
      <c r="AT1397" s="1453"/>
      <c r="AU1397" s="1453"/>
      <c r="AV1397" s="1453"/>
      <c r="AW1397" s="1453"/>
      <c r="AX1397" s="1453"/>
    </row>
    <row r="1398" spans="3:50" s="1543" customFormat="1" ht="21.9" customHeight="1" x14ac:dyDescent="0.3">
      <c r="C1398" s="1453"/>
      <c r="D1398" s="1453"/>
      <c r="E1398" s="1453"/>
      <c r="F1398" s="1453"/>
      <c r="G1398" s="1452"/>
      <c r="H1398" s="1453"/>
      <c r="I1398" s="1453"/>
      <c r="J1398" s="1453"/>
      <c r="K1398" s="1453"/>
      <c r="L1398" s="1453"/>
      <c r="M1398" s="1453"/>
      <c r="N1398" s="1453"/>
      <c r="O1398" s="1453"/>
      <c r="P1398" s="1453"/>
      <c r="Q1398" s="1453"/>
      <c r="R1398" s="1453"/>
      <c r="S1398" s="1453"/>
      <c r="T1398" s="1453"/>
      <c r="U1398" s="1453"/>
      <c r="V1398" s="1453"/>
      <c r="W1398" s="1453"/>
      <c r="X1398" s="1453"/>
      <c r="Y1398" s="1453"/>
      <c r="Z1398" s="1453"/>
      <c r="AA1398" s="1453"/>
      <c r="AB1398" s="1453"/>
      <c r="AC1398" s="1453"/>
      <c r="AD1398" s="1453"/>
      <c r="AE1398" s="1453"/>
      <c r="AF1398" s="1453"/>
      <c r="AG1398" s="1453"/>
      <c r="AH1398" s="1453"/>
      <c r="AI1398" s="1453"/>
      <c r="AJ1398" s="1453"/>
      <c r="AK1398" s="1453"/>
      <c r="AL1398" s="1453"/>
      <c r="AM1398" s="1453"/>
      <c r="AN1398" s="1453"/>
      <c r="AO1398" s="1453"/>
      <c r="AP1398" s="1453"/>
      <c r="AQ1398" s="1453"/>
      <c r="AR1398" s="1453"/>
      <c r="AS1398" s="1453"/>
      <c r="AT1398" s="1453"/>
      <c r="AU1398" s="1453"/>
      <c r="AV1398" s="1453"/>
      <c r="AW1398" s="1453"/>
      <c r="AX1398" s="1453"/>
    </row>
    <row r="1399" spans="3:50" s="1543" customFormat="1" ht="21.9" customHeight="1" x14ac:dyDescent="0.3">
      <c r="C1399" s="1453"/>
      <c r="D1399" s="1453"/>
      <c r="E1399" s="1453"/>
      <c r="F1399" s="1453"/>
      <c r="G1399" s="1452"/>
      <c r="H1399" s="1453"/>
      <c r="I1399" s="1453"/>
      <c r="J1399" s="1453"/>
      <c r="K1399" s="1453"/>
      <c r="L1399" s="1453"/>
      <c r="M1399" s="1453"/>
      <c r="N1399" s="1453"/>
      <c r="O1399" s="1453"/>
      <c r="P1399" s="1453"/>
      <c r="Q1399" s="1453"/>
      <c r="R1399" s="1453"/>
      <c r="S1399" s="1453"/>
      <c r="T1399" s="1453"/>
      <c r="U1399" s="1453"/>
      <c r="V1399" s="1453"/>
      <c r="W1399" s="1453"/>
      <c r="X1399" s="1453"/>
      <c r="Y1399" s="1453"/>
      <c r="Z1399" s="1453"/>
      <c r="AA1399" s="1453"/>
      <c r="AB1399" s="1453"/>
      <c r="AC1399" s="1453"/>
      <c r="AD1399" s="1453"/>
      <c r="AE1399" s="1453"/>
      <c r="AF1399" s="1453"/>
      <c r="AG1399" s="1453"/>
      <c r="AH1399" s="1453"/>
      <c r="AI1399" s="1453"/>
      <c r="AJ1399" s="1453"/>
      <c r="AK1399" s="1453"/>
      <c r="AL1399" s="1453"/>
      <c r="AM1399" s="1453"/>
      <c r="AN1399" s="1453"/>
      <c r="AO1399" s="1453"/>
      <c r="AP1399" s="1453"/>
      <c r="AQ1399" s="1453"/>
      <c r="AR1399" s="1453"/>
      <c r="AS1399" s="1453"/>
      <c r="AT1399" s="1453"/>
      <c r="AU1399" s="1453"/>
      <c r="AV1399" s="1453"/>
      <c r="AW1399" s="1453"/>
      <c r="AX1399" s="1453"/>
    </row>
    <row r="1400" spans="3:50" s="1543" customFormat="1" ht="21.9" customHeight="1" x14ac:dyDescent="0.3">
      <c r="C1400" s="1453"/>
      <c r="D1400" s="1453"/>
      <c r="E1400" s="1453"/>
      <c r="F1400" s="1453"/>
      <c r="G1400" s="1452"/>
      <c r="H1400" s="1453"/>
      <c r="I1400" s="1453"/>
      <c r="J1400" s="1453"/>
      <c r="K1400" s="1453"/>
      <c r="L1400" s="1453"/>
      <c r="M1400" s="1453"/>
      <c r="N1400" s="1453"/>
      <c r="O1400" s="1453"/>
      <c r="P1400" s="1453"/>
      <c r="Q1400" s="1453"/>
      <c r="R1400" s="1453"/>
      <c r="S1400" s="1453"/>
      <c r="T1400" s="1453"/>
      <c r="U1400" s="1453"/>
      <c r="V1400" s="1453"/>
      <c r="W1400" s="1453"/>
      <c r="X1400" s="1453"/>
      <c r="Y1400" s="1453"/>
      <c r="Z1400" s="1453"/>
      <c r="AA1400" s="1453"/>
      <c r="AB1400" s="1453"/>
      <c r="AC1400" s="1453"/>
      <c r="AD1400" s="1453"/>
      <c r="AE1400" s="1453"/>
      <c r="AF1400" s="1453"/>
      <c r="AG1400" s="1453"/>
      <c r="AH1400" s="1453"/>
      <c r="AI1400" s="1453"/>
      <c r="AJ1400" s="1453"/>
      <c r="AK1400" s="1453"/>
      <c r="AL1400" s="1453"/>
      <c r="AM1400" s="1453"/>
      <c r="AN1400" s="1453"/>
      <c r="AO1400" s="1453"/>
      <c r="AP1400" s="1453"/>
      <c r="AQ1400" s="1453"/>
      <c r="AR1400" s="1453"/>
      <c r="AS1400" s="1453"/>
      <c r="AT1400" s="1453"/>
      <c r="AU1400" s="1453"/>
      <c r="AV1400" s="1453"/>
      <c r="AW1400" s="1453"/>
      <c r="AX1400" s="1453"/>
    </row>
    <row r="1401" spans="3:50" s="1543" customFormat="1" ht="21.9" customHeight="1" x14ac:dyDescent="0.3">
      <c r="C1401" s="1453"/>
      <c r="D1401" s="1453"/>
      <c r="E1401" s="1453"/>
      <c r="F1401" s="1453"/>
      <c r="G1401" s="1452"/>
      <c r="H1401" s="1453"/>
      <c r="I1401" s="1453"/>
      <c r="J1401" s="1453"/>
      <c r="K1401" s="1453"/>
      <c r="L1401" s="1453"/>
      <c r="M1401" s="1453"/>
      <c r="N1401" s="1453"/>
      <c r="O1401" s="1453"/>
      <c r="P1401" s="1453"/>
      <c r="Q1401" s="1453"/>
      <c r="R1401" s="1453"/>
      <c r="S1401" s="1453"/>
      <c r="T1401" s="1453"/>
      <c r="U1401" s="1453"/>
      <c r="V1401" s="1453"/>
      <c r="W1401" s="1453"/>
      <c r="X1401" s="1453"/>
      <c r="Y1401" s="1453"/>
      <c r="Z1401" s="1453"/>
      <c r="AA1401" s="1453"/>
      <c r="AB1401" s="1453"/>
      <c r="AC1401" s="1453"/>
      <c r="AD1401" s="1453"/>
      <c r="AE1401" s="1453"/>
      <c r="AF1401" s="1453"/>
      <c r="AG1401" s="1453"/>
      <c r="AH1401" s="1453"/>
      <c r="AI1401" s="1453"/>
      <c r="AJ1401" s="1453"/>
      <c r="AK1401" s="1453"/>
      <c r="AL1401" s="1453"/>
      <c r="AM1401" s="1453"/>
      <c r="AN1401" s="1453"/>
      <c r="AO1401" s="1453"/>
      <c r="AP1401" s="1453"/>
      <c r="AQ1401" s="1453"/>
      <c r="AR1401" s="1453"/>
      <c r="AS1401" s="1453"/>
      <c r="AT1401" s="1453"/>
      <c r="AU1401" s="1453"/>
      <c r="AV1401" s="1453"/>
      <c r="AW1401" s="1453"/>
      <c r="AX1401" s="1453"/>
    </row>
    <row r="1402" spans="3:50" s="1543" customFormat="1" ht="21.9" customHeight="1" x14ac:dyDescent="0.3">
      <c r="C1402" s="1453"/>
      <c r="D1402" s="1453"/>
      <c r="E1402" s="1453"/>
      <c r="F1402" s="1453"/>
      <c r="G1402" s="1452"/>
      <c r="H1402" s="1453"/>
      <c r="I1402" s="1453"/>
      <c r="J1402" s="1453"/>
      <c r="K1402" s="1453"/>
      <c r="L1402" s="1453"/>
      <c r="M1402" s="1453"/>
      <c r="N1402" s="1453"/>
      <c r="O1402" s="1453"/>
      <c r="P1402" s="1453"/>
      <c r="Q1402" s="1453"/>
      <c r="R1402" s="1453"/>
      <c r="S1402" s="1453"/>
      <c r="T1402" s="1453"/>
      <c r="U1402" s="1453"/>
      <c r="V1402" s="1453"/>
      <c r="W1402" s="1453"/>
      <c r="X1402" s="1453"/>
      <c r="Y1402" s="1453"/>
      <c r="Z1402" s="1453"/>
      <c r="AA1402" s="1453"/>
      <c r="AB1402" s="1453"/>
      <c r="AC1402" s="1453"/>
      <c r="AD1402" s="1453"/>
      <c r="AE1402" s="1453"/>
      <c r="AF1402" s="1453"/>
      <c r="AG1402" s="1453"/>
      <c r="AH1402" s="1453"/>
      <c r="AI1402" s="1453"/>
      <c r="AJ1402" s="1453"/>
      <c r="AK1402" s="1453"/>
      <c r="AL1402" s="1453"/>
      <c r="AM1402" s="1453"/>
      <c r="AN1402" s="1453"/>
      <c r="AO1402" s="1453"/>
      <c r="AP1402" s="1453"/>
      <c r="AQ1402" s="1453"/>
      <c r="AR1402" s="1453"/>
      <c r="AS1402" s="1453"/>
      <c r="AT1402" s="1453"/>
      <c r="AU1402" s="1453"/>
      <c r="AV1402" s="1453"/>
      <c r="AW1402" s="1453"/>
      <c r="AX1402" s="1453"/>
    </row>
    <row r="1403" spans="3:50" s="1543" customFormat="1" ht="21.9" customHeight="1" x14ac:dyDescent="0.3">
      <c r="C1403" s="1453"/>
      <c r="D1403" s="1453"/>
      <c r="E1403" s="1453"/>
      <c r="F1403" s="1453"/>
      <c r="G1403" s="1452"/>
      <c r="H1403" s="1453"/>
      <c r="I1403" s="1453"/>
      <c r="J1403" s="1453"/>
      <c r="K1403" s="1453"/>
      <c r="L1403" s="1453"/>
      <c r="M1403" s="1453"/>
      <c r="N1403" s="1453"/>
      <c r="O1403" s="1453"/>
      <c r="P1403" s="1453"/>
      <c r="Q1403" s="1453"/>
      <c r="R1403" s="1453"/>
      <c r="S1403" s="1453"/>
      <c r="T1403" s="1453"/>
      <c r="U1403" s="1453"/>
      <c r="V1403" s="1453"/>
      <c r="W1403" s="1453"/>
      <c r="X1403" s="1453"/>
      <c r="Y1403" s="1453"/>
      <c r="Z1403" s="1453"/>
      <c r="AA1403" s="1453"/>
      <c r="AB1403" s="1453"/>
      <c r="AC1403" s="1453"/>
      <c r="AD1403" s="1453"/>
      <c r="AE1403" s="1453"/>
      <c r="AF1403" s="1453"/>
      <c r="AG1403" s="1453"/>
      <c r="AH1403" s="1453"/>
      <c r="AI1403" s="1453"/>
      <c r="AJ1403" s="1453"/>
      <c r="AK1403" s="1453"/>
      <c r="AL1403" s="1453"/>
      <c r="AM1403" s="1453"/>
      <c r="AN1403" s="1453"/>
      <c r="AO1403" s="1453"/>
      <c r="AP1403" s="1453"/>
      <c r="AQ1403" s="1453"/>
      <c r="AR1403" s="1453"/>
      <c r="AS1403" s="1453"/>
      <c r="AT1403" s="1453"/>
      <c r="AU1403" s="1453"/>
      <c r="AV1403" s="1453"/>
      <c r="AW1403" s="1453"/>
      <c r="AX1403" s="1453"/>
    </row>
    <row r="1404" spans="3:50" s="1543" customFormat="1" ht="21.9" customHeight="1" x14ac:dyDescent="0.3">
      <c r="C1404" s="1453"/>
      <c r="D1404" s="1453"/>
      <c r="E1404" s="1453"/>
      <c r="F1404" s="1453"/>
      <c r="G1404" s="1452"/>
      <c r="H1404" s="1453"/>
      <c r="I1404" s="1453"/>
      <c r="J1404" s="1453"/>
      <c r="K1404" s="1453"/>
      <c r="L1404" s="1453"/>
      <c r="M1404" s="1453"/>
      <c r="N1404" s="1453"/>
      <c r="O1404" s="1453"/>
      <c r="P1404" s="1453"/>
      <c r="Q1404" s="1453"/>
      <c r="R1404" s="1453"/>
      <c r="S1404" s="1453"/>
      <c r="T1404" s="1453"/>
      <c r="U1404" s="1453"/>
      <c r="V1404" s="1453"/>
      <c r="W1404" s="1453"/>
      <c r="X1404" s="1453"/>
      <c r="Y1404" s="1453"/>
      <c r="Z1404" s="1453"/>
      <c r="AA1404" s="1453"/>
      <c r="AB1404" s="1453"/>
      <c r="AC1404" s="1453"/>
      <c r="AD1404" s="1453"/>
      <c r="AE1404" s="1453"/>
      <c r="AF1404" s="1453"/>
      <c r="AG1404" s="1453"/>
      <c r="AH1404" s="1453"/>
      <c r="AI1404" s="1453"/>
      <c r="AJ1404" s="1453"/>
      <c r="AK1404" s="1453"/>
      <c r="AL1404" s="1453"/>
      <c r="AM1404" s="1453"/>
      <c r="AN1404" s="1453"/>
      <c r="AO1404" s="1453"/>
      <c r="AP1404" s="1453"/>
      <c r="AQ1404" s="1453"/>
      <c r="AR1404" s="1453"/>
      <c r="AS1404" s="1453"/>
      <c r="AT1404" s="1453"/>
      <c r="AU1404" s="1453"/>
      <c r="AV1404" s="1453"/>
      <c r="AW1404" s="1453"/>
      <c r="AX1404" s="1453"/>
    </row>
    <row r="1405" spans="3:50" s="1543" customFormat="1" ht="21.9" customHeight="1" x14ac:dyDescent="0.3">
      <c r="C1405" s="1453"/>
      <c r="D1405" s="1453"/>
      <c r="E1405" s="1453"/>
      <c r="F1405" s="1453"/>
      <c r="G1405" s="1452"/>
      <c r="H1405" s="1453"/>
      <c r="I1405" s="1453"/>
      <c r="J1405" s="1453"/>
      <c r="K1405" s="1453"/>
      <c r="L1405" s="1453"/>
      <c r="M1405" s="1453"/>
      <c r="N1405" s="1453"/>
      <c r="O1405" s="1453"/>
      <c r="P1405" s="1453"/>
      <c r="Q1405" s="1453"/>
      <c r="R1405" s="1453"/>
      <c r="S1405" s="1453"/>
      <c r="T1405" s="1453"/>
      <c r="U1405" s="1453"/>
      <c r="V1405" s="1453"/>
      <c r="W1405" s="1453"/>
      <c r="X1405" s="1453"/>
      <c r="Y1405" s="1453"/>
      <c r="Z1405" s="1453"/>
      <c r="AA1405" s="1453"/>
      <c r="AB1405" s="1453"/>
      <c r="AC1405" s="1453"/>
      <c r="AD1405" s="1453"/>
      <c r="AE1405" s="1453"/>
      <c r="AF1405" s="1453"/>
      <c r="AG1405" s="1453"/>
      <c r="AH1405" s="1453"/>
      <c r="AI1405" s="1453"/>
      <c r="AJ1405" s="1453"/>
      <c r="AK1405" s="1453"/>
      <c r="AL1405" s="1453"/>
      <c r="AM1405" s="1453"/>
      <c r="AN1405" s="1453"/>
      <c r="AO1405" s="1453"/>
      <c r="AP1405" s="1453"/>
      <c r="AQ1405" s="1453"/>
      <c r="AR1405" s="1453"/>
      <c r="AS1405" s="1453"/>
      <c r="AT1405" s="1453"/>
      <c r="AU1405" s="1453"/>
      <c r="AV1405" s="1453"/>
      <c r="AW1405" s="1453"/>
      <c r="AX1405" s="1453"/>
    </row>
    <row r="1406" spans="3:50" s="1543" customFormat="1" ht="21.9" customHeight="1" x14ac:dyDescent="0.3">
      <c r="C1406" s="1453"/>
      <c r="D1406" s="1453"/>
      <c r="E1406" s="1453"/>
      <c r="F1406" s="1453"/>
      <c r="G1406" s="1452"/>
      <c r="H1406" s="1453"/>
      <c r="I1406" s="1453"/>
      <c r="J1406" s="1453"/>
      <c r="K1406" s="1453"/>
      <c r="L1406" s="1453"/>
      <c r="M1406" s="1453"/>
      <c r="N1406" s="1453"/>
      <c r="O1406" s="1453"/>
      <c r="P1406" s="1453"/>
      <c r="Q1406" s="1453"/>
      <c r="R1406" s="1453"/>
      <c r="S1406" s="1453"/>
      <c r="T1406" s="1453"/>
      <c r="U1406" s="1453"/>
      <c r="V1406" s="1453"/>
      <c r="W1406" s="1453"/>
      <c r="X1406" s="1453"/>
      <c r="Y1406" s="1453"/>
      <c r="Z1406" s="1453"/>
      <c r="AA1406" s="1453"/>
      <c r="AB1406" s="1453"/>
      <c r="AC1406" s="1453"/>
      <c r="AD1406" s="1453"/>
      <c r="AE1406" s="1453"/>
      <c r="AF1406" s="1453"/>
      <c r="AG1406" s="1453"/>
      <c r="AH1406" s="1453"/>
      <c r="AI1406" s="1453"/>
      <c r="AJ1406" s="1453"/>
      <c r="AK1406" s="1453"/>
      <c r="AL1406" s="1453"/>
      <c r="AM1406" s="1453"/>
      <c r="AN1406" s="1453"/>
      <c r="AO1406" s="1453"/>
      <c r="AP1406" s="1453"/>
      <c r="AQ1406" s="1453"/>
      <c r="AR1406" s="1453"/>
      <c r="AS1406" s="1453"/>
      <c r="AT1406" s="1453"/>
      <c r="AU1406" s="1453"/>
      <c r="AV1406" s="1453"/>
      <c r="AW1406" s="1453"/>
      <c r="AX1406" s="1453"/>
    </row>
    <row r="1407" spans="3:50" s="1543" customFormat="1" ht="21.9" customHeight="1" x14ac:dyDescent="0.3">
      <c r="C1407" s="1453"/>
      <c r="D1407" s="1453"/>
      <c r="E1407" s="1453"/>
      <c r="F1407" s="1453"/>
      <c r="G1407" s="1452"/>
      <c r="H1407" s="1453"/>
      <c r="I1407" s="1453"/>
      <c r="J1407" s="1453"/>
      <c r="K1407" s="1453"/>
      <c r="L1407" s="1453"/>
      <c r="M1407" s="1453"/>
      <c r="N1407" s="1453"/>
      <c r="O1407" s="1453"/>
      <c r="P1407" s="1453"/>
      <c r="Q1407" s="1453"/>
      <c r="R1407" s="1453"/>
      <c r="S1407" s="1453"/>
      <c r="T1407" s="1453"/>
      <c r="U1407" s="1453"/>
      <c r="V1407" s="1453"/>
      <c r="W1407" s="1453"/>
      <c r="X1407" s="1453"/>
      <c r="Y1407" s="1453"/>
      <c r="Z1407" s="1453"/>
      <c r="AA1407" s="1453"/>
      <c r="AB1407" s="1453"/>
      <c r="AC1407" s="1453"/>
      <c r="AD1407" s="1453"/>
      <c r="AE1407" s="1453"/>
      <c r="AF1407" s="1453"/>
      <c r="AG1407" s="1453"/>
      <c r="AH1407" s="1453"/>
      <c r="AI1407" s="1453"/>
      <c r="AJ1407" s="1453"/>
      <c r="AK1407" s="1453"/>
      <c r="AL1407" s="1453"/>
      <c r="AM1407" s="1453"/>
      <c r="AN1407" s="1453"/>
      <c r="AO1407" s="1453"/>
      <c r="AP1407" s="1453"/>
      <c r="AQ1407" s="1453"/>
      <c r="AR1407" s="1453"/>
      <c r="AS1407" s="1453"/>
      <c r="AT1407" s="1453"/>
      <c r="AU1407" s="1453"/>
      <c r="AV1407" s="1453"/>
      <c r="AW1407" s="1453"/>
      <c r="AX1407" s="1453"/>
    </row>
    <row r="1408" spans="3:50" s="1543" customFormat="1" ht="21.9" customHeight="1" x14ac:dyDescent="0.3">
      <c r="C1408" s="1453"/>
      <c r="D1408" s="1453"/>
      <c r="E1408" s="1453"/>
      <c r="F1408" s="1453"/>
      <c r="G1408" s="1452"/>
      <c r="H1408" s="1453"/>
      <c r="I1408" s="1453"/>
      <c r="J1408" s="1453"/>
      <c r="K1408" s="1453"/>
      <c r="L1408" s="1453"/>
      <c r="M1408" s="1453"/>
      <c r="N1408" s="1453"/>
      <c r="O1408" s="1453"/>
      <c r="P1408" s="1453"/>
      <c r="Q1408" s="1453"/>
      <c r="R1408" s="1453"/>
      <c r="S1408" s="1453"/>
      <c r="T1408" s="1453"/>
      <c r="U1408" s="1453"/>
      <c r="V1408" s="1453"/>
      <c r="W1408" s="1453"/>
      <c r="X1408" s="1453"/>
      <c r="Y1408" s="1453"/>
      <c r="Z1408" s="1453"/>
      <c r="AA1408" s="1453"/>
      <c r="AB1408" s="1453"/>
      <c r="AC1408" s="1453"/>
      <c r="AD1408" s="1453"/>
      <c r="AE1408" s="1453"/>
      <c r="AF1408" s="1453"/>
      <c r="AG1408" s="1453"/>
      <c r="AH1408" s="1453"/>
      <c r="AI1408" s="1453"/>
      <c r="AJ1408" s="1453"/>
      <c r="AK1408" s="1453"/>
      <c r="AL1408" s="1453"/>
      <c r="AM1408" s="1453"/>
      <c r="AN1408" s="1453"/>
      <c r="AO1408" s="1453"/>
      <c r="AP1408" s="1453"/>
      <c r="AQ1408" s="1453"/>
      <c r="AR1408" s="1453"/>
      <c r="AS1408" s="1453"/>
      <c r="AT1408" s="1453"/>
      <c r="AU1408" s="1453"/>
      <c r="AV1408" s="1453"/>
      <c r="AW1408" s="1453"/>
      <c r="AX1408" s="1453"/>
    </row>
    <row r="1409" spans="3:50" s="1543" customFormat="1" ht="21.9" customHeight="1" x14ac:dyDescent="0.3">
      <c r="C1409" s="1453"/>
      <c r="D1409" s="1453"/>
      <c r="E1409" s="1453"/>
      <c r="F1409" s="1453"/>
      <c r="G1409" s="1452"/>
      <c r="H1409" s="1453"/>
      <c r="I1409" s="1453"/>
      <c r="J1409" s="1453"/>
      <c r="K1409" s="1453"/>
      <c r="L1409" s="1453"/>
      <c r="M1409" s="1453"/>
      <c r="N1409" s="1453"/>
      <c r="O1409" s="1453"/>
      <c r="P1409" s="1453"/>
      <c r="Q1409" s="1453"/>
      <c r="R1409" s="1453"/>
      <c r="S1409" s="1453"/>
      <c r="T1409" s="1453"/>
      <c r="U1409" s="1453"/>
      <c r="V1409" s="1453"/>
      <c r="W1409" s="1453"/>
      <c r="X1409" s="1453"/>
      <c r="Y1409" s="1453"/>
      <c r="Z1409" s="1453"/>
      <c r="AA1409" s="1453"/>
      <c r="AB1409" s="1453"/>
      <c r="AC1409" s="1453"/>
      <c r="AD1409" s="1453"/>
      <c r="AE1409" s="1453"/>
      <c r="AF1409" s="1453"/>
      <c r="AG1409" s="1453"/>
      <c r="AH1409" s="1453"/>
      <c r="AI1409" s="1453"/>
      <c r="AJ1409" s="1453"/>
      <c r="AK1409" s="1453"/>
      <c r="AL1409" s="1453"/>
      <c r="AM1409" s="1453"/>
      <c r="AN1409" s="1453"/>
      <c r="AO1409" s="1453"/>
      <c r="AP1409" s="1453"/>
      <c r="AQ1409" s="1453"/>
      <c r="AR1409" s="1453"/>
      <c r="AS1409" s="1453"/>
      <c r="AT1409" s="1453"/>
      <c r="AU1409" s="1453"/>
      <c r="AV1409" s="1453"/>
      <c r="AW1409" s="1453"/>
      <c r="AX1409" s="1453"/>
    </row>
    <row r="1410" spans="3:50" s="1543" customFormat="1" ht="21.9" customHeight="1" x14ac:dyDescent="0.3">
      <c r="C1410" s="1453"/>
      <c r="D1410" s="1453"/>
      <c r="E1410" s="1453"/>
      <c r="F1410" s="1453"/>
      <c r="G1410" s="1452"/>
      <c r="H1410" s="1453"/>
      <c r="I1410" s="1453"/>
      <c r="J1410" s="1453"/>
      <c r="K1410" s="1453"/>
      <c r="L1410" s="1453"/>
      <c r="M1410" s="1453"/>
      <c r="N1410" s="1453"/>
      <c r="O1410" s="1453"/>
      <c r="P1410" s="1453"/>
      <c r="Q1410" s="1453"/>
      <c r="R1410" s="1453"/>
      <c r="S1410" s="1453"/>
      <c r="T1410" s="1453"/>
      <c r="U1410" s="1453"/>
      <c r="V1410" s="1453"/>
      <c r="W1410" s="1453"/>
      <c r="X1410" s="1453"/>
      <c r="Y1410" s="1453"/>
      <c r="Z1410" s="1453"/>
      <c r="AA1410" s="1453"/>
      <c r="AB1410" s="1453"/>
      <c r="AC1410" s="1453"/>
      <c r="AD1410" s="1453"/>
      <c r="AE1410" s="1453"/>
      <c r="AF1410" s="1453"/>
      <c r="AG1410" s="1453"/>
      <c r="AH1410" s="1453"/>
      <c r="AI1410" s="1453"/>
      <c r="AJ1410" s="1453"/>
      <c r="AK1410" s="1453"/>
      <c r="AL1410" s="1453"/>
      <c r="AM1410" s="1453"/>
      <c r="AN1410" s="1453"/>
      <c r="AO1410" s="1453"/>
      <c r="AP1410" s="1453"/>
      <c r="AQ1410" s="1453"/>
      <c r="AR1410" s="1453"/>
      <c r="AS1410" s="1453"/>
      <c r="AT1410" s="1453"/>
      <c r="AU1410" s="1453"/>
      <c r="AV1410" s="1453"/>
      <c r="AW1410" s="1453"/>
      <c r="AX1410" s="1453"/>
    </row>
    <row r="1411" spans="3:50" s="1543" customFormat="1" ht="21.9" customHeight="1" x14ac:dyDescent="0.3">
      <c r="C1411" s="1453"/>
      <c r="D1411" s="1453"/>
      <c r="E1411" s="1453"/>
      <c r="F1411" s="1453"/>
      <c r="G1411" s="1452"/>
      <c r="H1411" s="1453"/>
      <c r="I1411" s="1453"/>
      <c r="J1411" s="1453"/>
      <c r="K1411" s="1453"/>
      <c r="L1411" s="1453"/>
      <c r="M1411" s="1453"/>
      <c r="N1411" s="1453"/>
      <c r="O1411" s="1453"/>
      <c r="P1411" s="1453"/>
      <c r="Q1411" s="1453"/>
      <c r="R1411" s="1453"/>
      <c r="S1411" s="1453"/>
      <c r="T1411" s="1453"/>
      <c r="U1411" s="1453"/>
      <c r="V1411" s="1453"/>
      <c r="W1411" s="1453"/>
      <c r="X1411" s="1453"/>
      <c r="Y1411" s="1453"/>
      <c r="Z1411" s="1453"/>
      <c r="AA1411" s="1453"/>
      <c r="AB1411" s="1453"/>
      <c r="AC1411" s="1453"/>
      <c r="AD1411" s="1453"/>
      <c r="AE1411" s="1453"/>
      <c r="AF1411" s="1453"/>
      <c r="AG1411" s="1453"/>
      <c r="AH1411" s="1453"/>
      <c r="AI1411" s="1453"/>
      <c r="AJ1411" s="1453"/>
      <c r="AK1411" s="1453"/>
      <c r="AL1411" s="1453"/>
      <c r="AM1411" s="1453"/>
      <c r="AN1411" s="1453"/>
      <c r="AO1411" s="1453"/>
      <c r="AP1411" s="1453"/>
      <c r="AQ1411" s="1453"/>
      <c r="AR1411" s="1453"/>
      <c r="AS1411" s="1453"/>
      <c r="AT1411" s="1453"/>
      <c r="AU1411" s="1453"/>
      <c r="AV1411" s="1453"/>
      <c r="AW1411" s="1453"/>
      <c r="AX1411" s="1453"/>
    </row>
    <row r="1412" spans="3:50" s="1543" customFormat="1" ht="21.9" customHeight="1" x14ac:dyDescent="0.3">
      <c r="C1412" s="1453"/>
      <c r="D1412" s="1453"/>
      <c r="E1412" s="1453"/>
      <c r="F1412" s="1453"/>
      <c r="G1412" s="1452"/>
      <c r="H1412" s="1453"/>
      <c r="I1412" s="1453"/>
      <c r="J1412" s="1453"/>
      <c r="K1412" s="1453"/>
      <c r="L1412" s="1453"/>
      <c r="M1412" s="1453"/>
      <c r="N1412" s="1453"/>
      <c r="O1412" s="1453"/>
      <c r="P1412" s="1453"/>
      <c r="Q1412" s="1453"/>
      <c r="R1412" s="1453"/>
      <c r="S1412" s="1453"/>
      <c r="T1412" s="1453"/>
      <c r="U1412" s="1453"/>
      <c r="V1412" s="1453"/>
      <c r="W1412" s="1453"/>
      <c r="X1412" s="1453"/>
      <c r="Y1412" s="1453"/>
      <c r="Z1412" s="1453"/>
      <c r="AA1412" s="1453"/>
      <c r="AB1412" s="1453"/>
      <c r="AC1412" s="1453"/>
      <c r="AD1412" s="1453"/>
      <c r="AE1412" s="1453"/>
      <c r="AF1412" s="1453"/>
      <c r="AG1412" s="1453"/>
      <c r="AH1412" s="1453"/>
      <c r="AI1412" s="1453"/>
      <c r="AJ1412" s="1453"/>
      <c r="AK1412" s="1453"/>
      <c r="AL1412" s="1453"/>
      <c r="AM1412" s="1453"/>
      <c r="AN1412" s="1453"/>
      <c r="AO1412" s="1453"/>
      <c r="AP1412" s="1453"/>
      <c r="AQ1412" s="1453"/>
      <c r="AR1412" s="1453"/>
      <c r="AS1412" s="1453"/>
      <c r="AT1412" s="1453"/>
      <c r="AU1412" s="1453"/>
      <c r="AV1412" s="1453"/>
      <c r="AW1412" s="1453"/>
      <c r="AX1412" s="1453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1"/>
  <sheetViews>
    <sheetView workbookViewId="0">
      <selection activeCell="O941" sqref="O941"/>
    </sheetView>
  </sheetViews>
  <sheetFormatPr defaultRowHeight="14.4" x14ac:dyDescent="0.3"/>
  <cols>
    <col min="1" max="1" width="16.5546875" bestFit="1" customWidth="1"/>
    <col min="2" max="2" width="17.44140625" style="26" customWidth="1"/>
    <col min="3" max="3" width="38.5546875" style="24" customWidth="1"/>
    <col min="4" max="4" width="13.5546875" style="33" bestFit="1" customWidth="1"/>
    <col min="5" max="5" width="3.109375" customWidth="1"/>
    <col min="6" max="6" width="36.5546875" customWidth="1"/>
  </cols>
  <sheetData>
    <row r="1" spans="1:6" x14ac:dyDescent="0.3">
      <c r="B1" s="25" t="s">
        <v>41</v>
      </c>
    </row>
    <row r="2" spans="1:6" ht="15.6" x14ac:dyDescent="0.3">
      <c r="B2" s="25">
        <v>15</v>
      </c>
      <c r="C2" s="1971" t="s">
        <v>40</v>
      </c>
      <c r="D2" s="1971"/>
    </row>
    <row r="3" spans="1:6" x14ac:dyDescent="0.3">
      <c r="A3" t="s">
        <v>46</v>
      </c>
      <c r="B3" s="25" t="s">
        <v>82</v>
      </c>
      <c r="C3" s="2091" t="s">
        <v>185</v>
      </c>
      <c r="D3" s="1176">
        <v>1</v>
      </c>
      <c r="F3" t="s">
        <v>185</v>
      </c>
    </row>
    <row r="4" spans="1:6" x14ac:dyDescent="0.3">
      <c r="A4" t="s">
        <v>47</v>
      </c>
      <c r="B4" s="25" t="s">
        <v>83</v>
      </c>
      <c r="C4" s="2091" t="s">
        <v>139</v>
      </c>
      <c r="D4" s="1176">
        <v>2</v>
      </c>
      <c r="F4" t="s">
        <v>139</v>
      </c>
    </row>
    <row r="5" spans="1:6" x14ac:dyDescent="0.3">
      <c r="A5" t="s">
        <v>48</v>
      </c>
      <c r="B5" s="25" t="s">
        <v>84</v>
      </c>
      <c r="C5" s="2091" t="s">
        <v>198</v>
      </c>
      <c r="D5" s="1176">
        <v>3</v>
      </c>
      <c r="F5" t="s">
        <v>615</v>
      </c>
    </row>
    <row r="6" spans="1:6" x14ac:dyDescent="0.3">
      <c r="A6" t="s">
        <v>49</v>
      </c>
      <c r="B6" s="25" t="s">
        <v>85</v>
      </c>
      <c r="C6" s="2091" t="s">
        <v>141</v>
      </c>
      <c r="D6" s="1176">
        <v>4</v>
      </c>
      <c r="F6" t="s">
        <v>141</v>
      </c>
    </row>
    <row r="7" spans="1:6" x14ac:dyDescent="0.3">
      <c r="A7" t="s">
        <v>50</v>
      </c>
      <c r="B7" s="25" t="s">
        <v>86</v>
      </c>
      <c r="C7" s="2091" t="s">
        <v>154</v>
      </c>
      <c r="D7" s="1176">
        <v>5</v>
      </c>
      <c r="F7" t="s">
        <v>154</v>
      </c>
    </row>
    <row r="8" spans="1:6" x14ac:dyDescent="0.3">
      <c r="A8" t="s">
        <v>51</v>
      </c>
      <c r="B8" s="25" t="s">
        <v>87</v>
      </c>
      <c r="C8" s="2091" t="s">
        <v>135</v>
      </c>
      <c r="D8" s="1176">
        <v>6</v>
      </c>
      <c r="F8" t="s">
        <v>135</v>
      </c>
    </row>
    <row r="9" spans="1:6" x14ac:dyDescent="0.3">
      <c r="A9" t="s">
        <v>52</v>
      </c>
      <c r="B9" s="25" t="s">
        <v>88</v>
      </c>
      <c r="C9" s="2091" t="s">
        <v>151</v>
      </c>
      <c r="D9" s="1176">
        <v>7</v>
      </c>
      <c r="F9" t="s">
        <v>151</v>
      </c>
    </row>
    <row r="10" spans="1:6" x14ac:dyDescent="0.3">
      <c r="A10" t="s">
        <v>53</v>
      </c>
      <c r="B10" s="25" t="s">
        <v>89</v>
      </c>
      <c r="C10" s="2091" t="s">
        <v>150</v>
      </c>
      <c r="D10" s="1176">
        <v>8</v>
      </c>
      <c r="F10" t="s">
        <v>150</v>
      </c>
    </row>
    <row r="11" spans="1:6" x14ac:dyDescent="0.3">
      <c r="A11" t="s">
        <v>54</v>
      </c>
      <c r="B11" s="25" t="s">
        <v>90</v>
      </c>
      <c r="C11" s="2091" t="s">
        <v>181</v>
      </c>
      <c r="D11" s="1176">
        <v>9</v>
      </c>
      <c r="F11" t="s">
        <v>181</v>
      </c>
    </row>
    <row r="12" spans="1:6" x14ac:dyDescent="0.3">
      <c r="A12" t="s">
        <v>55</v>
      </c>
      <c r="B12" s="25" t="s">
        <v>91</v>
      </c>
      <c r="C12" s="2091" t="s">
        <v>145</v>
      </c>
      <c r="D12" s="1176">
        <v>10</v>
      </c>
      <c r="F12" t="s">
        <v>145</v>
      </c>
    </row>
    <row r="13" spans="1:6" x14ac:dyDescent="0.3">
      <c r="A13" t="s">
        <v>56</v>
      </c>
      <c r="B13" s="25" t="s">
        <v>92</v>
      </c>
      <c r="C13" s="2112" t="s">
        <v>193</v>
      </c>
      <c r="D13" s="1973">
        <v>11</v>
      </c>
      <c r="F13" t="s">
        <v>193</v>
      </c>
    </row>
    <row r="14" spans="1:6" x14ac:dyDescent="0.3">
      <c r="A14" t="s">
        <v>57</v>
      </c>
      <c r="B14" s="25" t="s">
        <v>93</v>
      </c>
      <c r="C14" s="2091" t="s">
        <v>194</v>
      </c>
      <c r="D14" s="1176">
        <v>12</v>
      </c>
      <c r="F14" t="s">
        <v>194</v>
      </c>
    </row>
    <row r="15" spans="1:6" x14ac:dyDescent="0.3">
      <c r="A15" t="s">
        <v>58</v>
      </c>
      <c r="B15" s="25" t="s">
        <v>94</v>
      </c>
      <c r="C15" s="2091" t="s">
        <v>183</v>
      </c>
      <c r="D15" s="1176">
        <v>13</v>
      </c>
      <c r="F15" t="s">
        <v>183</v>
      </c>
    </row>
    <row r="16" spans="1:6" x14ac:dyDescent="0.3">
      <c r="A16" t="s">
        <v>59</v>
      </c>
      <c r="B16" s="25" t="s">
        <v>95</v>
      </c>
      <c r="C16" s="2112" t="s">
        <v>172</v>
      </c>
      <c r="D16" s="1176">
        <v>14</v>
      </c>
      <c r="F16" t="s">
        <v>172</v>
      </c>
    </row>
    <row r="17" spans="1:6" x14ac:dyDescent="0.3">
      <c r="A17" t="s">
        <v>60</v>
      </c>
      <c r="B17" s="25" t="s">
        <v>96</v>
      </c>
      <c r="C17" s="2091" t="s">
        <v>146</v>
      </c>
      <c r="D17" s="1176">
        <v>15</v>
      </c>
      <c r="F17" t="s">
        <v>146</v>
      </c>
    </row>
    <row r="18" spans="1:6" x14ac:dyDescent="0.3">
      <c r="A18" t="s">
        <v>61</v>
      </c>
      <c r="B18" s="25" t="s">
        <v>97</v>
      </c>
      <c r="C18" s="2093" t="s">
        <v>147</v>
      </c>
      <c r="D18" s="1973">
        <v>16</v>
      </c>
      <c r="F18" t="s">
        <v>147</v>
      </c>
    </row>
    <row r="19" spans="1:6" x14ac:dyDescent="0.3">
      <c r="A19" t="s">
        <v>62</v>
      </c>
      <c r="B19" s="25" t="s">
        <v>98</v>
      </c>
      <c r="C19" s="2091" t="s">
        <v>148</v>
      </c>
      <c r="D19" s="1176">
        <v>17</v>
      </c>
      <c r="F19" t="s">
        <v>148</v>
      </c>
    </row>
    <row r="20" spans="1:6" x14ac:dyDescent="0.3">
      <c r="A20" t="s">
        <v>63</v>
      </c>
      <c r="B20" s="25" t="s">
        <v>99</v>
      </c>
      <c r="C20" s="2093" t="s">
        <v>119</v>
      </c>
      <c r="D20" s="1973">
        <v>18</v>
      </c>
      <c r="F20" t="s">
        <v>119</v>
      </c>
    </row>
    <row r="21" spans="1:6" x14ac:dyDescent="0.3">
      <c r="A21" t="s">
        <v>64</v>
      </c>
      <c r="B21" s="25" t="s">
        <v>100</v>
      </c>
      <c r="C21" s="2091" t="s">
        <v>120</v>
      </c>
      <c r="D21" s="1176">
        <v>19</v>
      </c>
      <c r="F21" t="s">
        <v>120</v>
      </c>
    </row>
    <row r="22" spans="1:6" x14ac:dyDescent="0.3">
      <c r="A22" t="s">
        <v>65</v>
      </c>
      <c r="B22" s="25" t="s">
        <v>101</v>
      </c>
      <c r="C22" s="2091" t="s">
        <v>4062</v>
      </c>
      <c r="D22" s="1176">
        <v>20</v>
      </c>
      <c r="F22" t="s">
        <v>143</v>
      </c>
    </row>
    <row r="23" spans="1:6" x14ac:dyDescent="0.3">
      <c r="C23" s="2093" t="s">
        <v>4891</v>
      </c>
      <c r="D23" s="1973">
        <v>66</v>
      </c>
      <c r="F23" t="s">
        <v>217</v>
      </c>
    </row>
    <row r="24" spans="1:6" x14ac:dyDescent="0.3">
      <c r="C24" s="2091" t="s">
        <v>4892</v>
      </c>
      <c r="D24" s="1176">
        <v>67</v>
      </c>
      <c r="F24" t="s">
        <v>127</v>
      </c>
    </row>
    <row r="25" spans="1:6" x14ac:dyDescent="0.3">
      <c r="A25" t="s">
        <v>66</v>
      </c>
      <c r="B25" s="25" t="s">
        <v>102</v>
      </c>
      <c r="C25" s="2091" t="s">
        <v>4890</v>
      </c>
      <c r="D25" s="1176">
        <v>21</v>
      </c>
      <c r="F25" t="s">
        <v>116</v>
      </c>
    </row>
    <row r="26" spans="1:6" x14ac:dyDescent="0.3">
      <c r="A26" t="s">
        <v>67</v>
      </c>
      <c r="B26" s="25" t="s">
        <v>103</v>
      </c>
      <c r="C26" s="2091" t="s">
        <v>127</v>
      </c>
      <c r="D26" s="1176">
        <v>22</v>
      </c>
      <c r="F26" t="s">
        <v>144</v>
      </c>
    </row>
    <row r="27" spans="1:6" x14ac:dyDescent="0.3">
      <c r="A27" t="s">
        <v>68</v>
      </c>
      <c r="B27" s="25" t="s">
        <v>104</v>
      </c>
      <c r="C27" s="2091" t="s">
        <v>116</v>
      </c>
      <c r="D27" s="1176">
        <v>23</v>
      </c>
      <c r="F27" t="s">
        <v>179</v>
      </c>
    </row>
    <row r="28" spans="1:6" x14ac:dyDescent="0.3">
      <c r="A28" t="s">
        <v>69</v>
      </c>
      <c r="B28" s="25" t="s">
        <v>44</v>
      </c>
      <c r="C28" s="2091" t="s">
        <v>144</v>
      </c>
      <c r="D28" s="1176">
        <v>24</v>
      </c>
      <c r="F28" t="s">
        <v>4003</v>
      </c>
    </row>
    <row r="29" spans="1:6" x14ac:dyDescent="0.3">
      <c r="A29" t="s">
        <v>70</v>
      </c>
      <c r="B29" s="25" t="s">
        <v>105</v>
      </c>
      <c r="C29" s="2091" t="s">
        <v>179</v>
      </c>
      <c r="D29" s="1176">
        <v>25</v>
      </c>
      <c r="F29" t="s">
        <v>614</v>
      </c>
    </row>
    <row r="30" spans="1:6" x14ac:dyDescent="0.3">
      <c r="A30" t="s">
        <v>71</v>
      </c>
      <c r="B30" s="25" t="s">
        <v>106</v>
      </c>
      <c r="C30" s="2091" t="s">
        <v>271</v>
      </c>
      <c r="D30" s="1176">
        <v>26</v>
      </c>
      <c r="F30" t="s">
        <v>152</v>
      </c>
    </row>
    <row r="31" spans="1:6" x14ac:dyDescent="0.3">
      <c r="A31" t="s">
        <v>72</v>
      </c>
      <c r="B31" s="25" t="s">
        <v>107</v>
      </c>
      <c r="C31" s="2091" t="s">
        <v>197</v>
      </c>
      <c r="D31" s="1176">
        <v>27</v>
      </c>
      <c r="F31" t="s">
        <v>130</v>
      </c>
    </row>
    <row r="32" spans="1:6" x14ac:dyDescent="0.3">
      <c r="A32" t="s">
        <v>73</v>
      </c>
      <c r="B32" s="25" t="s">
        <v>108</v>
      </c>
      <c r="C32" s="2093" t="s">
        <v>152</v>
      </c>
      <c r="D32" s="1973">
        <v>28</v>
      </c>
      <c r="F32" t="s">
        <v>153</v>
      </c>
    </row>
    <row r="33" spans="1:6" x14ac:dyDescent="0.3">
      <c r="A33" t="s">
        <v>75</v>
      </c>
      <c r="B33" s="25" t="s">
        <v>42</v>
      </c>
      <c r="C33" s="2091" t="s">
        <v>153</v>
      </c>
      <c r="D33" s="1176">
        <v>30</v>
      </c>
      <c r="F33" t="s">
        <v>125</v>
      </c>
    </row>
    <row r="34" spans="1:6" x14ac:dyDescent="0.3">
      <c r="A34" t="s">
        <v>74</v>
      </c>
      <c r="B34" s="25" t="s">
        <v>45</v>
      </c>
      <c r="C34" s="2091" t="s">
        <v>4888</v>
      </c>
      <c r="D34" s="1176">
        <v>29</v>
      </c>
      <c r="F34" t="s">
        <v>131</v>
      </c>
    </row>
    <row r="35" spans="1:6" x14ac:dyDescent="0.3">
      <c r="A35" t="s">
        <v>76</v>
      </c>
      <c r="B35" s="25" t="s">
        <v>109</v>
      </c>
      <c r="C35" s="2091" t="s">
        <v>125</v>
      </c>
      <c r="D35" s="1176">
        <v>31</v>
      </c>
      <c r="F35" t="s">
        <v>192</v>
      </c>
    </row>
    <row r="36" spans="1:6" x14ac:dyDescent="0.3">
      <c r="A36" t="s">
        <v>77</v>
      </c>
      <c r="B36" s="25" t="s">
        <v>110</v>
      </c>
      <c r="C36" s="2091" t="s">
        <v>4063</v>
      </c>
      <c r="D36" s="1176">
        <v>32</v>
      </c>
      <c r="F36" t="s">
        <v>132</v>
      </c>
    </row>
    <row r="37" spans="1:6" x14ac:dyDescent="0.3">
      <c r="A37" t="s">
        <v>78</v>
      </c>
      <c r="B37" s="25" t="s">
        <v>111</v>
      </c>
      <c r="C37" s="2091" t="s">
        <v>192</v>
      </c>
      <c r="D37" s="1176">
        <v>33</v>
      </c>
      <c r="F37" t="s">
        <v>133</v>
      </c>
    </row>
    <row r="38" spans="1:6" x14ac:dyDescent="0.3">
      <c r="A38" t="s">
        <v>79</v>
      </c>
      <c r="B38" s="25" t="s">
        <v>43</v>
      </c>
      <c r="C38" s="2093" t="s">
        <v>132</v>
      </c>
      <c r="D38" s="1973">
        <v>34</v>
      </c>
      <c r="F38" t="s">
        <v>121</v>
      </c>
    </row>
    <row r="39" spans="1:6" x14ac:dyDescent="0.3">
      <c r="A39" t="s">
        <v>80</v>
      </c>
      <c r="B39" s="25" t="s">
        <v>112</v>
      </c>
      <c r="C39" s="2091" t="s">
        <v>133</v>
      </c>
      <c r="D39" s="1176">
        <v>35</v>
      </c>
      <c r="F39" t="s">
        <v>161</v>
      </c>
    </row>
    <row r="40" spans="1:6" x14ac:dyDescent="0.3">
      <c r="C40" s="2091" t="s">
        <v>4004</v>
      </c>
      <c r="D40" s="1176">
        <v>88</v>
      </c>
      <c r="F40" t="s">
        <v>191</v>
      </c>
    </row>
    <row r="41" spans="1:6" x14ac:dyDescent="0.3">
      <c r="A41" t="s">
        <v>81</v>
      </c>
      <c r="B41" s="25" t="s">
        <v>113</v>
      </c>
      <c r="C41" s="2091" t="s">
        <v>121</v>
      </c>
      <c r="D41" s="1176">
        <v>36</v>
      </c>
      <c r="F41" t="s">
        <v>174</v>
      </c>
    </row>
    <row r="42" spans="1:6" x14ac:dyDescent="0.3">
      <c r="C42" s="2091" t="s">
        <v>161</v>
      </c>
      <c r="D42" s="1176">
        <v>37</v>
      </c>
      <c r="F42" t="s">
        <v>126</v>
      </c>
    </row>
    <row r="43" spans="1:6" x14ac:dyDescent="0.3">
      <c r="C43" s="2093" t="s">
        <v>191</v>
      </c>
      <c r="D43" s="1973">
        <v>38</v>
      </c>
      <c r="F43" t="s">
        <v>157</v>
      </c>
    </row>
    <row r="44" spans="1:6" x14ac:dyDescent="0.3">
      <c r="C44" s="2112" t="s">
        <v>174</v>
      </c>
      <c r="D44" s="1176">
        <v>39</v>
      </c>
      <c r="F44" t="s">
        <v>137</v>
      </c>
    </row>
    <row r="45" spans="1:6" x14ac:dyDescent="0.3">
      <c r="C45" s="2091" t="s">
        <v>126</v>
      </c>
      <c r="D45" s="1176">
        <v>40</v>
      </c>
      <c r="F45" t="s">
        <v>138</v>
      </c>
    </row>
    <row r="46" spans="1:6" x14ac:dyDescent="0.3">
      <c r="C46" s="2091" t="s">
        <v>157</v>
      </c>
      <c r="D46" s="1176">
        <v>41</v>
      </c>
      <c r="F46" t="s">
        <v>134</v>
      </c>
    </row>
    <row r="47" spans="1:6" x14ac:dyDescent="0.3">
      <c r="C47" s="2093" t="s">
        <v>137</v>
      </c>
      <c r="D47" s="1973">
        <v>42</v>
      </c>
      <c r="F47" t="s">
        <v>117</v>
      </c>
    </row>
    <row r="48" spans="1:6" x14ac:dyDescent="0.3">
      <c r="C48" s="2091" t="s">
        <v>4886</v>
      </c>
      <c r="D48" s="1176">
        <v>43</v>
      </c>
      <c r="F48" t="s">
        <v>184</v>
      </c>
    </row>
    <row r="49" spans="3:6" x14ac:dyDescent="0.3">
      <c r="C49" s="2091" t="s">
        <v>4887</v>
      </c>
      <c r="D49" s="1176">
        <v>44</v>
      </c>
      <c r="F49" t="s">
        <v>159</v>
      </c>
    </row>
    <row r="50" spans="3:6" x14ac:dyDescent="0.3">
      <c r="C50" s="2091" t="s">
        <v>117</v>
      </c>
      <c r="D50" s="1176">
        <v>45</v>
      </c>
      <c r="F50" t="s">
        <v>160</v>
      </c>
    </row>
    <row r="51" spans="3:6" x14ac:dyDescent="0.3">
      <c r="C51" s="2091" t="s">
        <v>184</v>
      </c>
      <c r="D51" s="1176">
        <v>46</v>
      </c>
      <c r="F51" t="s">
        <v>158</v>
      </c>
    </row>
    <row r="52" spans="3:6" x14ac:dyDescent="0.3">
      <c r="C52" s="2093" t="s">
        <v>159</v>
      </c>
      <c r="D52" s="1973">
        <v>47</v>
      </c>
      <c r="F52" t="s">
        <v>178</v>
      </c>
    </row>
    <row r="53" spans="3:6" x14ac:dyDescent="0.3">
      <c r="C53" s="2091" t="s">
        <v>160</v>
      </c>
      <c r="D53" s="1176">
        <v>48</v>
      </c>
      <c r="F53" t="s">
        <v>176</v>
      </c>
    </row>
    <row r="54" spans="3:6" x14ac:dyDescent="0.3">
      <c r="C54" s="2093" t="s">
        <v>4065</v>
      </c>
      <c r="D54" s="1973">
        <v>50</v>
      </c>
      <c r="F54" t="s">
        <v>175</v>
      </c>
    </row>
    <row r="55" spans="3:6" x14ac:dyDescent="0.3">
      <c r="C55" s="2091" t="s">
        <v>4066</v>
      </c>
      <c r="D55" s="1176">
        <v>51</v>
      </c>
      <c r="F55" t="s">
        <v>180</v>
      </c>
    </row>
    <row r="56" spans="3:6" x14ac:dyDescent="0.3">
      <c r="C56" s="2112" t="s">
        <v>176</v>
      </c>
      <c r="D56" s="1973">
        <v>52</v>
      </c>
      <c r="F56" t="s">
        <v>114</v>
      </c>
    </row>
    <row r="57" spans="3:6" x14ac:dyDescent="0.3">
      <c r="C57" s="2091" t="s">
        <v>175</v>
      </c>
      <c r="D57" s="1176">
        <v>53</v>
      </c>
      <c r="F57" t="s">
        <v>115</v>
      </c>
    </row>
    <row r="58" spans="3:6" x14ac:dyDescent="0.3">
      <c r="C58" s="2093" t="s">
        <v>218</v>
      </c>
      <c r="D58" s="1176">
        <v>89</v>
      </c>
      <c r="F58" t="s">
        <v>1070</v>
      </c>
    </row>
    <row r="59" spans="3:6" x14ac:dyDescent="0.3">
      <c r="C59" s="2091" t="s">
        <v>180</v>
      </c>
      <c r="D59" s="1176">
        <v>54</v>
      </c>
      <c r="F59" t="s">
        <v>173</v>
      </c>
    </row>
    <row r="60" spans="3:6" x14ac:dyDescent="0.3">
      <c r="C60" s="2112" t="s">
        <v>114</v>
      </c>
      <c r="D60" s="1973">
        <v>55</v>
      </c>
      <c r="F60" t="s">
        <v>149</v>
      </c>
    </row>
    <row r="61" spans="3:6" x14ac:dyDescent="0.3">
      <c r="C61" s="2091" t="s">
        <v>115</v>
      </c>
      <c r="D61" s="1176">
        <v>56</v>
      </c>
      <c r="F61" t="s">
        <v>189</v>
      </c>
    </row>
    <row r="62" spans="3:6" x14ac:dyDescent="0.3">
      <c r="C62" s="2091" t="s">
        <v>173</v>
      </c>
      <c r="D62" s="1176">
        <v>49</v>
      </c>
      <c r="F62" t="s">
        <v>190</v>
      </c>
    </row>
    <row r="63" spans="3:6" x14ac:dyDescent="0.3">
      <c r="C63" s="2091" t="s">
        <v>149</v>
      </c>
      <c r="D63" s="1176">
        <v>57</v>
      </c>
      <c r="F63" t="s">
        <v>219</v>
      </c>
    </row>
    <row r="64" spans="3:6" x14ac:dyDescent="0.3">
      <c r="C64" s="2093" t="s">
        <v>189</v>
      </c>
      <c r="D64" s="1973">
        <v>58</v>
      </c>
      <c r="F64" t="s">
        <v>142</v>
      </c>
    </row>
    <row r="65" spans="3:6" x14ac:dyDescent="0.3">
      <c r="C65" s="2091" t="s">
        <v>190</v>
      </c>
      <c r="D65" s="1176">
        <v>59</v>
      </c>
      <c r="F65" t="s">
        <v>182</v>
      </c>
    </row>
    <row r="66" spans="3:6" x14ac:dyDescent="0.3">
      <c r="C66" s="2091" t="s">
        <v>4067</v>
      </c>
      <c r="D66" s="1176">
        <v>60</v>
      </c>
      <c r="F66" t="s">
        <v>168</v>
      </c>
    </row>
    <row r="67" spans="3:6" x14ac:dyDescent="0.3">
      <c r="C67" s="2091" t="s">
        <v>4064</v>
      </c>
      <c r="D67" s="1176">
        <v>61</v>
      </c>
      <c r="F67" t="s">
        <v>155</v>
      </c>
    </row>
    <row r="68" spans="3:6" x14ac:dyDescent="0.3">
      <c r="C68" s="2091" t="s">
        <v>182</v>
      </c>
      <c r="D68" s="1176">
        <v>62</v>
      </c>
      <c r="F68" t="s">
        <v>156</v>
      </c>
    </row>
    <row r="69" spans="3:6" x14ac:dyDescent="0.3">
      <c r="C69" s="2091" t="s">
        <v>4893</v>
      </c>
      <c r="D69" s="1176">
        <v>63</v>
      </c>
      <c r="F69" t="s">
        <v>186</v>
      </c>
    </row>
    <row r="70" spans="3:6" x14ac:dyDescent="0.3">
      <c r="C70" s="2093" t="s">
        <v>155</v>
      </c>
      <c r="D70" s="1973">
        <v>64</v>
      </c>
      <c r="F70" t="s">
        <v>187</v>
      </c>
    </row>
    <row r="71" spans="3:6" x14ac:dyDescent="0.3">
      <c r="C71" s="2091" t="s">
        <v>156</v>
      </c>
      <c r="D71" s="1176">
        <v>65</v>
      </c>
      <c r="F71" t="s">
        <v>122</v>
      </c>
    </row>
    <row r="72" spans="3:6" x14ac:dyDescent="0.3">
      <c r="C72" s="2091" t="s">
        <v>122</v>
      </c>
      <c r="D72" s="1176">
        <v>68</v>
      </c>
      <c r="F72" t="s">
        <v>188</v>
      </c>
    </row>
    <row r="73" spans="3:6" x14ac:dyDescent="0.3">
      <c r="C73" s="2091" t="s">
        <v>188</v>
      </c>
      <c r="D73" s="1176">
        <v>69</v>
      </c>
      <c r="F73" t="s">
        <v>195</v>
      </c>
    </row>
    <row r="74" spans="3:6" x14ac:dyDescent="0.3">
      <c r="C74" s="2093" t="s">
        <v>195</v>
      </c>
      <c r="D74" s="1973">
        <v>70</v>
      </c>
      <c r="F74" t="s">
        <v>165</v>
      </c>
    </row>
    <row r="75" spans="3:6" x14ac:dyDescent="0.3">
      <c r="C75" s="2091" t="s">
        <v>165</v>
      </c>
      <c r="D75" s="1176">
        <v>71</v>
      </c>
      <c r="F75" t="s">
        <v>177</v>
      </c>
    </row>
    <row r="76" spans="3:6" x14ac:dyDescent="0.3">
      <c r="C76" s="2091" t="s">
        <v>177</v>
      </c>
      <c r="D76" s="1176">
        <v>72</v>
      </c>
      <c r="F76" t="s">
        <v>129</v>
      </c>
    </row>
    <row r="77" spans="3:6" x14ac:dyDescent="0.3">
      <c r="C77" s="2091" t="s">
        <v>129</v>
      </c>
      <c r="D77" s="1176">
        <v>73</v>
      </c>
      <c r="F77" t="s">
        <v>140</v>
      </c>
    </row>
    <row r="78" spans="3:6" x14ac:dyDescent="0.3">
      <c r="C78" s="2093" t="s">
        <v>140</v>
      </c>
      <c r="D78" s="1973">
        <v>74</v>
      </c>
      <c r="F78" t="s">
        <v>136</v>
      </c>
    </row>
    <row r="79" spans="3:6" x14ac:dyDescent="0.3">
      <c r="C79" s="2091" t="s">
        <v>136</v>
      </c>
      <c r="D79" s="1176">
        <v>75</v>
      </c>
      <c r="F79" t="s">
        <v>162</v>
      </c>
    </row>
    <row r="80" spans="3:6" x14ac:dyDescent="0.3">
      <c r="C80" s="2093" t="s">
        <v>162</v>
      </c>
      <c r="D80" s="1973">
        <v>76</v>
      </c>
      <c r="F80" t="s">
        <v>163</v>
      </c>
    </row>
    <row r="81" spans="3:6" x14ac:dyDescent="0.3">
      <c r="C81" s="2091" t="s">
        <v>163</v>
      </c>
      <c r="D81" s="1176">
        <v>77</v>
      </c>
      <c r="F81" t="s">
        <v>164</v>
      </c>
    </row>
    <row r="82" spans="3:6" x14ac:dyDescent="0.3">
      <c r="C82" s="2091" t="s">
        <v>164</v>
      </c>
      <c r="D82" s="1176">
        <v>78</v>
      </c>
      <c r="F82" t="s">
        <v>171</v>
      </c>
    </row>
    <row r="83" spans="3:6" x14ac:dyDescent="0.3">
      <c r="C83" s="2091" t="s">
        <v>171</v>
      </c>
      <c r="D83" s="1176">
        <v>79</v>
      </c>
      <c r="F83" t="s">
        <v>170</v>
      </c>
    </row>
    <row r="84" spans="3:6" x14ac:dyDescent="0.3">
      <c r="C84" s="2112" t="s">
        <v>170</v>
      </c>
      <c r="D84" s="1973">
        <v>80</v>
      </c>
      <c r="F84" t="s">
        <v>166</v>
      </c>
    </row>
    <row r="85" spans="3:6" x14ac:dyDescent="0.3">
      <c r="C85" s="2112" t="s">
        <v>166</v>
      </c>
      <c r="D85" s="1973">
        <v>81</v>
      </c>
      <c r="F85" t="s">
        <v>167</v>
      </c>
    </row>
    <row r="86" spans="3:6" x14ac:dyDescent="0.3">
      <c r="C86" s="2091" t="s">
        <v>167</v>
      </c>
      <c r="D86" s="1176">
        <v>82</v>
      </c>
      <c r="F86" t="s">
        <v>128</v>
      </c>
    </row>
    <row r="87" spans="3:6" x14ac:dyDescent="0.3">
      <c r="C87" s="2091" t="s">
        <v>196</v>
      </c>
      <c r="D87" s="1176">
        <v>83</v>
      </c>
      <c r="F87" t="s">
        <v>118</v>
      </c>
    </row>
    <row r="88" spans="3:6" x14ac:dyDescent="0.3">
      <c r="C88" s="2091" t="s">
        <v>128</v>
      </c>
      <c r="D88" s="1176">
        <v>84</v>
      </c>
      <c r="F88" t="s">
        <v>123</v>
      </c>
    </row>
    <row r="89" spans="3:6" x14ac:dyDescent="0.3">
      <c r="C89" s="2091" t="s">
        <v>118</v>
      </c>
      <c r="D89" s="1176">
        <v>85</v>
      </c>
      <c r="F89" t="s">
        <v>124</v>
      </c>
    </row>
    <row r="90" spans="3:6" x14ac:dyDescent="0.3">
      <c r="C90" s="2093" t="s">
        <v>123</v>
      </c>
      <c r="D90" s="1973">
        <v>86</v>
      </c>
      <c r="F90" t="s">
        <v>4004</v>
      </c>
    </row>
    <row r="91" spans="3:6" x14ac:dyDescent="0.3">
      <c r="C91" s="2091" t="s">
        <v>124</v>
      </c>
      <c r="D91" s="1176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dimension ref="A3:O24"/>
  <sheetViews>
    <sheetView workbookViewId="0"/>
  </sheetViews>
  <sheetFormatPr defaultRowHeight="14.4" x14ac:dyDescent="0.3"/>
  <cols>
    <col min="2" max="2" width="27.6640625" bestFit="1" customWidth="1"/>
    <col min="3" max="3" width="8.88671875" style="2095"/>
    <col min="7" max="8" width="9.33203125" bestFit="1" customWidth="1"/>
    <col min="9" max="9" width="10.33203125" bestFit="1" customWidth="1"/>
    <col min="11" max="12" width="13.109375" bestFit="1" customWidth="1"/>
    <col min="13" max="13" width="9.6640625" bestFit="1" customWidth="1"/>
    <col min="15" max="15" width="27.5546875" customWidth="1"/>
  </cols>
  <sheetData>
    <row r="3" spans="1:15" ht="15.6" x14ac:dyDescent="0.3">
      <c r="A3" s="3087" t="s">
        <v>0</v>
      </c>
      <c r="B3" s="3547" t="s">
        <v>1</v>
      </c>
      <c r="C3" s="3091" t="s">
        <v>2</v>
      </c>
      <c r="D3" s="3092"/>
      <c r="E3" s="3093"/>
      <c r="F3" s="3094" t="s">
        <v>3</v>
      </c>
      <c r="G3" s="3091" t="s">
        <v>4</v>
      </c>
      <c r="H3" s="3093"/>
      <c r="I3" s="3068"/>
      <c r="J3" s="3096" t="s">
        <v>5</v>
      </c>
      <c r="K3" s="3091" t="s">
        <v>6</v>
      </c>
      <c r="L3" s="3068"/>
      <c r="M3" s="95" t="s">
        <v>29</v>
      </c>
      <c r="N3" s="96"/>
      <c r="O3" s="3067" t="s">
        <v>7</v>
      </c>
    </row>
    <row r="4" spans="1:15" ht="15.6" x14ac:dyDescent="0.3">
      <c r="A4" s="3149"/>
      <c r="B4" s="3548"/>
      <c r="C4" s="3084" t="s">
        <v>824</v>
      </c>
      <c r="D4" s="3085"/>
      <c r="E4" s="553" t="s">
        <v>9</v>
      </c>
      <c r="F4" s="3152"/>
      <c r="G4" s="1153" t="str">
        <f>'NORTH-1'!$H$8</f>
        <v>Reading at 00.00hr 
01.09.2023</v>
      </c>
      <c r="H4" s="1153" t="str">
        <f>'NORTH-1'!$H$8</f>
        <v>Reading at 00.00hr 
01.09.2023</v>
      </c>
      <c r="I4" s="554" t="s">
        <v>10</v>
      </c>
      <c r="J4" s="3149"/>
      <c r="K4" s="554" t="s">
        <v>11</v>
      </c>
      <c r="L4" s="554" t="s">
        <v>12</v>
      </c>
      <c r="M4" s="592" t="s">
        <v>30</v>
      </c>
      <c r="N4" s="593" t="s">
        <v>41</v>
      </c>
      <c r="O4" s="3069"/>
    </row>
    <row r="5" spans="1:15" ht="15.6" x14ac:dyDescent="0.3">
      <c r="A5" s="594">
        <v>1</v>
      </c>
      <c r="B5" s="2094">
        <v>2</v>
      </c>
      <c r="C5" s="3545">
        <v>4</v>
      </c>
      <c r="D5" s="3546"/>
      <c r="E5" s="551">
        <v>5</v>
      </c>
      <c r="F5" s="675">
        <v>7</v>
      </c>
      <c r="G5" s="594">
        <v>9</v>
      </c>
      <c r="H5" s="594">
        <v>9</v>
      </c>
      <c r="I5" s="594" t="s">
        <v>13</v>
      </c>
      <c r="J5" s="594">
        <v>11</v>
      </c>
      <c r="K5" s="594" t="s">
        <v>18</v>
      </c>
      <c r="L5" s="594" t="s">
        <v>19</v>
      </c>
      <c r="M5" s="594">
        <v>14</v>
      </c>
      <c r="N5" s="551">
        <v>15</v>
      </c>
      <c r="O5" s="594">
        <v>16</v>
      </c>
    </row>
    <row r="6" spans="1:15" x14ac:dyDescent="0.3">
      <c r="A6">
        <f>'NORTH-1'!A55</f>
        <v>7</v>
      </c>
      <c r="B6" t="str">
        <f>'NORTH-1'!B55</f>
        <v>132/33 kV GT-1 Incoming</v>
      </c>
      <c r="C6" s="2095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2234.48</v>
      </c>
      <c r="H6">
        <f>'NORTH-1'!H55</f>
        <v>2259.85</v>
      </c>
      <c r="I6">
        <f>'NORTH-1'!I55</f>
        <v>25.369999999999891</v>
      </c>
      <c r="J6">
        <f>'NORTH-1'!J55</f>
        <v>720000</v>
      </c>
      <c r="K6">
        <f>'NORTH-1'!K55</f>
        <v>18266399.999999922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5" x14ac:dyDescent="0.3">
      <c r="A7">
        <f>'NORTH-1'!A56</f>
        <v>12</v>
      </c>
      <c r="B7" t="str">
        <f>'NORTH-1'!B56</f>
        <v>132/33 kV GT-2 Incoming</v>
      </c>
      <c r="C7" s="2095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2203.5700000000002</v>
      </c>
      <c r="H7">
        <f>'NORTH-1'!H56</f>
        <v>2228.85</v>
      </c>
      <c r="I7">
        <f>'NORTH-1'!I56</f>
        <v>25.279999999999745</v>
      </c>
      <c r="J7">
        <f>'NORTH-1'!J56</f>
        <v>720000</v>
      </c>
      <c r="K7">
        <f>'NORTH-1'!K56</f>
        <v>18201599.999999817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5" x14ac:dyDescent="0.3">
      <c r="A8">
        <f>'NORTH-1'!A57</f>
        <v>17</v>
      </c>
      <c r="B8" t="str">
        <f>'NORTH-1'!B57</f>
        <v>132/33 kV GT-3 Incoming</v>
      </c>
      <c r="C8" s="2095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1933.1</v>
      </c>
      <c r="H8">
        <f>'NORTH-1'!H57</f>
        <v>1967.67</v>
      </c>
      <c r="I8">
        <f>'NORTH-1'!I57</f>
        <v>34.570000000000164</v>
      </c>
      <c r="J8">
        <f>'NORTH-1'!J57</f>
        <v>720000</v>
      </c>
      <c r="K8">
        <f>'NORTH-1'!K57</f>
        <v>24890400.000000119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5" x14ac:dyDescent="0.3">
      <c r="A9">
        <f>'NORTH-1'!A58</f>
        <v>24</v>
      </c>
      <c r="B9" t="str">
        <f>'NORTH-1'!B58</f>
        <v>132/33 kV GT-4 Incoming</v>
      </c>
      <c r="C9" s="2095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1802.6</v>
      </c>
      <c r="H9">
        <f>'NORTH-1'!H58</f>
        <v>1838.52</v>
      </c>
      <c r="I9">
        <f>'NORTH-1'!I58</f>
        <v>35.920000000000073</v>
      </c>
      <c r="J9">
        <f>'NORTH-1'!J58</f>
        <v>480000</v>
      </c>
      <c r="K9">
        <f>'NORTH-1'!K58</f>
        <v>17241600.000000034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5" x14ac:dyDescent="0.3">
      <c r="A10">
        <f>'NORTH-1'!A62</f>
        <v>6</v>
      </c>
      <c r="B10" t="str">
        <f>'NORTH-1'!B62</f>
        <v>33/11 kV 20/28 MVA T-1</v>
      </c>
      <c r="C10" s="2095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2082.67</v>
      </c>
      <c r="H10">
        <f>'NORTH-1'!H62</f>
        <v>2113.89</v>
      </c>
      <c r="I10">
        <f>'NORTH-1'!I62</f>
        <v>31.2199999999998</v>
      </c>
      <c r="J10">
        <f>'NORTH-1'!J62</f>
        <v>240000</v>
      </c>
      <c r="K10">
        <f>'NORTH-1'!K62</f>
        <v>0</v>
      </c>
      <c r="L10">
        <f>'NORTH-1'!L62</f>
        <v>7492799.9999999516</v>
      </c>
      <c r="M10">
        <f>'NORTH-1'!M62</f>
        <v>7495214.488942178</v>
      </c>
      <c r="N10">
        <f>'NORTH-1'!N62</f>
        <v>0</v>
      </c>
      <c r="O10" t="s">
        <v>119</v>
      </c>
    </row>
    <row r="11" spans="1:15" x14ac:dyDescent="0.3">
      <c r="A11">
        <f>'NORTH-1'!A63</f>
        <v>14</v>
      </c>
      <c r="B11" t="str">
        <f>'NORTH-1'!B63</f>
        <v>33/11 kV 20/28 MVA T-2</v>
      </c>
      <c r="C11" s="2095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2383.66</v>
      </c>
      <c r="H11">
        <f>'NORTH-1'!H63</f>
        <v>2416.09</v>
      </c>
      <c r="I11">
        <f>'NORTH-1'!I63</f>
        <v>32.430000000000291</v>
      </c>
      <c r="J11">
        <f>'NORTH-1'!J63</f>
        <v>240000</v>
      </c>
      <c r="K11">
        <f>'NORTH-1'!K63</f>
        <v>0</v>
      </c>
      <c r="L11">
        <f>'NORTH-1'!L63</f>
        <v>7783200.0000000698</v>
      </c>
      <c r="M11">
        <f>'NORTH-1'!M63</f>
        <v>7785708.0677898321</v>
      </c>
      <c r="N11">
        <f>'NORTH-1'!N63</f>
        <v>0</v>
      </c>
      <c r="O11" t="s">
        <v>119</v>
      </c>
    </row>
    <row r="12" spans="1:15" x14ac:dyDescent="0.3">
      <c r="A12">
        <f>'NORTH-1'!A65</f>
        <v>5</v>
      </c>
      <c r="B12" t="str">
        <f>'NORTH-1'!B65</f>
        <v>New Ramna Circuit-1</v>
      </c>
      <c r="C12" s="2095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1460.93</v>
      </c>
      <c r="H12">
        <f>'NORTH-1'!H65</f>
        <v>1476.87</v>
      </c>
      <c r="I12">
        <f>'NORTH-1'!I65</f>
        <v>15.939999999999827</v>
      </c>
      <c r="J12">
        <f>'NORTH-1'!J65</f>
        <v>240000</v>
      </c>
      <c r="K12">
        <f>'NORTH-1'!K65</f>
        <v>0</v>
      </c>
      <c r="L12">
        <f>'NORTH-1'!L65</f>
        <v>3825599.9999999586</v>
      </c>
      <c r="M12">
        <f>'NORTH-1'!M65</f>
        <v>3826832.7659749449</v>
      </c>
      <c r="N12">
        <f>'NORTH-1'!N65</f>
        <v>0</v>
      </c>
      <c r="O12" t="s">
        <v>119</v>
      </c>
    </row>
    <row r="13" spans="1:15" x14ac:dyDescent="0.3">
      <c r="A13">
        <f>'NORTH-1'!A66</f>
        <v>8</v>
      </c>
      <c r="B13" t="str">
        <f>'NORTH-1'!B66</f>
        <v>Kakrail Circuit-1</v>
      </c>
      <c r="C13" s="2095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826.76</v>
      </c>
      <c r="H13">
        <f>'NORTH-1'!H66</f>
        <v>848.87</v>
      </c>
      <c r="I13">
        <f>'NORTH-1'!I66</f>
        <v>22.110000000000014</v>
      </c>
      <c r="J13">
        <f>'NORTH-1'!J66</f>
        <v>240000</v>
      </c>
      <c r="K13">
        <f>'NORTH-1'!K66</f>
        <v>0</v>
      </c>
      <c r="L13">
        <f>'NORTH-1'!L66</f>
        <v>5306400.0000000037</v>
      </c>
      <c r="M13">
        <f>'NORTH-1'!M66</f>
        <v>5308109.9407595368</v>
      </c>
      <c r="N13">
        <f>'NORTH-1'!N66</f>
        <v>0</v>
      </c>
      <c r="O13" t="s">
        <v>119</v>
      </c>
    </row>
    <row r="14" spans="1:15" x14ac:dyDescent="0.3">
      <c r="A14">
        <f>'NORTH-1'!A67</f>
        <v>9</v>
      </c>
      <c r="B14" t="str">
        <f>'NORTH-1'!B67</f>
        <v>Kawran Bazar Circuit-1</v>
      </c>
      <c r="C14" s="2095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1843.63</v>
      </c>
      <c r="H14">
        <f>'NORTH-1'!H67</f>
        <v>1860.74</v>
      </c>
      <c r="I14">
        <f>'NORTH-1'!I67</f>
        <v>17.1099999999999</v>
      </c>
      <c r="J14">
        <f>'NORTH-1'!J67</f>
        <v>240000</v>
      </c>
      <c r="K14">
        <f>'NORTH-1'!K67</f>
        <v>0</v>
      </c>
      <c r="L14">
        <f>'NORTH-1'!L67</f>
        <v>4106399.9999999758</v>
      </c>
      <c r="M14">
        <f>'NORTH-1'!M67</f>
        <v>4107723.2513068784</v>
      </c>
      <c r="N14">
        <f>'NORTH-1'!N67</f>
        <v>0</v>
      </c>
      <c r="O14" t="s">
        <v>119</v>
      </c>
    </row>
    <row r="15" spans="1:15" x14ac:dyDescent="0.3">
      <c r="A15">
        <f>'NORTH-1'!A68</f>
        <v>10</v>
      </c>
      <c r="B15" t="str">
        <f>'NORTH-1'!B68</f>
        <v>New Ramna Circuit-2</v>
      </c>
      <c r="C15" s="2095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1192.3699999999999</v>
      </c>
      <c r="H15">
        <f>'NORTH-1'!H68</f>
        <v>1210.3699999999999</v>
      </c>
      <c r="I15">
        <f>'NORTH-1'!I68</f>
        <v>18</v>
      </c>
      <c r="J15">
        <f>'NORTH-1'!J68</f>
        <v>240000</v>
      </c>
      <c r="K15">
        <f>'NORTH-1'!K68</f>
        <v>0</v>
      </c>
      <c r="L15">
        <f>'NORTH-1'!L68</f>
        <v>4320000</v>
      </c>
      <c r="M15">
        <f>'NORTH-1'!M68</f>
        <v>4321392.0820294712</v>
      </c>
      <c r="N15">
        <f>'NORTH-1'!N68</f>
        <v>0</v>
      </c>
      <c r="O15" t="s">
        <v>119</v>
      </c>
    </row>
    <row r="16" spans="1:15" x14ac:dyDescent="0.3">
      <c r="A16">
        <f>'NORTH-1'!A69</f>
        <v>11</v>
      </c>
      <c r="B16" t="str">
        <f>'NORTH-1'!B69</f>
        <v>Kawran BazarCircuit-2</v>
      </c>
      <c r="C16" s="2095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95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405.5</v>
      </c>
      <c r="H17">
        <f>'NORTH-1'!H70</f>
        <v>420.58</v>
      </c>
      <c r="I17">
        <f>'NORTH-1'!I70</f>
        <v>15.079999999999984</v>
      </c>
      <c r="J17">
        <f>'NORTH-1'!J70</f>
        <v>240000</v>
      </c>
      <c r="K17">
        <f>'NORTH-1'!K70</f>
        <v>0</v>
      </c>
      <c r="L17">
        <f>'NORTH-1'!L70</f>
        <v>3619199.9999999963</v>
      </c>
      <c r="M17">
        <f>'NORTH-1'!M70</f>
        <v>3620366.2553891307</v>
      </c>
      <c r="N17">
        <f>'NORTH-1'!N70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95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2087.6999999999998</v>
      </c>
      <c r="H18">
        <f>'NORTH-1'!H71</f>
        <v>2116.15</v>
      </c>
      <c r="I18">
        <f>'NORTH-1'!I71</f>
        <v>28.450000000000273</v>
      </c>
      <c r="J18">
        <f>'NORTH-1'!J71</f>
        <v>240000</v>
      </c>
      <c r="K18">
        <f>'NORTH-1'!K71</f>
        <v>0</v>
      </c>
      <c r="L18">
        <f>'NORTH-1'!L71</f>
        <v>6828000.0000000652</v>
      </c>
      <c r="M18">
        <f>'NORTH-1'!M71</f>
        <v>6830200.262985535</v>
      </c>
      <c r="N18">
        <f>'NORTH-1'!N71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95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1612.37</v>
      </c>
      <c r="H19">
        <f>'NORTH-1'!H72</f>
        <v>1634.5</v>
      </c>
      <c r="I19">
        <f>'NORTH-1'!I72</f>
        <v>22.130000000000109</v>
      </c>
      <c r="J19">
        <f>'NORTH-1'!J72</f>
        <v>240000</v>
      </c>
      <c r="K19">
        <f>'NORTH-1'!K72</f>
        <v>0</v>
      </c>
      <c r="L19">
        <f>'NORTH-1'!L72</f>
        <v>5311200.0000000261</v>
      </c>
      <c r="M19">
        <f>'NORTH-1'!M72</f>
        <v>5312911.4875173699</v>
      </c>
      <c r="N19">
        <f>'NORTH-1'!N72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95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710.95</v>
      </c>
      <c r="H20">
        <f>'NORTH-1'!H73</f>
        <v>725.99</v>
      </c>
      <c r="I20">
        <f>'NORTH-1'!I73</f>
        <v>15.039999999999964</v>
      </c>
      <c r="J20">
        <f>'NORTH-1'!J73</f>
        <v>240000</v>
      </c>
      <c r="K20">
        <f>'NORTH-1'!K73</f>
        <v>0</v>
      </c>
      <c r="L20">
        <f>'NORTH-1'!L73</f>
        <v>3609599.9999999912</v>
      </c>
      <c r="M20">
        <f>'NORTH-1'!M73</f>
        <v>3610763.1618735045</v>
      </c>
      <c r="N20">
        <f>'NORTH-1'!N73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95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1978.52</v>
      </c>
      <c r="H21">
        <f>'NORTH-1'!H74</f>
        <v>2016.45</v>
      </c>
      <c r="I21">
        <f>'NORTH-1'!I74</f>
        <v>37.930000000000064</v>
      </c>
      <c r="J21">
        <f>'NORTH-1'!J74</f>
        <v>240000</v>
      </c>
      <c r="K21">
        <f>'NORTH-1'!K74</f>
        <v>0</v>
      </c>
      <c r="L21">
        <f>'NORTH-1'!L74</f>
        <v>9103200.0000000149</v>
      </c>
      <c r="M21">
        <f>'NORTH-1'!M74</f>
        <v>9106133.4261876717</v>
      </c>
      <c r="N21">
        <f>'NORTH-1'!N74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95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1809.7</v>
      </c>
      <c r="H22">
        <f>'NORTH-1'!H75</f>
        <v>1843.76</v>
      </c>
      <c r="I22">
        <f>'NORTH-1'!I75</f>
        <v>34.059999999999945</v>
      </c>
      <c r="J22">
        <f>'NORTH-1'!J75</f>
        <v>240000</v>
      </c>
      <c r="K22">
        <f>'NORTH-1'!K75</f>
        <v>0</v>
      </c>
      <c r="L22">
        <f>'NORTH-1'!L75</f>
        <v>8174399.999999987</v>
      </c>
      <c r="M22">
        <f>'NORTH-1'!M75</f>
        <v>8177034.1285513081</v>
      </c>
      <c r="N22">
        <f>'NORTH-1'!N75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95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151.65</v>
      </c>
      <c r="H23">
        <f>'NORTH-1'!H76</f>
        <v>158.19999999999999</v>
      </c>
      <c r="I23">
        <f>'NORTH-1'!I76</f>
        <v>6.5499999999999829</v>
      </c>
      <c r="J23">
        <f>'NORTH-1'!J76</f>
        <v>240000</v>
      </c>
      <c r="K23">
        <f>'NORTH-1'!K76</f>
        <v>0</v>
      </c>
      <c r="L23">
        <f>'NORTH-1'!L76</f>
        <v>1571999.9999999958</v>
      </c>
      <c r="M23">
        <f>'NORTH-1'!M76</f>
        <v>1572506.5631829421</v>
      </c>
      <c r="N23">
        <f>'NORTH-1'!N76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95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1411.09</v>
      </c>
      <c r="H24">
        <f>'NORTH-1'!H77</f>
        <v>1442.33</v>
      </c>
      <c r="I24">
        <f>'NORTH-1'!I77</f>
        <v>31.240000000000009</v>
      </c>
      <c r="J24">
        <f>'NORTH-1'!J77</f>
        <v>240000</v>
      </c>
      <c r="K24">
        <f>'NORTH-1'!K77</f>
        <v>0</v>
      </c>
      <c r="L24">
        <f>'NORTH-1'!L77</f>
        <v>7497600.0000000019</v>
      </c>
      <c r="M24">
        <f>'NORTH-1'!M77</f>
        <v>7500016.035700039</v>
      </c>
      <c r="N24">
        <f>'NORTH-1'!N77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Sheet2!$B$1:$B$38</xm:f>
          </x14:formula1>
          <xm:sqref>N3:N5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dimension ref="A3:P24"/>
  <sheetViews>
    <sheetView workbookViewId="0"/>
  </sheetViews>
  <sheetFormatPr defaultRowHeight="14.4" x14ac:dyDescent="0.3"/>
  <cols>
    <col min="2" max="2" width="27.6640625" bestFit="1" customWidth="1"/>
    <col min="3" max="3" width="8.88671875" style="2095"/>
    <col min="7" max="8" width="9.33203125" bestFit="1" customWidth="1"/>
    <col min="9" max="9" width="10.33203125" bestFit="1" customWidth="1"/>
    <col min="11" max="12" width="13.109375" bestFit="1" customWidth="1"/>
    <col min="13" max="13" width="9.6640625" bestFit="1" customWidth="1"/>
    <col min="15" max="15" width="27.5546875" customWidth="1"/>
  </cols>
  <sheetData>
    <row r="3" spans="1:16" ht="15.6" x14ac:dyDescent="0.3">
      <c r="A3" s="3087" t="s">
        <v>0</v>
      </c>
      <c r="B3" s="3547" t="s">
        <v>1</v>
      </c>
      <c r="C3" s="3091" t="s">
        <v>2</v>
      </c>
      <c r="D3" s="3092"/>
      <c r="E3" s="3093"/>
      <c r="F3" s="3094" t="s">
        <v>3</v>
      </c>
      <c r="G3" s="3091" t="s">
        <v>4</v>
      </c>
      <c r="H3" s="3093"/>
      <c r="I3" s="3068"/>
      <c r="J3" s="3096" t="s">
        <v>5</v>
      </c>
      <c r="K3" s="3091" t="s">
        <v>6</v>
      </c>
      <c r="L3" s="3068"/>
      <c r="M3" s="95" t="s">
        <v>29</v>
      </c>
      <c r="N3" s="96"/>
      <c r="O3" s="3067" t="s">
        <v>7</v>
      </c>
      <c r="P3" s="3094" t="s">
        <v>4375</v>
      </c>
    </row>
    <row r="4" spans="1:16" ht="15.6" x14ac:dyDescent="0.3">
      <c r="A4" s="3149"/>
      <c r="B4" s="3548"/>
      <c r="C4" s="3084" t="s">
        <v>824</v>
      </c>
      <c r="D4" s="3085"/>
      <c r="E4" s="553" t="s">
        <v>9</v>
      </c>
      <c r="F4" s="3152"/>
      <c r="G4" s="1153" t="str">
        <f>'NORTH-1'!$H$8</f>
        <v>Reading at 00.00hr 
01.09.2023</v>
      </c>
      <c r="H4" s="1153" t="str">
        <f>'NORTH-1'!$H$8</f>
        <v>Reading at 00.00hr 
01.09.2023</v>
      </c>
      <c r="I4" s="554" t="s">
        <v>10</v>
      </c>
      <c r="J4" s="3149"/>
      <c r="K4" s="554" t="s">
        <v>11</v>
      </c>
      <c r="L4" s="554" t="s">
        <v>12</v>
      </c>
      <c r="M4" s="592" t="s">
        <v>30</v>
      </c>
      <c r="N4" s="593" t="s">
        <v>41</v>
      </c>
      <c r="O4" s="3069"/>
      <c r="P4" s="3152"/>
    </row>
    <row r="5" spans="1:16" ht="15.6" x14ac:dyDescent="0.3">
      <c r="A5" s="594">
        <v>1</v>
      </c>
      <c r="B5" s="2094">
        <v>2</v>
      </c>
      <c r="C5" s="3545">
        <v>4</v>
      </c>
      <c r="D5" s="3546"/>
      <c r="E5" s="551">
        <v>5</v>
      </c>
      <c r="F5" s="675">
        <v>7</v>
      </c>
      <c r="G5" s="594">
        <v>9</v>
      </c>
      <c r="H5" s="594">
        <v>9</v>
      </c>
      <c r="I5" s="594" t="s">
        <v>13</v>
      </c>
      <c r="J5" s="594">
        <v>11</v>
      </c>
      <c r="K5" s="594" t="s">
        <v>18</v>
      </c>
      <c r="L5" s="594" t="s">
        <v>19</v>
      </c>
      <c r="M5" s="594">
        <v>14</v>
      </c>
      <c r="N5" s="551">
        <v>15</v>
      </c>
      <c r="O5" s="594">
        <v>16</v>
      </c>
      <c r="P5" s="594">
        <v>17</v>
      </c>
    </row>
    <row r="6" spans="1:16" x14ac:dyDescent="0.3">
      <c r="A6">
        <f>'NORTH-1'!A55</f>
        <v>7</v>
      </c>
      <c r="B6" t="str">
        <f>'NORTH-1'!B55</f>
        <v>132/33 kV GT-1 Incoming</v>
      </c>
      <c r="C6" s="2095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2234.48</v>
      </c>
      <c r="H6">
        <f>'NORTH-1'!H55</f>
        <v>2259.85</v>
      </c>
      <c r="I6">
        <f>'NORTH-1'!I55</f>
        <v>25.369999999999891</v>
      </c>
      <c r="J6">
        <f>'NORTH-1'!J55</f>
        <v>720000</v>
      </c>
      <c r="K6">
        <f>'NORTH-1'!K55</f>
        <v>18266399.999999922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6" x14ac:dyDescent="0.3">
      <c r="A7">
        <f>'NORTH-1'!A56</f>
        <v>12</v>
      </c>
      <c r="B7" t="str">
        <f>'NORTH-1'!B56</f>
        <v>132/33 kV GT-2 Incoming</v>
      </c>
      <c r="C7" s="2095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2203.5700000000002</v>
      </c>
      <c r="H7">
        <f>'NORTH-1'!H56</f>
        <v>2228.85</v>
      </c>
      <c r="I7">
        <f>'NORTH-1'!I56</f>
        <v>25.279999999999745</v>
      </c>
      <c r="J7">
        <f>'NORTH-1'!J56</f>
        <v>720000</v>
      </c>
      <c r="K7">
        <f>'NORTH-1'!K56</f>
        <v>18201599.999999817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6" x14ac:dyDescent="0.3">
      <c r="A8">
        <f>'NORTH-1'!A57</f>
        <v>17</v>
      </c>
      <c r="B8" t="str">
        <f>'NORTH-1'!B57</f>
        <v>132/33 kV GT-3 Incoming</v>
      </c>
      <c r="C8" s="2095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1933.1</v>
      </c>
      <c r="H8">
        <f>'NORTH-1'!H57</f>
        <v>1967.67</v>
      </c>
      <c r="I8">
        <f>'NORTH-1'!I57</f>
        <v>34.570000000000164</v>
      </c>
      <c r="J8">
        <f>'NORTH-1'!J57</f>
        <v>720000</v>
      </c>
      <c r="K8">
        <f>'NORTH-1'!K57</f>
        <v>24890400.000000119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6" x14ac:dyDescent="0.3">
      <c r="A9">
        <f>'NORTH-1'!A58</f>
        <v>24</v>
      </c>
      <c r="B9" t="str">
        <f>'NORTH-1'!B58</f>
        <v>132/33 kV GT-4 Incoming</v>
      </c>
      <c r="C9" s="2095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1802.6</v>
      </c>
      <c r="H9">
        <f>'NORTH-1'!H58</f>
        <v>1838.52</v>
      </c>
      <c r="I9">
        <f>'NORTH-1'!I58</f>
        <v>35.920000000000073</v>
      </c>
      <c r="J9">
        <f>'NORTH-1'!J58</f>
        <v>480000</v>
      </c>
      <c r="K9">
        <f>'NORTH-1'!K58</f>
        <v>17241600.000000034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6" x14ac:dyDescent="0.3">
      <c r="A10">
        <f>'NORTH-1'!A62</f>
        <v>6</v>
      </c>
      <c r="B10" t="str">
        <f>'NORTH-1'!B62</f>
        <v>33/11 kV 20/28 MVA T-1</v>
      </c>
      <c r="C10" s="2095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2082.67</v>
      </c>
      <c r="H10">
        <f>'NORTH-1'!H62</f>
        <v>2113.89</v>
      </c>
      <c r="I10">
        <f>'NORTH-1'!I62</f>
        <v>31.2199999999998</v>
      </c>
      <c r="J10">
        <f>'NORTH-1'!J62</f>
        <v>240000</v>
      </c>
      <c r="K10">
        <f>'NORTH-1'!K62</f>
        <v>0</v>
      </c>
      <c r="L10">
        <f>'NORTH-1'!L62</f>
        <v>7492799.9999999516</v>
      </c>
      <c r="M10">
        <f>'NORTH-1'!M62</f>
        <v>7495214.488942178</v>
      </c>
      <c r="N10">
        <f>'NORTH-1'!N62</f>
        <v>0</v>
      </c>
      <c r="O10" t="s">
        <v>119</v>
      </c>
    </row>
    <row r="11" spans="1:16" x14ac:dyDescent="0.3">
      <c r="A11">
        <f>'NORTH-1'!A63</f>
        <v>14</v>
      </c>
      <c r="B11" t="str">
        <f>'NORTH-1'!B63</f>
        <v>33/11 kV 20/28 MVA T-2</v>
      </c>
      <c r="C11" s="2095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2383.66</v>
      </c>
      <c r="H11">
        <f>'NORTH-1'!H63</f>
        <v>2416.09</v>
      </c>
      <c r="I11">
        <f>'NORTH-1'!I63</f>
        <v>32.430000000000291</v>
      </c>
      <c r="J11">
        <f>'NORTH-1'!J63</f>
        <v>240000</v>
      </c>
      <c r="K11">
        <f>'NORTH-1'!K63</f>
        <v>0</v>
      </c>
      <c r="L11">
        <f>'NORTH-1'!L63</f>
        <v>7783200.0000000698</v>
      </c>
      <c r="M11">
        <f>'NORTH-1'!M63</f>
        <v>7785708.0677898321</v>
      </c>
      <c r="N11">
        <f>'NORTH-1'!N63</f>
        <v>0</v>
      </c>
      <c r="O11" t="s">
        <v>119</v>
      </c>
    </row>
    <row r="12" spans="1:16" x14ac:dyDescent="0.3">
      <c r="A12">
        <f>'NORTH-1'!A65</f>
        <v>5</v>
      </c>
      <c r="B12" t="str">
        <f>'NORTH-1'!B65</f>
        <v>New Ramna Circuit-1</v>
      </c>
      <c r="C12" s="2095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1460.93</v>
      </c>
      <c r="H12">
        <f>'NORTH-1'!H65</f>
        <v>1476.87</v>
      </c>
      <c r="I12">
        <f>'NORTH-1'!I65</f>
        <v>15.939999999999827</v>
      </c>
      <c r="J12">
        <f>'NORTH-1'!J65</f>
        <v>240000</v>
      </c>
      <c r="K12">
        <f>'NORTH-1'!K65</f>
        <v>0</v>
      </c>
      <c r="L12">
        <f>'NORTH-1'!L65</f>
        <v>3825599.9999999586</v>
      </c>
      <c r="M12">
        <f>'NORTH-1'!M65</f>
        <v>3826832.7659749449</v>
      </c>
      <c r="N12">
        <f>'NORTH-1'!N65</f>
        <v>0</v>
      </c>
      <c r="O12" t="s">
        <v>119</v>
      </c>
    </row>
    <row r="13" spans="1:16" x14ac:dyDescent="0.3">
      <c r="A13">
        <f>'NORTH-1'!A66</f>
        <v>8</v>
      </c>
      <c r="B13" t="str">
        <f>'NORTH-1'!B66</f>
        <v>Kakrail Circuit-1</v>
      </c>
      <c r="C13" s="2095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826.76</v>
      </c>
      <c r="H13">
        <f>'NORTH-1'!H66</f>
        <v>848.87</v>
      </c>
      <c r="I13">
        <f>'NORTH-1'!I66</f>
        <v>22.110000000000014</v>
      </c>
      <c r="J13">
        <f>'NORTH-1'!J66</f>
        <v>240000</v>
      </c>
      <c r="K13">
        <f>'NORTH-1'!K66</f>
        <v>0</v>
      </c>
      <c r="L13">
        <f>'NORTH-1'!L66</f>
        <v>5306400.0000000037</v>
      </c>
      <c r="M13">
        <f>'NORTH-1'!M66</f>
        <v>5308109.9407595368</v>
      </c>
      <c r="N13">
        <f>'NORTH-1'!N66</f>
        <v>0</v>
      </c>
      <c r="O13" t="s">
        <v>119</v>
      </c>
    </row>
    <row r="14" spans="1:16" x14ac:dyDescent="0.3">
      <c r="A14">
        <f>'NORTH-1'!A67</f>
        <v>9</v>
      </c>
      <c r="B14" t="str">
        <f>'NORTH-1'!B67</f>
        <v>Kawran Bazar Circuit-1</v>
      </c>
      <c r="C14" s="2095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1843.63</v>
      </c>
      <c r="H14">
        <f>'NORTH-1'!H67</f>
        <v>1860.74</v>
      </c>
      <c r="I14">
        <f>'NORTH-1'!I67</f>
        <v>17.1099999999999</v>
      </c>
      <c r="J14">
        <f>'NORTH-1'!J67</f>
        <v>240000</v>
      </c>
      <c r="K14">
        <f>'NORTH-1'!K67</f>
        <v>0</v>
      </c>
      <c r="L14">
        <f>'NORTH-1'!L67</f>
        <v>4106399.9999999758</v>
      </c>
      <c r="M14">
        <f>'NORTH-1'!M67</f>
        <v>4107723.2513068784</v>
      </c>
      <c r="N14">
        <f>'NORTH-1'!N67</f>
        <v>0</v>
      </c>
      <c r="O14" t="s">
        <v>119</v>
      </c>
    </row>
    <row r="15" spans="1:16" x14ac:dyDescent="0.3">
      <c r="A15">
        <f>'NORTH-1'!A68</f>
        <v>10</v>
      </c>
      <c r="B15" t="str">
        <f>'NORTH-1'!B68</f>
        <v>New Ramna Circuit-2</v>
      </c>
      <c r="C15" s="2095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1192.3699999999999</v>
      </c>
      <c r="H15">
        <f>'NORTH-1'!H68</f>
        <v>1210.3699999999999</v>
      </c>
      <c r="I15">
        <f>'NORTH-1'!I68</f>
        <v>18</v>
      </c>
      <c r="J15">
        <f>'NORTH-1'!J68</f>
        <v>240000</v>
      </c>
      <c r="K15">
        <f>'NORTH-1'!K68</f>
        <v>0</v>
      </c>
      <c r="L15">
        <f>'NORTH-1'!L68</f>
        <v>4320000</v>
      </c>
      <c r="M15">
        <f>'NORTH-1'!M68</f>
        <v>4321392.0820294712</v>
      </c>
      <c r="N15">
        <f>'NORTH-1'!N68</f>
        <v>0</v>
      </c>
      <c r="O15" t="s">
        <v>119</v>
      </c>
    </row>
    <row r="16" spans="1:16" x14ac:dyDescent="0.3">
      <c r="A16">
        <f>'NORTH-1'!A69</f>
        <v>11</v>
      </c>
      <c r="B16" t="str">
        <f>'NORTH-1'!B69</f>
        <v>Kawran BazarCircuit-2</v>
      </c>
      <c r="C16" s="2095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95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405.5</v>
      </c>
      <c r="H17">
        <f>'NORTH-1'!H70</f>
        <v>420.58</v>
      </c>
      <c r="I17">
        <f>'NORTH-1'!I70</f>
        <v>15.079999999999984</v>
      </c>
      <c r="J17">
        <f>'NORTH-1'!J70</f>
        <v>240000</v>
      </c>
      <c r="K17">
        <f>'NORTH-1'!K70</f>
        <v>0</v>
      </c>
      <c r="L17">
        <f>'NORTH-1'!L70</f>
        <v>3619199.9999999963</v>
      </c>
      <c r="M17">
        <f>'NORTH-1'!M70</f>
        <v>3620366.2553891307</v>
      </c>
      <c r="N17">
        <f>'NORTH-1'!N70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95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2087.6999999999998</v>
      </c>
      <c r="H18">
        <f>'NORTH-1'!H71</f>
        <v>2116.15</v>
      </c>
      <c r="I18">
        <f>'NORTH-1'!I71</f>
        <v>28.450000000000273</v>
      </c>
      <c r="J18">
        <f>'NORTH-1'!J71</f>
        <v>240000</v>
      </c>
      <c r="K18">
        <f>'NORTH-1'!K71</f>
        <v>0</v>
      </c>
      <c r="L18">
        <f>'NORTH-1'!L71</f>
        <v>6828000.0000000652</v>
      </c>
      <c r="M18">
        <f>'NORTH-1'!M71</f>
        <v>6830200.262985535</v>
      </c>
      <c r="N18">
        <f>'NORTH-1'!N71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95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1612.37</v>
      </c>
      <c r="H19">
        <f>'NORTH-1'!H72</f>
        <v>1634.5</v>
      </c>
      <c r="I19">
        <f>'NORTH-1'!I72</f>
        <v>22.130000000000109</v>
      </c>
      <c r="J19">
        <f>'NORTH-1'!J72</f>
        <v>240000</v>
      </c>
      <c r="K19">
        <f>'NORTH-1'!K72</f>
        <v>0</v>
      </c>
      <c r="L19">
        <f>'NORTH-1'!L72</f>
        <v>5311200.0000000261</v>
      </c>
      <c r="M19">
        <f>'NORTH-1'!M72</f>
        <v>5312911.4875173699</v>
      </c>
      <c r="N19">
        <f>'NORTH-1'!N72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95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710.95</v>
      </c>
      <c r="H20">
        <f>'NORTH-1'!H73</f>
        <v>725.99</v>
      </c>
      <c r="I20">
        <f>'NORTH-1'!I73</f>
        <v>15.039999999999964</v>
      </c>
      <c r="J20">
        <f>'NORTH-1'!J73</f>
        <v>240000</v>
      </c>
      <c r="K20">
        <f>'NORTH-1'!K73</f>
        <v>0</v>
      </c>
      <c r="L20">
        <f>'NORTH-1'!L73</f>
        <v>3609599.9999999912</v>
      </c>
      <c r="M20">
        <f>'NORTH-1'!M73</f>
        <v>3610763.1618735045</v>
      </c>
      <c r="N20">
        <f>'NORTH-1'!N73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95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1978.52</v>
      </c>
      <c r="H21">
        <f>'NORTH-1'!H74</f>
        <v>2016.45</v>
      </c>
      <c r="I21">
        <f>'NORTH-1'!I74</f>
        <v>37.930000000000064</v>
      </c>
      <c r="J21">
        <f>'NORTH-1'!J74</f>
        <v>240000</v>
      </c>
      <c r="K21">
        <f>'NORTH-1'!K74</f>
        <v>0</v>
      </c>
      <c r="L21">
        <f>'NORTH-1'!L74</f>
        <v>9103200.0000000149</v>
      </c>
      <c r="M21">
        <f>'NORTH-1'!M74</f>
        <v>9106133.4261876717</v>
      </c>
      <c r="N21">
        <f>'NORTH-1'!N74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95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1809.7</v>
      </c>
      <c r="H22">
        <f>'NORTH-1'!H75</f>
        <v>1843.76</v>
      </c>
      <c r="I22">
        <f>'NORTH-1'!I75</f>
        <v>34.059999999999945</v>
      </c>
      <c r="J22">
        <f>'NORTH-1'!J75</f>
        <v>240000</v>
      </c>
      <c r="K22">
        <f>'NORTH-1'!K75</f>
        <v>0</v>
      </c>
      <c r="L22">
        <f>'NORTH-1'!L75</f>
        <v>8174399.999999987</v>
      </c>
      <c r="M22">
        <f>'NORTH-1'!M75</f>
        <v>8177034.1285513081</v>
      </c>
      <c r="N22">
        <f>'NORTH-1'!N75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95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151.65</v>
      </c>
      <c r="H23">
        <f>'NORTH-1'!H76</f>
        <v>158.19999999999999</v>
      </c>
      <c r="I23">
        <f>'NORTH-1'!I76</f>
        <v>6.5499999999999829</v>
      </c>
      <c r="J23">
        <f>'NORTH-1'!J76</f>
        <v>240000</v>
      </c>
      <c r="K23">
        <f>'NORTH-1'!K76</f>
        <v>0</v>
      </c>
      <c r="L23">
        <f>'NORTH-1'!L76</f>
        <v>1571999.9999999958</v>
      </c>
      <c r="M23">
        <f>'NORTH-1'!M76</f>
        <v>1572506.5631829421</v>
      </c>
      <c r="N23">
        <f>'NORTH-1'!N76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95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1411.09</v>
      </c>
      <c r="H24">
        <f>'NORTH-1'!H77</f>
        <v>1442.33</v>
      </c>
      <c r="I24">
        <f>'NORTH-1'!I77</f>
        <v>31.240000000000009</v>
      </c>
      <c r="J24">
        <f>'NORTH-1'!J77</f>
        <v>240000</v>
      </c>
      <c r="K24">
        <f>'NORTH-1'!K77</f>
        <v>0</v>
      </c>
      <c r="L24">
        <f>'NORTH-1'!L77</f>
        <v>7497600.0000000019</v>
      </c>
      <c r="M24">
        <f>'NORTH-1'!M77</f>
        <v>7500016.035700039</v>
      </c>
      <c r="N24">
        <f>'NORTH-1'!N77</f>
        <v>0</v>
      </c>
      <c r="O24" t="s">
        <v>119</v>
      </c>
    </row>
  </sheetData>
  <mergeCells count="11">
    <mergeCell ref="K3:L3"/>
    <mergeCell ref="O3:O4"/>
    <mergeCell ref="C4:D4"/>
    <mergeCell ref="C5:D5"/>
    <mergeCell ref="P3:P4"/>
    <mergeCell ref="J3:J4"/>
    <mergeCell ref="A3:A4"/>
    <mergeCell ref="B3:B4"/>
    <mergeCell ref="C3:E3"/>
    <mergeCell ref="F3:F4"/>
    <mergeCell ref="G3:I3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Sheet2!$B$1:$B$38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12</vt:i4>
      </vt:variant>
    </vt:vector>
  </HeadingPairs>
  <TitlesOfParts>
    <vt:vector size="29" baseType="lpstr">
      <vt:lpstr>PDB Bill AMR</vt:lpstr>
      <vt:lpstr>PDB SUM AMR</vt:lpstr>
      <vt:lpstr>Transmission_Check</vt:lpstr>
      <vt:lpstr>DESCO_NEW_FORMAT</vt:lpstr>
      <vt:lpstr>%Loss </vt:lpstr>
      <vt:lpstr>NORTH-1</vt:lpstr>
      <vt:lpstr>NORTH-2</vt:lpstr>
      <vt:lpstr>SOUTH-1</vt:lpstr>
      <vt:lpstr>SOUTH-2</vt:lpstr>
      <vt:lpstr>Sheet3</vt:lpstr>
      <vt:lpstr>Sheet1</vt:lpstr>
      <vt:lpstr>Linked_11KV</vt:lpstr>
      <vt:lpstr>Summary</vt:lpstr>
      <vt:lpstr>Forwarding</vt:lpstr>
      <vt:lpstr>Sheet2</vt:lpstr>
      <vt:lpstr>Linked_33KV</vt:lpstr>
      <vt:lpstr>Linked_132KV</vt:lpstr>
      <vt:lpstr>'PDB SUM AMR'!OLE_LINK2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'PDB SUM AMR'!Print_Area</vt:lpstr>
      <vt:lpstr>Summary!Print_Area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Common Office PC</cp:lastModifiedBy>
  <cp:lastPrinted>2023-09-04T05:32:35Z</cp:lastPrinted>
  <dcterms:created xsi:type="dcterms:W3CDTF">2015-06-05T18:17:20Z</dcterms:created>
  <dcterms:modified xsi:type="dcterms:W3CDTF">2023-09-14T04:07:32Z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